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현재_통합_문서"/>
  <mc:AlternateContent xmlns:mc="http://schemas.openxmlformats.org/markup-compatibility/2006">
    <mc:Choice Requires="x15">
      <x15ac:absPath xmlns:x15ac="http://schemas.microsoft.com/office/spreadsheetml/2010/11/ac" url="\\Desktop-7hpebfg\명성해운공유폴더\해운해운 - 0 명성해운 0 -\업무 폴더\★업무폴더★\"/>
    </mc:Choice>
  </mc:AlternateContent>
  <xr:revisionPtr revIDLastSave="0" documentId="13_ncr:1_{CEE4673D-268D-40AF-B256-B8AE1558B970}" xr6:coauthVersionLast="47" xr6:coauthVersionMax="47" xr10:uidLastSave="{00000000-0000-0000-0000-000000000000}"/>
  <bookViews>
    <workbookView xWindow="-120" yWindow="-120" windowWidth="29040" windowHeight="15840" firstSheet="21" activeTab="31" xr2:uid="{00000000-000D-0000-FFFF-FFFF00000000}"/>
  </bookViews>
  <sheets>
    <sheet name="23년 3월" sheetId="18" r:id="rId1"/>
    <sheet name="23년 4월" sheetId="20" r:id="rId2"/>
    <sheet name="23년 5월" sheetId="22" r:id="rId3"/>
    <sheet name="23년 6월" sheetId="23" r:id="rId4"/>
    <sheet name="23년 7월" sheetId="24" r:id="rId5"/>
    <sheet name="23년 8월" sheetId="30" r:id="rId6"/>
    <sheet name="23년 9월" sheetId="32" r:id="rId7"/>
    <sheet name="23년 10월" sheetId="39" r:id="rId8"/>
    <sheet name="23년 11월" sheetId="42" r:id="rId9"/>
    <sheet name="23년 12월" sheetId="43" r:id="rId10"/>
    <sheet name="24년 1월" sheetId="45" r:id="rId11"/>
    <sheet name="우크라이나" sheetId="44" state="hidden" r:id="rId12"/>
    <sheet name="Sheet1" sheetId="38" state="hidden" r:id="rId13"/>
    <sheet name="24년 2월" sheetId="46" r:id="rId14"/>
    <sheet name="24년 3월" sheetId="48" r:id="rId15"/>
    <sheet name="24년 4월" sheetId="50" r:id="rId16"/>
    <sheet name="24년 5월" sheetId="51" r:id="rId17"/>
    <sheet name="24년 6월" sheetId="52" r:id="rId18"/>
    <sheet name="ONE 마감 서류" sheetId="53" state="hidden" r:id="rId19"/>
    <sheet name="24년 7월" sheetId="54" r:id="rId20"/>
    <sheet name="24년 8월" sheetId="55" r:id="rId21"/>
    <sheet name="24년 9월" sheetId="56" r:id="rId22"/>
    <sheet name="24년 10월" sheetId="57" r:id="rId23"/>
    <sheet name="24년 11월" sheetId="59" r:id="rId24"/>
    <sheet name="24년 12월" sheetId="60" r:id="rId25"/>
    <sheet name="25년 1월" sheetId="61" r:id="rId26"/>
    <sheet name="25년 2월" sheetId="63" r:id="rId27"/>
    <sheet name="25년 3월" sheetId="64" r:id="rId28"/>
    <sheet name="25년 4월" sheetId="65" r:id="rId29"/>
    <sheet name="25년 5월" sheetId="66" r:id="rId30"/>
    <sheet name="25년 6월" sheetId="67" r:id="rId31"/>
    <sheet name="25년 7월" sheetId="68" r:id="rId32"/>
    <sheet name="ETC" sheetId="49" r:id="rId33"/>
    <sheet name="CNTR,RORO 아더비용" sheetId="9" r:id="rId34"/>
    <sheet name="POTI" sheetId="40" state="hidden" r:id="rId35"/>
    <sheet name="ID" sheetId="19" r:id="rId36"/>
    <sheet name="연락처" sheetId="34" r:id="rId37"/>
    <sheet name="연락처(구)" sheetId="21" r:id="rId38"/>
    <sheet name="연락처(추가)" sheetId="35" r:id="rId39"/>
  </sheets>
  <externalReferences>
    <externalReference r:id="rId40"/>
  </externalReferences>
  <definedNames>
    <definedName name="_xlnm._FilterDatabase" localSheetId="7" hidden="1">'23년 10월'!$B$2:$X$2</definedName>
    <definedName name="_xlnm._FilterDatabase" localSheetId="8" hidden="1">'23년 11월'!$B$2:$X$2</definedName>
    <definedName name="_xlnm._FilterDatabase" localSheetId="9" hidden="1">'23년 12월'!$B$2:$X$2</definedName>
    <definedName name="_xlnm._FilterDatabase" localSheetId="0" hidden="1">'23년 3월'!$B$2:$X$2</definedName>
    <definedName name="_xlnm._FilterDatabase" localSheetId="1" hidden="1">'23년 4월'!$B$2:$X$2</definedName>
    <definedName name="_xlnm._FilterDatabase" localSheetId="2" hidden="1">'23년 5월'!$B$2:$X$2</definedName>
    <definedName name="_xlnm._FilterDatabase" localSheetId="3" hidden="1">'23년 6월'!$B$2:$X$2</definedName>
    <definedName name="_xlnm._FilterDatabase" localSheetId="4" hidden="1">'23년 7월'!$B$2:$X$2</definedName>
    <definedName name="_xlnm._FilterDatabase" localSheetId="5" hidden="1">'23년 8월'!$B$2:$X$2</definedName>
    <definedName name="_xlnm._FilterDatabase" localSheetId="6" hidden="1">'23년 9월'!$B$2:$X$2</definedName>
    <definedName name="_xlnm._FilterDatabase" localSheetId="22" hidden="1">'24년 10월'!$B$2:$X$2</definedName>
    <definedName name="_xlnm._FilterDatabase" localSheetId="23" hidden="1">'24년 11월'!$B$2:$X$2</definedName>
    <definedName name="_xlnm._FilterDatabase" localSheetId="24" hidden="1">'24년 12월'!$B$2:$X$2</definedName>
    <definedName name="_xlnm._FilterDatabase" localSheetId="10" hidden="1">'24년 1월'!$B$2:$X$2</definedName>
    <definedName name="_xlnm._FilterDatabase" localSheetId="13" hidden="1">'24년 2월'!$B$2:$X$2</definedName>
    <definedName name="_xlnm._FilterDatabase" localSheetId="14" hidden="1">'24년 3월'!$B$2:$X$2</definedName>
    <definedName name="_xlnm._FilterDatabase" localSheetId="15" hidden="1">'24년 4월'!$B$2:$X$2</definedName>
    <definedName name="_xlnm._FilterDatabase" localSheetId="16" hidden="1">'24년 5월'!$B$2:$X$2</definedName>
    <definedName name="_xlnm._FilterDatabase" localSheetId="17" hidden="1">'24년 6월'!$B$2:$X$2</definedName>
    <definedName name="_xlnm._FilterDatabase" localSheetId="19" hidden="1">'24년 7월'!$B$2:$X$2</definedName>
    <definedName name="_xlnm._FilterDatabase" localSheetId="20" hidden="1">'24년 8월'!$B$2:$X$2</definedName>
    <definedName name="_xlnm._FilterDatabase" localSheetId="21" hidden="1">'24년 9월'!$B$2:$X$2</definedName>
    <definedName name="_xlnm._FilterDatabase" localSheetId="25" hidden="1">'25년 1월'!$B$2:$X$2</definedName>
    <definedName name="_xlnm._FilterDatabase" localSheetId="26" hidden="1">'25년 2월'!$B$2:$X$2</definedName>
    <definedName name="_xlnm._FilterDatabase" localSheetId="27" hidden="1">'25년 3월'!$B$2:$X$2</definedName>
    <definedName name="_xlnm._FilterDatabase" localSheetId="28" hidden="1">'25년 4월'!$B$2:$X$2</definedName>
    <definedName name="_xlnm._FilterDatabase" localSheetId="29" hidden="1">'25년 5월'!$B$2:$X$2</definedName>
    <definedName name="_xlnm._FilterDatabase" localSheetId="30" hidden="1">'25년 6월'!$B$2:$X$2</definedName>
    <definedName name="_xlnm._FilterDatabase" localSheetId="31" hidden="1">'25년 7월'!$B$2:$X$2</definedName>
    <definedName name="_xlnm._FilterDatabase" localSheetId="11" hidden="1">우크라이나!$B$2:$X$2</definedName>
    <definedName name="A" localSheetId="7" hidden="1">{"'Hatch06'!$AI$25","'Hatch06'!$A$1:$BD$38"}</definedName>
    <definedName name="A" localSheetId="8" hidden="1">{"'Hatch06'!$AI$25","'Hatch06'!$A$1:$BD$38"}</definedName>
    <definedName name="A" localSheetId="9" hidden="1">{"'Hatch06'!$AI$25","'Hatch06'!$A$1:$BD$38"}</definedName>
    <definedName name="A" localSheetId="0" hidden="1">{"'Hatch06'!$AI$25","'Hatch06'!$A$1:$BD$38"}</definedName>
    <definedName name="A" localSheetId="1" hidden="1">{"'Hatch06'!$AI$25","'Hatch06'!$A$1:$BD$38"}</definedName>
    <definedName name="A" localSheetId="2" hidden="1">{"'Hatch06'!$AI$25","'Hatch06'!$A$1:$BD$38"}</definedName>
    <definedName name="A" localSheetId="3" hidden="1">{"'Hatch06'!$AI$25","'Hatch06'!$A$1:$BD$38"}</definedName>
    <definedName name="A" localSheetId="4" hidden="1">{"'Hatch06'!$AI$25","'Hatch06'!$A$1:$BD$38"}</definedName>
    <definedName name="A" localSheetId="5" hidden="1">{"'Hatch06'!$AI$25","'Hatch06'!$A$1:$BD$38"}</definedName>
    <definedName name="A" localSheetId="6" hidden="1">{"'Hatch06'!$AI$25","'Hatch06'!$A$1:$BD$38"}</definedName>
    <definedName name="A" localSheetId="22" hidden="1">{"'Hatch06'!$AI$25","'Hatch06'!$A$1:$BD$38"}</definedName>
    <definedName name="A" localSheetId="23" hidden="1">{"'Hatch06'!$AI$25","'Hatch06'!$A$1:$BD$38"}</definedName>
    <definedName name="A" localSheetId="24" hidden="1">{"'Hatch06'!$AI$25","'Hatch06'!$A$1:$BD$38"}</definedName>
    <definedName name="A" localSheetId="10" hidden="1">{"'Hatch06'!$AI$25","'Hatch06'!$A$1:$BD$38"}</definedName>
    <definedName name="A" localSheetId="13" hidden="1">{"'Hatch06'!$AI$25","'Hatch06'!$A$1:$BD$38"}</definedName>
    <definedName name="A" localSheetId="14" hidden="1">{"'Hatch06'!$AI$25","'Hatch06'!$A$1:$BD$38"}</definedName>
    <definedName name="A" localSheetId="15" hidden="1">{"'Hatch06'!$AI$25","'Hatch06'!$A$1:$BD$38"}</definedName>
    <definedName name="A" localSheetId="16" hidden="1">{"'Hatch06'!$AI$25","'Hatch06'!$A$1:$BD$38"}</definedName>
    <definedName name="A" localSheetId="17" hidden="1">{"'Hatch06'!$AI$25","'Hatch06'!$A$1:$BD$38"}</definedName>
    <definedName name="A" localSheetId="19" hidden="1">{"'Hatch06'!$AI$25","'Hatch06'!$A$1:$BD$38"}</definedName>
    <definedName name="A" localSheetId="20" hidden="1">{"'Hatch06'!$AI$25","'Hatch06'!$A$1:$BD$38"}</definedName>
    <definedName name="A" localSheetId="21" hidden="1">{"'Hatch06'!$AI$25","'Hatch06'!$A$1:$BD$38"}</definedName>
    <definedName name="A" localSheetId="25" hidden="1">{"'Hatch06'!$AI$25","'Hatch06'!$A$1:$BD$38"}</definedName>
    <definedName name="A" localSheetId="26" hidden="1">{"'Hatch06'!$AI$25","'Hatch06'!$A$1:$BD$38"}</definedName>
    <definedName name="A" localSheetId="27" hidden="1">{"'Hatch06'!$AI$25","'Hatch06'!$A$1:$BD$38"}</definedName>
    <definedName name="A" localSheetId="28" hidden="1">{"'Hatch06'!$AI$25","'Hatch06'!$A$1:$BD$38"}</definedName>
    <definedName name="A" localSheetId="29" hidden="1">{"'Hatch06'!$AI$25","'Hatch06'!$A$1:$BD$38"}</definedName>
    <definedName name="A" localSheetId="30" hidden="1">{"'Hatch06'!$AI$25","'Hatch06'!$A$1:$BD$38"}</definedName>
    <definedName name="A" localSheetId="31" hidden="1">{"'Hatch06'!$AI$25","'Hatch06'!$A$1:$BD$38"}</definedName>
    <definedName name="A" localSheetId="33" hidden="1">{"'Hatch06'!$AI$25","'Hatch06'!$A$1:$BD$38"}</definedName>
    <definedName name="A" localSheetId="36" hidden="1">{"'Hatch06'!$AI$25","'Hatch06'!$A$1:$BD$38"}</definedName>
    <definedName name="A" localSheetId="37" hidden="1">{"'Hatch06'!$AI$25","'Hatch06'!$A$1:$BD$38"}</definedName>
    <definedName name="A" localSheetId="38" hidden="1">{"'Hatch06'!$AI$25","'Hatch06'!$A$1:$BD$38"}</definedName>
    <definedName name="A" localSheetId="11" hidden="1">{"'Hatch06'!$AI$25","'Hatch06'!$A$1:$BD$38"}</definedName>
    <definedName name="A" hidden="1">{"'Hatch06'!$AI$25","'Hatch06'!$A$1:$BD$38"}</definedName>
    <definedName name="AAA" localSheetId="7" hidden="1">{"'Hatch06'!$AI$25","'Hatch06'!$A$1:$BD$38"}</definedName>
    <definedName name="AAA" localSheetId="8" hidden="1">{"'Hatch06'!$AI$25","'Hatch06'!$A$1:$BD$38"}</definedName>
    <definedName name="AAA" localSheetId="9" hidden="1">{"'Hatch06'!$AI$25","'Hatch06'!$A$1:$BD$38"}</definedName>
    <definedName name="AAA" localSheetId="0" hidden="1">{"'Hatch06'!$AI$25","'Hatch06'!$A$1:$BD$38"}</definedName>
    <definedName name="AAA" localSheetId="1" hidden="1">{"'Hatch06'!$AI$25","'Hatch06'!$A$1:$BD$38"}</definedName>
    <definedName name="AAA" localSheetId="2" hidden="1">{"'Hatch06'!$AI$25","'Hatch06'!$A$1:$BD$38"}</definedName>
    <definedName name="AAA" localSheetId="3" hidden="1">{"'Hatch06'!$AI$25","'Hatch06'!$A$1:$BD$38"}</definedName>
    <definedName name="AAA" localSheetId="4" hidden="1">{"'Hatch06'!$AI$25","'Hatch06'!$A$1:$BD$38"}</definedName>
    <definedName name="AAA" localSheetId="5" hidden="1">{"'Hatch06'!$AI$25","'Hatch06'!$A$1:$BD$38"}</definedName>
    <definedName name="AAA" localSheetId="6" hidden="1">{"'Hatch06'!$AI$25","'Hatch06'!$A$1:$BD$38"}</definedName>
    <definedName name="AAA" localSheetId="22" hidden="1">{"'Hatch06'!$AI$25","'Hatch06'!$A$1:$BD$38"}</definedName>
    <definedName name="AAA" localSheetId="23" hidden="1">{"'Hatch06'!$AI$25","'Hatch06'!$A$1:$BD$38"}</definedName>
    <definedName name="AAA" localSheetId="24" hidden="1">{"'Hatch06'!$AI$25","'Hatch06'!$A$1:$BD$38"}</definedName>
    <definedName name="AAA" localSheetId="10" hidden="1">{"'Hatch06'!$AI$25","'Hatch06'!$A$1:$BD$38"}</definedName>
    <definedName name="AAA" localSheetId="13" hidden="1">{"'Hatch06'!$AI$25","'Hatch06'!$A$1:$BD$38"}</definedName>
    <definedName name="AAA" localSheetId="14" hidden="1">{"'Hatch06'!$AI$25","'Hatch06'!$A$1:$BD$38"}</definedName>
    <definedName name="AAA" localSheetId="15" hidden="1">{"'Hatch06'!$AI$25","'Hatch06'!$A$1:$BD$38"}</definedName>
    <definedName name="AAA" localSheetId="16" hidden="1">{"'Hatch06'!$AI$25","'Hatch06'!$A$1:$BD$38"}</definedName>
    <definedName name="AAA" localSheetId="17" hidden="1">{"'Hatch06'!$AI$25","'Hatch06'!$A$1:$BD$38"}</definedName>
    <definedName name="AAA" localSheetId="19" hidden="1">{"'Hatch06'!$AI$25","'Hatch06'!$A$1:$BD$38"}</definedName>
    <definedName name="AAA" localSheetId="20" hidden="1">{"'Hatch06'!$AI$25","'Hatch06'!$A$1:$BD$38"}</definedName>
    <definedName name="AAA" localSheetId="21" hidden="1">{"'Hatch06'!$AI$25","'Hatch06'!$A$1:$BD$38"}</definedName>
    <definedName name="AAA" localSheetId="25" hidden="1">{"'Hatch06'!$AI$25","'Hatch06'!$A$1:$BD$38"}</definedName>
    <definedName name="AAA" localSheetId="26" hidden="1">{"'Hatch06'!$AI$25","'Hatch06'!$A$1:$BD$38"}</definedName>
    <definedName name="AAA" localSheetId="27" hidden="1">{"'Hatch06'!$AI$25","'Hatch06'!$A$1:$BD$38"}</definedName>
    <definedName name="AAA" localSheetId="28" hidden="1">{"'Hatch06'!$AI$25","'Hatch06'!$A$1:$BD$38"}</definedName>
    <definedName name="AAA" localSheetId="29" hidden="1">{"'Hatch06'!$AI$25","'Hatch06'!$A$1:$BD$38"}</definedName>
    <definedName name="AAA" localSheetId="30" hidden="1">{"'Hatch06'!$AI$25","'Hatch06'!$A$1:$BD$38"}</definedName>
    <definedName name="AAA" localSheetId="31" hidden="1">{"'Hatch06'!$AI$25","'Hatch06'!$A$1:$BD$38"}</definedName>
    <definedName name="AAA" localSheetId="33" hidden="1">{"'Hatch06'!$AI$25","'Hatch06'!$A$1:$BD$38"}</definedName>
    <definedName name="AAA" localSheetId="36" hidden="1">{"'Hatch06'!$AI$25","'Hatch06'!$A$1:$BD$38"}</definedName>
    <definedName name="AAA" localSheetId="37" hidden="1">{"'Hatch06'!$AI$25","'Hatch06'!$A$1:$BD$38"}</definedName>
    <definedName name="AAA" localSheetId="38" hidden="1">{"'Hatch06'!$AI$25","'Hatch06'!$A$1:$BD$38"}</definedName>
    <definedName name="AAA" localSheetId="11" hidden="1">{"'Hatch06'!$AI$25","'Hatch06'!$A$1:$BD$38"}</definedName>
    <definedName name="AAA" hidden="1">{"'Hatch06'!$AI$25","'Hatch06'!$A$1:$BD$38"}</definedName>
    <definedName name="AAAA" localSheetId="7" hidden="1">{"'Hatch06'!$AI$25","'Hatch06'!$A$1:$BD$38"}</definedName>
    <definedName name="AAAA" localSheetId="8" hidden="1">{"'Hatch06'!$AI$25","'Hatch06'!$A$1:$BD$38"}</definedName>
    <definedName name="AAAA" localSheetId="9" hidden="1">{"'Hatch06'!$AI$25","'Hatch06'!$A$1:$BD$38"}</definedName>
    <definedName name="AAAA" localSheetId="0" hidden="1">{"'Hatch06'!$AI$25","'Hatch06'!$A$1:$BD$38"}</definedName>
    <definedName name="AAAA" localSheetId="1" hidden="1">{"'Hatch06'!$AI$25","'Hatch06'!$A$1:$BD$38"}</definedName>
    <definedName name="AAAA" localSheetId="2" hidden="1">{"'Hatch06'!$AI$25","'Hatch06'!$A$1:$BD$38"}</definedName>
    <definedName name="AAAA" localSheetId="3" hidden="1">{"'Hatch06'!$AI$25","'Hatch06'!$A$1:$BD$38"}</definedName>
    <definedName name="AAAA" localSheetId="4" hidden="1">{"'Hatch06'!$AI$25","'Hatch06'!$A$1:$BD$38"}</definedName>
    <definedName name="AAAA" localSheetId="5" hidden="1">{"'Hatch06'!$AI$25","'Hatch06'!$A$1:$BD$38"}</definedName>
    <definedName name="AAAA" localSheetId="6" hidden="1">{"'Hatch06'!$AI$25","'Hatch06'!$A$1:$BD$38"}</definedName>
    <definedName name="AAAA" localSheetId="22" hidden="1">{"'Hatch06'!$AI$25","'Hatch06'!$A$1:$BD$38"}</definedName>
    <definedName name="AAAA" localSheetId="23" hidden="1">{"'Hatch06'!$AI$25","'Hatch06'!$A$1:$BD$38"}</definedName>
    <definedName name="AAAA" localSheetId="24" hidden="1">{"'Hatch06'!$AI$25","'Hatch06'!$A$1:$BD$38"}</definedName>
    <definedName name="AAAA" localSheetId="10" hidden="1">{"'Hatch06'!$AI$25","'Hatch06'!$A$1:$BD$38"}</definedName>
    <definedName name="AAAA" localSheetId="13" hidden="1">{"'Hatch06'!$AI$25","'Hatch06'!$A$1:$BD$38"}</definedName>
    <definedName name="AAAA" localSheetId="14" hidden="1">{"'Hatch06'!$AI$25","'Hatch06'!$A$1:$BD$38"}</definedName>
    <definedName name="AAAA" localSheetId="15" hidden="1">{"'Hatch06'!$AI$25","'Hatch06'!$A$1:$BD$38"}</definedName>
    <definedName name="AAAA" localSheetId="16" hidden="1">{"'Hatch06'!$AI$25","'Hatch06'!$A$1:$BD$38"}</definedName>
    <definedName name="AAAA" localSheetId="17" hidden="1">{"'Hatch06'!$AI$25","'Hatch06'!$A$1:$BD$38"}</definedName>
    <definedName name="AAAA" localSheetId="19" hidden="1">{"'Hatch06'!$AI$25","'Hatch06'!$A$1:$BD$38"}</definedName>
    <definedName name="AAAA" localSheetId="20" hidden="1">{"'Hatch06'!$AI$25","'Hatch06'!$A$1:$BD$38"}</definedName>
    <definedName name="AAAA" localSheetId="21" hidden="1">{"'Hatch06'!$AI$25","'Hatch06'!$A$1:$BD$38"}</definedName>
    <definedName name="AAAA" localSheetId="25" hidden="1">{"'Hatch06'!$AI$25","'Hatch06'!$A$1:$BD$38"}</definedName>
    <definedName name="AAAA" localSheetId="26" hidden="1">{"'Hatch06'!$AI$25","'Hatch06'!$A$1:$BD$38"}</definedName>
    <definedName name="AAAA" localSheetId="27" hidden="1">{"'Hatch06'!$AI$25","'Hatch06'!$A$1:$BD$38"}</definedName>
    <definedName name="AAAA" localSheetId="28" hidden="1">{"'Hatch06'!$AI$25","'Hatch06'!$A$1:$BD$38"}</definedName>
    <definedName name="AAAA" localSheetId="29" hidden="1">{"'Hatch06'!$AI$25","'Hatch06'!$A$1:$BD$38"}</definedName>
    <definedName name="AAAA" localSheetId="30" hidden="1">{"'Hatch06'!$AI$25","'Hatch06'!$A$1:$BD$38"}</definedName>
    <definedName name="AAAA" localSheetId="31" hidden="1">{"'Hatch06'!$AI$25","'Hatch06'!$A$1:$BD$38"}</definedName>
    <definedName name="AAAA" localSheetId="33" hidden="1">{"'Hatch06'!$AI$25","'Hatch06'!$A$1:$BD$38"}</definedName>
    <definedName name="AAAA" localSheetId="36" hidden="1">{"'Hatch06'!$AI$25","'Hatch06'!$A$1:$BD$38"}</definedName>
    <definedName name="AAAA" localSheetId="37" hidden="1">{"'Hatch06'!$AI$25","'Hatch06'!$A$1:$BD$38"}</definedName>
    <definedName name="AAAA" localSheetId="38" hidden="1">{"'Hatch06'!$AI$25","'Hatch06'!$A$1:$BD$38"}</definedName>
    <definedName name="AAAA" localSheetId="11" hidden="1">{"'Hatch06'!$AI$25","'Hatch06'!$A$1:$BD$38"}</definedName>
    <definedName name="AAAA" hidden="1">{"'Hatch06'!$AI$25","'Hatch06'!$A$1:$BD$38"}</definedName>
    <definedName name="abc" localSheetId="38" hidden="1">{"'Hatch06'!$AI$25","'Hatch06'!$A$1:$BD$38"}</definedName>
    <definedName name="abc" hidden="1">{"'Hatch06'!$AI$25","'Hatch06'!$A$1:$BD$38"}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"C:\dnkim\협력업체\카드발송.mdb"</definedName>
    <definedName name="ADSDF" localSheetId="7" hidden="1">{#N/A,#N/A,TRUE,"Y생산";#N/A,#N/A,TRUE,"Y판매";#N/A,#N/A,TRUE,"Y총물량";#N/A,#N/A,TRUE,"Y능력";#N/A,#N/A,TRUE,"YKD"}</definedName>
    <definedName name="ADSDF" localSheetId="8" hidden="1">{#N/A,#N/A,TRUE,"Y생산";#N/A,#N/A,TRUE,"Y판매";#N/A,#N/A,TRUE,"Y총물량";#N/A,#N/A,TRUE,"Y능력";#N/A,#N/A,TRUE,"YKD"}</definedName>
    <definedName name="ADSDF" localSheetId="9" hidden="1">{#N/A,#N/A,TRUE,"Y생산";#N/A,#N/A,TRUE,"Y판매";#N/A,#N/A,TRUE,"Y총물량";#N/A,#N/A,TRUE,"Y능력";#N/A,#N/A,TRUE,"YKD"}</definedName>
    <definedName name="ADSDF" localSheetId="0" hidden="1">{#N/A,#N/A,TRUE,"Y생산";#N/A,#N/A,TRUE,"Y판매";#N/A,#N/A,TRUE,"Y총물량";#N/A,#N/A,TRUE,"Y능력";#N/A,#N/A,TRUE,"YKD"}</definedName>
    <definedName name="ADSDF" localSheetId="1" hidden="1">{#N/A,#N/A,TRUE,"Y생산";#N/A,#N/A,TRUE,"Y판매";#N/A,#N/A,TRUE,"Y총물량";#N/A,#N/A,TRUE,"Y능력";#N/A,#N/A,TRUE,"YKD"}</definedName>
    <definedName name="ADSDF" localSheetId="2" hidden="1">{#N/A,#N/A,TRUE,"Y생산";#N/A,#N/A,TRUE,"Y판매";#N/A,#N/A,TRUE,"Y총물량";#N/A,#N/A,TRUE,"Y능력";#N/A,#N/A,TRUE,"YKD"}</definedName>
    <definedName name="ADSDF" localSheetId="3" hidden="1">{#N/A,#N/A,TRUE,"Y생산";#N/A,#N/A,TRUE,"Y판매";#N/A,#N/A,TRUE,"Y총물량";#N/A,#N/A,TRUE,"Y능력";#N/A,#N/A,TRUE,"YKD"}</definedName>
    <definedName name="ADSDF" localSheetId="4" hidden="1">{#N/A,#N/A,TRUE,"Y생산";#N/A,#N/A,TRUE,"Y판매";#N/A,#N/A,TRUE,"Y총물량";#N/A,#N/A,TRUE,"Y능력";#N/A,#N/A,TRUE,"YKD"}</definedName>
    <definedName name="ADSDF" localSheetId="5" hidden="1">{#N/A,#N/A,TRUE,"Y생산";#N/A,#N/A,TRUE,"Y판매";#N/A,#N/A,TRUE,"Y총물량";#N/A,#N/A,TRUE,"Y능력";#N/A,#N/A,TRUE,"YKD"}</definedName>
    <definedName name="ADSDF" localSheetId="6" hidden="1">{#N/A,#N/A,TRUE,"Y생산";#N/A,#N/A,TRUE,"Y판매";#N/A,#N/A,TRUE,"Y총물량";#N/A,#N/A,TRUE,"Y능력";#N/A,#N/A,TRUE,"YKD"}</definedName>
    <definedName name="ADSDF" localSheetId="22" hidden="1">{#N/A,#N/A,TRUE,"Y생산";#N/A,#N/A,TRUE,"Y판매";#N/A,#N/A,TRUE,"Y총물량";#N/A,#N/A,TRUE,"Y능력";#N/A,#N/A,TRUE,"YKD"}</definedName>
    <definedName name="ADSDF" localSheetId="23" hidden="1">{#N/A,#N/A,TRUE,"Y생산";#N/A,#N/A,TRUE,"Y판매";#N/A,#N/A,TRUE,"Y총물량";#N/A,#N/A,TRUE,"Y능력";#N/A,#N/A,TRUE,"YKD"}</definedName>
    <definedName name="ADSDF" localSheetId="24" hidden="1">{#N/A,#N/A,TRUE,"Y생산";#N/A,#N/A,TRUE,"Y판매";#N/A,#N/A,TRUE,"Y총물량";#N/A,#N/A,TRUE,"Y능력";#N/A,#N/A,TRUE,"YKD"}</definedName>
    <definedName name="ADSDF" localSheetId="10" hidden="1">{#N/A,#N/A,TRUE,"Y생산";#N/A,#N/A,TRUE,"Y판매";#N/A,#N/A,TRUE,"Y총물량";#N/A,#N/A,TRUE,"Y능력";#N/A,#N/A,TRUE,"YKD"}</definedName>
    <definedName name="ADSDF" localSheetId="13" hidden="1">{#N/A,#N/A,TRUE,"Y생산";#N/A,#N/A,TRUE,"Y판매";#N/A,#N/A,TRUE,"Y총물량";#N/A,#N/A,TRUE,"Y능력";#N/A,#N/A,TRUE,"YKD"}</definedName>
    <definedName name="ADSDF" localSheetId="14" hidden="1">{#N/A,#N/A,TRUE,"Y생산";#N/A,#N/A,TRUE,"Y판매";#N/A,#N/A,TRUE,"Y총물량";#N/A,#N/A,TRUE,"Y능력";#N/A,#N/A,TRUE,"YKD"}</definedName>
    <definedName name="ADSDF" localSheetId="15" hidden="1">{#N/A,#N/A,TRUE,"Y생산";#N/A,#N/A,TRUE,"Y판매";#N/A,#N/A,TRUE,"Y총물량";#N/A,#N/A,TRUE,"Y능력";#N/A,#N/A,TRUE,"YKD"}</definedName>
    <definedName name="ADSDF" localSheetId="16" hidden="1">{#N/A,#N/A,TRUE,"Y생산";#N/A,#N/A,TRUE,"Y판매";#N/A,#N/A,TRUE,"Y총물량";#N/A,#N/A,TRUE,"Y능력";#N/A,#N/A,TRUE,"YKD"}</definedName>
    <definedName name="ADSDF" localSheetId="17" hidden="1">{#N/A,#N/A,TRUE,"Y생산";#N/A,#N/A,TRUE,"Y판매";#N/A,#N/A,TRUE,"Y총물량";#N/A,#N/A,TRUE,"Y능력";#N/A,#N/A,TRUE,"YKD"}</definedName>
    <definedName name="ADSDF" localSheetId="19" hidden="1">{#N/A,#N/A,TRUE,"Y생산";#N/A,#N/A,TRUE,"Y판매";#N/A,#N/A,TRUE,"Y총물량";#N/A,#N/A,TRUE,"Y능력";#N/A,#N/A,TRUE,"YKD"}</definedName>
    <definedName name="ADSDF" localSheetId="20" hidden="1">{#N/A,#N/A,TRUE,"Y생산";#N/A,#N/A,TRUE,"Y판매";#N/A,#N/A,TRUE,"Y총물량";#N/A,#N/A,TRUE,"Y능력";#N/A,#N/A,TRUE,"YKD"}</definedName>
    <definedName name="ADSDF" localSheetId="21" hidden="1">{#N/A,#N/A,TRUE,"Y생산";#N/A,#N/A,TRUE,"Y판매";#N/A,#N/A,TRUE,"Y총물량";#N/A,#N/A,TRUE,"Y능력";#N/A,#N/A,TRUE,"YKD"}</definedName>
    <definedName name="ADSDF" localSheetId="25" hidden="1">{#N/A,#N/A,TRUE,"Y생산";#N/A,#N/A,TRUE,"Y판매";#N/A,#N/A,TRUE,"Y총물량";#N/A,#N/A,TRUE,"Y능력";#N/A,#N/A,TRUE,"YKD"}</definedName>
    <definedName name="ADSDF" localSheetId="26" hidden="1">{#N/A,#N/A,TRUE,"Y생산";#N/A,#N/A,TRUE,"Y판매";#N/A,#N/A,TRUE,"Y총물량";#N/A,#N/A,TRUE,"Y능력";#N/A,#N/A,TRUE,"YKD"}</definedName>
    <definedName name="ADSDF" localSheetId="27" hidden="1">{#N/A,#N/A,TRUE,"Y생산";#N/A,#N/A,TRUE,"Y판매";#N/A,#N/A,TRUE,"Y총물량";#N/A,#N/A,TRUE,"Y능력";#N/A,#N/A,TRUE,"YKD"}</definedName>
    <definedName name="ADSDF" localSheetId="28" hidden="1">{#N/A,#N/A,TRUE,"Y생산";#N/A,#N/A,TRUE,"Y판매";#N/A,#N/A,TRUE,"Y총물량";#N/A,#N/A,TRUE,"Y능력";#N/A,#N/A,TRUE,"YKD"}</definedName>
    <definedName name="ADSDF" localSheetId="29" hidden="1">{#N/A,#N/A,TRUE,"Y생산";#N/A,#N/A,TRUE,"Y판매";#N/A,#N/A,TRUE,"Y총물량";#N/A,#N/A,TRUE,"Y능력";#N/A,#N/A,TRUE,"YKD"}</definedName>
    <definedName name="ADSDF" localSheetId="30" hidden="1">{#N/A,#N/A,TRUE,"Y생산";#N/A,#N/A,TRUE,"Y판매";#N/A,#N/A,TRUE,"Y총물량";#N/A,#N/A,TRUE,"Y능력";#N/A,#N/A,TRUE,"YKD"}</definedName>
    <definedName name="ADSDF" localSheetId="31" hidden="1">{#N/A,#N/A,TRUE,"Y생산";#N/A,#N/A,TRUE,"Y판매";#N/A,#N/A,TRUE,"Y총물량";#N/A,#N/A,TRUE,"Y능력";#N/A,#N/A,TRUE,"YKD"}</definedName>
    <definedName name="ADSDF" localSheetId="33" hidden="1">{#N/A,#N/A,TRUE,"Y생산";#N/A,#N/A,TRUE,"Y판매";#N/A,#N/A,TRUE,"Y총물량";#N/A,#N/A,TRUE,"Y능력";#N/A,#N/A,TRUE,"YKD"}</definedName>
    <definedName name="ADSDF" localSheetId="36" hidden="1">{#N/A,#N/A,TRUE,"Y생산";#N/A,#N/A,TRUE,"Y판매";#N/A,#N/A,TRUE,"Y총물량";#N/A,#N/A,TRUE,"Y능력";#N/A,#N/A,TRUE,"YKD"}</definedName>
    <definedName name="ADSDF" localSheetId="37" hidden="1">{#N/A,#N/A,TRUE,"Y생산";#N/A,#N/A,TRUE,"Y판매";#N/A,#N/A,TRUE,"Y총물량";#N/A,#N/A,TRUE,"Y능력";#N/A,#N/A,TRUE,"YKD"}</definedName>
    <definedName name="ADSDF" localSheetId="38" hidden="1">{#N/A,#N/A,TRUE,"Y생산";#N/A,#N/A,TRUE,"Y판매";#N/A,#N/A,TRUE,"Y총물량";#N/A,#N/A,TRUE,"Y능력";#N/A,#N/A,TRUE,"YKD"}</definedName>
    <definedName name="ADSDF" localSheetId="11" hidden="1">{#N/A,#N/A,TRUE,"Y생산";#N/A,#N/A,TRUE,"Y판매";#N/A,#N/A,TRUE,"Y총물량";#N/A,#N/A,TRUE,"Y능력";#N/A,#N/A,TRUE,"YKD"}</definedName>
    <definedName name="ADSDF" hidden="1">{#N/A,#N/A,TRUE,"Y생산";#N/A,#N/A,TRUE,"Y판매";#N/A,#N/A,TRUE,"Y총물량";#N/A,#N/A,TRUE,"Y능력";#N/A,#N/A,TRUE,"YKD"}</definedName>
    <definedName name="B" localSheetId="7" hidden="1">{"'Hatch06'!$AI$25","'Hatch06'!$A$1:$BD$38"}</definedName>
    <definedName name="B" localSheetId="8" hidden="1">{"'Hatch06'!$AI$25","'Hatch06'!$A$1:$BD$38"}</definedName>
    <definedName name="B" localSheetId="9" hidden="1">{"'Hatch06'!$AI$25","'Hatch06'!$A$1:$BD$38"}</definedName>
    <definedName name="B" localSheetId="0" hidden="1">{"'Hatch06'!$AI$25","'Hatch06'!$A$1:$BD$38"}</definedName>
    <definedName name="B" localSheetId="1" hidden="1">{"'Hatch06'!$AI$25","'Hatch06'!$A$1:$BD$38"}</definedName>
    <definedName name="B" localSheetId="2" hidden="1">{"'Hatch06'!$AI$25","'Hatch06'!$A$1:$BD$38"}</definedName>
    <definedName name="B" localSheetId="3" hidden="1">{"'Hatch06'!$AI$25","'Hatch06'!$A$1:$BD$38"}</definedName>
    <definedName name="B" localSheetId="4" hidden="1">{"'Hatch06'!$AI$25","'Hatch06'!$A$1:$BD$38"}</definedName>
    <definedName name="B" localSheetId="5" hidden="1">{"'Hatch06'!$AI$25","'Hatch06'!$A$1:$BD$38"}</definedName>
    <definedName name="B" localSheetId="6" hidden="1">{"'Hatch06'!$AI$25","'Hatch06'!$A$1:$BD$38"}</definedName>
    <definedName name="B" localSheetId="22" hidden="1">{"'Hatch06'!$AI$25","'Hatch06'!$A$1:$BD$38"}</definedName>
    <definedName name="B" localSheetId="23" hidden="1">{"'Hatch06'!$AI$25","'Hatch06'!$A$1:$BD$38"}</definedName>
    <definedName name="B" localSheetId="24" hidden="1">{"'Hatch06'!$AI$25","'Hatch06'!$A$1:$BD$38"}</definedName>
    <definedName name="B" localSheetId="10" hidden="1">{"'Hatch06'!$AI$25","'Hatch06'!$A$1:$BD$38"}</definedName>
    <definedName name="B" localSheetId="13" hidden="1">{"'Hatch06'!$AI$25","'Hatch06'!$A$1:$BD$38"}</definedName>
    <definedName name="B" localSheetId="14" hidden="1">{"'Hatch06'!$AI$25","'Hatch06'!$A$1:$BD$38"}</definedName>
    <definedName name="B" localSheetId="15" hidden="1">{"'Hatch06'!$AI$25","'Hatch06'!$A$1:$BD$38"}</definedName>
    <definedName name="B" localSheetId="16" hidden="1">{"'Hatch06'!$AI$25","'Hatch06'!$A$1:$BD$38"}</definedName>
    <definedName name="B" localSheetId="17" hidden="1">{"'Hatch06'!$AI$25","'Hatch06'!$A$1:$BD$38"}</definedName>
    <definedName name="B" localSheetId="19" hidden="1">{"'Hatch06'!$AI$25","'Hatch06'!$A$1:$BD$38"}</definedName>
    <definedName name="B" localSheetId="20" hidden="1">{"'Hatch06'!$AI$25","'Hatch06'!$A$1:$BD$38"}</definedName>
    <definedName name="B" localSheetId="21" hidden="1">{"'Hatch06'!$AI$25","'Hatch06'!$A$1:$BD$38"}</definedName>
    <definedName name="B" localSheetId="25" hidden="1">{"'Hatch06'!$AI$25","'Hatch06'!$A$1:$BD$38"}</definedName>
    <definedName name="B" localSheetId="26" hidden="1">{"'Hatch06'!$AI$25","'Hatch06'!$A$1:$BD$38"}</definedName>
    <definedName name="B" localSheetId="27" hidden="1">{"'Hatch06'!$AI$25","'Hatch06'!$A$1:$BD$38"}</definedName>
    <definedName name="B" localSheetId="28" hidden="1">{"'Hatch06'!$AI$25","'Hatch06'!$A$1:$BD$38"}</definedName>
    <definedName name="B" localSheetId="29" hidden="1">{"'Hatch06'!$AI$25","'Hatch06'!$A$1:$BD$38"}</definedName>
    <definedName name="B" localSheetId="30" hidden="1">{"'Hatch06'!$AI$25","'Hatch06'!$A$1:$BD$38"}</definedName>
    <definedName name="B" localSheetId="31" hidden="1">{"'Hatch06'!$AI$25","'Hatch06'!$A$1:$BD$38"}</definedName>
    <definedName name="B" localSheetId="33" hidden="1">{"'Hatch06'!$AI$25","'Hatch06'!$A$1:$BD$38"}</definedName>
    <definedName name="B" localSheetId="36" hidden="1">{"'Hatch06'!$AI$25","'Hatch06'!$A$1:$BD$38"}</definedName>
    <definedName name="B" localSheetId="37" hidden="1">{"'Hatch06'!$AI$25","'Hatch06'!$A$1:$BD$38"}</definedName>
    <definedName name="B" localSheetId="38" hidden="1">{"'Hatch06'!$AI$25","'Hatch06'!$A$1:$BD$38"}</definedName>
    <definedName name="B" localSheetId="11" hidden="1">{"'Hatch06'!$AI$25","'Hatch06'!$A$1:$BD$38"}</definedName>
    <definedName name="B" hidden="1">{"'Hatch06'!$AI$25","'Hatch06'!$A$1:$BD$38"}</definedName>
    <definedName name="BB" localSheetId="7" hidden="1">{"'Hatch06'!$AI$25","'Hatch06'!$A$1:$BD$38"}</definedName>
    <definedName name="BB" localSheetId="8" hidden="1">{"'Hatch06'!$AI$25","'Hatch06'!$A$1:$BD$38"}</definedName>
    <definedName name="BB" localSheetId="9" hidden="1">{"'Hatch06'!$AI$25","'Hatch06'!$A$1:$BD$38"}</definedName>
    <definedName name="BB" localSheetId="0" hidden="1">{"'Hatch06'!$AI$25","'Hatch06'!$A$1:$BD$38"}</definedName>
    <definedName name="BB" localSheetId="1" hidden="1">{"'Hatch06'!$AI$25","'Hatch06'!$A$1:$BD$38"}</definedName>
    <definedName name="BB" localSheetId="2" hidden="1">{"'Hatch06'!$AI$25","'Hatch06'!$A$1:$BD$38"}</definedName>
    <definedName name="BB" localSheetId="3" hidden="1">{"'Hatch06'!$AI$25","'Hatch06'!$A$1:$BD$38"}</definedName>
    <definedName name="BB" localSheetId="4" hidden="1">{"'Hatch06'!$AI$25","'Hatch06'!$A$1:$BD$38"}</definedName>
    <definedName name="BB" localSheetId="5" hidden="1">{"'Hatch06'!$AI$25","'Hatch06'!$A$1:$BD$38"}</definedName>
    <definedName name="BB" localSheetId="6" hidden="1">{"'Hatch06'!$AI$25","'Hatch06'!$A$1:$BD$38"}</definedName>
    <definedName name="BB" localSheetId="22" hidden="1">{"'Hatch06'!$AI$25","'Hatch06'!$A$1:$BD$38"}</definedName>
    <definedName name="BB" localSheetId="23" hidden="1">{"'Hatch06'!$AI$25","'Hatch06'!$A$1:$BD$38"}</definedName>
    <definedName name="BB" localSheetId="24" hidden="1">{"'Hatch06'!$AI$25","'Hatch06'!$A$1:$BD$38"}</definedName>
    <definedName name="BB" localSheetId="10" hidden="1">{"'Hatch06'!$AI$25","'Hatch06'!$A$1:$BD$38"}</definedName>
    <definedName name="BB" localSheetId="13" hidden="1">{"'Hatch06'!$AI$25","'Hatch06'!$A$1:$BD$38"}</definedName>
    <definedName name="BB" localSheetId="14" hidden="1">{"'Hatch06'!$AI$25","'Hatch06'!$A$1:$BD$38"}</definedName>
    <definedName name="BB" localSheetId="15" hidden="1">{"'Hatch06'!$AI$25","'Hatch06'!$A$1:$BD$38"}</definedName>
    <definedName name="BB" localSheetId="16" hidden="1">{"'Hatch06'!$AI$25","'Hatch06'!$A$1:$BD$38"}</definedName>
    <definedName name="BB" localSheetId="17" hidden="1">{"'Hatch06'!$AI$25","'Hatch06'!$A$1:$BD$38"}</definedName>
    <definedName name="BB" localSheetId="19" hidden="1">{"'Hatch06'!$AI$25","'Hatch06'!$A$1:$BD$38"}</definedName>
    <definedName name="BB" localSheetId="20" hidden="1">{"'Hatch06'!$AI$25","'Hatch06'!$A$1:$BD$38"}</definedName>
    <definedName name="BB" localSheetId="21" hidden="1">{"'Hatch06'!$AI$25","'Hatch06'!$A$1:$BD$38"}</definedName>
    <definedName name="BB" localSheetId="25" hidden="1">{"'Hatch06'!$AI$25","'Hatch06'!$A$1:$BD$38"}</definedName>
    <definedName name="BB" localSheetId="26" hidden="1">{"'Hatch06'!$AI$25","'Hatch06'!$A$1:$BD$38"}</definedName>
    <definedName name="BB" localSheetId="27" hidden="1">{"'Hatch06'!$AI$25","'Hatch06'!$A$1:$BD$38"}</definedName>
    <definedName name="BB" localSheetId="28" hidden="1">{"'Hatch06'!$AI$25","'Hatch06'!$A$1:$BD$38"}</definedName>
    <definedName name="BB" localSheetId="29" hidden="1">{"'Hatch06'!$AI$25","'Hatch06'!$A$1:$BD$38"}</definedName>
    <definedName name="BB" localSheetId="30" hidden="1">{"'Hatch06'!$AI$25","'Hatch06'!$A$1:$BD$38"}</definedName>
    <definedName name="BB" localSheetId="31" hidden="1">{"'Hatch06'!$AI$25","'Hatch06'!$A$1:$BD$38"}</definedName>
    <definedName name="BB" localSheetId="33" hidden="1">{"'Hatch06'!$AI$25","'Hatch06'!$A$1:$BD$38"}</definedName>
    <definedName name="BB" localSheetId="36" hidden="1">{"'Hatch06'!$AI$25","'Hatch06'!$A$1:$BD$38"}</definedName>
    <definedName name="BB" localSheetId="37" hidden="1">{"'Hatch06'!$AI$25","'Hatch06'!$A$1:$BD$38"}</definedName>
    <definedName name="BB" localSheetId="38" hidden="1">{"'Hatch06'!$AI$25","'Hatch06'!$A$1:$BD$38"}</definedName>
    <definedName name="BB" localSheetId="11" hidden="1">{"'Hatch06'!$AI$25","'Hatch06'!$A$1:$BD$38"}</definedName>
    <definedName name="BB" hidden="1">{"'Hatch06'!$AI$25","'Hatch06'!$A$1:$BD$38"}</definedName>
    <definedName name="BOOK" localSheetId="7" hidden="1">{"'Hatch06'!$AI$25","'Hatch06'!$A$1:$BD$38"}</definedName>
    <definedName name="BOOK" localSheetId="8" hidden="1">{"'Hatch06'!$AI$25","'Hatch06'!$A$1:$BD$38"}</definedName>
    <definedName name="BOOK" localSheetId="9" hidden="1">{"'Hatch06'!$AI$25","'Hatch06'!$A$1:$BD$38"}</definedName>
    <definedName name="BOOK" localSheetId="0" hidden="1">{"'Hatch06'!$AI$25","'Hatch06'!$A$1:$BD$38"}</definedName>
    <definedName name="BOOK" localSheetId="1" hidden="1">{"'Hatch06'!$AI$25","'Hatch06'!$A$1:$BD$38"}</definedName>
    <definedName name="BOOK" localSheetId="2" hidden="1">{"'Hatch06'!$AI$25","'Hatch06'!$A$1:$BD$38"}</definedName>
    <definedName name="BOOK" localSheetId="3" hidden="1">{"'Hatch06'!$AI$25","'Hatch06'!$A$1:$BD$38"}</definedName>
    <definedName name="BOOK" localSheetId="4" hidden="1">{"'Hatch06'!$AI$25","'Hatch06'!$A$1:$BD$38"}</definedName>
    <definedName name="BOOK" localSheetId="5" hidden="1">{"'Hatch06'!$AI$25","'Hatch06'!$A$1:$BD$38"}</definedName>
    <definedName name="BOOK" localSheetId="6" hidden="1">{"'Hatch06'!$AI$25","'Hatch06'!$A$1:$BD$38"}</definedName>
    <definedName name="BOOK" localSheetId="22" hidden="1">{"'Hatch06'!$AI$25","'Hatch06'!$A$1:$BD$38"}</definedName>
    <definedName name="BOOK" localSheetId="23" hidden="1">{"'Hatch06'!$AI$25","'Hatch06'!$A$1:$BD$38"}</definedName>
    <definedName name="BOOK" localSheetId="24" hidden="1">{"'Hatch06'!$AI$25","'Hatch06'!$A$1:$BD$38"}</definedName>
    <definedName name="BOOK" localSheetId="10" hidden="1">{"'Hatch06'!$AI$25","'Hatch06'!$A$1:$BD$38"}</definedName>
    <definedName name="BOOK" localSheetId="13" hidden="1">{"'Hatch06'!$AI$25","'Hatch06'!$A$1:$BD$38"}</definedName>
    <definedName name="BOOK" localSheetId="14" hidden="1">{"'Hatch06'!$AI$25","'Hatch06'!$A$1:$BD$38"}</definedName>
    <definedName name="BOOK" localSheetId="15" hidden="1">{"'Hatch06'!$AI$25","'Hatch06'!$A$1:$BD$38"}</definedName>
    <definedName name="BOOK" localSheetId="16" hidden="1">{"'Hatch06'!$AI$25","'Hatch06'!$A$1:$BD$38"}</definedName>
    <definedName name="BOOK" localSheetId="17" hidden="1">{"'Hatch06'!$AI$25","'Hatch06'!$A$1:$BD$38"}</definedName>
    <definedName name="BOOK" localSheetId="19" hidden="1">{"'Hatch06'!$AI$25","'Hatch06'!$A$1:$BD$38"}</definedName>
    <definedName name="BOOK" localSheetId="20" hidden="1">{"'Hatch06'!$AI$25","'Hatch06'!$A$1:$BD$38"}</definedName>
    <definedName name="BOOK" localSheetId="21" hidden="1">{"'Hatch06'!$AI$25","'Hatch06'!$A$1:$BD$38"}</definedName>
    <definedName name="BOOK" localSheetId="25" hidden="1">{"'Hatch06'!$AI$25","'Hatch06'!$A$1:$BD$38"}</definedName>
    <definedName name="BOOK" localSheetId="26" hidden="1">{"'Hatch06'!$AI$25","'Hatch06'!$A$1:$BD$38"}</definedName>
    <definedName name="BOOK" localSheetId="27" hidden="1">{"'Hatch06'!$AI$25","'Hatch06'!$A$1:$BD$38"}</definedName>
    <definedName name="BOOK" localSheetId="28" hidden="1">{"'Hatch06'!$AI$25","'Hatch06'!$A$1:$BD$38"}</definedName>
    <definedName name="BOOK" localSheetId="29" hidden="1">{"'Hatch06'!$AI$25","'Hatch06'!$A$1:$BD$38"}</definedName>
    <definedName name="BOOK" localSheetId="30" hidden="1">{"'Hatch06'!$AI$25","'Hatch06'!$A$1:$BD$38"}</definedName>
    <definedName name="BOOK" localSheetId="31" hidden="1">{"'Hatch06'!$AI$25","'Hatch06'!$A$1:$BD$38"}</definedName>
    <definedName name="BOOK" localSheetId="33" hidden="1">{"'Hatch06'!$AI$25","'Hatch06'!$A$1:$BD$38"}</definedName>
    <definedName name="BOOK" localSheetId="36" hidden="1">{"'Hatch06'!$AI$25","'Hatch06'!$A$1:$BD$38"}</definedName>
    <definedName name="BOOK" localSheetId="37" hidden="1">{"'Hatch06'!$AI$25","'Hatch06'!$A$1:$BD$38"}</definedName>
    <definedName name="BOOK" localSheetId="38" hidden="1">{"'Hatch06'!$AI$25","'Hatch06'!$A$1:$BD$38"}</definedName>
    <definedName name="BOOK" localSheetId="11" hidden="1">{"'Hatch06'!$AI$25","'Hatch06'!$A$1:$BD$38"}</definedName>
    <definedName name="BOOK" hidden="1">{"'Hatch06'!$AI$25","'Hatch06'!$A$1:$BD$38"}</definedName>
    <definedName name="BOOK1" localSheetId="7" hidden="1">{"'Hatch06'!$AI$25","'Hatch06'!$A$1:$BD$38"}</definedName>
    <definedName name="BOOK1" localSheetId="8" hidden="1">{"'Hatch06'!$AI$25","'Hatch06'!$A$1:$BD$38"}</definedName>
    <definedName name="BOOK1" localSheetId="9" hidden="1">{"'Hatch06'!$AI$25","'Hatch06'!$A$1:$BD$38"}</definedName>
    <definedName name="BOOK1" localSheetId="0" hidden="1">{"'Hatch06'!$AI$25","'Hatch06'!$A$1:$BD$38"}</definedName>
    <definedName name="BOOK1" localSheetId="1" hidden="1">{"'Hatch06'!$AI$25","'Hatch06'!$A$1:$BD$38"}</definedName>
    <definedName name="BOOK1" localSheetId="2" hidden="1">{"'Hatch06'!$AI$25","'Hatch06'!$A$1:$BD$38"}</definedName>
    <definedName name="BOOK1" localSheetId="3" hidden="1">{"'Hatch06'!$AI$25","'Hatch06'!$A$1:$BD$38"}</definedName>
    <definedName name="BOOK1" localSheetId="4" hidden="1">{"'Hatch06'!$AI$25","'Hatch06'!$A$1:$BD$38"}</definedName>
    <definedName name="BOOK1" localSheetId="5" hidden="1">{"'Hatch06'!$AI$25","'Hatch06'!$A$1:$BD$38"}</definedName>
    <definedName name="BOOK1" localSheetId="6" hidden="1">{"'Hatch06'!$AI$25","'Hatch06'!$A$1:$BD$38"}</definedName>
    <definedName name="BOOK1" localSheetId="22" hidden="1">{"'Hatch06'!$AI$25","'Hatch06'!$A$1:$BD$38"}</definedName>
    <definedName name="BOOK1" localSheetId="23" hidden="1">{"'Hatch06'!$AI$25","'Hatch06'!$A$1:$BD$38"}</definedName>
    <definedName name="BOOK1" localSheetId="24" hidden="1">{"'Hatch06'!$AI$25","'Hatch06'!$A$1:$BD$38"}</definedName>
    <definedName name="BOOK1" localSheetId="10" hidden="1">{"'Hatch06'!$AI$25","'Hatch06'!$A$1:$BD$38"}</definedName>
    <definedName name="BOOK1" localSheetId="13" hidden="1">{"'Hatch06'!$AI$25","'Hatch06'!$A$1:$BD$38"}</definedName>
    <definedName name="BOOK1" localSheetId="14" hidden="1">{"'Hatch06'!$AI$25","'Hatch06'!$A$1:$BD$38"}</definedName>
    <definedName name="BOOK1" localSheetId="15" hidden="1">{"'Hatch06'!$AI$25","'Hatch06'!$A$1:$BD$38"}</definedName>
    <definedName name="BOOK1" localSheetId="16" hidden="1">{"'Hatch06'!$AI$25","'Hatch06'!$A$1:$BD$38"}</definedName>
    <definedName name="BOOK1" localSheetId="17" hidden="1">{"'Hatch06'!$AI$25","'Hatch06'!$A$1:$BD$38"}</definedName>
    <definedName name="BOOK1" localSheetId="19" hidden="1">{"'Hatch06'!$AI$25","'Hatch06'!$A$1:$BD$38"}</definedName>
    <definedName name="BOOK1" localSheetId="20" hidden="1">{"'Hatch06'!$AI$25","'Hatch06'!$A$1:$BD$38"}</definedName>
    <definedName name="BOOK1" localSheetId="21" hidden="1">{"'Hatch06'!$AI$25","'Hatch06'!$A$1:$BD$38"}</definedName>
    <definedName name="BOOK1" localSheetId="25" hidden="1">{"'Hatch06'!$AI$25","'Hatch06'!$A$1:$BD$38"}</definedName>
    <definedName name="BOOK1" localSheetId="26" hidden="1">{"'Hatch06'!$AI$25","'Hatch06'!$A$1:$BD$38"}</definedName>
    <definedName name="BOOK1" localSheetId="27" hidden="1">{"'Hatch06'!$AI$25","'Hatch06'!$A$1:$BD$38"}</definedName>
    <definedName name="BOOK1" localSheetId="28" hidden="1">{"'Hatch06'!$AI$25","'Hatch06'!$A$1:$BD$38"}</definedName>
    <definedName name="BOOK1" localSheetId="29" hidden="1">{"'Hatch06'!$AI$25","'Hatch06'!$A$1:$BD$38"}</definedName>
    <definedName name="BOOK1" localSheetId="30" hidden="1">{"'Hatch06'!$AI$25","'Hatch06'!$A$1:$BD$38"}</definedName>
    <definedName name="BOOK1" localSheetId="31" hidden="1">{"'Hatch06'!$AI$25","'Hatch06'!$A$1:$BD$38"}</definedName>
    <definedName name="BOOK1" localSheetId="33" hidden="1">{"'Hatch06'!$AI$25","'Hatch06'!$A$1:$BD$38"}</definedName>
    <definedName name="BOOK1" localSheetId="36" hidden="1">{"'Hatch06'!$AI$25","'Hatch06'!$A$1:$BD$38"}</definedName>
    <definedName name="BOOK1" localSheetId="37" hidden="1">{"'Hatch06'!$AI$25","'Hatch06'!$A$1:$BD$38"}</definedName>
    <definedName name="BOOK1" localSheetId="38" hidden="1">{"'Hatch06'!$AI$25","'Hatch06'!$A$1:$BD$38"}</definedName>
    <definedName name="BOOK1" localSheetId="11" hidden="1">{"'Hatch06'!$AI$25","'Hatch06'!$A$1:$BD$38"}</definedName>
    <definedName name="BOOK1" hidden="1">{"'Hatch06'!$AI$25","'Hatch06'!$A$1:$BD$38"}</definedName>
    <definedName name="CELE" localSheetId="7" hidden="1">{"'Hatch06'!$AI$25","'Hatch06'!$A$1:$BD$38"}</definedName>
    <definedName name="CELE" localSheetId="8" hidden="1">{"'Hatch06'!$AI$25","'Hatch06'!$A$1:$BD$38"}</definedName>
    <definedName name="CELE" localSheetId="9" hidden="1">{"'Hatch06'!$AI$25","'Hatch06'!$A$1:$BD$38"}</definedName>
    <definedName name="CELE" localSheetId="0" hidden="1">{"'Hatch06'!$AI$25","'Hatch06'!$A$1:$BD$38"}</definedName>
    <definedName name="CELE" localSheetId="1" hidden="1">{"'Hatch06'!$AI$25","'Hatch06'!$A$1:$BD$38"}</definedName>
    <definedName name="CELE" localSheetId="2" hidden="1">{"'Hatch06'!$AI$25","'Hatch06'!$A$1:$BD$38"}</definedName>
    <definedName name="CELE" localSheetId="3" hidden="1">{"'Hatch06'!$AI$25","'Hatch06'!$A$1:$BD$38"}</definedName>
    <definedName name="CELE" localSheetId="4" hidden="1">{"'Hatch06'!$AI$25","'Hatch06'!$A$1:$BD$38"}</definedName>
    <definedName name="CELE" localSheetId="5" hidden="1">{"'Hatch06'!$AI$25","'Hatch06'!$A$1:$BD$38"}</definedName>
    <definedName name="CELE" localSheetId="6" hidden="1">{"'Hatch06'!$AI$25","'Hatch06'!$A$1:$BD$38"}</definedName>
    <definedName name="CELE" localSheetId="22" hidden="1">{"'Hatch06'!$AI$25","'Hatch06'!$A$1:$BD$38"}</definedName>
    <definedName name="CELE" localSheetId="23" hidden="1">{"'Hatch06'!$AI$25","'Hatch06'!$A$1:$BD$38"}</definedName>
    <definedName name="CELE" localSheetId="24" hidden="1">{"'Hatch06'!$AI$25","'Hatch06'!$A$1:$BD$38"}</definedName>
    <definedName name="CELE" localSheetId="10" hidden="1">{"'Hatch06'!$AI$25","'Hatch06'!$A$1:$BD$38"}</definedName>
    <definedName name="CELE" localSheetId="13" hidden="1">{"'Hatch06'!$AI$25","'Hatch06'!$A$1:$BD$38"}</definedName>
    <definedName name="CELE" localSheetId="14" hidden="1">{"'Hatch06'!$AI$25","'Hatch06'!$A$1:$BD$38"}</definedName>
    <definedName name="CELE" localSheetId="15" hidden="1">{"'Hatch06'!$AI$25","'Hatch06'!$A$1:$BD$38"}</definedName>
    <definedName name="CELE" localSheetId="16" hidden="1">{"'Hatch06'!$AI$25","'Hatch06'!$A$1:$BD$38"}</definedName>
    <definedName name="CELE" localSheetId="17" hidden="1">{"'Hatch06'!$AI$25","'Hatch06'!$A$1:$BD$38"}</definedName>
    <definedName name="CELE" localSheetId="19" hidden="1">{"'Hatch06'!$AI$25","'Hatch06'!$A$1:$BD$38"}</definedName>
    <definedName name="CELE" localSheetId="20" hidden="1">{"'Hatch06'!$AI$25","'Hatch06'!$A$1:$BD$38"}</definedName>
    <definedName name="CELE" localSheetId="21" hidden="1">{"'Hatch06'!$AI$25","'Hatch06'!$A$1:$BD$38"}</definedName>
    <definedName name="CELE" localSheetId="25" hidden="1">{"'Hatch06'!$AI$25","'Hatch06'!$A$1:$BD$38"}</definedName>
    <definedName name="CELE" localSheetId="26" hidden="1">{"'Hatch06'!$AI$25","'Hatch06'!$A$1:$BD$38"}</definedName>
    <definedName name="CELE" localSheetId="27" hidden="1">{"'Hatch06'!$AI$25","'Hatch06'!$A$1:$BD$38"}</definedName>
    <definedName name="CELE" localSheetId="28" hidden="1">{"'Hatch06'!$AI$25","'Hatch06'!$A$1:$BD$38"}</definedName>
    <definedName name="CELE" localSheetId="29" hidden="1">{"'Hatch06'!$AI$25","'Hatch06'!$A$1:$BD$38"}</definedName>
    <definedName name="CELE" localSheetId="30" hidden="1">{"'Hatch06'!$AI$25","'Hatch06'!$A$1:$BD$38"}</definedName>
    <definedName name="CELE" localSheetId="31" hidden="1">{"'Hatch06'!$AI$25","'Hatch06'!$A$1:$BD$38"}</definedName>
    <definedName name="CELE" localSheetId="33" hidden="1">{"'Hatch06'!$AI$25","'Hatch06'!$A$1:$BD$38"}</definedName>
    <definedName name="CELE" localSheetId="36" hidden="1">{"'Hatch06'!$AI$25","'Hatch06'!$A$1:$BD$38"}</definedName>
    <definedName name="CELE" localSheetId="37" hidden="1">{"'Hatch06'!$AI$25","'Hatch06'!$A$1:$BD$38"}</definedName>
    <definedName name="CELE" localSheetId="38" hidden="1">{"'Hatch06'!$AI$25","'Hatch06'!$A$1:$BD$38"}</definedName>
    <definedName name="CELE" localSheetId="11" hidden="1">{"'Hatch06'!$AI$25","'Hatch06'!$A$1:$BD$38"}</definedName>
    <definedName name="CELE" hidden="1">{"'Hatch06'!$AI$25","'Hatch06'!$A$1:$BD$38"}</definedName>
    <definedName name="D" localSheetId="38" hidden="1">{"'Hatch06'!$AI$25","'Hatch06'!$A$1:$BD$38"}</definedName>
    <definedName name="D" hidden="1">{"'Hatch06'!$AI$25","'Hatch06'!$A$1:$BD$38"}</definedName>
    <definedName name="DD" localSheetId="38" hidden="1">{"'Hatch06'!$AI$25","'Hatch06'!$A$1:$BD$38"}</definedName>
    <definedName name="DD" hidden="1">{"'Hatch06'!$AI$25","'Hatch06'!$A$1:$BD$38"}</definedName>
    <definedName name="dddd" localSheetId="7" hidden="1">{"'Hatch06'!$AI$25","'Hatch06'!$A$1:$BD$38"}</definedName>
    <definedName name="dddd" localSheetId="8" hidden="1">{"'Hatch06'!$AI$25","'Hatch06'!$A$1:$BD$38"}</definedName>
    <definedName name="dddd" localSheetId="9" hidden="1">{"'Hatch06'!$AI$25","'Hatch06'!$A$1:$BD$38"}</definedName>
    <definedName name="dddd" localSheetId="0" hidden="1">{"'Hatch06'!$AI$25","'Hatch06'!$A$1:$BD$38"}</definedName>
    <definedName name="dddd" localSheetId="1" hidden="1">{"'Hatch06'!$AI$25","'Hatch06'!$A$1:$BD$38"}</definedName>
    <definedName name="dddd" localSheetId="2" hidden="1">{"'Hatch06'!$AI$25","'Hatch06'!$A$1:$BD$38"}</definedName>
    <definedName name="dddd" localSheetId="3" hidden="1">{"'Hatch06'!$AI$25","'Hatch06'!$A$1:$BD$38"}</definedName>
    <definedName name="dddd" localSheetId="4" hidden="1">{"'Hatch06'!$AI$25","'Hatch06'!$A$1:$BD$38"}</definedName>
    <definedName name="dddd" localSheetId="5" hidden="1">{"'Hatch06'!$AI$25","'Hatch06'!$A$1:$BD$38"}</definedName>
    <definedName name="dddd" localSheetId="6" hidden="1">{"'Hatch06'!$AI$25","'Hatch06'!$A$1:$BD$38"}</definedName>
    <definedName name="dddd" localSheetId="22" hidden="1">{"'Hatch06'!$AI$25","'Hatch06'!$A$1:$BD$38"}</definedName>
    <definedName name="dddd" localSheetId="23" hidden="1">{"'Hatch06'!$AI$25","'Hatch06'!$A$1:$BD$38"}</definedName>
    <definedName name="dddd" localSheetId="24" hidden="1">{"'Hatch06'!$AI$25","'Hatch06'!$A$1:$BD$38"}</definedName>
    <definedName name="dddd" localSheetId="10" hidden="1">{"'Hatch06'!$AI$25","'Hatch06'!$A$1:$BD$38"}</definedName>
    <definedName name="dddd" localSheetId="13" hidden="1">{"'Hatch06'!$AI$25","'Hatch06'!$A$1:$BD$38"}</definedName>
    <definedName name="dddd" localSheetId="14" hidden="1">{"'Hatch06'!$AI$25","'Hatch06'!$A$1:$BD$38"}</definedName>
    <definedName name="dddd" localSheetId="15" hidden="1">{"'Hatch06'!$AI$25","'Hatch06'!$A$1:$BD$38"}</definedName>
    <definedName name="dddd" localSheetId="16" hidden="1">{"'Hatch06'!$AI$25","'Hatch06'!$A$1:$BD$38"}</definedName>
    <definedName name="dddd" localSheetId="17" hidden="1">{"'Hatch06'!$AI$25","'Hatch06'!$A$1:$BD$38"}</definedName>
    <definedName name="dddd" localSheetId="19" hidden="1">{"'Hatch06'!$AI$25","'Hatch06'!$A$1:$BD$38"}</definedName>
    <definedName name="dddd" localSheetId="20" hidden="1">{"'Hatch06'!$AI$25","'Hatch06'!$A$1:$BD$38"}</definedName>
    <definedName name="dddd" localSheetId="21" hidden="1">{"'Hatch06'!$AI$25","'Hatch06'!$A$1:$BD$38"}</definedName>
    <definedName name="dddd" localSheetId="25" hidden="1">{"'Hatch06'!$AI$25","'Hatch06'!$A$1:$BD$38"}</definedName>
    <definedName name="dddd" localSheetId="26" hidden="1">{"'Hatch06'!$AI$25","'Hatch06'!$A$1:$BD$38"}</definedName>
    <definedName name="dddd" localSheetId="27" hidden="1">{"'Hatch06'!$AI$25","'Hatch06'!$A$1:$BD$38"}</definedName>
    <definedName name="dddd" localSheetId="28" hidden="1">{"'Hatch06'!$AI$25","'Hatch06'!$A$1:$BD$38"}</definedName>
    <definedName name="dddd" localSheetId="29" hidden="1">{"'Hatch06'!$AI$25","'Hatch06'!$A$1:$BD$38"}</definedName>
    <definedName name="dddd" localSheetId="30" hidden="1">{"'Hatch06'!$AI$25","'Hatch06'!$A$1:$BD$38"}</definedName>
    <definedName name="dddd" localSheetId="31" hidden="1">{"'Hatch06'!$AI$25","'Hatch06'!$A$1:$BD$38"}</definedName>
    <definedName name="dddd" localSheetId="33" hidden="1">{"'Hatch06'!$AI$25","'Hatch06'!$A$1:$BD$38"}</definedName>
    <definedName name="dddd" localSheetId="36" hidden="1">{"'Hatch06'!$AI$25","'Hatch06'!$A$1:$BD$38"}</definedName>
    <definedName name="dddd" localSheetId="37" hidden="1">{"'Hatch06'!$AI$25","'Hatch06'!$A$1:$BD$38"}</definedName>
    <definedName name="dddd" localSheetId="38" hidden="1">{"'Hatch06'!$AI$25","'Hatch06'!$A$1:$BD$38"}</definedName>
    <definedName name="dddd" localSheetId="11" hidden="1">{"'Hatch06'!$AI$25","'Hatch06'!$A$1:$BD$38"}</definedName>
    <definedName name="dddd" hidden="1">{"'Hatch06'!$AI$25","'Hatch06'!$A$1:$BD$38"}</definedName>
    <definedName name="DFT" localSheetId="7" hidden="1">{"'Hatch06'!$AI$25","'Hatch06'!$A$1:$BD$38"}</definedName>
    <definedName name="DFT" localSheetId="8" hidden="1">{"'Hatch06'!$AI$25","'Hatch06'!$A$1:$BD$38"}</definedName>
    <definedName name="DFT" localSheetId="9" hidden="1">{"'Hatch06'!$AI$25","'Hatch06'!$A$1:$BD$38"}</definedName>
    <definedName name="DFT" localSheetId="0" hidden="1">{"'Hatch06'!$AI$25","'Hatch06'!$A$1:$BD$38"}</definedName>
    <definedName name="DFT" localSheetId="1" hidden="1">{"'Hatch06'!$AI$25","'Hatch06'!$A$1:$BD$38"}</definedName>
    <definedName name="DFT" localSheetId="2" hidden="1">{"'Hatch06'!$AI$25","'Hatch06'!$A$1:$BD$38"}</definedName>
    <definedName name="DFT" localSheetId="3" hidden="1">{"'Hatch06'!$AI$25","'Hatch06'!$A$1:$BD$38"}</definedName>
    <definedName name="DFT" localSheetId="4" hidden="1">{"'Hatch06'!$AI$25","'Hatch06'!$A$1:$BD$38"}</definedName>
    <definedName name="DFT" localSheetId="5" hidden="1">{"'Hatch06'!$AI$25","'Hatch06'!$A$1:$BD$38"}</definedName>
    <definedName name="DFT" localSheetId="6" hidden="1">{"'Hatch06'!$AI$25","'Hatch06'!$A$1:$BD$38"}</definedName>
    <definedName name="DFT" localSheetId="22" hidden="1">{"'Hatch06'!$AI$25","'Hatch06'!$A$1:$BD$38"}</definedName>
    <definedName name="DFT" localSheetId="23" hidden="1">{"'Hatch06'!$AI$25","'Hatch06'!$A$1:$BD$38"}</definedName>
    <definedName name="DFT" localSheetId="24" hidden="1">{"'Hatch06'!$AI$25","'Hatch06'!$A$1:$BD$38"}</definedName>
    <definedName name="DFT" localSheetId="10" hidden="1">{"'Hatch06'!$AI$25","'Hatch06'!$A$1:$BD$38"}</definedName>
    <definedName name="DFT" localSheetId="13" hidden="1">{"'Hatch06'!$AI$25","'Hatch06'!$A$1:$BD$38"}</definedName>
    <definedName name="DFT" localSheetId="14" hidden="1">{"'Hatch06'!$AI$25","'Hatch06'!$A$1:$BD$38"}</definedName>
    <definedName name="DFT" localSheetId="15" hidden="1">{"'Hatch06'!$AI$25","'Hatch06'!$A$1:$BD$38"}</definedName>
    <definedName name="DFT" localSheetId="16" hidden="1">{"'Hatch06'!$AI$25","'Hatch06'!$A$1:$BD$38"}</definedName>
    <definedName name="DFT" localSheetId="17" hidden="1">{"'Hatch06'!$AI$25","'Hatch06'!$A$1:$BD$38"}</definedName>
    <definedName name="DFT" localSheetId="19" hidden="1">{"'Hatch06'!$AI$25","'Hatch06'!$A$1:$BD$38"}</definedName>
    <definedName name="DFT" localSheetId="20" hidden="1">{"'Hatch06'!$AI$25","'Hatch06'!$A$1:$BD$38"}</definedName>
    <definedName name="DFT" localSheetId="21" hidden="1">{"'Hatch06'!$AI$25","'Hatch06'!$A$1:$BD$38"}</definedName>
    <definedName name="DFT" localSheetId="25" hidden="1">{"'Hatch06'!$AI$25","'Hatch06'!$A$1:$BD$38"}</definedName>
    <definedName name="DFT" localSheetId="26" hidden="1">{"'Hatch06'!$AI$25","'Hatch06'!$A$1:$BD$38"}</definedName>
    <definedName name="DFT" localSheetId="27" hidden="1">{"'Hatch06'!$AI$25","'Hatch06'!$A$1:$BD$38"}</definedName>
    <definedName name="DFT" localSheetId="28" hidden="1">{"'Hatch06'!$AI$25","'Hatch06'!$A$1:$BD$38"}</definedName>
    <definedName name="DFT" localSheetId="29" hidden="1">{"'Hatch06'!$AI$25","'Hatch06'!$A$1:$BD$38"}</definedName>
    <definedName name="DFT" localSheetId="30" hidden="1">{"'Hatch06'!$AI$25","'Hatch06'!$A$1:$BD$38"}</definedName>
    <definedName name="DFT" localSheetId="31" hidden="1">{"'Hatch06'!$AI$25","'Hatch06'!$A$1:$BD$38"}</definedName>
    <definedName name="DFT" localSheetId="33" hidden="1">{"'Hatch06'!$AI$25","'Hatch06'!$A$1:$BD$38"}</definedName>
    <definedName name="DFT" localSheetId="36" hidden="1">{"'Hatch06'!$AI$25","'Hatch06'!$A$1:$BD$38"}</definedName>
    <definedName name="DFT" localSheetId="37" hidden="1">{"'Hatch06'!$AI$25","'Hatch06'!$A$1:$BD$38"}</definedName>
    <definedName name="DFT" localSheetId="38" hidden="1">{"'Hatch06'!$AI$25","'Hatch06'!$A$1:$BD$38"}</definedName>
    <definedName name="DFT" localSheetId="11" hidden="1">{"'Hatch06'!$AI$25","'Hatch06'!$A$1:$BD$38"}</definedName>
    <definedName name="DFT" hidden="1">{"'Hatch06'!$AI$25","'Hatch06'!$A$1:$BD$38"}</definedName>
    <definedName name="DSF" localSheetId="7" hidden="1">{"'Hatch06'!$AI$25","'Hatch06'!$A$1:$BD$38"}</definedName>
    <definedName name="DSF" localSheetId="8" hidden="1">{"'Hatch06'!$AI$25","'Hatch06'!$A$1:$BD$38"}</definedName>
    <definedName name="DSF" localSheetId="9" hidden="1">{"'Hatch06'!$AI$25","'Hatch06'!$A$1:$BD$38"}</definedName>
    <definedName name="DSF" localSheetId="0" hidden="1">{"'Hatch06'!$AI$25","'Hatch06'!$A$1:$BD$38"}</definedName>
    <definedName name="DSF" localSheetId="1" hidden="1">{"'Hatch06'!$AI$25","'Hatch06'!$A$1:$BD$38"}</definedName>
    <definedName name="DSF" localSheetId="2" hidden="1">{"'Hatch06'!$AI$25","'Hatch06'!$A$1:$BD$38"}</definedName>
    <definedName name="DSF" localSheetId="3" hidden="1">{"'Hatch06'!$AI$25","'Hatch06'!$A$1:$BD$38"}</definedName>
    <definedName name="DSF" localSheetId="4" hidden="1">{"'Hatch06'!$AI$25","'Hatch06'!$A$1:$BD$38"}</definedName>
    <definedName name="DSF" localSheetId="5" hidden="1">{"'Hatch06'!$AI$25","'Hatch06'!$A$1:$BD$38"}</definedName>
    <definedName name="DSF" localSheetId="6" hidden="1">{"'Hatch06'!$AI$25","'Hatch06'!$A$1:$BD$38"}</definedName>
    <definedName name="DSF" localSheetId="22" hidden="1">{"'Hatch06'!$AI$25","'Hatch06'!$A$1:$BD$38"}</definedName>
    <definedName name="DSF" localSheetId="23" hidden="1">{"'Hatch06'!$AI$25","'Hatch06'!$A$1:$BD$38"}</definedName>
    <definedName name="DSF" localSheetId="24" hidden="1">{"'Hatch06'!$AI$25","'Hatch06'!$A$1:$BD$38"}</definedName>
    <definedName name="DSF" localSheetId="10" hidden="1">{"'Hatch06'!$AI$25","'Hatch06'!$A$1:$BD$38"}</definedName>
    <definedName name="DSF" localSheetId="13" hidden="1">{"'Hatch06'!$AI$25","'Hatch06'!$A$1:$BD$38"}</definedName>
    <definedName name="DSF" localSheetId="14" hidden="1">{"'Hatch06'!$AI$25","'Hatch06'!$A$1:$BD$38"}</definedName>
    <definedName name="DSF" localSheetId="15" hidden="1">{"'Hatch06'!$AI$25","'Hatch06'!$A$1:$BD$38"}</definedName>
    <definedName name="DSF" localSheetId="16" hidden="1">{"'Hatch06'!$AI$25","'Hatch06'!$A$1:$BD$38"}</definedName>
    <definedName name="DSF" localSheetId="17" hidden="1">{"'Hatch06'!$AI$25","'Hatch06'!$A$1:$BD$38"}</definedName>
    <definedName name="DSF" localSheetId="19" hidden="1">{"'Hatch06'!$AI$25","'Hatch06'!$A$1:$BD$38"}</definedName>
    <definedName name="DSF" localSheetId="20" hidden="1">{"'Hatch06'!$AI$25","'Hatch06'!$A$1:$BD$38"}</definedName>
    <definedName name="DSF" localSheetId="21" hidden="1">{"'Hatch06'!$AI$25","'Hatch06'!$A$1:$BD$38"}</definedName>
    <definedName name="DSF" localSheetId="25" hidden="1">{"'Hatch06'!$AI$25","'Hatch06'!$A$1:$BD$38"}</definedName>
    <definedName name="DSF" localSheetId="26" hidden="1">{"'Hatch06'!$AI$25","'Hatch06'!$A$1:$BD$38"}</definedName>
    <definedName name="DSF" localSheetId="27" hidden="1">{"'Hatch06'!$AI$25","'Hatch06'!$A$1:$BD$38"}</definedName>
    <definedName name="DSF" localSheetId="28" hidden="1">{"'Hatch06'!$AI$25","'Hatch06'!$A$1:$BD$38"}</definedName>
    <definedName name="DSF" localSheetId="29" hidden="1">{"'Hatch06'!$AI$25","'Hatch06'!$A$1:$BD$38"}</definedName>
    <definedName name="DSF" localSheetId="30" hidden="1">{"'Hatch06'!$AI$25","'Hatch06'!$A$1:$BD$38"}</definedName>
    <definedName name="DSF" localSheetId="31" hidden="1">{"'Hatch06'!$AI$25","'Hatch06'!$A$1:$BD$38"}</definedName>
    <definedName name="DSF" localSheetId="33" hidden="1">{"'Hatch06'!$AI$25","'Hatch06'!$A$1:$BD$38"}</definedName>
    <definedName name="DSF" localSheetId="36" hidden="1">{"'Hatch06'!$AI$25","'Hatch06'!$A$1:$BD$38"}</definedName>
    <definedName name="DSF" localSheetId="37" hidden="1">{"'Hatch06'!$AI$25","'Hatch06'!$A$1:$BD$38"}</definedName>
    <definedName name="DSF" localSheetId="38" hidden="1">{"'Hatch06'!$AI$25","'Hatch06'!$A$1:$BD$38"}</definedName>
    <definedName name="DSF" localSheetId="11" hidden="1">{"'Hatch06'!$AI$25","'Hatch06'!$A$1:$BD$38"}</definedName>
    <definedName name="DSF" hidden="1">{"'Hatch06'!$AI$25","'Hatch06'!$A$1:$BD$38"}</definedName>
    <definedName name="EUROPE" localSheetId="7" hidden="1">{"'Hatch06'!$AI$25","'Hatch06'!$A$1:$BD$38"}</definedName>
    <definedName name="EUROPE" localSheetId="8" hidden="1">{"'Hatch06'!$AI$25","'Hatch06'!$A$1:$BD$38"}</definedName>
    <definedName name="EUROPE" localSheetId="9" hidden="1">{"'Hatch06'!$AI$25","'Hatch06'!$A$1:$BD$38"}</definedName>
    <definedName name="EUROPE" localSheetId="0" hidden="1">{"'Hatch06'!$AI$25","'Hatch06'!$A$1:$BD$38"}</definedName>
    <definedName name="EUROPE" localSheetId="1" hidden="1">{"'Hatch06'!$AI$25","'Hatch06'!$A$1:$BD$38"}</definedName>
    <definedName name="EUROPE" localSheetId="2" hidden="1">{"'Hatch06'!$AI$25","'Hatch06'!$A$1:$BD$38"}</definedName>
    <definedName name="EUROPE" localSheetId="3" hidden="1">{"'Hatch06'!$AI$25","'Hatch06'!$A$1:$BD$38"}</definedName>
    <definedName name="EUROPE" localSheetId="4" hidden="1">{"'Hatch06'!$AI$25","'Hatch06'!$A$1:$BD$38"}</definedName>
    <definedName name="EUROPE" localSheetId="5" hidden="1">{"'Hatch06'!$AI$25","'Hatch06'!$A$1:$BD$38"}</definedName>
    <definedName name="EUROPE" localSheetId="6" hidden="1">{"'Hatch06'!$AI$25","'Hatch06'!$A$1:$BD$38"}</definedName>
    <definedName name="EUROPE" localSheetId="22" hidden="1">{"'Hatch06'!$AI$25","'Hatch06'!$A$1:$BD$38"}</definedName>
    <definedName name="EUROPE" localSheetId="23" hidden="1">{"'Hatch06'!$AI$25","'Hatch06'!$A$1:$BD$38"}</definedName>
    <definedName name="EUROPE" localSheetId="24" hidden="1">{"'Hatch06'!$AI$25","'Hatch06'!$A$1:$BD$38"}</definedName>
    <definedName name="EUROPE" localSheetId="10" hidden="1">{"'Hatch06'!$AI$25","'Hatch06'!$A$1:$BD$38"}</definedName>
    <definedName name="EUROPE" localSheetId="13" hidden="1">{"'Hatch06'!$AI$25","'Hatch06'!$A$1:$BD$38"}</definedName>
    <definedName name="EUROPE" localSheetId="14" hidden="1">{"'Hatch06'!$AI$25","'Hatch06'!$A$1:$BD$38"}</definedName>
    <definedName name="EUROPE" localSheetId="15" hidden="1">{"'Hatch06'!$AI$25","'Hatch06'!$A$1:$BD$38"}</definedName>
    <definedName name="EUROPE" localSheetId="16" hidden="1">{"'Hatch06'!$AI$25","'Hatch06'!$A$1:$BD$38"}</definedName>
    <definedName name="EUROPE" localSheetId="17" hidden="1">{"'Hatch06'!$AI$25","'Hatch06'!$A$1:$BD$38"}</definedName>
    <definedName name="EUROPE" localSheetId="19" hidden="1">{"'Hatch06'!$AI$25","'Hatch06'!$A$1:$BD$38"}</definedName>
    <definedName name="EUROPE" localSheetId="20" hidden="1">{"'Hatch06'!$AI$25","'Hatch06'!$A$1:$BD$38"}</definedName>
    <definedName name="EUROPE" localSheetId="21" hidden="1">{"'Hatch06'!$AI$25","'Hatch06'!$A$1:$BD$38"}</definedName>
    <definedName name="EUROPE" localSheetId="25" hidden="1">{"'Hatch06'!$AI$25","'Hatch06'!$A$1:$BD$38"}</definedName>
    <definedName name="EUROPE" localSheetId="26" hidden="1">{"'Hatch06'!$AI$25","'Hatch06'!$A$1:$BD$38"}</definedName>
    <definedName name="EUROPE" localSheetId="27" hidden="1">{"'Hatch06'!$AI$25","'Hatch06'!$A$1:$BD$38"}</definedName>
    <definedName name="EUROPE" localSheetId="28" hidden="1">{"'Hatch06'!$AI$25","'Hatch06'!$A$1:$BD$38"}</definedName>
    <definedName name="EUROPE" localSheetId="29" hidden="1">{"'Hatch06'!$AI$25","'Hatch06'!$A$1:$BD$38"}</definedName>
    <definedName name="EUROPE" localSheetId="30" hidden="1">{"'Hatch06'!$AI$25","'Hatch06'!$A$1:$BD$38"}</definedName>
    <definedName name="EUROPE" localSheetId="31" hidden="1">{"'Hatch06'!$AI$25","'Hatch06'!$A$1:$BD$38"}</definedName>
    <definedName name="EUROPE" localSheetId="33" hidden="1">{"'Hatch06'!$AI$25","'Hatch06'!$A$1:$BD$38"}</definedName>
    <definedName name="EUROPE" localSheetId="36" hidden="1">{"'Hatch06'!$AI$25","'Hatch06'!$A$1:$BD$38"}</definedName>
    <definedName name="EUROPE" localSheetId="37" hidden="1">{"'Hatch06'!$AI$25","'Hatch06'!$A$1:$BD$38"}</definedName>
    <definedName name="EUROPE" localSheetId="38" hidden="1">{"'Hatch06'!$AI$25","'Hatch06'!$A$1:$BD$38"}</definedName>
    <definedName name="EUROPE" localSheetId="11" hidden="1">{"'Hatch06'!$AI$25","'Hatch06'!$A$1:$BD$38"}</definedName>
    <definedName name="EUROPE" hidden="1">{"'Hatch06'!$AI$25","'Hatch06'!$A$1:$BD$38"}</definedName>
    <definedName name="f" localSheetId="7" hidden="1">{"'Hatch06'!$AI$25","'Hatch06'!$A$1:$BD$38"}</definedName>
    <definedName name="f" localSheetId="8" hidden="1">{"'Hatch06'!$AI$25","'Hatch06'!$A$1:$BD$38"}</definedName>
    <definedName name="f" localSheetId="9" hidden="1">{"'Hatch06'!$AI$25","'Hatch06'!$A$1:$BD$38"}</definedName>
    <definedName name="f" localSheetId="0" hidden="1">{"'Hatch06'!$AI$25","'Hatch06'!$A$1:$BD$38"}</definedName>
    <definedName name="f" localSheetId="1" hidden="1">{"'Hatch06'!$AI$25","'Hatch06'!$A$1:$BD$38"}</definedName>
    <definedName name="f" localSheetId="2" hidden="1">{"'Hatch06'!$AI$25","'Hatch06'!$A$1:$BD$38"}</definedName>
    <definedName name="f" localSheetId="3" hidden="1">{"'Hatch06'!$AI$25","'Hatch06'!$A$1:$BD$38"}</definedName>
    <definedName name="f" localSheetId="4" hidden="1">{"'Hatch06'!$AI$25","'Hatch06'!$A$1:$BD$38"}</definedName>
    <definedName name="f" localSheetId="5" hidden="1">{"'Hatch06'!$AI$25","'Hatch06'!$A$1:$BD$38"}</definedName>
    <definedName name="f" localSheetId="6" hidden="1">{"'Hatch06'!$AI$25","'Hatch06'!$A$1:$BD$38"}</definedName>
    <definedName name="f" localSheetId="22" hidden="1">{"'Hatch06'!$AI$25","'Hatch06'!$A$1:$BD$38"}</definedName>
    <definedName name="f" localSheetId="23" hidden="1">{"'Hatch06'!$AI$25","'Hatch06'!$A$1:$BD$38"}</definedName>
    <definedName name="f" localSheetId="24" hidden="1">{"'Hatch06'!$AI$25","'Hatch06'!$A$1:$BD$38"}</definedName>
    <definedName name="f" localSheetId="10" hidden="1">{"'Hatch06'!$AI$25","'Hatch06'!$A$1:$BD$38"}</definedName>
    <definedName name="f" localSheetId="13" hidden="1">{"'Hatch06'!$AI$25","'Hatch06'!$A$1:$BD$38"}</definedName>
    <definedName name="f" localSheetId="14" hidden="1">{"'Hatch06'!$AI$25","'Hatch06'!$A$1:$BD$38"}</definedName>
    <definedName name="f" localSheetId="15" hidden="1">{"'Hatch06'!$AI$25","'Hatch06'!$A$1:$BD$38"}</definedName>
    <definedName name="f" localSheetId="16" hidden="1">{"'Hatch06'!$AI$25","'Hatch06'!$A$1:$BD$38"}</definedName>
    <definedName name="f" localSheetId="17" hidden="1">{"'Hatch06'!$AI$25","'Hatch06'!$A$1:$BD$38"}</definedName>
    <definedName name="f" localSheetId="19" hidden="1">{"'Hatch06'!$AI$25","'Hatch06'!$A$1:$BD$38"}</definedName>
    <definedName name="f" localSheetId="20" hidden="1">{"'Hatch06'!$AI$25","'Hatch06'!$A$1:$BD$38"}</definedName>
    <definedName name="f" localSheetId="21" hidden="1">{"'Hatch06'!$AI$25","'Hatch06'!$A$1:$BD$38"}</definedName>
    <definedName name="f" localSheetId="25" hidden="1">{"'Hatch06'!$AI$25","'Hatch06'!$A$1:$BD$38"}</definedName>
    <definedName name="f" localSheetId="26" hidden="1">{"'Hatch06'!$AI$25","'Hatch06'!$A$1:$BD$38"}</definedName>
    <definedName name="f" localSheetId="27" hidden="1">{"'Hatch06'!$AI$25","'Hatch06'!$A$1:$BD$38"}</definedName>
    <definedName name="f" localSheetId="28" hidden="1">{"'Hatch06'!$AI$25","'Hatch06'!$A$1:$BD$38"}</definedName>
    <definedName name="f" localSheetId="29" hidden="1">{"'Hatch06'!$AI$25","'Hatch06'!$A$1:$BD$38"}</definedName>
    <definedName name="f" localSheetId="30" hidden="1">{"'Hatch06'!$AI$25","'Hatch06'!$A$1:$BD$38"}</definedName>
    <definedName name="f" localSheetId="31" hidden="1">{"'Hatch06'!$AI$25","'Hatch06'!$A$1:$BD$38"}</definedName>
    <definedName name="f" localSheetId="33" hidden="1">{"'Hatch06'!$AI$25","'Hatch06'!$A$1:$BD$38"}</definedName>
    <definedName name="f" localSheetId="36" hidden="1">{"'Hatch06'!$AI$25","'Hatch06'!$A$1:$BD$38"}</definedName>
    <definedName name="f" localSheetId="37" hidden="1">{"'Hatch06'!$AI$25","'Hatch06'!$A$1:$BD$38"}</definedName>
    <definedName name="f" localSheetId="38" hidden="1">{"'Hatch06'!$AI$25","'Hatch06'!$A$1:$BD$38"}</definedName>
    <definedName name="f" localSheetId="11" hidden="1">{"'Hatch06'!$AI$25","'Hatch06'!$A$1:$BD$38"}</definedName>
    <definedName name="f" hidden="1">{"'Hatch06'!$AI$25","'Hatch06'!$A$1:$BD$38"}</definedName>
    <definedName name="FFF" localSheetId="7" hidden="1">{"'Hatch06'!$AI$25","'Hatch06'!$A$1:$BD$38"}</definedName>
    <definedName name="FFF" localSheetId="8" hidden="1">{"'Hatch06'!$AI$25","'Hatch06'!$A$1:$BD$38"}</definedName>
    <definedName name="FFF" localSheetId="9" hidden="1">{"'Hatch06'!$AI$25","'Hatch06'!$A$1:$BD$38"}</definedName>
    <definedName name="FFF" localSheetId="0" hidden="1">{"'Hatch06'!$AI$25","'Hatch06'!$A$1:$BD$38"}</definedName>
    <definedName name="FFF" localSheetId="1" hidden="1">{"'Hatch06'!$AI$25","'Hatch06'!$A$1:$BD$38"}</definedName>
    <definedName name="FFF" localSheetId="2" hidden="1">{"'Hatch06'!$AI$25","'Hatch06'!$A$1:$BD$38"}</definedName>
    <definedName name="FFF" localSheetId="3" hidden="1">{"'Hatch06'!$AI$25","'Hatch06'!$A$1:$BD$38"}</definedName>
    <definedName name="FFF" localSheetId="4" hidden="1">{"'Hatch06'!$AI$25","'Hatch06'!$A$1:$BD$38"}</definedName>
    <definedName name="FFF" localSheetId="5" hidden="1">{"'Hatch06'!$AI$25","'Hatch06'!$A$1:$BD$38"}</definedName>
    <definedName name="FFF" localSheetId="6" hidden="1">{"'Hatch06'!$AI$25","'Hatch06'!$A$1:$BD$38"}</definedName>
    <definedName name="FFF" localSheetId="22" hidden="1">{"'Hatch06'!$AI$25","'Hatch06'!$A$1:$BD$38"}</definedName>
    <definedName name="FFF" localSheetId="23" hidden="1">{"'Hatch06'!$AI$25","'Hatch06'!$A$1:$BD$38"}</definedName>
    <definedName name="FFF" localSheetId="24" hidden="1">{"'Hatch06'!$AI$25","'Hatch06'!$A$1:$BD$38"}</definedName>
    <definedName name="FFF" localSheetId="10" hidden="1">{"'Hatch06'!$AI$25","'Hatch06'!$A$1:$BD$38"}</definedName>
    <definedName name="FFF" localSheetId="13" hidden="1">{"'Hatch06'!$AI$25","'Hatch06'!$A$1:$BD$38"}</definedName>
    <definedName name="FFF" localSheetId="14" hidden="1">{"'Hatch06'!$AI$25","'Hatch06'!$A$1:$BD$38"}</definedName>
    <definedName name="FFF" localSheetId="15" hidden="1">{"'Hatch06'!$AI$25","'Hatch06'!$A$1:$BD$38"}</definedName>
    <definedName name="FFF" localSheetId="16" hidden="1">{"'Hatch06'!$AI$25","'Hatch06'!$A$1:$BD$38"}</definedName>
    <definedName name="FFF" localSheetId="17" hidden="1">{"'Hatch06'!$AI$25","'Hatch06'!$A$1:$BD$38"}</definedName>
    <definedName name="FFF" localSheetId="19" hidden="1">{"'Hatch06'!$AI$25","'Hatch06'!$A$1:$BD$38"}</definedName>
    <definedName name="FFF" localSheetId="20" hidden="1">{"'Hatch06'!$AI$25","'Hatch06'!$A$1:$BD$38"}</definedName>
    <definedName name="FFF" localSheetId="21" hidden="1">{"'Hatch06'!$AI$25","'Hatch06'!$A$1:$BD$38"}</definedName>
    <definedName name="FFF" localSheetId="25" hidden="1">{"'Hatch06'!$AI$25","'Hatch06'!$A$1:$BD$38"}</definedName>
    <definedName name="FFF" localSheetId="26" hidden="1">{"'Hatch06'!$AI$25","'Hatch06'!$A$1:$BD$38"}</definedName>
    <definedName name="FFF" localSheetId="27" hidden="1">{"'Hatch06'!$AI$25","'Hatch06'!$A$1:$BD$38"}</definedName>
    <definedName name="FFF" localSheetId="28" hidden="1">{"'Hatch06'!$AI$25","'Hatch06'!$A$1:$BD$38"}</definedName>
    <definedName name="FFF" localSheetId="29" hidden="1">{"'Hatch06'!$AI$25","'Hatch06'!$A$1:$BD$38"}</definedName>
    <definedName name="FFF" localSheetId="30" hidden="1">{"'Hatch06'!$AI$25","'Hatch06'!$A$1:$BD$38"}</definedName>
    <definedName name="FFF" localSheetId="31" hidden="1">{"'Hatch06'!$AI$25","'Hatch06'!$A$1:$BD$38"}</definedName>
    <definedName name="FFF" localSheetId="33" hidden="1">{"'Hatch06'!$AI$25","'Hatch06'!$A$1:$BD$38"}</definedName>
    <definedName name="FFF" localSheetId="36" hidden="1">{"'Hatch06'!$AI$25","'Hatch06'!$A$1:$BD$38"}</definedName>
    <definedName name="FFF" localSheetId="37" hidden="1">{"'Hatch06'!$AI$25","'Hatch06'!$A$1:$BD$38"}</definedName>
    <definedName name="FFF" localSheetId="38" hidden="1">{"'Hatch06'!$AI$25","'Hatch06'!$A$1:$BD$38"}</definedName>
    <definedName name="FFF" localSheetId="11" hidden="1">{"'Hatch06'!$AI$25","'Hatch06'!$A$1:$BD$38"}</definedName>
    <definedName name="FFF" hidden="1">{"'Hatch06'!$AI$25","'Hatch06'!$A$1:$BD$38"}</definedName>
    <definedName name="GGG" localSheetId="38" hidden="1">{#N/A,#N/A,TRUE,"Y생산";#N/A,#N/A,TRUE,"Y판매";#N/A,#N/A,TRUE,"Y총물량";#N/A,#N/A,TRUE,"Y능력";#N/A,#N/A,TRUE,"YKD"}</definedName>
    <definedName name="GGG" hidden="1">{#N/A,#N/A,TRUE,"Y생산";#N/A,#N/A,TRUE,"Y판매";#N/A,#N/A,TRUE,"Y총물량";#N/A,#N/A,TRUE,"Y능력";#N/A,#N/A,TRUE,"YKD"}</definedName>
    <definedName name="GSD" localSheetId="38" hidden="1">{#N/A,#N/A,TRUE,"Y생산";#N/A,#N/A,TRUE,"Y판매";#N/A,#N/A,TRUE,"Y총물량";#N/A,#N/A,TRUE,"Y능력";#N/A,#N/A,TRUE,"YKD"}</definedName>
    <definedName name="GSD" hidden="1">{#N/A,#N/A,TRUE,"Y생산";#N/A,#N/A,TRUE,"Y판매";#N/A,#N/A,TRUE,"Y총물량";#N/A,#N/A,TRUE,"Y능력";#N/A,#N/A,TRUE,"YKD"}</definedName>
    <definedName name="HTML_CodePage" hidden="1">1252</definedName>
    <definedName name="HTML_Control" localSheetId="7" hidden="1">{"'Hatch06'!$AI$25","'Hatch06'!$A$1:$BD$38"}</definedName>
    <definedName name="HTML_Control" localSheetId="8" hidden="1">{"'Hatch06'!$AI$25","'Hatch06'!$A$1:$BD$38"}</definedName>
    <definedName name="HTML_Control" localSheetId="9" hidden="1">{"'Hatch06'!$AI$25","'Hatch06'!$A$1:$BD$38"}</definedName>
    <definedName name="HTML_Control" localSheetId="0" hidden="1">{"'Hatch06'!$AI$25","'Hatch06'!$A$1:$BD$38"}</definedName>
    <definedName name="HTML_Control" localSheetId="1" hidden="1">{"'Hatch06'!$AI$25","'Hatch06'!$A$1:$BD$38"}</definedName>
    <definedName name="HTML_Control" localSheetId="2" hidden="1">{"'Hatch06'!$AI$25","'Hatch06'!$A$1:$BD$38"}</definedName>
    <definedName name="HTML_Control" localSheetId="3" hidden="1">{"'Hatch06'!$AI$25","'Hatch06'!$A$1:$BD$38"}</definedName>
    <definedName name="HTML_Control" localSheetId="4" hidden="1">{"'Hatch06'!$AI$25","'Hatch06'!$A$1:$BD$38"}</definedName>
    <definedName name="HTML_Control" localSheetId="5" hidden="1">{"'Hatch06'!$AI$25","'Hatch06'!$A$1:$BD$38"}</definedName>
    <definedName name="HTML_Control" localSheetId="6" hidden="1">{"'Hatch06'!$AI$25","'Hatch06'!$A$1:$BD$38"}</definedName>
    <definedName name="HTML_Control" localSheetId="22" hidden="1">{"'Hatch06'!$AI$25","'Hatch06'!$A$1:$BD$38"}</definedName>
    <definedName name="HTML_Control" localSheetId="23" hidden="1">{"'Hatch06'!$AI$25","'Hatch06'!$A$1:$BD$38"}</definedName>
    <definedName name="HTML_Control" localSheetId="24" hidden="1">{"'Hatch06'!$AI$25","'Hatch06'!$A$1:$BD$38"}</definedName>
    <definedName name="HTML_Control" localSheetId="10" hidden="1">{"'Hatch06'!$AI$25","'Hatch06'!$A$1:$BD$38"}</definedName>
    <definedName name="HTML_Control" localSheetId="13" hidden="1">{"'Hatch06'!$AI$25","'Hatch06'!$A$1:$BD$38"}</definedName>
    <definedName name="HTML_Control" localSheetId="14" hidden="1">{"'Hatch06'!$AI$25","'Hatch06'!$A$1:$BD$38"}</definedName>
    <definedName name="HTML_Control" localSheetId="15" hidden="1">{"'Hatch06'!$AI$25","'Hatch06'!$A$1:$BD$38"}</definedName>
    <definedName name="HTML_Control" localSheetId="16" hidden="1">{"'Hatch06'!$AI$25","'Hatch06'!$A$1:$BD$38"}</definedName>
    <definedName name="HTML_Control" localSheetId="17" hidden="1">{"'Hatch06'!$AI$25","'Hatch06'!$A$1:$BD$38"}</definedName>
    <definedName name="HTML_Control" localSheetId="19" hidden="1">{"'Hatch06'!$AI$25","'Hatch06'!$A$1:$BD$38"}</definedName>
    <definedName name="HTML_Control" localSheetId="20" hidden="1">{"'Hatch06'!$AI$25","'Hatch06'!$A$1:$BD$38"}</definedName>
    <definedName name="HTML_Control" localSheetId="21" hidden="1">{"'Hatch06'!$AI$25","'Hatch06'!$A$1:$BD$38"}</definedName>
    <definedName name="HTML_Control" localSheetId="25" hidden="1">{"'Hatch06'!$AI$25","'Hatch06'!$A$1:$BD$38"}</definedName>
    <definedName name="HTML_Control" localSheetId="26" hidden="1">{"'Hatch06'!$AI$25","'Hatch06'!$A$1:$BD$38"}</definedName>
    <definedName name="HTML_Control" localSheetId="27" hidden="1">{"'Hatch06'!$AI$25","'Hatch06'!$A$1:$BD$38"}</definedName>
    <definedName name="HTML_Control" localSheetId="28" hidden="1">{"'Hatch06'!$AI$25","'Hatch06'!$A$1:$BD$38"}</definedName>
    <definedName name="HTML_Control" localSheetId="29" hidden="1">{"'Hatch06'!$AI$25","'Hatch06'!$A$1:$BD$38"}</definedName>
    <definedName name="HTML_Control" localSheetId="30" hidden="1">{"'Hatch06'!$AI$25","'Hatch06'!$A$1:$BD$38"}</definedName>
    <definedName name="HTML_Control" localSheetId="31" hidden="1">{"'Hatch06'!$AI$25","'Hatch06'!$A$1:$BD$38"}</definedName>
    <definedName name="HTML_Control" localSheetId="33" hidden="1">{"'Hatch06'!$AI$25","'Hatch06'!$A$1:$BD$38"}</definedName>
    <definedName name="HTML_Control" localSheetId="36" hidden="1">{"'Hatch06'!$AI$25","'Hatch06'!$A$1:$BD$38"}</definedName>
    <definedName name="HTML_Control" localSheetId="37" hidden="1">{"'Hatch06'!$AI$25","'Hatch06'!$A$1:$BD$38"}</definedName>
    <definedName name="HTML_Control" localSheetId="38" hidden="1">{"'Hatch06'!$AI$25","'Hatch06'!$A$1:$BD$38"}</definedName>
    <definedName name="HTML_Control" localSheetId="11" hidden="1">{"'Hatch06'!$AI$25","'Hatch06'!$A$1:$BD$38"}</definedName>
    <definedName name="HTML_Control" hidden="1">{"'Hatch06'!$AI$25","'Hatch06'!$A$1:$BD$38"}</definedName>
    <definedName name="HTML_Description" hidden="1">""</definedName>
    <definedName name="HTML_Email" hidden="1">""</definedName>
    <definedName name="HTML_Header" hidden="1">"Hatch06"</definedName>
    <definedName name="HTML_LastUpdate" hidden="1">"11-1-00"</definedName>
    <definedName name="HTML_LineAfter" hidden="1">FALSE</definedName>
    <definedName name="HTML_LineBefore" hidden="1">FALSE</definedName>
    <definedName name="HTML_Name" hidden="1">"Leon ter Horst"</definedName>
    <definedName name="HTML_OBDlg2" hidden="1">TRUE</definedName>
    <definedName name="HTML_OBDlg4" hidden="1">TRUE</definedName>
    <definedName name="HTML_OS" hidden="1">0</definedName>
    <definedName name="HTML_PathFile" hidden="1">"C:\Mijn documenten\Excel Files\Star Grindanger\HTML.htm"</definedName>
    <definedName name="HTML_Title" hidden="1">"Hatch06"</definedName>
    <definedName name="LIBYA2" localSheetId="38" hidden="1">{"'Hatch06'!$AI$25","'Hatch06'!$A$1:$BD$38"}</definedName>
    <definedName name="LIBYA2" hidden="1">{"'Hatch06'!$AI$25","'Hatch06'!$A$1:$BD$38"}</definedName>
    <definedName name="LL" localSheetId="7" hidden="1">{"'Hatch06'!$AI$25","'Hatch06'!$A$1:$BD$38"}</definedName>
    <definedName name="LL" localSheetId="8" hidden="1">{"'Hatch06'!$AI$25","'Hatch06'!$A$1:$BD$38"}</definedName>
    <definedName name="LL" localSheetId="9" hidden="1">{"'Hatch06'!$AI$25","'Hatch06'!$A$1:$BD$38"}</definedName>
    <definedName name="LL" localSheetId="0" hidden="1">{"'Hatch06'!$AI$25","'Hatch06'!$A$1:$BD$38"}</definedName>
    <definedName name="LL" localSheetId="1" hidden="1">{"'Hatch06'!$AI$25","'Hatch06'!$A$1:$BD$38"}</definedName>
    <definedName name="LL" localSheetId="2" hidden="1">{"'Hatch06'!$AI$25","'Hatch06'!$A$1:$BD$38"}</definedName>
    <definedName name="LL" localSheetId="3" hidden="1">{"'Hatch06'!$AI$25","'Hatch06'!$A$1:$BD$38"}</definedName>
    <definedName name="LL" localSheetId="4" hidden="1">{"'Hatch06'!$AI$25","'Hatch06'!$A$1:$BD$38"}</definedName>
    <definedName name="LL" localSheetId="5" hidden="1">{"'Hatch06'!$AI$25","'Hatch06'!$A$1:$BD$38"}</definedName>
    <definedName name="LL" localSheetId="6" hidden="1">{"'Hatch06'!$AI$25","'Hatch06'!$A$1:$BD$38"}</definedName>
    <definedName name="LL" localSheetId="22" hidden="1">{"'Hatch06'!$AI$25","'Hatch06'!$A$1:$BD$38"}</definedName>
    <definedName name="LL" localSheetId="23" hidden="1">{"'Hatch06'!$AI$25","'Hatch06'!$A$1:$BD$38"}</definedName>
    <definedName name="LL" localSheetId="24" hidden="1">{"'Hatch06'!$AI$25","'Hatch06'!$A$1:$BD$38"}</definedName>
    <definedName name="LL" localSheetId="10" hidden="1">{"'Hatch06'!$AI$25","'Hatch06'!$A$1:$BD$38"}</definedName>
    <definedName name="LL" localSheetId="13" hidden="1">{"'Hatch06'!$AI$25","'Hatch06'!$A$1:$BD$38"}</definedName>
    <definedName name="LL" localSheetId="14" hidden="1">{"'Hatch06'!$AI$25","'Hatch06'!$A$1:$BD$38"}</definedName>
    <definedName name="LL" localSheetId="15" hidden="1">{"'Hatch06'!$AI$25","'Hatch06'!$A$1:$BD$38"}</definedName>
    <definedName name="LL" localSheetId="16" hidden="1">{"'Hatch06'!$AI$25","'Hatch06'!$A$1:$BD$38"}</definedName>
    <definedName name="LL" localSheetId="17" hidden="1">{"'Hatch06'!$AI$25","'Hatch06'!$A$1:$BD$38"}</definedName>
    <definedName name="LL" localSheetId="19" hidden="1">{"'Hatch06'!$AI$25","'Hatch06'!$A$1:$BD$38"}</definedName>
    <definedName name="LL" localSheetId="20" hidden="1">{"'Hatch06'!$AI$25","'Hatch06'!$A$1:$BD$38"}</definedName>
    <definedName name="LL" localSheetId="21" hidden="1">{"'Hatch06'!$AI$25","'Hatch06'!$A$1:$BD$38"}</definedName>
    <definedName name="LL" localSheetId="25" hidden="1">{"'Hatch06'!$AI$25","'Hatch06'!$A$1:$BD$38"}</definedName>
    <definedName name="LL" localSheetId="26" hidden="1">{"'Hatch06'!$AI$25","'Hatch06'!$A$1:$BD$38"}</definedName>
    <definedName name="LL" localSheetId="27" hidden="1">{"'Hatch06'!$AI$25","'Hatch06'!$A$1:$BD$38"}</definedName>
    <definedName name="LL" localSheetId="28" hidden="1">{"'Hatch06'!$AI$25","'Hatch06'!$A$1:$BD$38"}</definedName>
    <definedName name="LL" localSheetId="29" hidden="1">{"'Hatch06'!$AI$25","'Hatch06'!$A$1:$BD$38"}</definedName>
    <definedName name="LL" localSheetId="30" hidden="1">{"'Hatch06'!$AI$25","'Hatch06'!$A$1:$BD$38"}</definedName>
    <definedName name="LL" localSheetId="31" hidden="1">{"'Hatch06'!$AI$25","'Hatch06'!$A$1:$BD$38"}</definedName>
    <definedName name="LL" localSheetId="33" hidden="1">{"'Hatch06'!$AI$25","'Hatch06'!$A$1:$BD$38"}</definedName>
    <definedName name="LL" localSheetId="36" hidden="1">{"'Hatch06'!$AI$25","'Hatch06'!$A$1:$BD$38"}</definedName>
    <definedName name="LL" localSheetId="37" hidden="1">{"'Hatch06'!$AI$25","'Hatch06'!$A$1:$BD$38"}</definedName>
    <definedName name="LL" localSheetId="38" hidden="1">{"'Hatch06'!$AI$25","'Hatch06'!$A$1:$BD$38"}</definedName>
    <definedName name="LL" localSheetId="11" hidden="1">{"'Hatch06'!$AI$25","'Hatch06'!$A$1:$BD$38"}</definedName>
    <definedName name="LL" hidden="1">{"'Hatch06'!$AI$25","'Hatch06'!$A$1:$BD$38"}</definedName>
    <definedName name="n" localSheetId="7" hidden="1">{"'Hatch06'!$AI$25","'Hatch06'!$A$1:$BD$38"}</definedName>
    <definedName name="n" localSheetId="8" hidden="1">{"'Hatch06'!$AI$25","'Hatch06'!$A$1:$BD$38"}</definedName>
    <definedName name="n" localSheetId="9" hidden="1">{"'Hatch06'!$AI$25","'Hatch06'!$A$1:$BD$38"}</definedName>
    <definedName name="n" localSheetId="0" hidden="1">{"'Hatch06'!$AI$25","'Hatch06'!$A$1:$BD$38"}</definedName>
    <definedName name="n" localSheetId="1" hidden="1">{"'Hatch06'!$AI$25","'Hatch06'!$A$1:$BD$38"}</definedName>
    <definedName name="n" localSheetId="2" hidden="1">{"'Hatch06'!$AI$25","'Hatch06'!$A$1:$BD$38"}</definedName>
    <definedName name="n" localSheetId="3" hidden="1">{"'Hatch06'!$AI$25","'Hatch06'!$A$1:$BD$38"}</definedName>
    <definedName name="n" localSheetId="4" hidden="1">{"'Hatch06'!$AI$25","'Hatch06'!$A$1:$BD$38"}</definedName>
    <definedName name="n" localSheetId="5" hidden="1">{"'Hatch06'!$AI$25","'Hatch06'!$A$1:$BD$38"}</definedName>
    <definedName name="n" localSheetId="6" hidden="1">{"'Hatch06'!$AI$25","'Hatch06'!$A$1:$BD$38"}</definedName>
    <definedName name="n" localSheetId="22" hidden="1">{"'Hatch06'!$AI$25","'Hatch06'!$A$1:$BD$38"}</definedName>
    <definedName name="n" localSheetId="23" hidden="1">{"'Hatch06'!$AI$25","'Hatch06'!$A$1:$BD$38"}</definedName>
    <definedName name="n" localSheetId="24" hidden="1">{"'Hatch06'!$AI$25","'Hatch06'!$A$1:$BD$38"}</definedName>
    <definedName name="n" localSheetId="10" hidden="1">{"'Hatch06'!$AI$25","'Hatch06'!$A$1:$BD$38"}</definedName>
    <definedName name="n" localSheetId="13" hidden="1">{"'Hatch06'!$AI$25","'Hatch06'!$A$1:$BD$38"}</definedName>
    <definedName name="n" localSheetId="14" hidden="1">{"'Hatch06'!$AI$25","'Hatch06'!$A$1:$BD$38"}</definedName>
    <definedName name="n" localSheetId="15" hidden="1">{"'Hatch06'!$AI$25","'Hatch06'!$A$1:$BD$38"}</definedName>
    <definedName name="n" localSheetId="16" hidden="1">{"'Hatch06'!$AI$25","'Hatch06'!$A$1:$BD$38"}</definedName>
    <definedName name="n" localSheetId="17" hidden="1">{"'Hatch06'!$AI$25","'Hatch06'!$A$1:$BD$38"}</definedName>
    <definedName name="n" localSheetId="19" hidden="1">{"'Hatch06'!$AI$25","'Hatch06'!$A$1:$BD$38"}</definedName>
    <definedName name="n" localSheetId="20" hidden="1">{"'Hatch06'!$AI$25","'Hatch06'!$A$1:$BD$38"}</definedName>
    <definedName name="n" localSheetId="21" hidden="1">{"'Hatch06'!$AI$25","'Hatch06'!$A$1:$BD$38"}</definedName>
    <definedName name="n" localSheetId="25" hidden="1">{"'Hatch06'!$AI$25","'Hatch06'!$A$1:$BD$38"}</definedName>
    <definedName name="n" localSheetId="26" hidden="1">{"'Hatch06'!$AI$25","'Hatch06'!$A$1:$BD$38"}</definedName>
    <definedName name="n" localSheetId="27" hidden="1">{"'Hatch06'!$AI$25","'Hatch06'!$A$1:$BD$38"}</definedName>
    <definedName name="n" localSheetId="28" hidden="1">{"'Hatch06'!$AI$25","'Hatch06'!$A$1:$BD$38"}</definedName>
    <definedName name="n" localSheetId="29" hidden="1">{"'Hatch06'!$AI$25","'Hatch06'!$A$1:$BD$38"}</definedName>
    <definedName name="n" localSheetId="30" hidden="1">{"'Hatch06'!$AI$25","'Hatch06'!$A$1:$BD$38"}</definedName>
    <definedName name="n" localSheetId="31" hidden="1">{"'Hatch06'!$AI$25","'Hatch06'!$A$1:$BD$38"}</definedName>
    <definedName name="n" localSheetId="33" hidden="1">{"'Hatch06'!$AI$25","'Hatch06'!$A$1:$BD$38"}</definedName>
    <definedName name="n" localSheetId="36" hidden="1">{"'Hatch06'!$AI$25","'Hatch06'!$A$1:$BD$38"}</definedName>
    <definedName name="n" localSheetId="37" hidden="1">{"'Hatch06'!$AI$25","'Hatch06'!$A$1:$BD$38"}</definedName>
    <definedName name="n" localSheetId="38" hidden="1">{"'Hatch06'!$AI$25","'Hatch06'!$A$1:$BD$38"}</definedName>
    <definedName name="n" localSheetId="11" hidden="1">{"'Hatch06'!$AI$25","'Hatch06'!$A$1:$BD$38"}</definedName>
    <definedName name="n" hidden="1">{"'Hatch06'!$AI$25","'Hatch06'!$A$1:$BD$38"}</definedName>
    <definedName name="O" localSheetId="7" hidden="1">{"'Hatch06'!$AI$25","'Hatch06'!$A$1:$BD$38"}</definedName>
    <definedName name="O" localSheetId="8" hidden="1">{"'Hatch06'!$AI$25","'Hatch06'!$A$1:$BD$38"}</definedName>
    <definedName name="O" localSheetId="9" hidden="1">{"'Hatch06'!$AI$25","'Hatch06'!$A$1:$BD$38"}</definedName>
    <definedName name="O" localSheetId="0" hidden="1">{"'Hatch06'!$AI$25","'Hatch06'!$A$1:$BD$38"}</definedName>
    <definedName name="O" localSheetId="1" hidden="1">{"'Hatch06'!$AI$25","'Hatch06'!$A$1:$BD$38"}</definedName>
    <definedName name="O" localSheetId="2" hidden="1">{"'Hatch06'!$AI$25","'Hatch06'!$A$1:$BD$38"}</definedName>
    <definedName name="O" localSheetId="3" hidden="1">{"'Hatch06'!$AI$25","'Hatch06'!$A$1:$BD$38"}</definedName>
    <definedName name="O" localSheetId="4" hidden="1">{"'Hatch06'!$AI$25","'Hatch06'!$A$1:$BD$38"}</definedName>
    <definedName name="O" localSheetId="5" hidden="1">{"'Hatch06'!$AI$25","'Hatch06'!$A$1:$BD$38"}</definedName>
    <definedName name="O" localSheetId="6" hidden="1">{"'Hatch06'!$AI$25","'Hatch06'!$A$1:$BD$38"}</definedName>
    <definedName name="O" localSheetId="22" hidden="1">{"'Hatch06'!$AI$25","'Hatch06'!$A$1:$BD$38"}</definedName>
    <definedName name="O" localSheetId="23" hidden="1">{"'Hatch06'!$AI$25","'Hatch06'!$A$1:$BD$38"}</definedName>
    <definedName name="O" localSheetId="24" hidden="1">{"'Hatch06'!$AI$25","'Hatch06'!$A$1:$BD$38"}</definedName>
    <definedName name="O" localSheetId="10" hidden="1">{"'Hatch06'!$AI$25","'Hatch06'!$A$1:$BD$38"}</definedName>
    <definedName name="O" localSheetId="13" hidden="1">{"'Hatch06'!$AI$25","'Hatch06'!$A$1:$BD$38"}</definedName>
    <definedName name="O" localSheetId="14" hidden="1">{"'Hatch06'!$AI$25","'Hatch06'!$A$1:$BD$38"}</definedName>
    <definedName name="O" localSheetId="15" hidden="1">{"'Hatch06'!$AI$25","'Hatch06'!$A$1:$BD$38"}</definedName>
    <definedName name="O" localSheetId="16" hidden="1">{"'Hatch06'!$AI$25","'Hatch06'!$A$1:$BD$38"}</definedName>
    <definedName name="O" localSheetId="17" hidden="1">{"'Hatch06'!$AI$25","'Hatch06'!$A$1:$BD$38"}</definedName>
    <definedName name="O" localSheetId="19" hidden="1">{"'Hatch06'!$AI$25","'Hatch06'!$A$1:$BD$38"}</definedName>
    <definedName name="O" localSheetId="20" hidden="1">{"'Hatch06'!$AI$25","'Hatch06'!$A$1:$BD$38"}</definedName>
    <definedName name="O" localSheetId="21" hidden="1">{"'Hatch06'!$AI$25","'Hatch06'!$A$1:$BD$38"}</definedName>
    <definedName name="O" localSheetId="25" hidden="1">{"'Hatch06'!$AI$25","'Hatch06'!$A$1:$BD$38"}</definedName>
    <definedName name="O" localSheetId="26" hidden="1">{"'Hatch06'!$AI$25","'Hatch06'!$A$1:$BD$38"}</definedName>
    <definedName name="O" localSheetId="27" hidden="1">{"'Hatch06'!$AI$25","'Hatch06'!$A$1:$BD$38"}</definedName>
    <definedName name="O" localSheetId="28" hidden="1">{"'Hatch06'!$AI$25","'Hatch06'!$A$1:$BD$38"}</definedName>
    <definedName name="O" localSheetId="29" hidden="1">{"'Hatch06'!$AI$25","'Hatch06'!$A$1:$BD$38"}</definedName>
    <definedName name="O" localSheetId="30" hidden="1">{"'Hatch06'!$AI$25","'Hatch06'!$A$1:$BD$38"}</definedName>
    <definedName name="O" localSheetId="31" hidden="1">{"'Hatch06'!$AI$25","'Hatch06'!$A$1:$BD$38"}</definedName>
    <definedName name="O" localSheetId="33" hidden="1">{"'Hatch06'!$AI$25","'Hatch06'!$A$1:$BD$38"}</definedName>
    <definedName name="O" localSheetId="36" hidden="1">{"'Hatch06'!$AI$25","'Hatch06'!$A$1:$BD$38"}</definedName>
    <definedName name="O" localSheetId="37" hidden="1">{"'Hatch06'!$AI$25","'Hatch06'!$A$1:$BD$38"}</definedName>
    <definedName name="O" localSheetId="38" hidden="1">{"'Hatch06'!$AI$25","'Hatch06'!$A$1:$BD$38"}</definedName>
    <definedName name="O" localSheetId="11" hidden="1">{"'Hatch06'!$AI$25","'Hatch06'!$A$1:$BD$38"}</definedName>
    <definedName name="O" hidden="1">{"'Hatch06'!$AI$25","'Hatch06'!$A$1:$BD$38"}</definedName>
    <definedName name="_xlnm.Print_Area" localSheetId="36">연락처!$A:$AW</definedName>
    <definedName name="_xlnm.Print_Area" localSheetId="37">'연락처(구)'!$A:$AW</definedName>
    <definedName name="QQQQQQQ" localSheetId="7" hidden="1">{#N/A,#N/A,TRUE,"Y생산";#N/A,#N/A,TRUE,"Y판매";#N/A,#N/A,TRUE,"Y총물량";#N/A,#N/A,TRUE,"Y능력";#N/A,#N/A,TRUE,"YKD"}</definedName>
    <definedName name="QQQQQQQ" localSheetId="8" hidden="1">{#N/A,#N/A,TRUE,"Y생산";#N/A,#N/A,TRUE,"Y판매";#N/A,#N/A,TRUE,"Y총물량";#N/A,#N/A,TRUE,"Y능력";#N/A,#N/A,TRUE,"YKD"}</definedName>
    <definedName name="QQQQQQQ" localSheetId="9" hidden="1">{#N/A,#N/A,TRUE,"Y생산";#N/A,#N/A,TRUE,"Y판매";#N/A,#N/A,TRUE,"Y총물량";#N/A,#N/A,TRUE,"Y능력";#N/A,#N/A,TRUE,"YKD"}</definedName>
    <definedName name="QQQQQQQ" localSheetId="0" hidden="1">{#N/A,#N/A,TRUE,"Y생산";#N/A,#N/A,TRUE,"Y판매";#N/A,#N/A,TRUE,"Y총물량";#N/A,#N/A,TRUE,"Y능력";#N/A,#N/A,TRUE,"YKD"}</definedName>
    <definedName name="QQQQQQQ" localSheetId="1" hidden="1">{#N/A,#N/A,TRUE,"Y생산";#N/A,#N/A,TRUE,"Y판매";#N/A,#N/A,TRUE,"Y총물량";#N/A,#N/A,TRUE,"Y능력";#N/A,#N/A,TRUE,"YKD"}</definedName>
    <definedName name="QQQQQQQ" localSheetId="2" hidden="1">{#N/A,#N/A,TRUE,"Y생산";#N/A,#N/A,TRUE,"Y판매";#N/A,#N/A,TRUE,"Y총물량";#N/A,#N/A,TRUE,"Y능력";#N/A,#N/A,TRUE,"YKD"}</definedName>
    <definedName name="QQQQQQQ" localSheetId="3" hidden="1">{#N/A,#N/A,TRUE,"Y생산";#N/A,#N/A,TRUE,"Y판매";#N/A,#N/A,TRUE,"Y총물량";#N/A,#N/A,TRUE,"Y능력";#N/A,#N/A,TRUE,"YKD"}</definedName>
    <definedName name="QQQQQQQ" localSheetId="4" hidden="1">{#N/A,#N/A,TRUE,"Y생산";#N/A,#N/A,TRUE,"Y판매";#N/A,#N/A,TRUE,"Y총물량";#N/A,#N/A,TRUE,"Y능력";#N/A,#N/A,TRUE,"YKD"}</definedName>
    <definedName name="QQQQQQQ" localSheetId="5" hidden="1">{#N/A,#N/A,TRUE,"Y생산";#N/A,#N/A,TRUE,"Y판매";#N/A,#N/A,TRUE,"Y총물량";#N/A,#N/A,TRUE,"Y능력";#N/A,#N/A,TRUE,"YKD"}</definedName>
    <definedName name="QQQQQQQ" localSheetId="6" hidden="1">{#N/A,#N/A,TRUE,"Y생산";#N/A,#N/A,TRUE,"Y판매";#N/A,#N/A,TRUE,"Y총물량";#N/A,#N/A,TRUE,"Y능력";#N/A,#N/A,TRUE,"YKD"}</definedName>
    <definedName name="QQQQQQQ" localSheetId="22" hidden="1">{#N/A,#N/A,TRUE,"Y생산";#N/A,#N/A,TRUE,"Y판매";#N/A,#N/A,TRUE,"Y총물량";#N/A,#N/A,TRUE,"Y능력";#N/A,#N/A,TRUE,"YKD"}</definedName>
    <definedName name="QQQQQQQ" localSheetId="23" hidden="1">{#N/A,#N/A,TRUE,"Y생산";#N/A,#N/A,TRUE,"Y판매";#N/A,#N/A,TRUE,"Y총물량";#N/A,#N/A,TRUE,"Y능력";#N/A,#N/A,TRUE,"YKD"}</definedName>
    <definedName name="QQQQQQQ" localSheetId="24" hidden="1">{#N/A,#N/A,TRUE,"Y생산";#N/A,#N/A,TRUE,"Y판매";#N/A,#N/A,TRUE,"Y총물량";#N/A,#N/A,TRUE,"Y능력";#N/A,#N/A,TRUE,"YKD"}</definedName>
    <definedName name="QQQQQQQ" localSheetId="10" hidden="1">{#N/A,#N/A,TRUE,"Y생산";#N/A,#N/A,TRUE,"Y판매";#N/A,#N/A,TRUE,"Y총물량";#N/A,#N/A,TRUE,"Y능력";#N/A,#N/A,TRUE,"YKD"}</definedName>
    <definedName name="QQQQQQQ" localSheetId="13" hidden="1">{#N/A,#N/A,TRUE,"Y생산";#N/A,#N/A,TRUE,"Y판매";#N/A,#N/A,TRUE,"Y총물량";#N/A,#N/A,TRUE,"Y능력";#N/A,#N/A,TRUE,"YKD"}</definedName>
    <definedName name="QQQQQQQ" localSheetId="14" hidden="1">{#N/A,#N/A,TRUE,"Y생산";#N/A,#N/A,TRUE,"Y판매";#N/A,#N/A,TRUE,"Y총물량";#N/A,#N/A,TRUE,"Y능력";#N/A,#N/A,TRUE,"YKD"}</definedName>
    <definedName name="QQQQQQQ" localSheetId="15" hidden="1">{#N/A,#N/A,TRUE,"Y생산";#N/A,#N/A,TRUE,"Y판매";#N/A,#N/A,TRUE,"Y총물량";#N/A,#N/A,TRUE,"Y능력";#N/A,#N/A,TRUE,"YKD"}</definedName>
    <definedName name="QQQQQQQ" localSheetId="16" hidden="1">{#N/A,#N/A,TRUE,"Y생산";#N/A,#N/A,TRUE,"Y판매";#N/A,#N/A,TRUE,"Y총물량";#N/A,#N/A,TRUE,"Y능력";#N/A,#N/A,TRUE,"YKD"}</definedName>
    <definedName name="QQQQQQQ" localSheetId="17" hidden="1">{#N/A,#N/A,TRUE,"Y생산";#N/A,#N/A,TRUE,"Y판매";#N/A,#N/A,TRUE,"Y총물량";#N/A,#N/A,TRUE,"Y능력";#N/A,#N/A,TRUE,"YKD"}</definedName>
    <definedName name="QQQQQQQ" localSheetId="19" hidden="1">{#N/A,#N/A,TRUE,"Y생산";#N/A,#N/A,TRUE,"Y판매";#N/A,#N/A,TRUE,"Y총물량";#N/A,#N/A,TRUE,"Y능력";#N/A,#N/A,TRUE,"YKD"}</definedName>
    <definedName name="QQQQQQQ" localSheetId="20" hidden="1">{#N/A,#N/A,TRUE,"Y생산";#N/A,#N/A,TRUE,"Y판매";#N/A,#N/A,TRUE,"Y총물량";#N/A,#N/A,TRUE,"Y능력";#N/A,#N/A,TRUE,"YKD"}</definedName>
    <definedName name="QQQQQQQ" localSheetId="21" hidden="1">{#N/A,#N/A,TRUE,"Y생산";#N/A,#N/A,TRUE,"Y판매";#N/A,#N/A,TRUE,"Y총물량";#N/A,#N/A,TRUE,"Y능력";#N/A,#N/A,TRUE,"YKD"}</definedName>
    <definedName name="QQQQQQQ" localSheetId="25" hidden="1">{#N/A,#N/A,TRUE,"Y생산";#N/A,#N/A,TRUE,"Y판매";#N/A,#N/A,TRUE,"Y총물량";#N/A,#N/A,TRUE,"Y능력";#N/A,#N/A,TRUE,"YKD"}</definedName>
    <definedName name="QQQQQQQ" localSheetId="26" hidden="1">{#N/A,#N/A,TRUE,"Y생산";#N/A,#N/A,TRUE,"Y판매";#N/A,#N/A,TRUE,"Y총물량";#N/A,#N/A,TRUE,"Y능력";#N/A,#N/A,TRUE,"YKD"}</definedName>
    <definedName name="QQQQQQQ" localSheetId="27" hidden="1">{#N/A,#N/A,TRUE,"Y생산";#N/A,#N/A,TRUE,"Y판매";#N/A,#N/A,TRUE,"Y총물량";#N/A,#N/A,TRUE,"Y능력";#N/A,#N/A,TRUE,"YKD"}</definedName>
    <definedName name="QQQQQQQ" localSheetId="28" hidden="1">{#N/A,#N/A,TRUE,"Y생산";#N/A,#N/A,TRUE,"Y판매";#N/A,#N/A,TRUE,"Y총물량";#N/A,#N/A,TRUE,"Y능력";#N/A,#N/A,TRUE,"YKD"}</definedName>
    <definedName name="QQQQQQQ" localSheetId="29" hidden="1">{#N/A,#N/A,TRUE,"Y생산";#N/A,#N/A,TRUE,"Y판매";#N/A,#N/A,TRUE,"Y총물량";#N/A,#N/A,TRUE,"Y능력";#N/A,#N/A,TRUE,"YKD"}</definedName>
    <definedName name="QQQQQQQ" localSheetId="30" hidden="1">{#N/A,#N/A,TRUE,"Y생산";#N/A,#N/A,TRUE,"Y판매";#N/A,#N/A,TRUE,"Y총물량";#N/A,#N/A,TRUE,"Y능력";#N/A,#N/A,TRUE,"YKD"}</definedName>
    <definedName name="QQQQQQQ" localSheetId="31" hidden="1">{#N/A,#N/A,TRUE,"Y생산";#N/A,#N/A,TRUE,"Y판매";#N/A,#N/A,TRUE,"Y총물량";#N/A,#N/A,TRUE,"Y능력";#N/A,#N/A,TRUE,"YKD"}</definedName>
    <definedName name="QQQQQQQ" localSheetId="33" hidden="1">{#N/A,#N/A,TRUE,"Y생산";#N/A,#N/A,TRUE,"Y판매";#N/A,#N/A,TRUE,"Y총물량";#N/A,#N/A,TRUE,"Y능력";#N/A,#N/A,TRUE,"YKD"}</definedName>
    <definedName name="QQQQQQQ" localSheetId="36" hidden="1">{#N/A,#N/A,TRUE,"Y생산";#N/A,#N/A,TRUE,"Y판매";#N/A,#N/A,TRUE,"Y총물량";#N/A,#N/A,TRUE,"Y능력";#N/A,#N/A,TRUE,"YKD"}</definedName>
    <definedName name="QQQQQQQ" localSheetId="37" hidden="1">{#N/A,#N/A,TRUE,"Y생산";#N/A,#N/A,TRUE,"Y판매";#N/A,#N/A,TRUE,"Y총물량";#N/A,#N/A,TRUE,"Y능력";#N/A,#N/A,TRUE,"YKD"}</definedName>
    <definedName name="QQQQQQQ" localSheetId="38" hidden="1">{#N/A,#N/A,TRUE,"Y생산";#N/A,#N/A,TRUE,"Y판매";#N/A,#N/A,TRUE,"Y총물량";#N/A,#N/A,TRUE,"Y능력";#N/A,#N/A,TRUE,"YKD"}</definedName>
    <definedName name="QQQQQQQ" localSheetId="11" hidden="1">{#N/A,#N/A,TRUE,"Y생산";#N/A,#N/A,TRUE,"Y판매";#N/A,#N/A,TRUE,"Y총물량";#N/A,#N/A,TRUE,"Y능력";#N/A,#N/A,TRUE,"YKD"}</definedName>
    <definedName name="QQQQQQQ" hidden="1">{#N/A,#N/A,TRUE,"Y생산";#N/A,#N/A,TRUE,"Y판매";#N/A,#N/A,TRUE,"Y총물량";#N/A,#N/A,TRUE,"Y능력";#N/A,#N/A,TRUE,"YKD"}</definedName>
    <definedName name="RIDER4.28" localSheetId="7" hidden="1">{"'Hatch06'!$AI$25","'Hatch06'!$A$1:$BD$38"}</definedName>
    <definedName name="RIDER4.28" localSheetId="8" hidden="1">{"'Hatch06'!$AI$25","'Hatch06'!$A$1:$BD$38"}</definedName>
    <definedName name="RIDER4.28" localSheetId="9" hidden="1">{"'Hatch06'!$AI$25","'Hatch06'!$A$1:$BD$38"}</definedName>
    <definedName name="RIDER4.28" localSheetId="0" hidden="1">{"'Hatch06'!$AI$25","'Hatch06'!$A$1:$BD$38"}</definedName>
    <definedName name="RIDER4.28" localSheetId="1" hidden="1">{"'Hatch06'!$AI$25","'Hatch06'!$A$1:$BD$38"}</definedName>
    <definedName name="RIDER4.28" localSheetId="2" hidden="1">{"'Hatch06'!$AI$25","'Hatch06'!$A$1:$BD$38"}</definedName>
    <definedName name="RIDER4.28" localSheetId="3" hidden="1">{"'Hatch06'!$AI$25","'Hatch06'!$A$1:$BD$38"}</definedName>
    <definedName name="RIDER4.28" localSheetId="4" hidden="1">{"'Hatch06'!$AI$25","'Hatch06'!$A$1:$BD$38"}</definedName>
    <definedName name="RIDER4.28" localSheetId="5" hidden="1">{"'Hatch06'!$AI$25","'Hatch06'!$A$1:$BD$38"}</definedName>
    <definedName name="RIDER4.28" localSheetId="6" hidden="1">{"'Hatch06'!$AI$25","'Hatch06'!$A$1:$BD$38"}</definedName>
    <definedName name="RIDER4.28" localSheetId="22" hidden="1">{"'Hatch06'!$AI$25","'Hatch06'!$A$1:$BD$38"}</definedName>
    <definedName name="RIDER4.28" localSheetId="23" hidden="1">{"'Hatch06'!$AI$25","'Hatch06'!$A$1:$BD$38"}</definedName>
    <definedName name="RIDER4.28" localSheetId="24" hidden="1">{"'Hatch06'!$AI$25","'Hatch06'!$A$1:$BD$38"}</definedName>
    <definedName name="RIDER4.28" localSheetId="10" hidden="1">{"'Hatch06'!$AI$25","'Hatch06'!$A$1:$BD$38"}</definedName>
    <definedName name="RIDER4.28" localSheetId="13" hidden="1">{"'Hatch06'!$AI$25","'Hatch06'!$A$1:$BD$38"}</definedName>
    <definedName name="RIDER4.28" localSheetId="14" hidden="1">{"'Hatch06'!$AI$25","'Hatch06'!$A$1:$BD$38"}</definedName>
    <definedName name="RIDER4.28" localSheetId="15" hidden="1">{"'Hatch06'!$AI$25","'Hatch06'!$A$1:$BD$38"}</definedName>
    <definedName name="RIDER4.28" localSheetId="16" hidden="1">{"'Hatch06'!$AI$25","'Hatch06'!$A$1:$BD$38"}</definedName>
    <definedName name="RIDER4.28" localSheetId="17" hidden="1">{"'Hatch06'!$AI$25","'Hatch06'!$A$1:$BD$38"}</definedName>
    <definedName name="RIDER4.28" localSheetId="19" hidden="1">{"'Hatch06'!$AI$25","'Hatch06'!$A$1:$BD$38"}</definedName>
    <definedName name="RIDER4.28" localSheetId="20" hidden="1">{"'Hatch06'!$AI$25","'Hatch06'!$A$1:$BD$38"}</definedName>
    <definedName name="RIDER4.28" localSheetId="21" hidden="1">{"'Hatch06'!$AI$25","'Hatch06'!$A$1:$BD$38"}</definedName>
    <definedName name="RIDER4.28" localSheetId="25" hidden="1">{"'Hatch06'!$AI$25","'Hatch06'!$A$1:$BD$38"}</definedName>
    <definedName name="RIDER4.28" localSheetId="26" hidden="1">{"'Hatch06'!$AI$25","'Hatch06'!$A$1:$BD$38"}</definedName>
    <definedName name="RIDER4.28" localSheetId="27" hidden="1">{"'Hatch06'!$AI$25","'Hatch06'!$A$1:$BD$38"}</definedName>
    <definedName name="RIDER4.28" localSheetId="28" hidden="1">{"'Hatch06'!$AI$25","'Hatch06'!$A$1:$BD$38"}</definedName>
    <definedName name="RIDER4.28" localSheetId="29" hidden="1">{"'Hatch06'!$AI$25","'Hatch06'!$A$1:$BD$38"}</definedName>
    <definedName name="RIDER4.28" localSheetId="30" hidden="1">{"'Hatch06'!$AI$25","'Hatch06'!$A$1:$BD$38"}</definedName>
    <definedName name="RIDER4.28" localSheetId="31" hidden="1">{"'Hatch06'!$AI$25","'Hatch06'!$A$1:$BD$38"}</definedName>
    <definedName name="RIDER4.28" localSheetId="33" hidden="1">{"'Hatch06'!$AI$25","'Hatch06'!$A$1:$BD$38"}</definedName>
    <definedName name="RIDER4.28" localSheetId="36" hidden="1">{"'Hatch06'!$AI$25","'Hatch06'!$A$1:$BD$38"}</definedName>
    <definedName name="RIDER4.28" localSheetId="37" hidden="1">{"'Hatch06'!$AI$25","'Hatch06'!$A$1:$BD$38"}</definedName>
    <definedName name="RIDER4.28" localSheetId="38" hidden="1">{"'Hatch06'!$AI$25","'Hatch06'!$A$1:$BD$38"}</definedName>
    <definedName name="RIDER4.28" localSheetId="11" hidden="1">{"'Hatch06'!$AI$25","'Hatch06'!$A$1:$BD$38"}</definedName>
    <definedName name="RIDER4.28" hidden="1">{"'Hatch06'!$AI$25","'Hatch06'!$A$1:$BD$38"}</definedName>
    <definedName name="S" localSheetId="7" hidden="1">{"'Hatch06'!$AI$25","'Hatch06'!$A$1:$BD$38"}</definedName>
    <definedName name="S" localSheetId="8" hidden="1">{"'Hatch06'!$AI$25","'Hatch06'!$A$1:$BD$38"}</definedName>
    <definedName name="S" localSheetId="9" hidden="1">{"'Hatch06'!$AI$25","'Hatch06'!$A$1:$BD$38"}</definedName>
    <definedName name="S" localSheetId="0" hidden="1">{"'Hatch06'!$AI$25","'Hatch06'!$A$1:$BD$38"}</definedName>
    <definedName name="S" localSheetId="1" hidden="1">{"'Hatch06'!$AI$25","'Hatch06'!$A$1:$BD$38"}</definedName>
    <definedName name="S" localSheetId="2" hidden="1">{"'Hatch06'!$AI$25","'Hatch06'!$A$1:$BD$38"}</definedName>
    <definedName name="S" localSheetId="3" hidden="1">{"'Hatch06'!$AI$25","'Hatch06'!$A$1:$BD$38"}</definedName>
    <definedName name="S" localSheetId="4" hidden="1">{"'Hatch06'!$AI$25","'Hatch06'!$A$1:$BD$38"}</definedName>
    <definedName name="S" localSheetId="5" hidden="1">{"'Hatch06'!$AI$25","'Hatch06'!$A$1:$BD$38"}</definedName>
    <definedName name="S" localSheetId="6" hidden="1">{"'Hatch06'!$AI$25","'Hatch06'!$A$1:$BD$38"}</definedName>
    <definedName name="S" localSheetId="22" hidden="1">{"'Hatch06'!$AI$25","'Hatch06'!$A$1:$BD$38"}</definedName>
    <definedName name="S" localSheetId="23" hidden="1">{"'Hatch06'!$AI$25","'Hatch06'!$A$1:$BD$38"}</definedName>
    <definedName name="S" localSheetId="24" hidden="1">{"'Hatch06'!$AI$25","'Hatch06'!$A$1:$BD$38"}</definedName>
    <definedName name="S" localSheetId="10" hidden="1">{"'Hatch06'!$AI$25","'Hatch06'!$A$1:$BD$38"}</definedName>
    <definedName name="S" localSheetId="13" hidden="1">{"'Hatch06'!$AI$25","'Hatch06'!$A$1:$BD$38"}</definedName>
    <definedName name="S" localSheetId="14" hidden="1">{"'Hatch06'!$AI$25","'Hatch06'!$A$1:$BD$38"}</definedName>
    <definedName name="S" localSheetId="15" hidden="1">{"'Hatch06'!$AI$25","'Hatch06'!$A$1:$BD$38"}</definedName>
    <definedName name="S" localSheetId="16" hidden="1">{"'Hatch06'!$AI$25","'Hatch06'!$A$1:$BD$38"}</definedName>
    <definedName name="S" localSheetId="17" hidden="1">{"'Hatch06'!$AI$25","'Hatch06'!$A$1:$BD$38"}</definedName>
    <definedName name="S" localSheetId="19" hidden="1">{"'Hatch06'!$AI$25","'Hatch06'!$A$1:$BD$38"}</definedName>
    <definedName name="S" localSheetId="20" hidden="1">{"'Hatch06'!$AI$25","'Hatch06'!$A$1:$BD$38"}</definedName>
    <definedName name="S" localSheetId="21" hidden="1">{"'Hatch06'!$AI$25","'Hatch06'!$A$1:$BD$38"}</definedName>
    <definedName name="S" localSheetId="25" hidden="1">{"'Hatch06'!$AI$25","'Hatch06'!$A$1:$BD$38"}</definedName>
    <definedName name="S" localSheetId="26" hidden="1">{"'Hatch06'!$AI$25","'Hatch06'!$A$1:$BD$38"}</definedName>
    <definedName name="S" localSheetId="27" hidden="1">{"'Hatch06'!$AI$25","'Hatch06'!$A$1:$BD$38"}</definedName>
    <definedName name="S" localSheetId="28" hidden="1">{"'Hatch06'!$AI$25","'Hatch06'!$A$1:$BD$38"}</definedName>
    <definedName name="S" localSheetId="29" hidden="1">{"'Hatch06'!$AI$25","'Hatch06'!$A$1:$BD$38"}</definedName>
    <definedName name="S" localSheetId="30" hidden="1">{"'Hatch06'!$AI$25","'Hatch06'!$A$1:$BD$38"}</definedName>
    <definedName name="S" localSheetId="31" hidden="1">{"'Hatch06'!$AI$25","'Hatch06'!$A$1:$BD$38"}</definedName>
    <definedName name="S" localSheetId="33" hidden="1">{"'Hatch06'!$AI$25","'Hatch06'!$A$1:$BD$38"}</definedName>
    <definedName name="S" localSheetId="36" hidden="1">{"'Hatch06'!$AI$25","'Hatch06'!$A$1:$BD$38"}</definedName>
    <definedName name="S" localSheetId="37" hidden="1">{"'Hatch06'!$AI$25","'Hatch06'!$A$1:$BD$38"}</definedName>
    <definedName name="S" localSheetId="38" hidden="1">{"'Hatch06'!$AI$25","'Hatch06'!$A$1:$BD$38"}</definedName>
    <definedName name="S" localSheetId="11" hidden="1">{"'Hatch06'!$AI$25","'Hatch06'!$A$1:$BD$38"}</definedName>
    <definedName name="S" hidden="1">{"'Hatch06'!$AI$25","'Hatch06'!$A$1:$BD$38"}</definedName>
    <definedName name="SA" localSheetId="7" hidden="1">{"'Hatch06'!$AI$25","'Hatch06'!$A$1:$BD$38"}</definedName>
    <definedName name="SA" localSheetId="8" hidden="1">{"'Hatch06'!$AI$25","'Hatch06'!$A$1:$BD$38"}</definedName>
    <definedName name="SA" localSheetId="9" hidden="1">{"'Hatch06'!$AI$25","'Hatch06'!$A$1:$BD$38"}</definedName>
    <definedName name="SA" localSheetId="0" hidden="1">{"'Hatch06'!$AI$25","'Hatch06'!$A$1:$BD$38"}</definedName>
    <definedName name="SA" localSheetId="1" hidden="1">{"'Hatch06'!$AI$25","'Hatch06'!$A$1:$BD$38"}</definedName>
    <definedName name="SA" localSheetId="2" hidden="1">{"'Hatch06'!$AI$25","'Hatch06'!$A$1:$BD$38"}</definedName>
    <definedName name="SA" localSheetId="3" hidden="1">{"'Hatch06'!$AI$25","'Hatch06'!$A$1:$BD$38"}</definedName>
    <definedName name="SA" localSheetId="4" hidden="1">{"'Hatch06'!$AI$25","'Hatch06'!$A$1:$BD$38"}</definedName>
    <definedName name="SA" localSheetId="5" hidden="1">{"'Hatch06'!$AI$25","'Hatch06'!$A$1:$BD$38"}</definedName>
    <definedName name="SA" localSheetId="6" hidden="1">{"'Hatch06'!$AI$25","'Hatch06'!$A$1:$BD$38"}</definedName>
    <definedName name="SA" localSheetId="22" hidden="1">{"'Hatch06'!$AI$25","'Hatch06'!$A$1:$BD$38"}</definedName>
    <definedName name="SA" localSheetId="23" hidden="1">{"'Hatch06'!$AI$25","'Hatch06'!$A$1:$BD$38"}</definedName>
    <definedName name="SA" localSheetId="24" hidden="1">{"'Hatch06'!$AI$25","'Hatch06'!$A$1:$BD$38"}</definedName>
    <definedName name="SA" localSheetId="10" hidden="1">{"'Hatch06'!$AI$25","'Hatch06'!$A$1:$BD$38"}</definedName>
    <definedName name="SA" localSheetId="13" hidden="1">{"'Hatch06'!$AI$25","'Hatch06'!$A$1:$BD$38"}</definedName>
    <definedName name="SA" localSheetId="14" hidden="1">{"'Hatch06'!$AI$25","'Hatch06'!$A$1:$BD$38"}</definedName>
    <definedName name="SA" localSheetId="15" hidden="1">{"'Hatch06'!$AI$25","'Hatch06'!$A$1:$BD$38"}</definedName>
    <definedName name="SA" localSheetId="16" hidden="1">{"'Hatch06'!$AI$25","'Hatch06'!$A$1:$BD$38"}</definedName>
    <definedName name="SA" localSheetId="17" hidden="1">{"'Hatch06'!$AI$25","'Hatch06'!$A$1:$BD$38"}</definedName>
    <definedName name="SA" localSheetId="19" hidden="1">{"'Hatch06'!$AI$25","'Hatch06'!$A$1:$BD$38"}</definedName>
    <definedName name="SA" localSheetId="20" hidden="1">{"'Hatch06'!$AI$25","'Hatch06'!$A$1:$BD$38"}</definedName>
    <definedName name="SA" localSheetId="21" hidden="1">{"'Hatch06'!$AI$25","'Hatch06'!$A$1:$BD$38"}</definedName>
    <definedName name="SA" localSheetId="25" hidden="1">{"'Hatch06'!$AI$25","'Hatch06'!$A$1:$BD$38"}</definedName>
    <definedName name="SA" localSheetId="26" hidden="1">{"'Hatch06'!$AI$25","'Hatch06'!$A$1:$BD$38"}</definedName>
    <definedName name="SA" localSheetId="27" hidden="1">{"'Hatch06'!$AI$25","'Hatch06'!$A$1:$BD$38"}</definedName>
    <definedName name="SA" localSheetId="28" hidden="1">{"'Hatch06'!$AI$25","'Hatch06'!$A$1:$BD$38"}</definedName>
    <definedName name="SA" localSheetId="29" hidden="1">{"'Hatch06'!$AI$25","'Hatch06'!$A$1:$BD$38"}</definedName>
    <definedName name="SA" localSheetId="30" hidden="1">{"'Hatch06'!$AI$25","'Hatch06'!$A$1:$BD$38"}</definedName>
    <definedName name="SA" localSheetId="31" hidden="1">{"'Hatch06'!$AI$25","'Hatch06'!$A$1:$BD$38"}</definedName>
    <definedName name="SA" localSheetId="33" hidden="1">{"'Hatch06'!$AI$25","'Hatch06'!$A$1:$BD$38"}</definedName>
    <definedName name="SA" localSheetId="36" hidden="1">{"'Hatch06'!$AI$25","'Hatch06'!$A$1:$BD$38"}</definedName>
    <definedName name="SA" localSheetId="37" hidden="1">{"'Hatch06'!$AI$25","'Hatch06'!$A$1:$BD$38"}</definedName>
    <definedName name="SA" localSheetId="38" hidden="1">{"'Hatch06'!$AI$25","'Hatch06'!$A$1:$BD$38"}</definedName>
    <definedName name="SA" localSheetId="11" hidden="1">{"'Hatch06'!$AI$25","'Hatch06'!$A$1:$BD$38"}</definedName>
    <definedName name="SA" hidden="1">{"'Hatch06'!$AI$25","'Hatch06'!$A$1:$BD$38"}</definedName>
    <definedName name="sad" localSheetId="7" hidden="1">{#N/A,#N/A,TRUE,"Y생산";#N/A,#N/A,TRUE,"Y판매";#N/A,#N/A,TRUE,"Y총물량";#N/A,#N/A,TRUE,"Y능력";#N/A,#N/A,TRUE,"YKD"}</definedName>
    <definedName name="sad" localSheetId="8" hidden="1">{#N/A,#N/A,TRUE,"Y생산";#N/A,#N/A,TRUE,"Y판매";#N/A,#N/A,TRUE,"Y총물량";#N/A,#N/A,TRUE,"Y능력";#N/A,#N/A,TRUE,"YKD"}</definedName>
    <definedName name="sad" localSheetId="9" hidden="1">{#N/A,#N/A,TRUE,"Y생산";#N/A,#N/A,TRUE,"Y판매";#N/A,#N/A,TRUE,"Y총물량";#N/A,#N/A,TRUE,"Y능력";#N/A,#N/A,TRUE,"YKD"}</definedName>
    <definedName name="sad" localSheetId="0" hidden="1">{#N/A,#N/A,TRUE,"Y생산";#N/A,#N/A,TRUE,"Y판매";#N/A,#N/A,TRUE,"Y총물량";#N/A,#N/A,TRUE,"Y능력";#N/A,#N/A,TRUE,"YKD"}</definedName>
    <definedName name="sad" localSheetId="1" hidden="1">{#N/A,#N/A,TRUE,"Y생산";#N/A,#N/A,TRUE,"Y판매";#N/A,#N/A,TRUE,"Y총물량";#N/A,#N/A,TRUE,"Y능력";#N/A,#N/A,TRUE,"YKD"}</definedName>
    <definedName name="sad" localSheetId="2" hidden="1">{#N/A,#N/A,TRUE,"Y생산";#N/A,#N/A,TRUE,"Y판매";#N/A,#N/A,TRUE,"Y총물량";#N/A,#N/A,TRUE,"Y능력";#N/A,#N/A,TRUE,"YKD"}</definedName>
    <definedName name="sad" localSheetId="3" hidden="1">{#N/A,#N/A,TRUE,"Y생산";#N/A,#N/A,TRUE,"Y판매";#N/A,#N/A,TRUE,"Y총물량";#N/A,#N/A,TRUE,"Y능력";#N/A,#N/A,TRUE,"YKD"}</definedName>
    <definedName name="sad" localSheetId="4" hidden="1">{#N/A,#N/A,TRUE,"Y생산";#N/A,#N/A,TRUE,"Y판매";#N/A,#N/A,TRUE,"Y총물량";#N/A,#N/A,TRUE,"Y능력";#N/A,#N/A,TRUE,"YKD"}</definedName>
    <definedName name="sad" localSheetId="5" hidden="1">{#N/A,#N/A,TRUE,"Y생산";#N/A,#N/A,TRUE,"Y판매";#N/A,#N/A,TRUE,"Y총물량";#N/A,#N/A,TRUE,"Y능력";#N/A,#N/A,TRUE,"YKD"}</definedName>
    <definedName name="sad" localSheetId="6" hidden="1">{#N/A,#N/A,TRUE,"Y생산";#N/A,#N/A,TRUE,"Y판매";#N/A,#N/A,TRUE,"Y총물량";#N/A,#N/A,TRUE,"Y능력";#N/A,#N/A,TRUE,"YKD"}</definedName>
    <definedName name="sad" localSheetId="22" hidden="1">{#N/A,#N/A,TRUE,"Y생산";#N/A,#N/A,TRUE,"Y판매";#N/A,#N/A,TRUE,"Y총물량";#N/A,#N/A,TRUE,"Y능력";#N/A,#N/A,TRUE,"YKD"}</definedName>
    <definedName name="sad" localSheetId="23" hidden="1">{#N/A,#N/A,TRUE,"Y생산";#N/A,#N/A,TRUE,"Y판매";#N/A,#N/A,TRUE,"Y총물량";#N/A,#N/A,TRUE,"Y능력";#N/A,#N/A,TRUE,"YKD"}</definedName>
    <definedName name="sad" localSheetId="24" hidden="1">{#N/A,#N/A,TRUE,"Y생산";#N/A,#N/A,TRUE,"Y판매";#N/A,#N/A,TRUE,"Y총물량";#N/A,#N/A,TRUE,"Y능력";#N/A,#N/A,TRUE,"YKD"}</definedName>
    <definedName name="sad" localSheetId="10" hidden="1">{#N/A,#N/A,TRUE,"Y생산";#N/A,#N/A,TRUE,"Y판매";#N/A,#N/A,TRUE,"Y총물량";#N/A,#N/A,TRUE,"Y능력";#N/A,#N/A,TRUE,"YKD"}</definedName>
    <definedName name="sad" localSheetId="13" hidden="1">{#N/A,#N/A,TRUE,"Y생산";#N/A,#N/A,TRUE,"Y판매";#N/A,#N/A,TRUE,"Y총물량";#N/A,#N/A,TRUE,"Y능력";#N/A,#N/A,TRUE,"YKD"}</definedName>
    <definedName name="sad" localSheetId="14" hidden="1">{#N/A,#N/A,TRUE,"Y생산";#N/A,#N/A,TRUE,"Y판매";#N/A,#N/A,TRUE,"Y총물량";#N/A,#N/A,TRUE,"Y능력";#N/A,#N/A,TRUE,"YKD"}</definedName>
    <definedName name="sad" localSheetId="15" hidden="1">{#N/A,#N/A,TRUE,"Y생산";#N/A,#N/A,TRUE,"Y판매";#N/A,#N/A,TRUE,"Y총물량";#N/A,#N/A,TRUE,"Y능력";#N/A,#N/A,TRUE,"YKD"}</definedName>
    <definedName name="sad" localSheetId="16" hidden="1">{#N/A,#N/A,TRUE,"Y생산";#N/A,#N/A,TRUE,"Y판매";#N/A,#N/A,TRUE,"Y총물량";#N/A,#N/A,TRUE,"Y능력";#N/A,#N/A,TRUE,"YKD"}</definedName>
    <definedName name="sad" localSheetId="17" hidden="1">{#N/A,#N/A,TRUE,"Y생산";#N/A,#N/A,TRUE,"Y판매";#N/A,#N/A,TRUE,"Y총물량";#N/A,#N/A,TRUE,"Y능력";#N/A,#N/A,TRUE,"YKD"}</definedName>
    <definedName name="sad" localSheetId="19" hidden="1">{#N/A,#N/A,TRUE,"Y생산";#N/A,#N/A,TRUE,"Y판매";#N/A,#N/A,TRUE,"Y총물량";#N/A,#N/A,TRUE,"Y능력";#N/A,#N/A,TRUE,"YKD"}</definedName>
    <definedName name="sad" localSheetId="20" hidden="1">{#N/A,#N/A,TRUE,"Y생산";#N/A,#N/A,TRUE,"Y판매";#N/A,#N/A,TRUE,"Y총물량";#N/A,#N/A,TRUE,"Y능력";#N/A,#N/A,TRUE,"YKD"}</definedName>
    <definedName name="sad" localSheetId="21" hidden="1">{#N/A,#N/A,TRUE,"Y생산";#N/A,#N/A,TRUE,"Y판매";#N/A,#N/A,TRUE,"Y총물량";#N/A,#N/A,TRUE,"Y능력";#N/A,#N/A,TRUE,"YKD"}</definedName>
    <definedName name="sad" localSheetId="25" hidden="1">{#N/A,#N/A,TRUE,"Y생산";#N/A,#N/A,TRUE,"Y판매";#N/A,#N/A,TRUE,"Y총물량";#N/A,#N/A,TRUE,"Y능력";#N/A,#N/A,TRUE,"YKD"}</definedName>
    <definedName name="sad" localSheetId="26" hidden="1">{#N/A,#N/A,TRUE,"Y생산";#N/A,#N/A,TRUE,"Y판매";#N/A,#N/A,TRUE,"Y총물량";#N/A,#N/A,TRUE,"Y능력";#N/A,#N/A,TRUE,"YKD"}</definedName>
    <definedName name="sad" localSheetId="27" hidden="1">{#N/A,#N/A,TRUE,"Y생산";#N/A,#N/A,TRUE,"Y판매";#N/A,#N/A,TRUE,"Y총물량";#N/A,#N/A,TRUE,"Y능력";#N/A,#N/A,TRUE,"YKD"}</definedName>
    <definedName name="sad" localSheetId="28" hidden="1">{#N/A,#N/A,TRUE,"Y생산";#N/A,#N/A,TRUE,"Y판매";#N/A,#N/A,TRUE,"Y총물량";#N/A,#N/A,TRUE,"Y능력";#N/A,#N/A,TRUE,"YKD"}</definedName>
    <definedName name="sad" localSheetId="29" hidden="1">{#N/A,#N/A,TRUE,"Y생산";#N/A,#N/A,TRUE,"Y판매";#N/A,#N/A,TRUE,"Y총물량";#N/A,#N/A,TRUE,"Y능력";#N/A,#N/A,TRUE,"YKD"}</definedName>
    <definedName name="sad" localSheetId="30" hidden="1">{#N/A,#N/A,TRUE,"Y생산";#N/A,#N/A,TRUE,"Y판매";#N/A,#N/A,TRUE,"Y총물량";#N/A,#N/A,TRUE,"Y능력";#N/A,#N/A,TRUE,"YKD"}</definedName>
    <definedName name="sad" localSheetId="31" hidden="1">{#N/A,#N/A,TRUE,"Y생산";#N/A,#N/A,TRUE,"Y판매";#N/A,#N/A,TRUE,"Y총물량";#N/A,#N/A,TRUE,"Y능력";#N/A,#N/A,TRUE,"YKD"}</definedName>
    <definedName name="sad" localSheetId="33" hidden="1">{#N/A,#N/A,TRUE,"Y생산";#N/A,#N/A,TRUE,"Y판매";#N/A,#N/A,TRUE,"Y총물량";#N/A,#N/A,TRUE,"Y능력";#N/A,#N/A,TRUE,"YKD"}</definedName>
    <definedName name="sad" localSheetId="36" hidden="1">{#N/A,#N/A,TRUE,"Y생산";#N/A,#N/A,TRUE,"Y판매";#N/A,#N/A,TRUE,"Y총물량";#N/A,#N/A,TRUE,"Y능력";#N/A,#N/A,TRUE,"YKD"}</definedName>
    <definedName name="sad" localSheetId="37" hidden="1">{#N/A,#N/A,TRUE,"Y생산";#N/A,#N/A,TRUE,"Y판매";#N/A,#N/A,TRUE,"Y총물량";#N/A,#N/A,TRUE,"Y능력";#N/A,#N/A,TRUE,"YKD"}</definedName>
    <definedName name="sad" localSheetId="38" hidden="1">{#N/A,#N/A,TRUE,"Y생산";#N/A,#N/A,TRUE,"Y판매";#N/A,#N/A,TRUE,"Y총물량";#N/A,#N/A,TRUE,"Y능력";#N/A,#N/A,TRUE,"YKD"}</definedName>
    <definedName name="sad" localSheetId="11" hidden="1">{#N/A,#N/A,TRUE,"Y생산";#N/A,#N/A,TRUE,"Y판매";#N/A,#N/A,TRUE,"Y총물량";#N/A,#N/A,TRUE,"Y능력";#N/A,#N/A,TRUE,"YKD"}</definedName>
    <definedName name="sad" hidden="1">{#N/A,#N/A,TRUE,"Y생산";#N/A,#N/A,TRUE,"Y판매";#N/A,#N/A,TRUE,"Y총물량";#N/A,#N/A,TRUE,"Y능력";#N/A,#N/A,TRUE,"YKD"}</definedName>
    <definedName name="SSS" localSheetId="7" hidden="1">{"'Hatch06'!$AI$25","'Hatch06'!$A$1:$BD$38"}</definedName>
    <definedName name="SSS" localSheetId="8" hidden="1">{"'Hatch06'!$AI$25","'Hatch06'!$A$1:$BD$38"}</definedName>
    <definedName name="SSS" localSheetId="9" hidden="1">{"'Hatch06'!$AI$25","'Hatch06'!$A$1:$BD$38"}</definedName>
    <definedName name="SSS" localSheetId="0" hidden="1">{"'Hatch06'!$AI$25","'Hatch06'!$A$1:$BD$38"}</definedName>
    <definedName name="SSS" localSheetId="1" hidden="1">{"'Hatch06'!$AI$25","'Hatch06'!$A$1:$BD$38"}</definedName>
    <definedName name="SSS" localSheetId="2" hidden="1">{"'Hatch06'!$AI$25","'Hatch06'!$A$1:$BD$38"}</definedName>
    <definedName name="SSS" localSheetId="3" hidden="1">{"'Hatch06'!$AI$25","'Hatch06'!$A$1:$BD$38"}</definedName>
    <definedName name="SSS" localSheetId="4" hidden="1">{"'Hatch06'!$AI$25","'Hatch06'!$A$1:$BD$38"}</definedName>
    <definedName name="SSS" localSheetId="5" hidden="1">{"'Hatch06'!$AI$25","'Hatch06'!$A$1:$BD$38"}</definedName>
    <definedName name="SSS" localSheetId="6" hidden="1">{"'Hatch06'!$AI$25","'Hatch06'!$A$1:$BD$38"}</definedName>
    <definedName name="SSS" localSheetId="22" hidden="1">{"'Hatch06'!$AI$25","'Hatch06'!$A$1:$BD$38"}</definedName>
    <definedName name="SSS" localSheetId="23" hidden="1">{"'Hatch06'!$AI$25","'Hatch06'!$A$1:$BD$38"}</definedName>
    <definedName name="SSS" localSheetId="24" hidden="1">{"'Hatch06'!$AI$25","'Hatch06'!$A$1:$BD$38"}</definedName>
    <definedName name="SSS" localSheetId="10" hidden="1">{"'Hatch06'!$AI$25","'Hatch06'!$A$1:$BD$38"}</definedName>
    <definedName name="SSS" localSheetId="13" hidden="1">{"'Hatch06'!$AI$25","'Hatch06'!$A$1:$BD$38"}</definedName>
    <definedName name="SSS" localSheetId="14" hidden="1">{"'Hatch06'!$AI$25","'Hatch06'!$A$1:$BD$38"}</definedName>
    <definedName name="SSS" localSheetId="15" hidden="1">{"'Hatch06'!$AI$25","'Hatch06'!$A$1:$BD$38"}</definedName>
    <definedName name="SSS" localSheetId="16" hidden="1">{"'Hatch06'!$AI$25","'Hatch06'!$A$1:$BD$38"}</definedName>
    <definedName name="SSS" localSheetId="17" hidden="1">{"'Hatch06'!$AI$25","'Hatch06'!$A$1:$BD$38"}</definedName>
    <definedName name="SSS" localSheetId="19" hidden="1">{"'Hatch06'!$AI$25","'Hatch06'!$A$1:$BD$38"}</definedName>
    <definedName name="SSS" localSheetId="20" hidden="1">{"'Hatch06'!$AI$25","'Hatch06'!$A$1:$BD$38"}</definedName>
    <definedName name="SSS" localSheetId="21" hidden="1">{"'Hatch06'!$AI$25","'Hatch06'!$A$1:$BD$38"}</definedName>
    <definedName name="SSS" localSheetId="25" hidden="1">{"'Hatch06'!$AI$25","'Hatch06'!$A$1:$BD$38"}</definedName>
    <definedName name="SSS" localSheetId="26" hidden="1">{"'Hatch06'!$AI$25","'Hatch06'!$A$1:$BD$38"}</definedName>
    <definedName name="SSS" localSheetId="27" hidden="1">{"'Hatch06'!$AI$25","'Hatch06'!$A$1:$BD$38"}</definedName>
    <definedName name="SSS" localSheetId="28" hidden="1">{"'Hatch06'!$AI$25","'Hatch06'!$A$1:$BD$38"}</definedName>
    <definedName name="SSS" localSheetId="29" hidden="1">{"'Hatch06'!$AI$25","'Hatch06'!$A$1:$BD$38"}</definedName>
    <definedName name="SSS" localSheetId="30" hidden="1">{"'Hatch06'!$AI$25","'Hatch06'!$A$1:$BD$38"}</definedName>
    <definedName name="SSS" localSheetId="31" hidden="1">{"'Hatch06'!$AI$25","'Hatch06'!$A$1:$BD$38"}</definedName>
    <definedName name="SSS" localSheetId="33" hidden="1">{"'Hatch06'!$AI$25","'Hatch06'!$A$1:$BD$38"}</definedName>
    <definedName name="SSS" localSheetId="36" hidden="1">{"'Hatch06'!$AI$25","'Hatch06'!$A$1:$BD$38"}</definedName>
    <definedName name="SSS" localSheetId="37" hidden="1">{"'Hatch06'!$AI$25","'Hatch06'!$A$1:$BD$38"}</definedName>
    <definedName name="SSS" localSheetId="38" hidden="1">{"'Hatch06'!$AI$25","'Hatch06'!$A$1:$BD$38"}</definedName>
    <definedName name="SSS" localSheetId="11" hidden="1">{"'Hatch06'!$AI$25","'Hatch06'!$A$1:$BD$38"}</definedName>
    <definedName name="SSS" hidden="1">{"'Hatch06'!$AI$25","'Hatch06'!$A$1:$BD$38"}</definedName>
    <definedName name="TALLY" localSheetId="38" hidden="1">{"'Hatch06'!$AI$25","'Hatch06'!$A$1:$BD$38"}</definedName>
    <definedName name="TALLY" hidden="1">{"'Hatch06'!$AI$25","'Hatch06'!$A$1:$BD$38"}</definedName>
    <definedName name="WEARF" localSheetId="7" hidden="1">{#N/A,#N/A,TRUE,"Y생산";#N/A,#N/A,TRUE,"Y판매";#N/A,#N/A,TRUE,"Y총물량";#N/A,#N/A,TRUE,"Y능력";#N/A,#N/A,TRUE,"YKD"}</definedName>
    <definedName name="WEARF" localSheetId="8" hidden="1">{#N/A,#N/A,TRUE,"Y생산";#N/A,#N/A,TRUE,"Y판매";#N/A,#N/A,TRUE,"Y총물량";#N/A,#N/A,TRUE,"Y능력";#N/A,#N/A,TRUE,"YKD"}</definedName>
    <definedName name="WEARF" localSheetId="9" hidden="1">{#N/A,#N/A,TRUE,"Y생산";#N/A,#N/A,TRUE,"Y판매";#N/A,#N/A,TRUE,"Y총물량";#N/A,#N/A,TRUE,"Y능력";#N/A,#N/A,TRUE,"YKD"}</definedName>
    <definedName name="WEARF" localSheetId="0" hidden="1">{#N/A,#N/A,TRUE,"Y생산";#N/A,#N/A,TRUE,"Y판매";#N/A,#N/A,TRUE,"Y총물량";#N/A,#N/A,TRUE,"Y능력";#N/A,#N/A,TRUE,"YKD"}</definedName>
    <definedName name="WEARF" localSheetId="1" hidden="1">{#N/A,#N/A,TRUE,"Y생산";#N/A,#N/A,TRUE,"Y판매";#N/A,#N/A,TRUE,"Y총물량";#N/A,#N/A,TRUE,"Y능력";#N/A,#N/A,TRUE,"YKD"}</definedName>
    <definedName name="WEARF" localSheetId="2" hidden="1">{#N/A,#N/A,TRUE,"Y생산";#N/A,#N/A,TRUE,"Y판매";#N/A,#N/A,TRUE,"Y총물량";#N/A,#N/A,TRUE,"Y능력";#N/A,#N/A,TRUE,"YKD"}</definedName>
    <definedName name="WEARF" localSheetId="3" hidden="1">{#N/A,#N/A,TRUE,"Y생산";#N/A,#N/A,TRUE,"Y판매";#N/A,#N/A,TRUE,"Y총물량";#N/A,#N/A,TRUE,"Y능력";#N/A,#N/A,TRUE,"YKD"}</definedName>
    <definedName name="WEARF" localSheetId="4" hidden="1">{#N/A,#N/A,TRUE,"Y생산";#N/A,#N/A,TRUE,"Y판매";#N/A,#N/A,TRUE,"Y총물량";#N/A,#N/A,TRUE,"Y능력";#N/A,#N/A,TRUE,"YKD"}</definedName>
    <definedName name="WEARF" localSheetId="5" hidden="1">{#N/A,#N/A,TRUE,"Y생산";#N/A,#N/A,TRUE,"Y판매";#N/A,#N/A,TRUE,"Y총물량";#N/A,#N/A,TRUE,"Y능력";#N/A,#N/A,TRUE,"YKD"}</definedName>
    <definedName name="WEARF" localSheetId="6" hidden="1">{#N/A,#N/A,TRUE,"Y생산";#N/A,#N/A,TRUE,"Y판매";#N/A,#N/A,TRUE,"Y총물량";#N/A,#N/A,TRUE,"Y능력";#N/A,#N/A,TRUE,"YKD"}</definedName>
    <definedName name="WEARF" localSheetId="22" hidden="1">{#N/A,#N/A,TRUE,"Y생산";#N/A,#N/A,TRUE,"Y판매";#N/A,#N/A,TRUE,"Y총물량";#N/A,#N/A,TRUE,"Y능력";#N/A,#N/A,TRUE,"YKD"}</definedName>
    <definedName name="WEARF" localSheetId="23" hidden="1">{#N/A,#N/A,TRUE,"Y생산";#N/A,#N/A,TRUE,"Y판매";#N/A,#N/A,TRUE,"Y총물량";#N/A,#N/A,TRUE,"Y능력";#N/A,#N/A,TRUE,"YKD"}</definedName>
    <definedName name="WEARF" localSheetId="24" hidden="1">{#N/A,#N/A,TRUE,"Y생산";#N/A,#N/A,TRUE,"Y판매";#N/A,#N/A,TRUE,"Y총물량";#N/A,#N/A,TRUE,"Y능력";#N/A,#N/A,TRUE,"YKD"}</definedName>
    <definedName name="WEARF" localSheetId="10" hidden="1">{#N/A,#N/A,TRUE,"Y생산";#N/A,#N/A,TRUE,"Y판매";#N/A,#N/A,TRUE,"Y총물량";#N/A,#N/A,TRUE,"Y능력";#N/A,#N/A,TRUE,"YKD"}</definedName>
    <definedName name="WEARF" localSheetId="13" hidden="1">{#N/A,#N/A,TRUE,"Y생산";#N/A,#N/A,TRUE,"Y판매";#N/A,#N/A,TRUE,"Y총물량";#N/A,#N/A,TRUE,"Y능력";#N/A,#N/A,TRUE,"YKD"}</definedName>
    <definedName name="WEARF" localSheetId="14" hidden="1">{#N/A,#N/A,TRUE,"Y생산";#N/A,#N/A,TRUE,"Y판매";#N/A,#N/A,TRUE,"Y총물량";#N/A,#N/A,TRUE,"Y능력";#N/A,#N/A,TRUE,"YKD"}</definedName>
    <definedName name="WEARF" localSheetId="15" hidden="1">{#N/A,#N/A,TRUE,"Y생산";#N/A,#N/A,TRUE,"Y판매";#N/A,#N/A,TRUE,"Y총물량";#N/A,#N/A,TRUE,"Y능력";#N/A,#N/A,TRUE,"YKD"}</definedName>
    <definedName name="WEARF" localSheetId="16" hidden="1">{#N/A,#N/A,TRUE,"Y생산";#N/A,#N/A,TRUE,"Y판매";#N/A,#N/A,TRUE,"Y총물량";#N/A,#N/A,TRUE,"Y능력";#N/A,#N/A,TRUE,"YKD"}</definedName>
    <definedName name="WEARF" localSheetId="17" hidden="1">{#N/A,#N/A,TRUE,"Y생산";#N/A,#N/A,TRUE,"Y판매";#N/A,#N/A,TRUE,"Y총물량";#N/A,#N/A,TRUE,"Y능력";#N/A,#N/A,TRUE,"YKD"}</definedName>
    <definedName name="WEARF" localSheetId="19" hidden="1">{#N/A,#N/A,TRUE,"Y생산";#N/A,#N/A,TRUE,"Y판매";#N/A,#N/A,TRUE,"Y총물량";#N/A,#N/A,TRUE,"Y능력";#N/A,#N/A,TRUE,"YKD"}</definedName>
    <definedName name="WEARF" localSheetId="20" hidden="1">{#N/A,#N/A,TRUE,"Y생산";#N/A,#N/A,TRUE,"Y판매";#N/A,#N/A,TRUE,"Y총물량";#N/A,#N/A,TRUE,"Y능력";#N/A,#N/A,TRUE,"YKD"}</definedName>
    <definedName name="WEARF" localSheetId="21" hidden="1">{#N/A,#N/A,TRUE,"Y생산";#N/A,#N/A,TRUE,"Y판매";#N/A,#N/A,TRUE,"Y총물량";#N/A,#N/A,TRUE,"Y능력";#N/A,#N/A,TRUE,"YKD"}</definedName>
    <definedName name="WEARF" localSheetId="25" hidden="1">{#N/A,#N/A,TRUE,"Y생산";#N/A,#N/A,TRUE,"Y판매";#N/A,#N/A,TRUE,"Y총물량";#N/A,#N/A,TRUE,"Y능력";#N/A,#N/A,TRUE,"YKD"}</definedName>
    <definedName name="WEARF" localSheetId="26" hidden="1">{#N/A,#N/A,TRUE,"Y생산";#N/A,#N/A,TRUE,"Y판매";#N/A,#N/A,TRUE,"Y총물량";#N/A,#N/A,TRUE,"Y능력";#N/A,#N/A,TRUE,"YKD"}</definedName>
    <definedName name="WEARF" localSheetId="27" hidden="1">{#N/A,#N/A,TRUE,"Y생산";#N/A,#N/A,TRUE,"Y판매";#N/A,#N/A,TRUE,"Y총물량";#N/A,#N/A,TRUE,"Y능력";#N/A,#N/A,TRUE,"YKD"}</definedName>
    <definedName name="WEARF" localSheetId="28" hidden="1">{#N/A,#N/A,TRUE,"Y생산";#N/A,#N/A,TRUE,"Y판매";#N/A,#N/A,TRUE,"Y총물량";#N/A,#N/A,TRUE,"Y능력";#N/A,#N/A,TRUE,"YKD"}</definedName>
    <definedName name="WEARF" localSheetId="29" hidden="1">{#N/A,#N/A,TRUE,"Y생산";#N/A,#N/A,TRUE,"Y판매";#N/A,#N/A,TRUE,"Y총물량";#N/A,#N/A,TRUE,"Y능력";#N/A,#N/A,TRUE,"YKD"}</definedName>
    <definedName name="WEARF" localSheetId="30" hidden="1">{#N/A,#N/A,TRUE,"Y생산";#N/A,#N/A,TRUE,"Y판매";#N/A,#N/A,TRUE,"Y총물량";#N/A,#N/A,TRUE,"Y능력";#N/A,#N/A,TRUE,"YKD"}</definedName>
    <definedName name="WEARF" localSheetId="31" hidden="1">{#N/A,#N/A,TRUE,"Y생산";#N/A,#N/A,TRUE,"Y판매";#N/A,#N/A,TRUE,"Y총물량";#N/A,#N/A,TRUE,"Y능력";#N/A,#N/A,TRUE,"YKD"}</definedName>
    <definedName name="WEARF" localSheetId="33" hidden="1">{#N/A,#N/A,TRUE,"Y생산";#N/A,#N/A,TRUE,"Y판매";#N/A,#N/A,TRUE,"Y총물량";#N/A,#N/A,TRUE,"Y능력";#N/A,#N/A,TRUE,"YKD"}</definedName>
    <definedName name="WEARF" localSheetId="36" hidden="1">{#N/A,#N/A,TRUE,"Y생산";#N/A,#N/A,TRUE,"Y판매";#N/A,#N/A,TRUE,"Y총물량";#N/A,#N/A,TRUE,"Y능력";#N/A,#N/A,TRUE,"YKD"}</definedName>
    <definedName name="WEARF" localSheetId="37" hidden="1">{#N/A,#N/A,TRUE,"Y생산";#N/A,#N/A,TRUE,"Y판매";#N/A,#N/A,TRUE,"Y총물량";#N/A,#N/A,TRUE,"Y능력";#N/A,#N/A,TRUE,"YKD"}</definedName>
    <definedName name="WEARF" localSheetId="38" hidden="1">{#N/A,#N/A,TRUE,"Y생산";#N/A,#N/A,TRUE,"Y판매";#N/A,#N/A,TRUE,"Y총물량";#N/A,#N/A,TRUE,"Y능력";#N/A,#N/A,TRUE,"YKD"}</definedName>
    <definedName name="WEARF" localSheetId="11" hidden="1">{#N/A,#N/A,TRUE,"Y생산";#N/A,#N/A,TRUE,"Y판매";#N/A,#N/A,TRUE,"Y총물량";#N/A,#N/A,TRUE,"Y능력";#N/A,#N/A,TRUE,"YKD"}</definedName>
    <definedName name="WEARF" hidden="1">{#N/A,#N/A,TRUE,"Y생산";#N/A,#N/A,TRUE,"Y판매";#N/A,#N/A,TRUE,"Y총물량";#N/A,#N/A,TRUE,"Y능력";#N/A,#N/A,TRUE,"YKD"}</definedName>
    <definedName name="wrn.Y차._.종합." localSheetId="7" hidden="1">{#N/A,#N/A,TRUE,"Y생산";#N/A,#N/A,TRUE,"Y판매";#N/A,#N/A,TRUE,"Y총물량";#N/A,#N/A,TRUE,"Y능력";#N/A,#N/A,TRUE,"YKD"}</definedName>
    <definedName name="wrn.Y차._.종합." localSheetId="8" hidden="1">{#N/A,#N/A,TRUE,"Y생산";#N/A,#N/A,TRUE,"Y판매";#N/A,#N/A,TRUE,"Y총물량";#N/A,#N/A,TRUE,"Y능력";#N/A,#N/A,TRUE,"YKD"}</definedName>
    <definedName name="wrn.Y차._.종합." localSheetId="9" hidden="1">{#N/A,#N/A,TRUE,"Y생산";#N/A,#N/A,TRUE,"Y판매";#N/A,#N/A,TRUE,"Y총물량";#N/A,#N/A,TRUE,"Y능력";#N/A,#N/A,TRUE,"YKD"}</definedName>
    <definedName name="wrn.Y차._.종합." localSheetId="0" hidden="1">{#N/A,#N/A,TRUE,"Y생산";#N/A,#N/A,TRUE,"Y판매";#N/A,#N/A,TRUE,"Y총물량";#N/A,#N/A,TRUE,"Y능력";#N/A,#N/A,TRUE,"YKD"}</definedName>
    <definedName name="wrn.Y차._.종합." localSheetId="1" hidden="1">{#N/A,#N/A,TRUE,"Y생산";#N/A,#N/A,TRUE,"Y판매";#N/A,#N/A,TRUE,"Y총물량";#N/A,#N/A,TRUE,"Y능력";#N/A,#N/A,TRUE,"YKD"}</definedName>
    <definedName name="wrn.Y차._.종합." localSheetId="2" hidden="1">{#N/A,#N/A,TRUE,"Y생산";#N/A,#N/A,TRUE,"Y판매";#N/A,#N/A,TRUE,"Y총물량";#N/A,#N/A,TRUE,"Y능력";#N/A,#N/A,TRUE,"YKD"}</definedName>
    <definedName name="wrn.Y차._.종합." localSheetId="3" hidden="1">{#N/A,#N/A,TRUE,"Y생산";#N/A,#N/A,TRUE,"Y판매";#N/A,#N/A,TRUE,"Y총물량";#N/A,#N/A,TRUE,"Y능력";#N/A,#N/A,TRUE,"YKD"}</definedName>
    <definedName name="wrn.Y차._.종합." localSheetId="4" hidden="1">{#N/A,#N/A,TRUE,"Y생산";#N/A,#N/A,TRUE,"Y판매";#N/A,#N/A,TRUE,"Y총물량";#N/A,#N/A,TRUE,"Y능력";#N/A,#N/A,TRUE,"YKD"}</definedName>
    <definedName name="wrn.Y차._.종합." localSheetId="5" hidden="1">{#N/A,#N/A,TRUE,"Y생산";#N/A,#N/A,TRUE,"Y판매";#N/A,#N/A,TRUE,"Y총물량";#N/A,#N/A,TRUE,"Y능력";#N/A,#N/A,TRUE,"YKD"}</definedName>
    <definedName name="wrn.Y차._.종합." localSheetId="6" hidden="1">{#N/A,#N/A,TRUE,"Y생산";#N/A,#N/A,TRUE,"Y판매";#N/A,#N/A,TRUE,"Y총물량";#N/A,#N/A,TRUE,"Y능력";#N/A,#N/A,TRUE,"YKD"}</definedName>
    <definedName name="wrn.Y차._.종합." localSheetId="22" hidden="1">{#N/A,#N/A,TRUE,"Y생산";#N/A,#N/A,TRUE,"Y판매";#N/A,#N/A,TRUE,"Y총물량";#N/A,#N/A,TRUE,"Y능력";#N/A,#N/A,TRUE,"YKD"}</definedName>
    <definedName name="wrn.Y차._.종합." localSheetId="23" hidden="1">{#N/A,#N/A,TRUE,"Y생산";#N/A,#N/A,TRUE,"Y판매";#N/A,#N/A,TRUE,"Y총물량";#N/A,#N/A,TRUE,"Y능력";#N/A,#N/A,TRUE,"YKD"}</definedName>
    <definedName name="wrn.Y차._.종합." localSheetId="24" hidden="1">{#N/A,#N/A,TRUE,"Y생산";#N/A,#N/A,TRUE,"Y판매";#N/A,#N/A,TRUE,"Y총물량";#N/A,#N/A,TRUE,"Y능력";#N/A,#N/A,TRUE,"YKD"}</definedName>
    <definedName name="wrn.Y차._.종합." localSheetId="10" hidden="1">{#N/A,#N/A,TRUE,"Y생산";#N/A,#N/A,TRUE,"Y판매";#N/A,#N/A,TRUE,"Y총물량";#N/A,#N/A,TRUE,"Y능력";#N/A,#N/A,TRUE,"YKD"}</definedName>
    <definedName name="wrn.Y차._.종합." localSheetId="13" hidden="1">{#N/A,#N/A,TRUE,"Y생산";#N/A,#N/A,TRUE,"Y판매";#N/A,#N/A,TRUE,"Y총물량";#N/A,#N/A,TRUE,"Y능력";#N/A,#N/A,TRUE,"YKD"}</definedName>
    <definedName name="wrn.Y차._.종합." localSheetId="14" hidden="1">{#N/A,#N/A,TRUE,"Y생산";#N/A,#N/A,TRUE,"Y판매";#N/A,#N/A,TRUE,"Y총물량";#N/A,#N/A,TRUE,"Y능력";#N/A,#N/A,TRUE,"YKD"}</definedName>
    <definedName name="wrn.Y차._.종합." localSheetId="15" hidden="1">{#N/A,#N/A,TRUE,"Y생산";#N/A,#N/A,TRUE,"Y판매";#N/A,#N/A,TRUE,"Y총물량";#N/A,#N/A,TRUE,"Y능력";#N/A,#N/A,TRUE,"YKD"}</definedName>
    <definedName name="wrn.Y차._.종합." localSheetId="16" hidden="1">{#N/A,#N/A,TRUE,"Y생산";#N/A,#N/A,TRUE,"Y판매";#N/A,#N/A,TRUE,"Y총물량";#N/A,#N/A,TRUE,"Y능력";#N/A,#N/A,TRUE,"YKD"}</definedName>
    <definedName name="wrn.Y차._.종합." localSheetId="17" hidden="1">{#N/A,#N/A,TRUE,"Y생산";#N/A,#N/A,TRUE,"Y판매";#N/A,#N/A,TRUE,"Y총물량";#N/A,#N/A,TRUE,"Y능력";#N/A,#N/A,TRUE,"YKD"}</definedName>
    <definedName name="wrn.Y차._.종합." localSheetId="19" hidden="1">{#N/A,#N/A,TRUE,"Y생산";#N/A,#N/A,TRUE,"Y판매";#N/A,#N/A,TRUE,"Y총물량";#N/A,#N/A,TRUE,"Y능력";#N/A,#N/A,TRUE,"YKD"}</definedName>
    <definedName name="wrn.Y차._.종합." localSheetId="20" hidden="1">{#N/A,#N/A,TRUE,"Y생산";#N/A,#N/A,TRUE,"Y판매";#N/A,#N/A,TRUE,"Y총물량";#N/A,#N/A,TRUE,"Y능력";#N/A,#N/A,TRUE,"YKD"}</definedName>
    <definedName name="wrn.Y차._.종합." localSheetId="21" hidden="1">{#N/A,#N/A,TRUE,"Y생산";#N/A,#N/A,TRUE,"Y판매";#N/A,#N/A,TRUE,"Y총물량";#N/A,#N/A,TRUE,"Y능력";#N/A,#N/A,TRUE,"YKD"}</definedName>
    <definedName name="wrn.Y차._.종합." localSheetId="25" hidden="1">{#N/A,#N/A,TRUE,"Y생산";#N/A,#N/A,TRUE,"Y판매";#N/A,#N/A,TRUE,"Y총물량";#N/A,#N/A,TRUE,"Y능력";#N/A,#N/A,TRUE,"YKD"}</definedName>
    <definedName name="wrn.Y차._.종합." localSheetId="26" hidden="1">{#N/A,#N/A,TRUE,"Y생산";#N/A,#N/A,TRUE,"Y판매";#N/A,#N/A,TRUE,"Y총물량";#N/A,#N/A,TRUE,"Y능력";#N/A,#N/A,TRUE,"YKD"}</definedName>
    <definedName name="wrn.Y차._.종합." localSheetId="27" hidden="1">{#N/A,#N/A,TRUE,"Y생산";#N/A,#N/A,TRUE,"Y판매";#N/A,#N/A,TRUE,"Y총물량";#N/A,#N/A,TRUE,"Y능력";#N/A,#N/A,TRUE,"YKD"}</definedName>
    <definedName name="wrn.Y차._.종합." localSheetId="28" hidden="1">{#N/A,#N/A,TRUE,"Y생산";#N/A,#N/A,TRUE,"Y판매";#N/A,#N/A,TRUE,"Y총물량";#N/A,#N/A,TRUE,"Y능력";#N/A,#N/A,TRUE,"YKD"}</definedName>
    <definedName name="wrn.Y차._.종합." localSheetId="29" hidden="1">{#N/A,#N/A,TRUE,"Y생산";#N/A,#N/A,TRUE,"Y판매";#N/A,#N/A,TRUE,"Y총물량";#N/A,#N/A,TRUE,"Y능력";#N/A,#N/A,TRUE,"YKD"}</definedName>
    <definedName name="wrn.Y차._.종합." localSheetId="30" hidden="1">{#N/A,#N/A,TRUE,"Y생산";#N/A,#N/A,TRUE,"Y판매";#N/A,#N/A,TRUE,"Y총물량";#N/A,#N/A,TRUE,"Y능력";#N/A,#N/A,TRUE,"YKD"}</definedName>
    <definedName name="wrn.Y차._.종합." localSheetId="31" hidden="1">{#N/A,#N/A,TRUE,"Y생산";#N/A,#N/A,TRUE,"Y판매";#N/A,#N/A,TRUE,"Y총물량";#N/A,#N/A,TRUE,"Y능력";#N/A,#N/A,TRUE,"YKD"}</definedName>
    <definedName name="wrn.Y차._.종합." localSheetId="33" hidden="1">{#N/A,#N/A,TRUE,"Y생산";#N/A,#N/A,TRUE,"Y판매";#N/A,#N/A,TRUE,"Y총물량";#N/A,#N/A,TRUE,"Y능력";#N/A,#N/A,TRUE,"YKD"}</definedName>
    <definedName name="wrn.Y차._.종합." localSheetId="36" hidden="1">{#N/A,#N/A,TRUE,"Y생산";#N/A,#N/A,TRUE,"Y판매";#N/A,#N/A,TRUE,"Y총물량";#N/A,#N/A,TRUE,"Y능력";#N/A,#N/A,TRUE,"YKD"}</definedName>
    <definedName name="wrn.Y차._.종합." localSheetId="37" hidden="1">{#N/A,#N/A,TRUE,"Y생산";#N/A,#N/A,TRUE,"Y판매";#N/A,#N/A,TRUE,"Y총물량";#N/A,#N/A,TRUE,"Y능력";#N/A,#N/A,TRUE,"YKD"}</definedName>
    <definedName name="wrn.Y차._.종합." localSheetId="38" hidden="1">{#N/A,#N/A,TRUE,"Y생산";#N/A,#N/A,TRUE,"Y판매";#N/A,#N/A,TRUE,"Y총물량";#N/A,#N/A,TRUE,"Y능력";#N/A,#N/A,TRUE,"YKD"}</definedName>
    <definedName name="wrn.Y차._.종합." localSheetId="11" hidden="1">{#N/A,#N/A,TRUE,"Y생산";#N/A,#N/A,TRUE,"Y판매";#N/A,#N/A,TRUE,"Y총물량";#N/A,#N/A,TRUE,"Y능력";#N/A,#N/A,TRUE,"YKD"}</definedName>
    <definedName name="wrn.Y차._.종합." hidden="1">{#N/A,#N/A,TRUE,"Y생산";#N/A,#N/A,TRUE,"Y판매";#N/A,#N/A,TRUE,"Y총물량";#N/A,#N/A,TRUE,"Y능력";#N/A,#N/A,TRUE,"YKD"}</definedName>
    <definedName name="XC" localSheetId="7" hidden="1">{"'Hatch06'!$AI$25","'Hatch06'!$A$1:$BD$38"}</definedName>
    <definedName name="XC" localSheetId="8" hidden="1">{"'Hatch06'!$AI$25","'Hatch06'!$A$1:$BD$38"}</definedName>
    <definedName name="XC" localSheetId="9" hidden="1">{"'Hatch06'!$AI$25","'Hatch06'!$A$1:$BD$38"}</definedName>
    <definedName name="XC" localSheetId="0" hidden="1">{"'Hatch06'!$AI$25","'Hatch06'!$A$1:$BD$38"}</definedName>
    <definedName name="XC" localSheetId="1" hidden="1">{"'Hatch06'!$AI$25","'Hatch06'!$A$1:$BD$38"}</definedName>
    <definedName name="XC" localSheetId="2" hidden="1">{"'Hatch06'!$AI$25","'Hatch06'!$A$1:$BD$38"}</definedName>
    <definedName name="XC" localSheetId="3" hidden="1">{"'Hatch06'!$AI$25","'Hatch06'!$A$1:$BD$38"}</definedName>
    <definedName name="XC" localSheetId="4" hidden="1">{"'Hatch06'!$AI$25","'Hatch06'!$A$1:$BD$38"}</definedName>
    <definedName name="XC" localSheetId="5" hidden="1">{"'Hatch06'!$AI$25","'Hatch06'!$A$1:$BD$38"}</definedName>
    <definedName name="XC" localSheetId="6" hidden="1">{"'Hatch06'!$AI$25","'Hatch06'!$A$1:$BD$38"}</definedName>
    <definedName name="XC" localSheetId="22" hidden="1">{"'Hatch06'!$AI$25","'Hatch06'!$A$1:$BD$38"}</definedName>
    <definedName name="XC" localSheetId="23" hidden="1">{"'Hatch06'!$AI$25","'Hatch06'!$A$1:$BD$38"}</definedName>
    <definedName name="XC" localSheetId="24" hidden="1">{"'Hatch06'!$AI$25","'Hatch06'!$A$1:$BD$38"}</definedName>
    <definedName name="XC" localSheetId="10" hidden="1">{"'Hatch06'!$AI$25","'Hatch06'!$A$1:$BD$38"}</definedName>
    <definedName name="XC" localSheetId="13" hidden="1">{"'Hatch06'!$AI$25","'Hatch06'!$A$1:$BD$38"}</definedName>
    <definedName name="XC" localSheetId="14" hidden="1">{"'Hatch06'!$AI$25","'Hatch06'!$A$1:$BD$38"}</definedName>
    <definedName name="XC" localSheetId="15" hidden="1">{"'Hatch06'!$AI$25","'Hatch06'!$A$1:$BD$38"}</definedName>
    <definedName name="XC" localSheetId="16" hidden="1">{"'Hatch06'!$AI$25","'Hatch06'!$A$1:$BD$38"}</definedName>
    <definedName name="XC" localSheetId="17" hidden="1">{"'Hatch06'!$AI$25","'Hatch06'!$A$1:$BD$38"}</definedName>
    <definedName name="XC" localSheetId="19" hidden="1">{"'Hatch06'!$AI$25","'Hatch06'!$A$1:$BD$38"}</definedName>
    <definedName name="XC" localSheetId="20" hidden="1">{"'Hatch06'!$AI$25","'Hatch06'!$A$1:$BD$38"}</definedName>
    <definedName name="XC" localSheetId="21" hidden="1">{"'Hatch06'!$AI$25","'Hatch06'!$A$1:$BD$38"}</definedName>
    <definedName name="XC" localSheetId="25" hidden="1">{"'Hatch06'!$AI$25","'Hatch06'!$A$1:$BD$38"}</definedName>
    <definedName name="XC" localSheetId="26" hidden="1">{"'Hatch06'!$AI$25","'Hatch06'!$A$1:$BD$38"}</definedName>
    <definedName name="XC" localSheetId="27" hidden="1">{"'Hatch06'!$AI$25","'Hatch06'!$A$1:$BD$38"}</definedName>
    <definedName name="XC" localSheetId="28" hidden="1">{"'Hatch06'!$AI$25","'Hatch06'!$A$1:$BD$38"}</definedName>
    <definedName name="XC" localSheetId="29" hidden="1">{"'Hatch06'!$AI$25","'Hatch06'!$A$1:$BD$38"}</definedName>
    <definedName name="XC" localSheetId="30" hidden="1">{"'Hatch06'!$AI$25","'Hatch06'!$A$1:$BD$38"}</definedName>
    <definedName name="XC" localSheetId="31" hidden="1">{"'Hatch06'!$AI$25","'Hatch06'!$A$1:$BD$38"}</definedName>
    <definedName name="XC" localSheetId="33" hidden="1">{"'Hatch06'!$AI$25","'Hatch06'!$A$1:$BD$38"}</definedName>
    <definedName name="XC" localSheetId="36" hidden="1">{"'Hatch06'!$AI$25","'Hatch06'!$A$1:$BD$38"}</definedName>
    <definedName name="XC" localSheetId="37" hidden="1">{"'Hatch06'!$AI$25","'Hatch06'!$A$1:$BD$38"}</definedName>
    <definedName name="XC" localSheetId="38" hidden="1">{"'Hatch06'!$AI$25","'Hatch06'!$A$1:$BD$38"}</definedName>
    <definedName name="XC" localSheetId="11" hidden="1">{"'Hatch06'!$AI$25","'Hatch06'!$A$1:$BD$38"}</definedName>
    <definedName name="XC" hidden="1">{"'Hatch06'!$AI$25","'Hatch06'!$A$1:$BD$38"}</definedName>
    <definedName name="zz" localSheetId="38" hidden="1">{"'Hatch06'!$AI$25","'Hatch06'!$A$1:$BD$38"}</definedName>
    <definedName name="zz" hidden="1">{"'Hatch06'!$AI$25","'Hatch06'!$A$1:$BD$38"}</definedName>
    <definedName name="개선내용" localSheetId="7" hidden="1">{#N/A,#N/A,TRUE,"Y생산";#N/A,#N/A,TRUE,"Y판매";#N/A,#N/A,TRUE,"Y총물량";#N/A,#N/A,TRUE,"Y능력";#N/A,#N/A,TRUE,"YKD"}</definedName>
    <definedName name="개선내용" localSheetId="8" hidden="1">{#N/A,#N/A,TRUE,"Y생산";#N/A,#N/A,TRUE,"Y판매";#N/A,#N/A,TRUE,"Y총물량";#N/A,#N/A,TRUE,"Y능력";#N/A,#N/A,TRUE,"YKD"}</definedName>
    <definedName name="개선내용" localSheetId="9" hidden="1">{#N/A,#N/A,TRUE,"Y생산";#N/A,#N/A,TRUE,"Y판매";#N/A,#N/A,TRUE,"Y총물량";#N/A,#N/A,TRUE,"Y능력";#N/A,#N/A,TRUE,"YKD"}</definedName>
    <definedName name="개선내용" localSheetId="0" hidden="1">{#N/A,#N/A,TRUE,"Y생산";#N/A,#N/A,TRUE,"Y판매";#N/A,#N/A,TRUE,"Y총물량";#N/A,#N/A,TRUE,"Y능력";#N/A,#N/A,TRUE,"YKD"}</definedName>
    <definedName name="개선내용" localSheetId="1" hidden="1">{#N/A,#N/A,TRUE,"Y생산";#N/A,#N/A,TRUE,"Y판매";#N/A,#N/A,TRUE,"Y총물량";#N/A,#N/A,TRUE,"Y능력";#N/A,#N/A,TRUE,"YKD"}</definedName>
    <definedName name="개선내용" localSheetId="2" hidden="1">{#N/A,#N/A,TRUE,"Y생산";#N/A,#N/A,TRUE,"Y판매";#N/A,#N/A,TRUE,"Y총물량";#N/A,#N/A,TRUE,"Y능력";#N/A,#N/A,TRUE,"YKD"}</definedName>
    <definedName name="개선내용" localSheetId="3" hidden="1">{#N/A,#N/A,TRUE,"Y생산";#N/A,#N/A,TRUE,"Y판매";#N/A,#N/A,TRUE,"Y총물량";#N/A,#N/A,TRUE,"Y능력";#N/A,#N/A,TRUE,"YKD"}</definedName>
    <definedName name="개선내용" localSheetId="4" hidden="1">{#N/A,#N/A,TRUE,"Y생산";#N/A,#N/A,TRUE,"Y판매";#N/A,#N/A,TRUE,"Y총물량";#N/A,#N/A,TRUE,"Y능력";#N/A,#N/A,TRUE,"YKD"}</definedName>
    <definedName name="개선내용" localSheetId="5" hidden="1">{#N/A,#N/A,TRUE,"Y생산";#N/A,#N/A,TRUE,"Y판매";#N/A,#N/A,TRUE,"Y총물량";#N/A,#N/A,TRUE,"Y능력";#N/A,#N/A,TRUE,"YKD"}</definedName>
    <definedName name="개선내용" localSheetId="6" hidden="1">{#N/A,#N/A,TRUE,"Y생산";#N/A,#N/A,TRUE,"Y판매";#N/A,#N/A,TRUE,"Y총물량";#N/A,#N/A,TRUE,"Y능력";#N/A,#N/A,TRUE,"YKD"}</definedName>
    <definedName name="개선내용" localSheetId="22" hidden="1">{#N/A,#N/A,TRUE,"Y생산";#N/A,#N/A,TRUE,"Y판매";#N/A,#N/A,TRUE,"Y총물량";#N/A,#N/A,TRUE,"Y능력";#N/A,#N/A,TRUE,"YKD"}</definedName>
    <definedName name="개선내용" localSheetId="23" hidden="1">{#N/A,#N/A,TRUE,"Y생산";#N/A,#N/A,TRUE,"Y판매";#N/A,#N/A,TRUE,"Y총물량";#N/A,#N/A,TRUE,"Y능력";#N/A,#N/A,TRUE,"YKD"}</definedName>
    <definedName name="개선내용" localSheetId="24" hidden="1">{#N/A,#N/A,TRUE,"Y생산";#N/A,#N/A,TRUE,"Y판매";#N/A,#N/A,TRUE,"Y총물량";#N/A,#N/A,TRUE,"Y능력";#N/A,#N/A,TRUE,"YKD"}</definedName>
    <definedName name="개선내용" localSheetId="10" hidden="1">{#N/A,#N/A,TRUE,"Y생산";#N/A,#N/A,TRUE,"Y판매";#N/A,#N/A,TRUE,"Y총물량";#N/A,#N/A,TRUE,"Y능력";#N/A,#N/A,TRUE,"YKD"}</definedName>
    <definedName name="개선내용" localSheetId="13" hidden="1">{#N/A,#N/A,TRUE,"Y생산";#N/A,#N/A,TRUE,"Y판매";#N/A,#N/A,TRUE,"Y총물량";#N/A,#N/A,TRUE,"Y능력";#N/A,#N/A,TRUE,"YKD"}</definedName>
    <definedName name="개선내용" localSheetId="14" hidden="1">{#N/A,#N/A,TRUE,"Y생산";#N/A,#N/A,TRUE,"Y판매";#N/A,#N/A,TRUE,"Y총물량";#N/A,#N/A,TRUE,"Y능력";#N/A,#N/A,TRUE,"YKD"}</definedName>
    <definedName name="개선내용" localSheetId="15" hidden="1">{#N/A,#N/A,TRUE,"Y생산";#N/A,#N/A,TRUE,"Y판매";#N/A,#N/A,TRUE,"Y총물량";#N/A,#N/A,TRUE,"Y능력";#N/A,#N/A,TRUE,"YKD"}</definedName>
    <definedName name="개선내용" localSheetId="16" hidden="1">{#N/A,#N/A,TRUE,"Y생산";#N/A,#N/A,TRUE,"Y판매";#N/A,#N/A,TRUE,"Y총물량";#N/A,#N/A,TRUE,"Y능력";#N/A,#N/A,TRUE,"YKD"}</definedName>
    <definedName name="개선내용" localSheetId="17" hidden="1">{#N/A,#N/A,TRUE,"Y생산";#N/A,#N/A,TRUE,"Y판매";#N/A,#N/A,TRUE,"Y총물량";#N/A,#N/A,TRUE,"Y능력";#N/A,#N/A,TRUE,"YKD"}</definedName>
    <definedName name="개선내용" localSheetId="19" hidden="1">{#N/A,#N/A,TRUE,"Y생산";#N/A,#N/A,TRUE,"Y판매";#N/A,#N/A,TRUE,"Y총물량";#N/A,#N/A,TRUE,"Y능력";#N/A,#N/A,TRUE,"YKD"}</definedName>
    <definedName name="개선내용" localSheetId="20" hidden="1">{#N/A,#N/A,TRUE,"Y생산";#N/A,#N/A,TRUE,"Y판매";#N/A,#N/A,TRUE,"Y총물량";#N/A,#N/A,TRUE,"Y능력";#N/A,#N/A,TRUE,"YKD"}</definedName>
    <definedName name="개선내용" localSheetId="21" hidden="1">{#N/A,#N/A,TRUE,"Y생산";#N/A,#N/A,TRUE,"Y판매";#N/A,#N/A,TRUE,"Y총물량";#N/A,#N/A,TRUE,"Y능력";#N/A,#N/A,TRUE,"YKD"}</definedName>
    <definedName name="개선내용" localSheetId="25" hidden="1">{#N/A,#N/A,TRUE,"Y생산";#N/A,#N/A,TRUE,"Y판매";#N/A,#N/A,TRUE,"Y총물량";#N/A,#N/A,TRUE,"Y능력";#N/A,#N/A,TRUE,"YKD"}</definedName>
    <definedName name="개선내용" localSheetId="26" hidden="1">{#N/A,#N/A,TRUE,"Y생산";#N/A,#N/A,TRUE,"Y판매";#N/A,#N/A,TRUE,"Y총물량";#N/A,#N/A,TRUE,"Y능력";#N/A,#N/A,TRUE,"YKD"}</definedName>
    <definedName name="개선내용" localSheetId="27" hidden="1">{#N/A,#N/A,TRUE,"Y생산";#N/A,#N/A,TRUE,"Y판매";#N/A,#N/A,TRUE,"Y총물량";#N/A,#N/A,TRUE,"Y능력";#N/A,#N/A,TRUE,"YKD"}</definedName>
    <definedName name="개선내용" localSheetId="28" hidden="1">{#N/A,#N/A,TRUE,"Y생산";#N/A,#N/A,TRUE,"Y판매";#N/A,#N/A,TRUE,"Y총물량";#N/A,#N/A,TRUE,"Y능력";#N/A,#N/A,TRUE,"YKD"}</definedName>
    <definedName name="개선내용" localSheetId="29" hidden="1">{#N/A,#N/A,TRUE,"Y생산";#N/A,#N/A,TRUE,"Y판매";#N/A,#N/A,TRUE,"Y총물량";#N/A,#N/A,TRUE,"Y능력";#N/A,#N/A,TRUE,"YKD"}</definedName>
    <definedName name="개선내용" localSheetId="30" hidden="1">{#N/A,#N/A,TRUE,"Y생산";#N/A,#N/A,TRUE,"Y판매";#N/A,#N/A,TRUE,"Y총물량";#N/A,#N/A,TRUE,"Y능력";#N/A,#N/A,TRUE,"YKD"}</definedName>
    <definedName name="개선내용" localSheetId="31" hidden="1">{#N/A,#N/A,TRUE,"Y생산";#N/A,#N/A,TRUE,"Y판매";#N/A,#N/A,TRUE,"Y총물량";#N/A,#N/A,TRUE,"Y능력";#N/A,#N/A,TRUE,"YKD"}</definedName>
    <definedName name="개선내용" localSheetId="33" hidden="1">{#N/A,#N/A,TRUE,"Y생산";#N/A,#N/A,TRUE,"Y판매";#N/A,#N/A,TRUE,"Y총물량";#N/A,#N/A,TRUE,"Y능력";#N/A,#N/A,TRUE,"YKD"}</definedName>
    <definedName name="개선내용" localSheetId="36" hidden="1">{#N/A,#N/A,TRUE,"Y생산";#N/A,#N/A,TRUE,"Y판매";#N/A,#N/A,TRUE,"Y총물량";#N/A,#N/A,TRUE,"Y능력";#N/A,#N/A,TRUE,"YKD"}</definedName>
    <definedName name="개선내용" localSheetId="37" hidden="1">{#N/A,#N/A,TRUE,"Y생산";#N/A,#N/A,TRUE,"Y판매";#N/A,#N/A,TRUE,"Y총물량";#N/A,#N/A,TRUE,"Y능력";#N/A,#N/A,TRUE,"YKD"}</definedName>
    <definedName name="개선내용" localSheetId="38" hidden="1">{#N/A,#N/A,TRUE,"Y생산";#N/A,#N/A,TRUE,"Y판매";#N/A,#N/A,TRUE,"Y총물량";#N/A,#N/A,TRUE,"Y능력";#N/A,#N/A,TRUE,"YKD"}</definedName>
    <definedName name="개선내용" localSheetId="11" hidden="1">{#N/A,#N/A,TRUE,"Y생산";#N/A,#N/A,TRUE,"Y판매";#N/A,#N/A,TRUE,"Y총물량";#N/A,#N/A,TRUE,"Y능력";#N/A,#N/A,TRUE,"YKD"}</definedName>
    <definedName name="개선내용" hidden="1">{#N/A,#N/A,TRUE,"Y생산";#N/A,#N/A,TRUE,"Y판매";#N/A,#N/A,TRUE,"Y총물량";#N/A,#N/A,TRUE,"Y능력";#N/A,#N/A,TRUE,"YKD"}</definedName>
    <definedName name="개선실적" localSheetId="7" hidden="1">{#N/A,#N/A,TRUE,"Y생산";#N/A,#N/A,TRUE,"Y판매";#N/A,#N/A,TRUE,"Y총물량";#N/A,#N/A,TRUE,"Y능력";#N/A,#N/A,TRUE,"YKD"}</definedName>
    <definedName name="개선실적" localSheetId="8" hidden="1">{#N/A,#N/A,TRUE,"Y생산";#N/A,#N/A,TRUE,"Y판매";#N/A,#N/A,TRUE,"Y총물량";#N/A,#N/A,TRUE,"Y능력";#N/A,#N/A,TRUE,"YKD"}</definedName>
    <definedName name="개선실적" localSheetId="9" hidden="1">{#N/A,#N/A,TRUE,"Y생산";#N/A,#N/A,TRUE,"Y판매";#N/A,#N/A,TRUE,"Y총물량";#N/A,#N/A,TRUE,"Y능력";#N/A,#N/A,TRUE,"YKD"}</definedName>
    <definedName name="개선실적" localSheetId="0" hidden="1">{#N/A,#N/A,TRUE,"Y생산";#N/A,#N/A,TRUE,"Y판매";#N/A,#N/A,TRUE,"Y총물량";#N/A,#N/A,TRUE,"Y능력";#N/A,#N/A,TRUE,"YKD"}</definedName>
    <definedName name="개선실적" localSheetId="1" hidden="1">{#N/A,#N/A,TRUE,"Y생산";#N/A,#N/A,TRUE,"Y판매";#N/A,#N/A,TRUE,"Y총물량";#N/A,#N/A,TRUE,"Y능력";#N/A,#N/A,TRUE,"YKD"}</definedName>
    <definedName name="개선실적" localSheetId="2" hidden="1">{#N/A,#N/A,TRUE,"Y생산";#N/A,#N/A,TRUE,"Y판매";#N/A,#N/A,TRUE,"Y총물량";#N/A,#N/A,TRUE,"Y능력";#N/A,#N/A,TRUE,"YKD"}</definedName>
    <definedName name="개선실적" localSheetId="3" hidden="1">{#N/A,#N/A,TRUE,"Y생산";#N/A,#N/A,TRUE,"Y판매";#N/A,#N/A,TRUE,"Y총물량";#N/A,#N/A,TRUE,"Y능력";#N/A,#N/A,TRUE,"YKD"}</definedName>
    <definedName name="개선실적" localSheetId="4" hidden="1">{#N/A,#N/A,TRUE,"Y생산";#N/A,#N/A,TRUE,"Y판매";#N/A,#N/A,TRUE,"Y총물량";#N/A,#N/A,TRUE,"Y능력";#N/A,#N/A,TRUE,"YKD"}</definedName>
    <definedName name="개선실적" localSheetId="5" hidden="1">{#N/A,#N/A,TRUE,"Y생산";#N/A,#N/A,TRUE,"Y판매";#N/A,#N/A,TRUE,"Y총물량";#N/A,#N/A,TRUE,"Y능력";#N/A,#N/A,TRUE,"YKD"}</definedName>
    <definedName name="개선실적" localSheetId="6" hidden="1">{#N/A,#N/A,TRUE,"Y생산";#N/A,#N/A,TRUE,"Y판매";#N/A,#N/A,TRUE,"Y총물량";#N/A,#N/A,TRUE,"Y능력";#N/A,#N/A,TRUE,"YKD"}</definedName>
    <definedName name="개선실적" localSheetId="22" hidden="1">{#N/A,#N/A,TRUE,"Y생산";#N/A,#N/A,TRUE,"Y판매";#N/A,#N/A,TRUE,"Y총물량";#N/A,#N/A,TRUE,"Y능력";#N/A,#N/A,TRUE,"YKD"}</definedName>
    <definedName name="개선실적" localSheetId="23" hidden="1">{#N/A,#N/A,TRUE,"Y생산";#N/A,#N/A,TRUE,"Y판매";#N/A,#N/A,TRUE,"Y총물량";#N/A,#N/A,TRUE,"Y능력";#N/A,#N/A,TRUE,"YKD"}</definedName>
    <definedName name="개선실적" localSheetId="24" hidden="1">{#N/A,#N/A,TRUE,"Y생산";#N/A,#N/A,TRUE,"Y판매";#N/A,#N/A,TRUE,"Y총물량";#N/A,#N/A,TRUE,"Y능력";#N/A,#N/A,TRUE,"YKD"}</definedName>
    <definedName name="개선실적" localSheetId="10" hidden="1">{#N/A,#N/A,TRUE,"Y생산";#N/A,#N/A,TRUE,"Y판매";#N/A,#N/A,TRUE,"Y총물량";#N/A,#N/A,TRUE,"Y능력";#N/A,#N/A,TRUE,"YKD"}</definedName>
    <definedName name="개선실적" localSheetId="13" hidden="1">{#N/A,#N/A,TRUE,"Y생산";#N/A,#N/A,TRUE,"Y판매";#N/A,#N/A,TRUE,"Y총물량";#N/A,#N/A,TRUE,"Y능력";#N/A,#N/A,TRUE,"YKD"}</definedName>
    <definedName name="개선실적" localSheetId="14" hidden="1">{#N/A,#N/A,TRUE,"Y생산";#N/A,#N/A,TRUE,"Y판매";#N/A,#N/A,TRUE,"Y총물량";#N/A,#N/A,TRUE,"Y능력";#N/A,#N/A,TRUE,"YKD"}</definedName>
    <definedName name="개선실적" localSheetId="15" hidden="1">{#N/A,#N/A,TRUE,"Y생산";#N/A,#N/A,TRUE,"Y판매";#N/A,#N/A,TRUE,"Y총물량";#N/A,#N/A,TRUE,"Y능력";#N/A,#N/A,TRUE,"YKD"}</definedName>
    <definedName name="개선실적" localSheetId="16" hidden="1">{#N/A,#N/A,TRUE,"Y생산";#N/A,#N/A,TRUE,"Y판매";#N/A,#N/A,TRUE,"Y총물량";#N/A,#N/A,TRUE,"Y능력";#N/A,#N/A,TRUE,"YKD"}</definedName>
    <definedName name="개선실적" localSheetId="17" hidden="1">{#N/A,#N/A,TRUE,"Y생산";#N/A,#N/A,TRUE,"Y판매";#N/A,#N/A,TRUE,"Y총물량";#N/A,#N/A,TRUE,"Y능력";#N/A,#N/A,TRUE,"YKD"}</definedName>
    <definedName name="개선실적" localSheetId="19" hidden="1">{#N/A,#N/A,TRUE,"Y생산";#N/A,#N/A,TRUE,"Y판매";#N/A,#N/A,TRUE,"Y총물량";#N/A,#N/A,TRUE,"Y능력";#N/A,#N/A,TRUE,"YKD"}</definedName>
    <definedName name="개선실적" localSheetId="20" hidden="1">{#N/A,#N/A,TRUE,"Y생산";#N/A,#N/A,TRUE,"Y판매";#N/A,#N/A,TRUE,"Y총물량";#N/A,#N/A,TRUE,"Y능력";#N/A,#N/A,TRUE,"YKD"}</definedName>
    <definedName name="개선실적" localSheetId="21" hidden="1">{#N/A,#N/A,TRUE,"Y생산";#N/A,#N/A,TRUE,"Y판매";#N/A,#N/A,TRUE,"Y총물량";#N/A,#N/A,TRUE,"Y능력";#N/A,#N/A,TRUE,"YKD"}</definedName>
    <definedName name="개선실적" localSheetId="25" hidden="1">{#N/A,#N/A,TRUE,"Y생산";#N/A,#N/A,TRUE,"Y판매";#N/A,#N/A,TRUE,"Y총물량";#N/A,#N/A,TRUE,"Y능력";#N/A,#N/A,TRUE,"YKD"}</definedName>
    <definedName name="개선실적" localSheetId="26" hidden="1">{#N/A,#N/A,TRUE,"Y생산";#N/A,#N/A,TRUE,"Y판매";#N/A,#N/A,TRUE,"Y총물량";#N/A,#N/A,TRUE,"Y능력";#N/A,#N/A,TRUE,"YKD"}</definedName>
    <definedName name="개선실적" localSheetId="27" hidden="1">{#N/A,#N/A,TRUE,"Y생산";#N/A,#N/A,TRUE,"Y판매";#N/A,#N/A,TRUE,"Y총물량";#N/A,#N/A,TRUE,"Y능력";#N/A,#N/A,TRUE,"YKD"}</definedName>
    <definedName name="개선실적" localSheetId="28" hidden="1">{#N/A,#N/A,TRUE,"Y생산";#N/A,#N/A,TRUE,"Y판매";#N/A,#N/A,TRUE,"Y총물량";#N/A,#N/A,TRUE,"Y능력";#N/A,#N/A,TRUE,"YKD"}</definedName>
    <definedName name="개선실적" localSheetId="29" hidden="1">{#N/A,#N/A,TRUE,"Y생산";#N/A,#N/A,TRUE,"Y판매";#N/A,#N/A,TRUE,"Y총물량";#N/A,#N/A,TRUE,"Y능력";#N/A,#N/A,TRUE,"YKD"}</definedName>
    <definedName name="개선실적" localSheetId="30" hidden="1">{#N/A,#N/A,TRUE,"Y생산";#N/A,#N/A,TRUE,"Y판매";#N/A,#N/A,TRUE,"Y총물량";#N/A,#N/A,TRUE,"Y능력";#N/A,#N/A,TRUE,"YKD"}</definedName>
    <definedName name="개선실적" localSheetId="31" hidden="1">{#N/A,#N/A,TRUE,"Y생산";#N/A,#N/A,TRUE,"Y판매";#N/A,#N/A,TRUE,"Y총물량";#N/A,#N/A,TRUE,"Y능력";#N/A,#N/A,TRUE,"YKD"}</definedName>
    <definedName name="개선실적" localSheetId="33" hidden="1">{#N/A,#N/A,TRUE,"Y생산";#N/A,#N/A,TRUE,"Y판매";#N/A,#N/A,TRUE,"Y총물량";#N/A,#N/A,TRUE,"Y능력";#N/A,#N/A,TRUE,"YKD"}</definedName>
    <definedName name="개선실적" localSheetId="36" hidden="1">{#N/A,#N/A,TRUE,"Y생산";#N/A,#N/A,TRUE,"Y판매";#N/A,#N/A,TRUE,"Y총물량";#N/A,#N/A,TRUE,"Y능력";#N/A,#N/A,TRUE,"YKD"}</definedName>
    <definedName name="개선실적" localSheetId="37" hidden="1">{#N/A,#N/A,TRUE,"Y생산";#N/A,#N/A,TRUE,"Y판매";#N/A,#N/A,TRUE,"Y총물량";#N/A,#N/A,TRUE,"Y능력";#N/A,#N/A,TRUE,"YKD"}</definedName>
    <definedName name="개선실적" localSheetId="38" hidden="1">{#N/A,#N/A,TRUE,"Y생산";#N/A,#N/A,TRUE,"Y판매";#N/A,#N/A,TRUE,"Y총물량";#N/A,#N/A,TRUE,"Y능력";#N/A,#N/A,TRUE,"YKD"}</definedName>
    <definedName name="개선실적" localSheetId="11" hidden="1">{#N/A,#N/A,TRUE,"Y생산";#N/A,#N/A,TRUE,"Y판매";#N/A,#N/A,TRUE,"Y총물량";#N/A,#N/A,TRUE,"Y능력";#N/A,#N/A,TRUE,"YKD"}</definedName>
    <definedName name="개선실적" hidden="1">{#N/A,#N/A,TRUE,"Y생산";#N/A,#N/A,TRUE,"Y판매";#N/A,#N/A,TRUE,"Y총물량";#N/A,#N/A,TRUE,"Y능력";#N/A,#N/A,TRUE,"YKD"}</definedName>
    <definedName name="검수1" localSheetId="38" hidden="1">{"'Hatch06'!$AI$25","'Hatch06'!$A$1:$BD$38"}</definedName>
    <definedName name="검수1" hidden="1">{"'Hatch06'!$AI$25","'Hatch06'!$A$1:$BD$38"}</definedName>
    <definedName name="권혁" localSheetId="7" hidden="1">{#N/A,#N/A,TRUE,"Y생산";#N/A,#N/A,TRUE,"Y판매";#N/A,#N/A,TRUE,"Y총물량";#N/A,#N/A,TRUE,"Y능력";#N/A,#N/A,TRUE,"YKD"}</definedName>
    <definedName name="권혁" localSheetId="8" hidden="1">{#N/A,#N/A,TRUE,"Y생산";#N/A,#N/A,TRUE,"Y판매";#N/A,#N/A,TRUE,"Y총물량";#N/A,#N/A,TRUE,"Y능력";#N/A,#N/A,TRUE,"YKD"}</definedName>
    <definedName name="권혁" localSheetId="9" hidden="1">{#N/A,#N/A,TRUE,"Y생산";#N/A,#N/A,TRUE,"Y판매";#N/A,#N/A,TRUE,"Y총물량";#N/A,#N/A,TRUE,"Y능력";#N/A,#N/A,TRUE,"YKD"}</definedName>
    <definedName name="권혁" localSheetId="0" hidden="1">{#N/A,#N/A,TRUE,"Y생산";#N/A,#N/A,TRUE,"Y판매";#N/A,#N/A,TRUE,"Y총물량";#N/A,#N/A,TRUE,"Y능력";#N/A,#N/A,TRUE,"YKD"}</definedName>
    <definedName name="권혁" localSheetId="1" hidden="1">{#N/A,#N/A,TRUE,"Y생산";#N/A,#N/A,TRUE,"Y판매";#N/A,#N/A,TRUE,"Y총물량";#N/A,#N/A,TRUE,"Y능력";#N/A,#N/A,TRUE,"YKD"}</definedName>
    <definedName name="권혁" localSheetId="2" hidden="1">{#N/A,#N/A,TRUE,"Y생산";#N/A,#N/A,TRUE,"Y판매";#N/A,#N/A,TRUE,"Y총물량";#N/A,#N/A,TRUE,"Y능력";#N/A,#N/A,TRUE,"YKD"}</definedName>
    <definedName name="권혁" localSheetId="3" hidden="1">{#N/A,#N/A,TRUE,"Y생산";#N/A,#N/A,TRUE,"Y판매";#N/A,#N/A,TRUE,"Y총물량";#N/A,#N/A,TRUE,"Y능력";#N/A,#N/A,TRUE,"YKD"}</definedName>
    <definedName name="권혁" localSheetId="4" hidden="1">{#N/A,#N/A,TRUE,"Y생산";#N/A,#N/A,TRUE,"Y판매";#N/A,#N/A,TRUE,"Y총물량";#N/A,#N/A,TRUE,"Y능력";#N/A,#N/A,TRUE,"YKD"}</definedName>
    <definedName name="권혁" localSheetId="5" hidden="1">{#N/A,#N/A,TRUE,"Y생산";#N/A,#N/A,TRUE,"Y판매";#N/A,#N/A,TRUE,"Y총물량";#N/A,#N/A,TRUE,"Y능력";#N/A,#N/A,TRUE,"YKD"}</definedName>
    <definedName name="권혁" localSheetId="6" hidden="1">{#N/A,#N/A,TRUE,"Y생산";#N/A,#N/A,TRUE,"Y판매";#N/A,#N/A,TRUE,"Y총물량";#N/A,#N/A,TRUE,"Y능력";#N/A,#N/A,TRUE,"YKD"}</definedName>
    <definedName name="권혁" localSheetId="22" hidden="1">{#N/A,#N/A,TRUE,"Y생산";#N/A,#N/A,TRUE,"Y판매";#N/A,#N/A,TRUE,"Y총물량";#N/A,#N/A,TRUE,"Y능력";#N/A,#N/A,TRUE,"YKD"}</definedName>
    <definedName name="권혁" localSheetId="23" hidden="1">{#N/A,#N/A,TRUE,"Y생산";#N/A,#N/A,TRUE,"Y판매";#N/A,#N/A,TRUE,"Y총물량";#N/A,#N/A,TRUE,"Y능력";#N/A,#N/A,TRUE,"YKD"}</definedName>
    <definedName name="권혁" localSheetId="24" hidden="1">{#N/A,#N/A,TRUE,"Y생산";#N/A,#N/A,TRUE,"Y판매";#N/A,#N/A,TRUE,"Y총물량";#N/A,#N/A,TRUE,"Y능력";#N/A,#N/A,TRUE,"YKD"}</definedName>
    <definedName name="권혁" localSheetId="10" hidden="1">{#N/A,#N/A,TRUE,"Y생산";#N/A,#N/A,TRUE,"Y판매";#N/A,#N/A,TRUE,"Y총물량";#N/A,#N/A,TRUE,"Y능력";#N/A,#N/A,TRUE,"YKD"}</definedName>
    <definedName name="권혁" localSheetId="13" hidden="1">{#N/A,#N/A,TRUE,"Y생산";#N/A,#N/A,TRUE,"Y판매";#N/A,#N/A,TRUE,"Y총물량";#N/A,#N/A,TRUE,"Y능력";#N/A,#N/A,TRUE,"YKD"}</definedName>
    <definedName name="권혁" localSheetId="14" hidden="1">{#N/A,#N/A,TRUE,"Y생산";#N/A,#N/A,TRUE,"Y판매";#N/A,#N/A,TRUE,"Y총물량";#N/A,#N/A,TRUE,"Y능력";#N/A,#N/A,TRUE,"YKD"}</definedName>
    <definedName name="권혁" localSheetId="15" hidden="1">{#N/A,#N/A,TRUE,"Y생산";#N/A,#N/A,TRUE,"Y판매";#N/A,#N/A,TRUE,"Y총물량";#N/A,#N/A,TRUE,"Y능력";#N/A,#N/A,TRUE,"YKD"}</definedName>
    <definedName name="권혁" localSheetId="16" hidden="1">{#N/A,#N/A,TRUE,"Y생산";#N/A,#N/A,TRUE,"Y판매";#N/A,#N/A,TRUE,"Y총물량";#N/A,#N/A,TRUE,"Y능력";#N/A,#N/A,TRUE,"YKD"}</definedName>
    <definedName name="권혁" localSheetId="17" hidden="1">{#N/A,#N/A,TRUE,"Y생산";#N/A,#N/A,TRUE,"Y판매";#N/A,#N/A,TRUE,"Y총물량";#N/A,#N/A,TRUE,"Y능력";#N/A,#N/A,TRUE,"YKD"}</definedName>
    <definedName name="권혁" localSheetId="19" hidden="1">{#N/A,#N/A,TRUE,"Y생산";#N/A,#N/A,TRUE,"Y판매";#N/A,#N/A,TRUE,"Y총물량";#N/A,#N/A,TRUE,"Y능력";#N/A,#N/A,TRUE,"YKD"}</definedName>
    <definedName name="권혁" localSheetId="20" hidden="1">{#N/A,#N/A,TRUE,"Y생산";#N/A,#N/A,TRUE,"Y판매";#N/A,#N/A,TRUE,"Y총물량";#N/A,#N/A,TRUE,"Y능력";#N/A,#N/A,TRUE,"YKD"}</definedName>
    <definedName name="권혁" localSheetId="21" hidden="1">{#N/A,#N/A,TRUE,"Y생산";#N/A,#N/A,TRUE,"Y판매";#N/A,#N/A,TRUE,"Y총물량";#N/A,#N/A,TRUE,"Y능력";#N/A,#N/A,TRUE,"YKD"}</definedName>
    <definedName name="권혁" localSheetId="25" hidden="1">{#N/A,#N/A,TRUE,"Y생산";#N/A,#N/A,TRUE,"Y판매";#N/A,#N/A,TRUE,"Y총물량";#N/A,#N/A,TRUE,"Y능력";#N/A,#N/A,TRUE,"YKD"}</definedName>
    <definedName name="권혁" localSheetId="26" hidden="1">{#N/A,#N/A,TRUE,"Y생산";#N/A,#N/A,TRUE,"Y판매";#N/A,#N/A,TRUE,"Y총물량";#N/A,#N/A,TRUE,"Y능력";#N/A,#N/A,TRUE,"YKD"}</definedName>
    <definedName name="권혁" localSheetId="27" hidden="1">{#N/A,#N/A,TRUE,"Y생산";#N/A,#N/A,TRUE,"Y판매";#N/A,#N/A,TRUE,"Y총물량";#N/A,#N/A,TRUE,"Y능력";#N/A,#N/A,TRUE,"YKD"}</definedName>
    <definedName name="권혁" localSheetId="28" hidden="1">{#N/A,#N/A,TRUE,"Y생산";#N/A,#N/A,TRUE,"Y판매";#N/A,#N/A,TRUE,"Y총물량";#N/A,#N/A,TRUE,"Y능력";#N/A,#N/A,TRUE,"YKD"}</definedName>
    <definedName name="권혁" localSheetId="29" hidden="1">{#N/A,#N/A,TRUE,"Y생산";#N/A,#N/A,TRUE,"Y판매";#N/A,#N/A,TRUE,"Y총물량";#N/A,#N/A,TRUE,"Y능력";#N/A,#N/A,TRUE,"YKD"}</definedName>
    <definedName name="권혁" localSheetId="30" hidden="1">{#N/A,#N/A,TRUE,"Y생산";#N/A,#N/A,TRUE,"Y판매";#N/A,#N/A,TRUE,"Y총물량";#N/A,#N/A,TRUE,"Y능력";#N/A,#N/A,TRUE,"YKD"}</definedName>
    <definedName name="권혁" localSheetId="31" hidden="1">{#N/A,#N/A,TRUE,"Y생산";#N/A,#N/A,TRUE,"Y판매";#N/A,#N/A,TRUE,"Y총물량";#N/A,#N/A,TRUE,"Y능력";#N/A,#N/A,TRUE,"YKD"}</definedName>
    <definedName name="권혁" localSheetId="33" hidden="1">{#N/A,#N/A,TRUE,"Y생산";#N/A,#N/A,TRUE,"Y판매";#N/A,#N/A,TRUE,"Y총물량";#N/A,#N/A,TRUE,"Y능력";#N/A,#N/A,TRUE,"YKD"}</definedName>
    <definedName name="권혁" localSheetId="36" hidden="1">{#N/A,#N/A,TRUE,"Y생산";#N/A,#N/A,TRUE,"Y판매";#N/A,#N/A,TRUE,"Y총물량";#N/A,#N/A,TRUE,"Y능력";#N/A,#N/A,TRUE,"YKD"}</definedName>
    <definedName name="권혁" localSheetId="37" hidden="1">{#N/A,#N/A,TRUE,"Y생산";#N/A,#N/A,TRUE,"Y판매";#N/A,#N/A,TRUE,"Y총물량";#N/A,#N/A,TRUE,"Y능력";#N/A,#N/A,TRUE,"YKD"}</definedName>
    <definedName name="권혁" localSheetId="38" hidden="1">{#N/A,#N/A,TRUE,"Y생산";#N/A,#N/A,TRUE,"Y판매";#N/A,#N/A,TRUE,"Y총물량";#N/A,#N/A,TRUE,"Y능력";#N/A,#N/A,TRUE,"YKD"}</definedName>
    <definedName name="권혁" localSheetId="11" hidden="1">{#N/A,#N/A,TRUE,"Y생산";#N/A,#N/A,TRUE,"Y판매";#N/A,#N/A,TRUE,"Y총물량";#N/A,#N/A,TRUE,"Y능력";#N/A,#N/A,TRUE,"YKD"}</definedName>
    <definedName name="권혁" hidden="1">{#N/A,#N/A,TRUE,"Y생산";#N/A,#N/A,TRUE,"Y판매";#N/A,#N/A,TRUE,"Y총물량";#N/A,#N/A,TRUE,"Y능력";#N/A,#N/A,TRUE,"YKD"}</definedName>
    <definedName name="그거" localSheetId="7" hidden="1">{#N/A,#N/A,TRUE,"Y생산";#N/A,#N/A,TRUE,"Y판매";#N/A,#N/A,TRUE,"Y총물량";#N/A,#N/A,TRUE,"Y능력";#N/A,#N/A,TRUE,"YKD"}</definedName>
    <definedName name="그거" localSheetId="8" hidden="1">{#N/A,#N/A,TRUE,"Y생산";#N/A,#N/A,TRUE,"Y판매";#N/A,#N/A,TRUE,"Y총물량";#N/A,#N/A,TRUE,"Y능력";#N/A,#N/A,TRUE,"YKD"}</definedName>
    <definedName name="그거" localSheetId="9" hidden="1">{#N/A,#N/A,TRUE,"Y생산";#N/A,#N/A,TRUE,"Y판매";#N/A,#N/A,TRUE,"Y총물량";#N/A,#N/A,TRUE,"Y능력";#N/A,#N/A,TRUE,"YKD"}</definedName>
    <definedName name="그거" localSheetId="0" hidden="1">{#N/A,#N/A,TRUE,"Y생산";#N/A,#N/A,TRUE,"Y판매";#N/A,#N/A,TRUE,"Y총물량";#N/A,#N/A,TRUE,"Y능력";#N/A,#N/A,TRUE,"YKD"}</definedName>
    <definedName name="그거" localSheetId="1" hidden="1">{#N/A,#N/A,TRUE,"Y생산";#N/A,#N/A,TRUE,"Y판매";#N/A,#N/A,TRUE,"Y총물량";#N/A,#N/A,TRUE,"Y능력";#N/A,#N/A,TRUE,"YKD"}</definedName>
    <definedName name="그거" localSheetId="2" hidden="1">{#N/A,#N/A,TRUE,"Y생산";#N/A,#N/A,TRUE,"Y판매";#N/A,#N/A,TRUE,"Y총물량";#N/A,#N/A,TRUE,"Y능력";#N/A,#N/A,TRUE,"YKD"}</definedName>
    <definedName name="그거" localSheetId="3" hidden="1">{#N/A,#N/A,TRUE,"Y생산";#N/A,#N/A,TRUE,"Y판매";#N/A,#N/A,TRUE,"Y총물량";#N/A,#N/A,TRUE,"Y능력";#N/A,#N/A,TRUE,"YKD"}</definedName>
    <definedName name="그거" localSheetId="4" hidden="1">{#N/A,#N/A,TRUE,"Y생산";#N/A,#N/A,TRUE,"Y판매";#N/A,#N/A,TRUE,"Y총물량";#N/A,#N/A,TRUE,"Y능력";#N/A,#N/A,TRUE,"YKD"}</definedName>
    <definedName name="그거" localSheetId="5" hidden="1">{#N/A,#N/A,TRUE,"Y생산";#N/A,#N/A,TRUE,"Y판매";#N/A,#N/A,TRUE,"Y총물량";#N/A,#N/A,TRUE,"Y능력";#N/A,#N/A,TRUE,"YKD"}</definedName>
    <definedName name="그거" localSheetId="6" hidden="1">{#N/A,#N/A,TRUE,"Y생산";#N/A,#N/A,TRUE,"Y판매";#N/A,#N/A,TRUE,"Y총물량";#N/A,#N/A,TRUE,"Y능력";#N/A,#N/A,TRUE,"YKD"}</definedName>
    <definedName name="그거" localSheetId="22" hidden="1">{#N/A,#N/A,TRUE,"Y생산";#N/A,#N/A,TRUE,"Y판매";#N/A,#N/A,TRUE,"Y총물량";#N/A,#N/A,TRUE,"Y능력";#N/A,#N/A,TRUE,"YKD"}</definedName>
    <definedName name="그거" localSheetId="23" hidden="1">{#N/A,#N/A,TRUE,"Y생산";#N/A,#N/A,TRUE,"Y판매";#N/A,#N/A,TRUE,"Y총물량";#N/A,#N/A,TRUE,"Y능력";#N/A,#N/A,TRUE,"YKD"}</definedName>
    <definedName name="그거" localSheetId="24" hidden="1">{#N/A,#N/A,TRUE,"Y생산";#N/A,#N/A,TRUE,"Y판매";#N/A,#N/A,TRUE,"Y총물량";#N/A,#N/A,TRUE,"Y능력";#N/A,#N/A,TRUE,"YKD"}</definedName>
    <definedName name="그거" localSheetId="10" hidden="1">{#N/A,#N/A,TRUE,"Y생산";#N/A,#N/A,TRUE,"Y판매";#N/A,#N/A,TRUE,"Y총물량";#N/A,#N/A,TRUE,"Y능력";#N/A,#N/A,TRUE,"YKD"}</definedName>
    <definedName name="그거" localSheetId="13" hidden="1">{#N/A,#N/A,TRUE,"Y생산";#N/A,#N/A,TRUE,"Y판매";#N/A,#N/A,TRUE,"Y총물량";#N/A,#N/A,TRUE,"Y능력";#N/A,#N/A,TRUE,"YKD"}</definedName>
    <definedName name="그거" localSheetId="14" hidden="1">{#N/A,#N/A,TRUE,"Y생산";#N/A,#N/A,TRUE,"Y판매";#N/A,#N/A,TRUE,"Y총물량";#N/A,#N/A,TRUE,"Y능력";#N/A,#N/A,TRUE,"YKD"}</definedName>
    <definedName name="그거" localSheetId="15" hidden="1">{#N/A,#N/A,TRUE,"Y생산";#N/A,#N/A,TRUE,"Y판매";#N/A,#N/A,TRUE,"Y총물량";#N/A,#N/A,TRUE,"Y능력";#N/A,#N/A,TRUE,"YKD"}</definedName>
    <definedName name="그거" localSheetId="16" hidden="1">{#N/A,#N/A,TRUE,"Y생산";#N/A,#N/A,TRUE,"Y판매";#N/A,#N/A,TRUE,"Y총물량";#N/A,#N/A,TRUE,"Y능력";#N/A,#N/A,TRUE,"YKD"}</definedName>
    <definedName name="그거" localSheetId="17" hidden="1">{#N/A,#N/A,TRUE,"Y생산";#N/A,#N/A,TRUE,"Y판매";#N/A,#N/A,TRUE,"Y총물량";#N/A,#N/A,TRUE,"Y능력";#N/A,#N/A,TRUE,"YKD"}</definedName>
    <definedName name="그거" localSheetId="19" hidden="1">{#N/A,#N/A,TRUE,"Y생산";#N/A,#N/A,TRUE,"Y판매";#N/A,#N/A,TRUE,"Y총물량";#N/A,#N/A,TRUE,"Y능력";#N/A,#N/A,TRUE,"YKD"}</definedName>
    <definedName name="그거" localSheetId="20" hidden="1">{#N/A,#N/A,TRUE,"Y생산";#N/A,#N/A,TRUE,"Y판매";#N/A,#N/A,TRUE,"Y총물량";#N/A,#N/A,TRUE,"Y능력";#N/A,#N/A,TRUE,"YKD"}</definedName>
    <definedName name="그거" localSheetId="21" hidden="1">{#N/A,#N/A,TRUE,"Y생산";#N/A,#N/A,TRUE,"Y판매";#N/A,#N/A,TRUE,"Y총물량";#N/A,#N/A,TRUE,"Y능력";#N/A,#N/A,TRUE,"YKD"}</definedName>
    <definedName name="그거" localSheetId="25" hidden="1">{#N/A,#N/A,TRUE,"Y생산";#N/A,#N/A,TRUE,"Y판매";#N/A,#N/A,TRUE,"Y총물량";#N/A,#N/A,TRUE,"Y능력";#N/A,#N/A,TRUE,"YKD"}</definedName>
    <definedName name="그거" localSheetId="26" hidden="1">{#N/A,#N/A,TRUE,"Y생산";#N/A,#N/A,TRUE,"Y판매";#N/A,#N/A,TRUE,"Y총물량";#N/A,#N/A,TRUE,"Y능력";#N/A,#N/A,TRUE,"YKD"}</definedName>
    <definedName name="그거" localSheetId="27" hidden="1">{#N/A,#N/A,TRUE,"Y생산";#N/A,#N/A,TRUE,"Y판매";#N/A,#N/A,TRUE,"Y총물량";#N/A,#N/A,TRUE,"Y능력";#N/A,#N/A,TRUE,"YKD"}</definedName>
    <definedName name="그거" localSheetId="28" hidden="1">{#N/A,#N/A,TRUE,"Y생산";#N/A,#N/A,TRUE,"Y판매";#N/A,#N/A,TRUE,"Y총물량";#N/A,#N/A,TRUE,"Y능력";#N/A,#N/A,TRUE,"YKD"}</definedName>
    <definedName name="그거" localSheetId="29" hidden="1">{#N/A,#N/A,TRUE,"Y생산";#N/A,#N/A,TRUE,"Y판매";#N/A,#N/A,TRUE,"Y총물량";#N/A,#N/A,TRUE,"Y능력";#N/A,#N/A,TRUE,"YKD"}</definedName>
    <definedName name="그거" localSheetId="30" hidden="1">{#N/A,#N/A,TRUE,"Y생산";#N/A,#N/A,TRUE,"Y판매";#N/A,#N/A,TRUE,"Y총물량";#N/A,#N/A,TRUE,"Y능력";#N/A,#N/A,TRUE,"YKD"}</definedName>
    <definedName name="그거" localSheetId="31" hidden="1">{#N/A,#N/A,TRUE,"Y생산";#N/A,#N/A,TRUE,"Y판매";#N/A,#N/A,TRUE,"Y총물량";#N/A,#N/A,TRUE,"Y능력";#N/A,#N/A,TRUE,"YKD"}</definedName>
    <definedName name="그거" localSheetId="33" hidden="1">{#N/A,#N/A,TRUE,"Y생산";#N/A,#N/A,TRUE,"Y판매";#N/A,#N/A,TRUE,"Y총물량";#N/A,#N/A,TRUE,"Y능력";#N/A,#N/A,TRUE,"YKD"}</definedName>
    <definedName name="그거" localSheetId="36" hidden="1">{#N/A,#N/A,TRUE,"Y생산";#N/A,#N/A,TRUE,"Y판매";#N/A,#N/A,TRUE,"Y총물량";#N/A,#N/A,TRUE,"Y능력";#N/A,#N/A,TRUE,"YKD"}</definedName>
    <definedName name="그거" localSheetId="37" hidden="1">{#N/A,#N/A,TRUE,"Y생산";#N/A,#N/A,TRUE,"Y판매";#N/A,#N/A,TRUE,"Y총물량";#N/A,#N/A,TRUE,"Y능력";#N/A,#N/A,TRUE,"YKD"}</definedName>
    <definedName name="그거" localSheetId="38" hidden="1">{#N/A,#N/A,TRUE,"Y생산";#N/A,#N/A,TRUE,"Y판매";#N/A,#N/A,TRUE,"Y총물량";#N/A,#N/A,TRUE,"Y능력";#N/A,#N/A,TRUE,"YKD"}</definedName>
    <definedName name="그거" localSheetId="11" hidden="1">{#N/A,#N/A,TRUE,"Y생산";#N/A,#N/A,TRUE,"Y판매";#N/A,#N/A,TRUE,"Y총물량";#N/A,#N/A,TRUE,"Y능력";#N/A,#N/A,TRUE,"YKD"}</definedName>
    <definedName name="그거" hidden="1">{#N/A,#N/A,TRUE,"Y생산";#N/A,#N/A,TRUE,"Y판매";#N/A,#N/A,TRUE,"Y총물량";#N/A,#N/A,TRUE,"Y능력";#N/A,#N/A,TRUE,"YKD"}</definedName>
    <definedName name="김현정" localSheetId="7" hidden="1">{"'Hatch06'!$AI$25","'Hatch06'!$A$1:$BD$38"}</definedName>
    <definedName name="김현정" localSheetId="8" hidden="1">{"'Hatch06'!$AI$25","'Hatch06'!$A$1:$BD$38"}</definedName>
    <definedName name="김현정" localSheetId="9" hidden="1">{"'Hatch06'!$AI$25","'Hatch06'!$A$1:$BD$38"}</definedName>
    <definedName name="김현정" localSheetId="0" hidden="1">{"'Hatch06'!$AI$25","'Hatch06'!$A$1:$BD$38"}</definedName>
    <definedName name="김현정" localSheetId="1" hidden="1">{"'Hatch06'!$AI$25","'Hatch06'!$A$1:$BD$38"}</definedName>
    <definedName name="김현정" localSheetId="2" hidden="1">{"'Hatch06'!$AI$25","'Hatch06'!$A$1:$BD$38"}</definedName>
    <definedName name="김현정" localSheetId="3" hidden="1">{"'Hatch06'!$AI$25","'Hatch06'!$A$1:$BD$38"}</definedName>
    <definedName name="김현정" localSheetId="4" hidden="1">{"'Hatch06'!$AI$25","'Hatch06'!$A$1:$BD$38"}</definedName>
    <definedName name="김현정" localSheetId="5" hidden="1">{"'Hatch06'!$AI$25","'Hatch06'!$A$1:$BD$38"}</definedName>
    <definedName name="김현정" localSheetId="6" hidden="1">{"'Hatch06'!$AI$25","'Hatch06'!$A$1:$BD$38"}</definedName>
    <definedName name="김현정" localSheetId="22" hidden="1">{"'Hatch06'!$AI$25","'Hatch06'!$A$1:$BD$38"}</definedName>
    <definedName name="김현정" localSheetId="23" hidden="1">{"'Hatch06'!$AI$25","'Hatch06'!$A$1:$BD$38"}</definedName>
    <definedName name="김현정" localSheetId="24" hidden="1">{"'Hatch06'!$AI$25","'Hatch06'!$A$1:$BD$38"}</definedName>
    <definedName name="김현정" localSheetId="10" hidden="1">{"'Hatch06'!$AI$25","'Hatch06'!$A$1:$BD$38"}</definedName>
    <definedName name="김현정" localSheetId="13" hidden="1">{"'Hatch06'!$AI$25","'Hatch06'!$A$1:$BD$38"}</definedName>
    <definedName name="김현정" localSheetId="14" hidden="1">{"'Hatch06'!$AI$25","'Hatch06'!$A$1:$BD$38"}</definedName>
    <definedName name="김현정" localSheetId="15" hidden="1">{"'Hatch06'!$AI$25","'Hatch06'!$A$1:$BD$38"}</definedName>
    <definedName name="김현정" localSheetId="16" hidden="1">{"'Hatch06'!$AI$25","'Hatch06'!$A$1:$BD$38"}</definedName>
    <definedName name="김현정" localSheetId="17" hidden="1">{"'Hatch06'!$AI$25","'Hatch06'!$A$1:$BD$38"}</definedName>
    <definedName name="김현정" localSheetId="19" hidden="1">{"'Hatch06'!$AI$25","'Hatch06'!$A$1:$BD$38"}</definedName>
    <definedName name="김현정" localSheetId="20" hidden="1">{"'Hatch06'!$AI$25","'Hatch06'!$A$1:$BD$38"}</definedName>
    <definedName name="김현정" localSheetId="21" hidden="1">{"'Hatch06'!$AI$25","'Hatch06'!$A$1:$BD$38"}</definedName>
    <definedName name="김현정" localSheetId="25" hidden="1">{"'Hatch06'!$AI$25","'Hatch06'!$A$1:$BD$38"}</definedName>
    <definedName name="김현정" localSheetId="26" hidden="1">{"'Hatch06'!$AI$25","'Hatch06'!$A$1:$BD$38"}</definedName>
    <definedName name="김현정" localSheetId="27" hidden="1">{"'Hatch06'!$AI$25","'Hatch06'!$A$1:$BD$38"}</definedName>
    <definedName name="김현정" localSheetId="28" hidden="1">{"'Hatch06'!$AI$25","'Hatch06'!$A$1:$BD$38"}</definedName>
    <definedName name="김현정" localSheetId="29" hidden="1">{"'Hatch06'!$AI$25","'Hatch06'!$A$1:$BD$38"}</definedName>
    <definedName name="김현정" localSheetId="30" hidden="1">{"'Hatch06'!$AI$25","'Hatch06'!$A$1:$BD$38"}</definedName>
    <definedName name="김현정" localSheetId="31" hidden="1">{"'Hatch06'!$AI$25","'Hatch06'!$A$1:$BD$38"}</definedName>
    <definedName name="김현정" localSheetId="33" hidden="1">{"'Hatch06'!$AI$25","'Hatch06'!$A$1:$BD$38"}</definedName>
    <definedName name="김현정" localSheetId="36" hidden="1">{"'Hatch06'!$AI$25","'Hatch06'!$A$1:$BD$38"}</definedName>
    <definedName name="김현정" localSheetId="37" hidden="1">{"'Hatch06'!$AI$25","'Hatch06'!$A$1:$BD$38"}</definedName>
    <definedName name="김현정" localSheetId="38" hidden="1">{"'Hatch06'!$AI$25","'Hatch06'!$A$1:$BD$38"}</definedName>
    <definedName name="김현정" localSheetId="11" hidden="1">{"'Hatch06'!$AI$25","'Hatch06'!$A$1:$BD$38"}</definedName>
    <definedName name="김현정" hidden="1">{"'Hatch06'!$AI$25","'Hatch06'!$A$1:$BD$38"}</definedName>
    <definedName name="김혜린" localSheetId="7" hidden="1">{"'Hatch06'!$AI$25","'Hatch06'!$A$1:$BD$38"}</definedName>
    <definedName name="김혜린" localSheetId="8" hidden="1">{"'Hatch06'!$AI$25","'Hatch06'!$A$1:$BD$38"}</definedName>
    <definedName name="김혜린" localSheetId="9" hidden="1">{"'Hatch06'!$AI$25","'Hatch06'!$A$1:$BD$38"}</definedName>
    <definedName name="김혜린" localSheetId="0" hidden="1">{"'Hatch06'!$AI$25","'Hatch06'!$A$1:$BD$38"}</definedName>
    <definedName name="김혜린" localSheetId="1" hidden="1">{"'Hatch06'!$AI$25","'Hatch06'!$A$1:$BD$38"}</definedName>
    <definedName name="김혜린" localSheetId="2" hidden="1">{"'Hatch06'!$AI$25","'Hatch06'!$A$1:$BD$38"}</definedName>
    <definedName name="김혜린" localSheetId="3" hidden="1">{"'Hatch06'!$AI$25","'Hatch06'!$A$1:$BD$38"}</definedName>
    <definedName name="김혜린" localSheetId="4" hidden="1">{"'Hatch06'!$AI$25","'Hatch06'!$A$1:$BD$38"}</definedName>
    <definedName name="김혜린" localSheetId="5" hidden="1">{"'Hatch06'!$AI$25","'Hatch06'!$A$1:$BD$38"}</definedName>
    <definedName name="김혜린" localSheetId="6" hidden="1">{"'Hatch06'!$AI$25","'Hatch06'!$A$1:$BD$38"}</definedName>
    <definedName name="김혜린" localSheetId="22" hidden="1">{"'Hatch06'!$AI$25","'Hatch06'!$A$1:$BD$38"}</definedName>
    <definedName name="김혜린" localSheetId="23" hidden="1">{"'Hatch06'!$AI$25","'Hatch06'!$A$1:$BD$38"}</definedName>
    <definedName name="김혜린" localSheetId="24" hidden="1">{"'Hatch06'!$AI$25","'Hatch06'!$A$1:$BD$38"}</definedName>
    <definedName name="김혜린" localSheetId="10" hidden="1">{"'Hatch06'!$AI$25","'Hatch06'!$A$1:$BD$38"}</definedName>
    <definedName name="김혜린" localSheetId="13" hidden="1">{"'Hatch06'!$AI$25","'Hatch06'!$A$1:$BD$38"}</definedName>
    <definedName name="김혜린" localSheetId="14" hidden="1">{"'Hatch06'!$AI$25","'Hatch06'!$A$1:$BD$38"}</definedName>
    <definedName name="김혜린" localSheetId="15" hidden="1">{"'Hatch06'!$AI$25","'Hatch06'!$A$1:$BD$38"}</definedName>
    <definedName name="김혜린" localSheetId="16" hidden="1">{"'Hatch06'!$AI$25","'Hatch06'!$A$1:$BD$38"}</definedName>
    <definedName name="김혜린" localSheetId="17" hidden="1">{"'Hatch06'!$AI$25","'Hatch06'!$A$1:$BD$38"}</definedName>
    <definedName name="김혜린" localSheetId="19" hidden="1">{"'Hatch06'!$AI$25","'Hatch06'!$A$1:$BD$38"}</definedName>
    <definedName name="김혜린" localSheetId="20" hidden="1">{"'Hatch06'!$AI$25","'Hatch06'!$A$1:$BD$38"}</definedName>
    <definedName name="김혜린" localSheetId="21" hidden="1">{"'Hatch06'!$AI$25","'Hatch06'!$A$1:$BD$38"}</definedName>
    <definedName name="김혜린" localSheetId="25" hidden="1">{"'Hatch06'!$AI$25","'Hatch06'!$A$1:$BD$38"}</definedName>
    <definedName name="김혜린" localSheetId="26" hidden="1">{"'Hatch06'!$AI$25","'Hatch06'!$A$1:$BD$38"}</definedName>
    <definedName name="김혜린" localSheetId="27" hidden="1">{"'Hatch06'!$AI$25","'Hatch06'!$A$1:$BD$38"}</definedName>
    <definedName name="김혜린" localSheetId="28" hidden="1">{"'Hatch06'!$AI$25","'Hatch06'!$A$1:$BD$38"}</definedName>
    <definedName name="김혜린" localSheetId="29" hidden="1">{"'Hatch06'!$AI$25","'Hatch06'!$A$1:$BD$38"}</definedName>
    <definedName name="김혜린" localSheetId="30" hidden="1">{"'Hatch06'!$AI$25","'Hatch06'!$A$1:$BD$38"}</definedName>
    <definedName name="김혜린" localSheetId="31" hidden="1">{"'Hatch06'!$AI$25","'Hatch06'!$A$1:$BD$38"}</definedName>
    <definedName name="김혜린" localSheetId="33" hidden="1">{"'Hatch06'!$AI$25","'Hatch06'!$A$1:$BD$38"}</definedName>
    <definedName name="김혜린" localSheetId="36" hidden="1">{"'Hatch06'!$AI$25","'Hatch06'!$A$1:$BD$38"}</definedName>
    <definedName name="김혜린" localSheetId="37" hidden="1">{"'Hatch06'!$AI$25","'Hatch06'!$A$1:$BD$38"}</definedName>
    <definedName name="김혜린" localSheetId="38" hidden="1">{"'Hatch06'!$AI$25","'Hatch06'!$A$1:$BD$38"}</definedName>
    <definedName name="김혜린" localSheetId="11" hidden="1">{"'Hatch06'!$AI$25","'Hatch06'!$A$1:$BD$38"}</definedName>
    <definedName name="김혜린" hidden="1">{"'Hatch06'!$AI$25","'Hatch06'!$A$1:$BD$38"}</definedName>
    <definedName name="ㄴㄴㄴ" localSheetId="7" hidden="1">{#N/A,#N/A,TRUE,"Y생산";#N/A,#N/A,TRUE,"Y판매";#N/A,#N/A,TRUE,"Y총물량";#N/A,#N/A,TRUE,"Y능력";#N/A,#N/A,TRUE,"YKD"}</definedName>
    <definedName name="ㄴㄴㄴ" localSheetId="8" hidden="1">{#N/A,#N/A,TRUE,"Y생산";#N/A,#N/A,TRUE,"Y판매";#N/A,#N/A,TRUE,"Y총물량";#N/A,#N/A,TRUE,"Y능력";#N/A,#N/A,TRUE,"YKD"}</definedName>
    <definedName name="ㄴㄴㄴ" localSheetId="9" hidden="1">{#N/A,#N/A,TRUE,"Y생산";#N/A,#N/A,TRUE,"Y판매";#N/A,#N/A,TRUE,"Y총물량";#N/A,#N/A,TRUE,"Y능력";#N/A,#N/A,TRUE,"YKD"}</definedName>
    <definedName name="ㄴㄴㄴ" localSheetId="0" hidden="1">{#N/A,#N/A,TRUE,"Y생산";#N/A,#N/A,TRUE,"Y판매";#N/A,#N/A,TRUE,"Y총물량";#N/A,#N/A,TRUE,"Y능력";#N/A,#N/A,TRUE,"YKD"}</definedName>
    <definedName name="ㄴㄴㄴ" localSheetId="1" hidden="1">{#N/A,#N/A,TRUE,"Y생산";#N/A,#N/A,TRUE,"Y판매";#N/A,#N/A,TRUE,"Y총물량";#N/A,#N/A,TRUE,"Y능력";#N/A,#N/A,TRUE,"YKD"}</definedName>
    <definedName name="ㄴㄴㄴ" localSheetId="2" hidden="1">{#N/A,#N/A,TRUE,"Y생산";#N/A,#N/A,TRUE,"Y판매";#N/A,#N/A,TRUE,"Y총물량";#N/A,#N/A,TRUE,"Y능력";#N/A,#N/A,TRUE,"YKD"}</definedName>
    <definedName name="ㄴㄴㄴ" localSheetId="3" hidden="1">{#N/A,#N/A,TRUE,"Y생산";#N/A,#N/A,TRUE,"Y판매";#N/A,#N/A,TRUE,"Y총물량";#N/A,#N/A,TRUE,"Y능력";#N/A,#N/A,TRUE,"YKD"}</definedName>
    <definedName name="ㄴㄴㄴ" localSheetId="4" hidden="1">{#N/A,#N/A,TRUE,"Y생산";#N/A,#N/A,TRUE,"Y판매";#N/A,#N/A,TRUE,"Y총물량";#N/A,#N/A,TRUE,"Y능력";#N/A,#N/A,TRUE,"YKD"}</definedName>
    <definedName name="ㄴㄴㄴ" localSheetId="5" hidden="1">{#N/A,#N/A,TRUE,"Y생산";#N/A,#N/A,TRUE,"Y판매";#N/A,#N/A,TRUE,"Y총물량";#N/A,#N/A,TRUE,"Y능력";#N/A,#N/A,TRUE,"YKD"}</definedName>
    <definedName name="ㄴㄴㄴ" localSheetId="6" hidden="1">{#N/A,#N/A,TRUE,"Y생산";#N/A,#N/A,TRUE,"Y판매";#N/A,#N/A,TRUE,"Y총물량";#N/A,#N/A,TRUE,"Y능력";#N/A,#N/A,TRUE,"YKD"}</definedName>
    <definedName name="ㄴㄴㄴ" localSheetId="22" hidden="1">{#N/A,#N/A,TRUE,"Y생산";#N/A,#N/A,TRUE,"Y판매";#N/A,#N/A,TRUE,"Y총물량";#N/A,#N/A,TRUE,"Y능력";#N/A,#N/A,TRUE,"YKD"}</definedName>
    <definedName name="ㄴㄴㄴ" localSheetId="23" hidden="1">{#N/A,#N/A,TRUE,"Y생산";#N/A,#N/A,TRUE,"Y판매";#N/A,#N/A,TRUE,"Y총물량";#N/A,#N/A,TRUE,"Y능력";#N/A,#N/A,TRUE,"YKD"}</definedName>
    <definedName name="ㄴㄴㄴ" localSheetId="24" hidden="1">{#N/A,#N/A,TRUE,"Y생산";#N/A,#N/A,TRUE,"Y판매";#N/A,#N/A,TRUE,"Y총물량";#N/A,#N/A,TRUE,"Y능력";#N/A,#N/A,TRUE,"YKD"}</definedName>
    <definedName name="ㄴㄴㄴ" localSheetId="10" hidden="1">{#N/A,#N/A,TRUE,"Y생산";#N/A,#N/A,TRUE,"Y판매";#N/A,#N/A,TRUE,"Y총물량";#N/A,#N/A,TRUE,"Y능력";#N/A,#N/A,TRUE,"YKD"}</definedName>
    <definedName name="ㄴㄴㄴ" localSheetId="13" hidden="1">{#N/A,#N/A,TRUE,"Y생산";#N/A,#N/A,TRUE,"Y판매";#N/A,#N/A,TRUE,"Y총물량";#N/A,#N/A,TRUE,"Y능력";#N/A,#N/A,TRUE,"YKD"}</definedName>
    <definedName name="ㄴㄴㄴ" localSheetId="14" hidden="1">{#N/A,#N/A,TRUE,"Y생산";#N/A,#N/A,TRUE,"Y판매";#N/A,#N/A,TRUE,"Y총물량";#N/A,#N/A,TRUE,"Y능력";#N/A,#N/A,TRUE,"YKD"}</definedName>
    <definedName name="ㄴㄴㄴ" localSheetId="15" hidden="1">{#N/A,#N/A,TRUE,"Y생산";#N/A,#N/A,TRUE,"Y판매";#N/A,#N/A,TRUE,"Y총물량";#N/A,#N/A,TRUE,"Y능력";#N/A,#N/A,TRUE,"YKD"}</definedName>
    <definedName name="ㄴㄴㄴ" localSheetId="16" hidden="1">{#N/A,#N/A,TRUE,"Y생산";#N/A,#N/A,TRUE,"Y판매";#N/A,#N/A,TRUE,"Y총물량";#N/A,#N/A,TRUE,"Y능력";#N/A,#N/A,TRUE,"YKD"}</definedName>
    <definedName name="ㄴㄴㄴ" localSheetId="17" hidden="1">{#N/A,#N/A,TRUE,"Y생산";#N/A,#N/A,TRUE,"Y판매";#N/A,#N/A,TRUE,"Y총물량";#N/A,#N/A,TRUE,"Y능력";#N/A,#N/A,TRUE,"YKD"}</definedName>
    <definedName name="ㄴㄴㄴ" localSheetId="19" hidden="1">{#N/A,#N/A,TRUE,"Y생산";#N/A,#N/A,TRUE,"Y판매";#N/A,#N/A,TRUE,"Y총물량";#N/A,#N/A,TRUE,"Y능력";#N/A,#N/A,TRUE,"YKD"}</definedName>
    <definedName name="ㄴㄴㄴ" localSheetId="20" hidden="1">{#N/A,#N/A,TRUE,"Y생산";#N/A,#N/A,TRUE,"Y판매";#N/A,#N/A,TRUE,"Y총물량";#N/A,#N/A,TRUE,"Y능력";#N/A,#N/A,TRUE,"YKD"}</definedName>
    <definedName name="ㄴㄴㄴ" localSheetId="21" hidden="1">{#N/A,#N/A,TRUE,"Y생산";#N/A,#N/A,TRUE,"Y판매";#N/A,#N/A,TRUE,"Y총물량";#N/A,#N/A,TRUE,"Y능력";#N/A,#N/A,TRUE,"YKD"}</definedName>
    <definedName name="ㄴㄴㄴ" localSheetId="25" hidden="1">{#N/A,#N/A,TRUE,"Y생산";#N/A,#N/A,TRUE,"Y판매";#N/A,#N/A,TRUE,"Y총물량";#N/A,#N/A,TRUE,"Y능력";#N/A,#N/A,TRUE,"YKD"}</definedName>
    <definedName name="ㄴㄴㄴ" localSheetId="26" hidden="1">{#N/A,#N/A,TRUE,"Y생산";#N/A,#N/A,TRUE,"Y판매";#N/A,#N/A,TRUE,"Y총물량";#N/A,#N/A,TRUE,"Y능력";#N/A,#N/A,TRUE,"YKD"}</definedName>
    <definedName name="ㄴㄴㄴ" localSheetId="27" hidden="1">{#N/A,#N/A,TRUE,"Y생산";#N/A,#N/A,TRUE,"Y판매";#N/A,#N/A,TRUE,"Y총물량";#N/A,#N/A,TRUE,"Y능력";#N/A,#N/A,TRUE,"YKD"}</definedName>
    <definedName name="ㄴㄴㄴ" localSheetId="28" hidden="1">{#N/A,#N/A,TRUE,"Y생산";#N/A,#N/A,TRUE,"Y판매";#N/A,#N/A,TRUE,"Y총물량";#N/A,#N/A,TRUE,"Y능력";#N/A,#N/A,TRUE,"YKD"}</definedName>
    <definedName name="ㄴㄴㄴ" localSheetId="29" hidden="1">{#N/A,#N/A,TRUE,"Y생산";#N/A,#N/A,TRUE,"Y판매";#N/A,#N/A,TRUE,"Y총물량";#N/A,#N/A,TRUE,"Y능력";#N/A,#N/A,TRUE,"YKD"}</definedName>
    <definedName name="ㄴㄴㄴ" localSheetId="30" hidden="1">{#N/A,#N/A,TRUE,"Y생산";#N/A,#N/A,TRUE,"Y판매";#N/A,#N/A,TRUE,"Y총물량";#N/A,#N/A,TRUE,"Y능력";#N/A,#N/A,TRUE,"YKD"}</definedName>
    <definedName name="ㄴㄴㄴ" localSheetId="31" hidden="1">{#N/A,#N/A,TRUE,"Y생산";#N/A,#N/A,TRUE,"Y판매";#N/A,#N/A,TRUE,"Y총물량";#N/A,#N/A,TRUE,"Y능력";#N/A,#N/A,TRUE,"YKD"}</definedName>
    <definedName name="ㄴㄴㄴ" localSheetId="33" hidden="1">{#N/A,#N/A,TRUE,"Y생산";#N/A,#N/A,TRUE,"Y판매";#N/A,#N/A,TRUE,"Y총물량";#N/A,#N/A,TRUE,"Y능력";#N/A,#N/A,TRUE,"YKD"}</definedName>
    <definedName name="ㄴㄴㄴ" localSheetId="36" hidden="1">{#N/A,#N/A,TRUE,"Y생산";#N/A,#N/A,TRUE,"Y판매";#N/A,#N/A,TRUE,"Y총물량";#N/A,#N/A,TRUE,"Y능력";#N/A,#N/A,TRUE,"YKD"}</definedName>
    <definedName name="ㄴㄴㄴ" localSheetId="37" hidden="1">{#N/A,#N/A,TRUE,"Y생산";#N/A,#N/A,TRUE,"Y판매";#N/A,#N/A,TRUE,"Y총물량";#N/A,#N/A,TRUE,"Y능력";#N/A,#N/A,TRUE,"YKD"}</definedName>
    <definedName name="ㄴㄴㄴ" localSheetId="38" hidden="1">{#N/A,#N/A,TRUE,"Y생산";#N/A,#N/A,TRUE,"Y판매";#N/A,#N/A,TRUE,"Y총물량";#N/A,#N/A,TRUE,"Y능력";#N/A,#N/A,TRUE,"YKD"}</definedName>
    <definedName name="ㄴㄴㄴ" localSheetId="11" hidden="1">{#N/A,#N/A,TRUE,"Y생산";#N/A,#N/A,TRUE,"Y판매";#N/A,#N/A,TRUE,"Y총물량";#N/A,#N/A,TRUE,"Y능력";#N/A,#N/A,TRUE,"YKD"}</definedName>
    <definedName name="ㄴㄴㄴ" hidden="1">{#N/A,#N/A,TRUE,"Y생산";#N/A,#N/A,TRUE,"Y판매";#N/A,#N/A,TRUE,"Y총물량";#N/A,#N/A,TRUE,"Y능력";#N/A,#N/A,TRUE,"YKD"}</definedName>
    <definedName name="ㄴㅇ" localSheetId="7" hidden="1">{#N/A,#N/A,TRUE,"Y생산";#N/A,#N/A,TRUE,"Y판매";#N/A,#N/A,TRUE,"Y총물량";#N/A,#N/A,TRUE,"Y능력";#N/A,#N/A,TRUE,"YKD"}</definedName>
    <definedName name="ㄴㅇ" localSheetId="8" hidden="1">{#N/A,#N/A,TRUE,"Y생산";#N/A,#N/A,TRUE,"Y판매";#N/A,#N/A,TRUE,"Y총물량";#N/A,#N/A,TRUE,"Y능력";#N/A,#N/A,TRUE,"YKD"}</definedName>
    <definedName name="ㄴㅇ" localSheetId="9" hidden="1">{#N/A,#N/A,TRUE,"Y생산";#N/A,#N/A,TRUE,"Y판매";#N/A,#N/A,TRUE,"Y총물량";#N/A,#N/A,TRUE,"Y능력";#N/A,#N/A,TRUE,"YKD"}</definedName>
    <definedName name="ㄴㅇ" localSheetId="0" hidden="1">{#N/A,#N/A,TRUE,"Y생산";#N/A,#N/A,TRUE,"Y판매";#N/A,#N/A,TRUE,"Y총물량";#N/A,#N/A,TRUE,"Y능력";#N/A,#N/A,TRUE,"YKD"}</definedName>
    <definedName name="ㄴㅇ" localSheetId="1" hidden="1">{#N/A,#N/A,TRUE,"Y생산";#N/A,#N/A,TRUE,"Y판매";#N/A,#N/A,TRUE,"Y총물량";#N/A,#N/A,TRUE,"Y능력";#N/A,#N/A,TRUE,"YKD"}</definedName>
    <definedName name="ㄴㅇ" localSheetId="2" hidden="1">{#N/A,#N/A,TRUE,"Y생산";#N/A,#N/A,TRUE,"Y판매";#N/A,#N/A,TRUE,"Y총물량";#N/A,#N/A,TRUE,"Y능력";#N/A,#N/A,TRUE,"YKD"}</definedName>
    <definedName name="ㄴㅇ" localSheetId="3" hidden="1">{#N/A,#N/A,TRUE,"Y생산";#N/A,#N/A,TRUE,"Y판매";#N/A,#N/A,TRUE,"Y총물량";#N/A,#N/A,TRUE,"Y능력";#N/A,#N/A,TRUE,"YKD"}</definedName>
    <definedName name="ㄴㅇ" localSheetId="4" hidden="1">{#N/A,#N/A,TRUE,"Y생산";#N/A,#N/A,TRUE,"Y판매";#N/A,#N/A,TRUE,"Y총물량";#N/A,#N/A,TRUE,"Y능력";#N/A,#N/A,TRUE,"YKD"}</definedName>
    <definedName name="ㄴㅇ" localSheetId="5" hidden="1">{#N/A,#N/A,TRUE,"Y생산";#N/A,#N/A,TRUE,"Y판매";#N/A,#N/A,TRUE,"Y총물량";#N/A,#N/A,TRUE,"Y능력";#N/A,#N/A,TRUE,"YKD"}</definedName>
    <definedName name="ㄴㅇ" localSheetId="6" hidden="1">{#N/A,#N/A,TRUE,"Y생산";#N/A,#N/A,TRUE,"Y판매";#N/A,#N/A,TRUE,"Y총물량";#N/A,#N/A,TRUE,"Y능력";#N/A,#N/A,TRUE,"YKD"}</definedName>
    <definedName name="ㄴㅇ" localSheetId="22" hidden="1">{#N/A,#N/A,TRUE,"Y생산";#N/A,#N/A,TRUE,"Y판매";#N/A,#N/A,TRUE,"Y총물량";#N/A,#N/A,TRUE,"Y능력";#N/A,#N/A,TRUE,"YKD"}</definedName>
    <definedName name="ㄴㅇ" localSheetId="23" hidden="1">{#N/A,#N/A,TRUE,"Y생산";#N/A,#N/A,TRUE,"Y판매";#N/A,#N/A,TRUE,"Y총물량";#N/A,#N/A,TRUE,"Y능력";#N/A,#N/A,TRUE,"YKD"}</definedName>
    <definedName name="ㄴㅇ" localSheetId="24" hidden="1">{#N/A,#N/A,TRUE,"Y생산";#N/A,#N/A,TRUE,"Y판매";#N/A,#N/A,TRUE,"Y총물량";#N/A,#N/A,TRUE,"Y능력";#N/A,#N/A,TRUE,"YKD"}</definedName>
    <definedName name="ㄴㅇ" localSheetId="10" hidden="1">{#N/A,#N/A,TRUE,"Y생산";#N/A,#N/A,TRUE,"Y판매";#N/A,#N/A,TRUE,"Y총물량";#N/A,#N/A,TRUE,"Y능력";#N/A,#N/A,TRUE,"YKD"}</definedName>
    <definedName name="ㄴㅇ" localSheetId="13" hidden="1">{#N/A,#N/A,TRUE,"Y생산";#N/A,#N/A,TRUE,"Y판매";#N/A,#N/A,TRUE,"Y총물량";#N/A,#N/A,TRUE,"Y능력";#N/A,#N/A,TRUE,"YKD"}</definedName>
    <definedName name="ㄴㅇ" localSheetId="14" hidden="1">{#N/A,#N/A,TRUE,"Y생산";#N/A,#N/A,TRUE,"Y판매";#N/A,#N/A,TRUE,"Y총물량";#N/A,#N/A,TRUE,"Y능력";#N/A,#N/A,TRUE,"YKD"}</definedName>
    <definedName name="ㄴㅇ" localSheetId="15" hidden="1">{#N/A,#N/A,TRUE,"Y생산";#N/A,#N/A,TRUE,"Y판매";#N/A,#N/A,TRUE,"Y총물량";#N/A,#N/A,TRUE,"Y능력";#N/A,#N/A,TRUE,"YKD"}</definedName>
    <definedName name="ㄴㅇ" localSheetId="16" hidden="1">{#N/A,#N/A,TRUE,"Y생산";#N/A,#N/A,TRUE,"Y판매";#N/A,#N/A,TRUE,"Y총물량";#N/A,#N/A,TRUE,"Y능력";#N/A,#N/A,TRUE,"YKD"}</definedName>
    <definedName name="ㄴㅇ" localSheetId="17" hidden="1">{#N/A,#N/A,TRUE,"Y생산";#N/A,#N/A,TRUE,"Y판매";#N/A,#N/A,TRUE,"Y총물량";#N/A,#N/A,TRUE,"Y능력";#N/A,#N/A,TRUE,"YKD"}</definedName>
    <definedName name="ㄴㅇ" localSheetId="19" hidden="1">{#N/A,#N/A,TRUE,"Y생산";#N/A,#N/A,TRUE,"Y판매";#N/A,#N/A,TRUE,"Y총물량";#N/A,#N/A,TRUE,"Y능력";#N/A,#N/A,TRUE,"YKD"}</definedName>
    <definedName name="ㄴㅇ" localSheetId="20" hidden="1">{#N/A,#N/A,TRUE,"Y생산";#N/A,#N/A,TRUE,"Y판매";#N/A,#N/A,TRUE,"Y총물량";#N/A,#N/A,TRUE,"Y능력";#N/A,#N/A,TRUE,"YKD"}</definedName>
    <definedName name="ㄴㅇ" localSheetId="21" hidden="1">{#N/A,#N/A,TRUE,"Y생산";#N/A,#N/A,TRUE,"Y판매";#N/A,#N/A,TRUE,"Y총물량";#N/A,#N/A,TRUE,"Y능력";#N/A,#N/A,TRUE,"YKD"}</definedName>
    <definedName name="ㄴㅇ" localSheetId="25" hidden="1">{#N/A,#N/A,TRUE,"Y생산";#N/A,#N/A,TRUE,"Y판매";#N/A,#N/A,TRUE,"Y총물량";#N/A,#N/A,TRUE,"Y능력";#N/A,#N/A,TRUE,"YKD"}</definedName>
    <definedName name="ㄴㅇ" localSheetId="26" hidden="1">{#N/A,#N/A,TRUE,"Y생산";#N/A,#N/A,TRUE,"Y판매";#N/A,#N/A,TRUE,"Y총물량";#N/A,#N/A,TRUE,"Y능력";#N/A,#N/A,TRUE,"YKD"}</definedName>
    <definedName name="ㄴㅇ" localSheetId="27" hidden="1">{#N/A,#N/A,TRUE,"Y생산";#N/A,#N/A,TRUE,"Y판매";#N/A,#N/A,TRUE,"Y총물량";#N/A,#N/A,TRUE,"Y능력";#N/A,#N/A,TRUE,"YKD"}</definedName>
    <definedName name="ㄴㅇ" localSheetId="28" hidden="1">{#N/A,#N/A,TRUE,"Y생산";#N/A,#N/A,TRUE,"Y판매";#N/A,#N/A,TRUE,"Y총물량";#N/A,#N/A,TRUE,"Y능력";#N/A,#N/A,TRUE,"YKD"}</definedName>
    <definedName name="ㄴㅇ" localSheetId="29" hidden="1">{#N/A,#N/A,TRUE,"Y생산";#N/A,#N/A,TRUE,"Y판매";#N/A,#N/A,TRUE,"Y총물량";#N/A,#N/A,TRUE,"Y능력";#N/A,#N/A,TRUE,"YKD"}</definedName>
    <definedName name="ㄴㅇ" localSheetId="30" hidden="1">{#N/A,#N/A,TRUE,"Y생산";#N/A,#N/A,TRUE,"Y판매";#N/A,#N/A,TRUE,"Y총물량";#N/A,#N/A,TRUE,"Y능력";#N/A,#N/A,TRUE,"YKD"}</definedName>
    <definedName name="ㄴㅇ" localSheetId="31" hidden="1">{#N/A,#N/A,TRUE,"Y생산";#N/A,#N/A,TRUE,"Y판매";#N/A,#N/A,TRUE,"Y총물량";#N/A,#N/A,TRUE,"Y능력";#N/A,#N/A,TRUE,"YKD"}</definedName>
    <definedName name="ㄴㅇ" localSheetId="33" hidden="1">{#N/A,#N/A,TRUE,"Y생산";#N/A,#N/A,TRUE,"Y판매";#N/A,#N/A,TRUE,"Y총물량";#N/A,#N/A,TRUE,"Y능력";#N/A,#N/A,TRUE,"YKD"}</definedName>
    <definedName name="ㄴㅇ" localSheetId="36" hidden="1">{#N/A,#N/A,TRUE,"Y생산";#N/A,#N/A,TRUE,"Y판매";#N/A,#N/A,TRUE,"Y총물량";#N/A,#N/A,TRUE,"Y능력";#N/A,#N/A,TRUE,"YKD"}</definedName>
    <definedName name="ㄴㅇ" localSheetId="37" hidden="1">{#N/A,#N/A,TRUE,"Y생산";#N/A,#N/A,TRUE,"Y판매";#N/A,#N/A,TRUE,"Y총물량";#N/A,#N/A,TRUE,"Y능력";#N/A,#N/A,TRUE,"YKD"}</definedName>
    <definedName name="ㄴㅇ" localSheetId="38" hidden="1">{#N/A,#N/A,TRUE,"Y생산";#N/A,#N/A,TRUE,"Y판매";#N/A,#N/A,TRUE,"Y총물량";#N/A,#N/A,TRUE,"Y능력";#N/A,#N/A,TRUE,"YKD"}</definedName>
    <definedName name="ㄴㅇ" localSheetId="11" hidden="1">{#N/A,#N/A,TRUE,"Y생산";#N/A,#N/A,TRUE,"Y판매";#N/A,#N/A,TRUE,"Y총물량";#N/A,#N/A,TRUE,"Y능력";#N/A,#N/A,TRUE,"YKD"}</definedName>
    <definedName name="ㄴㅇ" hidden="1">{#N/A,#N/A,TRUE,"Y생산";#N/A,#N/A,TRUE,"Y판매";#N/A,#N/A,TRUE,"Y총물량";#N/A,#N/A,TRUE,"Y능력";#N/A,#N/A,TRUE,"YKD"}</definedName>
    <definedName name="ㄴㅇㄹ" localSheetId="7" hidden="1">{#N/A,#N/A,TRUE,"Y생산";#N/A,#N/A,TRUE,"Y판매";#N/A,#N/A,TRUE,"Y총물량";#N/A,#N/A,TRUE,"Y능력";#N/A,#N/A,TRUE,"YKD"}</definedName>
    <definedName name="ㄴㅇㄹ" localSheetId="8" hidden="1">{#N/A,#N/A,TRUE,"Y생산";#N/A,#N/A,TRUE,"Y판매";#N/A,#N/A,TRUE,"Y총물량";#N/A,#N/A,TRUE,"Y능력";#N/A,#N/A,TRUE,"YKD"}</definedName>
    <definedName name="ㄴㅇㄹ" localSheetId="9" hidden="1">{#N/A,#N/A,TRUE,"Y생산";#N/A,#N/A,TRUE,"Y판매";#N/A,#N/A,TRUE,"Y총물량";#N/A,#N/A,TRUE,"Y능력";#N/A,#N/A,TRUE,"YKD"}</definedName>
    <definedName name="ㄴㅇㄹ" localSheetId="0" hidden="1">{#N/A,#N/A,TRUE,"Y생산";#N/A,#N/A,TRUE,"Y판매";#N/A,#N/A,TRUE,"Y총물량";#N/A,#N/A,TRUE,"Y능력";#N/A,#N/A,TRUE,"YKD"}</definedName>
    <definedName name="ㄴㅇㄹ" localSheetId="1" hidden="1">{#N/A,#N/A,TRUE,"Y생산";#N/A,#N/A,TRUE,"Y판매";#N/A,#N/A,TRUE,"Y총물량";#N/A,#N/A,TRUE,"Y능력";#N/A,#N/A,TRUE,"YKD"}</definedName>
    <definedName name="ㄴㅇㄹ" localSheetId="2" hidden="1">{#N/A,#N/A,TRUE,"Y생산";#N/A,#N/A,TRUE,"Y판매";#N/A,#N/A,TRUE,"Y총물량";#N/A,#N/A,TRUE,"Y능력";#N/A,#N/A,TRUE,"YKD"}</definedName>
    <definedName name="ㄴㅇㄹ" localSheetId="3" hidden="1">{#N/A,#N/A,TRUE,"Y생산";#N/A,#N/A,TRUE,"Y판매";#N/A,#N/A,TRUE,"Y총물량";#N/A,#N/A,TRUE,"Y능력";#N/A,#N/A,TRUE,"YKD"}</definedName>
    <definedName name="ㄴㅇㄹ" localSheetId="4" hidden="1">{#N/A,#N/A,TRUE,"Y생산";#N/A,#N/A,TRUE,"Y판매";#N/A,#N/A,TRUE,"Y총물량";#N/A,#N/A,TRUE,"Y능력";#N/A,#N/A,TRUE,"YKD"}</definedName>
    <definedName name="ㄴㅇㄹ" localSheetId="5" hidden="1">{#N/A,#N/A,TRUE,"Y생산";#N/A,#N/A,TRUE,"Y판매";#N/A,#N/A,TRUE,"Y총물량";#N/A,#N/A,TRUE,"Y능력";#N/A,#N/A,TRUE,"YKD"}</definedName>
    <definedName name="ㄴㅇㄹ" localSheetId="6" hidden="1">{#N/A,#N/A,TRUE,"Y생산";#N/A,#N/A,TRUE,"Y판매";#N/A,#N/A,TRUE,"Y총물량";#N/A,#N/A,TRUE,"Y능력";#N/A,#N/A,TRUE,"YKD"}</definedName>
    <definedName name="ㄴㅇㄹ" localSheetId="22" hidden="1">{#N/A,#N/A,TRUE,"Y생산";#N/A,#N/A,TRUE,"Y판매";#N/A,#N/A,TRUE,"Y총물량";#N/A,#N/A,TRUE,"Y능력";#N/A,#N/A,TRUE,"YKD"}</definedName>
    <definedName name="ㄴㅇㄹ" localSheetId="23" hidden="1">{#N/A,#N/A,TRUE,"Y생산";#N/A,#N/A,TRUE,"Y판매";#N/A,#N/A,TRUE,"Y총물량";#N/A,#N/A,TRUE,"Y능력";#N/A,#N/A,TRUE,"YKD"}</definedName>
    <definedName name="ㄴㅇㄹ" localSheetId="24" hidden="1">{#N/A,#N/A,TRUE,"Y생산";#N/A,#N/A,TRUE,"Y판매";#N/A,#N/A,TRUE,"Y총물량";#N/A,#N/A,TRUE,"Y능력";#N/A,#N/A,TRUE,"YKD"}</definedName>
    <definedName name="ㄴㅇㄹ" localSheetId="10" hidden="1">{#N/A,#N/A,TRUE,"Y생산";#N/A,#N/A,TRUE,"Y판매";#N/A,#N/A,TRUE,"Y총물량";#N/A,#N/A,TRUE,"Y능력";#N/A,#N/A,TRUE,"YKD"}</definedName>
    <definedName name="ㄴㅇㄹ" localSheetId="13" hidden="1">{#N/A,#N/A,TRUE,"Y생산";#N/A,#N/A,TRUE,"Y판매";#N/A,#N/A,TRUE,"Y총물량";#N/A,#N/A,TRUE,"Y능력";#N/A,#N/A,TRUE,"YKD"}</definedName>
    <definedName name="ㄴㅇㄹ" localSheetId="14" hidden="1">{#N/A,#N/A,TRUE,"Y생산";#N/A,#N/A,TRUE,"Y판매";#N/A,#N/A,TRUE,"Y총물량";#N/A,#N/A,TRUE,"Y능력";#N/A,#N/A,TRUE,"YKD"}</definedName>
    <definedName name="ㄴㅇㄹ" localSheetId="15" hidden="1">{#N/A,#N/A,TRUE,"Y생산";#N/A,#N/A,TRUE,"Y판매";#N/A,#N/A,TRUE,"Y총물량";#N/A,#N/A,TRUE,"Y능력";#N/A,#N/A,TRUE,"YKD"}</definedName>
    <definedName name="ㄴㅇㄹ" localSheetId="16" hidden="1">{#N/A,#N/A,TRUE,"Y생산";#N/A,#N/A,TRUE,"Y판매";#N/A,#N/A,TRUE,"Y총물량";#N/A,#N/A,TRUE,"Y능력";#N/A,#N/A,TRUE,"YKD"}</definedName>
    <definedName name="ㄴㅇㄹ" localSheetId="17" hidden="1">{#N/A,#N/A,TRUE,"Y생산";#N/A,#N/A,TRUE,"Y판매";#N/A,#N/A,TRUE,"Y총물량";#N/A,#N/A,TRUE,"Y능력";#N/A,#N/A,TRUE,"YKD"}</definedName>
    <definedName name="ㄴㅇㄹ" localSheetId="19" hidden="1">{#N/A,#N/A,TRUE,"Y생산";#N/A,#N/A,TRUE,"Y판매";#N/A,#N/A,TRUE,"Y총물량";#N/A,#N/A,TRUE,"Y능력";#N/A,#N/A,TRUE,"YKD"}</definedName>
    <definedName name="ㄴㅇㄹ" localSheetId="20" hidden="1">{#N/A,#N/A,TRUE,"Y생산";#N/A,#N/A,TRUE,"Y판매";#N/A,#N/A,TRUE,"Y총물량";#N/A,#N/A,TRUE,"Y능력";#N/A,#N/A,TRUE,"YKD"}</definedName>
    <definedName name="ㄴㅇㄹ" localSheetId="21" hidden="1">{#N/A,#N/A,TRUE,"Y생산";#N/A,#N/A,TRUE,"Y판매";#N/A,#N/A,TRUE,"Y총물량";#N/A,#N/A,TRUE,"Y능력";#N/A,#N/A,TRUE,"YKD"}</definedName>
    <definedName name="ㄴㅇㄹ" localSheetId="25" hidden="1">{#N/A,#N/A,TRUE,"Y생산";#N/A,#N/A,TRUE,"Y판매";#N/A,#N/A,TRUE,"Y총물량";#N/A,#N/A,TRUE,"Y능력";#N/A,#N/A,TRUE,"YKD"}</definedName>
    <definedName name="ㄴㅇㄹ" localSheetId="26" hidden="1">{#N/A,#N/A,TRUE,"Y생산";#N/A,#N/A,TRUE,"Y판매";#N/A,#N/A,TRUE,"Y총물량";#N/A,#N/A,TRUE,"Y능력";#N/A,#N/A,TRUE,"YKD"}</definedName>
    <definedName name="ㄴㅇㄹ" localSheetId="27" hidden="1">{#N/A,#N/A,TRUE,"Y생산";#N/A,#N/A,TRUE,"Y판매";#N/A,#N/A,TRUE,"Y총물량";#N/A,#N/A,TRUE,"Y능력";#N/A,#N/A,TRUE,"YKD"}</definedName>
    <definedName name="ㄴㅇㄹ" localSheetId="28" hidden="1">{#N/A,#N/A,TRUE,"Y생산";#N/A,#N/A,TRUE,"Y판매";#N/A,#N/A,TRUE,"Y총물량";#N/A,#N/A,TRUE,"Y능력";#N/A,#N/A,TRUE,"YKD"}</definedName>
    <definedName name="ㄴㅇㄹ" localSheetId="29" hidden="1">{#N/A,#N/A,TRUE,"Y생산";#N/A,#N/A,TRUE,"Y판매";#N/A,#N/A,TRUE,"Y총물량";#N/A,#N/A,TRUE,"Y능력";#N/A,#N/A,TRUE,"YKD"}</definedName>
    <definedName name="ㄴㅇㄹ" localSheetId="30" hidden="1">{#N/A,#N/A,TRUE,"Y생산";#N/A,#N/A,TRUE,"Y판매";#N/A,#N/A,TRUE,"Y총물량";#N/A,#N/A,TRUE,"Y능력";#N/A,#N/A,TRUE,"YKD"}</definedName>
    <definedName name="ㄴㅇㄹ" localSheetId="31" hidden="1">{#N/A,#N/A,TRUE,"Y생산";#N/A,#N/A,TRUE,"Y판매";#N/A,#N/A,TRUE,"Y총물량";#N/A,#N/A,TRUE,"Y능력";#N/A,#N/A,TRUE,"YKD"}</definedName>
    <definedName name="ㄴㅇㄹ" localSheetId="33" hidden="1">{#N/A,#N/A,TRUE,"Y생산";#N/A,#N/A,TRUE,"Y판매";#N/A,#N/A,TRUE,"Y총물량";#N/A,#N/A,TRUE,"Y능력";#N/A,#N/A,TRUE,"YKD"}</definedName>
    <definedName name="ㄴㅇㄹ" localSheetId="36" hidden="1">{#N/A,#N/A,TRUE,"Y생산";#N/A,#N/A,TRUE,"Y판매";#N/A,#N/A,TRUE,"Y총물량";#N/A,#N/A,TRUE,"Y능력";#N/A,#N/A,TRUE,"YKD"}</definedName>
    <definedName name="ㄴㅇㄹ" localSheetId="37" hidden="1">{#N/A,#N/A,TRUE,"Y생산";#N/A,#N/A,TRUE,"Y판매";#N/A,#N/A,TRUE,"Y총물량";#N/A,#N/A,TRUE,"Y능력";#N/A,#N/A,TRUE,"YKD"}</definedName>
    <definedName name="ㄴㅇㄹ" localSheetId="38" hidden="1">{#N/A,#N/A,TRUE,"Y생산";#N/A,#N/A,TRUE,"Y판매";#N/A,#N/A,TRUE,"Y총물량";#N/A,#N/A,TRUE,"Y능력";#N/A,#N/A,TRUE,"YKD"}</definedName>
    <definedName name="ㄴㅇㄹ" localSheetId="11" hidden="1">{#N/A,#N/A,TRUE,"Y생산";#N/A,#N/A,TRUE,"Y판매";#N/A,#N/A,TRUE,"Y총물량";#N/A,#N/A,TRUE,"Y능력";#N/A,#N/A,TRUE,"YKD"}</definedName>
    <definedName name="ㄴㅇㄹ" hidden="1">{#N/A,#N/A,TRUE,"Y생산";#N/A,#N/A,TRUE,"Y판매";#N/A,#N/A,TRUE,"Y총물량";#N/A,#N/A,TRUE,"Y능력";#N/A,#N/A,TRUE,"YKD"}</definedName>
    <definedName name="ㄷㅇ" localSheetId="7" hidden="1">{#N/A,#N/A,TRUE,"Y생산";#N/A,#N/A,TRUE,"Y판매";#N/A,#N/A,TRUE,"Y총물량";#N/A,#N/A,TRUE,"Y능력";#N/A,#N/A,TRUE,"YKD"}</definedName>
    <definedName name="ㄷㅇ" localSheetId="8" hidden="1">{#N/A,#N/A,TRUE,"Y생산";#N/A,#N/A,TRUE,"Y판매";#N/A,#N/A,TRUE,"Y총물량";#N/A,#N/A,TRUE,"Y능력";#N/A,#N/A,TRUE,"YKD"}</definedName>
    <definedName name="ㄷㅇ" localSheetId="9" hidden="1">{#N/A,#N/A,TRUE,"Y생산";#N/A,#N/A,TRUE,"Y판매";#N/A,#N/A,TRUE,"Y총물량";#N/A,#N/A,TRUE,"Y능력";#N/A,#N/A,TRUE,"YKD"}</definedName>
    <definedName name="ㄷㅇ" localSheetId="0" hidden="1">{#N/A,#N/A,TRUE,"Y생산";#N/A,#N/A,TRUE,"Y판매";#N/A,#N/A,TRUE,"Y총물량";#N/A,#N/A,TRUE,"Y능력";#N/A,#N/A,TRUE,"YKD"}</definedName>
    <definedName name="ㄷㅇ" localSheetId="1" hidden="1">{#N/A,#N/A,TRUE,"Y생산";#N/A,#N/A,TRUE,"Y판매";#N/A,#N/A,TRUE,"Y총물량";#N/A,#N/A,TRUE,"Y능력";#N/A,#N/A,TRUE,"YKD"}</definedName>
    <definedName name="ㄷㅇ" localSheetId="2" hidden="1">{#N/A,#N/A,TRUE,"Y생산";#N/A,#N/A,TRUE,"Y판매";#N/A,#N/A,TRUE,"Y총물량";#N/A,#N/A,TRUE,"Y능력";#N/A,#N/A,TRUE,"YKD"}</definedName>
    <definedName name="ㄷㅇ" localSheetId="3" hidden="1">{#N/A,#N/A,TRUE,"Y생산";#N/A,#N/A,TRUE,"Y판매";#N/A,#N/A,TRUE,"Y총물량";#N/A,#N/A,TRUE,"Y능력";#N/A,#N/A,TRUE,"YKD"}</definedName>
    <definedName name="ㄷㅇ" localSheetId="4" hidden="1">{#N/A,#N/A,TRUE,"Y생산";#N/A,#N/A,TRUE,"Y판매";#N/A,#N/A,TRUE,"Y총물량";#N/A,#N/A,TRUE,"Y능력";#N/A,#N/A,TRUE,"YKD"}</definedName>
    <definedName name="ㄷㅇ" localSheetId="5" hidden="1">{#N/A,#N/A,TRUE,"Y생산";#N/A,#N/A,TRUE,"Y판매";#N/A,#N/A,TRUE,"Y총물량";#N/A,#N/A,TRUE,"Y능력";#N/A,#N/A,TRUE,"YKD"}</definedName>
    <definedName name="ㄷㅇ" localSheetId="6" hidden="1">{#N/A,#N/A,TRUE,"Y생산";#N/A,#N/A,TRUE,"Y판매";#N/A,#N/A,TRUE,"Y총물량";#N/A,#N/A,TRUE,"Y능력";#N/A,#N/A,TRUE,"YKD"}</definedName>
    <definedName name="ㄷㅇ" localSheetId="22" hidden="1">{#N/A,#N/A,TRUE,"Y생산";#N/A,#N/A,TRUE,"Y판매";#N/A,#N/A,TRUE,"Y총물량";#N/A,#N/A,TRUE,"Y능력";#N/A,#N/A,TRUE,"YKD"}</definedName>
    <definedName name="ㄷㅇ" localSheetId="23" hidden="1">{#N/A,#N/A,TRUE,"Y생산";#N/A,#N/A,TRUE,"Y판매";#N/A,#N/A,TRUE,"Y총물량";#N/A,#N/A,TRUE,"Y능력";#N/A,#N/A,TRUE,"YKD"}</definedName>
    <definedName name="ㄷㅇ" localSheetId="24" hidden="1">{#N/A,#N/A,TRUE,"Y생산";#N/A,#N/A,TRUE,"Y판매";#N/A,#N/A,TRUE,"Y총물량";#N/A,#N/A,TRUE,"Y능력";#N/A,#N/A,TRUE,"YKD"}</definedName>
    <definedName name="ㄷㅇ" localSheetId="10" hidden="1">{#N/A,#N/A,TRUE,"Y생산";#N/A,#N/A,TRUE,"Y판매";#N/A,#N/A,TRUE,"Y총물량";#N/A,#N/A,TRUE,"Y능력";#N/A,#N/A,TRUE,"YKD"}</definedName>
    <definedName name="ㄷㅇ" localSheetId="13" hidden="1">{#N/A,#N/A,TRUE,"Y생산";#N/A,#N/A,TRUE,"Y판매";#N/A,#N/A,TRUE,"Y총물량";#N/A,#N/A,TRUE,"Y능력";#N/A,#N/A,TRUE,"YKD"}</definedName>
    <definedName name="ㄷㅇ" localSheetId="14" hidden="1">{#N/A,#N/A,TRUE,"Y생산";#N/A,#N/A,TRUE,"Y판매";#N/A,#N/A,TRUE,"Y총물량";#N/A,#N/A,TRUE,"Y능력";#N/A,#N/A,TRUE,"YKD"}</definedName>
    <definedName name="ㄷㅇ" localSheetId="15" hidden="1">{#N/A,#N/A,TRUE,"Y생산";#N/A,#N/A,TRUE,"Y판매";#N/A,#N/A,TRUE,"Y총물량";#N/A,#N/A,TRUE,"Y능력";#N/A,#N/A,TRUE,"YKD"}</definedName>
    <definedName name="ㄷㅇ" localSheetId="16" hidden="1">{#N/A,#N/A,TRUE,"Y생산";#N/A,#N/A,TRUE,"Y판매";#N/A,#N/A,TRUE,"Y총물량";#N/A,#N/A,TRUE,"Y능력";#N/A,#N/A,TRUE,"YKD"}</definedName>
    <definedName name="ㄷㅇ" localSheetId="17" hidden="1">{#N/A,#N/A,TRUE,"Y생산";#N/A,#N/A,TRUE,"Y판매";#N/A,#N/A,TRUE,"Y총물량";#N/A,#N/A,TRUE,"Y능력";#N/A,#N/A,TRUE,"YKD"}</definedName>
    <definedName name="ㄷㅇ" localSheetId="19" hidden="1">{#N/A,#N/A,TRUE,"Y생산";#N/A,#N/A,TRUE,"Y판매";#N/A,#N/A,TRUE,"Y총물량";#N/A,#N/A,TRUE,"Y능력";#N/A,#N/A,TRUE,"YKD"}</definedName>
    <definedName name="ㄷㅇ" localSheetId="20" hidden="1">{#N/A,#N/A,TRUE,"Y생산";#N/A,#N/A,TRUE,"Y판매";#N/A,#N/A,TRUE,"Y총물량";#N/A,#N/A,TRUE,"Y능력";#N/A,#N/A,TRUE,"YKD"}</definedName>
    <definedName name="ㄷㅇ" localSheetId="21" hidden="1">{#N/A,#N/A,TRUE,"Y생산";#N/A,#N/A,TRUE,"Y판매";#N/A,#N/A,TRUE,"Y총물량";#N/A,#N/A,TRUE,"Y능력";#N/A,#N/A,TRUE,"YKD"}</definedName>
    <definedName name="ㄷㅇ" localSheetId="25" hidden="1">{#N/A,#N/A,TRUE,"Y생산";#N/A,#N/A,TRUE,"Y판매";#N/A,#N/A,TRUE,"Y총물량";#N/A,#N/A,TRUE,"Y능력";#N/A,#N/A,TRUE,"YKD"}</definedName>
    <definedName name="ㄷㅇ" localSheetId="26" hidden="1">{#N/A,#N/A,TRUE,"Y생산";#N/A,#N/A,TRUE,"Y판매";#N/A,#N/A,TRUE,"Y총물량";#N/A,#N/A,TRUE,"Y능력";#N/A,#N/A,TRUE,"YKD"}</definedName>
    <definedName name="ㄷㅇ" localSheetId="27" hidden="1">{#N/A,#N/A,TRUE,"Y생산";#N/A,#N/A,TRUE,"Y판매";#N/A,#N/A,TRUE,"Y총물량";#N/A,#N/A,TRUE,"Y능력";#N/A,#N/A,TRUE,"YKD"}</definedName>
    <definedName name="ㄷㅇ" localSheetId="28" hidden="1">{#N/A,#N/A,TRUE,"Y생산";#N/A,#N/A,TRUE,"Y판매";#N/A,#N/A,TRUE,"Y총물량";#N/A,#N/A,TRUE,"Y능력";#N/A,#N/A,TRUE,"YKD"}</definedName>
    <definedName name="ㄷㅇ" localSheetId="29" hidden="1">{#N/A,#N/A,TRUE,"Y생산";#N/A,#N/A,TRUE,"Y판매";#N/A,#N/A,TRUE,"Y총물량";#N/A,#N/A,TRUE,"Y능력";#N/A,#N/A,TRUE,"YKD"}</definedName>
    <definedName name="ㄷㅇ" localSheetId="30" hidden="1">{#N/A,#N/A,TRUE,"Y생산";#N/A,#N/A,TRUE,"Y판매";#N/A,#N/A,TRUE,"Y총물량";#N/A,#N/A,TRUE,"Y능력";#N/A,#N/A,TRUE,"YKD"}</definedName>
    <definedName name="ㄷㅇ" localSheetId="31" hidden="1">{#N/A,#N/A,TRUE,"Y생산";#N/A,#N/A,TRUE,"Y판매";#N/A,#N/A,TRUE,"Y총물량";#N/A,#N/A,TRUE,"Y능력";#N/A,#N/A,TRUE,"YKD"}</definedName>
    <definedName name="ㄷㅇ" localSheetId="33" hidden="1">{#N/A,#N/A,TRUE,"Y생산";#N/A,#N/A,TRUE,"Y판매";#N/A,#N/A,TRUE,"Y총물량";#N/A,#N/A,TRUE,"Y능력";#N/A,#N/A,TRUE,"YKD"}</definedName>
    <definedName name="ㄷㅇ" localSheetId="36" hidden="1">{#N/A,#N/A,TRUE,"Y생산";#N/A,#N/A,TRUE,"Y판매";#N/A,#N/A,TRUE,"Y총물량";#N/A,#N/A,TRUE,"Y능력";#N/A,#N/A,TRUE,"YKD"}</definedName>
    <definedName name="ㄷㅇ" localSheetId="37" hidden="1">{#N/A,#N/A,TRUE,"Y생산";#N/A,#N/A,TRUE,"Y판매";#N/A,#N/A,TRUE,"Y총물량";#N/A,#N/A,TRUE,"Y능력";#N/A,#N/A,TRUE,"YKD"}</definedName>
    <definedName name="ㄷㅇ" localSheetId="38" hidden="1">{#N/A,#N/A,TRUE,"Y생산";#N/A,#N/A,TRUE,"Y판매";#N/A,#N/A,TRUE,"Y총물량";#N/A,#N/A,TRUE,"Y능력";#N/A,#N/A,TRUE,"YKD"}</definedName>
    <definedName name="ㄷㅇ" localSheetId="11" hidden="1">{#N/A,#N/A,TRUE,"Y생산";#N/A,#N/A,TRUE,"Y판매";#N/A,#N/A,TRUE,"Y총물량";#N/A,#N/A,TRUE,"Y능력";#N/A,#N/A,TRUE,"YKD"}</definedName>
    <definedName name="ㄷㅇ" hidden="1">{#N/A,#N/A,TRUE,"Y생산";#N/A,#N/A,TRUE,"Y판매";#N/A,#N/A,TRUE,"Y총물량";#N/A,#N/A,TRUE,"Y능력";#N/A,#N/A,TRUE,"YKD"}</definedName>
    <definedName name="단가기준" localSheetId="7" hidden="1">{#N/A,#N/A,TRUE,"Y생산";#N/A,#N/A,TRUE,"Y판매";#N/A,#N/A,TRUE,"Y총물량";#N/A,#N/A,TRUE,"Y능력";#N/A,#N/A,TRUE,"YKD"}</definedName>
    <definedName name="단가기준" localSheetId="8" hidden="1">{#N/A,#N/A,TRUE,"Y생산";#N/A,#N/A,TRUE,"Y판매";#N/A,#N/A,TRUE,"Y총물량";#N/A,#N/A,TRUE,"Y능력";#N/A,#N/A,TRUE,"YKD"}</definedName>
    <definedName name="단가기준" localSheetId="9" hidden="1">{#N/A,#N/A,TRUE,"Y생산";#N/A,#N/A,TRUE,"Y판매";#N/A,#N/A,TRUE,"Y총물량";#N/A,#N/A,TRUE,"Y능력";#N/A,#N/A,TRUE,"YKD"}</definedName>
    <definedName name="단가기준" localSheetId="0" hidden="1">{#N/A,#N/A,TRUE,"Y생산";#N/A,#N/A,TRUE,"Y판매";#N/A,#N/A,TRUE,"Y총물량";#N/A,#N/A,TRUE,"Y능력";#N/A,#N/A,TRUE,"YKD"}</definedName>
    <definedName name="단가기준" localSheetId="1" hidden="1">{#N/A,#N/A,TRUE,"Y생산";#N/A,#N/A,TRUE,"Y판매";#N/A,#N/A,TRUE,"Y총물량";#N/A,#N/A,TRUE,"Y능력";#N/A,#N/A,TRUE,"YKD"}</definedName>
    <definedName name="단가기준" localSheetId="2" hidden="1">{#N/A,#N/A,TRUE,"Y생산";#N/A,#N/A,TRUE,"Y판매";#N/A,#N/A,TRUE,"Y총물량";#N/A,#N/A,TRUE,"Y능력";#N/A,#N/A,TRUE,"YKD"}</definedName>
    <definedName name="단가기준" localSheetId="3" hidden="1">{#N/A,#N/A,TRUE,"Y생산";#N/A,#N/A,TRUE,"Y판매";#N/A,#N/A,TRUE,"Y총물량";#N/A,#N/A,TRUE,"Y능력";#N/A,#N/A,TRUE,"YKD"}</definedName>
    <definedName name="단가기준" localSheetId="4" hidden="1">{#N/A,#N/A,TRUE,"Y생산";#N/A,#N/A,TRUE,"Y판매";#N/A,#N/A,TRUE,"Y총물량";#N/A,#N/A,TRUE,"Y능력";#N/A,#N/A,TRUE,"YKD"}</definedName>
    <definedName name="단가기준" localSheetId="5" hidden="1">{#N/A,#N/A,TRUE,"Y생산";#N/A,#N/A,TRUE,"Y판매";#N/A,#N/A,TRUE,"Y총물량";#N/A,#N/A,TRUE,"Y능력";#N/A,#N/A,TRUE,"YKD"}</definedName>
    <definedName name="단가기준" localSheetId="6" hidden="1">{#N/A,#N/A,TRUE,"Y생산";#N/A,#N/A,TRUE,"Y판매";#N/A,#N/A,TRUE,"Y총물량";#N/A,#N/A,TRUE,"Y능력";#N/A,#N/A,TRUE,"YKD"}</definedName>
    <definedName name="단가기준" localSheetId="22" hidden="1">{#N/A,#N/A,TRUE,"Y생산";#N/A,#N/A,TRUE,"Y판매";#N/A,#N/A,TRUE,"Y총물량";#N/A,#N/A,TRUE,"Y능력";#N/A,#N/A,TRUE,"YKD"}</definedName>
    <definedName name="단가기준" localSheetId="23" hidden="1">{#N/A,#N/A,TRUE,"Y생산";#N/A,#N/A,TRUE,"Y판매";#N/A,#N/A,TRUE,"Y총물량";#N/A,#N/A,TRUE,"Y능력";#N/A,#N/A,TRUE,"YKD"}</definedName>
    <definedName name="단가기준" localSheetId="24" hidden="1">{#N/A,#N/A,TRUE,"Y생산";#N/A,#N/A,TRUE,"Y판매";#N/A,#N/A,TRUE,"Y총물량";#N/A,#N/A,TRUE,"Y능력";#N/A,#N/A,TRUE,"YKD"}</definedName>
    <definedName name="단가기준" localSheetId="10" hidden="1">{#N/A,#N/A,TRUE,"Y생산";#N/A,#N/A,TRUE,"Y판매";#N/A,#N/A,TRUE,"Y총물량";#N/A,#N/A,TRUE,"Y능력";#N/A,#N/A,TRUE,"YKD"}</definedName>
    <definedName name="단가기준" localSheetId="13" hidden="1">{#N/A,#N/A,TRUE,"Y생산";#N/A,#N/A,TRUE,"Y판매";#N/A,#N/A,TRUE,"Y총물량";#N/A,#N/A,TRUE,"Y능력";#N/A,#N/A,TRUE,"YKD"}</definedName>
    <definedName name="단가기준" localSheetId="14" hidden="1">{#N/A,#N/A,TRUE,"Y생산";#N/A,#N/A,TRUE,"Y판매";#N/A,#N/A,TRUE,"Y총물량";#N/A,#N/A,TRUE,"Y능력";#N/A,#N/A,TRUE,"YKD"}</definedName>
    <definedName name="단가기준" localSheetId="15" hidden="1">{#N/A,#N/A,TRUE,"Y생산";#N/A,#N/A,TRUE,"Y판매";#N/A,#N/A,TRUE,"Y총물량";#N/A,#N/A,TRUE,"Y능력";#N/A,#N/A,TRUE,"YKD"}</definedName>
    <definedName name="단가기준" localSheetId="16" hidden="1">{#N/A,#N/A,TRUE,"Y생산";#N/A,#N/A,TRUE,"Y판매";#N/A,#N/A,TRUE,"Y총물량";#N/A,#N/A,TRUE,"Y능력";#N/A,#N/A,TRUE,"YKD"}</definedName>
    <definedName name="단가기준" localSheetId="17" hidden="1">{#N/A,#N/A,TRUE,"Y생산";#N/A,#N/A,TRUE,"Y판매";#N/A,#N/A,TRUE,"Y총물량";#N/A,#N/A,TRUE,"Y능력";#N/A,#N/A,TRUE,"YKD"}</definedName>
    <definedName name="단가기준" localSheetId="19" hidden="1">{#N/A,#N/A,TRUE,"Y생산";#N/A,#N/A,TRUE,"Y판매";#N/A,#N/A,TRUE,"Y총물량";#N/A,#N/A,TRUE,"Y능력";#N/A,#N/A,TRUE,"YKD"}</definedName>
    <definedName name="단가기준" localSheetId="20" hidden="1">{#N/A,#N/A,TRUE,"Y생산";#N/A,#N/A,TRUE,"Y판매";#N/A,#N/A,TRUE,"Y총물량";#N/A,#N/A,TRUE,"Y능력";#N/A,#N/A,TRUE,"YKD"}</definedName>
    <definedName name="단가기준" localSheetId="21" hidden="1">{#N/A,#N/A,TRUE,"Y생산";#N/A,#N/A,TRUE,"Y판매";#N/A,#N/A,TRUE,"Y총물량";#N/A,#N/A,TRUE,"Y능력";#N/A,#N/A,TRUE,"YKD"}</definedName>
    <definedName name="단가기준" localSheetId="25" hidden="1">{#N/A,#N/A,TRUE,"Y생산";#N/A,#N/A,TRUE,"Y판매";#N/A,#N/A,TRUE,"Y총물량";#N/A,#N/A,TRUE,"Y능력";#N/A,#N/A,TRUE,"YKD"}</definedName>
    <definedName name="단가기준" localSheetId="26" hidden="1">{#N/A,#N/A,TRUE,"Y생산";#N/A,#N/A,TRUE,"Y판매";#N/A,#N/A,TRUE,"Y총물량";#N/A,#N/A,TRUE,"Y능력";#N/A,#N/A,TRUE,"YKD"}</definedName>
    <definedName name="단가기준" localSheetId="27" hidden="1">{#N/A,#N/A,TRUE,"Y생산";#N/A,#N/A,TRUE,"Y판매";#N/A,#N/A,TRUE,"Y총물량";#N/A,#N/A,TRUE,"Y능력";#N/A,#N/A,TRUE,"YKD"}</definedName>
    <definedName name="단가기준" localSheetId="28" hidden="1">{#N/A,#N/A,TRUE,"Y생산";#N/A,#N/A,TRUE,"Y판매";#N/A,#N/A,TRUE,"Y총물량";#N/A,#N/A,TRUE,"Y능력";#N/A,#N/A,TRUE,"YKD"}</definedName>
    <definedName name="단가기준" localSheetId="29" hidden="1">{#N/A,#N/A,TRUE,"Y생산";#N/A,#N/A,TRUE,"Y판매";#N/A,#N/A,TRUE,"Y총물량";#N/A,#N/A,TRUE,"Y능력";#N/A,#N/A,TRUE,"YKD"}</definedName>
    <definedName name="단가기준" localSheetId="30" hidden="1">{#N/A,#N/A,TRUE,"Y생산";#N/A,#N/A,TRUE,"Y판매";#N/A,#N/A,TRUE,"Y총물량";#N/A,#N/A,TRUE,"Y능력";#N/A,#N/A,TRUE,"YKD"}</definedName>
    <definedName name="단가기준" localSheetId="31" hidden="1">{#N/A,#N/A,TRUE,"Y생산";#N/A,#N/A,TRUE,"Y판매";#N/A,#N/A,TRUE,"Y총물량";#N/A,#N/A,TRUE,"Y능력";#N/A,#N/A,TRUE,"YKD"}</definedName>
    <definedName name="단가기준" localSheetId="33" hidden="1">{#N/A,#N/A,TRUE,"Y생산";#N/A,#N/A,TRUE,"Y판매";#N/A,#N/A,TRUE,"Y총물량";#N/A,#N/A,TRUE,"Y능력";#N/A,#N/A,TRUE,"YKD"}</definedName>
    <definedName name="단가기준" localSheetId="36" hidden="1">{#N/A,#N/A,TRUE,"Y생산";#N/A,#N/A,TRUE,"Y판매";#N/A,#N/A,TRUE,"Y총물량";#N/A,#N/A,TRUE,"Y능력";#N/A,#N/A,TRUE,"YKD"}</definedName>
    <definedName name="단가기준" localSheetId="37" hidden="1">{#N/A,#N/A,TRUE,"Y생산";#N/A,#N/A,TRUE,"Y판매";#N/A,#N/A,TRUE,"Y총물량";#N/A,#N/A,TRUE,"Y능력";#N/A,#N/A,TRUE,"YKD"}</definedName>
    <definedName name="단가기준" localSheetId="38" hidden="1">{#N/A,#N/A,TRUE,"Y생산";#N/A,#N/A,TRUE,"Y판매";#N/A,#N/A,TRUE,"Y총물량";#N/A,#N/A,TRUE,"Y능력";#N/A,#N/A,TRUE,"YKD"}</definedName>
    <definedName name="단가기준" localSheetId="11" hidden="1">{#N/A,#N/A,TRUE,"Y생산";#N/A,#N/A,TRUE,"Y판매";#N/A,#N/A,TRUE,"Y총물량";#N/A,#N/A,TRUE,"Y능력";#N/A,#N/A,TRUE,"YKD"}</definedName>
    <definedName name="단가기준" hidden="1">{#N/A,#N/A,TRUE,"Y생산";#N/A,#N/A,TRUE,"Y판매";#N/A,#N/A,TRUE,"Y총물량";#N/A,#N/A,TRUE,"Y능력";#N/A,#N/A,TRUE,"YKD"}</definedName>
    <definedName name="단기" localSheetId="7" hidden="1">{#N/A,#N/A,TRUE,"Y생산";#N/A,#N/A,TRUE,"Y판매";#N/A,#N/A,TRUE,"Y총물량";#N/A,#N/A,TRUE,"Y능력";#N/A,#N/A,TRUE,"YKD"}</definedName>
    <definedName name="단기" localSheetId="8" hidden="1">{#N/A,#N/A,TRUE,"Y생산";#N/A,#N/A,TRUE,"Y판매";#N/A,#N/A,TRUE,"Y총물량";#N/A,#N/A,TRUE,"Y능력";#N/A,#N/A,TRUE,"YKD"}</definedName>
    <definedName name="단기" localSheetId="9" hidden="1">{#N/A,#N/A,TRUE,"Y생산";#N/A,#N/A,TRUE,"Y판매";#N/A,#N/A,TRUE,"Y총물량";#N/A,#N/A,TRUE,"Y능력";#N/A,#N/A,TRUE,"YKD"}</definedName>
    <definedName name="단기" localSheetId="0" hidden="1">{#N/A,#N/A,TRUE,"Y생산";#N/A,#N/A,TRUE,"Y판매";#N/A,#N/A,TRUE,"Y총물량";#N/A,#N/A,TRUE,"Y능력";#N/A,#N/A,TRUE,"YKD"}</definedName>
    <definedName name="단기" localSheetId="1" hidden="1">{#N/A,#N/A,TRUE,"Y생산";#N/A,#N/A,TRUE,"Y판매";#N/A,#N/A,TRUE,"Y총물량";#N/A,#N/A,TRUE,"Y능력";#N/A,#N/A,TRUE,"YKD"}</definedName>
    <definedName name="단기" localSheetId="2" hidden="1">{#N/A,#N/A,TRUE,"Y생산";#N/A,#N/A,TRUE,"Y판매";#N/A,#N/A,TRUE,"Y총물량";#N/A,#N/A,TRUE,"Y능력";#N/A,#N/A,TRUE,"YKD"}</definedName>
    <definedName name="단기" localSheetId="3" hidden="1">{#N/A,#N/A,TRUE,"Y생산";#N/A,#N/A,TRUE,"Y판매";#N/A,#N/A,TRUE,"Y총물량";#N/A,#N/A,TRUE,"Y능력";#N/A,#N/A,TRUE,"YKD"}</definedName>
    <definedName name="단기" localSheetId="4" hidden="1">{#N/A,#N/A,TRUE,"Y생산";#N/A,#N/A,TRUE,"Y판매";#N/A,#N/A,TRUE,"Y총물량";#N/A,#N/A,TRUE,"Y능력";#N/A,#N/A,TRUE,"YKD"}</definedName>
    <definedName name="단기" localSheetId="5" hidden="1">{#N/A,#N/A,TRUE,"Y생산";#N/A,#N/A,TRUE,"Y판매";#N/A,#N/A,TRUE,"Y총물량";#N/A,#N/A,TRUE,"Y능력";#N/A,#N/A,TRUE,"YKD"}</definedName>
    <definedName name="단기" localSheetId="6" hidden="1">{#N/A,#N/A,TRUE,"Y생산";#N/A,#N/A,TRUE,"Y판매";#N/A,#N/A,TRUE,"Y총물량";#N/A,#N/A,TRUE,"Y능력";#N/A,#N/A,TRUE,"YKD"}</definedName>
    <definedName name="단기" localSheetId="22" hidden="1">{#N/A,#N/A,TRUE,"Y생산";#N/A,#N/A,TRUE,"Y판매";#N/A,#N/A,TRUE,"Y총물량";#N/A,#N/A,TRUE,"Y능력";#N/A,#N/A,TRUE,"YKD"}</definedName>
    <definedName name="단기" localSheetId="23" hidden="1">{#N/A,#N/A,TRUE,"Y생산";#N/A,#N/A,TRUE,"Y판매";#N/A,#N/A,TRUE,"Y총물량";#N/A,#N/A,TRUE,"Y능력";#N/A,#N/A,TRUE,"YKD"}</definedName>
    <definedName name="단기" localSheetId="24" hidden="1">{#N/A,#N/A,TRUE,"Y생산";#N/A,#N/A,TRUE,"Y판매";#N/A,#N/A,TRUE,"Y총물량";#N/A,#N/A,TRUE,"Y능력";#N/A,#N/A,TRUE,"YKD"}</definedName>
    <definedName name="단기" localSheetId="10" hidden="1">{#N/A,#N/A,TRUE,"Y생산";#N/A,#N/A,TRUE,"Y판매";#N/A,#N/A,TRUE,"Y총물량";#N/A,#N/A,TRUE,"Y능력";#N/A,#N/A,TRUE,"YKD"}</definedName>
    <definedName name="단기" localSheetId="13" hidden="1">{#N/A,#N/A,TRUE,"Y생산";#N/A,#N/A,TRUE,"Y판매";#N/A,#N/A,TRUE,"Y총물량";#N/A,#N/A,TRUE,"Y능력";#N/A,#N/A,TRUE,"YKD"}</definedName>
    <definedName name="단기" localSheetId="14" hidden="1">{#N/A,#N/A,TRUE,"Y생산";#N/A,#N/A,TRUE,"Y판매";#N/A,#N/A,TRUE,"Y총물량";#N/A,#N/A,TRUE,"Y능력";#N/A,#N/A,TRUE,"YKD"}</definedName>
    <definedName name="단기" localSheetId="15" hidden="1">{#N/A,#N/A,TRUE,"Y생산";#N/A,#N/A,TRUE,"Y판매";#N/A,#N/A,TRUE,"Y총물량";#N/A,#N/A,TRUE,"Y능력";#N/A,#N/A,TRUE,"YKD"}</definedName>
    <definedName name="단기" localSheetId="16" hidden="1">{#N/A,#N/A,TRUE,"Y생산";#N/A,#N/A,TRUE,"Y판매";#N/A,#N/A,TRUE,"Y총물량";#N/A,#N/A,TRUE,"Y능력";#N/A,#N/A,TRUE,"YKD"}</definedName>
    <definedName name="단기" localSheetId="17" hidden="1">{#N/A,#N/A,TRUE,"Y생산";#N/A,#N/A,TRUE,"Y판매";#N/A,#N/A,TRUE,"Y총물량";#N/A,#N/A,TRUE,"Y능력";#N/A,#N/A,TRUE,"YKD"}</definedName>
    <definedName name="단기" localSheetId="19" hidden="1">{#N/A,#N/A,TRUE,"Y생산";#N/A,#N/A,TRUE,"Y판매";#N/A,#N/A,TRUE,"Y총물량";#N/A,#N/A,TRUE,"Y능력";#N/A,#N/A,TRUE,"YKD"}</definedName>
    <definedName name="단기" localSheetId="20" hidden="1">{#N/A,#N/A,TRUE,"Y생산";#N/A,#N/A,TRUE,"Y판매";#N/A,#N/A,TRUE,"Y총물량";#N/A,#N/A,TRUE,"Y능력";#N/A,#N/A,TRUE,"YKD"}</definedName>
    <definedName name="단기" localSheetId="21" hidden="1">{#N/A,#N/A,TRUE,"Y생산";#N/A,#N/A,TRUE,"Y판매";#N/A,#N/A,TRUE,"Y총물량";#N/A,#N/A,TRUE,"Y능력";#N/A,#N/A,TRUE,"YKD"}</definedName>
    <definedName name="단기" localSheetId="25" hidden="1">{#N/A,#N/A,TRUE,"Y생산";#N/A,#N/A,TRUE,"Y판매";#N/A,#N/A,TRUE,"Y총물량";#N/A,#N/A,TRUE,"Y능력";#N/A,#N/A,TRUE,"YKD"}</definedName>
    <definedName name="단기" localSheetId="26" hidden="1">{#N/A,#N/A,TRUE,"Y생산";#N/A,#N/A,TRUE,"Y판매";#N/A,#N/A,TRUE,"Y총물량";#N/A,#N/A,TRUE,"Y능력";#N/A,#N/A,TRUE,"YKD"}</definedName>
    <definedName name="단기" localSheetId="27" hidden="1">{#N/A,#N/A,TRUE,"Y생산";#N/A,#N/A,TRUE,"Y판매";#N/A,#N/A,TRUE,"Y총물량";#N/A,#N/A,TRUE,"Y능력";#N/A,#N/A,TRUE,"YKD"}</definedName>
    <definedName name="단기" localSheetId="28" hidden="1">{#N/A,#N/A,TRUE,"Y생산";#N/A,#N/A,TRUE,"Y판매";#N/A,#N/A,TRUE,"Y총물량";#N/A,#N/A,TRUE,"Y능력";#N/A,#N/A,TRUE,"YKD"}</definedName>
    <definedName name="단기" localSheetId="29" hidden="1">{#N/A,#N/A,TRUE,"Y생산";#N/A,#N/A,TRUE,"Y판매";#N/A,#N/A,TRUE,"Y총물량";#N/A,#N/A,TRUE,"Y능력";#N/A,#N/A,TRUE,"YKD"}</definedName>
    <definedName name="단기" localSheetId="30" hidden="1">{#N/A,#N/A,TRUE,"Y생산";#N/A,#N/A,TRUE,"Y판매";#N/A,#N/A,TRUE,"Y총물량";#N/A,#N/A,TRUE,"Y능력";#N/A,#N/A,TRUE,"YKD"}</definedName>
    <definedName name="단기" localSheetId="31" hidden="1">{#N/A,#N/A,TRUE,"Y생산";#N/A,#N/A,TRUE,"Y판매";#N/A,#N/A,TRUE,"Y총물량";#N/A,#N/A,TRUE,"Y능력";#N/A,#N/A,TRUE,"YKD"}</definedName>
    <definedName name="단기" localSheetId="33" hidden="1">{#N/A,#N/A,TRUE,"Y생산";#N/A,#N/A,TRUE,"Y판매";#N/A,#N/A,TRUE,"Y총물량";#N/A,#N/A,TRUE,"Y능력";#N/A,#N/A,TRUE,"YKD"}</definedName>
    <definedName name="단기" localSheetId="36" hidden="1">{#N/A,#N/A,TRUE,"Y생산";#N/A,#N/A,TRUE,"Y판매";#N/A,#N/A,TRUE,"Y총물량";#N/A,#N/A,TRUE,"Y능력";#N/A,#N/A,TRUE,"YKD"}</definedName>
    <definedName name="단기" localSheetId="37" hidden="1">{#N/A,#N/A,TRUE,"Y생산";#N/A,#N/A,TRUE,"Y판매";#N/A,#N/A,TRUE,"Y총물량";#N/A,#N/A,TRUE,"Y능력";#N/A,#N/A,TRUE,"YKD"}</definedName>
    <definedName name="단기" localSheetId="38" hidden="1">{#N/A,#N/A,TRUE,"Y생산";#N/A,#N/A,TRUE,"Y판매";#N/A,#N/A,TRUE,"Y총물량";#N/A,#N/A,TRUE,"Y능력";#N/A,#N/A,TRUE,"YKD"}</definedName>
    <definedName name="단기" localSheetId="11" hidden="1">{#N/A,#N/A,TRUE,"Y생산";#N/A,#N/A,TRUE,"Y판매";#N/A,#N/A,TRUE,"Y총물량";#N/A,#N/A,TRUE,"Y능력";#N/A,#N/A,TRUE,"YKD"}</definedName>
    <definedName name="단기" hidden="1">{#N/A,#N/A,TRUE,"Y생산";#N/A,#N/A,TRUE,"Y판매";#N/A,#N/A,TRUE,"Y총물량";#N/A,#N/A,TRUE,"Y능력";#N/A,#N/A,TRUE,"YKD"}</definedName>
    <definedName name="ㄹㅇㅊ" localSheetId="7" hidden="1">{#N/A,#N/A,TRUE,"Y생산";#N/A,#N/A,TRUE,"Y판매";#N/A,#N/A,TRUE,"Y총물량";#N/A,#N/A,TRUE,"Y능력";#N/A,#N/A,TRUE,"YKD"}</definedName>
    <definedName name="ㄹㅇㅊ" localSheetId="8" hidden="1">{#N/A,#N/A,TRUE,"Y생산";#N/A,#N/A,TRUE,"Y판매";#N/A,#N/A,TRUE,"Y총물량";#N/A,#N/A,TRUE,"Y능력";#N/A,#N/A,TRUE,"YKD"}</definedName>
    <definedName name="ㄹㅇㅊ" localSheetId="9" hidden="1">{#N/A,#N/A,TRUE,"Y생산";#N/A,#N/A,TRUE,"Y판매";#N/A,#N/A,TRUE,"Y총물량";#N/A,#N/A,TRUE,"Y능력";#N/A,#N/A,TRUE,"YKD"}</definedName>
    <definedName name="ㄹㅇㅊ" localSheetId="0" hidden="1">{#N/A,#N/A,TRUE,"Y생산";#N/A,#N/A,TRUE,"Y판매";#N/A,#N/A,TRUE,"Y총물량";#N/A,#N/A,TRUE,"Y능력";#N/A,#N/A,TRUE,"YKD"}</definedName>
    <definedName name="ㄹㅇㅊ" localSheetId="1" hidden="1">{#N/A,#N/A,TRUE,"Y생산";#N/A,#N/A,TRUE,"Y판매";#N/A,#N/A,TRUE,"Y총물량";#N/A,#N/A,TRUE,"Y능력";#N/A,#N/A,TRUE,"YKD"}</definedName>
    <definedName name="ㄹㅇㅊ" localSheetId="2" hidden="1">{#N/A,#N/A,TRUE,"Y생산";#N/A,#N/A,TRUE,"Y판매";#N/A,#N/A,TRUE,"Y총물량";#N/A,#N/A,TRUE,"Y능력";#N/A,#N/A,TRUE,"YKD"}</definedName>
    <definedName name="ㄹㅇㅊ" localSheetId="3" hidden="1">{#N/A,#N/A,TRUE,"Y생산";#N/A,#N/A,TRUE,"Y판매";#N/A,#N/A,TRUE,"Y총물량";#N/A,#N/A,TRUE,"Y능력";#N/A,#N/A,TRUE,"YKD"}</definedName>
    <definedName name="ㄹㅇㅊ" localSheetId="4" hidden="1">{#N/A,#N/A,TRUE,"Y생산";#N/A,#N/A,TRUE,"Y판매";#N/A,#N/A,TRUE,"Y총물량";#N/A,#N/A,TRUE,"Y능력";#N/A,#N/A,TRUE,"YKD"}</definedName>
    <definedName name="ㄹㅇㅊ" localSheetId="5" hidden="1">{#N/A,#N/A,TRUE,"Y생산";#N/A,#N/A,TRUE,"Y판매";#N/A,#N/A,TRUE,"Y총물량";#N/A,#N/A,TRUE,"Y능력";#N/A,#N/A,TRUE,"YKD"}</definedName>
    <definedName name="ㄹㅇㅊ" localSheetId="6" hidden="1">{#N/A,#N/A,TRUE,"Y생산";#N/A,#N/A,TRUE,"Y판매";#N/A,#N/A,TRUE,"Y총물량";#N/A,#N/A,TRUE,"Y능력";#N/A,#N/A,TRUE,"YKD"}</definedName>
    <definedName name="ㄹㅇㅊ" localSheetId="22" hidden="1">{#N/A,#N/A,TRUE,"Y생산";#N/A,#N/A,TRUE,"Y판매";#N/A,#N/A,TRUE,"Y총물량";#N/A,#N/A,TRUE,"Y능력";#N/A,#N/A,TRUE,"YKD"}</definedName>
    <definedName name="ㄹㅇㅊ" localSheetId="23" hidden="1">{#N/A,#N/A,TRUE,"Y생산";#N/A,#N/A,TRUE,"Y판매";#N/A,#N/A,TRUE,"Y총물량";#N/A,#N/A,TRUE,"Y능력";#N/A,#N/A,TRUE,"YKD"}</definedName>
    <definedName name="ㄹㅇㅊ" localSheetId="24" hidden="1">{#N/A,#N/A,TRUE,"Y생산";#N/A,#N/A,TRUE,"Y판매";#N/A,#N/A,TRUE,"Y총물량";#N/A,#N/A,TRUE,"Y능력";#N/A,#N/A,TRUE,"YKD"}</definedName>
    <definedName name="ㄹㅇㅊ" localSheetId="10" hidden="1">{#N/A,#N/A,TRUE,"Y생산";#N/A,#N/A,TRUE,"Y판매";#N/A,#N/A,TRUE,"Y총물량";#N/A,#N/A,TRUE,"Y능력";#N/A,#N/A,TRUE,"YKD"}</definedName>
    <definedName name="ㄹㅇㅊ" localSheetId="13" hidden="1">{#N/A,#N/A,TRUE,"Y생산";#N/A,#N/A,TRUE,"Y판매";#N/A,#N/A,TRUE,"Y총물량";#N/A,#N/A,TRUE,"Y능력";#N/A,#N/A,TRUE,"YKD"}</definedName>
    <definedName name="ㄹㅇㅊ" localSheetId="14" hidden="1">{#N/A,#N/A,TRUE,"Y생산";#N/A,#N/A,TRUE,"Y판매";#N/A,#N/A,TRUE,"Y총물량";#N/A,#N/A,TRUE,"Y능력";#N/A,#N/A,TRUE,"YKD"}</definedName>
    <definedName name="ㄹㅇㅊ" localSheetId="15" hidden="1">{#N/A,#N/A,TRUE,"Y생산";#N/A,#N/A,TRUE,"Y판매";#N/A,#N/A,TRUE,"Y총물량";#N/A,#N/A,TRUE,"Y능력";#N/A,#N/A,TRUE,"YKD"}</definedName>
    <definedName name="ㄹㅇㅊ" localSheetId="16" hidden="1">{#N/A,#N/A,TRUE,"Y생산";#N/A,#N/A,TRUE,"Y판매";#N/A,#N/A,TRUE,"Y총물량";#N/A,#N/A,TRUE,"Y능력";#N/A,#N/A,TRUE,"YKD"}</definedName>
    <definedName name="ㄹㅇㅊ" localSheetId="17" hidden="1">{#N/A,#N/A,TRUE,"Y생산";#N/A,#N/A,TRUE,"Y판매";#N/A,#N/A,TRUE,"Y총물량";#N/A,#N/A,TRUE,"Y능력";#N/A,#N/A,TRUE,"YKD"}</definedName>
    <definedName name="ㄹㅇㅊ" localSheetId="19" hidden="1">{#N/A,#N/A,TRUE,"Y생산";#N/A,#N/A,TRUE,"Y판매";#N/A,#N/A,TRUE,"Y총물량";#N/A,#N/A,TRUE,"Y능력";#N/A,#N/A,TRUE,"YKD"}</definedName>
    <definedName name="ㄹㅇㅊ" localSheetId="20" hidden="1">{#N/A,#N/A,TRUE,"Y생산";#N/A,#N/A,TRUE,"Y판매";#N/A,#N/A,TRUE,"Y총물량";#N/A,#N/A,TRUE,"Y능력";#N/A,#N/A,TRUE,"YKD"}</definedName>
    <definedName name="ㄹㅇㅊ" localSheetId="21" hidden="1">{#N/A,#N/A,TRUE,"Y생산";#N/A,#N/A,TRUE,"Y판매";#N/A,#N/A,TRUE,"Y총물량";#N/A,#N/A,TRUE,"Y능력";#N/A,#N/A,TRUE,"YKD"}</definedName>
    <definedName name="ㄹㅇㅊ" localSheetId="25" hidden="1">{#N/A,#N/A,TRUE,"Y생산";#N/A,#N/A,TRUE,"Y판매";#N/A,#N/A,TRUE,"Y총물량";#N/A,#N/A,TRUE,"Y능력";#N/A,#N/A,TRUE,"YKD"}</definedName>
    <definedName name="ㄹㅇㅊ" localSheetId="26" hidden="1">{#N/A,#N/A,TRUE,"Y생산";#N/A,#N/A,TRUE,"Y판매";#N/A,#N/A,TRUE,"Y총물량";#N/A,#N/A,TRUE,"Y능력";#N/A,#N/A,TRUE,"YKD"}</definedName>
    <definedName name="ㄹㅇㅊ" localSheetId="27" hidden="1">{#N/A,#N/A,TRUE,"Y생산";#N/A,#N/A,TRUE,"Y판매";#N/A,#N/A,TRUE,"Y총물량";#N/A,#N/A,TRUE,"Y능력";#N/A,#N/A,TRUE,"YKD"}</definedName>
    <definedName name="ㄹㅇㅊ" localSheetId="28" hidden="1">{#N/A,#N/A,TRUE,"Y생산";#N/A,#N/A,TRUE,"Y판매";#N/A,#N/A,TRUE,"Y총물량";#N/A,#N/A,TRUE,"Y능력";#N/A,#N/A,TRUE,"YKD"}</definedName>
    <definedName name="ㄹㅇㅊ" localSheetId="29" hidden="1">{#N/A,#N/A,TRUE,"Y생산";#N/A,#N/A,TRUE,"Y판매";#N/A,#N/A,TRUE,"Y총물량";#N/A,#N/A,TRUE,"Y능력";#N/A,#N/A,TRUE,"YKD"}</definedName>
    <definedName name="ㄹㅇㅊ" localSheetId="30" hidden="1">{#N/A,#N/A,TRUE,"Y생산";#N/A,#N/A,TRUE,"Y판매";#N/A,#N/A,TRUE,"Y총물량";#N/A,#N/A,TRUE,"Y능력";#N/A,#N/A,TRUE,"YKD"}</definedName>
    <definedName name="ㄹㅇㅊ" localSheetId="31" hidden="1">{#N/A,#N/A,TRUE,"Y생산";#N/A,#N/A,TRUE,"Y판매";#N/A,#N/A,TRUE,"Y총물량";#N/A,#N/A,TRUE,"Y능력";#N/A,#N/A,TRUE,"YKD"}</definedName>
    <definedName name="ㄹㅇㅊ" localSheetId="33" hidden="1">{#N/A,#N/A,TRUE,"Y생산";#N/A,#N/A,TRUE,"Y판매";#N/A,#N/A,TRUE,"Y총물량";#N/A,#N/A,TRUE,"Y능력";#N/A,#N/A,TRUE,"YKD"}</definedName>
    <definedName name="ㄹㅇㅊ" localSheetId="36" hidden="1">{#N/A,#N/A,TRUE,"Y생산";#N/A,#N/A,TRUE,"Y판매";#N/A,#N/A,TRUE,"Y총물량";#N/A,#N/A,TRUE,"Y능력";#N/A,#N/A,TRUE,"YKD"}</definedName>
    <definedName name="ㄹㅇㅊ" localSheetId="37" hidden="1">{#N/A,#N/A,TRUE,"Y생산";#N/A,#N/A,TRUE,"Y판매";#N/A,#N/A,TRUE,"Y총물량";#N/A,#N/A,TRUE,"Y능력";#N/A,#N/A,TRUE,"YKD"}</definedName>
    <definedName name="ㄹㅇㅊ" localSheetId="38" hidden="1">{#N/A,#N/A,TRUE,"Y생산";#N/A,#N/A,TRUE,"Y판매";#N/A,#N/A,TRUE,"Y총물량";#N/A,#N/A,TRUE,"Y능력";#N/A,#N/A,TRUE,"YKD"}</definedName>
    <definedName name="ㄹㅇㅊ" localSheetId="11" hidden="1">{#N/A,#N/A,TRUE,"Y생산";#N/A,#N/A,TRUE,"Y판매";#N/A,#N/A,TRUE,"Y총물량";#N/A,#N/A,TRUE,"Y능력";#N/A,#N/A,TRUE,"YKD"}</definedName>
    <definedName name="ㄹㅇㅊ" hidden="1">{#N/A,#N/A,TRUE,"Y생산";#N/A,#N/A,TRUE,"Y판매";#N/A,#N/A,TRUE,"Y총물량";#N/A,#N/A,TRUE,"Y능력";#N/A,#N/A,TRUE,"YKD"}</definedName>
    <definedName name="ㅁ" localSheetId="38" hidden="1">{"'Hatch06'!$AI$25","'Hatch06'!$A$1:$BD$38"}</definedName>
    <definedName name="ㅁ" hidden="1">{"'Hatch06'!$AI$25","'Hatch06'!$A$1:$BD$38"}</definedName>
    <definedName name="무한" localSheetId="7" hidden="1">{#N/A,#N/A,TRUE,"Y생산";#N/A,#N/A,TRUE,"Y판매";#N/A,#N/A,TRUE,"Y총물량";#N/A,#N/A,TRUE,"Y능력";#N/A,#N/A,TRUE,"YKD"}</definedName>
    <definedName name="무한" localSheetId="8" hidden="1">{#N/A,#N/A,TRUE,"Y생산";#N/A,#N/A,TRUE,"Y판매";#N/A,#N/A,TRUE,"Y총물량";#N/A,#N/A,TRUE,"Y능력";#N/A,#N/A,TRUE,"YKD"}</definedName>
    <definedName name="무한" localSheetId="9" hidden="1">{#N/A,#N/A,TRUE,"Y생산";#N/A,#N/A,TRUE,"Y판매";#N/A,#N/A,TRUE,"Y총물량";#N/A,#N/A,TRUE,"Y능력";#N/A,#N/A,TRUE,"YKD"}</definedName>
    <definedName name="무한" localSheetId="0" hidden="1">{#N/A,#N/A,TRUE,"Y생산";#N/A,#N/A,TRUE,"Y판매";#N/A,#N/A,TRUE,"Y총물량";#N/A,#N/A,TRUE,"Y능력";#N/A,#N/A,TRUE,"YKD"}</definedName>
    <definedName name="무한" localSheetId="1" hidden="1">{#N/A,#N/A,TRUE,"Y생산";#N/A,#N/A,TRUE,"Y판매";#N/A,#N/A,TRUE,"Y총물량";#N/A,#N/A,TRUE,"Y능력";#N/A,#N/A,TRUE,"YKD"}</definedName>
    <definedName name="무한" localSheetId="2" hidden="1">{#N/A,#N/A,TRUE,"Y생산";#N/A,#N/A,TRUE,"Y판매";#N/A,#N/A,TRUE,"Y총물량";#N/A,#N/A,TRUE,"Y능력";#N/A,#N/A,TRUE,"YKD"}</definedName>
    <definedName name="무한" localSheetId="3" hidden="1">{#N/A,#N/A,TRUE,"Y생산";#N/A,#N/A,TRUE,"Y판매";#N/A,#N/A,TRUE,"Y총물량";#N/A,#N/A,TRUE,"Y능력";#N/A,#N/A,TRUE,"YKD"}</definedName>
    <definedName name="무한" localSheetId="4" hidden="1">{#N/A,#N/A,TRUE,"Y생산";#N/A,#N/A,TRUE,"Y판매";#N/A,#N/A,TRUE,"Y총물량";#N/A,#N/A,TRUE,"Y능력";#N/A,#N/A,TRUE,"YKD"}</definedName>
    <definedName name="무한" localSheetId="5" hidden="1">{#N/A,#N/A,TRUE,"Y생산";#N/A,#N/A,TRUE,"Y판매";#N/A,#N/A,TRUE,"Y총물량";#N/A,#N/A,TRUE,"Y능력";#N/A,#N/A,TRUE,"YKD"}</definedName>
    <definedName name="무한" localSheetId="6" hidden="1">{#N/A,#N/A,TRUE,"Y생산";#N/A,#N/A,TRUE,"Y판매";#N/A,#N/A,TRUE,"Y총물량";#N/A,#N/A,TRUE,"Y능력";#N/A,#N/A,TRUE,"YKD"}</definedName>
    <definedName name="무한" localSheetId="22" hidden="1">{#N/A,#N/A,TRUE,"Y생산";#N/A,#N/A,TRUE,"Y판매";#N/A,#N/A,TRUE,"Y총물량";#N/A,#N/A,TRUE,"Y능력";#N/A,#N/A,TRUE,"YKD"}</definedName>
    <definedName name="무한" localSheetId="23" hidden="1">{#N/A,#N/A,TRUE,"Y생산";#N/A,#N/A,TRUE,"Y판매";#N/A,#N/A,TRUE,"Y총물량";#N/A,#N/A,TRUE,"Y능력";#N/A,#N/A,TRUE,"YKD"}</definedName>
    <definedName name="무한" localSheetId="24" hidden="1">{#N/A,#N/A,TRUE,"Y생산";#N/A,#N/A,TRUE,"Y판매";#N/A,#N/A,TRUE,"Y총물량";#N/A,#N/A,TRUE,"Y능력";#N/A,#N/A,TRUE,"YKD"}</definedName>
    <definedName name="무한" localSheetId="10" hidden="1">{#N/A,#N/A,TRUE,"Y생산";#N/A,#N/A,TRUE,"Y판매";#N/A,#N/A,TRUE,"Y총물량";#N/A,#N/A,TRUE,"Y능력";#N/A,#N/A,TRUE,"YKD"}</definedName>
    <definedName name="무한" localSheetId="13" hidden="1">{#N/A,#N/A,TRUE,"Y생산";#N/A,#N/A,TRUE,"Y판매";#N/A,#N/A,TRUE,"Y총물량";#N/A,#N/A,TRUE,"Y능력";#N/A,#N/A,TRUE,"YKD"}</definedName>
    <definedName name="무한" localSheetId="14" hidden="1">{#N/A,#N/A,TRUE,"Y생산";#N/A,#N/A,TRUE,"Y판매";#N/A,#N/A,TRUE,"Y총물량";#N/A,#N/A,TRUE,"Y능력";#N/A,#N/A,TRUE,"YKD"}</definedName>
    <definedName name="무한" localSheetId="15" hidden="1">{#N/A,#N/A,TRUE,"Y생산";#N/A,#N/A,TRUE,"Y판매";#N/A,#N/A,TRUE,"Y총물량";#N/A,#N/A,TRUE,"Y능력";#N/A,#N/A,TRUE,"YKD"}</definedName>
    <definedName name="무한" localSheetId="16" hidden="1">{#N/A,#N/A,TRUE,"Y생산";#N/A,#N/A,TRUE,"Y판매";#N/A,#N/A,TRUE,"Y총물량";#N/A,#N/A,TRUE,"Y능력";#N/A,#N/A,TRUE,"YKD"}</definedName>
    <definedName name="무한" localSheetId="17" hidden="1">{#N/A,#N/A,TRUE,"Y생산";#N/A,#N/A,TRUE,"Y판매";#N/A,#N/A,TRUE,"Y총물량";#N/A,#N/A,TRUE,"Y능력";#N/A,#N/A,TRUE,"YKD"}</definedName>
    <definedName name="무한" localSheetId="19" hidden="1">{#N/A,#N/A,TRUE,"Y생산";#N/A,#N/A,TRUE,"Y판매";#N/A,#N/A,TRUE,"Y총물량";#N/A,#N/A,TRUE,"Y능력";#N/A,#N/A,TRUE,"YKD"}</definedName>
    <definedName name="무한" localSheetId="20" hidden="1">{#N/A,#N/A,TRUE,"Y생산";#N/A,#N/A,TRUE,"Y판매";#N/A,#N/A,TRUE,"Y총물량";#N/A,#N/A,TRUE,"Y능력";#N/A,#N/A,TRUE,"YKD"}</definedName>
    <definedName name="무한" localSheetId="21" hidden="1">{#N/A,#N/A,TRUE,"Y생산";#N/A,#N/A,TRUE,"Y판매";#N/A,#N/A,TRUE,"Y총물량";#N/A,#N/A,TRUE,"Y능력";#N/A,#N/A,TRUE,"YKD"}</definedName>
    <definedName name="무한" localSheetId="25" hidden="1">{#N/A,#N/A,TRUE,"Y생산";#N/A,#N/A,TRUE,"Y판매";#N/A,#N/A,TRUE,"Y총물량";#N/A,#N/A,TRUE,"Y능력";#N/A,#N/A,TRUE,"YKD"}</definedName>
    <definedName name="무한" localSheetId="26" hidden="1">{#N/A,#N/A,TRUE,"Y생산";#N/A,#N/A,TRUE,"Y판매";#N/A,#N/A,TRUE,"Y총물량";#N/A,#N/A,TRUE,"Y능력";#N/A,#N/A,TRUE,"YKD"}</definedName>
    <definedName name="무한" localSheetId="27" hidden="1">{#N/A,#N/A,TRUE,"Y생산";#N/A,#N/A,TRUE,"Y판매";#N/A,#N/A,TRUE,"Y총물량";#N/A,#N/A,TRUE,"Y능력";#N/A,#N/A,TRUE,"YKD"}</definedName>
    <definedName name="무한" localSheetId="28" hidden="1">{#N/A,#N/A,TRUE,"Y생산";#N/A,#N/A,TRUE,"Y판매";#N/A,#N/A,TRUE,"Y총물량";#N/A,#N/A,TRUE,"Y능력";#N/A,#N/A,TRUE,"YKD"}</definedName>
    <definedName name="무한" localSheetId="29" hidden="1">{#N/A,#N/A,TRUE,"Y생산";#N/A,#N/A,TRUE,"Y판매";#N/A,#N/A,TRUE,"Y총물량";#N/A,#N/A,TRUE,"Y능력";#N/A,#N/A,TRUE,"YKD"}</definedName>
    <definedName name="무한" localSheetId="30" hidden="1">{#N/A,#N/A,TRUE,"Y생산";#N/A,#N/A,TRUE,"Y판매";#N/A,#N/A,TRUE,"Y총물량";#N/A,#N/A,TRUE,"Y능력";#N/A,#N/A,TRUE,"YKD"}</definedName>
    <definedName name="무한" localSheetId="31" hidden="1">{#N/A,#N/A,TRUE,"Y생산";#N/A,#N/A,TRUE,"Y판매";#N/A,#N/A,TRUE,"Y총물량";#N/A,#N/A,TRUE,"Y능력";#N/A,#N/A,TRUE,"YKD"}</definedName>
    <definedName name="무한" localSheetId="33" hidden="1">{#N/A,#N/A,TRUE,"Y생산";#N/A,#N/A,TRUE,"Y판매";#N/A,#N/A,TRUE,"Y총물량";#N/A,#N/A,TRUE,"Y능력";#N/A,#N/A,TRUE,"YKD"}</definedName>
    <definedName name="무한" localSheetId="36" hidden="1">{#N/A,#N/A,TRUE,"Y생산";#N/A,#N/A,TRUE,"Y판매";#N/A,#N/A,TRUE,"Y총물량";#N/A,#N/A,TRUE,"Y능력";#N/A,#N/A,TRUE,"YKD"}</definedName>
    <definedName name="무한" localSheetId="37" hidden="1">{#N/A,#N/A,TRUE,"Y생산";#N/A,#N/A,TRUE,"Y판매";#N/A,#N/A,TRUE,"Y총물량";#N/A,#N/A,TRUE,"Y능력";#N/A,#N/A,TRUE,"YKD"}</definedName>
    <definedName name="무한" localSheetId="38" hidden="1">{#N/A,#N/A,TRUE,"Y생산";#N/A,#N/A,TRUE,"Y판매";#N/A,#N/A,TRUE,"Y총물량";#N/A,#N/A,TRUE,"Y능력";#N/A,#N/A,TRUE,"YKD"}</definedName>
    <definedName name="무한" localSheetId="11" hidden="1">{#N/A,#N/A,TRUE,"Y생산";#N/A,#N/A,TRUE,"Y판매";#N/A,#N/A,TRUE,"Y총물량";#N/A,#N/A,TRUE,"Y능력";#N/A,#N/A,TRUE,"YKD"}</definedName>
    <definedName name="무한" hidden="1">{#N/A,#N/A,TRUE,"Y생산";#N/A,#N/A,TRUE,"Y판매";#N/A,#N/A,TRUE,"Y총물량";#N/A,#N/A,TRUE,"Y능력";#N/A,#N/A,TRUE,"YKD"}</definedName>
    <definedName name="물랴자" localSheetId="7" hidden="1">{#N/A,#N/A,TRUE,"Y생산";#N/A,#N/A,TRUE,"Y판매";#N/A,#N/A,TRUE,"Y총물량";#N/A,#N/A,TRUE,"Y능력";#N/A,#N/A,TRUE,"YKD"}</definedName>
    <definedName name="물랴자" localSheetId="8" hidden="1">{#N/A,#N/A,TRUE,"Y생산";#N/A,#N/A,TRUE,"Y판매";#N/A,#N/A,TRUE,"Y총물량";#N/A,#N/A,TRUE,"Y능력";#N/A,#N/A,TRUE,"YKD"}</definedName>
    <definedName name="물랴자" localSheetId="9" hidden="1">{#N/A,#N/A,TRUE,"Y생산";#N/A,#N/A,TRUE,"Y판매";#N/A,#N/A,TRUE,"Y총물량";#N/A,#N/A,TRUE,"Y능력";#N/A,#N/A,TRUE,"YKD"}</definedName>
    <definedName name="물랴자" localSheetId="0" hidden="1">{#N/A,#N/A,TRUE,"Y생산";#N/A,#N/A,TRUE,"Y판매";#N/A,#N/A,TRUE,"Y총물량";#N/A,#N/A,TRUE,"Y능력";#N/A,#N/A,TRUE,"YKD"}</definedName>
    <definedName name="물랴자" localSheetId="1" hidden="1">{#N/A,#N/A,TRUE,"Y생산";#N/A,#N/A,TRUE,"Y판매";#N/A,#N/A,TRUE,"Y총물량";#N/A,#N/A,TRUE,"Y능력";#N/A,#N/A,TRUE,"YKD"}</definedName>
    <definedName name="물랴자" localSheetId="2" hidden="1">{#N/A,#N/A,TRUE,"Y생산";#N/A,#N/A,TRUE,"Y판매";#N/A,#N/A,TRUE,"Y총물량";#N/A,#N/A,TRUE,"Y능력";#N/A,#N/A,TRUE,"YKD"}</definedName>
    <definedName name="물랴자" localSheetId="3" hidden="1">{#N/A,#N/A,TRUE,"Y생산";#N/A,#N/A,TRUE,"Y판매";#N/A,#N/A,TRUE,"Y총물량";#N/A,#N/A,TRUE,"Y능력";#N/A,#N/A,TRUE,"YKD"}</definedName>
    <definedName name="물랴자" localSheetId="4" hidden="1">{#N/A,#N/A,TRUE,"Y생산";#N/A,#N/A,TRUE,"Y판매";#N/A,#N/A,TRUE,"Y총물량";#N/A,#N/A,TRUE,"Y능력";#N/A,#N/A,TRUE,"YKD"}</definedName>
    <definedName name="물랴자" localSheetId="5" hidden="1">{#N/A,#N/A,TRUE,"Y생산";#N/A,#N/A,TRUE,"Y판매";#N/A,#N/A,TRUE,"Y총물량";#N/A,#N/A,TRUE,"Y능력";#N/A,#N/A,TRUE,"YKD"}</definedName>
    <definedName name="물랴자" localSheetId="6" hidden="1">{#N/A,#N/A,TRUE,"Y생산";#N/A,#N/A,TRUE,"Y판매";#N/A,#N/A,TRUE,"Y총물량";#N/A,#N/A,TRUE,"Y능력";#N/A,#N/A,TRUE,"YKD"}</definedName>
    <definedName name="물랴자" localSheetId="22" hidden="1">{#N/A,#N/A,TRUE,"Y생산";#N/A,#N/A,TRUE,"Y판매";#N/A,#N/A,TRUE,"Y총물량";#N/A,#N/A,TRUE,"Y능력";#N/A,#N/A,TRUE,"YKD"}</definedName>
    <definedName name="물랴자" localSheetId="23" hidden="1">{#N/A,#N/A,TRUE,"Y생산";#N/A,#N/A,TRUE,"Y판매";#N/A,#N/A,TRUE,"Y총물량";#N/A,#N/A,TRUE,"Y능력";#N/A,#N/A,TRUE,"YKD"}</definedName>
    <definedName name="물랴자" localSheetId="24" hidden="1">{#N/A,#N/A,TRUE,"Y생산";#N/A,#N/A,TRUE,"Y판매";#N/A,#N/A,TRUE,"Y총물량";#N/A,#N/A,TRUE,"Y능력";#N/A,#N/A,TRUE,"YKD"}</definedName>
    <definedName name="물랴자" localSheetId="10" hidden="1">{#N/A,#N/A,TRUE,"Y생산";#N/A,#N/A,TRUE,"Y판매";#N/A,#N/A,TRUE,"Y총물량";#N/A,#N/A,TRUE,"Y능력";#N/A,#N/A,TRUE,"YKD"}</definedName>
    <definedName name="물랴자" localSheetId="13" hidden="1">{#N/A,#N/A,TRUE,"Y생산";#N/A,#N/A,TRUE,"Y판매";#N/A,#N/A,TRUE,"Y총물량";#N/A,#N/A,TRUE,"Y능력";#N/A,#N/A,TRUE,"YKD"}</definedName>
    <definedName name="물랴자" localSheetId="14" hidden="1">{#N/A,#N/A,TRUE,"Y생산";#N/A,#N/A,TRUE,"Y판매";#N/A,#N/A,TRUE,"Y총물량";#N/A,#N/A,TRUE,"Y능력";#N/A,#N/A,TRUE,"YKD"}</definedName>
    <definedName name="물랴자" localSheetId="15" hidden="1">{#N/A,#N/A,TRUE,"Y생산";#N/A,#N/A,TRUE,"Y판매";#N/A,#N/A,TRUE,"Y총물량";#N/A,#N/A,TRUE,"Y능력";#N/A,#N/A,TRUE,"YKD"}</definedName>
    <definedName name="물랴자" localSheetId="16" hidden="1">{#N/A,#N/A,TRUE,"Y생산";#N/A,#N/A,TRUE,"Y판매";#N/A,#N/A,TRUE,"Y총물량";#N/A,#N/A,TRUE,"Y능력";#N/A,#N/A,TRUE,"YKD"}</definedName>
    <definedName name="물랴자" localSheetId="17" hidden="1">{#N/A,#N/A,TRUE,"Y생산";#N/A,#N/A,TRUE,"Y판매";#N/A,#N/A,TRUE,"Y총물량";#N/A,#N/A,TRUE,"Y능력";#N/A,#N/A,TRUE,"YKD"}</definedName>
    <definedName name="물랴자" localSheetId="19" hidden="1">{#N/A,#N/A,TRUE,"Y생산";#N/A,#N/A,TRUE,"Y판매";#N/A,#N/A,TRUE,"Y총물량";#N/A,#N/A,TRUE,"Y능력";#N/A,#N/A,TRUE,"YKD"}</definedName>
    <definedName name="물랴자" localSheetId="20" hidden="1">{#N/A,#N/A,TRUE,"Y생산";#N/A,#N/A,TRUE,"Y판매";#N/A,#N/A,TRUE,"Y총물량";#N/A,#N/A,TRUE,"Y능력";#N/A,#N/A,TRUE,"YKD"}</definedName>
    <definedName name="물랴자" localSheetId="21" hidden="1">{#N/A,#N/A,TRUE,"Y생산";#N/A,#N/A,TRUE,"Y판매";#N/A,#N/A,TRUE,"Y총물량";#N/A,#N/A,TRUE,"Y능력";#N/A,#N/A,TRUE,"YKD"}</definedName>
    <definedName name="물랴자" localSheetId="25" hidden="1">{#N/A,#N/A,TRUE,"Y생산";#N/A,#N/A,TRUE,"Y판매";#N/A,#N/A,TRUE,"Y총물량";#N/A,#N/A,TRUE,"Y능력";#N/A,#N/A,TRUE,"YKD"}</definedName>
    <definedName name="물랴자" localSheetId="26" hidden="1">{#N/A,#N/A,TRUE,"Y생산";#N/A,#N/A,TRUE,"Y판매";#N/A,#N/A,TRUE,"Y총물량";#N/A,#N/A,TRUE,"Y능력";#N/A,#N/A,TRUE,"YKD"}</definedName>
    <definedName name="물랴자" localSheetId="27" hidden="1">{#N/A,#N/A,TRUE,"Y생산";#N/A,#N/A,TRUE,"Y판매";#N/A,#N/A,TRUE,"Y총물량";#N/A,#N/A,TRUE,"Y능력";#N/A,#N/A,TRUE,"YKD"}</definedName>
    <definedName name="물랴자" localSheetId="28" hidden="1">{#N/A,#N/A,TRUE,"Y생산";#N/A,#N/A,TRUE,"Y판매";#N/A,#N/A,TRUE,"Y총물량";#N/A,#N/A,TRUE,"Y능력";#N/A,#N/A,TRUE,"YKD"}</definedName>
    <definedName name="물랴자" localSheetId="29" hidden="1">{#N/A,#N/A,TRUE,"Y생산";#N/A,#N/A,TRUE,"Y판매";#N/A,#N/A,TRUE,"Y총물량";#N/A,#N/A,TRUE,"Y능력";#N/A,#N/A,TRUE,"YKD"}</definedName>
    <definedName name="물랴자" localSheetId="30" hidden="1">{#N/A,#N/A,TRUE,"Y생산";#N/A,#N/A,TRUE,"Y판매";#N/A,#N/A,TRUE,"Y총물량";#N/A,#N/A,TRUE,"Y능력";#N/A,#N/A,TRUE,"YKD"}</definedName>
    <definedName name="물랴자" localSheetId="31" hidden="1">{#N/A,#N/A,TRUE,"Y생산";#N/A,#N/A,TRUE,"Y판매";#N/A,#N/A,TRUE,"Y총물량";#N/A,#N/A,TRUE,"Y능력";#N/A,#N/A,TRUE,"YKD"}</definedName>
    <definedName name="물랴자" localSheetId="33" hidden="1">{#N/A,#N/A,TRUE,"Y생산";#N/A,#N/A,TRUE,"Y판매";#N/A,#N/A,TRUE,"Y총물량";#N/A,#N/A,TRUE,"Y능력";#N/A,#N/A,TRUE,"YKD"}</definedName>
    <definedName name="물랴자" localSheetId="36" hidden="1">{#N/A,#N/A,TRUE,"Y생산";#N/A,#N/A,TRUE,"Y판매";#N/A,#N/A,TRUE,"Y총물량";#N/A,#N/A,TRUE,"Y능력";#N/A,#N/A,TRUE,"YKD"}</definedName>
    <definedName name="물랴자" localSheetId="37" hidden="1">{#N/A,#N/A,TRUE,"Y생산";#N/A,#N/A,TRUE,"Y판매";#N/A,#N/A,TRUE,"Y총물량";#N/A,#N/A,TRUE,"Y능력";#N/A,#N/A,TRUE,"YKD"}</definedName>
    <definedName name="물랴자" localSheetId="38" hidden="1">{#N/A,#N/A,TRUE,"Y생산";#N/A,#N/A,TRUE,"Y판매";#N/A,#N/A,TRUE,"Y총물량";#N/A,#N/A,TRUE,"Y능력";#N/A,#N/A,TRUE,"YKD"}</definedName>
    <definedName name="물랴자" localSheetId="11" hidden="1">{#N/A,#N/A,TRUE,"Y생산";#N/A,#N/A,TRUE,"Y판매";#N/A,#N/A,TRUE,"Y총물량";#N/A,#N/A,TRUE,"Y능력";#N/A,#N/A,TRUE,"YKD"}</definedName>
    <definedName name="물랴자" hidden="1">{#N/A,#N/A,TRUE,"Y생산";#N/A,#N/A,TRUE,"Y판매";#N/A,#N/A,TRUE,"Y총물량";#N/A,#N/A,TRUE,"Y능력";#N/A,#N/A,TRUE,"YKD"}</definedName>
    <definedName name="물량수" localSheetId="7" hidden="1">{#N/A,#N/A,TRUE,"Y생산";#N/A,#N/A,TRUE,"Y판매";#N/A,#N/A,TRUE,"Y총물량";#N/A,#N/A,TRUE,"Y능력";#N/A,#N/A,TRUE,"YKD"}</definedName>
    <definedName name="물량수" localSheetId="8" hidden="1">{#N/A,#N/A,TRUE,"Y생산";#N/A,#N/A,TRUE,"Y판매";#N/A,#N/A,TRUE,"Y총물량";#N/A,#N/A,TRUE,"Y능력";#N/A,#N/A,TRUE,"YKD"}</definedName>
    <definedName name="물량수" localSheetId="9" hidden="1">{#N/A,#N/A,TRUE,"Y생산";#N/A,#N/A,TRUE,"Y판매";#N/A,#N/A,TRUE,"Y총물량";#N/A,#N/A,TRUE,"Y능력";#N/A,#N/A,TRUE,"YKD"}</definedName>
    <definedName name="물량수" localSheetId="0" hidden="1">{#N/A,#N/A,TRUE,"Y생산";#N/A,#N/A,TRUE,"Y판매";#N/A,#N/A,TRUE,"Y총물량";#N/A,#N/A,TRUE,"Y능력";#N/A,#N/A,TRUE,"YKD"}</definedName>
    <definedName name="물량수" localSheetId="1" hidden="1">{#N/A,#N/A,TRUE,"Y생산";#N/A,#N/A,TRUE,"Y판매";#N/A,#N/A,TRUE,"Y총물량";#N/A,#N/A,TRUE,"Y능력";#N/A,#N/A,TRUE,"YKD"}</definedName>
    <definedName name="물량수" localSheetId="2" hidden="1">{#N/A,#N/A,TRUE,"Y생산";#N/A,#N/A,TRUE,"Y판매";#N/A,#N/A,TRUE,"Y총물량";#N/A,#N/A,TRUE,"Y능력";#N/A,#N/A,TRUE,"YKD"}</definedName>
    <definedName name="물량수" localSheetId="3" hidden="1">{#N/A,#N/A,TRUE,"Y생산";#N/A,#N/A,TRUE,"Y판매";#N/A,#N/A,TRUE,"Y총물량";#N/A,#N/A,TRUE,"Y능력";#N/A,#N/A,TRUE,"YKD"}</definedName>
    <definedName name="물량수" localSheetId="4" hidden="1">{#N/A,#N/A,TRUE,"Y생산";#N/A,#N/A,TRUE,"Y판매";#N/A,#N/A,TRUE,"Y총물량";#N/A,#N/A,TRUE,"Y능력";#N/A,#N/A,TRUE,"YKD"}</definedName>
    <definedName name="물량수" localSheetId="5" hidden="1">{#N/A,#N/A,TRUE,"Y생산";#N/A,#N/A,TRUE,"Y판매";#N/A,#N/A,TRUE,"Y총물량";#N/A,#N/A,TRUE,"Y능력";#N/A,#N/A,TRUE,"YKD"}</definedName>
    <definedName name="물량수" localSheetId="6" hidden="1">{#N/A,#N/A,TRUE,"Y생산";#N/A,#N/A,TRUE,"Y판매";#N/A,#N/A,TRUE,"Y총물량";#N/A,#N/A,TRUE,"Y능력";#N/A,#N/A,TRUE,"YKD"}</definedName>
    <definedName name="물량수" localSheetId="22" hidden="1">{#N/A,#N/A,TRUE,"Y생산";#N/A,#N/A,TRUE,"Y판매";#N/A,#N/A,TRUE,"Y총물량";#N/A,#N/A,TRUE,"Y능력";#N/A,#N/A,TRUE,"YKD"}</definedName>
    <definedName name="물량수" localSheetId="23" hidden="1">{#N/A,#N/A,TRUE,"Y생산";#N/A,#N/A,TRUE,"Y판매";#N/A,#N/A,TRUE,"Y총물량";#N/A,#N/A,TRUE,"Y능력";#N/A,#N/A,TRUE,"YKD"}</definedName>
    <definedName name="물량수" localSheetId="24" hidden="1">{#N/A,#N/A,TRUE,"Y생산";#N/A,#N/A,TRUE,"Y판매";#N/A,#N/A,TRUE,"Y총물량";#N/A,#N/A,TRUE,"Y능력";#N/A,#N/A,TRUE,"YKD"}</definedName>
    <definedName name="물량수" localSheetId="10" hidden="1">{#N/A,#N/A,TRUE,"Y생산";#N/A,#N/A,TRUE,"Y판매";#N/A,#N/A,TRUE,"Y총물량";#N/A,#N/A,TRUE,"Y능력";#N/A,#N/A,TRUE,"YKD"}</definedName>
    <definedName name="물량수" localSheetId="13" hidden="1">{#N/A,#N/A,TRUE,"Y생산";#N/A,#N/A,TRUE,"Y판매";#N/A,#N/A,TRUE,"Y총물량";#N/A,#N/A,TRUE,"Y능력";#N/A,#N/A,TRUE,"YKD"}</definedName>
    <definedName name="물량수" localSheetId="14" hidden="1">{#N/A,#N/A,TRUE,"Y생산";#N/A,#N/A,TRUE,"Y판매";#N/A,#N/A,TRUE,"Y총물량";#N/A,#N/A,TRUE,"Y능력";#N/A,#N/A,TRUE,"YKD"}</definedName>
    <definedName name="물량수" localSheetId="15" hidden="1">{#N/A,#N/A,TRUE,"Y생산";#N/A,#N/A,TRUE,"Y판매";#N/A,#N/A,TRUE,"Y총물량";#N/A,#N/A,TRUE,"Y능력";#N/A,#N/A,TRUE,"YKD"}</definedName>
    <definedName name="물량수" localSheetId="16" hidden="1">{#N/A,#N/A,TRUE,"Y생산";#N/A,#N/A,TRUE,"Y판매";#N/A,#N/A,TRUE,"Y총물량";#N/A,#N/A,TRUE,"Y능력";#N/A,#N/A,TRUE,"YKD"}</definedName>
    <definedName name="물량수" localSheetId="17" hidden="1">{#N/A,#N/A,TRUE,"Y생산";#N/A,#N/A,TRUE,"Y판매";#N/A,#N/A,TRUE,"Y총물량";#N/A,#N/A,TRUE,"Y능력";#N/A,#N/A,TRUE,"YKD"}</definedName>
    <definedName name="물량수" localSheetId="19" hidden="1">{#N/A,#N/A,TRUE,"Y생산";#N/A,#N/A,TRUE,"Y판매";#N/A,#N/A,TRUE,"Y총물량";#N/A,#N/A,TRUE,"Y능력";#N/A,#N/A,TRUE,"YKD"}</definedName>
    <definedName name="물량수" localSheetId="20" hidden="1">{#N/A,#N/A,TRUE,"Y생산";#N/A,#N/A,TRUE,"Y판매";#N/A,#N/A,TRUE,"Y총물량";#N/A,#N/A,TRUE,"Y능력";#N/A,#N/A,TRUE,"YKD"}</definedName>
    <definedName name="물량수" localSheetId="21" hidden="1">{#N/A,#N/A,TRUE,"Y생산";#N/A,#N/A,TRUE,"Y판매";#N/A,#N/A,TRUE,"Y총물량";#N/A,#N/A,TRUE,"Y능력";#N/A,#N/A,TRUE,"YKD"}</definedName>
    <definedName name="물량수" localSheetId="25" hidden="1">{#N/A,#N/A,TRUE,"Y생산";#N/A,#N/A,TRUE,"Y판매";#N/A,#N/A,TRUE,"Y총물량";#N/A,#N/A,TRUE,"Y능력";#N/A,#N/A,TRUE,"YKD"}</definedName>
    <definedName name="물량수" localSheetId="26" hidden="1">{#N/A,#N/A,TRUE,"Y생산";#N/A,#N/A,TRUE,"Y판매";#N/A,#N/A,TRUE,"Y총물량";#N/A,#N/A,TRUE,"Y능력";#N/A,#N/A,TRUE,"YKD"}</definedName>
    <definedName name="물량수" localSheetId="27" hidden="1">{#N/A,#N/A,TRUE,"Y생산";#N/A,#N/A,TRUE,"Y판매";#N/A,#N/A,TRUE,"Y총물량";#N/A,#N/A,TRUE,"Y능력";#N/A,#N/A,TRUE,"YKD"}</definedName>
    <definedName name="물량수" localSheetId="28" hidden="1">{#N/A,#N/A,TRUE,"Y생산";#N/A,#N/A,TRUE,"Y판매";#N/A,#N/A,TRUE,"Y총물량";#N/A,#N/A,TRUE,"Y능력";#N/A,#N/A,TRUE,"YKD"}</definedName>
    <definedName name="물량수" localSheetId="29" hidden="1">{#N/A,#N/A,TRUE,"Y생산";#N/A,#N/A,TRUE,"Y판매";#N/A,#N/A,TRUE,"Y총물량";#N/A,#N/A,TRUE,"Y능력";#N/A,#N/A,TRUE,"YKD"}</definedName>
    <definedName name="물량수" localSheetId="30" hidden="1">{#N/A,#N/A,TRUE,"Y생산";#N/A,#N/A,TRUE,"Y판매";#N/A,#N/A,TRUE,"Y총물량";#N/A,#N/A,TRUE,"Y능력";#N/A,#N/A,TRUE,"YKD"}</definedName>
    <definedName name="물량수" localSheetId="31" hidden="1">{#N/A,#N/A,TRUE,"Y생산";#N/A,#N/A,TRUE,"Y판매";#N/A,#N/A,TRUE,"Y총물량";#N/A,#N/A,TRUE,"Y능력";#N/A,#N/A,TRUE,"YKD"}</definedName>
    <definedName name="물량수" localSheetId="33" hidden="1">{#N/A,#N/A,TRUE,"Y생산";#N/A,#N/A,TRUE,"Y판매";#N/A,#N/A,TRUE,"Y총물량";#N/A,#N/A,TRUE,"Y능력";#N/A,#N/A,TRUE,"YKD"}</definedName>
    <definedName name="물량수" localSheetId="36" hidden="1">{#N/A,#N/A,TRUE,"Y생산";#N/A,#N/A,TRUE,"Y판매";#N/A,#N/A,TRUE,"Y총물량";#N/A,#N/A,TRUE,"Y능력";#N/A,#N/A,TRUE,"YKD"}</definedName>
    <definedName name="물량수" localSheetId="37" hidden="1">{#N/A,#N/A,TRUE,"Y생산";#N/A,#N/A,TRUE,"Y판매";#N/A,#N/A,TRUE,"Y총물량";#N/A,#N/A,TRUE,"Y능력";#N/A,#N/A,TRUE,"YKD"}</definedName>
    <definedName name="물량수" localSheetId="38" hidden="1">{#N/A,#N/A,TRUE,"Y생산";#N/A,#N/A,TRUE,"Y판매";#N/A,#N/A,TRUE,"Y총물량";#N/A,#N/A,TRUE,"Y능력";#N/A,#N/A,TRUE,"YKD"}</definedName>
    <definedName name="물량수" localSheetId="11" hidden="1">{#N/A,#N/A,TRUE,"Y생산";#N/A,#N/A,TRUE,"Y판매";#N/A,#N/A,TRUE,"Y총물량";#N/A,#N/A,TRUE,"Y능력";#N/A,#N/A,TRUE,"YKD"}</definedName>
    <definedName name="물량수" hidden="1">{#N/A,#N/A,TRUE,"Y생산";#N/A,#N/A,TRUE,"Y판매";#N/A,#N/A,TRUE,"Y총물량";#N/A,#N/A,TRUE,"Y능력";#N/A,#N/A,TRUE,"YKD"}</definedName>
    <definedName name="물량수정" localSheetId="7" hidden="1">{#N/A,#N/A,TRUE,"Y생산";#N/A,#N/A,TRUE,"Y판매";#N/A,#N/A,TRUE,"Y총물량";#N/A,#N/A,TRUE,"Y능력";#N/A,#N/A,TRUE,"YKD"}</definedName>
    <definedName name="물량수정" localSheetId="8" hidden="1">{#N/A,#N/A,TRUE,"Y생산";#N/A,#N/A,TRUE,"Y판매";#N/A,#N/A,TRUE,"Y총물량";#N/A,#N/A,TRUE,"Y능력";#N/A,#N/A,TRUE,"YKD"}</definedName>
    <definedName name="물량수정" localSheetId="9" hidden="1">{#N/A,#N/A,TRUE,"Y생산";#N/A,#N/A,TRUE,"Y판매";#N/A,#N/A,TRUE,"Y총물량";#N/A,#N/A,TRUE,"Y능력";#N/A,#N/A,TRUE,"YKD"}</definedName>
    <definedName name="물량수정" localSheetId="0" hidden="1">{#N/A,#N/A,TRUE,"Y생산";#N/A,#N/A,TRUE,"Y판매";#N/A,#N/A,TRUE,"Y총물량";#N/A,#N/A,TRUE,"Y능력";#N/A,#N/A,TRUE,"YKD"}</definedName>
    <definedName name="물량수정" localSheetId="1" hidden="1">{#N/A,#N/A,TRUE,"Y생산";#N/A,#N/A,TRUE,"Y판매";#N/A,#N/A,TRUE,"Y총물량";#N/A,#N/A,TRUE,"Y능력";#N/A,#N/A,TRUE,"YKD"}</definedName>
    <definedName name="물량수정" localSheetId="2" hidden="1">{#N/A,#N/A,TRUE,"Y생산";#N/A,#N/A,TRUE,"Y판매";#N/A,#N/A,TRUE,"Y총물량";#N/A,#N/A,TRUE,"Y능력";#N/A,#N/A,TRUE,"YKD"}</definedName>
    <definedName name="물량수정" localSheetId="3" hidden="1">{#N/A,#N/A,TRUE,"Y생산";#N/A,#N/A,TRUE,"Y판매";#N/A,#N/A,TRUE,"Y총물량";#N/A,#N/A,TRUE,"Y능력";#N/A,#N/A,TRUE,"YKD"}</definedName>
    <definedName name="물량수정" localSheetId="4" hidden="1">{#N/A,#N/A,TRUE,"Y생산";#N/A,#N/A,TRUE,"Y판매";#N/A,#N/A,TRUE,"Y총물량";#N/A,#N/A,TRUE,"Y능력";#N/A,#N/A,TRUE,"YKD"}</definedName>
    <definedName name="물량수정" localSheetId="5" hidden="1">{#N/A,#N/A,TRUE,"Y생산";#N/A,#N/A,TRUE,"Y판매";#N/A,#N/A,TRUE,"Y총물량";#N/A,#N/A,TRUE,"Y능력";#N/A,#N/A,TRUE,"YKD"}</definedName>
    <definedName name="물량수정" localSheetId="6" hidden="1">{#N/A,#N/A,TRUE,"Y생산";#N/A,#N/A,TRUE,"Y판매";#N/A,#N/A,TRUE,"Y총물량";#N/A,#N/A,TRUE,"Y능력";#N/A,#N/A,TRUE,"YKD"}</definedName>
    <definedName name="물량수정" localSheetId="22" hidden="1">{#N/A,#N/A,TRUE,"Y생산";#N/A,#N/A,TRUE,"Y판매";#N/A,#N/A,TRUE,"Y총물량";#N/A,#N/A,TRUE,"Y능력";#N/A,#N/A,TRUE,"YKD"}</definedName>
    <definedName name="물량수정" localSheetId="23" hidden="1">{#N/A,#N/A,TRUE,"Y생산";#N/A,#N/A,TRUE,"Y판매";#N/A,#N/A,TRUE,"Y총물량";#N/A,#N/A,TRUE,"Y능력";#N/A,#N/A,TRUE,"YKD"}</definedName>
    <definedName name="물량수정" localSheetId="24" hidden="1">{#N/A,#N/A,TRUE,"Y생산";#N/A,#N/A,TRUE,"Y판매";#N/A,#N/A,TRUE,"Y총물량";#N/A,#N/A,TRUE,"Y능력";#N/A,#N/A,TRUE,"YKD"}</definedName>
    <definedName name="물량수정" localSheetId="10" hidden="1">{#N/A,#N/A,TRUE,"Y생산";#N/A,#N/A,TRUE,"Y판매";#N/A,#N/A,TRUE,"Y총물량";#N/A,#N/A,TRUE,"Y능력";#N/A,#N/A,TRUE,"YKD"}</definedName>
    <definedName name="물량수정" localSheetId="13" hidden="1">{#N/A,#N/A,TRUE,"Y생산";#N/A,#N/A,TRUE,"Y판매";#N/A,#N/A,TRUE,"Y총물량";#N/A,#N/A,TRUE,"Y능력";#N/A,#N/A,TRUE,"YKD"}</definedName>
    <definedName name="물량수정" localSheetId="14" hidden="1">{#N/A,#N/A,TRUE,"Y생산";#N/A,#N/A,TRUE,"Y판매";#N/A,#N/A,TRUE,"Y총물량";#N/A,#N/A,TRUE,"Y능력";#N/A,#N/A,TRUE,"YKD"}</definedName>
    <definedName name="물량수정" localSheetId="15" hidden="1">{#N/A,#N/A,TRUE,"Y생산";#N/A,#N/A,TRUE,"Y판매";#N/A,#N/A,TRUE,"Y총물량";#N/A,#N/A,TRUE,"Y능력";#N/A,#N/A,TRUE,"YKD"}</definedName>
    <definedName name="물량수정" localSheetId="16" hidden="1">{#N/A,#N/A,TRUE,"Y생산";#N/A,#N/A,TRUE,"Y판매";#N/A,#N/A,TRUE,"Y총물량";#N/A,#N/A,TRUE,"Y능력";#N/A,#N/A,TRUE,"YKD"}</definedName>
    <definedName name="물량수정" localSheetId="17" hidden="1">{#N/A,#N/A,TRUE,"Y생산";#N/A,#N/A,TRUE,"Y판매";#N/A,#N/A,TRUE,"Y총물량";#N/A,#N/A,TRUE,"Y능력";#N/A,#N/A,TRUE,"YKD"}</definedName>
    <definedName name="물량수정" localSheetId="19" hidden="1">{#N/A,#N/A,TRUE,"Y생산";#N/A,#N/A,TRUE,"Y판매";#N/A,#N/A,TRUE,"Y총물량";#N/A,#N/A,TRUE,"Y능력";#N/A,#N/A,TRUE,"YKD"}</definedName>
    <definedName name="물량수정" localSheetId="20" hidden="1">{#N/A,#N/A,TRUE,"Y생산";#N/A,#N/A,TRUE,"Y판매";#N/A,#N/A,TRUE,"Y총물량";#N/A,#N/A,TRUE,"Y능력";#N/A,#N/A,TRUE,"YKD"}</definedName>
    <definedName name="물량수정" localSheetId="21" hidden="1">{#N/A,#N/A,TRUE,"Y생산";#N/A,#N/A,TRUE,"Y판매";#N/A,#N/A,TRUE,"Y총물량";#N/A,#N/A,TRUE,"Y능력";#N/A,#N/A,TRUE,"YKD"}</definedName>
    <definedName name="물량수정" localSheetId="25" hidden="1">{#N/A,#N/A,TRUE,"Y생산";#N/A,#N/A,TRUE,"Y판매";#N/A,#N/A,TRUE,"Y총물량";#N/A,#N/A,TRUE,"Y능력";#N/A,#N/A,TRUE,"YKD"}</definedName>
    <definedName name="물량수정" localSheetId="26" hidden="1">{#N/A,#N/A,TRUE,"Y생산";#N/A,#N/A,TRUE,"Y판매";#N/A,#N/A,TRUE,"Y총물량";#N/A,#N/A,TRUE,"Y능력";#N/A,#N/A,TRUE,"YKD"}</definedName>
    <definedName name="물량수정" localSheetId="27" hidden="1">{#N/A,#N/A,TRUE,"Y생산";#N/A,#N/A,TRUE,"Y판매";#N/A,#N/A,TRUE,"Y총물량";#N/A,#N/A,TRUE,"Y능력";#N/A,#N/A,TRUE,"YKD"}</definedName>
    <definedName name="물량수정" localSheetId="28" hidden="1">{#N/A,#N/A,TRUE,"Y생산";#N/A,#N/A,TRUE,"Y판매";#N/A,#N/A,TRUE,"Y총물량";#N/A,#N/A,TRUE,"Y능력";#N/A,#N/A,TRUE,"YKD"}</definedName>
    <definedName name="물량수정" localSheetId="29" hidden="1">{#N/A,#N/A,TRUE,"Y생산";#N/A,#N/A,TRUE,"Y판매";#N/A,#N/A,TRUE,"Y총물량";#N/A,#N/A,TRUE,"Y능력";#N/A,#N/A,TRUE,"YKD"}</definedName>
    <definedName name="물량수정" localSheetId="30" hidden="1">{#N/A,#N/A,TRUE,"Y생산";#N/A,#N/A,TRUE,"Y판매";#N/A,#N/A,TRUE,"Y총물량";#N/A,#N/A,TRUE,"Y능력";#N/A,#N/A,TRUE,"YKD"}</definedName>
    <definedName name="물량수정" localSheetId="31" hidden="1">{#N/A,#N/A,TRUE,"Y생산";#N/A,#N/A,TRUE,"Y판매";#N/A,#N/A,TRUE,"Y총물량";#N/A,#N/A,TRUE,"Y능력";#N/A,#N/A,TRUE,"YKD"}</definedName>
    <definedName name="물량수정" localSheetId="33" hidden="1">{#N/A,#N/A,TRUE,"Y생산";#N/A,#N/A,TRUE,"Y판매";#N/A,#N/A,TRUE,"Y총물량";#N/A,#N/A,TRUE,"Y능력";#N/A,#N/A,TRUE,"YKD"}</definedName>
    <definedName name="물량수정" localSheetId="36" hidden="1">{#N/A,#N/A,TRUE,"Y생산";#N/A,#N/A,TRUE,"Y판매";#N/A,#N/A,TRUE,"Y총물량";#N/A,#N/A,TRUE,"Y능력";#N/A,#N/A,TRUE,"YKD"}</definedName>
    <definedName name="물량수정" localSheetId="37" hidden="1">{#N/A,#N/A,TRUE,"Y생산";#N/A,#N/A,TRUE,"Y판매";#N/A,#N/A,TRUE,"Y총물량";#N/A,#N/A,TRUE,"Y능력";#N/A,#N/A,TRUE,"YKD"}</definedName>
    <definedName name="물량수정" localSheetId="38" hidden="1">{#N/A,#N/A,TRUE,"Y생산";#N/A,#N/A,TRUE,"Y판매";#N/A,#N/A,TRUE,"Y총물량";#N/A,#N/A,TRUE,"Y능력";#N/A,#N/A,TRUE,"YKD"}</definedName>
    <definedName name="물량수정" localSheetId="11" hidden="1">{#N/A,#N/A,TRUE,"Y생산";#N/A,#N/A,TRUE,"Y판매";#N/A,#N/A,TRUE,"Y총물량";#N/A,#N/A,TRUE,"Y능력";#N/A,#N/A,TRUE,"YKD"}</definedName>
    <definedName name="물량수정" hidden="1">{#N/A,#N/A,TRUE,"Y생산";#N/A,#N/A,TRUE,"Y판매";#N/A,#N/A,TRUE,"Y총물량";#N/A,#N/A,TRUE,"Y능력";#N/A,#N/A,TRUE,"YKD"}</definedName>
    <definedName name="물량수정1" localSheetId="7" hidden="1">{#N/A,#N/A,TRUE,"Y생산";#N/A,#N/A,TRUE,"Y판매";#N/A,#N/A,TRUE,"Y총물량";#N/A,#N/A,TRUE,"Y능력";#N/A,#N/A,TRUE,"YKD"}</definedName>
    <definedName name="물량수정1" localSheetId="8" hidden="1">{#N/A,#N/A,TRUE,"Y생산";#N/A,#N/A,TRUE,"Y판매";#N/A,#N/A,TRUE,"Y총물량";#N/A,#N/A,TRUE,"Y능력";#N/A,#N/A,TRUE,"YKD"}</definedName>
    <definedName name="물량수정1" localSheetId="9" hidden="1">{#N/A,#N/A,TRUE,"Y생산";#N/A,#N/A,TRUE,"Y판매";#N/A,#N/A,TRUE,"Y총물량";#N/A,#N/A,TRUE,"Y능력";#N/A,#N/A,TRUE,"YKD"}</definedName>
    <definedName name="물량수정1" localSheetId="0" hidden="1">{#N/A,#N/A,TRUE,"Y생산";#N/A,#N/A,TRUE,"Y판매";#N/A,#N/A,TRUE,"Y총물량";#N/A,#N/A,TRUE,"Y능력";#N/A,#N/A,TRUE,"YKD"}</definedName>
    <definedName name="물량수정1" localSheetId="1" hidden="1">{#N/A,#N/A,TRUE,"Y생산";#N/A,#N/A,TRUE,"Y판매";#N/A,#N/A,TRUE,"Y총물량";#N/A,#N/A,TRUE,"Y능력";#N/A,#N/A,TRUE,"YKD"}</definedName>
    <definedName name="물량수정1" localSheetId="2" hidden="1">{#N/A,#N/A,TRUE,"Y생산";#N/A,#N/A,TRUE,"Y판매";#N/A,#N/A,TRUE,"Y총물량";#N/A,#N/A,TRUE,"Y능력";#N/A,#N/A,TRUE,"YKD"}</definedName>
    <definedName name="물량수정1" localSheetId="3" hidden="1">{#N/A,#N/A,TRUE,"Y생산";#N/A,#N/A,TRUE,"Y판매";#N/A,#N/A,TRUE,"Y총물량";#N/A,#N/A,TRUE,"Y능력";#N/A,#N/A,TRUE,"YKD"}</definedName>
    <definedName name="물량수정1" localSheetId="4" hidden="1">{#N/A,#N/A,TRUE,"Y생산";#N/A,#N/A,TRUE,"Y판매";#N/A,#N/A,TRUE,"Y총물량";#N/A,#N/A,TRUE,"Y능력";#N/A,#N/A,TRUE,"YKD"}</definedName>
    <definedName name="물량수정1" localSheetId="5" hidden="1">{#N/A,#N/A,TRUE,"Y생산";#N/A,#N/A,TRUE,"Y판매";#N/A,#N/A,TRUE,"Y총물량";#N/A,#N/A,TRUE,"Y능력";#N/A,#N/A,TRUE,"YKD"}</definedName>
    <definedName name="물량수정1" localSheetId="6" hidden="1">{#N/A,#N/A,TRUE,"Y생산";#N/A,#N/A,TRUE,"Y판매";#N/A,#N/A,TRUE,"Y총물량";#N/A,#N/A,TRUE,"Y능력";#N/A,#N/A,TRUE,"YKD"}</definedName>
    <definedName name="물량수정1" localSheetId="22" hidden="1">{#N/A,#N/A,TRUE,"Y생산";#N/A,#N/A,TRUE,"Y판매";#N/A,#N/A,TRUE,"Y총물량";#N/A,#N/A,TRUE,"Y능력";#N/A,#N/A,TRUE,"YKD"}</definedName>
    <definedName name="물량수정1" localSheetId="23" hidden="1">{#N/A,#N/A,TRUE,"Y생산";#N/A,#N/A,TRUE,"Y판매";#N/A,#N/A,TRUE,"Y총물량";#N/A,#N/A,TRUE,"Y능력";#N/A,#N/A,TRUE,"YKD"}</definedName>
    <definedName name="물량수정1" localSheetId="24" hidden="1">{#N/A,#N/A,TRUE,"Y생산";#N/A,#N/A,TRUE,"Y판매";#N/A,#N/A,TRUE,"Y총물량";#N/A,#N/A,TRUE,"Y능력";#N/A,#N/A,TRUE,"YKD"}</definedName>
    <definedName name="물량수정1" localSheetId="10" hidden="1">{#N/A,#N/A,TRUE,"Y생산";#N/A,#N/A,TRUE,"Y판매";#N/A,#N/A,TRUE,"Y총물량";#N/A,#N/A,TRUE,"Y능력";#N/A,#N/A,TRUE,"YKD"}</definedName>
    <definedName name="물량수정1" localSheetId="13" hidden="1">{#N/A,#N/A,TRUE,"Y생산";#N/A,#N/A,TRUE,"Y판매";#N/A,#N/A,TRUE,"Y총물량";#N/A,#N/A,TRUE,"Y능력";#N/A,#N/A,TRUE,"YKD"}</definedName>
    <definedName name="물량수정1" localSheetId="14" hidden="1">{#N/A,#N/A,TRUE,"Y생산";#N/A,#N/A,TRUE,"Y판매";#N/A,#N/A,TRUE,"Y총물량";#N/A,#N/A,TRUE,"Y능력";#N/A,#N/A,TRUE,"YKD"}</definedName>
    <definedName name="물량수정1" localSheetId="15" hidden="1">{#N/A,#N/A,TRUE,"Y생산";#N/A,#N/A,TRUE,"Y판매";#N/A,#N/A,TRUE,"Y총물량";#N/A,#N/A,TRUE,"Y능력";#N/A,#N/A,TRUE,"YKD"}</definedName>
    <definedName name="물량수정1" localSheetId="16" hidden="1">{#N/A,#N/A,TRUE,"Y생산";#N/A,#N/A,TRUE,"Y판매";#N/A,#N/A,TRUE,"Y총물량";#N/A,#N/A,TRUE,"Y능력";#N/A,#N/A,TRUE,"YKD"}</definedName>
    <definedName name="물량수정1" localSheetId="17" hidden="1">{#N/A,#N/A,TRUE,"Y생산";#N/A,#N/A,TRUE,"Y판매";#N/A,#N/A,TRUE,"Y총물량";#N/A,#N/A,TRUE,"Y능력";#N/A,#N/A,TRUE,"YKD"}</definedName>
    <definedName name="물량수정1" localSheetId="19" hidden="1">{#N/A,#N/A,TRUE,"Y생산";#N/A,#N/A,TRUE,"Y판매";#N/A,#N/A,TRUE,"Y총물량";#N/A,#N/A,TRUE,"Y능력";#N/A,#N/A,TRUE,"YKD"}</definedName>
    <definedName name="물량수정1" localSheetId="20" hidden="1">{#N/A,#N/A,TRUE,"Y생산";#N/A,#N/A,TRUE,"Y판매";#N/A,#N/A,TRUE,"Y총물량";#N/A,#N/A,TRUE,"Y능력";#N/A,#N/A,TRUE,"YKD"}</definedName>
    <definedName name="물량수정1" localSheetId="21" hidden="1">{#N/A,#N/A,TRUE,"Y생산";#N/A,#N/A,TRUE,"Y판매";#N/A,#N/A,TRUE,"Y총물량";#N/A,#N/A,TRUE,"Y능력";#N/A,#N/A,TRUE,"YKD"}</definedName>
    <definedName name="물량수정1" localSheetId="25" hidden="1">{#N/A,#N/A,TRUE,"Y생산";#N/A,#N/A,TRUE,"Y판매";#N/A,#N/A,TRUE,"Y총물량";#N/A,#N/A,TRUE,"Y능력";#N/A,#N/A,TRUE,"YKD"}</definedName>
    <definedName name="물량수정1" localSheetId="26" hidden="1">{#N/A,#N/A,TRUE,"Y생산";#N/A,#N/A,TRUE,"Y판매";#N/A,#N/A,TRUE,"Y총물량";#N/A,#N/A,TRUE,"Y능력";#N/A,#N/A,TRUE,"YKD"}</definedName>
    <definedName name="물량수정1" localSheetId="27" hidden="1">{#N/A,#N/A,TRUE,"Y생산";#N/A,#N/A,TRUE,"Y판매";#N/A,#N/A,TRUE,"Y총물량";#N/A,#N/A,TRUE,"Y능력";#N/A,#N/A,TRUE,"YKD"}</definedName>
    <definedName name="물량수정1" localSheetId="28" hidden="1">{#N/A,#N/A,TRUE,"Y생산";#N/A,#N/A,TRUE,"Y판매";#N/A,#N/A,TRUE,"Y총물량";#N/A,#N/A,TRUE,"Y능력";#N/A,#N/A,TRUE,"YKD"}</definedName>
    <definedName name="물량수정1" localSheetId="29" hidden="1">{#N/A,#N/A,TRUE,"Y생산";#N/A,#N/A,TRUE,"Y판매";#N/A,#N/A,TRUE,"Y총물량";#N/A,#N/A,TRUE,"Y능력";#N/A,#N/A,TRUE,"YKD"}</definedName>
    <definedName name="물량수정1" localSheetId="30" hidden="1">{#N/A,#N/A,TRUE,"Y생산";#N/A,#N/A,TRUE,"Y판매";#N/A,#N/A,TRUE,"Y총물량";#N/A,#N/A,TRUE,"Y능력";#N/A,#N/A,TRUE,"YKD"}</definedName>
    <definedName name="물량수정1" localSheetId="31" hidden="1">{#N/A,#N/A,TRUE,"Y생산";#N/A,#N/A,TRUE,"Y판매";#N/A,#N/A,TRUE,"Y총물량";#N/A,#N/A,TRUE,"Y능력";#N/A,#N/A,TRUE,"YKD"}</definedName>
    <definedName name="물량수정1" localSheetId="33" hidden="1">{#N/A,#N/A,TRUE,"Y생산";#N/A,#N/A,TRUE,"Y판매";#N/A,#N/A,TRUE,"Y총물량";#N/A,#N/A,TRUE,"Y능력";#N/A,#N/A,TRUE,"YKD"}</definedName>
    <definedName name="물량수정1" localSheetId="36" hidden="1">{#N/A,#N/A,TRUE,"Y생산";#N/A,#N/A,TRUE,"Y판매";#N/A,#N/A,TRUE,"Y총물량";#N/A,#N/A,TRUE,"Y능력";#N/A,#N/A,TRUE,"YKD"}</definedName>
    <definedName name="물량수정1" localSheetId="37" hidden="1">{#N/A,#N/A,TRUE,"Y생산";#N/A,#N/A,TRUE,"Y판매";#N/A,#N/A,TRUE,"Y총물량";#N/A,#N/A,TRUE,"Y능력";#N/A,#N/A,TRUE,"YKD"}</definedName>
    <definedName name="물량수정1" localSheetId="38" hidden="1">{#N/A,#N/A,TRUE,"Y생산";#N/A,#N/A,TRUE,"Y판매";#N/A,#N/A,TRUE,"Y총물량";#N/A,#N/A,TRUE,"Y능력";#N/A,#N/A,TRUE,"YKD"}</definedName>
    <definedName name="물량수정1" localSheetId="11" hidden="1">{#N/A,#N/A,TRUE,"Y생산";#N/A,#N/A,TRUE,"Y판매";#N/A,#N/A,TRUE,"Y총물량";#N/A,#N/A,TRUE,"Y능력";#N/A,#N/A,TRUE,"YKD"}</definedName>
    <definedName name="물량수정1" hidden="1">{#N/A,#N/A,TRUE,"Y생산";#N/A,#N/A,TRUE,"Y판매";#N/A,#N/A,TRUE,"Y총물량";#N/A,#N/A,TRUE,"Y능력";#N/A,#N/A,TRUE,"YKD"}</definedName>
    <definedName name="물량수정2" localSheetId="7" hidden="1">{#N/A,#N/A,TRUE,"Y생산";#N/A,#N/A,TRUE,"Y판매";#N/A,#N/A,TRUE,"Y총물량";#N/A,#N/A,TRUE,"Y능력";#N/A,#N/A,TRUE,"YKD"}</definedName>
    <definedName name="물량수정2" localSheetId="8" hidden="1">{#N/A,#N/A,TRUE,"Y생산";#N/A,#N/A,TRUE,"Y판매";#N/A,#N/A,TRUE,"Y총물량";#N/A,#N/A,TRUE,"Y능력";#N/A,#N/A,TRUE,"YKD"}</definedName>
    <definedName name="물량수정2" localSheetId="9" hidden="1">{#N/A,#N/A,TRUE,"Y생산";#N/A,#N/A,TRUE,"Y판매";#N/A,#N/A,TRUE,"Y총물량";#N/A,#N/A,TRUE,"Y능력";#N/A,#N/A,TRUE,"YKD"}</definedName>
    <definedName name="물량수정2" localSheetId="0" hidden="1">{#N/A,#N/A,TRUE,"Y생산";#N/A,#N/A,TRUE,"Y판매";#N/A,#N/A,TRUE,"Y총물량";#N/A,#N/A,TRUE,"Y능력";#N/A,#N/A,TRUE,"YKD"}</definedName>
    <definedName name="물량수정2" localSheetId="1" hidden="1">{#N/A,#N/A,TRUE,"Y생산";#N/A,#N/A,TRUE,"Y판매";#N/A,#N/A,TRUE,"Y총물량";#N/A,#N/A,TRUE,"Y능력";#N/A,#N/A,TRUE,"YKD"}</definedName>
    <definedName name="물량수정2" localSheetId="2" hidden="1">{#N/A,#N/A,TRUE,"Y생산";#N/A,#N/A,TRUE,"Y판매";#N/A,#N/A,TRUE,"Y총물량";#N/A,#N/A,TRUE,"Y능력";#N/A,#N/A,TRUE,"YKD"}</definedName>
    <definedName name="물량수정2" localSheetId="3" hidden="1">{#N/A,#N/A,TRUE,"Y생산";#N/A,#N/A,TRUE,"Y판매";#N/A,#N/A,TRUE,"Y총물량";#N/A,#N/A,TRUE,"Y능력";#N/A,#N/A,TRUE,"YKD"}</definedName>
    <definedName name="물량수정2" localSheetId="4" hidden="1">{#N/A,#N/A,TRUE,"Y생산";#N/A,#N/A,TRUE,"Y판매";#N/A,#N/A,TRUE,"Y총물량";#N/A,#N/A,TRUE,"Y능력";#N/A,#N/A,TRUE,"YKD"}</definedName>
    <definedName name="물량수정2" localSheetId="5" hidden="1">{#N/A,#N/A,TRUE,"Y생산";#N/A,#N/A,TRUE,"Y판매";#N/A,#N/A,TRUE,"Y총물량";#N/A,#N/A,TRUE,"Y능력";#N/A,#N/A,TRUE,"YKD"}</definedName>
    <definedName name="물량수정2" localSheetId="6" hidden="1">{#N/A,#N/A,TRUE,"Y생산";#N/A,#N/A,TRUE,"Y판매";#N/A,#N/A,TRUE,"Y총물량";#N/A,#N/A,TRUE,"Y능력";#N/A,#N/A,TRUE,"YKD"}</definedName>
    <definedName name="물량수정2" localSheetId="22" hidden="1">{#N/A,#N/A,TRUE,"Y생산";#N/A,#N/A,TRUE,"Y판매";#N/A,#N/A,TRUE,"Y총물량";#N/A,#N/A,TRUE,"Y능력";#N/A,#N/A,TRUE,"YKD"}</definedName>
    <definedName name="물량수정2" localSheetId="23" hidden="1">{#N/A,#N/A,TRUE,"Y생산";#N/A,#N/A,TRUE,"Y판매";#N/A,#N/A,TRUE,"Y총물량";#N/A,#N/A,TRUE,"Y능력";#N/A,#N/A,TRUE,"YKD"}</definedName>
    <definedName name="물량수정2" localSheetId="24" hidden="1">{#N/A,#N/A,TRUE,"Y생산";#N/A,#N/A,TRUE,"Y판매";#N/A,#N/A,TRUE,"Y총물량";#N/A,#N/A,TRUE,"Y능력";#N/A,#N/A,TRUE,"YKD"}</definedName>
    <definedName name="물량수정2" localSheetId="10" hidden="1">{#N/A,#N/A,TRUE,"Y생산";#N/A,#N/A,TRUE,"Y판매";#N/A,#N/A,TRUE,"Y총물량";#N/A,#N/A,TRUE,"Y능력";#N/A,#N/A,TRUE,"YKD"}</definedName>
    <definedName name="물량수정2" localSheetId="13" hidden="1">{#N/A,#N/A,TRUE,"Y생산";#N/A,#N/A,TRUE,"Y판매";#N/A,#N/A,TRUE,"Y총물량";#N/A,#N/A,TRUE,"Y능력";#N/A,#N/A,TRUE,"YKD"}</definedName>
    <definedName name="물량수정2" localSheetId="14" hidden="1">{#N/A,#N/A,TRUE,"Y생산";#N/A,#N/A,TRUE,"Y판매";#N/A,#N/A,TRUE,"Y총물량";#N/A,#N/A,TRUE,"Y능력";#N/A,#N/A,TRUE,"YKD"}</definedName>
    <definedName name="물량수정2" localSheetId="15" hidden="1">{#N/A,#N/A,TRUE,"Y생산";#N/A,#N/A,TRUE,"Y판매";#N/A,#N/A,TRUE,"Y총물량";#N/A,#N/A,TRUE,"Y능력";#N/A,#N/A,TRUE,"YKD"}</definedName>
    <definedName name="물량수정2" localSheetId="16" hidden="1">{#N/A,#N/A,TRUE,"Y생산";#N/A,#N/A,TRUE,"Y판매";#N/A,#N/A,TRUE,"Y총물량";#N/A,#N/A,TRUE,"Y능력";#N/A,#N/A,TRUE,"YKD"}</definedName>
    <definedName name="물량수정2" localSheetId="17" hidden="1">{#N/A,#N/A,TRUE,"Y생산";#N/A,#N/A,TRUE,"Y판매";#N/A,#N/A,TRUE,"Y총물량";#N/A,#N/A,TRUE,"Y능력";#N/A,#N/A,TRUE,"YKD"}</definedName>
    <definedName name="물량수정2" localSheetId="19" hidden="1">{#N/A,#N/A,TRUE,"Y생산";#N/A,#N/A,TRUE,"Y판매";#N/A,#N/A,TRUE,"Y총물량";#N/A,#N/A,TRUE,"Y능력";#N/A,#N/A,TRUE,"YKD"}</definedName>
    <definedName name="물량수정2" localSheetId="20" hidden="1">{#N/A,#N/A,TRUE,"Y생산";#N/A,#N/A,TRUE,"Y판매";#N/A,#N/A,TRUE,"Y총물량";#N/A,#N/A,TRUE,"Y능력";#N/A,#N/A,TRUE,"YKD"}</definedName>
    <definedName name="물량수정2" localSheetId="21" hidden="1">{#N/A,#N/A,TRUE,"Y생산";#N/A,#N/A,TRUE,"Y판매";#N/A,#N/A,TRUE,"Y총물량";#N/A,#N/A,TRUE,"Y능력";#N/A,#N/A,TRUE,"YKD"}</definedName>
    <definedName name="물량수정2" localSheetId="25" hidden="1">{#N/A,#N/A,TRUE,"Y생산";#N/A,#N/A,TRUE,"Y판매";#N/A,#N/A,TRUE,"Y총물량";#N/A,#N/A,TRUE,"Y능력";#N/A,#N/A,TRUE,"YKD"}</definedName>
    <definedName name="물량수정2" localSheetId="26" hidden="1">{#N/A,#N/A,TRUE,"Y생산";#N/A,#N/A,TRUE,"Y판매";#N/A,#N/A,TRUE,"Y총물량";#N/A,#N/A,TRUE,"Y능력";#N/A,#N/A,TRUE,"YKD"}</definedName>
    <definedName name="물량수정2" localSheetId="27" hidden="1">{#N/A,#N/A,TRUE,"Y생산";#N/A,#N/A,TRUE,"Y판매";#N/A,#N/A,TRUE,"Y총물량";#N/A,#N/A,TRUE,"Y능력";#N/A,#N/A,TRUE,"YKD"}</definedName>
    <definedName name="물량수정2" localSheetId="28" hidden="1">{#N/A,#N/A,TRUE,"Y생산";#N/A,#N/A,TRUE,"Y판매";#N/A,#N/A,TRUE,"Y총물량";#N/A,#N/A,TRUE,"Y능력";#N/A,#N/A,TRUE,"YKD"}</definedName>
    <definedName name="물량수정2" localSheetId="29" hidden="1">{#N/A,#N/A,TRUE,"Y생산";#N/A,#N/A,TRUE,"Y판매";#N/A,#N/A,TRUE,"Y총물량";#N/A,#N/A,TRUE,"Y능력";#N/A,#N/A,TRUE,"YKD"}</definedName>
    <definedName name="물량수정2" localSheetId="30" hidden="1">{#N/A,#N/A,TRUE,"Y생산";#N/A,#N/A,TRUE,"Y판매";#N/A,#N/A,TRUE,"Y총물량";#N/A,#N/A,TRUE,"Y능력";#N/A,#N/A,TRUE,"YKD"}</definedName>
    <definedName name="물량수정2" localSheetId="31" hidden="1">{#N/A,#N/A,TRUE,"Y생산";#N/A,#N/A,TRUE,"Y판매";#N/A,#N/A,TRUE,"Y총물량";#N/A,#N/A,TRUE,"Y능력";#N/A,#N/A,TRUE,"YKD"}</definedName>
    <definedName name="물량수정2" localSheetId="33" hidden="1">{#N/A,#N/A,TRUE,"Y생산";#N/A,#N/A,TRUE,"Y판매";#N/A,#N/A,TRUE,"Y총물량";#N/A,#N/A,TRUE,"Y능력";#N/A,#N/A,TRUE,"YKD"}</definedName>
    <definedName name="물량수정2" localSheetId="36" hidden="1">{#N/A,#N/A,TRUE,"Y생산";#N/A,#N/A,TRUE,"Y판매";#N/A,#N/A,TRUE,"Y총물량";#N/A,#N/A,TRUE,"Y능력";#N/A,#N/A,TRUE,"YKD"}</definedName>
    <definedName name="물량수정2" localSheetId="37" hidden="1">{#N/A,#N/A,TRUE,"Y생산";#N/A,#N/A,TRUE,"Y판매";#N/A,#N/A,TRUE,"Y총물량";#N/A,#N/A,TRUE,"Y능력";#N/A,#N/A,TRUE,"YKD"}</definedName>
    <definedName name="물량수정2" localSheetId="38" hidden="1">{#N/A,#N/A,TRUE,"Y생산";#N/A,#N/A,TRUE,"Y판매";#N/A,#N/A,TRUE,"Y총물량";#N/A,#N/A,TRUE,"Y능력";#N/A,#N/A,TRUE,"YKD"}</definedName>
    <definedName name="물량수정2" localSheetId="11" hidden="1">{#N/A,#N/A,TRUE,"Y생산";#N/A,#N/A,TRUE,"Y판매";#N/A,#N/A,TRUE,"Y총물량";#N/A,#N/A,TRUE,"Y능력";#N/A,#N/A,TRUE,"YKD"}</definedName>
    <definedName name="물량수정2" hidden="1">{#N/A,#N/A,TRUE,"Y생산";#N/A,#N/A,TRUE,"Y판매";#N/A,#N/A,TRUE,"Y총물량";#N/A,#N/A,TRUE,"Y능력";#N/A,#N/A,TRUE,"YKD"}</definedName>
    <definedName name="물량정" localSheetId="7" hidden="1">{#N/A,#N/A,TRUE,"Y생산";#N/A,#N/A,TRUE,"Y판매";#N/A,#N/A,TRUE,"Y총물량";#N/A,#N/A,TRUE,"Y능력";#N/A,#N/A,TRUE,"YKD"}</definedName>
    <definedName name="물량정" localSheetId="8" hidden="1">{#N/A,#N/A,TRUE,"Y생산";#N/A,#N/A,TRUE,"Y판매";#N/A,#N/A,TRUE,"Y총물량";#N/A,#N/A,TRUE,"Y능력";#N/A,#N/A,TRUE,"YKD"}</definedName>
    <definedName name="물량정" localSheetId="9" hidden="1">{#N/A,#N/A,TRUE,"Y생산";#N/A,#N/A,TRUE,"Y판매";#N/A,#N/A,TRUE,"Y총물량";#N/A,#N/A,TRUE,"Y능력";#N/A,#N/A,TRUE,"YKD"}</definedName>
    <definedName name="물량정" localSheetId="0" hidden="1">{#N/A,#N/A,TRUE,"Y생산";#N/A,#N/A,TRUE,"Y판매";#N/A,#N/A,TRUE,"Y총물량";#N/A,#N/A,TRUE,"Y능력";#N/A,#N/A,TRUE,"YKD"}</definedName>
    <definedName name="물량정" localSheetId="1" hidden="1">{#N/A,#N/A,TRUE,"Y생산";#N/A,#N/A,TRUE,"Y판매";#N/A,#N/A,TRUE,"Y총물량";#N/A,#N/A,TRUE,"Y능력";#N/A,#N/A,TRUE,"YKD"}</definedName>
    <definedName name="물량정" localSheetId="2" hidden="1">{#N/A,#N/A,TRUE,"Y생산";#N/A,#N/A,TRUE,"Y판매";#N/A,#N/A,TRUE,"Y총물량";#N/A,#N/A,TRUE,"Y능력";#N/A,#N/A,TRUE,"YKD"}</definedName>
    <definedName name="물량정" localSheetId="3" hidden="1">{#N/A,#N/A,TRUE,"Y생산";#N/A,#N/A,TRUE,"Y판매";#N/A,#N/A,TRUE,"Y총물량";#N/A,#N/A,TRUE,"Y능력";#N/A,#N/A,TRUE,"YKD"}</definedName>
    <definedName name="물량정" localSheetId="4" hidden="1">{#N/A,#N/A,TRUE,"Y생산";#N/A,#N/A,TRUE,"Y판매";#N/A,#N/A,TRUE,"Y총물량";#N/A,#N/A,TRUE,"Y능력";#N/A,#N/A,TRUE,"YKD"}</definedName>
    <definedName name="물량정" localSheetId="5" hidden="1">{#N/A,#N/A,TRUE,"Y생산";#N/A,#N/A,TRUE,"Y판매";#N/A,#N/A,TRUE,"Y총물량";#N/A,#N/A,TRUE,"Y능력";#N/A,#N/A,TRUE,"YKD"}</definedName>
    <definedName name="물량정" localSheetId="6" hidden="1">{#N/A,#N/A,TRUE,"Y생산";#N/A,#N/A,TRUE,"Y판매";#N/A,#N/A,TRUE,"Y총물량";#N/A,#N/A,TRUE,"Y능력";#N/A,#N/A,TRUE,"YKD"}</definedName>
    <definedName name="물량정" localSheetId="22" hidden="1">{#N/A,#N/A,TRUE,"Y생산";#N/A,#N/A,TRUE,"Y판매";#N/A,#N/A,TRUE,"Y총물량";#N/A,#N/A,TRUE,"Y능력";#N/A,#N/A,TRUE,"YKD"}</definedName>
    <definedName name="물량정" localSheetId="23" hidden="1">{#N/A,#N/A,TRUE,"Y생산";#N/A,#N/A,TRUE,"Y판매";#N/A,#N/A,TRUE,"Y총물량";#N/A,#N/A,TRUE,"Y능력";#N/A,#N/A,TRUE,"YKD"}</definedName>
    <definedName name="물량정" localSheetId="24" hidden="1">{#N/A,#N/A,TRUE,"Y생산";#N/A,#N/A,TRUE,"Y판매";#N/A,#N/A,TRUE,"Y총물량";#N/A,#N/A,TRUE,"Y능력";#N/A,#N/A,TRUE,"YKD"}</definedName>
    <definedName name="물량정" localSheetId="10" hidden="1">{#N/A,#N/A,TRUE,"Y생산";#N/A,#N/A,TRUE,"Y판매";#N/A,#N/A,TRUE,"Y총물량";#N/A,#N/A,TRUE,"Y능력";#N/A,#N/A,TRUE,"YKD"}</definedName>
    <definedName name="물량정" localSheetId="13" hidden="1">{#N/A,#N/A,TRUE,"Y생산";#N/A,#N/A,TRUE,"Y판매";#N/A,#N/A,TRUE,"Y총물량";#N/A,#N/A,TRUE,"Y능력";#N/A,#N/A,TRUE,"YKD"}</definedName>
    <definedName name="물량정" localSheetId="14" hidden="1">{#N/A,#N/A,TRUE,"Y생산";#N/A,#N/A,TRUE,"Y판매";#N/A,#N/A,TRUE,"Y총물량";#N/A,#N/A,TRUE,"Y능력";#N/A,#N/A,TRUE,"YKD"}</definedName>
    <definedName name="물량정" localSheetId="15" hidden="1">{#N/A,#N/A,TRUE,"Y생산";#N/A,#N/A,TRUE,"Y판매";#N/A,#N/A,TRUE,"Y총물량";#N/A,#N/A,TRUE,"Y능력";#N/A,#N/A,TRUE,"YKD"}</definedName>
    <definedName name="물량정" localSheetId="16" hidden="1">{#N/A,#N/A,TRUE,"Y생산";#N/A,#N/A,TRUE,"Y판매";#N/A,#N/A,TRUE,"Y총물량";#N/A,#N/A,TRUE,"Y능력";#N/A,#N/A,TRUE,"YKD"}</definedName>
    <definedName name="물량정" localSheetId="17" hidden="1">{#N/A,#N/A,TRUE,"Y생산";#N/A,#N/A,TRUE,"Y판매";#N/A,#N/A,TRUE,"Y총물량";#N/A,#N/A,TRUE,"Y능력";#N/A,#N/A,TRUE,"YKD"}</definedName>
    <definedName name="물량정" localSheetId="19" hidden="1">{#N/A,#N/A,TRUE,"Y생산";#N/A,#N/A,TRUE,"Y판매";#N/A,#N/A,TRUE,"Y총물량";#N/A,#N/A,TRUE,"Y능력";#N/A,#N/A,TRUE,"YKD"}</definedName>
    <definedName name="물량정" localSheetId="20" hidden="1">{#N/A,#N/A,TRUE,"Y생산";#N/A,#N/A,TRUE,"Y판매";#N/A,#N/A,TRUE,"Y총물량";#N/A,#N/A,TRUE,"Y능력";#N/A,#N/A,TRUE,"YKD"}</definedName>
    <definedName name="물량정" localSheetId="21" hidden="1">{#N/A,#N/A,TRUE,"Y생산";#N/A,#N/A,TRUE,"Y판매";#N/A,#N/A,TRUE,"Y총물량";#N/A,#N/A,TRUE,"Y능력";#N/A,#N/A,TRUE,"YKD"}</definedName>
    <definedName name="물량정" localSheetId="25" hidden="1">{#N/A,#N/A,TRUE,"Y생산";#N/A,#N/A,TRUE,"Y판매";#N/A,#N/A,TRUE,"Y총물량";#N/A,#N/A,TRUE,"Y능력";#N/A,#N/A,TRUE,"YKD"}</definedName>
    <definedName name="물량정" localSheetId="26" hidden="1">{#N/A,#N/A,TRUE,"Y생산";#N/A,#N/A,TRUE,"Y판매";#N/A,#N/A,TRUE,"Y총물량";#N/A,#N/A,TRUE,"Y능력";#N/A,#N/A,TRUE,"YKD"}</definedName>
    <definedName name="물량정" localSheetId="27" hidden="1">{#N/A,#N/A,TRUE,"Y생산";#N/A,#N/A,TRUE,"Y판매";#N/A,#N/A,TRUE,"Y총물량";#N/A,#N/A,TRUE,"Y능력";#N/A,#N/A,TRUE,"YKD"}</definedName>
    <definedName name="물량정" localSheetId="28" hidden="1">{#N/A,#N/A,TRUE,"Y생산";#N/A,#N/A,TRUE,"Y판매";#N/A,#N/A,TRUE,"Y총물량";#N/A,#N/A,TRUE,"Y능력";#N/A,#N/A,TRUE,"YKD"}</definedName>
    <definedName name="물량정" localSheetId="29" hidden="1">{#N/A,#N/A,TRUE,"Y생산";#N/A,#N/A,TRUE,"Y판매";#N/A,#N/A,TRUE,"Y총물량";#N/A,#N/A,TRUE,"Y능력";#N/A,#N/A,TRUE,"YKD"}</definedName>
    <definedName name="물량정" localSheetId="30" hidden="1">{#N/A,#N/A,TRUE,"Y생산";#N/A,#N/A,TRUE,"Y판매";#N/A,#N/A,TRUE,"Y총물량";#N/A,#N/A,TRUE,"Y능력";#N/A,#N/A,TRUE,"YKD"}</definedName>
    <definedName name="물량정" localSheetId="31" hidden="1">{#N/A,#N/A,TRUE,"Y생산";#N/A,#N/A,TRUE,"Y판매";#N/A,#N/A,TRUE,"Y총물량";#N/A,#N/A,TRUE,"Y능력";#N/A,#N/A,TRUE,"YKD"}</definedName>
    <definedName name="물량정" localSheetId="33" hidden="1">{#N/A,#N/A,TRUE,"Y생산";#N/A,#N/A,TRUE,"Y판매";#N/A,#N/A,TRUE,"Y총물량";#N/A,#N/A,TRUE,"Y능력";#N/A,#N/A,TRUE,"YKD"}</definedName>
    <definedName name="물량정" localSheetId="36" hidden="1">{#N/A,#N/A,TRUE,"Y생산";#N/A,#N/A,TRUE,"Y판매";#N/A,#N/A,TRUE,"Y총물량";#N/A,#N/A,TRUE,"Y능력";#N/A,#N/A,TRUE,"YKD"}</definedName>
    <definedName name="물량정" localSheetId="37" hidden="1">{#N/A,#N/A,TRUE,"Y생산";#N/A,#N/A,TRUE,"Y판매";#N/A,#N/A,TRUE,"Y총물량";#N/A,#N/A,TRUE,"Y능력";#N/A,#N/A,TRUE,"YKD"}</definedName>
    <definedName name="물량정" localSheetId="38" hidden="1">{#N/A,#N/A,TRUE,"Y생산";#N/A,#N/A,TRUE,"Y판매";#N/A,#N/A,TRUE,"Y총물량";#N/A,#N/A,TRUE,"Y능력";#N/A,#N/A,TRUE,"YKD"}</definedName>
    <definedName name="물량정" localSheetId="11" hidden="1">{#N/A,#N/A,TRUE,"Y생산";#N/A,#N/A,TRUE,"Y판매";#N/A,#N/A,TRUE,"Y총물량";#N/A,#N/A,TRUE,"Y능력";#N/A,#N/A,TRUE,"YKD"}</definedName>
    <definedName name="물량정" hidden="1">{#N/A,#N/A,TRUE,"Y생산";#N/A,#N/A,TRUE,"Y판매";#N/A,#N/A,TRUE,"Y총물량";#N/A,#N/A,TRUE,"Y능력";#N/A,#N/A,TRUE,"YKD"}</definedName>
    <definedName name="물량조정" localSheetId="7" hidden="1">{#N/A,#N/A,TRUE,"Y생산";#N/A,#N/A,TRUE,"Y판매";#N/A,#N/A,TRUE,"Y총물량";#N/A,#N/A,TRUE,"Y능력";#N/A,#N/A,TRUE,"YKD"}</definedName>
    <definedName name="물량조정" localSheetId="8" hidden="1">{#N/A,#N/A,TRUE,"Y생산";#N/A,#N/A,TRUE,"Y판매";#N/A,#N/A,TRUE,"Y총물량";#N/A,#N/A,TRUE,"Y능력";#N/A,#N/A,TRUE,"YKD"}</definedName>
    <definedName name="물량조정" localSheetId="9" hidden="1">{#N/A,#N/A,TRUE,"Y생산";#N/A,#N/A,TRUE,"Y판매";#N/A,#N/A,TRUE,"Y총물량";#N/A,#N/A,TRUE,"Y능력";#N/A,#N/A,TRUE,"YKD"}</definedName>
    <definedName name="물량조정" localSheetId="0" hidden="1">{#N/A,#N/A,TRUE,"Y생산";#N/A,#N/A,TRUE,"Y판매";#N/A,#N/A,TRUE,"Y총물량";#N/A,#N/A,TRUE,"Y능력";#N/A,#N/A,TRUE,"YKD"}</definedName>
    <definedName name="물량조정" localSheetId="1" hidden="1">{#N/A,#N/A,TRUE,"Y생산";#N/A,#N/A,TRUE,"Y판매";#N/A,#N/A,TRUE,"Y총물량";#N/A,#N/A,TRUE,"Y능력";#N/A,#N/A,TRUE,"YKD"}</definedName>
    <definedName name="물량조정" localSheetId="2" hidden="1">{#N/A,#N/A,TRUE,"Y생산";#N/A,#N/A,TRUE,"Y판매";#N/A,#N/A,TRUE,"Y총물량";#N/A,#N/A,TRUE,"Y능력";#N/A,#N/A,TRUE,"YKD"}</definedName>
    <definedName name="물량조정" localSheetId="3" hidden="1">{#N/A,#N/A,TRUE,"Y생산";#N/A,#N/A,TRUE,"Y판매";#N/A,#N/A,TRUE,"Y총물량";#N/A,#N/A,TRUE,"Y능력";#N/A,#N/A,TRUE,"YKD"}</definedName>
    <definedName name="물량조정" localSheetId="4" hidden="1">{#N/A,#N/A,TRUE,"Y생산";#N/A,#N/A,TRUE,"Y판매";#N/A,#N/A,TRUE,"Y총물량";#N/A,#N/A,TRUE,"Y능력";#N/A,#N/A,TRUE,"YKD"}</definedName>
    <definedName name="물량조정" localSheetId="5" hidden="1">{#N/A,#N/A,TRUE,"Y생산";#N/A,#N/A,TRUE,"Y판매";#N/A,#N/A,TRUE,"Y총물량";#N/A,#N/A,TRUE,"Y능력";#N/A,#N/A,TRUE,"YKD"}</definedName>
    <definedName name="물량조정" localSheetId="6" hidden="1">{#N/A,#N/A,TRUE,"Y생산";#N/A,#N/A,TRUE,"Y판매";#N/A,#N/A,TRUE,"Y총물량";#N/A,#N/A,TRUE,"Y능력";#N/A,#N/A,TRUE,"YKD"}</definedName>
    <definedName name="물량조정" localSheetId="22" hidden="1">{#N/A,#N/A,TRUE,"Y생산";#N/A,#N/A,TRUE,"Y판매";#N/A,#N/A,TRUE,"Y총물량";#N/A,#N/A,TRUE,"Y능력";#N/A,#N/A,TRUE,"YKD"}</definedName>
    <definedName name="물량조정" localSheetId="23" hidden="1">{#N/A,#N/A,TRUE,"Y생산";#N/A,#N/A,TRUE,"Y판매";#N/A,#N/A,TRUE,"Y총물량";#N/A,#N/A,TRUE,"Y능력";#N/A,#N/A,TRUE,"YKD"}</definedName>
    <definedName name="물량조정" localSheetId="24" hidden="1">{#N/A,#N/A,TRUE,"Y생산";#N/A,#N/A,TRUE,"Y판매";#N/A,#N/A,TRUE,"Y총물량";#N/A,#N/A,TRUE,"Y능력";#N/A,#N/A,TRUE,"YKD"}</definedName>
    <definedName name="물량조정" localSheetId="10" hidden="1">{#N/A,#N/A,TRUE,"Y생산";#N/A,#N/A,TRUE,"Y판매";#N/A,#N/A,TRUE,"Y총물량";#N/A,#N/A,TRUE,"Y능력";#N/A,#N/A,TRUE,"YKD"}</definedName>
    <definedName name="물량조정" localSheetId="13" hidden="1">{#N/A,#N/A,TRUE,"Y생산";#N/A,#N/A,TRUE,"Y판매";#N/A,#N/A,TRUE,"Y총물량";#N/A,#N/A,TRUE,"Y능력";#N/A,#N/A,TRUE,"YKD"}</definedName>
    <definedName name="물량조정" localSheetId="14" hidden="1">{#N/A,#N/A,TRUE,"Y생산";#N/A,#N/A,TRUE,"Y판매";#N/A,#N/A,TRUE,"Y총물량";#N/A,#N/A,TRUE,"Y능력";#N/A,#N/A,TRUE,"YKD"}</definedName>
    <definedName name="물량조정" localSheetId="15" hidden="1">{#N/A,#N/A,TRUE,"Y생산";#N/A,#N/A,TRUE,"Y판매";#N/A,#N/A,TRUE,"Y총물량";#N/A,#N/A,TRUE,"Y능력";#N/A,#N/A,TRUE,"YKD"}</definedName>
    <definedName name="물량조정" localSheetId="16" hidden="1">{#N/A,#N/A,TRUE,"Y생산";#N/A,#N/A,TRUE,"Y판매";#N/A,#N/A,TRUE,"Y총물량";#N/A,#N/A,TRUE,"Y능력";#N/A,#N/A,TRUE,"YKD"}</definedName>
    <definedName name="물량조정" localSheetId="17" hidden="1">{#N/A,#N/A,TRUE,"Y생산";#N/A,#N/A,TRUE,"Y판매";#N/A,#N/A,TRUE,"Y총물량";#N/A,#N/A,TRUE,"Y능력";#N/A,#N/A,TRUE,"YKD"}</definedName>
    <definedName name="물량조정" localSheetId="19" hidden="1">{#N/A,#N/A,TRUE,"Y생산";#N/A,#N/A,TRUE,"Y판매";#N/A,#N/A,TRUE,"Y총물량";#N/A,#N/A,TRUE,"Y능력";#N/A,#N/A,TRUE,"YKD"}</definedName>
    <definedName name="물량조정" localSheetId="20" hidden="1">{#N/A,#N/A,TRUE,"Y생산";#N/A,#N/A,TRUE,"Y판매";#N/A,#N/A,TRUE,"Y총물량";#N/A,#N/A,TRUE,"Y능력";#N/A,#N/A,TRUE,"YKD"}</definedName>
    <definedName name="물량조정" localSheetId="21" hidden="1">{#N/A,#N/A,TRUE,"Y생산";#N/A,#N/A,TRUE,"Y판매";#N/A,#N/A,TRUE,"Y총물량";#N/A,#N/A,TRUE,"Y능력";#N/A,#N/A,TRUE,"YKD"}</definedName>
    <definedName name="물량조정" localSheetId="25" hidden="1">{#N/A,#N/A,TRUE,"Y생산";#N/A,#N/A,TRUE,"Y판매";#N/A,#N/A,TRUE,"Y총물량";#N/A,#N/A,TRUE,"Y능력";#N/A,#N/A,TRUE,"YKD"}</definedName>
    <definedName name="물량조정" localSheetId="26" hidden="1">{#N/A,#N/A,TRUE,"Y생산";#N/A,#N/A,TRUE,"Y판매";#N/A,#N/A,TRUE,"Y총물량";#N/A,#N/A,TRUE,"Y능력";#N/A,#N/A,TRUE,"YKD"}</definedName>
    <definedName name="물량조정" localSheetId="27" hidden="1">{#N/A,#N/A,TRUE,"Y생산";#N/A,#N/A,TRUE,"Y판매";#N/A,#N/A,TRUE,"Y총물량";#N/A,#N/A,TRUE,"Y능력";#N/A,#N/A,TRUE,"YKD"}</definedName>
    <definedName name="물량조정" localSheetId="28" hidden="1">{#N/A,#N/A,TRUE,"Y생산";#N/A,#N/A,TRUE,"Y판매";#N/A,#N/A,TRUE,"Y총물량";#N/A,#N/A,TRUE,"Y능력";#N/A,#N/A,TRUE,"YKD"}</definedName>
    <definedName name="물량조정" localSheetId="29" hidden="1">{#N/A,#N/A,TRUE,"Y생산";#N/A,#N/A,TRUE,"Y판매";#N/A,#N/A,TRUE,"Y총물량";#N/A,#N/A,TRUE,"Y능력";#N/A,#N/A,TRUE,"YKD"}</definedName>
    <definedName name="물량조정" localSheetId="30" hidden="1">{#N/A,#N/A,TRUE,"Y생산";#N/A,#N/A,TRUE,"Y판매";#N/A,#N/A,TRUE,"Y총물량";#N/A,#N/A,TRUE,"Y능력";#N/A,#N/A,TRUE,"YKD"}</definedName>
    <definedName name="물량조정" localSheetId="31" hidden="1">{#N/A,#N/A,TRUE,"Y생산";#N/A,#N/A,TRUE,"Y판매";#N/A,#N/A,TRUE,"Y총물량";#N/A,#N/A,TRUE,"Y능력";#N/A,#N/A,TRUE,"YKD"}</definedName>
    <definedName name="물량조정" localSheetId="33" hidden="1">{#N/A,#N/A,TRUE,"Y생산";#N/A,#N/A,TRUE,"Y판매";#N/A,#N/A,TRUE,"Y총물량";#N/A,#N/A,TRUE,"Y능력";#N/A,#N/A,TRUE,"YKD"}</definedName>
    <definedName name="물량조정" localSheetId="36" hidden="1">{#N/A,#N/A,TRUE,"Y생산";#N/A,#N/A,TRUE,"Y판매";#N/A,#N/A,TRUE,"Y총물량";#N/A,#N/A,TRUE,"Y능력";#N/A,#N/A,TRUE,"YKD"}</definedName>
    <definedName name="물량조정" localSheetId="37" hidden="1">{#N/A,#N/A,TRUE,"Y생산";#N/A,#N/A,TRUE,"Y판매";#N/A,#N/A,TRUE,"Y총물량";#N/A,#N/A,TRUE,"Y능력";#N/A,#N/A,TRUE,"YKD"}</definedName>
    <definedName name="물량조정" localSheetId="38" hidden="1">{#N/A,#N/A,TRUE,"Y생산";#N/A,#N/A,TRUE,"Y판매";#N/A,#N/A,TRUE,"Y총물량";#N/A,#N/A,TRUE,"Y능력";#N/A,#N/A,TRUE,"YKD"}</definedName>
    <definedName name="물량조정" localSheetId="11" hidden="1">{#N/A,#N/A,TRUE,"Y생산";#N/A,#N/A,TRUE,"Y판매";#N/A,#N/A,TRUE,"Y총물량";#N/A,#N/A,TRUE,"Y능력";#N/A,#N/A,TRUE,"YKD"}</definedName>
    <definedName name="물량조정" hidden="1">{#N/A,#N/A,TRUE,"Y생산";#N/A,#N/A,TRUE,"Y판매";#N/A,#N/A,TRUE,"Y총물량";#N/A,#N/A,TRUE,"Y능력";#N/A,#N/A,TRUE,"YKD"}</definedName>
    <definedName name="물수" localSheetId="7" hidden="1">{#N/A,#N/A,TRUE,"Y생산";#N/A,#N/A,TRUE,"Y판매";#N/A,#N/A,TRUE,"Y총물량";#N/A,#N/A,TRUE,"Y능력";#N/A,#N/A,TRUE,"YKD"}</definedName>
    <definedName name="물수" localSheetId="8" hidden="1">{#N/A,#N/A,TRUE,"Y생산";#N/A,#N/A,TRUE,"Y판매";#N/A,#N/A,TRUE,"Y총물량";#N/A,#N/A,TRUE,"Y능력";#N/A,#N/A,TRUE,"YKD"}</definedName>
    <definedName name="물수" localSheetId="9" hidden="1">{#N/A,#N/A,TRUE,"Y생산";#N/A,#N/A,TRUE,"Y판매";#N/A,#N/A,TRUE,"Y총물량";#N/A,#N/A,TRUE,"Y능력";#N/A,#N/A,TRUE,"YKD"}</definedName>
    <definedName name="물수" localSheetId="0" hidden="1">{#N/A,#N/A,TRUE,"Y생산";#N/A,#N/A,TRUE,"Y판매";#N/A,#N/A,TRUE,"Y총물량";#N/A,#N/A,TRUE,"Y능력";#N/A,#N/A,TRUE,"YKD"}</definedName>
    <definedName name="물수" localSheetId="1" hidden="1">{#N/A,#N/A,TRUE,"Y생산";#N/A,#N/A,TRUE,"Y판매";#N/A,#N/A,TRUE,"Y총물량";#N/A,#N/A,TRUE,"Y능력";#N/A,#N/A,TRUE,"YKD"}</definedName>
    <definedName name="물수" localSheetId="2" hidden="1">{#N/A,#N/A,TRUE,"Y생산";#N/A,#N/A,TRUE,"Y판매";#N/A,#N/A,TRUE,"Y총물량";#N/A,#N/A,TRUE,"Y능력";#N/A,#N/A,TRUE,"YKD"}</definedName>
    <definedName name="물수" localSheetId="3" hidden="1">{#N/A,#N/A,TRUE,"Y생산";#N/A,#N/A,TRUE,"Y판매";#N/A,#N/A,TRUE,"Y총물량";#N/A,#N/A,TRUE,"Y능력";#N/A,#N/A,TRUE,"YKD"}</definedName>
    <definedName name="물수" localSheetId="4" hidden="1">{#N/A,#N/A,TRUE,"Y생산";#N/A,#N/A,TRUE,"Y판매";#N/A,#N/A,TRUE,"Y총물량";#N/A,#N/A,TRUE,"Y능력";#N/A,#N/A,TRUE,"YKD"}</definedName>
    <definedName name="물수" localSheetId="5" hidden="1">{#N/A,#N/A,TRUE,"Y생산";#N/A,#N/A,TRUE,"Y판매";#N/A,#N/A,TRUE,"Y총물량";#N/A,#N/A,TRUE,"Y능력";#N/A,#N/A,TRUE,"YKD"}</definedName>
    <definedName name="물수" localSheetId="6" hidden="1">{#N/A,#N/A,TRUE,"Y생산";#N/A,#N/A,TRUE,"Y판매";#N/A,#N/A,TRUE,"Y총물량";#N/A,#N/A,TRUE,"Y능력";#N/A,#N/A,TRUE,"YKD"}</definedName>
    <definedName name="물수" localSheetId="22" hidden="1">{#N/A,#N/A,TRUE,"Y생산";#N/A,#N/A,TRUE,"Y판매";#N/A,#N/A,TRUE,"Y총물량";#N/A,#N/A,TRUE,"Y능력";#N/A,#N/A,TRUE,"YKD"}</definedName>
    <definedName name="물수" localSheetId="23" hidden="1">{#N/A,#N/A,TRUE,"Y생산";#N/A,#N/A,TRUE,"Y판매";#N/A,#N/A,TRUE,"Y총물량";#N/A,#N/A,TRUE,"Y능력";#N/A,#N/A,TRUE,"YKD"}</definedName>
    <definedName name="물수" localSheetId="24" hidden="1">{#N/A,#N/A,TRUE,"Y생산";#N/A,#N/A,TRUE,"Y판매";#N/A,#N/A,TRUE,"Y총물량";#N/A,#N/A,TRUE,"Y능력";#N/A,#N/A,TRUE,"YKD"}</definedName>
    <definedName name="물수" localSheetId="10" hidden="1">{#N/A,#N/A,TRUE,"Y생산";#N/A,#N/A,TRUE,"Y판매";#N/A,#N/A,TRUE,"Y총물량";#N/A,#N/A,TRUE,"Y능력";#N/A,#N/A,TRUE,"YKD"}</definedName>
    <definedName name="물수" localSheetId="13" hidden="1">{#N/A,#N/A,TRUE,"Y생산";#N/A,#N/A,TRUE,"Y판매";#N/A,#N/A,TRUE,"Y총물량";#N/A,#N/A,TRUE,"Y능력";#N/A,#N/A,TRUE,"YKD"}</definedName>
    <definedName name="물수" localSheetId="14" hidden="1">{#N/A,#N/A,TRUE,"Y생산";#N/A,#N/A,TRUE,"Y판매";#N/A,#N/A,TRUE,"Y총물량";#N/A,#N/A,TRUE,"Y능력";#N/A,#N/A,TRUE,"YKD"}</definedName>
    <definedName name="물수" localSheetId="15" hidden="1">{#N/A,#N/A,TRUE,"Y생산";#N/A,#N/A,TRUE,"Y판매";#N/A,#N/A,TRUE,"Y총물량";#N/A,#N/A,TRUE,"Y능력";#N/A,#N/A,TRUE,"YKD"}</definedName>
    <definedName name="물수" localSheetId="16" hidden="1">{#N/A,#N/A,TRUE,"Y생산";#N/A,#N/A,TRUE,"Y판매";#N/A,#N/A,TRUE,"Y총물량";#N/A,#N/A,TRUE,"Y능력";#N/A,#N/A,TRUE,"YKD"}</definedName>
    <definedName name="물수" localSheetId="17" hidden="1">{#N/A,#N/A,TRUE,"Y생산";#N/A,#N/A,TRUE,"Y판매";#N/A,#N/A,TRUE,"Y총물량";#N/A,#N/A,TRUE,"Y능력";#N/A,#N/A,TRUE,"YKD"}</definedName>
    <definedName name="물수" localSheetId="19" hidden="1">{#N/A,#N/A,TRUE,"Y생산";#N/A,#N/A,TRUE,"Y판매";#N/A,#N/A,TRUE,"Y총물량";#N/A,#N/A,TRUE,"Y능력";#N/A,#N/A,TRUE,"YKD"}</definedName>
    <definedName name="물수" localSheetId="20" hidden="1">{#N/A,#N/A,TRUE,"Y생산";#N/A,#N/A,TRUE,"Y판매";#N/A,#N/A,TRUE,"Y총물량";#N/A,#N/A,TRUE,"Y능력";#N/A,#N/A,TRUE,"YKD"}</definedName>
    <definedName name="물수" localSheetId="21" hidden="1">{#N/A,#N/A,TRUE,"Y생산";#N/A,#N/A,TRUE,"Y판매";#N/A,#N/A,TRUE,"Y총물량";#N/A,#N/A,TRUE,"Y능력";#N/A,#N/A,TRUE,"YKD"}</definedName>
    <definedName name="물수" localSheetId="25" hidden="1">{#N/A,#N/A,TRUE,"Y생산";#N/A,#N/A,TRUE,"Y판매";#N/A,#N/A,TRUE,"Y총물량";#N/A,#N/A,TRUE,"Y능력";#N/A,#N/A,TRUE,"YKD"}</definedName>
    <definedName name="물수" localSheetId="26" hidden="1">{#N/A,#N/A,TRUE,"Y생산";#N/A,#N/A,TRUE,"Y판매";#N/A,#N/A,TRUE,"Y총물량";#N/A,#N/A,TRUE,"Y능력";#N/A,#N/A,TRUE,"YKD"}</definedName>
    <definedName name="물수" localSheetId="27" hidden="1">{#N/A,#N/A,TRUE,"Y생산";#N/A,#N/A,TRUE,"Y판매";#N/A,#N/A,TRUE,"Y총물량";#N/A,#N/A,TRUE,"Y능력";#N/A,#N/A,TRUE,"YKD"}</definedName>
    <definedName name="물수" localSheetId="28" hidden="1">{#N/A,#N/A,TRUE,"Y생산";#N/A,#N/A,TRUE,"Y판매";#N/A,#N/A,TRUE,"Y총물량";#N/A,#N/A,TRUE,"Y능력";#N/A,#N/A,TRUE,"YKD"}</definedName>
    <definedName name="물수" localSheetId="29" hidden="1">{#N/A,#N/A,TRUE,"Y생산";#N/A,#N/A,TRUE,"Y판매";#N/A,#N/A,TRUE,"Y총물량";#N/A,#N/A,TRUE,"Y능력";#N/A,#N/A,TRUE,"YKD"}</definedName>
    <definedName name="물수" localSheetId="30" hidden="1">{#N/A,#N/A,TRUE,"Y생산";#N/A,#N/A,TRUE,"Y판매";#N/A,#N/A,TRUE,"Y총물량";#N/A,#N/A,TRUE,"Y능력";#N/A,#N/A,TRUE,"YKD"}</definedName>
    <definedName name="물수" localSheetId="31" hidden="1">{#N/A,#N/A,TRUE,"Y생산";#N/A,#N/A,TRUE,"Y판매";#N/A,#N/A,TRUE,"Y총물량";#N/A,#N/A,TRUE,"Y능력";#N/A,#N/A,TRUE,"YKD"}</definedName>
    <definedName name="물수" localSheetId="33" hidden="1">{#N/A,#N/A,TRUE,"Y생산";#N/A,#N/A,TRUE,"Y판매";#N/A,#N/A,TRUE,"Y총물량";#N/A,#N/A,TRUE,"Y능력";#N/A,#N/A,TRUE,"YKD"}</definedName>
    <definedName name="물수" localSheetId="36" hidden="1">{#N/A,#N/A,TRUE,"Y생산";#N/A,#N/A,TRUE,"Y판매";#N/A,#N/A,TRUE,"Y총물량";#N/A,#N/A,TRUE,"Y능력";#N/A,#N/A,TRUE,"YKD"}</definedName>
    <definedName name="물수" localSheetId="37" hidden="1">{#N/A,#N/A,TRUE,"Y생산";#N/A,#N/A,TRUE,"Y판매";#N/A,#N/A,TRUE,"Y총물량";#N/A,#N/A,TRUE,"Y능력";#N/A,#N/A,TRUE,"YKD"}</definedName>
    <definedName name="물수" localSheetId="38" hidden="1">{#N/A,#N/A,TRUE,"Y생산";#N/A,#N/A,TRUE,"Y판매";#N/A,#N/A,TRUE,"Y총물량";#N/A,#N/A,TRUE,"Y능력";#N/A,#N/A,TRUE,"YKD"}</definedName>
    <definedName name="물수" localSheetId="11" hidden="1">{#N/A,#N/A,TRUE,"Y생산";#N/A,#N/A,TRUE,"Y판매";#N/A,#N/A,TRUE,"Y총물량";#N/A,#N/A,TRUE,"Y능력";#N/A,#N/A,TRUE,"YKD"}</definedName>
    <definedName name="물수" hidden="1">{#N/A,#N/A,TRUE,"Y생산";#N/A,#N/A,TRUE,"Y판매";#N/A,#N/A,TRUE,"Y총물량";#N/A,#N/A,TRUE,"Y능력";#N/A,#N/A,TRUE,"YKD"}</definedName>
    <definedName name="바바라" localSheetId="7" hidden="1">{#N/A,#N/A,TRUE,"Y생산";#N/A,#N/A,TRUE,"Y판매";#N/A,#N/A,TRUE,"Y총물량";#N/A,#N/A,TRUE,"Y능력";#N/A,#N/A,TRUE,"YKD"}</definedName>
    <definedName name="바바라" localSheetId="8" hidden="1">{#N/A,#N/A,TRUE,"Y생산";#N/A,#N/A,TRUE,"Y판매";#N/A,#N/A,TRUE,"Y총물량";#N/A,#N/A,TRUE,"Y능력";#N/A,#N/A,TRUE,"YKD"}</definedName>
    <definedName name="바바라" localSheetId="9" hidden="1">{#N/A,#N/A,TRUE,"Y생산";#N/A,#N/A,TRUE,"Y판매";#N/A,#N/A,TRUE,"Y총물량";#N/A,#N/A,TRUE,"Y능력";#N/A,#N/A,TRUE,"YKD"}</definedName>
    <definedName name="바바라" localSheetId="0" hidden="1">{#N/A,#N/A,TRUE,"Y생산";#N/A,#N/A,TRUE,"Y판매";#N/A,#N/A,TRUE,"Y총물량";#N/A,#N/A,TRUE,"Y능력";#N/A,#N/A,TRUE,"YKD"}</definedName>
    <definedName name="바바라" localSheetId="1" hidden="1">{#N/A,#N/A,TRUE,"Y생산";#N/A,#N/A,TRUE,"Y판매";#N/A,#N/A,TRUE,"Y총물량";#N/A,#N/A,TRUE,"Y능력";#N/A,#N/A,TRUE,"YKD"}</definedName>
    <definedName name="바바라" localSheetId="2" hidden="1">{#N/A,#N/A,TRUE,"Y생산";#N/A,#N/A,TRUE,"Y판매";#N/A,#N/A,TRUE,"Y총물량";#N/A,#N/A,TRUE,"Y능력";#N/A,#N/A,TRUE,"YKD"}</definedName>
    <definedName name="바바라" localSheetId="3" hidden="1">{#N/A,#N/A,TRUE,"Y생산";#N/A,#N/A,TRUE,"Y판매";#N/A,#N/A,TRUE,"Y총물량";#N/A,#N/A,TRUE,"Y능력";#N/A,#N/A,TRUE,"YKD"}</definedName>
    <definedName name="바바라" localSheetId="4" hidden="1">{#N/A,#N/A,TRUE,"Y생산";#N/A,#N/A,TRUE,"Y판매";#N/A,#N/A,TRUE,"Y총물량";#N/A,#N/A,TRUE,"Y능력";#N/A,#N/A,TRUE,"YKD"}</definedName>
    <definedName name="바바라" localSheetId="5" hidden="1">{#N/A,#N/A,TRUE,"Y생산";#N/A,#N/A,TRUE,"Y판매";#N/A,#N/A,TRUE,"Y총물량";#N/A,#N/A,TRUE,"Y능력";#N/A,#N/A,TRUE,"YKD"}</definedName>
    <definedName name="바바라" localSheetId="6" hidden="1">{#N/A,#N/A,TRUE,"Y생산";#N/A,#N/A,TRUE,"Y판매";#N/A,#N/A,TRUE,"Y총물량";#N/A,#N/A,TRUE,"Y능력";#N/A,#N/A,TRUE,"YKD"}</definedName>
    <definedName name="바바라" localSheetId="22" hidden="1">{#N/A,#N/A,TRUE,"Y생산";#N/A,#N/A,TRUE,"Y판매";#N/A,#N/A,TRUE,"Y총물량";#N/A,#N/A,TRUE,"Y능력";#N/A,#N/A,TRUE,"YKD"}</definedName>
    <definedName name="바바라" localSheetId="23" hidden="1">{#N/A,#N/A,TRUE,"Y생산";#N/A,#N/A,TRUE,"Y판매";#N/A,#N/A,TRUE,"Y총물량";#N/A,#N/A,TRUE,"Y능력";#N/A,#N/A,TRUE,"YKD"}</definedName>
    <definedName name="바바라" localSheetId="24" hidden="1">{#N/A,#N/A,TRUE,"Y생산";#N/A,#N/A,TRUE,"Y판매";#N/A,#N/A,TRUE,"Y총물량";#N/A,#N/A,TRUE,"Y능력";#N/A,#N/A,TRUE,"YKD"}</definedName>
    <definedName name="바바라" localSheetId="10" hidden="1">{#N/A,#N/A,TRUE,"Y생산";#N/A,#N/A,TRUE,"Y판매";#N/A,#N/A,TRUE,"Y총물량";#N/A,#N/A,TRUE,"Y능력";#N/A,#N/A,TRUE,"YKD"}</definedName>
    <definedName name="바바라" localSheetId="13" hidden="1">{#N/A,#N/A,TRUE,"Y생산";#N/A,#N/A,TRUE,"Y판매";#N/A,#N/A,TRUE,"Y총물량";#N/A,#N/A,TRUE,"Y능력";#N/A,#N/A,TRUE,"YKD"}</definedName>
    <definedName name="바바라" localSheetId="14" hidden="1">{#N/A,#N/A,TRUE,"Y생산";#N/A,#N/A,TRUE,"Y판매";#N/A,#N/A,TRUE,"Y총물량";#N/A,#N/A,TRUE,"Y능력";#N/A,#N/A,TRUE,"YKD"}</definedName>
    <definedName name="바바라" localSheetId="15" hidden="1">{#N/A,#N/A,TRUE,"Y생산";#N/A,#N/A,TRUE,"Y판매";#N/A,#N/A,TRUE,"Y총물량";#N/A,#N/A,TRUE,"Y능력";#N/A,#N/A,TRUE,"YKD"}</definedName>
    <definedName name="바바라" localSheetId="16" hidden="1">{#N/A,#N/A,TRUE,"Y생산";#N/A,#N/A,TRUE,"Y판매";#N/A,#N/A,TRUE,"Y총물량";#N/A,#N/A,TRUE,"Y능력";#N/A,#N/A,TRUE,"YKD"}</definedName>
    <definedName name="바바라" localSheetId="17" hidden="1">{#N/A,#N/A,TRUE,"Y생산";#N/A,#N/A,TRUE,"Y판매";#N/A,#N/A,TRUE,"Y총물량";#N/A,#N/A,TRUE,"Y능력";#N/A,#N/A,TRUE,"YKD"}</definedName>
    <definedName name="바바라" localSheetId="19" hidden="1">{#N/A,#N/A,TRUE,"Y생산";#N/A,#N/A,TRUE,"Y판매";#N/A,#N/A,TRUE,"Y총물량";#N/A,#N/A,TRUE,"Y능력";#N/A,#N/A,TRUE,"YKD"}</definedName>
    <definedName name="바바라" localSheetId="20" hidden="1">{#N/A,#N/A,TRUE,"Y생산";#N/A,#N/A,TRUE,"Y판매";#N/A,#N/A,TRUE,"Y총물량";#N/A,#N/A,TRUE,"Y능력";#N/A,#N/A,TRUE,"YKD"}</definedName>
    <definedName name="바바라" localSheetId="21" hidden="1">{#N/A,#N/A,TRUE,"Y생산";#N/A,#N/A,TRUE,"Y판매";#N/A,#N/A,TRUE,"Y총물량";#N/A,#N/A,TRUE,"Y능력";#N/A,#N/A,TRUE,"YKD"}</definedName>
    <definedName name="바바라" localSheetId="25" hidden="1">{#N/A,#N/A,TRUE,"Y생산";#N/A,#N/A,TRUE,"Y판매";#N/A,#N/A,TRUE,"Y총물량";#N/A,#N/A,TRUE,"Y능력";#N/A,#N/A,TRUE,"YKD"}</definedName>
    <definedName name="바바라" localSheetId="26" hidden="1">{#N/A,#N/A,TRUE,"Y생산";#N/A,#N/A,TRUE,"Y판매";#N/A,#N/A,TRUE,"Y총물량";#N/A,#N/A,TRUE,"Y능력";#N/A,#N/A,TRUE,"YKD"}</definedName>
    <definedName name="바바라" localSheetId="27" hidden="1">{#N/A,#N/A,TRUE,"Y생산";#N/A,#N/A,TRUE,"Y판매";#N/A,#N/A,TRUE,"Y총물량";#N/A,#N/A,TRUE,"Y능력";#N/A,#N/A,TRUE,"YKD"}</definedName>
    <definedName name="바바라" localSheetId="28" hidden="1">{#N/A,#N/A,TRUE,"Y생산";#N/A,#N/A,TRUE,"Y판매";#N/A,#N/A,TRUE,"Y총물량";#N/A,#N/A,TRUE,"Y능력";#N/A,#N/A,TRUE,"YKD"}</definedName>
    <definedName name="바바라" localSheetId="29" hidden="1">{#N/A,#N/A,TRUE,"Y생산";#N/A,#N/A,TRUE,"Y판매";#N/A,#N/A,TRUE,"Y총물량";#N/A,#N/A,TRUE,"Y능력";#N/A,#N/A,TRUE,"YKD"}</definedName>
    <definedName name="바바라" localSheetId="30" hidden="1">{#N/A,#N/A,TRUE,"Y생산";#N/A,#N/A,TRUE,"Y판매";#N/A,#N/A,TRUE,"Y총물량";#N/A,#N/A,TRUE,"Y능력";#N/A,#N/A,TRUE,"YKD"}</definedName>
    <definedName name="바바라" localSheetId="31" hidden="1">{#N/A,#N/A,TRUE,"Y생산";#N/A,#N/A,TRUE,"Y판매";#N/A,#N/A,TRUE,"Y총물량";#N/A,#N/A,TRUE,"Y능력";#N/A,#N/A,TRUE,"YKD"}</definedName>
    <definedName name="바바라" localSheetId="33" hidden="1">{#N/A,#N/A,TRUE,"Y생산";#N/A,#N/A,TRUE,"Y판매";#N/A,#N/A,TRUE,"Y총물량";#N/A,#N/A,TRUE,"Y능력";#N/A,#N/A,TRUE,"YKD"}</definedName>
    <definedName name="바바라" localSheetId="36" hidden="1">{#N/A,#N/A,TRUE,"Y생산";#N/A,#N/A,TRUE,"Y판매";#N/A,#N/A,TRUE,"Y총물량";#N/A,#N/A,TRUE,"Y능력";#N/A,#N/A,TRUE,"YKD"}</definedName>
    <definedName name="바바라" localSheetId="37" hidden="1">{#N/A,#N/A,TRUE,"Y생산";#N/A,#N/A,TRUE,"Y판매";#N/A,#N/A,TRUE,"Y총물량";#N/A,#N/A,TRUE,"Y능력";#N/A,#N/A,TRUE,"YKD"}</definedName>
    <definedName name="바바라" localSheetId="38" hidden="1">{#N/A,#N/A,TRUE,"Y생산";#N/A,#N/A,TRUE,"Y판매";#N/A,#N/A,TRUE,"Y총물량";#N/A,#N/A,TRUE,"Y능력";#N/A,#N/A,TRUE,"YKD"}</definedName>
    <definedName name="바바라" localSheetId="11" hidden="1">{#N/A,#N/A,TRUE,"Y생산";#N/A,#N/A,TRUE,"Y판매";#N/A,#N/A,TRUE,"Y총물량";#N/A,#N/A,TRUE,"Y능력";#N/A,#N/A,TRUE,"YKD"}</definedName>
    <definedName name="바바라" hidden="1">{#N/A,#N/A,TRUE,"Y생산";#N/A,#N/A,TRUE,"Y판매";#N/A,#N/A,TRUE,"Y총물량";#N/A,#N/A,TRUE,"Y능력";#N/A,#N/A,TRUE,"YKD"}</definedName>
    <definedName name="바보" localSheetId="7" hidden="1">{#N/A,#N/A,TRUE,"Y생산";#N/A,#N/A,TRUE,"Y판매";#N/A,#N/A,TRUE,"Y총물량";#N/A,#N/A,TRUE,"Y능력";#N/A,#N/A,TRUE,"YKD"}</definedName>
    <definedName name="바보" localSheetId="8" hidden="1">{#N/A,#N/A,TRUE,"Y생산";#N/A,#N/A,TRUE,"Y판매";#N/A,#N/A,TRUE,"Y총물량";#N/A,#N/A,TRUE,"Y능력";#N/A,#N/A,TRUE,"YKD"}</definedName>
    <definedName name="바보" localSheetId="9" hidden="1">{#N/A,#N/A,TRUE,"Y생산";#N/A,#N/A,TRUE,"Y판매";#N/A,#N/A,TRUE,"Y총물량";#N/A,#N/A,TRUE,"Y능력";#N/A,#N/A,TRUE,"YKD"}</definedName>
    <definedName name="바보" localSheetId="0" hidden="1">{#N/A,#N/A,TRUE,"Y생산";#N/A,#N/A,TRUE,"Y판매";#N/A,#N/A,TRUE,"Y총물량";#N/A,#N/A,TRUE,"Y능력";#N/A,#N/A,TRUE,"YKD"}</definedName>
    <definedName name="바보" localSheetId="1" hidden="1">{#N/A,#N/A,TRUE,"Y생산";#N/A,#N/A,TRUE,"Y판매";#N/A,#N/A,TRUE,"Y총물량";#N/A,#N/A,TRUE,"Y능력";#N/A,#N/A,TRUE,"YKD"}</definedName>
    <definedName name="바보" localSheetId="2" hidden="1">{#N/A,#N/A,TRUE,"Y생산";#N/A,#N/A,TRUE,"Y판매";#N/A,#N/A,TRUE,"Y총물량";#N/A,#N/A,TRUE,"Y능력";#N/A,#N/A,TRUE,"YKD"}</definedName>
    <definedName name="바보" localSheetId="3" hidden="1">{#N/A,#N/A,TRUE,"Y생산";#N/A,#N/A,TRUE,"Y판매";#N/A,#N/A,TRUE,"Y총물량";#N/A,#N/A,TRUE,"Y능력";#N/A,#N/A,TRUE,"YKD"}</definedName>
    <definedName name="바보" localSheetId="4" hidden="1">{#N/A,#N/A,TRUE,"Y생산";#N/A,#N/A,TRUE,"Y판매";#N/A,#N/A,TRUE,"Y총물량";#N/A,#N/A,TRUE,"Y능력";#N/A,#N/A,TRUE,"YKD"}</definedName>
    <definedName name="바보" localSheetId="5" hidden="1">{#N/A,#N/A,TRUE,"Y생산";#N/A,#N/A,TRUE,"Y판매";#N/A,#N/A,TRUE,"Y총물량";#N/A,#N/A,TRUE,"Y능력";#N/A,#N/A,TRUE,"YKD"}</definedName>
    <definedName name="바보" localSheetId="6" hidden="1">{#N/A,#N/A,TRUE,"Y생산";#N/A,#N/A,TRUE,"Y판매";#N/A,#N/A,TRUE,"Y총물량";#N/A,#N/A,TRUE,"Y능력";#N/A,#N/A,TRUE,"YKD"}</definedName>
    <definedName name="바보" localSheetId="22" hidden="1">{#N/A,#N/A,TRUE,"Y생산";#N/A,#N/A,TRUE,"Y판매";#N/A,#N/A,TRUE,"Y총물량";#N/A,#N/A,TRUE,"Y능력";#N/A,#N/A,TRUE,"YKD"}</definedName>
    <definedName name="바보" localSheetId="23" hidden="1">{#N/A,#N/A,TRUE,"Y생산";#N/A,#N/A,TRUE,"Y판매";#N/A,#N/A,TRUE,"Y총물량";#N/A,#N/A,TRUE,"Y능력";#N/A,#N/A,TRUE,"YKD"}</definedName>
    <definedName name="바보" localSheetId="24" hidden="1">{#N/A,#N/A,TRUE,"Y생산";#N/A,#N/A,TRUE,"Y판매";#N/A,#N/A,TRUE,"Y총물량";#N/A,#N/A,TRUE,"Y능력";#N/A,#N/A,TRUE,"YKD"}</definedName>
    <definedName name="바보" localSheetId="10" hidden="1">{#N/A,#N/A,TRUE,"Y생산";#N/A,#N/A,TRUE,"Y판매";#N/A,#N/A,TRUE,"Y총물량";#N/A,#N/A,TRUE,"Y능력";#N/A,#N/A,TRUE,"YKD"}</definedName>
    <definedName name="바보" localSheetId="13" hidden="1">{#N/A,#N/A,TRUE,"Y생산";#N/A,#N/A,TRUE,"Y판매";#N/A,#N/A,TRUE,"Y총물량";#N/A,#N/A,TRUE,"Y능력";#N/A,#N/A,TRUE,"YKD"}</definedName>
    <definedName name="바보" localSheetId="14" hidden="1">{#N/A,#N/A,TRUE,"Y생산";#N/A,#N/A,TRUE,"Y판매";#N/A,#N/A,TRUE,"Y총물량";#N/A,#N/A,TRUE,"Y능력";#N/A,#N/A,TRUE,"YKD"}</definedName>
    <definedName name="바보" localSheetId="15" hidden="1">{#N/A,#N/A,TRUE,"Y생산";#N/A,#N/A,TRUE,"Y판매";#N/A,#N/A,TRUE,"Y총물량";#N/A,#N/A,TRUE,"Y능력";#N/A,#N/A,TRUE,"YKD"}</definedName>
    <definedName name="바보" localSheetId="16" hidden="1">{#N/A,#N/A,TRUE,"Y생산";#N/A,#N/A,TRUE,"Y판매";#N/A,#N/A,TRUE,"Y총물량";#N/A,#N/A,TRUE,"Y능력";#N/A,#N/A,TRUE,"YKD"}</definedName>
    <definedName name="바보" localSheetId="17" hidden="1">{#N/A,#N/A,TRUE,"Y생산";#N/A,#N/A,TRUE,"Y판매";#N/A,#N/A,TRUE,"Y총물량";#N/A,#N/A,TRUE,"Y능력";#N/A,#N/A,TRUE,"YKD"}</definedName>
    <definedName name="바보" localSheetId="19" hidden="1">{#N/A,#N/A,TRUE,"Y생산";#N/A,#N/A,TRUE,"Y판매";#N/A,#N/A,TRUE,"Y총물량";#N/A,#N/A,TRUE,"Y능력";#N/A,#N/A,TRUE,"YKD"}</definedName>
    <definedName name="바보" localSheetId="20" hidden="1">{#N/A,#N/A,TRUE,"Y생산";#N/A,#N/A,TRUE,"Y판매";#N/A,#N/A,TRUE,"Y총물량";#N/A,#N/A,TRUE,"Y능력";#N/A,#N/A,TRUE,"YKD"}</definedName>
    <definedName name="바보" localSheetId="21" hidden="1">{#N/A,#N/A,TRUE,"Y생산";#N/A,#N/A,TRUE,"Y판매";#N/A,#N/A,TRUE,"Y총물량";#N/A,#N/A,TRUE,"Y능력";#N/A,#N/A,TRUE,"YKD"}</definedName>
    <definedName name="바보" localSheetId="25" hidden="1">{#N/A,#N/A,TRUE,"Y생산";#N/A,#N/A,TRUE,"Y판매";#N/A,#N/A,TRUE,"Y총물량";#N/A,#N/A,TRUE,"Y능력";#N/A,#N/A,TRUE,"YKD"}</definedName>
    <definedName name="바보" localSheetId="26" hidden="1">{#N/A,#N/A,TRUE,"Y생산";#N/A,#N/A,TRUE,"Y판매";#N/A,#N/A,TRUE,"Y총물량";#N/A,#N/A,TRUE,"Y능력";#N/A,#N/A,TRUE,"YKD"}</definedName>
    <definedName name="바보" localSheetId="27" hidden="1">{#N/A,#N/A,TRUE,"Y생산";#N/A,#N/A,TRUE,"Y판매";#N/A,#N/A,TRUE,"Y총물량";#N/A,#N/A,TRUE,"Y능력";#N/A,#N/A,TRUE,"YKD"}</definedName>
    <definedName name="바보" localSheetId="28" hidden="1">{#N/A,#N/A,TRUE,"Y생산";#N/A,#N/A,TRUE,"Y판매";#N/A,#N/A,TRUE,"Y총물량";#N/A,#N/A,TRUE,"Y능력";#N/A,#N/A,TRUE,"YKD"}</definedName>
    <definedName name="바보" localSheetId="29" hidden="1">{#N/A,#N/A,TRUE,"Y생산";#N/A,#N/A,TRUE,"Y판매";#N/A,#N/A,TRUE,"Y총물량";#N/A,#N/A,TRUE,"Y능력";#N/A,#N/A,TRUE,"YKD"}</definedName>
    <definedName name="바보" localSheetId="30" hidden="1">{#N/A,#N/A,TRUE,"Y생산";#N/A,#N/A,TRUE,"Y판매";#N/A,#N/A,TRUE,"Y총물량";#N/A,#N/A,TRUE,"Y능력";#N/A,#N/A,TRUE,"YKD"}</definedName>
    <definedName name="바보" localSheetId="31" hidden="1">{#N/A,#N/A,TRUE,"Y생산";#N/A,#N/A,TRUE,"Y판매";#N/A,#N/A,TRUE,"Y총물량";#N/A,#N/A,TRUE,"Y능력";#N/A,#N/A,TRUE,"YKD"}</definedName>
    <definedName name="바보" localSheetId="33" hidden="1">{#N/A,#N/A,TRUE,"Y생산";#N/A,#N/A,TRUE,"Y판매";#N/A,#N/A,TRUE,"Y총물량";#N/A,#N/A,TRUE,"Y능력";#N/A,#N/A,TRUE,"YKD"}</definedName>
    <definedName name="바보" localSheetId="36" hidden="1">{#N/A,#N/A,TRUE,"Y생산";#N/A,#N/A,TRUE,"Y판매";#N/A,#N/A,TRUE,"Y총물량";#N/A,#N/A,TRUE,"Y능력";#N/A,#N/A,TRUE,"YKD"}</definedName>
    <definedName name="바보" localSheetId="37" hidden="1">{#N/A,#N/A,TRUE,"Y생산";#N/A,#N/A,TRUE,"Y판매";#N/A,#N/A,TRUE,"Y총물량";#N/A,#N/A,TRUE,"Y능력";#N/A,#N/A,TRUE,"YKD"}</definedName>
    <definedName name="바보" localSheetId="38" hidden="1">{#N/A,#N/A,TRUE,"Y생산";#N/A,#N/A,TRUE,"Y판매";#N/A,#N/A,TRUE,"Y총물량";#N/A,#N/A,TRUE,"Y능력";#N/A,#N/A,TRUE,"YKD"}</definedName>
    <definedName name="바보" localSheetId="11" hidden="1">{#N/A,#N/A,TRUE,"Y생산";#N/A,#N/A,TRUE,"Y판매";#N/A,#N/A,TRUE,"Y총물량";#N/A,#N/A,TRUE,"Y능력";#N/A,#N/A,TRUE,"YKD"}</definedName>
    <definedName name="바보" hidden="1">{#N/A,#N/A,TRUE,"Y생산";#N/A,#N/A,TRUE,"Y판매";#N/A,#N/A,TRUE,"Y총물량";#N/A,#N/A,TRUE,"Y능력";#N/A,#N/A,TRUE,"YKD"}</definedName>
    <definedName name="박연" localSheetId="7" hidden="1">{#N/A,#N/A,TRUE,"Y생산";#N/A,#N/A,TRUE,"Y판매";#N/A,#N/A,TRUE,"Y총물량";#N/A,#N/A,TRUE,"Y능력";#N/A,#N/A,TRUE,"YKD"}</definedName>
    <definedName name="박연" localSheetId="8" hidden="1">{#N/A,#N/A,TRUE,"Y생산";#N/A,#N/A,TRUE,"Y판매";#N/A,#N/A,TRUE,"Y총물량";#N/A,#N/A,TRUE,"Y능력";#N/A,#N/A,TRUE,"YKD"}</definedName>
    <definedName name="박연" localSheetId="9" hidden="1">{#N/A,#N/A,TRUE,"Y생산";#N/A,#N/A,TRUE,"Y판매";#N/A,#N/A,TRUE,"Y총물량";#N/A,#N/A,TRUE,"Y능력";#N/A,#N/A,TRUE,"YKD"}</definedName>
    <definedName name="박연" localSheetId="0" hidden="1">{#N/A,#N/A,TRUE,"Y생산";#N/A,#N/A,TRUE,"Y판매";#N/A,#N/A,TRUE,"Y총물량";#N/A,#N/A,TRUE,"Y능력";#N/A,#N/A,TRUE,"YKD"}</definedName>
    <definedName name="박연" localSheetId="1" hidden="1">{#N/A,#N/A,TRUE,"Y생산";#N/A,#N/A,TRUE,"Y판매";#N/A,#N/A,TRUE,"Y총물량";#N/A,#N/A,TRUE,"Y능력";#N/A,#N/A,TRUE,"YKD"}</definedName>
    <definedName name="박연" localSheetId="2" hidden="1">{#N/A,#N/A,TRUE,"Y생산";#N/A,#N/A,TRUE,"Y판매";#N/A,#N/A,TRUE,"Y총물량";#N/A,#N/A,TRUE,"Y능력";#N/A,#N/A,TRUE,"YKD"}</definedName>
    <definedName name="박연" localSheetId="3" hidden="1">{#N/A,#N/A,TRUE,"Y생산";#N/A,#N/A,TRUE,"Y판매";#N/A,#N/A,TRUE,"Y총물량";#N/A,#N/A,TRUE,"Y능력";#N/A,#N/A,TRUE,"YKD"}</definedName>
    <definedName name="박연" localSheetId="4" hidden="1">{#N/A,#N/A,TRUE,"Y생산";#N/A,#N/A,TRUE,"Y판매";#N/A,#N/A,TRUE,"Y총물량";#N/A,#N/A,TRUE,"Y능력";#N/A,#N/A,TRUE,"YKD"}</definedName>
    <definedName name="박연" localSheetId="5" hidden="1">{#N/A,#N/A,TRUE,"Y생산";#N/A,#N/A,TRUE,"Y판매";#N/A,#N/A,TRUE,"Y총물량";#N/A,#N/A,TRUE,"Y능력";#N/A,#N/A,TRUE,"YKD"}</definedName>
    <definedName name="박연" localSheetId="6" hidden="1">{#N/A,#N/A,TRUE,"Y생산";#N/A,#N/A,TRUE,"Y판매";#N/A,#N/A,TRUE,"Y총물량";#N/A,#N/A,TRUE,"Y능력";#N/A,#N/A,TRUE,"YKD"}</definedName>
    <definedName name="박연" localSheetId="22" hidden="1">{#N/A,#N/A,TRUE,"Y생산";#N/A,#N/A,TRUE,"Y판매";#N/A,#N/A,TRUE,"Y총물량";#N/A,#N/A,TRUE,"Y능력";#N/A,#N/A,TRUE,"YKD"}</definedName>
    <definedName name="박연" localSheetId="23" hidden="1">{#N/A,#N/A,TRUE,"Y생산";#N/A,#N/A,TRUE,"Y판매";#N/A,#N/A,TRUE,"Y총물량";#N/A,#N/A,TRUE,"Y능력";#N/A,#N/A,TRUE,"YKD"}</definedName>
    <definedName name="박연" localSheetId="24" hidden="1">{#N/A,#N/A,TRUE,"Y생산";#N/A,#N/A,TRUE,"Y판매";#N/A,#N/A,TRUE,"Y총물량";#N/A,#N/A,TRUE,"Y능력";#N/A,#N/A,TRUE,"YKD"}</definedName>
    <definedName name="박연" localSheetId="10" hidden="1">{#N/A,#N/A,TRUE,"Y생산";#N/A,#N/A,TRUE,"Y판매";#N/A,#N/A,TRUE,"Y총물량";#N/A,#N/A,TRUE,"Y능력";#N/A,#N/A,TRUE,"YKD"}</definedName>
    <definedName name="박연" localSheetId="13" hidden="1">{#N/A,#N/A,TRUE,"Y생산";#N/A,#N/A,TRUE,"Y판매";#N/A,#N/A,TRUE,"Y총물량";#N/A,#N/A,TRUE,"Y능력";#N/A,#N/A,TRUE,"YKD"}</definedName>
    <definedName name="박연" localSheetId="14" hidden="1">{#N/A,#N/A,TRUE,"Y생산";#N/A,#N/A,TRUE,"Y판매";#N/A,#N/A,TRUE,"Y총물량";#N/A,#N/A,TRUE,"Y능력";#N/A,#N/A,TRUE,"YKD"}</definedName>
    <definedName name="박연" localSheetId="15" hidden="1">{#N/A,#N/A,TRUE,"Y생산";#N/A,#N/A,TRUE,"Y판매";#N/A,#N/A,TRUE,"Y총물량";#N/A,#N/A,TRUE,"Y능력";#N/A,#N/A,TRUE,"YKD"}</definedName>
    <definedName name="박연" localSheetId="16" hidden="1">{#N/A,#N/A,TRUE,"Y생산";#N/A,#N/A,TRUE,"Y판매";#N/A,#N/A,TRUE,"Y총물량";#N/A,#N/A,TRUE,"Y능력";#N/A,#N/A,TRUE,"YKD"}</definedName>
    <definedName name="박연" localSheetId="17" hidden="1">{#N/A,#N/A,TRUE,"Y생산";#N/A,#N/A,TRUE,"Y판매";#N/A,#N/A,TRUE,"Y총물량";#N/A,#N/A,TRUE,"Y능력";#N/A,#N/A,TRUE,"YKD"}</definedName>
    <definedName name="박연" localSheetId="19" hidden="1">{#N/A,#N/A,TRUE,"Y생산";#N/A,#N/A,TRUE,"Y판매";#N/A,#N/A,TRUE,"Y총물량";#N/A,#N/A,TRUE,"Y능력";#N/A,#N/A,TRUE,"YKD"}</definedName>
    <definedName name="박연" localSheetId="20" hidden="1">{#N/A,#N/A,TRUE,"Y생산";#N/A,#N/A,TRUE,"Y판매";#N/A,#N/A,TRUE,"Y총물량";#N/A,#N/A,TRUE,"Y능력";#N/A,#N/A,TRUE,"YKD"}</definedName>
    <definedName name="박연" localSheetId="21" hidden="1">{#N/A,#N/A,TRUE,"Y생산";#N/A,#N/A,TRUE,"Y판매";#N/A,#N/A,TRUE,"Y총물량";#N/A,#N/A,TRUE,"Y능력";#N/A,#N/A,TRUE,"YKD"}</definedName>
    <definedName name="박연" localSheetId="25" hidden="1">{#N/A,#N/A,TRUE,"Y생산";#N/A,#N/A,TRUE,"Y판매";#N/A,#N/A,TRUE,"Y총물량";#N/A,#N/A,TRUE,"Y능력";#N/A,#N/A,TRUE,"YKD"}</definedName>
    <definedName name="박연" localSheetId="26" hidden="1">{#N/A,#N/A,TRUE,"Y생산";#N/A,#N/A,TRUE,"Y판매";#N/A,#N/A,TRUE,"Y총물량";#N/A,#N/A,TRUE,"Y능력";#N/A,#N/A,TRUE,"YKD"}</definedName>
    <definedName name="박연" localSheetId="27" hidden="1">{#N/A,#N/A,TRUE,"Y생산";#N/A,#N/A,TRUE,"Y판매";#N/A,#N/A,TRUE,"Y총물량";#N/A,#N/A,TRUE,"Y능력";#N/A,#N/A,TRUE,"YKD"}</definedName>
    <definedName name="박연" localSheetId="28" hidden="1">{#N/A,#N/A,TRUE,"Y생산";#N/A,#N/A,TRUE,"Y판매";#N/A,#N/A,TRUE,"Y총물량";#N/A,#N/A,TRUE,"Y능력";#N/A,#N/A,TRUE,"YKD"}</definedName>
    <definedName name="박연" localSheetId="29" hidden="1">{#N/A,#N/A,TRUE,"Y생산";#N/A,#N/A,TRUE,"Y판매";#N/A,#N/A,TRUE,"Y총물량";#N/A,#N/A,TRUE,"Y능력";#N/A,#N/A,TRUE,"YKD"}</definedName>
    <definedName name="박연" localSheetId="30" hidden="1">{#N/A,#N/A,TRUE,"Y생산";#N/A,#N/A,TRUE,"Y판매";#N/A,#N/A,TRUE,"Y총물량";#N/A,#N/A,TRUE,"Y능력";#N/A,#N/A,TRUE,"YKD"}</definedName>
    <definedName name="박연" localSheetId="31" hidden="1">{#N/A,#N/A,TRUE,"Y생산";#N/A,#N/A,TRUE,"Y판매";#N/A,#N/A,TRUE,"Y총물량";#N/A,#N/A,TRUE,"Y능력";#N/A,#N/A,TRUE,"YKD"}</definedName>
    <definedName name="박연" localSheetId="33" hidden="1">{#N/A,#N/A,TRUE,"Y생산";#N/A,#N/A,TRUE,"Y판매";#N/A,#N/A,TRUE,"Y총물량";#N/A,#N/A,TRUE,"Y능력";#N/A,#N/A,TRUE,"YKD"}</definedName>
    <definedName name="박연" localSheetId="36" hidden="1">{#N/A,#N/A,TRUE,"Y생산";#N/A,#N/A,TRUE,"Y판매";#N/A,#N/A,TRUE,"Y총물량";#N/A,#N/A,TRUE,"Y능력";#N/A,#N/A,TRUE,"YKD"}</definedName>
    <definedName name="박연" localSheetId="37" hidden="1">{#N/A,#N/A,TRUE,"Y생산";#N/A,#N/A,TRUE,"Y판매";#N/A,#N/A,TRUE,"Y총물량";#N/A,#N/A,TRUE,"Y능력";#N/A,#N/A,TRUE,"YKD"}</definedName>
    <definedName name="박연" localSheetId="38" hidden="1">{#N/A,#N/A,TRUE,"Y생산";#N/A,#N/A,TRUE,"Y판매";#N/A,#N/A,TRUE,"Y총물량";#N/A,#N/A,TRUE,"Y능력";#N/A,#N/A,TRUE,"YKD"}</definedName>
    <definedName name="박연" localSheetId="11" hidden="1">{#N/A,#N/A,TRUE,"Y생산";#N/A,#N/A,TRUE,"Y판매";#N/A,#N/A,TRUE,"Y총물량";#N/A,#N/A,TRUE,"Y능력";#N/A,#N/A,TRUE,"YKD"}</definedName>
    <definedName name="박연" hidden="1">{#N/A,#N/A,TRUE,"Y생산";#N/A,#N/A,TRUE,"Y판매";#N/A,#N/A,TRUE,"Y총물량";#N/A,#N/A,TRUE,"Y능력";#N/A,#N/A,TRUE,"YKD"}</definedName>
    <definedName name="분기별" localSheetId="7" hidden="1">{#N/A,#N/A,TRUE,"Y생산";#N/A,#N/A,TRUE,"Y판매";#N/A,#N/A,TRUE,"Y총물량";#N/A,#N/A,TRUE,"Y능력";#N/A,#N/A,TRUE,"YKD"}</definedName>
    <definedName name="분기별" localSheetId="8" hidden="1">{#N/A,#N/A,TRUE,"Y생산";#N/A,#N/A,TRUE,"Y판매";#N/A,#N/A,TRUE,"Y총물량";#N/A,#N/A,TRUE,"Y능력";#N/A,#N/A,TRUE,"YKD"}</definedName>
    <definedName name="분기별" localSheetId="9" hidden="1">{#N/A,#N/A,TRUE,"Y생산";#N/A,#N/A,TRUE,"Y판매";#N/A,#N/A,TRUE,"Y총물량";#N/A,#N/A,TRUE,"Y능력";#N/A,#N/A,TRUE,"YKD"}</definedName>
    <definedName name="분기별" localSheetId="0" hidden="1">{#N/A,#N/A,TRUE,"Y생산";#N/A,#N/A,TRUE,"Y판매";#N/A,#N/A,TRUE,"Y총물량";#N/A,#N/A,TRUE,"Y능력";#N/A,#N/A,TRUE,"YKD"}</definedName>
    <definedName name="분기별" localSheetId="1" hidden="1">{#N/A,#N/A,TRUE,"Y생산";#N/A,#N/A,TRUE,"Y판매";#N/A,#N/A,TRUE,"Y총물량";#N/A,#N/A,TRUE,"Y능력";#N/A,#N/A,TRUE,"YKD"}</definedName>
    <definedName name="분기별" localSheetId="2" hidden="1">{#N/A,#N/A,TRUE,"Y생산";#N/A,#N/A,TRUE,"Y판매";#N/A,#N/A,TRUE,"Y총물량";#N/A,#N/A,TRUE,"Y능력";#N/A,#N/A,TRUE,"YKD"}</definedName>
    <definedName name="분기별" localSheetId="3" hidden="1">{#N/A,#N/A,TRUE,"Y생산";#N/A,#N/A,TRUE,"Y판매";#N/A,#N/A,TRUE,"Y총물량";#N/A,#N/A,TRUE,"Y능력";#N/A,#N/A,TRUE,"YKD"}</definedName>
    <definedName name="분기별" localSheetId="4" hidden="1">{#N/A,#N/A,TRUE,"Y생산";#N/A,#N/A,TRUE,"Y판매";#N/A,#N/A,TRUE,"Y총물량";#N/A,#N/A,TRUE,"Y능력";#N/A,#N/A,TRUE,"YKD"}</definedName>
    <definedName name="분기별" localSheetId="5" hidden="1">{#N/A,#N/A,TRUE,"Y생산";#N/A,#N/A,TRUE,"Y판매";#N/A,#N/A,TRUE,"Y총물량";#N/A,#N/A,TRUE,"Y능력";#N/A,#N/A,TRUE,"YKD"}</definedName>
    <definedName name="분기별" localSheetId="6" hidden="1">{#N/A,#N/A,TRUE,"Y생산";#N/A,#N/A,TRUE,"Y판매";#N/A,#N/A,TRUE,"Y총물량";#N/A,#N/A,TRUE,"Y능력";#N/A,#N/A,TRUE,"YKD"}</definedName>
    <definedName name="분기별" localSheetId="22" hidden="1">{#N/A,#N/A,TRUE,"Y생산";#N/A,#N/A,TRUE,"Y판매";#N/A,#N/A,TRUE,"Y총물량";#N/A,#N/A,TRUE,"Y능력";#N/A,#N/A,TRUE,"YKD"}</definedName>
    <definedName name="분기별" localSheetId="23" hidden="1">{#N/A,#N/A,TRUE,"Y생산";#N/A,#N/A,TRUE,"Y판매";#N/A,#N/A,TRUE,"Y총물량";#N/A,#N/A,TRUE,"Y능력";#N/A,#N/A,TRUE,"YKD"}</definedName>
    <definedName name="분기별" localSheetId="24" hidden="1">{#N/A,#N/A,TRUE,"Y생산";#N/A,#N/A,TRUE,"Y판매";#N/A,#N/A,TRUE,"Y총물량";#N/A,#N/A,TRUE,"Y능력";#N/A,#N/A,TRUE,"YKD"}</definedName>
    <definedName name="분기별" localSheetId="10" hidden="1">{#N/A,#N/A,TRUE,"Y생산";#N/A,#N/A,TRUE,"Y판매";#N/A,#N/A,TRUE,"Y총물량";#N/A,#N/A,TRUE,"Y능력";#N/A,#N/A,TRUE,"YKD"}</definedName>
    <definedName name="분기별" localSheetId="13" hidden="1">{#N/A,#N/A,TRUE,"Y생산";#N/A,#N/A,TRUE,"Y판매";#N/A,#N/A,TRUE,"Y총물량";#N/A,#N/A,TRUE,"Y능력";#N/A,#N/A,TRUE,"YKD"}</definedName>
    <definedName name="분기별" localSheetId="14" hidden="1">{#N/A,#N/A,TRUE,"Y생산";#N/A,#N/A,TRUE,"Y판매";#N/A,#N/A,TRUE,"Y총물량";#N/A,#N/A,TRUE,"Y능력";#N/A,#N/A,TRUE,"YKD"}</definedName>
    <definedName name="분기별" localSheetId="15" hidden="1">{#N/A,#N/A,TRUE,"Y생산";#N/A,#N/A,TRUE,"Y판매";#N/A,#N/A,TRUE,"Y총물량";#N/A,#N/A,TRUE,"Y능력";#N/A,#N/A,TRUE,"YKD"}</definedName>
    <definedName name="분기별" localSheetId="16" hidden="1">{#N/A,#N/A,TRUE,"Y생산";#N/A,#N/A,TRUE,"Y판매";#N/A,#N/A,TRUE,"Y총물량";#N/A,#N/A,TRUE,"Y능력";#N/A,#N/A,TRUE,"YKD"}</definedName>
    <definedName name="분기별" localSheetId="17" hidden="1">{#N/A,#N/A,TRUE,"Y생산";#N/A,#N/A,TRUE,"Y판매";#N/A,#N/A,TRUE,"Y총물량";#N/A,#N/A,TRUE,"Y능력";#N/A,#N/A,TRUE,"YKD"}</definedName>
    <definedName name="분기별" localSheetId="19" hidden="1">{#N/A,#N/A,TRUE,"Y생산";#N/A,#N/A,TRUE,"Y판매";#N/A,#N/A,TRUE,"Y총물량";#N/A,#N/A,TRUE,"Y능력";#N/A,#N/A,TRUE,"YKD"}</definedName>
    <definedName name="분기별" localSheetId="20" hidden="1">{#N/A,#N/A,TRUE,"Y생산";#N/A,#N/A,TRUE,"Y판매";#N/A,#N/A,TRUE,"Y총물량";#N/A,#N/A,TRUE,"Y능력";#N/A,#N/A,TRUE,"YKD"}</definedName>
    <definedName name="분기별" localSheetId="21" hidden="1">{#N/A,#N/A,TRUE,"Y생산";#N/A,#N/A,TRUE,"Y판매";#N/A,#N/A,TRUE,"Y총물량";#N/A,#N/A,TRUE,"Y능력";#N/A,#N/A,TRUE,"YKD"}</definedName>
    <definedName name="분기별" localSheetId="25" hidden="1">{#N/A,#N/A,TRUE,"Y생산";#N/A,#N/A,TRUE,"Y판매";#N/A,#N/A,TRUE,"Y총물량";#N/A,#N/A,TRUE,"Y능력";#N/A,#N/A,TRUE,"YKD"}</definedName>
    <definedName name="분기별" localSheetId="26" hidden="1">{#N/A,#N/A,TRUE,"Y생산";#N/A,#N/A,TRUE,"Y판매";#N/A,#N/A,TRUE,"Y총물량";#N/A,#N/A,TRUE,"Y능력";#N/A,#N/A,TRUE,"YKD"}</definedName>
    <definedName name="분기별" localSheetId="27" hidden="1">{#N/A,#N/A,TRUE,"Y생산";#N/A,#N/A,TRUE,"Y판매";#N/A,#N/A,TRUE,"Y총물량";#N/A,#N/A,TRUE,"Y능력";#N/A,#N/A,TRUE,"YKD"}</definedName>
    <definedName name="분기별" localSheetId="28" hidden="1">{#N/A,#N/A,TRUE,"Y생산";#N/A,#N/A,TRUE,"Y판매";#N/A,#N/A,TRUE,"Y총물량";#N/A,#N/A,TRUE,"Y능력";#N/A,#N/A,TRUE,"YKD"}</definedName>
    <definedName name="분기별" localSheetId="29" hidden="1">{#N/A,#N/A,TRUE,"Y생산";#N/A,#N/A,TRUE,"Y판매";#N/A,#N/A,TRUE,"Y총물량";#N/A,#N/A,TRUE,"Y능력";#N/A,#N/A,TRUE,"YKD"}</definedName>
    <definedName name="분기별" localSheetId="30" hidden="1">{#N/A,#N/A,TRUE,"Y생산";#N/A,#N/A,TRUE,"Y판매";#N/A,#N/A,TRUE,"Y총물량";#N/A,#N/A,TRUE,"Y능력";#N/A,#N/A,TRUE,"YKD"}</definedName>
    <definedName name="분기별" localSheetId="31" hidden="1">{#N/A,#N/A,TRUE,"Y생산";#N/A,#N/A,TRUE,"Y판매";#N/A,#N/A,TRUE,"Y총물량";#N/A,#N/A,TRUE,"Y능력";#N/A,#N/A,TRUE,"YKD"}</definedName>
    <definedName name="분기별" localSheetId="33" hidden="1">{#N/A,#N/A,TRUE,"Y생산";#N/A,#N/A,TRUE,"Y판매";#N/A,#N/A,TRUE,"Y총물량";#N/A,#N/A,TRUE,"Y능력";#N/A,#N/A,TRUE,"YKD"}</definedName>
    <definedName name="분기별" localSheetId="36" hidden="1">{#N/A,#N/A,TRUE,"Y생산";#N/A,#N/A,TRUE,"Y판매";#N/A,#N/A,TRUE,"Y총물량";#N/A,#N/A,TRUE,"Y능력";#N/A,#N/A,TRUE,"YKD"}</definedName>
    <definedName name="분기별" localSheetId="37" hidden="1">{#N/A,#N/A,TRUE,"Y생산";#N/A,#N/A,TRUE,"Y판매";#N/A,#N/A,TRUE,"Y총물량";#N/A,#N/A,TRUE,"Y능력";#N/A,#N/A,TRUE,"YKD"}</definedName>
    <definedName name="분기별" localSheetId="38" hidden="1">{#N/A,#N/A,TRUE,"Y생산";#N/A,#N/A,TRUE,"Y판매";#N/A,#N/A,TRUE,"Y총물량";#N/A,#N/A,TRUE,"Y능력";#N/A,#N/A,TRUE,"YKD"}</definedName>
    <definedName name="분기별" localSheetId="11" hidden="1">{#N/A,#N/A,TRUE,"Y생산";#N/A,#N/A,TRUE,"Y판매";#N/A,#N/A,TRUE,"Y총물량";#N/A,#N/A,TRUE,"Y능력";#N/A,#N/A,TRUE,"YKD"}</definedName>
    <definedName name="분기별" hidden="1">{#N/A,#N/A,TRUE,"Y생산";#N/A,#N/A,TRUE,"Y판매";#N/A,#N/A,TRUE,"Y총물량";#N/A,#N/A,TRUE,"Y능력";#N/A,#N/A,TRUE,"YKD"}</definedName>
    <definedName name="ㅅㅅㅅ" localSheetId="7" hidden="1">{#N/A,#N/A,TRUE,"Y생산";#N/A,#N/A,TRUE,"Y판매";#N/A,#N/A,TRUE,"Y총물량";#N/A,#N/A,TRUE,"Y능력";#N/A,#N/A,TRUE,"YKD"}</definedName>
    <definedName name="ㅅㅅㅅ" localSheetId="8" hidden="1">{#N/A,#N/A,TRUE,"Y생산";#N/A,#N/A,TRUE,"Y판매";#N/A,#N/A,TRUE,"Y총물량";#N/A,#N/A,TRUE,"Y능력";#N/A,#N/A,TRUE,"YKD"}</definedName>
    <definedName name="ㅅㅅㅅ" localSheetId="9" hidden="1">{#N/A,#N/A,TRUE,"Y생산";#N/A,#N/A,TRUE,"Y판매";#N/A,#N/A,TRUE,"Y총물량";#N/A,#N/A,TRUE,"Y능력";#N/A,#N/A,TRUE,"YKD"}</definedName>
    <definedName name="ㅅㅅㅅ" localSheetId="0" hidden="1">{#N/A,#N/A,TRUE,"Y생산";#N/A,#N/A,TRUE,"Y판매";#N/A,#N/A,TRUE,"Y총물량";#N/A,#N/A,TRUE,"Y능력";#N/A,#N/A,TRUE,"YKD"}</definedName>
    <definedName name="ㅅㅅㅅ" localSheetId="1" hidden="1">{#N/A,#N/A,TRUE,"Y생산";#N/A,#N/A,TRUE,"Y판매";#N/A,#N/A,TRUE,"Y총물량";#N/A,#N/A,TRUE,"Y능력";#N/A,#N/A,TRUE,"YKD"}</definedName>
    <definedName name="ㅅㅅㅅ" localSheetId="2" hidden="1">{#N/A,#N/A,TRUE,"Y생산";#N/A,#N/A,TRUE,"Y판매";#N/A,#N/A,TRUE,"Y총물량";#N/A,#N/A,TRUE,"Y능력";#N/A,#N/A,TRUE,"YKD"}</definedName>
    <definedName name="ㅅㅅㅅ" localSheetId="3" hidden="1">{#N/A,#N/A,TRUE,"Y생산";#N/A,#N/A,TRUE,"Y판매";#N/A,#N/A,TRUE,"Y총물량";#N/A,#N/A,TRUE,"Y능력";#N/A,#N/A,TRUE,"YKD"}</definedName>
    <definedName name="ㅅㅅㅅ" localSheetId="4" hidden="1">{#N/A,#N/A,TRUE,"Y생산";#N/A,#N/A,TRUE,"Y판매";#N/A,#N/A,TRUE,"Y총물량";#N/A,#N/A,TRUE,"Y능력";#N/A,#N/A,TRUE,"YKD"}</definedName>
    <definedName name="ㅅㅅㅅ" localSheetId="5" hidden="1">{#N/A,#N/A,TRUE,"Y생산";#N/A,#N/A,TRUE,"Y판매";#N/A,#N/A,TRUE,"Y총물량";#N/A,#N/A,TRUE,"Y능력";#N/A,#N/A,TRUE,"YKD"}</definedName>
    <definedName name="ㅅㅅㅅ" localSheetId="6" hidden="1">{#N/A,#N/A,TRUE,"Y생산";#N/A,#N/A,TRUE,"Y판매";#N/A,#N/A,TRUE,"Y총물량";#N/A,#N/A,TRUE,"Y능력";#N/A,#N/A,TRUE,"YKD"}</definedName>
    <definedName name="ㅅㅅㅅ" localSheetId="22" hidden="1">{#N/A,#N/A,TRUE,"Y생산";#N/A,#N/A,TRUE,"Y판매";#N/A,#N/A,TRUE,"Y총물량";#N/A,#N/A,TRUE,"Y능력";#N/A,#N/A,TRUE,"YKD"}</definedName>
    <definedName name="ㅅㅅㅅ" localSheetId="23" hidden="1">{#N/A,#N/A,TRUE,"Y생산";#N/A,#N/A,TRUE,"Y판매";#N/A,#N/A,TRUE,"Y총물량";#N/A,#N/A,TRUE,"Y능력";#N/A,#N/A,TRUE,"YKD"}</definedName>
    <definedName name="ㅅㅅㅅ" localSheetId="24" hidden="1">{#N/A,#N/A,TRUE,"Y생산";#N/A,#N/A,TRUE,"Y판매";#N/A,#N/A,TRUE,"Y총물량";#N/A,#N/A,TRUE,"Y능력";#N/A,#N/A,TRUE,"YKD"}</definedName>
    <definedName name="ㅅㅅㅅ" localSheetId="10" hidden="1">{#N/A,#N/A,TRUE,"Y생산";#N/A,#N/A,TRUE,"Y판매";#N/A,#N/A,TRUE,"Y총물량";#N/A,#N/A,TRUE,"Y능력";#N/A,#N/A,TRUE,"YKD"}</definedName>
    <definedName name="ㅅㅅㅅ" localSheetId="13" hidden="1">{#N/A,#N/A,TRUE,"Y생산";#N/A,#N/A,TRUE,"Y판매";#N/A,#N/A,TRUE,"Y총물량";#N/A,#N/A,TRUE,"Y능력";#N/A,#N/A,TRUE,"YKD"}</definedName>
    <definedName name="ㅅㅅㅅ" localSheetId="14" hidden="1">{#N/A,#N/A,TRUE,"Y생산";#N/A,#N/A,TRUE,"Y판매";#N/A,#N/A,TRUE,"Y총물량";#N/A,#N/A,TRUE,"Y능력";#N/A,#N/A,TRUE,"YKD"}</definedName>
    <definedName name="ㅅㅅㅅ" localSheetId="15" hidden="1">{#N/A,#N/A,TRUE,"Y생산";#N/A,#N/A,TRUE,"Y판매";#N/A,#N/A,TRUE,"Y총물량";#N/A,#N/A,TRUE,"Y능력";#N/A,#N/A,TRUE,"YKD"}</definedName>
    <definedName name="ㅅㅅㅅ" localSheetId="16" hidden="1">{#N/A,#N/A,TRUE,"Y생산";#N/A,#N/A,TRUE,"Y판매";#N/A,#N/A,TRUE,"Y총물량";#N/A,#N/A,TRUE,"Y능력";#N/A,#N/A,TRUE,"YKD"}</definedName>
    <definedName name="ㅅㅅㅅ" localSheetId="17" hidden="1">{#N/A,#N/A,TRUE,"Y생산";#N/A,#N/A,TRUE,"Y판매";#N/A,#N/A,TRUE,"Y총물량";#N/A,#N/A,TRUE,"Y능력";#N/A,#N/A,TRUE,"YKD"}</definedName>
    <definedName name="ㅅㅅㅅ" localSheetId="19" hidden="1">{#N/A,#N/A,TRUE,"Y생산";#N/A,#N/A,TRUE,"Y판매";#N/A,#N/A,TRUE,"Y총물량";#N/A,#N/A,TRUE,"Y능력";#N/A,#N/A,TRUE,"YKD"}</definedName>
    <definedName name="ㅅㅅㅅ" localSheetId="20" hidden="1">{#N/A,#N/A,TRUE,"Y생산";#N/A,#N/A,TRUE,"Y판매";#N/A,#N/A,TRUE,"Y총물량";#N/A,#N/A,TRUE,"Y능력";#N/A,#N/A,TRUE,"YKD"}</definedName>
    <definedName name="ㅅㅅㅅ" localSheetId="21" hidden="1">{#N/A,#N/A,TRUE,"Y생산";#N/A,#N/A,TRUE,"Y판매";#N/A,#N/A,TRUE,"Y총물량";#N/A,#N/A,TRUE,"Y능력";#N/A,#N/A,TRUE,"YKD"}</definedName>
    <definedName name="ㅅㅅㅅ" localSheetId="25" hidden="1">{#N/A,#N/A,TRUE,"Y생산";#N/A,#N/A,TRUE,"Y판매";#N/A,#N/A,TRUE,"Y총물량";#N/A,#N/A,TRUE,"Y능력";#N/A,#N/A,TRUE,"YKD"}</definedName>
    <definedName name="ㅅㅅㅅ" localSheetId="26" hidden="1">{#N/A,#N/A,TRUE,"Y생산";#N/A,#N/A,TRUE,"Y판매";#N/A,#N/A,TRUE,"Y총물량";#N/A,#N/A,TRUE,"Y능력";#N/A,#N/A,TRUE,"YKD"}</definedName>
    <definedName name="ㅅㅅㅅ" localSheetId="27" hidden="1">{#N/A,#N/A,TRUE,"Y생산";#N/A,#N/A,TRUE,"Y판매";#N/A,#N/A,TRUE,"Y총물량";#N/A,#N/A,TRUE,"Y능력";#N/A,#N/A,TRUE,"YKD"}</definedName>
    <definedName name="ㅅㅅㅅ" localSheetId="28" hidden="1">{#N/A,#N/A,TRUE,"Y생산";#N/A,#N/A,TRUE,"Y판매";#N/A,#N/A,TRUE,"Y총물량";#N/A,#N/A,TRUE,"Y능력";#N/A,#N/A,TRUE,"YKD"}</definedName>
    <definedName name="ㅅㅅㅅ" localSheetId="29" hidden="1">{#N/A,#N/A,TRUE,"Y생산";#N/A,#N/A,TRUE,"Y판매";#N/A,#N/A,TRUE,"Y총물량";#N/A,#N/A,TRUE,"Y능력";#N/A,#N/A,TRUE,"YKD"}</definedName>
    <definedName name="ㅅㅅㅅ" localSheetId="30" hidden="1">{#N/A,#N/A,TRUE,"Y생산";#N/A,#N/A,TRUE,"Y판매";#N/A,#N/A,TRUE,"Y총물량";#N/A,#N/A,TRUE,"Y능력";#N/A,#N/A,TRUE,"YKD"}</definedName>
    <definedName name="ㅅㅅㅅ" localSheetId="31" hidden="1">{#N/A,#N/A,TRUE,"Y생산";#N/A,#N/A,TRUE,"Y판매";#N/A,#N/A,TRUE,"Y총물량";#N/A,#N/A,TRUE,"Y능력";#N/A,#N/A,TRUE,"YKD"}</definedName>
    <definedName name="ㅅㅅㅅ" localSheetId="33" hidden="1">{#N/A,#N/A,TRUE,"Y생산";#N/A,#N/A,TRUE,"Y판매";#N/A,#N/A,TRUE,"Y총물량";#N/A,#N/A,TRUE,"Y능력";#N/A,#N/A,TRUE,"YKD"}</definedName>
    <definedName name="ㅅㅅㅅ" localSheetId="36" hidden="1">{#N/A,#N/A,TRUE,"Y생산";#N/A,#N/A,TRUE,"Y판매";#N/A,#N/A,TRUE,"Y총물량";#N/A,#N/A,TRUE,"Y능력";#N/A,#N/A,TRUE,"YKD"}</definedName>
    <definedName name="ㅅㅅㅅ" localSheetId="37" hidden="1">{#N/A,#N/A,TRUE,"Y생산";#N/A,#N/A,TRUE,"Y판매";#N/A,#N/A,TRUE,"Y총물량";#N/A,#N/A,TRUE,"Y능력";#N/A,#N/A,TRUE,"YKD"}</definedName>
    <definedName name="ㅅㅅㅅ" localSheetId="38" hidden="1">{#N/A,#N/A,TRUE,"Y생산";#N/A,#N/A,TRUE,"Y판매";#N/A,#N/A,TRUE,"Y총물량";#N/A,#N/A,TRUE,"Y능력";#N/A,#N/A,TRUE,"YKD"}</definedName>
    <definedName name="ㅅㅅㅅ" localSheetId="11" hidden="1">{#N/A,#N/A,TRUE,"Y생산";#N/A,#N/A,TRUE,"Y판매";#N/A,#N/A,TRUE,"Y총물량";#N/A,#N/A,TRUE,"Y능력";#N/A,#N/A,TRUE,"YKD"}</definedName>
    <definedName name="ㅅㅅㅅ" hidden="1">{#N/A,#N/A,TRUE,"Y생산";#N/A,#N/A,TRUE,"Y판매";#N/A,#N/A,TRUE,"Y총물량";#N/A,#N/A,TRUE,"Y능력";#N/A,#N/A,TRUE,"YKD"}</definedName>
    <definedName name="수정물량" localSheetId="7" hidden="1">{#N/A,#N/A,TRUE,"Y생산";#N/A,#N/A,TRUE,"Y판매";#N/A,#N/A,TRUE,"Y총물량";#N/A,#N/A,TRUE,"Y능력";#N/A,#N/A,TRUE,"YKD"}</definedName>
    <definedName name="수정물량" localSheetId="8" hidden="1">{#N/A,#N/A,TRUE,"Y생산";#N/A,#N/A,TRUE,"Y판매";#N/A,#N/A,TRUE,"Y총물량";#N/A,#N/A,TRUE,"Y능력";#N/A,#N/A,TRUE,"YKD"}</definedName>
    <definedName name="수정물량" localSheetId="9" hidden="1">{#N/A,#N/A,TRUE,"Y생산";#N/A,#N/A,TRUE,"Y판매";#N/A,#N/A,TRUE,"Y총물량";#N/A,#N/A,TRUE,"Y능력";#N/A,#N/A,TRUE,"YKD"}</definedName>
    <definedName name="수정물량" localSheetId="0" hidden="1">{#N/A,#N/A,TRUE,"Y생산";#N/A,#N/A,TRUE,"Y판매";#N/A,#N/A,TRUE,"Y총물량";#N/A,#N/A,TRUE,"Y능력";#N/A,#N/A,TRUE,"YKD"}</definedName>
    <definedName name="수정물량" localSheetId="1" hidden="1">{#N/A,#N/A,TRUE,"Y생산";#N/A,#N/A,TRUE,"Y판매";#N/A,#N/A,TRUE,"Y총물량";#N/A,#N/A,TRUE,"Y능력";#N/A,#N/A,TRUE,"YKD"}</definedName>
    <definedName name="수정물량" localSheetId="2" hidden="1">{#N/A,#N/A,TRUE,"Y생산";#N/A,#N/A,TRUE,"Y판매";#N/A,#N/A,TRUE,"Y총물량";#N/A,#N/A,TRUE,"Y능력";#N/A,#N/A,TRUE,"YKD"}</definedName>
    <definedName name="수정물량" localSheetId="3" hidden="1">{#N/A,#N/A,TRUE,"Y생산";#N/A,#N/A,TRUE,"Y판매";#N/A,#N/A,TRUE,"Y총물량";#N/A,#N/A,TRUE,"Y능력";#N/A,#N/A,TRUE,"YKD"}</definedName>
    <definedName name="수정물량" localSheetId="4" hidden="1">{#N/A,#N/A,TRUE,"Y생산";#N/A,#N/A,TRUE,"Y판매";#N/A,#N/A,TRUE,"Y총물량";#N/A,#N/A,TRUE,"Y능력";#N/A,#N/A,TRUE,"YKD"}</definedName>
    <definedName name="수정물량" localSheetId="5" hidden="1">{#N/A,#N/A,TRUE,"Y생산";#N/A,#N/A,TRUE,"Y판매";#N/A,#N/A,TRUE,"Y총물량";#N/A,#N/A,TRUE,"Y능력";#N/A,#N/A,TRUE,"YKD"}</definedName>
    <definedName name="수정물량" localSheetId="6" hidden="1">{#N/A,#N/A,TRUE,"Y생산";#N/A,#N/A,TRUE,"Y판매";#N/A,#N/A,TRUE,"Y총물량";#N/A,#N/A,TRUE,"Y능력";#N/A,#N/A,TRUE,"YKD"}</definedName>
    <definedName name="수정물량" localSheetId="22" hidden="1">{#N/A,#N/A,TRUE,"Y생산";#N/A,#N/A,TRUE,"Y판매";#N/A,#N/A,TRUE,"Y총물량";#N/A,#N/A,TRUE,"Y능력";#N/A,#N/A,TRUE,"YKD"}</definedName>
    <definedName name="수정물량" localSheetId="23" hidden="1">{#N/A,#N/A,TRUE,"Y생산";#N/A,#N/A,TRUE,"Y판매";#N/A,#N/A,TRUE,"Y총물량";#N/A,#N/A,TRUE,"Y능력";#N/A,#N/A,TRUE,"YKD"}</definedName>
    <definedName name="수정물량" localSheetId="24" hidden="1">{#N/A,#N/A,TRUE,"Y생산";#N/A,#N/A,TRUE,"Y판매";#N/A,#N/A,TRUE,"Y총물량";#N/A,#N/A,TRUE,"Y능력";#N/A,#N/A,TRUE,"YKD"}</definedName>
    <definedName name="수정물량" localSheetId="10" hidden="1">{#N/A,#N/A,TRUE,"Y생산";#N/A,#N/A,TRUE,"Y판매";#N/A,#N/A,TRUE,"Y총물량";#N/A,#N/A,TRUE,"Y능력";#N/A,#N/A,TRUE,"YKD"}</definedName>
    <definedName name="수정물량" localSheetId="13" hidden="1">{#N/A,#N/A,TRUE,"Y생산";#N/A,#N/A,TRUE,"Y판매";#N/A,#N/A,TRUE,"Y총물량";#N/A,#N/A,TRUE,"Y능력";#N/A,#N/A,TRUE,"YKD"}</definedName>
    <definedName name="수정물량" localSheetId="14" hidden="1">{#N/A,#N/A,TRUE,"Y생산";#N/A,#N/A,TRUE,"Y판매";#N/A,#N/A,TRUE,"Y총물량";#N/A,#N/A,TRUE,"Y능력";#N/A,#N/A,TRUE,"YKD"}</definedName>
    <definedName name="수정물량" localSheetId="15" hidden="1">{#N/A,#N/A,TRUE,"Y생산";#N/A,#N/A,TRUE,"Y판매";#N/A,#N/A,TRUE,"Y총물량";#N/A,#N/A,TRUE,"Y능력";#N/A,#N/A,TRUE,"YKD"}</definedName>
    <definedName name="수정물량" localSheetId="16" hidden="1">{#N/A,#N/A,TRUE,"Y생산";#N/A,#N/A,TRUE,"Y판매";#N/A,#N/A,TRUE,"Y총물량";#N/A,#N/A,TRUE,"Y능력";#N/A,#N/A,TRUE,"YKD"}</definedName>
    <definedName name="수정물량" localSheetId="17" hidden="1">{#N/A,#N/A,TRUE,"Y생산";#N/A,#N/A,TRUE,"Y판매";#N/A,#N/A,TRUE,"Y총물량";#N/A,#N/A,TRUE,"Y능력";#N/A,#N/A,TRUE,"YKD"}</definedName>
    <definedName name="수정물량" localSheetId="19" hidden="1">{#N/A,#N/A,TRUE,"Y생산";#N/A,#N/A,TRUE,"Y판매";#N/A,#N/A,TRUE,"Y총물량";#N/A,#N/A,TRUE,"Y능력";#N/A,#N/A,TRUE,"YKD"}</definedName>
    <definedName name="수정물량" localSheetId="20" hidden="1">{#N/A,#N/A,TRUE,"Y생산";#N/A,#N/A,TRUE,"Y판매";#N/A,#N/A,TRUE,"Y총물량";#N/A,#N/A,TRUE,"Y능력";#N/A,#N/A,TRUE,"YKD"}</definedName>
    <definedName name="수정물량" localSheetId="21" hidden="1">{#N/A,#N/A,TRUE,"Y생산";#N/A,#N/A,TRUE,"Y판매";#N/A,#N/A,TRUE,"Y총물량";#N/A,#N/A,TRUE,"Y능력";#N/A,#N/A,TRUE,"YKD"}</definedName>
    <definedName name="수정물량" localSheetId="25" hidden="1">{#N/A,#N/A,TRUE,"Y생산";#N/A,#N/A,TRUE,"Y판매";#N/A,#N/A,TRUE,"Y총물량";#N/A,#N/A,TRUE,"Y능력";#N/A,#N/A,TRUE,"YKD"}</definedName>
    <definedName name="수정물량" localSheetId="26" hidden="1">{#N/A,#N/A,TRUE,"Y생산";#N/A,#N/A,TRUE,"Y판매";#N/A,#N/A,TRUE,"Y총물량";#N/A,#N/A,TRUE,"Y능력";#N/A,#N/A,TRUE,"YKD"}</definedName>
    <definedName name="수정물량" localSheetId="27" hidden="1">{#N/A,#N/A,TRUE,"Y생산";#N/A,#N/A,TRUE,"Y판매";#N/A,#N/A,TRUE,"Y총물량";#N/A,#N/A,TRUE,"Y능력";#N/A,#N/A,TRUE,"YKD"}</definedName>
    <definedName name="수정물량" localSheetId="28" hidden="1">{#N/A,#N/A,TRUE,"Y생산";#N/A,#N/A,TRUE,"Y판매";#N/A,#N/A,TRUE,"Y총물량";#N/A,#N/A,TRUE,"Y능력";#N/A,#N/A,TRUE,"YKD"}</definedName>
    <definedName name="수정물량" localSheetId="29" hidden="1">{#N/A,#N/A,TRUE,"Y생산";#N/A,#N/A,TRUE,"Y판매";#N/A,#N/A,TRUE,"Y총물량";#N/A,#N/A,TRUE,"Y능력";#N/A,#N/A,TRUE,"YKD"}</definedName>
    <definedName name="수정물량" localSheetId="30" hidden="1">{#N/A,#N/A,TRUE,"Y생산";#N/A,#N/A,TRUE,"Y판매";#N/A,#N/A,TRUE,"Y총물량";#N/A,#N/A,TRUE,"Y능력";#N/A,#N/A,TRUE,"YKD"}</definedName>
    <definedName name="수정물량" localSheetId="31" hidden="1">{#N/A,#N/A,TRUE,"Y생산";#N/A,#N/A,TRUE,"Y판매";#N/A,#N/A,TRUE,"Y총물량";#N/A,#N/A,TRUE,"Y능력";#N/A,#N/A,TRUE,"YKD"}</definedName>
    <definedName name="수정물량" localSheetId="33" hidden="1">{#N/A,#N/A,TRUE,"Y생산";#N/A,#N/A,TRUE,"Y판매";#N/A,#N/A,TRUE,"Y총물량";#N/A,#N/A,TRUE,"Y능력";#N/A,#N/A,TRUE,"YKD"}</definedName>
    <definedName name="수정물량" localSheetId="36" hidden="1">{#N/A,#N/A,TRUE,"Y생산";#N/A,#N/A,TRUE,"Y판매";#N/A,#N/A,TRUE,"Y총물량";#N/A,#N/A,TRUE,"Y능력";#N/A,#N/A,TRUE,"YKD"}</definedName>
    <definedName name="수정물량" localSheetId="37" hidden="1">{#N/A,#N/A,TRUE,"Y생산";#N/A,#N/A,TRUE,"Y판매";#N/A,#N/A,TRUE,"Y총물량";#N/A,#N/A,TRUE,"Y능력";#N/A,#N/A,TRUE,"YKD"}</definedName>
    <definedName name="수정물량" localSheetId="38" hidden="1">{#N/A,#N/A,TRUE,"Y생산";#N/A,#N/A,TRUE,"Y판매";#N/A,#N/A,TRUE,"Y총물량";#N/A,#N/A,TRUE,"Y능력";#N/A,#N/A,TRUE,"YKD"}</definedName>
    <definedName name="수정물량" localSheetId="11" hidden="1">{#N/A,#N/A,TRUE,"Y생산";#N/A,#N/A,TRUE,"Y판매";#N/A,#N/A,TRUE,"Y총물량";#N/A,#N/A,TRUE,"Y능력";#N/A,#N/A,TRUE,"YKD"}</definedName>
    <definedName name="수정물량" hidden="1">{#N/A,#N/A,TRUE,"Y생산";#N/A,#N/A,TRUE,"Y판매";#N/A,#N/A,TRUE,"Y총물량";#N/A,#N/A,TRUE,"Y능력";#N/A,#N/A,TRUE,"YKD"}</definedName>
    <definedName name="수정본" localSheetId="7" hidden="1">{#N/A,#N/A,TRUE,"Y생산";#N/A,#N/A,TRUE,"Y판매";#N/A,#N/A,TRUE,"Y총물량";#N/A,#N/A,TRUE,"Y능력";#N/A,#N/A,TRUE,"YKD"}</definedName>
    <definedName name="수정본" localSheetId="8" hidden="1">{#N/A,#N/A,TRUE,"Y생산";#N/A,#N/A,TRUE,"Y판매";#N/A,#N/A,TRUE,"Y총물량";#N/A,#N/A,TRUE,"Y능력";#N/A,#N/A,TRUE,"YKD"}</definedName>
    <definedName name="수정본" localSheetId="9" hidden="1">{#N/A,#N/A,TRUE,"Y생산";#N/A,#N/A,TRUE,"Y판매";#N/A,#N/A,TRUE,"Y총물량";#N/A,#N/A,TRUE,"Y능력";#N/A,#N/A,TRUE,"YKD"}</definedName>
    <definedName name="수정본" localSheetId="0" hidden="1">{#N/A,#N/A,TRUE,"Y생산";#N/A,#N/A,TRUE,"Y판매";#N/A,#N/A,TRUE,"Y총물량";#N/A,#N/A,TRUE,"Y능력";#N/A,#N/A,TRUE,"YKD"}</definedName>
    <definedName name="수정본" localSheetId="1" hidden="1">{#N/A,#N/A,TRUE,"Y생산";#N/A,#N/A,TRUE,"Y판매";#N/A,#N/A,TRUE,"Y총물량";#N/A,#N/A,TRUE,"Y능력";#N/A,#N/A,TRUE,"YKD"}</definedName>
    <definedName name="수정본" localSheetId="2" hidden="1">{#N/A,#N/A,TRUE,"Y생산";#N/A,#N/A,TRUE,"Y판매";#N/A,#N/A,TRUE,"Y총물량";#N/A,#N/A,TRUE,"Y능력";#N/A,#N/A,TRUE,"YKD"}</definedName>
    <definedName name="수정본" localSheetId="3" hidden="1">{#N/A,#N/A,TRUE,"Y생산";#N/A,#N/A,TRUE,"Y판매";#N/A,#N/A,TRUE,"Y총물량";#N/A,#N/A,TRUE,"Y능력";#N/A,#N/A,TRUE,"YKD"}</definedName>
    <definedName name="수정본" localSheetId="4" hidden="1">{#N/A,#N/A,TRUE,"Y생산";#N/A,#N/A,TRUE,"Y판매";#N/A,#N/A,TRUE,"Y총물량";#N/A,#N/A,TRUE,"Y능력";#N/A,#N/A,TRUE,"YKD"}</definedName>
    <definedName name="수정본" localSheetId="5" hidden="1">{#N/A,#N/A,TRUE,"Y생산";#N/A,#N/A,TRUE,"Y판매";#N/A,#N/A,TRUE,"Y총물량";#N/A,#N/A,TRUE,"Y능력";#N/A,#N/A,TRUE,"YKD"}</definedName>
    <definedName name="수정본" localSheetId="6" hidden="1">{#N/A,#N/A,TRUE,"Y생산";#N/A,#N/A,TRUE,"Y판매";#N/A,#N/A,TRUE,"Y총물량";#N/A,#N/A,TRUE,"Y능력";#N/A,#N/A,TRUE,"YKD"}</definedName>
    <definedName name="수정본" localSheetId="22" hidden="1">{#N/A,#N/A,TRUE,"Y생산";#N/A,#N/A,TRUE,"Y판매";#N/A,#N/A,TRUE,"Y총물량";#N/A,#N/A,TRUE,"Y능력";#N/A,#N/A,TRUE,"YKD"}</definedName>
    <definedName name="수정본" localSheetId="23" hidden="1">{#N/A,#N/A,TRUE,"Y생산";#N/A,#N/A,TRUE,"Y판매";#N/A,#N/A,TRUE,"Y총물량";#N/A,#N/A,TRUE,"Y능력";#N/A,#N/A,TRUE,"YKD"}</definedName>
    <definedName name="수정본" localSheetId="24" hidden="1">{#N/A,#N/A,TRUE,"Y생산";#N/A,#N/A,TRUE,"Y판매";#N/A,#N/A,TRUE,"Y총물량";#N/A,#N/A,TRUE,"Y능력";#N/A,#N/A,TRUE,"YKD"}</definedName>
    <definedName name="수정본" localSheetId="10" hidden="1">{#N/A,#N/A,TRUE,"Y생산";#N/A,#N/A,TRUE,"Y판매";#N/A,#N/A,TRUE,"Y총물량";#N/A,#N/A,TRUE,"Y능력";#N/A,#N/A,TRUE,"YKD"}</definedName>
    <definedName name="수정본" localSheetId="13" hidden="1">{#N/A,#N/A,TRUE,"Y생산";#N/A,#N/A,TRUE,"Y판매";#N/A,#N/A,TRUE,"Y총물량";#N/A,#N/A,TRUE,"Y능력";#N/A,#N/A,TRUE,"YKD"}</definedName>
    <definedName name="수정본" localSheetId="14" hidden="1">{#N/A,#N/A,TRUE,"Y생산";#N/A,#N/A,TRUE,"Y판매";#N/A,#N/A,TRUE,"Y총물량";#N/A,#N/A,TRUE,"Y능력";#N/A,#N/A,TRUE,"YKD"}</definedName>
    <definedName name="수정본" localSheetId="15" hidden="1">{#N/A,#N/A,TRUE,"Y생산";#N/A,#N/A,TRUE,"Y판매";#N/A,#N/A,TRUE,"Y총물량";#N/A,#N/A,TRUE,"Y능력";#N/A,#N/A,TRUE,"YKD"}</definedName>
    <definedName name="수정본" localSheetId="16" hidden="1">{#N/A,#N/A,TRUE,"Y생산";#N/A,#N/A,TRUE,"Y판매";#N/A,#N/A,TRUE,"Y총물량";#N/A,#N/A,TRUE,"Y능력";#N/A,#N/A,TRUE,"YKD"}</definedName>
    <definedName name="수정본" localSheetId="17" hidden="1">{#N/A,#N/A,TRUE,"Y생산";#N/A,#N/A,TRUE,"Y판매";#N/A,#N/A,TRUE,"Y총물량";#N/A,#N/A,TRUE,"Y능력";#N/A,#N/A,TRUE,"YKD"}</definedName>
    <definedName name="수정본" localSheetId="19" hidden="1">{#N/A,#N/A,TRUE,"Y생산";#N/A,#N/A,TRUE,"Y판매";#N/A,#N/A,TRUE,"Y총물량";#N/A,#N/A,TRUE,"Y능력";#N/A,#N/A,TRUE,"YKD"}</definedName>
    <definedName name="수정본" localSheetId="20" hidden="1">{#N/A,#N/A,TRUE,"Y생산";#N/A,#N/A,TRUE,"Y판매";#N/A,#N/A,TRUE,"Y총물량";#N/A,#N/A,TRUE,"Y능력";#N/A,#N/A,TRUE,"YKD"}</definedName>
    <definedName name="수정본" localSheetId="21" hidden="1">{#N/A,#N/A,TRUE,"Y생산";#N/A,#N/A,TRUE,"Y판매";#N/A,#N/A,TRUE,"Y총물량";#N/A,#N/A,TRUE,"Y능력";#N/A,#N/A,TRUE,"YKD"}</definedName>
    <definedName name="수정본" localSheetId="25" hidden="1">{#N/A,#N/A,TRUE,"Y생산";#N/A,#N/A,TRUE,"Y판매";#N/A,#N/A,TRUE,"Y총물량";#N/A,#N/A,TRUE,"Y능력";#N/A,#N/A,TRUE,"YKD"}</definedName>
    <definedName name="수정본" localSheetId="26" hidden="1">{#N/A,#N/A,TRUE,"Y생산";#N/A,#N/A,TRUE,"Y판매";#N/A,#N/A,TRUE,"Y총물량";#N/A,#N/A,TRUE,"Y능력";#N/A,#N/A,TRUE,"YKD"}</definedName>
    <definedName name="수정본" localSheetId="27" hidden="1">{#N/A,#N/A,TRUE,"Y생산";#N/A,#N/A,TRUE,"Y판매";#N/A,#N/A,TRUE,"Y총물량";#N/A,#N/A,TRUE,"Y능력";#N/A,#N/A,TRUE,"YKD"}</definedName>
    <definedName name="수정본" localSheetId="28" hidden="1">{#N/A,#N/A,TRUE,"Y생산";#N/A,#N/A,TRUE,"Y판매";#N/A,#N/A,TRUE,"Y총물량";#N/A,#N/A,TRUE,"Y능력";#N/A,#N/A,TRUE,"YKD"}</definedName>
    <definedName name="수정본" localSheetId="29" hidden="1">{#N/A,#N/A,TRUE,"Y생산";#N/A,#N/A,TRUE,"Y판매";#N/A,#N/A,TRUE,"Y총물량";#N/A,#N/A,TRUE,"Y능력";#N/A,#N/A,TRUE,"YKD"}</definedName>
    <definedName name="수정본" localSheetId="30" hidden="1">{#N/A,#N/A,TRUE,"Y생산";#N/A,#N/A,TRUE,"Y판매";#N/A,#N/A,TRUE,"Y총물량";#N/A,#N/A,TRUE,"Y능력";#N/A,#N/A,TRUE,"YKD"}</definedName>
    <definedName name="수정본" localSheetId="31" hidden="1">{#N/A,#N/A,TRUE,"Y생산";#N/A,#N/A,TRUE,"Y판매";#N/A,#N/A,TRUE,"Y총물량";#N/A,#N/A,TRUE,"Y능력";#N/A,#N/A,TRUE,"YKD"}</definedName>
    <definedName name="수정본" localSheetId="33" hidden="1">{#N/A,#N/A,TRUE,"Y생산";#N/A,#N/A,TRUE,"Y판매";#N/A,#N/A,TRUE,"Y총물량";#N/A,#N/A,TRUE,"Y능력";#N/A,#N/A,TRUE,"YKD"}</definedName>
    <definedName name="수정본" localSheetId="36" hidden="1">{#N/A,#N/A,TRUE,"Y생산";#N/A,#N/A,TRUE,"Y판매";#N/A,#N/A,TRUE,"Y총물량";#N/A,#N/A,TRUE,"Y능력";#N/A,#N/A,TRUE,"YKD"}</definedName>
    <definedName name="수정본" localSheetId="37" hidden="1">{#N/A,#N/A,TRUE,"Y생산";#N/A,#N/A,TRUE,"Y판매";#N/A,#N/A,TRUE,"Y총물량";#N/A,#N/A,TRUE,"Y능력";#N/A,#N/A,TRUE,"YKD"}</definedName>
    <definedName name="수정본" localSheetId="38" hidden="1">{#N/A,#N/A,TRUE,"Y생산";#N/A,#N/A,TRUE,"Y판매";#N/A,#N/A,TRUE,"Y총물량";#N/A,#N/A,TRUE,"Y능력";#N/A,#N/A,TRUE,"YKD"}</definedName>
    <definedName name="수정본" localSheetId="11" hidden="1">{#N/A,#N/A,TRUE,"Y생산";#N/A,#N/A,TRUE,"Y판매";#N/A,#N/A,TRUE,"Y총물량";#N/A,#N/A,TRUE,"Y능력";#N/A,#N/A,TRUE,"YKD"}</definedName>
    <definedName name="수정본" hidden="1">{#N/A,#N/A,TRUE,"Y생산";#N/A,#N/A,TRUE,"Y판매";#N/A,#N/A,TRUE,"Y총물량";#N/A,#N/A,TRUE,"Y능력";#N/A,#N/A,TRUE,"YKD"}</definedName>
    <definedName name="수출판촉비총괄" hidden="1">#N/A</definedName>
    <definedName name="ㅇ" localSheetId="38" hidden="1">{"'Hatch06'!$AI$25","'Hatch06'!$A$1:$BD$38"}</definedName>
    <definedName name="ㅇ" hidden="1">{"'Hatch06'!$AI$25","'Hatch06'!$A$1:$BD$38"}</definedName>
    <definedName name="ㅇㅇㅇ" localSheetId="7" hidden="1">{"'Hatch06'!$AI$25","'Hatch06'!$A$1:$BD$38"}</definedName>
    <definedName name="ㅇㅇㅇ" localSheetId="8" hidden="1">{"'Hatch06'!$AI$25","'Hatch06'!$A$1:$BD$38"}</definedName>
    <definedName name="ㅇㅇㅇ" localSheetId="9" hidden="1">{"'Hatch06'!$AI$25","'Hatch06'!$A$1:$BD$38"}</definedName>
    <definedName name="ㅇㅇㅇ" localSheetId="0" hidden="1">{"'Hatch06'!$AI$25","'Hatch06'!$A$1:$BD$38"}</definedName>
    <definedName name="ㅇㅇㅇ" localSheetId="1" hidden="1">{"'Hatch06'!$AI$25","'Hatch06'!$A$1:$BD$38"}</definedName>
    <definedName name="ㅇㅇㅇ" localSheetId="2" hidden="1">{"'Hatch06'!$AI$25","'Hatch06'!$A$1:$BD$38"}</definedName>
    <definedName name="ㅇㅇㅇ" localSheetId="3" hidden="1">{"'Hatch06'!$AI$25","'Hatch06'!$A$1:$BD$38"}</definedName>
    <definedName name="ㅇㅇㅇ" localSheetId="4" hidden="1">{"'Hatch06'!$AI$25","'Hatch06'!$A$1:$BD$38"}</definedName>
    <definedName name="ㅇㅇㅇ" localSheetId="5" hidden="1">{"'Hatch06'!$AI$25","'Hatch06'!$A$1:$BD$38"}</definedName>
    <definedName name="ㅇㅇㅇ" localSheetId="6" hidden="1">{"'Hatch06'!$AI$25","'Hatch06'!$A$1:$BD$38"}</definedName>
    <definedName name="ㅇㅇㅇ" localSheetId="22" hidden="1">{"'Hatch06'!$AI$25","'Hatch06'!$A$1:$BD$38"}</definedName>
    <definedName name="ㅇㅇㅇ" localSheetId="23" hidden="1">{"'Hatch06'!$AI$25","'Hatch06'!$A$1:$BD$38"}</definedName>
    <definedName name="ㅇㅇㅇ" localSheetId="24" hidden="1">{"'Hatch06'!$AI$25","'Hatch06'!$A$1:$BD$38"}</definedName>
    <definedName name="ㅇㅇㅇ" localSheetId="10" hidden="1">{"'Hatch06'!$AI$25","'Hatch06'!$A$1:$BD$38"}</definedName>
    <definedName name="ㅇㅇㅇ" localSheetId="13" hidden="1">{"'Hatch06'!$AI$25","'Hatch06'!$A$1:$BD$38"}</definedName>
    <definedName name="ㅇㅇㅇ" localSheetId="14" hidden="1">{"'Hatch06'!$AI$25","'Hatch06'!$A$1:$BD$38"}</definedName>
    <definedName name="ㅇㅇㅇ" localSheetId="15" hidden="1">{"'Hatch06'!$AI$25","'Hatch06'!$A$1:$BD$38"}</definedName>
    <definedName name="ㅇㅇㅇ" localSheetId="16" hidden="1">{"'Hatch06'!$AI$25","'Hatch06'!$A$1:$BD$38"}</definedName>
    <definedName name="ㅇㅇㅇ" localSheetId="17" hidden="1">{"'Hatch06'!$AI$25","'Hatch06'!$A$1:$BD$38"}</definedName>
    <definedName name="ㅇㅇㅇ" localSheetId="19" hidden="1">{"'Hatch06'!$AI$25","'Hatch06'!$A$1:$BD$38"}</definedName>
    <definedName name="ㅇㅇㅇ" localSheetId="20" hidden="1">{"'Hatch06'!$AI$25","'Hatch06'!$A$1:$BD$38"}</definedName>
    <definedName name="ㅇㅇㅇ" localSheetId="21" hidden="1">{"'Hatch06'!$AI$25","'Hatch06'!$A$1:$BD$38"}</definedName>
    <definedName name="ㅇㅇㅇ" localSheetId="25" hidden="1">{"'Hatch06'!$AI$25","'Hatch06'!$A$1:$BD$38"}</definedName>
    <definedName name="ㅇㅇㅇ" localSheetId="26" hidden="1">{"'Hatch06'!$AI$25","'Hatch06'!$A$1:$BD$38"}</definedName>
    <definedName name="ㅇㅇㅇ" localSheetId="27" hidden="1">{"'Hatch06'!$AI$25","'Hatch06'!$A$1:$BD$38"}</definedName>
    <definedName name="ㅇㅇㅇ" localSheetId="28" hidden="1">{"'Hatch06'!$AI$25","'Hatch06'!$A$1:$BD$38"}</definedName>
    <definedName name="ㅇㅇㅇ" localSheetId="29" hidden="1">{"'Hatch06'!$AI$25","'Hatch06'!$A$1:$BD$38"}</definedName>
    <definedName name="ㅇㅇㅇ" localSheetId="30" hidden="1">{"'Hatch06'!$AI$25","'Hatch06'!$A$1:$BD$38"}</definedName>
    <definedName name="ㅇㅇㅇ" localSheetId="31" hidden="1">{"'Hatch06'!$AI$25","'Hatch06'!$A$1:$BD$38"}</definedName>
    <definedName name="ㅇㅇㅇ" localSheetId="33" hidden="1">{"'Hatch06'!$AI$25","'Hatch06'!$A$1:$BD$38"}</definedName>
    <definedName name="ㅇㅇㅇ" localSheetId="36" hidden="1">{"'Hatch06'!$AI$25","'Hatch06'!$A$1:$BD$38"}</definedName>
    <definedName name="ㅇㅇㅇ" localSheetId="37" hidden="1">{"'Hatch06'!$AI$25","'Hatch06'!$A$1:$BD$38"}</definedName>
    <definedName name="ㅇㅇㅇ" localSheetId="38" hidden="1">{"'Hatch06'!$AI$25","'Hatch06'!$A$1:$BD$38"}</definedName>
    <definedName name="ㅇㅇㅇ" localSheetId="11" hidden="1">{"'Hatch06'!$AI$25","'Hatch06'!$A$1:$BD$38"}</definedName>
    <definedName name="ㅇㅇㅇ" hidden="1">{"'Hatch06'!$AI$25","'Hatch06'!$A$1:$BD$38"}</definedName>
    <definedName name="양차장님" localSheetId="7" hidden="1">{#N/A,#N/A,TRUE,"Y생산";#N/A,#N/A,TRUE,"Y판매";#N/A,#N/A,TRUE,"Y총물량";#N/A,#N/A,TRUE,"Y능력";#N/A,#N/A,TRUE,"YKD"}</definedName>
    <definedName name="양차장님" localSheetId="8" hidden="1">{#N/A,#N/A,TRUE,"Y생산";#N/A,#N/A,TRUE,"Y판매";#N/A,#N/A,TRUE,"Y총물량";#N/A,#N/A,TRUE,"Y능력";#N/A,#N/A,TRUE,"YKD"}</definedName>
    <definedName name="양차장님" localSheetId="9" hidden="1">{#N/A,#N/A,TRUE,"Y생산";#N/A,#N/A,TRUE,"Y판매";#N/A,#N/A,TRUE,"Y총물량";#N/A,#N/A,TRUE,"Y능력";#N/A,#N/A,TRUE,"YKD"}</definedName>
    <definedName name="양차장님" localSheetId="0" hidden="1">{#N/A,#N/A,TRUE,"Y생산";#N/A,#N/A,TRUE,"Y판매";#N/A,#N/A,TRUE,"Y총물량";#N/A,#N/A,TRUE,"Y능력";#N/A,#N/A,TRUE,"YKD"}</definedName>
    <definedName name="양차장님" localSheetId="1" hidden="1">{#N/A,#N/A,TRUE,"Y생산";#N/A,#N/A,TRUE,"Y판매";#N/A,#N/A,TRUE,"Y총물량";#N/A,#N/A,TRUE,"Y능력";#N/A,#N/A,TRUE,"YKD"}</definedName>
    <definedName name="양차장님" localSheetId="2" hidden="1">{#N/A,#N/A,TRUE,"Y생산";#N/A,#N/A,TRUE,"Y판매";#N/A,#N/A,TRUE,"Y총물량";#N/A,#N/A,TRUE,"Y능력";#N/A,#N/A,TRUE,"YKD"}</definedName>
    <definedName name="양차장님" localSheetId="3" hidden="1">{#N/A,#N/A,TRUE,"Y생산";#N/A,#N/A,TRUE,"Y판매";#N/A,#N/A,TRUE,"Y총물량";#N/A,#N/A,TRUE,"Y능력";#N/A,#N/A,TRUE,"YKD"}</definedName>
    <definedName name="양차장님" localSheetId="4" hidden="1">{#N/A,#N/A,TRUE,"Y생산";#N/A,#N/A,TRUE,"Y판매";#N/A,#N/A,TRUE,"Y총물량";#N/A,#N/A,TRUE,"Y능력";#N/A,#N/A,TRUE,"YKD"}</definedName>
    <definedName name="양차장님" localSheetId="5" hidden="1">{#N/A,#N/A,TRUE,"Y생산";#N/A,#N/A,TRUE,"Y판매";#N/A,#N/A,TRUE,"Y총물량";#N/A,#N/A,TRUE,"Y능력";#N/A,#N/A,TRUE,"YKD"}</definedName>
    <definedName name="양차장님" localSheetId="6" hidden="1">{#N/A,#N/A,TRUE,"Y생산";#N/A,#N/A,TRUE,"Y판매";#N/A,#N/A,TRUE,"Y총물량";#N/A,#N/A,TRUE,"Y능력";#N/A,#N/A,TRUE,"YKD"}</definedName>
    <definedName name="양차장님" localSheetId="22" hidden="1">{#N/A,#N/A,TRUE,"Y생산";#N/A,#N/A,TRUE,"Y판매";#N/A,#N/A,TRUE,"Y총물량";#N/A,#N/A,TRUE,"Y능력";#N/A,#N/A,TRUE,"YKD"}</definedName>
    <definedName name="양차장님" localSheetId="23" hidden="1">{#N/A,#N/A,TRUE,"Y생산";#N/A,#N/A,TRUE,"Y판매";#N/A,#N/A,TRUE,"Y총물량";#N/A,#N/A,TRUE,"Y능력";#N/A,#N/A,TRUE,"YKD"}</definedName>
    <definedName name="양차장님" localSheetId="24" hidden="1">{#N/A,#N/A,TRUE,"Y생산";#N/A,#N/A,TRUE,"Y판매";#N/A,#N/A,TRUE,"Y총물량";#N/A,#N/A,TRUE,"Y능력";#N/A,#N/A,TRUE,"YKD"}</definedName>
    <definedName name="양차장님" localSheetId="10" hidden="1">{#N/A,#N/A,TRUE,"Y생산";#N/A,#N/A,TRUE,"Y판매";#N/A,#N/A,TRUE,"Y총물량";#N/A,#N/A,TRUE,"Y능력";#N/A,#N/A,TRUE,"YKD"}</definedName>
    <definedName name="양차장님" localSheetId="13" hidden="1">{#N/A,#N/A,TRUE,"Y생산";#N/A,#N/A,TRUE,"Y판매";#N/A,#N/A,TRUE,"Y총물량";#N/A,#N/A,TRUE,"Y능력";#N/A,#N/A,TRUE,"YKD"}</definedName>
    <definedName name="양차장님" localSheetId="14" hidden="1">{#N/A,#N/A,TRUE,"Y생산";#N/A,#N/A,TRUE,"Y판매";#N/A,#N/A,TRUE,"Y총물량";#N/A,#N/A,TRUE,"Y능력";#N/A,#N/A,TRUE,"YKD"}</definedName>
    <definedName name="양차장님" localSheetId="15" hidden="1">{#N/A,#N/A,TRUE,"Y생산";#N/A,#N/A,TRUE,"Y판매";#N/A,#N/A,TRUE,"Y총물량";#N/A,#N/A,TRUE,"Y능력";#N/A,#N/A,TRUE,"YKD"}</definedName>
    <definedName name="양차장님" localSheetId="16" hidden="1">{#N/A,#N/A,TRUE,"Y생산";#N/A,#N/A,TRUE,"Y판매";#N/A,#N/A,TRUE,"Y총물량";#N/A,#N/A,TRUE,"Y능력";#N/A,#N/A,TRUE,"YKD"}</definedName>
    <definedName name="양차장님" localSheetId="17" hidden="1">{#N/A,#N/A,TRUE,"Y생산";#N/A,#N/A,TRUE,"Y판매";#N/A,#N/A,TRUE,"Y총물량";#N/A,#N/A,TRUE,"Y능력";#N/A,#N/A,TRUE,"YKD"}</definedName>
    <definedName name="양차장님" localSheetId="19" hidden="1">{#N/A,#N/A,TRUE,"Y생산";#N/A,#N/A,TRUE,"Y판매";#N/A,#N/A,TRUE,"Y총물량";#N/A,#N/A,TRUE,"Y능력";#N/A,#N/A,TRUE,"YKD"}</definedName>
    <definedName name="양차장님" localSheetId="20" hidden="1">{#N/A,#N/A,TRUE,"Y생산";#N/A,#N/A,TRUE,"Y판매";#N/A,#N/A,TRUE,"Y총물량";#N/A,#N/A,TRUE,"Y능력";#N/A,#N/A,TRUE,"YKD"}</definedName>
    <definedName name="양차장님" localSheetId="21" hidden="1">{#N/A,#N/A,TRUE,"Y생산";#N/A,#N/A,TRUE,"Y판매";#N/A,#N/A,TRUE,"Y총물량";#N/A,#N/A,TRUE,"Y능력";#N/A,#N/A,TRUE,"YKD"}</definedName>
    <definedName name="양차장님" localSheetId="25" hidden="1">{#N/A,#N/A,TRUE,"Y생산";#N/A,#N/A,TRUE,"Y판매";#N/A,#N/A,TRUE,"Y총물량";#N/A,#N/A,TRUE,"Y능력";#N/A,#N/A,TRUE,"YKD"}</definedName>
    <definedName name="양차장님" localSheetId="26" hidden="1">{#N/A,#N/A,TRUE,"Y생산";#N/A,#N/A,TRUE,"Y판매";#N/A,#N/A,TRUE,"Y총물량";#N/A,#N/A,TRUE,"Y능력";#N/A,#N/A,TRUE,"YKD"}</definedName>
    <definedName name="양차장님" localSheetId="27" hidden="1">{#N/A,#N/A,TRUE,"Y생산";#N/A,#N/A,TRUE,"Y판매";#N/A,#N/A,TRUE,"Y총물량";#N/A,#N/A,TRUE,"Y능력";#N/A,#N/A,TRUE,"YKD"}</definedName>
    <definedName name="양차장님" localSheetId="28" hidden="1">{#N/A,#N/A,TRUE,"Y생산";#N/A,#N/A,TRUE,"Y판매";#N/A,#N/A,TRUE,"Y총물량";#N/A,#N/A,TRUE,"Y능력";#N/A,#N/A,TRUE,"YKD"}</definedName>
    <definedName name="양차장님" localSheetId="29" hidden="1">{#N/A,#N/A,TRUE,"Y생산";#N/A,#N/A,TRUE,"Y판매";#N/A,#N/A,TRUE,"Y총물량";#N/A,#N/A,TRUE,"Y능력";#N/A,#N/A,TRUE,"YKD"}</definedName>
    <definedName name="양차장님" localSheetId="30" hidden="1">{#N/A,#N/A,TRUE,"Y생산";#N/A,#N/A,TRUE,"Y판매";#N/A,#N/A,TRUE,"Y총물량";#N/A,#N/A,TRUE,"Y능력";#N/A,#N/A,TRUE,"YKD"}</definedName>
    <definedName name="양차장님" localSheetId="31" hidden="1">{#N/A,#N/A,TRUE,"Y생산";#N/A,#N/A,TRUE,"Y판매";#N/A,#N/A,TRUE,"Y총물량";#N/A,#N/A,TRUE,"Y능력";#N/A,#N/A,TRUE,"YKD"}</definedName>
    <definedName name="양차장님" localSheetId="33" hidden="1">{#N/A,#N/A,TRUE,"Y생산";#N/A,#N/A,TRUE,"Y판매";#N/A,#N/A,TRUE,"Y총물량";#N/A,#N/A,TRUE,"Y능력";#N/A,#N/A,TRUE,"YKD"}</definedName>
    <definedName name="양차장님" localSheetId="36" hidden="1">{#N/A,#N/A,TRUE,"Y생산";#N/A,#N/A,TRUE,"Y판매";#N/A,#N/A,TRUE,"Y총물량";#N/A,#N/A,TRUE,"Y능력";#N/A,#N/A,TRUE,"YKD"}</definedName>
    <definedName name="양차장님" localSheetId="37" hidden="1">{#N/A,#N/A,TRUE,"Y생산";#N/A,#N/A,TRUE,"Y판매";#N/A,#N/A,TRUE,"Y총물량";#N/A,#N/A,TRUE,"Y능력";#N/A,#N/A,TRUE,"YKD"}</definedName>
    <definedName name="양차장님" localSheetId="38" hidden="1">{#N/A,#N/A,TRUE,"Y생산";#N/A,#N/A,TRUE,"Y판매";#N/A,#N/A,TRUE,"Y총물량";#N/A,#N/A,TRUE,"Y능력";#N/A,#N/A,TRUE,"YKD"}</definedName>
    <definedName name="양차장님" localSheetId="11" hidden="1">{#N/A,#N/A,TRUE,"Y생산";#N/A,#N/A,TRUE,"Y판매";#N/A,#N/A,TRUE,"Y총물량";#N/A,#N/A,TRUE,"Y능력";#N/A,#N/A,TRUE,"YKD"}</definedName>
    <definedName name="양차장님" hidden="1">{#N/A,#N/A,TRUE,"Y생산";#N/A,#N/A,TRUE,"Y판매";#N/A,#N/A,TRUE,"Y총물량";#N/A,#N/A,TRUE,"Y능력";#N/A,#N/A,TRUE,"YKD"}</definedName>
    <definedName name="와" localSheetId="7" hidden="1">{#N/A,#N/A,TRUE,"Y생산";#N/A,#N/A,TRUE,"Y판매";#N/A,#N/A,TRUE,"Y총물량";#N/A,#N/A,TRUE,"Y능력";#N/A,#N/A,TRUE,"YKD"}</definedName>
    <definedName name="와" localSheetId="8" hidden="1">{#N/A,#N/A,TRUE,"Y생산";#N/A,#N/A,TRUE,"Y판매";#N/A,#N/A,TRUE,"Y총물량";#N/A,#N/A,TRUE,"Y능력";#N/A,#N/A,TRUE,"YKD"}</definedName>
    <definedName name="와" localSheetId="9" hidden="1">{#N/A,#N/A,TRUE,"Y생산";#N/A,#N/A,TRUE,"Y판매";#N/A,#N/A,TRUE,"Y총물량";#N/A,#N/A,TRUE,"Y능력";#N/A,#N/A,TRUE,"YKD"}</definedName>
    <definedName name="와" localSheetId="0" hidden="1">{#N/A,#N/A,TRUE,"Y생산";#N/A,#N/A,TRUE,"Y판매";#N/A,#N/A,TRUE,"Y총물량";#N/A,#N/A,TRUE,"Y능력";#N/A,#N/A,TRUE,"YKD"}</definedName>
    <definedName name="와" localSheetId="1" hidden="1">{#N/A,#N/A,TRUE,"Y생산";#N/A,#N/A,TRUE,"Y판매";#N/A,#N/A,TRUE,"Y총물량";#N/A,#N/A,TRUE,"Y능력";#N/A,#N/A,TRUE,"YKD"}</definedName>
    <definedName name="와" localSheetId="2" hidden="1">{#N/A,#N/A,TRUE,"Y생산";#N/A,#N/A,TRUE,"Y판매";#N/A,#N/A,TRUE,"Y총물량";#N/A,#N/A,TRUE,"Y능력";#N/A,#N/A,TRUE,"YKD"}</definedName>
    <definedName name="와" localSheetId="3" hidden="1">{#N/A,#N/A,TRUE,"Y생산";#N/A,#N/A,TRUE,"Y판매";#N/A,#N/A,TRUE,"Y총물량";#N/A,#N/A,TRUE,"Y능력";#N/A,#N/A,TRUE,"YKD"}</definedName>
    <definedName name="와" localSheetId="4" hidden="1">{#N/A,#N/A,TRUE,"Y생산";#N/A,#N/A,TRUE,"Y판매";#N/A,#N/A,TRUE,"Y총물량";#N/A,#N/A,TRUE,"Y능력";#N/A,#N/A,TRUE,"YKD"}</definedName>
    <definedName name="와" localSheetId="5" hidden="1">{#N/A,#N/A,TRUE,"Y생산";#N/A,#N/A,TRUE,"Y판매";#N/A,#N/A,TRUE,"Y총물량";#N/A,#N/A,TRUE,"Y능력";#N/A,#N/A,TRUE,"YKD"}</definedName>
    <definedName name="와" localSheetId="6" hidden="1">{#N/A,#N/A,TRUE,"Y생산";#N/A,#N/A,TRUE,"Y판매";#N/A,#N/A,TRUE,"Y총물량";#N/A,#N/A,TRUE,"Y능력";#N/A,#N/A,TRUE,"YKD"}</definedName>
    <definedName name="와" localSheetId="22" hidden="1">{#N/A,#N/A,TRUE,"Y생산";#N/A,#N/A,TRUE,"Y판매";#N/A,#N/A,TRUE,"Y총물량";#N/A,#N/A,TRUE,"Y능력";#N/A,#N/A,TRUE,"YKD"}</definedName>
    <definedName name="와" localSheetId="23" hidden="1">{#N/A,#N/A,TRUE,"Y생산";#N/A,#N/A,TRUE,"Y판매";#N/A,#N/A,TRUE,"Y총물량";#N/A,#N/A,TRUE,"Y능력";#N/A,#N/A,TRUE,"YKD"}</definedName>
    <definedName name="와" localSheetId="24" hidden="1">{#N/A,#N/A,TRUE,"Y생산";#N/A,#N/A,TRUE,"Y판매";#N/A,#N/A,TRUE,"Y총물량";#N/A,#N/A,TRUE,"Y능력";#N/A,#N/A,TRUE,"YKD"}</definedName>
    <definedName name="와" localSheetId="10" hidden="1">{#N/A,#N/A,TRUE,"Y생산";#N/A,#N/A,TRUE,"Y판매";#N/A,#N/A,TRUE,"Y총물량";#N/A,#N/A,TRUE,"Y능력";#N/A,#N/A,TRUE,"YKD"}</definedName>
    <definedName name="와" localSheetId="13" hidden="1">{#N/A,#N/A,TRUE,"Y생산";#N/A,#N/A,TRUE,"Y판매";#N/A,#N/A,TRUE,"Y총물량";#N/A,#N/A,TRUE,"Y능력";#N/A,#N/A,TRUE,"YKD"}</definedName>
    <definedName name="와" localSheetId="14" hidden="1">{#N/A,#N/A,TRUE,"Y생산";#N/A,#N/A,TRUE,"Y판매";#N/A,#N/A,TRUE,"Y총물량";#N/A,#N/A,TRUE,"Y능력";#N/A,#N/A,TRUE,"YKD"}</definedName>
    <definedName name="와" localSheetId="15" hidden="1">{#N/A,#N/A,TRUE,"Y생산";#N/A,#N/A,TRUE,"Y판매";#N/A,#N/A,TRUE,"Y총물량";#N/A,#N/A,TRUE,"Y능력";#N/A,#N/A,TRUE,"YKD"}</definedName>
    <definedName name="와" localSheetId="16" hidden="1">{#N/A,#N/A,TRUE,"Y생산";#N/A,#N/A,TRUE,"Y판매";#N/A,#N/A,TRUE,"Y총물량";#N/A,#N/A,TRUE,"Y능력";#N/A,#N/A,TRUE,"YKD"}</definedName>
    <definedName name="와" localSheetId="17" hidden="1">{#N/A,#N/A,TRUE,"Y생산";#N/A,#N/A,TRUE,"Y판매";#N/A,#N/A,TRUE,"Y총물량";#N/A,#N/A,TRUE,"Y능력";#N/A,#N/A,TRUE,"YKD"}</definedName>
    <definedName name="와" localSheetId="19" hidden="1">{#N/A,#N/A,TRUE,"Y생산";#N/A,#N/A,TRUE,"Y판매";#N/A,#N/A,TRUE,"Y총물량";#N/A,#N/A,TRUE,"Y능력";#N/A,#N/A,TRUE,"YKD"}</definedName>
    <definedName name="와" localSheetId="20" hidden="1">{#N/A,#N/A,TRUE,"Y생산";#N/A,#N/A,TRUE,"Y판매";#N/A,#N/A,TRUE,"Y총물량";#N/A,#N/A,TRUE,"Y능력";#N/A,#N/A,TRUE,"YKD"}</definedName>
    <definedName name="와" localSheetId="21" hidden="1">{#N/A,#N/A,TRUE,"Y생산";#N/A,#N/A,TRUE,"Y판매";#N/A,#N/A,TRUE,"Y총물량";#N/A,#N/A,TRUE,"Y능력";#N/A,#N/A,TRUE,"YKD"}</definedName>
    <definedName name="와" localSheetId="25" hidden="1">{#N/A,#N/A,TRUE,"Y생산";#N/A,#N/A,TRUE,"Y판매";#N/A,#N/A,TRUE,"Y총물량";#N/A,#N/A,TRUE,"Y능력";#N/A,#N/A,TRUE,"YKD"}</definedName>
    <definedName name="와" localSheetId="26" hidden="1">{#N/A,#N/A,TRUE,"Y생산";#N/A,#N/A,TRUE,"Y판매";#N/A,#N/A,TRUE,"Y총물량";#N/A,#N/A,TRUE,"Y능력";#N/A,#N/A,TRUE,"YKD"}</definedName>
    <definedName name="와" localSheetId="27" hidden="1">{#N/A,#N/A,TRUE,"Y생산";#N/A,#N/A,TRUE,"Y판매";#N/A,#N/A,TRUE,"Y총물량";#N/A,#N/A,TRUE,"Y능력";#N/A,#N/A,TRUE,"YKD"}</definedName>
    <definedName name="와" localSheetId="28" hidden="1">{#N/A,#N/A,TRUE,"Y생산";#N/A,#N/A,TRUE,"Y판매";#N/A,#N/A,TRUE,"Y총물량";#N/A,#N/A,TRUE,"Y능력";#N/A,#N/A,TRUE,"YKD"}</definedName>
    <definedName name="와" localSheetId="29" hidden="1">{#N/A,#N/A,TRUE,"Y생산";#N/A,#N/A,TRUE,"Y판매";#N/A,#N/A,TRUE,"Y총물량";#N/A,#N/A,TRUE,"Y능력";#N/A,#N/A,TRUE,"YKD"}</definedName>
    <definedName name="와" localSheetId="30" hidden="1">{#N/A,#N/A,TRUE,"Y생산";#N/A,#N/A,TRUE,"Y판매";#N/A,#N/A,TRUE,"Y총물량";#N/A,#N/A,TRUE,"Y능력";#N/A,#N/A,TRUE,"YKD"}</definedName>
    <definedName name="와" localSheetId="31" hidden="1">{#N/A,#N/A,TRUE,"Y생산";#N/A,#N/A,TRUE,"Y판매";#N/A,#N/A,TRUE,"Y총물량";#N/A,#N/A,TRUE,"Y능력";#N/A,#N/A,TRUE,"YKD"}</definedName>
    <definedName name="와" localSheetId="33" hidden="1">{#N/A,#N/A,TRUE,"Y생산";#N/A,#N/A,TRUE,"Y판매";#N/A,#N/A,TRUE,"Y총물량";#N/A,#N/A,TRUE,"Y능력";#N/A,#N/A,TRUE,"YKD"}</definedName>
    <definedName name="와" localSheetId="36" hidden="1">{#N/A,#N/A,TRUE,"Y생산";#N/A,#N/A,TRUE,"Y판매";#N/A,#N/A,TRUE,"Y총물량";#N/A,#N/A,TRUE,"Y능력";#N/A,#N/A,TRUE,"YKD"}</definedName>
    <definedName name="와" localSheetId="37" hidden="1">{#N/A,#N/A,TRUE,"Y생산";#N/A,#N/A,TRUE,"Y판매";#N/A,#N/A,TRUE,"Y총물량";#N/A,#N/A,TRUE,"Y능력";#N/A,#N/A,TRUE,"YKD"}</definedName>
    <definedName name="와" localSheetId="38" hidden="1">{#N/A,#N/A,TRUE,"Y생산";#N/A,#N/A,TRUE,"Y판매";#N/A,#N/A,TRUE,"Y총물량";#N/A,#N/A,TRUE,"Y능력";#N/A,#N/A,TRUE,"YKD"}</definedName>
    <definedName name="와" localSheetId="11" hidden="1">{#N/A,#N/A,TRUE,"Y생산";#N/A,#N/A,TRUE,"Y판매";#N/A,#N/A,TRUE,"Y총물량";#N/A,#N/A,TRUE,"Y능력";#N/A,#N/A,TRUE,"YKD"}</definedName>
    <definedName name="와" hidden="1">{#N/A,#N/A,TRUE,"Y생산";#N/A,#N/A,TRUE,"Y판매";#N/A,#N/A,TRUE,"Y총물량";#N/A,#N/A,TRUE,"Y능력";#N/A,#N/A,TRUE,"YKD"}</definedName>
    <definedName name="운임" localSheetId="38" hidden="1">{"'Hatch06'!$AI$25","'Hatch06'!$A$1:$BD$38"}</definedName>
    <definedName name="운임" hidden="1">{"'Hatch06'!$AI$25","'Hatch06'!$A$1:$BD$38"}</definedName>
    <definedName name="유효" localSheetId="7" hidden="1">{#N/A,#N/A,TRUE,"Y생산";#N/A,#N/A,TRUE,"Y판매";#N/A,#N/A,TRUE,"Y총물량";#N/A,#N/A,TRUE,"Y능력";#N/A,#N/A,TRUE,"YKD"}</definedName>
    <definedName name="유효" localSheetId="8" hidden="1">{#N/A,#N/A,TRUE,"Y생산";#N/A,#N/A,TRUE,"Y판매";#N/A,#N/A,TRUE,"Y총물량";#N/A,#N/A,TRUE,"Y능력";#N/A,#N/A,TRUE,"YKD"}</definedName>
    <definedName name="유효" localSheetId="9" hidden="1">{#N/A,#N/A,TRUE,"Y생산";#N/A,#N/A,TRUE,"Y판매";#N/A,#N/A,TRUE,"Y총물량";#N/A,#N/A,TRUE,"Y능력";#N/A,#N/A,TRUE,"YKD"}</definedName>
    <definedName name="유효" localSheetId="0" hidden="1">{#N/A,#N/A,TRUE,"Y생산";#N/A,#N/A,TRUE,"Y판매";#N/A,#N/A,TRUE,"Y총물량";#N/A,#N/A,TRUE,"Y능력";#N/A,#N/A,TRUE,"YKD"}</definedName>
    <definedName name="유효" localSheetId="1" hidden="1">{#N/A,#N/A,TRUE,"Y생산";#N/A,#N/A,TRUE,"Y판매";#N/A,#N/A,TRUE,"Y총물량";#N/A,#N/A,TRUE,"Y능력";#N/A,#N/A,TRUE,"YKD"}</definedName>
    <definedName name="유효" localSheetId="2" hidden="1">{#N/A,#N/A,TRUE,"Y생산";#N/A,#N/A,TRUE,"Y판매";#N/A,#N/A,TRUE,"Y총물량";#N/A,#N/A,TRUE,"Y능력";#N/A,#N/A,TRUE,"YKD"}</definedName>
    <definedName name="유효" localSheetId="3" hidden="1">{#N/A,#N/A,TRUE,"Y생산";#N/A,#N/A,TRUE,"Y판매";#N/A,#N/A,TRUE,"Y총물량";#N/A,#N/A,TRUE,"Y능력";#N/A,#N/A,TRUE,"YKD"}</definedName>
    <definedName name="유효" localSheetId="4" hidden="1">{#N/A,#N/A,TRUE,"Y생산";#N/A,#N/A,TRUE,"Y판매";#N/A,#N/A,TRUE,"Y총물량";#N/A,#N/A,TRUE,"Y능력";#N/A,#N/A,TRUE,"YKD"}</definedName>
    <definedName name="유효" localSheetId="5" hidden="1">{#N/A,#N/A,TRUE,"Y생산";#N/A,#N/A,TRUE,"Y판매";#N/A,#N/A,TRUE,"Y총물량";#N/A,#N/A,TRUE,"Y능력";#N/A,#N/A,TRUE,"YKD"}</definedName>
    <definedName name="유효" localSheetId="6" hidden="1">{#N/A,#N/A,TRUE,"Y생산";#N/A,#N/A,TRUE,"Y판매";#N/A,#N/A,TRUE,"Y총물량";#N/A,#N/A,TRUE,"Y능력";#N/A,#N/A,TRUE,"YKD"}</definedName>
    <definedName name="유효" localSheetId="22" hidden="1">{#N/A,#N/A,TRUE,"Y생산";#N/A,#N/A,TRUE,"Y판매";#N/A,#N/A,TRUE,"Y총물량";#N/A,#N/A,TRUE,"Y능력";#N/A,#N/A,TRUE,"YKD"}</definedName>
    <definedName name="유효" localSheetId="23" hidden="1">{#N/A,#N/A,TRUE,"Y생산";#N/A,#N/A,TRUE,"Y판매";#N/A,#N/A,TRUE,"Y총물량";#N/A,#N/A,TRUE,"Y능력";#N/A,#N/A,TRUE,"YKD"}</definedName>
    <definedName name="유효" localSheetId="24" hidden="1">{#N/A,#N/A,TRUE,"Y생산";#N/A,#N/A,TRUE,"Y판매";#N/A,#N/A,TRUE,"Y총물량";#N/A,#N/A,TRUE,"Y능력";#N/A,#N/A,TRUE,"YKD"}</definedName>
    <definedName name="유효" localSheetId="10" hidden="1">{#N/A,#N/A,TRUE,"Y생산";#N/A,#N/A,TRUE,"Y판매";#N/A,#N/A,TRUE,"Y총물량";#N/A,#N/A,TRUE,"Y능력";#N/A,#N/A,TRUE,"YKD"}</definedName>
    <definedName name="유효" localSheetId="13" hidden="1">{#N/A,#N/A,TRUE,"Y생산";#N/A,#N/A,TRUE,"Y판매";#N/A,#N/A,TRUE,"Y총물량";#N/A,#N/A,TRUE,"Y능력";#N/A,#N/A,TRUE,"YKD"}</definedName>
    <definedName name="유효" localSheetId="14" hidden="1">{#N/A,#N/A,TRUE,"Y생산";#N/A,#N/A,TRUE,"Y판매";#N/A,#N/A,TRUE,"Y총물량";#N/A,#N/A,TRUE,"Y능력";#N/A,#N/A,TRUE,"YKD"}</definedName>
    <definedName name="유효" localSheetId="15" hidden="1">{#N/A,#N/A,TRUE,"Y생산";#N/A,#N/A,TRUE,"Y판매";#N/A,#N/A,TRUE,"Y총물량";#N/A,#N/A,TRUE,"Y능력";#N/A,#N/A,TRUE,"YKD"}</definedName>
    <definedName name="유효" localSheetId="16" hidden="1">{#N/A,#N/A,TRUE,"Y생산";#N/A,#N/A,TRUE,"Y판매";#N/A,#N/A,TRUE,"Y총물량";#N/A,#N/A,TRUE,"Y능력";#N/A,#N/A,TRUE,"YKD"}</definedName>
    <definedName name="유효" localSheetId="17" hidden="1">{#N/A,#N/A,TRUE,"Y생산";#N/A,#N/A,TRUE,"Y판매";#N/A,#N/A,TRUE,"Y총물량";#N/A,#N/A,TRUE,"Y능력";#N/A,#N/A,TRUE,"YKD"}</definedName>
    <definedName name="유효" localSheetId="19" hidden="1">{#N/A,#N/A,TRUE,"Y생산";#N/A,#N/A,TRUE,"Y판매";#N/A,#N/A,TRUE,"Y총물량";#N/A,#N/A,TRUE,"Y능력";#N/A,#N/A,TRUE,"YKD"}</definedName>
    <definedName name="유효" localSheetId="20" hidden="1">{#N/A,#N/A,TRUE,"Y생산";#N/A,#N/A,TRUE,"Y판매";#N/A,#N/A,TRUE,"Y총물량";#N/A,#N/A,TRUE,"Y능력";#N/A,#N/A,TRUE,"YKD"}</definedName>
    <definedName name="유효" localSheetId="21" hidden="1">{#N/A,#N/A,TRUE,"Y생산";#N/A,#N/A,TRUE,"Y판매";#N/A,#N/A,TRUE,"Y총물량";#N/A,#N/A,TRUE,"Y능력";#N/A,#N/A,TRUE,"YKD"}</definedName>
    <definedName name="유효" localSheetId="25" hidden="1">{#N/A,#N/A,TRUE,"Y생산";#N/A,#N/A,TRUE,"Y판매";#N/A,#N/A,TRUE,"Y총물량";#N/A,#N/A,TRUE,"Y능력";#N/A,#N/A,TRUE,"YKD"}</definedName>
    <definedName name="유효" localSheetId="26" hidden="1">{#N/A,#N/A,TRUE,"Y생산";#N/A,#N/A,TRUE,"Y판매";#N/A,#N/A,TRUE,"Y총물량";#N/A,#N/A,TRUE,"Y능력";#N/A,#N/A,TRUE,"YKD"}</definedName>
    <definedName name="유효" localSheetId="27" hidden="1">{#N/A,#N/A,TRUE,"Y생산";#N/A,#N/A,TRUE,"Y판매";#N/A,#N/A,TRUE,"Y총물량";#N/A,#N/A,TRUE,"Y능력";#N/A,#N/A,TRUE,"YKD"}</definedName>
    <definedName name="유효" localSheetId="28" hidden="1">{#N/A,#N/A,TRUE,"Y생산";#N/A,#N/A,TRUE,"Y판매";#N/A,#N/A,TRUE,"Y총물량";#N/A,#N/A,TRUE,"Y능력";#N/A,#N/A,TRUE,"YKD"}</definedName>
    <definedName name="유효" localSheetId="29" hidden="1">{#N/A,#N/A,TRUE,"Y생산";#N/A,#N/A,TRUE,"Y판매";#N/A,#N/A,TRUE,"Y총물량";#N/A,#N/A,TRUE,"Y능력";#N/A,#N/A,TRUE,"YKD"}</definedName>
    <definedName name="유효" localSheetId="30" hidden="1">{#N/A,#N/A,TRUE,"Y생산";#N/A,#N/A,TRUE,"Y판매";#N/A,#N/A,TRUE,"Y총물량";#N/A,#N/A,TRUE,"Y능력";#N/A,#N/A,TRUE,"YKD"}</definedName>
    <definedName name="유효" localSheetId="31" hidden="1">{#N/A,#N/A,TRUE,"Y생산";#N/A,#N/A,TRUE,"Y판매";#N/A,#N/A,TRUE,"Y총물량";#N/A,#N/A,TRUE,"Y능력";#N/A,#N/A,TRUE,"YKD"}</definedName>
    <definedName name="유효" localSheetId="33" hidden="1">{#N/A,#N/A,TRUE,"Y생산";#N/A,#N/A,TRUE,"Y판매";#N/A,#N/A,TRUE,"Y총물량";#N/A,#N/A,TRUE,"Y능력";#N/A,#N/A,TRUE,"YKD"}</definedName>
    <definedName name="유효" localSheetId="36" hidden="1">{#N/A,#N/A,TRUE,"Y생산";#N/A,#N/A,TRUE,"Y판매";#N/A,#N/A,TRUE,"Y총물량";#N/A,#N/A,TRUE,"Y능력";#N/A,#N/A,TRUE,"YKD"}</definedName>
    <definedName name="유효" localSheetId="37" hidden="1">{#N/A,#N/A,TRUE,"Y생산";#N/A,#N/A,TRUE,"Y판매";#N/A,#N/A,TRUE,"Y총물량";#N/A,#N/A,TRUE,"Y능력";#N/A,#N/A,TRUE,"YKD"}</definedName>
    <definedName name="유효" localSheetId="38" hidden="1">{#N/A,#N/A,TRUE,"Y생산";#N/A,#N/A,TRUE,"Y판매";#N/A,#N/A,TRUE,"Y총물량";#N/A,#N/A,TRUE,"Y능력";#N/A,#N/A,TRUE,"YKD"}</definedName>
    <definedName name="유효" localSheetId="11" hidden="1">{#N/A,#N/A,TRUE,"Y생산";#N/A,#N/A,TRUE,"Y판매";#N/A,#N/A,TRUE,"Y총물량";#N/A,#N/A,TRUE,"Y능력";#N/A,#N/A,TRUE,"YKD"}</definedName>
    <definedName name="유효" hidden="1">{#N/A,#N/A,TRUE,"Y생산";#N/A,#N/A,TRUE,"Y판매";#N/A,#N/A,TRUE,"Y총물량";#N/A,#N/A,TRUE,"Y능력";#N/A,#N/A,TRUE,"YKD"}</definedName>
    <definedName name="이름충돌" localSheetId="7" hidden="1">{#N/A,#N/A,TRUE,"Y생산";#N/A,#N/A,TRUE,"Y판매";#N/A,#N/A,TRUE,"Y총물량";#N/A,#N/A,TRUE,"Y능력";#N/A,#N/A,TRUE,"YKD"}</definedName>
    <definedName name="이름충돌" localSheetId="8" hidden="1">{#N/A,#N/A,TRUE,"Y생산";#N/A,#N/A,TRUE,"Y판매";#N/A,#N/A,TRUE,"Y총물량";#N/A,#N/A,TRUE,"Y능력";#N/A,#N/A,TRUE,"YKD"}</definedName>
    <definedName name="이름충돌" localSheetId="9" hidden="1">{#N/A,#N/A,TRUE,"Y생산";#N/A,#N/A,TRUE,"Y판매";#N/A,#N/A,TRUE,"Y총물량";#N/A,#N/A,TRUE,"Y능력";#N/A,#N/A,TRUE,"YKD"}</definedName>
    <definedName name="이름충돌" localSheetId="0" hidden="1">{#N/A,#N/A,TRUE,"Y생산";#N/A,#N/A,TRUE,"Y판매";#N/A,#N/A,TRUE,"Y총물량";#N/A,#N/A,TRUE,"Y능력";#N/A,#N/A,TRUE,"YKD"}</definedName>
    <definedName name="이름충돌" localSheetId="1" hidden="1">{#N/A,#N/A,TRUE,"Y생산";#N/A,#N/A,TRUE,"Y판매";#N/A,#N/A,TRUE,"Y총물량";#N/A,#N/A,TRUE,"Y능력";#N/A,#N/A,TRUE,"YKD"}</definedName>
    <definedName name="이름충돌" localSheetId="2" hidden="1">{#N/A,#N/A,TRUE,"Y생산";#N/A,#N/A,TRUE,"Y판매";#N/A,#N/A,TRUE,"Y총물량";#N/A,#N/A,TRUE,"Y능력";#N/A,#N/A,TRUE,"YKD"}</definedName>
    <definedName name="이름충돌" localSheetId="3" hidden="1">{#N/A,#N/A,TRUE,"Y생산";#N/A,#N/A,TRUE,"Y판매";#N/A,#N/A,TRUE,"Y총물량";#N/A,#N/A,TRUE,"Y능력";#N/A,#N/A,TRUE,"YKD"}</definedName>
    <definedName name="이름충돌" localSheetId="4" hidden="1">{#N/A,#N/A,TRUE,"Y생산";#N/A,#N/A,TRUE,"Y판매";#N/A,#N/A,TRUE,"Y총물량";#N/A,#N/A,TRUE,"Y능력";#N/A,#N/A,TRUE,"YKD"}</definedName>
    <definedName name="이름충돌" localSheetId="5" hidden="1">{#N/A,#N/A,TRUE,"Y생산";#N/A,#N/A,TRUE,"Y판매";#N/A,#N/A,TRUE,"Y총물량";#N/A,#N/A,TRUE,"Y능력";#N/A,#N/A,TRUE,"YKD"}</definedName>
    <definedName name="이름충돌" localSheetId="6" hidden="1">{#N/A,#N/A,TRUE,"Y생산";#N/A,#N/A,TRUE,"Y판매";#N/A,#N/A,TRUE,"Y총물량";#N/A,#N/A,TRUE,"Y능력";#N/A,#N/A,TRUE,"YKD"}</definedName>
    <definedName name="이름충돌" localSheetId="22" hidden="1">{#N/A,#N/A,TRUE,"Y생산";#N/A,#N/A,TRUE,"Y판매";#N/A,#N/A,TRUE,"Y총물량";#N/A,#N/A,TRUE,"Y능력";#N/A,#N/A,TRUE,"YKD"}</definedName>
    <definedName name="이름충돌" localSheetId="23" hidden="1">{#N/A,#N/A,TRUE,"Y생산";#N/A,#N/A,TRUE,"Y판매";#N/A,#N/A,TRUE,"Y총물량";#N/A,#N/A,TRUE,"Y능력";#N/A,#N/A,TRUE,"YKD"}</definedName>
    <definedName name="이름충돌" localSheetId="24" hidden="1">{#N/A,#N/A,TRUE,"Y생산";#N/A,#N/A,TRUE,"Y판매";#N/A,#N/A,TRUE,"Y총물량";#N/A,#N/A,TRUE,"Y능력";#N/A,#N/A,TRUE,"YKD"}</definedName>
    <definedName name="이름충돌" localSheetId="10" hidden="1">{#N/A,#N/A,TRUE,"Y생산";#N/A,#N/A,TRUE,"Y판매";#N/A,#N/A,TRUE,"Y총물량";#N/A,#N/A,TRUE,"Y능력";#N/A,#N/A,TRUE,"YKD"}</definedName>
    <definedName name="이름충돌" localSheetId="13" hidden="1">{#N/A,#N/A,TRUE,"Y생산";#N/A,#N/A,TRUE,"Y판매";#N/A,#N/A,TRUE,"Y총물량";#N/A,#N/A,TRUE,"Y능력";#N/A,#N/A,TRUE,"YKD"}</definedName>
    <definedName name="이름충돌" localSheetId="14" hidden="1">{#N/A,#N/A,TRUE,"Y생산";#N/A,#N/A,TRUE,"Y판매";#N/A,#N/A,TRUE,"Y총물량";#N/A,#N/A,TRUE,"Y능력";#N/A,#N/A,TRUE,"YKD"}</definedName>
    <definedName name="이름충돌" localSheetId="15" hidden="1">{#N/A,#N/A,TRUE,"Y생산";#N/A,#N/A,TRUE,"Y판매";#N/A,#N/A,TRUE,"Y총물량";#N/A,#N/A,TRUE,"Y능력";#N/A,#N/A,TRUE,"YKD"}</definedName>
    <definedName name="이름충돌" localSheetId="16" hidden="1">{#N/A,#N/A,TRUE,"Y생산";#N/A,#N/A,TRUE,"Y판매";#N/A,#N/A,TRUE,"Y총물량";#N/A,#N/A,TRUE,"Y능력";#N/A,#N/A,TRUE,"YKD"}</definedName>
    <definedName name="이름충돌" localSheetId="17" hidden="1">{#N/A,#N/A,TRUE,"Y생산";#N/A,#N/A,TRUE,"Y판매";#N/A,#N/A,TRUE,"Y총물량";#N/A,#N/A,TRUE,"Y능력";#N/A,#N/A,TRUE,"YKD"}</definedName>
    <definedName name="이름충돌" localSheetId="19" hidden="1">{#N/A,#N/A,TRUE,"Y생산";#N/A,#N/A,TRUE,"Y판매";#N/A,#N/A,TRUE,"Y총물량";#N/A,#N/A,TRUE,"Y능력";#N/A,#N/A,TRUE,"YKD"}</definedName>
    <definedName name="이름충돌" localSheetId="20" hidden="1">{#N/A,#N/A,TRUE,"Y생산";#N/A,#N/A,TRUE,"Y판매";#N/A,#N/A,TRUE,"Y총물량";#N/A,#N/A,TRUE,"Y능력";#N/A,#N/A,TRUE,"YKD"}</definedName>
    <definedName name="이름충돌" localSheetId="21" hidden="1">{#N/A,#N/A,TRUE,"Y생산";#N/A,#N/A,TRUE,"Y판매";#N/A,#N/A,TRUE,"Y총물량";#N/A,#N/A,TRUE,"Y능력";#N/A,#N/A,TRUE,"YKD"}</definedName>
    <definedName name="이름충돌" localSheetId="25" hidden="1">{#N/A,#N/A,TRUE,"Y생산";#N/A,#N/A,TRUE,"Y판매";#N/A,#N/A,TRUE,"Y총물량";#N/A,#N/A,TRUE,"Y능력";#N/A,#N/A,TRUE,"YKD"}</definedName>
    <definedName name="이름충돌" localSheetId="26" hidden="1">{#N/A,#N/A,TRUE,"Y생산";#N/A,#N/A,TRUE,"Y판매";#N/A,#N/A,TRUE,"Y총물량";#N/A,#N/A,TRUE,"Y능력";#N/A,#N/A,TRUE,"YKD"}</definedName>
    <definedName name="이름충돌" localSheetId="27" hidden="1">{#N/A,#N/A,TRUE,"Y생산";#N/A,#N/A,TRUE,"Y판매";#N/A,#N/A,TRUE,"Y총물량";#N/A,#N/A,TRUE,"Y능력";#N/A,#N/A,TRUE,"YKD"}</definedName>
    <definedName name="이름충돌" localSheetId="28" hidden="1">{#N/A,#N/A,TRUE,"Y생산";#N/A,#N/A,TRUE,"Y판매";#N/A,#N/A,TRUE,"Y총물량";#N/A,#N/A,TRUE,"Y능력";#N/A,#N/A,TRUE,"YKD"}</definedName>
    <definedName name="이름충돌" localSheetId="29" hidden="1">{#N/A,#N/A,TRUE,"Y생산";#N/A,#N/A,TRUE,"Y판매";#N/A,#N/A,TRUE,"Y총물량";#N/A,#N/A,TRUE,"Y능력";#N/A,#N/A,TRUE,"YKD"}</definedName>
    <definedName name="이름충돌" localSheetId="30" hidden="1">{#N/A,#N/A,TRUE,"Y생산";#N/A,#N/A,TRUE,"Y판매";#N/A,#N/A,TRUE,"Y총물량";#N/A,#N/A,TRUE,"Y능력";#N/A,#N/A,TRUE,"YKD"}</definedName>
    <definedName name="이름충돌" localSheetId="31" hidden="1">{#N/A,#N/A,TRUE,"Y생산";#N/A,#N/A,TRUE,"Y판매";#N/A,#N/A,TRUE,"Y총물량";#N/A,#N/A,TRUE,"Y능력";#N/A,#N/A,TRUE,"YKD"}</definedName>
    <definedName name="이름충돌" localSheetId="33" hidden="1">{#N/A,#N/A,TRUE,"Y생산";#N/A,#N/A,TRUE,"Y판매";#N/A,#N/A,TRUE,"Y총물량";#N/A,#N/A,TRUE,"Y능력";#N/A,#N/A,TRUE,"YKD"}</definedName>
    <definedName name="이름충돌" localSheetId="36" hidden="1">{#N/A,#N/A,TRUE,"Y생산";#N/A,#N/A,TRUE,"Y판매";#N/A,#N/A,TRUE,"Y총물량";#N/A,#N/A,TRUE,"Y능력";#N/A,#N/A,TRUE,"YKD"}</definedName>
    <definedName name="이름충돌" localSheetId="37" hidden="1">{#N/A,#N/A,TRUE,"Y생산";#N/A,#N/A,TRUE,"Y판매";#N/A,#N/A,TRUE,"Y총물량";#N/A,#N/A,TRUE,"Y능력";#N/A,#N/A,TRUE,"YKD"}</definedName>
    <definedName name="이름충돌" localSheetId="38" hidden="1">{#N/A,#N/A,TRUE,"Y생산";#N/A,#N/A,TRUE,"Y판매";#N/A,#N/A,TRUE,"Y총물량";#N/A,#N/A,TRUE,"Y능력";#N/A,#N/A,TRUE,"YKD"}</definedName>
    <definedName name="이름충돌" localSheetId="11" hidden="1">{#N/A,#N/A,TRUE,"Y생산";#N/A,#N/A,TRUE,"Y판매";#N/A,#N/A,TRUE,"Y총물량";#N/A,#N/A,TRUE,"Y능력";#N/A,#N/A,TRUE,"YKD"}</definedName>
    <definedName name="이름충돌" hidden="1">{#N/A,#N/A,TRUE,"Y생산";#N/A,#N/A,TRUE,"Y판매";#N/A,#N/A,TRUE,"Y총물량";#N/A,#N/A,TRUE,"Y능력";#N/A,#N/A,TRUE,"YKD"}</definedName>
    <definedName name="ㅈㄷ" localSheetId="7" hidden="1">{#N/A,#N/A,TRUE,"Y생산";#N/A,#N/A,TRUE,"Y판매";#N/A,#N/A,TRUE,"Y총물량";#N/A,#N/A,TRUE,"Y능력";#N/A,#N/A,TRUE,"YKD"}</definedName>
    <definedName name="ㅈㄷ" localSheetId="8" hidden="1">{#N/A,#N/A,TRUE,"Y생산";#N/A,#N/A,TRUE,"Y판매";#N/A,#N/A,TRUE,"Y총물량";#N/A,#N/A,TRUE,"Y능력";#N/A,#N/A,TRUE,"YKD"}</definedName>
    <definedName name="ㅈㄷ" localSheetId="9" hidden="1">{#N/A,#N/A,TRUE,"Y생산";#N/A,#N/A,TRUE,"Y판매";#N/A,#N/A,TRUE,"Y총물량";#N/A,#N/A,TRUE,"Y능력";#N/A,#N/A,TRUE,"YKD"}</definedName>
    <definedName name="ㅈㄷ" localSheetId="0" hidden="1">{#N/A,#N/A,TRUE,"Y생산";#N/A,#N/A,TRUE,"Y판매";#N/A,#N/A,TRUE,"Y총물량";#N/A,#N/A,TRUE,"Y능력";#N/A,#N/A,TRUE,"YKD"}</definedName>
    <definedName name="ㅈㄷ" localSheetId="1" hidden="1">{#N/A,#N/A,TRUE,"Y생산";#N/A,#N/A,TRUE,"Y판매";#N/A,#N/A,TRUE,"Y총물량";#N/A,#N/A,TRUE,"Y능력";#N/A,#N/A,TRUE,"YKD"}</definedName>
    <definedName name="ㅈㄷ" localSheetId="2" hidden="1">{#N/A,#N/A,TRUE,"Y생산";#N/A,#N/A,TRUE,"Y판매";#N/A,#N/A,TRUE,"Y총물량";#N/A,#N/A,TRUE,"Y능력";#N/A,#N/A,TRUE,"YKD"}</definedName>
    <definedName name="ㅈㄷ" localSheetId="3" hidden="1">{#N/A,#N/A,TRUE,"Y생산";#N/A,#N/A,TRUE,"Y판매";#N/A,#N/A,TRUE,"Y총물량";#N/A,#N/A,TRUE,"Y능력";#N/A,#N/A,TRUE,"YKD"}</definedName>
    <definedName name="ㅈㄷ" localSheetId="4" hidden="1">{#N/A,#N/A,TRUE,"Y생산";#N/A,#N/A,TRUE,"Y판매";#N/A,#N/A,TRUE,"Y총물량";#N/A,#N/A,TRUE,"Y능력";#N/A,#N/A,TRUE,"YKD"}</definedName>
    <definedName name="ㅈㄷ" localSheetId="5" hidden="1">{#N/A,#N/A,TRUE,"Y생산";#N/A,#N/A,TRUE,"Y판매";#N/A,#N/A,TRUE,"Y총물량";#N/A,#N/A,TRUE,"Y능력";#N/A,#N/A,TRUE,"YKD"}</definedName>
    <definedName name="ㅈㄷ" localSheetId="6" hidden="1">{#N/A,#N/A,TRUE,"Y생산";#N/A,#N/A,TRUE,"Y판매";#N/A,#N/A,TRUE,"Y총물량";#N/A,#N/A,TRUE,"Y능력";#N/A,#N/A,TRUE,"YKD"}</definedName>
    <definedName name="ㅈㄷ" localSheetId="22" hidden="1">{#N/A,#N/A,TRUE,"Y생산";#N/A,#N/A,TRUE,"Y판매";#N/A,#N/A,TRUE,"Y총물량";#N/A,#N/A,TRUE,"Y능력";#N/A,#N/A,TRUE,"YKD"}</definedName>
    <definedName name="ㅈㄷ" localSheetId="23" hidden="1">{#N/A,#N/A,TRUE,"Y생산";#N/A,#N/A,TRUE,"Y판매";#N/A,#N/A,TRUE,"Y총물량";#N/A,#N/A,TRUE,"Y능력";#N/A,#N/A,TRUE,"YKD"}</definedName>
    <definedName name="ㅈㄷ" localSheetId="24" hidden="1">{#N/A,#N/A,TRUE,"Y생산";#N/A,#N/A,TRUE,"Y판매";#N/A,#N/A,TRUE,"Y총물량";#N/A,#N/A,TRUE,"Y능력";#N/A,#N/A,TRUE,"YKD"}</definedName>
    <definedName name="ㅈㄷ" localSheetId="10" hidden="1">{#N/A,#N/A,TRUE,"Y생산";#N/A,#N/A,TRUE,"Y판매";#N/A,#N/A,TRUE,"Y총물량";#N/A,#N/A,TRUE,"Y능력";#N/A,#N/A,TRUE,"YKD"}</definedName>
    <definedName name="ㅈㄷ" localSheetId="13" hidden="1">{#N/A,#N/A,TRUE,"Y생산";#N/A,#N/A,TRUE,"Y판매";#N/A,#N/A,TRUE,"Y총물량";#N/A,#N/A,TRUE,"Y능력";#N/A,#N/A,TRUE,"YKD"}</definedName>
    <definedName name="ㅈㄷ" localSheetId="14" hidden="1">{#N/A,#N/A,TRUE,"Y생산";#N/A,#N/A,TRUE,"Y판매";#N/A,#N/A,TRUE,"Y총물량";#N/A,#N/A,TRUE,"Y능력";#N/A,#N/A,TRUE,"YKD"}</definedName>
    <definedName name="ㅈㄷ" localSheetId="15" hidden="1">{#N/A,#N/A,TRUE,"Y생산";#N/A,#N/A,TRUE,"Y판매";#N/A,#N/A,TRUE,"Y총물량";#N/A,#N/A,TRUE,"Y능력";#N/A,#N/A,TRUE,"YKD"}</definedName>
    <definedName name="ㅈㄷ" localSheetId="16" hidden="1">{#N/A,#N/A,TRUE,"Y생산";#N/A,#N/A,TRUE,"Y판매";#N/A,#N/A,TRUE,"Y총물량";#N/A,#N/A,TRUE,"Y능력";#N/A,#N/A,TRUE,"YKD"}</definedName>
    <definedName name="ㅈㄷ" localSheetId="17" hidden="1">{#N/A,#N/A,TRUE,"Y생산";#N/A,#N/A,TRUE,"Y판매";#N/A,#N/A,TRUE,"Y총물량";#N/A,#N/A,TRUE,"Y능력";#N/A,#N/A,TRUE,"YKD"}</definedName>
    <definedName name="ㅈㄷ" localSheetId="19" hidden="1">{#N/A,#N/A,TRUE,"Y생산";#N/A,#N/A,TRUE,"Y판매";#N/A,#N/A,TRUE,"Y총물량";#N/A,#N/A,TRUE,"Y능력";#N/A,#N/A,TRUE,"YKD"}</definedName>
    <definedName name="ㅈㄷ" localSheetId="20" hidden="1">{#N/A,#N/A,TRUE,"Y생산";#N/A,#N/A,TRUE,"Y판매";#N/A,#N/A,TRUE,"Y총물량";#N/A,#N/A,TRUE,"Y능력";#N/A,#N/A,TRUE,"YKD"}</definedName>
    <definedName name="ㅈㄷ" localSheetId="21" hidden="1">{#N/A,#N/A,TRUE,"Y생산";#N/A,#N/A,TRUE,"Y판매";#N/A,#N/A,TRUE,"Y총물량";#N/A,#N/A,TRUE,"Y능력";#N/A,#N/A,TRUE,"YKD"}</definedName>
    <definedName name="ㅈㄷ" localSheetId="25" hidden="1">{#N/A,#N/A,TRUE,"Y생산";#N/A,#N/A,TRUE,"Y판매";#N/A,#N/A,TRUE,"Y총물량";#N/A,#N/A,TRUE,"Y능력";#N/A,#N/A,TRUE,"YKD"}</definedName>
    <definedName name="ㅈㄷ" localSheetId="26" hidden="1">{#N/A,#N/A,TRUE,"Y생산";#N/A,#N/A,TRUE,"Y판매";#N/A,#N/A,TRUE,"Y총물량";#N/A,#N/A,TRUE,"Y능력";#N/A,#N/A,TRUE,"YKD"}</definedName>
    <definedName name="ㅈㄷ" localSheetId="27" hidden="1">{#N/A,#N/A,TRUE,"Y생산";#N/A,#N/A,TRUE,"Y판매";#N/A,#N/A,TRUE,"Y총물량";#N/A,#N/A,TRUE,"Y능력";#N/A,#N/A,TRUE,"YKD"}</definedName>
    <definedName name="ㅈㄷ" localSheetId="28" hidden="1">{#N/A,#N/A,TRUE,"Y생산";#N/A,#N/A,TRUE,"Y판매";#N/A,#N/A,TRUE,"Y총물량";#N/A,#N/A,TRUE,"Y능력";#N/A,#N/A,TRUE,"YKD"}</definedName>
    <definedName name="ㅈㄷ" localSheetId="29" hidden="1">{#N/A,#N/A,TRUE,"Y생산";#N/A,#N/A,TRUE,"Y판매";#N/A,#N/A,TRUE,"Y총물량";#N/A,#N/A,TRUE,"Y능력";#N/A,#N/A,TRUE,"YKD"}</definedName>
    <definedName name="ㅈㄷ" localSheetId="30" hidden="1">{#N/A,#N/A,TRUE,"Y생산";#N/A,#N/A,TRUE,"Y판매";#N/A,#N/A,TRUE,"Y총물량";#N/A,#N/A,TRUE,"Y능력";#N/A,#N/A,TRUE,"YKD"}</definedName>
    <definedName name="ㅈㄷ" localSheetId="31" hidden="1">{#N/A,#N/A,TRUE,"Y생산";#N/A,#N/A,TRUE,"Y판매";#N/A,#N/A,TRUE,"Y총물량";#N/A,#N/A,TRUE,"Y능력";#N/A,#N/A,TRUE,"YKD"}</definedName>
    <definedName name="ㅈㄷ" localSheetId="33" hidden="1">{#N/A,#N/A,TRUE,"Y생산";#N/A,#N/A,TRUE,"Y판매";#N/A,#N/A,TRUE,"Y총물량";#N/A,#N/A,TRUE,"Y능력";#N/A,#N/A,TRUE,"YKD"}</definedName>
    <definedName name="ㅈㄷ" localSheetId="36" hidden="1">{#N/A,#N/A,TRUE,"Y생산";#N/A,#N/A,TRUE,"Y판매";#N/A,#N/A,TRUE,"Y총물량";#N/A,#N/A,TRUE,"Y능력";#N/A,#N/A,TRUE,"YKD"}</definedName>
    <definedName name="ㅈㄷ" localSheetId="37" hidden="1">{#N/A,#N/A,TRUE,"Y생산";#N/A,#N/A,TRUE,"Y판매";#N/A,#N/A,TRUE,"Y총물량";#N/A,#N/A,TRUE,"Y능력";#N/A,#N/A,TRUE,"YKD"}</definedName>
    <definedName name="ㅈㄷ" localSheetId="38" hidden="1">{#N/A,#N/A,TRUE,"Y생산";#N/A,#N/A,TRUE,"Y판매";#N/A,#N/A,TRUE,"Y총물량";#N/A,#N/A,TRUE,"Y능력";#N/A,#N/A,TRUE,"YKD"}</definedName>
    <definedName name="ㅈㄷ" localSheetId="11" hidden="1">{#N/A,#N/A,TRUE,"Y생산";#N/A,#N/A,TRUE,"Y판매";#N/A,#N/A,TRUE,"Y총물량";#N/A,#N/A,TRUE,"Y능력";#N/A,#N/A,TRUE,"YKD"}</definedName>
    <definedName name="ㅈㄷ" hidden="1">{#N/A,#N/A,TRUE,"Y생산";#N/A,#N/A,TRUE,"Y판매";#N/A,#N/A,TRUE,"Y총물량";#N/A,#N/A,TRUE,"Y능력";#N/A,#N/A,TRUE,"YKD"}</definedName>
    <definedName name="지" localSheetId="7" hidden="1">{#N/A,#N/A,TRUE,"Y생산";#N/A,#N/A,TRUE,"Y판매";#N/A,#N/A,TRUE,"Y총물량";#N/A,#N/A,TRUE,"Y능력";#N/A,#N/A,TRUE,"YKD"}</definedName>
    <definedName name="지" localSheetId="8" hidden="1">{#N/A,#N/A,TRUE,"Y생산";#N/A,#N/A,TRUE,"Y판매";#N/A,#N/A,TRUE,"Y총물량";#N/A,#N/A,TRUE,"Y능력";#N/A,#N/A,TRUE,"YKD"}</definedName>
    <definedName name="지" localSheetId="9" hidden="1">{#N/A,#N/A,TRUE,"Y생산";#N/A,#N/A,TRUE,"Y판매";#N/A,#N/A,TRUE,"Y총물량";#N/A,#N/A,TRUE,"Y능력";#N/A,#N/A,TRUE,"YKD"}</definedName>
    <definedName name="지" localSheetId="0" hidden="1">{#N/A,#N/A,TRUE,"Y생산";#N/A,#N/A,TRUE,"Y판매";#N/A,#N/A,TRUE,"Y총물량";#N/A,#N/A,TRUE,"Y능력";#N/A,#N/A,TRUE,"YKD"}</definedName>
    <definedName name="지" localSheetId="1" hidden="1">{#N/A,#N/A,TRUE,"Y생산";#N/A,#N/A,TRUE,"Y판매";#N/A,#N/A,TRUE,"Y총물량";#N/A,#N/A,TRUE,"Y능력";#N/A,#N/A,TRUE,"YKD"}</definedName>
    <definedName name="지" localSheetId="2" hidden="1">{#N/A,#N/A,TRUE,"Y생산";#N/A,#N/A,TRUE,"Y판매";#N/A,#N/A,TRUE,"Y총물량";#N/A,#N/A,TRUE,"Y능력";#N/A,#N/A,TRUE,"YKD"}</definedName>
    <definedName name="지" localSheetId="3" hidden="1">{#N/A,#N/A,TRUE,"Y생산";#N/A,#N/A,TRUE,"Y판매";#N/A,#N/A,TRUE,"Y총물량";#N/A,#N/A,TRUE,"Y능력";#N/A,#N/A,TRUE,"YKD"}</definedName>
    <definedName name="지" localSheetId="4" hidden="1">{#N/A,#N/A,TRUE,"Y생산";#N/A,#N/A,TRUE,"Y판매";#N/A,#N/A,TRUE,"Y총물량";#N/A,#N/A,TRUE,"Y능력";#N/A,#N/A,TRUE,"YKD"}</definedName>
    <definedName name="지" localSheetId="5" hidden="1">{#N/A,#N/A,TRUE,"Y생산";#N/A,#N/A,TRUE,"Y판매";#N/A,#N/A,TRUE,"Y총물량";#N/A,#N/A,TRUE,"Y능력";#N/A,#N/A,TRUE,"YKD"}</definedName>
    <definedName name="지" localSheetId="6" hidden="1">{#N/A,#N/A,TRUE,"Y생산";#N/A,#N/A,TRUE,"Y판매";#N/A,#N/A,TRUE,"Y총물량";#N/A,#N/A,TRUE,"Y능력";#N/A,#N/A,TRUE,"YKD"}</definedName>
    <definedName name="지" localSheetId="22" hidden="1">{#N/A,#N/A,TRUE,"Y생산";#N/A,#N/A,TRUE,"Y판매";#N/A,#N/A,TRUE,"Y총물량";#N/A,#N/A,TRUE,"Y능력";#N/A,#N/A,TRUE,"YKD"}</definedName>
    <definedName name="지" localSheetId="23" hidden="1">{#N/A,#N/A,TRUE,"Y생산";#N/A,#N/A,TRUE,"Y판매";#N/A,#N/A,TRUE,"Y총물량";#N/A,#N/A,TRUE,"Y능력";#N/A,#N/A,TRUE,"YKD"}</definedName>
    <definedName name="지" localSheetId="24" hidden="1">{#N/A,#N/A,TRUE,"Y생산";#N/A,#N/A,TRUE,"Y판매";#N/A,#N/A,TRUE,"Y총물량";#N/A,#N/A,TRUE,"Y능력";#N/A,#N/A,TRUE,"YKD"}</definedName>
    <definedName name="지" localSheetId="10" hidden="1">{#N/A,#N/A,TRUE,"Y생산";#N/A,#N/A,TRUE,"Y판매";#N/A,#N/A,TRUE,"Y총물량";#N/A,#N/A,TRUE,"Y능력";#N/A,#N/A,TRUE,"YKD"}</definedName>
    <definedName name="지" localSheetId="13" hidden="1">{#N/A,#N/A,TRUE,"Y생산";#N/A,#N/A,TRUE,"Y판매";#N/A,#N/A,TRUE,"Y총물량";#N/A,#N/A,TRUE,"Y능력";#N/A,#N/A,TRUE,"YKD"}</definedName>
    <definedName name="지" localSheetId="14" hidden="1">{#N/A,#N/A,TRUE,"Y생산";#N/A,#N/A,TRUE,"Y판매";#N/A,#N/A,TRUE,"Y총물량";#N/A,#N/A,TRUE,"Y능력";#N/A,#N/A,TRUE,"YKD"}</definedName>
    <definedName name="지" localSheetId="15" hidden="1">{#N/A,#N/A,TRUE,"Y생산";#N/A,#N/A,TRUE,"Y판매";#N/A,#N/A,TRUE,"Y총물량";#N/A,#N/A,TRUE,"Y능력";#N/A,#N/A,TRUE,"YKD"}</definedName>
    <definedName name="지" localSheetId="16" hidden="1">{#N/A,#N/A,TRUE,"Y생산";#N/A,#N/A,TRUE,"Y판매";#N/A,#N/A,TRUE,"Y총물량";#N/A,#N/A,TRUE,"Y능력";#N/A,#N/A,TRUE,"YKD"}</definedName>
    <definedName name="지" localSheetId="17" hidden="1">{#N/A,#N/A,TRUE,"Y생산";#N/A,#N/A,TRUE,"Y판매";#N/A,#N/A,TRUE,"Y총물량";#N/A,#N/A,TRUE,"Y능력";#N/A,#N/A,TRUE,"YKD"}</definedName>
    <definedName name="지" localSheetId="19" hidden="1">{#N/A,#N/A,TRUE,"Y생산";#N/A,#N/A,TRUE,"Y판매";#N/A,#N/A,TRUE,"Y총물량";#N/A,#N/A,TRUE,"Y능력";#N/A,#N/A,TRUE,"YKD"}</definedName>
    <definedName name="지" localSheetId="20" hidden="1">{#N/A,#N/A,TRUE,"Y생산";#N/A,#N/A,TRUE,"Y판매";#N/A,#N/A,TRUE,"Y총물량";#N/A,#N/A,TRUE,"Y능력";#N/A,#N/A,TRUE,"YKD"}</definedName>
    <definedName name="지" localSheetId="21" hidden="1">{#N/A,#N/A,TRUE,"Y생산";#N/A,#N/A,TRUE,"Y판매";#N/A,#N/A,TRUE,"Y총물량";#N/A,#N/A,TRUE,"Y능력";#N/A,#N/A,TRUE,"YKD"}</definedName>
    <definedName name="지" localSheetId="25" hidden="1">{#N/A,#N/A,TRUE,"Y생산";#N/A,#N/A,TRUE,"Y판매";#N/A,#N/A,TRUE,"Y총물량";#N/A,#N/A,TRUE,"Y능력";#N/A,#N/A,TRUE,"YKD"}</definedName>
    <definedName name="지" localSheetId="26" hidden="1">{#N/A,#N/A,TRUE,"Y생산";#N/A,#N/A,TRUE,"Y판매";#N/A,#N/A,TRUE,"Y총물량";#N/A,#N/A,TRUE,"Y능력";#N/A,#N/A,TRUE,"YKD"}</definedName>
    <definedName name="지" localSheetId="27" hidden="1">{#N/A,#N/A,TRUE,"Y생산";#N/A,#N/A,TRUE,"Y판매";#N/A,#N/A,TRUE,"Y총물량";#N/A,#N/A,TRUE,"Y능력";#N/A,#N/A,TRUE,"YKD"}</definedName>
    <definedName name="지" localSheetId="28" hidden="1">{#N/A,#N/A,TRUE,"Y생산";#N/A,#N/A,TRUE,"Y판매";#N/A,#N/A,TRUE,"Y총물량";#N/A,#N/A,TRUE,"Y능력";#N/A,#N/A,TRUE,"YKD"}</definedName>
    <definedName name="지" localSheetId="29" hidden="1">{#N/A,#N/A,TRUE,"Y생산";#N/A,#N/A,TRUE,"Y판매";#N/A,#N/A,TRUE,"Y총물량";#N/A,#N/A,TRUE,"Y능력";#N/A,#N/A,TRUE,"YKD"}</definedName>
    <definedName name="지" localSheetId="30" hidden="1">{#N/A,#N/A,TRUE,"Y생산";#N/A,#N/A,TRUE,"Y판매";#N/A,#N/A,TRUE,"Y총물량";#N/A,#N/A,TRUE,"Y능력";#N/A,#N/A,TRUE,"YKD"}</definedName>
    <definedName name="지" localSheetId="31" hidden="1">{#N/A,#N/A,TRUE,"Y생산";#N/A,#N/A,TRUE,"Y판매";#N/A,#N/A,TRUE,"Y총물량";#N/A,#N/A,TRUE,"Y능력";#N/A,#N/A,TRUE,"YKD"}</definedName>
    <definedName name="지" localSheetId="33" hidden="1">{#N/A,#N/A,TRUE,"Y생산";#N/A,#N/A,TRUE,"Y판매";#N/A,#N/A,TRUE,"Y총물량";#N/A,#N/A,TRUE,"Y능력";#N/A,#N/A,TRUE,"YKD"}</definedName>
    <definedName name="지" localSheetId="36" hidden="1">{#N/A,#N/A,TRUE,"Y생산";#N/A,#N/A,TRUE,"Y판매";#N/A,#N/A,TRUE,"Y총물량";#N/A,#N/A,TRUE,"Y능력";#N/A,#N/A,TRUE,"YKD"}</definedName>
    <definedName name="지" localSheetId="37" hidden="1">{#N/A,#N/A,TRUE,"Y생산";#N/A,#N/A,TRUE,"Y판매";#N/A,#N/A,TRUE,"Y총물량";#N/A,#N/A,TRUE,"Y능력";#N/A,#N/A,TRUE,"YKD"}</definedName>
    <definedName name="지" localSheetId="38" hidden="1">{#N/A,#N/A,TRUE,"Y생산";#N/A,#N/A,TRUE,"Y판매";#N/A,#N/A,TRUE,"Y총물량";#N/A,#N/A,TRUE,"Y능력";#N/A,#N/A,TRUE,"YKD"}</definedName>
    <definedName name="지" localSheetId="11" hidden="1">{#N/A,#N/A,TRUE,"Y생산";#N/A,#N/A,TRUE,"Y판매";#N/A,#N/A,TRUE,"Y총물량";#N/A,#N/A,TRUE,"Y능력";#N/A,#N/A,TRUE,"YKD"}</definedName>
    <definedName name="지" hidden="1">{#N/A,#N/A,TRUE,"Y생산";#N/A,#N/A,TRUE,"Y판매";#N/A,#N/A,TRUE,"Y총물량";#N/A,#N/A,TRUE,"Y능력";#N/A,#N/A,TRUE,"YKD"}</definedName>
    <definedName name="ㅌㄻ" localSheetId="7" hidden="1">{#N/A,#N/A,TRUE,"Y생산";#N/A,#N/A,TRUE,"Y판매";#N/A,#N/A,TRUE,"Y총물량";#N/A,#N/A,TRUE,"Y능력";#N/A,#N/A,TRUE,"YKD"}</definedName>
    <definedName name="ㅌㄻ" localSheetId="8" hidden="1">{#N/A,#N/A,TRUE,"Y생산";#N/A,#N/A,TRUE,"Y판매";#N/A,#N/A,TRUE,"Y총물량";#N/A,#N/A,TRUE,"Y능력";#N/A,#N/A,TRUE,"YKD"}</definedName>
    <definedName name="ㅌㄻ" localSheetId="9" hidden="1">{#N/A,#N/A,TRUE,"Y생산";#N/A,#N/A,TRUE,"Y판매";#N/A,#N/A,TRUE,"Y총물량";#N/A,#N/A,TRUE,"Y능력";#N/A,#N/A,TRUE,"YKD"}</definedName>
    <definedName name="ㅌㄻ" localSheetId="0" hidden="1">{#N/A,#N/A,TRUE,"Y생산";#N/A,#N/A,TRUE,"Y판매";#N/A,#N/A,TRUE,"Y총물량";#N/A,#N/A,TRUE,"Y능력";#N/A,#N/A,TRUE,"YKD"}</definedName>
    <definedName name="ㅌㄻ" localSheetId="1" hidden="1">{#N/A,#N/A,TRUE,"Y생산";#N/A,#N/A,TRUE,"Y판매";#N/A,#N/A,TRUE,"Y총물량";#N/A,#N/A,TRUE,"Y능력";#N/A,#N/A,TRUE,"YKD"}</definedName>
    <definedName name="ㅌㄻ" localSheetId="2" hidden="1">{#N/A,#N/A,TRUE,"Y생산";#N/A,#N/A,TRUE,"Y판매";#N/A,#N/A,TRUE,"Y총물량";#N/A,#N/A,TRUE,"Y능력";#N/A,#N/A,TRUE,"YKD"}</definedName>
    <definedName name="ㅌㄻ" localSheetId="3" hidden="1">{#N/A,#N/A,TRUE,"Y생산";#N/A,#N/A,TRUE,"Y판매";#N/A,#N/A,TRUE,"Y총물량";#N/A,#N/A,TRUE,"Y능력";#N/A,#N/A,TRUE,"YKD"}</definedName>
    <definedName name="ㅌㄻ" localSheetId="4" hidden="1">{#N/A,#N/A,TRUE,"Y생산";#N/A,#N/A,TRUE,"Y판매";#N/A,#N/A,TRUE,"Y총물량";#N/A,#N/A,TRUE,"Y능력";#N/A,#N/A,TRUE,"YKD"}</definedName>
    <definedName name="ㅌㄻ" localSheetId="5" hidden="1">{#N/A,#N/A,TRUE,"Y생산";#N/A,#N/A,TRUE,"Y판매";#N/A,#N/A,TRUE,"Y총물량";#N/A,#N/A,TRUE,"Y능력";#N/A,#N/A,TRUE,"YKD"}</definedName>
    <definedName name="ㅌㄻ" localSheetId="6" hidden="1">{#N/A,#N/A,TRUE,"Y생산";#N/A,#N/A,TRUE,"Y판매";#N/A,#N/A,TRUE,"Y총물량";#N/A,#N/A,TRUE,"Y능력";#N/A,#N/A,TRUE,"YKD"}</definedName>
    <definedName name="ㅌㄻ" localSheetId="22" hidden="1">{#N/A,#N/A,TRUE,"Y생산";#N/A,#N/A,TRUE,"Y판매";#N/A,#N/A,TRUE,"Y총물량";#N/A,#N/A,TRUE,"Y능력";#N/A,#N/A,TRUE,"YKD"}</definedName>
    <definedName name="ㅌㄻ" localSheetId="23" hidden="1">{#N/A,#N/A,TRUE,"Y생산";#N/A,#N/A,TRUE,"Y판매";#N/A,#N/A,TRUE,"Y총물량";#N/A,#N/A,TRUE,"Y능력";#N/A,#N/A,TRUE,"YKD"}</definedName>
    <definedName name="ㅌㄻ" localSheetId="24" hidden="1">{#N/A,#N/A,TRUE,"Y생산";#N/A,#N/A,TRUE,"Y판매";#N/A,#N/A,TRUE,"Y총물량";#N/A,#N/A,TRUE,"Y능력";#N/A,#N/A,TRUE,"YKD"}</definedName>
    <definedName name="ㅌㄻ" localSheetId="10" hidden="1">{#N/A,#N/A,TRUE,"Y생산";#N/A,#N/A,TRUE,"Y판매";#N/A,#N/A,TRUE,"Y총물량";#N/A,#N/A,TRUE,"Y능력";#N/A,#N/A,TRUE,"YKD"}</definedName>
    <definedName name="ㅌㄻ" localSheetId="13" hidden="1">{#N/A,#N/A,TRUE,"Y생산";#N/A,#N/A,TRUE,"Y판매";#N/A,#N/A,TRUE,"Y총물량";#N/A,#N/A,TRUE,"Y능력";#N/A,#N/A,TRUE,"YKD"}</definedName>
    <definedName name="ㅌㄻ" localSheetId="14" hidden="1">{#N/A,#N/A,TRUE,"Y생산";#N/A,#N/A,TRUE,"Y판매";#N/A,#N/A,TRUE,"Y총물량";#N/A,#N/A,TRUE,"Y능력";#N/A,#N/A,TRUE,"YKD"}</definedName>
    <definedName name="ㅌㄻ" localSheetId="15" hidden="1">{#N/A,#N/A,TRUE,"Y생산";#N/A,#N/A,TRUE,"Y판매";#N/A,#N/A,TRUE,"Y총물량";#N/A,#N/A,TRUE,"Y능력";#N/A,#N/A,TRUE,"YKD"}</definedName>
    <definedName name="ㅌㄻ" localSheetId="16" hidden="1">{#N/A,#N/A,TRUE,"Y생산";#N/A,#N/A,TRUE,"Y판매";#N/A,#N/A,TRUE,"Y총물량";#N/A,#N/A,TRUE,"Y능력";#N/A,#N/A,TRUE,"YKD"}</definedName>
    <definedName name="ㅌㄻ" localSheetId="17" hidden="1">{#N/A,#N/A,TRUE,"Y생산";#N/A,#N/A,TRUE,"Y판매";#N/A,#N/A,TRUE,"Y총물량";#N/A,#N/A,TRUE,"Y능력";#N/A,#N/A,TRUE,"YKD"}</definedName>
    <definedName name="ㅌㄻ" localSheetId="19" hidden="1">{#N/A,#N/A,TRUE,"Y생산";#N/A,#N/A,TRUE,"Y판매";#N/A,#N/A,TRUE,"Y총물량";#N/A,#N/A,TRUE,"Y능력";#N/A,#N/A,TRUE,"YKD"}</definedName>
    <definedName name="ㅌㄻ" localSheetId="20" hidden="1">{#N/A,#N/A,TRUE,"Y생산";#N/A,#N/A,TRUE,"Y판매";#N/A,#N/A,TRUE,"Y총물량";#N/A,#N/A,TRUE,"Y능력";#N/A,#N/A,TRUE,"YKD"}</definedName>
    <definedName name="ㅌㄻ" localSheetId="21" hidden="1">{#N/A,#N/A,TRUE,"Y생산";#N/A,#N/A,TRUE,"Y판매";#N/A,#N/A,TRUE,"Y총물량";#N/A,#N/A,TRUE,"Y능력";#N/A,#N/A,TRUE,"YKD"}</definedName>
    <definedName name="ㅌㄻ" localSheetId="25" hidden="1">{#N/A,#N/A,TRUE,"Y생산";#N/A,#N/A,TRUE,"Y판매";#N/A,#N/A,TRUE,"Y총물량";#N/A,#N/A,TRUE,"Y능력";#N/A,#N/A,TRUE,"YKD"}</definedName>
    <definedName name="ㅌㄻ" localSheetId="26" hidden="1">{#N/A,#N/A,TRUE,"Y생산";#N/A,#N/A,TRUE,"Y판매";#N/A,#N/A,TRUE,"Y총물량";#N/A,#N/A,TRUE,"Y능력";#N/A,#N/A,TRUE,"YKD"}</definedName>
    <definedName name="ㅌㄻ" localSheetId="27" hidden="1">{#N/A,#N/A,TRUE,"Y생산";#N/A,#N/A,TRUE,"Y판매";#N/A,#N/A,TRUE,"Y총물량";#N/A,#N/A,TRUE,"Y능력";#N/A,#N/A,TRUE,"YKD"}</definedName>
    <definedName name="ㅌㄻ" localSheetId="28" hidden="1">{#N/A,#N/A,TRUE,"Y생산";#N/A,#N/A,TRUE,"Y판매";#N/A,#N/A,TRUE,"Y총물량";#N/A,#N/A,TRUE,"Y능력";#N/A,#N/A,TRUE,"YKD"}</definedName>
    <definedName name="ㅌㄻ" localSheetId="29" hidden="1">{#N/A,#N/A,TRUE,"Y생산";#N/A,#N/A,TRUE,"Y판매";#N/A,#N/A,TRUE,"Y총물량";#N/A,#N/A,TRUE,"Y능력";#N/A,#N/A,TRUE,"YKD"}</definedName>
    <definedName name="ㅌㄻ" localSheetId="30" hidden="1">{#N/A,#N/A,TRUE,"Y생산";#N/A,#N/A,TRUE,"Y판매";#N/A,#N/A,TRUE,"Y총물량";#N/A,#N/A,TRUE,"Y능력";#N/A,#N/A,TRUE,"YKD"}</definedName>
    <definedName name="ㅌㄻ" localSheetId="31" hidden="1">{#N/A,#N/A,TRUE,"Y생산";#N/A,#N/A,TRUE,"Y판매";#N/A,#N/A,TRUE,"Y총물량";#N/A,#N/A,TRUE,"Y능력";#N/A,#N/A,TRUE,"YKD"}</definedName>
    <definedName name="ㅌㄻ" localSheetId="33" hidden="1">{#N/A,#N/A,TRUE,"Y생산";#N/A,#N/A,TRUE,"Y판매";#N/A,#N/A,TRUE,"Y총물량";#N/A,#N/A,TRUE,"Y능력";#N/A,#N/A,TRUE,"YKD"}</definedName>
    <definedName name="ㅌㄻ" localSheetId="36" hidden="1">{#N/A,#N/A,TRUE,"Y생산";#N/A,#N/A,TRUE,"Y판매";#N/A,#N/A,TRUE,"Y총물량";#N/A,#N/A,TRUE,"Y능력";#N/A,#N/A,TRUE,"YKD"}</definedName>
    <definedName name="ㅌㄻ" localSheetId="37" hidden="1">{#N/A,#N/A,TRUE,"Y생산";#N/A,#N/A,TRUE,"Y판매";#N/A,#N/A,TRUE,"Y총물량";#N/A,#N/A,TRUE,"Y능력";#N/A,#N/A,TRUE,"YKD"}</definedName>
    <definedName name="ㅌㄻ" localSheetId="38" hidden="1">{#N/A,#N/A,TRUE,"Y생산";#N/A,#N/A,TRUE,"Y판매";#N/A,#N/A,TRUE,"Y총물량";#N/A,#N/A,TRUE,"Y능력";#N/A,#N/A,TRUE,"YKD"}</definedName>
    <definedName name="ㅌㄻ" localSheetId="11" hidden="1">{#N/A,#N/A,TRUE,"Y생산";#N/A,#N/A,TRUE,"Y판매";#N/A,#N/A,TRUE,"Y총물량";#N/A,#N/A,TRUE,"Y능력";#N/A,#N/A,TRUE,"YKD"}</definedName>
    <definedName name="ㅌㄻ" hidden="1">{#N/A,#N/A,TRUE,"Y생산";#N/A,#N/A,TRUE,"Y판매";#N/A,#N/A,TRUE,"Y총물량";#N/A,#N/A,TRUE,"Y능력";#N/A,#N/A,TRUE,"YKD"}</definedName>
    <definedName name="타러알" localSheetId="7" hidden="1">{#N/A,#N/A,TRUE,"Y생산";#N/A,#N/A,TRUE,"Y판매";#N/A,#N/A,TRUE,"Y총물량";#N/A,#N/A,TRUE,"Y능력";#N/A,#N/A,TRUE,"YKD"}</definedName>
    <definedName name="타러알" localSheetId="8" hidden="1">{#N/A,#N/A,TRUE,"Y생산";#N/A,#N/A,TRUE,"Y판매";#N/A,#N/A,TRUE,"Y총물량";#N/A,#N/A,TRUE,"Y능력";#N/A,#N/A,TRUE,"YKD"}</definedName>
    <definedName name="타러알" localSheetId="9" hidden="1">{#N/A,#N/A,TRUE,"Y생산";#N/A,#N/A,TRUE,"Y판매";#N/A,#N/A,TRUE,"Y총물량";#N/A,#N/A,TRUE,"Y능력";#N/A,#N/A,TRUE,"YKD"}</definedName>
    <definedName name="타러알" localSheetId="0" hidden="1">{#N/A,#N/A,TRUE,"Y생산";#N/A,#N/A,TRUE,"Y판매";#N/A,#N/A,TRUE,"Y총물량";#N/A,#N/A,TRUE,"Y능력";#N/A,#N/A,TRUE,"YKD"}</definedName>
    <definedName name="타러알" localSheetId="1" hidden="1">{#N/A,#N/A,TRUE,"Y생산";#N/A,#N/A,TRUE,"Y판매";#N/A,#N/A,TRUE,"Y총물량";#N/A,#N/A,TRUE,"Y능력";#N/A,#N/A,TRUE,"YKD"}</definedName>
    <definedName name="타러알" localSheetId="2" hidden="1">{#N/A,#N/A,TRUE,"Y생산";#N/A,#N/A,TRUE,"Y판매";#N/A,#N/A,TRUE,"Y총물량";#N/A,#N/A,TRUE,"Y능력";#N/A,#N/A,TRUE,"YKD"}</definedName>
    <definedName name="타러알" localSheetId="3" hidden="1">{#N/A,#N/A,TRUE,"Y생산";#N/A,#N/A,TRUE,"Y판매";#N/A,#N/A,TRUE,"Y총물량";#N/A,#N/A,TRUE,"Y능력";#N/A,#N/A,TRUE,"YKD"}</definedName>
    <definedName name="타러알" localSheetId="4" hidden="1">{#N/A,#N/A,TRUE,"Y생산";#N/A,#N/A,TRUE,"Y판매";#N/A,#N/A,TRUE,"Y총물량";#N/A,#N/A,TRUE,"Y능력";#N/A,#N/A,TRUE,"YKD"}</definedName>
    <definedName name="타러알" localSheetId="5" hidden="1">{#N/A,#N/A,TRUE,"Y생산";#N/A,#N/A,TRUE,"Y판매";#N/A,#N/A,TRUE,"Y총물량";#N/A,#N/A,TRUE,"Y능력";#N/A,#N/A,TRUE,"YKD"}</definedName>
    <definedName name="타러알" localSheetId="6" hidden="1">{#N/A,#N/A,TRUE,"Y생산";#N/A,#N/A,TRUE,"Y판매";#N/A,#N/A,TRUE,"Y총물량";#N/A,#N/A,TRUE,"Y능력";#N/A,#N/A,TRUE,"YKD"}</definedName>
    <definedName name="타러알" localSheetId="22" hidden="1">{#N/A,#N/A,TRUE,"Y생산";#N/A,#N/A,TRUE,"Y판매";#N/A,#N/A,TRUE,"Y총물량";#N/A,#N/A,TRUE,"Y능력";#N/A,#N/A,TRUE,"YKD"}</definedName>
    <definedName name="타러알" localSheetId="23" hidden="1">{#N/A,#N/A,TRUE,"Y생산";#N/A,#N/A,TRUE,"Y판매";#N/A,#N/A,TRUE,"Y총물량";#N/A,#N/A,TRUE,"Y능력";#N/A,#N/A,TRUE,"YKD"}</definedName>
    <definedName name="타러알" localSheetId="24" hidden="1">{#N/A,#N/A,TRUE,"Y생산";#N/A,#N/A,TRUE,"Y판매";#N/A,#N/A,TRUE,"Y총물량";#N/A,#N/A,TRUE,"Y능력";#N/A,#N/A,TRUE,"YKD"}</definedName>
    <definedName name="타러알" localSheetId="10" hidden="1">{#N/A,#N/A,TRUE,"Y생산";#N/A,#N/A,TRUE,"Y판매";#N/A,#N/A,TRUE,"Y총물량";#N/A,#N/A,TRUE,"Y능력";#N/A,#N/A,TRUE,"YKD"}</definedName>
    <definedName name="타러알" localSheetId="13" hidden="1">{#N/A,#N/A,TRUE,"Y생산";#N/A,#N/A,TRUE,"Y판매";#N/A,#N/A,TRUE,"Y총물량";#N/A,#N/A,TRUE,"Y능력";#N/A,#N/A,TRUE,"YKD"}</definedName>
    <definedName name="타러알" localSheetId="14" hidden="1">{#N/A,#N/A,TRUE,"Y생산";#N/A,#N/A,TRUE,"Y판매";#N/A,#N/A,TRUE,"Y총물량";#N/A,#N/A,TRUE,"Y능력";#N/A,#N/A,TRUE,"YKD"}</definedName>
    <definedName name="타러알" localSheetId="15" hidden="1">{#N/A,#N/A,TRUE,"Y생산";#N/A,#N/A,TRUE,"Y판매";#N/A,#N/A,TRUE,"Y총물량";#N/A,#N/A,TRUE,"Y능력";#N/A,#N/A,TRUE,"YKD"}</definedName>
    <definedName name="타러알" localSheetId="16" hidden="1">{#N/A,#N/A,TRUE,"Y생산";#N/A,#N/A,TRUE,"Y판매";#N/A,#N/A,TRUE,"Y총물량";#N/A,#N/A,TRUE,"Y능력";#N/A,#N/A,TRUE,"YKD"}</definedName>
    <definedName name="타러알" localSheetId="17" hidden="1">{#N/A,#N/A,TRUE,"Y생산";#N/A,#N/A,TRUE,"Y판매";#N/A,#N/A,TRUE,"Y총물량";#N/A,#N/A,TRUE,"Y능력";#N/A,#N/A,TRUE,"YKD"}</definedName>
    <definedName name="타러알" localSheetId="19" hidden="1">{#N/A,#N/A,TRUE,"Y생산";#N/A,#N/A,TRUE,"Y판매";#N/A,#N/A,TRUE,"Y총물량";#N/A,#N/A,TRUE,"Y능력";#N/A,#N/A,TRUE,"YKD"}</definedName>
    <definedName name="타러알" localSheetId="20" hidden="1">{#N/A,#N/A,TRUE,"Y생산";#N/A,#N/A,TRUE,"Y판매";#N/A,#N/A,TRUE,"Y총물량";#N/A,#N/A,TRUE,"Y능력";#N/A,#N/A,TRUE,"YKD"}</definedName>
    <definedName name="타러알" localSheetId="21" hidden="1">{#N/A,#N/A,TRUE,"Y생산";#N/A,#N/A,TRUE,"Y판매";#N/A,#N/A,TRUE,"Y총물량";#N/A,#N/A,TRUE,"Y능력";#N/A,#N/A,TRUE,"YKD"}</definedName>
    <definedName name="타러알" localSheetId="25" hidden="1">{#N/A,#N/A,TRUE,"Y생산";#N/A,#N/A,TRUE,"Y판매";#N/A,#N/A,TRUE,"Y총물량";#N/A,#N/A,TRUE,"Y능력";#N/A,#N/A,TRUE,"YKD"}</definedName>
    <definedName name="타러알" localSheetId="26" hidden="1">{#N/A,#N/A,TRUE,"Y생산";#N/A,#N/A,TRUE,"Y판매";#N/A,#N/A,TRUE,"Y총물량";#N/A,#N/A,TRUE,"Y능력";#N/A,#N/A,TRUE,"YKD"}</definedName>
    <definedName name="타러알" localSheetId="27" hidden="1">{#N/A,#N/A,TRUE,"Y생산";#N/A,#N/A,TRUE,"Y판매";#N/A,#N/A,TRUE,"Y총물량";#N/A,#N/A,TRUE,"Y능력";#N/A,#N/A,TRUE,"YKD"}</definedName>
    <definedName name="타러알" localSheetId="28" hidden="1">{#N/A,#N/A,TRUE,"Y생산";#N/A,#N/A,TRUE,"Y판매";#N/A,#N/A,TRUE,"Y총물량";#N/A,#N/A,TRUE,"Y능력";#N/A,#N/A,TRUE,"YKD"}</definedName>
    <definedName name="타러알" localSheetId="29" hidden="1">{#N/A,#N/A,TRUE,"Y생산";#N/A,#N/A,TRUE,"Y판매";#N/A,#N/A,TRUE,"Y총물량";#N/A,#N/A,TRUE,"Y능력";#N/A,#N/A,TRUE,"YKD"}</definedName>
    <definedName name="타러알" localSheetId="30" hidden="1">{#N/A,#N/A,TRUE,"Y생산";#N/A,#N/A,TRUE,"Y판매";#N/A,#N/A,TRUE,"Y총물량";#N/A,#N/A,TRUE,"Y능력";#N/A,#N/A,TRUE,"YKD"}</definedName>
    <definedName name="타러알" localSheetId="31" hidden="1">{#N/A,#N/A,TRUE,"Y생산";#N/A,#N/A,TRUE,"Y판매";#N/A,#N/A,TRUE,"Y총물량";#N/A,#N/A,TRUE,"Y능력";#N/A,#N/A,TRUE,"YKD"}</definedName>
    <definedName name="타러알" localSheetId="33" hidden="1">{#N/A,#N/A,TRUE,"Y생산";#N/A,#N/A,TRUE,"Y판매";#N/A,#N/A,TRUE,"Y총물량";#N/A,#N/A,TRUE,"Y능력";#N/A,#N/A,TRUE,"YKD"}</definedName>
    <definedName name="타러알" localSheetId="36" hidden="1">{#N/A,#N/A,TRUE,"Y생산";#N/A,#N/A,TRUE,"Y판매";#N/A,#N/A,TRUE,"Y총물량";#N/A,#N/A,TRUE,"Y능력";#N/A,#N/A,TRUE,"YKD"}</definedName>
    <definedName name="타러알" localSheetId="37" hidden="1">{#N/A,#N/A,TRUE,"Y생산";#N/A,#N/A,TRUE,"Y판매";#N/A,#N/A,TRUE,"Y총물량";#N/A,#N/A,TRUE,"Y능력";#N/A,#N/A,TRUE,"YKD"}</definedName>
    <definedName name="타러알" localSheetId="38" hidden="1">{#N/A,#N/A,TRUE,"Y생산";#N/A,#N/A,TRUE,"Y판매";#N/A,#N/A,TRUE,"Y총물량";#N/A,#N/A,TRUE,"Y능력";#N/A,#N/A,TRUE,"YKD"}</definedName>
    <definedName name="타러알" localSheetId="11" hidden="1">{#N/A,#N/A,TRUE,"Y생산";#N/A,#N/A,TRUE,"Y판매";#N/A,#N/A,TRUE,"Y총물량";#N/A,#N/A,TRUE,"Y능력";#N/A,#N/A,TRUE,"YKD"}</definedName>
    <definedName name="타러알" hidden="1">{#N/A,#N/A,TRUE,"Y생산";#N/A,#N/A,TRUE,"Y판매";#N/A,#N/A,TRUE,"Y총물량";#N/A,#N/A,TRUE,"Y능력";#N/A,#N/A,TRUE,"YKD"}</definedName>
    <definedName name="ㅎㄹㄷㄹㄷ" localSheetId="38" hidden="1">{"'Hatch06'!$AI$25","'Hatch06'!$A$1:$BD$38"}</definedName>
    <definedName name="ㅎㄹㄷㄹㄷ" hidden="1">{"'Hatch06'!$AI$25","'Hatch06'!$A$1:$BD$38"}</definedName>
    <definedName name="ㅎㅈㄱㅎ" localSheetId="38" hidden="1">{"'Hatch06'!$AI$25","'Hatch06'!$A$1:$BD$38"}</definedName>
    <definedName name="ㅎㅈㄱㅎ" hidden="1">{"'Hatch06'!$AI$25","'Hatch06'!$A$1:$BD$38"}</definedName>
    <definedName name="ㅎㅈㅎ" localSheetId="38" hidden="1">{"'Hatch06'!$AI$25","'Hatch06'!$A$1:$BD$38"}</definedName>
    <definedName name="ㅎㅈㅎ" hidden="1">{"'Hatch06'!$AI$25","'Hatch06'!$A$1:$BD$38"}</definedName>
    <definedName name="하핳" localSheetId="7" hidden="1">{#N/A,#N/A,TRUE,"Y생산";#N/A,#N/A,TRUE,"Y판매";#N/A,#N/A,TRUE,"Y총물량";#N/A,#N/A,TRUE,"Y능력";#N/A,#N/A,TRUE,"YKD"}</definedName>
    <definedName name="하핳" localSheetId="8" hidden="1">{#N/A,#N/A,TRUE,"Y생산";#N/A,#N/A,TRUE,"Y판매";#N/A,#N/A,TRUE,"Y총물량";#N/A,#N/A,TRUE,"Y능력";#N/A,#N/A,TRUE,"YKD"}</definedName>
    <definedName name="하핳" localSheetId="9" hidden="1">{#N/A,#N/A,TRUE,"Y생산";#N/A,#N/A,TRUE,"Y판매";#N/A,#N/A,TRUE,"Y총물량";#N/A,#N/A,TRUE,"Y능력";#N/A,#N/A,TRUE,"YKD"}</definedName>
    <definedName name="하핳" localSheetId="0" hidden="1">{#N/A,#N/A,TRUE,"Y생산";#N/A,#N/A,TRUE,"Y판매";#N/A,#N/A,TRUE,"Y총물량";#N/A,#N/A,TRUE,"Y능력";#N/A,#N/A,TRUE,"YKD"}</definedName>
    <definedName name="하핳" localSheetId="1" hidden="1">{#N/A,#N/A,TRUE,"Y생산";#N/A,#N/A,TRUE,"Y판매";#N/A,#N/A,TRUE,"Y총물량";#N/A,#N/A,TRUE,"Y능력";#N/A,#N/A,TRUE,"YKD"}</definedName>
    <definedName name="하핳" localSheetId="2" hidden="1">{#N/A,#N/A,TRUE,"Y생산";#N/A,#N/A,TRUE,"Y판매";#N/A,#N/A,TRUE,"Y총물량";#N/A,#N/A,TRUE,"Y능력";#N/A,#N/A,TRUE,"YKD"}</definedName>
    <definedName name="하핳" localSheetId="3" hidden="1">{#N/A,#N/A,TRUE,"Y생산";#N/A,#N/A,TRUE,"Y판매";#N/A,#N/A,TRUE,"Y총물량";#N/A,#N/A,TRUE,"Y능력";#N/A,#N/A,TRUE,"YKD"}</definedName>
    <definedName name="하핳" localSheetId="4" hidden="1">{#N/A,#N/A,TRUE,"Y생산";#N/A,#N/A,TRUE,"Y판매";#N/A,#N/A,TRUE,"Y총물량";#N/A,#N/A,TRUE,"Y능력";#N/A,#N/A,TRUE,"YKD"}</definedName>
    <definedName name="하핳" localSheetId="5" hidden="1">{#N/A,#N/A,TRUE,"Y생산";#N/A,#N/A,TRUE,"Y판매";#N/A,#N/A,TRUE,"Y총물량";#N/A,#N/A,TRUE,"Y능력";#N/A,#N/A,TRUE,"YKD"}</definedName>
    <definedName name="하핳" localSheetId="6" hidden="1">{#N/A,#N/A,TRUE,"Y생산";#N/A,#N/A,TRUE,"Y판매";#N/A,#N/A,TRUE,"Y총물량";#N/A,#N/A,TRUE,"Y능력";#N/A,#N/A,TRUE,"YKD"}</definedName>
    <definedName name="하핳" localSheetId="22" hidden="1">{#N/A,#N/A,TRUE,"Y생산";#N/A,#N/A,TRUE,"Y판매";#N/A,#N/A,TRUE,"Y총물량";#N/A,#N/A,TRUE,"Y능력";#N/A,#N/A,TRUE,"YKD"}</definedName>
    <definedName name="하핳" localSheetId="23" hidden="1">{#N/A,#N/A,TRUE,"Y생산";#N/A,#N/A,TRUE,"Y판매";#N/A,#N/A,TRUE,"Y총물량";#N/A,#N/A,TRUE,"Y능력";#N/A,#N/A,TRUE,"YKD"}</definedName>
    <definedName name="하핳" localSheetId="24" hidden="1">{#N/A,#N/A,TRUE,"Y생산";#N/A,#N/A,TRUE,"Y판매";#N/A,#N/A,TRUE,"Y총물량";#N/A,#N/A,TRUE,"Y능력";#N/A,#N/A,TRUE,"YKD"}</definedName>
    <definedName name="하핳" localSheetId="10" hidden="1">{#N/A,#N/A,TRUE,"Y생산";#N/A,#N/A,TRUE,"Y판매";#N/A,#N/A,TRUE,"Y총물량";#N/A,#N/A,TRUE,"Y능력";#N/A,#N/A,TRUE,"YKD"}</definedName>
    <definedName name="하핳" localSheetId="13" hidden="1">{#N/A,#N/A,TRUE,"Y생산";#N/A,#N/A,TRUE,"Y판매";#N/A,#N/A,TRUE,"Y총물량";#N/A,#N/A,TRUE,"Y능력";#N/A,#N/A,TRUE,"YKD"}</definedName>
    <definedName name="하핳" localSheetId="14" hidden="1">{#N/A,#N/A,TRUE,"Y생산";#N/A,#N/A,TRUE,"Y판매";#N/A,#N/A,TRUE,"Y총물량";#N/A,#N/A,TRUE,"Y능력";#N/A,#N/A,TRUE,"YKD"}</definedName>
    <definedName name="하핳" localSheetId="15" hidden="1">{#N/A,#N/A,TRUE,"Y생산";#N/A,#N/A,TRUE,"Y판매";#N/A,#N/A,TRUE,"Y총물량";#N/A,#N/A,TRUE,"Y능력";#N/A,#N/A,TRUE,"YKD"}</definedName>
    <definedName name="하핳" localSheetId="16" hidden="1">{#N/A,#N/A,TRUE,"Y생산";#N/A,#N/A,TRUE,"Y판매";#N/A,#N/A,TRUE,"Y총물량";#N/A,#N/A,TRUE,"Y능력";#N/A,#N/A,TRUE,"YKD"}</definedName>
    <definedName name="하핳" localSheetId="17" hidden="1">{#N/A,#N/A,TRUE,"Y생산";#N/A,#N/A,TRUE,"Y판매";#N/A,#N/A,TRUE,"Y총물량";#N/A,#N/A,TRUE,"Y능력";#N/A,#N/A,TRUE,"YKD"}</definedName>
    <definedName name="하핳" localSheetId="19" hidden="1">{#N/A,#N/A,TRUE,"Y생산";#N/A,#N/A,TRUE,"Y판매";#N/A,#N/A,TRUE,"Y총물량";#N/A,#N/A,TRUE,"Y능력";#N/A,#N/A,TRUE,"YKD"}</definedName>
    <definedName name="하핳" localSheetId="20" hidden="1">{#N/A,#N/A,TRUE,"Y생산";#N/A,#N/A,TRUE,"Y판매";#N/A,#N/A,TRUE,"Y총물량";#N/A,#N/A,TRUE,"Y능력";#N/A,#N/A,TRUE,"YKD"}</definedName>
    <definedName name="하핳" localSheetId="21" hidden="1">{#N/A,#N/A,TRUE,"Y생산";#N/A,#N/A,TRUE,"Y판매";#N/A,#N/A,TRUE,"Y총물량";#N/A,#N/A,TRUE,"Y능력";#N/A,#N/A,TRUE,"YKD"}</definedName>
    <definedName name="하핳" localSheetId="25" hidden="1">{#N/A,#N/A,TRUE,"Y생산";#N/A,#N/A,TRUE,"Y판매";#N/A,#N/A,TRUE,"Y총물량";#N/A,#N/A,TRUE,"Y능력";#N/A,#N/A,TRUE,"YKD"}</definedName>
    <definedName name="하핳" localSheetId="26" hidden="1">{#N/A,#N/A,TRUE,"Y생산";#N/A,#N/A,TRUE,"Y판매";#N/A,#N/A,TRUE,"Y총물량";#N/A,#N/A,TRUE,"Y능력";#N/A,#N/A,TRUE,"YKD"}</definedName>
    <definedName name="하핳" localSheetId="27" hidden="1">{#N/A,#N/A,TRUE,"Y생산";#N/A,#N/A,TRUE,"Y판매";#N/A,#N/A,TRUE,"Y총물량";#N/A,#N/A,TRUE,"Y능력";#N/A,#N/A,TRUE,"YKD"}</definedName>
    <definedName name="하핳" localSheetId="28" hidden="1">{#N/A,#N/A,TRUE,"Y생산";#N/A,#N/A,TRUE,"Y판매";#N/A,#N/A,TRUE,"Y총물량";#N/A,#N/A,TRUE,"Y능력";#N/A,#N/A,TRUE,"YKD"}</definedName>
    <definedName name="하핳" localSheetId="29" hidden="1">{#N/A,#N/A,TRUE,"Y생산";#N/A,#N/A,TRUE,"Y판매";#N/A,#N/A,TRUE,"Y총물량";#N/A,#N/A,TRUE,"Y능력";#N/A,#N/A,TRUE,"YKD"}</definedName>
    <definedName name="하핳" localSheetId="30" hidden="1">{#N/A,#N/A,TRUE,"Y생산";#N/A,#N/A,TRUE,"Y판매";#N/A,#N/A,TRUE,"Y총물량";#N/A,#N/A,TRUE,"Y능력";#N/A,#N/A,TRUE,"YKD"}</definedName>
    <definedName name="하핳" localSheetId="31" hidden="1">{#N/A,#N/A,TRUE,"Y생산";#N/A,#N/A,TRUE,"Y판매";#N/A,#N/A,TRUE,"Y총물량";#N/A,#N/A,TRUE,"Y능력";#N/A,#N/A,TRUE,"YKD"}</definedName>
    <definedName name="하핳" localSheetId="33" hidden="1">{#N/A,#N/A,TRUE,"Y생산";#N/A,#N/A,TRUE,"Y판매";#N/A,#N/A,TRUE,"Y총물량";#N/A,#N/A,TRUE,"Y능력";#N/A,#N/A,TRUE,"YKD"}</definedName>
    <definedName name="하핳" localSheetId="36" hidden="1">{#N/A,#N/A,TRUE,"Y생산";#N/A,#N/A,TRUE,"Y판매";#N/A,#N/A,TRUE,"Y총물량";#N/A,#N/A,TRUE,"Y능력";#N/A,#N/A,TRUE,"YKD"}</definedName>
    <definedName name="하핳" localSheetId="37" hidden="1">{#N/A,#N/A,TRUE,"Y생산";#N/A,#N/A,TRUE,"Y판매";#N/A,#N/A,TRUE,"Y총물량";#N/A,#N/A,TRUE,"Y능력";#N/A,#N/A,TRUE,"YKD"}</definedName>
    <definedName name="하핳" localSheetId="38" hidden="1">{#N/A,#N/A,TRUE,"Y생산";#N/A,#N/A,TRUE,"Y판매";#N/A,#N/A,TRUE,"Y총물량";#N/A,#N/A,TRUE,"Y능력";#N/A,#N/A,TRUE,"YKD"}</definedName>
    <definedName name="하핳" localSheetId="11" hidden="1">{#N/A,#N/A,TRUE,"Y생산";#N/A,#N/A,TRUE,"Y판매";#N/A,#N/A,TRUE,"Y총물량";#N/A,#N/A,TRUE,"Y능력";#N/A,#N/A,TRUE,"YKD"}</definedName>
    <definedName name="하핳" hidden="1">{#N/A,#N/A,TRUE,"Y생산";#N/A,#N/A,TRUE,"Y판매";#N/A,#N/A,TRUE,"Y총물량";#N/A,#N/A,TRUE,"Y능력";#N/A,#N/A,TRUE,"YKD"}</definedName>
    <definedName name="한국" localSheetId="7" hidden="1">{#N/A,#N/A,TRUE,"Y생산";#N/A,#N/A,TRUE,"Y판매";#N/A,#N/A,TRUE,"Y총물량";#N/A,#N/A,TRUE,"Y능력";#N/A,#N/A,TRUE,"YKD"}</definedName>
    <definedName name="한국" localSheetId="8" hidden="1">{#N/A,#N/A,TRUE,"Y생산";#N/A,#N/A,TRUE,"Y판매";#N/A,#N/A,TRUE,"Y총물량";#N/A,#N/A,TRUE,"Y능력";#N/A,#N/A,TRUE,"YKD"}</definedName>
    <definedName name="한국" localSheetId="9" hidden="1">{#N/A,#N/A,TRUE,"Y생산";#N/A,#N/A,TRUE,"Y판매";#N/A,#N/A,TRUE,"Y총물량";#N/A,#N/A,TRUE,"Y능력";#N/A,#N/A,TRUE,"YKD"}</definedName>
    <definedName name="한국" localSheetId="0" hidden="1">{#N/A,#N/A,TRUE,"Y생산";#N/A,#N/A,TRUE,"Y판매";#N/A,#N/A,TRUE,"Y총물량";#N/A,#N/A,TRUE,"Y능력";#N/A,#N/A,TRUE,"YKD"}</definedName>
    <definedName name="한국" localSheetId="1" hidden="1">{#N/A,#N/A,TRUE,"Y생산";#N/A,#N/A,TRUE,"Y판매";#N/A,#N/A,TRUE,"Y총물량";#N/A,#N/A,TRUE,"Y능력";#N/A,#N/A,TRUE,"YKD"}</definedName>
    <definedName name="한국" localSheetId="2" hidden="1">{#N/A,#N/A,TRUE,"Y생산";#N/A,#N/A,TRUE,"Y판매";#N/A,#N/A,TRUE,"Y총물량";#N/A,#N/A,TRUE,"Y능력";#N/A,#N/A,TRUE,"YKD"}</definedName>
    <definedName name="한국" localSheetId="3" hidden="1">{#N/A,#N/A,TRUE,"Y생산";#N/A,#N/A,TRUE,"Y판매";#N/A,#N/A,TRUE,"Y총물량";#N/A,#N/A,TRUE,"Y능력";#N/A,#N/A,TRUE,"YKD"}</definedName>
    <definedName name="한국" localSheetId="4" hidden="1">{#N/A,#N/A,TRUE,"Y생산";#N/A,#N/A,TRUE,"Y판매";#N/A,#N/A,TRUE,"Y총물량";#N/A,#N/A,TRUE,"Y능력";#N/A,#N/A,TRUE,"YKD"}</definedName>
    <definedName name="한국" localSheetId="5" hidden="1">{#N/A,#N/A,TRUE,"Y생산";#N/A,#N/A,TRUE,"Y판매";#N/A,#N/A,TRUE,"Y총물량";#N/A,#N/A,TRUE,"Y능력";#N/A,#N/A,TRUE,"YKD"}</definedName>
    <definedName name="한국" localSheetId="6" hidden="1">{#N/A,#N/A,TRUE,"Y생산";#N/A,#N/A,TRUE,"Y판매";#N/A,#N/A,TRUE,"Y총물량";#N/A,#N/A,TRUE,"Y능력";#N/A,#N/A,TRUE,"YKD"}</definedName>
    <definedName name="한국" localSheetId="22" hidden="1">{#N/A,#N/A,TRUE,"Y생산";#N/A,#N/A,TRUE,"Y판매";#N/A,#N/A,TRUE,"Y총물량";#N/A,#N/A,TRUE,"Y능력";#N/A,#N/A,TRUE,"YKD"}</definedName>
    <definedName name="한국" localSheetId="23" hidden="1">{#N/A,#N/A,TRUE,"Y생산";#N/A,#N/A,TRUE,"Y판매";#N/A,#N/A,TRUE,"Y총물량";#N/A,#N/A,TRUE,"Y능력";#N/A,#N/A,TRUE,"YKD"}</definedName>
    <definedName name="한국" localSheetId="24" hidden="1">{#N/A,#N/A,TRUE,"Y생산";#N/A,#N/A,TRUE,"Y판매";#N/A,#N/A,TRUE,"Y총물량";#N/A,#N/A,TRUE,"Y능력";#N/A,#N/A,TRUE,"YKD"}</definedName>
    <definedName name="한국" localSheetId="10" hidden="1">{#N/A,#N/A,TRUE,"Y생산";#N/A,#N/A,TRUE,"Y판매";#N/A,#N/A,TRUE,"Y총물량";#N/A,#N/A,TRUE,"Y능력";#N/A,#N/A,TRUE,"YKD"}</definedName>
    <definedName name="한국" localSheetId="13" hidden="1">{#N/A,#N/A,TRUE,"Y생산";#N/A,#N/A,TRUE,"Y판매";#N/A,#N/A,TRUE,"Y총물량";#N/A,#N/A,TRUE,"Y능력";#N/A,#N/A,TRUE,"YKD"}</definedName>
    <definedName name="한국" localSheetId="14" hidden="1">{#N/A,#N/A,TRUE,"Y생산";#N/A,#N/A,TRUE,"Y판매";#N/A,#N/A,TRUE,"Y총물량";#N/A,#N/A,TRUE,"Y능력";#N/A,#N/A,TRUE,"YKD"}</definedName>
    <definedName name="한국" localSheetId="15" hidden="1">{#N/A,#N/A,TRUE,"Y생산";#N/A,#N/A,TRUE,"Y판매";#N/A,#N/A,TRUE,"Y총물량";#N/A,#N/A,TRUE,"Y능력";#N/A,#N/A,TRUE,"YKD"}</definedName>
    <definedName name="한국" localSheetId="16" hidden="1">{#N/A,#N/A,TRUE,"Y생산";#N/A,#N/A,TRUE,"Y판매";#N/A,#N/A,TRUE,"Y총물량";#N/A,#N/A,TRUE,"Y능력";#N/A,#N/A,TRUE,"YKD"}</definedName>
    <definedName name="한국" localSheetId="17" hidden="1">{#N/A,#N/A,TRUE,"Y생산";#N/A,#N/A,TRUE,"Y판매";#N/A,#N/A,TRUE,"Y총물량";#N/A,#N/A,TRUE,"Y능력";#N/A,#N/A,TRUE,"YKD"}</definedName>
    <definedName name="한국" localSheetId="19" hidden="1">{#N/A,#N/A,TRUE,"Y생산";#N/A,#N/A,TRUE,"Y판매";#N/A,#N/A,TRUE,"Y총물량";#N/A,#N/A,TRUE,"Y능력";#N/A,#N/A,TRUE,"YKD"}</definedName>
    <definedName name="한국" localSheetId="20" hidden="1">{#N/A,#N/A,TRUE,"Y생산";#N/A,#N/A,TRUE,"Y판매";#N/A,#N/A,TRUE,"Y총물량";#N/A,#N/A,TRUE,"Y능력";#N/A,#N/A,TRUE,"YKD"}</definedName>
    <definedName name="한국" localSheetId="21" hidden="1">{#N/A,#N/A,TRUE,"Y생산";#N/A,#N/A,TRUE,"Y판매";#N/A,#N/A,TRUE,"Y총물량";#N/A,#N/A,TRUE,"Y능력";#N/A,#N/A,TRUE,"YKD"}</definedName>
    <definedName name="한국" localSheetId="25" hidden="1">{#N/A,#N/A,TRUE,"Y생산";#N/A,#N/A,TRUE,"Y판매";#N/A,#N/A,TRUE,"Y총물량";#N/A,#N/A,TRUE,"Y능력";#N/A,#N/A,TRUE,"YKD"}</definedName>
    <definedName name="한국" localSheetId="26" hidden="1">{#N/A,#N/A,TRUE,"Y생산";#N/A,#N/A,TRUE,"Y판매";#N/A,#N/A,TRUE,"Y총물량";#N/A,#N/A,TRUE,"Y능력";#N/A,#N/A,TRUE,"YKD"}</definedName>
    <definedName name="한국" localSheetId="27" hidden="1">{#N/A,#N/A,TRUE,"Y생산";#N/A,#N/A,TRUE,"Y판매";#N/A,#N/A,TRUE,"Y총물량";#N/A,#N/A,TRUE,"Y능력";#N/A,#N/A,TRUE,"YKD"}</definedName>
    <definedName name="한국" localSheetId="28" hidden="1">{#N/A,#N/A,TRUE,"Y생산";#N/A,#N/A,TRUE,"Y판매";#N/A,#N/A,TRUE,"Y총물량";#N/A,#N/A,TRUE,"Y능력";#N/A,#N/A,TRUE,"YKD"}</definedName>
    <definedName name="한국" localSheetId="29" hidden="1">{#N/A,#N/A,TRUE,"Y생산";#N/A,#N/A,TRUE,"Y판매";#N/A,#N/A,TRUE,"Y총물량";#N/A,#N/A,TRUE,"Y능력";#N/A,#N/A,TRUE,"YKD"}</definedName>
    <definedName name="한국" localSheetId="30" hidden="1">{#N/A,#N/A,TRUE,"Y생산";#N/A,#N/A,TRUE,"Y판매";#N/A,#N/A,TRUE,"Y총물량";#N/A,#N/A,TRUE,"Y능력";#N/A,#N/A,TRUE,"YKD"}</definedName>
    <definedName name="한국" localSheetId="31" hidden="1">{#N/A,#N/A,TRUE,"Y생산";#N/A,#N/A,TRUE,"Y판매";#N/A,#N/A,TRUE,"Y총물량";#N/A,#N/A,TRUE,"Y능력";#N/A,#N/A,TRUE,"YKD"}</definedName>
    <definedName name="한국" localSheetId="33" hidden="1">{#N/A,#N/A,TRUE,"Y생산";#N/A,#N/A,TRUE,"Y판매";#N/A,#N/A,TRUE,"Y총물량";#N/A,#N/A,TRUE,"Y능력";#N/A,#N/A,TRUE,"YKD"}</definedName>
    <definedName name="한국" localSheetId="36" hidden="1">{#N/A,#N/A,TRUE,"Y생산";#N/A,#N/A,TRUE,"Y판매";#N/A,#N/A,TRUE,"Y총물량";#N/A,#N/A,TRUE,"Y능력";#N/A,#N/A,TRUE,"YKD"}</definedName>
    <definedName name="한국" localSheetId="37" hidden="1">{#N/A,#N/A,TRUE,"Y생산";#N/A,#N/A,TRUE,"Y판매";#N/A,#N/A,TRUE,"Y총물량";#N/A,#N/A,TRUE,"Y능력";#N/A,#N/A,TRUE,"YKD"}</definedName>
    <definedName name="한국" localSheetId="38" hidden="1">{#N/A,#N/A,TRUE,"Y생산";#N/A,#N/A,TRUE,"Y판매";#N/A,#N/A,TRUE,"Y총물량";#N/A,#N/A,TRUE,"Y능력";#N/A,#N/A,TRUE,"YKD"}</definedName>
    <definedName name="한국" localSheetId="11" hidden="1">{#N/A,#N/A,TRUE,"Y생산";#N/A,#N/A,TRUE,"Y판매";#N/A,#N/A,TRUE,"Y총물량";#N/A,#N/A,TRUE,"Y능력";#N/A,#N/A,TRUE,"YKD"}</definedName>
    <definedName name="한국" hidden="1">{#N/A,#N/A,TRUE,"Y생산";#N/A,#N/A,TRUE,"Y판매";#N/A,#N/A,TRUE,"Y총물량";#N/A,#N/A,TRUE,"Y능력";#N/A,#N/A,TRUE,"YKD"}</definedName>
    <definedName name="한영사전" localSheetId="7" hidden="1">{#N/A,#N/A,TRUE,"Y생산";#N/A,#N/A,TRUE,"Y판매";#N/A,#N/A,TRUE,"Y총물량";#N/A,#N/A,TRUE,"Y능력";#N/A,#N/A,TRUE,"YKD"}</definedName>
    <definedName name="한영사전" localSheetId="8" hidden="1">{#N/A,#N/A,TRUE,"Y생산";#N/A,#N/A,TRUE,"Y판매";#N/A,#N/A,TRUE,"Y총물량";#N/A,#N/A,TRUE,"Y능력";#N/A,#N/A,TRUE,"YKD"}</definedName>
    <definedName name="한영사전" localSheetId="9" hidden="1">{#N/A,#N/A,TRUE,"Y생산";#N/A,#N/A,TRUE,"Y판매";#N/A,#N/A,TRUE,"Y총물량";#N/A,#N/A,TRUE,"Y능력";#N/A,#N/A,TRUE,"YKD"}</definedName>
    <definedName name="한영사전" localSheetId="0" hidden="1">{#N/A,#N/A,TRUE,"Y생산";#N/A,#N/A,TRUE,"Y판매";#N/A,#N/A,TRUE,"Y총물량";#N/A,#N/A,TRUE,"Y능력";#N/A,#N/A,TRUE,"YKD"}</definedName>
    <definedName name="한영사전" localSheetId="1" hidden="1">{#N/A,#N/A,TRUE,"Y생산";#N/A,#N/A,TRUE,"Y판매";#N/A,#N/A,TRUE,"Y총물량";#N/A,#N/A,TRUE,"Y능력";#N/A,#N/A,TRUE,"YKD"}</definedName>
    <definedName name="한영사전" localSheetId="2" hidden="1">{#N/A,#N/A,TRUE,"Y생산";#N/A,#N/A,TRUE,"Y판매";#N/A,#N/A,TRUE,"Y총물량";#N/A,#N/A,TRUE,"Y능력";#N/A,#N/A,TRUE,"YKD"}</definedName>
    <definedName name="한영사전" localSheetId="3" hidden="1">{#N/A,#N/A,TRUE,"Y생산";#N/A,#N/A,TRUE,"Y판매";#N/A,#N/A,TRUE,"Y총물량";#N/A,#N/A,TRUE,"Y능력";#N/A,#N/A,TRUE,"YKD"}</definedName>
    <definedName name="한영사전" localSheetId="4" hidden="1">{#N/A,#N/A,TRUE,"Y생산";#N/A,#N/A,TRUE,"Y판매";#N/A,#N/A,TRUE,"Y총물량";#N/A,#N/A,TRUE,"Y능력";#N/A,#N/A,TRUE,"YKD"}</definedName>
    <definedName name="한영사전" localSheetId="5" hidden="1">{#N/A,#N/A,TRUE,"Y생산";#N/A,#N/A,TRUE,"Y판매";#N/A,#N/A,TRUE,"Y총물량";#N/A,#N/A,TRUE,"Y능력";#N/A,#N/A,TRUE,"YKD"}</definedName>
    <definedName name="한영사전" localSheetId="6" hidden="1">{#N/A,#N/A,TRUE,"Y생산";#N/A,#N/A,TRUE,"Y판매";#N/A,#N/A,TRUE,"Y총물량";#N/A,#N/A,TRUE,"Y능력";#N/A,#N/A,TRUE,"YKD"}</definedName>
    <definedName name="한영사전" localSheetId="22" hidden="1">{#N/A,#N/A,TRUE,"Y생산";#N/A,#N/A,TRUE,"Y판매";#N/A,#N/A,TRUE,"Y총물량";#N/A,#N/A,TRUE,"Y능력";#N/A,#N/A,TRUE,"YKD"}</definedName>
    <definedName name="한영사전" localSheetId="23" hidden="1">{#N/A,#N/A,TRUE,"Y생산";#N/A,#N/A,TRUE,"Y판매";#N/A,#N/A,TRUE,"Y총물량";#N/A,#N/A,TRUE,"Y능력";#N/A,#N/A,TRUE,"YKD"}</definedName>
    <definedName name="한영사전" localSheetId="24" hidden="1">{#N/A,#N/A,TRUE,"Y생산";#N/A,#N/A,TRUE,"Y판매";#N/A,#N/A,TRUE,"Y총물량";#N/A,#N/A,TRUE,"Y능력";#N/A,#N/A,TRUE,"YKD"}</definedName>
    <definedName name="한영사전" localSheetId="10" hidden="1">{#N/A,#N/A,TRUE,"Y생산";#N/A,#N/A,TRUE,"Y판매";#N/A,#N/A,TRUE,"Y총물량";#N/A,#N/A,TRUE,"Y능력";#N/A,#N/A,TRUE,"YKD"}</definedName>
    <definedName name="한영사전" localSheetId="13" hidden="1">{#N/A,#N/A,TRUE,"Y생산";#N/A,#N/A,TRUE,"Y판매";#N/A,#N/A,TRUE,"Y총물량";#N/A,#N/A,TRUE,"Y능력";#N/A,#N/A,TRUE,"YKD"}</definedName>
    <definedName name="한영사전" localSheetId="14" hidden="1">{#N/A,#N/A,TRUE,"Y생산";#N/A,#N/A,TRUE,"Y판매";#N/A,#N/A,TRUE,"Y총물량";#N/A,#N/A,TRUE,"Y능력";#N/A,#N/A,TRUE,"YKD"}</definedName>
    <definedName name="한영사전" localSheetId="15" hidden="1">{#N/A,#N/A,TRUE,"Y생산";#N/A,#N/A,TRUE,"Y판매";#N/A,#N/A,TRUE,"Y총물량";#N/A,#N/A,TRUE,"Y능력";#N/A,#N/A,TRUE,"YKD"}</definedName>
    <definedName name="한영사전" localSheetId="16" hidden="1">{#N/A,#N/A,TRUE,"Y생산";#N/A,#N/A,TRUE,"Y판매";#N/A,#N/A,TRUE,"Y총물량";#N/A,#N/A,TRUE,"Y능력";#N/A,#N/A,TRUE,"YKD"}</definedName>
    <definedName name="한영사전" localSheetId="17" hidden="1">{#N/A,#N/A,TRUE,"Y생산";#N/A,#N/A,TRUE,"Y판매";#N/A,#N/A,TRUE,"Y총물량";#N/A,#N/A,TRUE,"Y능력";#N/A,#N/A,TRUE,"YKD"}</definedName>
    <definedName name="한영사전" localSheetId="19" hidden="1">{#N/A,#N/A,TRUE,"Y생산";#N/A,#N/A,TRUE,"Y판매";#N/A,#N/A,TRUE,"Y총물량";#N/A,#N/A,TRUE,"Y능력";#N/A,#N/A,TRUE,"YKD"}</definedName>
    <definedName name="한영사전" localSheetId="20" hidden="1">{#N/A,#N/A,TRUE,"Y생산";#N/A,#N/A,TRUE,"Y판매";#N/A,#N/A,TRUE,"Y총물량";#N/A,#N/A,TRUE,"Y능력";#N/A,#N/A,TRUE,"YKD"}</definedName>
    <definedName name="한영사전" localSheetId="21" hidden="1">{#N/A,#N/A,TRUE,"Y생산";#N/A,#N/A,TRUE,"Y판매";#N/A,#N/A,TRUE,"Y총물량";#N/A,#N/A,TRUE,"Y능력";#N/A,#N/A,TRUE,"YKD"}</definedName>
    <definedName name="한영사전" localSheetId="25" hidden="1">{#N/A,#N/A,TRUE,"Y생산";#N/A,#N/A,TRUE,"Y판매";#N/A,#N/A,TRUE,"Y총물량";#N/A,#N/A,TRUE,"Y능력";#N/A,#N/A,TRUE,"YKD"}</definedName>
    <definedName name="한영사전" localSheetId="26" hidden="1">{#N/A,#N/A,TRUE,"Y생산";#N/A,#N/A,TRUE,"Y판매";#N/A,#N/A,TRUE,"Y총물량";#N/A,#N/A,TRUE,"Y능력";#N/A,#N/A,TRUE,"YKD"}</definedName>
    <definedName name="한영사전" localSheetId="27" hidden="1">{#N/A,#N/A,TRUE,"Y생산";#N/A,#N/A,TRUE,"Y판매";#N/A,#N/A,TRUE,"Y총물량";#N/A,#N/A,TRUE,"Y능력";#N/A,#N/A,TRUE,"YKD"}</definedName>
    <definedName name="한영사전" localSheetId="28" hidden="1">{#N/A,#N/A,TRUE,"Y생산";#N/A,#N/A,TRUE,"Y판매";#N/A,#N/A,TRUE,"Y총물량";#N/A,#N/A,TRUE,"Y능력";#N/A,#N/A,TRUE,"YKD"}</definedName>
    <definedName name="한영사전" localSheetId="29" hidden="1">{#N/A,#N/A,TRUE,"Y생산";#N/A,#N/A,TRUE,"Y판매";#N/A,#N/A,TRUE,"Y총물량";#N/A,#N/A,TRUE,"Y능력";#N/A,#N/A,TRUE,"YKD"}</definedName>
    <definedName name="한영사전" localSheetId="30" hidden="1">{#N/A,#N/A,TRUE,"Y생산";#N/A,#N/A,TRUE,"Y판매";#N/A,#N/A,TRUE,"Y총물량";#N/A,#N/A,TRUE,"Y능력";#N/A,#N/A,TRUE,"YKD"}</definedName>
    <definedName name="한영사전" localSheetId="31" hidden="1">{#N/A,#N/A,TRUE,"Y생산";#N/A,#N/A,TRUE,"Y판매";#N/A,#N/A,TRUE,"Y총물량";#N/A,#N/A,TRUE,"Y능력";#N/A,#N/A,TRUE,"YKD"}</definedName>
    <definedName name="한영사전" localSheetId="33" hidden="1">{#N/A,#N/A,TRUE,"Y생산";#N/A,#N/A,TRUE,"Y판매";#N/A,#N/A,TRUE,"Y총물량";#N/A,#N/A,TRUE,"Y능력";#N/A,#N/A,TRUE,"YKD"}</definedName>
    <definedName name="한영사전" localSheetId="36" hidden="1">{#N/A,#N/A,TRUE,"Y생산";#N/A,#N/A,TRUE,"Y판매";#N/A,#N/A,TRUE,"Y총물량";#N/A,#N/A,TRUE,"Y능력";#N/A,#N/A,TRUE,"YKD"}</definedName>
    <definedName name="한영사전" localSheetId="37" hidden="1">{#N/A,#N/A,TRUE,"Y생산";#N/A,#N/A,TRUE,"Y판매";#N/A,#N/A,TRUE,"Y총물량";#N/A,#N/A,TRUE,"Y능력";#N/A,#N/A,TRUE,"YKD"}</definedName>
    <definedName name="한영사전" localSheetId="38" hidden="1">{#N/A,#N/A,TRUE,"Y생산";#N/A,#N/A,TRUE,"Y판매";#N/A,#N/A,TRUE,"Y총물량";#N/A,#N/A,TRUE,"Y능력";#N/A,#N/A,TRUE,"YKD"}</definedName>
    <definedName name="한영사전" localSheetId="11" hidden="1">{#N/A,#N/A,TRUE,"Y생산";#N/A,#N/A,TRUE,"Y판매";#N/A,#N/A,TRUE,"Y총물량";#N/A,#N/A,TRUE,"Y능력";#N/A,#N/A,TRUE,"YKD"}</definedName>
    <definedName name="한영사전" hidden="1">{#N/A,#N/A,TRUE,"Y생산";#N/A,#N/A,TRUE,"Y판매";#N/A,#N/A,TRUE,"Y총물량";#N/A,#N/A,TRUE,"Y능력";#N/A,#N/A,TRUE,"YKD"}</definedName>
    <definedName name="확정" localSheetId="7" hidden="1">{#N/A,#N/A,TRUE,"Y생산";#N/A,#N/A,TRUE,"Y판매";#N/A,#N/A,TRUE,"Y총물량";#N/A,#N/A,TRUE,"Y능력";#N/A,#N/A,TRUE,"YKD"}</definedName>
    <definedName name="확정" localSheetId="8" hidden="1">{#N/A,#N/A,TRUE,"Y생산";#N/A,#N/A,TRUE,"Y판매";#N/A,#N/A,TRUE,"Y총물량";#N/A,#N/A,TRUE,"Y능력";#N/A,#N/A,TRUE,"YKD"}</definedName>
    <definedName name="확정" localSheetId="9" hidden="1">{#N/A,#N/A,TRUE,"Y생산";#N/A,#N/A,TRUE,"Y판매";#N/A,#N/A,TRUE,"Y총물량";#N/A,#N/A,TRUE,"Y능력";#N/A,#N/A,TRUE,"YKD"}</definedName>
    <definedName name="확정" localSheetId="0" hidden="1">{#N/A,#N/A,TRUE,"Y생산";#N/A,#N/A,TRUE,"Y판매";#N/A,#N/A,TRUE,"Y총물량";#N/A,#N/A,TRUE,"Y능력";#N/A,#N/A,TRUE,"YKD"}</definedName>
    <definedName name="확정" localSheetId="1" hidden="1">{#N/A,#N/A,TRUE,"Y생산";#N/A,#N/A,TRUE,"Y판매";#N/A,#N/A,TRUE,"Y총물량";#N/A,#N/A,TRUE,"Y능력";#N/A,#N/A,TRUE,"YKD"}</definedName>
    <definedName name="확정" localSheetId="2" hidden="1">{#N/A,#N/A,TRUE,"Y생산";#N/A,#N/A,TRUE,"Y판매";#N/A,#N/A,TRUE,"Y총물량";#N/A,#N/A,TRUE,"Y능력";#N/A,#N/A,TRUE,"YKD"}</definedName>
    <definedName name="확정" localSheetId="3" hidden="1">{#N/A,#N/A,TRUE,"Y생산";#N/A,#N/A,TRUE,"Y판매";#N/A,#N/A,TRUE,"Y총물량";#N/A,#N/A,TRUE,"Y능력";#N/A,#N/A,TRUE,"YKD"}</definedName>
    <definedName name="확정" localSheetId="4" hidden="1">{#N/A,#N/A,TRUE,"Y생산";#N/A,#N/A,TRUE,"Y판매";#N/A,#N/A,TRUE,"Y총물량";#N/A,#N/A,TRUE,"Y능력";#N/A,#N/A,TRUE,"YKD"}</definedName>
    <definedName name="확정" localSheetId="5" hidden="1">{#N/A,#N/A,TRUE,"Y생산";#N/A,#N/A,TRUE,"Y판매";#N/A,#N/A,TRUE,"Y총물량";#N/A,#N/A,TRUE,"Y능력";#N/A,#N/A,TRUE,"YKD"}</definedName>
    <definedName name="확정" localSheetId="6" hidden="1">{#N/A,#N/A,TRUE,"Y생산";#N/A,#N/A,TRUE,"Y판매";#N/A,#N/A,TRUE,"Y총물량";#N/A,#N/A,TRUE,"Y능력";#N/A,#N/A,TRUE,"YKD"}</definedName>
    <definedName name="확정" localSheetId="22" hidden="1">{#N/A,#N/A,TRUE,"Y생산";#N/A,#N/A,TRUE,"Y판매";#N/A,#N/A,TRUE,"Y총물량";#N/A,#N/A,TRUE,"Y능력";#N/A,#N/A,TRUE,"YKD"}</definedName>
    <definedName name="확정" localSheetId="23" hidden="1">{#N/A,#N/A,TRUE,"Y생산";#N/A,#N/A,TRUE,"Y판매";#N/A,#N/A,TRUE,"Y총물량";#N/A,#N/A,TRUE,"Y능력";#N/A,#N/A,TRUE,"YKD"}</definedName>
    <definedName name="확정" localSheetId="24" hidden="1">{#N/A,#N/A,TRUE,"Y생산";#N/A,#N/A,TRUE,"Y판매";#N/A,#N/A,TRUE,"Y총물량";#N/A,#N/A,TRUE,"Y능력";#N/A,#N/A,TRUE,"YKD"}</definedName>
    <definedName name="확정" localSheetId="10" hidden="1">{#N/A,#N/A,TRUE,"Y생산";#N/A,#N/A,TRUE,"Y판매";#N/A,#N/A,TRUE,"Y총물량";#N/A,#N/A,TRUE,"Y능력";#N/A,#N/A,TRUE,"YKD"}</definedName>
    <definedName name="확정" localSheetId="13" hidden="1">{#N/A,#N/A,TRUE,"Y생산";#N/A,#N/A,TRUE,"Y판매";#N/A,#N/A,TRUE,"Y총물량";#N/A,#N/A,TRUE,"Y능력";#N/A,#N/A,TRUE,"YKD"}</definedName>
    <definedName name="확정" localSheetId="14" hidden="1">{#N/A,#N/A,TRUE,"Y생산";#N/A,#N/A,TRUE,"Y판매";#N/A,#N/A,TRUE,"Y총물량";#N/A,#N/A,TRUE,"Y능력";#N/A,#N/A,TRUE,"YKD"}</definedName>
    <definedName name="확정" localSheetId="15" hidden="1">{#N/A,#N/A,TRUE,"Y생산";#N/A,#N/A,TRUE,"Y판매";#N/A,#N/A,TRUE,"Y총물량";#N/A,#N/A,TRUE,"Y능력";#N/A,#N/A,TRUE,"YKD"}</definedName>
    <definedName name="확정" localSheetId="16" hidden="1">{#N/A,#N/A,TRUE,"Y생산";#N/A,#N/A,TRUE,"Y판매";#N/A,#N/A,TRUE,"Y총물량";#N/A,#N/A,TRUE,"Y능력";#N/A,#N/A,TRUE,"YKD"}</definedName>
    <definedName name="확정" localSheetId="17" hidden="1">{#N/A,#N/A,TRUE,"Y생산";#N/A,#N/A,TRUE,"Y판매";#N/A,#N/A,TRUE,"Y총물량";#N/A,#N/A,TRUE,"Y능력";#N/A,#N/A,TRUE,"YKD"}</definedName>
    <definedName name="확정" localSheetId="19" hidden="1">{#N/A,#N/A,TRUE,"Y생산";#N/A,#N/A,TRUE,"Y판매";#N/A,#N/A,TRUE,"Y총물량";#N/A,#N/A,TRUE,"Y능력";#N/A,#N/A,TRUE,"YKD"}</definedName>
    <definedName name="확정" localSheetId="20" hidden="1">{#N/A,#N/A,TRUE,"Y생산";#N/A,#N/A,TRUE,"Y판매";#N/A,#N/A,TRUE,"Y총물량";#N/A,#N/A,TRUE,"Y능력";#N/A,#N/A,TRUE,"YKD"}</definedName>
    <definedName name="확정" localSheetId="21" hidden="1">{#N/A,#N/A,TRUE,"Y생산";#N/A,#N/A,TRUE,"Y판매";#N/A,#N/A,TRUE,"Y총물량";#N/A,#N/A,TRUE,"Y능력";#N/A,#N/A,TRUE,"YKD"}</definedName>
    <definedName name="확정" localSheetId="25" hidden="1">{#N/A,#N/A,TRUE,"Y생산";#N/A,#N/A,TRUE,"Y판매";#N/A,#N/A,TRUE,"Y총물량";#N/A,#N/A,TRUE,"Y능력";#N/A,#N/A,TRUE,"YKD"}</definedName>
    <definedName name="확정" localSheetId="26" hidden="1">{#N/A,#N/A,TRUE,"Y생산";#N/A,#N/A,TRUE,"Y판매";#N/A,#N/A,TRUE,"Y총물량";#N/A,#N/A,TRUE,"Y능력";#N/A,#N/A,TRUE,"YKD"}</definedName>
    <definedName name="확정" localSheetId="27" hidden="1">{#N/A,#N/A,TRUE,"Y생산";#N/A,#N/A,TRUE,"Y판매";#N/A,#N/A,TRUE,"Y총물량";#N/A,#N/A,TRUE,"Y능력";#N/A,#N/A,TRUE,"YKD"}</definedName>
    <definedName name="확정" localSheetId="28" hidden="1">{#N/A,#N/A,TRUE,"Y생산";#N/A,#N/A,TRUE,"Y판매";#N/A,#N/A,TRUE,"Y총물량";#N/A,#N/A,TRUE,"Y능력";#N/A,#N/A,TRUE,"YKD"}</definedName>
    <definedName name="확정" localSheetId="29" hidden="1">{#N/A,#N/A,TRUE,"Y생산";#N/A,#N/A,TRUE,"Y판매";#N/A,#N/A,TRUE,"Y총물량";#N/A,#N/A,TRUE,"Y능력";#N/A,#N/A,TRUE,"YKD"}</definedName>
    <definedName name="확정" localSheetId="30" hidden="1">{#N/A,#N/A,TRUE,"Y생산";#N/A,#N/A,TRUE,"Y판매";#N/A,#N/A,TRUE,"Y총물량";#N/A,#N/A,TRUE,"Y능력";#N/A,#N/A,TRUE,"YKD"}</definedName>
    <definedName name="확정" localSheetId="31" hidden="1">{#N/A,#N/A,TRUE,"Y생산";#N/A,#N/A,TRUE,"Y판매";#N/A,#N/A,TRUE,"Y총물량";#N/A,#N/A,TRUE,"Y능력";#N/A,#N/A,TRUE,"YKD"}</definedName>
    <definedName name="확정" localSheetId="33" hidden="1">{#N/A,#N/A,TRUE,"Y생산";#N/A,#N/A,TRUE,"Y판매";#N/A,#N/A,TRUE,"Y총물량";#N/A,#N/A,TRUE,"Y능력";#N/A,#N/A,TRUE,"YKD"}</definedName>
    <definedName name="확정" localSheetId="36" hidden="1">{#N/A,#N/A,TRUE,"Y생산";#N/A,#N/A,TRUE,"Y판매";#N/A,#N/A,TRUE,"Y총물량";#N/A,#N/A,TRUE,"Y능력";#N/A,#N/A,TRUE,"YKD"}</definedName>
    <definedName name="확정" localSheetId="37" hidden="1">{#N/A,#N/A,TRUE,"Y생산";#N/A,#N/A,TRUE,"Y판매";#N/A,#N/A,TRUE,"Y총물량";#N/A,#N/A,TRUE,"Y능력";#N/A,#N/A,TRUE,"YKD"}</definedName>
    <definedName name="확정" localSheetId="38" hidden="1">{#N/A,#N/A,TRUE,"Y생산";#N/A,#N/A,TRUE,"Y판매";#N/A,#N/A,TRUE,"Y총물량";#N/A,#N/A,TRUE,"Y능력";#N/A,#N/A,TRUE,"YKD"}</definedName>
    <definedName name="확정" localSheetId="11" hidden="1">{#N/A,#N/A,TRUE,"Y생산";#N/A,#N/A,TRUE,"Y판매";#N/A,#N/A,TRUE,"Y총물량";#N/A,#N/A,TRUE,"Y능력";#N/A,#N/A,TRUE,"YKD"}</definedName>
    <definedName name="확정" hidden="1">{#N/A,#N/A,TRUE,"Y생산";#N/A,#N/A,TRUE,"Y판매";#N/A,#N/A,TRUE,"Y총물량";#N/A,#N/A,TRUE,"Y능력";#N/A,#N/A,TRUE,"YKD"}</definedName>
    <definedName name="ㅔㅐㅑㅐ" localSheetId="7" hidden="1">{#N/A,#N/A,TRUE,"Y생산";#N/A,#N/A,TRUE,"Y판매";#N/A,#N/A,TRUE,"Y총물량";#N/A,#N/A,TRUE,"Y능력";#N/A,#N/A,TRUE,"YKD"}</definedName>
    <definedName name="ㅔㅐㅑㅐ" localSheetId="8" hidden="1">{#N/A,#N/A,TRUE,"Y생산";#N/A,#N/A,TRUE,"Y판매";#N/A,#N/A,TRUE,"Y총물량";#N/A,#N/A,TRUE,"Y능력";#N/A,#N/A,TRUE,"YKD"}</definedName>
    <definedName name="ㅔㅐㅑㅐ" localSheetId="9" hidden="1">{#N/A,#N/A,TRUE,"Y생산";#N/A,#N/A,TRUE,"Y판매";#N/A,#N/A,TRUE,"Y총물량";#N/A,#N/A,TRUE,"Y능력";#N/A,#N/A,TRUE,"YKD"}</definedName>
    <definedName name="ㅔㅐㅑㅐ" localSheetId="0" hidden="1">{#N/A,#N/A,TRUE,"Y생산";#N/A,#N/A,TRUE,"Y판매";#N/A,#N/A,TRUE,"Y총물량";#N/A,#N/A,TRUE,"Y능력";#N/A,#N/A,TRUE,"YKD"}</definedName>
    <definedName name="ㅔㅐㅑㅐ" localSheetId="1" hidden="1">{#N/A,#N/A,TRUE,"Y생산";#N/A,#N/A,TRUE,"Y판매";#N/A,#N/A,TRUE,"Y총물량";#N/A,#N/A,TRUE,"Y능력";#N/A,#N/A,TRUE,"YKD"}</definedName>
    <definedName name="ㅔㅐㅑㅐ" localSheetId="2" hidden="1">{#N/A,#N/A,TRUE,"Y생산";#N/A,#N/A,TRUE,"Y판매";#N/A,#N/A,TRUE,"Y총물량";#N/A,#N/A,TRUE,"Y능력";#N/A,#N/A,TRUE,"YKD"}</definedName>
    <definedName name="ㅔㅐㅑㅐ" localSheetId="3" hidden="1">{#N/A,#N/A,TRUE,"Y생산";#N/A,#N/A,TRUE,"Y판매";#N/A,#N/A,TRUE,"Y총물량";#N/A,#N/A,TRUE,"Y능력";#N/A,#N/A,TRUE,"YKD"}</definedName>
    <definedName name="ㅔㅐㅑㅐ" localSheetId="4" hidden="1">{#N/A,#N/A,TRUE,"Y생산";#N/A,#N/A,TRUE,"Y판매";#N/A,#N/A,TRUE,"Y총물량";#N/A,#N/A,TRUE,"Y능력";#N/A,#N/A,TRUE,"YKD"}</definedName>
    <definedName name="ㅔㅐㅑㅐ" localSheetId="5" hidden="1">{#N/A,#N/A,TRUE,"Y생산";#N/A,#N/A,TRUE,"Y판매";#N/A,#N/A,TRUE,"Y총물량";#N/A,#N/A,TRUE,"Y능력";#N/A,#N/A,TRUE,"YKD"}</definedName>
    <definedName name="ㅔㅐㅑㅐ" localSheetId="6" hidden="1">{#N/A,#N/A,TRUE,"Y생산";#N/A,#N/A,TRUE,"Y판매";#N/A,#N/A,TRUE,"Y총물량";#N/A,#N/A,TRUE,"Y능력";#N/A,#N/A,TRUE,"YKD"}</definedName>
    <definedName name="ㅔㅐㅑㅐ" localSheetId="22" hidden="1">{#N/A,#N/A,TRUE,"Y생산";#N/A,#N/A,TRUE,"Y판매";#N/A,#N/A,TRUE,"Y총물량";#N/A,#N/A,TRUE,"Y능력";#N/A,#N/A,TRUE,"YKD"}</definedName>
    <definedName name="ㅔㅐㅑㅐ" localSheetId="23" hidden="1">{#N/A,#N/A,TRUE,"Y생산";#N/A,#N/A,TRUE,"Y판매";#N/A,#N/A,TRUE,"Y총물량";#N/A,#N/A,TRUE,"Y능력";#N/A,#N/A,TRUE,"YKD"}</definedName>
    <definedName name="ㅔㅐㅑㅐ" localSheetId="24" hidden="1">{#N/A,#N/A,TRUE,"Y생산";#N/A,#N/A,TRUE,"Y판매";#N/A,#N/A,TRUE,"Y총물량";#N/A,#N/A,TRUE,"Y능력";#N/A,#N/A,TRUE,"YKD"}</definedName>
    <definedName name="ㅔㅐㅑㅐ" localSheetId="10" hidden="1">{#N/A,#N/A,TRUE,"Y생산";#N/A,#N/A,TRUE,"Y판매";#N/A,#N/A,TRUE,"Y총물량";#N/A,#N/A,TRUE,"Y능력";#N/A,#N/A,TRUE,"YKD"}</definedName>
    <definedName name="ㅔㅐㅑㅐ" localSheetId="13" hidden="1">{#N/A,#N/A,TRUE,"Y생산";#N/A,#N/A,TRUE,"Y판매";#N/A,#N/A,TRUE,"Y총물량";#N/A,#N/A,TRUE,"Y능력";#N/A,#N/A,TRUE,"YKD"}</definedName>
    <definedName name="ㅔㅐㅑㅐ" localSheetId="14" hidden="1">{#N/A,#N/A,TRUE,"Y생산";#N/A,#N/A,TRUE,"Y판매";#N/A,#N/A,TRUE,"Y총물량";#N/A,#N/A,TRUE,"Y능력";#N/A,#N/A,TRUE,"YKD"}</definedName>
    <definedName name="ㅔㅐㅑㅐ" localSheetId="15" hidden="1">{#N/A,#N/A,TRUE,"Y생산";#N/A,#N/A,TRUE,"Y판매";#N/A,#N/A,TRUE,"Y총물량";#N/A,#N/A,TRUE,"Y능력";#N/A,#N/A,TRUE,"YKD"}</definedName>
    <definedName name="ㅔㅐㅑㅐ" localSheetId="16" hidden="1">{#N/A,#N/A,TRUE,"Y생산";#N/A,#N/A,TRUE,"Y판매";#N/A,#N/A,TRUE,"Y총물량";#N/A,#N/A,TRUE,"Y능력";#N/A,#N/A,TRUE,"YKD"}</definedName>
    <definedName name="ㅔㅐㅑㅐ" localSheetId="17" hidden="1">{#N/A,#N/A,TRUE,"Y생산";#N/A,#N/A,TRUE,"Y판매";#N/A,#N/A,TRUE,"Y총물량";#N/A,#N/A,TRUE,"Y능력";#N/A,#N/A,TRUE,"YKD"}</definedName>
    <definedName name="ㅔㅐㅑㅐ" localSheetId="19" hidden="1">{#N/A,#N/A,TRUE,"Y생산";#N/A,#N/A,TRUE,"Y판매";#N/A,#N/A,TRUE,"Y총물량";#N/A,#N/A,TRUE,"Y능력";#N/A,#N/A,TRUE,"YKD"}</definedName>
    <definedName name="ㅔㅐㅑㅐ" localSheetId="20" hidden="1">{#N/A,#N/A,TRUE,"Y생산";#N/A,#N/A,TRUE,"Y판매";#N/A,#N/A,TRUE,"Y총물량";#N/A,#N/A,TRUE,"Y능력";#N/A,#N/A,TRUE,"YKD"}</definedName>
    <definedName name="ㅔㅐㅑㅐ" localSheetId="21" hidden="1">{#N/A,#N/A,TRUE,"Y생산";#N/A,#N/A,TRUE,"Y판매";#N/A,#N/A,TRUE,"Y총물량";#N/A,#N/A,TRUE,"Y능력";#N/A,#N/A,TRUE,"YKD"}</definedName>
    <definedName name="ㅔㅐㅑㅐ" localSheetId="25" hidden="1">{#N/A,#N/A,TRUE,"Y생산";#N/A,#N/A,TRUE,"Y판매";#N/A,#N/A,TRUE,"Y총물량";#N/A,#N/A,TRUE,"Y능력";#N/A,#N/A,TRUE,"YKD"}</definedName>
    <definedName name="ㅔㅐㅑㅐ" localSheetId="26" hidden="1">{#N/A,#N/A,TRUE,"Y생산";#N/A,#N/A,TRUE,"Y판매";#N/A,#N/A,TRUE,"Y총물량";#N/A,#N/A,TRUE,"Y능력";#N/A,#N/A,TRUE,"YKD"}</definedName>
    <definedName name="ㅔㅐㅑㅐ" localSheetId="27" hidden="1">{#N/A,#N/A,TRUE,"Y생산";#N/A,#N/A,TRUE,"Y판매";#N/A,#N/A,TRUE,"Y총물량";#N/A,#N/A,TRUE,"Y능력";#N/A,#N/A,TRUE,"YKD"}</definedName>
    <definedName name="ㅔㅐㅑㅐ" localSheetId="28" hidden="1">{#N/A,#N/A,TRUE,"Y생산";#N/A,#N/A,TRUE,"Y판매";#N/A,#N/A,TRUE,"Y총물량";#N/A,#N/A,TRUE,"Y능력";#N/A,#N/A,TRUE,"YKD"}</definedName>
    <definedName name="ㅔㅐㅑㅐ" localSheetId="29" hidden="1">{#N/A,#N/A,TRUE,"Y생산";#N/A,#N/A,TRUE,"Y판매";#N/A,#N/A,TRUE,"Y총물량";#N/A,#N/A,TRUE,"Y능력";#N/A,#N/A,TRUE,"YKD"}</definedName>
    <definedName name="ㅔㅐㅑㅐ" localSheetId="30" hidden="1">{#N/A,#N/A,TRUE,"Y생산";#N/A,#N/A,TRUE,"Y판매";#N/A,#N/A,TRUE,"Y총물량";#N/A,#N/A,TRUE,"Y능력";#N/A,#N/A,TRUE,"YKD"}</definedName>
    <definedName name="ㅔㅐㅑㅐ" localSheetId="31" hidden="1">{#N/A,#N/A,TRUE,"Y생산";#N/A,#N/A,TRUE,"Y판매";#N/A,#N/A,TRUE,"Y총물량";#N/A,#N/A,TRUE,"Y능력";#N/A,#N/A,TRUE,"YKD"}</definedName>
    <definedName name="ㅔㅐㅑㅐ" localSheetId="33" hidden="1">{#N/A,#N/A,TRUE,"Y생산";#N/A,#N/A,TRUE,"Y판매";#N/A,#N/A,TRUE,"Y총물량";#N/A,#N/A,TRUE,"Y능력";#N/A,#N/A,TRUE,"YKD"}</definedName>
    <definedName name="ㅔㅐㅑㅐ" localSheetId="36" hidden="1">{#N/A,#N/A,TRUE,"Y생산";#N/A,#N/A,TRUE,"Y판매";#N/A,#N/A,TRUE,"Y총물량";#N/A,#N/A,TRUE,"Y능력";#N/A,#N/A,TRUE,"YKD"}</definedName>
    <definedName name="ㅔㅐㅑㅐ" localSheetId="37" hidden="1">{#N/A,#N/A,TRUE,"Y생산";#N/A,#N/A,TRUE,"Y판매";#N/A,#N/A,TRUE,"Y총물량";#N/A,#N/A,TRUE,"Y능력";#N/A,#N/A,TRUE,"YKD"}</definedName>
    <definedName name="ㅔㅐㅑㅐ" localSheetId="38" hidden="1">{#N/A,#N/A,TRUE,"Y생산";#N/A,#N/A,TRUE,"Y판매";#N/A,#N/A,TRUE,"Y총물량";#N/A,#N/A,TRUE,"Y능력";#N/A,#N/A,TRUE,"YKD"}</definedName>
    <definedName name="ㅔㅐㅑㅐ" localSheetId="11" hidden="1">{#N/A,#N/A,TRUE,"Y생산";#N/A,#N/A,TRUE,"Y판매";#N/A,#N/A,TRUE,"Y총물량";#N/A,#N/A,TRUE,"Y능력";#N/A,#N/A,TRUE,"YKD"}</definedName>
    <definedName name="ㅔㅐㅑㅐ" hidden="1">{#N/A,#N/A,TRUE,"Y생산";#N/A,#N/A,TRUE,"Y판매";#N/A,#N/A,TRUE,"Y총물량";#N/A,#N/A,TRUE,"Y능력";#N/A,#N/A,TRUE,"YKD"}</definedName>
    <definedName name="ㅛㅎ교ㅗ" localSheetId="7" hidden="1">{#N/A,#N/A,TRUE,"Y생산";#N/A,#N/A,TRUE,"Y판매";#N/A,#N/A,TRUE,"Y총물량";#N/A,#N/A,TRUE,"Y능력";#N/A,#N/A,TRUE,"YKD"}</definedName>
    <definedName name="ㅛㅎ교ㅗ" localSheetId="8" hidden="1">{#N/A,#N/A,TRUE,"Y생산";#N/A,#N/A,TRUE,"Y판매";#N/A,#N/A,TRUE,"Y총물량";#N/A,#N/A,TRUE,"Y능력";#N/A,#N/A,TRUE,"YKD"}</definedName>
    <definedName name="ㅛㅎ교ㅗ" localSheetId="9" hidden="1">{#N/A,#N/A,TRUE,"Y생산";#N/A,#N/A,TRUE,"Y판매";#N/A,#N/A,TRUE,"Y총물량";#N/A,#N/A,TRUE,"Y능력";#N/A,#N/A,TRUE,"YKD"}</definedName>
    <definedName name="ㅛㅎ교ㅗ" localSheetId="0" hidden="1">{#N/A,#N/A,TRUE,"Y생산";#N/A,#N/A,TRUE,"Y판매";#N/A,#N/A,TRUE,"Y총물량";#N/A,#N/A,TRUE,"Y능력";#N/A,#N/A,TRUE,"YKD"}</definedName>
    <definedName name="ㅛㅎ교ㅗ" localSheetId="1" hidden="1">{#N/A,#N/A,TRUE,"Y생산";#N/A,#N/A,TRUE,"Y판매";#N/A,#N/A,TRUE,"Y총물량";#N/A,#N/A,TRUE,"Y능력";#N/A,#N/A,TRUE,"YKD"}</definedName>
    <definedName name="ㅛㅎ교ㅗ" localSheetId="2" hidden="1">{#N/A,#N/A,TRUE,"Y생산";#N/A,#N/A,TRUE,"Y판매";#N/A,#N/A,TRUE,"Y총물량";#N/A,#N/A,TRUE,"Y능력";#N/A,#N/A,TRUE,"YKD"}</definedName>
    <definedName name="ㅛㅎ교ㅗ" localSheetId="3" hidden="1">{#N/A,#N/A,TRUE,"Y생산";#N/A,#N/A,TRUE,"Y판매";#N/A,#N/A,TRUE,"Y총물량";#N/A,#N/A,TRUE,"Y능력";#N/A,#N/A,TRUE,"YKD"}</definedName>
    <definedName name="ㅛㅎ교ㅗ" localSheetId="4" hidden="1">{#N/A,#N/A,TRUE,"Y생산";#N/A,#N/A,TRUE,"Y판매";#N/A,#N/A,TRUE,"Y총물량";#N/A,#N/A,TRUE,"Y능력";#N/A,#N/A,TRUE,"YKD"}</definedName>
    <definedName name="ㅛㅎ교ㅗ" localSheetId="5" hidden="1">{#N/A,#N/A,TRUE,"Y생산";#N/A,#N/A,TRUE,"Y판매";#N/A,#N/A,TRUE,"Y총물량";#N/A,#N/A,TRUE,"Y능력";#N/A,#N/A,TRUE,"YKD"}</definedName>
    <definedName name="ㅛㅎ교ㅗ" localSheetId="6" hidden="1">{#N/A,#N/A,TRUE,"Y생산";#N/A,#N/A,TRUE,"Y판매";#N/A,#N/A,TRUE,"Y총물량";#N/A,#N/A,TRUE,"Y능력";#N/A,#N/A,TRUE,"YKD"}</definedName>
    <definedName name="ㅛㅎ교ㅗ" localSheetId="22" hidden="1">{#N/A,#N/A,TRUE,"Y생산";#N/A,#N/A,TRUE,"Y판매";#N/A,#N/A,TRUE,"Y총물량";#N/A,#N/A,TRUE,"Y능력";#N/A,#N/A,TRUE,"YKD"}</definedName>
    <definedName name="ㅛㅎ교ㅗ" localSheetId="23" hidden="1">{#N/A,#N/A,TRUE,"Y생산";#N/A,#N/A,TRUE,"Y판매";#N/A,#N/A,TRUE,"Y총물량";#N/A,#N/A,TRUE,"Y능력";#N/A,#N/A,TRUE,"YKD"}</definedName>
    <definedName name="ㅛㅎ교ㅗ" localSheetId="24" hidden="1">{#N/A,#N/A,TRUE,"Y생산";#N/A,#N/A,TRUE,"Y판매";#N/A,#N/A,TRUE,"Y총물량";#N/A,#N/A,TRUE,"Y능력";#N/A,#N/A,TRUE,"YKD"}</definedName>
    <definedName name="ㅛㅎ교ㅗ" localSheetId="10" hidden="1">{#N/A,#N/A,TRUE,"Y생산";#N/A,#N/A,TRUE,"Y판매";#N/A,#N/A,TRUE,"Y총물량";#N/A,#N/A,TRUE,"Y능력";#N/A,#N/A,TRUE,"YKD"}</definedName>
    <definedName name="ㅛㅎ교ㅗ" localSheetId="13" hidden="1">{#N/A,#N/A,TRUE,"Y생산";#N/A,#N/A,TRUE,"Y판매";#N/A,#N/A,TRUE,"Y총물량";#N/A,#N/A,TRUE,"Y능력";#N/A,#N/A,TRUE,"YKD"}</definedName>
    <definedName name="ㅛㅎ교ㅗ" localSheetId="14" hidden="1">{#N/A,#N/A,TRUE,"Y생산";#N/A,#N/A,TRUE,"Y판매";#N/A,#N/A,TRUE,"Y총물량";#N/A,#N/A,TRUE,"Y능력";#N/A,#N/A,TRUE,"YKD"}</definedName>
    <definedName name="ㅛㅎ교ㅗ" localSheetId="15" hidden="1">{#N/A,#N/A,TRUE,"Y생산";#N/A,#N/A,TRUE,"Y판매";#N/A,#N/A,TRUE,"Y총물량";#N/A,#N/A,TRUE,"Y능력";#N/A,#N/A,TRUE,"YKD"}</definedName>
    <definedName name="ㅛㅎ교ㅗ" localSheetId="16" hidden="1">{#N/A,#N/A,TRUE,"Y생산";#N/A,#N/A,TRUE,"Y판매";#N/A,#N/A,TRUE,"Y총물량";#N/A,#N/A,TRUE,"Y능력";#N/A,#N/A,TRUE,"YKD"}</definedName>
    <definedName name="ㅛㅎ교ㅗ" localSheetId="17" hidden="1">{#N/A,#N/A,TRUE,"Y생산";#N/A,#N/A,TRUE,"Y판매";#N/A,#N/A,TRUE,"Y총물량";#N/A,#N/A,TRUE,"Y능력";#N/A,#N/A,TRUE,"YKD"}</definedName>
    <definedName name="ㅛㅎ교ㅗ" localSheetId="19" hidden="1">{#N/A,#N/A,TRUE,"Y생산";#N/A,#N/A,TRUE,"Y판매";#N/A,#N/A,TRUE,"Y총물량";#N/A,#N/A,TRUE,"Y능력";#N/A,#N/A,TRUE,"YKD"}</definedName>
    <definedName name="ㅛㅎ교ㅗ" localSheetId="20" hidden="1">{#N/A,#N/A,TRUE,"Y생산";#N/A,#N/A,TRUE,"Y판매";#N/A,#N/A,TRUE,"Y총물량";#N/A,#N/A,TRUE,"Y능력";#N/A,#N/A,TRUE,"YKD"}</definedName>
    <definedName name="ㅛㅎ교ㅗ" localSheetId="21" hidden="1">{#N/A,#N/A,TRUE,"Y생산";#N/A,#N/A,TRUE,"Y판매";#N/A,#N/A,TRUE,"Y총물량";#N/A,#N/A,TRUE,"Y능력";#N/A,#N/A,TRUE,"YKD"}</definedName>
    <definedName name="ㅛㅎ교ㅗ" localSheetId="25" hidden="1">{#N/A,#N/A,TRUE,"Y생산";#N/A,#N/A,TRUE,"Y판매";#N/A,#N/A,TRUE,"Y총물량";#N/A,#N/A,TRUE,"Y능력";#N/A,#N/A,TRUE,"YKD"}</definedName>
    <definedName name="ㅛㅎ교ㅗ" localSheetId="26" hidden="1">{#N/A,#N/A,TRUE,"Y생산";#N/A,#N/A,TRUE,"Y판매";#N/A,#N/A,TRUE,"Y총물량";#N/A,#N/A,TRUE,"Y능력";#N/A,#N/A,TRUE,"YKD"}</definedName>
    <definedName name="ㅛㅎ교ㅗ" localSheetId="27" hidden="1">{#N/A,#N/A,TRUE,"Y생산";#N/A,#N/A,TRUE,"Y판매";#N/A,#N/A,TRUE,"Y총물량";#N/A,#N/A,TRUE,"Y능력";#N/A,#N/A,TRUE,"YKD"}</definedName>
    <definedName name="ㅛㅎ교ㅗ" localSheetId="28" hidden="1">{#N/A,#N/A,TRUE,"Y생산";#N/A,#N/A,TRUE,"Y판매";#N/A,#N/A,TRUE,"Y총물량";#N/A,#N/A,TRUE,"Y능력";#N/A,#N/A,TRUE,"YKD"}</definedName>
    <definedName name="ㅛㅎ교ㅗ" localSheetId="29" hidden="1">{#N/A,#N/A,TRUE,"Y생산";#N/A,#N/A,TRUE,"Y판매";#N/A,#N/A,TRUE,"Y총물량";#N/A,#N/A,TRUE,"Y능력";#N/A,#N/A,TRUE,"YKD"}</definedName>
    <definedName name="ㅛㅎ교ㅗ" localSheetId="30" hidden="1">{#N/A,#N/A,TRUE,"Y생산";#N/A,#N/A,TRUE,"Y판매";#N/A,#N/A,TRUE,"Y총물량";#N/A,#N/A,TRUE,"Y능력";#N/A,#N/A,TRUE,"YKD"}</definedName>
    <definedName name="ㅛㅎ교ㅗ" localSheetId="31" hidden="1">{#N/A,#N/A,TRUE,"Y생산";#N/A,#N/A,TRUE,"Y판매";#N/A,#N/A,TRUE,"Y총물량";#N/A,#N/A,TRUE,"Y능력";#N/A,#N/A,TRUE,"YKD"}</definedName>
    <definedName name="ㅛㅎ교ㅗ" localSheetId="33" hidden="1">{#N/A,#N/A,TRUE,"Y생산";#N/A,#N/A,TRUE,"Y판매";#N/A,#N/A,TRUE,"Y총물량";#N/A,#N/A,TRUE,"Y능력";#N/A,#N/A,TRUE,"YKD"}</definedName>
    <definedName name="ㅛㅎ교ㅗ" localSheetId="36" hidden="1">{#N/A,#N/A,TRUE,"Y생산";#N/A,#N/A,TRUE,"Y판매";#N/A,#N/A,TRUE,"Y총물량";#N/A,#N/A,TRUE,"Y능력";#N/A,#N/A,TRUE,"YKD"}</definedName>
    <definedName name="ㅛㅎ교ㅗ" localSheetId="37" hidden="1">{#N/A,#N/A,TRUE,"Y생산";#N/A,#N/A,TRUE,"Y판매";#N/A,#N/A,TRUE,"Y총물량";#N/A,#N/A,TRUE,"Y능력";#N/A,#N/A,TRUE,"YKD"}</definedName>
    <definedName name="ㅛㅎ교ㅗ" localSheetId="38" hidden="1">{#N/A,#N/A,TRUE,"Y생산";#N/A,#N/A,TRUE,"Y판매";#N/A,#N/A,TRUE,"Y총물량";#N/A,#N/A,TRUE,"Y능력";#N/A,#N/A,TRUE,"YKD"}</definedName>
    <definedName name="ㅛㅎ교ㅗ" localSheetId="11" hidden="1">{#N/A,#N/A,TRUE,"Y생산";#N/A,#N/A,TRUE,"Y판매";#N/A,#N/A,TRUE,"Y총물량";#N/A,#N/A,TRUE,"Y능력";#N/A,#N/A,TRUE,"YKD"}</definedName>
    <definedName name="ㅛㅎ교ㅗ" hidden="1">{#N/A,#N/A,TRUE,"Y생산";#N/A,#N/A,TRUE,"Y판매";#N/A,#N/A,TRUE,"Y총물량";#N/A,#N/A,TRUE,"Y능력";#N/A,#N/A,TRUE,"YKD"}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58" i="68" l="1"/>
  <c r="T357" i="68"/>
  <c r="M357" i="68"/>
  <c r="R355" i="68"/>
  <c r="R354" i="68"/>
  <c r="R353" i="68"/>
  <c r="R352" i="68"/>
  <c r="M303" i="68" l="1"/>
  <c r="M351" i="68" l="1"/>
  <c r="T350" i="68"/>
  <c r="M350" i="68"/>
  <c r="R348" i="68"/>
  <c r="R347" i="68"/>
  <c r="R346" i="68"/>
  <c r="R345" i="68"/>
  <c r="M344" i="68"/>
  <c r="T343" i="68"/>
  <c r="M343" i="68"/>
  <c r="R341" i="68"/>
  <c r="R340" i="68"/>
  <c r="R339" i="68"/>
  <c r="R338" i="68"/>
  <c r="M337" i="68"/>
  <c r="T336" i="68"/>
  <c r="M336" i="68"/>
  <c r="R334" i="68"/>
  <c r="R333" i="68"/>
  <c r="R332" i="68"/>
  <c r="R331" i="68"/>
  <c r="M330" i="68"/>
  <c r="T329" i="68"/>
  <c r="M329" i="68"/>
  <c r="R327" i="68"/>
  <c r="R326" i="68"/>
  <c r="R325" i="68"/>
  <c r="R324" i="68"/>
  <c r="M323" i="68"/>
  <c r="T322" i="68"/>
  <c r="M322" i="68"/>
  <c r="R320" i="68"/>
  <c r="R319" i="68"/>
  <c r="R318" i="68"/>
  <c r="R317" i="68"/>
  <c r="T25" i="68" l="1"/>
  <c r="P25" i="68"/>
  <c r="R179" i="68" l="1"/>
  <c r="R178" i="68"/>
  <c r="R177" i="68"/>
  <c r="R176" i="68"/>
  <c r="R175" i="68"/>
  <c r="R174" i="68"/>
  <c r="R173" i="68"/>
  <c r="R172" i="68"/>
  <c r="R171" i="68"/>
  <c r="R170" i="68"/>
  <c r="R169" i="68"/>
  <c r="R168" i="68"/>
  <c r="T295" i="68" l="1"/>
  <c r="R293" i="68"/>
  <c r="R292" i="68"/>
  <c r="R291" i="68"/>
  <c r="Y290" i="68"/>
  <c r="Z290" i="68" s="1"/>
  <c r="R290" i="68"/>
  <c r="T288" i="68"/>
  <c r="R286" i="68"/>
  <c r="R285" i="68"/>
  <c r="R284" i="68"/>
  <c r="Y283" i="68"/>
  <c r="Z283" i="68" s="1"/>
  <c r="R283" i="68"/>
  <c r="T281" i="68"/>
  <c r="R279" i="68"/>
  <c r="R278" i="68"/>
  <c r="R277" i="68"/>
  <c r="Y276" i="68"/>
  <c r="Z276" i="68" s="1"/>
  <c r="R276" i="68"/>
  <c r="T274" i="68"/>
  <c r="R272" i="68"/>
  <c r="R271" i="68"/>
  <c r="R270" i="68"/>
  <c r="Y269" i="68"/>
  <c r="Z269" i="68" s="1"/>
  <c r="R269" i="68"/>
  <c r="T267" i="68"/>
  <c r="R265" i="68"/>
  <c r="R264" i="68"/>
  <c r="R263" i="68"/>
  <c r="Y262" i="68"/>
  <c r="Z262" i="68" s="1"/>
  <c r="R262" i="68"/>
  <c r="P186" i="68" l="1"/>
  <c r="P180" i="68" l="1"/>
  <c r="R236" i="68"/>
  <c r="R237" i="68"/>
  <c r="R238" i="68"/>
  <c r="R239" i="68"/>
  <c r="R229" i="68"/>
  <c r="R230" i="68"/>
  <c r="R231" i="68"/>
  <c r="R232" i="68"/>
  <c r="T153" i="68" l="1"/>
  <c r="L154" i="68"/>
  <c r="L153" i="68"/>
  <c r="L152" i="68"/>
  <c r="L151" i="68"/>
  <c r="T180" i="68" l="1"/>
  <c r="M143" i="68" l="1"/>
  <c r="X185" i="68" l="1"/>
  <c r="X184" i="68"/>
  <c r="X183" i="68"/>
  <c r="X182" i="68"/>
  <c r="X179" i="68"/>
  <c r="X178" i="68"/>
  <c r="X177" i="68"/>
  <c r="X176" i="68"/>
  <c r="X175" i="68"/>
  <c r="X174" i="68"/>
  <c r="X173" i="68"/>
  <c r="X172" i="68"/>
  <c r="X171" i="68"/>
  <c r="X170" i="68"/>
  <c r="X169" i="68"/>
  <c r="X168" i="68"/>
  <c r="W299" i="68" l="1"/>
  <c r="T304" i="68"/>
  <c r="R302" i="68"/>
  <c r="R301" i="68"/>
  <c r="R300" i="68"/>
  <c r="R299" i="68"/>
  <c r="T186" i="68"/>
  <c r="R185" i="68"/>
  <c r="R184" i="68"/>
  <c r="R183" i="68"/>
  <c r="R182" i="68"/>
  <c r="L90" i="68"/>
  <c r="X188" i="68" l="1"/>
  <c r="R151" i="68"/>
  <c r="R150" i="68"/>
  <c r="R149" i="68"/>
  <c r="R148" i="68"/>
  <c r="T144" i="68"/>
  <c r="R142" i="68"/>
  <c r="R141" i="68"/>
  <c r="R140" i="68"/>
  <c r="R139" i="68"/>
  <c r="W188" i="68" l="1"/>
  <c r="T19" i="68" l="1"/>
  <c r="P19" i="68"/>
  <c r="T29" i="68"/>
  <c r="P29" i="68"/>
  <c r="T6" i="68"/>
  <c r="P6" i="68"/>
  <c r="T225" i="68"/>
  <c r="M224" i="68"/>
  <c r="X223" i="68"/>
  <c r="R223" i="68"/>
  <c r="R222" i="68"/>
  <c r="R221" i="68"/>
  <c r="R220" i="68"/>
  <c r="T218" i="68"/>
  <c r="M217" i="68"/>
  <c r="X216" i="68"/>
  <c r="R216" i="68"/>
  <c r="R215" i="68"/>
  <c r="R214" i="68"/>
  <c r="R213" i="68"/>
  <c r="T211" i="68"/>
  <c r="M210" i="68"/>
  <c r="X209" i="68"/>
  <c r="R209" i="68"/>
  <c r="R208" i="68"/>
  <c r="R207" i="68"/>
  <c r="R206" i="68"/>
  <c r="T204" i="68"/>
  <c r="M203" i="68"/>
  <c r="X202" i="68"/>
  <c r="R202" i="68"/>
  <c r="R201" i="68"/>
  <c r="R200" i="68"/>
  <c r="R199" i="68"/>
  <c r="T197" i="68"/>
  <c r="M196" i="68"/>
  <c r="X195" i="68"/>
  <c r="R195" i="68"/>
  <c r="R194" i="68"/>
  <c r="R193" i="68"/>
  <c r="R192" i="68"/>
  <c r="T68" i="68"/>
  <c r="L68" i="68"/>
  <c r="L67" i="68"/>
  <c r="R66" i="68"/>
  <c r="L66" i="68"/>
  <c r="R65" i="68"/>
  <c r="R64" i="68"/>
  <c r="R63" i="68"/>
  <c r="T59" i="68"/>
  <c r="M58" i="68"/>
  <c r="R57" i="68"/>
  <c r="X56" i="68"/>
  <c r="W56" i="68"/>
  <c r="R56" i="68"/>
  <c r="R55" i="68"/>
  <c r="R54" i="68"/>
  <c r="T52" i="68"/>
  <c r="M51" i="68"/>
  <c r="R50" i="68"/>
  <c r="X49" i="68"/>
  <c r="W49" i="68"/>
  <c r="R49" i="68"/>
  <c r="R48" i="68"/>
  <c r="R47" i="68"/>
  <c r="T45" i="68"/>
  <c r="M44" i="68"/>
  <c r="R43" i="68"/>
  <c r="X42" i="68"/>
  <c r="W42" i="68"/>
  <c r="R42" i="68"/>
  <c r="R41" i="68"/>
  <c r="R40" i="68"/>
  <c r="L127" i="68"/>
  <c r="L126" i="68"/>
  <c r="M134" i="68" l="1"/>
  <c r="M120" i="68"/>
  <c r="M113" i="68"/>
  <c r="W236" i="68" l="1"/>
  <c r="W239" i="68" s="1"/>
  <c r="W229" i="68"/>
  <c r="L91" i="68" l="1"/>
  <c r="T258" i="68" l="1"/>
  <c r="M256" i="68"/>
  <c r="R255" i="68"/>
  <c r="R254" i="68"/>
  <c r="R253" i="68"/>
  <c r="R252" i="68"/>
  <c r="T241" i="68" l="1"/>
  <c r="M240" i="68"/>
  <c r="X238" i="68"/>
  <c r="W231" i="68"/>
  <c r="T234" i="68"/>
  <c r="M233" i="68"/>
  <c r="X231" i="68"/>
  <c r="R162" i="68"/>
  <c r="R161" i="68"/>
  <c r="R160" i="68"/>
  <c r="R159" i="68"/>
  <c r="R158" i="68"/>
  <c r="R157" i="68"/>
  <c r="T164" i="68"/>
  <c r="R245" i="68"/>
  <c r="T135" i="68" l="1"/>
  <c r="L134" i="68"/>
  <c r="R133" i="68"/>
  <c r="R132" i="68"/>
  <c r="R131" i="68"/>
  <c r="R130" i="68"/>
  <c r="T128" i="68"/>
  <c r="R126" i="68"/>
  <c r="R125" i="68"/>
  <c r="R124" i="68"/>
  <c r="R123" i="68"/>
  <c r="T121" i="68"/>
  <c r="L120" i="68"/>
  <c r="R119" i="68"/>
  <c r="R118" i="68"/>
  <c r="R117" i="68"/>
  <c r="R116" i="68"/>
  <c r="T114" i="68"/>
  <c r="L113" i="68"/>
  <c r="R112" i="68"/>
  <c r="R111" i="68"/>
  <c r="R110" i="68"/>
  <c r="R109" i="68"/>
  <c r="T105" i="68"/>
  <c r="M104" i="68"/>
  <c r="R103" i="68"/>
  <c r="R102" i="68"/>
  <c r="R101" i="68"/>
  <c r="R100" i="68"/>
  <c r="T98" i="68"/>
  <c r="M97" i="68"/>
  <c r="R96" i="68"/>
  <c r="R95" i="68"/>
  <c r="R94" i="68"/>
  <c r="R93" i="68"/>
  <c r="T91" i="68"/>
  <c r="R89" i="68"/>
  <c r="R88" i="68"/>
  <c r="R87" i="68"/>
  <c r="R86" i="68"/>
  <c r="T84" i="68"/>
  <c r="M83" i="68"/>
  <c r="R82" i="68"/>
  <c r="R81" i="68"/>
  <c r="R80" i="68"/>
  <c r="R79" i="68"/>
  <c r="T77" i="68"/>
  <c r="M76" i="68"/>
  <c r="R75" i="68"/>
  <c r="R74" i="68"/>
  <c r="R73" i="68"/>
  <c r="R72" i="68"/>
  <c r="R311" i="68" l="1"/>
  <c r="R310" i="68"/>
  <c r="R309" i="68"/>
  <c r="R308" i="68"/>
  <c r="R363" i="68" l="1"/>
  <c r="T313" i="68"/>
  <c r="L291" i="67"/>
  <c r="L290" i="67"/>
  <c r="M298" i="67" l="1"/>
  <c r="M284" i="67"/>
  <c r="L263" i="67" l="1"/>
  <c r="L262" i="67"/>
  <c r="L261" i="67"/>
  <c r="M238" i="67" l="1"/>
  <c r="M252" i="67"/>
  <c r="M231" i="67"/>
  <c r="M245" i="67"/>
  <c r="T299" i="67" l="1"/>
  <c r="L298" i="67"/>
  <c r="R297" i="67"/>
  <c r="R296" i="67"/>
  <c r="R295" i="67"/>
  <c r="R294" i="67"/>
  <c r="T292" i="67"/>
  <c r="R290" i="67"/>
  <c r="R289" i="67"/>
  <c r="R288" i="67"/>
  <c r="R287" i="67"/>
  <c r="T285" i="67"/>
  <c r="L284" i="67"/>
  <c r="R283" i="67"/>
  <c r="R282" i="67"/>
  <c r="R281" i="67"/>
  <c r="R280" i="67"/>
  <c r="T276" i="67"/>
  <c r="M275" i="67"/>
  <c r="R274" i="67"/>
  <c r="R273" i="67"/>
  <c r="R272" i="67"/>
  <c r="R271" i="67"/>
  <c r="T269" i="67"/>
  <c r="M268" i="67"/>
  <c r="R267" i="67"/>
  <c r="R266" i="67"/>
  <c r="R265" i="67"/>
  <c r="R264" i="67"/>
  <c r="T262" i="67"/>
  <c r="R260" i="67"/>
  <c r="R259" i="67"/>
  <c r="R258" i="67"/>
  <c r="R257" i="67"/>
  <c r="P142" i="67" l="1"/>
  <c r="P145" i="67"/>
  <c r="T142" i="67"/>
  <c r="T145" i="67"/>
  <c r="T253" i="67" l="1"/>
  <c r="R251" i="67"/>
  <c r="R250" i="67"/>
  <c r="R249" i="67"/>
  <c r="R248" i="67"/>
  <c r="T246" i="67"/>
  <c r="R244" i="67"/>
  <c r="R243" i="67"/>
  <c r="R242" i="67"/>
  <c r="R241" i="67"/>
  <c r="T239" i="67"/>
  <c r="R237" i="67"/>
  <c r="R236" i="67"/>
  <c r="R235" i="67"/>
  <c r="R234" i="67"/>
  <c r="R230" i="67"/>
  <c r="R229" i="67"/>
  <c r="R228" i="67"/>
  <c r="R227" i="67"/>
  <c r="T232" i="67"/>
  <c r="P138" i="67" l="1"/>
  <c r="T138" i="67"/>
  <c r="P135" i="67"/>
  <c r="T135" i="67"/>
  <c r="T159" i="67" l="1"/>
  <c r="T153" i="67"/>
  <c r="P159" i="67"/>
  <c r="P153" i="67"/>
  <c r="T126" i="67" l="1"/>
  <c r="P126" i="67"/>
  <c r="P120" i="67"/>
  <c r="T120" i="67"/>
  <c r="P107" i="67"/>
  <c r="T107" i="67"/>
  <c r="W423" i="66" l="1"/>
  <c r="W424" i="66" s="1"/>
  <c r="W419" i="66"/>
  <c r="W428" i="66"/>
  <c r="L212" i="67" l="1"/>
  <c r="L205" i="67"/>
  <c r="L197" i="67"/>
  <c r="L196" i="67"/>
  <c r="M174" i="67"/>
  <c r="M167" i="67"/>
  <c r="L93" i="67"/>
  <c r="L92" i="67"/>
  <c r="L72" i="67"/>
  <c r="L65" i="67"/>
  <c r="L64" i="67"/>
  <c r="M181" i="67" l="1"/>
  <c r="T101" i="67"/>
  <c r="L100" i="67"/>
  <c r="R99" i="67"/>
  <c r="L99" i="67"/>
  <c r="R98" i="67"/>
  <c r="R97" i="67"/>
  <c r="R96" i="67"/>
  <c r="T94" i="67"/>
  <c r="R92" i="67"/>
  <c r="R91" i="67"/>
  <c r="R90" i="67"/>
  <c r="R89" i="67"/>
  <c r="T87" i="67"/>
  <c r="L86" i="67"/>
  <c r="R85" i="67"/>
  <c r="L85" i="67"/>
  <c r="R84" i="67"/>
  <c r="R83" i="67"/>
  <c r="R82" i="67"/>
  <c r="T80" i="67"/>
  <c r="L79" i="67"/>
  <c r="R78" i="67"/>
  <c r="L78" i="67"/>
  <c r="R77" i="67"/>
  <c r="R76" i="67"/>
  <c r="R75" i="67"/>
  <c r="T73" i="67"/>
  <c r="R71" i="67"/>
  <c r="L71" i="67"/>
  <c r="R70" i="67"/>
  <c r="R69" i="67"/>
  <c r="R68" i="67"/>
  <c r="T66" i="67"/>
  <c r="R64" i="67"/>
  <c r="R63" i="67"/>
  <c r="R62" i="67"/>
  <c r="R61" i="67"/>
  <c r="R55" i="67" l="1"/>
  <c r="R54" i="67"/>
  <c r="R53" i="67"/>
  <c r="R52" i="67"/>
  <c r="R48" i="67"/>
  <c r="R47" i="67"/>
  <c r="R46" i="67"/>
  <c r="R45" i="67"/>
  <c r="R189" i="67" l="1"/>
  <c r="R196" i="67"/>
  <c r="R419" i="66" l="1"/>
  <c r="R420" i="66"/>
  <c r="R421" i="66"/>
  <c r="R422" i="66"/>
  <c r="M424" i="66"/>
  <c r="T424" i="66"/>
  <c r="T433" i="66"/>
  <c r="T57" i="67" l="1"/>
  <c r="T50" i="67"/>
  <c r="M199" i="67" l="1"/>
  <c r="T198" i="67"/>
  <c r="R195" i="67"/>
  <c r="R194" i="67"/>
  <c r="R193" i="67"/>
  <c r="M192" i="67"/>
  <c r="T191" i="67"/>
  <c r="M191" i="67"/>
  <c r="R188" i="67"/>
  <c r="R187" i="67"/>
  <c r="R186" i="67"/>
  <c r="T214" i="67"/>
  <c r="L213" i="67"/>
  <c r="R212" i="67"/>
  <c r="R211" i="67"/>
  <c r="R210" i="67"/>
  <c r="R209" i="67"/>
  <c r="T207" i="67"/>
  <c r="L206" i="67"/>
  <c r="R205" i="67"/>
  <c r="R204" i="67"/>
  <c r="R203" i="67"/>
  <c r="R202" i="67"/>
  <c r="T182" i="67"/>
  <c r="R180" i="67"/>
  <c r="R179" i="67"/>
  <c r="R178" i="67"/>
  <c r="R177" i="67"/>
  <c r="T175" i="67"/>
  <c r="R173" i="67"/>
  <c r="R172" i="67"/>
  <c r="R171" i="67"/>
  <c r="R170" i="67"/>
  <c r="T168" i="67"/>
  <c r="R166" i="67"/>
  <c r="R165" i="67"/>
  <c r="R164" i="67"/>
  <c r="R163" i="67"/>
  <c r="T9" i="67" l="1"/>
  <c r="L8" i="67"/>
  <c r="R7" i="67"/>
  <c r="L7" i="67"/>
  <c r="R6" i="67"/>
  <c r="R5" i="67"/>
  <c r="R4" i="67"/>
  <c r="X29" i="67" l="1"/>
  <c r="R27" i="67"/>
  <c r="R28" i="67"/>
  <c r="R29" i="67"/>
  <c r="R30" i="67"/>
  <c r="R13" i="67" l="1"/>
  <c r="R14" i="67"/>
  <c r="R15" i="67"/>
  <c r="R16" i="67"/>
  <c r="R305" i="67" l="1"/>
  <c r="T41" i="67"/>
  <c r="M40" i="67"/>
  <c r="X39" i="67"/>
  <c r="R39" i="67"/>
  <c r="R38" i="67"/>
  <c r="R37" i="67"/>
  <c r="R36" i="67"/>
  <c r="T223" i="67"/>
  <c r="M222" i="67"/>
  <c r="X221" i="67"/>
  <c r="R221" i="67"/>
  <c r="R220" i="67"/>
  <c r="R219" i="67"/>
  <c r="R218" i="67"/>
  <c r="T32" i="67"/>
  <c r="M31" i="67"/>
  <c r="W29" i="67"/>
  <c r="T25" i="67"/>
  <c r="M24" i="67"/>
  <c r="X22" i="67"/>
  <c r="W22" i="67"/>
  <c r="R21" i="67"/>
  <c r="R20" i="67"/>
  <c r="T18" i="67"/>
  <c r="M17" i="67"/>
  <c r="X15" i="67"/>
  <c r="W15" i="67"/>
  <c r="L404" i="66" l="1"/>
  <c r="L397" i="66"/>
  <c r="L391" i="66"/>
  <c r="L390" i="66"/>
  <c r="N376" i="66" l="1"/>
  <c r="M376" i="66"/>
  <c r="M375" i="66"/>
  <c r="R387" i="66"/>
  <c r="R388" i="66"/>
  <c r="R389" i="66"/>
  <c r="R390" i="66"/>
  <c r="T392" i="66"/>
  <c r="R394" i="66"/>
  <c r="R395" i="66"/>
  <c r="R396" i="66"/>
  <c r="R397" i="66"/>
  <c r="T399" i="66"/>
  <c r="R401" i="66"/>
  <c r="R402" i="66"/>
  <c r="R403" i="66"/>
  <c r="R404" i="66"/>
  <c r="T406" i="66"/>
  <c r="M359" i="66" l="1"/>
  <c r="M384" i="66"/>
  <c r="M368" i="66"/>
  <c r="M367" i="66"/>
  <c r="M352" i="66"/>
  <c r="M351" i="66"/>
  <c r="M344" i="66"/>
  <c r="M343" i="66"/>
  <c r="M332" i="66" l="1"/>
  <c r="M325" i="66"/>
  <c r="R315" i="66"/>
  <c r="M318" i="66"/>
  <c r="R310" i="66"/>
  <c r="M311" i="66"/>
  <c r="M304" i="66"/>
  <c r="M297" i="66"/>
  <c r="M290" i="66"/>
  <c r="R372" i="66"/>
  <c r="R371" i="66"/>
  <c r="R370" i="66"/>
  <c r="R369" i="66"/>
  <c r="R364" i="66"/>
  <c r="R363" i="66"/>
  <c r="R362" i="66"/>
  <c r="R361" i="66"/>
  <c r="R356" i="66"/>
  <c r="R355" i="66"/>
  <c r="R354" i="66"/>
  <c r="R353" i="66"/>
  <c r="R379" i="66"/>
  <c r="R378" i="66"/>
  <c r="R377" i="66"/>
  <c r="R339" i="66"/>
  <c r="R338" i="66"/>
  <c r="R337" i="66"/>
  <c r="R349" i="66"/>
  <c r="R348" i="66"/>
  <c r="R347" i="66"/>
  <c r="R346" i="66"/>
  <c r="R345" i="66"/>
  <c r="L250" i="66"/>
  <c r="L249" i="66"/>
  <c r="L248" i="66"/>
  <c r="L243" i="66"/>
  <c r="L242" i="66"/>
  <c r="L241" i="66"/>
  <c r="R357" i="65" l="1"/>
  <c r="R356" i="65"/>
  <c r="R355" i="65"/>
  <c r="R354" i="65"/>
  <c r="R331" i="66" l="1"/>
  <c r="R330" i="66"/>
  <c r="R329" i="66"/>
  <c r="R328" i="66"/>
  <c r="R324" i="66"/>
  <c r="R323" i="66"/>
  <c r="R322" i="66"/>
  <c r="R321" i="66"/>
  <c r="R317" i="66"/>
  <c r="R316" i="66"/>
  <c r="R314" i="66"/>
  <c r="R309" i="66"/>
  <c r="R308" i="66"/>
  <c r="R307" i="66"/>
  <c r="R303" i="66"/>
  <c r="R302" i="66"/>
  <c r="R301" i="66"/>
  <c r="R300" i="66"/>
  <c r="R296" i="66"/>
  <c r="R295" i="66"/>
  <c r="R294" i="66"/>
  <c r="R293" i="66"/>
  <c r="R289" i="66"/>
  <c r="R288" i="66"/>
  <c r="R287" i="66"/>
  <c r="R286" i="66"/>
  <c r="T375" i="66" l="1"/>
  <c r="T367" i="66"/>
  <c r="T359" i="66"/>
  <c r="T351" i="66"/>
  <c r="T383" i="66"/>
  <c r="M383" i="66"/>
  <c r="T343" i="66"/>
  <c r="T333" i="66" l="1"/>
  <c r="T326" i="66" l="1"/>
  <c r="T319" i="66"/>
  <c r="T312" i="66"/>
  <c r="T305" i="66"/>
  <c r="T298" i="66"/>
  <c r="T291" i="66"/>
  <c r="R241" i="66"/>
  <c r="R240" i="66"/>
  <c r="R239" i="66"/>
  <c r="R238" i="66"/>
  <c r="L258" i="66" l="1"/>
  <c r="L257" i="66"/>
  <c r="L224" i="66"/>
  <c r="L223" i="66"/>
  <c r="R254" i="66" l="1"/>
  <c r="R255" i="66"/>
  <c r="R256" i="66"/>
  <c r="R257" i="66"/>
  <c r="V177" i="65"/>
  <c r="T275" i="66" l="1"/>
  <c r="R204" i="66" l="1"/>
  <c r="Y207" i="66"/>
  <c r="Z207" i="66" s="1"/>
  <c r="R207" i="66"/>
  <c r="Y214" i="66"/>
  <c r="Z214" i="66" s="1"/>
  <c r="Y211" i="66"/>
  <c r="Z211" i="66" s="1"/>
  <c r="T225" i="66" l="1"/>
  <c r="R223" i="66"/>
  <c r="R222" i="66"/>
  <c r="R221" i="66"/>
  <c r="R220" i="66"/>
  <c r="R410" i="66"/>
  <c r="M233" i="66" l="1"/>
  <c r="M232" i="66"/>
  <c r="R214" i="66" l="1"/>
  <c r="Y206" i="66"/>
  <c r="Z206" i="66" s="1"/>
  <c r="R206" i="66"/>
  <c r="R213" i="66" l="1"/>
  <c r="R212" i="66"/>
  <c r="R211" i="66"/>
  <c r="R205" i="66" l="1"/>
  <c r="R248" i="66"/>
  <c r="R247" i="66"/>
  <c r="R246" i="66"/>
  <c r="R245" i="66"/>
  <c r="R413" i="66"/>
  <c r="R412" i="66"/>
  <c r="R411" i="66"/>
  <c r="T250" i="66"/>
  <c r="T243" i="66"/>
  <c r="Y413" i="66" l="1"/>
  <c r="Y412" i="66"/>
  <c r="Z412" i="66" s="1"/>
  <c r="Y411" i="66"/>
  <c r="Z411" i="66" s="1"/>
  <c r="Y410" i="66"/>
  <c r="Z410" i="66" s="1"/>
  <c r="Z413" i="66"/>
  <c r="T415" i="66"/>
  <c r="M199" i="66" l="1"/>
  <c r="M192" i="66"/>
  <c r="T259" i="66" l="1"/>
  <c r="W22" i="66" l="1"/>
  <c r="L142" i="66" l="1"/>
  <c r="L141" i="66"/>
  <c r="L135" i="66"/>
  <c r="L134" i="66"/>
  <c r="L133" i="66"/>
  <c r="L128" i="66"/>
  <c r="L127" i="66"/>
  <c r="L121" i="66"/>
  <c r="L120" i="66"/>
  <c r="L119" i="66"/>
  <c r="T282" i="66" l="1"/>
  <c r="T268" i="66"/>
  <c r="M185" i="66"/>
  <c r="R45" i="66"/>
  <c r="L177" i="66" l="1"/>
  <c r="L176" i="66"/>
  <c r="R175" i="66"/>
  <c r="R174" i="66"/>
  <c r="R173" i="66"/>
  <c r="R172" i="66"/>
  <c r="M166" i="66" l="1"/>
  <c r="T216" i="66"/>
  <c r="T209" i="66"/>
  <c r="Y204" i="66"/>
  <c r="Z204" i="66" s="1"/>
  <c r="R165" i="66"/>
  <c r="R164" i="66"/>
  <c r="R163" i="66"/>
  <c r="R162" i="66"/>
  <c r="T57" i="66" l="1"/>
  <c r="T74" i="66"/>
  <c r="T82" i="66"/>
  <c r="T89" i="66"/>
  <c r="L89" i="66"/>
  <c r="L88" i="66"/>
  <c r="L87" i="66"/>
  <c r="R153" i="66" l="1"/>
  <c r="R154" i="66"/>
  <c r="R155" i="66"/>
  <c r="R156" i="66"/>
  <c r="R146" i="66"/>
  <c r="R147" i="66"/>
  <c r="R148" i="66"/>
  <c r="R149" i="66"/>
  <c r="R231" i="66" l="1"/>
  <c r="R230" i="66"/>
  <c r="R229" i="66"/>
  <c r="R87" i="66"/>
  <c r="R86" i="66"/>
  <c r="R85" i="66"/>
  <c r="R84" i="66"/>
  <c r="M83" i="66"/>
  <c r="M82" i="66"/>
  <c r="M74" i="66"/>
  <c r="T177" i="66"/>
  <c r="R80" i="66" l="1"/>
  <c r="R79" i="66"/>
  <c r="R78" i="66"/>
  <c r="R77" i="66"/>
  <c r="R76" i="66"/>
  <c r="R72" i="66"/>
  <c r="R71" i="66"/>
  <c r="R70" i="66"/>
  <c r="R69" i="66"/>
  <c r="R68" i="66"/>
  <c r="R140" i="66"/>
  <c r="R139" i="66"/>
  <c r="R138" i="66"/>
  <c r="R137" i="66"/>
  <c r="R133" i="66"/>
  <c r="R132" i="66"/>
  <c r="R131" i="66"/>
  <c r="R130" i="66"/>
  <c r="R126" i="66"/>
  <c r="R125" i="66"/>
  <c r="R124" i="66"/>
  <c r="R123" i="66"/>
  <c r="R119" i="66"/>
  <c r="R118" i="66"/>
  <c r="R117" i="66"/>
  <c r="R116" i="66"/>
  <c r="L49" i="66"/>
  <c r="L48" i="66"/>
  <c r="M63" i="66"/>
  <c r="M56" i="66"/>
  <c r="T234" i="66"/>
  <c r="T200" i="66" l="1"/>
  <c r="R198" i="66"/>
  <c r="R197" i="66"/>
  <c r="R196" i="66"/>
  <c r="R195" i="66"/>
  <c r="T193" i="66"/>
  <c r="R191" i="66"/>
  <c r="R190" i="66"/>
  <c r="R189" i="66"/>
  <c r="R188" i="66"/>
  <c r="T186" i="66"/>
  <c r="R184" i="66"/>
  <c r="R183" i="66"/>
  <c r="R182" i="66"/>
  <c r="R181" i="66"/>
  <c r="W162" i="66" l="1"/>
  <c r="T168" i="66"/>
  <c r="T142" i="66"/>
  <c r="T135" i="66"/>
  <c r="T128" i="66"/>
  <c r="T121" i="66"/>
  <c r="T16" i="66" l="1"/>
  <c r="T9" i="66"/>
  <c r="T25" i="66"/>
  <c r="M24" i="66"/>
  <c r="R23" i="66"/>
  <c r="X22" i="66"/>
  <c r="R22" i="66"/>
  <c r="R21" i="66"/>
  <c r="R20" i="66"/>
  <c r="V108" i="66" l="1"/>
  <c r="V101" i="66"/>
  <c r="T112" i="66"/>
  <c r="R110" i="66"/>
  <c r="R109" i="66"/>
  <c r="R108" i="66"/>
  <c r="Y107" i="66"/>
  <c r="Z107" i="66" s="1"/>
  <c r="R107" i="66"/>
  <c r="T105" i="66"/>
  <c r="R103" i="66"/>
  <c r="R102" i="66"/>
  <c r="R101" i="66"/>
  <c r="Y100" i="66"/>
  <c r="Z100" i="66" s="1"/>
  <c r="R100" i="66"/>
  <c r="T98" i="66"/>
  <c r="R96" i="66"/>
  <c r="R95" i="66"/>
  <c r="V94" i="66"/>
  <c r="R94" i="66"/>
  <c r="Y93" i="66"/>
  <c r="Z93" i="66" s="1"/>
  <c r="R93" i="66"/>
  <c r="R62" i="66" l="1"/>
  <c r="R61" i="66"/>
  <c r="R60" i="66"/>
  <c r="R59" i="66"/>
  <c r="R55" i="66"/>
  <c r="R54" i="66"/>
  <c r="R53" i="66"/>
  <c r="R52" i="66"/>
  <c r="R48" i="66"/>
  <c r="R47" i="66"/>
  <c r="R46" i="66"/>
  <c r="T158" i="66" l="1"/>
  <c r="M157" i="66"/>
  <c r="X155" i="66"/>
  <c r="T151" i="66"/>
  <c r="M150" i="66"/>
  <c r="X148" i="66"/>
  <c r="T293" i="65" l="1"/>
  <c r="P293" i="65"/>
  <c r="P284" i="65"/>
  <c r="P289" i="65"/>
  <c r="T284" i="65"/>
  <c r="T289" i="65"/>
  <c r="X342" i="65" l="1"/>
  <c r="X340" i="65"/>
  <c r="X338" i="65"/>
  <c r="X336" i="65"/>
  <c r="L231" i="65" l="1"/>
  <c r="L230" i="65"/>
  <c r="M225" i="65"/>
  <c r="T64" i="66" l="1"/>
  <c r="T41" i="66" l="1"/>
  <c r="T34" i="66"/>
  <c r="R212" i="65" l="1"/>
  <c r="R213" i="65"/>
  <c r="R214" i="65"/>
  <c r="R215" i="65"/>
  <c r="R205" i="65"/>
  <c r="R206" i="65"/>
  <c r="R207" i="65"/>
  <c r="R208" i="65"/>
  <c r="R198" i="65"/>
  <c r="R199" i="65"/>
  <c r="R200" i="65"/>
  <c r="R201" i="65"/>
  <c r="R191" i="65"/>
  <c r="R192" i="65"/>
  <c r="R193" i="65"/>
  <c r="R194" i="65"/>
  <c r="R184" i="65"/>
  <c r="R185" i="65"/>
  <c r="R186" i="65"/>
  <c r="R187" i="65"/>
  <c r="R231" i="65"/>
  <c r="R230" i="65"/>
  <c r="R229" i="65"/>
  <c r="R228" i="65"/>
  <c r="R224" i="65"/>
  <c r="R223" i="65"/>
  <c r="R222" i="65"/>
  <c r="R221" i="65"/>
  <c r="R466" i="66"/>
  <c r="W274" i="64" l="1"/>
  <c r="P350" i="65" l="1"/>
  <c r="T350" i="65"/>
  <c r="T50" i="66" l="1"/>
  <c r="P264" i="65" l="1"/>
  <c r="T264" i="65"/>
  <c r="T256" i="65"/>
  <c r="P256" i="65"/>
  <c r="P331" i="65"/>
  <c r="T331" i="65"/>
  <c r="P327" i="65"/>
  <c r="T327" i="65"/>
  <c r="T280" i="65"/>
  <c r="P280" i="65"/>
  <c r="T245" i="65"/>
  <c r="P245" i="65"/>
  <c r="T233" i="65" l="1"/>
  <c r="T226" i="65"/>
  <c r="T217" i="65" l="1"/>
  <c r="M216" i="65"/>
  <c r="X214" i="65"/>
  <c r="T210" i="65"/>
  <c r="M209" i="65"/>
  <c r="X207" i="65"/>
  <c r="T203" i="65"/>
  <c r="M202" i="65"/>
  <c r="X200" i="65"/>
  <c r="T196" i="65"/>
  <c r="M195" i="65"/>
  <c r="X193" i="65"/>
  <c r="X186" i="65"/>
  <c r="T189" i="65"/>
  <c r="M188" i="65"/>
  <c r="L162" i="65"/>
  <c r="L161" i="65"/>
  <c r="M154" i="65"/>
  <c r="R169" i="65" l="1"/>
  <c r="R168" i="65"/>
  <c r="R167" i="65"/>
  <c r="R166" i="65"/>
  <c r="M170" i="65"/>
  <c r="Z178" i="65" l="1"/>
  <c r="Z177" i="65"/>
  <c r="Z176" i="65"/>
  <c r="Z175" i="65"/>
  <c r="R153" i="65" l="1"/>
  <c r="R152" i="65"/>
  <c r="R151" i="65"/>
  <c r="R150" i="65"/>
  <c r="R160" i="65"/>
  <c r="R159" i="65"/>
  <c r="R158" i="65"/>
  <c r="R157" i="65"/>
  <c r="Y118" i="65" l="1"/>
  <c r="Z118" i="65" s="1"/>
  <c r="Y117" i="65"/>
  <c r="Z117" i="65" s="1"/>
  <c r="Y116" i="65"/>
  <c r="Z116" i="65" s="1"/>
  <c r="R118" i="65" l="1"/>
  <c r="R117" i="65" l="1"/>
  <c r="R116" i="65"/>
  <c r="T162" i="65" l="1"/>
  <c r="R364" i="65" l="1"/>
  <c r="R178" i="65"/>
  <c r="R177" i="65"/>
  <c r="R176" i="65"/>
  <c r="R175" i="65"/>
  <c r="T171" i="65" l="1"/>
  <c r="R143" i="65" l="1"/>
  <c r="R142" i="65"/>
  <c r="R141" i="65"/>
  <c r="T155" i="65"/>
  <c r="Y143" i="65" l="1"/>
  <c r="Z143" i="65" s="1"/>
  <c r="Y142" i="65"/>
  <c r="Z142" i="65" s="1"/>
  <c r="Y141" i="65"/>
  <c r="Z141" i="65" s="1"/>
  <c r="Y134" i="65"/>
  <c r="Z134" i="65" s="1"/>
  <c r="Y133" i="65"/>
  <c r="Z133" i="65" s="1"/>
  <c r="Y132" i="65"/>
  <c r="Z132" i="65" s="1"/>
  <c r="Y127" i="65"/>
  <c r="Z127" i="65" s="1"/>
  <c r="Y126" i="65"/>
  <c r="Z126" i="65" s="1"/>
  <c r="Y125" i="65"/>
  <c r="Z125" i="65" s="1"/>
  <c r="R60" i="65" l="1"/>
  <c r="R59" i="65"/>
  <c r="R58" i="65"/>
  <c r="R57" i="65"/>
  <c r="R108" i="65" l="1"/>
  <c r="R107" i="65"/>
  <c r="T112" i="65" l="1"/>
  <c r="T146" i="65"/>
  <c r="R144" i="65"/>
  <c r="R76" i="65" l="1"/>
  <c r="R75" i="65"/>
  <c r="R74" i="65"/>
  <c r="R73" i="65"/>
  <c r="T180" i="65" l="1"/>
  <c r="T121" i="65" l="1"/>
  <c r="R119" i="65"/>
  <c r="X17" i="64" l="1"/>
  <c r="X16" i="64"/>
  <c r="X15" i="64"/>
  <c r="X14" i="64"/>
  <c r="X13" i="64"/>
  <c r="X12" i="64"/>
  <c r="X24" i="64"/>
  <c r="X23" i="64"/>
  <c r="X11" i="64" l="1"/>
  <c r="X10" i="64"/>
  <c r="X9" i="64"/>
  <c r="X8" i="64"/>
  <c r="X7" i="64"/>
  <c r="X6" i="64"/>
  <c r="X5" i="64"/>
  <c r="X4" i="64"/>
  <c r="R94" i="65" l="1"/>
  <c r="R93" i="65"/>
  <c r="R92" i="65"/>
  <c r="R91" i="65"/>
  <c r="R101" i="65"/>
  <c r="R100" i="65"/>
  <c r="R99" i="65"/>
  <c r="R98" i="65"/>
  <c r="R128" i="65"/>
  <c r="R127" i="65"/>
  <c r="R126" i="65"/>
  <c r="R125" i="65"/>
  <c r="R135" i="65"/>
  <c r="R134" i="65"/>
  <c r="R133" i="65"/>
  <c r="R132" i="65"/>
  <c r="R67" i="65" l="1"/>
  <c r="R66" i="65"/>
  <c r="R65" i="65"/>
  <c r="R64" i="65"/>
  <c r="T103" i="65"/>
  <c r="T96" i="65"/>
  <c r="T69" i="65" l="1"/>
  <c r="T78" i="65"/>
  <c r="T87" i="65" l="1"/>
  <c r="R14" i="65"/>
  <c r="R13" i="65"/>
  <c r="R12" i="65"/>
  <c r="R11" i="65"/>
  <c r="R7" i="65"/>
  <c r="R6" i="65"/>
  <c r="R5" i="65"/>
  <c r="R4" i="65"/>
  <c r="X283" i="64" l="1"/>
  <c r="T137" i="65" l="1"/>
  <c r="T130" i="65"/>
  <c r="R53" i="65" l="1"/>
  <c r="R52" i="65"/>
  <c r="R51" i="65"/>
  <c r="R50" i="65"/>
  <c r="T62" i="65"/>
  <c r="R45" i="65" l="1"/>
  <c r="R44" i="65"/>
  <c r="R43" i="65"/>
  <c r="T16" i="65" l="1"/>
  <c r="T9" i="65" l="1"/>
  <c r="T55" i="65" l="1"/>
  <c r="X317" i="61" l="1"/>
  <c r="X264" i="61"/>
  <c r="X263" i="61"/>
  <c r="X262" i="61"/>
  <c r="X261" i="61"/>
  <c r="T48" i="65"/>
  <c r="R285" i="64" l="1"/>
  <c r="R284" i="64"/>
  <c r="R283" i="64"/>
  <c r="R282" i="64"/>
  <c r="R281" i="64"/>
  <c r="W26" i="64" l="1"/>
  <c r="T32" i="65" l="1"/>
  <c r="R39" i="65" l="1"/>
  <c r="R38" i="65"/>
  <c r="R37" i="65"/>
  <c r="R36" i="65"/>
  <c r="T41" i="65"/>
  <c r="R273" i="64" l="1"/>
  <c r="R272" i="64"/>
  <c r="R365" i="64" l="1"/>
  <c r="R364" i="64"/>
  <c r="R363" i="64"/>
  <c r="R362" i="64"/>
  <c r="R356" i="64"/>
  <c r="R355" i="64"/>
  <c r="R354" i="64"/>
  <c r="R353" i="64"/>
  <c r="R349" i="64"/>
  <c r="R348" i="64"/>
  <c r="R347" i="64"/>
  <c r="R346" i="64"/>
  <c r="R374" i="64" l="1"/>
  <c r="R373" i="64"/>
  <c r="R372" i="64"/>
  <c r="R371" i="64"/>
  <c r="T277" i="64" l="1"/>
  <c r="T25" i="65" l="1"/>
  <c r="T289" i="64" l="1"/>
  <c r="R266" i="64"/>
  <c r="R265" i="64"/>
  <c r="R264" i="64"/>
  <c r="R263" i="64"/>
  <c r="R259" i="64"/>
  <c r="R258" i="64"/>
  <c r="R257" i="64"/>
  <c r="R256" i="64"/>
  <c r="R252" i="64"/>
  <c r="R251" i="64"/>
  <c r="R250" i="64"/>
  <c r="R249" i="64"/>
  <c r="T367" i="64" l="1"/>
  <c r="R385" i="64"/>
  <c r="T376" i="64" l="1"/>
  <c r="X308" i="64" l="1"/>
  <c r="X309" i="64" s="1"/>
  <c r="X301" i="64"/>
  <c r="X302" i="64" s="1"/>
  <c r="R310" i="64"/>
  <c r="R309" i="64"/>
  <c r="R308" i="64"/>
  <c r="R307" i="64"/>
  <c r="R303" i="64"/>
  <c r="R302" i="64"/>
  <c r="R301" i="64"/>
  <c r="R300" i="64"/>
  <c r="R296" i="64"/>
  <c r="R295" i="64"/>
  <c r="R294" i="64"/>
  <c r="R293" i="64"/>
  <c r="X294" i="64" l="1"/>
  <c r="X295" i="64" s="1"/>
  <c r="R243" i="64"/>
  <c r="R242" i="64"/>
  <c r="R241" i="64"/>
  <c r="R240" i="64"/>
  <c r="T268" i="64" l="1"/>
  <c r="R340" i="64" l="1"/>
  <c r="R339" i="64"/>
  <c r="R338" i="64"/>
  <c r="R337" i="64"/>
  <c r="R326" i="64"/>
  <c r="R325" i="64"/>
  <c r="R324" i="64"/>
  <c r="R323" i="64"/>
  <c r="R333" i="64"/>
  <c r="R332" i="64"/>
  <c r="R331" i="64"/>
  <c r="R330" i="64"/>
  <c r="T245" i="64" l="1"/>
  <c r="R225" i="64" l="1"/>
  <c r="R224" i="64"/>
  <c r="R223" i="64"/>
  <c r="R222" i="64"/>
  <c r="R210" i="64"/>
  <c r="R209" i="64"/>
  <c r="R208" i="64"/>
  <c r="R207" i="64"/>
  <c r="R218" i="64"/>
  <c r="R217" i="64"/>
  <c r="R216" i="64"/>
  <c r="R215" i="64"/>
  <c r="R214" i="64"/>
  <c r="X26" i="64" l="1"/>
  <c r="T261" i="64"/>
  <c r="T254" i="64"/>
  <c r="T358" i="64" l="1"/>
  <c r="T351" i="64"/>
  <c r="T319" i="64" l="1"/>
  <c r="T312" i="64"/>
  <c r="T305" i="64"/>
  <c r="T298" i="64"/>
  <c r="X129" i="64" l="1"/>
  <c r="T27" i="64" l="1"/>
  <c r="P27" i="64"/>
  <c r="W280" i="63" l="1"/>
  <c r="X279" i="63"/>
  <c r="X215" i="63"/>
  <c r="X214" i="63"/>
  <c r="X213" i="63"/>
  <c r="X212" i="63"/>
  <c r="X211" i="63"/>
  <c r="X210" i="63"/>
  <c r="X209" i="63"/>
  <c r="X206" i="63"/>
  <c r="X204" i="63"/>
  <c r="X191" i="63"/>
  <c r="X180" i="63"/>
  <c r="X179" i="63"/>
  <c r="X177" i="63"/>
  <c r="W208" i="63"/>
  <c r="X208" i="63" s="1"/>
  <c r="W207" i="63"/>
  <c r="X207" i="63" s="1"/>
  <c r="W205" i="63"/>
  <c r="X205" i="63" s="1"/>
  <c r="W203" i="63"/>
  <c r="X203" i="63" s="1"/>
  <c r="W202" i="63"/>
  <c r="X202" i="63" s="1"/>
  <c r="W201" i="63"/>
  <c r="X201" i="63" s="1"/>
  <c r="W200" i="63"/>
  <c r="X200" i="63" s="1"/>
  <c r="W199" i="63"/>
  <c r="X199" i="63" s="1"/>
  <c r="W198" i="63"/>
  <c r="X198" i="63" s="1"/>
  <c r="W197" i="63"/>
  <c r="X197" i="63" s="1"/>
  <c r="W196" i="63"/>
  <c r="X196" i="63" s="1"/>
  <c r="W195" i="63"/>
  <c r="X195" i="63" s="1"/>
  <c r="W194" i="63"/>
  <c r="X194" i="63" s="1"/>
  <c r="W193" i="63"/>
  <c r="X193" i="63" s="1"/>
  <c r="W192" i="63"/>
  <c r="X192" i="63" s="1"/>
  <c r="W190" i="63"/>
  <c r="X190" i="63" s="1"/>
  <c r="W189" i="63"/>
  <c r="X189" i="63" s="1"/>
  <c r="W188" i="63"/>
  <c r="X188" i="63" s="1"/>
  <c r="W187" i="63"/>
  <c r="X187" i="63" s="1"/>
  <c r="W186" i="63"/>
  <c r="X186" i="63" s="1"/>
  <c r="W185" i="63"/>
  <c r="X185" i="63" s="1"/>
  <c r="W184" i="63"/>
  <c r="X184" i="63" s="1"/>
  <c r="W183" i="63"/>
  <c r="X183" i="63" s="1"/>
  <c r="W182" i="63"/>
  <c r="X182" i="63" s="1"/>
  <c r="W181" i="63"/>
  <c r="X181" i="63" s="1"/>
  <c r="W178" i="63"/>
  <c r="X178" i="63" s="1"/>
  <c r="W176" i="63"/>
  <c r="W216" i="63" l="1"/>
  <c r="X176" i="63"/>
  <c r="R191" i="64"/>
  <c r="R190" i="64"/>
  <c r="R189" i="64"/>
  <c r="R188" i="64"/>
  <c r="T193" i="64" l="1"/>
  <c r="R173" i="64" l="1"/>
  <c r="R172" i="64"/>
  <c r="R171" i="64"/>
  <c r="R170" i="64"/>
  <c r="R169" i="64"/>
  <c r="X64" i="64"/>
  <c r="X56" i="64"/>
  <c r="T199" i="64" l="1"/>
  <c r="R182" i="64" l="1"/>
  <c r="R181" i="64"/>
  <c r="R180" i="64"/>
  <c r="R179" i="64"/>
  <c r="T227" i="64" l="1"/>
  <c r="T220" i="64"/>
  <c r="T212" i="64"/>
  <c r="R154" i="64" l="1"/>
  <c r="R153" i="64"/>
  <c r="R155" i="64"/>
  <c r="R163" i="64"/>
  <c r="R162" i="64"/>
  <c r="R161" i="64"/>
  <c r="R160" i="64"/>
  <c r="R156" i="64"/>
  <c r="T165" i="64" l="1"/>
  <c r="T342" i="64" l="1"/>
  <c r="T335" i="64"/>
  <c r="T328" i="64"/>
  <c r="T184" i="64" l="1"/>
  <c r="R104" i="64" l="1"/>
  <c r="R103" i="64"/>
  <c r="R102" i="64"/>
  <c r="R101" i="64"/>
  <c r="R97" i="64"/>
  <c r="R96" i="64"/>
  <c r="R95" i="64"/>
  <c r="R94" i="64"/>
  <c r="R90" i="64"/>
  <c r="R89" i="64"/>
  <c r="R88" i="64"/>
  <c r="R87" i="64"/>
  <c r="R83" i="64"/>
  <c r="R82" i="64"/>
  <c r="R81" i="64"/>
  <c r="R80" i="64"/>
  <c r="R76" i="64" l="1"/>
  <c r="R75" i="64"/>
  <c r="R74" i="64"/>
  <c r="R73" i="64"/>
  <c r="R113" i="64" l="1"/>
  <c r="R112" i="64"/>
  <c r="R111" i="64"/>
  <c r="R110" i="64"/>
  <c r="T175" i="64" l="1"/>
  <c r="T158" i="64" l="1"/>
  <c r="T35" i="64" l="1"/>
  <c r="X111" i="64" l="1"/>
  <c r="T236" i="64" l="1"/>
  <c r="X280" i="63" l="1"/>
  <c r="T280" i="63"/>
  <c r="P280" i="63"/>
  <c r="R200" i="64" l="1"/>
  <c r="R198" i="64"/>
  <c r="R197" i="64"/>
  <c r="R147" i="64"/>
  <c r="R146" i="64"/>
  <c r="R145" i="64"/>
  <c r="R144" i="64"/>
  <c r="R140" i="64"/>
  <c r="R139" i="64"/>
  <c r="R138" i="64"/>
  <c r="R137" i="64"/>
  <c r="R122" i="64"/>
  <c r="R121" i="64"/>
  <c r="R120" i="64"/>
  <c r="R119" i="64"/>
  <c r="R67" i="64"/>
  <c r="R66" i="64"/>
  <c r="R65" i="64"/>
  <c r="R59" i="64"/>
  <c r="R58" i="64"/>
  <c r="R57" i="64"/>
  <c r="T69" i="64" l="1"/>
  <c r="T61" i="64"/>
  <c r="T53" i="64"/>
  <c r="R51" i="64"/>
  <c r="R50" i="64"/>
  <c r="R49" i="64"/>
  <c r="R48" i="64"/>
  <c r="R47" i="64"/>
  <c r="T45" i="64"/>
  <c r="R43" i="64"/>
  <c r="R42" i="64"/>
  <c r="R41" i="64"/>
  <c r="R40" i="64"/>
  <c r="R39" i="64"/>
  <c r="T27" i="61" l="1"/>
  <c r="R25" i="61"/>
  <c r="R24" i="61"/>
  <c r="R23" i="61"/>
  <c r="R22" i="61"/>
  <c r="R333" i="63" l="1"/>
  <c r="R245" i="63"/>
  <c r="T149" i="64"/>
  <c r="T142" i="64"/>
  <c r="R273" i="63" l="1"/>
  <c r="R272" i="63"/>
  <c r="R271" i="63"/>
  <c r="R270" i="63"/>
  <c r="R269" i="63"/>
  <c r="R265" i="63"/>
  <c r="R264" i="63"/>
  <c r="R263" i="63"/>
  <c r="R262" i="63"/>
  <c r="R261" i="63"/>
  <c r="T203" i="64"/>
  <c r="R255" i="63" l="1"/>
  <c r="R254" i="63"/>
  <c r="R253" i="63"/>
  <c r="R252" i="63"/>
  <c r="R247" i="63"/>
  <c r="R246" i="63"/>
  <c r="R241" i="63"/>
  <c r="R240" i="63"/>
  <c r="R239" i="63"/>
  <c r="R238" i="63"/>
  <c r="T216" i="63" l="1"/>
  <c r="P216" i="63"/>
  <c r="R232" i="63" l="1"/>
  <c r="R231" i="63"/>
  <c r="R230" i="63"/>
  <c r="R229" i="63"/>
  <c r="R228" i="63"/>
  <c r="R224" i="63"/>
  <c r="R223" i="63"/>
  <c r="R222" i="63"/>
  <c r="R221" i="63"/>
  <c r="R220" i="63"/>
  <c r="T133" i="64" l="1"/>
  <c r="T320" i="61" l="1"/>
  <c r="P320" i="61"/>
  <c r="T234" i="63" l="1"/>
  <c r="T226" i="63"/>
  <c r="T275" i="63"/>
  <c r="T267" i="63"/>
  <c r="R287" i="63" l="1"/>
  <c r="R286" i="63"/>
  <c r="R285" i="63"/>
  <c r="R284" i="63"/>
  <c r="T115" i="64" l="1"/>
  <c r="T289" i="63" l="1"/>
  <c r="R154" i="63" l="1"/>
  <c r="R153" i="63"/>
  <c r="R152" i="63"/>
  <c r="R151" i="63"/>
  <c r="R150" i="63"/>
  <c r="R145" i="63"/>
  <c r="R144" i="63"/>
  <c r="R143" i="63"/>
  <c r="R142" i="63"/>
  <c r="T257" i="63" l="1"/>
  <c r="T250" i="63"/>
  <c r="T243" i="63"/>
  <c r="R128" i="63" l="1"/>
  <c r="R127" i="63"/>
  <c r="R126" i="63"/>
  <c r="R136" i="63" l="1"/>
  <c r="R135" i="63"/>
  <c r="R134" i="63"/>
  <c r="R133" i="63"/>
  <c r="T124" i="64" l="1"/>
  <c r="T106" i="64"/>
  <c r="T99" i="64"/>
  <c r="T92" i="64"/>
  <c r="T85" i="64"/>
  <c r="T78" i="64"/>
  <c r="R120" i="63" l="1"/>
  <c r="R119" i="63"/>
  <c r="R118" i="63"/>
  <c r="R117" i="63"/>
  <c r="R116" i="63"/>
  <c r="R107" i="63" l="1"/>
  <c r="R101" i="63" l="1"/>
  <c r="R100" i="63"/>
  <c r="R99" i="63"/>
  <c r="R98" i="63"/>
  <c r="R97" i="63"/>
  <c r="R93" i="63"/>
  <c r="R92" i="63"/>
  <c r="R91" i="63"/>
  <c r="R90" i="63"/>
  <c r="R89" i="63"/>
  <c r="R85" i="63"/>
  <c r="R84" i="63"/>
  <c r="R83" i="63"/>
  <c r="R82" i="63"/>
  <c r="R81" i="63"/>
  <c r="R77" i="63"/>
  <c r="R76" i="63"/>
  <c r="R75" i="63"/>
  <c r="R74" i="63"/>
  <c r="R73" i="63"/>
  <c r="R69" i="63"/>
  <c r="R68" i="63"/>
  <c r="R67" i="63"/>
  <c r="R66" i="63"/>
  <c r="R65" i="63"/>
  <c r="R59" i="63"/>
  <c r="R58" i="63"/>
  <c r="R57" i="63"/>
  <c r="R56" i="63"/>
  <c r="X216" i="63" l="1"/>
  <c r="T156" i="63"/>
  <c r="T148" i="63"/>
  <c r="T112" i="63" l="1"/>
  <c r="R50" i="63" l="1"/>
  <c r="R49" i="63"/>
  <c r="R48" i="63"/>
  <c r="R47" i="63"/>
  <c r="T138" i="63" l="1"/>
  <c r="T131" i="63"/>
  <c r="T172" i="63" l="1"/>
  <c r="T165" i="63"/>
  <c r="T103" i="63" l="1"/>
  <c r="V261" i="61"/>
  <c r="R29" i="63"/>
  <c r="T95" i="63" l="1"/>
  <c r="T87" i="63"/>
  <c r="T79" i="63"/>
  <c r="T71" i="63"/>
  <c r="T25" i="63" l="1"/>
  <c r="T18" i="63"/>
  <c r="T9" i="63"/>
  <c r="R7" i="63"/>
  <c r="R6" i="63"/>
  <c r="X5" i="63"/>
  <c r="R5" i="63"/>
  <c r="R4" i="63"/>
  <c r="T61" i="63" l="1"/>
  <c r="R414" i="61" l="1"/>
  <c r="R413" i="61"/>
  <c r="R412" i="61"/>
  <c r="R411" i="61"/>
  <c r="R410" i="61"/>
  <c r="R406" i="61"/>
  <c r="R405" i="61"/>
  <c r="R404" i="61"/>
  <c r="R403" i="61"/>
  <c r="R402" i="61"/>
  <c r="T122" i="63"/>
  <c r="T43" i="63"/>
  <c r="X38" i="63"/>
  <c r="R396" i="61"/>
  <c r="R395" i="61"/>
  <c r="R394" i="61"/>
  <c r="R393" i="61"/>
  <c r="T416" i="61" l="1"/>
  <c r="T408" i="61"/>
  <c r="R378" i="61" l="1"/>
  <c r="R377" i="61"/>
  <c r="R376" i="61"/>
  <c r="R375" i="61"/>
  <c r="T52" i="63"/>
  <c r="T398" i="61"/>
  <c r="R317" i="61" l="1"/>
  <c r="T34" i="63" l="1"/>
  <c r="R163" i="61" l="1"/>
  <c r="R162" i="61"/>
  <c r="R161" i="61"/>
  <c r="R156" i="61"/>
  <c r="R155" i="61"/>
  <c r="R154" i="61"/>
  <c r="T380" i="61" l="1"/>
  <c r="X364" i="61" l="1"/>
  <c r="X363" i="61"/>
  <c r="X362" i="61"/>
  <c r="X146" i="61"/>
  <c r="X139" i="61"/>
  <c r="R245" i="61" l="1"/>
  <c r="R244" i="61"/>
  <c r="R243" i="61"/>
  <c r="R237" i="61"/>
  <c r="R236" i="61"/>
  <c r="R235" i="61"/>
  <c r="R234" i="61"/>
  <c r="R233" i="61"/>
  <c r="R229" i="61"/>
  <c r="R228" i="61"/>
  <c r="R227" i="61"/>
  <c r="R226" i="61"/>
  <c r="R222" i="61" l="1"/>
  <c r="R221" i="61"/>
  <c r="R220" i="61"/>
  <c r="R219" i="61"/>
  <c r="R218" i="61"/>
  <c r="R214" i="61"/>
  <c r="R213" i="61"/>
  <c r="R212" i="61"/>
  <c r="R211" i="61"/>
  <c r="R210" i="61"/>
  <c r="R206" i="61"/>
  <c r="R205" i="61"/>
  <c r="R204" i="61"/>
  <c r="R203" i="61"/>
  <c r="R202" i="61"/>
  <c r="R198" i="61"/>
  <c r="R197" i="61"/>
  <c r="R196" i="61"/>
  <c r="R195" i="61"/>
  <c r="R194" i="61"/>
  <c r="R190" i="61"/>
  <c r="R189" i="61"/>
  <c r="R188" i="61"/>
  <c r="R187" i="61"/>
  <c r="R186" i="61"/>
  <c r="R182" i="61"/>
  <c r="R181" i="61"/>
  <c r="R180" i="61"/>
  <c r="R179" i="61"/>
  <c r="R178" i="61"/>
  <c r="R174" i="61"/>
  <c r="R173" i="61"/>
  <c r="R172" i="61"/>
  <c r="R171" i="61"/>
  <c r="R170" i="61" l="1"/>
  <c r="R387" i="61"/>
  <c r="R386" i="61"/>
  <c r="R385" i="61"/>
  <c r="R384" i="61"/>
  <c r="T389" i="61"/>
  <c r="T166" i="61" l="1"/>
  <c r="R141" i="61" l="1"/>
  <c r="R140" i="61"/>
  <c r="R139" i="61"/>
  <c r="R138" i="61"/>
  <c r="R148" i="61"/>
  <c r="R147" i="61"/>
  <c r="R146" i="61"/>
  <c r="R145" i="61"/>
  <c r="R356" i="61" l="1"/>
  <c r="R355" i="61"/>
  <c r="R354" i="61"/>
  <c r="R353" i="61"/>
  <c r="R347" i="61"/>
  <c r="R346" i="61"/>
  <c r="R345" i="61"/>
  <c r="R344" i="61"/>
  <c r="R340" i="61"/>
  <c r="R339" i="61"/>
  <c r="R338" i="61"/>
  <c r="R337" i="61"/>
  <c r="R333" i="61"/>
  <c r="R332" i="61"/>
  <c r="R331" i="61"/>
  <c r="R330" i="61"/>
  <c r="R326" i="61"/>
  <c r="R325" i="61"/>
  <c r="R324" i="61"/>
  <c r="R323" i="61"/>
  <c r="R253" i="61" l="1"/>
  <c r="R252" i="61"/>
  <c r="T257" i="61" l="1"/>
  <c r="T239" i="61" l="1"/>
  <c r="T231" i="61"/>
  <c r="T248" i="61"/>
  <c r="T150" i="61" l="1"/>
  <c r="T143" i="61"/>
  <c r="T224" i="61" l="1"/>
  <c r="T216" i="61"/>
  <c r="T208" i="61"/>
  <c r="T200" i="61"/>
  <c r="T192" i="61"/>
  <c r="T184" i="61"/>
  <c r="T176" i="61"/>
  <c r="X130" i="61" l="1"/>
  <c r="R99" i="61" l="1"/>
  <c r="R98" i="61"/>
  <c r="R97" i="61"/>
  <c r="R92" i="61"/>
  <c r="R91" i="61"/>
  <c r="R90" i="61"/>
  <c r="T358" i="61" l="1"/>
  <c r="X353" i="61"/>
  <c r="X496" i="60"/>
  <c r="X495" i="60"/>
  <c r="X494" i="60"/>
  <c r="X493" i="60"/>
  <c r="X492" i="60"/>
  <c r="X491" i="60"/>
  <c r="X490" i="60"/>
  <c r="X489" i="60"/>
  <c r="X488" i="60"/>
  <c r="X487" i="60"/>
  <c r="X486" i="60"/>
  <c r="X485" i="60"/>
  <c r="X484" i="60"/>
  <c r="X483" i="60"/>
  <c r="X482" i="60"/>
  <c r="X481" i="60"/>
  <c r="X497" i="60" s="1"/>
  <c r="W497" i="60" l="1"/>
  <c r="R66" i="61" l="1"/>
  <c r="R65" i="61"/>
  <c r="R64" i="61"/>
  <c r="R63" i="61"/>
  <c r="T159" i="61" l="1"/>
  <c r="T349" i="61" l="1"/>
  <c r="X344" i="61"/>
  <c r="T342" i="61"/>
  <c r="X337" i="61"/>
  <c r="X361" i="60" l="1"/>
  <c r="R84" i="61" l="1"/>
  <c r="R83" i="61"/>
  <c r="R82" i="61"/>
  <c r="R81" i="61"/>
  <c r="T335" i="61" l="1"/>
  <c r="X330" i="61"/>
  <c r="X323" i="61"/>
  <c r="T328" i="61"/>
  <c r="T134" i="61" l="1"/>
  <c r="T68" i="61"/>
  <c r="X73" i="61" l="1"/>
  <c r="T102" i="61" l="1"/>
  <c r="T95" i="61"/>
  <c r="X38" i="61" l="1"/>
  <c r="W472" i="60" l="1"/>
  <c r="X318" i="60" l="1"/>
  <c r="X317" i="60"/>
  <c r="X316" i="60"/>
  <c r="X315" i="60"/>
  <c r="X314" i="60"/>
  <c r="X313" i="60"/>
  <c r="X312" i="60"/>
  <c r="X311" i="60"/>
  <c r="X310" i="60"/>
  <c r="X309" i="60"/>
  <c r="X308" i="60"/>
  <c r="R56" i="61"/>
  <c r="R55" i="61"/>
  <c r="R54" i="61"/>
  <c r="R48" i="61"/>
  <c r="R47" i="61"/>
  <c r="T43" i="61" l="1"/>
  <c r="T36" i="61"/>
  <c r="X31" i="61"/>
  <c r="R173" i="59"/>
  <c r="T18" i="61" l="1"/>
  <c r="R16" i="61"/>
  <c r="R15" i="61"/>
  <c r="R14" i="61"/>
  <c r="R13" i="61"/>
  <c r="T9" i="61"/>
  <c r="R6" i="61"/>
  <c r="R5" i="61"/>
  <c r="R4" i="61"/>
  <c r="R75" i="61" l="1"/>
  <c r="R74" i="61"/>
  <c r="R73" i="61"/>
  <c r="R72" i="61"/>
  <c r="T77" i="61"/>
  <c r="T86" i="61" l="1"/>
  <c r="T59" i="61" l="1"/>
  <c r="T52" i="61"/>
  <c r="R282" i="60" l="1"/>
  <c r="R281" i="60"/>
  <c r="R280" i="60"/>
  <c r="R307" i="60" l="1"/>
  <c r="R306" i="60"/>
  <c r="R305" i="60"/>
  <c r="R304" i="60"/>
  <c r="R303" i="60"/>
  <c r="R302" i="60"/>
  <c r="R301" i="60"/>
  <c r="R300" i="60"/>
  <c r="R299" i="60"/>
  <c r="R298" i="60"/>
  <c r="R297" i="60"/>
  <c r="R296" i="60"/>
  <c r="R295" i="60"/>
  <c r="R294" i="60"/>
  <c r="R466" i="60" l="1"/>
  <c r="R465" i="60"/>
  <c r="R464" i="60"/>
  <c r="R463" i="60"/>
  <c r="R462" i="60"/>
  <c r="R458" i="60"/>
  <c r="R457" i="60"/>
  <c r="R456" i="60"/>
  <c r="R455" i="60"/>
  <c r="R454" i="60"/>
  <c r="T125" i="61" l="1"/>
  <c r="T118" i="61"/>
  <c r="R449" i="61"/>
  <c r="T111" i="61"/>
  <c r="W155" i="57" l="1"/>
  <c r="W126" i="60"/>
  <c r="T497" i="60" l="1"/>
  <c r="R475" i="60" l="1"/>
  <c r="R474" i="60"/>
  <c r="R473" i="60"/>
  <c r="R472" i="60"/>
  <c r="R153" i="59" l="1"/>
  <c r="R448" i="60" l="1"/>
  <c r="R429" i="60" l="1"/>
  <c r="R428" i="60"/>
  <c r="R427" i="60"/>
  <c r="R426" i="60"/>
  <c r="R446" i="60" l="1"/>
  <c r="R279" i="60" l="1"/>
  <c r="R289" i="60" l="1"/>
  <c r="R288" i="60"/>
  <c r="R287" i="60"/>
  <c r="R286" i="60"/>
  <c r="R285" i="60"/>
  <c r="R284" i="60"/>
  <c r="R283" i="60"/>
  <c r="T468" i="60" l="1"/>
  <c r="T460" i="60"/>
  <c r="R293" i="60" l="1"/>
  <c r="R292" i="60"/>
  <c r="R291" i="60"/>
  <c r="R290" i="60"/>
  <c r="R396" i="60" l="1"/>
  <c r="R397" i="60"/>
  <c r="R395" i="60"/>
  <c r="R394" i="60"/>
  <c r="R332" i="60" l="1"/>
  <c r="R331" i="60"/>
  <c r="T431" i="60" l="1"/>
  <c r="R362" i="60" l="1"/>
  <c r="R445" i="60"/>
  <c r="R354" i="60" l="1"/>
  <c r="R273" i="60" l="1"/>
  <c r="R272" i="60" l="1"/>
  <c r="R353" i="60" l="1"/>
  <c r="X281" i="60" l="1"/>
  <c r="X280" i="60"/>
  <c r="X279" i="60"/>
  <c r="R352" i="60" l="1"/>
  <c r="R351" i="60" l="1"/>
  <c r="R350" i="60"/>
  <c r="R271" i="60"/>
  <c r="R270" i="60"/>
  <c r="R269" i="60"/>
  <c r="R361" i="60" l="1"/>
  <c r="R360" i="60"/>
  <c r="K152" i="60" l="1"/>
  <c r="K153" i="60" s="1"/>
  <c r="R439" i="60" l="1"/>
  <c r="R438" i="60" l="1"/>
  <c r="R437" i="60"/>
  <c r="R436" i="60"/>
  <c r="R435" i="60"/>
  <c r="T337" i="60"/>
  <c r="R344" i="60" l="1"/>
  <c r="R343" i="60"/>
  <c r="R342" i="60"/>
  <c r="R341" i="60"/>
  <c r="T477" i="60" l="1"/>
  <c r="R223" i="60" l="1"/>
  <c r="R222" i="60"/>
  <c r="X236" i="60" l="1"/>
  <c r="T365" i="60" l="1"/>
  <c r="X232" i="60"/>
  <c r="X231" i="60"/>
  <c r="X230" i="60"/>
  <c r="X229" i="60"/>
  <c r="X228" i="60"/>
  <c r="X227" i="60"/>
  <c r="X226" i="60"/>
  <c r="X225" i="60"/>
  <c r="X224" i="60"/>
  <c r="T356" i="60" l="1"/>
  <c r="R232" i="60" l="1"/>
  <c r="R231" i="60"/>
  <c r="R230" i="60"/>
  <c r="R229" i="60"/>
  <c r="R228" i="60"/>
  <c r="R227" i="60"/>
  <c r="R226" i="60"/>
  <c r="R225" i="60"/>
  <c r="R224" i="60"/>
  <c r="R221" i="60"/>
  <c r="R220" i="60"/>
  <c r="R219" i="60"/>
  <c r="R218" i="60"/>
  <c r="R217" i="60"/>
  <c r="R216" i="60"/>
  <c r="R215" i="60"/>
  <c r="R214" i="60"/>
  <c r="R213" i="60"/>
  <c r="R212" i="60"/>
  <c r="R211" i="60"/>
  <c r="R210" i="60"/>
  <c r="R209" i="60"/>
  <c r="R208" i="60"/>
  <c r="R207" i="60"/>
  <c r="R206" i="60"/>
  <c r="R205" i="60"/>
  <c r="R204" i="60"/>
  <c r="R203" i="60"/>
  <c r="R202" i="60"/>
  <c r="R201" i="60"/>
  <c r="R200" i="60"/>
  <c r="R199" i="60"/>
  <c r="R198" i="60"/>
  <c r="R197" i="60"/>
  <c r="R196" i="60"/>
  <c r="R195" i="60"/>
  <c r="R194" i="60"/>
  <c r="R193" i="60"/>
  <c r="R192" i="60"/>
  <c r="R191" i="60"/>
  <c r="R190" i="60"/>
  <c r="R189" i="60"/>
  <c r="R188" i="60"/>
  <c r="R187" i="60"/>
  <c r="R186" i="60"/>
  <c r="R185" i="60"/>
  <c r="R184" i="60"/>
  <c r="R183" i="60"/>
  <c r="R182" i="60"/>
  <c r="R181" i="60"/>
  <c r="R180" i="60"/>
  <c r="R179" i="60"/>
  <c r="R178" i="60"/>
  <c r="R177" i="60"/>
  <c r="R176" i="60"/>
  <c r="R175" i="60"/>
  <c r="R174" i="60"/>
  <c r="R173" i="60"/>
  <c r="R172" i="60"/>
  <c r="R171" i="60"/>
  <c r="R170" i="60"/>
  <c r="R169" i="60"/>
  <c r="R168" i="60"/>
  <c r="R167" i="60"/>
  <c r="R166" i="60"/>
  <c r="R165" i="60"/>
  <c r="R164" i="60"/>
  <c r="R163" i="60"/>
  <c r="R162" i="60"/>
  <c r="R161" i="60"/>
  <c r="R160" i="60"/>
  <c r="R159" i="60"/>
  <c r="R158" i="60"/>
  <c r="T275" i="60" l="1"/>
  <c r="R152" i="59" l="1"/>
  <c r="R151" i="59"/>
  <c r="R150" i="59"/>
  <c r="R149" i="59"/>
  <c r="R148" i="59"/>
  <c r="R147" i="59"/>
  <c r="R146" i="59"/>
  <c r="R145" i="59"/>
  <c r="R144" i="59"/>
  <c r="R143" i="59"/>
  <c r="R142" i="59"/>
  <c r="R141" i="59"/>
  <c r="R140" i="59"/>
  <c r="R139" i="59"/>
  <c r="R138" i="59"/>
  <c r="R137" i="59"/>
  <c r="R136" i="59"/>
  <c r="R135" i="59"/>
  <c r="R134" i="59"/>
  <c r="R133" i="59"/>
  <c r="R131" i="59"/>
  <c r="R130" i="59"/>
  <c r="R129" i="59"/>
  <c r="R128" i="59"/>
  <c r="R127" i="59"/>
  <c r="R126" i="59"/>
  <c r="R125" i="59"/>
  <c r="R124" i="59"/>
  <c r="R123" i="59"/>
  <c r="R122" i="59"/>
  <c r="R121" i="59"/>
  <c r="R120" i="59"/>
  <c r="R119" i="59"/>
  <c r="R118" i="59"/>
  <c r="R117" i="59"/>
  <c r="R116" i="59"/>
  <c r="R115" i="59"/>
  <c r="R114" i="59"/>
  <c r="R113" i="59"/>
  <c r="R112" i="59"/>
  <c r="R335" i="60"/>
  <c r="R334" i="60"/>
  <c r="T280" i="59"/>
  <c r="R278" i="59"/>
  <c r="R277" i="59"/>
  <c r="R276" i="59"/>
  <c r="R275" i="59"/>
  <c r="R274" i="59"/>
  <c r="T94" i="59"/>
  <c r="R92" i="59"/>
  <c r="R91" i="59"/>
  <c r="R90" i="59"/>
  <c r="R89" i="59"/>
  <c r="R88" i="59"/>
  <c r="R87" i="59"/>
  <c r="T399" i="60" l="1"/>
  <c r="R254" i="60" l="1"/>
  <c r="R253" i="60"/>
  <c r="R252" i="60"/>
  <c r="R251" i="60"/>
  <c r="X113" i="60" l="1"/>
  <c r="X106" i="60"/>
  <c r="X99" i="60"/>
  <c r="T346" i="60"/>
  <c r="T422" i="60" l="1"/>
  <c r="T415" i="60"/>
  <c r="T408" i="60"/>
  <c r="T390" i="60" l="1"/>
  <c r="T381" i="60"/>
  <c r="T374" i="60"/>
  <c r="R142" i="60" l="1"/>
  <c r="R141" i="60"/>
  <c r="R140" i="60"/>
  <c r="R139" i="60"/>
  <c r="R245" i="60" l="1"/>
  <c r="R244" i="60"/>
  <c r="R243" i="60"/>
  <c r="R242" i="60"/>
  <c r="T256" i="60"/>
  <c r="T441" i="60" l="1"/>
  <c r="T450" i="60"/>
  <c r="R447" i="60"/>
  <c r="R325" i="60"/>
  <c r="R324" i="60"/>
  <c r="R323" i="60"/>
  <c r="R322" i="60"/>
  <c r="T327" i="60"/>
  <c r="R132" i="60" l="1"/>
  <c r="R133" i="60"/>
  <c r="R131" i="60"/>
  <c r="R130" i="60"/>
  <c r="T78" i="60" l="1"/>
  <c r="R76" i="60"/>
  <c r="R75" i="60"/>
  <c r="R74" i="60"/>
  <c r="R73" i="60"/>
  <c r="T71" i="60"/>
  <c r="R69" i="60"/>
  <c r="R68" i="60"/>
  <c r="R67" i="60"/>
  <c r="R66" i="60"/>
  <c r="T64" i="60"/>
  <c r="R62" i="60"/>
  <c r="R61" i="60"/>
  <c r="R60" i="60"/>
  <c r="R59" i="60"/>
  <c r="T57" i="60"/>
  <c r="R55" i="60"/>
  <c r="R54" i="60"/>
  <c r="R53" i="60"/>
  <c r="R52" i="60"/>
  <c r="T50" i="60"/>
  <c r="R48" i="60"/>
  <c r="R47" i="60"/>
  <c r="R46" i="60"/>
  <c r="R45" i="60"/>
  <c r="T41" i="60"/>
  <c r="R39" i="60"/>
  <c r="R38" i="60"/>
  <c r="R37" i="60"/>
  <c r="R36" i="60"/>
  <c r="T34" i="60"/>
  <c r="R32" i="60"/>
  <c r="R31" i="60"/>
  <c r="R30" i="60"/>
  <c r="R29" i="60"/>
  <c r="T27" i="60"/>
  <c r="R25" i="60"/>
  <c r="R24" i="60"/>
  <c r="R23" i="60"/>
  <c r="R22" i="60"/>
  <c r="T18" i="60"/>
  <c r="R16" i="60"/>
  <c r="R15" i="60"/>
  <c r="R14" i="60"/>
  <c r="R13" i="60"/>
  <c r="T9" i="60"/>
  <c r="R7" i="60"/>
  <c r="R6" i="60"/>
  <c r="R5" i="60"/>
  <c r="R4" i="60"/>
  <c r="T247" i="60"/>
  <c r="T144" i="60" l="1"/>
  <c r="T94" i="60"/>
  <c r="T87" i="60"/>
  <c r="T135" i="60" l="1"/>
  <c r="T126" i="60"/>
  <c r="X122" i="60"/>
  <c r="T152" i="60" l="1"/>
  <c r="T154" i="60" s="1"/>
  <c r="R151" i="60"/>
  <c r="R150" i="60"/>
  <c r="R149" i="60"/>
  <c r="R148" i="60"/>
  <c r="W49" i="59" l="1"/>
  <c r="R263" i="60"/>
  <c r="R262" i="60"/>
  <c r="R261" i="60"/>
  <c r="R260" i="60"/>
  <c r="T265" i="60" l="1"/>
  <c r="T117" i="60" l="1"/>
  <c r="T110" i="60"/>
  <c r="T103" i="60"/>
  <c r="X157" i="59" l="1"/>
  <c r="T158" i="59"/>
  <c r="T157" i="59"/>
  <c r="T377" i="59"/>
  <c r="T156" i="59" l="1"/>
  <c r="X48" i="59" l="1"/>
  <c r="X47" i="59"/>
  <c r="X46" i="59"/>
  <c r="X45" i="59"/>
  <c r="X44" i="59"/>
  <c r="X43" i="59"/>
  <c r="X42" i="59"/>
  <c r="X41" i="59"/>
  <c r="X40" i="59"/>
  <c r="X39" i="59"/>
  <c r="X49" i="59" l="1"/>
  <c r="T367" i="59"/>
  <c r="R365" i="59"/>
  <c r="R364" i="59"/>
  <c r="T360" i="59"/>
  <c r="R358" i="59"/>
  <c r="R357" i="59"/>
  <c r="R235" i="60"/>
  <c r="R530" i="60"/>
  <c r="R48" i="59" l="1"/>
  <c r="R47" i="59"/>
  <c r="R46" i="59"/>
  <c r="R45" i="59"/>
  <c r="R44" i="59"/>
  <c r="R43" i="59"/>
  <c r="R42" i="59"/>
  <c r="R41" i="59"/>
  <c r="R40" i="59"/>
  <c r="R39" i="59"/>
  <c r="R186" i="59" l="1"/>
  <c r="R185" i="59"/>
  <c r="R184" i="59"/>
  <c r="R183" i="59"/>
  <c r="T386" i="59" l="1"/>
  <c r="T269" i="59" l="1"/>
  <c r="R267" i="59"/>
  <c r="R266" i="59"/>
  <c r="R265" i="59"/>
  <c r="R264" i="59"/>
  <c r="T262" i="59"/>
  <c r="R260" i="59"/>
  <c r="R259" i="59"/>
  <c r="R258" i="59"/>
  <c r="R257" i="59"/>
  <c r="R193" i="59" l="1"/>
  <c r="R192" i="59"/>
  <c r="T253" i="59" l="1"/>
  <c r="R251" i="59"/>
  <c r="R250" i="59"/>
  <c r="R249" i="59"/>
  <c r="R248" i="59"/>
  <c r="T188" i="59" l="1"/>
  <c r="T246" i="59"/>
  <c r="R244" i="59"/>
  <c r="R243" i="59"/>
  <c r="R242" i="59"/>
  <c r="R241" i="59"/>
  <c r="T239" i="59"/>
  <c r="R237" i="59"/>
  <c r="R236" i="59"/>
  <c r="R235" i="59"/>
  <c r="R234" i="59"/>
  <c r="T232" i="59"/>
  <c r="R230" i="59"/>
  <c r="R229" i="59"/>
  <c r="R228" i="59"/>
  <c r="R227" i="59"/>
  <c r="T225" i="59"/>
  <c r="R223" i="59"/>
  <c r="R222" i="59"/>
  <c r="R221" i="59"/>
  <c r="R220" i="59"/>
  <c r="T218" i="59"/>
  <c r="R216" i="59"/>
  <c r="R215" i="59"/>
  <c r="R214" i="59"/>
  <c r="R213" i="59"/>
  <c r="T211" i="59"/>
  <c r="R209" i="59"/>
  <c r="R208" i="59"/>
  <c r="R207" i="59"/>
  <c r="R206" i="59"/>
  <c r="T204" i="59"/>
  <c r="R202" i="59"/>
  <c r="R201" i="59"/>
  <c r="R200" i="59"/>
  <c r="R199" i="59"/>
  <c r="T197" i="59"/>
  <c r="R195" i="59"/>
  <c r="R194" i="59"/>
  <c r="R394" i="59" l="1"/>
  <c r="T108" i="59" l="1"/>
  <c r="R72" i="59" l="1"/>
  <c r="R71" i="59"/>
  <c r="R70" i="59"/>
  <c r="R69" i="59"/>
  <c r="V39" i="59" l="1"/>
  <c r="W83" i="59" l="1"/>
  <c r="T58" i="59"/>
  <c r="T74" i="59"/>
  <c r="R97" i="59" l="1"/>
  <c r="R65" i="59"/>
  <c r="R64" i="59"/>
  <c r="R63" i="59"/>
  <c r="R62" i="59"/>
  <c r="T67" i="59"/>
  <c r="R182" i="57" l="1"/>
  <c r="R181" i="57"/>
  <c r="R180" i="57"/>
  <c r="R179" i="57"/>
  <c r="R178" i="57"/>
  <c r="T19" i="59"/>
  <c r="R17" i="59"/>
  <c r="R16" i="59"/>
  <c r="R15" i="59"/>
  <c r="R14" i="59"/>
  <c r="R13" i="59"/>
  <c r="T9" i="59"/>
  <c r="R7" i="59"/>
  <c r="R6" i="59"/>
  <c r="R5" i="59"/>
  <c r="R4" i="59"/>
  <c r="X125" i="57" l="1"/>
  <c r="R145" i="57" l="1"/>
  <c r="R144" i="57"/>
  <c r="R143" i="57"/>
  <c r="R142" i="57"/>
  <c r="R191" i="57"/>
  <c r="R190" i="57"/>
  <c r="R189" i="57"/>
  <c r="R188" i="57"/>
  <c r="T193" i="57" l="1"/>
  <c r="R33" i="59"/>
  <c r="R32" i="59"/>
  <c r="R31" i="59"/>
  <c r="R30" i="59"/>
  <c r="R26" i="59"/>
  <c r="R25" i="59"/>
  <c r="R24" i="59"/>
  <c r="R23" i="59"/>
  <c r="T35" i="59"/>
  <c r="T28" i="59"/>
  <c r="R176" i="59"/>
  <c r="R175" i="59"/>
  <c r="R174" i="59"/>
  <c r="R168" i="59"/>
  <c r="R167" i="59"/>
  <c r="R166" i="59"/>
  <c r="R165" i="59"/>
  <c r="R81" i="59"/>
  <c r="R80" i="59"/>
  <c r="R79" i="59"/>
  <c r="R78" i="59"/>
  <c r="T179" i="59"/>
  <c r="T171" i="59"/>
  <c r="R199" i="57" l="1"/>
  <c r="T83" i="59" l="1"/>
  <c r="X46" i="57" l="1"/>
  <c r="X39" i="57"/>
  <c r="X32" i="57" l="1"/>
  <c r="R72" i="57" l="1"/>
  <c r="R73" i="57"/>
  <c r="R102" i="57" l="1"/>
  <c r="R101" i="57"/>
  <c r="R100" i="57"/>
  <c r="R99" i="57"/>
  <c r="T147" i="57"/>
  <c r="R84" i="57" l="1"/>
  <c r="R83" i="57"/>
  <c r="R82" i="57"/>
  <c r="R81" i="57"/>
  <c r="T174" i="57"/>
  <c r="R118" i="57" l="1"/>
  <c r="R117" i="57"/>
  <c r="R116" i="57"/>
  <c r="R115" i="57"/>
  <c r="R111" i="57"/>
  <c r="R110" i="57"/>
  <c r="R109" i="57"/>
  <c r="R108" i="57"/>
  <c r="T104" i="57" l="1"/>
  <c r="T184" i="57" l="1"/>
  <c r="T77" i="57" l="1"/>
  <c r="R48" i="57" l="1"/>
  <c r="R47" i="57"/>
  <c r="R46" i="57"/>
  <c r="R45" i="57"/>
  <c r="R41" i="57"/>
  <c r="R40" i="57"/>
  <c r="R39" i="57"/>
  <c r="R38" i="57"/>
  <c r="R34" i="57"/>
  <c r="R33" i="57"/>
  <c r="R32" i="57"/>
  <c r="R31" i="57"/>
  <c r="W6" i="57" l="1"/>
  <c r="R25" i="57"/>
  <c r="R24" i="57"/>
  <c r="R23" i="57"/>
  <c r="R22" i="57"/>
  <c r="T129" i="57" l="1"/>
  <c r="T120" i="57" l="1"/>
  <c r="R93" i="57"/>
  <c r="R92" i="57"/>
  <c r="R91" i="57"/>
  <c r="R90" i="57"/>
  <c r="X166" i="56" l="1"/>
  <c r="X165" i="56"/>
  <c r="X164" i="56"/>
  <c r="X163" i="56"/>
  <c r="X162" i="56"/>
  <c r="X161" i="56"/>
  <c r="X160" i="56"/>
  <c r="X159" i="56"/>
  <c r="X158" i="56"/>
  <c r="X157" i="56"/>
  <c r="X167" i="56" l="1"/>
  <c r="X168" i="56" s="1"/>
  <c r="T86" i="57"/>
  <c r="T156" i="57" l="1"/>
  <c r="R56" i="57" l="1"/>
  <c r="R55" i="57"/>
  <c r="R54" i="57"/>
  <c r="T138" i="57"/>
  <c r="T165" i="57"/>
  <c r="T95" i="57" l="1"/>
  <c r="T113" i="57" l="1"/>
  <c r="T50" i="57"/>
  <c r="T43" i="57"/>
  <c r="T36" i="57"/>
  <c r="R166" i="56" l="1"/>
  <c r="R165" i="56"/>
  <c r="R164" i="56"/>
  <c r="R163" i="56"/>
  <c r="R162" i="56"/>
  <c r="R161" i="56"/>
  <c r="R160" i="56"/>
  <c r="R159" i="56"/>
  <c r="R158" i="56"/>
  <c r="R157" i="56"/>
  <c r="T59" i="57" l="1"/>
  <c r="W167" i="56"/>
  <c r="R7" i="57" l="1"/>
  <c r="R6" i="57"/>
  <c r="T9" i="57" l="1"/>
  <c r="R66" i="57" l="1"/>
  <c r="R65" i="57"/>
  <c r="R64" i="57"/>
  <c r="R63" i="57"/>
  <c r="T68" i="57"/>
  <c r="T18" i="57" l="1"/>
  <c r="T27" i="57" l="1"/>
  <c r="R151" i="56" l="1"/>
  <c r="R150" i="56"/>
  <c r="R149" i="56"/>
  <c r="R148" i="56"/>
  <c r="R144" i="56"/>
  <c r="R143" i="56"/>
  <c r="R142" i="56"/>
  <c r="R141" i="56"/>
  <c r="R137" i="56"/>
  <c r="R136" i="56"/>
  <c r="R135" i="56"/>
  <c r="R134" i="56"/>
  <c r="T153" i="56" l="1"/>
  <c r="T146" i="56" l="1"/>
  <c r="T139" i="56"/>
  <c r="X32" i="56" l="1"/>
  <c r="W78" i="56" l="1"/>
  <c r="X78" i="56" l="1"/>
  <c r="X79" i="56" s="1"/>
  <c r="R128" i="56" l="1"/>
  <c r="R127" i="56"/>
  <c r="R126" i="56"/>
  <c r="R125" i="56"/>
  <c r="R121" i="56"/>
  <c r="R120" i="56"/>
  <c r="R119" i="56"/>
  <c r="R118" i="56"/>
  <c r="R80" i="56" l="1"/>
  <c r="R79" i="56"/>
  <c r="R78" i="56"/>
  <c r="R77" i="56"/>
  <c r="R53" i="56" l="1"/>
  <c r="R52" i="56"/>
  <c r="R51" i="56"/>
  <c r="R50" i="56"/>
  <c r="R71" i="56" l="1"/>
  <c r="R70" i="56"/>
  <c r="R69" i="56"/>
  <c r="R68" i="56"/>
  <c r="X51" i="56" l="1"/>
  <c r="W51" i="56"/>
  <c r="W52" i="56" s="1"/>
  <c r="T55" i="56"/>
  <c r="X182" i="55" l="1"/>
  <c r="X181" i="55"/>
  <c r="X180" i="55"/>
  <c r="X179" i="55"/>
  <c r="X178" i="55"/>
  <c r="X177" i="55"/>
  <c r="X176" i="55"/>
  <c r="X175" i="55"/>
  <c r="X174" i="55"/>
  <c r="X173" i="55"/>
  <c r="W183" i="55"/>
  <c r="X183" i="55" l="1"/>
  <c r="X184" i="55" s="1"/>
  <c r="T91" i="56"/>
  <c r="T114" i="56" l="1"/>
  <c r="T107" i="56"/>
  <c r="T100" i="56"/>
  <c r="R62" i="56" l="1"/>
  <c r="R61" i="56"/>
  <c r="R60" i="56"/>
  <c r="R59" i="56"/>
  <c r="T64" i="56"/>
  <c r="W40" i="56" l="1"/>
  <c r="T46" i="56"/>
  <c r="T18" i="56" l="1"/>
  <c r="R15" i="56"/>
  <c r="R14" i="56"/>
  <c r="R13" i="56"/>
  <c r="T9" i="56"/>
  <c r="R7" i="56"/>
  <c r="R6" i="56"/>
  <c r="R5" i="56"/>
  <c r="R4" i="56"/>
  <c r="T27" i="56"/>
  <c r="R25" i="56"/>
  <c r="R24" i="56"/>
  <c r="R23" i="56"/>
  <c r="R22" i="56"/>
  <c r="T73" i="56" l="1"/>
  <c r="T82" i="56" l="1"/>
  <c r="R240" i="55" l="1"/>
  <c r="R247" i="55"/>
  <c r="R241" i="55"/>
  <c r="R239" i="55"/>
  <c r="R238" i="55"/>
  <c r="R34" i="56" l="1"/>
  <c r="R33" i="56"/>
  <c r="R32" i="56"/>
  <c r="R31" i="56"/>
  <c r="T130" i="56" l="1"/>
  <c r="T123" i="56" l="1"/>
  <c r="R248" i="55" l="1"/>
  <c r="R246" i="55"/>
  <c r="R245" i="55"/>
  <c r="T36" i="56" l="1"/>
  <c r="T250" i="55" l="1"/>
  <c r="T243" i="55"/>
  <c r="R182" i="55" l="1"/>
  <c r="R181" i="55"/>
  <c r="R188" i="55"/>
  <c r="R187" i="55"/>
  <c r="R186" i="55"/>
  <c r="R185" i="55"/>
  <c r="R180" i="55"/>
  <c r="R179" i="55"/>
  <c r="R178" i="55"/>
  <c r="R177" i="55"/>
  <c r="R176" i="55"/>
  <c r="R175" i="55"/>
  <c r="R174" i="55"/>
  <c r="R173" i="55"/>
  <c r="R164" i="55" l="1"/>
  <c r="W68" i="55" l="1"/>
  <c r="T275" i="55" l="1"/>
  <c r="R104" i="55" l="1"/>
  <c r="R103" i="55"/>
  <c r="R102" i="55"/>
  <c r="R195" i="55"/>
  <c r="R193" i="55"/>
  <c r="R192" i="55"/>
  <c r="T169" i="55" l="1"/>
  <c r="T259" i="55"/>
  <c r="R232" i="55" l="1"/>
  <c r="R231" i="55"/>
  <c r="R230" i="55"/>
  <c r="R229" i="55"/>
  <c r="R225" i="55"/>
  <c r="R224" i="55"/>
  <c r="R223" i="55"/>
  <c r="R222" i="55"/>
  <c r="R218" i="55"/>
  <c r="R217" i="55"/>
  <c r="R216" i="55"/>
  <c r="R215" i="55"/>
  <c r="R211" i="55" l="1"/>
  <c r="R210" i="55"/>
  <c r="R209" i="55"/>
  <c r="R208" i="55"/>
  <c r="R149" i="55" l="1"/>
  <c r="R148" i="55"/>
  <c r="R147" i="55"/>
  <c r="R146" i="55"/>
  <c r="R142" i="55"/>
  <c r="R141" i="55"/>
  <c r="R140" i="55"/>
  <c r="R139" i="55"/>
  <c r="R135" i="55"/>
  <c r="R134" i="55"/>
  <c r="R133" i="55"/>
  <c r="R132" i="55"/>
  <c r="R128" i="55"/>
  <c r="R127" i="55"/>
  <c r="R126" i="55"/>
  <c r="R125" i="55"/>
  <c r="R121" i="55"/>
  <c r="R120" i="55"/>
  <c r="R119" i="55"/>
  <c r="R118" i="55"/>
  <c r="R114" i="55"/>
  <c r="R113" i="55"/>
  <c r="R112" i="55"/>
  <c r="R111" i="55"/>
  <c r="R201" i="55" l="1"/>
  <c r="R200" i="55"/>
  <c r="R199" i="55"/>
  <c r="X68" i="55" l="1"/>
  <c r="T234" i="55" l="1"/>
  <c r="T227" i="55"/>
  <c r="T220" i="55"/>
  <c r="T213" i="55"/>
  <c r="R79" i="55" l="1"/>
  <c r="R78" i="55"/>
  <c r="R77" i="55"/>
  <c r="R76" i="55"/>
  <c r="T204" i="55" l="1"/>
  <c r="T268" i="55" l="1"/>
  <c r="T160" i="55"/>
  <c r="T72" i="55" l="1"/>
  <c r="T197" i="55" l="1"/>
  <c r="X202" i="54"/>
  <c r="X201" i="54"/>
  <c r="X200" i="54"/>
  <c r="X199" i="54"/>
  <c r="X198" i="54"/>
  <c r="X197" i="54"/>
  <c r="X196" i="54"/>
  <c r="X195" i="54"/>
  <c r="X205" i="54"/>
  <c r="X204" i="54"/>
  <c r="R94" i="55" l="1"/>
  <c r="R93" i="55"/>
  <c r="R209" i="54" l="1"/>
  <c r="R210" i="54"/>
  <c r="R211" i="54"/>
  <c r="R212" i="54"/>
  <c r="T214" i="54"/>
  <c r="R89" i="55" l="1"/>
  <c r="R88" i="55"/>
  <c r="R87" i="55"/>
  <c r="R86" i="55"/>
  <c r="R85" i="55"/>
  <c r="T151" i="55"/>
  <c r="T144" i="55"/>
  <c r="T137" i="55"/>
  <c r="T130" i="55"/>
  <c r="T123" i="55"/>
  <c r="T116" i="55"/>
  <c r="T98" i="55" l="1"/>
  <c r="T63" i="55" l="1"/>
  <c r="T81" i="55" l="1"/>
  <c r="T107" i="55" l="1"/>
  <c r="T91" i="55"/>
  <c r="T9" i="55" l="1"/>
  <c r="R5" i="55"/>
  <c r="R4" i="55"/>
  <c r="T27" i="55"/>
  <c r="T18" i="55"/>
  <c r="T36" i="55"/>
  <c r="R32" i="55"/>
  <c r="R31" i="55"/>
  <c r="X49" i="55" l="1"/>
  <c r="X50" i="55" s="1"/>
  <c r="W49" i="55"/>
  <c r="T54" i="55"/>
  <c r="R189" i="54" l="1"/>
  <c r="R188" i="54"/>
  <c r="R187" i="54"/>
  <c r="R186" i="54"/>
  <c r="T45" i="55" l="1"/>
  <c r="T225" i="54" l="1"/>
  <c r="R205" i="54" l="1"/>
  <c r="R204" i="54"/>
  <c r="R164" i="54" l="1"/>
  <c r="R163" i="54"/>
  <c r="R162" i="54"/>
  <c r="R161" i="54"/>
  <c r="R171" i="54" l="1"/>
  <c r="R170" i="54"/>
  <c r="R169" i="54"/>
  <c r="R168" i="54"/>
  <c r="R202" i="54" l="1"/>
  <c r="R201" i="54"/>
  <c r="R200" i="54"/>
  <c r="T191" i="54" l="1"/>
  <c r="R180" i="54" l="1"/>
  <c r="R179" i="54"/>
  <c r="R178" i="54"/>
  <c r="R177" i="54"/>
  <c r="X178" i="54" l="1"/>
  <c r="R132" i="54" l="1"/>
  <c r="R131" i="54"/>
  <c r="R130" i="54"/>
  <c r="R129" i="54"/>
  <c r="X91" i="54" l="1"/>
  <c r="T134" i="54"/>
  <c r="W160" i="51" l="1"/>
  <c r="W442" i="48"/>
  <c r="R155" i="54" l="1"/>
  <c r="R154" i="54"/>
  <c r="R153" i="54"/>
  <c r="R152" i="54"/>
  <c r="R148" i="54"/>
  <c r="R147" i="54"/>
  <c r="R146" i="54"/>
  <c r="R145" i="54"/>
  <c r="R141" i="54"/>
  <c r="R140" i="54"/>
  <c r="R139" i="54"/>
  <c r="R138" i="54"/>
  <c r="T173" i="54" l="1"/>
  <c r="T166" i="54"/>
  <c r="R123" i="54" l="1"/>
  <c r="R122" i="54"/>
  <c r="R121" i="54"/>
  <c r="R120" i="54"/>
  <c r="X30" i="54" l="1"/>
  <c r="X23" i="54"/>
  <c r="T125" i="54" l="1"/>
  <c r="R114" i="54" l="1"/>
  <c r="R113" i="54"/>
  <c r="R112" i="54"/>
  <c r="R111" i="54"/>
  <c r="R107" i="54"/>
  <c r="R106" i="54"/>
  <c r="R105" i="54"/>
  <c r="R104" i="54"/>
  <c r="T182" i="54" l="1"/>
  <c r="R32" i="54"/>
  <c r="R31" i="54"/>
  <c r="R30" i="54"/>
  <c r="R29" i="54"/>
  <c r="R25" i="54"/>
  <c r="R24" i="54"/>
  <c r="R23" i="54"/>
  <c r="R22" i="54"/>
  <c r="R199" i="54" l="1"/>
  <c r="R198" i="54"/>
  <c r="R197" i="54"/>
  <c r="R196" i="54"/>
  <c r="R195" i="54"/>
  <c r="T157" i="54" l="1"/>
  <c r="T150" i="54"/>
  <c r="T143" i="54"/>
  <c r="R59" i="54" l="1"/>
  <c r="R58" i="54"/>
  <c r="R57" i="54"/>
  <c r="R56" i="54"/>
  <c r="T34" i="54" l="1"/>
  <c r="T27" i="54"/>
  <c r="R68" i="54" l="1"/>
  <c r="R67" i="54"/>
  <c r="R66" i="54"/>
  <c r="R65" i="54"/>
  <c r="R47" i="54"/>
  <c r="R40" i="54" l="1"/>
  <c r="R39" i="54"/>
  <c r="R38" i="54"/>
  <c r="T116" i="54" l="1"/>
  <c r="T100" i="54" l="1"/>
  <c r="T93" i="54"/>
  <c r="T86" i="54"/>
  <c r="T79" i="54"/>
  <c r="T109" i="54"/>
  <c r="T18" i="54" l="1"/>
  <c r="R16" i="54"/>
  <c r="R15" i="54"/>
  <c r="R14" i="54"/>
  <c r="R13" i="54"/>
  <c r="T9" i="54"/>
  <c r="R7" i="54"/>
  <c r="R6" i="54"/>
  <c r="R5" i="54"/>
  <c r="R4" i="54"/>
  <c r="T70" i="54"/>
  <c r="T61" i="54"/>
  <c r="R50" i="54" l="1"/>
  <c r="R49" i="54"/>
  <c r="R48" i="54"/>
  <c r="T52" i="54" l="1"/>
  <c r="R327" i="52" l="1"/>
  <c r="R326" i="52"/>
  <c r="R325" i="52"/>
  <c r="R324" i="52"/>
  <c r="R323" i="52"/>
  <c r="R319" i="52"/>
  <c r="R318" i="52"/>
  <c r="R317" i="52"/>
  <c r="R316" i="52"/>
  <c r="T43" i="54" l="1"/>
  <c r="T329" i="52" l="1"/>
  <c r="X284" i="52" l="1"/>
  <c r="R284" i="52" l="1"/>
  <c r="R292" i="52" l="1"/>
  <c r="R291" i="52"/>
  <c r="R290" i="52"/>
  <c r="R289" i="52"/>
  <c r="R288" i="52"/>
  <c r="R299" i="52"/>
  <c r="R298" i="52"/>
  <c r="R297" i="52"/>
  <c r="R307" i="52"/>
  <c r="R306" i="52"/>
  <c r="R305" i="52"/>
  <c r="R304" i="52"/>
  <c r="T321" i="52" l="1"/>
  <c r="R157" i="52" l="1"/>
  <c r="R156" i="52"/>
  <c r="R155" i="52"/>
  <c r="R187" i="52" l="1"/>
  <c r="R186" i="52"/>
  <c r="R185" i="52"/>
  <c r="R184" i="52"/>
  <c r="R180" i="52" l="1"/>
  <c r="R179" i="52"/>
  <c r="R178" i="52"/>
  <c r="R177" i="52"/>
  <c r="R173" i="52" l="1"/>
  <c r="R172" i="52"/>
  <c r="R171" i="52"/>
  <c r="R170" i="52"/>
  <c r="R166" i="52" l="1"/>
  <c r="R165" i="52"/>
  <c r="R164" i="52"/>
  <c r="R163" i="52"/>
  <c r="R244" i="52" l="1"/>
  <c r="R243" i="52"/>
  <c r="R242" i="52"/>
  <c r="R241" i="52"/>
  <c r="R237" i="52" l="1"/>
  <c r="R236" i="52"/>
  <c r="R235" i="52"/>
  <c r="R234" i="52"/>
  <c r="R230" i="52"/>
  <c r="R229" i="52"/>
  <c r="R228" i="52"/>
  <c r="R227" i="52"/>
  <c r="X137" i="52" l="1"/>
  <c r="W138" i="52"/>
  <c r="T280" i="52"/>
  <c r="W275" i="52"/>
  <c r="T159" i="52" l="1"/>
  <c r="R212" i="52" l="1"/>
  <c r="R211" i="52"/>
  <c r="R210" i="52"/>
  <c r="R209" i="52"/>
  <c r="R221" i="52" l="1"/>
  <c r="R220" i="52"/>
  <c r="R219" i="52"/>
  <c r="R218" i="52"/>
  <c r="T214" i="52" l="1"/>
  <c r="R269" i="52"/>
  <c r="R266" i="52"/>
  <c r="T312" i="52"/>
  <c r="T302" i="52"/>
  <c r="T295" i="52"/>
  <c r="R147" i="52" l="1"/>
  <c r="R146" i="52"/>
  <c r="R145" i="52"/>
  <c r="X416" i="51" l="1"/>
  <c r="X415" i="51"/>
  <c r="X414" i="51"/>
  <c r="X413" i="51"/>
  <c r="X412" i="51"/>
  <c r="X403" i="51" l="1"/>
  <c r="X402" i="51"/>
  <c r="X400" i="51"/>
  <c r="X399" i="51"/>
  <c r="X398" i="51"/>
  <c r="X397" i="51"/>
  <c r="T205" i="52"/>
  <c r="T198" i="52"/>
  <c r="T223" i="52"/>
  <c r="T150" i="52" l="1"/>
  <c r="R130" i="52" l="1"/>
  <c r="R129" i="52"/>
  <c r="R128" i="52"/>
  <c r="R127" i="52"/>
  <c r="T132" i="52"/>
  <c r="T141" i="52" l="1"/>
  <c r="R139" i="52"/>
  <c r="R138" i="52"/>
  <c r="R137" i="52"/>
  <c r="R136" i="52"/>
  <c r="R29" i="52" l="1"/>
  <c r="R28" i="52"/>
  <c r="R27" i="52"/>
  <c r="R63" i="52" l="1"/>
  <c r="R62" i="52"/>
  <c r="R61" i="52"/>
  <c r="R60" i="52"/>
  <c r="R59" i="52"/>
  <c r="R7" i="52" l="1"/>
  <c r="R6" i="52"/>
  <c r="R5" i="52"/>
  <c r="R4" i="52"/>
  <c r="R20" i="52"/>
  <c r="R19" i="52"/>
  <c r="R18" i="52"/>
  <c r="R53" i="52" l="1"/>
  <c r="R52" i="52"/>
  <c r="R51" i="52"/>
  <c r="R50" i="52"/>
  <c r="T189" i="52"/>
  <c r="T123" i="52" l="1"/>
  <c r="R13" i="52" l="1"/>
  <c r="R12" i="52"/>
  <c r="R11" i="52"/>
  <c r="R46" i="52"/>
  <c r="R45" i="52"/>
  <c r="R44" i="52"/>
  <c r="R43" i="52"/>
  <c r="R39" i="52"/>
  <c r="R38" i="52"/>
  <c r="R37" i="52"/>
  <c r="R36" i="52"/>
  <c r="R121" i="52" l="1"/>
  <c r="R120" i="52"/>
  <c r="R119" i="52"/>
  <c r="R117" i="52"/>
  <c r="T182" i="52" l="1"/>
  <c r="T175" i="52"/>
  <c r="T168" i="52"/>
  <c r="T55" i="52"/>
  <c r="T48" i="52"/>
  <c r="T23" i="52"/>
  <c r="T65" i="52"/>
  <c r="V323" i="48" l="1"/>
  <c r="T41" i="52"/>
  <c r="T32" i="52"/>
  <c r="R72" i="52" l="1"/>
  <c r="R71" i="52"/>
  <c r="R70" i="52"/>
  <c r="R69" i="52"/>
  <c r="T74" i="52" l="1"/>
  <c r="T16" i="52"/>
  <c r="R86" i="52" l="1"/>
  <c r="R85" i="52"/>
  <c r="R84" i="52"/>
  <c r="R83" i="52"/>
  <c r="R79" i="52"/>
  <c r="R78" i="52"/>
  <c r="R77" i="52"/>
  <c r="R76" i="52"/>
  <c r="R111" i="52" l="1"/>
  <c r="R110" i="52"/>
  <c r="R109" i="52"/>
  <c r="R108" i="52"/>
  <c r="T271" i="52" l="1"/>
  <c r="T9" i="52"/>
  <c r="T262" i="52" l="1"/>
  <c r="T255" i="52"/>
  <c r="T246" i="52" l="1"/>
  <c r="T239" i="52"/>
  <c r="T232" i="52"/>
  <c r="R425" i="51" l="1"/>
  <c r="R416" i="51"/>
  <c r="R424" i="51"/>
  <c r="R415" i="51"/>
  <c r="T113" i="52" l="1"/>
  <c r="T361" i="51"/>
  <c r="R359" i="51" l="1"/>
  <c r="R358" i="51"/>
  <c r="R357" i="51"/>
  <c r="R356" i="51"/>
  <c r="T104" i="52" l="1"/>
  <c r="T97" i="52"/>
  <c r="T88" i="52"/>
  <c r="T81" i="52"/>
  <c r="R368" i="51" l="1"/>
  <c r="R367" i="51"/>
  <c r="R366" i="51"/>
  <c r="R365" i="51"/>
  <c r="R325" i="51" l="1"/>
  <c r="R324" i="51"/>
  <c r="R323" i="51"/>
  <c r="R322" i="51"/>
  <c r="R316" i="51"/>
  <c r="R315" i="51"/>
  <c r="R309" i="51"/>
  <c r="R308" i="51"/>
  <c r="R338" i="51" l="1"/>
  <c r="R341" i="51"/>
  <c r="R340" i="51"/>
  <c r="R339" i="51"/>
  <c r="R303" i="51" l="1"/>
  <c r="T370" i="51"/>
  <c r="T327" i="51" l="1"/>
  <c r="T320" i="51"/>
  <c r="T313" i="51"/>
  <c r="T343" i="51" l="1"/>
  <c r="R333" i="51" l="1"/>
  <c r="R334" i="51"/>
  <c r="R420" i="51" l="1"/>
  <c r="R419" i="51"/>
  <c r="R418" i="51"/>
  <c r="R414" i="51"/>
  <c r="R413" i="51"/>
  <c r="R412" i="51"/>
  <c r="R423" i="51"/>
  <c r="R408" i="51" l="1"/>
  <c r="R409" i="51"/>
  <c r="R400" i="51"/>
  <c r="R402" i="51"/>
  <c r="R398" i="51"/>
  <c r="R397" i="51"/>
  <c r="R399" i="51"/>
  <c r="R403" i="51"/>
  <c r="R406" i="51"/>
  <c r="R407" i="51"/>
  <c r="R391" i="51" l="1"/>
  <c r="R390" i="51"/>
  <c r="R389" i="51"/>
  <c r="R388" i="51"/>
  <c r="R384" i="51"/>
  <c r="R383" i="51"/>
  <c r="R382" i="51"/>
  <c r="R381" i="51"/>
  <c r="R377" i="51"/>
  <c r="R376" i="51"/>
  <c r="R375" i="51"/>
  <c r="R374" i="51"/>
  <c r="R298" i="51"/>
  <c r="R297" i="51"/>
  <c r="R296" i="51"/>
  <c r="R295" i="51"/>
  <c r="R302" i="51"/>
  <c r="T300" i="51" l="1"/>
  <c r="R113" i="51" l="1"/>
  <c r="R112" i="51"/>
  <c r="R111" i="51"/>
  <c r="R257" i="51" l="1"/>
  <c r="R256" i="51"/>
  <c r="R255" i="51"/>
  <c r="R349" i="51" l="1"/>
  <c r="R348" i="51"/>
  <c r="R347" i="51"/>
  <c r="R168" i="51"/>
  <c r="R167" i="51"/>
  <c r="R166" i="51"/>
  <c r="R165" i="51"/>
  <c r="T306" i="51" l="1"/>
  <c r="T393" i="51"/>
  <c r="T386" i="51"/>
  <c r="T379" i="51"/>
  <c r="R239" i="51" l="1"/>
  <c r="R238" i="51"/>
  <c r="R237" i="51"/>
  <c r="R236" i="51"/>
  <c r="R232" i="51"/>
  <c r="R231" i="51"/>
  <c r="R230" i="51"/>
  <c r="R229" i="51"/>
  <c r="R225" i="51"/>
  <c r="R224" i="51"/>
  <c r="R223" i="51"/>
  <c r="R222" i="51"/>
  <c r="R218" i="51"/>
  <c r="R217" i="51"/>
  <c r="R216" i="51"/>
  <c r="R215" i="51"/>
  <c r="T291" i="51" l="1"/>
  <c r="T284" i="51"/>
  <c r="T277" i="51"/>
  <c r="R249" i="51"/>
  <c r="R248" i="51"/>
  <c r="R247" i="51"/>
  <c r="T268" i="51"/>
  <c r="R265" i="51"/>
  <c r="R264" i="51"/>
  <c r="R263" i="51"/>
  <c r="T259" i="51"/>
  <c r="T336" i="51" l="1"/>
  <c r="R332" i="51"/>
  <c r="R331" i="51"/>
  <c r="T251" i="51"/>
  <c r="R246" i="51"/>
  <c r="R245" i="51"/>
  <c r="T133" i="51"/>
  <c r="T352" i="51"/>
  <c r="V116" i="50" l="1"/>
  <c r="X157" i="51" l="1"/>
  <c r="T179" i="51"/>
  <c r="T241" i="51" l="1"/>
  <c r="T234" i="51"/>
  <c r="T227" i="51"/>
  <c r="T220" i="51"/>
  <c r="R141" i="51" l="1"/>
  <c r="R140" i="51"/>
  <c r="R139" i="51"/>
  <c r="T143" i="51"/>
  <c r="X242" i="50" l="1"/>
  <c r="X241" i="50"/>
  <c r="X240" i="50"/>
  <c r="X239" i="50"/>
  <c r="X238" i="50"/>
  <c r="X237" i="50"/>
  <c r="X236" i="50"/>
  <c r="X235" i="50"/>
  <c r="X232" i="50"/>
  <c r="X231" i="50"/>
  <c r="X230" i="50"/>
  <c r="X229" i="50"/>
  <c r="X228" i="50"/>
  <c r="X227" i="50"/>
  <c r="X226" i="50"/>
  <c r="X225" i="50"/>
  <c r="T10" i="51"/>
  <c r="R159" i="51" l="1"/>
  <c r="R158" i="51"/>
  <c r="R157" i="51"/>
  <c r="R156" i="51"/>
  <c r="T170" i="51" l="1"/>
  <c r="T26" i="51" l="1"/>
  <c r="R23" i="51"/>
  <c r="R22" i="51"/>
  <c r="R21" i="51"/>
  <c r="T19" i="51"/>
  <c r="R17" i="51"/>
  <c r="R16" i="51"/>
  <c r="R15" i="51"/>
  <c r="R14" i="51"/>
  <c r="R186" i="51"/>
  <c r="R185" i="51"/>
  <c r="R184" i="51"/>
  <c r="R183" i="51"/>
  <c r="R89" i="51"/>
  <c r="R88" i="51"/>
  <c r="R87" i="51"/>
  <c r="R86" i="51"/>
  <c r="R85" i="51"/>
  <c r="R81" i="51"/>
  <c r="R80" i="51"/>
  <c r="R79" i="51"/>
  <c r="R78" i="51"/>
  <c r="R132" i="51" l="1"/>
  <c r="R131" i="51"/>
  <c r="R130" i="51"/>
  <c r="R129" i="51"/>
  <c r="R64" i="51" l="1"/>
  <c r="R63" i="51"/>
  <c r="R62" i="51"/>
  <c r="R72" i="51"/>
  <c r="R71" i="51"/>
  <c r="R70" i="51"/>
  <c r="R69" i="51"/>
  <c r="T107" i="51" l="1"/>
  <c r="R104" i="51"/>
  <c r="T100" i="51"/>
  <c r="R98" i="51"/>
  <c r="R97" i="51"/>
  <c r="R96" i="51"/>
  <c r="X353" i="50" l="1"/>
  <c r="R209" i="51" l="1"/>
  <c r="R208" i="51"/>
  <c r="R207" i="51"/>
  <c r="R206" i="51"/>
  <c r="R202" i="51"/>
  <c r="R201" i="51"/>
  <c r="R200" i="51"/>
  <c r="R199" i="51"/>
  <c r="R195" i="51"/>
  <c r="R194" i="51"/>
  <c r="R193" i="51"/>
  <c r="R192" i="51"/>
  <c r="T211" i="51" l="1"/>
  <c r="T204" i="51"/>
  <c r="T197" i="51"/>
  <c r="T74" i="51" l="1"/>
  <c r="T67" i="51"/>
  <c r="R349" i="50" l="1"/>
  <c r="T91" i="51" l="1"/>
  <c r="T83" i="51"/>
  <c r="R150" i="51" l="1"/>
  <c r="R149" i="51"/>
  <c r="R148" i="51"/>
  <c r="R147" i="51"/>
  <c r="R33" i="51"/>
  <c r="R32" i="51"/>
  <c r="R31" i="51"/>
  <c r="R30" i="51"/>
  <c r="R153" i="45"/>
  <c r="R152" i="45"/>
  <c r="R151" i="45"/>
  <c r="R150" i="45"/>
  <c r="V215" i="50" l="1"/>
  <c r="R342" i="50" l="1"/>
  <c r="R341" i="50"/>
  <c r="R340" i="50"/>
  <c r="R339" i="50"/>
  <c r="T125" i="51" l="1"/>
  <c r="T161" i="51" l="1"/>
  <c r="T188" i="51"/>
  <c r="R430" i="50" l="1"/>
  <c r="T152" i="51" l="1"/>
  <c r="R418" i="50" l="1"/>
  <c r="R417" i="50"/>
  <c r="R416" i="50"/>
  <c r="R415" i="50"/>
  <c r="R414" i="50"/>
  <c r="T135" i="51" l="1"/>
  <c r="R440" i="50" l="1"/>
  <c r="R439" i="50"/>
  <c r="R438" i="50"/>
  <c r="R437" i="50"/>
  <c r="R436" i="50"/>
  <c r="T116" i="51"/>
  <c r="X113" i="51"/>
  <c r="T344" i="50" l="1"/>
  <c r="T442" i="50" l="1"/>
  <c r="T58" i="51" l="1"/>
  <c r="T51" i="51"/>
  <c r="T44" i="51"/>
  <c r="X32" i="51" l="1"/>
  <c r="T35" i="51"/>
  <c r="R428" i="50"/>
  <c r="R426" i="50"/>
  <c r="R424" i="50"/>
  <c r="T352" i="50" l="1"/>
  <c r="R249" i="50" l="1"/>
  <c r="R248" i="50"/>
  <c r="R247" i="50"/>
  <c r="R298" i="50" l="1"/>
  <c r="R297" i="50"/>
  <c r="R296" i="50"/>
  <c r="R295" i="50"/>
  <c r="T316" i="50" l="1"/>
  <c r="T309" i="50"/>
  <c r="T432" i="50"/>
  <c r="T300" i="50"/>
  <c r="T252" i="50" l="1"/>
  <c r="X107" i="50" l="1"/>
  <c r="X233" i="50" l="1"/>
  <c r="X243" i="50"/>
  <c r="R332" i="50"/>
  <c r="R331" i="50"/>
  <c r="R330" i="50"/>
  <c r="R329" i="50"/>
  <c r="R289" i="50" l="1"/>
  <c r="R288" i="50"/>
  <c r="R287" i="50"/>
  <c r="R286" i="50"/>
  <c r="T420" i="50" l="1"/>
  <c r="T410" i="50"/>
  <c r="T403" i="50"/>
  <c r="R242" i="50" l="1"/>
  <c r="R241" i="50"/>
  <c r="R240" i="50"/>
  <c r="R239" i="50"/>
  <c r="R238" i="50"/>
  <c r="R237" i="50"/>
  <c r="R236" i="50"/>
  <c r="R235" i="50"/>
  <c r="R233" i="50"/>
  <c r="R232" i="50"/>
  <c r="R231" i="50"/>
  <c r="R230" i="50"/>
  <c r="R229" i="50"/>
  <c r="R228" i="50"/>
  <c r="R227" i="50"/>
  <c r="R226" i="50"/>
  <c r="R225" i="50"/>
  <c r="X432" i="48" l="1"/>
  <c r="T396" i="50" l="1"/>
  <c r="T389" i="50"/>
  <c r="T382" i="50"/>
  <c r="T375" i="50"/>
  <c r="T368" i="50"/>
  <c r="T361" i="50"/>
  <c r="T291" i="50" l="1"/>
  <c r="T335" i="50" l="1"/>
  <c r="R150" i="50" l="1"/>
  <c r="R149" i="50"/>
  <c r="R148" i="50"/>
  <c r="R147" i="50"/>
  <c r="R146" i="50"/>
  <c r="R323" i="50" l="1"/>
  <c r="R322" i="50"/>
  <c r="R321" i="50"/>
  <c r="R320" i="50"/>
  <c r="T325" i="50" l="1"/>
  <c r="R159" i="50" l="1"/>
  <c r="R158" i="50"/>
  <c r="R157" i="50"/>
  <c r="R156" i="50"/>
  <c r="T161" i="50"/>
  <c r="T211" i="50" l="1"/>
  <c r="T204" i="50"/>
  <c r="T152" i="50"/>
  <c r="T195" i="50" l="1"/>
  <c r="R140" i="50" l="1"/>
  <c r="R139" i="50"/>
  <c r="R138" i="50"/>
  <c r="R137" i="50"/>
  <c r="R133" i="50"/>
  <c r="R132" i="50"/>
  <c r="R131" i="50"/>
  <c r="R130" i="50"/>
  <c r="R126" i="50"/>
  <c r="R125" i="50"/>
  <c r="R124" i="50"/>
  <c r="R123" i="50"/>
  <c r="R175" i="50" l="1"/>
  <c r="R174" i="50"/>
  <c r="R173" i="50"/>
  <c r="R172" i="50"/>
  <c r="T177" i="50"/>
  <c r="R55" i="50" l="1"/>
  <c r="R54" i="50"/>
  <c r="R53" i="50"/>
  <c r="R52" i="50"/>
  <c r="R51" i="50"/>
  <c r="R47" i="50"/>
  <c r="R46" i="50"/>
  <c r="R45" i="50"/>
  <c r="R44" i="50"/>
  <c r="R39" i="50"/>
  <c r="R38" i="50"/>
  <c r="R37" i="50"/>
  <c r="T119" i="50" l="1"/>
  <c r="T57" i="50" l="1"/>
  <c r="T49" i="50"/>
  <c r="T42" i="50"/>
  <c r="T261" i="50" l="1"/>
  <c r="T268" i="50" s="1"/>
  <c r="T275" i="50" s="1"/>
  <c r="T282" i="50" s="1"/>
  <c r="W439" i="48" l="1"/>
  <c r="R75" i="50" l="1"/>
  <c r="R74" i="50"/>
  <c r="R73" i="50"/>
  <c r="R72" i="50"/>
  <c r="R71" i="50"/>
  <c r="T8" i="50" l="1"/>
  <c r="T77" i="50" l="1"/>
  <c r="T186" i="50"/>
  <c r="W149" i="46"/>
  <c r="T102" i="50" l="1"/>
  <c r="R100" i="50"/>
  <c r="R99" i="50"/>
  <c r="R98" i="50"/>
  <c r="R97" i="50"/>
  <c r="T93" i="50"/>
  <c r="R91" i="50"/>
  <c r="R90" i="50"/>
  <c r="R89" i="50"/>
  <c r="R88" i="50"/>
  <c r="T86" i="50"/>
  <c r="R84" i="50"/>
  <c r="R83" i="50"/>
  <c r="R82" i="50"/>
  <c r="R81" i="50"/>
  <c r="T67" i="50"/>
  <c r="R65" i="50"/>
  <c r="R64" i="50"/>
  <c r="R63" i="50"/>
  <c r="R62" i="50"/>
  <c r="R61" i="50"/>
  <c r="R168" i="50" l="1"/>
  <c r="R167" i="50"/>
  <c r="R166" i="50"/>
  <c r="R165" i="50"/>
  <c r="X14" i="50" l="1"/>
  <c r="T33" i="50"/>
  <c r="T26" i="50"/>
  <c r="R109" i="50" l="1"/>
  <c r="R108" i="50"/>
  <c r="R107" i="50"/>
  <c r="R106" i="50"/>
  <c r="T170" i="50"/>
  <c r="T111" i="50" l="1"/>
  <c r="T142" i="50"/>
  <c r="T17" i="50" l="1"/>
  <c r="R14" i="50"/>
  <c r="R13" i="50"/>
  <c r="R12" i="50"/>
  <c r="R550" i="48" l="1"/>
  <c r="R549" i="48"/>
  <c r="R548" i="48"/>
  <c r="R547" i="48"/>
  <c r="R5" i="50" l="1"/>
  <c r="R4" i="50"/>
  <c r="T552" i="48" l="1"/>
  <c r="W366" i="48"/>
  <c r="R534" i="48"/>
  <c r="R533" i="48"/>
  <c r="R532" i="48"/>
  <c r="R531" i="48"/>
  <c r="R527" i="48" l="1"/>
  <c r="R526" i="48"/>
  <c r="R525" i="48"/>
  <c r="R524" i="48"/>
  <c r="R513" i="48" l="1"/>
  <c r="R512" i="48"/>
  <c r="R511" i="48"/>
  <c r="R510" i="48"/>
  <c r="R541" i="48" l="1"/>
  <c r="R540" i="48"/>
  <c r="R539" i="48"/>
  <c r="R538" i="48"/>
  <c r="R520" i="48" l="1"/>
  <c r="R519" i="48"/>
  <c r="R518" i="48"/>
  <c r="R517" i="48"/>
  <c r="R422" i="48" l="1"/>
  <c r="R421" i="48"/>
  <c r="R420" i="48"/>
  <c r="R419" i="48"/>
  <c r="R418" i="48"/>
  <c r="R417" i="48"/>
  <c r="T135" i="50" l="1"/>
  <c r="T128" i="50"/>
  <c r="X116" i="46"/>
  <c r="R504" i="48" l="1"/>
  <c r="R503" i="48"/>
  <c r="R502" i="48"/>
  <c r="R501" i="48"/>
  <c r="R410" i="48" l="1"/>
  <c r="R409" i="48"/>
  <c r="R408" i="48"/>
  <c r="R404" i="48"/>
  <c r="R403" i="48"/>
  <c r="R402" i="48"/>
  <c r="R401" i="48"/>
  <c r="R386" i="48" l="1"/>
  <c r="R385" i="48"/>
  <c r="R384" i="48"/>
  <c r="R383" i="48"/>
  <c r="R394" i="48" l="1"/>
  <c r="R395" i="48"/>
  <c r="R393" i="48"/>
  <c r="R392" i="48"/>
  <c r="R377" i="48" l="1"/>
  <c r="R376" i="48"/>
  <c r="R375" i="48"/>
  <c r="R374" i="48"/>
  <c r="R431" i="48" l="1"/>
  <c r="R430" i="48"/>
  <c r="R429" i="48"/>
  <c r="R428" i="48"/>
  <c r="T424" i="48" l="1"/>
  <c r="T488" i="48" l="1"/>
  <c r="T481" i="48"/>
  <c r="T506" i="48"/>
  <c r="T413" i="48"/>
  <c r="T406" i="48"/>
  <c r="T543" i="48" l="1"/>
  <c r="T536" i="48"/>
  <c r="T529" i="48"/>
  <c r="T522" i="48"/>
  <c r="T515" i="48"/>
  <c r="R350" i="48"/>
  <c r="R349" i="48"/>
  <c r="R348" i="48"/>
  <c r="R347" i="48"/>
  <c r="R495" i="48"/>
  <c r="R494" i="48"/>
  <c r="R493" i="48"/>
  <c r="R492" i="48"/>
  <c r="R440" i="48" l="1"/>
  <c r="R439" i="48"/>
  <c r="R438" i="48"/>
  <c r="R437" i="48"/>
  <c r="T397" i="48" l="1"/>
  <c r="R341" i="48" l="1"/>
  <c r="R340" i="48"/>
  <c r="R339" i="48"/>
  <c r="R338" i="48"/>
  <c r="T361" i="48" l="1"/>
  <c r="T343" i="48"/>
  <c r="T388" i="48" l="1"/>
  <c r="R323" i="48" l="1"/>
  <c r="R322" i="48"/>
  <c r="R321" i="48"/>
  <c r="R320" i="48"/>
  <c r="R332" i="48" l="1"/>
  <c r="R331" i="48"/>
  <c r="R330" i="48"/>
  <c r="R329" i="48"/>
  <c r="T379" i="48"/>
  <c r="T325" i="48" l="1"/>
  <c r="R314" i="48" l="1"/>
  <c r="R313" i="48"/>
  <c r="R312" i="48"/>
  <c r="R311" i="48"/>
  <c r="R305" i="48"/>
  <c r="R304" i="48"/>
  <c r="R303" i="48"/>
  <c r="R302" i="48"/>
  <c r="R298" i="48"/>
  <c r="R297" i="48"/>
  <c r="R296" i="48"/>
  <c r="R295" i="48"/>
  <c r="R291" i="48"/>
  <c r="R290" i="48"/>
  <c r="R289" i="48"/>
  <c r="R288" i="48"/>
  <c r="R367" i="48" l="1"/>
  <c r="R366" i="48"/>
  <c r="R365" i="48"/>
  <c r="T497" i="48" l="1"/>
  <c r="T352" i="48" l="1"/>
  <c r="X61" i="48" l="1"/>
  <c r="T472" i="48" l="1"/>
  <c r="T465" i="48"/>
  <c r="T458" i="48"/>
  <c r="T334" i="48" l="1"/>
  <c r="T433" i="48" l="1"/>
  <c r="R170" i="48"/>
  <c r="R169" i="48"/>
  <c r="R168" i="48"/>
  <c r="R167" i="48"/>
  <c r="R166" i="48"/>
  <c r="T284" i="48" l="1"/>
  <c r="T307" i="48" l="1"/>
  <c r="T300" i="48"/>
  <c r="T293" i="48"/>
  <c r="X105" i="46" l="1"/>
  <c r="T172" i="48" l="1"/>
  <c r="X195" i="48" l="1"/>
  <c r="T199" i="48"/>
  <c r="X202" i="48"/>
  <c r="X208" i="48" s="1"/>
  <c r="T206" i="48"/>
  <c r="T213" i="48"/>
  <c r="T238" i="48"/>
  <c r="T245" i="48"/>
  <c r="T252" i="48"/>
  <c r="T259" i="48"/>
  <c r="T266" i="48"/>
  <c r="T141" i="48" l="1"/>
  <c r="R113" i="48"/>
  <c r="R112" i="48"/>
  <c r="R111" i="48"/>
  <c r="R110" i="48"/>
  <c r="R106" i="48" l="1"/>
  <c r="R105" i="48"/>
  <c r="R104" i="48"/>
  <c r="R103" i="48"/>
  <c r="R99" i="48" l="1"/>
  <c r="R98" i="48"/>
  <c r="R97" i="48"/>
  <c r="R96" i="48"/>
  <c r="R81" i="48" l="1"/>
  <c r="R80" i="48"/>
  <c r="R79" i="48"/>
  <c r="R78" i="48"/>
  <c r="T442" i="48" l="1"/>
  <c r="T316" i="48"/>
  <c r="T451" i="48" l="1"/>
  <c r="X225" i="48"/>
  <c r="X218" i="48"/>
  <c r="R149" i="48" l="1"/>
  <c r="R148" i="48"/>
  <c r="R147" i="48"/>
  <c r="R146" i="48"/>
  <c r="R145" i="48"/>
  <c r="R71" i="48" l="1"/>
  <c r="R70" i="48"/>
  <c r="R69" i="48"/>
  <c r="R159" i="48" l="1"/>
  <c r="R158" i="48"/>
  <c r="R157" i="48"/>
  <c r="R156" i="48"/>
  <c r="R155" i="48"/>
  <c r="T151" i="48" l="1"/>
  <c r="R63" i="48" l="1"/>
  <c r="R62" i="48"/>
  <c r="R61" i="48"/>
  <c r="R60" i="48"/>
  <c r="R55" i="48"/>
  <c r="R54" i="48"/>
  <c r="R53" i="48"/>
  <c r="T229" i="48" l="1"/>
  <c r="T222" i="48"/>
  <c r="R25" i="48" l="1"/>
  <c r="R24" i="48"/>
  <c r="R23" i="48"/>
  <c r="R22" i="48"/>
  <c r="R128" i="48" l="1"/>
  <c r="R127" i="48"/>
  <c r="R126" i="48"/>
  <c r="R125" i="48"/>
  <c r="R132" i="48"/>
  <c r="R131" i="48"/>
  <c r="R130" i="48"/>
  <c r="R129" i="48"/>
  <c r="R185" i="48"/>
  <c r="R186" i="48"/>
  <c r="R187" i="48"/>
  <c r="R188" i="48"/>
  <c r="T190" i="48"/>
  <c r="R179" i="48" l="1"/>
  <c r="R178" i="48"/>
  <c r="R177" i="48"/>
  <c r="R176" i="48"/>
  <c r="R90" i="48" l="1"/>
  <c r="R89" i="48"/>
  <c r="R88" i="48"/>
  <c r="R87" i="48"/>
  <c r="T83" i="48" l="1"/>
  <c r="R16" i="48" l="1"/>
  <c r="R15" i="48"/>
  <c r="R14" i="48"/>
  <c r="R13" i="48"/>
  <c r="T181" i="48"/>
  <c r="R47" i="48" l="1"/>
  <c r="R46" i="48"/>
  <c r="R45" i="48"/>
  <c r="R44" i="48"/>
  <c r="T92" i="48" l="1"/>
  <c r="R40" i="48" l="1"/>
  <c r="R39" i="48"/>
  <c r="R38" i="48"/>
  <c r="R34" i="48"/>
  <c r="R33" i="48"/>
  <c r="R32" i="48"/>
  <c r="R31" i="48"/>
  <c r="T115" i="48"/>
  <c r="T108" i="48"/>
  <c r="T101" i="48"/>
  <c r="T27" i="48" l="1"/>
  <c r="R124" i="48" l="1"/>
  <c r="R123" i="48"/>
  <c r="R150" i="46" l="1"/>
  <c r="R149" i="46"/>
  <c r="R148" i="46"/>
  <c r="R147" i="46"/>
  <c r="T162" i="48" l="1"/>
  <c r="T18" i="48"/>
  <c r="T370" i="48"/>
  <c r="T74" i="48"/>
  <c r="T49" i="48"/>
  <c r="T42" i="48"/>
  <c r="T36" i="48"/>
  <c r="R122" i="48"/>
  <c r="R121" i="48"/>
  <c r="R120" i="48"/>
  <c r="R119" i="48"/>
  <c r="T275" i="48" l="1"/>
  <c r="T65" i="48" l="1"/>
  <c r="R141" i="46"/>
  <c r="R140" i="46"/>
  <c r="R139" i="46"/>
  <c r="R138" i="46"/>
  <c r="T134" i="46" l="1"/>
  <c r="T9" i="48" l="1"/>
  <c r="T152" i="46" l="1"/>
  <c r="T58" i="48"/>
  <c r="T143" i="46" l="1"/>
  <c r="R104" i="46" l="1"/>
  <c r="R122" i="46" l="1"/>
  <c r="R121" i="46"/>
  <c r="R120" i="46"/>
  <c r="R20" i="46" l="1"/>
  <c r="R19" i="46"/>
  <c r="R18" i="46"/>
  <c r="R17" i="46"/>
  <c r="R16" i="46"/>
  <c r="R14" i="46"/>
  <c r="R13" i="46"/>
  <c r="T100" i="46" l="1"/>
  <c r="T125" i="46"/>
  <c r="T91" i="46" l="1"/>
  <c r="R27" i="46" l="1"/>
  <c r="R26" i="46"/>
  <c r="R25" i="46"/>
  <c r="R24" i="46"/>
  <c r="T9" i="46" l="1"/>
  <c r="R7" i="46"/>
  <c r="R6" i="46"/>
  <c r="R5" i="46"/>
  <c r="R4" i="46"/>
  <c r="T36" i="46" l="1"/>
  <c r="T82" i="46"/>
  <c r="T75" i="46"/>
  <c r="T68" i="46"/>
  <c r="T61" i="46"/>
  <c r="T52" i="46"/>
  <c r="T45" i="46" l="1"/>
  <c r="T29" i="46" l="1"/>
  <c r="R223" i="45" l="1"/>
  <c r="R222" i="45"/>
  <c r="R221" i="45"/>
  <c r="T226" i="45" l="1"/>
  <c r="R230" i="45"/>
  <c r="R231" i="45"/>
  <c r="R232" i="45"/>
  <c r="R233" i="45"/>
  <c r="T235" i="45"/>
  <c r="T260" i="45"/>
  <c r="T253" i="45"/>
  <c r="X110" i="45"/>
  <c r="T244" i="45" l="1"/>
  <c r="T201" i="45" l="1"/>
  <c r="X196" i="45"/>
  <c r="T194" i="45"/>
  <c r="X189" i="45"/>
  <c r="T187" i="45"/>
  <c r="X182" i="45"/>
  <c r="X213" i="45" l="1"/>
  <c r="X206" i="45"/>
  <c r="T217" i="45" l="1"/>
  <c r="T210" i="45"/>
  <c r="V168" i="45" l="1"/>
  <c r="T171" i="45" l="1"/>
  <c r="T164" i="45"/>
  <c r="T119" i="45" l="1"/>
  <c r="T155" i="45"/>
  <c r="X116" i="45" l="1"/>
  <c r="X102" i="45"/>
  <c r="T112" i="45" l="1"/>
  <c r="R144" i="45" l="1"/>
  <c r="R143" i="45"/>
  <c r="R142" i="45"/>
  <c r="R141" i="45"/>
  <c r="T105" i="45" l="1"/>
  <c r="X67" i="45" l="1"/>
  <c r="X68" i="45" s="1"/>
  <c r="W67" i="45" l="1"/>
  <c r="X175" i="45" l="1"/>
  <c r="W141" i="45"/>
  <c r="X141" i="45" s="1"/>
  <c r="T180" i="45" l="1"/>
  <c r="T146" i="45"/>
  <c r="T96" i="45"/>
  <c r="R135" i="45" l="1"/>
  <c r="R134" i="45"/>
  <c r="R133" i="45"/>
  <c r="R132" i="45"/>
  <c r="T137" i="45" l="1"/>
  <c r="T128" i="45" l="1"/>
  <c r="T62" i="45"/>
  <c r="R60" i="45"/>
  <c r="R59" i="45"/>
  <c r="R58" i="45"/>
  <c r="R57" i="45"/>
  <c r="T53" i="45"/>
  <c r="T46" i="45"/>
  <c r="T39" i="45"/>
  <c r="T32" i="45"/>
  <c r="T25" i="45"/>
  <c r="T18" i="45"/>
  <c r="T9" i="45"/>
  <c r="R7" i="45"/>
  <c r="R6" i="45"/>
  <c r="R5" i="45"/>
  <c r="R4" i="45"/>
  <c r="T71" i="45" l="1"/>
  <c r="R533" i="43" l="1"/>
  <c r="R532" i="43"/>
  <c r="R531" i="43"/>
  <c r="R530" i="43"/>
  <c r="R541" i="43"/>
  <c r="R540" i="43"/>
  <c r="R539" i="43"/>
  <c r="T87" i="45" l="1"/>
  <c r="T544" i="43" l="1"/>
  <c r="X351" i="43" l="1"/>
  <c r="X365" i="43"/>
  <c r="X358" i="43"/>
  <c r="X337" i="43"/>
  <c r="X207" i="43"/>
  <c r="X344" i="43"/>
  <c r="T535" i="43" l="1"/>
  <c r="R524" i="43" l="1"/>
  <c r="R523" i="43"/>
  <c r="R522" i="43"/>
  <c r="R521" i="43"/>
  <c r="R517" i="43"/>
  <c r="R516" i="43"/>
  <c r="R515" i="43"/>
  <c r="R514" i="43"/>
  <c r="R510" i="43"/>
  <c r="R509" i="43"/>
  <c r="R508" i="43"/>
  <c r="R507" i="43"/>
  <c r="T478" i="43"/>
  <c r="R419" i="43" l="1"/>
  <c r="R418" i="43"/>
  <c r="R390" i="43"/>
  <c r="R391" i="43"/>
  <c r="R389" i="43"/>
  <c r="R388" i="43"/>
  <c r="R405" i="43"/>
  <c r="R404" i="43"/>
  <c r="R403" i="43"/>
  <c r="R402" i="43"/>
  <c r="R412" i="43"/>
  <c r="R411" i="43"/>
  <c r="R410" i="43"/>
  <c r="R409" i="43"/>
  <c r="R398" i="43"/>
  <c r="R397" i="43"/>
  <c r="R396" i="43"/>
  <c r="R395" i="43"/>
  <c r="T503" i="43" l="1"/>
  <c r="V75" i="45" l="1"/>
  <c r="R233" i="43" l="1"/>
  <c r="R232" i="43"/>
  <c r="R231" i="43"/>
  <c r="R230" i="43"/>
  <c r="R437" i="43"/>
  <c r="R436" i="43"/>
  <c r="R435" i="43"/>
  <c r="R434" i="43"/>
  <c r="R430" i="43" l="1"/>
  <c r="R429" i="43"/>
  <c r="R428" i="43"/>
  <c r="R427" i="43"/>
  <c r="T439" i="43" l="1"/>
  <c r="T368" i="43" l="1"/>
  <c r="T526" i="43" l="1"/>
  <c r="T519" i="43"/>
  <c r="T512" i="43"/>
  <c r="T492" i="43" l="1"/>
  <c r="T485" i="43"/>
  <c r="T423" i="43"/>
  <c r="R242" i="43"/>
  <c r="R241" i="43"/>
  <c r="R240" i="43"/>
  <c r="R239" i="43"/>
  <c r="T235" i="43" l="1"/>
  <c r="T244" i="43" l="1"/>
  <c r="T432" i="43" l="1"/>
  <c r="T414" i="43" l="1"/>
  <c r="T407" i="43"/>
  <c r="T400" i="43"/>
  <c r="T393" i="43"/>
  <c r="T361" i="43" l="1"/>
  <c r="R283" i="43" l="1"/>
  <c r="R282" i="43"/>
  <c r="R281" i="43"/>
  <c r="R280" i="43"/>
  <c r="R260" i="43" l="1"/>
  <c r="R259" i="43"/>
  <c r="R258" i="43"/>
  <c r="R257" i="43"/>
  <c r="T183" i="43" l="1"/>
  <c r="R181" i="43"/>
  <c r="R180" i="43"/>
  <c r="R179" i="43"/>
  <c r="R178" i="43"/>
  <c r="T176" i="43"/>
  <c r="R174" i="43"/>
  <c r="R173" i="43"/>
  <c r="R172" i="43"/>
  <c r="R171" i="43"/>
  <c r="T169" i="43"/>
  <c r="R167" i="43"/>
  <c r="R166" i="43"/>
  <c r="R165" i="43"/>
  <c r="R164" i="43"/>
  <c r="T162" i="43"/>
  <c r="R160" i="43"/>
  <c r="R159" i="43"/>
  <c r="R158" i="43"/>
  <c r="R157" i="43"/>
  <c r="T384" i="43"/>
  <c r="T377" i="43"/>
  <c r="T469" i="43"/>
  <c r="T462" i="43"/>
  <c r="R276" i="43"/>
  <c r="R275" i="43"/>
  <c r="R274" i="43"/>
  <c r="R273" i="43"/>
  <c r="R269" i="43"/>
  <c r="R268" i="43"/>
  <c r="R267" i="43"/>
  <c r="R251" i="43" l="1"/>
  <c r="R250" i="43"/>
  <c r="R249" i="43"/>
  <c r="R248" i="43"/>
  <c r="T354" i="43" l="1"/>
  <c r="T347" i="43"/>
  <c r="T340" i="43"/>
  <c r="T201" i="43"/>
  <c r="T455" i="43"/>
  <c r="T448" i="43"/>
  <c r="T331" i="43"/>
  <c r="T192" i="43" l="1"/>
  <c r="T285" i="43"/>
  <c r="T253" i="43" l="1"/>
  <c r="T262" i="43"/>
  <c r="T322" i="43"/>
  <c r="T315" i="43"/>
  <c r="T308" i="43"/>
  <c r="T301" i="43"/>
  <c r="T294" i="43"/>
  <c r="T210" i="43" l="1"/>
  <c r="R162" i="44" l="1"/>
  <c r="R161" i="44"/>
  <c r="R160" i="44"/>
  <c r="R159" i="44"/>
  <c r="R155" i="44"/>
  <c r="R154" i="44"/>
  <c r="R153" i="44"/>
  <c r="R152" i="44"/>
  <c r="R148" i="44" l="1"/>
  <c r="R147" i="44"/>
  <c r="R146" i="44"/>
  <c r="R145" i="44"/>
  <c r="R141" i="44"/>
  <c r="R140" i="44"/>
  <c r="R139" i="44"/>
  <c r="R138" i="44"/>
  <c r="T278" i="43" l="1"/>
  <c r="T271" i="43"/>
  <c r="R151" i="43" l="1"/>
  <c r="R150" i="43"/>
  <c r="R149" i="43"/>
  <c r="R148" i="43"/>
  <c r="R34" i="43"/>
  <c r="R33" i="43"/>
  <c r="R32" i="43"/>
  <c r="R31" i="43"/>
  <c r="T153" i="43"/>
  <c r="R224" i="43" l="1"/>
  <c r="R223" i="43"/>
  <c r="R222" i="43"/>
  <c r="R221" i="43"/>
  <c r="R217" i="43" l="1"/>
  <c r="R216" i="43"/>
  <c r="R215" i="43"/>
  <c r="R214" i="43"/>
  <c r="R68" i="43" l="1"/>
  <c r="R67" i="43"/>
  <c r="R66" i="43"/>
  <c r="R65" i="43"/>
  <c r="R61" i="43"/>
  <c r="R60" i="43"/>
  <c r="R59" i="43"/>
  <c r="R58" i="43"/>
  <c r="T164" i="44"/>
  <c r="T157" i="44"/>
  <c r="T150" i="44"/>
  <c r="T143" i="44"/>
  <c r="T144" i="43" l="1"/>
  <c r="T137" i="43"/>
  <c r="T130" i="43"/>
  <c r="T123" i="43"/>
  <c r="T116" i="43"/>
  <c r="T109" i="43"/>
  <c r="T102" i="43"/>
  <c r="R16" i="43" l="1"/>
  <c r="R15" i="43"/>
  <c r="R14" i="43"/>
  <c r="R13" i="43"/>
  <c r="R52" i="43" l="1"/>
  <c r="R51" i="43"/>
  <c r="R50" i="43"/>
  <c r="R49" i="43"/>
  <c r="T93" i="43"/>
  <c r="T86" i="43"/>
  <c r="T79" i="43"/>
  <c r="T27" i="43" l="1"/>
  <c r="T70" i="43" l="1"/>
  <c r="T63" i="43"/>
  <c r="T18" i="43"/>
  <c r="T226" i="43"/>
  <c r="T219" i="43"/>
  <c r="R523" i="42"/>
  <c r="R522" i="42"/>
  <c r="R521" i="42"/>
  <c r="R520" i="42"/>
  <c r="T127" i="44"/>
  <c r="T120" i="44"/>
  <c r="T113" i="44"/>
  <c r="T106" i="44"/>
  <c r="T99" i="44"/>
  <c r="T90" i="44"/>
  <c r="T83" i="44"/>
  <c r="T74" i="44"/>
  <c r="R72" i="44"/>
  <c r="R71" i="44"/>
  <c r="R70" i="44"/>
  <c r="R69" i="44"/>
  <c r="T67" i="44"/>
  <c r="R65" i="44"/>
  <c r="R64" i="44"/>
  <c r="R63" i="44"/>
  <c r="R62" i="44"/>
  <c r="T60" i="44"/>
  <c r="R58" i="44"/>
  <c r="R57" i="44"/>
  <c r="R56" i="44"/>
  <c r="R55" i="44"/>
  <c r="T53" i="44"/>
  <c r="R51" i="44"/>
  <c r="R50" i="44"/>
  <c r="R49" i="44"/>
  <c r="R48" i="44"/>
  <c r="T44" i="44"/>
  <c r="T37" i="44"/>
  <c r="T30" i="44"/>
  <c r="T23" i="44"/>
  <c r="T16" i="44"/>
  <c r="T9" i="44"/>
  <c r="R25" i="43" l="1"/>
  <c r="R24" i="43"/>
  <c r="R23" i="43"/>
  <c r="R22" i="43"/>
  <c r="T36" i="43"/>
  <c r="T54" i="43" l="1"/>
  <c r="R505" i="42" l="1"/>
  <c r="R504" i="42"/>
  <c r="R503" i="42"/>
  <c r="R502" i="42"/>
  <c r="T525" i="42" l="1"/>
  <c r="R43" i="43"/>
  <c r="R42" i="43"/>
  <c r="R41" i="43"/>
  <c r="R40" i="43"/>
  <c r="T45" i="43"/>
  <c r="T507" i="42" l="1"/>
  <c r="T498" i="42" l="1"/>
  <c r="X468" i="42" l="1"/>
  <c r="T473" i="42"/>
  <c r="T489" i="42"/>
  <c r="T482" i="42"/>
  <c r="T516" i="42"/>
  <c r="X374" i="42"/>
  <c r="X367" i="42"/>
  <c r="T379" i="42"/>
  <c r="T372" i="42"/>
  <c r="U386" i="39"/>
  <c r="T9" i="43" l="1"/>
  <c r="H11" i="38" l="1"/>
  <c r="H16" i="38" s="1"/>
  <c r="I11" i="38"/>
  <c r="I16" i="38" s="1"/>
  <c r="H12" i="38"/>
  <c r="I12" i="38"/>
  <c r="H14" i="38"/>
  <c r="I14" i="38"/>
  <c r="H15" i="38"/>
  <c r="I15" i="38"/>
  <c r="H17" i="38" l="1"/>
  <c r="I17" i="38"/>
  <c r="T390" i="42"/>
  <c r="X443" i="42"/>
  <c r="T422" i="42" l="1"/>
  <c r="T415" i="42"/>
  <c r="T363" i="42"/>
  <c r="T464" i="42"/>
  <c r="T438" i="42" l="1"/>
  <c r="T557" i="42"/>
  <c r="T550" i="42"/>
  <c r="T345" i="42"/>
  <c r="T313" i="42" l="1"/>
  <c r="T338" i="42"/>
  <c r="X324" i="42" l="1"/>
  <c r="X317" i="42"/>
  <c r="T329" i="42" l="1"/>
  <c r="T322" i="42"/>
  <c r="T406" i="42" l="1"/>
  <c r="W401" i="42"/>
  <c r="W394" i="42"/>
  <c r="T399" i="42"/>
  <c r="T304" i="42" l="1"/>
  <c r="T295" i="42" l="1"/>
  <c r="T288" i="42"/>
  <c r="V162" i="42"/>
  <c r="T281" i="42"/>
  <c r="T274" i="42"/>
  <c r="T267" i="42"/>
  <c r="T260" i="42"/>
  <c r="T253" i="42"/>
  <c r="T457" i="42" l="1"/>
  <c r="T167" i="42" l="1"/>
  <c r="X226" i="42"/>
  <c r="T431" i="42" l="1"/>
  <c r="T244" i="42" l="1"/>
  <c r="T237" i="42"/>
  <c r="T230" i="42" l="1"/>
  <c r="T43" i="42"/>
  <c r="T221" i="42" l="1"/>
  <c r="T354" i="42"/>
  <c r="X349" i="42"/>
  <c r="T447" i="42"/>
  <c r="T18" i="42"/>
  <c r="T158" i="42" l="1"/>
  <c r="X153" i="42"/>
  <c r="T151" i="42"/>
  <c r="X146" i="42"/>
  <c r="T143" i="42"/>
  <c r="X138" i="42"/>
  <c r="T196" i="42"/>
  <c r="X191" i="42"/>
  <c r="X182" i="42"/>
  <c r="X171" i="42"/>
  <c r="T178" i="42"/>
  <c r="T77" i="42" l="1"/>
  <c r="T214" i="42" l="1"/>
  <c r="T399" i="39" l="1"/>
  <c r="T187" i="42" l="1"/>
  <c r="T27" i="42" l="1"/>
  <c r="T137" i="42" l="1"/>
  <c r="X132" i="42"/>
  <c r="T130" i="42"/>
  <c r="X125" i="42"/>
  <c r="T121" i="42"/>
  <c r="T113" i="42"/>
  <c r="T106" i="42"/>
  <c r="T99" i="42"/>
  <c r="T92" i="42"/>
  <c r="T85" i="42"/>
  <c r="T70" i="42"/>
  <c r="T9" i="42" l="1"/>
  <c r="T52" i="42"/>
  <c r="T390" i="39" l="1"/>
  <c r="T61" i="42"/>
  <c r="T205" i="42"/>
  <c r="T371" i="39" l="1"/>
  <c r="T34" i="42" l="1"/>
  <c r="X29" i="42"/>
  <c r="X22" i="42"/>
  <c r="T429" i="39" l="1"/>
  <c r="T422" i="39"/>
  <c r="T415" i="39"/>
  <c r="T408" i="39"/>
  <c r="T480" i="39" l="1"/>
  <c r="T473" i="39"/>
  <c r="T466" i="39"/>
  <c r="T459" i="39"/>
  <c r="T452" i="39"/>
  <c r="T445" i="39"/>
  <c r="T438" i="39"/>
  <c r="T362" i="39"/>
  <c r="T355" i="39"/>
  <c r="T348" i="39"/>
  <c r="H26" i="38" l="1"/>
  <c r="T281" i="39" l="1"/>
  <c r="T341" i="39" l="1"/>
  <c r="T334" i="39"/>
  <c r="T327" i="39"/>
  <c r="T320" i="39"/>
  <c r="T313" i="39"/>
  <c r="T381" i="39" l="1"/>
  <c r="T304" i="39" l="1"/>
  <c r="T297" i="39"/>
  <c r="T290" i="39"/>
  <c r="T263" i="39"/>
  <c r="X258" i="39"/>
  <c r="T256" i="39"/>
  <c r="X251" i="39"/>
  <c r="X244" i="39"/>
  <c r="T249" i="39"/>
  <c r="X225" i="39"/>
  <c r="X227" i="39" s="1"/>
  <c r="T218" i="39" l="1"/>
  <c r="T211" i="39"/>
  <c r="T119" i="39" l="1"/>
  <c r="T186" i="39"/>
  <c r="X181" i="39"/>
  <c r="T179" i="39"/>
  <c r="X174" i="39"/>
  <c r="T103" i="39" l="1"/>
  <c r="T202" i="39" l="1"/>
  <c r="T129" i="39"/>
  <c r="T170" i="39" l="1"/>
  <c r="T195" i="39" l="1"/>
  <c r="X69" i="39"/>
  <c r="T240" i="39" l="1"/>
  <c r="T272" i="39"/>
  <c r="T161" i="39" l="1"/>
  <c r="T152" i="39"/>
  <c r="T145" i="39"/>
  <c r="T138" i="39"/>
  <c r="T94" i="39" l="1"/>
  <c r="T112" i="39"/>
  <c r="T44" i="39"/>
  <c r="T229" i="39" l="1"/>
  <c r="T35" i="39"/>
  <c r="T58" i="39" l="1"/>
  <c r="T51" i="39"/>
  <c r="T18" i="39"/>
  <c r="T74" i="39" l="1"/>
  <c r="T9" i="39" l="1"/>
  <c r="T83" i="39"/>
  <c r="G43" i="40"/>
  <c r="G42" i="40"/>
  <c r="T67" i="39" l="1"/>
  <c r="X62" i="39"/>
  <c r="T27" i="39" l="1"/>
  <c r="T423" i="32" l="1"/>
  <c r="T375" i="32" l="1"/>
  <c r="T368" i="32"/>
  <c r="T453" i="32"/>
  <c r="X180" i="32" l="1"/>
  <c r="X171" i="32"/>
  <c r="T444" i="32" l="1"/>
  <c r="T437" i="32"/>
  <c r="T430" i="32"/>
  <c r="T416" i="32"/>
  <c r="T361" i="32" l="1"/>
  <c r="T407" i="32" l="1"/>
  <c r="T400" i="32"/>
  <c r="T393" i="32"/>
  <c r="T462" i="32" l="1"/>
  <c r="T384" i="32"/>
  <c r="T354" i="32"/>
  <c r="T347" i="32"/>
  <c r="X167" i="32"/>
  <c r="W167" i="32" l="1"/>
  <c r="T313" i="32"/>
  <c r="T304" i="32" l="1"/>
  <c r="T297" i="32"/>
  <c r="T290" i="32"/>
  <c r="T283" i="32"/>
  <c r="T276" i="32"/>
  <c r="T269" i="32"/>
  <c r="T260" i="32" l="1"/>
  <c r="T253" i="32"/>
  <c r="T244" i="32"/>
  <c r="T237" i="32"/>
  <c r="T230" i="32"/>
  <c r="T223" i="32"/>
  <c r="T216" i="32"/>
  <c r="T322" i="32"/>
  <c r="X329" i="32" l="1"/>
  <c r="X23" i="32"/>
  <c r="T331" i="32"/>
  <c r="T25" i="32" l="1"/>
  <c r="T131" i="32" l="1"/>
  <c r="T138" i="32"/>
  <c r="T145" i="32"/>
  <c r="T184" i="32" l="1"/>
  <c r="T175" i="32"/>
  <c r="T199" i="32" l="1"/>
  <c r="X194" i="32"/>
  <c r="T193" i="32"/>
  <c r="X188" i="32"/>
  <c r="T159" i="32" l="1"/>
  <c r="T152" i="32"/>
  <c r="T34" i="32" l="1"/>
  <c r="T9" i="32" l="1"/>
  <c r="X5" i="32"/>
  <c r="T122" i="32" l="1"/>
  <c r="T115" i="32"/>
  <c r="T108" i="32"/>
  <c r="T101" i="32"/>
  <c r="T94" i="32"/>
  <c r="T87" i="32"/>
  <c r="T80" i="32"/>
  <c r="W202" i="32"/>
  <c r="X202" i="32"/>
  <c r="T207" i="32"/>
  <c r="T71" i="32" l="1"/>
  <c r="T64" i="32"/>
  <c r="T57" i="32"/>
  <c r="T50" i="32"/>
  <c r="T41" i="32" l="1"/>
  <c r="T246" i="30" l="1"/>
  <c r="T216" i="30" l="1"/>
  <c r="X317" i="30" l="1"/>
  <c r="T322" i="30" l="1"/>
  <c r="T239" i="30"/>
  <c r="T313" i="30" l="1"/>
  <c r="T306" i="30"/>
  <c r="T299" i="30"/>
  <c r="T292" i="30"/>
  <c r="T285" i="30"/>
  <c r="T278" i="30"/>
  <c r="T271" i="30"/>
  <c r="T264" i="30"/>
  <c r="T255" i="30" l="1"/>
  <c r="T232" i="30" l="1"/>
  <c r="T205" i="30" l="1"/>
  <c r="T48" i="30" l="1"/>
  <c r="T180" i="30" l="1"/>
  <c r="T112" i="30" l="1"/>
  <c r="T71" i="30"/>
  <c r="T163" i="30" l="1"/>
  <c r="T156" i="30"/>
  <c r="T149" i="30"/>
  <c r="T142" i="30"/>
  <c r="T135" i="30"/>
  <c r="T128" i="30"/>
  <c r="T121" i="30"/>
  <c r="T105" i="30" l="1"/>
  <c r="T189" i="30" l="1"/>
  <c r="T40" i="30" l="1"/>
  <c r="T98" i="30" l="1"/>
  <c r="T89" i="30" l="1"/>
  <c r="T62" i="30" l="1"/>
  <c r="T55" i="30"/>
  <c r="T80" i="30" l="1"/>
  <c r="T218" i="24" l="1"/>
  <c r="T317" i="24" l="1"/>
  <c r="T310" i="24"/>
  <c r="T303" i="24"/>
  <c r="T326" i="24" l="1"/>
  <c r="T237" i="24" l="1"/>
  <c r="T269" i="24" l="1"/>
  <c r="T296" i="24" l="1"/>
  <c r="T208" i="24" l="1"/>
  <c r="T287" i="24" l="1"/>
  <c r="T278" i="24" l="1"/>
  <c r="T260" i="24"/>
  <c r="T253" i="24"/>
  <c r="T246" i="24"/>
  <c r="T199" i="24"/>
  <c r="T192" i="24"/>
  <c r="T185" i="24"/>
  <c r="T122" i="24" l="1"/>
  <c r="T161" i="24" l="1"/>
  <c r="T152" i="24" l="1"/>
  <c r="T145" i="24" l="1"/>
  <c r="T129" i="24" l="1"/>
  <c r="T169" i="24" l="1"/>
  <c r="T113" i="24" l="1"/>
  <c r="T97" i="24" l="1"/>
  <c r="T90" i="24"/>
  <c r="T83" i="24"/>
  <c r="T76" i="24"/>
  <c r="T69" i="24"/>
  <c r="H53" i="9" l="1"/>
  <c r="H59" i="9" s="1"/>
  <c r="H60" i="9" s="1"/>
  <c r="F59" i="9" l="1"/>
  <c r="F60" i="9" s="1"/>
  <c r="T60" i="24" l="1"/>
  <c r="T53" i="24"/>
  <c r="T46" i="24"/>
  <c r="T37" i="24" l="1"/>
  <c r="T30" i="24"/>
  <c r="T23" i="24"/>
  <c r="T16" i="24"/>
  <c r="T9" i="24"/>
  <c r="T197" i="23" l="1"/>
  <c r="T163" i="23" l="1"/>
  <c r="T206" i="23" l="1"/>
  <c r="T138" i="23" l="1"/>
  <c r="T120" i="23" l="1"/>
  <c r="T188" i="23" l="1"/>
  <c r="X183" i="23"/>
  <c r="T152" i="23" l="1"/>
  <c r="T145" i="23"/>
  <c r="T181" i="23" l="1"/>
  <c r="X176" i="23"/>
  <c r="T172" i="23" l="1"/>
  <c r="T110" i="23"/>
  <c r="T589" i="20" l="1"/>
  <c r="T129" i="23" l="1"/>
  <c r="T71" i="23" l="1"/>
  <c r="T101" i="23" l="1"/>
  <c r="T94" i="23"/>
  <c r="T87" i="23"/>
  <c r="T80" i="23"/>
  <c r="T9" i="23" l="1"/>
  <c r="T62" i="23" l="1"/>
  <c r="T55" i="23" l="1"/>
  <c r="T48" i="23" l="1"/>
  <c r="T39" i="23" l="1"/>
  <c r="T32" i="23"/>
  <c r="T25" i="23"/>
  <c r="T18" i="23"/>
  <c r="T176" i="22" l="1"/>
  <c r="T156" i="22" l="1"/>
  <c r="T167" i="22" l="1"/>
  <c r="T132" i="22" l="1"/>
  <c r="T148" i="22" l="1"/>
  <c r="T96" i="22"/>
  <c r="T104" i="22" l="1"/>
  <c r="V77" i="22" l="1"/>
  <c r="W77" i="22" s="1"/>
  <c r="X77" i="22" s="1"/>
  <c r="T76" i="22" l="1"/>
  <c r="X117" i="22" l="1"/>
  <c r="T113" i="22" l="1"/>
  <c r="T122" i="22" l="1"/>
  <c r="T85" i="22" l="1"/>
  <c r="T68" i="22" l="1"/>
  <c r="X244" i="20" l="1"/>
  <c r="AC424" i="20" l="1"/>
  <c r="T443" i="20" l="1"/>
  <c r="T433" i="20" l="1"/>
  <c r="T58" i="22"/>
  <c r="T50" i="22"/>
  <c r="T42" i="22"/>
  <c r="T34" i="22"/>
  <c r="T26" i="22"/>
  <c r="T18" i="22"/>
  <c r="T9" i="22"/>
  <c r="X4" i="22"/>
  <c r="T238" i="20" l="1"/>
  <c r="T424" i="20" l="1"/>
  <c r="T416" i="20"/>
  <c r="T408" i="20"/>
  <c r="T400" i="20"/>
  <c r="T315" i="20"/>
  <c r="T229" i="20" l="1"/>
  <c r="T220" i="20"/>
  <c r="T210" i="20" l="1"/>
  <c r="T183" i="20" l="1"/>
  <c r="T166" i="20" l="1"/>
  <c r="T192" i="20" l="1"/>
  <c r="T364" i="20" l="1"/>
  <c r="T255" i="20" l="1"/>
  <c r="T247" i="20"/>
  <c r="T96" i="20" l="1"/>
  <c r="T113" i="20" l="1"/>
  <c r="T201" i="20"/>
  <c r="T391" i="20"/>
  <c r="T382" i="20"/>
  <c r="T373" i="20"/>
  <c r="F15" i="9" l="1"/>
  <c r="T356" i="20" l="1"/>
  <c r="T348" i="20" l="1"/>
  <c r="T340" i="20"/>
  <c r="T332" i="20"/>
  <c r="T324" i="20"/>
  <c r="T306" i="20" l="1"/>
  <c r="T271" i="20" l="1"/>
  <c r="T263" i="20"/>
  <c r="T104" i="20" l="1"/>
  <c r="T297" i="20" l="1"/>
  <c r="T78" i="20" l="1"/>
  <c r="T70" i="20"/>
  <c r="T61" i="20"/>
  <c r="T52" i="20"/>
  <c r="T43" i="20"/>
  <c r="T34" i="20"/>
  <c r="T26" i="20"/>
  <c r="T18" i="20"/>
  <c r="T174" i="20" l="1"/>
  <c r="T288" i="20" l="1"/>
  <c r="T280" i="20"/>
  <c r="T9" i="20" l="1"/>
  <c r="T222" i="18" l="1"/>
  <c r="T140" i="20" l="1"/>
  <c r="T157" i="20"/>
  <c r="T149" i="20"/>
  <c r="T239" i="18" l="1"/>
  <c r="T231" i="18" l="1"/>
  <c r="T87" i="20" l="1"/>
  <c r="T131" i="20" l="1"/>
  <c r="T122" i="20" l="1"/>
  <c r="T170" i="18" l="1"/>
  <c r="T188" i="18" l="1"/>
  <c r="T119" i="18" l="1"/>
  <c r="T213" i="18" l="1"/>
  <c r="T205" i="18"/>
  <c r="T196" i="18" l="1"/>
  <c r="T109" i="18" l="1"/>
  <c r="T161" i="18" l="1"/>
  <c r="T100" i="18"/>
  <c r="T152" i="18" l="1"/>
  <c r="T91" i="18"/>
  <c r="T143" i="18" l="1"/>
  <c r="T135" i="18"/>
  <c r="T127" i="18"/>
  <c r="T81" i="18" l="1"/>
  <c r="T9" i="18" l="1"/>
  <c r="T17" i="18"/>
  <c r="T25" i="18"/>
  <c r="T33" i="18"/>
  <c r="T41" i="18"/>
  <c r="T49" i="18"/>
  <c r="T57" i="18"/>
  <c r="T73" i="18"/>
  <c r="T65" i="18"/>
  <c r="R15" i="9" l="1"/>
  <c r="Q15" i="9"/>
  <c r="O15" i="9"/>
  <c r="M15" i="9"/>
  <c r="L15" i="9"/>
  <c r="I15" i="9"/>
  <c r="H15" i="9"/>
  <c r="E15" i="9"/>
  <c r="D15" i="9"/>
  <c r="C15" i="9"/>
  <c r="R14" i="9"/>
  <c r="Q14" i="9"/>
  <c r="O14" i="9"/>
  <c r="I14" i="9"/>
  <c r="H14" i="9"/>
  <c r="F14" i="9"/>
  <c r="E14" i="9"/>
  <c r="D14" i="9"/>
  <c r="C14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D68" authorId="0" shapeId="0" xr:uid="{00000000-0006-0000-0000-000001000000}">
      <text>
        <r>
          <rPr>
            <b/>
            <sz val="16"/>
            <color indexed="81"/>
            <rFont val="맑은 고딕"/>
            <family val="3"/>
            <charset val="129"/>
            <scheme val="minor"/>
          </rPr>
          <t>명성에서 조지아로 송금예정 
추후 조지아그룹한테 인보이스 받아야함</t>
        </r>
      </text>
    </comment>
    <comment ref="D86" authorId="0" shapeId="0" xr:uid="{00000000-0006-0000-0000-000002000000}">
      <text>
        <r>
          <rPr>
            <b/>
            <sz val="16"/>
            <color indexed="81"/>
            <rFont val="돋움"/>
            <family val="3"/>
            <charset val="129"/>
          </rPr>
          <t>나빌라인에서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송금</t>
        </r>
      </text>
    </comment>
    <comment ref="D147" authorId="0" shapeId="0" xr:uid="{00000000-0006-0000-0000-000003000000}">
      <text>
        <r>
          <rPr>
            <sz val="15"/>
            <color indexed="81"/>
            <rFont val="맑은 고딕"/>
            <family val="3"/>
            <charset val="129"/>
            <scheme val="major"/>
          </rPr>
          <t>O/F $3000 조지아 송금 예정</t>
        </r>
      </text>
    </comment>
    <comment ref="D156" authorId="0" shapeId="0" xr:uid="{00000000-0006-0000-0000-000004000000}">
      <text>
        <r>
          <rPr>
            <b/>
            <sz val="16"/>
            <color indexed="81"/>
            <rFont val="돋움"/>
            <family val="3"/>
            <charset val="129"/>
          </rPr>
          <t>나빌라인에서</t>
        </r>
        <r>
          <rPr>
            <b/>
            <sz val="16"/>
            <color indexed="81"/>
            <rFont val="Tahoma"/>
            <family val="2"/>
          </rPr>
          <t xml:space="preserve"> </t>
        </r>
        <r>
          <rPr>
            <b/>
            <sz val="16"/>
            <color indexed="81"/>
            <rFont val="돋움"/>
            <family val="3"/>
            <charset val="129"/>
          </rPr>
          <t>송금</t>
        </r>
      </text>
    </comment>
    <comment ref="X226" authorId="0" shapeId="0" xr:uid="{00000000-0006-0000-0000-000005000000}">
      <text>
        <r>
          <rPr>
            <sz val="13"/>
            <color indexed="81"/>
            <rFont val="맑은 고딕"/>
            <family val="3"/>
            <charset val="129"/>
            <scheme val="major"/>
          </rPr>
          <t>BL AMEND FEE
ZIMUSEL71050307
-&gt; 인보이스에 청구 예정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W41" authorId="0" shapeId="0" xr:uid="{00000000-0006-0000-0100-000001000000}">
      <text>
        <r>
          <rPr>
            <sz val="13"/>
            <color indexed="81"/>
            <rFont val="맑은 고딕"/>
            <family val="3"/>
            <charset val="129"/>
            <scheme val="minor"/>
          </rPr>
          <t>GEAZ 인보이스 송금
현지 THC = 630
POTI-BAKU trucking = 2,000</t>
        </r>
      </text>
    </comment>
    <comment ref="X60" authorId="0" shapeId="0" xr:uid="{00000000-0006-0000-0100-000002000000}">
      <text>
        <r>
          <rPr>
            <sz val="13"/>
            <color indexed="81"/>
            <rFont val="맑은 고딕"/>
            <family val="3"/>
            <charset val="129"/>
            <scheme val="major"/>
          </rPr>
          <t>4/02 1컨
4/26 2컨
정정비 청구 : MSFF23PTI03001</t>
        </r>
      </text>
    </comment>
    <comment ref="X108" authorId="0" shapeId="0" xr:uid="{00000000-0006-0000-0100-000003000000}">
      <text>
        <r>
          <rPr>
            <sz val="13"/>
            <color indexed="81"/>
            <rFont val="맑은 고딕"/>
            <family val="3"/>
            <charset val="129"/>
            <scheme val="major"/>
          </rPr>
          <t>안나 (알마티)
셀링가 $8,300
1) 멕스카 75%
 : $6,225 (\8,284,853)
2) 고레아 아우토 트레이드
 : $2,075</t>
        </r>
      </text>
    </comment>
    <comment ref="X196" authorId="0" shapeId="0" xr:uid="{00000000-0006-0000-0100-000004000000}">
      <text>
        <r>
          <rPr>
            <sz val="13"/>
            <color indexed="81"/>
            <rFont val="맑은 고딕"/>
            <family val="3"/>
            <charset val="129"/>
            <scheme val="minor"/>
          </rPr>
          <t>싼카 (비슈케크)
셀링가 $9,950
1) 싼카 (1대분) : $2,487
2) 엔에이치원 (3대분) : $7,463</t>
        </r>
      </text>
    </comment>
    <comment ref="C224" authorId="0" shapeId="0" xr:uid="{00000000-0006-0000-0100-000005000000}">
      <text>
        <r>
          <rPr>
            <sz val="15"/>
            <color indexed="81"/>
            <rFont val="맑은 고딕"/>
            <family val="3"/>
            <charset val="129"/>
            <scheme val="minor"/>
          </rPr>
          <t>글로리무역 (비슈케크) 셀링가 $9,950
1) 쇼링비 별도 청구
2) 면장 발급비 별도 청구</t>
        </r>
      </text>
    </comment>
    <comment ref="Y243" authorId="0" shapeId="0" xr:uid="{00000000-0006-0000-0100-000006000000}">
      <text>
        <r>
          <rPr>
            <sz val="13"/>
            <color indexed="81"/>
            <rFont val="맑은 고딕"/>
            <family val="3"/>
            <charset val="129"/>
            <scheme val="major"/>
          </rPr>
          <t>MEDUK1976738
MEDUK1976746
MEDUK1976753
MEDUK1976431
MEDUK1976423
비엘 정정비 200불 청구</t>
        </r>
      </text>
    </comment>
    <comment ref="X398" authorId="0" shapeId="0" xr:uid="{00000000-0006-0000-0100-000007000000}">
      <text>
        <r>
          <rPr>
            <sz val="13"/>
            <color indexed="81"/>
            <rFont val="맑은 고딕"/>
            <family val="3"/>
            <charset val="129"/>
            <scheme val="major"/>
          </rPr>
          <t>4/17 1컨
4/30 5컨
정정비 청구 : 
MSFF23PTI04004</t>
        </r>
      </text>
    </comment>
    <comment ref="X420" authorId="0" shapeId="0" xr:uid="{00000000-0006-0000-0100-000008000000}">
      <text>
        <r>
          <rPr>
            <sz val="15"/>
            <color indexed="81"/>
            <rFont val="맑은 고딕"/>
            <family val="3"/>
            <charset val="129"/>
            <scheme val="major"/>
          </rPr>
          <t>재작업 비용 : 100,000
재반출 비용 : 132,000
씰비용 : 10,000
운송비 : 177,000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X153" authorId="0" shapeId="0" xr:uid="{00000000-0006-0000-0200-000001000000}">
      <text>
        <r>
          <rPr>
            <sz val="13"/>
            <color indexed="81"/>
            <rFont val="맑은 고딕"/>
            <family val="3"/>
            <charset val="129"/>
            <scheme val="major"/>
          </rPr>
          <t>BL CORRECTION FEE $100 청구
1) ZIMUSEL71042867
2) ZIMUSEL71042868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X66" authorId="0" shapeId="0" xr:uid="{00000000-0006-0000-0300-000001000000}">
      <text>
        <r>
          <rPr>
            <sz val="15"/>
            <color indexed="81"/>
            <rFont val="맑은 고딕"/>
            <family val="3"/>
            <charset val="129"/>
            <scheme val="major"/>
          </rPr>
          <t>$1,700 선수금 有
추 후 차액만 입금 받으면 됨</t>
        </r>
      </text>
    </comment>
    <comment ref="X133" authorId="0" shapeId="0" xr:uid="{00000000-0006-0000-0300-000002000000}">
      <text>
        <r>
          <rPr>
            <sz val="15"/>
            <color indexed="81"/>
            <rFont val="맑은 고딕"/>
            <family val="3"/>
            <charset val="129"/>
            <scheme val="major"/>
          </rPr>
          <t>$3,000 - 키노
$9,000 - 대양통상</t>
        </r>
      </text>
    </comment>
    <comment ref="U157" authorId="0" shapeId="0" xr:uid="{00000000-0006-0000-0300-000003000000}">
      <text>
        <r>
          <rPr>
            <sz val="15"/>
            <color indexed="81"/>
            <rFont val="맑은 고딕"/>
            <family val="3"/>
            <charset val="129"/>
            <scheme val="major"/>
          </rPr>
          <t>가정용 에어컨 적재로 인해 루트 변경 됨
변경 전 : 평택 - 일조 - 비슈케크
변경 후 : 평택 - 연운 - 비슈케크</t>
        </r>
      </text>
    </comment>
    <comment ref="X157" authorId="0" shapeId="0" xr:uid="{00000000-0006-0000-0300-000004000000}">
      <text>
        <r>
          <rPr>
            <sz val="13"/>
            <color indexed="81"/>
            <rFont val="맑은 고딕"/>
            <family val="3"/>
            <charset val="129"/>
            <scheme val="minor"/>
          </rPr>
          <t>6/12 반입 후 6/23 출항
평택항 11일 보관 중,
프리타임 7일 제외 4일
STORAGE 비용 발생</t>
        </r>
      </text>
    </comment>
    <comment ref="X160" authorId="0" shapeId="0" xr:uid="{00000000-0006-0000-0300-000005000000}">
      <text>
        <r>
          <rPr>
            <sz val="15"/>
            <color indexed="81"/>
            <rFont val="맑은 고딕"/>
            <family val="3"/>
            <charset val="129"/>
            <scheme val="minor"/>
          </rPr>
          <t>9,260 - 매출발행 인보이스
2,290 - 계산서 발행 인보이스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Y41" authorId="0" shapeId="0" xr:uid="{00000000-0006-0000-0400-000001000000}">
      <text>
        <r>
          <rPr>
            <sz val="15"/>
            <color indexed="81"/>
            <rFont val="맑은 고딕"/>
            <family val="3"/>
            <charset val="129"/>
            <scheme val="minor"/>
          </rPr>
          <t>PNC 반입 제한
접안일 : 7/03
반입 가능일 : 6/29
선반입권 사용 시 : 6/27</t>
        </r>
      </text>
    </comment>
    <comment ref="N126" authorId="0" shapeId="0" xr:uid="{00000000-0006-0000-0400-000002000000}">
      <text>
        <r>
          <rPr>
            <sz val="13"/>
            <color indexed="81"/>
            <rFont val="맑은 고딕"/>
            <family val="3"/>
            <charset val="129"/>
            <scheme val="major"/>
          </rPr>
          <t>코레스타 쇼링비 조정 (데미지)
기본 쇼링비 \ 50만
2컨 쇼링비 \ 40만 적용 중 1컨
20만원 차감되어 30만원 청구 받음</t>
        </r>
      </text>
    </comment>
    <comment ref="N142" authorId="0" shapeId="0" xr:uid="{00000000-0006-0000-0400-000003000000}">
      <text>
        <r>
          <rPr>
            <sz val="13"/>
            <color indexed="81"/>
            <rFont val="맑은 고딕"/>
            <family val="3"/>
            <charset val="129"/>
            <scheme val="major"/>
          </rPr>
          <t>코레스타 쇼링비 조정 (데미지)
기본 쇼링비 \ 50만
2컨 쇼링비 \ 40만 적용 중 1컨
20만원 차감되어 30만원 청구 받음</t>
        </r>
      </text>
    </comment>
    <comment ref="N149" authorId="0" shapeId="0" xr:uid="{00000000-0006-0000-0400-000004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랩핑 1 적용</t>
        </r>
      </text>
    </comment>
    <comment ref="X167" authorId="0" shapeId="0" xr:uid="{00000000-0006-0000-0400-000005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출항 지연에 따른 
디머리지 발생</t>
        </r>
      </text>
    </comment>
    <comment ref="X180" authorId="0" shapeId="0" xr:uid="{00000000-0006-0000-0400-000006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셀링가 재확인 必</t>
        </r>
      </text>
    </comment>
    <comment ref="X282" authorId="0" shapeId="0" xr:uid="{00000000-0006-0000-0400-000007000000}">
      <text>
        <r>
          <rPr>
            <sz val="12"/>
            <color indexed="81"/>
            <rFont val="맑은 고딕"/>
            <family val="3"/>
            <charset val="129"/>
            <scheme val="major"/>
          </rPr>
          <t>TRANSROAD LLC
IN-LAND TRUCKING POTI to BAKU
$2,000 포함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X18" authorId="0" shapeId="0" xr:uid="{00000000-0006-0000-0500-000001000000}">
      <text>
        <r>
          <rPr>
            <sz val="12"/>
            <color indexed="81"/>
            <rFont val="맑은 고딕"/>
            <family val="3"/>
            <charset val="129"/>
            <scheme val="major"/>
          </rPr>
          <t>$38/CBM
+캐리어 비용 
포함하여 셀링</t>
        </r>
      </text>
    </comment>
    <comment ref="X137" authorId="0" shapeId="0" xr:uid="{00000000-0006-0000-0500-000002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이엠에이코리아
개인 사업자 : $2,625
법인 사업자 : $875
인보이스 별도 발행</t>
        </r>
      </text>
    </comment>
    <comment ref="W176" authorId="0" shapeId="0" xr:uid="{00000000-0006-0000-0500-000003000000}">
      <text>
        <r>
          <rPr>
            <sz val="12"/>
            <color indexed="81"/>
            <rFont val="맑은 고딕"/>
            <family val="3"/>
            <charset val="129"/>
            <scheme val="major"/>
          </rPr>
          <t>도착지 규정으로 인해 
IMPORT 비용 한국 청구 됨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</text>
    </comment>
    <comment ref="X210" authorId="0" shapeId="0" xr:uid="{00000000-0006-0000-0500-000004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대기료
보관료
$100+$100
차감 후 셀링</t>
        </r>
      </text>
    </comment>
    <comment ref="N229" authorId="0" shapeId="0" xr:uid="{00000000-0006-0000-0500-000005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랩핑 요청했으나
누락 됨</t>
        </r>
      </text>
    </comment>
    <comment ref="N252" authorId="0" shapeId="0" xr:uid="{00000000-0006-0000-0500-000006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랩핑 제외</t>
        </r>
      </text>
    </comment>
    <comment ref="X319" authorId="0" shapeId="0" xr:uid="{00000000-0006-0000-0500-000007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쇼링비
신시대쇼링-&gt;글로벌
청구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N5" authorId="0" shapeId="0" xr:uid="{00000000-0006-0000-0600-000001000000}">
      <text>
        <r>
          <rPr>
            <sz val="30"/>
            <color indexed="81"/>
            <rFont val="맑은 고딕"/>
            <family val="3"/>
            <charset val="129"/>
            <scheme val="minor"/>
          </rPr>
          <t>랩핑</t>
        </r>
      </text>
    </comment>
    <comment ref="X5" authorId="0" shapeId="0" xr:uid="{00000000-0006-0000-0600-000002000000}">
      <text>
        <r>
          <rPr>
            <sz val="18"/>
            <color indexed="81"/>
            <rFont val="맑은 고딕"/>
            <family val="3"/>
            <charset val="129"/>
            <scheme val="minor"/>
          </rPr>
          <t>대미지 차감 적용
-837</t>
        </r>
      </text>
    </comment>
    <comment ref="X22" authorId="0" shapeId="0" xr:uid="{00000000-0006-0000-0600-000003000000}">
      <text>
        <r>
          <rPr>
            <sz val="18"/>
            <color indexed="81"/>
            <rFont val="맑은 고딕"/>
            <family val="3"/>
            <charset val="129"/>
            <scheme val="minor"/>
          </rPr>
          <t>캐리어비용 청구
12만원 (대당 3만)
USD 청구가 확인 必</t>
        </r>
      </text>
    </comment>
    <comment ref="N172" authorId="0" shapeId="0" xr:uid="{00000000-0006-0000-0600-000004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181" authorId="0" shapeId="0" xr:uid="{00000000-0006-0000-0600-000005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랩핑 x</t>
        </r>
      </text>
    </comment>
    <comment ref="X190" authorId="0" shapeId="0" xr:uid="{00000000-0006-0000-0600-000006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쇼링비
신시대쇼링-&gt;글로벌
청구</t>
        </r>
      </text>
    </comment>
    <comment ref="X196" authorId="0" shapeId="0" xr:uid="{00000000-0006-0000-0600-000007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쇼링비
신시대쇼링-&gt;글로벌
청구</t>
        </r>
      </text>
    </comment>
    <comment ref="N213" authorId="0" shapeId="0" xr:uid="{00000000-0006-0000-0600-000008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9/08 작업 후 보관
9/12 선반입권 구매하여 반입
9/13 서류마감</t>
        </r>
      </text>
    </comment>
    <comment ref="N220" authorId="0" shapeId="0" xr:uid="{00000000-0006-0000-0600-000009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9/08 작업 후 보관
9/12 선반입권 구매하여 반입
9/13 서류마감</t>
        </r>
      </text>
    </comment>
    <comment ref="N227" authorId="0" shapeId="0" xr:uid="{00000000-0006-0000-0600-00000A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9/08 작업 후 보관
9/12 선반입권 구매하여 반입
9/13 서류마감</t>
        </r>
      </text>
    </comment>
    <comment ref="N234" authorId="0" shapeId="0" xr:uid="{00000000-0006-0000-0600-00000B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9/08 작업 후 보관
9/12 선반입권 구매하여 반입
9/13 서류마감</t>
        </r>
      </text>
    </comment>
    <comment ref="N241" authorId="0" shapeId="0" xr:uid="{00000000-0006-0000-0600-00000C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9/08 작업 후 보관
9/12 선반입권 구매하여 반입
9/13 서류마감</t>
        </r>
      </text>
    </comment>
    <comment ref="N249" authorId="0" shapeId="0" xr:uid="{00000000-0006-0000-0600-00000D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9/12 작업 후 보관
9/14 선반입권 구매하여 반입
9/14 서류마감</t>
        </r>
      </text>
    </comment>
    <comment ref="N250" authorId="0" shapeId="0" xr:uid="{00000000-0006-0000-0600-00000E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256" authorId="0" shapeId="0" xr:uid="{00000000-0006-0000-0600-00000F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9/12 작업 후 보관
9/14 선반입권 구매하여 반입
9/14 서류마감</t>
        </r>
      </text>
    </comment>
    <comment ref="N257" authorId="0" shapeId="0" xr:uid="{00000000-0006-0000-0600-000010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266" authorId="0" shapeId="0" xr:uid="{00000000-0006-0000-0600-000011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9/09 작업 후 보관
9/11 선반입권 구매하여
반입
선픽업비+선반입권
스토리지 비용 발생함</t>
        </r>
      </text>
    </comment>
    <comment ref="N273" authorId="0" shapeId="0" xr:uid="{00000000-0006-0000-0600-000012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9/09 작업 후 보관
9/11 선반입권 구매하여
반입
선픽업비+선반입권
스토리지 비용 발생함</t>
        </r>
      </text>
    </comment>
    <comment ref="N280" authorId="0" shapeId="0" xr:uid="{00000000-0006-0000-0600-000013000000}">
      <text>
        <r>
          <rPr>
            <sz val="16"/>
            <color indexed="81"/>
            <rFont val="맑은 고딕"/>
            <family val="3"/>
            <charset val="129"/>
            <scheme val="major"/>
          </rPr>
          <t xml:space="preserve">9/12 작업 후 보관
9/14 선반입권 구매하여
반입
</t>
        </r>
      </text>
    </comment>
    <comment ref="N287" authorId="0" shapeId="0" xr:uid="{00000000-0006-0000-0600-000014000000}">
      <text>
        <r>
          <rPr>
            <sz val="16"/>
            <color indexed="81"/>
            <rFont val="맑은 고딕"/>
            <family val="3"/>
            <charset val="129"/>
            <scheme val="major"/>
          </rPr>
          <t xml:space="preserve">9/12 작업 후 보관
9/14 선반입권 구매하여
반입
</t>
        </r>
      </text>
    </comment>
    <comment ref="N294" authorId="0" shapeId="0" xr:uid="{00000000-0006-0000-0600-000015000000}">
      <text>
        <r>
          <rPr>
            <sz val="16"/>
            <color indexed="81"/>
            <rFont val="맑은 고딕"/>
            <family val="3"/>
            <charset val="129"/>
            <scheme val="major"/>
          </rPr>
          <t xml:space="preserve">9/12 작업 후 보관
9/14 선반입권 구매하여
반입
</t>
        </r>
      </text>
    </comment>
    <comment ref="N301" authorId="0" shapeId="0" xr:uid="{00000000-0006-0000-0600-000016000000}">
      <text>
        <r>
          <rPr>
            <sz val="16"/>
            <color indexed="81"/>
            <rFont val="맑은 고딕"/>
            <family val="3"/>
            <charset val="129"/>
            <scheme val="major"/>
          </rPr>
          <t xml:space="preserve">9/12 작업 후 보관
9/14 선반입권 구매하여
반입
</t>
        </r>
      </text>
    </comment>
    <comment ref="N309" authorId="0" shapeId="0" xr:uid="{00000000-0006-0000-0600-000017000000}">
      <text>
        <r>
          <rPr>
            <sz val="16"/>
            <color indexed="81"/>
            <rFont val="맑은 고딕"/>
            <family val="3"/>
            <charset val="129"/>
            <scheme val="major"/>
          </rPr>
          <t xml:space="preserve">9/12 작업 후 보관
9/14 선반입권 구매하여
반입
</t>
        </r>
      </text>
    </comment>
    <comment ref="X319" authorId="0" shapeId="0" xr:uid="{00000000-0006-0000-0600-000018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쇼링비
신시대쇼링-&gt;글로벌
청구</t>
        </r>
      </text>
    </comment>
    <comment ref="N344" authorId="0" shapeId="0" xr:uid="{00000000-0006-0000-0600-000019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351" authorId="0" shapeId="0" xr:uid="{00000000-0006-0000-0600-00001A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358" authorId="0" shapeId="0" xr:uid="{00000000-0006-0000-0600-00001B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365" authorId="0" shapeId="0" xr:uid="{00000000-0006-0000-0600-00001C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랩핑 누락 됨</t>
        </r>
      </text>
    </comment>
    <comment ref="N372" authorId="0" shapeId="0" xr:uid="{00000000-0006-0000-0600-00001D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랩핑 누락 됨</t>
        </r>
      </text>
    </comment>
    <comment ref="N413" authorId="0" shapeId="0" xr:uid="{00000000-0006-0000-0600-00001E000000}">
      <text>
        <r>
          <rPr>
            <sz val="16"/>
            <color indexed="81"/>
            <rFont val="맑은 고딕"/>
            <family val="3"/>
            <charset val="129"/>
            <scheme val="minor"/>
          </rPr>
          <t>9/15 작업
보관 후 선반입권 구매
9/19 반입</t>
        </r>
      </text>
    </comment>
    <comment ref="N420" authorId="0" shapeId="0" xr:uid="{00000000-0006-0000-0600-00001F000000}">
      <text>
        <r>
          <rPr>
            <sz val="16"/>
            <color indexed="81"/>
            <rFont val="맑은 고딕"/>
            <family val="3"/>
            <charset val="129"/>
            <scheme val="minor"/>
          </rPr>
          <t>9/15 작업
보관 후 선반입권 구매
9/19 반입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N64" authorId="0" shapeId="0" xr:uid="{00000000-0006-0000-0700-000001000000}">
      <text>
        <r>
          <rPr>
            <sz val="16"/>
            <color indexed="81"/>
            <rFont val="맑은 고딕"/>
            <family val="3"/>
            <charset val="129"/>
            <scheme val="minor"/>
          </rPr>
          <t>운송비
CMA 인보이스에 포함 됨</t>
        </r>
      </text>
    </comment>
    <comment ref="N71" authorId="0" shapeId="0" xr:uid="{00000000-0006-0000-0700-000002000000}">
      <text>
        <r>
          <rPr>
            <sz val="16"/>
            <color indexed="81"/>
            <rFont val="맑은 고딕"/>
            <family val="3"/>
            <charset val="129"/>
            <scheme val="minor"/>
          </rPr>
          <t>운송비
CMA 인보이스에 포함 됨</t>
        </r>
      </text>
    </comment>
    <comment ref="I98" authorId="0" shapeId="0" xr:uid="{00000000-0006-0000-0700-000003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35" authorId="0" shapeId="0" xr:uid="{00000000-0006-0000-0700-000004000000}">
      <text>
        <r>
          <rPr>
            <sz val="18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142" authorId="0" shapeId="0" xr:uid="{00000000-0006-0000-0700-000005000000}">
      <text>
        <r>
          <rPr>
            <sz val="18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149" authorId="0" shapeId="0" xr:uid="{00000000-0006-0000-0700-000006000000}">
      <text>
        <r>
          <rPr>
            <sz val="18"/>
            <color indexed="81"/>
            <rFont val="맑은 고딕"/>
            <family val="3"/>
            <charset val="129"/>
            <scheme val="major"/>
          </rPr>
          <t>랩핑 O</t>
        </r>
      </text>
    </comment>
    <comment ref="I276" authorId="0" shapeId="0" xr:uid="{00000000-0006-0000-0700-000007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86" authorId="0" shapeId="0" xr:uid="{00000000-0006-0000-0700-000008000000}">
      <text>
        <r>
          <rPr>
            <sz val="16"/>
            <color indexed="81"/>
            <rFont val="맑은 고딕"/>
            <family val="3"/>
            <charset val="129"/>
            <scheme val="minor"/>
          </rPr>
          <t>면장 중량 오발행
35,000
토구룰 청구</t>
        </r>
      </text>
    </comment>
    <comment ref="N287" authorId="0" shapeId="0" xr:uid="{00000000-0006-0000-0700-000009000000}">
      <text>
        <r>
          <rPr>
            <sz val="18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294" authorId="0" shapeId="0" xr:uid="{00000000-0006-0000-0700-00000A000000}">
      <text>
        <r>
          <rPr>
            <sz val="18"/>
            <color indexed="81"/>
            <rFont val="맑은 고딕"/>
            <family val="3"/>
            <charset val="129"/>
            <scheme val="major"/>
          </rPr>
          <t>랩핑 O</t>
        </r>
      </text>
    </comment>
    <comment ref="N301" authorId="0" shapeId="0" xr:uid="{00000000-0006-0000-0700-00000B000000}">
      <text>
        <r>
          <rPr>
            <sz val="18"/>
            <color indexed="81"/>
            <rFont val="맑은 고딕"/>
            <family val="3"/>
            <charset val="129"/>
            <scheme val="major"/>
          </rPr>
          <t>랩핑 O</t>
        </r>
      </text>
    </comment>
    <comment ref="I366" authorId="0" shapeId="0" xr:uid="{00000000-0006-0000-0700-00000C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85" authorId="0" shapeId="0" xr:uid="{00000000-0006-0000-0700-00000D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94" authorId="0" shapeId="0" xr:uid="{00000000-0006-0000-0700-00000E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405" authorId="0" shapeId="0" xr:uid="{00000000-0006-0000-0700-00000F000000}">
      <text>
        <r>
          <rPr>
            <sz val="18"/>
            <color indexed="81"/>
            <rFont val="맑은 고딕"/>
            <family val="3"/>
            <charset val="129"/>
            <scheme val="minor"/>
          </rPr>
          <t>랩핑 누락 됨</t>
        </r>
      </text>
    </comment>
    <comment ref="N412" authorId="0" shapeId="0" xr:uid="{00000000-0006-0000-0700-000010000000}">
      <text>
        <r>
          <rPr>
            <sz val="18"/>
            <color indexed="81"/>
            <rFont val="맑은 고딕"/>
            <family val="3"/>
            <charset val="129"/>
            <scheme val="minor"/>
          </rPr>
          <t>랩핑 누락 됨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N23" authorId="0" shapeId="0" xr:uid="{00000000-0006-0000-0800-000001000000}">
      <text>
        <r>
          <rPr>
            <sz val="15"/>
            <color indexed="81"/>
            <rFont val="맑은 고딕"/>
            <family val="3"/>
            <charset val="129"/>
            <scheme val="major"/>
          </rPr>
          <t>차량 래핑 포함
대당 1만원 추가</t>
        </r>
      </text>
    </comment>
    <comment ref="N30" authorId="0" shapeId="0" xr:uid="{00000000-0006-0000-0800-000002000000}">
      <text>
        <r>
          <rPr>
            <sz val="15"/>
            <color indexed="81"/>
            <rFont val="맑은 고딕"/>
            <family val="3"/>
            <charset val="129"/>
            <scheme val="major"/>
          </rPr>
          <t>차량 래핑 포함
대당 1만원 추가</t>
        </r>
      </text>
    </comment>
    <comment ref="N202" authorId="0" shapeId="0" xr:uid="{00000000-0006-0000-0800-000003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보관비 포함 청호 운송비 :
60만
기본 운송비 CMA 인보이스 :
25만</t>
        </r>
      </text>
    </comment>
    <comment ref="X226" authorId="0" shapeId="0" xr:uid="{00000000-0006-0000-0800-000004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9/26 출항ZIMUSEL71067138 비엘 정정비 포함</t>
        </r>
      </text>
    </comment>
    <comment ref="I308" authorId="0" shapeId="0" xr:uid="{00000000-0006-0000-0800-000005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</text>
    </comment>
    <comment ref="I317" authorId="0" shapeId="0" xr:uid="{00000000-0006-0000-0800-000006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24" authorId="0" shapeId="0" xr:uid="{00000000-0006-0000-0800-000007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33" authorId="0" shapeId="0" xr:uid="{00000000-0006-0000-0800-000008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</text>
    </comment>
    <comment ref="I340" authorId="0" shapeId="0" xr:uid="{00000000-0006-0000-0800-000009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</text>
    </comment>
    <comment ref="N350" authorId="0" shapeId="0" xr:uid="{00000000-0006-0000-0800-00000A000000}">
      <text>
        <r>
          <rPr>
            <sz val="18"/>
            <color indexed="81"/>
            <rFont val="맑은 고딕"/>
            <family val="3"/>
            <charset val="129"/>
            <scheme val="major"/>
          </rPr>
          <t>+랩핑</t>
        </r>
      </text>
    </comment>
    <comment ref="I367" authorId="0" shapeId="0" xr:uid="{00000000-0006-0000-0800-00000B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74" authorId="0" shapeId="0" xr:uid="{00000000-0006-0000-0800-00000C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3" authorId="0" shapeId="0" xr:uid="{00000000-0006-0000-0800-00000D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보관비 8만</t>
        </r>
      </text>
    </comment>
    <comment ref="J451" authorId="0" shapeId="0" xr:uid="{00000000-0006-0000-0800-00000E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스페이스 부족으로 roll-over 노티스 받음</t>
        </r>
      </text>
    </comment>
    <comment ref="I468" authorId="0" shapeId="0" xr:uid="{00000000-0006-0000-0800-00000F000000}">
      <text>
        <r>
          <rPr>
            <sz val="14"/>
            <color indexed="81"/>
            <rFont val="맑은 고딕"/>
            <family val="3"/>
            <charset val="129"/>
            <scheme val="minor"/>
          </rPr>
          <t>MEDEU // CODE: 700204  
MERCUR CUSTOM
Красногвардейский тракт 617А, Almaty, 카자흐스탄
+7 727 290 24 76</t>
        </r>
      </text>
    </comment>
    <comment ref="X502" authorId="0" shapeId="0" xr:uid="{00000000-0006-0000-0800-000010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포티-바쿠 운송비
현지 THC
포함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X13" authorId="0" shapeId="0" xr:uid="{00000000-0006-0000-0900-000001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포티-바쿠 운송비
현지 THC
포함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W83" authorId="0" shapeId="0" xr:uid="{00000000-0006-0000-0A00-000001000000}">
      <text>
        <r>
          <rPr>
            <sz val="13"/>
            <color indexed="81"/>
            <rFont val="맑은 고딕"/>
            <family val="3"/>
            <charset val="129"/>
            <scheme val="major"/>
          </rPr>
          <t>이전 진행 건에 청구</t>
        </r>
      </text>
    </comment>
    <comment ref="X107" authorId="0" shapeId="0" xr:uid="{00000000-0006-0000-0A00-000002000000}">
      <text>
        <r>
          <rPr>
            <sz val="14"/>
            <color indexed="81"/>
            <rFont val="맑은 고딕"/>
            <family val="3"/>
            <charset val="129"/>
            <scheme val="major"/>
          </rPr>
          <t xml:space="preserve">머스크 캔슬비 포함
</t>
        </r>
      </text>
    </comment>
    <comment ref="W142" authorId="0" shapeId="0" xr:uid="{00000000-0006-0000-0A00-000003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엘라
비슈케크 1컨 부킹 캔슬비
화주 청구 : HDMU6444473
선사 비용 정리 : HDMU6824426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X13" authorId="0" shapeId="0" xr:uid="{00000000-0006-0000-0D00-000001000000}">
      <text>
        <r>
          <rPr>
            <b/>
            <sz val="16"/>
            <color indexed="81"/>
            <rFont val="맑은 고딕"/>
            <family val="3"/>
            <charset val="129"/>
            <scheme val="major"/>
          </rPr>
          <t>캐리어 비용 청구 x</t>
        </r>
      </text>
    </comment>
    <comment ref="X16" authorId="0" shapeId="0" xr:uid="{00000000-0006-0000-0D00-000002000000}">
      <text>
        <r>
          <rPr>
            <b/>
            <sz val="16"/>
            <color indexed="81"/>
            <rFont val="맑은 고딕"/>
            <family val="3"/>
            <charset val="129"/>
            <scheme val="major"/>
          </rPr>
          <t>캐리어 비용 청구 o
-&gt; 16만</t>
        </r>
      </text>
    </comment>
    <comment ref="X24" authorId="0" shapeId="0" xr:uid="{00000000-0006-0000-0D00-000003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포티-바쿠 운송비
현지 THC
포함</t>
        </r>
      </text>
    </comment>
    <comment ref="X86" authorId="0" shapeId="0" xr:uid="{00000000-0006-0000-0D00-000004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포티-바쿠 운송비
현지 THC
포함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X395" authorId="0" shapeId="0" xr:uid="{00000000-0006-0000-0E00-000001000000}">
      <text>
        <r>
          <rPr>
            <sz val="16"/>
            <color indexed="81"/>
            <rFont val="맑은 고딕"/>
            <family val="3"/>
            <charset val="129"/>
            <scheme val="minor"/>
          </rPr>
          <t>모바글로벌 선수금
차액 $150 받아야 됨</t>
        </r>
      </text>
    </comment>
    <comment ref="X437" authorId="0" shapeId="0" xr:uid="{00000000-0006-0000-0E00-000002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포티-바쿠 운송비
현지 THC
포함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X106" authorId="0" shapeId="0" xr:uid="{00000000-0006-0000-0F00-000001000000}">
      <text>
        <r>
          <rPr>
            <sz val="15"/>
            <color indexed="81"/>
            <rFont val="Tahoma"/>
            <family val="2"/>
          </rPr>
          <t>3/01 1</t>
        </r>
        <r>
          <rPr>
            <sz val="15"/>
            <color indexed="81"/>
            <rFont val="돋움"/>
            <family val="3"/>
            <charset val="129"/>
          </rPr>
          <t>컨</t>
        </r>
        <r>
          <rPr>
            <sz val="15"/>
            <color indexed="81"/>
            <rFont val="Tahoma"/>
            <family val="2"/>
          </rPr>
          <t xml:space="preserve"> (6377824010)
</t>
        </r>
        <r>
          <rPr>
            <sz val="15"/>
            <color indexed="81"/>
            <rFont val="돋움"/>
            <family val="3"/>
            <charset val="129"/>
          </rPr>
          <t>청구</t>
        </r>
        <r>
          <rPr>
            <sz val="15"/>
            <color indexed="81"/>
            <rFont val="Tahoma"/>
            <family val="2"/>
          </rPr>
          <t xml:space="preserve"> : 3,502,200
</t>
        </r>
        <r>
          <rPr>
            <sz val="15"/>
            <color indexed="81"/>
            <rFont val="돋움"/>
            <family val="3"/>
            <charset val="129"/>
          </rPr>
          <t>입금</t>
        </r>
        <r>
          <rPr>
            <sz val="15"/>
            <color indexed="81"/>
            <rFont val="Tahoma"/>
            <family val="2"/>
          </rPr>
          <t xml:space="preserve"> : 3,606,200</t>
        </r>
        <r>
          <rPr>
            <sz val="15"/>
            <color indexed="81"/>
            <rFont val="돋움"/>
            <family val="3"/>
            <charset val="129"/>
          </rPr>
          <t xml:space="preserve">
</t>
        </r>
        <r>
          <rPr>
            <sz val="15"/>
            <color indexed="81"/>
            <rFont val="Tahoma"/>
            <family val="2"/>
          </rPr>
          <t xml:space="preserve">\104,000 </t>
        </r>
        <r>
          <rPr>
            <sz val="15"/>
            <color indexed="81"/>
            <rFont val="돋움"/>
            <family val="3"/>
            <charset val="129"/>
          </rPr>
          <t>선수금</t>
        </r>
        <r>
          <rPr>
            <sz val="15"/>
            <color indexed="81"/>
            <rFont val="Tahoma"/>
            <family val="2"/>
          </rPr>
          <t xml:space="preserve"> </t>
        </r>
        <r>
          <rPr>
            <sz val="15"/>
            <color indexed="81"/>
            <rFont val="돋움"/>
            <family val="3"/>
            <charset val="129"/>
          </rPr>
          <t xml:space="preserve">처리
</t>
        </r>
        <r>
          <rPr>
            <sz val="15"/>
            <color indexed="81"/>
            <rFont val="Tahoma"/>
            <family val="2"/>
          </rPr>
          <t>4/09 1</t>
        </r>
        <r>
          <rPr>
            <sz val="15"/>
            <color indexed="81"/>
            <rFont val="돋움"/>
            <family val="3"/>
            <charset val="129"/>
          </rPr>
          <t>컨</t>
        </r>
        <r>
          <rPr>
            <sz val="15"/>
            <color indexed="81"/>
            <rFont val="Tahoma"/>
            <family val="2"/>
          </rPr>
          <t xml:space="preserve"> </t>
        </r>
        <r>
          <rPr>
            <sz val="15"/>
            <color indexed="81"/>
            <rFont val="돋움"/>
            <family val="3"/>
            <charset val="129"/>
          </rPr>
          <t>송금</t>
        </r>
        <r>
          <rPr>
            <sz val="15"/>
            <color indexed="81"/>
            <rFont val="Tahoma"/>
            <family val="2"/>
          </rPr>
          <t xml:space="preserve"> </t>
        </r>
        <r>
          <rPr>
            <sz val="15"/>
            <color indexed="81"/>
            <rFont val="돋움"/>
            <family val="3"/>
            <charset val="129"/>
          </rPr>
          <t>시</t>
        </r>
        <r>
          <rPr>
            <sz val="15"/>
            <color indexed="81"/>
            <rFont val="Tahoma"/>
            <family val="2"/>
          </rPr>
          <t xml:space="preserve"> </t>
        </r>
        <r>
          <rPr>
            <sz val="15"/>
            <color indexed="81"/>
            <rFont val="돋움"/>
            <family val="3"/>
            <charset val="129"/>
          </rPr>
          <t>선수금</t>
        </r>
        <r>
          <rPr>
            <sz val="15"/>
            <color indexed="81"/>
            <rFont val="Tahoma"/>
            <family val="2"/>
          </rPr>
          <t xml:space="preserve"> </t>
        </r>
        <r>
          <rPr>
            <sz val="15"/>
            <color indexed="81"/>
            <rFont val="돋움"/>
            <family val="3"/>
            <charset val="129"/>
          </rPr>
          <t>제외</t>
        </r>
        <r>
          <rPr>
            <sz val="15"/>
            <color indexed="81"/>
            <rFont val="Tahoma"/>
            <family val="2"/>
          </rPr>
          <t xml:space="preserve"> </t>
        </r>
        <r>
          <rPr>
            <sz val="15"/>
            <color indexed="81"/>
            <rFont val="돋움"/>
            <family val="3"/>
            <charset val="129"/>
          </rPr>
          <t>후</t>
        </r>
        <r>
          <rPr>
            <sz val="15"/>
            <color indexed="81"/>
            <rFont val="Tahoma"/>
            <family val="2"/>
          </rPr>
          <t xml:space="preserve"> </t>
        </r>
        <r>
          <rPr>
            <sz val="15"/>
            <color indexed="81"/>
            <rFont val="돋움"/>
            <family val="3"/>
            <charset val="129"/>
          </rPr>
          <t>입금</t>
        </r>
        <r>
          <rPr>
            <sz val="15"/>
            <color indexed="81"/>
            <rFont val="Tahoma"/>
            <family val="2"/>
          </rPr>
          <t xml:space="preserve"> </t>
        </r>
        <r>
          <rPr>
            <sz val="15"/>
            <color indexed="81"/>
            <rFont val="돋움"/>
            <family val="3"/>
            <charset val="129"/>
          </rPr>
          <t>요청할</t>
        </r>
        <r>
          <rPr>
            <sz val="15"/>
            <color indexed="81"/>
            <rFont val="Tahoma"/>
            <family val="2"/>
          </rPr>
          <t xml:space="preserve"> </t>
        </r>
        <r>
          <rPr>
            <sz val="15"/>
            <color indexed="81"/>
            <rFont val="돋움"/>
            <family val="3"/>
            <charset val="129"/>
          </rPr>
          <t>것</t>
        </r>
      </text>
    </comment>
    <comment ref="X216" authorId="0" shapeId="0" xr:uid="{00000000-0006-0000-0F00-000002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캐리어비용</t>
        </r>
      </text>
    </comment>
    <comment ref="X223" authorId="0" shapeId="0" xr:uid="{00000000-0006-0000-0F00-000003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캐리어비용
계산서 : 과세</t>
        </r>
      </text>
    </comment>
    <comment ref="X234" authorId="0" shapeId="0" xr:uid="{00000000-0006-0000-0F00-000004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캐리어비용
계산서 : 과세</t>
        </r>
      </text>
    </comment>
    <comment ref="X244" authorId="0" shapeId="0" xr:uid="{00000000-0006-0000-0F00-000005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캐리어비용</t>
        </r>
      </text>
    </comment>
    <comment ref="R250" authorId="0" shapeId="0" xr:uid="{00000000-0006-0000-0F00-000006000000}">
      <text>
        <r>
          <rPr>
            <sz val="15"/>
            <color indexed="81"/>
            <rFont val="맑은 고딕"/>
            <family val="3"/>
            <charset val="129"/>
            <scheme val="minor"/>
          </rPr>
          <t>키노 바이어 요청으로 연식 2021 로 기재</t>
        </r>
      </text>
    </comment>
    <comment ref="X304" authorId="0" shapeId="0" xr:uid="{00000000-0006-0000-0F00-000007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포티-바쿠 운송비
현지 THC
포함</t>
        </r>
      </text>
    </comment>
    <comment ref="X311" authorId="0" shapeId="0" xr:uid="{00000000-0006-0000-0F00-000008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포티-바쿠 운송비
현지 THC
포함</t>
        </r>
      </text>
    </comment>
    <comment ref="I351" authorId="0" shapeId="0" xr:uid="{00000000-0006-0000-0F00-000009000000}">
      <text>
        <r>
          <rPr>
            <sz val="18"/>
            <color indexed="81"/>
            <rFont val="Calibri"/>
            <family val="2"/>
          </rPr>
          <t>Almaty Suyunbaya 353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</author>
  </authors>
  <commentList>
    <comment ref="I7" authorId="0" shapeId="0" xr:uid="{00000000-0006-0000-1000-000001000000}">
      <text>
        <r>
          <rPr>
            <sz val="18"/>
            <color indexed="81"/>
            <rFont val="Calibri"/>
            <family val="2"/>
          </rPr>
          <t>Almaty, KAZAKHSTAN *ALMATY-1, TUPIK-155 SVH TOO DOSTAR INDASTRIZ</t>
        </r>
      </text>
    </comment>
    <comment ref="X32" authorId="0" shapeId="0" xr:uid="{00000000-0006-0000-1000-000002000000}">
      <text>
        <r>
          <rPr>
            <sz val="16"/>
            <color indexed="81"/>
            <rFont val="맑은 고딕"/>
            <family val="3"/>
            <charset val="129"/>
            <scheme val="major"/>
          </rPr>
          <t>4/24 선진 머스크 앙골라 4컨 부킹 캔슬 건
-&gt; 1컨 캔슬비 청구
3컨 캔슬비 청구 必</t>
        </r>
      </text>
    </comment>
    <comment ref="X156" authorId="0" shapeId="0" xr:uid="{00000000-0006-0000-1000-000003000000}">
      <text>
        <r>
          <rPr>
            <sz val="14"/>
            <color indexed="81"/>
            <rFont val="맑은 고딕"/>
            <family val="3"/>
            <charset val="129"/>
            <scheme val="major"/>
          </rPr>
          <t>포티-바쿠 운송비
현지 THC
포함</t>
        </r>
      </text>
    </comment>
  </commentList>
</comments>
</file>

<file path=xl/sharedStrings.xml><?xml version="1.0" encoding="utf-8"?>
<sst xmlns="http://schemas.openxmlformats.org/spreadsheetml/2006/main" count="57921" uniqueCount="20832">
  <si>
    <t>A/G</t>
    <phoneticPr fontId="16" type="noConversion"/>
  </si>
  <si>
    <t>화주명</t>
    <phoneticPr fontId="16" type="noConversion"/>
  </si>
  <si>
    <t>선명/항차</t>
    <phoneticPr fontId="16" type="noConversion"/>
  </si>
  <si>
    <t>선사</t>
    <phoneticPr fontId="16" type="noConversion"/>
  </si>
  <si>
    <t>MB/L NO</t>
    <phoneticPr fontId="16" type="noConversion"/>
  </si>
  <si>
    <t>HB/L NO</t>
    <phoneticPr fontId="16" type="noConversion"/>
  </si>
  <si>
    <t>출항</t>
    <phoneticPr fontId="16" type="noConversion"/>
  </si>
  <si>
    <t>도착</t>
    <phoneticPr fontId="16" type="noConversion"/>
  </si>
  <si>
    <t>MAERSK</t>
    <phoneticPr fontId="16" type="noConversion"/>
  </si>
  <si>
    <t xml:space="preserve"> </t>
    <phoneticPr fontId="16" type="noConversion"/>
  </si>
  <si>
    <t>도착</t>
    <phoneticPr fontId="16" type="noConversion"/>
  </si>
  <si>
    <t>엘리</t>
    <phoneticPr fontId="16" type="noConversion"/>
  </si>
  <si>
    <t>동화</t>
    <phoneticPr fontId="16" type="noConversion"/>
  </si>
  <si>
    <t>CMA</t>
    <phoneticPr fontId="16" type="noConversion"/>
  </si>
  <si>
    <t>HAPAG</t>
    <phoneticPr fontId="16" type="noConversion"/>
  </si>
  <si>
    <t>A/G</t>
    <phoneticPr fontId="16" type="noConversion"/>
  </si>
  <si>
    <t>선명/항차</t>
    <phoneticPr fontId="16" type="noConversion"/>
  </si>
  <si>
    <t>MB/L NO</t>
    <phoneticPr fontId="16" type="noConversion"/>
  </si>
  <si>
    <t>캔슬함</t>
    <phoneticPr fontId="16" type="noConversion"/>
  </si>
  <si>
    <t>캔슬</t>
    <phoneticPr fontId="16" type="noConversion"/>
  </si>
  <si>
    <t>니꼬</t>
    <phoneticPr fontId="16" type="noConversion"/>
  </si>
  <si>
    <t>WOOJIN</t>
    <phoneticPr fontId="16" type="noConversion"/>
  </si>
  <si>
    <t>SS CAR</t>
    <phoneticPr fontId="16" type="noConversion"/>
  </si>
  <si>
    <t>알렉스</t>
    <phoneticPr fontId="16" type="noConversion"/>
  </si>
  <si>
    <t>서울무역</t>
    <phoneticPr fontId="16" type="noConversion"/>
  </si>
  <si>
    <t>코렉스</t>
    <phoneticPr fontId="16" type="noConversion"/>
  </si>
  <si>
    <t>현글로벌</t>
    <phoneticPr fontId="16" type="noConversion"/>
  </si>
  <si>
    <t>CNTR OTHER CHG.</t>
    <phoneticPr fontId="16" type="noConversion"/>
  </si>
  <si>
    <t>L. PORT</t>
    <phoneticPr fontId="16" type="noConversion"/>
  </si>
  <si>
    <t>BUSAN</t>
    <phoneticPr fontId="28" type="noConversion"/>
  </si>
  <si>
    <t>INCHEON</t>
    <phoneticPr fontId="28" type="noConversion"/>
  </si>
  <si>
    <t>L. PORT</t>
    <phoneticPr fontId="16" type="noConversion"/>
  </si>
  <si>
    <t>INCHEON</t>
    <phoneticPr fontId="28" type="noConversion"/>
  </si>
  <si>
    <t>1 CAR 기준</t>
    <phoneticPr fontId="28" type="noConversion"/>
  </si>
  <si>
    <t>TYPE</t>
    <phoneticPr fontId="16" type="noConversion"/>
  </si>
  <si>
    <t>20FT</t>
    <phoneticPr fontId="16" type="noConversion"/>
  </si>
  <si>
    <t>40HQ</t>
    <phoneticPr fontId="16" type="noConversion"/>
  </si>
  <si>
    <t>20FT</t>
    <phoneticPr fontId="16" type="noConversion"/>
  </si>
  <si>
    <t>40HQ</t>
    <phoneticPr fontId="16" type="noConversion"/>
  </si>
  <si>
    <t>O/F</t>
    <phoneticPr fontId="16" type="noConversion"/>
  </si>
  <si>
    <t>RF</t>
    <phoneticPr fontId="16" type="noConversion"/>
  </si>
  <si>
    <t>RF</t>
    <phoneticPr fontId="16" type="noConversion"/>
  </si>
  <si>
    <t>O/F</t>
    <phoneticPr fontId="16" type="noConversion"/>
  </si>
  <si>
    <t>T.H.C</t>
    <phoneticPr fontId="28" type="noConversion"/>
  </si>
  <si>
    <t>T.H.C</t>
    <phoneticPr fontId="28" type="noConversion"/>
  </si>
  <si>
    <t>W/F</t>
    <phoneticPr fontId="28" type="noConversion"/>
  </si>
  <si>
    <t>W/F + SECURITY FEE</t>
    <phoneticPr fontId="28" type="noConversion"/>
  </si>
  <si>
    <t>DOC FEE</t>
    <phoneticPr fontId="28" type="noConversion"/>
  </si>
  <si>
    <t>SEAL CHAGE</t>
    <phoneticPr fontId="28" type="noConversion"/>
  </si>
  <si>
    <t>J WJ</t>
    <phoneticPr fontId="28" type="noConversion"/>
  </si>
  <si>
    <t>항만보안료</t>
    <phoneticPr fontId="16" type="noConversion"/>
  </si>
  <si>
    <t>SUR FEE</t>
    <phoneticPr fontId="16" type="noConversion"/>
  </si>
  <si>
    <t>SHORING FEE</t>
    <phoneticPr fontId="16" type="noConversion"/>
  </si>
  <si>
    <t>HANDLING CHG</t>
    <phoneticPr fontId="28" type="noConversion"/>
  </si>
  <si>
    <t>양산작업기준</t>
    <phoneticPr fontId="16" type="noConversion"/>
  </si>
  <si>
    <t>KRW TOTAL</t>
    <phoneticPr fontId="16" type="noConversion"/>
  </si>
  <si>
    <t>TRUCKING</t>
    <phoneticPr fontId="28" type="noConversion"/>
  </si>
  <si>
    <t>USD TOTAL</t>
    <phoneticPr fontId="16" type="noConversion"/>
  </si>
  <si>
    <t>RO-RO OTHER CHG.</t>
    <phoneticPr fontId="16" type="noConversion"/>
  </si>
  <si>
    <t>PYOENGTAEK</t>
    <phoneticPr fontId="28" type="noConversion"/>
  </si>
  <si>
    <t>TYPE</t>
    <phoneticPr fontId="16" type="noConversion"/>
  </si>
  <si>
    <t>RO-RO</t>
    <phoneticPr fontId="16" type="noConversion"/>
  </si>
  <si>
    <t>RO-RO</t>
    <phoneticPr fontId="16" type="noConversion"/>
  </si>
  <si>
    <t>O/F</t>
    <phoneticPr fontId="16" type="noConversion"/>
  </si>
  <si>
    <t>W/F</t>
    <phoneticPr fontId="28" type="noConversion"/>
  </si>
  <si>
    <t>/R.TON</t>
    <phoneticPr fontId="16" type="noConversion"/>
  </si>
  <si>
    <t>DOC FEE</t>
    <phoneticPr fontId="28" type="noConversion"/>
  </si>
  <si>
    <t>/BL</t>
    <phoneticPr fontId="16" type="noConversion"/>
  </si>
  <si>
    <t>/BL</t>
    <phoneticPr fontId="16" type="noConversion"/>
  </si>
  <si>
    <t>하역비</t>
    <phoneticPr fontId="16" type="noConversion"/>
  </si>
  <si>
    <t>/R.TON</t>
    <phoneticPr fontId="16" type="noConversion"/>
  </si>
  <si>
    <t>-</t>
    <phoneticPr fontId="16" type="noConversion"/>
  </si>
  <si>
    <t>/UNIT</t>
    <phoneticPr fontId="16" type="noConversion"/>
  </si>
  <si>
    <t>/UNIT</t>
    <phoneticPr fontId="16" type="noConversion"/>
  </si>
  <si>
    <t>CARRIER FEE</t>
    <phoneticPr fontId="28" type="noConversion"/>
  </si>
  <si>
    <t>/UNIT (승용, RV)</t>
    <phoneticPr fontId="16" type="noConversion"/>
  </si>
  <si>
    <t>/UNIT</t>
    <phoneticPr fontId="16" type="noConversion"/>
  </si>
  <si>
    <t>* CBM 계산법 (CUBIC METER) : 전장 * 전폭 * 전고 (단위 : M)</t>
    <phoneticPr fontId="16" type="noConversion"/>
  </si>
  <si>
    <t xml:space="preserve"> Ex) SONATA : 4.855M * 1.865M * 1.475M = 13.355 CBM</t>
    <phoneticPr fontId="16" type="noConversion"/>
  </si>
  <si>
    <t>DRY CNTR STANDARDS TYPE</t>
    <phoneticPr fontId="16" type="noConversion"/>
  </si>
  <si>
    <t>CATEGORY</t>
    <phoneticPr fontId="16" type="noConversion"/>
  </si>
  <si>
    <t>20'FT</t>
    <phoneticPr fontId="28" type="noConversion"/>
  </si>
  <si>
    <t>40'FT</t>
    <phoneticPr fontId="16" type="noConversion"/>
  </si>
  <si>
    <r>
      <t xml:space="preserve">40'HC
</t>
    </r>
    <r>
      <rPr>
        <b/>
        <sz val="10"/>
        <color theme="0"/>
        <rFont val="맑은 고딕"/>
        <family val="3"/>
        <charset val="129"/>
        <scheme val="minor"/>
      </rPr>
      <t>(HIGH CUBIC)</t>
    </r>
    <phoneticPr fontId="28" type="noConversion"/>
  </si>
  <si>
    <r>
      <t xml:space="preserve">45'FT
</t>
    </r>
    <r>
      <rPr>
        <b/>
        <sz val="10"/>
        <color theme="0"/>
        <rFont val="맑은 고딕"/>
        <family val="3"/>
        <charset val="129"/>
        <scheme val="minor"/>
      </rPr>
      <t>(JUMBO)</t>
    </r>
    <phoneticPr fontId="16" type="noConversion"/>
  </si>
  <si>
    <t>INTERNAL
DIMENSION</t>
    <phoneticPr fontId="16" type="noConversion"/>
  </si>
  <si>
    <t>LENGTH(M)</t>
    <phoneticPr fontId="16" type="noConversion"/>
  </si>
  <si>
    <t>5.898</t>
    <phoneticPr fontId="16" type="noConversion"/>
  </si>
  <si>
    <t>12.031</t>
    <phoneticPr fontId="16" type="noConversion"/>
  </si>
  <si>
    <t>12.031</t>
    <phoneticPr fontId="16" type="noConversion"/>
  </si>
  <si>
    <t>13.555</t>
    <phoneticPr fontId="16" type="noConversion"/>
  </si>
  <si>
    <t>WIDTH(M)</t>
    <phoneticPr fontId="16" type="noConversion"/>
  </si>
  <si>
    <t>2.348</t>
    <phoneticPr fontId="16" type="noConversion"/>
  </si>
  <si>
    <t>2.348</t>
    <phoneticPr fontId="16" type="noConversion"/>
  </si>
  <si>
    <t>HEIGHT(M)</t>
    <phoneticPr fontId="16" type="noConversion"/>
  </si>
  <si>
    <t>2.376</t>
    <phoneticPr fontId="16" type="noConversion"/>
  </si>
  <si>
    <t>2.695</t>
    <phoneticPr fontId="16" type="noConversion"/>
  </si>
  <si>
    <t>2.695</t>
    <phoneticPr fontId="16" type="noConversion"/>
  </si>
  <si>
    <t>LOAD CAPACITY (CBM)</t>
    <phoneticPr fontId="16" type="noConversion"/>
  </si>
  <si>
    <t>33.2</t>
    <phoneticPr fontId="16" type="noConversion"/>
  </si>
  <si>
    <t>67.11</t>
    <phoneticPr fontId="16" type="noConversion"/>
  </si>
  <si>
    <t>76.11</t>
    <phoneticPr fontId="16" type="noConversion"/>
  </si>
  <si>
    <t>85.77</t>
    <phoneticPr fontId="16" type="noConversion"/>
  </si>
  <si>
    <t>WEIGHT
(TON)</t>
    <phoneticPr fontId="28" type="noConversion"/>
  </si>
  <si>
    <t>TARE(KG)</t>
    <phoneticPr fontId="16" type="noConversion"/>
  </si>
  <si>
    <t>2.26</t>
    <phoneticPr fontId="16" type="noConversion"/>
  </si>
  <si>
    <t>3.74</t>
    <phoneticPr fontId="16" type="noConversion"/>
  </si>
  <si>
    <t>3.94</t>
    <phoneticPr fontId="16" type="noConversion"/>
  </si>
  <si>
    <t>4.88</t>
    <phoneticPr fontId="16" type="noConversion"/>
  </si>
  <si>
    <t>MAS PAYLOAD (KG)</t>
    <phoneticPr fontId="16" type="noConversion"/>
  </si>
  <si>
    <t>21.74</t>
    <phoneticPr fontId="16" type="noConversion"/>
  </si>
  <si>
    <t>26.74</t>
    <phoneticPr fontId="16" type="noConversion"/>
  </si>
  <si>
    <t>26.54</t>
    <phoneticPr fontId="16" type="noConversion"/>
  </si>
  <si>
    <t>26.5</t>
    <phoneticPr fontId="16" type="noConversion"/>
  </si>
  <si>
    <t>MAX GROSS (KG)</t>
    <phoneticPr fontId="16" type="noConversion"/>
  </si>
  <si>
    <t>24</t>
    <phoneticPr fontId="16" type="noConversion"/>
  </si>
  <si>
    <t>30.48</t>
    <phoneticPr fontId="16" type="noConversion"/>
  </si>
  <si>
    <t>30.48</t>
    <phoneticPr fontId="16" type="noConversion"/>
  </si>
  <si>
    <t>ACTUAL LOAD GRASS (KG)</t>
    <phoneticPr fontId="16" type="noConversion"/>
  </si>
  <si>
    <t>18</t>
    <phoneticPr fontId="16" type="noConversion"/>
  </si>
  <si>
    <t>21</t>
    <phoneticPr fontId="16" type="noConversion"/>
  </si>
  <si>
    <t>21</t>
    <phoneticPr fontId="16" type="noConversion"/>
  </si>
  <si>
    <t>명성해운(주)</t>
    <phoneticPr fontId="16" type="noConversion"/>
  </si>
  <si>
    <t>싼카</t>
    <phoneticPr fontId="16" type="noConversion"/>
  </si>
  <si>
    <t>바쌈</t>
    <phoneticPr fontId="16" type="noConversion"/>
  </si>
  <si>
    <t>인천 - 침켄트</t>
    <phoneticPr fontId="16" type="noConversion"/>
  </si>
  <si>
    <t>인천 - 포티</t>
    <phoneticPr fontId="16" type="noConversion"/>
  </si>
  <si>
    <t>운송사</t>
    <phoneticPr fontId="16" type="noConversion"/>
  </si>
  <si>
    <t>현글로벌</t>
    <phoneticPr fontId="16" type="noConversion"/>
  </si>
  <si>
    <t>인천 - 알마티</t>
    <phoneticPr fontId="16" type="noConversion"/>
  </si>
  <si>
    <t>9/26 WAYBILL</t>
    <phoneticPr fontId="16" type="noConversion"/>
  </si>
  <si>
    <t>MSC</t>
    <phoneticPr fontId="16" type="noConversion"/>
  </si>
  <si>
    <t>스코카니</t>
    <phoneticPr fontId="16" type="noConversion"/>
  </si>
  <si>
    <t>MSC</t>
    <phoneticPr fontId="16" type="noConversion"/>
  </si>
  <si>
    <t>송도무역</t>
    <phoneticPr fontId="16" type="noConversion"/>
  </si>
  <si>
    <t>ONE</t>
    <phoneticPr fontId="16" type="noConversion"/>
  </si>
  <si>
    <t>칼리드자말</t>
    <phoneticPr fontId="16" type="noConversion"/>
  </si>
  <si>
    <t>인천 - 듀레스</t>
    <phoneticPr fontId="16" type="noConversion"/>
  </si>
  <si>
    <t>오키안</t>
    <phoneticPr fontId="16" type="noConversion"/>
  </si>
  <si>
    <t>USD TOTAL
(EX. RATE 1,100)</t>
    <phoneticPr fontId="16" type="noConversion"/>
  </si>
  <si>
    <t>인천 - 포티</t>
    <phoneticPr fontId="16" type="noConversion"/>
  </si>
  <si>
    <t>MSC</t>
    <phoneticPr fontId="16" type="noConversion"/>
  </si>
  <si>
    <t>인천 - 지부티</t>
    <phoneticPr fontId="16" type="noConversion"/>
  </si>
  <si>
    <t>인천 - 포티</t>
    <phoneticPr fontId="16" type="noConversion"/>
  </si>
  <si>
    <t>12/14 WAYBILL</t>
    <phoneticPr fontId="16" type="noConversion"/>
  </si>
  <si>
    <t>말트랩</t>
    <phoneticPr fontId="16" type="noConversion"/>
  </si>
  <si>
    <t>인천 - 듀레스</t>
    <phoneticPr fontId="16" type="noConversion"/>
  </si>
  <si>
    <t>국제</t>
    <phoneticPr fontId="16" type="noConversion"/>
  </si>
  <si>
    <t>11/23 WAYBILL</t>
    <phoneticPr fontId="16" type="noConversion"/>
  </si>
  <si>
    <t>12/28 WAYBILL</t>
    <phoneticPr fontId="16" type="noConversion"/>
  </si>
  <si>
    <t>HP</t>
    <phoneticPr fontId="16" type="noConversion"/>
  </si>
  <si>
    <t>송도무역</t>
    <phoneticPr fontId="16" type="noConversion"/>
  </si>
  <si>
    <t>카라바</t>
    <phoneticPr fontId="16" type="noConversion"/>
  </si>
  <si>
    <t>인천 - 비슈케크</t>
    <phoneticPr fontId="16" type="noConversion"/>
  </si>
  <si>
    <t>롯데</t>
    <phoneticPr fontId="16" type="noConversion"/>
  </si>
  <si>
    <t>키노</t>
    <phoneticPr fontId="16" type="noConversion"/>
  </si>
  <si>
    <t>코마시스</t>
    <phoneticPr fontId="16" type="noConversion"/>
  </si>
  <si>
    <t>평택 - 알마티</t>
    <phoneticPr fontId="16" type="noConversion"/>
  </si>
  <si>
    <t>싼카</t>
    <phoneticPr fontId="16" type="noConversion"/>
  </si>
  <si>
    <t>1/10 WAYBILL</t>
    <phoneticPr fontId="16" type="noConversion"/>
  </si>
  <si>
    <t>1/17 SUR</t>
    <phoneticPr fontId="16" type="noConversion"/>
  </si>
  <si>
    <t>1/16 SUR</t>
    <phoneticPr fontId="16" type="noConversion"/>
  </si>
  <si>
    <t>말트랩</t>
    <phoneticPr fontId="16" type="noConversion"/>
  </si>
  <si>
    <t>한솔쇼링</t>
    <phoneticPr fontId="16" type="noConversion"/>
  </si>
  <si>
    <t>1/17 WAYBILL</t>
    <phoneticPr fontId="16" type="noConversion"/>
  </si>
  <si>
    <t>1/26 SUR</t>
    <phoneticPr fontId="16" type="noConversion"/>
  </si>
  <si>
    <t>1/30 SUR</t>
    <phoneticPr fontId="16" type="noConversion"/>
  </si>
  <si>
    <t>로로
컨테이너</t>
    <phoneticPr fontId="16" type="noConversion"/>
  </si>
  <si>
    <t>화주명</t>
    <phoneticPr fontId="16" type="noConversion"/>
  </si>
  <si>
    <t>운임
조건</t>
    <phoneticPr fontId="16" type="noConversion"/>
  </si>
  <si>
    <t>서류
마감</t>
    <phoneticPr fontId="16" type="noConversion"/>
  </si>
  <si>
    <t>CHK
BL</t>
    <phoneticPr fontId="16" type="noConversion"/>
  </si>
  <si>
    <t>화주
청구</t>
    <phoneticPr fontId="16" type="noConversion"/>
  </si>
  <si>
    <t>파트너
통지</t>
    <phoneticPr fontId="16" type="noConversion"/>
  </si>
  <si>
    <t>출항지
도착지</t>
    <phoneticPr fontId="16" type="noConversion"/>
  </si>
  <si>
    <t>선사</t>
    <phoneticPr fontId="16" type="noConversion"/>
  </si>
  <si>
    <t>CNTR NO.</t>
    <phoneticPr fontId="16" type="noConversion"/>
  </si>
  <si>
    <t>SEAL NO.</t>
    <phoneticPr fontId="16" type="noConversion"/>
  </si>
  <si>
    <t>HB/L NO</t>
    <phoneticPr fontId="16" type="noConversion"/>
  </si>
  <si>
    <t>OBL/SBL
전달여부</t>
    <phoneticPr fontId="16" type="noConversion"/>
  </si>
  <si>
    <t>MODEL</t>
    <phoneticPr fontId="16" type="noConversion"/>
  </si>
  <si>
    <t>YEAR</t>
    <phoneticPr fontId="16" type="noConversion"/>
  </si>
  <si>
    <t>차대번호</t>
    <phoneticPr fontId="16" type="noConversion"/>
  </si>
  <si>
    <t>Q'ty</t>
    <phoneticPr fontId="16" type="noConversion"/>
  </si>
  <si>
    <t>출항</t>
    <phoneticPr fontId="16" type="noConversion"/>
  </si>
  <si>
    <t>도착</t>
    <phoneticPr fontId="16" type="noConversion"/>
  </si>
  <si>
    <t>바잉</t>
    <phoneticPr fontId="16" type="noConversion"/>
  </si>
  <si>
    <t>셀링</t>
    <phoneticPr fontId="16" type="noConversion"/>
  </si>
  <si>
    <t>C</t>
    <phoneticPr fontId="16" type="noConversion"/>
  </si>
  <si>
    <t>TARE</t>
    <phoneticPr fontId="16" type="noConversion"/>
  </si>
  <si>
    <t>PP</t>
    <phoneticPr fontId="16" type="noConversion"/>
  </si>
  <si>
    <t>O</t>
    <phoneticPr fontId="16" type="noConversion"/>
  </si>
  <si>
    <t>SPORTAGE</t>
    <phoneticPr fontId="16" type="noConversion"/>
  </si>
  <si>
    <t>TUCSON</t>
    <phoneticPr fontId="16" type="noConversion"/>
  </si>
  <si>
    <t>40HQ X 1</t>
    <phoneticPr fontId="16" type="noConversion"/>
  </si>
  <si>
    <t>HP / 동화</t>
    <phoneticPr fontId="16" type="noConversion"/>
  </si>
  <si>
    <t>SANTAFE</t>
    <phoneticPr fontId="16" type="noConversion"/>
  </si>
  <si>
    <t>말트랩</t>
    <phoneticPr fontId="16" type="noConversion"/>
  </si>
  <si>
    <t>CC</t>
    <phoneticPr fontId="16" type="noConversion"/>
  </si>
  <si>
    <t>인천 - 포티</t>
    <phoneticPr fontId="16" type="noConversion"/>
  </si>
  <si>
    <t>SORENTO</t>
    <phoneticPr fontId="16" type="noConversion"/>
  </si>
  <si>
    <t>AVANTE</t>
    <phoneticPr fontId="16" type="noConversion"/>
  </si>
  <si>
    <t>BMW 520D</t>
    <phoneticPr fontId="16" type="noConversion"/>
  </si>
  <si>
    <t>K5</t>
    <phoneticPr fontId="16" type="noConversion"/>
  </si>
  <si>
    <t>ACCENT</t>
    <phoneticPr fontId="16" type="noConversion"/>
  </si>
  <si>
    <t>SONATA</t>
    <phoneticPr fontId="16" type="noConversion"/>
  </si>
  <si>
    <t>코레스타 / 준성</t>
    <phoneticPr fontId="16" type="noConversion"/>
  </si>
  <si>
    <t>GRANDEUR</t>
    <phoneticPr fontId="16" type="noConversion"/>
  </si>
  <si>
    <t>MAXCRUZ</t>
    <phoneticPr fontId="16" type="noConversion"/>
  </si>
  <si>
    <t>FORTE</t>
    <phoneticPr fontId="16" type="noConversion"/>
  </si>
  <si>
    <t>USED SPARE PARTS</t>
    <phoneticPr fontId="16" type="noConversion"/>
  </si>
  <si>
    <t>프로 / 동화</t>
    <phoneticPr fontId="16" type="noConversion"/>
  </si>
  <si>
    <t>1/30 작업</t>
    <phoneticPr fontId="16" type="noConversion"/>
  </si>
  <si>
    <t>SNCT</t>
    <phoneticPr fontId="16" type="noConversion"/>
  </si>
  <si>
    <t>PALISADE</t>
    <phoneticPr fontId="16" type="noConversion"/>
  </si>
  <si>
    <t>K3</t>
    <phoneticPr fontId="16" type="noConversion"/>
  </si>
  <si>
    <t>1/31 작업</t>
    <phoneticPr fontId="16" type="noConversion"/>
  </si>
  <si>
    <t>HP / 동화</t>
    <phoneticPr fontId="16" type="noConversion"/>
  </si>
  <si>
    <t>인천 - 포티</t>
    <phoneticPr fontId="16" type="noConversion"/>
  </si>
  <si>
    <t>MSC</t>
    <phoneticPr fontId="16" type="noConversion"/>
  </si>
  <si>
    <t>ICT</t>
    <phoneticPr fontId="16" type="noConversion"/>
  </si>
  <si>
    <t>MORNING</t>
    <phoneticPr fontId="16" type="noConversion"/>
  </si>
  <si>
    <t>키노</t>
    <phoneticPr fontId="16" type="noConversion"/>
  </si>
  <si>
    <t>BMW X6</t>
    <phoneticPr fontId="16" type="noConversion"/>
  </si>
  <si>
    <t>CC</t>
    <phoneticPr fontId="16" type="noConversion"/>
  </si>
  <si>
    <t>PRIDE</t>
    <phoneticPr fontId="16" type="noConversion"/>
  </si>
  <si>
    <t>CARNIVAL</t>
    <phoneticPr fontId="16" type="noConversion"/>
  </si>
  <si>
    <t>SNCT</t>
    <phoneticPr fontId="16" type="noConversion"/>
  </si>
  <si>
    <t>01612002</t>
    <phoneticPr fontId="16" type="noConversion"/>
  </si>
  <si>
    <t>A6</t>
    <phoneticPr fontId="16" type="noConversion"/>
  </si>
  <si>
    <t>O</t>
    <phoneticPr fontId="16" type="noConversion"/>
  </si>
  <si>
    <t>A5</t>
    <phoneticPr fontId="16" type="noConversion"/>
  </si>
  <si>
    <t>A3</t>
    <phoneticPr fontId="16" type="noConversion"/>
  </si>
  <si>
    <t>SNCT</t>
    <phoneticPr fontId="16" type="noConversion"/>
  </si>
  <si>
    <t>PP</t>
    <phoneticPr fontId="16" type="noConversion"/>
  </si>
  <si>
    <t>인천 - 침켄트</t>
    <phoneticPr fontId="16" type="noConversion"/>
  </si>
  <si>
    <t>인천 - 포티</t>
    <phoneticPr fontId="16" type="noConversion"/>
  </si>
  <si>
    <t>엘리 / 기산</t>
    <phoneticPr fontId="16" type="noConversion"/>
  </si>
  <si>
    <t>2/11~2/13</t>
    <phoneticPr fontId="16" type="noConversion"/>
  </si>
  <si>
    <t>2/14 작업</t>
    <phoneticPr fontId="16" type="noConversion"/>
  </si>
  <si>
    <t>신시대 / 이레</t>
    <phoneticPr fontId="16" type="noConversion"/>
  </si>
  <si>
    <t>아시아무역</t>
    <phoneticPr fontId="16" type="noConversion"/>
  </si>
  <si>
    <t>알리</t>
    <phoneticPr fontId="16" type="noConversion"/>
  </si>
  <si>
    <t>SPORTAGE</t>
  </si>
  <si>
    <t>반입넘버 : PANSEL2302563801</t>
    <phoneticPr fontId="16" type="noConversion"/>
  </si>
  <si>
    <t>G80</t>
  </si>
  <si>
    <t>KMTGA41BDMU043836</t>
  </si>
  <si>
    <t>KMTGA41BBNU096101</t>
  </si>
  <si>
    <t>KNAPW81CBNK011311</t>
  </si>
  <si>
    <t>GV80</t>
  </si>
  <si>
    <t>BMW M3</t>
    <phoneticPr fontId="16" type="noConversion"/>
  </si>
  <si>
    <t>MPP</t>
    <phoneticPr fontId="16" type="noConversion"/>
  </si>
  <si>
    <t>BK NO : 096KR0886717</t>
    <phoneticPr fontId="16" type="noConversion"/>
  </si>
  <si>
    <t>2/20 작업</t>
    <phoneticPr fontId="16" type="noConversion"/>
  </si>
  <si>
    <t>ICT</t>
    <phoneticPr fontId="16" type="noConversion"/>
  </si>
  <si>
    <t>코레스타 / 준성</t>
    <phoneticPr fontId="16" type="noConversion"/>
  </si>
  <si>
    <t>2/21 작업</t>
    <phoneticPr fontId="16" type="noConversion"/>
  </si>
  <si>
    <t>2/20 작업</t>
    <phoneticPr fontId="16" type="noConversion"/>
  </si>
  <si>
    <t>MSC AMEERA III 308A</t>
    <phoneticPr fontId="16" type="noConversion"/>
  </si>
  <si>
    <t>(선명 변경됨)MSC GENERAL IV HW308A</t>
    <phoneticPr fontId="16" type="noConversion"/>
  </si>
  <si>
    <t>BK NO : 096KR0886724</t>
    <phoneticPr fontId="16" type="noConversion"/>
  </si>
  <si>
    <t>2/27 작업</t>
    <phoneticPr fontId="16" type="noConversion"/>
  </si>
  <si>
    <t>신시대 / 이레</t>
    <phoneticPr fontId="16" type="noConversion"/>
  </si>
  <si>
    <t>픽플러스</t>
    <phoneticPr fontId="16" type="noConversion"/>
  </si>
  <si>
    <t>코레스타 / 준성</t>
    <phoneticPr fontId="16" type="noConversion"/>
  </si>
  <si>
    <t>FJ16357372</t>
    <phoneticPr fontId="16" type="noConversion"/>
  </si>
  <si>
    <t>MSMU7611230</t>
    <phoneticPr fontId="16" type="noConversion"/>
  </si>
  <si>
    <t>FJ16355538</t>
    <phoneticPr fontId="16" type="noConversion"/>
  </si>
  <si>
    <t>FJ16357305</t>
    <phoneticPr fontId="16" type="noConversion"/>
  </si>
  <si>
    <t>FJ16357275</t>
    <phoneticPr fontId="16" type="noConversion"/>
  </si>
  <si>
    <t>CAIU8937910</t>
    <phoneticPr fontId="16" type="noConversion"/>
  </si>
  <si>
    <t>FJ16355718</t>
    <phoneticPr fontId="16" type="noConversion"/>
  </si>
  <si>
    <t>FJ16068366</t>
  </si>
  <si>
    <t>FJ16356965</t>
  </si>
  <si>
    <t>FJ16356909</t>
  </si>
  <si>
    <t>MSC SOPHIE HW309A</t>
    <phoneticPr fontId="16" type="noConversion"/>
  </si>
  <si>
    <t>2/28 작업</t>
    <phoneticPr fontId="16" type="noConversion"/>
  </si>
  <si>
    <t>DISCOVERY TD6</t>
    <phoneticPr fontId="16" type="noConversion"/>
  </si>
  <si>
    <t>RANGEROVER</t>
    <phoneticPr fontId="16" type="noConversion"/>
  </si>
  <si>
    <t>WAUZZZ4G1DN090919</t>
    <phoneticPr fontId="16" type="noConversion"/>
  </si>
  <si>
    <t>SALRA2BK2KA084875</t>
    <phoneticPr fontId="16" type="noConversion"/>
  </si>
  <si>
    <t>SALWA2KF1GA564547</t>
    <phoneticPr fontId="16" type="noConversion"/>
  </si>
  <si>
    <t>BENZ A200</t>
    <phoneticPr fontId="16" type="noConversion"/>
  </si>
  <si>
    <t>WDDBF0BB2EJ241054</t>
    <phoneticPr fontId="16" type="noConversion"/>
  </si>
  <si>
    <t>AUDI S6</t>
    <phoneticPr fontId="16" type="noConversion"/>
  </si>
  <si>
    <t>SORENTO</t>
    <phoneticPr fontId="16" type="noConversion"/>
  </si>
  <si>
    <t>SORENTO</t>
    <phoneticPr fontId="16" type="noConversion"/>
  </si>
  <si>
    <t>SORENTO</t>
    <phoneticPr fontId="16" type="noConversion"/>
  </si>
  <si>
    <t>PRIDE</t>
    <phoneticPr fontId="16" type="noConversion"/>
  </si>
  <si>
    <t>KNAKU815BCA279470</t>
    <phoneticPr fontId="16" type="noConversion"/>
  </si>
  <si>
    <t>KNAKU815BAA060537</t>
    <phoneticPr fontId="16" type="noConversion"/>
  </si>
  <si>
    <t>KNAKU815BBA209505</t>
    <phoneticPr fontId="16" type="noConversion"/>
  </si>
  <si>
    <t>KNADE22439S505650</t>
    <phoneticPr fontId="16" type="noConversion"/>
  </si>
  <si>
    <t>BENZ E220</t>
    <phoneticPr fontId="16" type="noConversion"/>
  </si>
  <si>
    <t>TUCSON</t>
    <phoneticPr fontId="16" type="noConversion"/>
  </si>
  <si>
    <t>SPORTAGE</t>
    <phoneticPr fontId="16" type="noConversion"/>
  </si>
  <si>
    <t>ACCENT</t>
    <phoneticPr fontId="16" type="noConversion"/>
  </si>
  <si>
    <t>SANTAFE</t>
    <phoneticPr fontId="16" type="noConversion"/>
  </si>
  <si>
    <t>SANTAFE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</si>
  <si>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</si>
  <si>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</si>
  <si>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</si>
  <si>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</si>
  <si>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SORENTO</t>
    <phoneticPr fontId="16" type="noConversion"/>
  </si>
  <si>
    <t>SORENTO</t>
    <phoneticPr fontId="16" type="noConversion"/>
  </si>
  <si>
    <t>ACCENT</t>
    <phoneticPr fontId="16" type="noConversion"/>
  </si>
  <si>
    <t>SORENTO</t>
    <phoneticPr fontId="16" type="noConversion"/>
  </si>
  <si>
    <t>SONATA</t>
    <phoneticPr fontId="16" type="noConversion"/>
  </si>
  <si>
    <t>SANTAFE</t>
    <phoneticPr fontId="16" type="noConversion"/>
  </si>
  <si>
    <t>KMHSJ81UBAU541098</t>
    <phoneticPr fontId="16" type="noConversion"/>
  </si>
  <si>
    <t>KMHEC41ABCA457045</t>
    <phoneticPr fontId="16" type="noConversion"/>
  </si>
  <si>
    <t>KNAKU815BDA414461</t>
    <phoneticPr fontId="16" type="noConversion"/>
  </si>
  <si>
    <t>KNAKU815DEA476647</t>
    <phoneticPr fontId="16" type="noConversion"/>
  </si>
  <si>
    <t>KMHSJ81UBBU680446</t>
    <phoneticPr fontId="16" type="noConversion"/>
  </si>
  <si>
    <t>KMHCT41UGGU948422</t>
    <phoneticPr fontId="16" type="noConversion"/>
  </si>
  <si>
    <t>KNAKU815BDA402919</t>
    <phoneticPr fontId="16" type="noConversion"/>
  </si>
  <si>
    <t>KNAKU815BCA285424</t>
    <phoneticPr fontId="16" type="noConversion"/>
  </si>
  <si>
    <t>KMHSW81UBEU282479</t>
    <phoneticPr fontId="16" type="noConversion"/>
  </si>
  <si>
    <t>KMHSW81UBDU044371</t>
    <phoneticPr fontId="16" type="noConversion"/>
  </si>
  <si>
    <t>KNAKT815BEA535810</t>
    <phoneticPr fontId="16" type="noConversion"/>
  </si>
  <si>
    <t>KMHCT41UBCU386138</t>
    <phoneticPr fontId="16" type="noConversion"/>
  </si>
  <si>
    <t>KNAPS81ABHA299348</t>
    <phoneticPr fontId="16" type="noConversion"/>
  </si>
  <si>
    <t>KNAPB813BCK152690</t>
    <phoneticPr fontId="16" type="noConversion"/>
  </si>
  <si>
    <t>KMHJT81VBEU745714</t>
    <phoneticPr fontId="16" type="noConversion"/>
  </si>
  <si>
    <t>WDDHF0CB7DA764464</t>
    <phoneticPr fontId="16" type="noConversion"/>
  </si>
  <si>
    <t>SANTAFE</t>
    <phoneticPr fontId="16" type="noConversion"/>
  </si>
  <si>
    <t>ACCENT</t>
    <phoneticPr fontId="16" type="noConversion"/>
  </si>
  <si>
    <t>KNAKU815BCA332237</t>
    <phoneticPr fontId="16" type="noConversion"/>
  </si>
  <si>
    <t>KMHSH81UBAU524433</t>
    <phoneticPr fontId="16" type="noConversion"/>
  </si>
  <si>
    <t>KMHSW81UBEU295849</t>
    <phoneticPr fontId="16" type="noConversion"/>
  </si>
  <si>
    <t>KMHCT41CBEU487273</t>
    <phoneticPr fontId="16" type="noConversion"/>
  </si>
  <si>
    <t>SANTAFE</t>
    <phoneticPr fontId="16" type="noConversion"/>
  </si>
  <si>
    <t>K5</t>
    <phoneticPr fontId="16" type="noConversion"/>
  </si>
  <si>
    <t>KNAGN411BBA023662</t>
    <phoneticPr fontId="16" type="noConversion"/>
  </si>
  <si>
    <t>KNAKU815BDA374169</t>
    <phoneticPr fontId="16" type="noConversion"/>
  </si>
  <si>
    <t>KNAPR813BGK004225</t>
    <phoneticPr fontId="16" type="noConversion"/>
  </si>
  <si>
    <t>KMHSW81UBEU290614</t>
    <phoneticPr fontId="16" type="noConversion"/>
  </si>
  <si>
    <t>TCLU4986661</t>
    <phoneticPr fontId="16" type="noConversion"/>
  </si>
  <si>
    <t>I30</t>
    <phoneticPr fontId="16" type="noConversion"/>
  </si>
  <si>
    <t>SANTAFE</t>
    <phoneticPr fontId="16" type="noConversion"/>
  </si>
  <si>
    <t>KMHSU81UBFU442254</t>
    <phoneticPr fontId="16" type="noConversion"/>
  </si>
  <si>
    <t>KNAKX815DDA399789</t>
    <phoneticPr fontId="16" type="noConversion"/>
  </si>
  <si>
    <t>KNAKU815BCA242133</t>
    <phoneticPr fontId="16" type="noConversion"/>
  </si>
  <si>
    <t>KMHD251UBCU006830</t>
    <phoneticPr fontId="16" type="noConversion"/>
  </si>
  <si>
    <t>BK NO : 096KR0886723</t>
    <phoneticPr fontId="16" type="noConversion"/>
  </si>
  <si>
    <t>CAIU7306519</t>
    <phoneticPr fontId="16" type="noConversion"/>
  </si>
  <si>
    <t>BK NO : 096KR0886725</t>
    <phoneticPr fontId="16" type="noConversion"/>
  </si>
  <si>
    <t>BK NO : 096KR0887362</t>
    <phoneticPr fontId="16" type="noConversion"/>
  </si>
  <si>
    <t>MEDU8863989</t>
    <phoneticPr fontId="16" type="noConversion"/>
  </si>
  <si>
    <t>BK NO : 096KR0886726</t>
    <phoneticPr fontId="16" type="noConversion"/>
  </si>
  <si>
    <t>BK NO : 096KR0888170</t>
    <phoneticPr fontId="16" type="noConversion"/>
  </si>
  <si>
    <t>SORENTO</t>
    <phoneticPr fontId="16" type="noConversion"/>
  </si>
  <si>
    <t>CA320815</t>
    <phoneticPr fontId="16" type="noConversion"/>
  </si>
  <si>
    <t>BA124807</t>
    <phoneticPr fontId="16" type="noConversion"/>
  </si>
  <si>
    <t>MAXCRUZ</t>
    <phoneticPr fontId="16" type="noConversion"/>
  </si>
  <si>
    <t>FU075911</t>
    <phoneticPr fontId="16" type="noConversion"/>
  </si>
  <si>
    <t>BK NO : 096KR0888172</t>
    <phoneticPr fontId="16" type="noConversion"/>
  </si>
  <si>
    <t>말트랩</t>
    <phoneticPr fontId="16" type="noConversion"/>
  </si>
  <si>
    <t>MSC COLETTE III HW309A</t>
    <phoneticPr fontId="16" type="noConversion"/>
  </si>
  <si>
    <t>코레스타 / 준성</t>
    <phoneticPr fontId="16" type="noConversion"/>
  </si>
  <si>
    <t>3/7 작업</t>
    <phoneticPr fontId="16" type="noConversion"/>
  </si>
  <si>
    <t>SORENTO</t>
  </si>
  <si>
    <t>KNAPS81ADGA195793</t>
  </si>
  <si>
    <t>SANTAFE</t>
  </si>
  <si>
    <t>KMHSJ81WP8U348493</t>
  </si>
  <si>
    <t>KNAKT815BAA070543</t>
  </si>
  <si>
    <t>KNABX511BDT640766</t>
  </si>
  <si>
    <t>KNAPH81ABHA279190</t>
  </si>
  <si>
    <t>KMHSW81UDGU556554</t>
  </si>
  <si>
    <t>KNAKU815BBA162621</t>
  </si>
  <si>
    <t>ACCENT</t>
  </si>
  <si>
    <t>KMHCS41BEGU085002</t>
  </si>
  <si>
    <t>KNAPH81ABGA196812</t>
  </si>
  <si>
    <t>KNAKW815BEA457381</t>
  </si>
  <si>
    <t>KNAJE55539K644974</t>
  </si>
  <si>
    <t>AVANTE</t>
  </si>
  <si>
    <t>KMHDH41UBFU318114</t>
  </si>
  <si>
    <t>SONATA</t>
  </si>
  <si>
    <t>GRANDEUR</t>
  </si>
  <si>
    <t>PALISADE</t>
  </si>
  <si>
    <t>PRIDE</t>
  </si>
  <si>
    <t>아시아무역</t>
    <phoneticPr fontId="16" type="noConversion"/>
  </si>
  <si>
    <t>블랙씨</t>
    <phoneticPr fontId="16" type="noConversion"/>
  </si>
  <si>
    <t>PP</t>
    <phoneticPr fontId="16" type="noConversion"/>
  </si>
  <si>
    <t>인천 - 바르나</t>
    <phoneticPr fontId="16" type="noConversion"/>
  </si>
  <si>
    <t>HP / 동화</t>
    <phoneticPr fontId="16" type="noConversion"/>
  </si>
  <si>
    <t>ZIM / CKX</t>
    <phoneticPr fontId="16" type="noConversion"/>
  </si>
  <si>
    <t>HJIT</t>
    <phoneticPr fontId="16" type="noConversion"/>
  </si>
  <si>
    <t>3/2 작업</t>
    <phoneticPr fontId="16" type="noConversion"/>
  </si>
  <si>
    <t>BENZ GLE 400D</t>
    <phoneticPr fontId="16" type="noConversion"/>
  </si>
  <si>
    <t>BMW 320D</t>
    <phoneticPr fontId="16" type="noConversion"/>
  </si>
  <si>
    <t>INFINITI</t>
    <phoneticPr fontId="16" type="noConversion"/>
  </si>
  <si>
    <t>BENZ E250</t>
    <phoneticPr fontId="16" type="noConversion"/>
  </si>
  <si>
    <t>WBA8C5100HA071210</t>
    <phoneticPr fontId="16" type="noConversion"/>
  </si>
  <si>
    <t>W1NFD2DB5MA451780</t>
    <phoneticPr fontId="16" type="noConversion"/>
  </si>
  <si>
    <t>WDDHF8CB9EA957781</t>
    <phoneticPr fontId="16" type="noConversion"/>
  </si>
  <si>
    <t>JNKDV71E4GM550387</t>
    <phoneticPr fontId="16" type="noConversion"/>
  </si>
  <si>
    <t>A4220550189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</si>
  <si>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</si>
  <si>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</si>
  <si>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</si>
  <si>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아크바리</t>
    <phoneticPr fontId="16" type="noConversion"/>
  </si>
  <si>
    <t>인천 - 비슈케크</t>
    <phoneticPr fontId="16" type="noConversion"/>
  </si>
  <si>
    <t>한솔 / 기산</t>
    <phoneticPr fontId="16" type="noConversion"/>
  </si>
  <si>
    <t>SNCT</t>
    <phoneticPr fontId="16" type="noConversion"/>
  </si>
  <si>
    <t>크래쉬카 11만</t>
    <phoneticPr fontId="16" type="noConversion"/>
  </si>
  <si>
    <t>크래쉬카 7만</t>
    <phoneticPr fontId="16" type="noConversion"/>
  </si>
  <si>
    <t>렉카 11만 / 7만</t>
    <phoneticPr fontId="16" type="noConversion"/>
  </si>
  <si>
    <t>쇼링비 500,000</t>
    <phoneticPr fontId="16" type="noConversion"/>
  </si>
  <si>
    <t xml:space="preserve">쇼링비 330,000 </t>
    <phoneticPr fontId="16" type="noConversion"/>
  </si>
  <si>
    <t>쇼링비 520,000</t>
    <phoneticPr fontId="16" type="noConversion"/>
  </si>
  <si>
    <t>운송료 240,000</t>
    <phoneticPr fontId="16" type="noConversion"/>
  </si>
  <si>
    <t>쇼링포함, 캐리어 별도</t>
    <phoneticPr fontId="16" type="noConversion"/>
  </si>
  <si>
    <t>ZGL-R001396</t>
    <phoneticPr fontId="16" type="noConversion"/>
  </si>
  <si>
    <t>REVERENCE 1973W</t>
    <phoneticPr fontId="16" type="noConversion"/>
  </si>
  <si>
    <t>3/7 작업</t>
    <phoneticPr fontId="16" type="noConversion"/>
  </si>
  <si>
    <t>코레스타 / 준성</t>
    <phoneticPr fontId="16" type="noConversion"/>
  </si>
  <si>
    <t>3/6~7 중에 작업</t>
    <phoneticPr fontId="16" type="noConversion"/>
  </si>
  <si>
    <t>오토 / 준성</t>
    <phoneticPr fontId="16" type="noConversion"/>
  </si>
  <si>
    <t>3/4 작업</t>
    <phoneticPr fontId="16" type="noConversion"/>
  </si>
  <si>
    <t>프로 / 동화</t>
    <phoneticPr fontId="16" type="noConversion"/>
  </si>
  <si>
    <t>3/9 작업</t>
    <phoneticPr fontId="16" type="noConversion"/>
  </si>
  <si>
    <t>3/9 작업</t>
    <phoneticPr fontId="16" type="noConversion"/>
  </si>
  <si>
    <t>TUCSON</t>
  </si>
  <si>
    <t>MORNING</t>
  </si>
  <si>
    <t xml:space="preserve">SANTAFE </t>
  </si>
  <si>
    <t>CARNIVAL</t>
    <phoneticPr fontId="16" type="noConversion"/>
  </si>
  <si>
    <t>K7</t>
    <phoneticPr fontId="16" type="noConversion"/>
  </si>
  <si>
    <t>K5</t>
    <phoneticPr fontId="16" type="noConversion"/>
  </si>
  <si>
    <t>K7</t>
    <phoneticPr fontId="16" type="noConversion"/>
  </si>
  <si>
    <t>KNHMF37ABKS582209</t>
    <phoneticPr fontId="16" type="noConversion"/>
  </si>
  <si>
    <t>KNALC418BJA121956</t>
    <phoneticPr fontId="16" type="noConversion"/>
  </si>
  <si>
    <t>KNAGS415BKA261018</t>
    <phoneticPr fontId="16" type="noConversion"/>
  </si>
  <si>
    <t>KNALC418BKA159724</t>
    <phoneticPr fontId="16" type="noConversion"/>
  </si>
  <si>
    <t>SKHU8711420</t>
    <phoneticPr fontId="16" type="noConversion"/>
  </si>
  <si>
    <t>서류미비로 인해 딜레이</t>
    <phoneticPr fontId="16" type="noConversion"/>
  </si>
  <si>
    <t>쇼링비 60만원</t>
    <phoneticPr fontId="16" type="noConversion"/>
  </si>
  <si>
    <t>7만원</t>
    <phoneticPr fontId="16" type="noConversion"/>
  </si>
  <si>
    <t>11만원</t>
    <phoneticPr fontId="16" type="noConversion"/>
  </si>
  <si>
    <t>쇼링비추가 $160</t>
    <phoneticPr fontId="16" type="noConversion"/>
  </si>
  <si>
    <t>캐리어 $320</t>
    <phoneticPr fontId="16" type="noConversion"/>
  </si>
  <si>
    <t>MSC ANA CAMILA III HW311A</t>
    <phoneticPr fontId="16" type="noConversion"/>
  </si>
  <si>
    <t>FJ16356784</t>
    <phoneticPr fontId="16" type="noConversion"/>
  </si>
  <si>
    <t>쇼링비 480000</t>
    <phoneticPr fontId="16" type="noConversion"/>
  </si>
  <si>
    <t>TRUCKING (인천작업 기준)</t>
    <phoneticPr fontId="28" type="noConversion"/>
  </si>
  <si>
    <t>AUDI Q7</t>
  </si>
  <si>
    <t>WAUZZZ4M0LD017745</t>
  </si>
  <si>
    <t>AUDI A7</t>
  </si>
  <si>
    <t>WAUZZZF2XNN024162</t>
  </si>
  <si>
    <t>BMW 840I</t>
  </si>
  <si>
    <t>WBAGV4109LCE64025</t>
  </si>
  <si>
    <t>BENZ C220</t>
  </si>
  <si>
    <t>WDDWF0EB0FF177128</t>
  </si>
  <si>
    <t>KMHR281EBPU492372</t>
  </si>
  <si>
    <t xml:space="preserve"> PALISADE</t>
    <phoneticPr fontId="16" type="noConversion"/>
  </si>
  <si>
    <t>KMHR381EBPU506231</t>
    <phoneticPr fontId="16" type="noConversion"/>
  </si>
  <si>
    <t>KNAGU411BKA276219</t>
  </si>
  <si>
    <t>KNAGU411BKA308143</t>
  </si>
  <si>
    <t>K5</t>
    <phoneticPr fontId="16" type="noConversion"/>
  </si>
  <si>
    <t>K5</t>
    <phoneticPr fontId="16" type="noConversion"/>
  </si>
  <si>
    <t>KMHSJ81UBCU827991</t>
    <phoneticPr fontId="16" type="noConversion"/>
  </si>
  <si>
    <t>KMHSJ81UBAU544975</t>
    <phoneticPr fontId="16" type="noConversion"/>
  </si>
  <si>
    <t>KMHSH81UBAU576518</t>
    <phoneticPr fontId="16" type="noConversion"/>
  </si>
  <si>
    <t>KNAKU815BBA139358</t>
    <phoneticPr fontId="16" type="noConversion"/>
  </si>
  <si>
    <t>SANTAFE</t>
    <phoneticPr fontId="16" type="noConversion"/>
  </si>
  <si>
    <t>SANTAFE</t>
    <phoneticPr fontId="16" type="noConversion"/>
  </si>
  <si>
    <t>SORENTO</t>
    <phoneticPr fontId="16" type="noConversion"/>
  </si>
  <si>
    <t>O</t>
    <phoneticPr fontId="16" type="noConversion"/>
  </si>
  <si>
    <t>O</t>
    <phoneticPr fontId="16" type="noConversion"/>
  </si>
  <si>
    <t>PIKANTO</t>
    <phoneticPr fontId="16" type="noConversion"/>
  </si>
  <si>
    <t>BK NO : 096KR0889593</t>
    <phoneticPr fontId="16" type="noConversion"/>
  </si>
  <si>
    <t>TGBU9873897</t>
    <phoneticPr fontId="16" type="noConversion"/>
  </si>
  <si>
    <t>O</t>
    <phoneticPr fontId="16" type="noConversion"/>
  </si>
  <si>
    <t>FJ16357368</t>
    <phoneticPr fontId="16" type="noConversion"/>
  </si>
  <si>
    <t>MSDU7470156</t>
    <phoneticPr fontId="16" type="noConversion"/>
  </si>
  <si>
    <t>검사건으로 면장 수리 안되어 딜레이</t>
    <phoneticPr fontId="16" type="noConversion"/>
  </si>
  <si>
    <r>
      <t xml:space="preserve">적재전 검사 오투 </t>
    </r>
    <r>
      <rPr>
        <b/>
        <sz val="14"/>
        <color rgb="FF0000FF"/>
        <rFont val="맑은 고딕"/>
        <family val="3"/>
        <charset val="129"/>
        <scheme val="minor"/>
      </rPr>
      <t>완료</t>
    </r>
    <phoneticPr fontId="16" type="noConversion"/>
  </si>
  <si>
    <t>PORTER</t>
    <phoneticPr fontId="16" type="noConversion"/>
  </si>
  <si>
    <t>KMFZCZ7KAHU365996</t>
    <phoneticPr fontId="16" type="noConversion"/>
  </si>
  <si>
    <t>KNAGS416BLA387261</t>
    <phoneticPr fontId="16" type="noConversion"/>
  </si>
  <si>
    <t>K5</t>
    <phoneticPr fontId="16" type="noConversion"/>
  </si>
  <si>
    <t>SANTAFE</t>
    <phoneticPr fontId="16" type="noConversion"/>
  </si>
  <si>
    <t>KMHSW81UDHU713166</t>
    <phoneticPr fontId="16" type="noConversion"/>
  </si>
  <si>
    <t>SONATA</t>
    <phoneticPr fontId="16" type="noConversion"/>
  </si>
  <si>
    <t>KMHE341DBHA344037</t>
    <phoneticPr fontId="16" type="noConversion"/>
  </si>
  <si>
    <t>USED CLOTHS</t>
    <phoneticPr fontId="16" type="noConversion"/>
  </si>
  <si>
    <t>MSC ANA CAMILA III HW311A</t>
    <phoneticPr fontId="16" type="noConversion"/>
  </si>
  <si>
    <t>OF $4450</t>
    <phoneticPr fontId="16" type="noConversion"/>
  </si>
  <si>
    <t>2023년 3월 선적스케줄 (명성해운)</t>
    <phoneticPr fontId="16" type="noConversion"/>
  </si>
  <si>
    <t>롯데</t>
    <phoneticPr fontId="16" type="noConversion"/>
  </si>
  <si>
    <t>인천 - 비슈케크</t>
    <phoneticPr fontId="16" type="noConversion"/>
  </si>
  <si>
    <t>TARE</t>
    <phoneticPr fontId="16" type="noConversion"/>
  </si>
  <si>
    <t>코레스타 / 준성</t>
    <phoneticPr fontId="16" type="noConversion"/>
  </si>
  <si>
    <t>3/16 작업</t>
    <phoneticPr fontId="16" type="noConversion"/>
  </si>
  <si>
    <t>REVERENCE 1976W</t>
    <phoneticPr fontId="16" type="noConversion"/>
  </si>
  <si>
    <t>반입넘버 : PANSEL2303555001</t>
    <phoneticPr fontId="16" type="noConversion"/>
  </si>
  <si>
    <t>O/F $3000</t>
    <phoneticPr fontId="16" type="noConversion"/>
  </si>
  <si>
    <t>TGHU9684745</t>
    <phoneticPr fontId="16" type="noConversion"/>
  </si>
  <si>
    <t>FJ16356602</t>
    <phoneticPr fontId="16" type="noConversion"/>
  </si>
  <si>
    <t>FDCU0217608</t>
    <phoneticPr fontId="16" type="noConversion"/>
  </si>
  <si>
    <t>FJ1635836</t>
    <phoneticPr fontId="16" type="noConversion"/>
  </si>
  <si>
    <t>MSDU5355045</t>
    <phoneticPr fontId="16" type="noConversion"/>
  </si>
  <si>
    <t>FJ1356840</t>
    <phoneticPr fontId="16" type="noConversion"/>
  </si>
  <si>
    <t>KMHSU81UBDU001148</t>
    <phoneticPr fontId="16" type="noConversion"/>
  </si>
  <si>
    <t>KNAKU815BEA435848</t>
    <phoneticPr fontId="16" type="noConversion"/>
  </si>
  <si>
    <t>KMHSW81UDDU036104</t>
    <phoneticPr fontId="16" type="noConversion"/>
  </si>
  <si>
    <t>KMHDG41UBFU188327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</si>
  <si>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</si>
  <si>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</si>
  <si>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</si>
  <si>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</si>
  <si>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돈 받음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</si>
  <si>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</si>
  <si>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</si>
  <si>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</si>
  <si>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3/14 작업</t>
    <phoneticPr fontId="16" type="noConversion"/>
  </si>
  <si>
    <t>TARE</t>
    <phoneticPr fontId="16" type="noConversion"/>
  </si>
  <si>
    <t>PANP600593</t>
    <phoneticPr fontId="16" type="noConversion"/>
  </si>
  <si>
    <t>O</t>
    <phoneticPr fontId="16" type="noConversion"/>
  </si>
  <si>
    <t>O</t>
    <phoneticPr fontId="16" type="noConversion"/>
  </si>
  <si>
    <t>KIA SORENTO</t>
  </si>
  <si>
    <t>KNAKU815BAA072635</t>
  </si>
  <si>
    <t>KNAPG81ABJA415179</t>
  </si>
  <si>
    <t>HYUNDAI SANTAFE</t>
  </si>
  <si>
    <t>KMHSW81UDFU341878</t>
    <phoneticPr fontId="16" type="noConversion"/>
  </si>
  <si>
    <t>HYUNDAI GRANDEUR</t>
    <phoneticPr fontId="16" type="noConversion"/>
  </si>
  <si>
    <t>KMHFF41RBFA438706</t>
    <phoneticPr fontId="16" type="noConversion"/>
  </si>
  <si>
    <t xml:space="preserve"> KIA K5</t>
  </si>
  <si>
    <t>KNAKU815BCA271654</t>
  </si>
  <si>
    <t>KNAKU815BEA515451</t>
  </si>
  <si>
    <t>KNAKT815BBA128832</t>
  </si>
  <si>
    <t>KNAGM419BFA558624</t>
  </si>
  <si>
    <t>BK NO : WJSA230302-5</t>
    <phoneticPr fontId="16" type="noConversion"/>
  </si>
  <si>
    <t>BK NO : 096KR0886727</t>
    <phoneticPr fontId="16" type="noConversion"/>
  </si>
  <si>
    <t>코레스타 / 준성</t>
    <phoneticPr fontId="16" type="noConversion"/>
  </si>
  <si>
    <t>3/20 작업</t>
    <phoneticPr fontId="16" type="noConversion"/>
  </si>
  <si>
    <t>프로 / 동화</t>
    <phoneticPr fontId="16" type="noConversion"/>
  </si>
  <si>
    <t>3/18 작업</t>
    <phoneticPr fontId="16" type="noConversion"/>
  </si>
  <si>
    <t>BK NO : 096KR0889658</t>
    <phoneticPr fontId="16" type="noConversion"/>
  </si>
  <si>
    <t>FJ16355722</t>
    <phoneticPr fontId="16" type="noConversion"/>
  </si>
  <si>
    <t>O</t>
    <phoneticPr fontId="16" type="noConversion"/>
  </si>
  <si>
    <t>O</t>
    <phoneticPr fontId="16" type="noConversion"/>
  </si>
  <si>
    <t>서울오토트레이드</t>
    <phoneticPr fontId="16" type="noConversion"/>
  </si>
  <si>
    <t>MSC</t>
    <phoneticPr fontId="16" type="noConversion"/>
  </si>
  <si>
    <t>무슬리마 / 기산</t>
    <phoneticPr fontId="16" type="noConversion"/>
  </si>
  <si>
    <t>3/21 작업</t>
    <phoneticPr fontId="16" type="noConversion"/>
  </si>
  <si>
    <t>TARE</t>
  </si>
  <si>
    <t>KMHJN81VP8U788549</t>
  </si>
  <si>
    <t>KMHSW81UDEU297305</t>
  </si>
  <si>
    <t>KNAKU814BCA271771</t>
  </si>
  <si>
    <t>KNABX511BET705866</t>
  </si>
  <si>
    <t>FJ16356757</t>
    <phoneticPr fontId="16" type="noConversion"/>
  </si>
  <si>
    <t>O</t>
    <phoneticPr fontId="16" type="noConversion"/>
  </si>
  <si>
    <t>O</t>
    <phoneticPr fontId="16" type="noConversion"/>
  </si>
  <si>
    <t>롯데</t>
    <phoneticPr fontId="16" type="noConversion"/>
  </si>
  <si>
    <t>코레스타 / 준성</t>
    <phoneticPr fontId="16" type="noConversion"/>
  </si>
  <si>
    <t>LF SONATA</t>
    <phoneticPr fontId="16" type="noConversion"/>
  </si>
  <si>
    <t>SPORTAGE</t>
    <phoneticPr fontId="16" type="noConversion"/>
  </si>
  <si>
    <t>CARNIVAL</t>
    <phoneticPr fontId="16" type="noConversion"/>
  </si>
  <si>
    <t>K5</t>
    <phoneticPr fontId="16" type="noConversion"/>
  </si>
  <si>
    <t>KMHE241CBJA451414</t>
    <phoneticPr fontId="16" type="noConversion"/>
  </si>
  <si>
    <t>KNAPN813DKK692014</t>
    <phoneticPr fontId="16" type="noConversion"/>
  </si>
  <si>
    <t>KNAMB81ABKS554663</t>
    <phoneticPr fontId="16" type="noConversion"/>
  </si>
  <si>
    <t>KNAG341ABLA036213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</si>
  <si>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</si>
  <si>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</si>
  <si>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</si>
  <si>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3/21 작업</t>
    <phoneticPr fontId="16" type="noConversion"/>
  </si>
  <si>
    <t>코레스타 / 준성</t>
    <phoneticPr fontId="16" type="noConversion"/>
  </si>
  <si>
    <t>PP</t>
    <phoneticPr fontId="16" type="noConversion"/>
  </si>
  <si>
    <t>3/17 작업</t>
    <phoneticPr fontId="16" type="noConversion"/>
  </si>
  <si>
    <t>KMTHC81CDNU110208</t>
    <phoneticPr fontId="16" type="noConversion"/>
  </si>
  <si>
    <t>TARE</t>
    <phoneticPr fontId="16" type="noConversion"/>
  </si>
  <si>
    <t>WHLU5475587</t>
    <phoneticPr fontId="16" type="noConversion"/>
  </si>
  <si>
    <t>O</t>
    <phoneticPr fontId="16" type="noConversion"/>
  </si>
  <si>
    <t>SNCT</t>
    <phoneticPr fontId="16" type="noConversion"/>
  </si>
  <si>
    <t>말트랩</t>
    <phoneticPr fontId="16" type="noConversion"/>
  </si>
  <si>
    <t>3/21 작업</t>
    <phoneticPr fontId="16" type="noConversion"/>
  </si>
  <si>
    <t>HP / 동화</t>
    <phoneticPr fontId="16" type="noConversion"/>
  </si>
  <si>
    <t>3/22 작업</t>
    <phoneticPr fontId="16" type="noConversion"/>
  </si>
  <si>
    <t>O</t>
    <phoneticPr fontId="16" type="noConversion"/>
  </si>
  <si>
    <t>O</t>
    <phoneticPr fontId="16" type="noConversion"/>
  </si>
  <si>
    <t>BK NO : SEL23021006</t>
    <phoneticPr fontId="16" type="noConversion"/>
  </si>
  <si>
    <t>O</t>
    <phoneticPr fontId="16" type="noConversion"/>
  </si>
  <si>
    <t>BK NO : WJLI230309-10</t>
    <phoneticPr fontId="16" type="noConversion"/>
  </si>
  <si>
    <t>반입넘버 : PANSEL2303576101</t>
    <phoneticPr fontId="16" type="noConversion"/>
  </si>
  <si>
    <t>PALISADE</t>
    <phoneticPr fontId="16" type="noConversion"/>
  </si>
  <si>
    <t>K5</t>
    <phoneticPr fontId="16" type="noConversion"/>
  </si>
  <si>
    <t>HYUNDAI PALISADE</t>
  </si>
  <si>
    <t>KIA K3</t>
  </si>
  <si>
    <t>KMHR581ABMU211125</t>
  </si>
  <si>
    <t>KMHS581HHMU319771</t>
  </si>
  <si>
    <t>KNAF141BEMA085812</t>
  </si>
  <si>
    <t>서류 미비로 인한 딜레이</t>
    <phoneticPr fontId="16" type="noConversion"/>
  </si>
  <si>
    <t>REVERENCE 1977W</t>
    <phoneticPr fontId="16" type="noConversion"/>
  </si>
  <si>
    <t>KNAPS81ABGA178710</t>
  </si>
  <si>
    <t>KNAKT815BDA376797</t>
  </si>
  <si>
    <t>KLAJA69SDGK316784</t>
  </si>
  <si>
    <t>KNAKU815BCA293674</t>
  </si>
  <si>
    <t>KNAKU815BCA247590</t>
  </si>
  <si>
    <t>KMHSJ81UBAU525914</t>
  </si>
  <si>
    <t>KMHCT41EBBU060304</t>
  </si>
  <si>
    <t>KNAKU815BAA054735</t>
  </si>
  <si>
    <t>KNAPH81ABLA579167</t>
  </si>
  <si>
    <t>KNAKW815BEA453950</t>
  </si>
  <si>
    <t>HP / 동화</t>
    <phoneticPr fontId="16" type="noConversion"/>
  </si>
  <si>
    <t>3/22 작업</t>
    <phoneticPr fontId="16" type="noConversion"/>
  </si>
  <si>
    <t>WOOJIN</t>
    <phoneticPr fontId="16" type="noConversion"/>
  </si>
  <si>
    <t>3/24 작업</t>
    <phoneticPr fontId="16" type="noConversion"/>
  </si>
  <si>
    <t>롯데</t>
    <phoneticPr fontId="16" type="noConversion"/>
  </si>
  <si>
    <t>코레스타 / 준성</t>
    <phoneticPr fontId="16" type="noConversion"/>
  </si>
  <si>
    <t>3/27 작업</t>
    <phoneticPr fontId="16" type="noConversion"/>
  </si>
  <si>
    <t>BK NO : 096KR0889592</t>
    <phoneticPr fontId="16" type="noConversion"/>
  </si>
  <si>
    <t>MSC COLETTE III HW309A</t>
    <phoneticPr fontId="16" type="noConversion"/>
  </si>
  <si>
    <t>O</t>
    <phoneticPr fontId="16" type="noConversion"/>
  </si>
  <si>
    <t>MSC COLETTE III HW309A</t>
    <phoneticPr fontId="16" type="noConversion"/>
  </si>
  <si>
    <t>O</t>
    <phoneticPr fontId="16" type="noConversion"/>
  </si>
  <si>
    <t>CHEVROLET CRUZE</t>
  </si>
  <si>
    <t>KIA SORENTO</t>
    <phoneticPr fontId="16" type="noConversion"/>
  </si>
  <si>
    <t xml:space="preserve">KIA SORENTO </t>
    <phoneticPr fontId="16" type="noConversion"/>
  </si>
  <si>
    <t xml:space="preserve">KIA SORENTO </t>
    <phoneticPr fontId="16" type="noConversion"/>
  </si>
  <si>
    <t>HYUNDAI ACCENT</t>
    <phoneticPr fontId="16" type="noConversion"/>
  </si>
  <si>
    <t>KMHCS41UGHU163858</t>
    <phoneticPr fontId="16" type="noConversion"/>
  </si>
  <si>
    <t>KIA SORENTO</t>
    <phoneticPr fontId="16" type="noConversion"/>
  </si>
  <si>
    <t>MSC CARPATHIA III HW312A</t>
    <phoneticPr fontId="16" type="noConversion"/>
  </si>
  <si>
    <t>HYUNDAI ACCENT</t>
    <phoneticPr fontId="16" type="noConversion"/>
  </si>
  <si>
    <t>HYUNDAI STAREX</t>
  </si>
  <si>
    <t>KNAPG81ADLA575125</t>
  </si>
  <si>
    <t>KMHR381ADKU062385</t>
  </si>
  <si>
    <t>PP</t>
    <phoneticPr fontId="16" type="noConversion"/>
  </si>
  <si>
    <t>BK NO : ZIMUSEL71040937</t>
    <phoneticPr fontId="16" type="noConversion"/>
  </si>
  <si>
    <t>BK NO : ZIMUSEL71040615</t>
    <phoneticPr fontId="16" type="noConversion"/>
  </si>
  <si>
    <t>MSC CARPATHIA III HW312A</t>
    <phoneticPr fontId="16" type="noConversion"/>
  </si>
  <si>
    <t>KIA SORENTO</t>
    <phoneticPr fontId="16" type="noConversion"/>
  </si>
  <si>
    <t>KNAPK81BBKA514236</t>
    <phoneticPr fontId="16" type="noConversion"/>
  </si>
  <si>
    <t xml:space="preserve">SORENTO </t>
  </si>
  <si>
    <t>K5</t>
  </si>
  <si>
    <t>KNAKU815BAA077352</t>
    <phoneticPr fontId="16" type="noConversion"/>
  </si>
  <si>
    <t>KMHSW81UBEU208028</t>
    <phoneticPr fontId="16" type="noConversion"/>
  </si>
  <si>
    <t>KNAGX415GGA017479</t>
    <phoneticPr fontId="16" type="noConversion"/>
  </si>
  <si>
    <t>KNAPS81ABFA030449</t>
    <phoneticPr fontId="16" type="noConversion"/>
  </si>
  <si>
    <t>ZCSU6561230</t>
    <phoneticPr fontId="16" type="noConversion"/>
  </si>
  <si>
    <t>FJ16366142</t>
    <phoneticPr fontId="16" type="noConversion"/>
  </si>
  <si>
    <t>SANTAFE</t>
    <phoneticPr fontId="16" type="noConversion"/>
  </si>
  <si>
    <t>SONATA</t>
    <phoneticPr fontId="16" type="noConversion"/>
  </si>
  <si>
    <t>KMHSW81UBDU015620</t>
    <phoneticPr fontId="16" type="noConversion"/>
  </si>
  <si>
    <t>KMHSJ81VP9U498153</t>
    <phoneticPr fontId="16" type="noConversion"/>
  </si>
  <si>
    <t>KMHSJ81UBCU912257</t>
    <phoneticPr fontId="16" type="noConversion"/>
  </si>
  <si>
    <t>KMHEU41ABAA739067</t>
    <phoneticPr fontId="16" type="noConversion"/>
  </si>
  <si>
    <t>BK NO : 096KR0891611</t>
    <phoneticPr fontId="16" type="noConversion"/>
  </si>
  <si>
    <t>TGHU9171866</t>
    <phoneticPr fontId="16" type="noConversion"/>
  </si>
  <si>
    <t>KNAKU815BAA108509</t>
  </si>
  <si>
    <t>KMHSW81UBDU077192</t>
  </si>
  <si>
    <t>KMHSW81UBEU179551</t>
  </si>
  <si>
    <t>KMHDG41UBEU069996</t>
  </si>
  <si>
    <t xml:space="preserve"> SANTAFE</t>
    <phoneticPr fontId="16" type="noConversion"/>
  </si>
  <si>
    <t>TCNU4296318</t>
    <phoneticPr fontId="16" type="noConversion"/>
  </si>
  <si>
    <t>MSC CARPATHIA III HW312A</t>
    <phoneticPr fontId="16" type="noConversion"/>
  </si>
  <si>
    <t>SORENTO</t>
    <phoneticPr fontId="16" type="noConversion"/>
  </si>
  <si>
    <t>SONATA</t>
    <phoneticPr fontId="16" type="noConversion"/>
  </si>
  <si>
    <t>X3</t>
    <phoneticPr fontId="16" type="noConversion"/>
  </si>
  <si>
    <t>SORENTO</t>
    <phoneticPr fontId="16" type="noConversion"/>
  </si>
  <si>
    <t>KNAKW815BCA346294</t>
    <phoneticPr fontId="16" type="noConversion"/>
  </si>
  <si>
    <t>KMHEU41ABAA729778</t>
    <phoneticPr fontId="16" type="noConversion"/>
  </si>
  <si>
    <t>WBAWZ5109F0L13095</t>
    <phoneticPr fontId="16" type="noConversion"/>
  </si>
  <si>
    <t>KNAKT815BAA063147</t>
    <phoneticPr fontId="16" type="noConversion"/>
  </si>
  <si>
    <t>Sorento</t>
    <phoneticPr fontId="16" type="noConversion"/>
  </si>
  <si>
    <t>Sorento</t>
    <phoneticPr fontId="16" type="noConversion"/>
  </si>
  <si>
    <t>Discovery</t>
    <phoneticPr fontId="16" type="noConversion"/>
  </si>
  <si>
    <t>I30</t>
    <phoneticPr fontId="16" type="noConversion"/>
  </si>
  <si>
    <t>KNAKU815BDA366928</t>
    <phoneticPr fontId="16" type="noConversion"/>
  </si>
  <si>
    <t>KNAKU815BAA066881</t>
    <phoneticPr fontId="16" type="noConversion"/>
  </si>
  <si>
    <t>SALCA2BN5JH757308</t>
    <phoneticPr fontId="16" type="noConversion"/>
  </si>
  <si>
    <t>KMHD251UBEU101306</t>
    <phoneticPr fontId="16" type="noConversion"/>
  </si>
  <si>
    <t>MSC CARPATHIA III HW312A</t>
    <phoneticPr fontId="16" type="noConversion"/>
  </si>
  <si>
    <t>3/24 작업</t>
    <phoneticPr fontId="16" type="noConversion"/>
  </si>
  <si>
    <t>BK NO : WJSA230302-5</t>
    <phoneticPr fontId="16" type="noConversion"/>
  </si>
  <si>
    <t>BK NO : PANSNCT230222</t>
    <phoneticPr fontId="16" type="noConversion"/>
  </si>
  <si>
    <t>버스나라 / 이레</t>
    <phoneticPr fontId="16" type="noConversion"/>
  </si>
  <si>
    <t>3/23 작업</t>
    <phoneticPr fontId="16" type="noConversion"/>
  </si>
  <si>
    <t>BK NO : 096KR0889591</t>
    <phoneticPr fontId="16" type="noConversion"/>
  </si>
  <si>
    <t>BK NO : EBKG05145433</t>
    <phoneticPr fontId="16" type="noConversion"/>
  </si>
  <si>
    <t>KMHR381EBPU516017</t>
    <phoneticPr fontId="16" type="noConversion"/>
  </si>
  <si>
    <t>KNAGU411BKA336050</t>
    <phoneticPr fontId="16" type="noConversion"/>
  </si>
  <si>
    <t>KNAGU411BKA327964</t>
    <phoneticPr fontId="16" type="noConversion"/>
  </si>
  <si>
    <t>KNAGT411BLA351949</t>
    <phoneticPr fontId="16" type="noConversion"/>
  </si>
  <si>
    <t>BK NO : RSF19588</t>
    <phoneticPr fontId="16" type="noConversion"/>
  </si>
  <si>
    <t>BK NO : 096KR0891041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</si>
  <si>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</si>
  <si>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</si>
  <si>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</si>
  <si>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</si>
  <si>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</si>
  <si>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FJ16369603</t>
    <phoneticPr fontId="16" type="noConversion"/>
  </si>
  <si>
    <t>FSCU9733693</t>
    <phoneticPr fontId="16" type="noConversion"/>
  </si>
  <si>
    <t>CLHU8048234</t>
    <phoneticPr fontId="16" type="noConversion"/>
  </si>
  <si>
    <t>O</t>
    <phoneticPr fontId="16" type="noConversion"/>
  </si>
  <si>
    <t>O</t>
    <phoneticPr fontId="16" type="noConversion"/>
  </si>
  <si>
    <t>FJ16369677</t>
    <phoneticPr fontId="16" type="noConversion"/>
  </si>
  <si>
    <t>BMOU4321700</t>
    <phoneticPr fontId="16" type="noConversion"/>
  </si>
  <si>
    <t>FJ16367079</t>
    <phoneticPr fontId="16" type="noConversion"/>
  </si>
  <si>
    <t>BK NO : 096KR0891184</t>
    <phoneticPr fontId="16" type="noConversion"/>
  </si>
  <si>
    <t>O</t>
    <phoneticPr fontId="16" type="noConversion"/>
  </si>
  <si>
    <t>디머리지 $300</t>
    <phoneticPr fontId="16" type="noConversion"/>
  </si>
  <si>
    <t>국제마린항공</t>
    <phoneticPr fontId="16" type="noConversion"/>
  </si>
  <si>
    <t>BK NO : SEL23032502</t>
    <phoneticPr fontId="16" type="noConversion"/>
  </si>
  <si>
    <t>O</t>
    <phoneticPr fontId="16" type="noConversion"/>
  </si>
  <si>
    <t>O</t>
    <phoneticPr fontId="16" type="noConversion"/>
  </si>
  <si>
    <t>(C244)</t>
    <phoneticPr fontId="16" type="noConversion"/>
  </si>
  <si>
    <t>O</t>
    <phoneticPr fontId="16" type="noConversion"/>
  </si>
  <si>
    <t>총합 $8700</t>
    <phoneticPr fontId="16" type="noConversion"/>
  </si>
  <si>
    <t>FJ16366178</t>
    <phoneticPr fontId="16" type="noConversion"/>
  </si>
  <si>
    <t>O</t>
    <phoneticPr fontId="16" type="noConversion"/>
  </si>
  <si>
    <t>BK NO : 096KR0891497</t>
    <phoneticPr fontId="16" type="noConversion"/>
  </si>
  <si>
    <t>BK NO : 096KR0889657</t>
    <phoneticPr fontId="16" type="noConversion"/>
  </si>
  <si>
    <t>FJ16369781</t>
    <phoneticPr fontId="16" type="noConversion"/>
  </si>
  <si>
    <t>O</t>
    <phoneticPr fontId="16" type="noConversion"/>
  </si>
  <si>
    <t>BK NO : SEL23032402</t>
    <phoneticPr fontId="16" type="noConversion"/>
  </si>
  <si>
    <t>3/27 계근</t>
    <phoneticPr fontId="16" type="noConversion"/>
  </si>
  <si>
    <t>FJ16367420</t>
    <phoneticPr fontId="16" type="noConversion"/>
  </si>
  <si>
    <t>SKHU8400558</t>
    <phoneticPr fontId="16" type="noConversion"/>
  </si>
  <si>
    <t>TCNU7321543</t>
    <phoneticPr fontId="16" type="noConversion"/>
  </si>
  <si>
    <t>FJ16356653</t>
    <phoneticPr fontId="16" type="noConversion"/>
  </si>
  <si>
    <t>O</t>
    <phoneticPr fontId="16" type="noConversion"/>
  </si>
  <si>
    <t>O</t>
    <phoneticPr fontId="16" type="noConversion"/>
  </si>
  <si>
    <t>FJ16356764</t>
    <phoneticPr fontId="16" type="noConversion"/>
  </si>
  <si>
    <t>BK NO : 096KR0889836</t>
    <phoneticPr fontId="16" type="noConversion"/>
  </si>
  <si>
    <t>MSMU6885560</t>
    <phoneticPr fontId="16" type="noConversion"/>
  </si>
  <si>
    <t>MSC ANA CAMILA III HW311A</t>
    <phoneticPr fontId="16" type="noConversion"/>
  </si>
  <si>
    <t>O</t>
    <phoneticPr fontId="16" type="noConversion"/>
  </si>
  <si>
    <t>3/28 입금 完</t>
    <phoneticPr fontId="16" type="noConversion"/>
  </si>
  <si>
    <t>RANGE ROVER SPORT</t>
  </si>
  <si>
    <t>LEXUS NX300h</t>
  </si>
  <si>
    <t>BMW X3</t>
  </si>
  <si>
    <t>BMW 118d</t>
  </si>
  <si>
    <t>BMW X6</t>
  </si>
  <si>
    <t xml:space="preserve">Benz S63 AMG </t>
  </si>
  <si>
    <t>BMW L7</t>
  </si>
  <si>
    <t>GLA200</t>
  </si>
  <si>
    <t>SALWA2KF9EA372581</t>
    <phoneticPr fontId="16" type="noConversion"/>
  </si>
  <si>
    <t>JTJBJRBZ3J2086770</t>
    <phoneticPr fontId="16" type="noConversion"/>
  </si>
  <si>
    <t>WBAWZ510XF0L09265</t>
    <phoneticPr fontId="16" type="noConversion"/>
  </si>
  <si>
    <t>WBA1S510XGV678422</t>
    <phoneticPr fontId="16" type="noConversion"/>
  </si>
  <si>
    <t>WBAKV2100F0R23895</t>
    <phoneticPr fontId="16" type="noConversion"/>
  </si>
  <si>
    <t>WDDNG7HB9AA289218</t>
    <phoneticPr fontId="16" type="noConversion"/>
  </si>
  <si>
    <t>WBAGK8105XDA61126</t>
    <phoneticPr fontId="16" type="noConversion"/>
  </si>
  <si>
    <t>WDDSJ0BB3EN043672</t>
    <phoneticPr fontId="16" type="noConversion"/>
  </si>
  <si>
    <t>O</t>
    <phoneticPr fontId="16" type="noConversion"/>
  </si>
  <si>
    <t>MEDU4695819</t>
    <phoneticPr fontId="16" type="noConversion"/>
  </si>
  <si>
    <t>KMHD641UGHU319792</t>
    <phoneticPr fontId="16" type="noConversion"/>
  </si>
  <si>
    <t>FJ16367051</t>
    <phoneticPr fontId="16" type="noConversion"/>
  </si>
  <si>
    <t>KMHSU81UBDU091631</t>
    <phoneticPr fontId="16" type="noConversion"/>
  </si>
  <si>
    <t>KNAKU815BCA279472</t>
    <phoneticPr fontId="16" type="noConversion"/>
  </si>
  <si>
    <t>KNAKU815BBA182068</t>
    <phoneticPr fontId="16" type="noConversion"/>
  </si>
  <si>
    <t>Hyundai Santa Fe</t>
    <phoneticPr fontId="16" type="noConversion"/>
  </si>
  <si>
    <t>Hyundai Avante</t>
    <phoneticPr fontId="16" type="noConversion"/>
  </si>
  <si>
    <t>Kia Sorento</t>
    <phoneticPr fontId="16" type="noConversion"/>
  </si>
  <si>
    <t>Kia Sorento</t>
    <phoneticPr fontId="16" type="noConversion"/>
  </si>
  <si>
    <t>O</t>
    <phoneticPr fontId="16" type="noConversion"/>
  </si>
  <si>
    <t>CARNIVAL</t>
    <phoneticPr fontId="16" type="noConversion"/>
  </si>
  <si>
    <t>SORENTO</t>
    <phoneticPr fontId="16" type="noConversion"/>
  </si>
  <si>
    <t>PALISADE</t>
    <phoneticPr fontId="16" type="noConversion"/>
  </si>
  <si>
    <t>KMHR281ADKU006265</t>
    <phoneticPr fontId="16" type="noConversion"/>
  </si>
  <si>
    <t>KNAMC81ABLS633417</t>
    <phoneticPr fontId="16" type="noConversion"/>
  </si>
  <si>
    <t>KNAPG81ADLA575477</t>
    <phoneticPr fontId="16" type="noConversion"/>
  </si>
  <si>
    <t>TGBU4056298</t>
    <phoneticPr fontId="16" type="noConversion"/>
  </si>
  <si>
    <t>거래처</t>
    <phoneticPr fontId="28" type="noConversion"/>
  </si>
  <si>
    <t>업체이름</t>
    <phoneticPr fontId="28" type="noConversion"/>
  </si>
  <si>
    <t>담당자</t>
    <phoneticPr fontId="28" type="noConversion"/>
  </si>
  <si>
    <t>연락처</t>
    <phoneticPr fontId="28" type="noConversion"/>
  </si>
  <si>
    <t>팩스</t>
    <phoneticPr fontId="28" type="noConversion"/>
  </si>
  <si>
    <t>핸드폰</t>
    <phoneticPr fontId="28" type="noConversion"/>
  </si>
  <si>
    <t>이메일</t>
    <phoneticPr fontId="28" type="noConversion"/>
  </si>
  <si>
    <t>고 에스케이</t>
    <phoneticPr fontId="28" type="noConversion"/>
  </si>
  <si>
    <t>010-4301-1202</t>
    <phoneticPr fontId="28" type="noConversion"/>
  </si>
  <si>
    <t>골드</t>
    <phoneticPr fontId="28" type="noConversion"/>
  </si>
  <si>
    <t>디쵸</t>
    <phoneticPr fontId="28" type="noConversion"/>
  </si>
  <si>
    <t>010-9525-1980</t>
    <phoneticPr fontId="28" type="noConversion"/>
  </si>
  <si>
    <t>신윤석 사장님</t>
    <phoneticPr fontId="28" type="noConversion"/>
  </si>
  <si>
    <t>010-8472-7005</t>
    <phoneticPr fontId="28" type="noConversion"/>
  </si>
  <si>
    <t>그랜드베리</t>
    <phoneticPr fontId="28" type="noConversion"/>
  </si>
  <si>
    <t>010-4779-1331</t>
    <phoneticPr fontId="28" type="noConversion"/>
  </si>
  <si>
    <t>글로리무역</t>
    <phoneticPr fontId="28" type="noConversion"/>
  </si>
  <si>
    <t>010-4779-1331</t>
    <phoneticPr fontId="28" type="noConversion"/>
  </si>
  <si>
    <t>글로벌 CNC</t>
    <phoneticPr fontId="28" type="noConversion"/>
  </si>
  <si>
    <t>010-7183-6363</t>
    <phoneticPr fontId="28" type="noConversion"/>
  </si>
  <si>
    <t>기산</t>
    <phoneticPr fontId="28" type="noConversion"/>
  </si>
  <si>
    <t>032-887-7588</t>
    <phoneticPr fontId="28" type="noConversion"/>
  </si>
  <si>
    <t>김카무역</t>
    <phoneticPr fontId="28" type="noConversion"/>
  </si>
  <si>
    <t>김윤대 사장</t>
    <phoneticPr fontId="28" type="noConversion"/>
  </si>
  <si>
    <t>010-9134-7029</t>
    <phoneticPr fontId="28" type="noConversion"/>
  </si>
  <si>
    <t>깔로사</t>
    <phoneticPr fontId="28" type="noConversion"/>
  </si>
  <si>
    <t>김희철 사장</t>
    <phoneticPr fontId="28" type="noConversion"/>
  </si>
  <si>
    <t>010-6291-4115</t>
    <phoneticPr fontId="28" type="noConversion"/>
  </si>
  <si>
    <t>나린코리아</t>
    <phoneticPr fontId="28" type="noConversion"/>
  </si>
  <si>
    <t>010-4758-7814</t>
    <phoneticPr fontId="28" type="noConversion"/>
  </si>
  <si>
    <t>나지르</t>
    <phoneticPr fontId="28" type="noConversion"/>
  </si>
  <si>
    <t>실장</t>
    <phoneticPr fontId="28" type="noConversion"/>
  </si>
  <si>
    <t>010-8224-4586</t>
    <phoneticPr fontId="28" type="noConversion"/>
  </si>
  <si>
    <t>노바로직스</t>
    <phoneticPr fontId="28" type="noConversion"/>
  </si>
  <si>
    <t>류바</t>
    <phoneticPr fontId="28" type="noConversion"/>
  </si>
  <si>
    <t>010-2218-0098</t>
    <phoneticPr fontId="28" type="noConversion"/>
  </si>
  <si>
    <t>니꼬</t>
    <phoneticPr fontId="28" type="noConversion"/>
  </si>
  <si>
    <t>010-8290-5348</t>
    <phoneticPr fontId="28" type="noConversion"/>
  </si>
  <si>
    <t>니조미딘</t>
    <phoneticPr fontId="28" type="noConversion"/>
  </si>
  <si>
    <t>010-8693-0393</t>
    <phoneticPr fontId="28" type="noConversion"/>
  </si>
  <si>
    <t>다와쇼링</t>
    <phoneticPr fontId="28" type="noConversion"/>
  </si>
  <si>
    <t>010-9911-6447</t>
    <phoneticPr fontId="28" type="noConversion"/>
  </si>
  <si>
    <t>달랙스</t>
    <phoneticPr fontId="28" type="noConversion"/>
  </si>
  <si>
    <t>드미트리</t>
    <phoneticPr fontId="28" type="noConversion"/>
  </si>
  <si>
    <t>010-8458-8212</t>
    <phoneticPr fontId="28" type="noConversion"/>
  </si>
  <si>
    <t>대명</t>
    <phoneticPr fontId="28" type="noConversion"/>
  </si>
  <si>
    <t>김경곤 사장</t>
    <phoneticPr fontId="28" type="noConversion"/>
  </si>
  <si>
    <t>010-5412-3451</t>
    <phoneticPr fontId="28" type="noConversion"/>
  </si>
  <si>
    <t>임희성 이사</t>
    <phoneticPr fontId="28" type="noConversion"/>
  </si>
  <si>
    <t>010-8917-5330</t>
    <phoneticPr fontId="28" type="noConversion"/>
  </si>
  <si>
    <t>실장</t>
    <phoneticPr fontId="28" type="noConversion"/>
  </si>
  <si>
    <t>010-9055-0460</t>
    <phoneticPr fontId="28" type="noConversion"/>
  </si>
  <si>
    <t>대선</t>
    <phoneticPr fontId="28" type="noConversion"/>
  </si>
  <si>
    <t>010-9490-3600</t>
    <phoneticPr fontId="28" type="noConversion"/>
  </si>
  <si>
    <t>대운</t>
    <phoneticPr fontId="28" type="noConversion"/>
  </si>
  <si>
    <t>김지훈 이사</t>
    <phoneticPr fontId="28" type="noConversion"/>
  </si>
  <si>
    <t>010-3619-1016</t>
    <phoneticPr fontId="28" type="noConversion"/>
  </si>
  <si>
    <t>더카</t>
    <phoneticPr fontId="28" type="noConversion"/>
  </si>
  <si>
    <t>010-4031-7235</t>
    <phoneticPr fontId="28" type="noConversion"/>
  </si>
  <si>
    <t>도울무역</t>
    <phoneticPr fontId="28" type="noConversion"/>
  </si>
  <si>
    <t>010-6682-0046</t>
    <phoneticPr fontId="28" type="noConversion"/>
  </si>
  <si>
    <t>도적</t>
    <phoneticPr fontId="28" type="noConversion"/>
  </si>
  <si>
    <t>이호룡 사장</t>
    <phoneticPr fontId="28" type="noConversion"/>
  </si>
  <si>
    <t>010-8033-0407</t>
    <phoneticPr fontId="28" type="noConversion"/>
  </si>
  <si>
    <t>동북</t>
    <phoneticPr fontId="28" type="noConversion"/>
  </si>
  <si>
    <t>길아영 과장</t>
    <phoneticPr fontId="28" type="noConversion"/>
  </si>
  <si>
    <t>010-5599-2215</t>
    <phoneticPr fontId="28" type="noConversion"/>
  </si>
  <si>
    <t>동진</t>
    <phoneticPr fontId="28" type="noConversion"/>
  </si>
  <si>
    <t>류병구 대리</t>
    <phoneticPr fontId="28" type="noConversion"/>
  </si>
  <si>
    <t>010-6792-2456</t>
    <phoneticPr fontId="28" type="noConversion"/>
  </si>
  <si>
    <t>동진씨앤씨</t>
    <phoneticPr fontId="28" type="noConversion"/>
  </si>
  <si>
    <t>010-4163-2580</t>
    <phoneticPr fontId="28" type="noConversion"/>
  </si>
  <si>
    <t>동화특수</t>
    <phoneticPr fontId="28" type="noConversion"/>
  </si>
  <si>
    <t>032-888-8520</t>
    <phoneticPr fontId="28" type="noConversion"/>
  </si>
  <si>
    <t>라나</t>
    <phoneticPr fontId="28" type="noConversion"/>
  </si>
  <si>
    <t>010-8299-4089</t>
    <phoneticPr fontId="28" type="noConversion"/>
  </si>
  <si>
    <t>라오산</t>
    <phoneticPr fontId="28" type="noConversion"/>
  </si>
  <si>
    <t>010-6823-4030</t>
    <phoneticPr fontId="28" type="noConversion"/>
  </si>
  <si>
    <t>라오산 한국 관련 업체</t>
    <phoneticPr fontId="28" type="noConversion"/>
  </si>
  <si>
    <t>010-8735-9467</t>
    <phoneticPr fontId="28" type="noConversion"/>
  </si>
  <si>
    <t>로제타무역</t>
    <phoneticPr fontId="28" type="noConversion"/>
  </si>
  <si>
    <t>유선표 부장</t>
    <phoneticPr fontId="28" type="noConversion"/>
  </si>
  <si>
    <t>010-2682-8432</t>
    <phoneticPr fontId="28" type="noConversion"/>
  </si>
  <si>
    <t>루마</t>
    <phoneticPr fontId="28" type="noConversion"/>
  </si>
  <si>
    <t>010-8682-1666</t>
    <phoneticPr fontId="28" type="noConversion"/>
  </si>
  <si>
    <t>010-5769-2160</t>
    <phoneticPr fontId="28" type="noConversion"/>
  </si>
  <si>
    <t>리나무역</t>
    <phoneticPr fontId="28" type="noConversion"/>
  </si>
  <si>
    <t>010-8221-0556</t>
    <phoneticPr fontId="28" type="noConversion"/>
  </si>
  <si>
    <t>호산나 한인회장</t>
    <phoneticPr fontId="28" type="noConversion"/>
  </si>
  <si>
    <t>010-6626-0261</t>
    <phoneticPr fontId="28" type="noConversion"/>
  </si>
  <si>
    <t>마라트</t>
    <phoneticPr fontId="28" type="noConversion"/>
  </si>
  <si>
    <t>010-6569-9557</t>
    <phoneticPr fontId="28" type="noConversion"/>
  </si>
  <si>
    <t>마리암트레이딩</t>
    <phoneticPr fontId="28" type="noConversion"/>
  </si>
  <si>
    <t>010-4026-8020</t>
    <phoneticPr fontId="28" type="noConversion"/>
  </si>
  <si>
    <t>머스크</t>
    <phoneticPr fontId="28" type="noConversion"/>
  </si>
  <si>
    <t>고민정 차장</t>
    <phoneticPr fontId="28" type="noConversion"/>
  </si>
  <si>
    <t>010-4159-6408</t>
    <phoneticPr fontId="28" type="noConversion"/>
  </si>
  <si>
    <t>조민수 대리</t>
    <phoneticPr fontId="28" type="noConversion"/>
  </si>
  <si>
    <t>010-4163-2550</t>
    <phoneticPr fontId="28" type="noConversion"/>
  </si>
  <si>
    <t>이지영</t>
    <phoneticPr fontId="28" type="noConversion"/>
  </si>
  <si>
    <t>010-6368-5609</t>
    <phoneticPr fontId="28" type="noConversion"/>
  </si>
  <si>
    <t>머스크 쇼링장</t>
    <phoneticPr fontId="28" type="noConversion"/>
  </si>
  <si>
    <t>강희석 실장</t>
    <phoneticPr fontId="28" type="noConversion"/>
  </si>
  <si>
    <t>010-4732-0103</t>
    <phoneticPr fontId="28" type="noConversion"/>
  </si>
  <si>
    <t>모모프렌즈</t>
    <phoneticPr fontId="28" type="noConversion"/>
  </si>
  <si>
    <t>이수현 과장</t>
    <phoneticPr fontId="28" type="noConversion"/>
  </si>
  <si>
    <t>010-9505-7803</t>
    <phoneticPr fontId="28" type="noConversion"/>
  </si>
  <si>
    <t>모스트캠프</t>
    <phoneticPr fontId="28" type="noConversion"/>
  </si>
  <si>
    <t>010-7375-1183</t>
    <phoneticPr fontId="28" type="noConversion"/>
  </si>
  <si>
    <t>모한나드</t>
    <phoneticPr fontId="28" type="noConversion"/>
  </si>
  <si>
    <t>010-4233-4999</t>
    <phoneticPr fontId="28" type="noConversion"/>
  </si>
  <si>
    <t>무슬리마쇼링</t>
    <phoneticPr fontId="28" type="noConversion"/>
  </si>
  <si>
    <t>실장</t>
    <phoneticPr fontId="28" type="noConversion"/>
  </si>
  <si>
    <t>010-3661-7401</t>
    <phoneticPr fontId="28" type="noConversion"/>
  </si>
  <si>
    <t>무슬리마무역</t>
    <phoneticPr fontId="28" type="noConversion"/>
  </si>
  <si>
    <t>010-2445-2328</t>
    <phoneticPr fontId="28" type="noConversion"/>
  </si>
  <si>
    <t>버스나라</t>
    <phoneticPr fontId="28" type="noConversion"/>
  </si>
  <si>
    <t>010-2464-9999</t>
    <phoneticPr fontId="28" type="noConversion"/>
  </si>
  <si>
    <t>베네코</t>
    <phoneticPr fontId="28" type="noConversion"/>
  </si>
  <si>
    <t>010-6294-4275</t>
    <phoneticPr fontId="28" type="noConversion"/>
  </si>
  <si>
    <t>베드로</t>
    <phoneticPr fontId="28" type="noConversion"/>
  </si>
  <si>
    <t>010-9615-0718</t>
    <phoneticPr fontId="28" type="noConversion"/>
  </si>
  <si>
    <t>베스트웨이</t>
    <phoneticPr fontId="28" type="noConversion"/>
  </si>
  <si>
    <t>010-7377-6575</t>
    <phoneticPr fontId="28" type="noConversion"/>
  </si>
  <si>
    <t>벤투스</t>
    <phoneticPr fontId="28" type="noConversion"/>
  </si>
  <si>
    <t>010-9799-5142</t>
    <phoneticPr fontId="28" type="noConversion"/>
  </si>
  <si>
    <t>보미무역</t>
    <phoneticPr fontId="28" type="noConversion"/>
  </si>
  <si>
    <t>010-5611-6369</t>
    <phoneticPr fontId="28" type="noConversion"/>
  </si>
  <si>
    <t>부산 코리아오토쇼링
- 부산 강서구 명지동 224</t>
    <phoneticPr fontId="28" type="noConversion"/>
  </si>
  <si>
    <t>사장</t>
    <phoneticPr fontId="28" type="noConversion"/>
  </si>
  <si>
    <t>010-5516-8255</t>
    <phoneticPr fontId="28" type="noConversion"/>
  </si>
  <si>
    <t>안상률 대리</t>
    <phoneticPr fontId="28" type="noConversion"/>
  </si>
  <si>
    <t>010-8433-9392</t>
    <phoneticPr fontId="28" type="noConversion"/>
  </si>
  <si>
    <t>부산상사</t>
    <phoneticPr fontId="28" type="noConversion"/>
  </si>
  <si>
    <t>실장</t>
    <phoneticPr fontId="28" type="noConversion"/>
  </si>
  <si>
    <t>010-3091-0255</t>
    <phoneticPr fontId="28" type="noConversion"/>
  </si>
  <si>
    <t>부영트레이딩</t>
    <phoneticPr fontId="28" type="noConversion"/>
  </si>
  <si>
    <t>010-4764-1317</t>
    <phoneticPr fontId="28" type="noConversion"/>
  </si>
  <si>
    <t>블루버드 실장</t>
    <phoneticPr fontId="28" type="noConversion"/>
  </si>
  <si>
    <t>010-4822-1001</t>
    <phoneticPr fontId="28" type="noConversion"/>
  </si>
  <si>
    <t>비엔티</t>
    <phoneticPr fontId="28" type="noConversion"/>
  </si>
  <si>
    <t>010-4641-1390</t>
    <phoneticPr fontId="28" type="noConversion"/>
  </si>
  <si>
    <t>비카</t>
    <phoneticPr fontId="28" type="noConversion"/>
  </si>
  <si>
    <t>010-7626-1999</t>
    <phoneticPr fontId="28" type="noConversion"/>
  </si>
  <si>
    <t>비타모터스</t>
    <phoneticPr fontId="28" type="noConversion"/>
  </si>
  <si>
    <t>010-4478-1980</t>
    <phoneticPr fontId="28" type="noConversion"/>
  </si>
  <si>
    <t>사미</t>
    <phoneticPr fontId="28" type="noConversion"/>
  </si>
  <si>
    <t>010-4122-9343</t>
    <phoneticPr fontId="28" type="noConversion"/>
  </si>
  <si>
    <t>사이드쇼링</t>
    <phoneticPr fontId="28" type="noConversion"/>
  </si>
  <si>
    <t>010-2935-6151</t>
    <phoneticPr fontId="28" type="noConversion"/>
  </si>
  <si>
    <t>010-6573-6151</t>
    <phoneticPr fontId="28" type="noConversion"/>
  </si>
  <si>
    <t>사학</t>
    <phoneticPr fontId="28" type="noConversion"/>
  </si>
  <si>
    <t>010-4014-4888</t>
    <phoneticPr fontId="28" type="noConversion"/>
  </si>
  <si>
    <t>삼구농원</t>
    <phoneticPr fontId="28" type="noConversion"/>
  </si>
  <si>
    <t>010-4104-3911</t>
    <phoneticPr fontId="28" type="noConversion"/>
  </si>
  <si>
    <t>서우무역</t>
    <phoneticPr fontId="28" type="noConversion"/>
  </si>
  <si>
    <t>배웅한 사장</t>
    <phoneticPr fontId="28" type="noConversion"/>
  </si>
  <si>
    <t>010-9311-5272</t>
    <phoneticPr fontId="28" type="noConversion"/>
  </si>
  <si>
    <t>서울무역</t>
    <phoneticPr fontId="28" type="noConversion"/>
  </si>
  <si>
    <t>설동권 사장</t>
    <phoneticPr fontId="28" type="noConversion"/>
  </si>
  <si>
    <t>010-8999-1663</t>
    <phoneticPr fontId="28" type="noConversion"/>
  </si>
  <si>
    <t>설동형 사장</t>
    <phoneticPr fontId="28" type="noConversion"/>
  </si>
  <si>
    <t>010-5259-1964</t>
    <phoneticPr fontId="28" type="noConversion"/>
  </si>
  <si>
    <t>설민규 과장</t>
    <phoneticPr fontId="28" type="noConversion"/>
  </si>
  <si>
    <t>010-9353-1964</t>
    <phoneticPr fontId="28" type="noConversion"/>
  </si>
  <si>
    <t>서울피아노</t>
    <phoneticPr fontId="28" type="noConversion"/>
  </si>
  <si>
    <t>010-3737-3321</t>
    <phoneticPr fontId="28" type="noConversion"/>
  </si>
  <si>
    <t>따냐</t>
    <phoneticPr fontId="28" type="noConversion"/>
  </si>
  <si>
    <t>010-2583-0823</t>
    <phoneticPr fontId="28" type="noConversion"/>
  </si>
  <si>
    <t>선진</t>
    <phoneticPr fontId="28" type="noConversion"/>
  </si>
  <si>
    <t>박종명 실장</t>
    <phoneticPr fontId="28" type="noConversion"/>
  </si>
  <si>
    <t>010-7937-5130</t>
    <phoneticPr fontId="28" type="noConversion"/>
  </si>
  <si>
    <t>세나 트레이딩</t>
    <phoneticPr fontId="28" type="noConversion"/>
  </si>
  <si>
    <t>김현정 대리</t>
    <phoneticPr fontId="28" type="noConversion"/>
  </si>
  <si>
    <t>032-833-8667</t>
    <phoneticPr fontId="28" type="noConversion"/>
  </si>
  <si>
    <t>010-4788-2601</t>
    <phoneticPr fontId="28" type="noConversion"/>
  </si>
  <si>
    <t>세명</t>
    <phoneticPr fontId="28" type="noConversion"/>
  </si>
  <si>
    <t>임정아 대리</t>
    <phoneticPr fontId="28" type="noConversion"/>
  </si>
  <si>
    <t>010-6292-1030</t>
    <phoneticPr fontId="28" type="noConversion"/>
  </si>
  <si>
    <t>세인트코리아</t>
    <phoneticPr fontId="28" type="noConversion"/>
  </si>
  <si>
    <t>010-2719-7690</t>
    <phoneticPr fontId="28" type="noConversion"/>
  </si>
  <si>
    <t>솔로몬무역</t>
    <phoneticPr fontId="28" type="noConversion"/>
  </si>
  <si>
    <t>010-4332-3382</t>
    <phoneticPr fontId="28" type="noConversion"/>
  </si>
  <si>
    <t>송도무역</t>
    <phoneticPr fontId="28" type="noConversion"/>
  </si>
  <si>
    <t>010-6332-8696</t>
    <phoneticPr fontId="28" type="noConversion"/>
  </si>
  <si>
    <t>수단 타렉</t>
    <phoneticPr fontId="28" type="noConversion"/>
  </si>
  <si>
    <t>010-4056-4342</t>
    <phoneticPr fontId="28" type="noConversion"/>
  </si>
  <si>
    <t>수단 야신</t>
    <phoneticPr fontId="28" type="noConversion"/>
  </si>
  <si>
    <t>010-5390-0552</t>
    <phoneticPr fontId="28" type="noConversion"/>
  </si>
  <si>
    <t>수무역</t>
    <phoneticPr fontId="28" type="noConversion"/>
  </si>
  <si>
    <t>010-8514-3328</t>
    <phoneticPr fontId="28" type="noConversion"/>
  </si>
  <si>
    <t>스코카니</t>
    <phoneticPr fontId="28" type="noConversion"/>
  </si>
  <si>
    <t>실장</t>
    <phoneticPr fontId="28" type="noConversion"/>
  </si>
  <si>
    <t>010-6338-9129</t>
    <phoneticPr fontId="28" type="noConversion"/>
  </si>
  <si>
    <t>스프링트레이딩</t>
    <phoneticPr fontId="28" type="noConversion"/>
  </si>
  <si>
    <t>010-6399-8760</t>
    <phoneticPr fontId="28" type="noConversion"/>
  </si>
  <si>
    <t>세운물류</t>
    <phoneticPr fontId="28" type="noConversion"/>
  </si>
  <si>
    <t>김종철 전무</t>
    <phoneticPr fontId="28" type="noConversion"/>
  </si>
  <si>
    <t>010-5286-1734</t>
    <phoneticPr fontId="28" type="noConversion"/>
  </si>
  <si>
    <t>시마고상사</t>
    <phoneticPr fontId="28" type="noConversion"/>
  </si>
  <si>
    <t>010-4142-0377</t>
    <phoneticPr fontId="28" type="noConversion"/>
  </si>
  <si>
    <t>시온캐리어</t>
    <phoneticPr fontId="28" type="noConversion"/>
  </si>
  <si>
    <t>장연경 실장님</t>
    <phoneticPr fontId="28" type="noConversion"/>
  </si>
  <si>
    <t>010-8802-1363</t>
    <phoneticPr fontId="28" type="noConversion"/>
  </si>
  <si>
    <t>신시대쇼링(뉴경인로지스)</t>
    <phoneticPr fontId="28" type="noConversion"/>
  </si>
  <si>
    <t>김형구 사장</t>
    <phoneticPr fontId="28" type="noConversion"/>
  </si>
  <si>
    <t>010-8486-9098</t>
    <phoneticPr fontId="28" type="noConversion"/>
  </si>
  <si>
    <t>전민서 이사</t>
    <phoneticPr fontId="28" type="noConversion"/>
  </si>
  <si>
    <t>010-7673-9098</t>
    <phoneticPr fontId="28" type="noConversion"/>
  </si>
  <si>
    <t>천진필실장</t>
    <phoneticPr fontId="28" type="noConversion"/>
  </si>
  <si>
    <t>010-9284-5504</t>
    <phoneticPr fontId="28" type="noConversion"/>
  </si>
  <si>
    <t>실크로드로지스</t>
    <phoneticPr fontId="28" type="noConversion"/>
  </si>
  <si>
    <t>010-4784-4712</t>
    <phoneticPr fontId="28" type="noConversion"/>
  </si>
  <si>
    <t>썬업</t>
    <phoneticPr fontId="28" type="noConversion"/>
  </si>
  <si>
    <t>박현근 대리</t>
    <phoneticPr fontId="28" type="noConversion"/>
  </si>
  <si>
    <t>010-6756-1022</t>
    <phoneticPr fontId="28" type="noConversion"/>
  </si>
  <si>
    <t>씨랜드머스크</t>
    <phoneticPr fontId="28" type="noConversion"/>
  </si>
  <si>
    <t>윤여진 과장</t>
    <phoneticPr fontId="28" type="noConversion"/>
  </si>
  <si>
    <t>010-5034-0221</t>
    <phoneticPr fontId="28" type="noConversion"/>
  </si>
  <si>
    <t>모하마드(아델 아들)</t>
    <phoneticPr fontId="28" type="noConversion"/>
  </si>
  <si>
    <t>010-6453-5152</t>
    <phoneticPr fontId="28" type="noConversion"/>
  </si>
  <si>
    <t>아부주데쇼링</t>
    <phoneticPr fontId="28" type="noConversion"/>
  </si>
  <si>
    <t>010-2290-4722</t>
    <phoneticPr fontId="28" type="noConversion"/>
  </si>
  <si>
    <t xml:space="preserve">아시아무역 </t>
    <phoneticPr fontId="28" type="noConversion"/>
  </si>
  <si>
    <t>윤아</t>
    <phoneticPr fontId="28" type="noConversion"/>
  </si>
  <si>
    <t>010-8382-6784</t>
    <phoneticPr fontId="28" type="noConversion"/>
  </si>
  <si>
    <t>아시아자동차</t>
    <phoneticPr fontId="28" type="noConversion"/>
  </si>
  <si>
    <t>010-7170-3900</t>
    <phoneticPr fontId="28" type="noConversion"/>
  </si>
  <si>
    <t>아지즈</t>
    <phoneticPr fontId="28" type="noConversion"/>
  </si>
  <si>
    <t>010-7415-2223</t>
    <phoneticPr fontId="28" type="noConversion"/>
  </si>
  <si>
    <t>아테코스</t>
    <phoneticPr fontId="28" type="noConversion"/>
  </si>
  <si>
    <t>모하마드</t>
    <phoneticPr fontId="28" type="noConversion"/>
  </si>
  <si>
    <t>010-8385-2867</t>
    <phoneticPr fontId="28" type="noConversion"/>
  </si>
  <si>
    <t>아프칸</t>
    <phoneticPr fontId="28" type="noConversion"/>
  </si>
  <si>
    <t>은정 실장</t>
    <phoneticPr fontId="28" type="noConversion"/>
  </si>
  <si>
    <t>010-9948-7653</t>
    <phoneticPr fontId="28" type="noConversion"/>
  </si>
  <si>
    <t>악실라타</t>
    <phoneticPr fontId="28" type="noConversion"/>
  </si>
  <si>
    <t>DENIS</t>
    <phoneticPr fontId="28" type="noConversion"/>
  </si>
  <si>
    <t>010-9495-9613</t>
    <phoneticPr fontId="28" type="noConversion"/>
  </si>
  <si>
    <t>안젤로</t>
    <phoneticPr fontId="28" type="noConversion"/>
  </si>
  <si>
    <t>010-4672-0799</t>
    <phoneticPr fontId="28" type="noConversion"/>
  </si>
  <si>
    <t>알렉스</t>
    <phoneticPr fontId="28" type="noConversion"/>
  </si>
  <si>
    <t>010-7189-1976</t>
    <phoneticPr fontId="28" type="noConversion"/>
  </si>
  <si>
    <t>알렉스 친구</t>
    <phoneticPr fontId="28" type="noConversion"/>
  </si>
  <si>
    <t>MORENA</t>
    <phoneticPr fontId="28" type="noConversion"/>
  </si>
  <si>
    <t>010-2135-3361</t>
    <phoneticPr fontId="28" type="noConversion"/>
  </si>
  <si>
    <t>알리</t>
    <phoneticPr fontId="28" type="noConversion"/>
  </si>
  <si>
    <t>010-3098-0951</t>
    <phoneticPr fontId="28" type="noConversion"/>
  </si>
  <si>
    <t>알리(포티)</t>
    <phoneticPr fontId="28" type="noConversion"/>
  </si>
  <si>
    <t>010-2484-2257</t>
    <phoneticPr fontId="28" type="noConversion"/>
  </si>
  <si>
    <t>알마다니</t>
    <phoneticPr fontId="28" type="noConversion"/>
  </si>
  <si>
    <t>010-5621-5595</t>
    <phoneticPr fontId="28" type="noConversion"/>
  </si>
  <si>
    <t>알마다니 친구</t>
    <phoneticPr fontId="28" type="noConversion"/>
  </si>
  <si>
    <t>010-2442-5666</t>
    <phoneticPr fontId="28" type="noConversion"/>
  </si>
  <si>
    <t>알쉬하다</t>
    <phoneticPr fontId="28" type="noConversion"/>
  </si>
  <si>
    <t>히라</t>
    <phoneticPr fontId="28" type="noConversion"/>
  </si>
  <si>
    <t>010-4099-4612</t>
    <phoneticPr fontId="28" type="noConversion"/>
  </si>
  <si>
    <t>알이만 쇼링</t>
    <phoneticPr fontId="28" type="noConversion"/>
  </si>
  <si>
    <t>아브라함 사장</t>
    <phoneticPr fontId="28" type="noConversion"/>
  </si>
  <si>
    <t>010-7710-4806</t>
    <phoneticPr fontId="28" type="noConversion"/>
  </si>
  <si>
    <t>양산 이스마일</t>
    <phoneticPr fontId="28" type="noConversion"/>
  </si>
  <si>
    <t>010-2598-4054</t>
    <phoneticPr fontId="28" type="noConversion"/>
  </si>
  <si>
    <t>양지타워</t>
    <phoneticPr fontId="28" type="noConversion"/>
  </si>
  <si>
    <t>최충림 상무</t>
    <phoneticPr fontId="28" type="noConversion"/>
  </si>
  <si>
    <t>010-2388-1011</t>
    <phoneticPr fontId="28" type="noConversion"/>
  </si>
  <si>
    <t>에마</t>
    <phoneticPr fontId="28" type="noConversion"/>
  </si>
  <si>
    <t>010-7713-7754</t>
    <phoneticPr fontId="28" type="noConversion"/>
  </si>
  <si>
    <t>에버그린</t>
    <phoneticPr fontId="28" type="noConversion"/>
  </si>
  <si>
    <t>김성현 팀장</t>
    <phoneticPr fontId="28" type="noConversion"/>
  </si>
  <si>
    <t>010-7523-9310</t>
    <phoneticPr fontId="28" type="noConversion"/>
  </si>
  <si>
    <t>에스엘글로벌</t>
    <phoneticPr fontId="28" type="noConversion"/>
  </si>
  <si>
    <t>안태수 팀장</t>
    <phoneticPr fontId="28" type="noConversion"/>
  </si>
  <si>
    <t>010-7922-1667</t>
    <phoneticPr fontId="28" type="noConversion"/>
  </si>
  <si>
    <t>에이치에스</t>
    <phoneticPr fontId="28" type="noConversion"/>
  </si>
  <si>
    <t>JACK</t>
    <phoneticPr fontId="28" type="noConversion"/>
  </si>
  <si>
    <t>010-2422-5907</t>
    <phoneticPr fontId="28" type="noConversion"/>
  </si>
  <si>
    <t>에코프린스</t>
    <phoneticPr fontId="28" type="noConversion"/>
  </si>
  <si>
    <t>실장</t>
    <phoneticPr fontId="28" type="noConversion"/>
  </si>
  <si>
    <t>010-8765-9341</t>
    <phoneticPr fontId="28" type="noConversion"/>
  </si>
  <si>
    <t>엘리</t>
    <phoneticPr fontId="28" type="noConversion"/>
  </si>
  <si>
    <t>010-2397-8485</t>
    <phoneticPr fontId="28" type="noConversion"/>
  </si>
  <si>
    <t>010-6754-9299</t>
    <phoneticPr fontId="28" type="noConversion"/>
  </si>
  <si>
    <t>엘리펀트트레이딩</t>
    <phoneticPr fontId="28" type="noConversion"/>
  </si>
  <si>
    <t>010-8902-9086</t>
    <phoneticPr fontId="28" type="noConversion"/>
  </si>
  <si>
    <t>엠코어</t>
    <phoneticPr fontId="28" type="noConversion"/>
  </si>
  <si>
    <t>김태우 이사</t>
    <phoneticPr fontId="28" type="noConversion"/>
  </si>
  <si>
    <t>010-5306-2715</t>
    <phoneticPr fontId="28" type="noConversion"/>
  </si>
  <si>
    <t>오니코</t>
    <phoneticPr fontId="28" type="noConversion"/>
  </si>
  <si>
    <t>010-6610-1753</t>
    <phoneticPr fontId="28" type="noConversion"/>
  </si>
  <si>
    <t>오마르</t>
    <phoneticPr fontId="28" type="noConversion"/>
  </si>
  <si>
    <t>010-2190-6921</t>
    <phoneticPr fontId="28" type="noConversion"/>
  </si>
  <si>
    <t>오키안</t>
    <phoneticPr fontId="28" type="noConversion"/>
  </si>
  <si>
    <t>사장</t>
    <phoneticPr fontId="28" type="noConversion"/>
  </si>
  <si>
    <t>010-8089-6829</t>
    <phoneticPr fontId="28" type="noConversion"/>
  </si>
  <si>
    <t>010-7759-2827</t>
    <phoneticPr fontId="28" type="noConversion"/>
  </si>
  <si>
    <t>오토랜드</t>
    <phoneticPr fontId="28" type="noConversion"/>
  </si>
  <si>
    <t>민원기 사장</t>
    <phoneticPr fontId="28" type="noConversion"/>
  </si>
  <si>
    <t>010-5242-9961</t>
    <phoneticPr fontId="28" type="noConversion"/>
  </si>
  <si>
    <t>오토모빌</t>
    <phoneticPr fontId="28" type="noConversion"/>
  </si>
  <si>
    <t>임경은 실장</t>
    <phoneticPr fontId="28" type="noConversion"/>
  </si>
  <si>
    <t>010-5896-5243</t>
    <phoneticPr fontId="28" type="noConversion"/>
  </si>
  <si>
    <t>오토위니</t>
    <phoneticPr fontId="28" type="noConversion"/>
  </si>
  <si>
    <t>금세종 부장</t>
    <phoneticPr fontId="28" type="noConversion"/>
  </si>
  <si>
    <t>010-5217-0801</t>
    <phoneticPr fontId="28" type="noConversion"/>
  </si>
  <si>
    <t>현글로벌</t>
    <phoneticPr fontId="28" type="noConversion"/>
  </si>
  <si>
    <t>올레그</t>
    <phoneticPr fontId="28" type="noConversion"/>
  </si>
  <si>
    <t>010-7742-8444</t>
    <phoneticPr fontId="28" type="noConversion"/>
  </si>
  <si>
    <t>와니무역</t>
    <phoneticPr fontId="28" type="noConversion"/>
  </si>
  <si>
    <t>010-4444-9264</t>
    <phoneticPr fontId="28" type="noConversion"/>
  </si>
  <si>
    <t>와이케이</t>
    <phoneticPr fontId="28" type="noConversion"/>
  </si>
  <si>
    <t>010-9357-7246</t>
    <phoneticPr fontId="28" type="noConversion"/>
  </si>
  <si>
    <t>이상미 책임</t>
    <phoneticPr fontId="28" type="noConversion"/>
  </si>
  <si>
    <t>010-2645-5745</t>
    <phoneticPr fontId="28" type="noConversion"/>
  </si>
  <si>
    <t>황정현 팀장</t>
    <phoneticPr fontId="28" type="noConversion"/>
  </si>
  <si>
    <t>010-3309-0612</t>
    <phoneticPr fontId="28" type="noConversion"/>
  </si>
  <si>
    <t>우크라이나 김하민</t>
    <phoneticPr fontId="28" type="noConversion"/>
  </si>
  <si>
    <t>010-4526-6182</t>
    <phoneticPr fontId="28" type="noConversion"/>
  </si>
  <si>
    <t>무하메드 트레이딩</t>
    <phoneticPr fontId="28" type="noConversion"/>
  </si>
  <si>
    <t>010-8216-5465</t>
    <phoneticPr fontId="28" type="noConversion"/>
  </si>
  <si>
    <t>알렉산더(우크라이나)</t>
    <phoneticPr fontId="28" type="noConversion"/>
  </si>
  <si>
    <t>010-8428-2615</t>
    <phoneticPr fontId="28" type="noConversion"/>
  </si>
  <si>
    <t>EXPORT KOREA(우크라이나)</t>
    <phoneticPr fontId="28" type="noConversion"/>
  </si>
  <si>
    <t>010-5419-2057</t>
    <phoneticPr fontId="28" type="noConversion"/>
  </si>
  <si>
    <t>YEVGENIYA(우크라이나)</t>
    <phoneticPr fontId="28" type="noConversion"/>
  </si>
  <si>
    <t>010-4116-8518</t>
    <phoneticPr fontId="28" type="noConversion"/>
  </si>
  <si>
    <t>원코리아</t>
    <phoneticPr fontId="28" type="noConversion"/>
  </si>
  <si>
    <t>032-581-4980</t>
    <phoneticPr fontId="28" type="noConversion"/>
  </si>
  <si>
    <t>월드렉카</t>
    <phoneticPr fontId="28" type="noConversion"/>
  </si>
  <si>
    <t>나기성 사장</t>
    <phoneticPr fontId="28" type="noConversion"/>
  </si>
  <si>
    <t>010-3008-7777</t>
    <phoneticPr fontId="28" type="noConversion"/>
  </si>
  <si>
    <t>월드쇼링</t>
    <phoneticPr fontId="28" type="noConversion"/>
  </si>
  <si>
    <t>김경택 사장</t>
    <phoneticPr fontId="28" type="noConversion"/>
  </si>
  <si>
    <t>010-9431-6098</t>
    <phoneticPr fontId="28" type="noConversion"/>
  </si>
  <si>
    <t>유니온모터</t>
    <phoneticPr fontId="28" type="noConversion"/>
  </si>
  <si>
    <t>베키</t>
    <phoneticPr fontId="28" type="noConversion"/>
  </si>
  <si>
    <t>010-2392-8389</t>
    <phoneticPr fontId="28" type="noConversion"/>
  </si>
  <si>
    <t>순흥</t>
    <phoneticPr fontId="28" type="noConversion"/>
  </si>
  <si>
    <t>유이사님</t>
    <phoneticPr fontId="28" type="noConversion"/>
  </si>
  <si>
    <t>010-9027-2885</t>
    <phoneticPr fontId="28" type="noConversion"/>
  </si>
  <si>
    <t>이글무역</t>
    <phoneticPr fontId="28" type="noConversion"/>
  </si>
  <si>
    <t>010-8978-7017</t>
    <phoneticPr fontId="28" type="noConversion"/>
  </si>
  <si>
    <t>이글쉬핑</t>
    <phoneticPr fontId="28" type="noConversion"/>
  </si>
  <si>
    <t>김진용 부장</t>
    <phoneticPr fontId="28" type="noConversion"/>
  </si>
  <si>
    <t>010-6420-1380</t>
    <phoneticPr fontId="28" type="noConversion"/>
  </si>
  <si>
    <t>이레트랜스</t>
    <phoneticPr fontId="28" type="noConversion"/>
  </si>
  <si>
    <t>추가영 과장</t>
    <phoneticPr fontId="28" type="noConversion"/>
  </si>
  <si>
    <t>032-886-0442</t>
    <phoneticPr fontId="28" type="noConversion"/>
  </si>
  <si>
    <t>070-4006-3687</t>
    <phoneticPr fontId="28" type="noConversion"/>
  </si>
  <si>
    <t>김승훈</t>
    <phoneticPr fontId="28" type="noConversion"/>
  </si>
  <si>
    <t>010-8351-0442</t>
    <phoneticPr fontId="28" type="noConversion"/>
  </si>
  <si>
    <t>코마시스</t>
    <phoneticPr fontId="28" type="noConversion"/>
  </si>
  <si>
    <t>010-3933-7435</t>
    <phoneticPr fontId="28" type="noConversion"/>
  </si>
  <si>
    <t>이스트웨스트</t>
    <phoneticPr fontId="28" type="noConversion"/>
  </si>
  <si>
    <t>김예은 대리</t>
    <phoneticPr fontId="28" type="noConversion"/>
  </si>
  <si>
    <t>010-2365-3917</t>
    <phoneticPr fontId="28" type="noConversion"/>
  </si>
  <si>
    <t>임진석 과장</t>
    <phoneticPr fontId="28" type="noConversion"/>
  </si>
  <si>
    <t>010-9334-2718</t>
    <phoneticPr fontId="28" type="noConversion"/>
  </si>
  <si>
    <t>임병우 대표</t>
    <phoneticPr fontId="28" type="noConversion"/>
  </si>
  <si>
    <t>010-5473-9611</t>
    <phoneticPr fontId="28" type="noConversion"/>
  </si>
  <si>
    <t>이엠에이</t>
    <phoneticPr fontId="28" type="noConversion"/>
  </si>
  <si>
    <t>허미숙 이사</t>
    <phoneticPr fontId="28" type="noConversion"/>
  </si>
  <si>
    <t>010-4661-4719</t>
    <phoneticPr fontId="28" type="noConversion"/>
  </si>
  <si>
    <t>이옥순 실장</t>
    <phoneticPr fontId="28" type="noConversion"/>
  </si>
  <si>
    <t>010-3443-6607</t>
    <phoneticPr fontId="28" type="noConversion"/>
  </si>
  <si>
    <t>이혜숙 실장</t>
    <phoneticPr fontId="28" type="noConversion"/>
  </si>
  <si>
    <t>010-8738-6120</t>
    <phoneticPr fontId="28" type="noConversion"/>
  </si>
  <si>
    <t>인성무역</t>
    <phoneticPr fontId="28" type="noConversion"/>
  </si>
  <si>
    <t>010-6203-7883</t>
    <phoneticPr fontId="28" type="noConversion"/>
  </si>
  <si>
    <t>인천폐차장</t>
    <phoneticPr fontId="28" type="noConversion"/>
  </si>
  <si>
    <t>박태희 이사</t>
    <phoneticPr fontId="28" type="noConversion"/>
  </si>
  <si>
    <t>010-6692-3585</t>
    <phoneticPr fontId="28" type="noConversion"/>
  </si>
  <si>
    <t>자리나쇼링</t>
    <phoneticPr fontId="28" type="noConversion"/>
  </si>
  <si>
    <t>010-6328-3535</t>
    <phoneticPr fontId="28" type="noConversion"/>
  </si>
  <si>
    <t>자밀아따리</t>
    <phoneticPr fontId="28" type="noConversion"/>
  </si>
  <si>
    <t>010-5765-0988</t>
    <phoneticPr fontId="28" type="noConversion"/>
  </si>
  <si>
    <t>자코</t>
    <phoneticPr fontId="28" type="noConversion"/>
  </si>
  <si>
    <t>+7 701 460 4407</t>
    <phoneticPr fontId="28" type="noConversion"/>
  </si>
  <si>
    <t>자코, 엘리 서류</t>
    <phoneticPr fontId="28" type="noConversion"/>
  </si>
  <si>
    <t>실장</t>
    <phoneticPr fontId="28" type="noConversion"/>
  </si>
  <si>
    <t>010-5757-9889</t>
    <phoneticPr fontId="28" type="noConversion"/>
  </si>
  <si>
    <t>적하보험</t>
    <phoneticPr fontId="28" type="noConversion"/>
  </si>
  <si>
    <t>권기현 사장</t>
    <phoneticPr fontId="28" type="noConversion"/>
  </si>
  <si>
    <t>010-2842-9272</t>
    <phoneticPr fontId="28" type="noConversion"/>
  </si>
  <si>
    <t>제냐</t>
    <phoneticPr fontId="28" type="noConversion"/>
  </si>
  <si>
    <t>010-6667-2359</t>
    <phoneticPr fontId="28" type="noConversion"/>
  </si>
  <si>
    <t>제노</t>
    <phoneticPr fontId="28" type="noConversion"/>
  </si>
  <si>
    <t>010-6666-6556</t>
    <phoneticPr fontId="28" type="noConversion"/>
  </si>
  <si>
    <t>제노 실장</t>
    <phoneticPr fontId="28" type="noConversion"/>
  </si>
  <si>
    <t>010-3556-0177</t>
    <phoneticPr fontId="28" type="noConversion"/>
  </si>
  <si>
    <t>제이디씨</t>
    <phoneticPr fontId="28" type="noConversion"/>
  </si>
  <si>
    <t>010-4785-9119</t>
    <phoneticPr fontId="28" type="noConversion"/>
  </si>
  <si>
    <t>제이엔제이</t>
    <phoneticPr fontId="28" type="noConversion"/>
  </si>
  <si>
    <t>010-3534-7749</t>
    <phoneticPr fontId="28" type="noConversion"/>
  </si>
  <si>
    <t>제이엔제이 미얀마</t>
    <phoneticPr fontId="28" type="noConversion"/>
  </si>
  <si>
    <t>Ko J. Aung</t>
    <phoneticPr fontId="28" type="noConversion"/>
  </si>
  <si>
    <t>010-7397-7754</t>
    <phoneticPr fontId="28" type="noConversion"/>
  </si>
  <si>
    <t>제이엔제이쇼링</t>
    <phoneticPr fontId="28" type="noConversion"/>
  </si>
  <si>
    <t>010-4162-5896</t>
    <phoneticPr fontId="28" type="noConversion"/>
  </si>
  <si>
    <t>제이오트레이딩</t>
    <phoneticPr fontId="28" type="noConversion"/>
  </si>
  <si>
    <t>010-4213-1266</t>
    <phoneticPr fontId="28" type="noConversion"/>
  </si>
  <si>
    <t>제이제이쇼링</t>
    <phoneticPr fontId="28" type="noConversion"/>
  </si>
  <si>
    <t>010-5278-7280</t>
    <phoneticPr fontId="28" type="noConversion"/>
  </si>
  <si>
    <t>존</t>
    <phoneticPr fontId="28" type="noConversion"/>
  </si>
  <si>
    <t>010-9731-6895</t>
    <phoneticPr fontId="28" type="noConversion"/>
  </si>
  <si>
    <t>주노오토</t>
    <phoneticPr fontId="28" type="noConversion"/>
  </si>
  <si>
    <t>조준오 사장</t>
    <phoneticPr fontId="28" type="noConversion"/>
  </si>
  <si>
    <t>010-9939-2501</t>
    <phoneticPr fontId="28" type="noConversion"/>
  </si>
  <si>
    <t>죽산폐차장</t>
    <phoneticPr fontId="28" type="noConversion"/>
  </si>
  <si>
    <t>010-2439-3960</t>
    <phoneticPr fontId="28" type="noConversion"/>
  </si>
  <si>
    <t>준성</t>
    <phoneticPr fontId="28" type="noConversion"/>
  </si>
  <si>
    <t>이송이 과장</t>
    <phoneticPr fontId="28" type="noConversion"/>
  </si>
  <si>
    <t>032-719-8297</t>
    <phoneticPr fontId="28" type="noConversion"/>
  </si>
  <si>
    <t>010-2381-3085</t>
    <phoneticPr fontId="28" type="noConversion"/>
  </si>
  <si>
    <t>전준오 이사</t>
    <phoneticPr fontId="28" type="noConversion"/>
  </si>
  <si>
    <t>032-710-2974</t>
    <phoneticPr fontId="28" type="noConversion"/>
  </si>
  <si>
    <t>010-9703-2977</t>
    <phoneticPr fontId="28" type="noConversion"/>
  </si>
  <si>
    <t>중구 렉카</t>
    <phoneticPr fontId="28" type="noConversion"/>
  </si>
  <si>
    <t>010-6587-7054</t>
    <phoneticPr fontId="28" type="noConversion"/>
  </si>
  <si>
    <t>모랏</t>
    <phoneticPr fontId="28" type="noConversion"/>
  </si>
  <si>
    <t>010-8758-0014</t>
    <phoneticPr fontId="28" type="noConversion"/>
  </si>
  <si>
    <t>지미</t>
    <phoneticPr fontId="28" type="noConversion"/>
  </si>
  <si>
    <t>010-8181-3230</t>
    <phoneticPr fontId="28" type="noConversion"/>
  </si>
  <si>
    <t>스닉스</t>
    <phoneticPr fontId="28" type="noConversion"/>
  </si>
  <si>
    <t>010-2422-0439</t>
    <phoneticPr fontId="28" type="noConversion"/>
  </si>
  <si>
    <t>진성쇼링</t>
    <phoneticPr fontId="28" type="noConversion"/>
  </si>
  <si>
    <t>010-9282-7070</t>
    <phoneticPr fontId="28" type="noConversion"/>
  </si>
  <si>
    <t>010-9198-8736</t>
    <phoneticPr fontId="28" type="noConversion"/>
  </si>
  <si>
    <t>진흥무역</t>
    <phoneticPr fontId="28" type="noConversion"/>
  </si>
  <si>
    <t>이범구 사장</t>
    <phoneticPr fontId="28" type="noConversion"/>
  </si>
  <si>
    <t>010-5333-6067</t>
    <phoneticPr fontId="28" type="noConversion"/>
  </si>
  <si>
    <t>차주현 실장</t>
    <phoneticPr fontId="28" type="noConversion"/>
  </si>
  <si>
    <t>010-257-5604</t>
    <phoneticPr fontId="28" type="noConversion"/>
  </si>
  <si>
    <t>창일</t>
    <phoneticPr fontId="28" type="noConversion"/>
  </si>
  <si>
    <t>032-563-8222</t>
    <phoneticPr fontId="28" type="noConversion"/>
  </si>
  <si>
    <t>010-2619-1459</t>
    <phoneticPr fontId="28" type="noConversion"/>
  </si>
  <si>
    <t>천일</t>
    <phoneticPr fontId="28" type="noConversion"/>
  </si>
  <si>
    <t>정석식 차장</t>
    <phoneticPr fontId="28" type="noConversion"/>
  </si>
  <si>
    <t>010-3266-1191</t>
    <phoneticPr fontId="28" type="noConversion"/>
  </si>
  <si>
    <t>청운트레이딩</t>
    <phoneticPr fontId="28" type="noConversion"/>
  </si>
  <si>
    <t>010-5321-1993</t>
    <phoneticPr fontId="28" type="noConversion"/>
  </si>
  <si>
    <t>파크트레이딩</t>
    <phoneticPr fontId="28" type="noConversion"/>
  </si>
  <si>
    <t>010-5317-4859</t>
    <phoneticPr fontId="28" type="noConversion"/>
  </si>
  <si>
    <t>추레카</t>
    <phoneticPr fontId="28" type="noConversion"/>
  </si>
  <si>
    <t>010-5256-0022</t>
    <phoneticPr fontId="28" type="noConversion"/>
  </si>
  <si>
    <t>칠레 마효성</t>
    <phoneticPr fontId="28" type="noConversion"/>
  </si>
  <si>
    <t>010-5441-9851</t>
    <phoneticPr fontId="28" type="noConversion"/>
  </si>
  <si>
    <t>카멜무역</t>
    <phoneticPr fontId="28" type="noConversion"/>
  </si>
  <si>
    <t>010-2547-2855</t>
    <phoneticPr fontId="28" type="noConversion"/>
  </si>
  <si>
    <t>카베이</t>
    <phoneticPr fontId="28" type="noConversion"/>
  </si>
  <si>
    <t>원용건(조나단)</t>
    <phoneticPr fontId="28" type="noConversion"/>
  </si>
  <si>
    <t>010-5738-3762</t>
    <phoneticPr fontId="28" type="noConversion"/>
  </si>
  <si>
    <t>회사폰</t>
    <phoneticPr fontId="28" type="noConversion"/>
  </si>
  <si>
    <t>010-3728-5161</t>
    <phoneticPr fontId="28" type="noConversion"/>
  </si>
  <si>
    <t>카원무역</t>
    <phoneticPr fontId="28" type="noConversion"/>
  </si>
  <si>
    <t>010-8412-3800</t>
    <phoneticPr fontId="28" type="noConversion"/>
  </si>
  <si>
    <t>카포인트</t>
    <phoneticPr fontId="28" type="noConversion"/>
  </si>
  <si>
    <t>010-9181-9764</t>
    <phoneticPr fontId="28" type="noConversion"/>
  </si>
  <si>
    <t>개인 캐리어</t>
    <phoneticPr fontId="28" type="noConversion"/>
  </si>
  <si>
    <t>김관태</t>
    <phoneticPr fontId="28" type="noConversion"/>
  </si>
  <si>
    <t>010-3092-1011</t>
    <phoneticPr fontId="28" type="noConversion"/>
  </si>
  <si>
    <t>커즈네</t>
    <phoneticPr fontId="28" type="noConversion"/>
  </si>
  <si>
    <t>010-3449-1110</t>
    <phoneticPr fontId="28" type="noConversion"/>
  </si>
  <si>
    <t>케이트랜스</t>
    <phoneticPr fontId="28" type="noConversion"/>
  </si>
  <si>
    <t>김명선 상무</t>
    <phoneticPr fontId="28" type="noConversion"/>
  </si>
  <si>
    <t>010-5437-7927</t>
    <phoneticPr fontId="28" type="noConversion"/>
  </si>
  <si>
    <t>코레스타쇼링</t>
    <phoneticPr fontId="28" type="noConversion"/>
  </si>
  <si>
    <t>032-834-1211</t>
    <phoneticPr fontId="28" type="noConversion"/>
  </si>
  <si>
    <t>010-2045-1161</t>
    <phoneticPr fontId="28" type="noConversion"/>
  </si>
  <si>
    <t>010-3684-0075</t>
    <phoneticPr fontId="28" type="noConversion"/>
  </si>
  <si>
    <t>코렉스</t>
    <phoneticPr fontId="28" type="noConversion"/>
  </si>
  <si>
    <t>010-7600-0978</t>
    <phoneticPr fontId="28" type="noConversion"/>
  </si>
  <si>
    <t>코리나 글로벌</t>
    <phoneticPr fontId="28" type="noConversion"/>
  </si>
  <si>
    <t>010-5703-3824</t>
    <phoneticPr fontId="28" type="noConversion"/>
  </si>
  <si>
    <t>코리아 모터스</t>
    <phoneticPr fontId="28" type="noConversion"/>
  </si>
  <si>
    <t>010-5787-2474</t>
    <phoneticPr fontId="28" type="noConversion"/>
  </si>
  <si>
    <t>코리아모터스에스피</t>
    <phoneticPr fontId="28" type="noConversion"/>
  </si>
  <si>
    <t>블라디</t>
    <phoneticPr fontId="28" type="noConversion"/>
  </si>
  <si>
    <t>010-2062-2301</t>
    <phoneticPr fontId="28" type="noConversion"/>
  </si>
  <si>
    <t>코아제</t>
    <phoneticPr fontId="28" type="noConversion"/>
  </si>
  <si>
    <t>010-5213-7265</t>
    <phoneticPr fontId="28" type="noConversion"/>
  </si>
  <si>
    <t>010-5603-1991</t>
    <phoneticPr fontId="28" type="noConversion"/>
  </si>
  <si>
    <t>코키르트레이딩</t>
    <phoneticPr fontId="28" type="noConversion"/>
  </si>
  <si>
    <t>010-4786-4113</t>
    <phoneticPr fontId="28" type="noConversion"/>
  </si>
  <si>
    <t>키노</t>
    <phoneticPr fontId="28" type="noConversion"/>
  </si>
  <si>
    <t>010-3107-9930</t>
    <phoneticPr fontId="28" type="noConversion"/>
  </si>
  <si>
    <t>후루</t>
    <phoneticPr fontId="28" type="noConversion"/>
  </si>
  <si>
    <t>010-5892-2608</t>
    <phoneticPr fontId="28" type="noConversion"/>
  </si>
  <si>
    <t>박상규 부장</t>
    <phoneticPr fontId="28" type="noConversion"/>
  </si>
  <si>
    <t>010-2243-7712</t>
    <phoneticPr fontId="28" type="noConversion"/>
  </si>
  <si>
    <t>010-9259-1833</t>
    <phoneticPr fontId="28" type="noConversion"/>
  </si>
  <si>
    <t>키엠글로벌</t>
    <phoneticPr fontId="28" type="noConversion"/>
  </si>
  <si>
    <t>010-7453-6113</t>
    <phoneticPr fontId="28" type="noConversion"/>
  </si>
  <si>
    <t>탑무역</t>
    <phoneticPr fontId="28" type="noConversion"/>
  </si>
  <si>
    <t>010-9261-1674</t>
    <phoneticPr fontId="28" type="noConversion"/>
  </si>
  <si>
    <t>태산쇼링</t>
    <phoneticPr fontId="28" type="noConversion"/>
  </si>
  <si>
    <t>010-5441-8411</t>
    <phoneticPr fontId="28" type="noConversion"/>
  </si>
  <si>
    <t>태오</t>
    <phoneticPr fontId="28" type="noConversion"/>
  </si>
  <si>
    <t>010-8120-8573</t>
    <phoneticPr fontId="28" type="noConversion"/>
  </si>
  <si>
    <t>태이무역</t>
    <phoneticPr fontId="28" type="noConversion"/>
  </si>
  <si>
    <t>이정화 실장</t>
    <phoneticPr fontId="28" type="noConversion"/>
  </si>
  <si>
    <t>010-7740-4133</t>
    <phoneticPr fontId="28" type="noConversion"/>
  </si>
  <si>
    <t>투데이로지스</t>
    <phoneticPr fontId="28" type="noConversion"/>
  </si>
  <si>
    <t>오정훈 차장</t>
    <phoneticPr fontId="28" type="noConversion"/>
  </si>
  <si>
    <t>010-9992-4800</t>
    <phoneticPr fontId="28" type="noConversion"/>
  </si>
  <si>
    <t>티세븐</t>
    <phoneticPr fontId="28" type="noConversion"/>
  </si>
  <si>
    <t>010-3427-7576</t>
    <phoneticPr fontId="28" type="noConversion"/>
  </si>
  <si>
    <t>티아나</t>
    <phoneticPr fontId="28" type="noConversion"/>
  </si>
  <si>
    <t>에릭 누나</t>
    <phoneticPr fontId="28" type="noConversion"/>
  </si>
  <si>
    <t>010-6873-8852</t>
    <phoneticPr fontId="28" type="noConversion"/>
  </si>
  <si>
    <t>티에스</t>
    <phoneticPr fontId="28" type="noConversion"/>
  </si>
  <si>
    <t>윤태수 실장</t>
    <phoneticPr fontId="28" type="noConversion"/>
  </si>
  <si>
    <t>010-7323-9656</t>
    <phoneticPr fontId="28" type="noConversion"/>
  </si>
  <si>
    <t>박효 이사</t>
    <phoneticPr fontId="28" type="noConversion"/>
  </si>
  <si>
    <t>010-6395-3896</t>
    <phoneticPr fontId="28" type="noConversion"/>
  </si>
  <si>
    <t>티유</t>
    <phoneticPr fontId="28" type="noConversion"/>
  </si>
  <si>
    <t>010-2211-8880</t>
    <phoneticPr fontId="28" type="noConversion"/>
  </si>
  <si>
    <t>티지무역</t>
    <phoneticPr fontId="28" type="noConversion"/>
  </si>
  <si>
    <t>010-2400-6507</t>
    <phoneticPr fontId="28" type="noConversion"/>
  </si>
  <si>
    <t>판다바쌈</t>
    <phoneticPr fontId="28" type="noConversion"/>
  </si>
  <si>
    <t>010-3193-4333</t>
    <phoneticPr fontId="28" type="noConversion"/>
  </si>
  <si>
    <t>페드로</t>
    <phoneticPr fontId="28" type="noConversion"/>
  </si>
  <si>
    <t>010-4638-3582</t>
    <phoneticPr fontId="28" type="noConversion"/>
  </si>
  <si>
    <t>평택 대원폐차장</t>
    <phoneticPr fontId="28" type="noConversion"/>
  </si>
  <si>
    <t>이상무</t>
    <phoneticPr fontId="28" type="noConversion"/>
  </si>
  <si>
    <t>010-7109-7390</t>
    <phoneticPr fontId="28" type="noConversion"/>
  </si>
  <si>
    <t>프라임무역</t>
    <phoneticPr fontId="28" type="noConversion"/>
  </si>
  <si>
    <t>010-8897-5190</t>
    <phoneticPr fontId="28" type="noConversion"/>
  </si>
  <si>
    <t>프로쇼링</t>
    <phoneticPr fontId="28" type="noConversion"/>
  </si>
  <si>
    <t>사장님</t>
    <phoneticPr fontId="28" type="noConversion"/>
  </si>
  <si>
    <t>010-2366-4055</t>
    <phoneticPr fontId="28" type="noConversion"/>
  </si>
  <si>
    <t>실장님</t>
    <phoneticPr fontId="28" type="noConversion"/>
  </si>
  <si>
    <t>032-833-4200</t>
    <phoneticPr fontId="28" type="noConversion"/>
  </si>
  <si>
    <t>010-9258-9509</t>
    <phoneticPr fontId="28" type="noConversion"/>
  </si>
  <si>
    <t>플러스</t>
    <phoneticPr fontId="28" type="noConversion"/>
  </si>
  <si>
    <t>010-5348-7401</t>
    <phoneticPr fontId="28" type="noConversion"/>
  </si>
  <si>
    <t>픽플러스</t>
    <phoneticPr fontId="28" type="noConversion"/>
  </si>
  <si>
    <t>010-9147-8375</t>
    <phoneticPr fontId="28" type="noConversion"/>
  </si>
  <si>
    <t>하나티엔씨</t>
    <phoneticPr fontId="28" type="noConversion"/>
  </si>
  <si>
    <t>주재완사장</t>
    <phoneticPr fontId="28" type="noConversion"/>
  </si>
  <si>
    <t>010-5272-4817</t>
    <phoneticPr fontId="28" type="noConversion"/>
  </si>
  <si>
    <t>하늘네트웍스(우크라이나)</t>
    <phoneticPr fontId="28" type="noConversion"/>
  </si>
  <si>
    <t>010-4874-4610</t>
    <phoneticPr fontId="28" type="noConversion"/>
  </si>
  <si>
    <t>하니무역</t>
    <phoneticPr fontId="28" type="noConversion"/>
  </si>
  <si>
    <t>010-8506-8250</t>
    <phoneticPr fontId="28" type="noConversion"/>
  </si>
  <si>
    <t>히미디드(하미자드)</t>
    <phoneticPr fontId="28" type="noConversion"/>
  </si>
  <si>
    <t>010-7257-9144</t>
    <phoneticPr fontId="28" type="noConversion"/>
  </si>
  <si>
    <t>하스쇼링</t>
    <phoneticPr fontId="28" type="noConversion"/>
  </si>
  <si>
    <t>010-3880-4228</t>
    <phoneticPr fontId="28" type="noConversion"/>
  </si>
  <si>
    <t>하싼</t>
    <phoneticPr fontId="28" type="noConversion"/>
  </si>
  <si>
    <t>010-5826-0466</t>
    <phoneticPr fontId="28" type="noConversion"/>
  </si>
  <si>
    <t>한국노동복지센터</t>
    <phoneticPr fontId="28" type="noConversion"/>
  </si>
  <si>
    <t>010-3328-7545</t>
    <phoneticPr fontId="28" type="noConversion"/>
  </si>
  <si>
    <t>한국자동차</t>
    <phoneticPr fontId="28" type="noConversion"/>
  </si>
  <si>
    <t>010-5315-0515</t>
    <phoneticPr fontId="28" type="noConversion"/>
  </si>
  <si>
    <t>최혜경 실장</t>
    <phoneticPr fontId="28" type="noConversion"/>
  </si>
  <si>
    <t>010-3620-4019</t>
    <phoneticPr fontId="28" type="noConversion"/>
  </si>
  <si>
    <t>한성</t>
    <phoneticPr fontId="28" type="noConversion"/>
  </si>
  <si>
    <t>김형규 사장</t>
    <phoneticPr fontId="28" type="noConversion"/>
  </si>
  <si>
    <t>010-5257-2761</t>
    <phoneticPr fontId="28" type="noConversion"/>
  </si>
  <si>
    <t>한이아</t>
    <phoneticPr fontId="28" type="noConversion"/>
  </si>
  <si>
    <t>아사드</t>
    <phoneticPr fontId="28" type="noConversion"/>
  </si>
  <si>
    <t>010-3449-0786</t>
    <phoneticPr fontId="28" type="noConversion"/>
  </si>
  <si>
    <t>함마드</t>
    <phoneticPr fontId="28" type="noConversion"/>
  </si>
  <si>
    <t>010-7926-8007</t>
    <phoneticPr fontId="28" type="noConversion"/>
  </si>
  <si>
    <t>010-3148-6455</t>
    <phoneticPr fontId="28" type="noConversion"/>
  </si>
  <si>
    <t>허디쇼링</t>
    <phoneticPr fontId="28" type="noConversion"/>
  </si>
  <si>
    <t>010-3941-9919</t>
    <phoneticPr fontId="28" type="noConversion"/>
  </si>
  <si>
    <t>010-8460-4448</t>
    <phoneticPr fontId="28" type="noConversion"/>
  </si>
  <si>
    <t>현대상선</t>
    <phoneticPr fontId="28" type="noConversion"/>
  </si>
  <si>
    <t>박태욱 부장</t>
    <phoneticPr fontId="28" type="noConversion"/>
  </si>
  <si>
    <t>010-5244-5118</t>
    <phoneticPr fontId="28" type="noConversion"/>
  </si>
  <si>
    <t>현무역</t>
    <phoneticPr fontId="28" type="noConversion"/>
  </si>
  <si>
    <t>010-8584-6336</t>
    <phoneticPr fontId="28" type="noConversion"/>
  </si>
  <si>
    <t>현주모터</t>
    <phoneticPr fontId="28" type="noConversion"/>
  </si>
  <si>
    <t>이원식 사장</t>
    <phoneticPr fontId="28" type="noConversion"/>
  </si>
  <si>
    <t>010-3263-9299</t>
    <phoneticPr fontId="28" type="noConversion"/>
  </si>
  <si>
    <t>현진물류</t>
    <phoneticPr fontId="28" type="noConversion"/>
  </si>
  <si>
    <t>제주도 탁송</t>
    <phoneticPr fontId="28" type="noConversion"/>
  </si>
  <si>
    <t>010-4600-9501</t>
    <phoneticPr fontId="28" type="noConversion"/>
  </si>
  <si>
    <t>혜안</t>
    <phoneticPr fontId="28" type="noConversion"/>
  </si>
  <si>
    <t>조승원 팀장</t>
    <phoneticPr fontId="28" type="noConversion"/>
  </si>
  <si>
    <t>010-8360-7512</t>
    <phoneticPr fontId="28" type="noConversion"/>
  </si>
  <si>
    <t>흥아</t>
    <phoneticPr fontId="28" type="noConversion"/>
  </si>
  <si>
    <t>배기범 대리</t>
    <phoneticPr fontId="28" type="noConversion"/>
  </si>
  <si>
    <t>010-5729-2933</t>
    <phoneticPr fontId="28" type="noConversion"/>
  </si>
  <si>
    <t>AUTOCOR 오토코</t>
    <phoneticPr fontId="28" type="noConversion"/>
  </si>
  <si>
    <t>010-4666-1317</t>
    <phoneticPr fontId="28" type="noConversion"/>
  </si>
  <si>
    <t>ASIAGRAND</t>
    <phoneticPr fontId="28" type="noConversion"/>
  </si>
  <si>
    <t>010-2760-9799</t>
    <phoneticPr fontId="28" type="noConversion"/>
  </si>
  <si>
    <t>AZAM</t>
    <phoneticPr fontId="28" type="noConversion"/>
  </si>
  <si>
    <t>010-5491-9102</t>
    <phoneticPr fontId="28" type="noConversion"/>
  </si>
  <si>
    <t>AYUB 우크라이나</t>
    <phoneticPr fontId="28" type="noConversion"/>
  </si>
  <si>
    <t>010-9116-3323</t>
    <phoneticPr fontId="28" type="noConversion"/>
  </si>
  <si>
    <t>BH인터네셔널</t>
    <phoneticPr fontId="28" type="noConversion"/>
  </si>
  <si>
    <t>010-3784-3870</t>
    <phoneticPr fontId="28" type="noConversion"/>
  </si>
  <si>
    <t>DK</t>
    <phoneticPr fontId="28" type="noConversion"/>
  </si>
  <si>
    <t>따냐</t>
    <phoneticPr fontId="28" type="noConversion"/>
  </si>
  <si>
    <t>010-2108-0982</t>
    <phoneticPr fontId="28" type="noConversion"/>
  </si>
  <si>
    <t>DL</t>
    <phoneticPr fontId="28" type="noConversion"/>
  </si>
  <si>
    <t>노현수 사장</t>
    <phoneticPr fontId="28" type="noConversion"/>
  </si>
  <si>
    <t>010-9834-7707</t>
    <phoneticPr fontId="28" type="noConversion"/>
  </si>
  <si>
    <t>EH</t>
    <phoneticPr fontId="28" type="noConversion"/>
  </si>
  <si>
    <t>070-8899-2223</t>
    <phoneticPr fontId="28" type="noConversion"/>
  </si>
  <si>
    <t>010-6532-1918</t>
    <phoneticPr fontId="28" type="noConversion"/>
  </si>
  <si>
    <t>EL ISLAM</t>
    <phoneticPr fontId="28" type="noConversion"/>
  </si>
  <si>
    <t>010-8655-5362</t>
    <phoneticPr fontId="28" type="noConversion"/>
  </si>
  <si>
    <t>EL TRADING</t>
    <phoneticPr fontId="28" type="noConversion"/>
  </si>
  <si>
    <t>010-9439-4999</t>
    <phoneticPr fontId="28" type="noConversion"/>
  </si>
  <si>
    <t>GLOBAL</t>
    <phoneticPr fontId="28" type="noConversion"/>
  </si>
  <si>
    <t>010-3952-1996</t>
    <phoneticPr fontId="28" type="noConversion"/>
  </si>
  <si>
    <t>GN누리/HR쇼링</t>
    <phoneticPr fontId="28" type="noConversion"/>
  </si>
  <si>
    <t>010-6326-1408</t>
    <phoneticPr fontId="28" type="noConversion"/>
  </si>
  <si>
    <t>GY</t>
    <phoneticPr fontId="28" type="noConversion"/>
  </si>
  <si>
    <t>010-6680-2543</t>
    <phoneticPr fontId="28" type="noConversion"/>
  </si>
  <si>
    <t>HAPAG</t>
    <phoneticPr fontId="28" type="noConversion"/>
  </si>
  <si>
    <t>조재명 부장</t>
    <phoneticPr fontId="28" type="noConversion"/>
  </si>
  <si>
    <t>02-3706-3051</t>
    <phoneticPr fontId="28" type="noConversion"/>
  </si>
  <si>
    <t>HP쇼링</t>
    <phoneticPr fontId="28" type="noConversion"/>
  </si>
  <si>
    <t>032-851-5002</t>
    <phoneticPr fontId="28" type="noConversion"/>
  </si>
  <si>
    <t>010-2276-6906</t>
    <phoneticPr fontId="28" type="noConversion"/>
  </si>
  <si>
    <t>HR쇼링</t>
    <phoneticPr fontId="28" type="noConversion"/>
  </si>
  <si>
    <t>010-6326-1408</t>
    <phoneticPr fontId="28" type="noConversion"/>
  </si>
  <si>
    <t>HS</t>
    <phoneticPr fontId="28" type="noConversion"/>
  </si>
  <si>
    <t>010-5350-9701</t>
    <phoneticPr fontId="28" type="noConversion"/>
  </si>
  <si>
    <t>JK</t>
    <phoneticPr fontId="28" type="noConversion"/>
  </si>
  <si>
    <t>임재균</t>
    <phoneticPr fontId="28" type="noConversion"/>
  </si>
  <si>
    <t>010-8213-4430</t>
    <phoneticPr fontId="28" type="noConversion"/>
  </si>
  <si>
    <t>KB모터스</t>
    <phoneticPr fontId="28" type="noConversion"/>
  </si>
  <si>
    <t>010-3358-7068</t>
    <phoneticPr fontId="28" type="noConversion"/>
  </si>
  <si>
    <t>KC</t>
    <phoneticPr fontId="28" type="noConversion"/>
  </si>
  <si>
    <t>한상우 부장</t>
    <phoneticPr fontId="28" type="noConversion"/>
  </si>
  <si>
    <t>010-8807-6109</t>
    <phoneticPr fontId="28" type="noConversion"/>
  </si>
  <si>
    <t>KCJ</t>
    <phoneticPr fontId="28" type="noConversion"/>
  </si>
  <si>
    <t>이리나</t>
    <phoneticPr fontId="28" type="noConversion"/>
  </si>
  <si>
    <t>010-8926-5208</t>
    <phoneticPr fontId="28" type="noConversion"/>
  </si>
  <si>
    <t>KCM무역</t>
    <phoneticPr fontId="28" type="noConversion"/>
  </si>
  <si>
    <t>010-5948-8941</t>
    <phoneticPr fontId="28" type="noConversion"/>
  </si>
  <si>
    <t>KJ</t>
    <phoneticPr fontId="28" type="noConversion"/>
  </si>
  <si>
    <t>박정훈 팀장</t>
    <phoneticPr fontId="28" type="noConversion"/>
  </si>
  <si>
    <t>010-6783-8150</t>
    <phoneticPr fontId="28" type="noConversion"/>
  </si>
  <si>
    <t>윤미르 사원</t>
    <phoneticPr fontId="28" type="noConversion"/>
  </si>
  <si>
    <t>010-6702-8150</t>
    <phoneticPr fontId="28" type="noConversion"/>
  </si>
  <si>
    <t>KOREA AUTO TRADE</t>
    <phoneticPr fontId="28" type="noConversion"/>
  </si>
  <si>
    <t>젠냐</t>
    <phoneticPr fontId="28" type="noConversion"/>
  </si>
  <si>
    <t>010-5762-2070</t>
    <phoneticPr fontId="28" type="noConversion"/>
  </si>
  <si>
    <t>LC 모터</t>
    <phoneticPr fontId="28" type="noConversion"/>
  </si>
  <si>
    <t>010-6246-7787</t>
    <phoneticPr fontId="28" type="noConversion"/>
  </si>
  <si>
    <t>MBA 트레이딩 실장</t>
    <phoneticPr fontId="28" type="noConversion"/>
  </si>
  <si>
    <t>010-2621-4266</t>
    <phoneticPr fontId="28" type="noConversion"/>
  </si>
  <si>
    <t>MBA 트레이딩</t>
    <phoneticPr fontId="28" type="noConversion"/>
  </si>
  <si>
    <t>010-2124-1978</t>
    <phoneticPr fontId="28" type="noConversion"/>
  </si>
  <si>
    <t>ONE</t>
    <phoneticPr fontId="28" type="noConversion"/>
  </si>
  <si>
    <t>강 원</t>
    <phoneticPr fontId="28" type="noConversion"/>
  </si>
  <si>
    <t>010-2992-0585</t>
    <phoneticPr fontId="28" type="noConversion"/>
  </si>
  <si>
    <t>SG트레이딩</t>
    <phoneticPr fontId="28" type="noConversion"/>
  </si>
  <si>
    <t>010-4122-2116</t>
    <phoneticPr fontId="28" type="noConversion"/>
  </si>
  <si>
    <t>SKY무역</t>
    <phoneticPr fontId="28" type="noConversion"/>
  </si>
  <si>
    <t>010-5761-2185</t>
    <phoneticPr fontId="28" type="noConversion"/>
  </si>
  <si>
    <t>SS CAR</t>
    <phoneticPr fontId="28" type="noConversion"/>
  </si>
  <si>
    <t>양성모 주임</t>
    <phoneticPr fontId="28" type="noConversion"/>
  </si>
  <si>
    <t>010-5717-5099</t>
    <phoneticPr fontId="28" type="noConversion"/>
  </si>
  <si>
    <t>오세국이사</t>
    <phoneticPr fontId="28" type="noConversion"/>
  </si>
  <si>
    <t>010-6479-9983</t>
    <phoneticPr fontId="28" type="noConversion"/>
  </si>
  <si>
    <t>T7</t>
    <phoneticPr fontId="28" type="noConversion"/>
  </si>
  <si>
    <t>김건형 팀장</t>
    <phoneticPr fontId="28" type="noConversion"/>
  </si>
  <si>
    <t>010-7311-3358</t>
    <phoneticPr fontId="28" type="noConversion"/>
  </si>
  <si>
    <t>김태민 팀장</t>
    <phoneticPr fontId="28" type="noConversion"/>
  </si>
  <si>
    <t>010-5689-5204</t>
    <phoneticPr fontId="28" type="noConversion"/>
  </si>
  <si>
    <t>YG무역</t>
    <phoneticPr fontId="28" type="noConversion"/>
  </si>
  <si>
    <t>이용구 사장</t>
    <phoneticPr fontId="28" type="noConversion"/>
  </si>
  <si>
    <t>010-5504-0235</t>
    <phoneticPr fontId="28" type="noConversion"/>
  </si>
  <si>
    <t>트러스트 무역</t>
    <phoneticPr fontId="16" type="noConversion"/>
  </si>
  <si>
    <t>010-9278-4577</t>
    <phoneticPr fontId="16" type="noConversion"/>
  </si>
  <si>
    <t xml:space="preserve">미모 </t>
    <phoneticPr fontId="16" type="noConversion"/>
  </si>
  <si>
    <t>032-834-8249</t>
    <phoneticPr fontId="16" type="noConversion"/>
  </si>
  <si>
    <t>010-6379-6269</t>
    <phoneticPr fontId="16" type="noConversion"/>
  </si>
  <si>
    <t>SNG</t>
    <phoneticPr fontId="16" type="noConversion"/>
  </si>
  <si>
    <t>김기환사장님</t>
    <phoneticPr fontId="16" type="noConversion"/>
  </si>
  <si>
    <t>032-834-5536</t>
    <phoneticPr fontId="16" type="noConversion"/>
  </si>
  <si>
    <t>010-5440-5537</t>
    <phoneticPr fontId="16" type="noConversion"/>
  </si>
  <si>
    <t>KS 트레이딩(알사디) 케이에스</t>
    <phoneticPr fontId="16" type="noConversion"/>
  </si>
  <si>
    <t>나과장님 010-9034-9633/</t>
    <phoneticPr fontId="16" type="noConversion"/>
  </si>
  <si>
    <t xml:space="preserve">02-898-0050 김현정 실장 : 010  9135  0527 </t>
    <phoneticPr fontId="16" type="noConversion"/>
  </si>
  <si>
    <t>02-898-0035</t>
    <phoneticPr fontId="16" type="noConversion"/>
  </si>
  <si>
    <t>010-3738-6415 / 010-7577-9790</t>
    <phoneticPr fontId="16" type="noConversion"/>
  </si>
  <si>
    <t>ksmener@naver.com // 010-5335-9551 (ks 사장님) 박옥현 실장 010-8988-1238  /김혁 010-9375-7899</t>
    <phoneticPr fontId="16" type="noConversion"/>
  </si>
  <si>
    <t>국보무역</t>
    <phoneticPr fontId="16" type="noConversion"/>
  </si>
  <si>
    <t>이영춘 대리</t>
    <phoneticPr fontId="16" type="noConversion"/>
  </si>
  <si>
    <t>010-8589-8379 / 032-859-9090</t>
    <phoneticPr fontId="16" type="noConversion"/>
  </si>
  <si>
    <t>032-859-9091</t>
    <phoneticPr fontId="16" type="noConversion"/>
  </si>
  <si>
    <t>국보무역 계산서 이메일주소: kookbo9090@naver.com ,
우선 국보 &amp; 장일 둘다 계산서 이메일 주소는 이걸로: kanoa1004@daum.net</t>
    <phoneticPr fontId="16" type="noConversion"/>
  </si>
  <si>
    <t>장일무역</t>
    <phoneticPr fontId="16" type="noConversion"/>
  </si>
  <si>
    <t>010-8589-8379</t>
    <phoneticPr fontId="16" type="noConversion"/>
  </si>
  <si>
    <t xml:space="preserve">압둘라자 </t>
    <phoneticPr fontId="16" type="noConversion"/>
  </si>
  <si>
    <t>010 4332 6353</t>
    <phoneticPr fontId="16" type="noConversion"/>
  </si>
  <si>
    <t>칼리드자말</t>
    <phoneticPr fontId="16" type="noConversion"/>
  </si>
  <si>
    <t>010-8661-1671</t>
    <phoneticPr fontId="16" type="noConversion"/>
  </si>
  <si>
    <t>칼리드바더</t>
    <phoneticPr fontId="16" type="noConversion"/>
  </si>
  <si>
    <t>010-2142-2743</t>
    <phoneticPr fontId="16" type="noConversion"/>
  </si>
  <si>
    <t>970-599-998-555</t>
    <phoneticPr fontId="16" type="noConversion"/>
  </si>
  <si>
    <t>집 001-962-7-9567-1671</t>
    <phoneticPr fontId="16" type="noConversion"/>
  </si>
  <si>
    <t>아민</t>
    <phoneticPr fontId="16" type="noConversion"/>
  </si>
  <si>
    <t>모하마드</t>
    <phoneticPr fontId="16" type="noConversion"/>
  </si>
  <si>
    <t>010-9586-7982</t>
    <phoneticPr fontId="16" type="noConversion"/>
  </si>
  <si>
    <t>에릭 010-5566-1622</t>
    <phoneticPr fontId="16" type="noConversion"/>
  </si>
  <si>
    <t>아부니달 (동생) 아흐마드AHMAD</t>
    <phoneticPr fontId="16" type="noConversion"/>
  </si>
  <si>
    <t>010-6314-6603</t>
    <phoneticPr fontId="16" type="noConversion"/>
  </si>
  <si>
    <t>이옥순</t>
    <phoneticPr fontId="16" type="noConversion"/>
  </si>
  <si>
    <t>010-3443-6607</t>
    <phoneticPr fontId="16" type="noConversion"/>
  </si>
  <si>
    <t>성원무역</t>
    <phoneticPr fontId="16" type="noConversion"/>
  </si>
  <si>
    <t>010-3715-9933</t>
    <phoneticPr fontId="28" type="noConversion"/>
  </si>
  <si>
    <t>031-575-8601</t>
    <phoneticPr fontId="16" type="noConversion"/>
  </si>
  <si>
    <t>라와비 (RAWABI)</t>
    <phoneticPr fontId="16" type="noConversion"/>
  </si>
  <si>
    <t>962-7973-53938</t>
    <phoneticPr fontId="16" type="noConversion"/>
  </si>
  <si>
    <t>유니버셜</t>
  </si>
  <si>
    <t>함준연 사장님</t>
  </si>
  <si>
    <t>010-6664-6888</t>
  </si>
  <si>
    <t>TG무역</t>
  </si>
  <si>
    <t>TG무역 사장님</t>
  </si>
  <si>
    <t xml:space="preserve">010-2400-6507 </t>
    <phoneticPr fontId="16" type="noConversion"/>
  </si>
  <si>
    <t>(출고지 : TG무역 2단지)</t>
    <phoneticPr fontId="16" type="noConversion"/>
  </si>
  <si>
    <t>CJ대한통운 (광양)</t>
  </si>
  <si>
    <t>유시형</t>
  </si>
  <si>
    <t>010-9632-7826</t>
  </si>
  <si>
    <t>임부규 과장 (검사건 담당)</t>
  </si>
  <si>
    <t>010-2006-1830</t>
  </si>
  <si>
    <t>글로비스 선사</t>
  </si>
  <si>
    <t>박정구 매니저 (마산 선사 담당)</t>
  </si>
  <si>
    <t>010-8614-4714</t>
  </si>
  <si>
    <t>마산가포신항 (하역사)</t>
  </si>
  <si>
    <t>임시열 과장님</t>
  </si>
  <si>
    <t>010-8927-7291 // 055-240-4630/ 4636 (직통)</t>
    <phoneticPr fontId="16" type="noConversion"/>
  </si>
  <si>
    <t>055-240-4629</t>
  </si>
  <si>
    <t>syul77@mnto.co.kr   // 장치장 코드 : 05012002</t>
    <phoneticPr fontId="16" type="noConversion"/>
  </si>
  <si>
    <t>박송하 (업무)</t>
  </si>
  <si>
    <t>055-240-4624</t>
  </si>
  <si>
    <t xml:space="preserve">주소 : 경남 창원시 마산합포구 드림베이대로 201 </t>
    <phoneticPr fontId="16" type="noConversion"/>
  </si>
  <si>
    <t>광양 현대글로비스(주)  (HGIT)</t>
    <phoneticPr fontId="16" type="noConversion"/>
  </si>
  <si>
    <t>임부규 과장 (입고)</t>
    <phoneticPr fontId="16" type="noConversion"/>
  </si>
  <si>
    <t>010-2006-1830</t>
    <phoneticPr fontId="16" type="noConversion"/>
  </si>
  <si>
    <t>전남 광양시 컨부두로 150 (황길동 1392번지)</t>
    <phoneticPr fontId="16" type="noConversion"/>
  </si>
  <si>
    <t>박정구 매니저 (정산)</t>
    <phoneticPr fontId="16" type="noConversion"/>
  </si>
  <si>
    <t>010-8614-4714</t>
    <phoneticPr fontId="16" type="noConversion"/>
  </si>
  <si>
    <t>장치장 코드 : 06277043</t>
    <phoneticPr fontId="16" type="noConversion"/>
  </si>
  <si>
    <t>평택 국제 자동차 부두 (PIRT)</t>
    <phoneticPr fontId="16" type="noConversion"/>
  </si>
  <si>
    <t>이예진 담당</t>
    <phoneticPr fontId="16" type="noConversion"/>
  </si>
  <si>
    <t xml:space="preserve"> 031-650-5323 // 010-7129-1678</t>
    <phoneticPr fontId="16" type="noConversion"/>
  </si>
  <si>
    <t>031-650-5399</t>
    <phoneticPr fontId="16" type="noConversion"/>
  </si>
  <si>
    <t>주소 : 경기도 평택시 포승읍 평택항만길 399-16</t>
    <phoneticPr fontId="16" type="noConversion"/>
  </si>
  <si>
    <t>장치장 코드 : 01610038</t>
    <phoneticPr fontId="16" type="noConversion"/>
  </si>
  <si>
    <t>현대글로비스 평택국제터미널 (HPIT)</t>
    <phoneticPr fontId="16" type="noConversion"/>
  </si>
  <si>
    <t>심우원 과장</t>
    <phoneticPr fontId="16" type="noConversion"/>
  </si>
  <si>
    <t>031-686-9305 // 010-5631-0465</t>
    <phoneticPr fontId="16" type="noConversion"/>
  </si>
  <si>
    <t>주소 : 경기도 평택시 포승공단순환로 644 (동부두 1번석, PIRT 옆)</t>
    <phoneticPr fontId="16" type="noConversion"/>
  </si>
  <si>
    <t>박진우 차장</t>
    <phoneticPr fontId="16" type="noConversion"/>
  </si>
  <si>
    <t xml:space="preserve"> 031-686-9304</t>
    <phoneticPr fontId="16" type="noConversion"/>
  </si>
  <si>
    <t>군산 CJ 대한통운 군산지점</t>
    <phoneticPr fontId="16" type="noConversion"/>
  </si>
  <si>
    <t>김경민 부장님  (입고)</t>
    <phoneticPr fontId="16" type="noConversion"/>
  </si>
  <si>
    <t>010-2634-7545 // 063-460-7077</t>
    <phoneticPr fontId="16" type="noConversion"/>
  </si>
  <si>
    <t>주소 : 전북 군산시 서해로 194(소룡동)</t>
    <phoneticPr fontId="16" type="noConversion"/>
  </si>
  <si>
    <t>두원상선 (러시아 선사)</t>
    <phoneticPr fontId="16" type="noConversion"/>
  </si>
  <si>
    <t>황남수 이사님 (영업)</t>
  </si>
  <si>
    <t>02-310-9145</t>
    <phoneticPr fontId="16" type="noConversion"/>
  </si>
  <si>
    <t>nshwang@dwcnf.co.kr</t>
  </si>
  <si>
    <t>김지은 과장님 (영업)</t>
  </si>
  <si>
    <t>02-734-9107</t>
    <phoneticPr fontId="16" type="noConversion"/>
  </si>
  <si>
    <t>윤성노 과장님 (퇴사)</t>
  </si>
  <si>
    <t>02-734-9107</t>
    <phoneticPr fontId="16" type="noConversion"/>
  </si>
  <si>
    <t>sryeun@dwship.co.kr</t>
  </si>
  <si>
    <t>김휘령 대리님 (업무)</t>
  </si>
  <si>
    <t>033-521-0662</t>
    <phoneticPr fontId="16" type="noConversion"/>
  </si>
  <si>
    <t>033-521-0666</t>
    <phoneticPr fontId="16" type="noConversion"/>
  </si>
  <si>
    <t>hrkim@dwship.co.kr</t>
  </si>
  <si>
    <t>손수빈 (업무)</t>
  </si>
  <si>
    <t>070-4121-0830</t>
    <phoneticPr fontId="16" type="noConversion"/>
  </si>
  <si>
    <t>sbson@dwship.co.kr</t>
  </si>
  <si>
    <t>김효선 (업무)</t>
  </si>
  <si>
    <t>070-4121-0829</t>
    <phoneticPr fontId="16" type="noConversion"/>
  </si>
  <si>
    <t>hskim@dwship.co.kr</t>
  </si>
  <si>
    <t>duwoncnf@dwcnf.co.kr</t>
  </si>
  <si>
    <t>조서연 사원 (회계 - 계산서 &amp; 입금표)</t>
  </si>
  <si>
    <t>sycho@dwcnf.co.kr</t>
  </si>
  <si>
    <t>다올쉬핑 (러시아 선사)</t>
    <phoneticPr fontId="16" type="noConversion"/>
  </si>
  <si>
    <t>김상현 부장님 (영업)</t>
  </si>
  <si>
    <t>010-5713-5221</t>
    <phoneticPr fontId="16" type="noConversion"/>
  </si>
  <si>
    <t>박민출 상무님 (영업)</t>
  </si>
  <si>
    <t>070-4296-3240</t>
    <phoneticPr fontId="16" type="noConversion"/>
  </si>
  <si>
    <t>010-3870-0818</t>
    <phoneticPr fontId="16" type="noConversion"/>
  </si>
  <si>
    <t>강진주 과장님 (업무)</t>
  </si>
  <si>
    <t>051-469-6805 / Dir: 070-4174-6529</t>
    <phoneticPr fontId="16" type="noConversion"/>
  </si>
  <si>
    <t>010-2477-7253</t>
    <phoneticPr fontId="16" type="noConversion"/>
  </si>
  <si>
    <t>051-469-6806</t>
    <phoneticPr fontId="16" type="noConversion"/>
  </si>
  <si>
    <t>daorshpg@daum.net</t>
  </si>
  <si>
    <t>에카테리나 주임 (업무)</t>
  </si>
  <si>
    <t>051-469-6805</t>
    <phoneticPr fontId="16" type="noConversion"/>
  </si>
  <si>
    <t>마산가포신항 옥지원 과장님 (입고담당자)</t>
  </si>
  <si>
    <t>055-240-4642</t>
    <phoneticPr fontId="16" type="noConversion"/>
  </si>
  <si>
    <t>JIWON.OK@MNTO.CO.KR</t>
  </si>
  <si>
    <t>유코</t>
    <phoneticPr fontId="16" type="noConversion"/>
  </si>
  <si>
    <t>유화숙 부장님</t>
  </si>
  <si>
    <t>02-3468-5455</t>
  </si>
  <si>
    <t>hsyoo@walwil.com</t>
  </si>
  <si>
    <t>양재성 담당자님</t>
  </si>
  <si>
    <t>김혜연 (서아주)</t>
  </si>
  <si>
    <t>정현수 차장 (중동 담당, 운임 컴플레인)</t>
  </si>
  <si>
    <t>이사님 (서아주 담당자)</t>
  </si>
  <si>
    <t>jsyang@walwil.com</t>
  </si>
  <si>
    <t>강동훈 대리님 (동아주 영업)</t>
  </si>
  <si>
    <t>T. +82-2-3468-5206   M. +82-10-3359-5313</t>
  </si>
  <si>
    <t>F. +82-2-6234-2136</t>
  </si>
  <si>
    <t>donghoon.Kang@walwil.com</t>
  </si>
  <si>
    <t>유소영 과장님 (유럽 업무)</t>
  </si>
  <si>
    <t>02-3468-5249</t>
  </si>
  <si>
    <t>02-6234-2118</t>
  </si>
  <si>
    <t>syyou@walwil.com</t>
  </si>
  <si>
    <t>최필성 대리님 (중동 영업)</t>
  </si>
  <si>
    <t>02-3468-5229</t>
  </si>
  <si>
    <t>pilsung.choi@walwil.com</t>
  </si>
  <si>
    <t>이상미 과장님 (유코 선사 OBL 픽업 담당자)</t>
  </si>
  <si>
    <t>(02-3468-5339)</t>
  </si>
  <si>
    <t>케이월드라인</t>
    <phoneticPr fontId="16" type="noConversion"/>
  </si>
  <si>
    <t>송정호 부장님(영업, 부킹)</t>
  </si>
  <si>
    <t>010-8793-4335</t>
  </si>
  <si>
    <t>kwl@k-worldline.com</t>
  </si>
  <si>
    <t>김현수 이사님(영업, 부킹) - 필리핀 영업 담당</t>
  </si>
  <si>
    <t>010-9223-0216</t>
  </si>
  <si>
    <t>홍명길 과장님(영업, 부킹)</t>
  </si>
  <si>
    <t>010-8224-0112</t>
  </si>
  <si>
    <t>bestmk0825@nate.com</t>
  </si>
  <si>
    <t>강원지 대리님(업무)</t>
  </si>
  <si>
    <t>02-6675-0505~08</t>
  </si>
  <si>
    <t>wonjik0903@nate.com</t>
  </si>
  <si>
    <t>KLINE(케이라인)</t>
    <phoneticPr fontId="16" type="noConversion"/>
  </si>
  <si>
    <t>오숙진 차장님</t>
  </si>
  <si>
    <t>02-397-8219</t>
  </si>
  <si>
    <t>oh.sookjin@kr.kline.com</t>
  </si>
  <si>
    <t>천노을 과장님</t>
  </si>
  <si>
    <t>02-397-8221</t>
  </si>
  <si>
    <t>cheon.noeul@kr.kline.com</t>
  </si>
  <si>
    <t>동신선박(교와라인)</t>
    <phoneticPr fontId="16" type="noConversion"/>
  </si>
  <si>
    <t>김묘주 부장님 (영업)</t>
  </si>
  <si>
    <t>02-3701-1960</t>
  </si>
  <si>
    <t>010-9313-2903</t>
    <phoneticPr fontId="16" type="noConversion"/>
  </si>
  <si>
    <t xml:space="preserve"> kimmj@dsma.co.kr</t>
  </si>
  <si>
    <t>신송이 사원(업무)</t>
  </si>
  <si>
    <t>02-3701-1954</t>
  </si>
  <si>
    <t>02-725-6945</t>
  </si>
  <si>
    <t>sishin@dsma.co.kr</t>
  </si>
  <si>
    <t>KAT(코리아오토터미널)</t>
    <phoneticPr fontId="16" type="noConversion"/>
  </si>
  <si>
    <t>김봉숙 대리님(suasister@nate.com)</t>
  </si>
  <si>
    <t>032-766-7432</t>
  </si>
  <si>
    <t>032-766-7433</t>
  </si>
  <si>
    <t>010-3177-5453</t>
    <phoneticPr fontId="16" type="noConversion"/>
  </si>
  <si>
    <t>kat@katl.co.kr</t>
  </si>
  <si>
    <t>박혜영 담당자님</t>
  </si>
  <si>
    <t>010-6296-6986</t>
  </si>
  <si>
    <t>공상국 부장님 (KAT 반출 담당자분 친절하심)</t>
  </si>
  <si>
    <t>010-7791-2024</t>
  </si>
  <si>
    <t>한국검수</t>
  </si>
  <si>
    <t>032-765-3411</t>
  </si>
  <si>
    <t>인천세관(정정업무)</t>
  </si>
  <si>
    <t>김정인 반장님</t>
  </si>
  <si>
    <t>032-452-3165</t>
  </si>
  <si>
    <t>관세법인 드림</t>
  </si>
  <si>
    <t>박수빈</t>
  </si>
  <si>
    <t>070-7722-7907</t>
  </si>
  <si>
    <t>032-232-5512</t>
    <phoneticPr fontId="16" type="noConversion"/>
  </si>
  <si>
    <t>NK GLOBAL 엔케이 글로벌</t>
  </si>
  <si>
    <t>노수정 과장님</t>
  </si>
  <si>
    <t>070-7721-2041</t>
  </si>
  <si>
    <t>032-834-8301</t>
    <phoneticPr fontId="16" type="noConversion"/>
  </si>
  <si>
    <t>nkglobal@nk-global.co.kr</t>
  </si>
  <si>
    <t>032-834-8300</t>
  </si>
  <si>
    <t>포항 캐리어</t>
  </si>
  <si>
    <t>나경석 사장님</t>
  </si>
  <si>
    <t>010-2882-3464</t>
  </si>
  <si>
    <t>송준오 실장</t>
    <phoneticPr fontId="28" type="noConversion"/>
  </si>
  <si>
    <t>김신원 사원</t>
    <phoneticPr fontId="28" type="noConversion"/>
  </si>
  <si>
    <t>02-3706-3444</t>
    <phoneticPr fontId="16" type="noConversion"/>
  </si>
  <si>
    <t>010-4270-0858</t>
    <phoneticPr fontId="28" type="noConversion"/>
  </si>
  <si>
    <t>우진글로벌</t>
    <phoneticPr fontId="28" type="noConversion"/>
  </si>
  <si>
    <t>02-3706-3470</t>
    <phoneticPr fontId="28" type="noConversion"/>
  </si>
  <si>
    <t>02-773-6023</t>
    <phoneticPr fontId="28" type="noConversion"/>
  </si>
  <si>
    <t>02-3706-3474</t>
    <phoneticPr fontId="28" type="noConversion"/>
  </si>
  <si>
    <t>010-7420-1981</t>
    <phoneticPr fontId="28" type="noConversion"/>
  </si>
  <si>
    <t>ZIU ALEKSEI</t>
    <phoneticPr fontId="28" type="noConversion"/>
  </si>
  <si>
    <t>seoulautotrade777@gmail.com</t>
    <phoneticPr fontId="28" type="noConversion"/>
  </si>
  <si>
    <t>서울오토트레이드</t>
    <phoneticPr fontId="28" type="noConversion"/>
  </si>
  <si>
    <t>BK NO : 096KR0891238</t>
    <phoneticPr fontId="16" type="noConversion"/>
  </si>
  <si>
    <t>준성에서 계근 X -&gt; 재반출 후 계근 完</t>
    <phoneticPr fontId="16" type="noConversion"/>
  </si>
  <si>
    <t>KMHSJ81UBBU713744</t>
    <phoneticPr fontId="16" type="noConversion"/>
  </si>
  <si>
    <t>KNAKU815BBA210495</t>
    <phoneticPr fontId="16" type="noConversion"/>
  </si>
  <si>
    <t>KMHSH81UBBU709841</t>
    <phoneticPr fontId="16" type="noConversion"/>
  </si>
  <si>
    <t>KMHSJ81UBAU550746</t>
    <phoneticPr fontId="16" type="noConversion"/>
  </si>
  <si>
    <t>O</t>
    <phoneticPr fontId="16" type="noConversion"/>
  </si>
  <si>
    <t>K3</t>
  </si>
  <si>
    <t>KNAF541BENA140290</t>
  </si>
  <si>
    <t>KNAG541ABMA116899</t>
  </si>
  <si>
    <t>KMHL141EBMA141184</t>
  </si>
  <si>
    <t>TRAX</t>
  </si>
  <si>
    <t>KLABA76BDMB353983</t>
  </si>
  <si>
    <t>O</t>
    <phoneticPr fontId="16" type="noConversion"/>
  </si>
  <si>
    <t>니꼬 데미지 $1200</t>
  </si>
  <si>
    <t>니꼬 데미지 $1200</t>
    <phoneticPr fontId="16" type="noConversion"/>
  </si>
  <si>
    <t>분할 차감 적용</t>
  </si>
  <si>
    <t>분할 차감 적용</t>
    <phoneticPr fontId="16" type="noConversion"/>
  </si>
  <si>
    <t>2월 운임 $7,450</t>
    <phoneticPr fontId="16" type="noConversion"/>
  </si>
  <si>
    <t>홀딩 후 출항하여 3월 운임 적용 $7,600</t>
    <phoneticPr fontId="16" type="noConversion"/>
  </si>
  <si>
    <t>O</t>
    <phoneticPr fontId="16" type="noConversion"/>
  </si>
  <si>
    <t>서류 미비로 인한 딜레이</t>
    <phoneticPr fontId="16" type="noConversion"/>
  </si>
  <si>
    <t>REVERENCE 1979W</t>
    <phoneticPr fontId="16" type="noConversion"/>
  </si>
  <si>
    <t>3/29 입금 完</t>
    <phoneticPr fontId="16" type="noConversion"/>
  </si>
  <si>
    <t>REVERENCE 1980W</t>
    <phoneticPr fontId="16" type="noConversion"/>
  </si>
  <si>
    <t>K7</t>
    <phoneticPr fontId="16" type="noConversion"/>
  </si>
  <si>
    <t>KMHE341DBJA422454</t>
    <phoneticPr fontId="16" type="noConversion"/>
  </si>
  <si>
    <t>SONATA</t>
    <phoneticPr fontId="16" type="noConversion"/>
  </si>
  <si>
    <t>K7</t>
    <phoneticPr fontId="16" type="noConversion"/>
  </si>
  <si>
    <t>SONATA</t>
    <phoneticPr fontId="16" type="noConversion"/>
  </si>
  <si>
    <t>KNAL741BJA124731</t>
    <phoneticPr fontId="16" type="noConversion"/>
  </si>
  <si>
    <t>O</t>
    <phoneticPr fontId="16" type="noConversion"/>
  </si>
  <si>
    <t>O</t>
    <phoneticPr fontId="16" type="noConversion"/>
  </si>
  <si>
    <t>O</t>
    <phoneticPr fontId="16" type="noConversion"/>
  </si>
  <si>
    <t>FJ16367585</t>
    <phoneticPr fontId="16" type="noConversion"/>
  </si>
  <si>
    <t>FJ16367511</t>
    <phoneticPr fontId="16" type="noConversion"/>
  </si>
  <si>
    <t>4/3 작업</t>
    <phoneticPr fontId="16" type="noConversion"/>
  </si>
  <si>
    <t>검사로 인한 딜레이</t>
    <phoneticPr fontId="16" type="noConversion"/>
  </si>
  <si>
    <t>O</t>
    <phoneticPr fontId="16" type="noConversion"/>
  </si>
  <si>
    <t>MRN NO : 23MSCU0398E</t>
    <phoneticPr fontId="16" type="noConversion"/>
  </si>
  <si>
    <t>FJ16369557</t>
    <phoneticPr fontId="16" type="noConversion"/>
  </si>
  <si>
    <t>O</t>
    <phoneticPr fontId="16" type="noConversion"/>
  </si>
  <si>
    <t>송금 完</t>
    <phoneticPr fontId="16" type="noConversion"/>
  </si>
  <si>
    <t>송금 完</t>
    <phoneticPr fontId="16" type="noConversion"/>
  </si>
  <si>
    <t>송금 完</t>
    <phoneticPr fontId="16" type="noConversion"/>
  </si>
  <si>
    <t>3/31 입금 完</t>
    <phoneticPr fontId="16" type="noConversion"/>
  </si>
  <si>
    <t>3/31 입금 완</t>
    <phoneticPr fontId="16" type="noConversion"/>
  </si>
  <si>
    <t>HALU5611019</t>
    <phoneticPr fontId="16" type="noConversion"/>
  </si>
  <si>
    <t>DFSU6085945</t>
    <phoneticPr fontId="16" type="noConversion"/>
  </si>
  <si>
    <t>3/31 오투 검사 完</t>
    <phoneticPr fontId="16" type="noConversion"/>
  </si>
  <si>
    <t>(작업일 변경) 4/4</t>
    <phoneticPr fontId="16" type="noConversion"/>
  </si>
  <si>
    <t>1) 서류 미비로 인한 딜레이 (ETD 4/4)</t>
    <phoneticPr fontId="16" type="noConversion"/>
  </si>
  <si>
    <t>2) 적재지검사로 인한 딜레이 (ETD 4/8)</t>
    <phoneticPr fontId="16" type="noConversion"/>
  </si>
  <si>
    <t>적재지검사 (3/28 完)</t>
    <phoneticPr fontId="16" type="noConversion"/>
  </si>
  <si>
    <t>인천 - 캄보디아</t>
    <phoneticPr fontId="16" type="noConversion"/>
  </si>
  <si>
    <t>시한욱빌</t>
    <phoneticPr fontId="16" type="noConversion"/>
  </si>
  <si>
    <t>4/5 작업</t>
    <phoneticPr fontId="16" type="noConversion"/>
  </si>
  <si>
    <t>계근필수</t>
    <phoneticPr fontId="16" type="noConversion"/>
  </si>
  <si>
    <t>SR 제출 시 계근표 첨부해서 제출</t>
    <phoneticPr fontId="16" type="noConversion"/>
  </si>
  <si>
    <t>입금 完</t>
    <phoneticPr fontId="16" type="noConversion"/>
  </si>
  <si>
    <t>ZCSU7124683</t>
    <phoneticPr fontId="16" type="noConversion"/>
  </si>
  <si>
    <t>TCNU5849969</t>
    <phoneticPr fontId="16" type="noConversion"/>
  </si>
  <si>
    <t>A4220526693</t>
  </si>
  <si>
    <t>코레스타 / 준성</t>
    <phoneticPr fontId="16" type="noConversion"/>
  </si>
  <si>
    <t>PP</t>
    <phoneticPr fontId="16" type="noConversion"/>
  </si>
  <si>
    <t>PP</t>
    <phoneticPr fontId="16" type="noConversion"/>
  </si>
  <si>
    <t>SKHU8727999</t>
    <phoneticPr fontId="16" type="noConversion"/>
  </si>
  <si>
    <t>SITC XIANDE 2308S</t>
    <phoneticPr fontId="16" type="noConversion"/>
  </si>
  <si>
    <t>국제</t>
    <phoneticPr fontId="16" type="noConversion"/>
  </si>
  <si>
    <t>4/4 작업</t>
    <phoneticPr fontId="16" type="noConversion"/>
  </si>
  <si>
    <t>PP</t>
    <phoneticPr fontId="16" type="noConversion"/>
  </si>
  <si>
    <t>4/6 작업</t>
    <phoneticPr fontId="16" type="noConversion"/>
  </si>
  <si>
    <t>4/10 서류마감</t>
    <phoneticPr fontId="16" type="noConversion"/>
  </si>
  <si>
    <t>키노</t>
    <phoneticPr fontId="16" type="noConversion"/>
  </si>
  <si>
    <t>4/6 작업</t>
    <phoneticPr fontId="16" type="noConversion"/>
  </si>
  <si>
    <t>ASIATIC PRIDE 35E</t>
    <phoneticPr fontId="16" type="noConversion"/>
  </si>
  <si>
    <t>W973177</t>
    <phoneticPr fontId="16" type="noConversion"/>
  </si>
  <si>
    <t>O</t>
    <phoneticPr fontId="16" type="noConversion"/>
  </si>
  <si>
    <t>4/5 작업</t>
    <phoneticPr fontId="16" type="noConversion"/>
  </si>
  <si>
    <t>BK NO : SITINSV006991</t>
    <phoneticPr fontId="16" type="noConversion"/>
  </si>
  <si>
    <t>코레스타 / 준성</t>
    <phoneticPr fontId="16" type="noConversion"/>
  </si>
  <si>
    <t>4/13 작업</t>
    <phoneticPr fontId="16" type="noConversion"/>
  </si>
  <si>
    <t>인천 - 포티</t>
    <phoneticPr fontId="16" type="noConversion"/>
  </si>
  <si>
    <t>4/10 서류마감</t>
  </si>
  <si>
    <t>4/10 서류마감</t>
    <phoneticPr fontId="16" type="noConversion"/>
  </si>
  <si>
    <t>4/10 서류마감</t>
    <phoneticPr fontId="16" type="noConversion"/>
  </si>
  <si>
    <t>MSCU5076556</t>
    <phoneticPr fontId="16" type="noConversion"/>
  </si>
  <si>
    <t>FJ16369740</t>
  </si>
  <si>
    <t>MSC AMEERA III 308A</t>
    <phoneticPr fontId="16" type="noConversion"/>
  </si>
  <si>
    <t>MEDUK1983064</t>
    <phoneticPr fontId="16" type="noConversion"/>
  </si>
  <si>
    <t>MEDUK1983049</t>
    <phoneticPr fontId="16" type="noConversion"/>
  </si>
  <si>
    <t>MEDUK1983031</t>
    <phoneticPr fontId="16" type="noConversion"/>
  </si>
  <si>
    <t>MSC AMEERA III 308A</t>
    <phoneticPr fontId="16" type="noConversion"/>
  </si>
  <si>
    <t>MEDUK1982975</t>
    <phoneticPr fontId="16" type="noConversion"/>
  </si>
  <si>
    <t>ZIM AUSTRALIA 22E</t>
    <phoneticPr fontId="16" type="noConversion"/>
  </si>
  <si>
    <t>WJAXOTIC2303342</t>
    <phoneticPr fontId="16" type="noConversion"/>
  </si>
  <si>
    <t>REVERENCE 1974W</t>
    <phoneticPr fontId="16" type="noConversion"/>
  </si>
  <si>
    <t>MSC COLETTE III HW309A</t>
    <phoneticPr fontId="16" type="noConversion"/>
  </si>
  <si>
    <t>MEDUK1984468</t>
    <phoneticPr fontId="16" type="noConversion"/>
  </si>
  <si>
    <t>MEDUK1984534</t>
    <phoneticPr fontId="16" type="noConversion"/>
  </si>
  <si>
    <t>ASIATIC PRIDE 34E</t>
    <phoneticPr fontId="16" type="noConversion"/>
  </si>
  <si>
    <t>REVERENCE 1976W</t>
    <phoneticPr fontId="16" type="noConversion"/>
  </si>
  <si>
    <t>WJAXOTIC2303387A~B</t>
    <phoneticPr fontId="16" type="noConversion"/>
  </si>
  <si>
    <t>MEDUK1985523</t>
    <phoneticPr fontId="16" type="noConversion"/>
  </si>
  <si>
    <t>MEDUK1985606</t>
    <phoneticPr fontId="16" type="noConversion"/>
  </si>
  <si>
    <t>REVERENCE 1978W</t>
    <phoneticPr fontId="16" type="noConversion"/>
  </si>
  <si>
    <t>WJAXOTIC2303416A~B</t>
    <phoneticPr fontId="16" type="noConversion"/>
  </si>
  <si>
    <t>ASIATIC PRIDE 35E</t>
    <phoneticPr fontId="16" type="noConversion"/>
  </si>
  <si>
    <t>ZIMUSEL71042868</t>
    <phoneticPr fontId="16" type="noConversion"/>
  </si>
  <si>
    <t>입금 完</t>
  </si>
  <si>
    <t>입금 完</t>
    <phoneticPr fontId="16" type="noConversion"/>
  </si>
  <si>
    <t>4/12 서류마감</t>
    <phoneticPr fontId="16" type="noConversion"/>
  </si>
  <si>
    <t>COSCO</t>
    <phoneticPr fontId="16" type="noConversion"/>
  </si>
  <si>
    <t>CONSISTENCE 533W</t>
    <phoneticPr fontId="16" type="noConversion"/>
  </si>
  <si>
    <t>반입지</t>
    <phoneticPr fontId="16" type="noConversion"/>
  </si>
  <si>
    <t>FJ16369943</t>
    <phoneticPr fontId="16" type="noConversion"/>
  </si>
  <si>
    <t>ZIMUSEL71040615</t>
    <phoneticPr fontId="16" type="noConversion"/>
  </si>
  <si>
    <t>신시대 / 이레</t>
    <phoneticPr fontId="16" type="noConversion"/>
  </si>
  <si>
    <t>HJIT 02012016</t>
    <phoneticPr fontId="16" type="noConversion"/>
  </si>
  <si>
    <t>FJ16369663</t>
    <phoneticPr fontId="16" type="noConversion"/>
  </si>
  <si>
    <t>FJ16369799</t>
    <phoneticPr fontId="16" type="noConversion"/>
  </si>
  <si>
    <t>O</t>
    <phoneticPr fontId="16" type="noConversion"/>
  </si>
  <si>
    <t>MSC CARPATHIA III HW312A</t>
    <phoneticPr fontId="16" type="noConversion"/>
  </si>
  <si>
    <t>WOOJIN</t>
    <phoneticPr fontId="16" type="noConversion"/>
  </si>
  <si>
    <t>MSC</t>
    <phoneticPr fontId="28" type="noConversion"/>
  </si>
  <si>
    <t>포티 다큐</t>
    <phoneticPr fontId="28" type="noConversion"/>
  </si>
  <si>
    <t>02-3782-2061</t>
    <phoneticPr fontId="28" type="noConversion"/>
  </si>
  <si>
    <t>포티 부킹</t>
    <phoneticPr fontId="28" type="noConversion"/>
  </si>
  <si>
    <t>02-3782-2195</t>
    <phoneticPr fontId="28" type="noConversion"/>
  </si>
  <si>
    <t>02-3782-2024</t>
    <phoneticPr fontId="28" type="noConversion"/>
  </si>
  <si>
    <t>W973053</t>
    <phoneticPr fontId="16" type="noConversion"/>
  </si>
  <si>
    <t>(작업일 변경)4/5</t>
    <phoneticPr fontId="16" type="noConversion"/>
  </si>
  <si>
    <t>싼카</t>
    <phoneticPr fontId="28" type="noConversion"/>
  </si>
  <si>
    <t>최영숙 실장님</t>
    <phoneticPr fontId="28" type="noConversion"/>
  </si>
  <si>
    <t>010-3163-7973</t>
    <phoneticPr fontId="28" type="noConversion"/>
  </si>
  <si>
    <t>EH TRADING</t>
    <phoneticPr fontId="28" type="noConversion"/>
  </si>
  <si>
    <t>니꼬 서류 담당자님</t>
    <phoneticPr fontId="28" type="noConversion"/>
  </si>
  <si>
    <t>010-6532-1918</t>
    <phoneticPr fontId="28" type="noConversion"/>
  </si>
  <si>
    <t>아시아트레이드</t>
    <phoneticPr fontId="28" type="noConversion"/>
  </si>
  <si>
    <t>윤아</t>
    <phoneticPr fontId="28" type="noConversion"/>
  </si>
  <si>
    <t>010-8382-6784</t>
    <phoneticPr fontId="28" type="noConversion"/>
  </si>
  <si>
    <t>SITB410698</t>
    <phoneticPr fontId="16" type="noConversion"/>
  </si>
  <si>
    <t>4/5 입금 完</t>
    <phoneticPr fontId="16" type="noConversion"/>
  </si>
  <si>
    <t>4/5 입금 完</t>
    <phoneticPr fontId="16" type="noConversion"/>
  </si>
  <si>
    <t>ZIMUSEL71040937</t>
    <phoneticPr fontId="16" type="noConversion"/>
  </si>
  <si>
    <t>REVERENCE 1982W</t>
    <phoneticPr fontId="16" type="noConversion"/>
  </si>
  <si>
    <t>4/6 작업</t>
    <phoneticPr fontId="16" type="noConversion"/>
  </si>
  <si>
    <t>1. MSC LANGSAR HW313A</t>
    <phoneticPr fontId="16" type="noConversion"/>
  </si>
  <si>
    <t>1. MSC LANGSAR HW313A</t>
    <phoneticPr fontId="16" type="noConversion"/>
  </si>
  <si>
    <t>2. MSC PRECISION V HW313A</t>
    <phoneticPr fontId="16" type="noConversion"/>
  </si>
  <si>
    <t>(선명변경) MSC AMEERA III HW313A</t>
    <phoneticPr fontId="16" type="noConversion"/>
  </si>
  <si>
    <t>1. MSC LANGSAR HW313A</t>
    <phoneticPr fontId="16" type="noConversion"/>
  </si>
  <si>
    <t>2. MSC PRECISION V HW313A</t>
    <phoneticPr fontId="16" type="noConversion"/>
  </si>
  <si>
    <t>1. MSC LANGSAR HW313A</t>
    <phoneticPr fontId="16" type="noConversion"/>
  </si>
  <si>
    <t>2. MSC PRECISION V HW313A</t>
    <phoneticPr fontId="16" type="noConversion"/>
  </si>
  <si>
    <t>1. MSC AMEERA III HW314A</t>
    <phoneticPr fontId="16" type="noConversion"/>
  </si>
  <si>
    <t>W973096</t>
    <phoneticPr fontId="16" type="noConversion"/>
  </si>
  <si>
    <t>TGBU5660532</t>
    <phoneticPr fontId="16" type="noConversion"/>
  </si>
  <si>
    <t>TCLU5913443</t>
    <phoneticPr fontId="16" type="noConversion"/>
  </si>
  <si>
    <t>MSMU5141630</t>
    <phoneticPr fontId="16" type="noConversion"/>
  </si>
  <si>
    <t>(선명변경) MSC AMEERA III HW313A</t>
    <phoneticPr fontId="16" type="noConversion"/>
  </si>
  <si>
    <t>4/12 작업</t>
    <phoneticPr fontId="16" type="noConversion"/>
  </si>
  <si>
    <t>안나</t>
    <phoneticPr fontId="16" type="noConversion"/>
  </si>
  <si>
    <t>4/7 작업</t>
    <phoneticPr fontId="16" type="noConversion"/>
  </si>
  <si>
    <t>한솔 / 기산</t>
    <phoneticPr fontId="16" type="noConversion"/>
  </si>
  <si>
    <t>반입넘버 : PANSEL2304541101</t>
    <phoneticPr fontId="16" type="noConversion"/>
  </si>
  <si>
    <t>FJ16369994</t>
  </si>
  <si>
    <t>MSMU4847197</t>
    <phoneticPr fontId="16" type="noConversion"/>
  </si>
  <si>
    <t>BMW 520D</t>
  </si>
  <si>
    <t>CHEVROLET ORLANDO</t>
  </si>
  <si>
    <t>WBA5E5105GG071843</t>
    <phoneticPr fontId="16" type="noConversion"/>
  </si>
  <si>
    <t>KLAYA75YDEK539174</t>
    <phoneticPr fontId="16" type="noConversion"/>
  </si>
  <si>
    <t>2. MSC PRECISION V 314A</t>
    <phoneticPr fontId="16" type="noConversion"/>
  </si>
  <si>
    <t>2. MSC PRECISION V 314A</t>
    <phoneticPr fontId="16" type="noConversion"/>
  </si>
  <si>
    <t>쇼링/Trucking 포함</t>
    <phoneticPr fontId="16" type="noConversion"/>
  </si>
  <si>
    <t>other 포함</t>
    <phoneticPr fontId="16" type="noConversion"/>
  </si>
  <si>
    <t>코레스타 / 준성</t>
    <phoneticPr fontId="16" type="noConversion"/>
  </si>
  <si>
    <t>ICT</t>
    <phoneticPr fontId="16" type="noConversion"/>
  </si>
  <si>
    <t>EQUS</t>
  </si>
  <si>
    <t>KMHGH41EBBU034459</t>
  </si>
  <si>
    <t>KMHGG41DBCU041455</t>
    <phoneticPr fontId="16" type="noConversion"/>
  </si>
  <si>
    <t>KMHGH41EBAU019292</t>
    <phoneticPr fontId="16" type="noConversion"/>
  </si>
  <si>
    <t>4/10 AM 마감</t>
    <phoneticPr fontId="16" type="noConversion"/>
  </si>
  <si>
    <t>O</t>
    <phoneticPr fontId="16" type="noConversion"/>
  </si>
  <si>
    <t>HYUNDAI AVANTE</t>
  </si>
  <si>
    <t>KMHD641EEKU856298</t>
    <phoneticPr fontId="16" type="noConversion"/>
  </si>
  <si>
    <t>KNAPG81BDLA652182</t>
  </si>
  <si>
    <t>KMHR381ADLU131430</t>
  </si>
  <si>
    <t>4/14 작업</t>
    <phoneticPr fontId="16" type="noConversion"/>
  </si>
  <si>
    <t>O</t>
    <phoneticPr fontId="16" type="noConversion"/>
  </si>
  <si>
    <t>KNAPH81ABGA142114</t>
    <phoneticPr fontId="16" type="noConversion"/>
  </si>
  <si>
    <t>KNAKW815DEA471669</t>
    <phoneticPr fontId="16" type="noConversion"/>
  </si>
  <si>
    <t>MAYBACH 57</t>
  </si>
  <si>
    <t>Arteon 2.0</t>
  </si>
  <si>
    <t>RAV4</t>
    <phoneticPr fontId="16" type="noConversion"/>
  </si>
  <si>
    <t>WBAFH610XE0B44683</t>
    <phoneticPr fontId="16" type="noConversion"/>
  </si>
  <si>
    <t>WDBVF78J74A000571</t>
    <phoneticPr fontId="16" type="noConversion"/>
  </si>
  <si>
    <t>JTMDJREV0JD210373</t>
    <phoneticPr fontId="16" type="noConversion"/>
  </si>
  <si>
    <t>WVWZZZ3HZKE018746</t>
    <phoneticPr fontId="16" type="noConversion"/>
  </si>
  <si>
    <t>서류 미비로 인한 딜레이</t>
    <phoneticPr fontId="16" type="noConversion"/>
  </si>
  <si>
    <t>BMOU5506478</t>
    <phoneticPr fontId="16" type="noConversion"/>
  </si>
  <si>
    <t>KMHSW81UBFU519007</t>
    <phoneticPr fontId="16" type="noConversion"/>
  </si>
  <si>
    <t>KMHSW81UBDU040328</t>
    <phoneticPr fontId="16" type="noConversion"/>
  </si>
  <si>
    <t>FJ16369899</t>
    <phoneticPr fontId="16" type="noConversion"/>
  </si>
  <si>
    <t>SANTAFE</t>
    <phoneticPr fontId="16" type="noConversion"/>
  </si>
  <si>
    <t>BMW 5</t>
    <phoneticPr fontId="16" type="noConversion"/>
  </si>
  <si>
    <t>KMHSU81UBGU625391</t>
    <phoneticPr fontId="16" type="noConversion"/>
  </si>
  <si>
    <t>KNAKU815BAA051614</t>
    <phoneticPr fontId="16" type="noConversion"/>
  </si>
  <si>
    <t>KNAKW815BBA139930</t>
    <phoneticPr fontId="16" type="noConversion"/>
  </si>
  <si>
    <t>WBAFW110XDDY63011</t>
    <phoneticPr fontId="16" type="noConversion"/>
  </si>
  <si>
    <t>O</t>
    <phoneticPr fontId="16" type="noConversion"/>
  </si>
  <si>
    <t>TRHU6254357</t>
    <phoneticPr fontId="16" type="noConversion"/>
  </si>
  <si>
    <t>FJ16369844</t>
    <phoneticPr fontId="16" type="noConversion"/>
  </si>
  <si>
    <t>SORENTO</t>
    <phoneticPr fontId="16" type="noConversion"/>
  </si>
  <si>
    <t>SANTAFE</t>
    <phoneticPr fontId="16" type="noConversion"/>
  </si>
  <si>
    <t>K5</t>
    <phoneticPr fontId="16" type="noConversion"/>
  </si>
  <si>
    <t>KNAKU815BBA126398</t>
    <phoneticPr fontId="16" type="noConversion"/>
  </si>
  <si>
    <t>KNAPS81ABFA062116</t>
    <phoneticPr fontId="16" type="noConversion"/>
  </si>
  <si>
    <t>KMHSH81UBAU597693</t>
    <phoneticPr fontId="16" type="noConversion"/>
  </si>
  <si>
    <t>KNAGU415GGA010246</t>
    <phoneticPr fontId="16" type="noConversion"/>
  </si>
  <si>
    <t>FJ16369933</t>
    <phoneticPr fontId="16" type="noConversion"/>
  </si>
  <si>
    <t>SANTAFE</t>
    <phoneticPr fontId="16" type="noConversion"/>
  </si>
  <si>
    <t>BMW</t>
    <phoneticPr fontId="16" type="noConversion"/>
  </si>
  <si>
    <t>KMHSW81UBEU255577</t>
    <phoneticPr fontId="16" type="noConversion"/>
  </si>
  <si>
    <t>KMHJU81VBCU458502</t>
    <phoneticPr fontId="16" type="noConversion"/>
  </si>
  <si>
    <t>WBA5C3108ED762292</t>
    <phoneticPr fontId="16" type="noConversion"/>
  </si>
  <si>
    <t>TUCSON</t>
    <phoneticPr fontId="16" type="noConversion"/>
  </si>
  <si>
    <t>SANTAFE</t>
    <phoneticPr fontId="16" type="noConversion"/>
  </si>
  <si>
    <t xml:space="preserve">K3 </t>
    <phoneticPr fontId="16" type="noConversion"/>
  </si>
  <si>
    <t>KMHSW81UBEU297394</t>
    <phoneticPr fontId="16" type="noConversion"/>
  </si>
  <si>
    <t>KMHSW81UBEU261431</t>
    <phoneticPr fontId="16" type="noConversion"/>
  </si>
  <si>
    <t>KNAFJ41BBFA278184</t>
    <phoneticPr fontId="16" type="noConversion"/>
  </si>
  <si>
    <t>(VUSAL)</t>
    <phoneticPr fontId="16" type="noConversion"/>
  </si>
  <si>
    <t>HP / 동화</t>
    <phoneticPr fontId="16" type="noConversion"/>
  </si>
  <si>
    <t>4/14 작업</t>
    <phoneticPr fontId="16" type="noConversion"/>
  </si>
  <si>
    <t>ICT</t>
    <phoneticPr fontId="16" type="noConversion"/>
  </si>
  <si>
    <t>김나영 실장</t>
    <phoneticPr fontId="28" type="noConversion"/>
  </si>
  <si>
    <t>O</t>
    <phoneticPr fontId="16" type="noConversion"/>
  </si>
  <si>
    <t>KMHE341DBJA420332</t>
    <phoneticPr fontId="16" type="noConversion"/>
  </si>
  <si>
    <t>KNAL741BLA185718</t>
    <phoneticPr fontId="16" type="noConversion"/>
  </si>
  <si>
    <t>WJAXOTIC23033351A</t>
    <phoneticPr fontId="16" type="noConversion"/>
  </si>
  <si>
    <t>포티 영업</t>
    <phoneticPr fontId="28" type="noConversion"/>
  </si>
  <si>
    <t>02-3782-2036</t>
    <phoneticPr fontId="28" type="noConversion"/>
  </si>
  <si>
    <t>최덕상 책임</t>
    <phoneticPr fontId="28" type="noConversion"/>
  </si>
  <si>
    <t>싼카</t>
    <phoneticPr fontId="16" type="noConversion"/>
  </si>
  <si>
    <t>코레스타 / 준성</t>
    <phoneticPr fontId="16" type="noConversion"/>
  </si>
  <si>
    <t>4/14 작업</t>
    <phoneticPr fontId="16" type="noConversion"/>
  </si>
  <si>
    <t>CARNIVAL</t>
  </si>
  <si>
    <t>KNAPN813DKK643001</t>
  </si>
  <si>
    <t>KMHS281BDLU194360</t>
  </si>
  <si>
    <t>KMHS281BDLU286311</t>
  </si>
  <si>
    <t>몽트레이드</t>
    <phoneticPr fontId="16" type="noConversion"/>
  </si>
  <si>
    <t>4/11 작업</t>
    <phoneticPr fontId="16" type="noConversion"/>
  </si>
  <si>
    <t>계근표 실중량</t>
    <phoneticPr fontId="16" type="noConversion"/>
  </si>
  <si>
    <t>BK NO : SEL23041202</t>
    <phoneticPr fontId="16" type="noConversion"/>
  </si>
  <si>
    <t>반입넘버 : PANSEL2304570401</t>
    <phoneticPr fontId="16" type="noConversion"/>
  </si>
  <si>
    <t>인천 - 비슈케크</t>
    <phoneticPr fontId="16" type="noConversion"/>
  </si>
  <si>
    <t>BK NO : RINCF30836</t>
    <phoneticPr fontId="16" type="noConversion"/>
  </si>
  <si>
    <t>반입넘버 : PANSEL2304541101</t>
    <phoneticPr fontId="16" type="noConversion"/>
  </si>
  <si>
    <t>4/12 작업</t>
    <phoneticPr fontId="16" type="noConversion"/>
  </si>
  <si>
    <t>SORENTO</t>
    <phoneticPr fontId="16" type="noConversion"/>
  </si>
  <si>
    <t>CARNIVAL</t>
    <phoneticPr fontId="16" type="noConversion"/>
  </si>
  <si>
    <t>SPORTAGE</t>
    <phoneticPr fontId="16" type="noConversion"/>
  </si>
  <si>
    <t>AVANTE</t>
    <phoneticPr fontId="16" type="noConversion"/>
  </si>
  <si>
    <t>KNANE813BMS125446</t>
    <phoneticPr fontId="16" type="noConversion"/>
  </si>
  <si>
    <t>KNAGU411BKA331351</t>
    <phoneticPr fontId="16" type="noConversion"/>
  </si>
  <si>
    <t>KNAGU411BKA335238</t>
    <phoneticPr fontId="16" type="noConversion"/>
  </si>
  <si>
    <t>KNAGT411BKA335927</t>
    <phoneticPr fontId="16" type="noConversion"/>
  </si>
  <si>
    <t>O</t>
    <phoneticPr fontId="16" type="noConversion"/>
  </si>
  <si>
    <t>KMHS281BDLU194475</t>
    <phoneticPr fontId="16" type="noConversion"/>
  </si>
  <si>
    <t>KMHS281BDLU200180</t>
    <phoneticPr fontId="16" type="noConversion"/>
  </si>
  <si>
    <t>MEDU4692912</t>
    <phoneticPr fontId="16" type="noConversion"/>
  </si>
  <si>
    <t>O</t>
    <phoneticPr fontId="16" type="noConversion"/>
  </si>
  <si>
    <t>니꼬</t>
    <phoneticPr fontId="16" type="noConversion"/>
  </si>
  <si>
    <t>인천 - 침켄트</t>
    <phoneticPr fontId="16" type="noConversion"/>
  </si>
  <si>
    <t>프로 / 동화</t>
    <phoneticPr fontId="16" type="noConversion"/>
  </si>
  <si>
    <t>차량 회차 비용 5만원</t>
    <phoneticPr fontId="16" type="noConversion"/>
  </si>
  <si>
    <t>황정현팀장 100불 네고</t>
    <phoneticPr fontId="16" type="noConversion"/>
  </si>
  <si>
    <t>SONATA DN8</t>
    <phoneticPr fontId="16" type="noConversion"/>
  </si>
  <si>
    <t>KIA K5</t>
    <phoneticPr fontId="16" type="noConversion"/>
  </si>
  <si>
    <t>KIA SPORTAGE</t>
  </si>
  <si>
    <t>HYUNDAI TUCSON</t>
  </si>
  <si>
    <t>KMHL141EBNA203855</t>
    <phoneticPr fontId="16" type="noConversion"/>
  </si>
  <si>
    <t>KNAG341ABMA107891</t>
    <phoneticPr fontId="16" type="noConversion"/>
  </si>
  <si>
    <t>KNAP681ABNK961842</t>
    <phoneticPr fontId="16" type="noConversion"/>
  </si>
  <si>
    <t>KMHJC81BHNU116800</t>
    <phoneticPr fontId="16" type="noConversion"/>
  </si>
  <si>
    <t>BK NO : SEL23040702</t>
    <phoneticPr fontId="16" type="noConversion"/>
  </si>
  <si>
    <t>O</t>
    <phoneticPr fontId="16" type="noConversion"/>
  </si>
  <si>
    <t>이정섭 차장</t>
    <phoneticPr fontId="28" type="noConversion"/>
  </si>
  <si>
    <t>BK NO : SEL23040603</t>
    <phoneticPr fontId="16" type="noConversion"/>
  </si>
  <si>
    <t>4/15 작업</t>
    <phoneticPr fontId="16" type="noConversion"/>
  </si>
  <si>
    <t>반입넘버 : PANSEL2304571001</t>
    <phoneticPr fontId="16" type="noConversion"/>
  </si>
  <si>
    <t>(작업일변경) 4/14</t>
    <phoneticPr fontId="16" type="noConversion"/>
  </si>
  <si>
    <t>4/14 서류마감</t>
    <phoneticPr fontId="16" type="noConversion"/>
  </si>
  <si>
    <t>4/14 서류마감</t>
    <phoneticPr fontId="16" type="noConversion"/>
  </si>
  <si>
    <t>4/14 서류마감</t>
    <phoneticPr fontId="16" type="noConversion"/>
  </si>
  <si>
    <t>4/14 작업</t>
    <phoneticPr fontId="16" type="noConversion"/>
  </si>
  <si>
    <t>인천</t>
    <phoneticPr fontId="16" type="noConversion"/>
  </si>
  <si>
    <t>부곡</t>
    <phoneticPr fontId="16" type="noConversion"/>
  </si>
  <si>
    <t>CKX / COSCO</t>
    <phoneticPr fontId="16" type="noConversion"/>
  </si>
  <si>
    <t>1. REVERENCE 1984W</t>
    <phoneticPr fontId="16" type="noConversion"/>
  </si>
  <si>
    <t>PRE 서류마감으로 출항 앞당겨짐</t>
    <phoneticPr fontId="16" type="noConversion"/>
  </si>
  <si>
    <t>CKX / ZIM</t>
    <phoneticPr fontId="16" type="noConversion"/>
  </si>
  <si>
    <t>W973159</t>
    <phoneticPr fontId="16" type="noConversion"/>
  </si>
  <si>
    <t>(모선변경) REVERENCE 1983W</t>
    <phoneticPr fontId="16" type="noConversion"/>
  </si>
  <si>
    <t>MPP / SITC</t>
    <phoneticPr fontId="16" type="noConversion"/>
  </si>
  <si>
    <t>반입넘버 : PANSEL2304576701</t>
    <phoneticPr fontId="16" type="noConversion"/>
  </si>
  <si>
    <t>BK NO : 096KR0889842</t>
    <phoneticPr fontId="16" type="noConversion"/>
  </si>
  <si>
    <t>3/7 작업</t>
    <phoneticPr fontId="16" type="noConversion"/>
  </si>
  <si>
    <t>KNAF341BENA123553</t>
    <phoneticPr fontId="16" type="noConversion"/>
  </si>
  <si>
    <t>02-3706-3448</t>
    <phoneticPr fontId="28" type="noConversion"/>
  </si>
  <si>
    <t>2. MSC PRECISION V HW313A</t>
    <phoneticPr fontId="16" type="noConversion"/>
  </si>
  <si>
    <t>계근표 실중량</t>
    <phoneticPr fontId="16" type="noConversion"/>
  </si>
  <si>
    <t>아르만</t>
    <phoneticPr fontId="16" type="noConversion"/>
  </si>
  <si>
    <t>연아</t>
    <phoneticPr fontId="16" type="noConversion"/>
  </si>
  <si>
    <t>4/19 작업</t>
    <phoneticPr fontId="16" type="noConversion"/>
  </si>
  <si>
    <t>4/17 서류마감</t>
  </si>
  <si>
    <t>4/17 서류마감</t>
    <phoneticPr fontId="16" type="noConversion"/>
  </si>
  <si>
    <t>쇼링비 코마시스 부담</t>
    <phoneticPr fontId="16" type="noConversion"/>
  </si>
  <si>
    <t>1. REVERENCE 1984W</t>
    <phoneticPr fontId="16" type="noConversion"/>
  </si>
  <si>
    <t>(모선변경) REVERENCE 1985W</t>
    <phoneticPr fontId="16" type="noConversion"/>
  </si>
  <si>
    <t>서퓨 미비로 인한 딜레이</t>
    <phoneticPr fontId="16" type="noConversion"/>
  </si>
  <si>
    <t>서퓨 미비로 인한 딜레이</t>
    <phoneticPr fontId="16" type="noConversion"/>
  </si>
  <si>
    <t>SITINSV059701GA~C</t>
    <phoneticPr fontId="16" type="noConversion"/>
  </si>
  <si>
    <t>BK NO : 096KR0893981</t>
    <phoneticPr fontId="16" type="noConversion"/>
  </si>
  <si>
    <t>BK NO : 096KR0893982</t>
    <phoneticPr fontId="16" type="noConversion"/>
  </si>
  <si>
    <t>FJ16370914</t>
    <phoneticPr fontId="16" type="noConversion"/>
  </si>
  <si>
    <t>FFAU1639581</t>
    <phoneticPr fontId="16" type="noConversion"/>
  </si>
  <si>
    <t>부곡</t>
    <phoneticPr fontId="16" type="noConversion"/>
  </si>
  <si>
    <t>C251</t>
  </si>
  <si>
    <t>멕스카 C249</t>
    <phoneticPr fontId="16" type="noConversion"/>
  </si>
  <si>
    <t>고레안 C250</t>
    <phoneticPr fontId="16" type="noConversion"/>
  </si>
  <si>
    <t>C241</t>
    <phoneticPr fontId="16" type="noConversion"/>
  </si>
  <si>
    <t>C252</t>
    <phoneticPr fontId="16" type="noConversion"/>
  </si>
  <si>
    <t>3. MSC SOPHIE HW315A</t>
  </si>
  <si>
    <t>3. MSC SOPHIE HW315A</t>
    <phoneticPr fontId="16" type="noConversion"/>
  </si>
  <si>
    <t>1. MSC SOPHIE HW315A</t>
  </si>
  <si>
    <t>1. MSC SOPHIE HW315A</t>
    <phoneticPr fontId="16" type="noConversion"/>
  </si>
  <si>
    <t>FJ17360243</t>
  </si>
  <si>
    <t>TCLU5917460</t>
    <phoneticPr fontId="16" type="noConversion"/>
  </si>
  <si>
    <t>KMHFF41RBFA443605</t>
    <phoneticPr fontId="16" type="noConversion"/>
  </si>
  <si>
    <t>SALRA2BN5JA056965</t>
    <phoneticPr fontId="16" type="noConversion"/>
  </si>
  <si>
    <t>FJ16367793</t>
    <phoneticPr fontId="16" type="noConversion"/>
  </si>
  <si>
    <t>CAIU7775624</t>
    <phoneticPr fontId="16" type="noConversion"/>
  </si>
  <si>
    <t>FJ16367791</t>
    <phoneticPr fontId="16" type="noConversion"/>
  </si>
  <si>
    <t>FJ16367792</t>
    <phoneticPr fontId="16" type="noConversion"/>
  </si>
  <si>
    <t>KNAKW815BEA467446</t>
    <phoneticPr fontId="16" type="noConversion"/>
  </si>
  <si>
    <t>GRANDEUR</t>
    <phoneticPr fontId="16" type="noConversion"/>
  </si>
  <si>
    <t>KNAKU815BBA129696</t>
    <phoneticPr fontId="16" type="noConversion"/>
  </si>
  <si>
    <t>KNAKU815BBA136674</t>
    <phoneticPr fontId="16" type="noConversion"/>
  </si>
  <si>
    <t>BK NO : 096KR0893978</t>
    <phoneticPr fontId="16" type="noConversion"/>
  </si>
  <si>
    <t>O</t>
    <phoneticPr fontId="16" type="noConversion"/>
  </si>
  <si>
    <t>CAIU7427151</t>
    <phoneticPr fontId="16" type="noConversion"/>
  </si>
  <si>
    <t>K5</t>
    <phoneticPr fontId="16" type="noConversion"/>
  </si>
  <si>
    <t>FJ16370916</t>
    <phoneticPr fontId="16" type="noConversion"/>
  </si>
  <si>
    <t>SANTAFE</t>
    <phoneticPr fontId="16" type="noConversion"/>
  </si>
  <si>
    <t>SORENTO</t>
    <phoneticPr fontId="16" type="noConversion"/>
  </si>
  <si>
    <t>KMHSW81UBEU255030</t>
    <phoneticPr fontId="16" type="noConversion"/>
  </si>
  <si>
    <t>KNAPH81ABGA215601</t>
    <phoneticPr fontId="16" type="noConversion"/>
  </si>
  <si>
    <t>KNAKU815BCA262890</t>
    <phoneticPr fontId="16" type="noConversion"/>
  </si>
  <si>
    <t>KNAGN419BFA551993</t>
    <phoneticPr fontId="16" type="noConversion"/>
  </si>
  <si>
    <t>KNAPE813BEK614083</t>
    <phoneticPr fontId="16" type="noConversion"/>
  </si>
  <si>
    <t>KMHE341CBFA055061</t>
    <phoneticPr fontId="16" type="noConversion"/>
  </si>
  <si>
    <t>DISCOVERY</t>
  </si>
  <si>
    <t>SPORTAGE</t>
    <phoneticPr fontId="16" type="noConversion"/>
  </si>
  <si>
    <t>SALRA2BN3JA079287</t>
    <phoneticPr fontId="16" type="noConversion"/>
  </si>
  <si>
    <t>TLLU7564035</t>
    <phoneticPr fontId="16" type="noConversion"/>
  </si>
  <si>
    <t>KMHR581ADMU260754</t>
    <phoneticPr fontId="16" type="noConversion"/>
  </si>
  <si>
    <t>KNAKW815BEA459058</t>
    <phoneticPr fontId="16" type="noConversion"/>
  </si>
  <si>
    <t>SORENTO</t>
    <phoneticPr fontId="16" type="noConversion"/>
  </si>
  <si>
    <t>SANTAFE</t>
    <phoneticPr fontId="16" type="noConversion"/>
  </si>
  <si>
    <t>KMHSJ81UBBU641258</t>
    <phoneticPr fontId="16" type="noConversion"/>
  </si>
  <si>
    <t>계근표 실중량</t>
    <phoneticPr fontId="16" type="noConversion"/>
  </si>
  <si>
    <t>HP / 동화</t>
    <phoneticPr fontId="16" type="noConversion"/>
  </si>
  <si>
    <t>MSC</t>
    <phoneticPr fontId="16" type="noConversion"/>
  </si>
  <si>
    <t>4/19 작업</t>
    <phoneticPr fontId="16" type="noConversion"/>
  </si>
  <si>
    <t>4/21 서류마감</t>
    <phoneticPr fontId="16" type="noConversion"/>
  </si>
  <si>
    <t>MSC SOPHIE HW316A</t>
    <phoneticPr fontId="16" type="noConversion"/>
  </si>
  <si>
    <t>KNAPH81ABGA187587</t>
    <phoneticPr fontId="16" type="noConversion"/>
  </si>
  <si>
    <t>KNAKU815BCA253912</t>
    <phoneticPr fontId="16" type="noConversion"/>
  </si>
  <si>
    <t>DISCOVERY</t>
    <phoneticPr fontId="16" type="noConversion"/>
  </si>
  <si>
    <t>MSMU8173056</t>
    <phoneticPr fontId="16" type="noConversion"/>
  </si>
  <si>
    <t>BK NO : 096KR0894728</t>
    <phoneticPr fontId="16" type="noConversion"/>
  </si>
  <si>
    <t>Grandeur</t>
  </si>
  <si>
    <t>KMHWG81KDLU134866</t>
    <phoneticPr fontId="16" type="noConversion"/>
  </si>
  <si>
    <t>BK NO : 096KR0895427</t>
    <phoneticPr fontId="16" type="noConversion"/>
  </si>
  <si>
    <t>MSC SOPHIE HW316A</t>
    <phoneticPr fontId="16" type="noConversion"/>
  </si>
  <si>
    <t>BK NO : KDINCSA-230411A</t>
    <phoneticPr fontId="16" type="noConversion"/>
  </si>
  <si>
    <t>BK NO : KDINCSA-230411A</t>
    <phoneticPr fontId="16" type="noConversion"/>
  </si>
  <si>
    <t>REVERENCE 1986W</t>
  </si>
  <si>
    <t>반입넘버 : PANSEL2304591401</t>
    <phoneticPr fontId="16" type="noConversion"/>
  </si>
  <si>
    <t>4/21 서류마감</t>
    <phoneticPr fontId="16" type="noConversion"/>
  </si>
  <si>
    <t>4/21 서류마감</t>
    <phoneticPr fontId="16" type="noConversion"/>
  </si>
  <si>
    <t>HYUNDAI SANTAFE</t>
    <phoneticPr fontId="16" type="noConversion"/>
  </si>
  <si>
    <t>MEDU7827020</t>
    <phoneticPr fontId="16" type="noConversion"/>
  </si>
  <si>
    <t>FJ17360260</t>
    <phoneticPr fontId="16" type="noConversion"/>
  </si>
  <si>
    <t>KIA SORENTO</t>
    <phoneticPr fontId="16" type="noConversion"/>
  </si>
  <si>
    <t>KIA CARNIVAL</t>
    <phoneticPr fontId="16" type="noConversion"/>
  </si>
  <si>
    <t>KNAKU815BCA283567</t>
    <phoneticPr fontId="16" type="noConversion"/>
  </si>
  <si>
    <t>KNAMB81ABGS218947</t>
    <phoneticPr fontId="16" type="noConversion"/>
  </si>
  <si>
    <t>KMHSW81UBFU353410</t>
    <phoneticPr fontId="16" type="noConversion"/>
  </si>
  <si>
    <t>O</t>
    <phoneticPr fontId="16" type="noConversion"/>
  </si>
  <si>
    <t>KMHFF41RBFA469231</t>
    <phoneticPr fontId="16" type="noConversion"/>
  </si>
  <si>
    <t>FJ17360258</t>
    <phoneticPr fontId="16" type="noConversion"/>
  </si>
  <si>
    <t>Santafe</t>
    <phoneticPr fontId="16" type="noConversion"/>
  </si>
  <si>
    <t>Sorento</t>
    <phoneticPr fontId="16" type="noConversion"/>
  </si>
  <si>
    <t>KMHSW81UDEU193315</t>
    <phoneticPr fontId="16" type="noConversion"/>
  </si>
  <si>
    <t>KNAKU814DBA188913</t>
    <phoneticPr fontId="16" type="noConversion"/>
  </si>
  <si>
    <t>KMHFF41RBGA517698</t>
    <phoneticPr fontId="16" type="noConversion"/>
  </si>
  <si>
    <t>BK NO : 096KR0894487</t>
    <phoneticPr fontId="16" type="noConversion"/>
  </si>
  <si>
    <t>CCLU7285308</t>
    <phoneticPr fontId="16" type="noConversion"/>
  </si>
  <si>
    <t>KNAMC81ABKS566169</t>
    <phoneticPr fontId="16" type="noConversion"/>
  </si>
  <si>
    <t>benz</t>
  </si>
  <si>
    <t>new sorento</t>
  </si>
  <si>
    <t>k3</t>
  </si>
  <si>
    <t>sorento</t>
  </si>
  <si>
    <t>WDDHF0CB8GB201566</t>
    <phoneticPr fontId="16" type="noConversion"/>
  </si>
  <si>
    <t>KNAKW815BEA479784</t>
    <phoneticPr fontId="16" type="noConversion"/>
  </si>
  <si>
    <t>KNAFK41BBEA197398</t>
    <phoneticPr fontId="16" type="noConversion"/>
  </si>
  <si>
    <t>KNAPH81ABHA302193</t>
    <phoneticPr fontId="16" type="noConversion"/>
  </si>
  <si>
    <t>MSC SOPHIE HW316A</t>
    <phoneticPr fontId="16" type="noConversion"/>
  </si>
  <si>
    <t>FJ17360245</t>
    <phoneticPr fontId="16" type="noConversion"/>
  </si>
  <si>
    <t>KIA CARNIVAL</t>
    <phoneticPr fontId="16" type="noConversion"/>
  </si>
  <si>
    <t>KIA SORENTO</t>
    <phoneticPr fontId="16" type="noConversion"/>
  </si>
  <si>
    <t>KNAME81ABKS606857</t>
    <phoneticPr fontId="16" type="noConversion"/>
  </si>
  <si>
    <t>KNARL81BHMA026441</t>
    <phoneticPr fontId="16" type="noConversion"/>
  </si>
  <si>
    <t>O</t>
    <phoneticPr fontId="16" type="noConversion"/>
  </si>
  <si>
    <t>(선명변경) MSC AMEERA III HW313A</t>
    <phoneticPr fontId="16" type="noConversion"/>
  </si>
  <si>
    <t>서류 미비로 인한 딜레이</t>
    <phoneticPr fontId="16" type="noConversion"/>
  </si>
  <si>
    <t>BK NO : 096KR0892000</t>
    <phoneticPr fontId="16" type="noConversion"/>
  </si>
  <si>
    <t>계근표 실중량</t>
    <phoneticPr fontId="16" type="noConversion"/>
  </si>
  <si>
    <t>W973132</t>
    <phoneticPr fontId="16" type="noConversion"/>
  </si>
  <si>
    <t>4/21 AM 서류마감</t>
    <phoneticPr fontId="16" type="noConversion"/>
  </si>
  <si>
    <t>MRN NO : 23MSCU1755E</t>
    <phoneticPr fontId="16" type="noConversion"/>
  </si>
  <si>
    <t>MRN NO : 23MSCU1755E</t>
    <phoneticPr fontId="16" type="noConversion"/>
  </si>
  <si>
    <t>CKX / ZIM</t>
    <phoneticPr fontId="16" type="noConversion"/>
  </si>
  <si>
    <t>BK NO : SEL23041501</t>
    <phoneticPr fontId="16" type="noConversion"/>
  </si>
  <si>
    <t>1. REVERENCE 1985W</t>
    <phoneticPr fontId="16" type="noConversion"/>
  </si>
  <si>
    <t>4/19 작업</t>
    <phoneticPr fontId="16" type="noConversion"/>
  </si>
  <si>
    <t>HYUNDAI SONATA</t>
  </si>
  <si>
    <t>KMHE341DBKA492811</t>
    <phoneticPr fontId="16" type="noConversion"/>
  </si>
  <si>
    <t>KMHE341DBKA529324</t>
    <phoneticPr fontId="16" type="noConversion"/>
  </si>
  <si>
    <t>KMHE341DBKA537690</t>
    <phoneticPr fontId="16" type="noConversion"/>
  </si>
  <si>
    <t>KMHE341CBJA415238</t>
    <phoneticPr fontId="16" type="noConversion"/>
  </si>
  <si>
    <t>BK NO : ZIMUSEL71047307</t>
    <phoneticPr fontId="16" type="noConversion"/>
  </si>
  <si>
    <t>(모선변경) REVERENCE 1986W</t>
    <phoneticPr fontId="16" type="noConversion"/>
  </si>
  <si>
    <t>KMHL141EBLA017042</t>
    <phoneticPr fontId="16" type="noConversion"/>
  </si>
  <si>
    <t>KMHF141CBKA280074</t>
    <phoneticPr fontId="16" type="noConversion"/>
  </si>
  <si>
    <t>KMHFH41NBFA411252</t>
    <phoneticPr fontId="16" type="noConversion"/>
  </si>
  <si>
    <t>O</t>
    <phoneticPr fontId="16" type="noConversion"/>
  </si>
  <si>
    <t>BK NO : RINCF30836</t>
    <phoneticPr fontId="16" type="noConversion"/>
  </si>
  <si>
    <t>대양통상</t>
    <phoneticPr fontId="16" type="noConversion"/>
  </si>
  <si>
    <t>인천 - 비슈케크</t>
    <phoneticPr fontId="16" type="noConversion"/>
  </si>
  <si>
    <t>익스프레스</t>
    <phoneticPr fontId="16" type="noConversion"/>
  </si>
  <si>
    <t>WOOJIN</t>
    <phoneticPr fontId="16" type="noConversion"/>
  </si>
  <si>
    <t>ZIM AUSTRALIA 26E</t>
    <phoneticPr fontId="16" type="noConversion"/>
  </si>
  <si>
    <t>CCAM 필수</t>
    <phoneticPr fontId="16" type="noConversion"/>
  </si>
  <si>
    <t>KNAPH81BBJA439241</t>
    <phoneticPr fontId="16" type="noConversion"/>
  </si>
  <si>
    <t>KNAMC81ABLS645758</t>
    <phoneticPr fontId="16" type="noConversion"/>
  </si>
  <si>
    <t>KNAPN813BKK625095</t>
    <phoneticPr fontId="16" type="noConversion"/>
  </si>
  <si>
    <t>KMHD741EEKU863140</t>
    <phoneticPr fontId="16" type="noConversion"/>
  </si>
  <si>
    <t>O</t>
    <phoneticPr fontId="16" type="noConversion"/>
  </si>
  <si>
    <t>4/24 작업</t>
    <phoneticPr fontId="16" type="noConversion"/>
  </si>
  <si>
    <t>4/25 작업</t>
    <phoneticPr fontId="16" type="noConversion"/>
  </si>
  <si>
    <t>BK NO : ZIMUSEL71047412</t>
    <phoneticPr fontId="16" type="noConversion"/>
  </si>
  <si>
    <t>MRN NO : 23MSCU1755E</t>
    <phoneticPr fontId="16" type="noConversion"/>
  </si>
  <si>
    <t>BK NO : 096KR0893853</t>
    <phoneticPr fontId="16" type="noConversion"/>
  </si>
  <si>
    <t>EDI DUE DATE : 4/20</t>
    <phoneticPr fontId="16" type="noConversion"/>
  </si>
  <si>
    <t>MRN 공유</t>
    <phoneticPr fontId="16" type="noConversion"/>
  </si>
  <si>
    <t>REVERENCE 1985W</t>
    <phoneticPr fontId="16" type="noConversion"/>
  </si>
  <si>
    <t>A16561</t>
    <phoneticPr fontId="16" type="noConversion"/>
  </si>
  <si>
    <t>PALISADE</t>
    <phoneticPr fontId="16" type="noConversion"/>
  </si>
  <si>
    <t>CNEE C248</t>
    <phoneticPr fontId="16" type="noConversion"/>
  </si>
  <si>
    <t>CNEE C241</t>
    <phoneticPr fontId="16" type="noConversion"/>
  </si>
  <si>
    <t>HP / 동화</t>
    <phoneticPr fontId="16" type="noConversion"/>
  </si>
  <si>
    <t>4/20 작업</t>
    <phoneticPr fontId="16" type="noConversion"/>
  </si>
  <si>
    <t>반입넘버 : PANSEL2304607401</t>
    <phoneticPr fontId="16" type="noConversion"/>
  </si>
  <si>
    <t>FJ16370826</t>
  </si>
  <si>
    <t>FJ16370609</t>
  </si>
  <si>
    <t>MRN NO : 23MSCU0287E</t>
    <phoneticPr fontId="16" type="noConversion"/>
  </si>
  <si>
    <t>HJIT</t>
    <phoneticPr fontId="16" type="noConversion"/>
  </si>
  <si>
    <t>1. MSC AMEERA III HW314A</t>
    <phoneticPr fontId="16" type="noConversion"/>
  </si>
  <si>
    <t>신시대 / 이레</t>
  </si>
  <si>
    <t>4/19 SUR</t>
    <phoneticPr fontId="16" type="noConversion"/>
  </si>
  <si>
    <t>MSC CARPATHIA III HW312A</t>
    <phoneticPr fontId="16" type="noConversion"/>
  </si>
  <si>
    <t>(선명변경) MSC AMEERA III HW313A</t>
    <phoneticPr fontId="16" type="noConversion"/>
  </si>
  <si>
    <t>MEDUK1989558</t>
    <phoneticPr fontId="16" type="noConversion"/>
  </si>
  <si>
    <t>4/26 AM 서류마감</t>
    <phoneticPr fontId="16" type="noConversion"/>
  </si>
  <si>
    <t>BK NO : 541064</t>
    <phoneticPr fontId="16" type="noConversion"/>
  </si>
  <si>
    <t>계근표 실중량</t>
    <phoneticPr fontId="16" type="noConversion"/>
  </si>
  <si>
    <t>계근표 실중량</t>
    <phoneticPr fontId="16" type="noConversion"/>
  </si>
  <si>
    <t>TRLU5691936</t>
    <phoneticPr fontId="16" type="noConversion"/>
  </si>
  <si>
    <t>MEDUK1989566</t>
    <phoneticPr fontId="16" type="noConversion"/>
  </si>
  <si>
    <t>비엘 정정비 명성 청구</t>
    <phoneticPr fontId="16" type="noConversion"/>
  </si>
  <si>
    <t>비엘 정정비 명성 청구</t>
    <phoneticPr fontId="16" type="noConversion"/>
  </si>
  <si>
    <t>MSFF23PTI04001</t>
    <phoneticPr fontId="16" type="noConversion"/>
  </si>
  <si>
    <t>계근표 실중량</t>
    <phoneticPr fontId="16" type="noConversion"/>
  </si>
  <si>
    <t>TCKU9326658</t>
    <phoneticPr fontId="16" type="noConversion"/>
  </si>
  <si>
    <t>재반출</t>
    <phoneticPr fontId="16" type="noConversion"/>
  </si>
  <si>
    <t>면장 8만원 청구</t>
    <phoneticPr fontId="16" type="noConversion"/>
  </si>
  <si>
    <t>기존 씰</t>
    <phoneticPr fontId="16" type="noConversion"/>
  </si>
  <si>
    <t>재반출 비용</t>
    <phoneticPr fontId="16" type="noConversion"/>
  </si>
  <si>
    <t>씰비용</t>
    <phoneticPr fontId="16" type="noConversion"/>
  </si>
  <si>
    <t>운송비</t>
    <phoneticPr fontId="16" type="noConversion"/>
  </si>
  <si>
    <t>KNAGU411BKA261622</t>
  </si>
  <si>
    <t>KMHR581EDNU452308</t>
    <phoneticPr fontId="16" type="noConversion"/>
  </si>
  <si>
    <t>KNAGT411BLA355562</t>
    <phoneticPr fontId="16" type="noConversion"/>
  </si>
  <si>
    <t>KNAGT411BKA334330</t>
    <phoneticPr fontId="16" type="noConversion"/>
  </si>
  <si>
    <t>O</t>
    <phoneticPr fontId="16" type="noConversion"/>
  </si>
  <si>
    <t>USED CLOTHES</t>
    <phoneticPr fontId="16" type="noConversion"/>
  </si>
  <si>
    <t>KNAPF81ABKA487343</t>
    <phoneticPr fontId="16" type="noConversion"/>
  </si>
  <si>
    <t>KNAPG81ABLA560029</t>
    <phoneticPr fontId="16" type="noConversion"/>
  </si>
  <si>
    <t>KNAPG81ABLA566804</t>
    <phoneticPr fontId="16" type="noConversion"/>
  </si>
  <si>
    <t>KMHE341DBKA524739</t>
    <phoneticPr fontId="16" type="noConversion"/>
  </si>
  <si>
    <t>O</t>
    <phoneticPr fontId="16" type="noConversion"/>
  </si>
  <si>
    <t>SORENTO</t>
    <phoneticPr fontId="16" type="noConversion"/>
  </si>
  <si>
    <t>K5</t>
    <phoneticPr fontId="16" type="noConversion"/>
  </si>
  <si>
    <t>SORENTO</t>
    <phoneticPr fontId="16" type="noConversion"/>
  </si>
  <si>
    <t>KMHS281BDLU263731</t>
    <phoneticPr fontId="16" type="noConversion"/>
  </si>
  <si>
    <t>KMHS281BDKU169108</t>
    <phoneticPr fontId="16" type="noConversion"/>
  </si>
  <si>
    <t>AVANTE</t>
    <phoneticPr fontId="16" type="noConversion"/>
  </si>
  <si>
    <t>SONATA</t>
    <phoneticPr fontId="16" type="noConversion"/>
  </si>
  <si>
    <t>CARENS</t>
    <phoneticPr fontId="16" type="noConversion"/>
  </si>
  <si>
    <t>4/24 서류마감</t>
    <phoneticPr fontId="16" type="noConversion"/>
  </si>
  <si>
    <t>4/21 작업</t>
    <phoneticPr fontId="16" type="noConversion"/>
  </si>
  <si>
    <t>KNAPH81BDJA430711</t>
  </si>
  <si>
    <t>KNAHU814BJK186287</t>
  </si>
  <si>
    <t>KMHD641DBJU758146</t>
    <phoneticPr fontId="16" type="noConversion"/>
  </si>
  <si>
    <t>KMHE341DBKA533859</t>
    <phoneticPr fontId="16" type="noConversion"/>
  </si>
  <si>
    <t>REVERENCE 1986W</t>
    <phoneticPr fontId="16" type="noConversion"/>
  </si>
  <si>
    <t>KNAPK81ADKA491900</t>
  </si>
  <si>
    <t>KNAGS416BJA240597</t>
  </si>
  <si>
    <t>KNAPG81ABKA551002</t>
  </si>
  <si>
    <t>KNAPS81BBJA391716</t>
  </si>
  <si>
    <t>O</t>
    <phoneticPr fontId="16" type="noConversion"/>
  </si>
  <si>
    <t>MSDU8529813</t>
    <phoneticPr fontId="16" type="noConversion"/>
  </si>
  <si>
    <t>MSDU5644182</t>
    <phoneticPr fontId="16" type="noConversion"/>
  </si>
  <si>
    <t>4/17 WAYBILL</t>
    <phoneticPr fontId="16" type="noConversion"/>
  </si>
  <si>
    <t>4/13 SUR</t>
    <phoneticPr fontId="16" type="noConversion"/>
  </si>
  <si>
    <t>4/5 SUR</t>
    <phoneticPr fontId="16" type="noConversion"/>
  </si>
  <si>
    <t>4/5 SUR</t>
    <phoneticPr fontId="16" type="noConversion"/>
  </si>
  <si>
    <t>MEDUK1987636</t>
    <phoneticPr fontId="16" type="noConversion"/>
  </si>
  <si>
    <t>GEORGIAN O/F 송금</t>
    <phoneticPr fontId="16" type="noConversion"/>
  </si>
  <si>
    <t>GEORGIAN O/F 송금</t>
    <phoneticPr fontId="16" type="noConversion"/>
  </si>
  <si>
    <t>PP</t>
    <phoneticPr fontId="16" type="noConversion"/>
  </si>
  <si>
    <t>PP</t>
    <phoneticPr fontId="16" type="noConversion"/>
  </si>
  <si>
    <t>CC</t>
    <phoneticPr fontId="16" type="noConversion"/>
  </si>
  <si>
    <t>4/17 SUR</t>
    <phoneticPr fontId="16" type="noConversion"/>
  </si>
  <si>
    <t>BK NO : 096KR0892415</t>
    <phoneticPr fontId="16" type="noConversion"/>
  </si>
  <si>
    <t>BK NO : 096KR0892418</t>
    <phoneticPr fontId="16" type="noConversion"/>
  </si>
  <si>
    <t>BK NO : 096KR0892417</t>
    <phoneticPr fontId="16" type="noConversion"/>
  </si>
  <si>
    <t>KNAKN814DLA206619</t>
  </si>
  <si>
    <t>KNAKN814DMA216869</t>
  </si>
  <si>
    <t>KIA MOHAVE</t>
  </si>
  <si>
    <t>HYUNDAI PALISADE</t>
    <phoneticPr fontId="16" type="noConversion"/>
  </si>
  <si>
    <t>KIA MOHAVE</t>
    <phoneticPr fontId="16" type="noConversion"/>
  </si>
  <si>
    <t>KMHR581ADMU260223</t>
    <phoneticPr fontId="16" type="noConversion"/>
  </si>
  <si>
    <t>O</t>
    <phoneticPr fontId="16" type="noConversion"/>
  </si>
  <si>
    <t>KMHR381ADKU059676</t>
  </si>
  <si>
    <t>KNAMC81ABKS552048</t>
  </si>
  <si>
    <t>KIA CARNIVAL</t>
  </si>
  <si>
    <t>KMHJ381ADKU974453</t>
    <phoneticPr fontId="16" type="noConversion"/>
  </si>
  <si>
    <t>FJ16069066</t>
    <phoneticPr fontId="16" type="noConversion"/>
  </si>
  <si>
    <t>O</t>
    <phoneticPr fontId="16" type="noConversion"/>
  </si>
  <si>
    <t>FJ16370827</t>
    <phoneticPr fontId="16" type="noConversion"/>
  </si>
  <si>
    <t>HYUNDAI TUCSON</t>
    <phoneticPr fontId="16" type="noConversion"/>
  </si>
  <si>
    <t>KIA CARNIVAL</t>
    <phoneticPr fontId="16" type="noConversion"/>
  </si>
  <si>
    <t>KMHJ381ADKU960020</t>
    <phoneticPr fontId="16" type="noConversion"/>
  </si>
  <si>
    <t>KNAMC81ABKS553181</t>
    <phoneticPr fontId="16" type="noConversion"/>
  </si>
  <si>
    <t>KNAMC81ABKS557363</t>
    <phoneticPr fontId="16" type="noConversion"/>
  </si>
  <si>
    <t>KNAKM814DMA225575</t>
  </si>
  <si>
    <t>KNAKN814DMA216192</t>
    <phoneticPr fontId="16" type="noConversion"/>
  </si>
  <si>
    <t>KNAKR814DMA216760</t>
    <phoneticPr fontId="16" type="noConversion"/>
  </si>
  <si>
    <t>O</t>
    <phoneticPr fontId="16" type="noConversion"/>
  </si>
  <si>
    <t>2. MSC NAGOYA V HW315A</t>
  </si>
  <si>
    <t>2. MSC NAGOYA V HW315A</t>
    <phoneticPr fontId="16" type="noConversion"/>
  </si>
  <si>
    <t>(선명변경) MSC SOPHIE HW316A</t>
  </si>
  <si>
    <t>(선명변경) MSC SOPHIE HW316A</t>
    <phoneticPr fontId="16" type="noConversion"/>
  </si>
  <si>
    <t>1. MSC AMEERA III HW314A</t>
  </si>
  <si>
    <t>2. MSC PRECISION V 314A</t>
  </si>
  <si>
    <t>FBLU0116210</t>
    <phoneticPr fontId="16" type="noConversion"/>
  </si>
  <si>
    <t>MRN NO : 23MSCU1741E</t>
    <phoneticPr fontId="16" type="noConversion"/>
  </si>
  <si>
    <t>MSC NAGOYA V HW315A</t>
    <phoneticPr fontId="16" type="noConversion"/>
  </si>
  <si>
    <t>최종</t>
    <phoneticPr fontId="16" type="noConversion"/>
  </si>
  <si>
    <t>MSC NAGOYA V HW315A</t>
    <phoneticPr fontId="16" type="noConversion"/>
  </si>
  <si>
    <t>MRN NO : 23MSCU1741E</t>
    <phoneticPr fontId="16" type="noConversion"/>
  </si>
  <si>
    <t>MRN NO : 23MSCU1755E</t>
    <phoneticPr fontId="16" type="noConversion"/>
  </si>
  <si>
    <t>MRN NO : 23MSCU1741E</t>
    <phoneticPr fontId="16" type="noConversion"/>
  </si>
  <si>
    <t>VAT 별도</t>
    <phoneticPr fontId="16" type="noConversion"/>
  </si>
  <si>
    <t>영세</t>
    <phoneticPr fontId="16" type="noConversion"/>
  </si>
  <si>
    <t>재작업 비용</t>
    <phoneticPr fontId="16" type="noConversion"/>
  </si>
  <si>
    <t>MSC NAGOYA V HW315A</t>
    <phoneticPr fontId="16" type="noConversion"/>
  </si>
  <si>
    <t>MRN NO : 23MSCU1755E</t>
    <phoneticPr fontId="16" type="noConversion"/>
  </si>
  <si>
    <t>DEM \12,000</t>
    <phoneticPr fontId="16" type="noConversion"/>
  </si>
  <si>
    <t>엔에이치원 C254</t>
    <phoneticPr fontId="16" type="noConversion"/>
  </si>
  <si>
    <t>WJAXOTIC2303391A~D</t>
    <phoneticPr fontId="16" type="noConversion"/>
  </si>
  <si>
    <t>CNEE C255</t>
    <phoneticPr fontId="16" type="noConversion"/>
  </si>
  <si>
    <t>A12560</t>
  </si>
  <si>
    <t>계근표 실중량</t>
    <phoneticPr fontId="16" type="noConversion"/>
  </si>
  <si>
    <t>DEM \6,000</t>
    <phoneticPr fontId="16" type="noConversion"/>
  </si>
  <si>
    <t>OOCU8523082</t>
    <phoneticPr fontId="16" type="noConversion"/>
  </si>
  <si>
    <t>반입넘버 : PANSEL2304622301</t>
    <phoneticPr fontId="16" type="noConversion"/>
  </si>
  <si>
    <t>모포X // 신시대 재작업함</t>
    <phoneticPr fontId="16" type="noConversion"/>
  </si>
  <si>
    <t>회차비용 신시대 청구</t>
    <phoneticPr fontId="16" type="noConversion"/>
  </si>
  <si>
    <t>기존 씰</t>
    <phoneticPr fontId="16" type="noConversion"/>
  </si>
  <si>
    <t>재작업 비용</t>
    <phoneticPr fontId="16" type="noConversion"/>
  </si>
  <si>
    <t>VAT 별도</t>
    <phoneticPr fontId="16" type="noConversion"/>
  </si>
  <si>
    <t>재반출 비용</t>
    <phoneticPr fontId="16" type="noConversion"/>
  </si>
  <si>
    <t>씰비용</t>
    <phoneticPr fontId="16" type="noConversion"/>
  </si>
  <si>
    <t>운송비</t>
    <phoneticPr fontId="16" type="noConversion"/>
  </si>
  <si>
    <t>VAT 별도</t>
    <phoneticPr fontId="16" type="noConversion"/>
  </si>
  <si>
    <t>총합</t>
    <phoneticPr fontId="16" type="noConversion"/>
  </si>
  <si>
    <t>BMOU6473342</t>
    <phoneticPr fontId="16" type="noConversion"/>
  </si>
  <si>
    <t>WJAXOTTC2304519A~D</t>
    <phoneticPr fontId="16" type="noConversion"/>
  </si>
  <si>
    <t>WJAXOTTC2304521A~D</t>
    <phoneticPr fontId="16" type="noConversion"/>
  </si>
  <si>
    <t>SORENTO</t>
    <phoneticPr fontId="16" type="noConversion"/>
  </si>
  <si>
    <t>SANTAFE</t>
    <phoneticPr fontId="16" type="noConversion"/>
  </si>
  <si>
    <t>AVANTE</t>
    <phoneticPr fontId="16" type="noConversion"/>
  </si>
  <si>
    <t>MALIBU</t>
    <phoneticPr fontId="16" type="noConversion"/>
  </si>
  <si>
    <t>2. MSC NAGOYA V HW315A</t>
    <phoneticPr fontId="16" type="noConversion"/>
  </si>
  <si>
    <t>A153</t>
    <phoneticPr fontId="16" type="noConversion"/>
  </si>
  <si>
    <t>대양통상</t>
    <phoneticPr fontId="28" type="noConversion"/>
  </si>
  <si>
    <t>정찬의 사장님</t>
    <phoneticPr fontId="28" type="noConversion"/>
  </si>
  <si>
    <t>코레스타 LASHING 데미지 차감 $200 적용</t>
    <phoneticPr fontId="16" type="noConversion"/>
  </si>
  <si>
    <t>부곡픽업 $300 포함</t>
    <phoneticPr fontId="16" type="noConversion"/>
  </si>
  <si>
    <t>반입지: HJIT / 02012016</t>
    <phoneticPr fontId="16" type="noConversion"/>
  </si>
  <si>
    <t>HJIT 02012016</t>
    <phoneticPr fontId="16" type="noConversion"/>
  </si>
  <si>
    <t>A4220552490</t>
    <phoneticPr fontId="16" type="noConversion"/>
  </si>
  <si>
    <t>A4220549326</t>
  </si>
  <si>
    <t>KMHSW81UBEU208330</t>
    <phoneticPr fontId="16" type="noConversion"/>
  </si>
  <si>
    <t>KMHS581CDKU108451</t>
    <phoneticPr fontId="16" type="noConversion"/>
  </si>
  <si>
    <t>KMHSW81UBDU006618</t>
    <phoneticPr fontId="16" type="noConversion"/>
  </si>
  <si>
    <t>O</t>
    <phoneticPr fontId="16" type="noConversion"/>
  </si>
  <si>
    <t>GIPU4393611</t>
    <phoneticPr fontId="16" type="noConversion"/>
  </si>
  <si>
    <t>ZCSU8664407</t>
    <phoneticPr fontId="16" type="noConversion"/>
  </si>
  <si>
    <t>EDI DUE DATE : 23/04/27</t>
    <phoneticPr fontId="16" type="noConversion"/>
  </si>
  <si>
    <t>쇼링 65만원 청구</t>
    <phoneticPr fontId="16" type="noConversion"/>
  </si>
  <si>
    <t>KMHS281BBKU151168</t>
  </si>
  <si>
    <t>KNARM81BHMA074910</t>
  </si>
  <si>
    <t>KMHLM41EEMU075971</t>
  </si>
  <si>
    <t>KLAZA69XDJB029560</t>
  </si>
  <si>
    <t>SPORTAGE</t>
    <phoneticPr fontId="16" type="noConversion"/>
  </si>
  <si>
    <t>BENZ E220</t>
  </si>
  <si>
    <t>ZCSU6114947</t>
    <phoneticPr fontId="16" type="noConversion"/>
  </si>
  <si>
    <t>O</t>
    <phoneticPr fontId="16" type="noConversion"/>
  </si>
  <si>
    <t>BK NO : ZIMUSEL71047303</t>
    <phoneticPr fontId="16" type="noConversion"/>
  </si>
  <si>
    <t>KNAGT415GGA006101</t>
    <phoneticPr fontId="16" type="noConversion"/>
  </si>
  <si>
    <t>KNAPH81ABGA270719</t>
    <phoneticPr fontId="16" type="noConversion"/>
  </si>
  <si>
    <t>KNAPS81ABGA213037</t>
    <phoneticPr fontId="16" type="noConversion"/>
  </si>
  <si>
    <t>KNAPE813BEK657886</t>
    <phoneticPr fontId="16" type="noConversion"/>
  </si>
  <si>
    <t>ZCSU6916006</t>
    <phoneticPr fontId="16" type="noConversion"/>
  </si>
  <si>
    <t>KNAGN419BFA536084</t>
    <phoneticPr fontId="16" type="noConversion"/>
  </si>
  <si>
    <t>KMHFF41RBFA419849</t>
    <phoneticPr fontId="16" type="noConversion"/>
  </si>
  <si>
    <t>KNAPS81ABGA206323</t>
    <phoneticPr fontId="16" type="noConversion"/>
  </si>
  <si>
    <t>KNAPR813BGK052310</t>
    <phoneticPr fontId="16" type="noConversion"/>
  </si>
  <si>
    <t>WDDHF0CBXEB027528</t>
    <phoneticPr fontId="16" type="noConversion"/>
  </si>
  <si>
    <t>KMHSW81UBHU720860</t>
    <phoneticPr fontId="16" type="noConversion"/>
  </si>
  <si>
    <t>KNAPS81ABFA072156</t>
    <phoneticPr fontId="16" type="noConversion"/>
  </si>
  <si>
    <t>KMHSW81UDFU340185</t>
    <phoneticPr fontId="16" type="noConversion"/>
  </si>
  <si>
    <t>SM6</t>
    <phoneticPr fontId="16" type="noConversion"/>
  </si>
  <si>
    <t>KNMA4B2LMGP005201</t>
    <phoneticPr fontId="16" type="noConversion"/>
  </si>
  <si>
    <t>KNAKT815BEA543819</t>
    <phoneticPr fontId="16" type="noConversion"/>
  </si>
  <si>
    <t>KNAKV815BEA489431</t>
    <phoneticPr fontId="16" type="noConversion"/>
  </si>
  <si>
    <t>KMHSW81UBGU679069</t>
    <phoneticPr fontId="16" type="noConversion"/>
  </si>
  <si>
    <t>REXTON</t>
  </si>
  <si>
    <t>WDDHF0CB4EA939495</t>
    <phoneticPr fontId="16" type="noConversion"/>
  </si>
  <si>
    <t>KMHSW81UBFU439743</t>
    <phoneticPr fontId="16" type="noConversion"/>
  </si>
  <si>
    <t>KMHSU81UBFU393830</t>
    <phoneticPr fontId="16" type="noConversion"/>
  </si>
  <si>
    <t>KMHSW81UBGU663142</t>
    <phoneticPr fontId="16" type="noConversion"/>
  </si>
  <si>
    <t>BK NO : ZIMUSEL71042868</t>
    <phoneticPr fontId="16" type="noConversion"/>
  </si>
  <si>
    <t>ZIM AUSTRALIA 26E</t>
    <phoneticPr fontId="16" type="noConversion"/>
  </si>
  <si>
    <t>A4220552338</t>
    <phoneticPr fontId="16" type="noConversion"/>
  </si>
  <si>
    <t>A4220552488</t>
    <phoneticPr fontId="16" type="noConversion"/>
  </si>
  <si>
    <t>BK NO : ZIMUSEL71047413</t>
    <phoneticPr fontId="16" type="noConversion"/>
  </si>
  <si>
    <t>BK NO : ZIMUSEL71047414</t>
    <phoneticPr fontId="16" type="noConversion"/>
  </si>
  <si>
    <t>TGHU6839099</t>
    <phoneticPr fontId="16" type="noConversion"/>
  </si>
  <si>
    <t>O</t>
    <phoneticPr fontId="16" type="noConversion"/>
  </si>
  <si>
    <t>O</t>
    <phoneticPr fontId="16" type="noConversion"/>
  </si>
  <si>
    <t>A4220552373</t>
    <phoneticPr fontId="16" type="noConversion"/>
  </si>
  <si>
    <t>O</t>
    <phoneticPr fontId="16" type="noConversion"/>
  </si>
  <si>
    <t>A4220552436</t>
    <phoneticPr fontId="16" type="noConversion"/>
  </si>
  <si>
    <t>ZCSU7114047</t>
    <phoneticPr fontId="16" type="noConversion"/>
  </si>
  <si>
    <t>BK NO : ZIMUSEL71047417</t>
    <phoneticPr fontId="16" type="noConversion"/>
  </si>
  <si>
    <t>C184</t>
    <phoneticPr fontId="16" type="noConversion"/>
  </si>
  <si>
    <t>BK NO : ZIMUSEL71042867</t>
    <phoneticPr fontId="16" type="noConversion"/>
  </si>
  <si>
    <t>비엘정정비 $200 청구 적용</t>
    <phoneticPr fontId="16" type="noConversion"/>
  </si>
  <si>
    <t>CAIU7109675</t>
    <phoneticPr fontId="16" type="noConversion"/>
  </si>
  <si>
    <t>FJ16369991</t>
    <phoneticPr fontId="16" type="noConversion"/>
  </si>
  <si>
    <t>IMCXGPT23040001</t>
    <phoneticPr fontId="16" type="noConversion"/>
  </si>
  <si>
    <t>국제 HBL</t>
    <phoneticPr fontId="16" type="noConversion"/>
  </si>
  <si>
    <t>IMCXGPT23040002</t>
    <phoneticPr fontId="16" type="noConversion"/>
  </si>
  <si>
    <t>국제 HBL</t>
    <phoneticPr fontId="16" type="noConversion"/>
  </si>
  <si>
    <t>바잉+$50</t>
    <phoneticPr fontId="16" type="noConversion"/>
  </si>
  <si>
    <t>GEORGIAN O/F 송금</t>
    <phoneticPr fontId="16" type="noConversion"/>
  </si>
  <si>
    <t>알렉스/선진</t>
    <phoneticPr fontId="16" type="noConversion"/>
  </si>
  <si>
    <t>PP</t>
    <phoneticPr fontId="16" type="noConversion"/>
  </si>
  <si>
    <t>인천 - 르완다,앙골라</t>
    <phoneticPr fontId="16" type="noConversion"/>
  </si>
  <si>
    <t>MAERSK</t>
    <phoneticPr fontId="16" type="noConversion"/>
  </si>
  <si>
    <t>4/26 작업</t>
    <phoneticPr fontId="16" type="noConversion"/>
  </si>
  <si>
    <t>SPARK</t>
  </si>
  <si>
    <t>KNAB5511BLT541922</t>
  </si>
  <si>
    <t>KNAB1911BJT204749</t>
  </si>
  <si>
    <t>KNAP781ABJK442491</t>
  </si>
  <si>
    <t>KNAB3511BLT600453</t>
  </si>
  <si>
    <t>쇼링별도</t>
    <phoneticPr fontId="16" type="noConversion"/>
  </si>
  <si>
    <t>TCKU7007374</t>
    <phoneticPr fontId="16" type="noConversion"/>
  </si>
  <si>
    <t>왓츠앱 29번방</t>
    <phoneticPr fontId="16" type="noConversion"/>
  </si>
  <si>
    <t>KR5673652</t>
    <phoneticPr fontId="16" type="noConversion"/>
  </si>
  <si>
    <t>O</t>
    <phoneticPr fontId="16" type="noConversion"/>
  </si>
  <si>
    <t>O</t>
    <phoneticPr fontId="16" type="noConversion"/>
  </si>
  <si>
    <t>A4220552418</t>
    <phoneticPr fontId="16" type="noConversion"/>
  </si>
  <si>
    <t>BK NO : ZIMUSEL71047416</t>
    <phoneticPr fontId="16" type="noConversion"/>
  </si>
  <si>
    <t>KMHDG41UBEU991849</t>
    <phoneticPr fontId="16" type="noConversion"/>
  </si>
  <si>
    <t>KMHSW81UDFU327467</t>
    <phoneticPr fontId="16" type="noConversion"/>
  </si>
  <si>
    <t>KPBFA3AN1EP339015</t>
    <phoneticPr fontId="16" type="noConversion"/>
  </si>
  <si>
    <t>KNAPR813BGK007619</t>
    <phoneticPr fontId="16" type="noConversion"/>
  </si>
  <si>
    <t>BEAU5542362</t>
    <phoneticPr fontId="16" type="noConversion"/>
  </si>
  <si>
    <t>C212</t>
    <phoneticPr fontId="16" type="noConversion"/>
  </si>
  <si>
    <t>글로리트레이더스</t>
    <phoneticPr fontId="16" type="noConversion"/>
  </si>
  <si>
    <t>1. MSC AMEERA III HW314A</t>
    <phoneticPr fontId="16" type="noConversion"/>
  </si>
  <si>
    <t>BK NO : 096KR0893890</t>
    <phoneticPr fontId="16" type="noConversion"/>
  </si>
  <si>
    <t>BK NO : 096KR0893889</t>
    <phoneticPr fontId="16" type="noConversion"/>
  </si>
  <si>
    <t>BK NO : 096KR0893891</t>
    <phoneticPr fontId="16" type="noConversion"/>
  </si>
  <si>
    <t>BK NO : 096KR0893526</t>
    <phoneticPr fontId="16" type="noConversion"/>
  </si>
  <si>
    <t>BK NO : 096KR0893527</t>
    <phoneticPr fontId="16" type="noConversion"/>
  </si>
  <si>
    <t>BK NO : 096KR0891498</t>
    <phoneticPr fontId="16" type="noConversion"/>
  </si>
  <si>
    <t>ICT 02077002</t>
    <phoneticPr fontId="16" type="noConversion"/>
  </si>
  <si>
    <t>ZIMUSEL71047413</t>
    <phoneticPr fontId="16" type="noConversion"/>
  </si>
  <si>
    <t>ZIMUSEL71047414</t>
  </si>
  <si>
    <t>BK NO : ZIMUSEL71047415</t>
    <phoneticPr fontId="16" type="noConversion"/>
  </si>
  <si>
    <t>ZIMUSEL71047415</t>
  </si>
  <si>
    <t>ZCSU7057013</t>
    <phoneticPr fontId="16" type="noConversion"/>
  </si>
  <si>
    <t>ZIMUSEL71047416</t>
  </si>
  <si>
    <t>A4220552477</t>
    <phoneticPr fontId="16" type="noConversion"/>
  </si>
  <si>
    <t>REVERENCE 1979W</t>
    <phoneticPr fontId="16" type="noConversion"/>
  </si>
  <si>
    <t>MSC CARPATHIA III HW312A</t>
    <phoneticPr fontId="16" type="noConversion"/>
  </si>
  <si>
    <t>MEDUK1986752</t>
    <phoneticPr fontId="16" type="noConversion"/>
  </si>
  <si>
    <t>(최종) REVERENCE 1981W</t>
    <phoneticPr fontId="16" type="noConversion"/>
  </si>
  <si>
    <t>WJAXOTIC2304304A</t>
    <phoneticPr fontId="16" type="noConversion"/>
  </si>
  <si>
    <t>WJAXOTTC2304516A~B</t>
    <phoneticPr fontId="16" type="noConversion"/>
  </si>
  <si>
    <t>WJAXOTTC2304517A~D</t>
    <phoneticPr fontId="16" type="noConversion"/>
  </si>
  <si>
    <t>MSFF23PTI03002</t>
    <phoneticPr fontId="16" type="noConversion"/>
  </si>
  <si>
    <t>MEDUK1987677</t>
    <phoneticPr fontId="16" type="noConversion"/>
  </si>
  <si>
    <t>WJAXOTIC2303339A~C</t>
    <phoneticPr fontId="16" type="noConversion"/>
  </si>
  <si>
    <t>COSU6354872990</t>
    <phoneticPr fontId="16" type="noConversion"/>
  </si>
  <si>
    <t>WJAXOTTC2304525A~B</t>
    <phoneticPr fontId="16" type="noConversion"/>
  </si>
  <si>
    <t>4/14 SUR</t>
    <phoneticPr fontId="16" type="noConversion"/>
  </si>
  <si>
    <t>BK NO : 096KR0891608</t>
    <phoneticPr fontId="16" type="noConversion"/>
  </si>
  <si>
    <t>4/13 SUR</t>
    <phoneticPr fontId="16" type="noConversion"/>
  </si>
  <si>
    <t>MEDUK1987644</t>
    <phoneticPr fontId="16" type="noConversion"/>
  </si>
  <si>
    <t>MSC NAGOYA V HW315A</t>
    <phoneticPr fontId="16" type="noConversion"/>
  </si>
  <si>
    <t>MEDUK1989590</t>
    <phoneticPr fontId="16" type="noConversion"/>
  </si>
  <si>
    <t>MEDUK1989574</t>
    <phoneticPr fontId="16" type="noConversion"/>
  </si>
  <si>
    <t>대한 / MSC</t>
    <phoneticPr fontId="16" type="noConversion"/>
  </si>
  <si>
    <t>ICT 02077002</t>
    <phoneticPr fontId="16" type="noConversion"/>
  </si>
  <si>
    <t>MSC CARPATHIA III HW319A</t>
    <phoneticPr fontId="16" type="noConversion"/>
  </si>
  <si>
    <t>MRN NO : 23MSCU1740E</t>
    <phoneticPr fontId="16" type="noConversion"/>
  </si>
  <si>
    <t>MRN NO : 23MSCU1741E</t>
    <phoneticPr fontId="16" type="noConversion"/>
  </si>
  <si>
    <t>(선명변경) MSC SOPHIE HW316A</t>
    <phoneticPr fontId="16" type="noConversion"/>
  </si>
  <si>
    <t>2. MSC NAGOYA V HW315A</t>
    <phoneticPr fontId="16" type="noConversion"/>
  </si>
  <si>
    <t>BK NO : 096KR0895426</t>
    <phoneticPr fontId="16" type="noConversion"/>
  </si>
  <si>
    <t>BK NO : 096KR0895428</t>
    <phoneticPr fontId="16" type="noConversion"/>
  </si>
  <si>
    <t>BK NO : 6354872990</t>
    <phoneticPr fontId="16" type="noConversion"/>
  </si>
  <si>
    <t>BK NO : 6354872740</t>
    <phoneticPr fontId="16" type="noConversion"/>
  </si>
  <si>
    <t>WJAXOTTC2304520A~D</t>
    <phoneticPr fontId="16" type="noConversion"/>
  </si>
  <si>
    <t>BK NO : EBKG05600459</t>
    <phoneticPr fontId="16" type="noConversion"/>
  </si>
  <si>
    <t>05/20 스케줄로 딜레이</t>
    <phoneticPr fontId="16" type="noConversion"/>
  </si>
  <si>
    <t>05/02 : 국제 송금 완료</t>
    <phoneticPr fontId="16" type="noConversion"/>
  </si>
  <si>
    <t>&gt;&gt; BL 은 추후 요청 예정</t>
    <phoneticPr fontId="16" type="noConversion"/>
  </si>
  <si>
    <t>05/02 : MSC 로 송금완료</t>
    <phoneticPr fontId="16" type="noConversion"/>
  </si>
  <si>
    <t>MEDUK1989673</t>
    <phoneticPr fontId="16" type="noConversion"/>
  </si>
  <si>
    <t>HP / 동화</t>
    <phoneticPr fontId="16" type="noConversion"/>
  </si>
  <si>
    <t>코레스타 / 준성</t>
    <phoneticPr fontId="16" type="noConversion"/>
  </si>
  <si>
    <t>05/09 (화) 작업</t>
    <phoneticPr fontId="16" type="noConversion"/>
  </si>
  <si>
    <t>BK NO : 096KR0897350</t>
    <phoneticPr fontId="16" type="noConversion"/>
  </si>
  <si>
    <t>BK NO : 096KR0897357</t>
    <phoneticPr fontId="16" type="noConversion"/>
  </si>
  <si>
    <t>기산 운송료 : 240,000원</t>
    <phoneticPr fontId="16" type="noConversion"/>
  </si>
  <si>
    <t>운송료 : 21.5만원</t>
    <phoneticPr fontId="16" type="noConversion"/>
  </si>
  <si>
    <t>운송료 : 17.7만원</t>
    <phoneticPr fontId="16" type="noConversion"/>
  </si>
  <si>
    <t>운송료 : 21.5만원</t>
    <phoneticPr fontId="16" type="noConversion"/>
  </si>
  <si>
    <t>운송료 : 17.7만원</t>
    <phoneticPr fontId="16" type="noConversion"/>
  </si>
  <si>
    <t>운송료 : 20.5만원</t>
    <phoneticPr fontId="16" type="noConversion"/>
  </si>
  <si>
    <t>운송료 : 17.7만원</t>
    <phoneticPr fontId="16" type="noConversion"/>
  </si>
  <si>
    <t>운송료 : 20.5만원</t>
    <phoneticPr fontId="16" type="noConversion"/>
  </si>
  <si>
    <t>운송료 22만원</t>
    <phoneticPr fontId="16" type="noConversion"/>
  </si>
  <si>
    <t>운송료 22만원</t>
    <phoneticPr fontId="16" type="noConversion"/>
  </si>
  <si>
    <t>계근비 만원</t>
    <phoneticPr fontId="16" type="noConversion"/>
  </si>
  <si>
    <t>운송료 22만원</t>
    <phoneticPr fontId="16" type="noConversion"/>
  </si>
  <si>
    <t>계근 만원</t>
    <phoneticPr fontId="16" type="noConversion"/>
  </si>
  <si>
    <t>계근 만원</t>
    <phoneticPr fontId="16" type="noConversion"/>
  </si>
  <si>
    <t>운송료 22만원</t>
    <phoneticPr fontId="16" type="noConversion"/>
  </si>
  <si>
    <t>운송료 22만원</t>
    <phoneticPr fontId="16" type="noConversion"/>
  </si>
  <si>
    <t>계근료 1만원</t>
    <phoneticPr fontId="16" type="noConversion"/>
  </si>
  <si>
    <t>운송료 22만원</t>
    <phoneticPr fontId="16" type="noConversion"/>
  </si>
  <si>
    <t>계근료 1만원</t>
    <phoneticPr fontId="16" type="noConversion"/>
  </si>
  <si>
    <t>운송료 55만원 (부곡)</t>
  </si>
  <si>
    <t>운송료 55만원 (부곡)</t>
    <phoneticPr fontId="16" type="noConversion"/>
  </si>
  <si>
    <t>운송료 22만원</t>
    <phoneticPr fontId="16" type="noConversion"/>
  </si>
  <si>
    <t>SORENTO</t>
    <phoneticPr fontId="16" type="noConversion"/>
  </si>
  <si>
    <t>SANTAFE</t>
    <phoneticPr fontId="16" type="noConversion"/>
  </si>
  <si>
    <t>KMHSW81UDGU556599</t>
    <phoneticPr fontId="16" type="noConversion"/>
  </si>
  <si>
    <t>WDDHF0CB3FB112079</t>
    <phoneticPr fontId="16" type="noConversion"/>
  </si>
  <si>
    <t>BENZ E220</t>
    <phoneticPr fontId="16" type="noConversion"/>
  </si>
  <si>
    <t>KMHSW81UBEU249469</t>
    <phoneticPr fontId="16" type="noConversion"/>
  </si>
  <si>
    <t>KNAPS81ABGA185769</t>
    <phoneticPr fontId="16" type="noConversion"/>
  </si>
  <si>
    <t>WJAXOTTC2304526A~B</t>
    <phoneticPr fontId="16" type="noConversion"/>
  </si>
  <si>
    <t>REVERENCE 1986W</t>
    <phoneticPr fontId="16" type="noConversion"/>
  </si>
  <si>
    <t>BK NO : RINCF30845</t>
    <phoneticPr fontId="16" type="noConversion"/>
  </si>
  <si>
    <t>(컨테이너 손상)</t>
    <phoneticPr fontId="16" type="noConversion"/>
  </si>
  <si>
    <t>5/4 이체증 完</t>
    <phoneticPr fontId="16" type="noConversion"/>
  </si>
  <si>
    <t>5/4 인보이스&amp;청구서 完</t>
    <phoneticPr fontId="16" type="noConversion"/>
  </si>
  <si>
    <t>5/4 인보이스&amp;청구서 完</t>
    <phoneticPr fontId="16" type="noConversion"/>
  </si>
  <si>
    <t>5/4 인보이스&amp;청구서 完</t>
    <phoneticPr fontId="16" type="noConversion"/>
  </si>
  <si>
    <t>5/4 인보이스&amp;청구서 完</t>
    <phoneticPr fontId="16" type="noConversion"/>
  </si>
  <si>
    <t>5/4 인보이스&amp;청구서 完</t>
    <phoneticPr fontId="16" type="noConversion"/>
  </si>
  <si>
    <t>5/4 이체증 完</t>
    <phoneticPr fontId="16" type="noConversion"/>
  </si>
  <si>
    <t>5/4 이체증 完</t>
    <phoneticPr fontId="16" type="noConversion"/>
  </si>
  <si>
    <t>FJ16370222</t>
    <phoneticPr fontId="16" type="noConversion"/>
  </si>
  <si>
    <t>VGM</t>
    <phoneticPr fontId="16" type="noConversion"/>
  </si>
  <si>
    <t>MSC ANA CAMILA III HW318A</t>
    <phoneticPr fontId="16" type="noConversion"/>
  </si>
  <si>
    <t>MSC ANA CAMILA III HW318A</t>
    <phoneticPr fontId="16" type="noConversion"/>
  </si>
  <si>
    <t>ICT 02077002</t>
    <phoneticPr fontId="16" type="noConversion"/>
  </si>
  <si>
    <t>현글로벌</t>
    <phoneticPr fontId="16" type="noConversion"/>
  </si>
  <si>
    <t>PP</t>
    <phoneticPr fontId="16" type="noConversion"/>
  </si>
  <si>
    <t>5/12 작업</t>
    <phoneticPr fontId="16" type="noConversion"/>
  </si>
  <si>
    <t>MEDUK1989616</t>
    <phoneticPr fontId="16" type="noConversion"/>
  </si>
  <si>
    <t>ZCSU7561446</t>
    <phoneticPr fontId="16" type="noConversion"/>
  </si>
  <si>
    <t>MEDUK1990820</t>
    <phoneticPr fontId="16" type="noConversion"/>
  </si>
  <si>
    <t>MEDUK1991943</t>
    <phoneticPr fontId="16" type="noConversion"/>
  </si>
  <si>
    <t>MSC CARPATHIA III HW319A</t>
    <phoneticPr fontId="16" type="noConversion"/>
  </si>
  <si>
    <t>PP</t>
    <phoneticPr fontId="16" type="noConversion"/>
  </si>
  <si>
    <t>(변경모선) MSC CARPATHIA III HW319A</t>
    <phoneticPr fontId="16" type="noConversion"/>
  </si>
  <si>
    <t>DIRECT</t>
    <phoneticPr fontId="16" type="noConversion"/>
  </si>
  <si>
    <t>5/10 작업</t>
    <phoneticPr fontId="16" type="noConversion"/>
  </si>
  <si>
    <t>2023년 4월 선적스케줄 (명성해운)</t>
    <phoneticPr fontId="16" type="noConversion"/>
  </si>
  <si>
    <t>2023년 5월 선적스케줄 (명성해운)</t>
    <phoneticPr fontId="16" type="noConversion"/>
  </si>
  <si>
    <t>IMTU9024442</t>
    <phoneticPr fontId="16" type="noConversion"/>
  </si>
  <si>
    <t>WJAXOTTC2304524A</t>
    <phoneticPr fontId="16" type="noConversion"/>
  </si>
  <si>
    <t>ZIMUSEL71047303</t>
    <phoneticPr fontId="16" type="noConversion"/>
  </si>
  <si>
    <t>BK NO : 096KR0898262</t>
    <phoneticPr fontId="16" type="noConversion"/>
  </si>
  <si>
    <t>KMHS581HGMU319021</t>
  </si>
  <si>
    <t>KMHS581LHMU399471</t>
  </si>
  <si>
    <t>KNAG741BBMA118403</t>
  </si>
  <si>
    <t>KMHL141EBNA218889</t>
  </si>
  <si>
    <t>계근표 실중량</t>
    <phoneticPr fontId="16" type="noConversion"/>
  </si>
  <si>
    <t>5/9 입금 完</t>
    <phoneticPr fontId="16" type="noConversion"/>
  </si>
  <si>
    <t>프리타임</t>
    <phoneticPr fontId="16" type="noConversion"/>
  </si>
  <si>
    <t>DEM / DAY</t>
    <phoneticPr fontId="16" type="noConversion"/>
  </si>
  <si>
    <t>3월 기준</t>
    <phoneticPr fontId="16" type="noConversion"/>
  </si>
  <si>
    <t>5월 기준</t>
    <phoneticPr fontId="16" type="noConversion"/>
  </si>
  <si>
    <t>5/10 WAYBILL</t>
    <phoneticPr fontId="16" type="noConversion"/>
  </si>
  <si>
    <t>BK NO : 096KR0893887</t>
    <phoneticPr fontId="16" type="noConversion"/>
  </si>
  <si>
    <t>PP</t>
    <phoneticPr fontId="16" type="noConversion"/>
  </si>
  <si>
    <t>CKX / ZIM</t>
    <phoneticPr fontId="16" type="noConversion"/>
  </si>
  <si>
    <t>HJIT 02012016</t>
    <phoneticPr fontId="16" type="noConversion"/>
  </si>
  <si>
    <t>DOC : 5/22 AM</t>
    <phoneticPr fontId="16" type="noConversion"/>
  </si>
  <si>
    <t>ML 무역으로 인보이스 발행</t>
    <phoneticPr fontId="16" type="noConversion"/>
  </si>
  <si>
    <t>MSC AMEERA III 308A</t>
    <phoneticPr fontId="16" type="noConversion"/>
  </si>
  <si>
    <t>O</t>
    <phoneticPr fontId="16" type="noConversion"/>
  </si>
  <si>
    <t>SORENTO</t>
    <phoneticPr fontId="16" type="noConversion"/>
  </si>
  <si>
    <t>AVANTE</t>
    <phoneticPr fontId="16" type="noConversion"/>
  </si>
  <si>
    <t>TUCSON</t>
    <phoneticPr fontId="16" type="noConversion"/>
  </si>
  <si>
    <t>니꼬 침켄트 5월 안내 운임</t>
    <phoneticPr fontId="16" type="noConversion"/>
  </si>
  <si>
    <t>O</t>
    <phoneticPr fontId="16" type="noConversion"/>
  </si>
  <si>
    <t>BK NO : 096KR0893888</t>
    <phoneticPr fontId="16" type="noConversion"/>
  </si>
  <si>
    <t>ASIATIC PRID 37E</t>
    <phoneticPr fontId="16" type="noConversion"/>
  </si>
  <si>
    <t>WJAXOTTC2304536A~D</t>
    <phoneticPr fontId="16" type="noConversion"/>
  </si>
  <si>
    <t>(선명변경) MSC SOPHIE HW316A</t>
    <phoneticPr fontId="16" type="noConversion"/>
  </si>
  <si>
    <t>MEDUK1990804</t>
    <phoneticPr fontId="16" type="noConversion"/>
  </si>
  <si>
    <t>MEDUK1990887</t>
    <phoneticPr fontId="16" type="noConversion"/>
  </si>
  <si>
    <t>MSFF23PTI04003</t>
    <phoneticPr fontId="16" type="noConversion"/>
  </si>
  <si>
    <t>AMFU8913756</t>
    <phoneticPr fontId="16" type="noConversion"/>
  </si>
  <si>
    <t>MEDUK1991976</t>
    <phoneticPr fontId="16" type="noConversion"/>
  </si>
  <si>
    <t>MSFF23PTI04004</t>
    <phoneticPr fontId="16" type="noConversion"/>
  </si>
  <si>
    <t>REVERENCE 1987W</t>
    <phoneticPr fontId="16" type="noConversion"/>
  </si>
  <si>
    <t>인천항 보관료 비용 발생 예상</t>
    <phoneticPr fontId="16" type="noConversion"/>
  </si>
  <si>
    <t>-&gt;디머리지 비용 인보이스 별도 청구</t>
    <phoneticPr fontId="16" type="noConversion"/>
  </si>
  <si>
    <t>5/03 (수) 작업</t>
    <phoneticPr fontId="16" type="noConversion"/>
  </si>
  <si>
    <t>KNAHS815BFK123610</t>
  </si>
  <si>
    <t>KMHDG41UBFU432887</t>
  </si>
  <si>
    <t>KLAYA75CDGK326649</t>
  </si>
  <si>
    <t>KMHSW81UBFU484342</t>
  </si>
  <si>
    <t>KIA CARENS</t>
  </si>
  <si>
    <t>MSDU7610155</t>
  </si>
  <si>
    <t>WJSU5000723</t>
    <phoneticPr fontId="16" type="noConversion"/>
  </si>
  <si>
    <t>WJSU5000662</t>
    <phoneticPr fontId="16" type="noConversion"/>
  </si>
  <si>
    <t>WJSU5021840</t>
    <phoneticPr fontId="16" type="noConversion"/>
  </si>
  <si>
    <t>CAXU8232623</t>
    <phoneticPr fontId="16" type="noConversion"/>
  </si>
  <si>
    <t>TDRU8011826</t>
    <phoneticPr fontId="16" type="noConversion"/>
  </si>
  <si>
    <t>중국 발차 : 5/17</t>
    <phoneticPr fontId="16" type="noConversion"/>
  </si>
  <si>
    <t>O</t>
    <phoneticPr fontId="16" type="noConversion"/>
  </si>
  <si>
    <t>VGM</t>
    <phoneticPr fontId="16" type="noConversion"/>
  </si>
  <si>
    <t>반입</t>
    <phoneticPr fontId="16" type="noConversion"/>
  </si>
  <si>
    <t>DEM</t>
    <phoneticPr fontId="16" type="noConversion"/>
  </si>
  <si>
    <t>ML무역</t>
    <phoneticPr fontId="16" type="noConversion"/>
  </si>
  <si>
    <t>347-70-00329</t>
    <phoneticPr fontId="16" type="noConversion"/>
  </si>
  <si>
    <t>5/9 송금 完</t>
    <phoneticPr fontId="16" type="noConversion"/>
  </si>
  <si>
    <t>5/9 송금 完</t>
    <phoneticPr fontId="16" type="noConversion"/>
  </si>
  <si>
    <t>5/12 송금 完</t>
    <phoneticPr fontId="16" type="noConversion"/>
  </si>
  <si>
    <t>DEM \21,000</t>
    <phoneticPr fontId="16" type="noConversion"/>
  </si>
  <si>
    <t>FJ17358190</t>
  </si>
  <si>
    <t>말트랩 PP 운임 안내</t>
    <phoneticPr fontId="16" type="noConversion"/>
  </si>
  <si>
    <t>5월 조지아그룹 운임</t>
    <phoneticPr fontId="16" type="noConversion"/>
  </si>
  <si>
    <t>Golf 1.6</t>
  </si>
  <si>
    <t>BMW 7Series L7</t>
  </si>
  <si>
    <t>BMW M3</t>
  </si>
  <si>
    <t>GLE350d</t>
  </si>
  <si>
    <t>WVWZZZ1KZCW308343</t>
  </si>
  <si>
    <t>WBAGK8105XDA61076</t>
    <phoneticPr fontId="16" type="noConversion"/>
  </si>
  <si>
    <t>WBSKG9107AE397677</t>
    <phoneticPr fontId="16" type="noConversion"/>
  </si>
  <si>
    <t>WDCED2EB6JA111321</t>
    <phoneticPr fontId="16" type="noConversion"/>
  </si>
  <si>
    <t>MEDU8847000</t>
    <phoneticPr fontId="16" type="noConversion"/>
  </si>
  <si>
    <t>FJ16069988</t>
    <phoneticPr fontId="16" type="noConversion"/>
  </si>
  <si>
    <t>KNAKU815BEA569836</t>
  </si>
  <si>
    <t>C</t>
    <phoneticPr fontId="16" type="noConversion"/>
  </si>
  <si>
    <t>알렉스/선진</t>
    <phoneticPr fontId="16" type="noConversion"/>
  </si>
  <si>
    <t>PP</t>
    <phoneticPr fontId="16" type="noConversion"/>
  </si>
  <si>
    <t>O</t>
    <phoneticPr fontId="16" type="noConversion"/>
  </si>
  <si>
    <t>O</t>
    <phoneticPr fontId="16" type="noConversion"/>
  </si>
  <si>
    <r>
      <t>인천-</t>
    </r>
    <r>
      <rPr>
        <b/>
        <sz val="14"/>
        <color rgb="FFFF0000"/>
        <rFont val="맑은 고딕"/>
        <family val="3"/>
        <charset val="129"/>
        <scheme val="minor"/>
      </rPr>
      <t>르완다</t>
    </r>
    <r>
      <rPr>
        <b/>
        <sz val="14"/>
        <rFont val="맑은 고딕"/>
        <family val="3"/>
        <charset val="129"/>
        <scheme val="minor"/>
      </rPr>
      <t>,앙골라</t>
    </r>
    <phoneticPr fontId="16" type="noConversion"/>
  </si>
  <si>
    <t>PONU7356787</t>
    <phoneticPr fontId="16" type="noConversion"/>
  </si>
  <si>
    <t>CHEVROLET SPARK</t>
  </si>
  <si>
    <t>KLYDC487DJC022570</t>
    <phoneticPr fontId="16" type="noConversion"/>
  </si>
  <si>
    <t>05/16</t>
    <phoneticPr fontId="16" type="noConversion"/>
  </si>
  <si>
    <t>40'HQ X 1</t>
    <phoneticPr fontId="16" type="noConversion"/>
  </si>
  <si>
    <t>HP / 동화</t>
    <phoneticPr fontId="16" type="noConversion"/>
  </si>
  <si>
    <t>KIA MORNING</t>
  </si>
  <si>
    <t>KNAB3511BJT227203</t>
    <phoneticPr fontId="16" type="noConversion"/>
  </si>
  <si>
    <t>캐리어 포함</t>
    <phoneticPr fontId="16" type="noConversion"/>
  </si>
  <si>
    <t>작업일 : 05/11</t>
    <phoneticPr fontId="16" type="noConversion"/>
  </si>
  <si>
    <t>KLYDC487DKC225283</t>
    <phoneticPr fontId="16" type="noConversion"/>
  </si>
  <si>
    <t>반입지 : HJIT</t>
  </si>
  <si>
    <t>KNAB3511BKT527715</t>
    <phoneticPr fontId="16" type="noConversion"/>
  </si>
  <si>
    <t>KNAB6511BJT434399</t>
    <phoneticPr fontId="16" type="noConversion"/>
  </si>
  <si>
    <t>KNAB1911BJT205125</t>
    <phoneticPr fontId="16" type="noConversion"/>
  </si>
  <si>
    <t>TARE</t>
    <phoneticPr fontId="16" type="noConversion"/>
  </si>
  <si>
    <t>VGM</t>
    <phoneticPr fontId="16" type="noConversion"/>
  </si>
  <si>
    <t>C</t>
    <phoneticPr fontId="16" type="noConversion"/>
  </si>
  <si>
    <t>알렉스/선진</t>
    <phoneticPr fontId="16" type="noConversion"/>
  </si>
  <si>
    <t>PP</t>
    <phoneticPr fontId="16" type="noConversion"/>
  </si>
  <si>
    <r>
      <t>인천-</t>
    </r>
    <r>
      <rPr>
        <b/>
        <sz val="14"/>
        <color rgb="FFFF0000"/>
        <rFont val="맑은 고딕"/>
        <family val="3"/>
        <charset val="129"/>
        <scheme val="minor"/>
      </rPr>
      <t>카빈다</t>
    </r>
    <r>
      <rPr>
        <b/>
        <sz val="14"/>
        <rFont val="맑은 고딕"/>
        <family val="3"/>
        <charset val="129"/>
        <scheme val="minor"/>
      </rPr>
      <t>,앙골라</t>
    </r>
    <phoneticPr fontId="16" type="noConversion"/>
  </si>
  <si>
    <t>HAPAG</t>
    <phoneticPr fontId="16" type="noConversion"/>
  </si>
  <si>
    <t>K9</t>
    <phoneticPr fontId="16" type="noConversion"/>
  </si>
  <si>
    <t>KNAS2418DKS009294</t>
    <phoneticPr fontId="16" type="noConversion"/>
  </si>
  <si>
    <t>40'HQ X 1</t>
    <phoneticPr fontId="16" type="noConversion"/>
  </si>
  <si>
    <t>BKG : 70804350</t>
    <phoneticPr fontId="16" type="noConversion"/>
  </si>
  <si>
    <t>HP / 동화</t>
    <phoneticPr fontId="16" type="noConversion"/>
  </si>
  <si>
    <t>SPARK</t>
    <phoneticPr fontId="16" type="noConversion"/>
  </si>
  <si>
    <t>KLYDC487DJC017862</t>
    <phoneticPr fontId="16" type="noConversion"/>
  </si>
  <si>
    <t>W230500607135</t>
    <phoneticPr fontId="16" type="noConversion"/>
  </si>
  <si>
    <t>캐리어 포함</t>
    <phoneticPr fontId="16" type="noConversion"/>
  </si>
  <si>
    <t>작업일 : 05/11</t>
    <phoneticPr fontId="16" type="noConversion"/>
  </si>
  <si>
    <t>TUCSON</t>
    <phoneticPr fontId="16" type="noConversion"/>
  </si>
  <si>
    <t>KMHJ2817GKU124945</t>
    <phoneticPr fontId="16" type="noConversion"/>
  </si>
  <si>
    <t>반입지 : SNCT</t>
    <phoneticPr fontId="16" type="noConversion"/>
  </si>
  <si>
    <t>TARE</t>
    <phoneticPr fontId="16" type="noConversion"/>
  </si>
  <si>
    <t>VGM</t>
    <phoneticPr fontId="16" type="noConversion"/>
  </si>
  <si>
    <t>O</t>
    <phoneticPr fontId="16" type="noConversion"/>
  </si>
  <si>
    <t>KMHD641UGHU331062</t>
    <phoneticPr fontId="16" type="noConversion"/>
  </si>
  <si>
    <t>KMHJ281ABGU011463</t>
    <phoneticPr fontId="16" type="noConversion"/>
  </si>
  <si>
    <t>5/16 작업</t>
    <phoneticPr fontId="16" type="noConversion"/>
  </si>
  <si>
    <t>코레스타 / 준성</t>
    <phoneticPr fontId="16" type="noConversion"/>
  </si>
  <si>
    <t>VGM</t>
    <phoneticPr fontId="16" type="noConversion"/>
  </si>
  <si>
    <t>계근표 실중량</t>
    <phoneticPr fontId="16" type="noConversion"/>
  </si>
  <si>
    <t>SJ LOGISTICS</t>
    <phoneticPr fontId="16" type="noConversion"/>
  </si>
  <si>
    <t>VGM</t>
    <phoneticPr fontId="16" type="noConversion"/>
  </si>
  <si>
    <t>PP</t>
    <phoneticPr fontId="16" type="noConversion"/>
  </si>
  <si>
    <t>MSC AMEERA III HW320A</t>
    <phoneticPr fontId="16" type="noConversion"/>
  </si>
  <si>
    <t>5/17 작업</t>
    <phoneticPr fontId="16" type="noConversion"/>
  </si>
  <si>
    <t>DOC : 5/19 AM</t>
    <phoneticPr fontId="16" type="noConversion"/>
  </si>
  <si>
    <t>대한 / MSC</t>
    <phoneticPr fontId="16" type="noConversion"/>
  </si>
  <si>
    <t>CO-LOAD</t>
    <phoneticPr fontId="16" type="noConversion"/>
  </si>
  <si>
    <t>SHIPPER : MLT TRADING</t>
    <phoneticPr fontId="16" type="noConversion"/>
  </si>
  <si>
    <t>CONSIGNEE : GEAZ FORWARDING</t>
    <phoneticPr fontId="16" type="noConversion"/>
  </si>
  <si>
    <t>BK NO : BW230510-10</t>
    <phoneticPr fontId="16" type="noConversion"/>
  </si>
  <si>
    <t>인천신국제터미널 02012018</t>
    <phoneticPr fontId="16" type="noConversion"/>
  </si>
  <si>
    <t>왓츠앱 30-1번방</t>
    <phoneticPr fontId="16" type="noConversion"/>
  </si>
  <si>
    <t>DEM</t>
    <phoneticPr fontId="16" type="noConversion"/>
  </si>
  <si>
    <t>O</t>
    <phoneticPr fontId="16" type="noConversion"/>
  </si>
  <si>
    <t>SANTAFE</t>
    <phoneticPr fontId="16" type="noConversion"/>
  </si>
  <si>
    <t>SANTAFE</t>
    <phoneticPr fontId="16" type="noConversion"/>
  </si>
  <si>
    <t>SORENTO</t>
    <phoneticPr fontId="16" type="noConversion"/>
  </si>
  <si>
    <t>AVANTE</t>
    <phoneticPr fontId="16" type="noConversion"/>
  </si>
  <si>
    <t>HJIT 02012016</t>
    <phoneticPr fontId="16" type="noConversion"/>
  </si>
  <si>
    <t>DOC : 5/03 FULL</t>
    <phoneticPr fontId="16" type="noConversion"/>
  </si>
  <si>
    <t>DOC : 4/26 FULL</t>
    <phoneticPr fontId="16" type="noConversion"/>
  </si>
  <si>
    <t>DOC : 4/26 FULL</t>
    <phoneticPr fontId="16" type="noConversion"/>
  </si>
  <si>
    <t>DOC : 5/11 AM</t>
    <phoneticPr fontId="16" type="noConversion"/>
  </si>
  <si>
    <t>왓츠앱 32번방</t>
    <phoneticPr fontId="16" type="noConversion"/>
  </si>
  <si>
    <t>COC 진행 (컨테이너 반납)</t>
    <phoneticPr fontId="16" type="noConversion"/>
  </si>
  <si>
    <t>(선명변경) MSC AMEERA III HW313A</t>
    <phoneticPr fontId="16" type="noConversion"/>
  </si>
  <si>
    <t>TEMU7253855</t>
    <phoneticPr fontId="16" type="noConversion"/>
  </si>
  <si>
    <t>MSDU7089197</t>
    <phoneticPr fontId="16" type="noConversion"/>
  </si>
  <si>
    <t>5/4 SUR</t>
    <phoneticPr fontId="16" type="noConversion"/>
  </si>
  <si>
    <t>HDMU6877684</t>
    <phoneticPr fontId="16" type="noConversion"/>
  </si>
  <si>
    <t>MSFF23PTI04007</t>
    <phoneticPr fontId="16" type="noConversion"/>
  </si>
  <si>
    <t>FFAU1686032</t>
    <phoneticPr fontId="16" type="noConversion"/>
  </si>
  <si>
    <t>MEDU8638144</t>
    <phoneticPr fontId="16" type="noConversion"/>
  </si>
  <si>
    <t>TCNU2796886</t>
    <phoneticPr fontId="16" type="noConversion"/>
  </si>
  <si>
    <t>MEDUK1985507</t>
    <phoneticPr fontId="16" type="noConversion"/>
  </si>
  <si>
    <t>MAERSK</t>
    <phoneticPr fontId="16" type="noConversion"/>
  </si>
  <si>
    <t>HP / 동화</t>
    <phoneticPr fontId="16" type="noConversion"/>
  </si>
  <si>
    <t>HJIT 02012016</t>
    <phoneticPr fontId="16" type="noConversion"/>
  </si>
  <si>
    <t>DOC : 5/25 17 PM</t>
    <phoneticPr fontId="16" type="noConversion"/>
  </si>
  <si>
    <t>KNAPS81ABFA088711</t>
  </si>
  <si>
    <t>KMHSW81XDGU568673</t>
  </si>
  <si>
    <t>KMHSW81UBEU234115</t>
    <phoneticPr fontId="16" type="noConversion"/>
  </si>
  <si>
    <t>MORNING</t>
    <phoneticPr fontId="16" type="noConversion"/>
  </si>
  <si>
    <t>MORNING</t>
    <phoneticPr fontId="16" type="noConversion"/>
  </si>
  <si>
    <t>SPARK</t>
    <phoneticPr fontId="16" type="noConversion"/>
  </si>
  <si>
    <t>MORNING</t>
    <phoneticPr fontId="16" type="noConversion"/>
  </si>
  <si>
    <t>KMHSW81UBFU493893</t>
  </si>
  <si>
    <t>KMHE341CBGA252058</t>
  </si>
  <si>
    <t>KNAGR41CBFA097616</t>
  </si>
  <si>
    <t>VGM</t>
    <phoneticPr fontId="16" type="noConversion"/>
  </si>
  <si>
    <t>KNAGX415GGA048134</t>
  </si>
  <si>
    <t>KNAGT415GGA010352</t>
  </si>
  <si>
    <t>KMHSW81UBFU349985</t>
  </si>
  <si>
    <t>KMHD841UGGU077512</t>
  </si>
  <si>
    <t>계근 필수</t>
    <phoneticPr fontId="16" type="noConversion"/>
  </si>
  <si>
    <t>K5</t>
    <phoneticPr fontId="16" type="noConversion"/>
  </si>
  <si>
    <t>SONATA</t>
    <phoneticPr fontId="16" type="noConversion"/>
  </si>
  <si>
    <t>SHIPPER : HYUNGLOBAL</t>
    <phoneticPr fontId="16" type="noConversion"/>
  </si>
  <si>
    <t>CONSIGNEE : GEAZ FORWARDING</t>
    <phoneticPr fontId="16" type="noConversion"/>
  </si>
  <si>
    <t>A4220537939</t>
    <phoneticPr fontId="16" type="noConversion"/>
  </si>
  <si>
    <t>KNAPF81ABJA424631</t>
  </si>
  <si>
    <t>5/23 작업</t>
    <phoneticPr fontId="16" type="noConversion"/>
  </si>
  <si>
    <t>O</t>
    <phoneticPr fontId="16" type="noConversion"/>
  </si>
  <si>
    <t>DOC : 5/8 FULL</t>
    <phoneticPr fontId="16" type="noConversion"/>
  </si>
  <si>
    <t>DOC : 5/15 FULL</t>
    <phoneticPr fontId="16" type="noConversion"/>
  </si>
  <si>
    <t>DOC : 5/15 AM</t>
    <phoneticPr fontId="16" type="noConversion"/>
  </si>
  <si>
    <t>DOC : 5/16 AM</t>
    <phoneticPr fontId="16" type="noConversion"/>
  </si>
  <si>
    <t>DOC : 5/22 AM</t>
    <phoneticPr fontId="16" type="noConversion"/>
  </si>
  <si>
    <t>VGM</t>
    <phoneticPr fontId="16" type="noConversion"/>
  </si>
  <si>
    <t>KNHMF37ABFS011328</t>
  </si>
  <si>
    <t>KMHDG41UBFU282353</t>
  </si>
  <si>
    <t>KNAFJ41BBEA211562</t>
  </si>
  <si>
    <t>KNAGM41CBEA063673</t>
  </si>
  <si>
    <t>KMHFF41RBFA447572</t>
  </si>
  <si>
    <t>BK NO : ZIMUSEL71050307</t>
    <phoneticPr fontId="16" type="noConversion"/>
  </si>
  <si>
    <t>롯데</t>
    <phoneticPr fontId="16" type="noConversion"/>
  </si>
  <si>
    <t>인천-몽골</t>
    <phoneticPr fontId="16" type="noConversion"/>
  </si>
  <si>
    <t>INCOTERMS : CFR</t>
    <phoneticPr fontId="16" type="noConversion"/>
  </si>
  <si>
    <t>INCHEON-CHINA-MONGOLIA</t>
    <phoneticPr fontId="16" type="noConversion"/>
  </si>
  <si>
    <t>5/24 작업</t>
    <phoneticPr fontId="16" type="noConversion"/>
  </si>
  <si>
    <t>DOC : 5/26 FULL</t>
    <phoneticPr fontId="16" type="noConversion"/>
  </si>
  <si>
    <t>SORENTO</t>
    <phoneticPr fontId="16" type="noConversion"/>
  </si>
  <si>
    <t>SANTAFE</t>
    <phoneticPr fontId="16" type="noConversion"/>
  </si>
  <si>
    <t>SPORTAGE</t>
    <phoneticPr fontId="16" type="noConversion"/>
  </si>
  <si>
    <t>SONATA</t>
    <phoneticPr fontId="16" type="noConversion"/>
  </si>
  <si>
    <t>KNAGW411BLA348976</t>
  </si>
  <si>
    <t>KNAGT411BLA349068</t>
  </si>
  <si>
    <t>KNAGU411BKA256150</t>
  </si>
  <si>
    <t>KMHE341DBKA554832</t>
  </si>
  <si>
    <t>O</t>
    <phoneticPr fontId="16" type="noConversion"/>
  </si>
  <si>
    <t>R</t>
    <phoneticPr fontId="16" type="noConversion"/>
  </si>
  <si>
    <t>세나트레이딩</t>
    <phoneticPr fontId="16" type="noConversion"/>
  </si>
  <si>
    <t>PP</t>
    <phoneticPr fontId="16" type="noConversion"/>
  </si>
  <si>
    <t>O</t>
    <phoneticPr fontId="16" type="noConversion"/>
  </si>
  <si>
    <r>
      <t>인천-</t>
    </r>
    <r>
      <rPr>
        <b/>
        <sz val="14"/>
        <color rgb="FFFF0000"/>
        <rFont val="맑은 고딕"/>
        <family val="3"/>
        <charset val="129"/>
        <scheme val="minor"/>
      </rPr>
      <t>르완다</t>
    </r>
    <r>
      <rPr>
        <b/>
        <sz val="14"/>
        <rFont val="맑은 고딕"/>
        <family val="3"/>
        <charset val="129"/>
        <scheme val="minor"/>
      </rPr>
      <t>,앙골라</t>
    </r>
    <phoneticPr fontId="16" type="noConversion"/>
  </si>
  <si>
    <t>KLINE</t>
    <phoneticPr fontId="28" type="noConversion"/>
  </si>
  <si>
    <t>K7</t>
  </si>
  <si>
    <t>KNALB416BJA141437</t>
  </si>
  <si>
    <t>$175/CBM</t>
    <phoneticPr fontId="16" type="noConversion"/>
  </si>
  <si>
    <t>$192/CBM</t>
    <phoneticPr fontId="16" type="noConversion"/>
  </si>
  <si>
    <t>(서아프리카)</t>
    <phoneticPr fontId="16" type="noConversion"/>
  </si>
  <si>
    <t>높이 제한 : 177CM</t>
    <phoneticPr fontId="16" type="noConversion"/>
  </si>
  <si>
    <t>KNAB6511BKT484393</t>
  </si>
  <si>
    <t>(BAF ALL IN)</t>
    <phoneticPr fontId="16" type="noConversion"/>
  </si>
  <si>
    <t>05/15 : 서류 &amp; B.P &amp; 입고리스트 完</t>
    <phoneticPr fontId="16" type="noConversion"/>
  </si>
  <si>
    <t>서류마감 : 05/16 (화) 15:00 (완료)</t>
    <phoneticPr fontId="16" type="noConversion"/>
  </si>
  <si>
    <t>EDI CUT OFF : 05/16 (화) 18:00</t>
    <phoneticPr fontId="16" type="noConversion"/>
  </si>
  <si>
    <t>김종관 부장님</t>
    <phoneticPr fontId="28" type="noConversion"/>
  </si>
  <si>
    <t>070-4858-8159</t>
    <phoneticPr fontId="28" type="noConversion"/>
  </si>
  <si>
    <t>010-9598-4198</t>
    <phoneticPr fontId="28" type="noConversion"/>
  </si>
  <si>
    <t>jkkim@worldlg.net / info@worldlg.net</t>
    <phoneticPr fontId="28" type="noConversion"/>
  </si>
  <si>
    <t>반입지 : 경인항</t>
    <phoneticPr fontId="16" type="noConversion"/>
  </si>
  <si>
    <t>BEI JIANG 2321W</t>
    <phoneticPr fontId="16" type="noConversion"/>
  </si>
  <si>
    <t>FJ17357463</t>
    <phoneticPr fontId="16" type="noConversion"/>
  </si>
  <si>
    <t>FJ17359572</t>
    <phoneticPr fontId="16" type="noConversion"/>
  </si>
  <si>
    <t>FJ17357423</t>
    <phoneticPr fontId="16" type="noConversion"/>
  </si>
  <si>
    <t>CAAU5775094</t>
    <phoneticPr fontId="16" type="noConversion"/>
  </si>
  <si>
    <t>O</t>
    <phoneticPr fontId="16" type="noConversion"/>
  </si>
  <si>
    <t>KNABE511BGT172171</t>
    <phoneticPr fontId="16" type="noConversion"/>
  </si>
  <si>
    <t>KNAPC813BEK612044</t>
    <phoneticPr fontId="16" type="noConversion"/>
  </si>
  <si>
    <t>KMHFF41RBFA444162</t>
    <phoneticPr fontId="16" type="noConversion"/>
  </si>
  <si>
    <t>KMHSW81UDFU348231</t>
    <phoneticPr fontId="16" type="noConversion"/>
  </si>
  <si>
    <t>WJAXOTTC2304523A~D</t>
    <phoneticPr fontId="16" type="noConversion"/>
  </si>
  <si>
    <t>WJAXOTTC2304527A~D</t>
    <phoneticPr fontId="16" type="noConversion"/>
  </si>
  <si>
    <t>5/17 SUR</t>
    <phoneticPr fontId="16" type="noConversion"/>
  </si>
  <si>
    <t>5/25 AM 작업</t>
    <phoneticPr fontId="16" type="noConversion"/>
  </si>
  <si>
    <t>BL 표기 : 블랙라벨 제작 년도</t>
    <phoneticPr fontId="16" type="noConversion"/>
  </si>
  <si>
    <t>1. MSC SOPHIE HW315A</t>
    <phoneticPr fontId="16" type="noConversion"/>
  </si>
  <si>
    <t>BK NO : 096KR0893979</t>
    <phoneticPr fontId="16" type="noConversion"/>
  </si>
  <si>
    <t>BK NO : 096KR0894194</t>
    <phoneticPr fontId="16" type="noConversion"/>
  </si>
  <si>
    <t>BK NO : 096KR0894489</t>
    <phoneticPr fontId="16" type="noConversion"/>
  </si>
  <si>
    <t>BK NO : 096KR0894488</t>
    <phoneticPr fontId="16" type="noConversion"/>
  </si>
  <si>
    <t>2023년 6월 선적스케줄 (명성해운)</t>
    <phoneticPr fontId="16" type="noConversion"/>
  </si>
  <si>
    <t>LOI 제출 必</t>
    <phoneticPr fontId="16" type="noConversion"/>
  </si>
  <si>
    <t>MAERSK</t>
    <phoneticPr fontId="16" type="noConversion"/>
  </si>
  <si>
    <t>5/19 송금 完</t>
    <phoneticPr fontId="16" type="noConversion"/>
  </si>
  <si>
    <t>KIA</t>
    <phoneticPr fontId="16" type="noConversion"/>
  </si>
  <si>
    <t>CHEVROLET</t>
    <phoneticPr fontId="16" type="noConversion"/>
  </si>
  <si>
    <t>BL TYPE : SUR</t>
    <phoneticPr fontId="16" type="noConversion"/>
  </si>
  <si>
    <t>DEM \42,000</t>
    <phoneticPr fontId="16" type="noConversion"/>
  </si>
  <si>
    <t>FJ17358993</t>
    <phoneticPr fontId="16" type="noConversion"/>
  </si>
  <si>
    <t>국제마린항공</t>
    <phoneticPr fontId="28" type="noConversion"/>
  </si>
  <si>
    <t>오수정 부장님</t>
    <phoneticPr fontId="28" type="noConversion"/>
  </si>
  <si>
    <t>02-771-3800</t>
    <phoneticPr fontId="28" type="noConversion"/>
  </si>
  <si>
    <t>TUCSON</t>
    <phoneticPr fontId="16" type="noConversion"/>
  </si>
  <si>
    <t>DEM 1DAY=\42,000</t>
    <phoneticPr fontId="16" type="noConversion"/>
  </si>
  <si>
    <t>5/22 송금 完</t>
    <phoneticPr fontId="16" type="noConversion"/>
  </si>
  <si>
    <t>BKG : 227363478</t>
    <phoneticPr fontId="16" type="noConversion"/>
  </si>
  <si>
    <t>HYUNDAI</t>
    <phoneticPr fontId="16" type="noConversion"/>
  </si>
  <si>
    <t>BL TYPE : OBL</t>
    <phoneticPr fontId="16" type="noConversion"/>
  </si>
  <si>
    <t>FJ16069175</t>
    <phoneticPr fontId="16" type="noConversion"/>
  </si>
  <si>
    <t>서중물류 : SEO</t>
    <phoneticPr fontId="16" type="noConversion"/>
  </si>
  <si>
    <t>CAIU7568416</t>
    <phoneticPr fontId="16" type="noConversion"/>
  </si>
  <si>
    <t>MEDUK1983171</t>
    <phoneticPr fontId="16" type="noConversion"/>
  </si>
  <si>
    <t>A4220524757</t>
    <phoneticPr fontId="16" type="noConversion"/>
  </si>
  <si>
    <t>A4220524826</t>
    <phoneticPr fontId="16" type="noConversion"/>
  </si>
  <si>
    <t>5/22 입금 完</t>
    <phoneticPr fontId="16" type="noConversion"/>
  </si>
  <si>
    <t>카라바 (깔로사)</t>
    <phoneticPr fontId="28" type="noConversion"/>
  </si>
  <si>
    <t>UMAR</t>
    <phoneticPr fontId="28" type="noConversion"/>
  </si>
  <si>
    <t>010-9090-5971</t>
    <phoneticPr fontId="28" type="noConversion"/>
  </si>
  <si>
    <t>대한씨엔에어</t>
    <phoneticPr fontId="28" type="noConversion"/>
  </si>
  <si>
    <t>5/26 작업</t>
    <phoneticPr fontId="16" type="noConversion"/>
  </si>
  <si>
    <t>MSC AMEERA III HW321A</t>
    <phoneticPr fontId="16" type="noConversion"/>
  </si>
  <si>
    <t>DOC : 5/30 FULL</t>
    <phoneticPr fontId="16" type="noConversion"/>
  </si>
  <si>
    <t>대신퀵</t>
    <phoneticPr fontId="28" type="noConversion"/>
  </si>
  <si>
    <t>032-777-8277</t>
    <phoneticPr fontId="28" type="noConversion"/>
  </si>
  <si>
    <t>032-8230-1211</t>
    <phoneticPr fontId="28" type="noConversion"/>
  </si>
  <si>
    <t>5/24 OBL</t>
    <phoneticPr fontId="16" type="noConversion"/>
  </si>
  <si>
    <t>BL AMEND FEE</t>
    <phoneticPr fontId="16" type="noConversion"/>
  </si>
  <si>
    <t>5/23 비엘 정정 完</t>
    <phoneticPr fontId="16" type="noConversion"/>
  </si>
  <si>
    <t>5/23 비엘 정정 完</t>
    <phoneticPr fontId="16" type="noConversion"/>
  </si>
  <si>
    <t>BL AMEND FEE</t>
    <phoneticPr fontId="16" type="noConversion"/>
  </si>
  <si>
    <t>BK NO : 096KR0888353</t>
    <phoneticPr fontId="16" type="noConversion"/>
  </si>
  <si>
    <t>BK NO : 096KR0891953</t>
    <phoneticPr fontId="16" type="noConversion"/>
  </si>
  <si>
    <t>5/23 비엘 정정 完</t>
    <phoneticPr fontId="16" type="noConversion"/>
  </si>
  <si>
    <t>(선명 변경) MSC SOPHIE HW320A</t>
    <phoneticPr fontId="16" type="noConversion"/>
  </si>
  <si>
    <t>ZIM AUSTRALIA 26E</t>
    <phoneticPr fontId="16" type="noConversion"/>
  </si>
  <si>
    <t>(최종모선) REVERENCE 1991W</t>
    <phoneticPr fontId="16" type="noConversion"/>
  </si>
  <si>
    <t>MEDUK1995548</t>
    <phoneticPr fontId="16" type="noConversion"/>
  </si>
  <si>
    <t>MEDUK1995415</t>
    <phoneticPr fontId="16" type="noConversion"/>
  </si>
  <si>
    <t>HARMONY YUNGANG 23039W</t>
    <phoneticPr fontId="16" type="noConversion"/>
  </si>
  <si>
    <t>GRAND VICTORY V.17</t>
    <phoneticPr fontId="16" type="noConversion"/>
  </si>
  <si>
    <t>KKLUKR6020912</t>
    <phoneticPr fontId="16" type="noConversion"/>
  </si>
  <si>
    <t>운송료 48만원</t>
    <phoneticPr fontId="16" type="noConversion"/>
  </si>
  <si>
    <t>계근표 실중량</t>
    <phoneticPr fontId="16" type="noConversion"/>
  </si>
  <si>
    <t>KNAB1911BJT421221</t>
  </si>
  <si>
    <t>KNAB3511BKT452513</t>
  </si>
  <si>
    <t>KNAB6518BMT705522</t>
  </si>
  <si>
    <t>KLYDC487DKC741919</t>
  </si>
  <si>
    <t>KNAB3511BJT410227</t>
  </si>
  <si>
    <t>KNAB3511BKT476272</t>
  </si>
  <si>
    <t>O</t>
    <phoneticPr fontId="16" type="noConversion"/>
  </si>
  <si>
    <t>서중물류</t>
    <phoneticPr fontId="28" type="noConversion"/>
  </si>
  <si>
    <t>영업</t>
    <phoneticPr fontId="28" type="noConversion"/>
  </si>
  <si>
    <t>다큐</t>
    <phoneticPr fontId="28" type="noConversion"/>
  </si>
  <si>
    <t>정해찬 사원</t>
    <phoneticPr fontId="28" type="noConversion"/>
  </si>
  <si>
    <t>주서린 계장</t>
    <phoneticPr fontId="28" type="noConversion"/>
  </si>
  <si>
    <t>02-2096-4731</t>
    <phoneticPr fontId="28" type="noConversion"/>
  </si>
  <si>
    <t>02-2096-4732</t>
    <phoneticPr fontId="28" type="noConversion"/>
  </si>
  <si>
    <t>F/D 도착 후 10일 이내 컨 반납 必</t>
    <phoneticPr fontId="16" type="noConversion"/>
  </si>
  <si>
    <t>5/25 SUR</t>
    <phoneticPr fontId="16" type="noConversion"/>
  </si>
  <si>
    <t>5/25 SUR</t>
    <phoneticPr fontId="16" type="noConversion"/>
  </si>
  <si>
    <t>KMHS281BDKU170163</t>
    <phoneticPr fontId="16" type="noConversion"/>
  </si>
  <si>
    <t>KMHE241CBKA557245</t>
  </si>
  <si>
    <t>KNAPG81ADKA540404</t>
  </si>
  <si>
    <t>O</t>
    <phoneticPr fontId="16" type="noConversion"/>
  </si>
  <si>
    <t>월드링크 / EAS</t>
    <phoneticPr fontId="16" type="noConversion"/>
  </si>
  <si>
    <t>MSFF23PTI04006</t>
    <phoneticPr fontId="16" type="noConversion"/>
  </si>
  <si>
    <t>MSDU7849849</t>
    <phoneticPr fontId="16" type="noConversion"/>
  </si>
  <si>
    <t>5/25 RE-SUR</t>
    <phoneticPr fontId="16" type="noConversion"/>
  </si>
  <si>
    <t>5/25 RE-SUR</t>
    <phoneticPr fontId="16" type="noConversion"/>
  </si>
  <si>
    <t>KNAP781ABJK509680</t>
  </si>
  <si>
    <t>KMHJE81BGNU138057</t>
  </si>
  <si>
    <t>KMHD641EEKU766498</t>
  </si>
  <si>
    <t>KNAB1911BJT296742</t>
  </si>
  <si>
    <t>SPORTAGE</t>
    <phoneticPr fontId="16" type="noConversion"/>
  </si>
  <si>
    <t>HYUNDAI</t>
    <phoneticPr fontId="16" type="noConversion"/>
  </si>
  <si>
    <t>AVANTE AD</t>
    <phoneticPr fontId="16" type="noConversion"/>
  </si>
  <si>
    <t>MEDU8616572</t>
    <phoneticPr fontId="16" type="noConversion"/>
  </si>
  <si>
    <t>FCIU8521052</t>
    <phoneticPr fontId="16" type="noConversion"/>
  </si>
  <si>
    <t>5/26 비엘 정정 完</t>
    <phoneticPr fontId="16" type="noConversion"/>
  </si>
  <si>
    <t>O/F : GCG</t>
    <phoneticPr fontId="16" type="noConversion"/>
  </si>
  <si>
    <t>GEAZ</t>
    <phoneticPr fontId="16" type="noConversion"/>
  </si>
  <si>
    <t>SORENTO</t>
    <phoneticPr fontId="16" type="noConversion"/>
  </si>
  <si>
    <t>SANTAFE</t>
    <phoneticPr fontId="16" type="noConversion"/>
  </si>
  <si>
    <t>I40</t>
    <phoneticPr fontId="16" type="noConversion"/>
  </si>
  <si>
    <t>SORENTO</t>
    <phoneticPr fontId="16" type="noConversion"/>
  </si>
  <si>
    <t>SPORTAGE</t>
    <phoneticPr fontId="16" type="noConversion"/>
  </si>
  <si>
    <t>ICT 02077002</t>
    <phoneticPr fontId="16" type="noConversion"/>
  </si>
  <si>
    <t>MSC AMEERA III HW321A</t>
    <phoneticPr fontId="16" type="noConversion"/>
  </si>
  <si>
    <t>WLLCTXG00100</t>
    <phoneticPr fontId="16" type="noConversion"/>
  </si>
  <si>
    <t>WLLCTXG00101</t>
    <phoneticPr fontId="16" type="noConversion"/>
  </si>
  <si>
    <t>WLLCTXG00102</t>
    <phoneticPr fontId="16" type="noConversion"/>
  </si>
  <si>
    <t>K3</t>
    <phoneticPr fontId="16" type="noConversion"/>
  </si>
  <si>
    <t>SANTAFE</t>
    <phoneticPr fontId="16" type="noConversion"/>
  </si>
  <si>
    <t>SANTAFE</t>
    <phoneticPr fontId="16" type="noConversion"/>
  </si>
  <si>
    <t>SANTAFE</t>
    <phoneticPr fontId="16" type="noConversion"/>
  </si>
  <si>
    <t>5/26 송금 完</t>
    <phoneticPr fontId="16" type="noConversion"/>
  </si>
  <si>
    <t>5/26 송금 完</t>
    <phoneticPr fontId="16" type="noConversion"/>
  </si>
  <si>
    <t>MEDUK1990929</t>
    <phoneticPr fontId="16" type="noConversion"/>
  </si>
  <si>
    <t>5/26 송금 完</t>
    <phoneticPr fontId="16" type="noConversion"/>
  </si>
  <si>
    <t>5/26 송금 完</t>
    <phoneticPr fontId="16" type="noConversion"/>
  </si>
  <si>
    <t>5/23 송금 完</t>
    <phoneticPr fontId="16" type="noConversion"/>
  </si>
  <si>
    <t>KNAPH81ABFA001704</t>
  </si>
  <si>
    <t>KNAP6815GGK036911</t>
  </si>
  <si>
    <t>KMHLB81UGGU125787</t>
  </si>
  <si>
    <t>FJ17361092</t>
    <phoneticPr fontId="16" type="noConversion"/>
  </si>
  <si>
    <t>KMHSW81UBGU532830</t>
  </si>
  <si>
    <t>KMHSW81UBFU417918</t>
  </si>
  <si>
    <t>KNAPE813BEK624010</t>
  </si>
  <si>
    <t>KNAFX41BGGA592513</t>
  </si>
  <si>
    <t>KNAPH81ABFA121892</t>
  </si>
  <si>
    <t>KMHSW81UDFU323430</t>
  </si>
  <si>
    <t>KNAFJ41BGHA715329</t>
  </si>
  <si>
    <t>FJ17361131</t>
    <phoneticPr fontId="16" type="noConversion"/>
  </si>
  <si>
    <t>O</t>
    <phoneticPr fontId="16" type="noConversion"/>
  </si>
  <si>
    <t>5/26 SUR</t>
    <phoneticPr fontId="16" type="noConversion"/>
  </si>
  <si>
    <t>MEDUK1986851</t>
    <phoneticPr fontId="16" type="noConversion"/>
  </si>
  <si>
    <t>5/26 RE-SUR</t>
    <phoneticPr fontId="16" type="noConversion"/>
  </si>
  <si>
    <t>MEDU9383264</t>
    <phoneticPr fontId="16" type="noConversion"/>
  </si>
  <si>
    <t>왓츠앱 32번방</t>
    <phoneticPr fontId="16" type="noConversion"/>
  </si>
  <si>
    <t>왓츠앱 33번방</t>
    <phoneticPr fontId="16" type="noConversion"/>
  </si>
  <si>
    <t>WILLIAM 12S</t>
    <phoneticPr fontId="16" type="noConversion"/>
  </si>
  <si>
    <t>ZIMUSEL71050307</t>
    <phoneticPr fontId="16" type="noConversion"/>
  </si>
  <si>
    <t>PORTO GERMENO 322S</t>
    <phoneticPr fontId="16" type="noConversion"/>
  </si>
  <si>
    <t>CO-LOAD</t>
    <phoneticPr fontId="16" type="noConversion"/>
  </si>
  <si>
    <t>대한 / MSC</t>
    <phoneticPr fontId="16" type="noConversion"/>
  </si>
  <si>
    <t>6/5 작업</t>
    <phoneticPr fontId="16" type="noConversion"/>
  </si>
  <si>
    <t>SHIPPER : HYUNGLOBAL</t>
    <phoneticPr fontId="16" type="noConversion"/>
  </si>
  <si>
    <t>CONSIGNEE : GEAZ FORWARDING</t>
    <phoneticPr fontId="16" type="noConversion"/>
  </si>
  <si>
    <t>MEDUK1985515</t>
    <phoneticPr fontId="16" type="noConversion"/>
  </si>
  <si>
    <t>MSC NAGOYA V HW322A</t>
  </si>
  <si>
    <t>ICT 02077002</t>
    <phoneticPr fontId="16" type="noConversion"/>
  </si>
  <si>
    <t>MEDUK1991950</t>
    <phoneticPr fontId="16" type="noConversion"/>
  </si>
  <si>
    <t>5/31 송금 完</t>
    <phoneticPr fontId="16" type="noConversion"/>
  </si>
  <si>
    <t>쇼링 별도</t>
    <phoneticPr fontId="16" type="noConversion"/>
  </si>
  <si>
    <t>김선경 과장 (경리팀)</t>
    <phoneticPr fontId="28" type="noConversion"/>
  </si>
  <si>
    <t>blue0308ng@nate.com</t>
    <phoneticPr fontId="28" type="noConversion"/>
  </si>
  <si>
    <t>쇼링비 : 50만원</t>
    <phoneticPr fontId="16" type="noConversion"/>
  </si>
  <si>
    <t>컨테이너 반납 조건</t>
    <phoneticPr fontId="16" type="noConversion"/>
  </si>
  <si>
    <t>MSC NAGOYA V HW322A</t>
    <phoneticPr fontId="16" type="noConversion"/>
  </si>
  <si>
    <t>TCNU1273330</t>
    <phoneticPr fontId="16" type="noConversion"/>
  </si>
  <si>
    <t>BK NO : 096KR0891043</t>
    <phoneticPr fontId="16" type="noConversion"/>
  </si>
  <si>
    <t>MSC NAGOYA V HW322A</t>
    <phoneticPr fontId="16" type="noConversion"/>
  </si>
  <si>
    <t>운송료 : 17.7만원</t>
    <phoneticPr fontId="16" type="noConversion"/>
  </si>
  <si>
    <t>운송료 : 20.5만원</t>
    <phoneticPr fontId="16" type="noConversion"/>
  </si>
  <si>
    <t>운송료 : 15.5만원</t>
    <phoneticPr fontId="16" type="noConversion"/>
  </si>
  <si>
    <t>운송료 : 32만원</t>
    <phoneticPr fontId="16" type="noConversion"/>
  </si>
  <si>
    <t>VGM</t>
    <phoneticPr fontId="16" type="noConversion"/>
  </si>
  <si>
    <t>6/01 비엘 정정 完</t>
    <phoneticPr fontId="16" type="noConversion"/>
  </si>
  <si>
    <t>정정비 5만</t>
    <phoneticPr fontId="16" type="noConversion"/>
  </si>
  <si>
    <t>6/3 작업</t>
    <phoneticPr fontId="16" type="noConversion"/>
  </si>
  <si>
    <t>6/01 SUR</t>
    <phoneticPr fontId="16" type="noConversion"/>
  </si>
  <si>
    <t>6/01 SUR</t>
    <phoneticPr fontId="16" type="noConversion"/>
  </si>
  <si>
    <t>6/01 입금 完</t>
    <phoneticPr fontId="16" type="noConversion"/>
  </si>
  <si>
    <t>KMHSW81UBGU594960</t>
    <phoneticPr fontId="16" type="noConversion"/>
  </si>
  <si>
    <t>KMHSU81UBGU619377</t>
    <phoneticPr fontId="16" type="noConversion"/>
  </si>
  <si>
    <t>6/1 정정비 입금 完</t>
    <phoneticPr fontId="16" type="noConversion"/>
  </si>
  <si>
    <t>MEDU7667702</t>
    <phoneticPr fontId="16" type="noConversion"/>
  </si>
  <si>
    <t>K5</t>
    <phoneticPr fontId="16" type="noConversion"/>
  </si>
  <si>
    <t>MEDUK1986570</t>
    <phoneticPr fontId="16" type="noConversion"/>
  </si>
  <si>
    <t>MEDUK1986604</t>
    <phoneticPr fontId="16" type="noConversion"/>
  </si>
  <si>
    <t>6/1 정정비 송금 完</t>
    <phoneticPr fontId="16" type="noConversion"/>
  </si>
  <si>
    <t>쇼링 별도</t>
    <phoneticPr fontId="16" type="noConversion"/>
  </si>
  <si>
    <t>HP / 동화</t>
    <phoneticPr fontId="16" type="noConversion"/>
  </si>
  <si>
    <t>SANTAFE</t>
    <phoneticPr fontId="16" type="noConversion"/>
  </si>
  <si>
    <t>PALISADE</t>
    <phoneticPr fontId="16" type="noConversion"/>
  </si>
  <si>
    <t>ACCENT</t>
    <phoneticPr fontId="16" type="noConversion"/>
  </si>
  <si>
    <t>SONATA</t>
    <phoneticPr fontId="16" type="noConversion"/>
  </si>
  <si>
    <t>02-313-9451</t>
    <phoneticPr fontId="28" type="noConversion"/>
  </si>
  <si>
    <t>C</t>
    <phoneticPr fontId="16" type="noConversion"/>
  </si>
  <si>
    <t>알렉스(선진)</t>
    <phoneticPr fontId="16" type="noConversion"/>
  </si>
  <si>
    <t>PP</t>
    <phoneticPr fontId="16" type="noConversion"/>
  </si>
  <si>
    <t>O</t>
    <phoneticPr fontId="16" type="noConversion"/>
  </si>
  <si>
    <r>
      <t>인천-</t>
    </r>
    <r>
      <rPr>
        <b/>
        <sz val="14"/>
        <color rgb="FFFF0000"/>
        <rFont val="맑은 고딕"/>
        <family val="3"/>
        <charset val="129"/>
        <scheme val="minor"/>
      </rPr>
      <t>카빈다</t>
    </r>
    <r>
      <rPr>
        <b/>
        <sz val="14"/>
        <rFont val="맑은 고딕"/>
        <family val="3"/>
        <charset val="129"/>
        <scheme val="minor"/>
      </rPr>
      <t>,앙골라</t>
    </r>
    <phoneticPr fontId="16" type="noConversion"/>
  </si>
  <si>
    <t>FOLEGANDROS V.315S</t>
    <phoneticPr fontId="16" type="noConversion"/>
  </si>
  <si>
    <t>MIEU3072559</t>
    <phoneticPr fontId="16" type="noConversion"/>
  </si>
  <si>
    <t>KR5668093</t>
    <phoneticPr fontId="16" type="noConversion"/>
  </si>
  <si>
    <t>HYUNDAI COUNTY</t>
    <phoneticPr fontId="16" type="noConversion"/>
  </si>
  <si>
    <t>KMJHG17GPHC026131</t>
    <phoneticPr fontId="16" type="noConversion"/>
  </si>
  <si>
    <t>04/11</t>
    <phoneticPr fontId="16" type="noConversion"/>
  </si>
  <si>
    <t>왓츠앱 31번</t>
    <phoneticPr fontId="16" type="noConversion"/>
  </si>
  <si>
    <t>40'HQ X 1</t>
    <phoneticPr fontId="16" type="noConversion"/>
  </si>
  <si>
    <t>코레스타 / 준성</t>
    <phoneticPr fontId="28" type="noConversion"/>
  </si>
  <si>
    <t>운송료 : 22만원</t>
    <phoneticPr fontId="16" type="noConversion"/>
  </si>
  <si>
    <t>컨사이니 기존과 동일</t>
    <phoneticPr fontId="16" type="noConversion"/>
  </si>
  <si>
    <t>KIA MORNING</t>
    <phoneticPr fontId="16" type="noConversion"/>
  </si>
  <si>
    <t>KNAB1911BJT318872</t>
    <phoneticPr fontId="16" type="noConversion"/>
  </si>
  <si>
    <t>작업일 : 04/03</t>
    <phoneticPr fontId="16" type="noConversion"/>
  </si>
  <si>
    <t>쇼링비 : 44만원</t>
    <phoneticPr fontId="16" type="noConversion"/>
  </si>
  <si>
    <t>TARE</t>
    <phoneticPr fontId="16" type="noConversion"/>
  </si>
  <si>
    <t>반입지 : HJIT</t>
    <phoneticPr fontId="16" type="noConversion"/>
  </si>
  <si>
    <t>VGM</t>
    <phoneticPr fontId="16" type="noConversion"/>
  </si>
  <si>
    <t>서류마감 : 04/06 (목) 17시 까지 (완료)</t>
  </si>
  <si>
    <t>DUE DATE : 04/17 (월) 까지 (완료)</t>
    <phoneticPr fontId="16" type="noConversion"/>
  </si>
  <si>
    <t>MAERSK</t>
    <phoneticPr fontId="28" type="noConversion"/>
  </si>
  <si>
    <t>6/1 1,873 입금</t>
    <phoneticPr fontId="16" type="noConversion"/>
  </si>
  <si>
    <t>잔액 5,327</t>
    <phoneticPr fontId="16" type="noConversion"/>
  </si>
  <si>
    <t>MEDUK1994491</t>
    <phoneticPr fontId="16" type="noConversion"/>
  </si>
  <si>
    <t>CKX</t>
    <phoneticPr fontId="28" type="noConversion"/>
  </si>
  <si>
    <t>윤다빈 대리</t>
    <phoneticPr fontId="28" type="noConversion"/>
  </si>
  <si>
    <t>070-8804-0427</t>
    <phoneticPr fontId="28" type="noConversion"/>
  </si>
  <si>
    <t>현지 FREE TIME 17일</t>
    <phoneticPr fontId="16" type="noConversion"/>
  </si>
  <si>
    <t>DOC : 6/16 AM</t>
    <phoneticPr fontId="16" type="noConversion"/>
  </si>
  <si>
    <t>쇼링 : 현글로벌 청구</t>
    <phoneticPr fontId="16" type="noConversion"/>
  </si>
  <si>
    <t>MEDUK1982991</t>
    <phoneticPr fontId="16" type="noConversion"/>
  </si>
  <si>
    <t>CNEE : C264</t>
    <phoneticPr fontId="16" type="noConversion"/>
  </si>
  <si>
    <t>WLLCTXG00099</t>
    <phoneticPr fontId="16" type="noConversion"/>
  </si>
  <si>
    <t>Worldlink : C265</t>
    <phoneticPr fontId="16" type="noConversion"/>
  </si>
  <si>
    <t>6/02 SUR</t>
    <phoneticPr fontId="16" type="noConversion"/>
  </si>
  <si>
    <t>6/02 SUR</t>
    <phoneticPr fontId="16" type="noConversion"/>
  </si>
  <si>
    <t>MEDUK1986638</t>
    <phoneticPr fontId="16" type="noConversion"/>
  </si>
  <si>
    <t>운송료 : 22만원</t>
    <phoneticPr fontId="16" type="noConversion"/>
  </si>
  <si>
    <t>DOC : 6/13 AM</t>
    <phoneticPr fontId="16" type="noConversion"/>
  </si>
  <si>
    <t>6/08 작업</t>
    <phoneticPr fontId="16" type="noConversion"/>
  </si>
  <si>
    <t>6/09 작업</t>
    <phoneticPr fontId="16" type="noConversion"/>
  </si>
  <si>
    <t>6/02 OBL</t>
    <phoneticPr fontId="16" type="noConversion"/>
  </si>
  <si>
    <t>MEDUK1983080</t>
    <phoneticPr fontId="16" type="noConversion"/>
  </si>
  <si>
    <t>MEDUK1983023</t>
    <phoneticPr fontId="16" type="noConversion"/>
  </si>
  <si>
    <t>KNAME81ABKS551569</t>
    <phoneticPr fontId="16" type="noConversion"/>
  </si>
  <si>
    <t>KNAPS81BBLA577237</t>
    <phoneticPr fontId="16" type="noConversion"/>
  </si>
  <si>
    <t>KMHD741EELU934637</t>
    <phoneticPr fontId="16" type="noConversion"/>
  </si>
  <si>
    <t>ZIMUSEL71047307</t>
    <phoneticPr fontId="16" type="noConversion"/>
  </si>
  <si>
    <t>KMHR581ADMU300096</t>
    <phoneticPr fontId="16" type="noConversion"/>
  </si>
  <si>
    <t>1번</t>
    <phoneticPr fontId="16" type="noConversion"/>
  </si>
  <si>
    <t>2번</t>
    <phoneticPr fontId="16" type="noConversion"/>
  </si>
  <si>
    <t>3번</t>
    <phoneticPr fontId="16" type="noConversion"/>
  </si>
  <si>
    <t>4번</t>
    <phoneticPr fontId="16" type="noConversion"/>
  </si>
  <si>
    <t>5번</t>
    <phoneticPr fontId="16" type="noConversion"/>
  </si>
  <si>
    <t>6번</t>
    <phoneticPr fontId="16" type="noConversion"/>
  </si>
  <si>
    <t>7번</t>
    <phoneticPr fontId="16" type="noConversion"/>
  </si>
  <si>
    <t>8번</t>
    <phoneticPr fontId="16" type="noConversion"/>
  </si>
  <si>
    <t>9번</t>
    <phoneticPr fontId="16" type="noConversion"/>
  </si>
  <si>
    <t>10번</t>
    <phoneticPr fontId="16" type="noConversion"/>
  </si>
  <si>
    <t>11번</t>
    <phoneticPr fontId="16" type="noConversion"/>
  </si>
  <si>
    <t>12번</t>
    <phoneticPr fontId="16" type="noConversion"/>
  </si>
  <si>
    <t>MSFF23PTI04002</t>
    <phoneticPr fontId="16" type="noConversion"/>
  </si>
  <si>
    <t>6/02 OBL</t>
    <phoneticPr fontId="16" type="noConversion"/>
  </si>
  <si>
    <t>6/02 OBL</t>
    <phoneticPr fontId="16" type="noConversion"/>
  </si>
  <si>
    <t>정정비 : 화주 청구</t>
    <phoneticPr fontId="16" type="noConversion"/>
  </si>
  <si>
    <t>6/02 SUR</t>
    <phoneticPr fontId="16" type="noConversion"/>
  </si>
  <si>
    <t>6/02 비엘 정정 完</t>
    <phoneticPr fontId="16" type="noConversion"/>
  </si>
  <si>
    <t>FJ16369775</t>
    <phoneticPr fontId="16" type="noConversion"/>
  </si>
  <si>
    <t>6/05 비엘 정정 完</t>
    <phoneticPr fontId="16" type="noConversion"/>
  </si>
  <si>
    <t>MSDU8815123</t>
    <phoneticPr fontId="16" type="noConversion"/>
  </si>
  <si>
    <t>ZIMUSEL71047417</t>
    <phoneticPr fontId="16" type="noConversion"/>
  </si>
  <si>
    <t>6/02 OBL</t>
    <phoneticPr fontId="16" type="noConversion"/>
  </si>
  <si>
    <t>DOC : 6/12 AM</t>
    <phoneticPr fontId="16" type="noConversion"/>
  </si>
  <si>
    <t>K5</t>
    <phoneticPr fontId="16" type="noConversion"/>
  </si>
  <si>
    <t>SORENTO</t>
    <phoneticPr fontId="16" type="noConversion"/>
  </si>
  <si>
    <t>MAXCRUZ</t>
    <phoneticPr fontId="16" type="noConversion"/>
  </si>
  <si>
    <t>SPORTAGE</t>
    <phoneticPr fontId="16" type="noConversion"/>
  </si>
  <si>
    <t>SORENTO</t>
    <phoneticPr fontId="16" type="noConversion"/>
  </si>
  <si>
    <t>SANTAFE</t>
    <phoneticPr fontId="16" type="noConversion"/>
  </si>
  <si>
    <t>SONATA</t>
    <phoneticPr fontId="16" type="noConversion"/>
  </si>
  <si>
    <t>AVANTE</t>
    <phoneticPr fontId="16" type="noConversion"/>
  </si>
  <si>
    <t>SORENTO</t>
    <phoneticPr fontId="16" type="noConversion"/>
  </si>
  <si>
    <t>SPORTAGE</t>
    <phoneticPr fontId="16" type="noConversion"/>
  </si>
  <si>
    <t>SANTAFE</t>
    <phoneticPr fontId="16" type="noConversion"/>
  </si>
  <si>
    <t>SORENTO</t>
    <phoneticPr fontId="16" type="noConversion"/>
  </si>
  <si>
    <t>K8</t>
    <phoneticPr fontId="16" type="noConversion"/>
  </si>
  <si>
    <t>GRANDEUR</t>
    <phoneticPr fontId="16" type="noConversion"/>
  </si>
  <si>
    <t>FJ17374762</t>
    <phoneticPr fontId="16" type="noConversion"/>
  </si>
  <si>
    <t>CARU9767917</t>
    <phoneticPr fontId="16" type="noConversion"/>
  </si>
  <si>
    <t>FJ17374768</t>
    <phoneticPr fontId="16" type="noConversion"/>
  </si>
  <si>
    <t>FJ17374743</t>
    <phoneticPr fontId="16" type="noConversion"/>
  </si>
  <si>
    <t>FJ17374767</t>
    <phoneticPr fontId="16" type="noConversion"/>
  </si>
  <si>
    <t>6/05 송금 完</t>
    <phoneticPr fontId="16" type="noConversion"/>
  </si>
  <si>
    <t>KMHFF41RBFA460514</t>
  </si>
  <si>
    <t>KNAM2411BNA016895</t>
  </si>
  <si>
    <t>KMHS281BBKU017631</t>
  </si>
  <si>
    <t>KNAPH81ABFA083320</t>
  </si>
  <si>
    <t>KNAPC813BFK778507</t>
  </si>
  <si>
    <t>KMHSR81XDGU155480</t>
  </si>
  <si>
    <t>KNAGN419BEA483439</t>
  </si>
  <si>
    <t>KNAPH81ABFA121815</t>
  </si>
  <si>
    <t>O</t>
    <phoneticPr fontId="16" type="noConversion"/>
  </si>
  <si>
    <t>O</t>
    <phoneticPr fontId="16" type="noConversion"/>
  </si>
  <si>
    <t>MSCU5092916</t>
    <phoneticPr fontId="16" type="noConversion"/>
  </si>
  <si>
    <t>KNAPE813BEK614069</t>
  </si>
  <si>
    <t>KMHD641DBGU052531</t>
  </si>
  <si>
    <t>KNAPS81ABGA220314</t>
  </si>
  <si>
    <t>KNAPG81ABJA416043</t>
  </si>
  <si>
    <t>MEDUK1986646</t>
    <phoneticPr fontId="16" type="noConversion"/>
  </si>
  <si>
    <t>MSC SOPHIE HW316A</t>
    <phoneticPr fontId="16" type="noConversion"/>
  </si>
  <si>
    <t>FJ17359448</t>
    <phoneticPr fontId="16" type="noConversion"/>
  </si>
  <si>
    <t>FJ17368455</t>
    <phoneticPr fontId="16" type="noConversion"/>
  </si>
  <si>
    <t>KNAPH81ABHA273034</t>
  </si>
  <si>
    <t>KNAPS81ABGA176944</t>
  </si>
  <si>
    <t>KMHSW81UBFU452118</t>
  </si>
  <si>
    <t>KMHE341CBFA131093</t>
  </si>
  <si>
    <t>6/07 작업</t>
    <phoneticPr fontId="16" type="noConversion"/>
  </si>
  <si>
    <t>KNAGU415GGA093172</t>
  </si>
  <si>
    <t>KNAPH81ABGA127585</t>
  </si>
  <si>
    <t>KNHMF37ABFS006639</t>
  </si>
  <si>
    <t>O</t>
    <phoneticPr fontId="16" type="noConversion"/>
  </si>
  <si>
    <t>MSFF23PTI04005</t>
    <phoneticPr fontId="16" type="noConversion"/>
  </si>
  <si>
    <t>6/05 OBL</t>
    <phoneticPr fontId="16" type="noConversion"/>
  </si>
  <si>
    <t>FJ17365625</t>
    <phoneticPr fontId="16" type="noConversion"/>
  </si>
  <si>
    <t>ZIMUSEL71042867</t>
    <phoneticPr fontId="16" type="noConversion"/>
  </si>
  <si>
    <t>MEDUK1986679</t>
    <phoneticPr fontId="16" type="noConversion"/>
  </si>
  <si>
    <t>월드링크로직스</t>
    <phoneticPr fontId="28" type="noConversion"/>
  </si>
  <si>
    <t>인천,한국-울란바토르,몽골</t>
    <phoneticPr fontId="16" type="noConversion"/>
  </si>
  <si>
    <t>MEDUK1986687</t>
    <phoneticPr fontId="16" type="noConversion"/>
  </si>
  <si>
    <t>6/14 작업</t>
    <phoneticPr fontId="16" type="noConversion"/>
  </si>
  <si>
    <t>MEDUK1989632</t>
    <phoneticPr fontId="16" type="noConversion"/>
  </si>
  <si>
    <t>KKLUKR6020911</t>
    <phoneticPr fontId="16" type="noConversion"/>
  </si>
  <si>
    <t>6/07 송금 完</t>
    <phoneticPr fontId="16" type="noConversion"/>
  </si>
  <si>
    <t>6/07 정정 完</t>
    <phoneticPr fontId="16" type="noConversion"/>
  </si>
  <si>
    <t>비엘 정정비 : 화주 청구</t>
    <phoneticPr fontId="16" type="noConversion"/>
  </si>
  <si>
    <t>대한 / MSC</t>
    <phoneticPr fontId="16" type="noConversion"/>
  </si>
  <si>
    <t>DOC : 6/20 FULL</t>
    <phoneticPr fontId="16" type="noConversion"/>
  </si>
  <si>
    <t>ZIM</t>
    <phoneticPr fontId="16" type="noConversion"/>
  </si>
  <si>
    <t>POTI</t>
    <phoneticPr fontId="16" type="noConversion"/>
  </si>
  <si>
    <t>쇼링비 : 48만원</t>
    <phoneticPr fontId="16" type="noConversion"/>
  </si>
  <si>
    <t>HARMONY YUNGANG 23048W</t>
    <phoneticPr fontId="16" type="noConversion"/>
  </si>
  <si>
    <t>6/15 작업</t>
    <phoneticPr fontId="16" type="noConversion"/>
  </si>
  <si>
    <t>6/16 작업</t>
    <phoneticPr fontId="16" type="noConversion"/>
  </si>
  <si>
    <t>DOC : 6/20 AM</t>
    <phoneticPr fontId="16" type="noConversion"/>
  </si>
  <si>
    <t>HLC0501812</t>
    <phoneticPr fontId="16" type="noConversion"/>
  </si>
  <si>
    <t>6/07 비엘 정정 完</t>
    <phoneticPr fontId="16" type="noConversion"/>
  </si>
  <si>
    <t>5만 현무역 청구</t>
    <phoneticPr fontId="16" type="noConversion"/>
  </si>
  <si>
    <t>5만 명성 부담</t>
    <phoneticPr fontId="16" type="noConversion"/>
  </si>
  <si>
    <t>6/13 작업</t>
    <phoneticPr fontId="16" type="noConversion"/>
  </si>
  <si>
    <t>EASBJ2321GXNH001</t>
    <phoneticPr fontId="16" type="noConversion"/>
  </si>
  <si>
    <t>MEDUK1997148</t>
    <phoneticPr fontId="16" type="noConversion"/>
  </si>
  <si>
    <t>MEDUK1997130</t>
    <phoneticPr fontId="16" type="noConversion"/>
  </si>
  <si>
    <t>MEDUK2440866</t>
    <phoneticPr fontId="16" type="noConversion"/>
  </si>
  <si>
    <t>MSC LANGSAR HW324A</t>
    <phoneticPr fontId="16" type="noConversion"/>
  </si>
  <si>
    <t>C</t>
    <phoneticPr fontId="16" type="noConversion"/>
  </si>
  <si>
    <t>알렉스(선진)</t>
    <phoneticPr fontId="16" type="noConversion"/>
  </si>
  <si>
    <t>PP</t>
    <phoneticPr fontId="16" type="noConversion"/>
  </si>
  <si>
    <t>O</t>
    <phoneticPr fontId="16" type="noConversion"/>
  </si>
  <si>
    <t>인천-르완다,앙골라</t>
    <phoneticPr fontId="16" type="noConversion"/>
  </si>
  <si>
    <t>머스크</t>
    <phoneticPr fontId="28" type="noConversion"/>
  </si>
  <si>
    <t>CAAU6403851</t>
    <phoneticPr fontId="16" type="noConversion"/>
  </si>
  <si>
    <t>KR5671081</t>
    <phoneticPr fontId="16" type="noConversion"/>
  </si>
  <si>
    <t>KMHJ3815GJU661725</t>
    <phoneticPr fontId="16" type="noConversion"/>
  </si>
  <si>
    <t>04/20</t>
    <phoneticPr fontId="16" type="noConversion"/>
  </si>
  <si>
    <t>왓츠앱 28번</t>
    <phoneticPr fontId="16" type="noConversion"/>
  </si>
  <si>
    <t>40'HQ X 1</t>
    <phoneticPr fontId="16" type="noConversion"/>
  </si>
  <si>
    <t>BKG : 226619584</t>
    <phoneticPr fontId="16" type="noConversion"/>
  </si>
  <si>
    <t>HP / 동화</t>
    <phoneticPr fontId="28" type="noConversion"/>
  </si>
  <si>
    <t>운송료 : 20.5만원</t>
    <phoneticPr fontId="16" type="noConversion"/>
  </si>
  <si>
    <t>KNAB3511BJT340738</t>
    <phoneticPr fontId="16" type="noConversion"/>
  </si>
  <si>
    <t>작업일 : 04/12</t>
    <phoneticPr fontId="16" type="noConversion"/>
  </si>
  <si>
    <t>KMHD741EEKU919215</t>
    <phoneticPr fontId="16" type="noConversion"/>
  </si>
  <si>
    <t>반입지 : HJIT</t>
    <phoneticPr fontId="16" type="noConversion"/>
  </si>
  <si>
    <t>KLYDC487DLC012034</t>
    <phoneticPr fontId="16" type="noConversion"/>
  </si>
  <si>
    <t>서류마감 : 04/14 (금) 까지 (완료)</t>
    <phoneticPr fontId="16" type="noConversion"/>
  </si>
  <si>
    <t>TARE</t>
    <phoneticPr fontId="16" type="noConversion"/>
  </si>
  <si>
    <t>KR5672720</t>
    <phoneticPr fontId="16" type="noConversion"/>
  </si>
  <si>
    <t>BKG : GTXG23050116</t>
    <phoneticPr fontId="16" type="noConversion"/>
  </si>
  <si>
    <t>KMHL141EBLA003738</t>
  </si>
  <si>
    <t>KMHS281BDLU233990</t>
    <phoneticPr fontId="16" type="noConversion"/>
  </si>
  <si>
    <t>KMHR281ADKU016648</t>
    <phoneticPr fontId="16" type="noConversion"/>
  </si>
  <si>
    <t xml:space="preserve">KMHCT51BEKU393442 </t>
    <phoneticPr fontId="16" type="noConversion"/>
  </si>
  <si>
    <t>CNCA : 374219</t>
    <phoneticPr fontId="16" type="noConversion"/>
  </si>
  <si>
    <t>CNCA : 374222</t>
    <phoneticPr fontId="16" type="noConversion"/>
  </si>
  <si>
    <t>CNCA : 374229</t>
    <phoneticPr fontId="16" type="noConversion"/>
  </si>
  <si>
    <t>MEDUK1983072</t>
    <phoneticPr fontId="16" type="noConversion"/>
  </si>
  <si>
    <t>O</t>
    <phoneticPr fontId="16" type="noConversion"/>
  </si>
  <si>
    <t>계산서 : 현글로벌</t>
    <phoneticPr fontId="16" type="noConversion"/>
  </si>
  <si>
    <t>MEDUK1989624</t>
    <phoneticPr fontId="16" type="noConversion"/>
  </si>
  <si>
    <t>6/09 송금 完</t>
    <phoneticPr fontId="16" type="noConversion"/>
  </si>
  <si>
    <t>6/09 송금 完</t>
    <phoneticPr fontId="16" type="noConversion"/>
  </si>
  <si>
    <t>INV CNEE : C267</t>
    <phoneticPr fontId="16" type="noConversion"/>
  </si>
  <si>
    <t>익스프레스 진행</t>
    <phoneticPr fontId="16" type="noConversion"/>
  </si>
  <si>
    <t>무슬리마 / 이레</t>
    <phoneticPr fontId="16" type="noConversion"/>
  </si>
  <si>
    <t>6/09 작업</t>
    <phoneticPr fontId="16" type="noConversion"/>
  </si>
  <si>
    <t>선사 : 일조국제훼리 / CNTTT</t>
    <phoneticPr fontId="16" type="noConversion"/>
  </si>
  <si>
    <t>반입넘버 : HTFR2306090480</t>
    <phoneticPr fontId="16" type="noConversion"/>
  </si>
  <si>
    <t>평택 - 비슈케크</t>
    <phoneticPr fontId="16" type="noConversion"/>
  </si>
  <si>
    <t>평택동방아이포트 : 01612002</t>
    <phoneticPr fontId="16" type="noConversion"/>
  </si>
  <si>
    <t>01612002</t>
    <phoneticPr fontId="16" type="noConversion"/>
  </si>
  <si>
    <t>RIZHAO ORIENT M063W</t>
    <phoneticPr fontId="16" type="noConversion"/>
  </si>
  <si>
    <t>반입넘버 : HTFR2306090465</t>
    <phoneticPr fontId="16" type="noConversion"/>
  </si>
  <si>
    <t>KMHWK81KDMU159863</t>
    <phoneticPr fontId="16" type="noConversion"/>
  </si>
  <si>
    <t>MEDUK1991935</t>
    <phoneticPr fontId="16" type="noConversion"/>
  </si>
  <si>
    <t>MAEU226212499</t>
    <phoneticPr fontId="16" type="noConversion"/>
  </si>
  <si>
    <t>평택 - 알마티</t>
    <phoneticPr fontId="16" type="noConversion"/>
  </si>
  <si>
    <t>타폴린/모포 필수</t>
    <phoneticPr fontId="16" type="noConversion"/>
  </si>
  <si>
    <t>계근 필수</t>
    <phoneticPr fontId="16" type="noConversion"/>
  </si>
  <si>
    <t>계근표 실중량</t>
  </si>
  <si>
    <t>VGM</t>
    <phoneticPr fontId="16" type="noConversion"/>
  </si>
  <si>
    <t>MEDUK1983015</t>
    <phoneticPr fontId="16" type="noConversion"/>
  </si>
  <si>
    <t>WLLCTXG00112</t>
  </si>
  <si>
    <t>WLLCTXG00113</t>
  </si>
  <si>
    <t>WLLCTXG00114</t>
    <phoneticPr fontId="16" type="noConversion"/>
  </si>
  <si>
    <t>BKG : GTXG23060033</t>
    <phoneticPr fontId="16" type="noConversion"/>
  </si>
  <si>
    <t>BKG : 226212499</t>
    <phoneticPr fontId="16" type="noConversion"/>
  </si>
  <si>
    <t>WLLCTXG00115</t>
    <phoneticPr fontId="16" type="noConversion"/>
  </si>
  <si>
    <t>K5</t>
    <phoneticPr fontId="16" type="noConversion"/>
  </si>
  <si>
    <t>K5</t>
    <phoneticPr fontId="16" type="noConversion"/>
  </si>
  <si>
    <t>K5</t>
    <phoneticPr fontId="16" type="noConversion"/>
  </si>
  <si>
    <t>K5</t>
    <phoneticPr fontId="16" type="noConversion"/>
  </si>
  <si>
    <t>BKG : EBKG05707064</t>
    <phoneticPr fontId="16" type="noConversion"/>
  </si>
  <si>
    <t>BKG : EBKG05707065</t>
    <phoneticPr fontId="16" type="noConversion"/>
  </si>
  <si>
    <t>BKG : EBKG05707066</t>
    <phoneticPr fontId="16" type="noConversion"/>
  </si>
  <si>
    <t>BKG : EBKG05707067</t>
    <phoneticPr fontId="16" type="noConversion"/>
  </si>
  <si>
    <t>BKG : EBKG05772079</t>
    <phoneticPr fontId="16" type="noConversion"/>
  </si>
  <si>
    <t>BKG : EBKG05772080</t>
    <phoneticPr fontId="16" type="noConversion"/>
  </si>
  <si>
    <t>BKG : EBKG05772081</t>
    <phoneticPr fontId="16" type="noConversion"/>
  </si>
  <si>
    <t>BKG : EBKG05835159</t>
    <phoneticPr fontId="16" type="noConversion"/>
  </si>
  <si>
    <t>BKG : SEL23060903</t>
    <phoneticPr fontId="16" type="noConversion"/>
  </si>
  <si>
    <t>BKG : EBKG05835160</t>
    <phoneticPr fontId="16" type="noConversion"/>
  </si>
  <si>
    <t>BKG : EBKG05835161</t>
    <phoneticPr fontId="16" type="noConversion"/>
  </si>
  <si>
    <t>BKG : EBKG05835162</t>
    <phoneticPr fontId="16" type="noConversion"/>
  </si>
  <si>
    <t>BKG : EBKG05837063</t>
    <phoneticPr fontId="16" type="noConversion"/>
  </si>
  <si>
    <t>BKG : BW230530-1</t>
    <phoneticPr fontId="16" type="noConversion"/>
  </si>
  <si>
    <t>BKG : BW230530-1</t>
    <phoneticPr fontId="16" type="noConversion"/>
  </si>
  <si>
    <t>6/09 WAYBILL</t>
    <phoneticPr fontId="16" type="noConversion"/>
  </si>
  <si>
    <t>6/09 RE-SUR</t>
    <phoneticPr fontId="16" type="noConversion"/>
  </si>
  <si>
    <t>6/09 SUR</t>
    <phoneticPr fontId="16" type="noConversion"/>
  </si>
  <si>
    <t>6/09 전달 完</t>
    <phoneticPr fontId="16" type="noConversion"/>
  </si>
  <si>
    <t>A17432</t>
  </si>
  <si>
    <t>쇼링비 : 69만원</t>
    <phoneticPr fontId="16" type="noConversion"/>
  </si>
  <si>
    <t>MORNING</t>
    <phoneticPr fontId="16" type="noConversion"/>
  </si>
  <si>
    <t>SONATA</t>
    <phoneticPr fontId="16" type="noConversion"/>
  </si>
  <si>
    <t>SONATA</t>
    <phoneticPr fontId="16" type="noConversion"/>
  </si>
  <si>
    <t>K7</t>
    <phoneticPr fontId="16" type="noConversion"/>
  </si>
  <si>
    <t>DOC : 6/13 FULL</t>
    <phoneticPr fontId="16" type="noConversion"/>
  </si>
  <si>
    <t>6/12 SUR</t>
    <phoneticPr fontId="16" type="noConversion"/>
  </si>
  <si>
    <t>6/12 SUR</t>
    <phoneticPr fontId="16" type="noConversion"/>
  </si>
  <si>
    <t>6/12 SUR</t>
    <phoneticPr fontId="16" type="noConversion"/>
  </si>
  <si>
    <t>KNAGS416BKA294579</t>
  </si>
  <si>
    <t>KNAGS416BKA326145</t>
  </si>
  <si>
    <t>KNAGS416BLA367720</t>
  </si>
  <si>
    <t>KNAGS416BKA322990</t>
  </si>
  <si>
    <t>SORENTO</t>
    <phoneticPr fontId="16" type="noConversion"/>
  </si>
  <si>
    <t>K5</t>
    <phoneticPr fontId="16" type="noConversion"/>
  </si>
  <si>
    <t>K5</t>
    <phoneticPr fontId="16" type="noConversion"/>
  </si>
  <si>
    <t>SONATA</t>
    <phoneticPr fontId="16" type="noConversion"/>
  </si>
  <si>
    <t>O</t>
    <phoneticPr fontId="16" type="noConversion"/>
  </si>
  <si>
    <t>Wagon# : 5496365</t>
    <phoneticPr fontId="16" type="noConversion"/>
  </si>
  <si>
    <t>6/12 작업</t>
    <phoneticPr fontId="16" type="noConversion"/>
  </si>
  <si>
    <t>VGM</t>
    <phoneticPr fontId="16" type="noConversion"/>
  </si>
  <si>
    <t>DOC : 6/05 FULL</t>
    <phoneticPr fontId="16" type="noConversion"/>
  </si>
  <si>
    <t>DOC : 6/05 FULL</t>
    <phoneticPr fontId="16" type="noConversion"/>
  </si>
  <si>
    <t>BKG NO : BW230607-41</t>
    <phoneticPr fontId="16" type="noConversion"/>
  </si>
  <si>
    <t>KMHE341DBKA514366</t>
  </si>
  <si>
    <t>KNALC418BHA086083</t>
  </si>
  <si>
    <t>KNAB2518BNT915989</t>
  </si>
  <si>
    <t>KMHE341DBJA433928</t>
  </si>
  <si>
    <t>KMHE341DBJA418692</t>
  </si>
  <si>
    <t>BKG : KDINCSA-230509A</t>
    <phoneticPr fontId="16" type="noConversion"/>
  </si>
  <si>
    <t>A15340</t>
  </si>
  <si>
    <t>SONATA</t>
    <phoneticPr fontId="16" type="noConversion"/>
  </si>
  <si>
    <t>K5</t>
    <phoneticPr fontId="16" type="noConversion"/>
  </si>
  <si>
    <t>MORNING</t>
    <phoneticPr fontId="16" type="noConversion"/>
  </si>
  <si>
    <t>SONATA</t>
    <phoneticPr fontId="16" type="noConversion"/>
  </si>
  <si>
    <t>6/13 SUR</t>
    <phoneticPr fontId="16" type="noConversion"/>
  </si>
  <si>
    <t>서류 미비로 인한 딜레이</t>
    <phoneticPr fontId="16" type="noConversion"/>
  </si>
  <si>
    <t>RIZHAO ORIENT M063W</t>
  </si>
  <si>
    <t>DOC : 6/16 FULL</t>
    <phoneticPr fontId="16" type="noConversion"/>
  </si>
  <si>
    <t>O</t>
    <phoneticPr fontId="16" type="noConversion"/>
  </si>
  <si>
    <t>평택,한국 - 일조,중국 - 알마티</t>
    <phoneticPr fontId="16" type="noConversion"/>
  </si>
  <si>
    <t>PYEONGTAEK</t>
    <phoneticPr fontId="16" type="noConversion"/>
  </si>
  <si>
    <t>RIZHAO</t>
    <phoneticPr fontId="16" type="noConversion"/>
  </si>
  <si>
    <t>ALMATY</t>
    <phoneticPr fontId="16" type="noConversion"/>
  </si>
  <si>
    <t>서류 내 IIN # 필수</t>
    <phoneticPr fontId="16" type="noConversion"/>
  </si>
  <si>
    <t>PORTO GERMENO V.316S</t>
    <phoneticPr fontId="16" type="noConversion"/>
  </si>
  <si>
    <t>6/13 7,000 입금</t>
    <phoneticPr fontId="16" type="noConversion"/>
  </si>
  <si>
    <t>잔액 0</t>
    <phoneticPr fontId="16" type="noConversion"/>
  </si>
  <si>
    <t>잔액 2427</t>
    <phoneticPr fontId="16" type="noConversion"/>
  </si>
  <si>
    <t>TRHU8485355</t>
    <phoneticPr fontId="16" type="noConversion"/>
  </si>
  <si>
    <t>ZCSU7157218</t>
    <phoneticPr fontId="16" type="noConversion"/>
  </si>
  <si>
    <t>A4220538667</t>
    <phoneticPr fontId="16" type="noConversion"/>
  </si>
  <si>
    <t>김수빈 사원</t>
    <phoneticPr fontId="28" type="noConversion"/>
  </si>
  <si>
    <t>02-2096-4747</t>
    <phoneticPr fontId="28" type="noConversion"/>
  </si>
  <si>
    <t>HARMONY YUNGANG 23046W</t>
    <phoneticPr fontId="16" type="noConversion"/>
  </si>
  <si>
    <t>SJL23TCRI06311</t>
    <phoneticPr fontId="16" type="noConversion"/>
  </si>
  <si>
    <t>6/13 비엘 타입 변경</t>
    <phoneticPr fontId="16" type="noConversion"/>
  </si>
  <si>
    <t>6/14 SUR</t>
    <phoneticPr fontId="16" type="noConversion"/>
  </si>
  <si>
    <t>6/14 SUR</t>
    <phoneticPr fontId="16" type="noConversion"/>
  </si>
  <si>
    <t>6/13 비엘 타입 변경</t>
    <phoneticPr fontId="16" type="noConversion"/>
  </si>
  <si>
    <t>6/14 SUR</t>
    <phoneticPr fontId="16" type="noConversion"/>
  </si>
  <si>
    <t>FJ16370571</t>
    <phoneticPr fontId="16" type="noConversion"/>
  </si>
  <si>
    <t>평택반입+계근 포함</t>
    <phoneticPr fontId="16" type="noConversion"/>
  </si>
  <si>
    <t>55만</t>
    <phoneticPr fontId="16" type="noConversion"/>
  </si>
  <si>
    <t>CBHU8195209</t>
    <phoneticPr fontId="16" type="noConversion"/>
  </si>
  <si>
    <t>INV CNEE : C269</t>
    <phoneticPr fontId="16" type="noConversion"/>
  </si>
  <si>
    <t>KNAPS81ADGA181023</t>
  </si>
  <si>
    <t>KNAPH81ABGA212953</t>
  </si>
  <si>
    <t>KNAPC813BGK825214</t>
  </si>
  <si>
    <t>KNAPG81ABGA256537</t>
  </si>
  <si>
    <t>KMHSW81UBFU477954</t>
  </si>
  <si>
    <t>KMHSW81UBGU688864</t>
  </si>
  <si>
    <t>KMHSW81UDFU367734</t>
  </si>
  <si>
    <t>KMHSW81UDFU478941</t>
  </si>
  <si>
    <t>KNAPK81ABGA150375</t>
  </si>
  <si>
    <t>KNAPH81ADFA052858</t>
  </si>
  <si>
    <t>KNAPS81ABFA062517</t>
  </si>
  <si>
    <t>KNAHS815GGK150925</t>
  </si>
  <si>
    <t>서류미비로인한딜레이</t>
    <phoneticPr fontId="16" type="noConversion"/>
  </si>
  <si>
    <t>서류미비로인한2차딜레이</t>
    <phoneticPr fontId="16" type="noConversion"/>
  </si>
  <si>
    <t>A4220537003</t>
    <phoneticPr fontId="16" type="noConversion"/>
  </si>
  <si>
    <t>A4220537037</t>
    <phoneticPr fontId="16" type="noConversion"/>
  </si>
  <si>
    <t>A4220538663</t>
    <phoneticPr fontId="16" type="noConversion"/>
  </si>
  <si>
    <t>KNAPS81ABGA144471</t>
    <phoneticPr fontId="16" type="noConversion"/>
  </si>
  <si>
    <t>A4220538669</t>
    <phoneticPr fontId="16" type="noConversion"/>
  </si>
  <si>
    <t>6/15 송금 完</t>
    <phoneticPr fontId="16" type="noConversion"/>
  </si>
  <si>
    <t>CNEE INV : C270</t>
    <phoneticPr fontId="16" type="noConversion"/>
  </si>
  <si>
    <t>KMHSW81UBGU630836</t>
  </si>
  <si>
    <t>평택 - 비슈케크</t>
    <phoneticPr fontId="16" type="noConversion"/>
  </si>
  <si>
    <t>반입넘버 : HTFR2306140721</t>
    <phoneticPr fontId="16" type="noConversion"/>
  </si>
  <si>
    <t>6/15 작업</t>
    <phoneticPr fontId="16" type="noConversion"/>
  </si>
  <si>
    <t>01612002</t>
    <phoneticPr fontId="16" type="noConversion"/>
  </si>
  <si>
    <t>PYEONGTAEK</t>
  </si>
  <si>
    <t>RIZHAO</t>
  </si>
  <si>
    <t>ALMATY</t>
  </si>
  <si>
    <t>DOC : 6/19 AM</t>
    <phoneticPr fontId="16" type="noConversion"/>
  </si>
  <si>
    <t>VGM</t>
    <phoneticPr fontId="16" type="noConversion"/>
  </si>
  <si>
    <t>KMHJ3815GJU712144</t>
  </si>
  <si>
    <t>KNAPM813BJK377988</t>
  </si>
  <si>
    <t>TUCSON</t>
    <phoneticPr fontId="16" type="noConversion"/>
  </si>
  <si>
    <t>SPORTAGE</t>
    <phoneticPr fontId="16" type="noConversion"/>
  </si>
  <si>
    <t>SORENTO</t>
    <phoneticPr fontId="16" type="noConversion"/>
  </si>
  <si>
    <t>SORENTO</t>
    <phoneticPr fontId="16" type="noConversion"/>
  </si>
  <si>
    <t>6/15 SUR</t>
    <phoneticPr fontId="16" type="noConversion"/>
  </si>
  <si>
    <t>운임부담 : 말트랩</t>
    <phoneticPr fontId="16" type="noConversion"/>
  </si>
  <si>
    <t>(모선변경) REN JIAN 9 HW324A</t>
    <phoneticPr fontId="16" type="noConversion"/>
  </si>
  <si>
    <t>TRANSIT TO AZERBAIJAN</t>
    <phoneticPr fontId="16" type="noConversion"/>
  </si>
  <si>
    <t>KNAPS81ABGA200695</t>
  </si>
  <si>
    <t>비엘 정정비 : 화주청구</t>
    <phoneticPr fontId="16" type="noConversion"/>
  </si>
  <si>
    <t>키노</t>
    <phoneticPr fontId="16" type="noConversion"/>
  </si>
  <si>
    <t>대양</t>
    <phoneticPr fontId="16" type="noConversion"/>
  </si>
  <si>
    <t>MSC LANGSAR HW324A</t>
    <phoneticPr fontId="16" type="noConversion"/>
  </si>
  <si>
    <t>KMHE241CBHA317266</t>
  </si>
  <si>
    <t>KLAYA75YDEK603490</t>
  </si>
  <si>
    <t>KMHSW81UBFU382295</t>
  </si>
  <si>
    <t>KMHSW81UBFU320601</t>
  </si>
  <si>
    <t>KIA K5</t>
  </si>
  <si>
    <t>KNAGU411BHA115007</t>
  </si>
  <si>
    <t>KMHE241CBGA253146</t>
  </si>
  <si>
    <t>KNAPS81ABFA074167</t>
  </si>
  <si>
    <t>KNAPH81ABFA092352</t>
  </si>
  <si>
    <t>BMOU4423620</t>
    <phoneticPr fontId="16" type="noConversion"/>
  </si>
  <si>
    <t>FJ17682558</t>
    <phoneticPr fontId="16" type="noConversion"/>
  </si>
  <si>
    <t>DFSU6456590</t>
    <phoneticPr fontId="16" type="noConversion"/>
  </si>
  <si>
    <t>FJ17682447</t>
    <phoneticPr fontId="16" type="noConversion"/>
  </si>
  <si>
    <t>O</t>
    <phoneticPr fontId="16" type="noConversion"/>
  </si>
  <si>
    <t>부킹 캔슬</t>
    <phoneticPr fontId="16" type="noConversion"/>
  </si>
  <si>
    <t>KMHSU81UDEU282346</t>
    <phoneticPr fontId="16" type="noConversion"/>
  </si>
  <si>
    <t>이엠에이코리아</t>
    <phoneticPr fontId="16" type="noConversion"/>
  </si>
  <si>
    <t>CKX / COSCO</t>
    <phoneticPr fontId="16" type="noConversion"/>
  </si>
  <si>
    <t>HP / 동화</t>
    <phoneticPr fontId="16" type="noConversion"/>
  </si>
  <si>
    <t>6/17 작업</t>
    <phoneticPr fontId="16" type="noConversion"/>
  </si>
  <si>
    <t>DOC : 6/21 AM</t>
    <phoneticPr fontId="16" type="noConversion"/>
  </si>
  <si>
    <t>6/16 비엘 정정 完</t>
    <phoneticPr fontId="16" type="noConversion"/>
  </si>
  <si>
    <t>TGBU6431211</t>
    <phoneticPr fontId="16" type="noConversion"/>
  </si>
  <si>
    <t>032-859-0707</t>
    <phoneticPr fontId="28" type="noConversion"/>
  </si>
  <si>
    <t>KMHE341DBKA527357</t>
  </si>
  <si>
    <t>KMHE341DBKA530150</t>
  </si>
  <si>
    <t>KMHE341DBKA527395</t>
  </si>
  <si>
    <t>KNAB1911BKT457944</t>
  </si>
  <si>
    <t>KNAGS416BLA353133</t>
  </si>
  <si>
    <t>MATRESS &amp; AIR CONDITIONER (HS CODE 9404.29-0000)</t>
    <phoneticPr fontId="16" type="noConversion"/>
  </si>
  <si>
    <t>HJIT 02012016</t>
    <phoneticPr fontId="16" type="noConversion"/>
  </si>
  <si>
    <t>KNAPF81ABKA543287</t>
    <phoneticPr fontId="16" type="noConversion"/>
  </si>
  <si>
    <t>KNAPS81ABJA467888</t>
    <phoneticPr fontId="16" type="noConversion"/>
  </si>
  <si>
    <t>O</t>
    <phoneticPr fontId="16" type="noConversion"/>
  </si>
  <si>
    <t>변경 스케줄</t>
    <phoneticPr fontId="16" type="noConversion"/>
  </si>
  <si>
    <t>1. RIZHAO ORIENT M063W</t>
    <phoneticPr fontId="16" type="noConversion"/>
  </si>
  <si>
    <t>2. RIZHAO ORIENT M065W</t>
    <phoneticPr fontId="16" type="noConversion"/>
  </si>
  <si>
    <t>DOC : 6/22 FULL</t>
    <phoneticPr fontId="16" type="noConversion"/>
  </si>
  <si>
    <t>LIANYUNGANG</t>
    <phoneticPr fontId="16" type="noConversion"/>
  </si>
  <si>
    <t>평택,한국 - 연운,중국 - 비슈케크</t>
    <phoneticPr fontId="16" type="noConversion"/>
  </si>
  <si>
    <t>BISHKEK</t>
    <phoneticPr fontId="16" type="noConversion"/>
  </si>
  <si>
    <t>COC 진행 (컨테이너 반납)</t>
  </si>
  <si>
    <t>계근 필수</t>
  </si>
  <si>
    <t>1. HARMONY YUNGANG 23046W</t>
    <phoneticPr fontId="16" type="noConversion"/>
  </si>
  <si>
    <t>2. HARMONY YUNGANG 23047W</t>
    <phoneticPr fontId="16" type="noConversion"/>
  </si>
  <si>
    <t>3. HARMONY YUNGANG 23048W</t>
    <phoneticPr fontId="16" type="noConversion"/>
  </si>
  <si>
    <t>DOC : 6/13 FULL</t>
  </si>
  <si>
    <t>DOC : 6/15 FULL</t>
  </si>
  <si>
    <t>DOC : 6/19 FULL</t>
  </si>
  <si>
    <t>6/19 송금 完</t>
    <phoneticPr fontId="16" type="noConversion"/>
  </si>
  <si>
    <t>서류미비로인한3차딜레이</t>
    <phoneticPr fontId="16" type="noConversion"/>
  </si>
  <si>
    <t>DOC : 6/22 FULL</t>
    <phoneticPr fontId="16" type="noConversion"/>
  </si>
  <si>
    <t>WJAXOTIC2306331A~C</t>
    <phoneticPr fontId="16" type="noConversion"/>
  </si>
  <si>
    <t>KNAFJ41BBFA372578</t>
    <phoneticPr fontId="16" type="noConversion"/>
  </si>
  <si>
    <t>서렌더 처리 完</t>
    <phoneticPr fontId="16" type="noConversion"/>
  </si>
  <si>
    <t>KMHD641UGGU037466</t>
    <phoneticPr fontId="16" type="noConversion"/>
  </si>
  <si>
    <t>6/19 RE-SUR</t>
    <phoneticPr fontId="16" type="noConversion"/>
  </si>
  <si>
    <t>KMHE341CBFA142068</t>
    <phoneticPr fontId="16" type="noConversion"/>
  </si>
  <si>
    <t>KNAFX41BBFA430626</t>
    <phoneticPr fontId="16" type="noConversion"/>
  </si>
  <si>
    <t>서울오토트레이드</t>
    <phoneticPr fontId="16" type="noConversion"/>
  </si>
  <si>
    <t>무슬리마 / 이레</t>
    <phoneticPr fontId="16" type="noConversion"/>
  </si>
  <si>
    <t>MSC (MSDU7849849) 재작업 비용</t>
    <phoneticPr fontId="16" type="noConversion"/>
  </si>
  <si>
    <t>KMHS381BBKU010339</t>
  </si>
  <si>
    <t>KMHS3811BNU050189</t>
  </si>
  <si>
    <t>KNAPN813BGK115126</t>
  </si>
  <si>
    <t>KNAPM813BGK005787</t>
  </si>
  <si>
    <t>HYUNDAI SANTAFE</t>
    <phoneticPr fontId="16" type="noConversion"/>
  </si>
  <si>
    <t>6/20 송금 完</t>
    <phoneticPr fontId="16" type="noConversion"/>
  </si>
  <si>
    <t>6/20 송금 完</t>
    <phoneticPr fontId="16" type="noConversion"/>
  </si>
  <si>
    <t>O</t>
    <phoneticPr fontId="16" type="noConversion"/>
  </si>
  <si>
    <t>대양 : A153</t>
    <phoneticPr fontId="16" type="noConversion"/>
  </si>
  <si>
    <t>키노 : C003</t>
    <phoneticPr fontId="16" type="noConversion"/>
  </si>
  <si>
    <t>BL TYPE : SURRENDER</t>
    <phoneticPr fontId="16" type="noConversion"/>
  </si>
  <si>
    <t>인천 - 노보로시스크</t>
    <phoneticPr fontId="16" type="noConversion"/>
  </si>
  <si>
    <t>DOC : 6/26 AM</t>
    <phoneticPr fontId="16" type="noConversion"/>
  </si>
  <si>
    <t>쇼링 별도</t>
    <phoneticPr fontId="16" type="noConversion"/>
  </si>
  <si>
    <t>6/23 작업</t>
    <phoneticPr fontId="16" type="noConversion"/>
  </si>
  <si>
    <t>O</t>
    <phoneticPr fontId="16" type="noConversion"/>
  </si>
  <si>
    <t>1. WILLIAM 15S</t>
    <phoneticPr fontId="16" type="noConversion"/>
  </si>
  <si>
    <t>2. ZIM AUSTRALIA 142S</t>
    <phoneticPr fontId="16" type="noConversion"/>
  </si>
  <si>
    <t>HECAN 96W</t>
    <phoneticPr fontId="16" type="noConversion"/>
  </si>
  <si>
    <t>KNAGT416BLA391687</t>
  </si>
  <si>
    <t>KNAGS411BLA354578</t>
  </si>
  <si>
    <t>KMHE341DBKA534415</t>
  </si>
  <si>
    <t>KNARG81FGPA190311</t>
  </si>
  <si>
    <t>6/21 송금 完</t>
    <phoneticPr fontId="16" type="noConversion"/>
  </si>
  <si>
    <t>MAEU226619584</t>
    <phoneticPr fontId="16" type="noConversion"/>
  </si>
  <si>
    <t>KLYDC487DKC219765</t>
    <phoneticPr fontId="16" type="noConversion"/>
  </si>
  <si>
    <t>부산 - 포티</t>
    <phoneticPr fontId="16" type="noConversion"/>
  </si>
  <si>
    <t>6/27 작업</t>
    <phoneticPr fontId="16" type="noConversion"/>
  </si>
  <si>
    <t>HP / 청호</t>
    <phoneticPr fontId="16" type="noConversion"/>
  </si>
  <si>
    <t>키노 6/20 입금 完</t>
    <phoneticPr fontId="16" type="noConversion"/>
  </si>
  <si>
    <t>대양 6/22 입금 完</t>
    <phoneticPr fontId="16" type="noConversion"/>
  </si>
  <si>
    <t>현지 프리타임 14일</t>
    <phoneticPr fontId="16" type="noConversion"/>
  </si>
  <si>
    <t>MEDU9411978</t>
    <phoneticPr fontId="16" type="noConversion"/>
  </si>
  <si>
    <t>NAVIOS AMARILLO 48W</t>
    <phoneticPr fontId="16" type="noConversion"/>
  </si>
  <si>
    <t>PNC 03077102</t>
    <phoneticPr fontId="16" type="noConversion"/>
  </si>
  <si>
    <t>MEDUK1984476</t>
    <phoneticPr fontId="16" type="noConversion"/>
  </si>
  <si>
    <t>BL TYPE : SURRENDER</t>
    <phoneticPr fontId="16" type="noConversion"/>
  </si>
  <si>
    <t>BL TYPE : SURRENDER</t>
    <phoneticPr fontId="16" type="noConversion"/>
  </si>
  <si>
    <t>MSC NAGOYA V HW322A</t>
    <phoneticPr fontId="16" type="noConversion"/>
  </si>
  <si>
    <t>MEDUK2441997</t>
    <phoneticPr fontId="16" type="noConversion"/>
  </si>
  <si>
    <t>MEDUK2442045</t>
    <phoneticPr fontId="16" type="noConversion"/>
  </si>
  <si>
    <t>BEI JIANG 2323W</t>
    <phoneticPr fontId="16" type="noConversion"/>
  </si>
  <si>
    <t>EASBJ2323GXNH001</t>
    <phoneticPr fontId="16" type="noConversion"/>
  </si>
  <si>
    <t>RIZHAO ORIENT M065W</t>
    <phoneticPr fontId="16" type="noConversion"/>
  </si>
  <si>
    <t>계근표 실중량</t>
    <phoneticPr fontId="16" type="noConversion"/>
  </si>
  <si>
    <t>기존 씰</t>
    <phoneticPr fontId="16" type="noConversion"/>
  </si>
  <si>
    <t>변경 씰</t>
    <phoneticPr fontId="16" type="noConversion"/>
  </si>
  <si>
    <t>A13118</t>
    <phoneticPr fontId="16" type="noConversion"/>
  </si>
  <si>
    <t>BEAU4732882</t>
    <phoneticPr fontId="16" type="noConversion"/>
  </si>
  <si>
    <t>JAGUAR E-PACE D180</t>
  </si>
  <si>
    <t>O</t>
    <phoneticPr fontId="16" type="noConversion"/>
  </si>
  <si>
    <t>PNCT 01612002</t>
    <phoneticPr fontId="16" type="noConversion"/>
  </si>
  <si>
    <t>CBHU8720924</t>
    <phoneticPr fontId="16" type="noConversion"/>
  </si>
  <si>
    <t>CAEU8402744</t>
    <phoneticPr fontId="16" type="noConversion"/>
  </si>
  <si>
    <t>WJSU5002794</t>
    <phoneticPr fontId="16" type="noConversion"/>
  </si>
  <si>
    <t>IENU5027358</t>
    <phoneticPr fontId="16" type="noConversion"/>
  </si>
  <si>
    <t>PKEU5017156</t>
    <phoneticPr fontId="16" type="noConversion"/>
  </si>
  <si>
    <t>WJAXOTIC2306324A~C</t>
    <phoneticPr fontId="16" type="noConversion"/>
  </si>
  <si>
    <t>C221</t>
    <phoneticPr fontId="16" type="noConversion"/>
  </si>
  <si>
    <t>6/26 입금 完</t>
    <phoneticPr fontId="16" type="noConversion"/>
  </si>
  <si>
    <t>PYEONGTAEK</t>
    <phoneticPr fontId="28" type="noConversion"/>
  </si>
  <si>
    <t>평택항 프리타임 : 7일</t>
    <phoneticPr fontId="16" type="noConversion"/>
  </si>
  <si>
    <t>C241</t>
    <phoneticPr fontId="16" type="noConversion"/>
  </si>
  <si>
    <t>SADFA2BN1K1Z52132</t>
    <phoneticPr fontId="16" type="noConversion"/>
  </si>
  <si>
    <t>KNARF81BGMA021145</t>
    <phoneticPr fontId="16" type="noConversion"/>
  </si>
  <si>
    <t>윤엘레나</t>
    <phoneticPr fontId="28" type="noConversion"/>
  </si>
  <si>
    <t>010-5611-0160</t>
    <phoneticPr fontId="28" type="noConversion"/>
  </si>
  <si>
    <t>BKG NO : KDINCSA-230509A</t>
    <phoneticPr fontId="16" type="noConversion"/>
  </si>
  <si>
    <t>BKG NO : EBKG05898609</t>
    <phoneticPr fontId="16" type="noConversion"/>
  </si>
  <si>
    <t>BKG NO : 6359319290</t>
    <phoneticPr fontId="16" type="noConversion"/>
  </si>
  <si>
    <t>BKG NO : 545769</t>
    <phoneticPr fontId="16" type="noConversion"/>
  </si>
  <si>
    <t>MEDUK1987651</t>
    <phoneticPr fontId="16" type="noConversion"/>
  </si>
  <si>
    <t>6/27 송금 完</t>
    <phoneticPr fontId="16" type="noConversion"/>
  </si>
  <si>
    <t>MSC LISA HW326A</t>
    <phoneticPr fontId="16" type="noConversion"/>
  </si>
  <si>
    <t>CONSIGNEE : GEORGIAN CARGO GROUP</t>
    <phoneticPr fontId="16" type="noConversion"/>
  </si>
  <si>
    <t>MSC</t>
    <phoneticPr fontId="16" type="noConversion"/>
  </si>
  <si>
    <t>HP / 동화</t>
    <phoneticPr fontId="16" type="noConversion"/>
  </si>
  <si>
    <t>6/29 작업</t>
    <phoneticPr fontId="16" type="noConversion"/>
  </si>
  <si>
    <t>DOC : 7/03 AM</t>
    <phoneticPr fontId="16" type="noConversion"/>
  </si>
  <si>
    <t>SORENTO</t>
    <phoneticPr fontId="16" type="noConversion"/>
  </si>
  <si>
    <t>SANTAFE</t>
    <phoneticPr fontId="16" type="noConversion"/>
  </si>
  <si>
    <t>GRANDEUR</t>
    <phoneticPr fontId="16" type="noConversion"/>
  </si>
  <si>
    <t>MAXCRUZ</t>
    <phoneticPr fontId="16" type="noConversion"/>
  </si>
  <si>
    <t>SONATA</t>
    <phoneticPr fontId="16" type="noConversion"/>
  </si>
  <si>
    <t>SANTAFE</t>
    <phoneticPr fontId="16" type="noConversion"/>
  </si>
  <si>
    <t>SORENTO</t>
    <phoneticPr fontId="16" type="noConversion"/>
  </si>
  <si>
    <t>SANTAFE</t>
    <phoneticPr fontId="16" type="noConversion"/>
  </si>
  <si>
    <t>K3</t>
    <phoneticPr fontId="16" type="noConversion"/>
  </si>
  <si>
    <t>DOC : 6/28 FULL</t>
    <phoneticPr fontId="16" type="noConversion"/>
  </si>
  <si>
    <t>6/27 RE-SUR</t>
    <phoneticPr fontId="16" type="noConversion"/>
  </si>
  <si>
    <t>02-3782-2117</t>
    <phoneticPr fontId="28" type="noConversion"/>
  </si>
  <si>
    <t>KNAPS81ABFA069837</t>
  </si>
  <si>
    <t>KNAFK41BGHA713161</t>
  </si>
  <si>
    <t>A4220538577</t>
    <phoneticPr fontId="16" type="noConversion"/>
  </si>
  <si>
    <t>A4220538888</t>
    <phoneticPr fontId="16" type="noConversion"/>
  </si>
  <si>
    <t>BEAU6339196</t>
    <phoneticPr fontId="16" type="noConversion"/>
  </si>
  <si>
    <t>ZGLN114550</t>
    <phoneticPr fontId="16" type="noConversion"/>
  </si>
  <si>
    <t>KMHFF41RBFA429329</t>
  </si>
  <si>
    <t>KMHSU81UBFU399916</t>
  </si>
  <si>
    <t>KMHSW81UDFU424220</t>
    <phoneticPr fontId="16" type="noConversion"/>
  </si>
  <si>
    <t>KMHSW81UBJU813638</t>
    <phoneticPr fontId="16" type="noConversion"/>
  </si>
  <si>
    <t>KNAPH81ABGA262579</t>
    <phoneticPr fontId="16" type="noConversion"/>
  </si>
  <si>
    <t>O</t>
    <phoneticPr fontId="16" type="noConversion"/>
  </si>
  <si>
    <t>KMHE341AGGA230860</t>
  </si>
  <si>
    <t>KMHSW81UBFU416073</t>
    <phoneticPr fontId="16" type="noConversion"/>
  </si>
  <si>
    <t>DISCOVERY</t>
    <phoneticPr fontId="16" type="noConversion"/>
  </si>
  <si>
    <t>SANTAFE</t>
    <phoneticPr fontId="16" type="noConversion"/>
  </si>
  <si>
    <t>CC</t>
    <phoneticPr fontId="16" type="noConversion"/>
  </si>
  <si>
    <t>GEORGIAN CARGO GROUP S/C</t>
    <phoneticPr fontId="16" type="noConversion"/>
  </si>
  <si>
    <t>평택,한국 - 일조,중국 - 비슈케크</t>
    <phoneticPr fontId="16" type="noConversion"/>
  </si>
  <si>
    <t>KK</t>
    <phoneticPr fontId="16" type="noConversion"/>
  </si>
  <si>
    <t>PP</t>
    <phoneticPr fontId="16" type="noConversion"/>
  </si>
  <si>
    <t>인천 - 포티</t>
    <phoneticPr fontId="16" type="noConversion"/>
  </si>
  <si>
    <t>신시대 / 이레</t>
    <phoneticPr fontId="16" type="noConversion"/>
  </si>
  <si>
    <t>HJIT 02012016</t>
    <phoneticPr fontId="16" type="noConversion"/>
  </si>
  <si>
    <t>HJIT 02012016</t>
    <phoneticPr fontId="16" type="noConversion"/>
  </si>
  <si>
    <t>DOC : 7/05 AM</t>
    <phoneticPr fontId="16" type="noConversion"/>
  </si>
  <si>
    <t>FJ17380619</t>
  </si>
  <si>
    <t>KMHSW81UBFU497242</t>
    <phoneticPr fontId="16" type="noConversion"/>
  </si>
  <si>
    <t>KMHSN81XBGU173923</t>
    <phoneticPr fontId="16" type="noConversion"/>
  </si>
  <si>
    <t>KNAPH81ABGA174400</t>
    <phoneticPr fontId="16" type="noConversion"/>
  </si>
  <si>
    <t>FJ17380775</t>
  </si>
  <si>
    <t>SORENTO</t>
    <phoneticPr fontId="16" type="noConversion"/>
  </si>
  <si>
    <t>FJ17380726</t>
  </si>
  <si>
    <t>TCNU2463150</t>
    <phoneticPr fontId="16" type="noConversion"/>
  </si>
  <si>
    <t>DISCOVERY</t>
    <phoneticPr fontId="16" type="noConversion"/>
  </si>
  <si>
    <t>AVANTE</t>
    <phoneticPr fontId="16" type="noConversion"/>
  </si>
  <si>
    <t>AVANTE</t>
    <phoneticPr fontId="16" type="noConversion"/>
  </si>
  <si>
    <t>SPORTAGE</t>
    <phoneticPr fontId="16" type="noConversion"/>
  </si>
  <si>
    <t>6/29 WAYBILL</t>
    <phoneticPr fontId="16" type="noConversion"/>
  </si>
  <si>
    <t>6/29 전달 完</t>
    <phoneticPr fontId="16" type="noConversion"/>
  </si>
  <si>
    <t>6/30 SUR</t>
    <phoneticPr fontId="16" type="noConversion"/>
  </si>
  <si>
    <t>6/30 입금 完</t>
    <phoneticPr fontId="16" type="noConversion"/>
  </si>
  <si>
    <t>6/30 송금 完</t>
    <phoneticPr fontId="16" type="noConversion"/>
  </si>
  <si>
    <t>WSCU7787701</t>
    <phoneticPr fontId="16" type="noConversion"/>
  </si>
  <si>
    <t>6/30 송금 完</t>
    <phoneticPr fontId="16" type="noConversion"/>
  </si>
  <si>
    <t>ZIMUSEL71047412</t>
    <phoneticPr fontId="16" type="noConversion"/>
  </si>
  <si>
    <t>6/30 SUR</t>
    <phoneticPr fontId="16" type="noConversion"/>
  </si>
  <si>
    <t>SHIPPER : MS SHIPPING</t>
    <phoneticPr fontId="16" type="noConversion"/>
  </si>
  <si>
    <t>KNAFK41BGGA622885</t>
  </si>
  <si>
    <t>KNAPH81BBLA563063</t>
  </si>
  <si>
    <t>SALRA2BN0JA067078</t>
  </si>
  <si>
    <t>SALRA2BN9KA085564</t>
  </si>
  <si>
    <t>KNAPH81BBKA517947</t>
  </si>
  <si>
    <t>WDDHF0AB5FB131431</t>
  </si>
  <si>
    <t>SALRA2BN0JA058476</t>
  </si>
  <si>
    <t>KK</t>
    <phoneticPr fontId="28" type="noConversion"/>
  </si>
  <si>
    <t>010-7181-6804</t>
    <phoneticPr fontId="28" type="noConversion"/>
  </si>
  <si>
    <t>R</t>
    <phoneticPr fontId="16" type="noConversion"/>
  </si>
  <si>
    <t>KMHDG41UBFU325021</t>
  </si>
  <si>
    <t>KMHDG41UBFU304909</t>
  </si>
  <si>
    <t>KMHD641UGHU197199</t>
  </si>
  <si>
    <t>CO-LOAD</t>
    <phoneticPr fontId="16" type="noConversion"/>
  </si>
  <si>
    <t>CARNIVAL</t>
    <phoneticPr fontId="16" type="noConversion"/>
  </si>
  <si>
    <t>키노</t>
    <phoneticPr fontId="16" type="noConversion"/>
  </si>
  <si>
    <t>CC</t>
    <phoneticPr fontId="16" type="noConversion"/>
  </si>
  <si>
    <t>인천 - 포티</t>
    <phoneticPr fontId="16" type="noConversion"/>
  </si>
  <si>
    <t>MSC</t>
    <phoneticPr fontId="16" type="noConversion"/>
  </si>
  <si>
    <t>HP / 동화</t>
    <phoneticPr fontId="16" type="noConversion"/>
  </si>
  <si>
    <t>ICT 02077002</t>
    <phoneticPr fontId="16" type="noConversion"/>
  </si>
  <si>
    <t>DOC : 7/10 AM</t>
    <phoneticPr fontId="16" type="noConversion"/>
  </si>
  <si>
    <t>VGM</t>
    <phoneticPr fontId="16" type="noConversion"/>
  </si>
  <si>
    <t>h.kim@msc.com</t>
    <phoneticPr fontId="28" type="noConversion"/>
  </si>
  <si>
    <t>운송료 : 17.7만원</t>
    <phoneticPr fontId="16" type="noConversion"/>
  </si>
  <si>
    <t>운송료 : 21.5만원</t>
    <phoneticPr fontId="16" type="noConversion"/>
  </si>
  <si>
    <t>운송료 : 55만원</t>
    <phoneticPr fontId="16" type="noConversion"/>
  </si>
  <si>
    <t>운송료 : 20.5만원</t>
    <phoneticPr fontId="16" type="noConversion"/>
  </si>
  <si>
    <t>TUCSON</t>
    <phoneticPr fontId="16" type="noConversion"/>
  </si>
  <si>
    <t>SPORTAGE</t>
    <phoneticPr fontId="16" type="noConversion"/>
  </si>
  <si>
    <t>SPORTAGE</t>
    <phoneticPr fontId="16" type="noConversion"/>
  </si>
  <si>
    <t>FJ17380628</t>
    <phoneticPr fontId="16" type="noConversion"/>
  </si>
  <si>
    <t>KMHSU81UBFU489996</t>
    <phoneticPr fontId="16" type="noConversion"/>
  </si>
  <si>
    <t>KMHSW81UBFU484114</t>
    <phoneticPr fontId="16" type="noConversion"/>
  </si>
  <si>
    <t>MEDU8993200</t>
    <phoneticPr fontId="16" type="noConversion"/>
  </si>
  <si>
    <t>K3</t>
    <phoneticPr fontId="16" type="noConversion"/>
  </si>
  <si>
    <t>SORENTO</t>
    <phoneticPr fontId="16" type="noConversion"/>
  </si>
  <si>
    <t>CARNIVAL</t>
    <phoneticPr fontId="16" type="noConversion"/>
  </si>
  <si>
    <t>KNAMC81ABJS437468</t>
    <phoneticPr fontId="16" type="noConversion"/>
  </si>
  <si>
    <t>FJ17380776</t>
    <phoneticPr fontId="16" type="noConversion"/>
  </si>
  <si>
    <t>DISCOVERY</t>
    <phoneticPr fontId="16" type="noConversion"/>
  </si>
  <si>
    <t>BENZ E220</t>
    <phoneticPr fontId="16" type="noConversion"/>
  </si>
  <si>
    <t>KMHSW81UBFU487452</t>
    <phoneticPr fontId="16" type="noConversion"/>
  </si>
  <si>
    <t>KNAPE813BFK720215</t>
    <phoneticPr fontId="16" type="noConversion"/>
  </si>
  <si>
    <t>O</t>
    <phoneticPr fontId="16" type="noConversion"/>
  </si>
  <si>
    <t>DOC : 7/07 AM</t>
    <phoneticPr fontId="16" type="noConversion"/>
  </si>
  <si>
    <t>7/04 작업</t>
    <phoneticPr fontId="16" type="noConversion"/>
  </si>
  <si>
    <t>DOC : 7/06 AM</t>
    <phoneticPr fontId="16" type="noConversion"/>
  </si>
  <si>
    <t>BL TYPE : SURRENDER</t>
    <phoneticPr fontId="16" type="noConversion"/>
  </si>
  <si>
    <t>010-7661-4604</t>
    <phoneticPr fontId="28" type="noConversion"/>
  </si>
  <si>
    <t>차돌딘</t>
    <phoneticPr fontId="28" type="noConversion"/>
  </si>
  <si>
    <t>KNAMC81ABKS517775</t>
    <phoneticPr fontId="16" type="noConversion"/>
  </si>
  <si>
    <t>쇼링 : 50만원</t>
    <phoneticPr fontId="16" type="noConversion"/>
  </si>
  <si>
    <t>COSU6354872740</t>
    <phoneticPr fontId="16" type="noConversion"/>
  </si>
  <si>
    <t>BL TYPE : SURRENDER</t>
    <phoneticPr fontId="16" type="noConversion"/>
  </si>
  <si>
    <t>부산 - 포티</t>
    <phoneticPr fontId="16" type="noConversion"/>
  </si>
  <si>
    <t>SEASPAN LONCOMILLA 12W</t>
    <phoneticPr fontId="16" type="noConversion"/>
  </si>
  <si>
    <t>CKX / ZIM</t>
    <phoneticPr fontId="16" type="noConversion"/>
  </si>
  <si>
    <t>PNC 03077102</t>
    <phoneticPr fontId="16" type="noConversion"/>
  </si>
  <si>
    <t>FJ17365679</t>
  </si>
  <si>
    <t>코레스타 / 청호</t>
    <phoneticPr fontId="16" type="noConversion"/>
  </si>
  <si>
    <t>7/07 작업</t>
    <phoneticPr fontId="16" type="noConversion"/>
  </si>
  <si>
    <t>7/03 작업</t>
    <phoneticPr fontId="16" type="noConversion"/>
  </si>
  <si>
    <t>7/04 송금 完</t>
    <phoneticPr fontId="16" type="noConversion"/>
  </si>
  <si>
    <t>쇼링비 : 39만원</t>
    <phoneticPr fontId="16" type="noConversion"/>
  </si>
  <si>
    <t>쇼링비 : 44만원</t>
    <phoneticPr fontId="16" type="noConversion"/>
  </si>
  <si>
    <t>ZIM CARMEL 17W</t>
    <phoneticPr fontId="16" type="noConversion"/>
  </si>
  <si>
    <t>HP / 청호</t>
    <phoneticPr fontId="16" type="noConversion"/>
  </si>
  <si>
    <t>토구룰</t>
    <phoneticPr fontId="16" type="noConversion"/>
  </si>
  <si>
    <t>KMHJT81VBEU876851</t>
  </si>
  <si>
    <t>KNAPE813BEK556451</t>
  </si>
  <si>
    <t>7/04 RE-SUR</t>
    <phoneticPr fontId="16" type="noConversion"/>
  </si>
  <si>
    <t>010-8891-7935</t>
    <phoneticPr fontId="28" type="noConversion"/>
  </si>
  <si>
    <t>O</t>
    <phoneticPr fontId="16" type="noConversion"/>
  </si>
  <si>
    <t>토구룰</t>
    <phoneticPr fontId="16" type="noConversion"/>
  </si>
  <si>
    <t>C064</t>
    <phoneticPr fontId="16" type="noConversion"/>
  </si>
  <si>
    <t>운송료 : 73.5만원</t>
    <phoneticPr fontId="16" type="noConversion"/>
  </si>
  <si>
    <t>MEDUK1990895</t>
    <phoneticPr fontId="16" type="noConversion"/>
  </si>
  <si>
    <t>MSFF23PTI03001</t>
    <phoneticPr fontId="16" type="noConversion"/>
  </si>
  <si>
    <t>7/05 송금 完</t>
    <phoneticPr fontId="16" type="noConversion"/>
  </si>
  <si>
    <t>ZIMUSEL71053108</t>
    <phoneticPr fontId="16" type="noConversion"/>
  </si>
  <si>
    <t>BK NO : 096KR0895429</t>
    <phoneticPr fontId="16" type="noConversion"/>
  </si>
  <si>
    <t>LOI : 7/05 제출 完</t>
    <phoneticPr fontId="16" type="noConversion"/>
  </si>
  <si>
    <t>KL90F3AHG3Z2VW001</t>
  </si>
  <si>
    <t>KPACA4AN1EP198283</t>
  </si>
  <si>
    <t>JTDKBRFU6H3533370</t>
  </si>
  <si>
    <t>Benz SL55 AMG</t>
    <phoneticPr fontId="16" type="noConversion"/>
  </si>
  <si>
    <t>PRIUS</t>
    <phoneticPr fontId="16" type="noConversion"/>
  </si>
  <si>
    <t>CLS 63 AMG</t>
    <phoneticPr fontId="16" type="noConversion"/>
  </si>
  <si>
    <t>KORANDO SPORT</t>
    <phoneticPr fontId="16" type="noConversion"/>
  </si>
  <si>
    <t>WDDLJ7EB5CA040401</t>
    <phoneticPr fontId="16" type="noConversion"/>
  </si>
  <si>
    <t>O</t>
    <phoneticPr fontId="16" type="noConversion"/>
  </si>
  <si>
    <t>CNEE : C272</t>
    <phoneticPr fontId="16" type="noConversion"/>
  </si>
  <si>
    <t>O</t>
    <phoneticPr fontId="16" type="noConversion"/>
  </si>
  <si>
    <t>7/05 RE-SUR</t>
    <phoneticPr fontId="16" type="noConversion"/>
  </si>
  <si>
    <t>7/05 RE-SUR</t>
    <phoneticPr fontId="16" type="noConversion"/>
  </si>
  <si>
    <t>7/05 RE-SUR</t>
    <phoneticPr fontId="16" type="noConversion"/>
  </si>
  <si>
    <t>선반입 티켓 제출 完</t>
    <phoneticPr fontId="16" type="noConversion"/>
  </si>
  <si>
    <t>운송료 : 만원</t>
    <phoneticPr fontId="16" type="noConversion"/>
  </si>
  <si>
    <t>선반입 티켓 제출 必</t>
    <phoneticPr fontId="16" type="noConversion"/>
  </si>
  <si>
    <t>Msff2019**</t>
    <phoneticPr fontId="16" type="noConversion"/>
  </si>
  <si>
    <t>BKG NO : 6360127340</t>
    <phoneticPr fontId="16" type="noConversion"/>
  </si>
  <si>
    <t>BL TYPE : ORIGINAL</t>
    <phoneticPr fontId="16" type="noConversion"/>
  </si>
  <si>
    <t>BK NO : 226915768</t>
    <phoneticPr fontId="16" type="noConversion"/>
  </si>
  <si>
    <t>KNHMF37ABGS234085</t>
    <phoneticPr fontId="16" type="noConversion"/>
  </si>
  <si>
    <t>에이블 / 위동해운</t>
    <phoneticPr fontId="16" type="noConversion"/>
  </si>
  <si>
    <t>KNAPS81ABGA244783</t>
    <phoneticPr fontId="16" type="noConversion"/>
  </si>
  <si>
    <t>O</t>
    <phoneticPr fontId="16" type="noConversion"/>
  </si>
  <si>
    <t>알렉스/선진</t>
    <phoneticPr fontId="16" type="noConversion"/>
  </si>
  <si>
    <t>인천 - 르완다,앙골라</t>
  </si>
  <si>
    <t>40HQ X 1</t>
  </si>
  <si>
    <t>MAERSK</t>
    <phoneticPr fontId="16" type="noConversion"/>
  </si>
  <si>
    <t>HP / 동화</t>
    <phoneticPr fontId="16" type="noConversion"/>
  </si>
  <si>
    <t>7/12 작업</t>
    <phoneticPr fontId="16" type="noConversion"/>
  </si>
  <si>
    <t>HJIT 02012016</t>
    <phoneticPr fontId="16" type="noConversion"/>
  </si>
  <si>
    <t>BL TYPE : WAYBILL</t>
    <phoneticPr fontId="16" type="noConversion"/>
  </si>
  <si>
    <t>DOC : 7/13 FULL</t>
    <phoneticPr fontId="16" type="noConversion"/>
  </si>
  <si>
    <t>캐리어 포함</t>
    <phoneticPr fontId="16" type="noConversion"/>
  </si>
  <si>
    <t>쇼링 별도</t>
    <phoneticPr fontId="16" type="noConversion"/>
  </si>
  <si>
    <t>ZIMUSEL71055651</t>
    <phoneticPr fontId="16" type="noConversion"/>
  </si>
  <si>
    <t>ZI YU LAN 23848W</t>
    <phoneticPr fontId="16" type="noConversion"/>
  </si>
  <si>
    <t>HARMONY YUNGANG 23049W</t>
    <phoneticPr fontId="16" type="noConversion"/>
  </si>
  <si>
    <t>SJL23TCRI06316~B</t>
    <phoneticPr fontId="16" type="noConversion"/>
  </si>
  <si>
    <t>(모선변경) REN JIAN 9 HW324A</t>
    <phoneticPr fontId="16" type="noConversion"/>
  </si>
  <si>
    <t>SUEZ CANAL 23024W</t>
    <phoneticPr fontId="16" type="noConversion"/>
  </si>
  <si>
    <t>LOI : 7/07 제출 完</t>
    <phoneticPr fontId="16" type="noConversion"/>
  </si>
  <si>
    <t>02012018</t>
    <phoneticPr fontId="16" type="noConversion"/>
  </si>
  <si>
    <t>7/07 AM 반입</t>
    <phoneticPr fontId="16" type="noConversion"/>
  </si>
  <si>
    <t>GSL VINIA V.318S</t>
    <phoneticPr fontId="16" type="noConversion"/>
  </si>
  <si>
    <t>MAEU226915768</t>
    <phoneticPr fontId="16" type="noConversion"/>
  </si>
  <si>
    <t>GSL DOROTHEA V.320S</t>
    <phoneticPr fontId="16" type="noConversion"/>
  </si>
  <si>
    <t>CNCA : 374233</t>
    <phoneticPr fontId="16" type="noConversion"/>
  </si>
  <si>
    <t>HYUNDAI EARTH 0037W</t>
    <phoneticPr fontId="16" type="noConversion"/>
  </si>
  <si>
    <t>TXGU7025987</t>
    <phoneticPr fontId="16" type="noConversion"/>
  </si>
  <si>
    <t>KNAPM813BGK000943</t>
    <phoneticPr fontId="16" type="noConversion"/>
  </si>
  <si>
    <t>7/07 송금 完</t>
    <phoneticPr fontId="16" type="noConversion"/>
  </si>
  <si>
    <t>7/07 SUR</t>
    <phoneticPr fontId="16" type="noConversion"/>
  </si>
  <si>
    <t>MEDUK1987669</t>
    <phoneticPr fontId="16" type="noConversion"/>
  </si>
  <si>
    <t>CNCA 준비 完</t>
    <phoneticPr fontId="16" type="noConversion"/>
  </si>
  <si>
    <t>ZGLN114512</t>
    <phoneticPr fontId="16" type="noConversion"/>
  </si>
  <si>
    <t>ZGLN114422</t>
    <phoneticPr fontId="16" type="noConversion"/>
  </si>
  <si>
    <t>CONSIGNEE : GEAZ FORWARDING</t>
    <phoneticPr fontId="16" type="noConversion"/>
  </si>
  <si>
    <t>CNCA 준비 完</t>
    <phoneticPr fontId="16" type="noConversion"/>
  </si>
  <si>
    <t>KMHSU81UBGU527892</t>
  </si>
  <si>
    <t>KMHE241CBFA080564</t>
  </si>
  <si>
    <t>KNAKU815BEA517960</t>
  </si>
  <si>
    <t>KNAPH81ABHA295193</t>
  </si>
  <si>
    <t>KMHSW81UBGU566227</t>
  </si>
  <si>
    <t>KNADM512BFS576359</t>
  </si>
  <si>
    <t>KNAPK81ADGA247351</t>
  </si>
  <si>
    <t>KMHSW81UBFU471557</t>
  </si>
  <si>
    <t>7/10 송금 完</t>
    <phoneticPr fontId="16" type="noConversion"/>
  </si>
  <si>
    <t>BL TYPE : SURRENDER</t>
    <phoneticPr fontId="16" type="noConversion"/>
  </si>
  <si>
    <t>살라무역 서류 대행 업체</t>
    <phoneticPr fontId="28" type="noConversion"/>
  </si>
  <si>
    <t>현코리아</t>
    <phoneticPr fontId="28" type="noConversion"/>
  </si>
  <si>
    <t>032-832-6716</t>
    <phoneticPr fontId="28" type="noConversion"/>
  </si>
  <si>
    <t>MEDUK1984450</t>
    <phoneticPr fontId="16" type="noConversion"/>
  </si>
  <si>
    <t>운송료 : 74.5만원</t>
    <phoneticPr fontId="16" type="noConversion"/>
  </si>
  <si>
    <t>운송료 : 85.5만원</t>
    <phoneticPr fontId="16" type="noConversion"/>
  </si>
  <si>
    <t>코레스타 / 청호</t>
    <phoneticPr fontId="16" type="noConversion"/>
  </si>
  <si>
    <t>7/12 작업</t>
    <phoneticPr fontId="16" type="noConversion"/>
  </si>
  <si>
    <t>살라무역</t>
    <phoneticPr fontId="28" type="noConversion"/>
  </si>
  <si>
    <t>알리</t>
    <phoneticPr fontId="28" type="noConversion"/>
  </si>
  <si>
    <t>010-6616-8376</t>
    <phoneticPr fontId="28" type="noConversion"/>
  </si>
  <si>
    <t>010-3470-2408</t>
    <phoneticPr fontId="28" type="noConversion"/>
  </si>
  <si>
    <t>O</t>
    <phoneticPr fontId="16" type="noConversion"/>
  </si>
  <si>
    <t>에이블씨앤에어</t>
    <phoneticPr fontId="28" type="noConversion"/>
  </si>
  <si>
    <t>이은지 대리</t>
    <phoneticPr fontId="28" type="noConversion"/>
  </si>
  <si>
    <t>02-6951-5655</t>
    <phoneticPr fontId="28" type="noConversion"/>
  </si>
  <si>
    <t>RSKI23000136</t>
    <phoneticPr fontId="16" type="noConversion"/>
  </si>
  <si>
    <t>알리 형 (=살라)</t>
    <phoneticPr fontId="28" type="noConversion"/>
  </si>
  <si>
    <t>7/11 RE-SUR</t>
    <phoneticPr fontId="16" type="noConversion"/>
  </si>
  <si>
    <t>7/11 SUR</t>
    <phoneticPr fontId="16" type="noConversion"/>
  </si>
  <si>
    <t>2023년 7월 선적스케줄 (명성해운)</t>
    <phoneticPr fontId="16" type="noConversion"/>
  </si>
  <si>
    <t>BL TYPE : SURRENDER</t>
    <phoneticPr fontId="16" type="noConversion"/>
  </si>
  <si>
    <t>김선애</t>
    <phoneticPr fontId="28" type="noConversion"/>
  </si>
  <si>
    <t>7/12 SUR</t>
    <phoneticPr fontId="16" type="noConversion"/>
  </si>
  <si>
    <t>ZGLN114403</t>
    <phoneticPr fontId="16" type="noConversion"/>
  </si>
  <si>
    <t>DOC : 7/17 AM</t>
    <phoneticPr fontId="16" type="noConversion"/>
  </si>
  <si>
    <t>K5</t>
    <phoneticPr fontId="16" type="noConversion"/>
  </si>
  <si>
    <t>DOC : 7/13 FULL</t>
    <phoneticPr fontId="16" type="noConversion"/>
  </si>
  <si>
    <t>ZGLN114419</t>
    <phoneticPr fontId="16" type="noConversion"/>
  </si>
  <si>
    <t>KNAB5511BLT632162</t>
  </si>
  <si>
    <t>KNAB1911BJT252320</t>
  </si>
  <si>
    <t>KMHS281ABLU253470</t>
  </si>
  <si>
    <t>KNAB6511BJT219951</t>
  </si>
  <si>
    <t>7/12 SUR</t>
    <phoneticPr fontId="16" type="noConversion"/>
  </si>
  <si>
    <t>TCNU7149692</t>
    <phoneticPr fontId="16" type="noConversion"/>
  </si>
  <si>
    <t>KIA MORNING</t>
    <phoneticPr fontId="16" type="noConversion"/>
  </si>
  <si>
    <t>O</t>
    <phoneticPr fontId="16" type="noConversion"/>
  </si>
  <si>
    <t>ZIM LINE</t>
    <phoneticPr fontId="16" type="noConversion"/>
  </si>
  <si>
    <t>ID : mssp@msshipping.kr</t>
  </si>
  <si>
    <t>PW : MSSP8917003@</t>
  </si>
  <si>
    <t xml:space="preserve">CNEE INV : </t>
    <phoneticPr fontId="16" type="noConversion"/>
  </si>
  <si>
    <t>KNAPK81ABFA075850</t>
  </si>
  <si>
    <t>KMHJ3815GGU004268</t>
  </si>
  <si>
    <t>KNAGX415GGA091983</t>
  </si>
  <si>
    <t>이그룹트레이딩</t>
    <phoneticPr fontId="16" type="noConversion"/>
  </si>
  <si>
    <t>KMHSW81UBGU571621</t>
  </si>
  <si>
    <t>청호</t>
    <phoneticPr fontId="28" type="noConversion"/>
  </si>
  <si>
    <t>김태현 부장님</t>
    <phoneticPr fontId="28" type="noConversion"/>
  </si>
  <si>
    <t>김영제 과장님</t>
    <phoneticPr fontId="28" type="noConversion"/>
  </si>
  <si>
    <t>010-2908-0228</t>
    <phoneticPr fontId="28" type="noConversion"/>
  </si>
  <si>
    <t>070-4140-2469</t>
    <phoneticPr fontId="28" type="noConversion"/>
  </si>
  <si>
    <t>O</t>
    <phoneticPr fontId="16" type="noConversion"/>
  </si>
  <si>
    <t>7/19 AM 반입</t>
    <phoneticPr fontId="16" type="noConversion"/>
  </si>
  <si>
    <t>O</t>
    <phoneticPr fontId="16" type="noConversion"/>
  </si>
  <si>
    <t>BKG : GTXG23070054</t>
    <phoneticPr fontId="16" type="noConversion"/>
  </si>
  <si>
    <t>BEI JIANG 2329W</t>
    <phoneticPr fontId="16" type="noConversion"/>
  </si>
  <si>
    <t>HP / 동화</t>
    <phoneticPr fontId="16" type="noConversion"/>
  </si>
  <si>
    <t>7/18 작업</t>
    <phoneticPr fontId="16" type="noConversion"/>
  </si>
  <si>
    <t>KNARK81GBNA116893</t>
    <phoneticPr fontId="16" type="noConversion"/>
  </si>
  <si>
    <t>KNAGU415GGA075328</t>
  </si>
  <si>
    <t>KMHSU81UBGU564694</t>
  </si>
  <si>
    <t>TRANSIT TO BAKU, AZERBAIJAN</t>
    <phoneticPr fontId="16" type="noConversion"/>
  </si>
  <si>
    <t>VGM</t>
    <phoneticPr fontId="16" type="noConversion"/>
  </si>
  <si>
    <t>BKG NO : ZIMUSEL71053106</t>
    <phoneticPr fontId="16" type="noConversion"/>
  </si>
  <si>
    <t>BKG NO : ZIMUSEL71053107</t>
    <phoneticPr fontId="16" type="noConversion"/>
  </si>
  <si>
    <t>BKG NO : ZIMUSEL71053108</t>
    <phoneticPr fontId="16" type="noConversion"/>
  </si>
  <si>
    <t>BKG NO : ZIMUSEL71053111</t>
    <phoneticPr fontId="16" type="noConversion"/>
  </si>
  <si>
    <t>BKG NO : ZIMUSEL71053899</t>
    <phoneticPr fontId="16" type="noConversion"/>
  </si>
  <si>
    <t>BKG NO : ZIMUSEL71055651</t>
    <phoneticPr fontId="16" type="noConversion"/>
  </si>
  <si>
    <t>BKG NO : ZIMUSEL71055652</t>
    <phoneticPr fontId="16" type="noConversion"/>
  </si>
  <si>
    <t>BKG NO : 096KR0903861</t>
    <phoneticPr fontId="16" type="noConversion"/>
  </si>
  <si>
    <t>BKG NO : 096KR0903859</t>
    <phoneticPr fontId="16" type="noConversion"/>
  </si>
  <si>
    <t>BKG NO : 096KR0903858</t>
    <phoneticPr fontId="16" type="noConversion"/>
  </si>
  <si>
    <t>BKG NO : 096KR0903860</t>
    <phoneticPr fontId="16" type="noConversion"/>
  </si>
  <si>
    <t>BKG NO : 096KR0903862</t>
    <phoneticPr fontId="16" type="noConversion"/>
  </si>
  <si>
    <t>BKG NO : ZIMUSEL71056908</t>
    <phoneticPr fontId="16" type="noConversion"/>
  </si>
  <si>
    <t>BKG NO : ZIMUSEL71056910</t>
    <phoneticPr fontId="16" type="noConversion"/>
  </si>
  <si>
    <t>BKG NO : ZIMUSEL71057060</t>
    <phoneticPr fontId="16" type="noConversion"/>
  </si>
  <si>
    <t>BKG NO : ZIMUSEL71057064</t>
    <phoneticPr fontId="16" type="noConversion"/>
  </si>
  <si>
    <t>BKG NO : 096KR0904265</t>
    <phoneticPr fontId="16" type="noConversion"/>
  </si>
  <si>
    <t>KMHFF41RBFA441274</t>
    <phoneticPr fontId="16" type="noConversion"/>
  </si>
  <si>
    <t>KNAPS81ABHA357399</t>
    <phoneticPr fontId="16" type="noConversion"/>
  </si>
  <si>
    <t>BKG NO : GBA07190704</t>
    <phoneticPr fontId="16" type="noConversion"/>
  </si>
  <si>
    <t>7/14 SUR</t>
    <phoneticPr fontId="16" type="noConversion"/>
  </si>
  <si>
    <t>MAGU5249238</t>
    <phoneticPr fontId="16" type="noConversion"/>
  </si>
  <si>
    <t>KR5676889</t>
    <phoneticPr fontId="16" type="noConversion"/>
  </si>
  <si>
    <t>CNCA 진행 중</t>
    <phoneticPr fontId="16" type="noConversion"/>
  </si>
  <si>
    <t>CNCA 진행 중</t>
    <phoneticPr fontId="16" type="noConversion"/>
  </si>
  <si>
    <t>BKG : 227605253</t>
    <phoneticPr fontId="16" type="noConversion"/>
  </si>
  <si>
    <t>PORTO GERMENO 322S</t>
    <phoneticPr fontId="16" type="noConversion"/>
  </si>
  <si>
    <t>MRSU4372316</t>
    <phoneticPr fontId="16" type="noConversion"/>
  </si>
  <si>
    <t>MEDUK1990846</t>
    <phoneticPr fontId="16" type="noConversion"/>
  </si>
  <si>
    <t>MEDUK1990838</t>
    <phoneticPr fontId="16" type="noConversion"/>
  </si>
  <si>
    <t>MEDUK1990788</t>
    <phoneticPr fontId="16" type="noConversion"/>
  </si>
  <si>
    <t>7/14 송금 完</t>
  </si>
  <si>
    <t>7/14 송금 完</t>
    <phoneticPr fontId="16" type="noConversion"/>
  </si>
  <si>
    <t>CKX / ZIM</t>
    <phoneticPr fontId="16" type="noConversion"/>
  </si>
  <si>
    <t>VGM</t>
    <phoneticPr fontId="16" type="noConversion"/>
  </si>
  <si>
    <t>CONSIGNEE : GEAZ FORWARDING</t>
    <phoneticPr fontId="16" type="noConversion"/>
  </si>
  <si>
    <t>강재홍 대리</t>
    <phoneticPr fontId="28" type="noConversion"/>
  </si>
  <si>
    <t>전상혁 사원</t>
    <phoneticPr fontId="28" type="noConversion"/>
  </si>
  <si>
    <t>김태욱 사원</t>
    <phoneticPr fontId="28" type="noConversion"/>
  </si>
  <si>
    <t>김예린 사원</t>
    <phoneticPr fontId="28" type="noConversion"/>
  </si>
  <si>
    <t>김혜진 사원</t>
    <phoneticPr fontId="28" type="noConversion"/>
  </si>
  <si>
    <t>최재균 사원</t>
    <phoneticPr fontId="28" type="noConversion"/>
  </si>
  <si>
    <t>다큐</t>
    <phoneticPr fontId="28" type="noConversion"/>
  </si>
  <si>
    <t>HJIT 02012016</t>
    <phoneticPr fontId="16" type="noConversion"/>
  </si>
  <si>
    <t>HJIT 02012016</t>
    <phoneticPr fontId="16" type="noConversion"/>
  </si>
  <si>
    <t>HJIT 02012016</t>
    <phoneticPr fontId="16" type="noConversion"/>
  </si>
  <si>
    <t>HJIT 02012016</t>
    <phoneticPr fontId="16" type="noConversion"/>
  </si>
  <si>
    <t>송영호 대리</t>
    <phoneticPr fontId="28" type="noConversion"/>
  </si>
  <si>
    <t>코레스타 / 준성</t>
    <phoneticPr fontId="16" type="noConversion"/>
  </si>
  <si>
    <t>7/19 작업</t>
    <phoneticPr fontId="16" type="noConversion"/>
  </si>
  <si>
    <t>HP / 동화</t>
    <phoneticPr fontId="16" type="noConversion"/>
  </si>
  <si>
    <t>7/19 작업</t>
    <phoneticPr fontId="16" type="noConversion"/>
  </si>
  <si>
    <t>DISCOVERY</t>
    <phoneticPr fontId="16" type="noConversion"/>
  </si>
  <si>
    <t>TUCSON</t>
    <phoneticPr fontId="16" type="noConversion"/>
  </si>
  <si>
    <t>SANTAFE</t>
    <phoneticPr fontId="16" type="noConversion"/>
  </si>
  <si>
    <t>MEDUK1996918</t>
    <phoneticPr fontId="16" type="noConversion"/>
  </si>
  <si>
    <t>7/17 9,020 입금</t>
    <phoneticPr fontId="16" type="noConversion"/>
  </si>
  <si>
    <t>잔액 0</t>
    <phoneticPr fontId="16" type="noConversion"/>
  </si>
  <si>
    <t>7/17 9,020 입금</t>
    <phoneticPr fontId="16" type="noConversion"/>
  </si>
  <si>
    <t>잔액 0</t>
    <phoneticPr fontId="16" type="noConversion"/>
  </si>
  <si>
    <t>MAEU227363478</t>
    <phoneticPr fontId="16" type="noConversion"/>
  </si>
  <si>
    <t>잔액 657</t>
    <phoneticPr fontId="16" type="noConversion"/>
  </si>
  <si>
    <t>동북</t>
    <phoneticPr fontId="16" type="noConversion"/>
  </si>
  <si>
    <t>쇼링 별도</t>
    <phoneticPr fontId="16" type="noConversion"/>
  </si>
  <si>
    <t>캐리어 별도</t>
    <phoneticPr fontId="16" type="noConversion"/>
  </si>
  <si>
    <t>코레스타 / 준성</t>
    <phoneticPr fontId="16" type="noConversion"/>
  </si>
  <si>
    <t>7/20 작업</t>
    <phoneticPr fontId="16" type="noConversion"/>
  </si>
  <si>
    <t>7/17 WAYBILL</t>
    <phoneticPr fontId="16" type="noConversion"/>
  </si>
  <si>
    <t>(변경 전) HECAN 98W</t>
  </si>
  <si>
    <t>(변경 전) HECAN 98W</t>
    <phoneticPr fontId="16" type="noConversion"/>
  </si>
  <si>
    <t>POS BANGKOK 1039S</t>
    <phoneticPr fontId="16" type="noConversion"/>
  </si>
  <si>
    <t>POS BANGKOK 1039S</t>
    <phoneticPr fontId="16" type="noConversion"/>
  </si>
  <si>
    <t>CNCA : 383539</t>
    <phoneticPr fontId="16" type="noConversion"/>
  </si>
  <si>
    <t>CNCA : 383540</t>
    <phoneticPr fontId="16" type="noConversion"/>
  </si>
  <si>
    <t>CNCA : 383547</t>
    <phoneticPr fontId="16" type="noConversion"/>
  </si>
  <si>
    <t>7/17 전달 完</t>
    <phoneticPr fontId="16" type="noConversion"/>
  </si>
  <si>
    <t>BEI JIANG 2329W</t>
    <phoneticPr fontId="16" type="noConversion"/>
  </si>
  <si>
    <t>DOC : 7/24 AM</t>
    <phoneticPr fontId="16" type="noConversion"/>
  </si>
  <si>
    <t>프로 / 동화</t>
    <phoneticPr fontId="16" type="noConversion"/>
  </si>
  <si>
    <t>7/20 작업</t>
    <phoneticPr fontId="16" type="noConversion"/>
  </si>
  <si>
    <t>DOC : 7/24 AM</t>
    <phoneticPr fontId="16" type="noConversion"/>
  </si>
  <si>
    <t>DOC : 7/24 AM</t>
    <phoneticPr fontId="16" type="noConversion"/>
  </si>
  <si>
    <t>HP / 동화</t>
    <phoneticPr fontId="16" type="noConversion"/>
  </si>
  <si>
    <t>7/20 작업</t>
    <phoneticPr fontId="16" type="noConversion"/>
  </si>
  <si>
    <t>TCNU4636320</t>
    <phoneticPr fontId="16" type="noConversion"/>
  </si>
  <si>
    <t>ES01867496</t>
    <phoneticPr fontId="16" type="noConversion"/>
  </si>
  <si>
    <t>CAIU9244864</t>
    <phoneticPr fontId="16" type="noConversion"/>
  </si>
  <si>
    <t>ES01867359</t>
    <phoneticPr fontId="16" type="noConversion"/>
  </si>
  <si>
    <t>TDRU5797727</t>
    <phoneticPr fontId="16" type="noConversion"/>
  </si>
  <si>
    <t>A13103</t>
    <phoneticPr fontId="16" type="noConversion"/>
  </si>
  <si>
    <t>CAIU9562628</t>
    <phoneticPr fontId="16" type="noConversion"/>
  </si>
  <si>
    <t>A12652</t>
    <phoneticPr fontId="16" type="noConversion"/>
  </si>
  <si>
    <t>토구룰</t>
    <phoneticPr fontId="16" type="noConversion"/>
  </si>
  <si>
    <t>(VUSAL)</t>
    <phoneticPr fontId="16" type="noConversion"/>
  </si>
  <si>
    <t>7/11 위해 캐리어 발차</t>
    <phoneticPr fontId="16" type="noConversion"/>
  </si>
  <si>
    <t>7/17 호르고스 도착</t>
    <phoneticPr fontId="16" type="noConversion"/>
  </si>
  <si>
    <t>호르고스 도착</t>
    <phoneticPr fontId="16" type="noConversion"/>
  </si>
  <si>
    <t>비슈케크 도착</t>
    <phoneticPr fontId="16" type="noConversion"/>
  </si>
  <si>
    <t>쇼링비 : 58만원</t>
    <phoneticPr fontId="16" type="noConversion"/>
  </si>
  <si>
    <t>POS BANGKOK 1039S</t>
    <phoneticPr fontId="16" type="noConversion"/>
  </si>
  <si>
    <t>K3</t>
    <phoneticPr fontId="16" type="noConversion"/>
  </si>
  <si>
    <t>SONATA</t>
    <phoneticPr fontId="16" type="noConversion"/>
  </si>
  <si>
    <t>AVANTE</t>
    <phoneticPr fontId="16" type="noConversion"/>
  </si>
  <si>
    <t>SONATA</t>
    <phoneticPr fontId="16" type="noConversion"/>
  </si>
  <si>
    <t>BKG NO : ZIMUSEL71059430</t>
    <phoneticPr fontId="16" type="noConversion"/>
  </si>
  <si>
    <t>BMW 520d</t>
  </si>
  <si>
    <t>WBA5C3108ED879032</t>
  </si>
  <si>
    <t>KNAFJ41BBFA294283</t>
  </si>
  <si>
    <t>WBA5E5106FG062759</t>
  </si>
  <si>
    <t>The new spotage R</t>
  </si>
  <si>
    <t>KNAPC813BFK760575</t>
  </si>
  <si>
    <t>(변경 전) HECAN 98W</t>
    <phoneticPr fontId="16" type="noConversion"/>
  </si>
  <si>
    <t>BKG NO : ZIMUSEL71059566</t>
    <phoneticPr fontId="16" type="noConversion"/>
  </si>
  <si>
    <t>7/19 작업</t>
    <phoneticPr fontId="16" type="noConversion"/>
  </si>
  <si>
    <t>CKX / ZIM</t>
  </si>
  <si>
    <t>ES01867490</t>
    <phoneticPr fontId="16" type="noConversion"/>
  </si>
  <si>
    <t>7/18 송금 完</t>
    <phoneticPr fontId="16" type="noConversion"/>
  </si>
  <si>
    <t>SEGU4776500</t>
    <phoneticPr fontId="16" type="noConversion"/>
  </si>
  <si>
    <t>SANTAFE</t>
    <phoneticPr fontId="16" type="noConversion"/>
  </si>
  <si>
    <t>CARNIVAL</t>
    <phoneticPr fontId="16" type="noConversion"/>
  </si>
  <si>
    <t>쇼링비 : 46만원</t>
    <phoneticPr fontId="16" type="noConversion"/>
  </si>
  <si>
    <t>쇼링비 : 61만원</t>
    <phoneticPr fontId="16" type="noConversion"/>
  </si>
  <si>
    <t>SANTAFE</t>
    <phoneticPr fontId="16" type="noConversion"/>
  </si>
  <si>
    <t>SANTAFE</t>
    <phoneticPr fontId="16" type="noConversion"/>
  </si>
  <si>
    <t>ACCENT</t>
    <phoneticPr fontId="16" type="noConversion"/>
  </si>
  <si>
    <t>SANTAFE</t>
    <phoneticPr fontId="16" type="noConversion"/>
  </si>
  <si>
    <t>SPORTAGE</t>
    <phoneticPr fontId="16" type="noConversion"/>
  </si>
  <si>
    <t>SORENTO</t>
    <phoneticPr fontId="16" type="noConversion"/>
  </si>
  <si>
    <t>SPORTAGE</t>
    <phoneticPr fontId="16" type="noConversion"/>
  </si>
  <si>
    <t>R</t>
    <phoneticPr fontId="16" type="noConversion"/>
  </si>
  <si>
    <t>PP</t>
    <phoneticPr fontId="16" type="noConversion"/>
  </si>
  <si>
    <t>에이블 / 위동해운</t>
  </si>
  <si>
    <t>02012018</t>
  </si>
  <si>
    <t>인천 - 비슈케크</t>
    <phoneticPr fontId="16" type="noConversion"/>
  </si>
  <si>
    <t>인천 - 알마티</t>
    <phoneticPr fontId="16" type="noConversion"/>
  </si>
  <si>
    <t>MINI COOPER</t>
    <phoneticPr fontId="16" type="noConversion"/>
  </si>
  <si>
    <t>7/21 AM 반입</t>
    <phoneticPr fontId="16" type="noConversion"/>
  </si>
  <si>
    <t>DOC : 7/20 FULL</t>
    <phoneticPr fontId="16" type="noConversion"/>
  </si>
  <si>
    <t>7/18 WAYBILL</t>
    <phoneticPr fontId="16" type="noConversion"/>
  </si>
  <si>
    <t>7/18 전달 完</t>
    <phoneticPr fontId="16" type="noConversion"/>
  </si>
  <si>
    <t>카라바(깔로사)</t>
    <phoneticPr fontId="16" type="noConversion"/>
  </si>
  <si>
    <t>PP</t>
    <phoneticPr fontId="16" type="noConversion"/>
  </si>
  <si>
    <t>인천 - 듀레스</t>
    <phoneticPr fontId="16" type="noConversion"/>
  </si>
  <si>
    <t>VGM</t>
    <phoneticPr fontId="16" type="noConversion"/>
  </si>
  <si>
    <t>DOC : 7/26 AM</t>
    <phoneticPr fontId="16" type="noConversion"/>
  </si>
  <si>
    <t>HJIT 02012016</t>
  </si>
  <si>
    <t>BKG NO : ZIMUSEL71059644</t>
    <phoneticPr fontId="16" type="noConversion"/>
  </si>
  <si>
    <t>KMHS281HHMU378890</t>
  </si>
  <si>
    <t>KNAMB81ABKS572645</t>
  </si>
  <si>
    <t>KNAME81ABLS669830</t>
  </si>
  <si>
    <t>ES01867482</t>
    <phoneticPr fontId="16" type="noConversion"/>
  </si>
  <si>
    <t>KMHS281BDKU167520</t>
  </si>
  <si>
    <t>KMHS281BDKU135704</t>
  </si>
  <si>
    <t>KMHS281BBKU171777</t>
  </si>
  <si>
    <t>O</t>
    <phoneticPr fontId="16" type="noConversion"/>
  </si>
  <si>
    <t>KNAPM813BKK659405</t>
  </si>
  <si>
    <t>KMHS281BDKU078277</t>
  </si>
  <si>
    <t>KNAPG81ABLA586591</t>
  </si>
  <si>
    <t>ZCSU7633422</t>
    <phoneticPr fontId="16" type="noConversion"/>
  </si>
  <si>
    <t>WMW11BS08P3P72892</t>
    <phoneticPr fontId="16" type="noConversion"/>
  </si>
  <si>
    <t>7/20 작업</t>
    <phoneticPr fontId="16" type="noConversion"/>
  </si>
  <si>
    <t>다이아몬드 쇼링장</t>
    <phoneticPr fontId="28" type="noConversion"/>
  </si>
  <si>
    <t>사장님</t>
    <phoneticPr fontId="28" type="noConversion"/>
  </si>
  <si>
    <t>010-2888-4565</t>
    <phoneticPr fontId="28" type="noConversion"/>
  </si>
  <si>
    <t>주소 (인천중구항동7가57-2)</t>
    <phoneticPr fontId="28" type="noConversion"/>
  </si>
  <si>
    <t>프로 / 동화</t>
    <phoneticPr fontId="16" type="noConversion"/>
  </si>
  <si>
    <t>다이아몬드 / 동원</t>
    <phoneticPr fontId="16" type="noConversion"/>
  </si>
  <si>
    <t>TUGUAN</t>
    <phoneticPr fontId="16" type="noConversion"/>
  </si>
  <si>
    <t>SONATA</t>
    <phoneticPr fontId="16" type="noConversion"/>
  </si>
  <si>
    <t>AUDI A4</t>
    <phoneticPr fontId="16" type="noConversion"/>
  </si>
  <si>
    <t>AUDI A8</t>
    <phoneticPr fontId="16" type="noConversion"/>
  </si>
  <si>
    <t>NEW GOLDEN BRIDGE VII 0719W</t>
    <phoneticPr fontId="16" type="noConversion"/>
  </si>
  <si>
    <t>KMHJT81VBEU890225</t>
  </si>
  <si>
    <t>KMHSW81UBGU609935</t>
  </si>
  <si>
    <t>SALRA2BN4JA056987</t>
  </si>
  <si>
    <t>BL TYPE : SURRENDER</t>
    <phoneticPr fontId="16" type="noConversion"/>
  </si>
  <si>
    <t>비슈케크</t>
    <phoneticPr fontId="16" type="noConversion"/>
  </si>
  <si>
    <t>알마티</t>
    <phoneticPr fontId="16" type="noConversion"/>
  </si>
  <si>
    <t>O</t>
    <phoneticPr fontId="16" type="noConversion"/>
  </si>
  <si>
    <t>KMHDG41UBFU448038</t>
  </si>
  <si>
    <t>KNABE511BFT859346</t>
  </si>
  <si>
    <t>KNAPH81ABGA139863</t>
  </si>
  <si>
    <t>7/20 작업</t>
    <phoneticPr fontId="16" type="noConversion"/>
  </si>
  <si>
    <t>BL TYPE : ORIGINAL</t>
    <phoneticPr fontId="16" type="noConversion"/>
  </si>
  <si>
    <t>BL TYPE : SURRENDER</t>
    <phoneticPr fontId="16" type="noConversion"/>
  </si>
  <si>
    <t>K 5</t>
  </si>
  <si>
    <t>KNAGX415GGA015799</t>
  </si>
  <si>
    <t>KMHD641UGGU006637</t>
  </si>
  <si>
    <t>KMHFF41RBGA529053</t>
  </si>
  <si>
    <t>KMHSW81UBGU622538</t>
  </si>
  <si>
    <t xml:space="preserve">K 3 </t>
  </si>
  <si>
    <t>KMHSW81UBFU317472</t>
  </si>
  <si>
    <t>KNAGU415GGA006431</t>
  </si>
  <si>
    <t>WBA5E5107GG071973</t>
  </si>
  <si>
    <t>KNAFJ41BGGA622039</t>
  </si>
  <si>
    <t>BKG NO : ZIMUSEL71059120</t>
    <phoneticPr fontId="16" type="noConversion"/>
  </si>
  <si>
    <t>BKG NO : ZIMUSEL71059121</t>
    <phoneticPr fontId="16" type="noConversion"/>
  </si>
  <si>
    <t>INV CNEE : C269</t>
    <phoneticPr fontId="16" type="noConversion"/>
  </si>
  <si>
    <t>왓츠앱 34번방</t>
    <phoneticPr fontId="16" type="noConversion"/>
  </si>
  <si>
    <t>NEW GOLDEN BRIDGE VII 0720W</t>
    <phoneticPr fontId="16" type="noConversion"/>
  </si>
  <si>
    <t>O</t>
    <phoneticPr fontId="16" type="noConversion"/>
  </si>
  <si>
    <t>키노 (따냐)</t>
    <phoneticPr fontId="16" type="noConversion"/>
  </si>
  <si>
    <t>쇼링 별도</t>
    <phoneticPr fontId="16" type="noConversion"/>
  </si>
  <si>
    <t>쇼링비 : 화주 청구</t>
    <phoneticPr fontId="16" type="noConversion"/>
  </si>
  <si>
    <t>7/20 송금 完</t>
    <phoneticPr fontId="16" type="noConversion"/>
  </si>
  <si>
    <t>7/20 SUR</t>
    <phoneticPr fontId="16" type="noConversion"/>
  </si>
  <si>
    <t>WLLCTXG00136</t>
  </si>
  <si>
    <t>WLLCTXG00137</t>
  </si>
  <si>
    <t>WLLCTXG00138</t>
  </si>
  <si>
    <t>WLLCTXG00139</t>
  </si>
  <si>
    <t>WLLCTXG00140</t>
  </si>
  <si>
    <t>WLLCTXG00141</t>
  </si>
  <si>
    <t>WLLCTXG00142</t>
  </si>
  <si>
    <t>WLLCTXG00143</t>
  </si>
  <si>
    <t>WLLCTXG00144</t>
  </si>
  <si>
    <t>WLLCTXG00145</t>
  </si>
  <si>
    <t>WLLCTXG00146</t>
  </si>
  <si>
    <t>VGM</t>
    <phoneticPr fontId="16" type="noConversion"/>
  </si>
  <si>
    <t>KMHL241EBLA020776</t>
    <phoneticPr fontId="16" type="noConversion"/>
  </si>
  <si>
    <t>O</t>
    <phoneticPr fontId="16" type="noConversion"/>
  </si>
  <si>
    <t>RIZHAO</t>
    <phoneticPr fontId="16" type="noConversion"/>
  </si>
  <si>
    <t>TARE</t>
    <phoneticPr fontId="16" type="noConversion"/>
  </si>
  <si>
    <t>7/31 일조 발차</t>
    <phoneticPr fontId="16" type="noConversion"/>
  </si>
  <si>
    <t>R</t>
    <phoneticPr fontId="16" type="noConversion"/>
  </si>
  <si>
    <t>인천 - 위해, 중국</t>
    <phoneticPr fontId="16" type="noConversion"/>
  </si>
  <si>
    <t>위동해운</t>
    <phoneticPr fontId="16" type="noConversion"/>
  </si>
  <si>
    <t>DOC : 7/25 AM</t>
    <phoneticPr fontId="16" type="noConversion"/>
  </si>
  <si>
    <t>TCNU9886256</t>
    <phoneticPr fontId="16" type="noConversion"/>
  </si>
  <si>
    <t>7/26 AM 반입</t>
    <phoneticPr fontId="16" type="noConversion"/>
  </si>
  <si>
    <t>BKG : WJLI230720-1</t>
    <phoneticPr fontId="16" type="noConversion"/>
  </si>
  <si>
    <t>RIZHAO ORIENT M081W</t>
    <phoneticPr fontId="16" type="noConversion"/>
  </si>
  <si>
    <t>반입넘버 : HTFR2307200736</t>
    <phoneticPr fontId="16" type="noConversion"/>
  </si>
  <si>
    <t>BKG NO : GBA07200705</t>
    <phoneticPr fontId="16" type="noConversion"/>
  </si>
  <si>
    <t>BKG NO : ZIMUSEL71059123</t>
    <phoneticPr fontId="16" type="noConversion"/>
  </si>
  <si>
    <t>WBA5E5105FG065507</t>
  </si>
  <si>
    <t>BMW 320D</t>
    <phoneticPr fontId="16" type="noConversion"/>
  </si>
  <si>
    <t>쇼링별도</t>
    <phoneticPr fontId="16" type="noConversion"/>
  </si>
  <si>
    <t>KMJWA37KDJU986752</t>
  </si>
  <si>
    <t>KMHR381ADKU003037</t>
  </si>
  <si>
    <t>KMHSW81UBHU753210</t>
  </si>
  <si>
    <t>HYUNDAI SONATA DN8</t>
  </si>
  <si>
    <t>DOC : 7/25 AM</t>
    <phoneticPr fontId="16" type="noConversion"/>
  </si>
  <si>
    <t>쇼링 포함</t>
    <phoneticPr fontId="16" type="noConversion"/>
  </si>
  <si>
    <t>KMHCT41BEKU477573</t>
    <phoneticPr fontId="16" type="noConversion"/>
  </si>
  <si>
    <t>KNAPL812GKK714056</t>
  </si>
  <si>
    <t>KNAF241BEKA035745</t>
  </si>
  <si>
    <t>KMHLR41EEMU060775</t>
    <phoneticPr fontId="16" type="noConversion"/>
  </si>
  <si>
    <t>KMHL141EBLA021898</t>
    <phoneticPr fontId="16" type="noConversion"/>
  </si>
  <si>
    <t>ZGL-N115490</t>
    <phoneticPr fontId="16" type="noConversion"/>
  </si>
  <si>
    <t>면장 : 010-5090-6218</t>
    <phoneticPr fontId="28" type="noConversion"/>
  </si>
  <si>
    <t>쇼링 포함</t>
    <phoneticPr fontId="16" type="noConversion"/>
  </si>
  <si>
    <t>TCNU6547794</t>
    <phoneticPr fontId="16" type="noConversion"/>
  </si>
  <si>
    <t>ZIMUSEL71055652</t>
    <phoneticPr fontId="16" type="noConversion"/>
  </si>
  <si>
    <t>ZIMUSEL71055653</t>
    <phoneticPr fontId="16" type="noConversion"/>
  </si>
  <si>
    <t>MSC LISA HW326A</t>
    <phoneticPr fontId="16" type="noConversion"/>
  </si>
  <si>
    <t>MEDUK2445238</t>
    <phoneticPr fontId="16" type="noConversion"/>
  </si>
  <si>
    <t>NEW GOLDEN BRIDGE VII 0714W</t>
    <phoneticPr fontId="16" type="noConversion"/>
  </si>
  <si>
    <t>WDFCGBA07140701</t>
    <phoneticPr fontId="16" type="noConversion"/>
  </si>
  <si>
    <t>CONSISTENCE 545W</t>
    <phoneticPr fontId="16" type="noConversion"/>
  </si>
  <si>
    <t>BL TYPE : SURRENDER</t>
    <phoneticPr fontId="16" type="noConversion"/>
  </si>
  <si>
    <t>ZIMUSEL71057064</t>
    <phoneticPr fontId="16" type="noConversion"/>
  </si>
  <si>
    <t>ADAMS 329S</t>
    <phoneticPr fontId="16" type="noConversion"/>
  </si>
  <si>
    <t>MEDUK2446160</t>
    <phoneticPr fontId="16" type="noConversion"/>
  </si>
  <si>
    <t>쇼링 별도</t>
    <phoneticPr fontId="16" type="noConversion"/>
  </si>
  <si>
    <t>BKG NO : ZIMUSEL71059118</t>
    <phoneticPr fontId="16" type="noConversion"/>
  </si>
  <si>
    <t>ZGL-N113744</t>
    <phoneticPr fontId="16" type="noConversion"/>
  </si>
  <si>
    <t>ZCSU6579013</t>
    <phoneticPr fontId="16" type="noConversion"/>
  </si>
  <si>
    <t>ZGL-N113749</t>
    <phoneticPr fontId="16" type="noConversion"/>
  </si>
  <si>
    <t>ZGL-N115485</t>
    <phoneticPr fontId="16" type="noConversion"/>
  </si>
  <si>
    <t>BKG NO : ZIMUSEL71059124</t>
    <phoneticPr fontId="16" type="noConversion"/>
  </si>
  <si>
    <t>O</t>
    <phoneticPr fontId="16" type="noConversion"/>
  </si>
  <si>
    <t>7/21 송금 完</t>
    <phoneticPr fontId="16" type="noConversion"/>
  </si>
  <si>
    <t>SHIPPER : HYUNTRADING</t>
    <phoneticPr fontId="16" type="noConversion"/>
  </si>
  <si>
    <t>MOTU0769200</t>
    <phoneticPr fontId="16" type="noConversion"/>
  </si>
  <si>
    <t>SANTAFE</t>
    <phoneticPr fontId="16" type="noConversion"/>
  </si>
  <si>
    <t>TUCSON</t>
    <phoneticPr fontId="16" type="noConversion"/>
  </si>
  <si>
    <t>SANTAFE</t>
    <phoneticPr fontId="16" type="noConversion"/>
  </si>
  <si>
    <t>ZCSU6883155</t>
    <phoneticPr fontId="16" type="noConversion"/>
  </si>
  <si>
    <t>ZGLN115500</t>
    <phoneticPr fontId="16" type="noConversion"/>
  </si>
  <si>
    <t>KNAPK81ABLA587022</t>
    <phoneticPr fontId="16" type="noConversion"/>
  </si>
  <si>
    <t>KNAPS81ABLA595397</t>
    <phoneticPr fontId="16" type="noConversion"/>
  </si>
  <si>
    <t>KNADN413BGS041957</t>
    <phoneticPr fontId="16" type="noConversion"/>
  </si>
  <si>
    <t>KNAPG81ABLA628770</t>
    <phoneticPr fontId="16" type="noConversion"/>
  </si>
  <si>
    <t>KIA SORENTO</t>
    <phoneticPr fontId="16" type="noConversion"/>
  </si>
  <si>
    <t>KIA PRIDE</t>
    <phoneticPr fontId="16" type="noConversion"/>
  </si>
  <si>
    <t>BKG NO : ZIMUSEL71059431</t>
    <phoneticPr fontId="16" type="noConversion"/>
  </si>
  <si>
    <t>WDDZF4JB5HA136715</t>
    <phoneticPr fontId="16" type="noConversion"/>
  </si>
  <si>
    <t>WBAJC3100JDB28941</t>
    <phoneticPr fontId="16" type="noConversion"/>
  </si>
  <si>
    <t>KNAPS81ABFA096474</t>
  </si>
  <si>
    <t>KNAPS81ABFA045166</t>
  </si>
  <si>
    <t>MERCEDES BENZ E300</t>
    <phoneticPr fontId="16" type="noConversion"/>
  </si>
  <si>
    <t>BMW 520D</t>
    <phoneticPr fontId="16" type="noConversion"/>
  </si>
  <si>
    <t>KIA SORENTO</t>
    <phoneticPr fontId="16" type="noConversion"/>
  </si>
  <si>
    <t>KIA SORENTO</t>
    <phoneticPr fontId="16" type="noConversion"/>
  </si>
  <si>
    <t>BKG NO : ZIMUSEL71059432</t>
    <phoneticPr fontId="16" type="noConversion"/>
  </si>
  <si>
    <t>ZGLN115476</t>
    <phoneticPr fontId="16" type="noConversion"/>
  </si>
  <si>
    <t>WDDHF0AB0GB249758</t>
    <phoneticPr fontId="16" type="noConversion"/>
  </si>
  <si>
    <t>WDDHF0AB9GB275274</t>
    <phoneticPr fontId="16" type="noConversion"/>
  </si>
  <si>
    <t>KNAPH81ABGA227193</t>
  </si>
  <si>
    <t>KMHSW81UBGU639881</t>
  </si>
  <si>
    <t>HYUNDAI SANTAFE</t>
    <phoneticPr fontId="16" type="noConversion"/>
  </si>
  <si>
    <t>MERCEDES BENZ E220</t>
    <phoneticPr fontId="16" type="noConversion"/>
  </si>
  <si>
    <t>MERCEDES BENZ E220</t>
    <phoneticPr fontId="16" type="noConversion"/>
  </si>
  <si>
    <t>WBA3D3103FK275714</t>
  </si>
  <si>
    <t>KNAPS81ABFA106439</t>
  </si>
  <si>
    <t>SALRA2BN2HA029085</t>
  </si>
  <si>
    <t>KMHJT81VBFU982310</t>
  </si>
  <si>
    <t>KIA SORENTO</t>
    <phoneticPr fontId="16" type="noConversion"/>
  </si>
  <si>
    <t>LAND ROVER DISCOVERY</t>
    <phoneticPr fontId="16" type="noConversion"/>
  </si>
  <si>
    <t>HYUNDAI TUCSON</t>
    <phoneticPr fontId="16" type="noConversion"/>
  </si>
  <si>
    <t>O</t>
    <phoneticPr fontId="16" type="noConversion"/>
  </si>
  <si>
    <t>BKG NO : ZIMUSEL71059433</t>
    <phoneticPr fontId="16" type="noConversion"/>
  </si>
  <si>
    <t>7/21 SUR</t>
    <phoneticPr fontId="16" type="noConversion"/>
  </si>
  <si>
    <t>GCXU5438944</t>
    <phoneticPr fontId="16" type="noConversion"/>
  </si>
  <si>
    <t>ZCSU6900530</t>
    <phoneticPr fontId="16" type="noConversion"/>
  </si>
  <si>
    <t>ZGLN115429</t>
    <phoneticPr fontId="16" type="noConversion"/>
  </si>
  <si>
    <t>KMHSW81UBEU282463</t>
  </si>
  <si>
    <t>KMHJT81VBEU891592</t>
    <phoneticPr fontId="16" type="noConversion"/>
  </si>
  <si>
    <t>KMHSW81XDFU311091</t>
    <phoneticPr fontId="16" type="noConversion"/>
  </si>
  <si>
    <t>KLAZA69XDJB060815</t>
  </si>
  <si>
    <t>KMHE341DBJA416068</t>
  </si>
  <si>
    <t>KNANC81BBMS023132</t>
  </si>
  <si>
    <t>KMHE341DBJA487423</t>
  </si>
  <si>
    <t>MALIBU</t>
  </si>
  <si>
    <t>NEWRISE SONATA</t>
  </si>
  <si>
    <t>LF SONATA</t>
  </si>
  <si>
    <t>인엑스캐리어</t>
    <phoneticPr fontId="28" type="noConversion"/>
  </si>
  <si>
    <t>010-3187-5697</t>
    <phoneticPr fontId="28" type="noConversion"/>
  </si>
  <si>
    <t>아민무역</t>
    <phoneticPr fontId="16" type="noConversion"/>
  </si>
  <si>
    <t>2023년 8월 선적스케줄 (명성해운)</t>
    <phoneticPr fontId="16" type="noConversion"/>
  </si>
  <si>
    <t>KMHSU81UDEU264975</t>
    <phoneticPr fontId="16" type="noConversion"/>
  </si>
  <si>
    <t>8/08 비슈케크 도착</t>
    <phoneticPr fontId="16" type="noConversion"/>
  </si>
  <si>
    <t>O</t>
  </si>
  <si>
    <t>O</t>
    <phoneticPr fontId="16" type="noConversion"/>
  </si>
  <si>
    <t>ES01867400</t>
    <phoneticPr fontId="16" type="noConversion"/>
  </si>
  <si>
    <t>7/24 입금 完</t>
    <phoneticPr fontId="16" type="noConversion"/>
  </si>
  <si>
    <t>KNAPL813DHK217223</t>
  </si>
  <si>
    <t>HYUNDAI SANTA FE</t>
  </si>
  <si>
    <t>JXLU7847208</t>
    <phoneticPr fontId="16" type="noConversion"/>
  </si>
  <si>
    <t>ZGLN115458</t>
    <phoneticPr fontId="16" type="noConversion"/>
  </si>
  <si>
    <t>EASBJ2329GXNH003</t>
    <phoneticPr fontId="16" type="noConversion"/>
  </si>
  <si>
    <t>EASBJ2329GXNH003</t>
    <phoneticPr fontId="16" type="noConversion"/>
  </si>
  <si>
    <t>7/24 송금 完</t>
    <phoneticPr fontId="16" type="noConversion"/>
  </si>
  <si>
    <t>7/06 SUR</t>
    <phoneticPr fontId="16" type="noConversion"/>
  </si>
  <si>
    <t>7/19 SUR</t>
    <phoneticPr fontId="16" type="noConversion"/>
  </si>
  <si>
    <t>7/24 SUR</t>
    <phoneticPr fontId="16" type="noConversion"/>
  </si>
  <si>
    <t>부킹 캔슬</t>
    <phoneticPr fontId="16" type="noConversion"/>
  </si>
  <si>
    <t>BMW 520D</t>
    <phoneticPr fontId="16" type="noConversion"/>
  </si>
  <si>
    <t>BMW 520D</t>
    <phoneticPr fontId="16" type="noConversion"/>
  </si>
  <si>
    <t>ZIMUSEL71059121</t>
    <phoneticPr fontId="16" type="noConversion"/>
  </si>
  <si>
    <t>ZGLN115498</t>
    <phoneticPr fontId="16" type="noConversion"/>
  </si>
  <si>
    <t>ZCSU6813610</t>
    <phoneticPr fontId="16" type="noConversion"/>
  </si>
  <si>
    <t>NEW GOLDEN BRIDGE VII 0724W</t>
    <phoneticPr fontId="16" type="noConversion"/>
  </si>
  <si>
    <t>BKG NO : GBA07240702</t>
    <phoneticPr fontId="16" type="noConversion"/>
  </si>
  <si>
    <t>7/31 AM 반입</t>
    <phoneticPr fontId="16" type="noConversion"/>
  </si>
  <si>
    <t>DOC : 7/27 FULL</t>
    <phoneticPr fontId="16" type="noConversion"/>
  </si>
  <si>
    <t>위해 캐리어 발차</t>
    <phoneticPr fontId="16" type="noConversion"/>
  </si>
  <si>
    <t>부킹 캔슬</t>
    <phoneticPr fontId="16" type="noConversion"/>
  </si>
  <si>
    <t>ZGL-R001801</t>
    <phoneticPr fontId="16" type="noConversion"/>
  </si>
  <si>
    <t>KNAPK81BDHA296810</t>
    <phoneticPr fontId="16" type="noConversion"/>
  </si>
  <si>
    <t>KNAPH81BDHA337977</t>
    <phoneticPr fontId="16" type="noConversion"/>
  </si>
  <si>
    <t>KMHL141EBLA004535</t>
    <phoneticPr fontId="16" type="noConversion"/>
  </si>
  <si>
    <t>BKG : GTXG23070061</t>
    <phoneticPr fontId="16" type="noConversion"/>
  </si>
  <si>
    <t>KNAMC81ABHS264863</t>
    <phoneticPr fontId="16" type="noConversion"/>
  </si>
  <si>
    <t>쇼링 별도</t>
    <phoneticPr fontId="16" type="noConversion"/>
  </si>
  <si>
    <t>O</t>
    <phoneticPr fontId="16" type="noConversion"/>
  </si>
  <si>
    <t>7/31 작업</t>
    <phoneticPr fontId="16" type="noConversion"/>
  </si>
  <si>
    <t>SNCT 02012014</t>
    <phoneticPr fontId="16" type="noConversion"/>
  </si>
  <si>
    <t>아민 / 이레</t>
    <phoneticPr fontId="16" type="noConversion"/>
  </si>
  <si>
    <t>LINE : VSS</t>
    <phoneticPr fontId="16" type="noConversion"/>
  </si>
  <si>
    <t>7/25 송금 完</t>
    <phoneticPr fontId="16" type="noConversion"/>
  </si>
  <si>
    <t>WDFCGBA07220706</t>
  </si>
  <si>
    <t>WDFCGBA07220702</t>
  </si>
  <si>
    <t>WDFCGBA07220703</t>
  </si>
  <si>
    <t>WDFCGBA07220704</t>
  </si>
  <si>
    <t>WDFCGBA07220705</t>
  </si>
  <si>
    <t>WDFCGBA07220707</t>
  </si>
  <si>
    <t>WDFCGBA07220708</t>
  </si>
  <si>
    <t>TGBU8665271</t>
    <phoneticPr fontId="16" type="noConversion"/>
  </si>
  <si>
    <t>WVGZZZ5NZEW583417</t>
  </si>
  <si>
    <t>WAUZZZ8K9DA155781</t>
    <phoneticPr fontId="16" type="noConversion"/>
  </si>
  <si>
    <t>WAUZZZ4H0FN035020</t>
  </si>
  <si>
    <t>KMHE341DBGA235309</t>
  </si>
  <si>
    <t>O</t>
    <phoneticPr fontId="16" type="noConversion"/>
  </si>
  <si>
    <t>PEGASUS PETA 156W</t>
    <phoneticPr fontId="16" type="noConversion"/>
  </si>
  <si>
    <t>DOC : 8/03 AM</t>
    <phoneticPr fontId="16" type="noConversion"/>
  </si>
  <si>
    <t>$33 / CBM</t>
  </si>
  <si>
    <t>$33 / CBM</t>
    <phoneticPr fontId="16" type="noConversion"/>
  </si>
  <si>
    <t>$38 / CBM</t>
  </si>
  <si>
    <t>$38 / CBM</t>
    <phoneticPr fontId="16" type="noConversion"/>
  </si>
  <si>
    <t>7/26 657 입금</t>
    <phoneticPr fontId="16" type="noConversion"/>
  </si>
  <si>
    <t>잔액 0</t>
    <phoneticPr fontId="16" type="noConversion"/>
  </si>
  <si>
    <t>7/26 4868 입금</t>
    <phoneticPr fontId="16" type="noConversion"/>
  </si>
  <si>
    <t>잔액 532</t>
    <phoneticPr fontId="16" type="noConversion"/>
  </si>
  <si>
    <t>LOI 제출 必</t>
    <phoneticPr fontId="16" type="noConversion"/>
  </si>
  <si>
    <t>WJAXOTIC2306335A~B</t>
    <phoneticPr fontId="16" type="noConversion"/>
  </si>
  <si>
    <t>코레스타 / 준성</t>
    <phoneticPr fontId="16" type="noConversion"/>
  </si>
  <si>
    <t>7/28 작업</t>
    <phoneticPr fontId="16" type="noConversion"/>
  </si>
  <si>
    <t>BKG NO : EBKG05889690</t>
    <phoneticPr fontId="16" type="noConversion"/>
  </si>
  <si>
    <t>CNEE INV : C275</t>
    <phoneticPr fontId="16" type="noConversion"/>
  </si>
  <si>
    <t>MEDUK2443472</t>
    <phoneticPr fontId="16" type="noConversion"/>
  </si>
  <si>
    <t>인천 - 포티</t>
    <phoneticPr fontId="16" type="noConversion"/>
  </si>
  <si>
    <t>CKX / ZIM</t>
    <phoneticPr fontId="16" type="noConversion"/>
  </si>
  <si>
    <t>TRANSIT TO AZERBAIJAN</t>
    <phoneticPr fontId="16" type="noConversion"/>
  </si>
  <si>
    <t>WINSABIS : EASBJ2329GXNH003</t>
    <phoneticPr fontId="16" type="noConversion"/>
  </si>
  <si>
    <t>WINSABIS : WLLCTXG00155</t>
    <phoneticPr fontId="16" type="noConversion"/>
  </si>
  <si>
    <t>SJL23TCRI05508A~C</t>
    <phoneticPr fontId="16" type="noConversion"/>
  </si>
  <si>
    <t>7/27 SUR</t>
    <phoneticPr fontId="16" type="noConversion"/>
  </si>
  <si>
    <t>BKG : ZIMUSEL71061495</t>
    <phoneticPr fontId="16" type="noConversion"/>
  </si>
  <si>
    <t>7/31 작업</t>
    <phoneticPr fontId="16" type="noConversion"/>
  </si>
  <si>
    <t>HP / 동화</t>
    <phoneticPr fontId="16" type="noConversion"/>
  </si>
  <si>
    <t>TGBU5815737</t>
    <phoneticPr fontId="16" type="noConversion"/>
  </si>
  <si>
    <t>ES01867373</t>
    <phoneticPr fontId="16" type="noConversion"/>
  </si>
  <si>
    <t>TCKU6715677</t>
    <phoneticPr fontId="16" type="noConversion"/>
  </si>
  <si>
    <t>ZCSU8751667</t>
    <phoneticPr fontId="16" type="noConversion"/>
  </si>
  <si>
    <t>ZGLN113780</t>
    <phoneticPr fontId="16" type="noConversion"/>
  </si>
  <si>
    <t>(싼카 씰재작업비용 웨이브)</t>
    <phoneticPr fontId="16" type="noConversion"/>
  </si>
  <si>
    <t>DOC : 8/08 AM</t>
    <phoneticPr fontId="16" type="noConversion"/>
  </si>
  <si>
    <t>SHIPPER : MLT TRADING</t>
    <phoneticPr fontId="16" type="noConversion"/>
  </si>
  <si>
    <t>ZGL-N113673</t>
    <phoneticPr fontId="16" type="noConversion"/>
  </si>
  <si>
    <t>KNAPS81ABFA115948</t>
  </si>
  <si>
    <t>KNAPH81ABFA075253</t>
  </si>
  <si>
    <t>KNAGM419BEA506458</t>
  </si>
  <si>
    <t>KMHE341AGGA159641</t>
  </si>
  <si>
    <t>ZCSU7664188</t>
    <phoneticPr fontId="16" type="noConversion"/>
  </si>
  <si>
    <t>아민무역</t>
    <phoneticPr fontId="28" type="noConversion"/>
  </si>
  <si>
    <t>아이벡</t>
    <phoneticPr fontId="28" type="noConversion"/>
  </si>
  <si>
    <t>010-8418-4555</t>
    <phoneticPr fontId="28" type="noConversion"/>
  </si>
  <si>
    <t>ZGL-N115454</t>
    <phoneticPr fontId="16" type="noConversion"/>
  </si>
  <si>
    <t>CAPE FARO 525W</t>
  </si>
  <si>
    <t>(딜레이 전) PEGASUS PETA 156W</t>
    <phoneticPr fontId="16" type="noConversion"/>
  </si>
  <si>
    <t>(딜레이 전) PEGASUS PETA 156W</t>
    <phoneticPr fontId="16" type="noConversion"/>
  </si>
  <si>
    <t>DOC : 8/08 AM</t>
    <phoneticPr fontId="16" type="noConversion"/>
  </si>
  <si>
    <t>알마티</t>
    <phoneticPr fontId="16" type="noConversion"/>
  </si>
  <si>
    <t>비슈케크</t>
    <phoneticPr fontId="16" type="noConversion"/>
  </si>
  <si>
    <t>타슈켄트</t>
    <phoneticPr fontId="16" type="noConversion"/>
  </si>
  <si>
    <t>대양통상 차감</t>
    <phoneticPr fontId="16" type="noConversion"/>
  </si>
  <si>
    <t>KMHSW81UBFU377793</t>
  </si>
  <si>
    <t>KNAPN813BGK015116</t>
  </si>
  <si>
    <t>BENZ C-CLASS</t>
  </si>
  <si>
    <t>WDDWF0EB6FF058516</t>
  </si>
  <si>
    <t>KNAGT415GGA009553</t>
  </si>
  <si>
    <t xml:space="preserve">SANTAFE </t>
    <phoneticPr fontId="16" type="noConversion"/>
  </si>
  <si>
    <t>ZCSU8857392</t>
    <phoneticPr fontId="16" type="noConversion"/>
  </si>
  <si>
    <t>8/02 작업</t>
    <phoneticPr fontId="16" type="noConversion"/>
  </si>
  <si>
    <t>REF : 1691797110003</t>
    <phoneticPr fontId="16" type="noConversion"/>
  </si>
  <si>
    <t>ZGL-N112903</t>
    <phoneticPr fontId="16" type="noConversion"/>
  </si>
  <si>
    <t>KMHSW81UBGU671367</t>
  </si>
  <si>
    <t>KNAPS81ABHA325467</t>
  </si>
  <si>
    <t>KMHFF41RBFA413491</t>
  </si>
  <si>
    <t>BMW 3 SERIES</t>
  </si>
  <si>
    <t>WBA3D5105EF705181</t>
  </si>
  <si>
    <t>MORNING</t>
    <phoneticPr fontId="16" type="noConversion"/>
  </si>
  <si>
    <t>ZGL-N112919</t>
    <phoneticPr fontId="16" type="noConversion"/>
  </si>
  <si>
    <t>BKG NO : GBA07140705</t>
    <phoneticPr fontId="16" type="noConversion"/>
  </si>
  <si>
    <t>7/26 위해 캐리어 발차</t>
    <phoneticPr fontId="16" type="noConversion"/>
  </si>
  <si>
    <t>8/01 호르고스 도착</t>
    <phoneticPr fontId="16" type="noConversion"/>
  </si>
  <si>
    <t>7/27 비슈케크 도착</t>
    <phoneticPr fontId="16" type="noConversion"/>
  </si>
  <si>
    <t>KR5676086</t>
    <phoneticPr fontId="16" type="noConversion"/>
  </si>
  <si>
    <t>7/31 비엘 정정 &amp; 정산 完</t>
    <phoneticPr fontId="16" type="noConversion"/>
  </si>
  <si>
    <t>BKG : GBA07220704</t>
    <phoneticPr fontId="16" type="noConversion"/>
  </si>
  <si>
    <t>7/31 송금 完</t>
    <phoneticPr fontId="16" type="noConversion"/>
  </si>
  <si>
    <t>8/04 AM 반입</t>
    <phoneticPr fontId="16" type="noConversion"/>
  </si>
  <si>
    <t>DOC : 8/03 FULL</t>
    <phoneticPr fontId="16" type="noConversion"/>
  </si>
  <si>
    <t>HYUNDAI SONATA LF</t>
  </si>
  <si>
    <t>KMHE341DBKA565385</t>
  </si>
  <si>
    <t>KMHS381ADKU000686</t>
  </si>
  <si>
    <t>KMHS281CDKU098000</t>
  </si>
  <si>
    <t>KMHE341DBHA358440</t>
  </si>
  <si>
    <t>HYUNDAI SONATA NR</t>
  </si>
  <si>
    <t>KMHE341DBKA537076</t>
  </si>
  <si>
    <t>KMHE341DBHA342448</t>
  </si>
  <si>
    <t>KNAPH81BDJA446357</t>
  </si>
  <si>
    <t>KMHR581ADMU308503</t>
  </si>
  <si>
    <t>8/03 작업</t>
    <phoneticPr fontId="16" type="noConversion"/>
  </si>
  <si>
    <t>DOC : 8/07 AM</t>
    <phoneticPr fontId="16" type="noConversion"/>
  </si>
  <si>
    <t>운송료 : 32만원</t>
    <phoneticPr fontId="16" type="noConversion"/>
  </si>
  <si>
    <t>BEI JIANG 2329W</t>
    <phoneticPr fontId="16" type="noConversion"/>
  </si>
  <si>
    <t>WLLCTXG00155</t>
    <phoneticPr fontId="16" type="noConversion"/>
  </si>
  <si>
    <t>WDFCGBA07220701</t>
    <phoneticPr fontId="16" type="noConversion"/>
  </si>
  <si>
    <t>POS BANGKOK 1039S</t>
    <phoneticPr fontId="16" type="noConversion"/>
  </si>
  <si>
    <t>ZIMUSEL71059123</t>
    <phoneticPr fontId="16" type="noConversion"/>
  </si>
  <si>
    <t>ZIMUSEL71059431</t>
    <phoneticPr fontId="16" type="noConversion"/>
  </si>
  <si>
    <t>ZIMUSEL71059432</t>
    <phoneticPr fontId="16" type="noConversion"/>
  </si>
  <si>
    <t>CONSISTENCE 548W</t>
    <phoneticPr fontId="16" type="noConversion"/>
  </si>
  <si>
    <t>BKG : 227674175</t>
    <phoneticPr fontId="16" type="noConversion"/>
  </si>
  <si>
    <t>7/31 WAYBILL</t>
    <phoneticPr fontId="16" type="noConversion"/>
  </si>
  <si>
    <t>MAEU227605253</t>
    <phoneticPr fontId="16" type="noConversion"/>
  </si>
  <si>
    <t>SNCT 02012014</t>
    <phoneticPr fontId="16" type="noConversion"/>
  </si>
  <si>
    <t>R</t>
    <phoneticPr fontId="16" type="noConversion"/>
  </si>
  <si>
    <t>인천 - 위해, 중국</t>
    <phoneticPr fontId="16" type="noConversion"/>
  </si>
  <si>
    <t>위동해운</t>
    <phoneticPr fontId="16" type="noConversion"/>
  </si>
  <si>
    <t>02012018</t>
    <phoneticPr fontId="16" type="noConversion"/>
  </si>
  <si>
    <t>DOC : 8/03 FULL</t>
    <phoneticPr fontId="16" type="noConversion"/>
  </si>
  <si>
    <t>$38 / CBM</t>
    <phoneticPr fontId="16" type="noConversion"/>
  </si>
  <si>
    <t>8/01 전달 完</t>
    <phoneticPr fontId="16" type="noConversion"/>
  </si>
  <si>
    <t>SELTOS</t>
    <phoneticPr fontId="16" type="noConversion"/>
  </si>
  <si>
    <t>SANTAFE</t>
    <phoneticPr fontId="16" type="noConversion"/>
  </si>
  <si>
    <t>TUCSON</t>
    <phoneticPr fontId="16" type="noConversion"/>
  </si>
  <si>
    <t>K5</t>
    <phoneticPr fontId="16" type="noConversion"/>
  </si>
  <si>
    <t>쇼링비 : 화주 청구</t>
    <phoneticPr fontId="16" type="noConversion"/>
  </si>
  <si>
    <t>KNAGU416BJA215198</t>
    <phoneticPr fontId="16" type="noConversion"/>
  </si>
  <si>
    <t>CONSIGNEE : GEAZ FORWARDING</t>
    <phoneticPr fontId="16" type="noConversion"/>
  </si>
  <si>
    <t>MORNING</t>
    <phoneticPr fontId="16" type="noConversion"/>
  </si>
  <si>
    <t>TOUAREG 3.0</t>
    <phoneticPr fontId="16" type="noConversion"/>
  </si>
  <si>
    <t>TUCSON</t>
    <phoneticPr fontId="16" type="noConversion"/>
  </si>
  <si>
    <t>8/01 송금 完</t>
    <phoneticPr fontId="16" type="noConversion"/>
  </si>
  <si>
    <t>8/01 송금 完</t>
    <phoneticPr fontId="16" type="noConversion"/>
  </si>
  <si>
    <t>8/01 송금 完</t>
    <phoneticPr fontId="16" type="noConversion"/>
  </si>
  <si>
    <t>8/01 송금 完</t>
    <phoneticPr fontId="16" type="noConversion"/>
  </si>
  <si>
    <t>8/02 작업</t>
    <phoneticPr fontId="16" type="noConversion"/>
  </si>
  <si>
    <t>위동해운</t>
    <phoneticPr fontId="28" type="noConversion"/>
  </si>
  <si>
    <t>다큐팀</t>
    <phoneticPr fontId="28" type="noConversion"/>
  </si>
  <si>
    <t>서희선 대리</t>
    <phoneticPr fontId="28" type="noConversion"/>
  </si>
  <si>
    <t>이아림 대리</t>
    <phoneticPr fontId="28" type="noConversion"/>
  </si>
  <si>
    <t>02-3271-3737</t>
    <phoneticPr fontId="28" type="noConversion"/>
  </si>
  <si>
    <t>02-3271-3746</t>
    <phoneticPr fontId="28" type="noConversion"/>
  </si>
  <si>
    <t>운송료 : 73.5만원</t>
    <phoneticPr fontId="16" type="noConversion"/>
  </si>
  <si>
    <t>CARNIVAL</t>
    <phoneticPr fontId="16" type="noConversion"/>
  </si>
  <si>
    <t>AVANTE</t>
    <phoneticPr fontId="16" type="noConversion"/>
  </si>
  <si>
    <t>8/07 작업</t>
    <phoneticPr fontId="16" type="noConversion"/>
  </si>
  <si>
    <t>BKG : GTXG23080044</t>
    <phoneticPr fontId="16" type="noConversion"/>
  </si>
  <si>
    <t>02012012</t>
    <phoneticPr fontId="16" type="noConversion"/>
  </si>
  <si>
    <t>운송료 : 22만원</t>
    <phoneticPr fontId="16" type="noConversion"/>
  </si>
  <si>
    <t>HLCUSEL230524700</t>
    <phoneticPr fontId="16" type="noConversion"/>
  </si>
  <si>
    <t>8/01 OBL 발행</t>
    <phoneticPr fontId="16" type="noConversion"/>
  </si>
  <si>
    <t>운송료 : 20.5만원</t>
    <phoneticPr fontId="16" type="noConversion"/>
  </si>
  <si>
    <t>쇼링비 : 화주 청구</t>
    <phoneticPr fontId="16" type="noConversion"/>
  </si>
  <si>
    <t>운송료 : 17.7만원</t>
    <phoneticPr fontId="16" type="noConversion"/>
  </si>
  <si>
    <t>운송료 : 20.5만원</t>
    <phoneticPr fontId="16" type="noConversion"/>
  </si>
  <si>
    <t>MEDUK1990911</t>
    <phoneticPr fontId="16" type="noConversion"/>
  </si>
  <si>
    <t>(선명변경) MSC SOPHIE HW316A</t>
    <phoneticPr fontId="16" type="noConversion"/>
  </si>
  <si>
    <t>8/02 작업</t>
    <phoneticPr fontId="16" type="noConversion"/>
  </si>
  <si>
    <t>8/04 작업</t>
    <phoneticPr fontId="16" type="noConversion"/>
  </si>
  <si>
    <t xml:space="preserve">HYUNDAI SANTA FE </t>
  </si>
  <si>
    <t>KMHSW81UBJU789739</t>
  </si>
  <si>
    <t>LEXUS ES300h</t>
  </si>
  <si>
    <t>JTHBW1GG3H2140395</t>
  </si>
  <si>
    <t>(모선 변경 전) BIGLI V 23031W</t>
    <phoneticPr fontId="16" type="noConversion"/>
  </si>
  <si>
    <t>DOC : 8/07 AM</t>
    <phoneticPr fontId="16" type="noConversion"/>
  </si>
  <si>
    <t>운송료 : 22만원</t>
    <phoneticPr fontId="16" type="noConversion"/>
  </si>
  <si>
    <t>운송료 : 22만원</t>
    <phoneticPr fontId="16" type="noConversion"/>
  </si>
  <si>
    <t>INCHEON</t>
    <phoneticPr fontId="16" type="noConversion"/>
  </si>
  <si>
    <t>인천 - 비슈케크</t>
    <phoneticPr fontId="16" type="noConversion"/>
  </si>
  <si>
    <t>BISHKEK</t>
    <phoneticPr fontId="16" type="noConversion"/>
  </si>
  <si>
    <t>인천, 한국 - 연운, 중국 - 비슈케크</t>
    <phoneticPr fontId="16" type="noConversion"/>
  </si>
  <si>
    <t>쇼링 별도</t>
    <phoneticPr fontId="16" type="noConversion"/>
  </si>
  <si>
    <t>반입넘버 : BW2308029</t>
    <phoneticPr fontId="16" type="noConversion"/>
  </si>
  <si>
    <t>DOC : 8/10 FULL</t>
    <phoneticPr fontId="16" type="noConversion"/>
  </si>
  <si>
    <t>신국제여객터미널 02012018</t>
    <phoneticPr fontId="16" type="noConversion"/>
  </si>
  <si>
    <t>02012018</t>
    <phoneticPr fontId="16" type="noConversion"/>
  </si>
  <si>
    <t>8/08 작업</t>
    <phoneticPr fontId="16" type="noConversion"/>
  </si>
  <si>
    <t>K5</t>
    <phoneticPr fontId="16" type="noConversion"/>
  </si>
  <si>
    <t>K5</t>
    <phoneticPr fontId="16" type="noConversion"/>
  </si>
  <si>
    <t>O</t>
    <phoneticPr fontId="16" type="noConversion"/>
  </si>
  <si>
    <t>쇼링비 : 30만원</t>
    <phoneticPr fontId="16" type="noConversion"/>
  </si>
  <si>
    <t>쇼링비 : 52만원</t>
    <phoneticPr fontId="16" type="noConversion"/>
  </si>
  <si>
    <t>MSC SINGAPORE HW327A</t>
    <phoneticPr fontId="16" type="noConversion"/>
  </si>
  <si>
    <t>KMHR581EDMU230993</t>
    <phoneticPr fontId="16" type="noConversion"/>
  </si>
  <si>
    <t>KNAB5511BJT427077</t>
    <phoneticPr fontId="16" type="noConversion"/>
  </si>
  <si>
    <t>KNAB6511BKT493444</t>
    <phoneticPr fontId="16" type="noConversion"/>
  </si>
  <si>
    <t>KNAB6511BLT613391</t>
    <phoneticPr fontId="16" type="noConversion"/>
  </si>
  <si>
    <t>ZGLN113685</t>
    <phoneticPr fontId="16" type="noConversion"/>
  </si>
  <si>
    <t>운송비 : 22만원</t>
    <phoneticPr fontId="16" type="noConversion"/>
  </si>
  <si>
    <t>운임</t>
    <phoneticPr fontId="16" type="noConversion"/>
  </si>
  <si>
    <t>아더</t>
    <phoneticPr fontId="16" type="noConversion"/>
  </si>
  <si>
    <t>쇼링</t>
    <phoneticPr fontId="16" type="noConversion"/>
  </si>
  <si>
    <t>마진</t>
    <phoneticPr fontId="16" type="noConversion"/>
  </si>
  <si>
    <t>SORENTO</t>
    <phoneticPr fontId="16" type="noConversion"/>
  </si>
  <si>
    <t>PALISADE</t>
    <phoneticPr fontId="16" type="noConversion"/>
  </si>
  <si>
    <t>O</t>
    <phoneticPr fontId="16" type="noConversion"/>
  </si>
  <si>
    <t>왓츠앱 36번방</t>
    <phoneticPr fontId="16" type="noConversion"/>
  </si>
  <si>
    <t>KMHS281BDKU037486</t>
    <phoneticPr fontId="16" type="noConversion"/>
  </si>
  <si>
    <t>KMHJ581ADJU537437</t>
    <phoneticPr fontId="16" type="noConversion"/>
  </si>
  <si>
    <t>KNAPN813BKK729396</t>
    <phoneticPr fontId="16" type="noConversion"/>
  </si>
  <si>
    <t>KMHS281BDKU154607</t>
    <phoneticPr fontId="16" type="noConversion"/>
  </si>
  <si>
    <t>KMHR381ADKU032530</t>
    <phoneticPr fontId="16" type="noConversion"/>
  </si>
  <si>
    <t>KNAGU416BJA196014</t>
    <phoneticPr fontId="16" type="noConversion"/>
  </si>
  <si>
    <t>KMHE341DBKA504080</t>
    <phoneticPr fontId="16" type="noConversion"/>
  </si>
  <si>
    <t>KNAPH81BDGA218560</t>
  </si>
  <si>
    <t>KNAFX41BGGA642127</t>
  </si>
  <si>
    <t>KMHCT41BEFU728646</t>
  </si>
  <si>
    <t>BENZ E-CLASS</t>
  </si>
  <si>
    <t>WDDHF0AB8GB241777</t>
  </si>
  <si>
    <t>K3</t>
    <phoneticPr fontId="16" type="noConversion"/>
  </si>
  <si>
    <t>ZCSU8690833</t>
    <phoneticPr fontId="16" type="noConversion"/>
  </si>
  <si>
    <t>O</t>
    <phoneticPr fontId="16" type="noConversion"/>
  </si>
  <si>
    <t>TCNU4711316</t>
    <phoneticPr fontId="16" type="noConversion"/>
  </si>
  <si>
    <t>8/03 SUR</t>
    <phoneticPr fontId="16" type="noConversion"/>
  </si>
  <si>
    <t>8/03 송금 完</t>
    <phoneticPr fontId="16" type="noConversion"/>
  </si>
  <si>
    <t>8/03 송금 完</t>
    <phoneticPr fontId="16" type="noConversion"/>
  </si>
  <si>
    <t>WDFCGBA07260722</t>
  </si>
  <si>
    <t>WDFCGBA07260723</t>
  </si>
  <si>
    <t>WDFCGBA07260724</t>
  </si>
  <si>
    <t>WDFCGBA07260725</t>
  </si>
  <si>
    <t>WDFCGBA07260727</t>
  </si>
  <si>
    <t>WVGZZZCRZLD023793</t>
  </si>
  <si>
    <t>KMHJ3817GKU975963</t>
  </si>
  <si>
    <t>KNAG3412BLA070730</t>
  </si>
  <si>
    <t>KNAB6518BMT692979</t>
  </si>
  <si>
    <t>O</t>
    <phoneticPr fontId="16" type="noConversion"/>
  </si>
  <si>
    <t>(마나스무역)</t>
    <phoneticPr fontId="16" type="noConversion"/>
  </si>
  <si>
    <t>KNAPG81ABFA091204</t>
  </si>
  <si>
    <t>WDDZF0EB0HA250396</t>
  </si>
  <si>
    <t>KMHDH41UBFU275631</t>
  </si>
  <si>
    <t>KMHDG41DBFU324551</t>
  </si>
  <si>
    <t>NEW GOLDEN BRIDGE VII 0722W</t>
    <phoneticPr fontId="16" type="noConversion"/>
  </si>
  <si>
    <t>ZIMUSEL71059124</t>
    <phoneticPr fontId="16" type="noConversion"/>
  </si>
  <si>
    <t>WDFCGBA07260702</t>
  </si>
  <si>
    <t>WDFCGBA07260703</t>
  </si>
  <si>
    <t>WDFCGBA07260704</t>
  </si>
  <si>
    <t>WDFCGBA07260705</t>
  </si>
  <si>
    <t>WDFCGBA07260706</t>
  </si>
  <si>
    <t>WDFCGBA07260707</t>
  </si>
  <si>
    <t>WDFCGBA07260708</t>
  </si>
  <si>
    <t>WDFCGBA07260709</t>
  </si>
  <si>
    <t>WDFCGBA07260710</t>
  </si>
  <si>
    <t>WDFCGBA07260711</t>
  </si>
  <si>
    <t>WDFCGBA07260712</t>
  </si>
  <si>
    <t>WDFCGBA07260726</t>
    <phoneticPr fontId="16" type="noConversion"/>
  </si>
  <si>
    <t>쇼링비 : 69만원</t>
    <phoneticPr fontId="16" type="noConversion"/>
  </si>
  <si>
    <t>BKG : GBA07260705</t>
    <phoneticPr fontId="16" type="noConversion"/>
  </si>
  <si>
    <t>BKG : GBA07260706</t>
    <phoneticPr fontId="16" type="noConversion"/>
  </si>
  <si>
    <t>NEW GOLDEN BRIDGE VII 0726W</t>
    <phoneticPr fontId="16" type="noConversion"/>
  </si>
  <si>
    <t>ZGLN112974</t>
    <phoneticPr fontId="16" type="noConversion"/>
  </si>
  <si>
    <t>인천 - 지부티</t>
    <phoneticPr fontId="16" type="noConversion"/>
  </si>
  <si>
    <t>INCHEON</t>
    <phoneticPr fontId="16" type="noConversion"/>
  </si>
  <si>
    <t>Djibouti</t>
  </si>
  <si>
    <t>REF : 1692262720777</t>
    <phoneticPr fontId="16" type="noConversion"/>
  </si>
  <si>
    <t>MAERSK</t>
    <phoneticPr fontId="16" type="noConversion"/>
  </si>
  <si>
    <t>준성 / 코레스타</t>
    <phoneticPr fontId="16" type="noConversion"/>
  </si>
  <si>
    <t>8/09 작업</t>
    <phoneticPr fontId="16" type="noConversion"/>
  </si>
  <si>
    <t>쇼링별도</t>
    <phoneticPr fontId="16" type="noConversion"/>
  </si>
  <si>
    <t>8/02 OBL 발송</t>
    <phoneticPr fontId="16" type="noConversion"/>
  </si>
  <si>
    <t>8/04 비엘 정정</t>
    <phoneticPr fontId="16" type="noConversion"/>
  </si>
  <si>
    <t>8/04 송금 完</t>
    <phoneticPr fontId="16" type="noConversion"/>
  </si>
  <si>
    <t>BKG NO : 6361485520</t>
    <phoneticPr fontId="16" type="noConversion"/>
  </si>
  <si>
    <t>KMHE341DBHA325480</t>
    <phoneticPr fontId="16" type="noConversion"/>
  </si>
  <si>
    <t>ZGLN112827</t>
    <phoneticPr fontId="16" type="noConversion"/>
  </si>
  <si>
    <t>KNAGT416BLA383708</t>
  </si>
  <si>
    <t>KMHS281BDKU043515</t>
  </si>
  <si>
    <t>KMHJ381ADKU963419</t>
  </si>
  <si>
    <t>KNAEU815GLK060358</t>
  </si>
  <si>
    <t>WDFCGBA07190701</t>
    <phoneticPr fontId="16" type="noConversion"/>
  </si>
  <si>
    <t>BXAU4528408</t>
    <phoneticPr fontId="16" type="noConversion"/>
  </si>
  <si>
    <t>O</t>
    <phoneticPr fontId="16" type="noConversion"/>
  </si>
  <si>
    <t>8/07 알마티 도착</t>
    <phoneticPr fontId="16" type="noConversion"/>
  </si>
  <si>
    <t>인천 - 타슈켄트</t>
    <phoneticPr fontId="16" type="noConversion"/>
  </si>
  <si>
    <t>KIA BONGO</t>
    <phoneticPr fontId="16" type="noConversion"/>
  </si>
  <si>
    <t>KNCSJZ75ANK575022</t>
    <phoneticPr fontId="16" type="noConversion"/>
  </si>
  <si>
    <t>INVOICE VALUE : $500</t>
    <phoneticPr fontId="16" type="noConversion"/>
  </si>
  <si>
    <t>호르고스 도착</t>
    <phoneticPr fontId="16" type="noConversion"/>
  </si>
  <si>
    <t>타슈켄트 도착</t>
    <phoneticPr fontId="16" type="noConversion"/>
  </si>
  <si>
    <t>KNAPF81ABLA594405</t>
  </si>
  <si>
    <t>KMHSW81UBFU507489</t>
  </si>
  <si>
    <t>KNAPS81ABFA035485</t>
  </si>
  <si>
    <t>KMHFF41RBFA414732</t>
  </si>
  <si>
    <t>ZGLN113694</t>
    <phoneticPr fontId="16" type="noConversion"/>
  </si>
  <si>
    <t>BKG : ZIMUSEL71061195</t>
    <phoneticPr fontId="16" type="noConversion"/>
  </si>
  <si>
    <t>BKG : ZIMUSEL71061196</t>
    <phoneticPr fontId="16" type="noConversion"/>
  </si>
  <si>
    <t>BKG : ZIMUSEL71061199</t>
    <phoneticPr fontId="16" type="noConversion"/>
  </si>
  <si>
    <t>BKG : RLSNVS2308100</t>
    <phoneticPr fontId="16" type="noConversion"/>
  </si>
  <si>
    <t>반입 : RLSNVS2308100</t>
    <phoneticPr fontId="16" type="noConversion"/>
  </si>
  <si>
    <t>BKG : ZIMUSEL71061201</t>
    <phoneticPr fontId="16" type="noConversion"/>
  </si>
  <si>
    <t>BKG : ZIMUSEL71062053</t>
    <phoneticPr fontId="16" type="noConversion"/>
  </si>
  <si>
    <t>BKG : WJLI230802A-1</t>
    <phoneticPr fontId="16" type="noConversion"/>
  </si>
  <si>
    <t>O</t>
    <phoneticPr fontId="16" type="noConversion"/>
  </si>
  <si>
    <t>WJAXOTIC2304012A~D</t>
    <phoneticPr fontId="16" type="noConversion"/>
  </si>
  <si>
    <t>$36 / CBM</t>
  </si>
  <si>
    <t>$36 / CBM</t>
    <phoneticPr fontId="16" type="noConversion"/>
  </si>
  <si>
    <t>BKG : ZIMUSEL71061902</t>
    <phoneticPr fontId="16" type="noConversion"/>
  </si>
  <si>
    <t>BKG : ZIMUSEL71062165</t>
    <phoneticPr fontId="16" type="noConversion"/>
  </si>
  <si>
    <t>8/07 비엘 정정</t>
    <phoneticPr fontId="16" type="noConversion"/>
  </si>
  <si>
    <t>정정비 : 화주 청구</t>
    <phoneticPr fontId="16" type="noConversion"/>
  </si>
  <si>
    <t>9만 (캐리어비용)</t>
    <phoneticPr fontId="16" type="noConversion"/>
  </si>
  <si>
    <t>5.5만*2 (정정비)</t>
    <phoneticPr fontId="16" type="noConversion"/>
  </si>
  <si>
    <t>WDFCGBA07260701</t>
    <phoneticPr fontId="16" type="noConversion"/>
  </si>
  <si>
    <t>WLLCTXG00162</t>
  </si>
  <si>
    <t>WLLCTXG00164</t>
  </si>
  <si>
    <t>WLLCTXG00165</t>
  </si>
  <si>
    <t>WLLCTXG00163</t>
  </si>
  <si>
    <t>KMHS381BBKU011936</t>
  </si>
  <si>
    <t>KMHCT41BEHU189530</t>
  </si>
  <si>
    <t>KNAPH81ABFA025414</t>
  </si>
  <si>
    <t>KMHSR81XBGU143076</t>
    <phoneticPr fontId="16" type="noConversion"/>
  </si>
  <si>
    <t>WDDHF9HB5GB310807</t>
    <phoneticPr fontId="16" type="noConversion"/>
  </si>
  <si>
    <t>KNALB41ABGA021665</t>
    <phoneticPr fontId="16" type="noConversion"/>
  </si>
  <si>
    <t>WDDHF9HB1GB313008</t>
    <phoneticPr fontId="16" type="noConversion"/>
  </si>
  <si>
    <t>KNAPS81ABFA005935</t>
    <phoneticPr fontId="16" type="noConversion"/>
  </si>
  <si>
    <t>KNAPH81ABGA154407</t>
    <phoneticPr fontId="16" type="noConversion"/>
  </si>
  <si>
    <t>KMHFF41RBFA447491</t>
    <phoneticPr fontId="16" type="noConversion"/>
  </si>
  <si>
    <t>WDDHF0CB0EA968721</t>
    <phoneticPr fontId="16" type="noConversion"/>
  </si>
  <si>
    <t>KNAPH81ABGA122829</t>
    <phoneticPr fontId="16" type="noConversion"/>
  </si>
  <si>
    <t>KNAPK81ABFA062717</t>
    <phoneticPr fontId="16" type="noConversion"/>
  </si>
  <si>
    <t>WDDHF9HB9FB166144</t>
    <phoneticPr fontId="16" type="noConversion"/>
  </si>
  <si>
    <t>KNAG341JBMA011980</t>
    <phoneticPr fontId="16" type="noConversion"/>
  </si>
  <si>
    <t>KNAPH81ABFA097228</t>
    <phoneticPr fontId="16" type="noConversion"/>
  </si>
  <si>
    <t>KNAPC813BGK840445</t>
    <phoneticPr fontId="16" type="noConversion"/>
  </si>
  <si>
    <t>KMHD251UBEU178967</t>
    <phoneticPr fontId="16" type="noConversion"/>
  </si>
  <si>
    <t>KNAPH81ABGA146362</t>
    <phoneticPr fontId="16" type="noConversion"/>
  </si>
  <si>
    <t>KNAPS81ABFA096567</t>
    <phoneticPr fontId="16" type="noConversion"/>
  </si>
  <si>
    <t>KNAPH81ABFA044984</t>
    <phoneticPr fontId="16" type="noConversion"/>
  </si>
  <si>
    <t>KMHFF41RBFA441595</t>
    <phoneticPr fontId="16" type="noConversion"/>
  </si>
  <si>
    <t>KMHFF41RBGA530965</t>
    <phoneticPr fontId="16" type="noConversion"/>
  </si>
  <si>
    <t>KNAPK81ABFA034882</t>
    <phoneticPr fontId="16" type="noConversion"/>
  </si>
  <si>
    <t>KNAFJ41BBEA211725</t>
    <phoneticPr fontId="16" type="noConversion"/>
  </si>
  <si>
    <t>KMHSW81UBGU585265</t>
    <phoneticPr fontId="16" type="noConversion"/>
  </si>
  <si>
    <t>KMHCU41BEGU087331</t>
    <phoneticPr fontId="16" type="noConversion"/>
  </si>
  <si>
    <t>CAPE FARO 525W</t>
    <phoneticPr fontId="16" type="noConversion"/>
  </si>
  <si>
    <t>BKG : ZIMUSEL71062056</t>
    <phoneticPr fontId="16" type="noConversion"/>
  </si>
  <si>
    <t>ZGLN112978</t>
    <phoneticPr fontId="16" type="noConversion"/>
  </si>
  <si>
    <t>HYUNDAI ACCENT</t>
    <phoneticPr fontId="16" type="noConversion"/>
  </si>
  <si>
    <t>KIA SORENTO</t>
    <phoneticPr fontId="16" type="noConversion"/>
  </si>
  <si>
    <t>KNAPH81ADFA014175</t>
    <phoneticPr fontId="16" type="noConversion"/>
  </si>
  <si>
    <t>HYUNDAI SANTAFE</t>
    <phoneticPr fontId="16" type="noConversion"/>
  </si>
  <si>
    <t>ZGLN112954</t>
    <phoneticPr fontId="16" type="noConversion"/>
  </si>
  <si>
    <t>BKG : ZIMUSEL71062058</t>
    <phoneticPr fontId="16" type="noConversion"/>
  </si>
  <si>
    <t>KIA K7</t>
    <phoneticPr fontId="16" type="noConversion"/>
  </si>
  <si>
    <t>MERCEDES BENZ E250</t>
    <phoneticPr fontId="16" type="noConversion"/>
  </si>
  <si>
    <t>HYUNDAI MAXCRUZ</t>
    <phoneticPr fontId="16" type="noConversion"/>
  </si>
  <si>
    <t>MERCEDES BENZ E250</t>
    <phoneticPr fontId="16" type="noConversion"/>
  </si>
  <si>
    <t>BKG : ZIMUSEL71062059</t>
    <phoneticPr fontId="16" type="noConversion"/>
  </si>
  <si>
    <t>ZGLN113670</t>
    <phoneticPr fontId="16" type="noConversion"/>
  </si>
  <si>
    <t>ZIMUSEL71062059</t>
    <phoneticPr fontId="16" type="noConversion"/>
  </si>
  <si>
    <t>MERCEDES BENZ E220</t>
    <phoneticPr fontId="16" type="noConversion"/>
  </si>
  <si>
    <t>HYUNDAI GRANDEUR</t>
    <phoneticPr fontId="16" type="noConversion"/>
  </si>
  <si>
    <t>KIA SORENTO</t>
    <phoneticPr fontId="16" type="noConversion"/>
  </si>
  <si>
    <t>BKG : ZIMUSEL71062052</t>
    <phoneticPr fontId="16" type="noConversion"/>
  </si>
  <si>
    <t>ZGLN112936</t>
    <phoneticPr fontId="16" type="noConversion"/>
  </si>
  <si>
    <t>KIA K5</t>
    <phoneticPr fontId="16" type="noConversion"/>
  </si>
  <si>
    <t>KIA SORENTO</t>
    <phoneticPr fontId="16" type="noConversion"/>
  </si>
  <si>
    <t>KIA SORENTO</t>
    <phoneticPr fontId="16" type="noConversion"/>
  </si>
  <si>
    <t>MERCEDES BENZ E250</t>
    <phoneticPr fontId="16" type="noConversion"/>
  </si>
  <si>
    <t>HYUNDAI i30</t>
    <phoneticPr fontId="16" type="noConversion"/>
  </si>
  <si>
    <t>KIA SPORTAGE</t>
    <phoneticPr fontId="16" type="noConversion"/>
  </si>
  <si>
    <t>KIA SORENTO</t>
    <phoneticPr fontId="16" type="noConversion"/>
  </si>
  <si>
    <t>TLLU4859916</t>
    <phoneticPr fontId="16" type="noConversion"/>
  </si>
  <si>
    <t>ZGLN112897</t>
    <phoneticPr fontId="16" type="noConversion"/>
  </si>
  <si>
    <t>BKG : ZIMUSEL71062054</t>
    <phoneticPr fontId="16" type="noConversion"/>
  </si>
  <si>
    <t>ZIMUSEL71062054</t>
    <phoneticPr fontId="16" type="noConversion"/>
  </si>
  <si>
    <t>ZGLN112880</t>
    <phoneticPr fontId="16" type="noConversion"/>
  </si>
  <si>
    <t>BKG : ZIMUSEL71062055</t>
    <phoneticPr fontId="16" type="noConversion"/>
  </si>
  <si>
    <t>KIA K3</t>
    <phoneticPr fontId="16" type="noConversion"/>
  </si>
  <si>
    <t>HYUNDAI SANTEFE</t>
    <phoneticPr fontId="16" type="noConversion"/>
  </si>
  <si>
    <t>KIA SORENTO</t>
    <phoneticPr fontId="16" type="noConversion"/>
  </si>
  <si>
    <t>HYUNDAI ACCENT</t>
    <phoneticPr fontId="16" type="noConversion"/>
  </si>
  <si>
    <t>O</t>
    <phoneticPr fontId="16" type="noConversion"/>
  </si>
  <si>
    <t>8/09 AM 반입</t>
    <phoneticPr fontId="16" type="noConversion"/>
  </si>
  <si>
    <t>DOC : 8/08 FULL</t>
    <phoneticPr fontId="16" type="noConversion"/>
  </si>
  <si>
    <t>KNAMB81ABFS063399</t>
  </si>
  <si>
    <t>KNAME81ABKS591498</t>
  </si>
  <si>
    <t>KMHD641EELU957061</t>
  </si>
  <si>
    <t>SHIPPER : LOTTE</t>
    <phoneticPr fontId="16" type="noConversion"/>
  </si>
  <si>
    <t>CONSIGNEE : TRANSROAD LTD</t>
    <phoneticPr fontId="16" type="noConversion"/>
  </si>
  <si>
    <t>O</t>
    <phoneticPr fontId="16" type="noConversion"/>
  </si>
  <si>
    <t>KMHE341DBHA329984</t>
  </si>
  <si>
    <t>KMHD641DBHU234443</t>
  </si>
  <si>
    <t>KNAME81ABKS587992</t>
  </si>
  <si>
    <t>KNAPK81ABHA295711</t>
  </si>
  <si>
    <t>KNAPK81ADHA282416</t>
  </si>
  <si>
    <t>ACCENT</t>
    <phoneticPr fontId="16" type="noConversion"/>
  </si>
  <si>
    <t>TIVOLI</t>
    <phoneticPr fontId="16" type="noConversion"/>
  </si>
  <si>
    <t>ACCENT</t>
    <phoneticPr fontId="16" type="noConversion"/>
  </si>
  <si>
    <t>BKG : GBA07280707</t>
    <phoneticPr fontId="16" type="noConversion"/>
  </si>
  <si>
    <t>EDI : 8/18 FULL</t>
    <phoneticPr fontId="16" type="noConversion"/>
  </si>
  <si>
    <t>DOC : 8/17 AM</t>
    <phoneticPr fontId="16" type="noConversion"/>
  </si>
  <si>
    <t>DEM : 63,000</t>
    <phoneticPr fontId="16" type="noConversion"/>
  </si>
  <si>
    <t>-1000 적용</t>
    <phoneticPr fontId="16" type="noConversion"/>
  </si>
  <si>
    <t>RLSNVS2308100</t>
    <phoneticPr fontId="16" type="noConversion"/>
  </si>
  <si>
    <t>변경 전</t>
    <phoneticPr fontId="16" type="noConversion"/>
  </si>
  <si>
    <t>변경 후 (최종)</t>
    <phoneticPr fontId="16" type="noConversion"/>
  </si>
  <si>
    <t>INV CNEE : C280</t>
    <phoneticPr fontId="16" type="noConversion"/>
  </si>
  <si>
    <t>KNAPM813BHK297962</t>
    <phoneticPr fontId="16" type="noConversion"/>
  </si>
  <si>
    <r>
      <t xml:space="preserve">인천 - </t>
    </r>
    <r>
      <rPr>
        <b/>
        <sz val="14"/>
        <color rgb="FFFF0000"/>
        <rFont val="맑은 고딕"/>
        <family val="3"/>
        <charset val="129"/>
        <scheme val="minor"/>
      </rPr>
      <t>르완다</t>
    </r>
    <r>
      <rPr>
        <b/>
        <sz val="14"/>
        <rFont val="맑은 고딕"/>
        <family val="3"/>
        <charset val="129"/>
        <scheme val="minor"/>
      </rPr>
      <t>, 앙골라</t>
    </r>
    <phoneticPr fontId="16" type="noConversion"/>
  </si>
  <si>
    <t>PORTER II</t>
    <phoneticPr fontId="16" type="noConversion"/>
  </si>
  <si>
    <t>O</t>
    <phoneticPr fontId="16" type="noConversion"/>
  </si>
  <si>
    <t>WDFCGBA07280705</t>
  </si>
  <si>
    <t>WDFCGBA07280708</t>
  </si>
  <si>
    <t>WDFCGBA07280710</t>
  </si>
  <si>
    <t>WDFCGBA07280709</t>
  </si>
  <si>
    <t>WDFCGBA07280704</t>
    <phoneticPr fontId="16" type="noConversion"/>
  </si>
  <si>
    <t>CNEE INV : C281</t>
    <phoneticPr fontId="16" type="noConversion"/>
  </si>
  <si>
    <t>MAERSK</t>
    <phoneticPr fontId="16" type="noConversion"/>
  </si>
  <si>
    <t>KNAPS81ABKA495526</t>
    <phoneticPr fontId="16" type="noConversion"/>
  </si>
  <si>
    <t>KNAPG81ADKA491002</t>
    <phoneticPr fontId="16" type="noConversion"/>
  </si>
  <si>
    <t>KNAGS416BLA391949</t>
    <phoneticPr fontId="16" type="noConversion"/>
  </si>
  <si>
    <t>KMFZCZ7KAJU545235</t>
    <phoneticPr fontId="16" type="noConversion"/>
  </si>
  <si>
    <t>KMHCS41UBFU856012</t>
  </si>
  <si>
    <t>KMHCT41UBFU782999</t>
  </si>
  <si>
    <t>KPBXH3AP1GP071577</t>
  </si>
  <si>
    <t>KPBGH2AE1KP044150</t>
  </si>
  <si>
    <t>MRKU2268608</t>
    <phoneticPr fontId="16" type="noConversion"/>
  </si>
  <si>
    <t>KR0103488</t>
    <phoneticPr fontId="16" type="noConversion"/>
  </si>
  <si>
    <t>O</t>
    <phoneticPr fontId="16" type="noConversion"/>
  </si>
  <si>
    <t>MAEU230011689</t>
    <phoneticPr fontId="16" type="noConversion"/>
  </si>
  <si>
    <t>BEI JIANG 2331W</t>
    <phoneticPr fontId="16" type="noConversion"/>
  </si>
  <si>
    <t>선적 누락으로 인한 딜레이</t>
    <phoneticPr fontId="16" type="noConversion"/>
  </si>
  <si>
    <t>8/10 OBL 수령</t>
    <phoneticPr fontId="16" type="noConversion"/>
  </si>
  <si>
    <t>캐리어 포함</t>
    <phoneticPr fontId="16" type="noConversion"/>
  </si>
  <si>
    <t>쇼링 별도</t>
    <phoneticPr fontId="16" type="noConversion"/>
  </si>
  <si>
    <t>G4 REXTON</t>
    <phoneticPr fontId="16" type="noConversion"/>
  </si>
  <si>
    <t>DOC : 8/21 AM</t>
    <phoneticPr fontId="16" type="noConversion"/>
  </si>
  <si>
    <t>O</t>
    <phoneticPr fontId="16" type="noConversion"/>
  </si>
  <si>
    <t>코레스타 / 준성</t>
    <phoneticPr fontId="16" type="noConversion"/>
  </si>
  <si>
    <t>8/16 작업</t>
    <phoneticPr fontId="16" type="noConversion"/>
  </si>
  <si>
    <t>KMTC POHANG 1W</t>
    <phoneticPr fontId="16" type="noConversion"/>
  </si>
  <si>
    <t>MAEU227674175</t>
    <phoneticPr fontId="16" type="noConversion"/>
  </si>
  <si>
    <t>LIANYUNGANG</t>
    <phoneticPr fontId="16" type="noConversion"/>
  </si>
  <si>
    <t>8/10 송금 完</t>
    <phoneticPr fontId="16" type="noConversion"/>
  </si>
  <si>
    <t>8/10 SUR</t>
    <phoneticPr fontId="16" type="noConversion"/>
  </si>
  <si>
    <t>8/09 SUR</t>
    <phoneticPr fontId="16" type="noConversion"/>
  </si>
  <si>
    <t>다이아몬드 / 청호</t>
    <phoneticPr fontId="16" type="noConversion"/>
  </si>
  <si>
    <t>8/12 작업</t>
    <phoneticPr fontId="16" type="noConversion"/>
  </si>
  <si>
    <t>KNAPG81ABFA007220</t>
  </si>
  <si>
    <t>KNAPF81ABFA007275</t>
  </si>
  <si>
    <t>KNAP6815GGK155976</t>
  </si>
  <si>
    <t>KMHD841UGHU247858</t>
  </si>
  <si>
    <t>8/14 AM 반입</t>
    <phoneticPr fontId="16" type="noConversion"/>
  </si>
  <si>
    <t>DOC : 8/11 FULL</t>
    <phoneticPr fontId="16" type="noConversion"/>
  </si>
  <si>
    <t>KNAGU416BHA126924</t>
  </si>
  <si>
    <t>KNAPS81ADHA305220</t>
  </si>
  <si>
    <t>KNAPH81BDJA389640</t>
  </si>
  <si>
    <t>KNAPS81ADHA314309</t>
  </si>
  <si>
    <t>KMHWK81KBKU008837</t>
  </si>
  <si>
    <t>KMHF341NBJA102856</t>
  </si>
  <si>
    <t>KIA K5</t>
    <phoneticPr fontId="16" type="noConversion"/>
  </si>
  <si>
    <t>KIA SORENTO</t>
    <phoneticPr fontId="16" type="noConversion"/>
  </si>
  <si>
    <t>HYUNDAI STAREX</t>
    <phoneticPr fontId="16" type="noConversion"/>
  </si>
  <si>
    <t>HYUNDAI GRANDEUR</t>
    <phoneticPr fontId="16" type="noConversion"/>
  </si>
  <si>
    <t>BKG : GBA07300702</t>
    <phoneticPr fontId="16" type="noConversion"/>
  </si>
  <si>
    <t>WDFCGBA07300705</t>
  </si>
  <si>
    <t>WDFCGBA07300706</t>
  </si>
  <si>
    <t>WDFCGBA07300707</t>
    <phoneticPr fontId="16" type="noConversion"/>
  </si>
  <si>
    <t>WDFCGBA07300708</t>
    <phoneticPr fontId="16" type="noConversion"/>
  </si>
  <si>
    <t>WDFCGBA07300709</t>
    <phoneticPr fontId="16" type="noConversion"/>
  </si>
  <si>
    <t>O</t>
    <phoneticPr fontId="16" type="noConversion"/>
  </si>
  <si>
    <t>NEW GOLDEN BRIDGE VII 0730W</t>
    <phoneticPr fontId="16" type="noConversion"/>
  </si>
  <si>
    <t>MEDUK1997155</t>
    <phoneticPr fontId="16" type="noConversion"/>
  </si>
  <si>
    <t>MSC AMEERA III HW321A</t>
    <phoneticPr fontId="16" type="noConversion"/>
  </si>
  <si>
    <t>MEDUK2442029</t>
    <phoneticPr fontId="16" type="noConversion"/>
  </si>
  <si>
    <t>HECAN 96W</t>
    <phoneticPr fontId="16" type="noConversion"/>
  </si>
  <si>
    <t>ZIMUSEL71053106</t>
    <phoneticPr fontId="16" type="noConversion"/>
  </si>
  <si>
    <t>ZIMUSEL71053107</t>
    <phoneticPr fontId="16" type="noConversion"/>
  </si>
  <si>
    <t>ZIMUSEL71053111</t>
    <phoneticPr fontId="16" type="noConversion"/>
  </si>
  <si>
    <t>ZIMUSEL71053899</t>
    <phoneticPr fontId="16" type="noConversion"/>
  </si>
  <si>
    <t>BKG NO : ZIMUSEL71055653</t>
    <phoneticPr fontId="16" type="noConversion"/>
  </si>
  <si>
    <t>NAVIOS AMARILLO 48W</t>
    <phoneticPr fontId="16" type="noConversion"/>
  </si>
  <si>
    <t>MEDUK2445246</t>
    <phoneticPr fontId="16" type="noConversion"/>
  </si>
  <si>
    <t>MEDUK2445253</t>
    <phoneticPr fontId="16" type="noConversion"/>
  </si>
  <si>
    <t>MSC LISA HW326A</t>
    <phoneticPr fontId="16" type="noConversion"/>
  </si>
  <si>
    <t>SEASPAN LONCOMILLA 12W</t>
    <phoneticPr fontId="16" type="noConversion"/>
  </si>
  <si>
    <t>ZIM CARMEL 17W</t>
    <phoneticPr fontId="16" type="noConversion"/>
  </si>
  <si>
    <t>ZIMUSEL71057060</t>
    <phoneticPr fontId="16" type="noConversion"/>
  </si>
  <si>
    <t>ZIMUSEL71059118</t>
    <phoneticPr fontId="16" type="noConversion"/>
  </si>
  <si>
    <t>ZIMUSEL71059120</t>
    <phoneticPr fontId="16" type="noConversion"/>
  </si>
  <si>
    <t>ZIMUSEL71059566</t>
    <phoneticPr fontId="16" type="noConversion"/>
  </si>
  <si>
    <t>ZIMUSEL71061196</t>
    <phoneticPr fontId="16" type="noConversion"/>
  </si>
  <si>
    <t>ZIMUSEL71061199</t>
    <phoneticPr fontId="16" type="noConversion"/>
  </si>
  <si>
    <t>(VUSAL)</t>
    <phoneticPr fontId="16" type="noConversion"/>
  </si>
  <si>
    <t>8/14 5466 입금</t>
    <phoneticPr fontId="16" type="noConversion"/>
  </si>
  <si>
    <t>잔액 0</t>
    <phoneticPr fontId="16" type="noConversion"/>
  </si>
  <si>
    <t>잔액 2466</t>
    <phoneticPr fontId="16" type="noConversion"/>
  </si>
  <si>
    <t>8/14 송금 完</t>
    <phoneticPr fontId="16" type="noConversion"/>
  </si>
  <si>
    <t>DOC : 8/16 FULL</t>
    <phoneticPr fontId="16" type="noConversion"/>
  </si>
  <si>
    <t>KNAGN419BEA493617</t>
  </si>
  <si>
    <t>WBA5E5103FG065456</t>
  </si>
  <si>
    <t>WBAWZ5101G0L23122</t>
  </si>
  <si>
    <t>KMHDG41UBGU539625</t>
  </si>
  <si>
    <t>8/18 작업</t>
    <phoneticPr fontId="16" type="noConversion"/>
  </si>
  <si>
    <t>8/02 OBL</t>
    <phoneticPr fontId="16" type="noConversion"/>
  </si>
  <si>
    <t>MEDUK1997122</t>
    <phoneticPr fontId="16" type="noConversion"/>
  </si>
  <si>
    <t>8/14 SUR</t>
    <phoneticPr fontId="16" type="noConversion"/>
  </si>
  <si>
    <t>MEDUK2440791</t>
    <phoneticPr fontId="16" type="noConversion"/>
  </si>
  <si>
    <t>MEDUK2440817</t>
    <phoneticPr fontId="16" type="noConversion"/>
  </si>
  <si>
    <t>MEDUK2442052</t>
    <phoneticPr fontId="16" type="noConversion"/>
  </si>
  <si>
    <t>VOLKSWAGEN GOLF</t>
  </si>
  <si>
    <t>HYUNDAI I30</t>
  </si>
  <si>
    <t>MERCEDES BENZ ML350</t>
  </si>
  <si>
    <t>WVWZZZ1KZCW167984</t>
  </si>
  <si>
    <t>WVWZZZ1KZDW103004</t>
  </si>
  <si>
    <t>KMHD351UBCU052977</t>
  </si>
  <si>
    <t>WDCDA2EBXCA082123</t>
  </si>
  <si>
    <t>CNEE INV : C282</t>
    <phoneticPr fontId="16" type="noConversion"/>
  </si>
  <si>
    <t>TGBU6650035</t>
    <phoneticPr fontId="16" type="noConversion"/>
  </si>
  <si>
    <t>KR0103672</t>
    <phoneticPr fontId="16" type="noConversion"/>
  </si>
  <si>
    <t>O</t>
    <phoneticPr fontId="16" type="noConversion"/>
  </si>
  <si>
    <t>MEDUK2443464</t>
    <phoneticPr fontId="16" type="noConversion"/>
  </si>
  <si>
    <t>WDFCGBA07280703</t>
    <phoneticPr fontId="16" type="noConversion"/>
  </si>
  <si>
    <t>ZCSU7735050</t>
    <phoneticPr fontId="16" type="noConversion"/>
  </si>
  <si>
    <t>BKG : ZIMUSEL71063126</t>
    <phoneticPr fontId="16" type="noConversion"/>
  </si>
  <si>
    <t>KMTC POHANG 1W</t>
    <phoneticPr fontId="16" type="noConversion"/>
  </si>
  <si>
    <t>8/18 작업</t>
    <phoneticPr fontId="16" type="noConversion"/>
  </si>
  <si>
    <t>DOC : 8/21 AM</t>
    <phoneticPr fontId="16" type="noConversion"/>
  </si>
  <si>
    <t>8/19 작업</t>
    <phoneticPr fontId="16" type="noConversion"/>
  </si>
  <si>
    <t>8/16 SUR</t>
    <phoneticPr fontId="16" type="noConversion"/>
  </si>
  <si>
    <t>BKG : ZIMUSEL71063848</t>
    <phoneticPr fontId="16" type="noConversion"/>
  </si>
  <si>
    <t>8/19 작업</t>
    <phoneticPr fontId="16" type="noConversion"/>
  </si>
  <si>
    <t>O</t>
    <phoneticPr fontId="16" type="noConversion"/>
  </si>
  <si>
    <t>8/17 송금 完</t>
    <phoneticPr fontId="16" type="noConversion"/>
  </si>
  <si>
    <t>글로벌트레이딩 (양)</t>
    <phoneticPr fontId="16" type="noConversion"/>
  </si>
  <si>
    <t>인천-듀레스</t>
    <phoneticPr fontId="16" type="noConversion"/>
  </si>
  <si>
    <t>캐리어 별도</t>
    <phoneticPr fontId="16" type="noConversion"/>
  </si>
  <si>
    <t>BKG : ZIMUSEL71063939</t>
    <phoneticPr fontId="16" type="noConversion"/>
  </si>
  <si>
    <t>MEDUK2441989</t>
    <phoneticPr fontId="16" type="noConversion"/>
  </si>
  <si>
    <t>WOOJIN</t>
    <phoneticPr fontId="16" type="noConversion"/>
  </si>
  <si>
    <t>HP / 이레</t>
    <phoneticPr fontId="16" type="noConversion"/>
  </si>
  <si>
    <t>김포 / 이레</t>
    <phoneticPr fontId="16" type="noConversion"/>
  </si>
  <si>
    <t>8/21 작업</t>
    <phoneticPr fontId="16" type="noConversion"/>
  </si>
  <si>
    <t>계근표 실중량</t>
    <phoneticPr fontId="16" type="noConversion"/>
  </si>
  <si>
    <t>BL TYPE : SURRENDER</t>
    <phoneticPr fontId="16" type="noConversion"/>
  </si>
  <si>
    <t>DL 무역</t>
    <phoneticPr fontId="16" type="noConversion"/>
  </si>
  <si>
    <t>REF : 1693625811796</t>
    <phoneticPr fontId="16" type="noConversion"/>
  </si>
  <si>
    <t>REF : 1694290611265</t>
    <phoneticPr fontId="16" type="noConversion"/>
  </si>
  <si>
    <t>8/24 작업</t>
    <phoneticPr fontId="16" type="noConversion"/>
  </si>
  <si>
    <t>DOC : 8/25 FULL</t>
    <phoneticPr fontId="16" type="noConversion"/>
  </si>
  <si>
    <t>8/24 작업</t>
    <phoneticPr fontId="16" type="noConversion"/>
  </si>
  <si>
    <t>DOC : 8/28 AM</t>
    <phoneticPr fontId="16" type="noConversion"/>
  </si>
  <si>
    <t>PALISADE</t>
    <phoneticPr fontId="16" type="noConversion"/>
  </si>
  <si>
    <t>SORENTO</t>
    <phoneticPr fontId="16" type="noConversion"/>
  </si>
  <si>
    <t>SORENTO</t>
    <phoneticPr fontId="16" type="noConversion"/>
  </si>
  <si>
    <t>BMOU4508080</t>
    <phoneticPr fontId="16" type="noConversion"/>
  </si>
  <si>
    <t>ZGLN112835</t>
    <phoneticPr fontId="16" type="noConversion"/>
  </si>
  <si>
    <t>TCNU3671707</t>
    <phoneticPr fontId="16" type="noConversion"/>
  </si>
  <si>
    <t>ES01902799</t>
    <phoneticPr fontId="16" type="noConversion"/>
  </si>
  <si>
    <t>BKG : 230420959</t>
    <phoneticPr fontId="16" type="noConversion"/>
  </si>
  <si>
    <t>인천 - 비슈케크</t>
    <phoneticPr fontId="16" type="noConversion"/>
  </si>
  <si>
    <t>쇼링 별도</t>
    <phoneticPr fontId="16" type="noConversion"/>
  </si>
  <si>
    <t>8/23 AM 반입</t>
    <phoneticPr fontId="16" type="noConversion"/>
  </si>
  <si>
    <t>PALISADE</t>
    <phoneticPr fontId="16" type="noConversion"/>
  </si>
  <si>
    <t>SONATA</t>
    <phoneticPr fontId="16" type="noConversion"/>
  </si>
  <si>
    <t>RIZHAO ORIENT M093W</t>
    <phoneticPr fontId="16" type="noConversion"/>
  </si>
  <si>
    <t>선사코드 : 일조국제훼리 / 포트코드: CNTTT</t>
  </si>
  <si>
    <t>01612002</t>
    <phoneticPr fontId="16" type="noConversion"/>
  </si>
  <si>
    <t>DOC : 8/23 AM</t>
    <phoneticPr fontId="16" type="noConversion"/>
  </si>
  <si>
    <t>BKG : HTFR2308170714</t>
    <phoneticPr fontId="16" type="noConversion"/>
  </si>
  <si>
    <t>스타스</t>
    <phoneticPr fontId="28" type="noConversion"/>
  </si>
  <si>
    <t>010-4072-1985</t>
    <phoneticPr fontId="28" type="noConversion"/>
  </si>
  <si>
    <t>8/18 송금 完</t>
    <phoneticPr fontId="16" type="noConversion"/>
  </si>
  <si>
    <t>8/18 송금 完</t>
    <phoneticPr fontId="16" type="noConversion"/>
  </si>
  <si>
    <t>쇼링 포함</t>
    <phoneticPr fontId="16" type="noConversion"/>
  </si>
  <si>
    <t>캐리어 포함</t>
    <phoneticPr fontId="16" type="noConversion"/>
  </si>
  <si>
    <t>DOC : 8/22 AM</t>
    <phoneticPr fontId="16" type="noConversion"/>
  </si>
  <si>
    <t>SHIPPER : HYUN TRAIDING</t>
    <phoneticPr fontId="16" type="noConversion"/>
  </si>
  <si>
    <t>KMTC POHANG 1W</t>
    <phoneticPr fontId="16" type="noConversion"/>
  </si>
  <si>
    <t>ZGL-N114722</t>
    <phoneticPr fontId="16" type="noConversion"/>
  </si>
  <si>
    <t>8/18 SUR</t>
    <phoneticPr fontId="16" type="noConversion"/>
  </si>
  <si>
    <t>8/18 입금 完</t>
    <phoneticPr fontId="16" type="noConversion"/>
  </si>
  <si>
    <t>하역사 : VS</t>
    <phoneticPr fontId="16" type="noConversion"/>
  </si>
  <si>
    <t>SANTAFE</t>
    <phoneticPr fontId="16" type="noConversion"/>
  </si>
  <si>
    <t>KMHSW81UBFU510905</t>
  </si>
  <si>
    <t>KNAPG81ABJA381982</t>
  </si>
  <si>
    <t>KMHFF41RBFA433578</t>
  </si>
  <si>
    <t>WDDZF0EB0HA150766</t>
  </si>
  <si>
    <t>WDDZF0EBXHA113613</t>
  </si>
  <si>
    <t>KNAPS81ADFA012963</t>
  </si>
  <si>
    <t>KMHSW81UBFU330138</t>
  </si>
  <si>
    <t>KMTC POHANG 1W</t>
    <phoneticPr fontId="16" type="noConversion"/>
  </si>
  <si>
    <t>CONSIGNEE : SILVERLINE LOGISTIC GEORGIA LTD</t>
    <phoneticPr fontId="16" type="noConversion"/>
  </si>
  <si>
    <t>AVANTE</t>
    <phoneticPr fontId="16" type="noConversion"/>
  </si>
  <si>
    <t>O</t>
    <phoneticPr fontId="16" type="noConversion"/>
  </si>
  <si>
    <t>BMOU4511736</t>
    <phoneticPr fontId="16" type="noConversion"/>
  </si>
  <si>
    <t>KIA K5</t>
    <phoneticPr fontId="16" type="noConversion"/>
  </si>
  <si>
    <t>ACCENT</t>
    <phoneticPr fontId="16" type="noConversion"/>
  </si>
  <si>
    <t>SORENTO</t>
    <phoneticPr fontId="16" type="noConversion"/>
  </si>
  <si>
    <t>BMW 320D</t>
    <phoneticPr fontId="16" type="noConversion"/>
  </si>
  <si>
    <t>SORENTO</t>
    <phoneticPr fontId="16" type="noConversion"/>
  </si>
  <si>
    <t>SORENTO</t>
    <phoneticPr fontId="16" type="noConversion"/>
  </si>
  <si>
    <t>TUCSON</t>
    <phoneticPr fontId="16" type="noConversion"/>
  </si>
  <si>
    <t>WBA3D3108EF893974</t>
  </si>
  <si>
    <t>KNAPF81ABLA560130</t>
  </si>
  <si>
    <t>KNAPS81ABFA102803</t>
  </si>
  <si>
    <t>KMHJT81VBFU973711</t>
  </si>
  <si>
    <t>ZGL-N114759</t>
    <phoneticPr fontId="16" type="noConversion"/>
  </si>
  <si>
    <t>KMHCT41BEFU806044</t>
  </si>
  <si>
    <t>KNAPK81BBHA289120</t>
  </si>
  <si>
    <t>KMHSW81UDGU677487</t>
  </si>
  <si>
    <t>KMHSW81UBGU545519</t>
  </si>
  <si>
    <t>HYUNDAI SANTAFE</t>
    <phoneticPr fontId="16" type="noConversion"/>
  </si>
  <si>
    <t>KIA SORENTO</t>
    <phoneticPr fontId="16" type="noConversion"/>
  </si>
  <si>
    <t>MERCEDES BENZ E220</t>
  </si>
  <si>
    <t>MERCEDES BENZ E220</t>
    <phoneticPr fontId="16" type="noConversion"/>
  </si>
  <si>
    <t>HYUNDAI GRANDEUR</t>
  </si>
  <si>
    <t>HYUNDAI GRANDEUR</t>
    <phoneticPr fontId="16" type="noConversion"/>
  </si>
  <si>
    <t>ZGLN113686</t>
    <phoneticPr fontId="16" type="noConversion"/>
  </si>
  <si>
    <t>ZGLN113676</t>
    <phoneticPr fontId="16" type="noConversion"/>
  </si>
  <si>
    <t>SALRA2BN2HA038675</t>
  </si>
  <si>
    <t>SALVA5BN1HH222139</t>
  </si>
  <si>
    <t>WDDWF0EB0GF244697</t>
  </si>
  <si>
    <t>LAND ROVER DISCOVERY</t>
  </si>
  <si>
    <t>RANGE ROVER EVOQUE</t>
  </si>
  <si>
    <t>MERCEDES BENZ S350</t>
  </si>
  <si>
    <t>MERCEDES BENZ C220</t>
  </si>
  <si>
    <t>ZGLN113650</t>
    <phoneticPr fontId="16" type="noConversion"/>
  </si>
  <si>
    <t>WDDHF0CB8EA969616</t>
  </si>
  <si>
    <t>WDDHF8CB5EB064985</t>
  </si>
  <si>
    <t>KNAPG81ABFA097517</t>
  </si>
  <si>
    <t>KMHSN81XBGU153582</t>
  </si>
  <si>
    <t>MERCEDES BENZ E220</t>
    <phoneticPr fontId="16" type="noConversion"/>
  </si>
  <si>
    <t>MERCEDES BENZ E220</t>
    <phoneticPr fontId="16" type="noConversion"/>
  </si>
  <si>
    <t>HYUNDAI MAX CRUZ</t>
  </si>
  <si>
    <t>ZGLN113657</t>
    <phoneticPr fontId="16" type="noConversion"/>
  </si>
  <si>
    <t>KMHSW81UBGU551287</t>
  </si>
  <si>
    <t>WDDHF8CBXEB070524</t>
  </si>
  <si>
    <t>WDDHF9HBXFB126719</t>
  </si>
  <si>
    <t>MERCEDES BENZ E250</t>
  </si>
  <si>
    <t>ZGLN113681</t>
    <phoneticPr fontId="16" type="noConversion"/>
  </si>
  <si>
    <t>ZGLN113623</t>
    <phoneticPr fontId="16" type="noConversion"/>
  </si>
  <si>
    <t>KMHSW81UBEU269144</t>
  </si>
  <si>
    <t>KMHFF41RBFA457888</t>
  </si>
  <si>
    <t>KNAGM419BFA562965</t>
  </si>
  <si>
    <t>HYUNDAI SANTAFE</t>
    <phoneticPr fontId="16" type="noConversion"/>
  </si>
  <si>
    <t>KMHSR81XBGU132684</t>
  </si>
  <si>
    <t>HYUNDAI MAXCRUZ</t>
  </si>
  <si>
    <t>ZGLQ023321</t>
    <phoneticPr fontId="16" type="noConversion"/>
  </si>
  <si>
    <t>KNAPM813BGK040494</t>
  </si>
  <si>
    <t>KNAPE813BFK707712</t>
  </si>
  <si>
    <t>KNAPH81ADGA139685</t>
  </si>
  <si>
    <t>KNAPG81ABGA220585</t>
  </si>
  <si>
    <t>ZGLN113611</t>
    <phoneticPr fontId="16" type="noConversion"/>
  </si>
  <si>
    <t>BKG : ZIMUSEL71063842</t>
    <phoneticPr fontId="16" type="noConversion"/>
  </si>
  <si>
    <t>BKG : ZIMUSEL71063843</t>
    <phoneticPr fontId="16" type="noConversion"/>
  </si>
  <si>
    <t>BKG : ZIMUSEL71063845</t>
    <phoneticPr fontId="16" type="noConversion"/>
  </si>
  <si>
    <t>BKG : ZIMUSEL71063846</t>
    <phoneticPr fontId="16" type="noConversion"/>
  </si>
  <si>
    <t>BKG : ZIMUSEL71063847</t>
    <phoneticPr fontId="16" type="noConversion"/>
  </si>
  <si>
    <t>BKG : ZIMUSEL71063850</t>
    <phoneticPr fontId="16" type="noConversion"/>
  </si>
  <si>
    <t>8/21 송금 完</t>
    <phoneticPr fontId="16" type="noConversion"/>
  </si>
  <si>
    <t>BKG : 230011689</t>
    <phoneticPr fontId="16" type="noConversion"/>
  </si>
  <si>
    <t>O</t>
    <phoneticPr fontId="16" type="noConversion"/>
  </si>
  <si>
    <t>ZGL-N114713</t>
    <phoneticPr fontId="16" type="noConversion"/>
  </si>
  <si>
    <t>KNAGS416BKA284383</t>
    <phoneticPr fontId="16" type="noConversion"/>
  </si>
  <si>
    <t>USED FRONT BUMPER 82EA</t>
    <phoneticPr fontId="16" type="noConversion"/>
  </si>
  <si>
    <t>USED REAR BUMPER 14EA</t>
    <phoneticPr fontId="16" type="noConversion"/>
  </si>
  <si>
    <t>USED FRONT END MODULE 5EA</t>
    <phoneticPr fontId="16" type="noConversion"/>
  </si>
  <si>
    <t>KMHR381EDPU495454</t>
    <phoneticPr fontId="16" type="noConversion"/>
  </si>
  <si>
    <t>KMHL341DBMA153502</t>
  </si>
  <si>
    <t>BKG : ZIMUSEL71063938</t>
    <phoneticPr fontId="16" type="noConversion"/>
  </si>
  <si>
    <t>NEW GOLDEN BRIDGE VII 0734W</t>
    <phoneticPr fontId="16" type="noConversion"/>
  </si>
  <si>
    <t>8/22 연운항 발차</t>
    <phoneticPr fontId="16" type="noConversion"/>
  </si>
  <si>
    <t>캐리어 포함</t>
    <phoneticPr fontId="16" type="noConversion"/>
  </si>
  <si>
    <t>BKG : ZIMUSEL71063513</t>
    <phoneticPr fontId="16" type="noConversion"/>
  </si>
  <si>
    <t>ZGL-N114778</t>
    <phoneticPr fontId="16" type="noConversion"/>
  </si>
  <si>
    <t>WDDUF3DB9FA127741</t>
    <phoneticPr fontId="16" type="noConversion"/>
  </si>
  <si>
    <t>WDDZF0EB9HA046261</t>
    <phoneticPr fontId="16" type="noConversion"/>
  </si>
  <si>
    <t>KNAFK41BBFA320853</t>
    <phoneticPr fontId="16" type="noConversion"/>
  </si>
  <si>
    <t>KNAPH81ABKA477538</t>
    <phoneticPr fontId="16" type="noConversion"/>
  </si>
  <si>
    <t>BKG : ZIMUSEL71063849</t>
    <phoneticPr fontId="16" type="noConversion"/>
  </si>
  <si>
    <t>KNAPS81ABKA475193</t>
    <phoneticPr fontId="16" type="noConversion"/>
  </si>
  <si>
    <t>KMHSW81UBEU270595</t>
    <phoneticPr fontId="16" type="noConversion"/>
  </si>
  <si>
    <t>KNAPS81ABFA039622</t>
    <phoneticPr fontId="16" type="noConversion"/>
  </si>
  <si>
    <t>TGBU5494555</t>
    <phoneticPr fontId="16" type="noConversion"/>
  </si>
  <si>
    <t>BKG : GBA07340703</t>
    <phoneticPr fontId="16" type="noConversion"/>
  </si>
  <si>
    <t>MCC SHENZHEN 329E</t>
    <phoneticPr fontId="16" type="noConversion"/>
  </si>
  <si>
    <t>BMOU4387630</t>
    <phoneticPr fontId="16" type="noConversion"/>
  </si>
  <si>
    <t>A15345</t>
    <phoneticPr fontId="16" type="noConversion"/>
  </si>
  <si>
    <t>CC</t>
    <phoneticPr fontId="16" type="noConversion"/>
  </si>
  <si>
    <t>CMA</t>
    <phoneticPr fontId="16" type="noConversion"/>
  </si>
  <si>
    <t>8/24 작업</t>
    <phoneticPr fontId="16" type="noConversion"/>
  </si>
  <si>
    <t>DOC : 8/25 AM</t>
    <phoneticPr fontId="16" type="noConversion"/>
  </si>
  <si>
    <t>O</t>
    <phoneticPr fontId="16" type="noConversion"/>
  </si>
  <si>
    <t>8/29 위해 캐리어 발차</t>
    <phoneticPr fontId="16" type="noConversion"/>
  </si>
  <si>
    <t>KNAPN813BKK593741</t>
    <phoneticPr fontId="16" type="noConversion"/>
  </si>
  <si>
    <t>KKLUKR6021069</t>
    <phoneticPr fontId="16" type="noConversion"/>
  </si>
  <si>
    <t>WAUZZZ4GXDN056722</t>
  </si>
  <si>
    <t>WAUZZZ4G7GN022841</t>
  </si>
  <si>
    <t>1VWZZZA3ZEC035477</t>
  </si>
  <si>
    <t>1VWZZZA3ZEC079517</t>
  </si>
  <si>
    <t>SNCT 02012014</t>
    <phoneticPr fontId="16" type="noConversion"/>
  </si>
  <si>
    <t>WJAXOTIC2308315A~B</t>
    <phoneticPr fontId="16" type="noConversion"/>
  </si>
  <si>
    <t>TRLU7037903</t>
    <phoneticPr fontId="16" type="noConversion"/>
  </si>
  <si>
    <t>WJAXOTIC2308329A~B</t>
    <phoneticPr fontId="16" type="noConversion"/>
  </si>
  <si>
    <t>8/22 SUR</t>
    <phoneticPr fontId="16" type="noConversion"/>
  </si>
  <si>
    <t>이은경 과장</t>
    <phoneticPr fontId="28" type="noConversion"/>
  </si>
  <si>
    <t>02-3271-6744</t>
    <phoneticPr fontId="28" type="noConversion"/>
  </si>
  <si>
    <t>BKG : GTXG23080071</t>
    <phoneticPr fontId="16" type="noConversion"/>
  </si>
  <si>
    <t>8/23 송금 完</t>
    <phoneticPr fontId="16" type="noConversion"/>
  </si>
  <si>
    <t>8/23 입금 完</t>
    <phoneticPr fontId="16" type="noConversion"/>
  </si>
  <si>
    <t>KMHSW81XDDU009166</t>
  </si>
  <si>
    <t>WAUZZZ4G8CN163170</t>
  </si>
  <si>
    <t>WAUZZZ4H1BN012162</t>
  </si>
  <si>
    <t>VOLKSWAGEN CC</t>
  </si>
  <si>
    <t>AUDI A8</t>
  </si>
  <si>
    <t>2023년 9월 선적스케줄 (명성해운)</t>
    <phoneticPr fontId="16" type="noConversion"/>
  </si>
  <si>
    <t>ZIMUSEL71059644</t>
    <phoneticPr fontId="16" type="noConversion"/>
  </si>
  <si>
    <t>8/29 작업</t>
    <phoneticPr fontId="16" type="noConversion"/>
  </si>
  <si>
    <t>9/03 호르고스 도착</t>
    <phoneticPr fontId="16" type="noConversion"/>
  </si>
  <si>
    <t>9/10 비슈케크 도착</t>
    <phoneticPr fontId="16" type="noConversion"/>
  </si>
  <si>
    <t>USED HEADLIGHT 89EA</t>
    <phoneticPr fontId="16" type="noConversion"/>
  </si>
  <si>
    <t>WDFCGBA07200703</t>
    <phoneticPr fontId="16" type="noConversion"/>
  </si>
  <si>
    <t>MRKU4266564</t>
    <phoneticPr fontId="16" type="noConversion"/>
  </si>
  <si>
    <t>KR0105824</t>
    <phoneticPr fontId="16" type="noConversion"/>
  </si>
  <si>
    <t>8/24 비엘 정정 完</t>
    <phoneticPr fontId="16" type="noConversion"/>
  </si>
  <si>
    <t>정정비 : 화주 청구</t>
    <phoneticPr fontId="16" type="noConversion"/>
  </si>
  <si>
    <t>BL TYPE : SURRENDER</t>
    <phoneticPr fontId="16" type="noConversion"/>
  </si>
  <si>
    <t>DOC : 8/30 FULL</t>
  </si>
  <si>
    <t>DOC : 8/30 FULL</t>
    <phoneticPr fontId="16" type="noConversion"/>
  </si>
  <si>
    <t>02-6951-3858</t>
    <phoneticPr fontId="28" type="noConversion"/>
  </si>
  <si>
    <t>동북</t>
    <phoneticPr fontId="28" type="noConversion"/>
  </si>
  <si>
    <t>이성민실장</t>
    <phoneticPr fontId="16" type="noConversion"/>
  </si>
  <si>
    <t>010-2388-7571</t>
    <phoneticPr fontId="16" type="noConversion"/>
  </si>
  <si>
    <t>sktraders11@hotmail.com</t>
    <phoneticPr fontId="16" type="noConversion"/>
  </si>
  <si>
    <t>세원</t>
  </si>
  <si>
    <t>박영화</t>
    <phoneticPr fontId="16" type="noConversion"/>
  </si>
  <si>
    <t>sewonpyh@naver.com</t>
    <phoneticPr fontId="16" type="noConversion"/>
  </si>
  <si>
    <t>성신(싼카) 비번: 99777</t>
    <phoneticPr fontId="16" type="noConversion"/>
  </si>
  <si>
    <t>010-9009-9977</t>
    <phoneticPr fontId="16" type="noConversion"/>
  </si>
  <si>
    <t>이미단 실장님</t>
    <phoneticPr fontId="16" type="noConversion"/>
  </si>
  <si>
    <t>010-4515-6958</t>
    <phoneticPr fontId="16" type="noConversion"/>
  </si>
  <si>
    <t>사사공홀딩스</t>
    <phoneticPr fontId="16" type="noConversion"/>
  </si>
  <si>
    <t>이용복</t>
    <phoneticPr fontId="16" type="noConversion"/>
  </si>
  <si>
    <t>실장님</t>
    <phoneticPr fontId="16" type="noConversion"/>
  </si>
  <si>
    <t>새롬</t>
    <phoneticPr fontId="16" type="noConversion"/>
  </si>
  <si>
    <t>이창엽이사</t>
    <phoneticPr fontId="16" type="noConversion"/>
  </si>
  <si>
    <t>010-4460-7200</t>
    <phoneticPr fontId="16" type="noConversion"/>
  </si>
  <si>
    <t>010-9528-1511</t>
    <phoneticPr fontId="16" type="noConversion"/>
  </si>
  <si>
    <t xml:space="preserve">010-2744-8006 </t>
    <phoneticPr fontId="16" type="noConversion"/>
  </si>
  <si>
    <t>현대무역상 (HD)</t>
    <phoneticPr fontId="16" type="noConversion"/>
  </si>
  <si>
    <t>032-262-0085~6</t>
    <phoneticPr fontId="16" type="noConversion"/>
  </si>
  <si>
    <t>010-5133-4322</t>
    <phoneticPr fontId="16" type="noConversion"/>
  </si>
  <si>
    <t>010-9172-5806</t>
    <phoneticPr fontId="16" type="noConversion"/>
  </si>
  <si>
    <t>알자키</t>
    <phoneticPr fontId="16" type="noConversion"/>
  </si>
  <si>
    <t>윤실장님</t>
    <phoneticPr fontId="16" type="noConversion"/>
  </si>
  <si>
    <t>070-7715-6090 / 후세인 010 5111 6800</t>
    <phoneticPr fontId="16" type="noConversion"/>
  </si>
  <si>
    <t>솔로몬(SOLOMON)</t>
    <phoneticPr fontId="16" type="noConversion"/>
  </si>
  <si>
    <t xml:space="preserve">알사파 </t>
    <phoneticPr fontId="16" type="noConversion"/>
  </si>
  <si>
    <t>032-831-6675</t>
    <phoneticPr fontId="16" type="noConversion"/>
  </si>
  <si>
    <t>010-7163-9028</t>
    <phoneticPr fontId="16" type="noConversion"/>
  </si>
  <si>
    <t>슐레이만</t>
    <phoneticPr fontId="16" type="noConversion"/>
  </si>
  <si>
    <t>010-2983-0048</t>
    <phoneticPr fontId="16" type="noConversion"/>
  </si>
  <si>
    <t>야신상사</t>
    <phoneticPr fontId="16" type="noConversion"/>
  </si>
  <si>
    <t>이수정님</t>
    <phoneticPr fontId="16" type="noConversion"/>
  </si>
  <si>
    <t>051-832-1733~4</t>
    <phoneticPr fontId="16" type="noConversion"/>
  </si>
  <si>
    <t>051-941-1735</t>
    <phoneticPr fontId="16" type="noConversion"/>
  </si>
  <si>
    <t>성신(싼카)</t>
    <phoneticPr fontId="16" type="noConversion"/>
  </si>
  <si>
    <t>포리싱(광텍)</t>
    <phoneticPr fontId="16" type="noConversion"/>
  </si>
  <si>
    <t>화신</t>
    <phoneticPr fontId="16" type="noConversion"/>
  </si>
  <si>
    <t>032-834-6797/031-445-6797</t>
    <phoneticPr fontId="16" type="noConversion"/>
  </si>
  <si>
    <t>나과장님 010-9034-9633</t>
    <phoneticPr fontId="16" type="noConversion"/>
  </si>
  <si>
    <t>02-898-0050 박옥현 실장 010-8988-1238</t>
    <phoneticPr fontId="16" type="noConversion"/>
  </si>
  <si>
    <t>ksmener@naver.com</t>
    <phoneticPr fontId="16" type="noConversion"/>
  </si>
  <si>
    <t>장원무역</t>
  </si>
  <si>
    <t>동진</t>
  </si>
  <si>
    <t>010-4163-2580</t>
  </si>
  <si>
    <t>아나스</t>
  </si>
  <si>
    <t>010-9153-3590</t>
  </si>
  <si>
    <t>EH 무역</t>
  </si>
  <si>
    <t>유앤아이</t>
    <phoneticPr fontId="16" type="noConversion"/>
  </si>
  <si>
    <t>010-5411-1742</t>
    <phoneticPr fontId="16" type="noConversion"/>
  </si>
  <si>
    <t>스카이카</t>
    <phoneticPr fontId="16" type="noConversion"/>
  </si>
  <si>
    <t>서연</t>
    <phoneticPr fontId="16" type="noConversion"/>
  </si>
  <si>
    <t>010-5553-9928</t>
    <phoneticPr fontId="16" type="noConversion"/>
  </si>
  <si>
    <t>010-7275-0303</t>
    <phoneticPr fontId="16" type="noConversion"/>
  </si>
  <si>
    <t>02-2042-8400</t>
    <phoneticPr fontId="16" type="noConversion"/>
  </si>
  <si>
    <t>010-6851-3005</t>
    <phoneticPr fontId="16" type="noConversion"/>
  </si>
  <si>
    <t>DH교역</t>
    <phoneticPr fontId="16" type="noConversion"/>
  </si>
  <si>
    <t>선흥</t>
    <phoneticPr fontId="16" type="noConversion"/>
  </si>
  <si>
    <t>032-858-4469/010-8283-1533</t>
    <phoneticPr fontId="16" type="noConversion"/>
  </si>
  <si>
    <t>010-2443-6818</t>
    <phoneticPr fontId="16" type="noConversion"/>
  </si>
  <si>
    <t>칼파무역(대경)</t>
    <phoneticPr fontId="16" type="noConversion"/>
  </si>
  <si>
    <t>010-5653-4646</t>
    <phoneticPr fontId="16" type="noConversion"/>
  </si>
  <si>
    <t>로얄</t>
    <phoneticPr fontId="16" type="noConversion"/>
  </si>
  <si>
    <t>010-2256-6361</t>
    <phoneticPr fontId="16" type="noConversion"/>
  </si>
  <si>
    <t>010-6243-2746</t>
    <phoneticPr fontId="16" type="noConversion"/>
  </si>
  <si>
    <t>010-8389-8345</t>
    <phoneticPr fontId="16" type="noConversion"/>
  </si>
  <si>
    <t>노원무역</t>
    <phoneticPr fontId="16" type="noConversion"/>
  </si>
  <si>
    <t>010-2026-4634/사무실010-3889-9829</t>
    <phoneticPr fontId="16" type="noConversion"/>
  </si>
  <si>
    <t>032-572-4468</t>
    <phoneticPr fontId="16" type="noConversion"/>
  </si>
  <si>
    <t>갓싼</t>
    <phoneticPr fontId="16" type="noConversion"/>
  </si>
  <si>
    <t>001-962-7-9580-7715</t>
    <phoneticPr fontId="16" type="noConversion"/>
  </si>
  <si>
    <t>032-859-0786</t>
    <phoneticPr fontId="16" type="noConversion"/>
  </si>
  <si>
    <t>샤비르</t>
    <phoneticPr fontId="16" type="noConversion"/>
  </si>
  <si>
    <t>IBRAHIM 이브라임</t>
    <phoneticPr fontId="16" type="noConversion"/>
  </si>
  <si>
    <t>WR 더블유알</t>
    <phoneticPr fontId="16" type="noConversion"/>
  </si>
  <si>
    <t>010-9099-3553</t>
    <phoneticPr fontId="16" type="noConversion"/>
  </si>
  <si>
    <t>알리(쥬레즈 동생)</t>
    <phoneticPr fontId="16" type="noConversion"/>
  </si>
  <si>
    <t>만수르</t>
    <phoneticPr fontId="16" type="noConversion"/>
  </si>
  <si>
    <t>ND</t>
    <phoneticPr fontId="16" type="noConversion"/>
  </si>
  <si>
    <t>010-3797-9089, 010-5447-9089</t>
    <phoneticPr fontId="16" type="noConversion"/>
  </si>
  <si>
    <t>010-7383-1137</t>
    <phoneticPr fontId="16" type="noConversion"/>
  </si>
  <si>
    <t xml:space="preserve">이경은 </t>
    <phoneticPr fontId="16" type="noConversion"/>
  </si>
  <si>
    <t>다인</t>
    <phoneticPr fontId="16" type="noConversion"/>
  </si>
  <si>
    <t>김경래</t>
    <phoneticPr fontId="16" type="noConversion"/>
  </si>
  <si>
    <t>적하보험 (권기현)</t>
    <phoneticPr fontId="16" type="noConversion"/>
  </si>
  <si>
    <t>010-2842-9272</t>
    <phoneticPr fontId="16" type="noConversion"/>
  </si>
  <si>
    <t>MJ (비행기카페)</t>
    <phoneticPr fontId="16" type="noConversion"/>
  </si>
  <si>
    <t>아부니달</t>
    <phoneticPr fontId="16" type="noConversion"/>
  </si>
  <si>
    <t>아신컴퍼니</t>
    <phoneticPr fontId="16" type="noConversion"/>
  </si>
  <si>
    <t>팩스로요청하기 032-834-8250</t>
    <phoneticPr fontId="16" type="noConversion"/>
  </si>
  <si>
    <t>032-858-4469, 010-2268-3900</t>
    <phoneticPr fontId="16" type="noConversion"/>
  </si>
  <si>
    <t>페라스</t>
    <phoneticPr fontId="16" type="noConversion"/>
  </si>
  <si>
    <t>알타미미</t>
    <phoneticPr fontId="16" type="noConversion"/>
  </si>
  <si>
    <t>010-9015-5899</t>
    <phoneticPr fontId="16" type="noConversion"/>
  </si>
  <si>
    <t>010-8096-4200</t>
    <phoneticPr fontId="16" type="noConversion"/>
  </si>
  <si>
    <t>미스터류</t>
    <phoneticPr fontId="16" type="noConversion"/>
  </si>
  <si>
    <t>010-4888-0080</t>
    <phoneticPr fontId="16" type="noConversion"/>
  </si>
  <si>
    <t>010-4174-9280</t>
    <phoneticPr fontId="16" type="noConversion"/>
  </si>
  <si>
    <t>램프 LAMP TRADING</t>
    <phoneticPr fontId="16" type="noConversion"/>
  </si>
  <si>
    <t>010-8906-9067</t>
    <phoneticPr fontId="16" type="noConversion"/>
  </si>
  <si>
    <t>YK TRADING</t>
    <phoneticPr fontId="16" type="noConversion"/>
  </si>
  <si>
    <t>032-833-3255</t>
    <phoneticPr fontId="16" type="noConversion"/>
  </si>
  <si>
    <t>JH INTERNATIONAL</t>
    <phoneticPr fontId="16" type="noConversion"/>
  </si>
  <si>
    <t>010-5000-8501</t>
    <phoneticPr fontId="16" type="noConversion"/>
  </si>
  <si>
    <t>010-2730-7368</t>
    <phoneticPr fontId="16" type="noConversion"/>
  </si>
  <si>
    <t>벤투스VENTUS</t>
    <phoneticPr fontId="16" type="noConversion"/>
  </si>
  <si>
    <t>유승훈</t>
    <phoneticPr fontId="16" type="noConversion"/>
  </si>
  <si>
    <t>CIG</t>
    <phoneticPr fontId="16" type="noConversion"/>
  </si>
  <si>
    <t>미르</t>
    <phoneticPr fontId="16" type="noConversion"/>
  </si>
  <si>
    <t>010-8509-9977</t>
    <phoneticPr fontId="16" type="noConversion"/>
  </si>
  <si>
    <t>010-9733-5765</t>
    <phoneticPr fontId="16" type="noConversion"/>
  </si>
  <si>
    <t>010-5715-4114</t>
    <phoneticPr fontId="16" type="noConversion"/>
  </si>
  <si>
    <t>제이알(JR)</t>
    <phoneticPr fontId="16" type="noConversion"/>
  </si>
  <si>
    <t>032-832-8693</t>
    <phoneticPr fontId="16" type="noConversion"/>
  </si>
  <si>
    <t>010-3317-5651</t>
    <phoneticPr fontId="16" type="noConversion"/>
  </si>
  <si>
    <t xml:space="preserve">더조은 </t>
    <phoneticPr fontId="16" type="noConversion"/>
  </si>
  <si>
    <t>010-6297-8367</t>
    <phoneticPr fontId="16" type="noConversion"/>
  </si>
  <si>
    <t>대아</t>
    <phoneticPr fontId="16" type="noConversion"/>
  </si>
  <si>
    <t>MR</t>
    <phoneticPr fontId="16" type="noConversion"/>
  </si>
  <si>
    <t>010-9006-3439</t>
    <phoneticPr fontId="16" type="noConversion"/>
  </si>
  <si>
    <t>서흥수 사장님</t>
    <phoneticPr fontId="16" type="noConversion"/>
  </si>
  <si>
    <t>010-7515-5103</t>
    <phoneticPr fontId="16" type="noConversion"/>
  </si>
  <si>
    <t>Hj@hjship.co.kr</t>
    <phoneticPr fontId="16" type="noConversion"/>
  </si>
  <si>
    <t>010-5219-3795</t>
    <phoneticPr fontId="16" type="noConversion"/>
  </si>
  <si>
    <t>02-867-1003</t>
    <phoneticPr fontId="16" type="noConversion"/>
  </si>
  <si>
    <t>삼진특수</t>
    <phoneticPr fontId="16" type="noConversion"/>
  </si>
  <si>
    <t>김혜숙 과장님</t>
    <phoneticPr fontId="16" type="noConversion"/>
  </si>
  <si>
    <t>FNS</t>
    <phoneticPr fontId="16" type="noConversion"/>
  </si>
  <si>
    <t>권오현부장님</t>
    <phoneticPr fontId="16" type="noConversion"/>
  </si>
  <si>
    <t>PNB</t>
    <phoneticPr fontId="16" type="noConversion"/>
  </si>
  <si>
    <t>김지현 과장</t>
    <phoneticPr fontId="16" type="noConversion"/>
  </si>
  <si>
    <t xml:space="preserve">국제 </t>
    <phoneticPr fontId="16" type="noConversion"/>
  </si>
  <si>
    <t>와합</t>
    <phoneticPr fontId="16" type="noConversion"/>
  </si>
  <si>
    <t>070-3764-8188</t>
    <phoneticPr fontId="16" type="noConversion"/>
  </si>
  <si>
    <t>최미영대리</t>
    <phoneticPr fontId="16" type="noConversion"/>
  </si>
  <si>
    <t>살라</t>
    <phoneticPr fontId="16" type="noConversion"/>
  </si>
  <si>
    <t>천일부곡 CY</t>
  </si>
  <si>
    <t>김현수과장</t>
  </si>
  <si>
    <t>031-461-2022</t>
  </si>
  <si>
    <t>극동 TLS</t>
  </si>
  <si>
    <t>황명숙대리님</t>
  </si>
  <si>
    <t>032-888-4451</t>
  </si>
  <si>
    <t>그린종합물류</t>
  </si>
  <si>
    <t>032-888-0411</t>
  </si>
  <si>
    <t>032-888-0204</t>
  </si>
  <si>
    <t>newgreen0411@daum.net</t>
  </si>
  <si>
    <t>범진물류</t>
  </si>
  <si>
    <t>박인수과장</t>
  </si>
  <si>
    <t>032-766-9703</t>
  </si>
  <si>
    <t>광성물류</t>
  </si>
  <si>
    <t>이대춘소장</t>
  </si>
  <si>
    <t>032-886-3434 / 010-9518-3434</t>
  </si>
  <si>
    <t>032-886-3436</t>
  </si>
  <si>
    <t>이지화물</t>
  </si>
  <si>
    <t>032-887-4525  / 010-8542-4595</t>
  </si>
  <si>
    <t>032-887-5994</t>
  </si>
  <si>
    <t>덕오물류(LCL)</t>
  </si>
  <si>
    <t>정미진과장</t>
  </si>
  <si>
    <t>02-2682-0400</t>
  </si>
  <si>
    <t>공성물류</t>
  </si>
  <si>
    <t>허성분</t>
  </si>
  <si>
    <t xml:space="preserve">02-839-2223 </t>
  </si>
  <si>
    <t>우련라인
(진천훼리라인)</t>
  </si>
  <si>
    <t>현지유</t>
  </si>
  <si>
    <t>032-763-6022</t>
  </si>
  <si>
    <t>032-724-0880</t>
  </si>
  <si>
    <t>유삼물류(부산)</t>
  </si>
  <si>
    <t>배진삼사장</t>
  </si>
  <si>
    <t>010-3854-3113</t>
  </si>
  <si>
    <t>010-3854-3113</t>
    <phoneticPr fontId="28" type="noConversion"/>
  </si>
  <si>
    <t>usam6003@daum.net</t>
  </si>
  <si>
    <t xml:space="preserve">고려종합물류(부산수입) </t>
  </si>
  <si>
    <t xml:space="preserve">051-463-9624 </t>
  </si>
  <si>
    <t xml:space="preserve">051-441-5185 </t>
  </si>
  <si>
    <t>011-578-9685</t>
  </si>
  <si>
    <t>이하영팀장</t>
    <phoneticPr fontId="28" type="noConversion"/>
  </si>
  <si>
    <t>032-744-9688</t>
    <phoneticPr fontId="28" type="noConversion"/>
  </si>
  <si>
    <t>032-744-9688</t>
  </si>
  <si>
    <t>032-744-9687</t>
    <phoneticPr fontId="28" type="noConversion"/>
  </si>
  <si>
    <t>robyou@hanmail.net / jiwon9953@nate.com</t>
    <phoneticPr fontId="28" type="noConversion"/>
  </si>
  <si>
    <t>010-3326-3915</t>
    <phoneticPr fontId="28" type="noConversion"/>
  </si>
  <si>
    <t>031-462-0433</t>
    <phoneticPr fontId="28" type="noConversion"/>
  </si>
  <si>
    <t>031-462-0439</t>
    <phoneticPr fontId="28" type="noConversion"/>
  </si>
  <si>
    <t>평택 수출입</t>
    <phoneticPr fontId="28" type="noConversion"/>
  </si>
  <si>
    <t>031-683-0955</t>
    <phoneticPr fontId="28" type="noConversion"/>
  </si>
  <si>
    <t>031-683-0957</t>
    <phoneticPr fontId="28" type="noConversion"/>
  </si>
  <si>
    <t>backsine@kukbo.com</t>
    <phoneticPr fontId="28" type="noConversion"/>
  </si>
  <si>
    <t>010-6602-6187</t>
    <phoneticPr fontId="28" type="noConversion"/>
  </si>
  <si>
    <t>061-794-0866</t>
    <phoneticPr fontId="28" type="noConversion"/>
  </si>
  <si>
    <t>061-794-0863</t>
    <phoneticPr fontId="28" type="noConversion"/>
  </si>
  <si>
    <t>010-4616-1110</t>
    <phoneticPr fontId="28" type="noConversion"/>
  </si>
  <si>
    <t>백광특수</t>
    <phoneticPr fontId="28" type="noConversion"/>
  </si>
  <si>
    <t>임형준 소장</t>
  </si>
  <si>
    <t xml:space="preserve">010-4660-7060 </t>
  </si>
  <si>
    <t>디위드</t>
  </si>
  <si>
    <t>배두환대표</t>
  </si>
  <si>
    <t>010-6481-9252</t>
  </si>
  <si>
    <t>doo925@hanmail.net</t>
  </si>
  <si>
    <t>051-660-3139</t>
    <phoneticPr fontId="28" type="noConversion"/>
  </si>
  <si>
    <t>웰컴물류</t>
  </si>
  <si>
    <t>김정훈사장</t>
  </si>
  <si>
    <t>051-467-9552</t>
    <phoneticPr fontId="28" type="noConversion"/>
  </si>
  <si>
    <t>010-9285-0097 / 051-467-9552</t>
  </si>
  <si>
    <t>051-467-9554</t>
  </si>
  <si>
    <t>welcome9551@naver.com</t>
  </si>
  <si>
    <t>에이스보험</t>
  </si>
  <si>
    <t>나상섭</t>
  </si>
  <si>
    <t>02-779-3820~3/010-9964-1898</t>
  </si>
  <si>
    <t>010-9964-1898</t>
    <phoneticPr fontId="28" type="noConversion"/>
  </si>
  <si>
    <t>hp3822@naver.com</t>
  </si>
  <si>
    <t>삼원팩</t>
  </si>
  <si>
    <t>최수남 대표/김은미</t>
  </si>
  <si>
    <t>032-744-1931</t>
  </si>
  <si>
    <t>032-744-1935</t>
    <phoneticPr fontId="28" type="noConversion"/>
  </si>
  <si>
    <t>idolchoi99@naver.com</t>
  </si>
  <si>
    <t>동이수출포장(부산)</t>
  </si>
  <si>
    <t>이동식 팀장</t>
  </si>
  <si>
    <t>010-6296-2589</t>
  </si>
  <si>
    <t>현대수출포장</t>
  </si>
  <si>
    <t>변진희부장</t>
  </si>
  <si>
    <t>032-886-6080</t>
  </si>
  <si>
    <t>051-469-1936/7</t>
  </si>
  <si>
    <t>051-469-1938</t>
  </si>
  <si>
    <t>010-9313-7978</t>
  </si>
  <si>
    <t>032-887-7226</t>
  </si>
  <si>
    <t>월드코 보세창고</t>
    <phoneticPr fontId="28" type="noConversion"/>
  </si>
  <si>
    <t>주소: 경상남도 창원시 진해구 신항10로 19 (남문동, (주)글로벌로지텍)</t>
    <phoneticPr fontId="28" type="noConversion"/>
  </si>
  <si>
    <t>주소: 부산광역시 강서구 유통단지2로 76 (대저2동, (주)청강)</t>
    <phoneticPr fontId="28" type="noConversion"/>
  </si>
  <si>
    <t>신양산</t>
    <phoneticPr fontId="28" type="noConversion"/>
  </si>
  <si>
    <t>지앤지</t>
    <phoneticPr fontId="28" type="noConversion"/>
  </si>
  <si>
    <t>주소: 경상남도 창원시 진해구 신항5로 15-10 (용원동)</t>
    <phoneticPr fontId="28" type="noConversion"/>
  </si>
  <si>
    <t>베델</t>
    <phoneticPr fontId="28" type="noConversion"/>
  </si>
  <si>
    <t>주소: 인천광역시 중구 서해대로271번길 3 (항동7가)</t>
    <phoneticPr fontId="28" type="noConversion"/>
  </si>
  <si>
    <t>051-642-9056</t>
    <phoneticPr fontId="28" type="noConversion"/>
  </si>
  <si>
    <t>KBCT</t>
    <phoneticPr fontId="28" type="noConversion"/>
  </si>
  <si>
    <t>고만석 과장</t>
    <phoneticPr fontId="28" type="noConversion"/>
  </si>
  <si>
    <t>010-3497-5997</t>
    <phoneticPr fontId="28" type="noConversion"/>
  </si>
  <si>
    <t xml:space="preserve">manseog.go@cj.net </t>
    <phoneticPr fontId="28" type="noConversion"/>
  </si>
  <si>
    <t>포워딩</t>
    <phoneticPr fontId="16" type="noConversion"/>
  </si>
  <si>
    <t>오수정 부장 (영업, 스케줄) - 카톡</t>
    <phoneticPr fontId="16" type="noConversion"/>
  </si>
  <si>
    <t>02-771-3806</t>
    <phoneticPr fontId="16" type="noConversion"/>
  </si>
  <si>
    <t>02-771-3800 / dbswn1119@nate.com</t>
    <phoneticPr fontId="16" type="noConversion"/>
  </si>
  <si>
    <t>yj1119@intlmaritime.com</t>
    <phoneticPr fontId="16" type="noConversion"/>
  </si>
  <si>
    <t>02-771-3800</t>
    <phoneticPr fontId="16" type="noConversion"/>
  </si>
  <si>
    <t>010-9167-5683</t>
    <phoneticPr fontId="16" type="noConversion"/>
  </si>
  <si>
    <t>권수현 대리</t>
    <phoneticPr fontId="16" type="noConversion"/>
  </si>
  <si>
    <t>best@phnxl.com</t>
    <phoneticPr fontId="16" type="noConversion"/>
  </si>
  <si>
    <t>고유진 대리</t>
    <phoneticPr fontId="16" type="noConversion"/>
  </si>
  <si>
    <t>032-834-0030</t>
    <phoneticPr fontId="16" type="noConversion"/>
  </si>
  <si>
    <t>DIR 070-7707-3299 / Rep. : 032-834-0029</t>
    <phoneticPr fontId="16" type="noConversion"/>
  </si>
  <si>
    <t>홍석진 대리 (영업)</t>
    <phoneticPr fontId="16" type="noConversion"/>
  </si>
  <si>
    <t>010-7180-6252</t>
    <phoneticPr fontId="16" type="noConversion"/>
  </si>
  <si>
    <t>최현희 대리 (업무)</t>
    <phoneticPr fontId="16" type="noConversion"/>
  </si>
  <si>
    <t>02-313-9663 / 네이트온 : hyu8408@nate.com</t>
    <phoneticPr fontId="16" type="noConversion"/>
  </si>
  <si>
    <t>02-6499-3771</t>
    <phoneticPr fontId="16" type="noConversion"/>
  </si>
  <si>
    <t>hh.choi@nmtshipping.com</t>
    <phoneticPr fontId="16" type="noConversion"/>
  </si>
  <si>
    <t>강진영 과장 (업무)</t>
    <phoneticPr fontId="16" type="noConversion"/>
  </si>
  <si>
    <t>02-313-9663</t>
    <phoneticPr fontId="16" type="noConversion"/>
  </si>
  <si>
    <t>하유리 대리 (동/서아주 업무)</t>
    <phoneticPr fontId="16" type="noConversion"/>
  </si>
  <si>
    <t>조윤근 대리 (영업)</t>
    <phoneticPr fontId="16" type="noConversion"/>
  </si>
  <si>
    <t>FAX : 02-323-7026</t>
    <phoneticPr fontId="16" type="noConversion"/>
  </si>
  <si>
    <t>yekpig@nate.com</t>
    <phoneticPr fontId="16" type="noConversion"/>
  </si>
  <si>
    <t>mpp@mpplogistics.co.kr</t>
    <phoneticPr fontId="16" type="noConversion"/>
  </si>
  <si>
    <t>김정인 대리 (업무)</t>
    <phoneticPr fontId="16" type="noConversion"/>
  </si>
  <si>
    <t>장승희 사원</t>
    <phoneticPr fontId="16" type="noConversion"/>
  </si>
  <si>
    <t>02-720-5637</t>
    <phoneticPr fontId="16" type="noConversion"/>
  </si>
  <si>
    <t>eunji215@nsimarine.co.kr</t>
    <phoneticPr fontId="16" type="noConversion"/>
  </si>
  <si>
    <t>NSI 통합메일</t>
    <phoneticPr fontId="16" type="noConversion"/>
  </si>
  <si>
    <t>0505-720-5648</t>
    <phoneticPr fontId="16" type="noConversion"/>
  </si>
  <si>
    <t>주성해운 
(ONE 메인포워딩)</t>
    <phoneticPr fontId="16" type="noConversion"/>
  </si>
  <si>
    <t>최윤재 부장 (영업, 운임, 스케줄)</t>
    <phoneticPr fontId="16" type="noConversion"/>
  </si>
  <si>
    <t>최석은 과장</t>
    <phoneticPr fontId="16" type="noConversion"/>
  </si>
  <si>
    <t>임채은 계장님</t>
    <phoneticPr fontId="16" type="noConversion"/>
  </si>
  <si>
    <t>02-756-3981</t>
    <phoneticPr fontId="16" type="noConversion"/>
  </si>
  <si>
    <t>celim@jssa.co.kr</t>
    <phoneticPr fontId="16" type="noConversion"/>
  </si>
  <si>
    <t>070-4632-1586 / nyelmj@nate.com</t>
    <phoneticPr fontId="16" type="noConversion"/>
  </si>
  <si>
    <t>yljung@jssa.co.kr</t>
    <phoneticPr fontId="16" type="noConversion"/>
  </si>
  <si>
    <t>대한씨앤에어</t>
    <phoneticPr fontId="16" type="noConversion"/>
  </si>
  <si>
    <t>DIR 02-313-9451</t>
    <phoneticPr fontId="16" type="noConversion"/>
  </si>
  <si>
    <t>02-313-9452</t>
    <phoneticPr fontId="16" type="noConversion"/>
  </si>
  <si>
    <t>daehanop@daehansna.com</t>
    <phoneticPr fontId="16" type="noConversion"/>
  </si>
  <si>
    <t>장수현 계장님 (회계)</t>
    <phoneticPr fontId="16" type="noConversion"/>
  </si>
  <si>
    <t>김혜진 부장</t>
    <phoneticPr fontId="16" type="noConversion"/>
  </si>
  <si>
    <t>02-730-3443</t>
    <phoneticPr fontId="16" type="noConversion"/>
  </si>
  <si>
    <t>nate : moonluz44@nate.com</t>
    <phoneticPr fontId="16" type="noConversion"/>
  </si>
  <si>
    <t>02-2671-0371 / ky5816@nate.com</t>
    <phoneticPr fontId="16" type="noConversion"/>
  </si>
  <si>
    <t>010-8548-1889</t>
    <phoneticPr fontId="16" type="noConversion"/>
  </si>
  <si>
    <t>JYKIM@TRANSRO.COM</t>
    <phoneticPr fontId="16" type="noConversion"/>
  </si>
  <si>
    <t>서미선 과장 (회계)</t>
    <phoneticPr fontId="16" type="noConversion"/>
  </si>
  <si>
    <t>ACCOUNT@TRANSRO.COM</t>
    <phoneticPr fontId="16" type="noConversion"/>
  </si>
  <si>
    <t>010-3265-7455 / TEL : 02-730-0039</t>
    <phoneticPr fontId="16" type="noConversion"/>
  </si>
  <si>
    <t>이창훈 상무 (짐라인 출신)</t>
    <phoneticPr fontId="16" type="noConversion"/>
  </si>
  <si>
    <t>tglim@ckx.co.kr</t>
    <phoneticPr fontId="16" type="noConversion"/>
  </si>
  <si>
    <t>김민수 과장 (영업, 운임 문의는 이분께)</t>
    <phoneticPr fontId="16" type="noConversion"/>
  </si>
  <si>
    <t>ckx@ckx.co.kr</t>
    <phoneticPr fontId="16" type="noConversion"/>
  </si>
  <si>
    <t>윤다빈 대리 (업무)</t>
    <phoneticPr fontId="16" type="noConversion"/>
  </si>
  <si>
    <t>김다정 책임</t>
    <phoneticPr fontId="16" type="noConversion"/>
  </si>
  <si>
    <t>02-6925-5244</t>
    <phoneticPr fontId="16" type="noConversion"/>
  </si>
  <si>
    <t>nkglobal@nk-global.co.kr</t>
    <phoneticPr fontId="16" type="noConversion"/>
  </si>
  <si>
    <t>032-834-8302</t>
    <phoneticPr fontId="16" type="noConversion"/>
  </si>
  <si>
    <t>백승화 사원</t>
    <phoneticPr fontId="16" type="noConversion"/>
  </si>
  <si>
    <t>이수향 계장</t>
    <phoneticPr fontId="16" type="noConversion"/>
  </si>
  <si>
    <t>02-3789-1950</t>
    <phoneticPr fontId="16" type="noConversion"/>
  </si>
  <si>
    <t>02-3789-1953</t>
    <phoneticPr fontId="16" type="noConversion"/>
  </si>
  <si>
    <t>master@ableglobal.co.kr</t>
    <phoneticPr fontId="16" type="noConversion"/>
  </si>
  <si>
    <t>이유진</t>
    <phoneticPr fontId="16" type="noConversion"/>
  </si>
  <si>
    <t>02-755-6500 / yjlee723@nate.com</t>
    <phoneticPr fontId="16" type="noConversion"/>
  </si>
  <si>
    <t>yjlee@cigshipping.co.kr</t>
    <phoneticPr fontId="16" type="noConversion"/>
  </si>
  <si>
    <t>임보미</t>
    <phoneticPr fontId="16" type="noConversion"/>
  </si>
  <si>
    <t>02-755-6500 / lbo0730@nate.com</t>
    <phoneticPr fontId="16" type="noConversion"/>
  </si>
  <si>
    <t>네이트온 : leeyena12@hanmail.net</t>
    <phoneticPr fontId="16" type="noConversion"/>
  </si>
  <si>
    <t>주소 : 서울 영등포구 선유로 146, 이앤씨드림타워 701호 씨아이지해운</t>
    <phoneticPr fontId="16" type="noConversion"/>
  </si>
  <si>
    <t>현대글로비스</t>
    <phoneticPr fontId="16" type="noConversion"/>
  </si>
  <si>
    <t>hyoungjo.kim@glovis.net</t>
    <phoneticPr fontId="16" type="noConversion"/>
  </si>
  <si>
    <t>김정태 매니저 (아프리카)</t>
    <phoneticPr fontId="16" type="noConversion"/>
  </si>
  <si>
    <t>02-6191-9835</t>
    <phoneticPr fontId="16" type="noConversion"/>
  </si>
  <si>
    <t>kjt@glovis.net</t>
    <phoneticPr fontId="16" type="noConversion"/>
  </si>
  <si>
    <t>chan.huh@glovis.net</t>
    <phoneticPr fontId="16" type="noConversion"/>
  </si>
  <si>
    <t>장민 매니저(북미서안-캐나다)</t>
    <phoneticPr fontId="16" type="noConversion"/>
  </si>
  <si>
    <t>010-2995-0126</t>
    <phoneticPr fontId="16" type="noConversion"/>
  </si>
  <si>
    <t>soonmo.kwon@glovis.net</t>
    <phoneticPr fontId="16" type="noConversion"/>
  </si>
  <si>
    <t>2ungsa@glovis.net</t>
    <phoneticPr fontId="16" type="noConversion"/>
  </si>
  <si>
    <t>02-6191-9781</t>
    <phoneticPr fontId="16" type="noConversion"/>
  </si>
  <si>
    <t>sj.park@glovis.net</t>
    <phoneticPr fontId="16" type="noConversion"/>
  </si>
  <si>
    <t>hhson@glovis.net</t>
    <phoneticPr fontId="16" type="noConversion"/>
  </si>
  <si>
    <t>송정아 매니저(캐나다 업무)</t>
    <phoneticPr fontId="16" type="noConversion"/>
  </si>
  <si>
    <t>이현주 매니져 (글로비스 수출)</t>
    <phoneticPr fontId="16" type="noConversion"/>
  </si>
  <si>
    <t>Andrewlee@glovis.net</t>
    <phoneticPr fontId="16" type="noConversion"/>
  </si>
  <si>
    <t>심우민 매니져 (글로비스 수출)</t>
    <phoneticPr fontId="16" type="noConversion"/>
  </si>
  <si>
    <t>OBL 주소 : 서울특별시 성동구 왕십리로 83-21 아크로 서울포레스트, 현대글로비스 30층 글로벌오토비즈수출팀</t>
    <phoneticPr fontId="16" type="noConversion"/>
  </si>
  <si>
    <t>chang@seals-korea.co.kr</t>
    <phoneticPr fontId="16" type="noConversion"/>
  </si>
  <si>
    <t>김혜령 대리</t>
    <phoneticPr fontId="16" type="noConversion"/>
  </si>
  <si>
    <t>F.02-318-7129</t>
    <phoneticPr fontId="16" type="noConversion"/>
  </si>
  <si>
    <t>lift2@seals-korea.co.kr</t>
    <phoneticPr fontId="16" type="noConversion"/>
  </si>
  <si>
    <t>02-3782-2087</t>
    <phoneticPr fontId="16" type="noConversion"/>
  </si>
  <si>
    <t>OBL 주소 : 서울특별시 중구 남대문로9길 40 센터플레이스 12층</t>
    <phoneticPr fontId="16" type="noConversion"/>
  </si>
  <si>
    <t>선일해운 (씰즈 OBL 픽업지)</t>
    <phoneticPr fontId="16" type="noConversion"/>
  </si>
  <si>
    <t>권은경 대리</t>
    <phoneticPr fontId="16" type="noConversion"/>
  </si>
  <si>
    <t>02-711-2172</t>
    <phoneticPr fontId="16" type="noConversion"/>
  </si>
  <si>
    <t>010-5052-7492</t>
    <phoneticPr fontId="16" type="noConversion"/>
  </si>
  <si>
    <t>SNH SHIPPING (호그 대리점)
반드시 SNH 으로 불러야 함 (호그X)</t>
    <phoneticPr fontId="16" type="noConversion"/>
  </si>
  <si>
    <t>02-560-5301</t>
    <phoneticPr fontId="16" type="noConversion"/>
  </si>
  <si>
    <t>02-560-5391</t>
    <phoneticPr fontId="16" type="noConversion"/>
  </si>
  <si>
    <t>010-5356-1216</t>
    <phoneticPr fontId="16" type="noConversion"/>
  </si>
  <si>
    <t>백정기 팀장 (영업)</t>
    <phoneticPr fontId="16" type="noConversion"/>
  </si>
  <si>
    <t>02-560-5321</t>
    <phoneticPr fontId="16" type="noConversion"/>
  </si>
  <si>
    <t>jkbaek@snhshipping.com</t>
    <phoneticPr fontId="16" type="noConversion"/>
  </si>
  <si>
    <t>ejkim@snhshipping.com</t>
    <phoneticPr fontId="16" type="noConversion"/>
  </si>
  <si>
    <t>hwjeong@snhshipping.com</t>
    <phoneticPr fontId="16" type="noConversion"/>
  </si>
  <si>
    <t>OBL 픽업지 : 서울특별시 중구 통일로 2길 16 AIA타워 16층 SNH쉬핑</t>
    <phoneticPr fontId="16" type="noConversion"/>
  </si>
  <si>
    <t>02-564-1326</t>
    <phoneticPr fontId="16" type="noConversion"/>
  </si>
  <si>
    <t>OBL 픽업지 : 서울시 강남구 학동로 107, 더퍼스트빌딩 3층(논현동)</t>
  </si>
  <si>
    <t>페어콘라인 (FAIRCON LINE)</t>
    <phoneticPr fontId="16" type="noConversion"/>
  </si>
  <si>
    <t>010-6272-4280</t>
    <phoneticPr fontId="16" type="noConversion"/>
  </si>
  <si>
    <t>02-772-2501</t>
    <phoneticPr fontId="16" type="noConversion"/>
  </si>
  <si>
    <t>박경화 대리 (CANADA 수출)</t>
    <phoneticPr fontId="16" type="noConversion"/>
  </si>
  <si>
    <t>02-772-2521</t>
    <phoneticPr fontId="16" type="noConversion"/>
  </si>
  <si>
    <t>문경이 계장 (FRANCE 수출)</t>
    <phoneticPr fontId="16" type="noConversion"/>
  </si>
  <si>
    <t>02-772-2525</t>
    <phoneticPr fontId="16" type="noConversion"/>
  </si>
  <si>
    <t>medsea@faircon.co.kr</t>
    <phoneticPr fontId="16" type="noConversion"/>
  </si>
  <si>
    <t>051-602-5007</t>
    <phoneticPr fontId="16" type="noConversion"/>
  </si>
  <si>
    <t>02-773-6023</t>
    <phoneticPr fontId="16" type="noConversion"/>
  </si>
  <si>
    <t>eric@woojingl.com</t>
    <phoneticPr fontId="16" type="noConversion"/>
  </si>
  <si>
    <t>김성현 팀장 (영업)</t>
    <phoneticPr fontId="16" type="noConversion"/>
  </si>
  <si>
    <t>051-469-4326</t>
    <phoneticPr fontId="16" type="noConversion"/>
  </si>
  <si>
    <t>FAX : 02-2185-2381</t>
    <phoneticPr fontId="16" type="noConversion"/>
  </si>
  <si>
    <t>nshwang@dwship.co.kr</t>
    <phoneticPr fontId="16" type="noConversion"/>
  </si>
  <si>
    <t>02-734-9108</t>
    <phoneticPr fontId="16" type="noConversion"/>
  </si>
  <si>
    <t>033-521-0666</t>
  </si>
  <si>
    <t>sbson@dwship.co.kr</t>
    <phoneticPr fontId="16" type="noConversion"/>
  </si>
  <si>
    <t>다올쉬핑</t>
    <phoneticPr fontId="16" type="noConversion"/>
  </si>
  <si>
    <t>T. 051-469-6805 / Dir: 070-4174-6529</t>
    <phoneticPr fontId="16" type="noConversion"/>
  </si>
  <si>
    <t>daorshpg@daum.net</t>
    <phoneticPr fontId="16" type="noConversion"/>
  </si>
  <si>
    <t>010-9797-3354</t>
    <phoneticPr fontId="16" type="noConversion"/>
  </si>
  <si>
    <t>미주영업팀 / 김효정 매니저</t>
    <phoneticPr fontId="16" type="noConversion"/>
  </si>
  <si>
    <t>jh.shin@hmm21.com</t>
    <phoneticPr fontId="16" type="noConversion"/>
  </si>
  <si>
    <t>동아주영업팀 / 정혜인 매니저</t>
    <phoneticPr fontId="16" type="noConversion"/>
  </si>
  <si>
    <t>서아주영업팀(인도/중동 등) / 김난영 매니저</t>
    <phoneticPr fontId="16" type="noConversion"/>
  </si>
  <si>
    <t>02-3706-6339</t>
    <phoneticPr fontId="16" type="noConversion"/>
  </si>
  <si>
    <t xml:space="preserve"> ny.kim@hmm21.com </t>
    <phoneticPr fontId="16" type="noConversion"/>
  </si>
  <si>
    <t xml:space="preserve">남북영업팀(남미/호주 등) / 이수현 매니저 </t>
  </si>
  <si>
    <t>02-3706-6362</t>
    <phoneticPr fontId="16" type="noConversion"/>
  </si>
  <si>
    <t>OBL 픽업지 : 서울특별시 송파구 올림픽로 300 롯데월드 타워 1층  (서문 B 게이트, 1층 안내데스크)</t>
    <phoneticPr fontId="16" type="noConversion"/>
  </si>
  <si>
    <t>임광훈 이사</t>
    <phoneticPr fontId="16" type="noConversion"/>
  </si>
  <si>
    <t>kwl@k-worldline.com</t>
    <phoneticPr fontId="16" type="noConversion"/>
  </si>
  <si>
    <t>02-6675-0505~08 / wonjik0903@nate.com</t>
    <phoneticPr fontId="16" type="noConversion"/>
  </si>
  <si>
    <t>cheon.noeul@kr.kline.com</t>
    <phoneticPr fontId="16" type="noConversion"/>
  </si>
  <si>
    <t>02-3701-1954</t>
    <phoneticPr fontId="16" type="noConversion"/>
  </si>
  <si>
    <t>02-725-6945</t>
    <phoneticPr fontId="16" type="noConversion"/>
  </si>
  <si>
    <t>sishin@dsma.co.kr</t>
    <phoneticPr fontId="16" type="noConversion"/>
  </si>
  <si>
    <t>성미하 (칠레 OBL)</t>
    <phoneticPr fontId="16" type="noConversion"/>
  </si>
  <si>
    <t>KR.EXP.DOC@ONE-LINE.COM</t>
    <phoneticPr fontId="16" type="noConversion"/>
  </si>
  <si>
    <t>이체증 송부시 이메일주소 3개</t>
    <phoneticPr fontId="16" type="noConversion"/>
  </si>
  <si>
    <t>kr.sel.expdocla@one-line.com </t>
    <phoneticPr fontId="16" type="noConversion"/>
  </si>
  <si>
    <t>2023년 1월 기준 BL 정정비용 : $50</t>
    <phoneticPr fontId="16" type="noConversion"/>
  </si>
  <si>
    <t>OBL 픽업지 : 오션네트워크익스프레스 // 서울특별시 종로구 종로 1 (종로1가, 교보생명빌딩) 12층</t>
    <phoneticPr fontId="16" type="noConversion"/>
  </si>
  <si>
    <t>korea@service.hlag.com</t>
    <phoneticPr fontId="16" type="noConversion"/>
  </si>
  <si>
    <t>모선등록 요청</t>
    <phoneticPr fontId="16" type="noConversion"/>
  </si>
  <si>
    <t>uscho@ekmtc.com</t>
    <phoneticPr fontId="16" type="noConversion"/>
  </si>
  <si>
    <t>윤성용 부장</t>
    <phoneticPr fontId="16" type="noConversion"/>
  </si>
  <si>
    <t>sel.syyoon@cma-cgm.com</t>
    <phoneticPr fontId="16" type="noConversion"/>
  </si>
  <si>
    <t>02-2126-5639</t>
    <phoneticPr fontId="16" type="noConversion"/>
  </si>
  <si>
    <t>032-766-7432 / suasister@nate.com</t>
    <phoneticPr fontId="16" type="noConversion"/>
  </si>
  <si>
    <t>032-766-7433</t>
    <phoneticPr fontId="16" type="noConversion"/>
  </si>
  <si>
    <t>박혜영 담당자님 (반출 담당자)</t>
    <phoneticPr fontId="16" type="noConversion"/>
  </si>
  <si>
    <t>032-834-2010</t>
    <phoneticPr fontId="16" type="noConversion"/>
  </si>
  <si>
    <t>031-650-5323</t>
    <phoneticPr fontId="16" type="noConversion"/>
  </si>
  <si>
    <t>010-4575-5957</t>
    <phoneticPr fontId="16" type="noConversion"/>
  </si>
  <si>
    <t>010-7129-1678</t>
    <phoneticPr fontId="16" type="noConversion"/>
  </si>
  <si>
    <t>yrchoi@walwil.com</t>
    <phoneticPr fontId="16" type="noConversion"/>
  </si>
  <si>
    <t>031-686-9304</t>
    <phoneticPr fontId="16" type="noConversion"/>
  </si>
  <si>
    <t>055-240-4629</t>
    <phoneticPr fontId="16" type="noConversion"/>
  </si>
  <si>
    <t>seongeon@mnto.co.kr</t>
    <phoneticPr fontId="16" type="noConversion"/>
  </si>
  <si>
    <t>syul77@mnto.co.kr</t>
    <phoneticPr fontId="16" type="noConversion"/>
  </si>
  <si>
    <t>박송하 (업무)</t>
    <phoneticPr fontId="16" type="noConversion"/>
  </si>
  <si>
    <t>이창민 선임</t>
    <phoneticPr fontId="16" type="noConversion"/>
  </si>
  <si>
    <t>목포국제자동차부두 (MIRT)</t>
    <phoneticPr fontId="16" type="noConversion"/>
  </si>
  <si>
    <t>010-3948-4578</t>
    <phoneticPr fontId="16" type="noConversion"/>
  </si>
  <si>
    <t>CJ대한통운 광양지점</t>
    <phoneticPr fontId="16" type="noConversion"/>
  </si>
  <si>
    <t>010-8528-2655</t>
    <phoneticPr fontId="16" type="noConversion"/>
  </si>
  <si>
    <t xml:space="preserve">작업지 : 송도 카텍물류 내 한솔쇼링 </t>
    <phoneticPr fontId="16" type="noConversion"/>
  </si>
  <si>
    <t>010-3880-4228</t>
    <phoneticPr fontId="16" type="noConversion"/>
  </si>
  <si>
    <t>작업지 : 인천시 연수구 옥련동 194-92 프로물류내 (406-821)</t>
    <phoneticPr fontId="16" type="noConversion"/>
  </si>
  <si>
    <t>032-831-5590</t>
    <phoneticPr fontId="16" type="noConversion"/>
  </si>
  <si>
    <t>작업지 : 연수구 옥련동 602-35</t>
    <phoneticPr fontId="16" type="noConversion"/>
  </si>
  <si>
    <t>태산쇼링 (운송사 - 원코리아)</t>
    <phoneticPr fontId="16" type="noConversion"/>
  </si>
  <si>
    <t>010-5106-8031</t>
  </si>
  <si>
    <t>사장님 (부킹은 사장님이 직접 하심)</t>
    <phoneticPr fontId="16" type="noConversion"/>
  </si>
  <si>
    <t>010-4704-8301</t>
    <phoneticPr fontId="16" type="noConversion"/>
  </si>
  <si>
    <t>010-8891-7935</t>
    <phoneticPr fontId="16" type="noConversion"/>
  </si>
  <si>
    <t>010-8385-2867</t>
    <phoneticPr fontId="16" type="noConversion"/>
  </si>
  <si>
    <t>OBL 주소 : 06193 서울시 강남구 테하란로70길 12 H타워 5층 롯데렌탈 수출사업팀 김주현(010-5899-6614)</t>
    <phoneticPr fontId="16" type="noConversion"/>
  </si>
  <si>
    <t>도적 (미얀마)</t>
    <phoneticPr fontId="16" type="noConversion"/>
  </si>
  <si>
    <t>채윤병</t>
    <phoneticPr fontId="16" type="noConversion"/>
  </si>
  <si>
    <t>010-7713-7072</t>
    <phoneticPr fontId="16" type="noConversion"/>
  </si>
  <si>
    <t>010-9232-8083</t>
    <phoneticPr fontId="16" type="noConversion"/>
  </si>
  <si>
    <t>032-232-7083</t>
    <phoneticPr fontId="16" type="noConversion"/>
  </si>
  <si>
    <t>OBL 주소 : 부산광역시 중구 해관로 71, 3층(중앙동4가) 세컨드투논 (우편번호 : 48930)</t>
    <phoneticPr fontId="16" type="noConversion"/>
  </si>
  <si>
    <t>김시윤 과장(개명전 김경희)</t>
    <phoneticPr fontId="16" type="noConversion"/>
  </si>
  <si>
    <t>이상문 과장</t>
    <phoneticPr fontId="16" type="noConversion"/>
  </si>
  <si>
    <t>SGR/세계로 (도미니카)</t>
    <phoneticPr fontId="16" type="noConversion"/>
  </si>
  <si>
    <t>아라오토 아주무역 (도미니카)</t>
    <phoneticPr fontId="16" type="noConversion"/>
  </si>
  <si>
    <t>010-3765-6638</t>
    <phoneticPr fontId="16" type="noConversion"/>
  </si>
  <si>
    <t>성완모 사장</t>
    <phoneticPr fontId="16" type="noConversion"/>
  </si>
  <si>
    <t>허진명 사장님(개명전 허원중)</t>
    <phoneticPr fontId="16" type="noConversion"/>
  </si>
  <si>
    <t>FAX : 032-859-0606</t>
    <phoneticPr fontId="16" type="noConversion"/>
  </si>
  <si>
    <t>이상필 이사</t>
    <phoneticPr fontId="16" type="noConversion"/>
  </si>
  <si>
    <t>엠코어 (도미니카)</t>
    <phoneticPr fontId="16" type="noConversion"/>
  </si>
  <si>
    <t>배기문 사장</t>
    <phoneticPr fontId="16" type="noConversion"/>
  </si>
  <si>
    <t>나임무역 (칠레)</t>
    <phoneticPr fontId="16" type="noConversion"/>
  </si>
  <si>
    <t>010-8653-5286</t>
    <phoneticPr fontId="16" type="noConversion"/>
  </si>
  <si>
    <t>이현정 (면장)</t>
    <phoneticPr fontId="16" type="noConversion"/>
  </si>
  <si>
    <t>OBL 주소 : 경기도 시흥시 산기대학로 163 라성자동차매매단지 332호</t>
    <phoneticPr fontId="16" type="noConversion"/>
  </si>
  <si>
    <t>최재혁 부장</t>
    <phoneticPr fontId="16" type="noConversion"/>
  </si>
  <si>
    <t>오토모빌 (칠레)</t>
    <phoneticPr fontId="16" type="noConversion"/>
  </si>
  <si>
    <t>010-9833-0800</t>
    <phoneticPr fontId="16" type="noConversion"/>
  </si>
  <si>
    <t>010-5671-7865</t>
    <phoneticPr fontId="16" type="noConversion"/>
  </si>
  <si>
    <t>쥬레즈 (칠레)</t>
    <phoneticPr fontId="16" type="noConversion"/>
  </si>
  <si>
    <t>010-2488-0786</t>
    <phoneticPr fontId="16" type="noConversion"/>
  </si>
  <si>
    <t>쥬레즈 직원 AFTAB NAWAZ</t>
    <phoneticPr fontId="16" type="noConversion"/>
  </si>
  <si>
    <t>나지르선즈 사장님</t>
    <phoneticPr fontId="16" type="noConversion"/>
  </si>
  <si>
    <t>010-2400-6507</t>
    <phoneticPr fontId="16" type="noConversion"/>
  </si>
  <si>
    <t>박수환 사장님 (이분과 연락하자)</t>
    <phoneticPr fontId="16" type="noConversion"/>
  </si>
  <si>
    <t>다온코리아 사장님</t>
    <phoneticPr fontId="16" type="noConversion"/>
  </si>
  <si>
    <t>김율 사장님</t>
    <phoneticPr fontId="16" type="noConversion"/>
  </si>
  <si>
    <t>010-4913-1982</t>
    <phoneticPr fontId="16" type="noConversion"/>
  </si>
  <si>
    <t>032-831-0465</t>
    <phoneticPr fontId="16" type="noConversion"/>
  </si>
  <si>
    <t>이석승 사장</t>
    <phoneticPr fontId="16" type="noConversion"/>
  </si>
  <si>
    <t>010-2579-6955</t>
    <phoneticPr fontId="16" type="noConversion"/>
  </si>
  <si>
    <t>010-5633-1974</t>
    <phoneticPr fontId="16" type="noConversion"/>
  </si>
  <si>
    <t>유니버셜 (러시아)</t>
    <phoneticPr fontId="16" type="noConversion"/>
  </si>
  <si>
    <t>현글로벌 (러시아, 알마티)</t>
    <phoneticPr fontId="16" type="noConversion"/>
  </si>
  <si>
    <t>010-6680-2543</t>
    <phoneticPr fontId="16" type="noConversion"/>
  </si>
  <si>
    <t>김현정 과장 (업무)</t>
    <phoneticPr fontId="16" type="noConversion"/>
  </si>
  <si>
    <t>010-4788-2601</t>
    <phoneticPr fontId="16" type="noConversion"/>
  </si>
  <si>
    <t xml:space="preserve">OBL 주소 : 인천광역시 연수구 테크노파크로 164 송도센트럴파크주차장 내 세나트레이딩 (주차장 기둥번호 B2-D02) </t>
    <phoneticPr fontId="16" type="noConversion"/>
  </si>
  <si>
    <t>010-5599-2215</t>
    <phoneticPr fontId="16" type="noConversion"/>
  </si>
  <si>
    <t>최영숙 실장님(서류)</t>
    <phoneticPr fontId="16" type="noConversion"/>
  </si>
  <si>
    <t>김연아 주임</t>
    <phoneticPr fontId="16" type="noConversion"/>
  </si>
  <si>
    <t>010-4996-2022</t>
    <phoneticPr fontId="16" type="noConversion"/>
  </si>
  <si>
    <t>키노무역 (도미니카, 독일)</t>
    <phoneticPr fontId="16" type="noConversion"/>
  </si>
  <si>
    <t>세종모터 / 세종트레이딩 (마다가스카르)</t>
    <phoneticPr fontId="16" type="noConversion"/>
  </si>
  <si>
    <t>태이무역 (이집트)</t>
    <phoneticPr fontId="16" type="noConversion"/>
  </si>
  <si>
    <t>무한트랜스 (가나)</t>
    <phoneticPr fontId="16" type="noConversion"/>
  </si>
  <si>
    <t>원영미 실장</t>
    <phoneticPr fontId="16" type="noConversion"/>
  </si>
  <si>
    <t>T. 032-765-3411~3</t>
    <phoneticPr fontId="16" type="noConversion"/>
  </si>
  <si>
    <t>kccinc9@koreatally.kr</t>
    <phoneticPr fontId="16" type="noConversion"/>
  </si>
  <si>
    <t>032-884-7771~3</t>
    <phoneticPr fontId="16" type="noConversion"/>
  </si>
  <si>
    <t>032-884-7774</t>
    <phoneticPr fontId="16" type="noConversion"/>
  </si>
  <si>
    <t>ki20484@naver.com</t>
    <phoneticPr fontId="16" type="noConversion"/>
  </si>
  <si>
    <t>032-762-9501</t>
    <phoneticPr fontId="16" type="noConversion"/>
  </si>
  <si>
    <t>010-8650-9791</t>
    <phoneticPr fontId="16" type="noConversion"/>
  </si>
  <si>
    <t>파트너관세사(인천공항)</t>
    <phoneticPr fontId="16" type="noConversion"/>
  </si>
  <si>
    <t>bjjhsy@nate.com</t>
  </si>
  <si>
    <t>032-886-4364</t>
  </si>
  <si>
    <t>032-886-4795</t>
    <phoneticPr fontId="16" type="noConversion"/>
  </si>
  <si>
    <t>judy0921@nate.com</t>
  </si>
  <si>
    <t>032-514-6027</t>
  </si>
  <si>
    <t>newdongkuk@naver.com</t>
  </si>
  <si>
    <t>010-8978-0237</t>
  </si>
  <si>
    <t>김이규 관세사</t>
    <phoneticPr fontId="16" type="noConversion"/>
  </si>
  <si>
    <t>032-881-6777</t>
  </si>
  <si>
    <t>010-2619-1459</t>
    <phoneticPr fontId="16" type="noConversion"/>
  </si>
  <si>
    <t>010-5765-4445</t>
    <phoneticPr fontId="16" type="noConversion"/>
  </si>
  <si>
    <t>독립군 캐리어3</t>
    <phoneticPr fontId="16" type="noConversion"/>
  </si>
  <si>
    <t>한진인천컨테이너터미널(HJIT)</t>
    <phoneticPr fontId="16" type="noConversion"/>
  </si>
  <si>
    <t>Fax No. (032)821-9071</t>
    <phoneticPr fontId="16" type="noConversion"/>
  </si>
  <si>
    <t>T. 051-290-8730~8735</t>
    <phoneticPr fontId="16" type="noConversion"/>
  </si>
  <si>
    <t>운송사</t>
    <phoneticPr fontId="16" type="noConversion"/>
  </si>
  <si>
    <t>원코리아트랜스</t>
    <phoneticPr fontId="16" type="noConversion"/>
  </si>
  <si>
    <t>주소 : 인천시 미추홀구 매소홀로 262, 14014호 (시티필드) / 우편번호 22204</t>
    <phoneticPr fontId="16" type="noConversion"/>
  </si>
  <si>
    <t>051-925-2854</t>
    <phoneticPr fontId="16" type="noConversion"/>
  </si>
  <si>
    <t>seun1691@hanmail.net</t>
    <phoneticPr fontId="16" type="noConversion"/>
  </si>
  <si>
    <t>인천 상차 -&gt; 부산 운송료 : \790,000</t>
    <phoneticPr fontId="16" type="noConversion"/>
  </si>
  <si>
    <t>YL LOGIS(와이엘물류)
 - 운송오더는 "카톡 단체방" -</t>
    <phoneticPr fontId="16" type="noConversion"/>
  </si>
  <si>
    <t>2023년 5월 기준 : 운송료 \227,000/40HQ</t>
    <phoneticPr fontId="16" type="noConversion"/>
  </si>
  <si>
    <t>031-461-9524</t>
    <phoneticPr fontId="16" type="noConversion"/>
  </si>
  <si>
    <t>FAX : 02-3461-6003</t>
    <phoneticPr fontId="16" type="noConversion"/>
  </si>
  <si>
    <t>동화특수 - 운송오더는 "네이트온 메신져"</t>
    <phoneticPr fontId="16" type="noConversion"/>
  </si>
  <si>
    <t>권오성 부장 (영남지역본부 / 영업팀장)</t>
    <phoneticPr fontId="16" type="noConversion"/>
  </si>
  <si>
    <t>051-442-1094</t>
    <phoneticPr fontId="16" type="noConversion"/>
  </si>
  <si>
    <t>DIR : 070-4411-3079 / MOB : 010-8630-3051</t>
    <phoneticPr fontId="16" type="noConversion"/>
  </si>
  <si>
    <t>베스트로 사무실</t>
    <phoneticPr fontId="16" type="noConversion"/>
  </si>
  <si>
    <t>express@emaxworld.co.kr</t>
    <phoneticPr fontId="16" type="noConversion"/>
  </si>
  <si>
    <t>업체이름</t>
    <phoneticPr fontId="28" type="noConversion"/>
  </si>
  <si>
    <t>담당자</t>
    <phoneticPr fontId="28" type="noConversion"/>
  </si>
  <si>
    <t>핸드폰</t>
    <phoneticPr fontId="28" type="noConversion"/>
  </si>
  <si>
    <t>SK 무역(컨티넨탈)</t>
    <phoneticPr fontId="16" type="noConversion"/>
  </si>
  <si>
    <t>032-833-7623</t>
    <phoneticPr fontId="16" type="noConversion"/>
  </si>
  <si>
    <t>032-832-7623</t>
    <phoneticPr fontId="16" type="noConversion"/>
  </si>
  <si>
    <t xml:space="preserve">조태신 사장 </t>
    <phoneticPr fontId="16" type="noConversion"/>
  </si>
  <si>
    <t>성신무역 &lt;sungshincom@daum.net&gt;,조태신&lt;man9977@naver.com&gt;,man997770@gmail.com,성신무역_(권지백)&lt;ssancar9977@gmail.com&gt;</t>
    <phoneticPr fontId="16" type="noConversion"/>
  </si>
  <si>
    <t>lyb5196@hanmail.net</t>
    <phoneticPr fontId="16" type="noConversion"/>
  </si>
  <si>
    <t>010-4373-1455</t>
    <phoneticPr fontId="16" type="noConversion"/>
  </si>
  <si>
    <t>유영모이사</t>
    <phoneticPr fontId="16" type="noConversion"/>
  </si>
  <si>
    <t>아부살라</t>
    <phoneticPr fontId="16" type="noConversion"/>
  </si>
  <si>
    <t>SU TRADE</t>
    <phoneticPr fontId="16" type="noConversion"/>
  </si>
  <si>
    <t>032-742-0995</t>
    <phoneticPr fontId="16" type="noConversion"/>
  </si>
  <si>
    <t>사장님: 010-2054-4366</t>
    <phoneticPr fontId="16" type="noConversion"/>
  </si>
  <si>
    <t>032-834-8249</t>
    <phoneticPr fontId="16" type="noConversion"/>
  </si>
  <si>
    <t xml:space="preserve">010-4232-3382 </t>
    <phoneticPr fontId="16" type="noConversion"/>
  </si>
  <si>
    <t>김순영대리</t>
    <phoneticPr fontId="16" type="noConversion"/>
  </si>
  <si>
    <t>SNG</t>
    <phoneticPr fontId="16" type="noConversion"/>
  </si>
  <si>
    <t>032-834-5536</t>
    <phoneticPr fontId="16" type="noConversion"/>
  </si>
  <si>
    <t>010-2983-0048</t>
    <phoneticPr fontId="16" type="noConversion"/>
  </si>
  <si>
    <t>010-2301-2350 / 010-4710-1733</t>
    <phoneticPr fontId="16" type="noConversion"/>
  </si>
  <si>
    <t>sksk_880@naver.com / 010-4710-1733(오스만)</t>
    <phoneticPr fontId="16" type="noConversion"/>
  </si>
  <si>
    <t>010-3739-5086</t>
    <phoneticPr fontId="16" type="noConversion"/>
  </si>
  <si>
    <t>010-5891-7918</t>
    <phoneticPr fontId="16" type="noConversion"/>
  </si>
  <si>
    <t>화신</t>
    <phoneticPr fontId="16" type="noConversion"/>
  </si>
  <si>
    <t>010-3507-6797</t>
    <phoneticPr fontId="16" type="noConversion"/>
  </si>
  <si>
    <t>010-8768-9580</t>
    <phoneticPr fontId="16" type="noConversion"/>
  </si>
  <si>
    <t>070-8899-2223</t>
    <phoneticPr fontId="16" type="noConversion"/>
  </si>
  <si>
    <t xml:space="preserve">010-8020-2223/010-6532-1918 </t>
    <phoneticPr fontId="16" type="noConversion"/>
  </si>
  <si>
    <t>아암대로 483 프로물류단지</t>
    <phoneticPr fontId="16" type="noConversion"/>
  </si>
  <si>
    <t>엘리트</t>
    <phoneticPr fontId="16" type="noConversion"/>
  </si>
  <si>
    <t>010-2000-0052</t>
    <phoneticPr fontId="16" type="noConversion"/>
  </si>
  <si>
    <t>010-5411-1742</t>
    <phoneticPr fontId="16" type="noConversion"/>
  </si>
  <si>
    <t>TOP트레이딩</t>
    <phoneticPr fontId="16" type="noConversion"/>
  </si>
  <si>
    <t>010-6423-0831</t>
    <phoneticPr fontId="16" type="noConversion"/>
  </si>
  <si>
    <t>살렘</t>
    <phoneticPr fontId="16" type="noConversion"/>
  </si>
  <si>
    <t>010-3307-1449</t>
    <phoneticPr fontId="16" type="noConversion"/>
  </si>
  <si>
    <t>010-4827-1899, 032-834-1997</t>
    <phoneticPr fontId="16" type="noConversion"/>
  </si>
  <si>
    <t>스마일</t>
    <phoneticPr fontId="16" type="noConversion"/>
  </si>
  <si>
    <t>010-8970-7465, 032-572-7465</t>
    <phoneticPr fontId="16" type="noConversion"/>
  </si>
  <si>
    <t>모하마드</t>
    <phoneticPr fontId="16" type="noConversion"/>
  </si>
  <si>
    <t>010-2933-9969</t>
    <phoneticPr fontId="16" type="noConversion"/>
  </si>
  <si>
    <t>구보</t>
    <phoneticPr fontId="16" type="noConversion"/>
  </si>
  <si>
    <t>엄보배(네톤) 010-4758-7814</t>
    <phoneticPr fontId="16" type="noConversion"/>
  </si>
  <si>
    <t>010-5330-5896, 070-7780-3271</t>
    <phoneticPr fontId="16" type="noConversion"/>
  </si>
  <si>
    <t>HS오토모티브(한성)</t>
    <phoneticPr fontId="16" type="noConversion"/>
  </si>
  <si>
    <t>010-3394-2969/010-9649-9877</t>
    <phoneticPr fontId="16" type="noConversion"/>
  </si>
  <si>
    <t>032-831-5607</t>
    <phoneticPr fontId="16" type="noConversion"/>
  </si>
  <si>
    <t>02-2214-0195</t>
    <phoneticPr fontId="16" type="noConversion"/>
  </si>
  <si>
    <t>010-5457-7570</t>
    <phoneticPr fontId="16" type="noConversion"/>
  </si>
  <si>
    <t>현대</t>
    <phoneticPr fontId="16" type="noConversion"/>
  </si>
  <si>
    <t>010-5133-4322, 032-262-0085-6</t>
    <phoneticPr fontId="16" type="noConversion"/>
  </si>
  <si>
    <t>032-833-3091, 010-8832-3904</t>
    <phoneticPr fontId="16" type="noConversion"/>
  </si>
  <si>
    <t>KG</t>
    <phoneticPr fontId="16" type="noConversion"/>
  </si>
  <si>
    <t>조선무역</t>
    <phoneticPr fontId="16" type="noConversion"/>
  </si>
  <si>
    <t>SM</t>
    <phoneticPr fontId="16" type="noConversion"/>
  </si>
  <si>
    <t>010-8254-5955</t>
    <phoneticPr fontId="16" type="noConversion"/>
  </si>
  <si>
    <t>동일</t>
    <phoneticPr fontId="16" type="noConversion"/>
  </si>
  <si>
    <t>010-8787-3902</t>
    <phoneticPr fontId="16" type="noConversion"/>
  </si>
  <si>
    <t>광진</t>
    <phoneticPr fontId="16" type="noConversion"/>
  </si>
  <si>
    <t>이강정</t>
    <phoneticPr fontId="16" type="noConversion"/>
  </si>
  <si>
    <t>032-833-0330</t>
    <phoneticPr fontId="16" type="noConversion"/>
  </si>
  <si>
    <t>AYA</t>
    <phoneticPr fontId="16" type="noConversion"/>
  </si>
  <si>
    <t>SEIF</t>
    <phoneticPr fontId="16" type="noConversion"/>
  </si>
  <si>
    <t>010-2371-6030</t>
    <phoneticPr fontId="16" type="noConversion"/>
  </si>
  <si>
    <t>KCJ</t>
    <phoneticPr fontId="16" type="noConversion"/>
  </si>
  <si>
    <t>장연숙</t>
    <phoneticPr fontId="16" type="noConversion"/>
  </si>
  <si>
    <t>032-834-0061</t>
    <phoneticPr fontId="16" type="noConversion"/>
  </si>
  <si>
    <t>팀장님 010-6730-4025</t>
    <phoneticPr fontId="16" type="noConversion"/>
  </si>
  <si>
    <t>최규영</t>
    <phoneticPr fontId="16" type="noConversion"/>
  </si>
  <si>
    <t>010-2769-2098</t>
    <phoneticPr fontId="16" type="noConversion"/>
  </si>
  <si>
    <t>032-262-0087</t>
    <phoneticPr fontId="16" type="noConversion"/>
  </si>
  <si>
    <t>아신</t>
    <phoneticPr fontId="16" type="noConversion"/>
  </si>
  <si>
    <t>010-9447-7078</t>
    <phoneticPr fontId="16" type="noConversion"/>
  </si>
  <si>
    <t>대명</t>
    <phoneticPr fontId="16" type="noConversion"/>
  </si>
  <si>
    <t>010-5412-3451</t>
    <phoneticPr fontId="16" type="noConversion"/>
  </si>
  <si>
    <t xml:space="preserve">TAMER </t>
    <phoneticPr fontId="16" type="noConversion"/>
  </si>
  <si>
    <t>010-9284-9589</t>
    <phoneticPr fontId="16" type="noConversion"/>
  </si>
  <si>
    <t>이글</t>
    <phoneticPr fontId="16" type="noConversion"/>
  </si>
  <si>
    <t>032-832-7474/010-8978-7017</t>
    <phoneticPr fontId="16" type="noConversion"/>
  </si>
  <si>
    <t>명성코리아시스템</t>
    <phoneticPr fontId="16" type="noConversion"/>
  </si>
  <si>
    <t>010-4762-5367</t>
    <phoneticPr fontId="16" type="noConversion"/>
  </si>
  <si>
    <t>제이엠무역 (JM)</t>
    <phoneticPr fontId="16" type="noConversion"/>
  </si>
  <si>
    <t>010-8986-3980</t>
    <phoneticPr fontId="16" type="noConversion"/>
  </si>
  <si>
    <t>수경무역</t>
    <phoneticPr fontId="16" type="noConversion"/>
  </si>
  <si>
    <t>배진영실장</t>
    <phoneticPr fontId="16" type="noConversion"/>
  </si>
  <si>
    <t>daegyeong5@naver.com</t>
    <phoneticPr fontId="16" type="noConversion"/>
  </si>
  <si>
    <t>한화손해보험(적하보험)</t>
    <phoneticPr fontId="16" type="noConversion"/>
  </si>
  <si>
    <t>박현규</t>
    <phoneticPr fontId="16" type="noConversion"/>
  </si>
  <si>
    <t>010-9085-3728</t>
    <phoneticPr fontId="16" type="noConversion"/>
  </si>
  <si>
    <t>무하마드</t>
    <phoneticPr fontId="16" type="noConversion"/>
  </si>
  <si>
    <t>010-9487-8111</t>
    <phoneticPr fontId="16" type="noConversion"/>
  </si>
  <si>
    <t>053-592-4445</t>
    <phoneticPr fontId="16" type="noConversion"/>
  </si>
  <si>
    <t>로얄</t>
    <phoneticPr fontId="16" type="noConversion"/>
  </si>
  <si>
    <t>세현</t>
    <phoneticPr fontId="16" type="noConversion"/>
  </si>
  <si>
    <t>코코</t>
    <phoneticPr fontId="16" type="noConversion"/>
  </si>
  <si>
    <t>함단</t>
    <phoneticPr fontId="16" type="noConversion"/>
  </si>
  <si>
    <t>010-8300-0284</t>
    <phoneticPr fontId="16" type="noConversion"/>
  </si>
  <si>
    <t>고려무역(MK상사)</t>
    <phoneticPr fontId="16" type="noConversion"/>
  </si>
  <si>
    <t>010-8528-7154</t>
    <phoneticPr fontId="16" type="noConversion"/>
  </si>
  <si>
    <t>010-5478-2644</t>
    <phoneticPr fontId="16" type="noConversion"/>
  </si>
  <si>
    <t>HK</t>
    <phoneticPr fontId="16" type="noConversion"/>
  </si>
  <si>
    <t>알데비</t>
    <phoneticPr fontId="16" type="noConversion"/>
  </si>
  <si>
    <t>사장님 010-8987-4468</t>
    <phoneticPr fontId="16" type="noConversion"/>
  </si>
  <si>
    <t>032-571-4468</t>
    <phoneticPr fontId="16" type="noConversion"/>
  </si>
  <si>
    <t>010-3248-7003</t>
    <phoneticPr fontId="16" type="noConversion"/>
  </si>
  <si>
    <t>엄경옥 실장님</t>
    <phoneticPr fontId="16" type="noConversion"/>
  </si>
  <si>
    <t>010-9055-0460</t>
    <phoneticPr fontId="16" type="noConversion"/>
  </si>
  <si>
    <t>사람트레이딩</t>
    <phoneticPr fontId="16" type="noConversion"/>
  </si>
  <si>
    <t>010-3278-6353</t>
    <phoneticPr fontId="16" type="noConversion"/>
  </si>
  <si>
    <t>한국노동복지</t>
    <phoneticPr fontId="16" type="noConversion"/>
  </si>
  <si>
    <t>최연규 실장님</t>
    <phoneticPr fontId="16" type="noConversion"/>
  </si>
  <si>
    <t>02-2274-5055 / 010-3895-9185</t>
    <phoneticPr fontId="16" type="noConversion"/>
  </si>
  <si>
    <t>johnbona2001@gmail.com</t>
    <phoneticPr fontId="16" type="noConversion"/>
  </si>
  <si>
    <t>사하라</t>
    <phoneticPr fontId="16" type="noConversion"/>
  </si>
  <si>
    <t>010-3324-0786</t>
    <phoneticPr fontId="16" type="noConversion"/>
  </si>
  <si>
    <t>이혜숙실장(플러스)</t>
    <phoneticPr fontId="16" type="noConversion"/>
  </si>
  <si>
    <t>010-8738-6120/ 032-833-7401</t>
    <phoneticPr fontId="16" type="noConversion"/>
  </si>
  <si>
    <t>샤비르(술탄)</t>
    <phoneticPr fontId="16" type="noConversion"/>
  </si>
  <si>
    <t>010-9603-1381</t>
    <phoneticPr fontId="16" type="noConversion"/>
  </si>
  <si>
    <t>캐리어 (2단지)</t>
    <phoneticPr fontId="16" type="noConversion"/>
  </si>
  <si>
    <t>010-3145-7083</t>
    <phoneticPr fontId="16" type="noConversion"/>
  </si>
  <si>
    <t>010-6625-6160</t>
    <phoneticPr fontId="16" type="noConversion"/>
  </si>
  <si>
    <t>리아즈</t>
    <phoneticPr fontId="16" type="noConversion"/>
  </si>
  <si>
    <t>아하마드</t>
    <phoneticPr fontId="16" type="noConversion"/>
  </si>
  <si>
    <t>010-6240-0786</t>
    <phoneticPr fontId="16" type="noConversion"/>
  </si>
  <si>
    <t>신성민</t>
    <phoneticPr fontId="16" type="noConversion"/>
  </si>
  <si>
    <t>010-3507-6797</t>
    <phoneticPr fontId="16" type="noConversion"/>
  </si>
  <si>
    <t>와일</t>
    <phoneticPr fontId="16" type="noConversion"/>
  </si>
  <si>
    <t>010-6246-4124 / 032-831-0585</t>
    <phoneticPr fontId="16" type="noConversion"/>
  </si>
  <si>
    <t>김정아 실장님 010-4115-7483</t>
    <phoneticPr fontId="16" type="noConversion"/>
  </si>
  <si>
    <t>유선옥실장</t>
    <phoneticPr fontId="16" type="noConversion"/>
  </si>
  <si>
    <t>010-9767-3555</t>
    <phoneticPr fontId="16" type="noConversion"/>
  </si>
  <si>
    <t>JC 트레이딩</t>
    <phoneticPr fontId="16" type="noConversion"/>
  </si>
  <si>
    <t>010/9140-2802/010-6369-7282</t>
    <phoneticPr fontId="16" type="noConversion"/>
  </si>
  <si>
    <t>970-599-998-555</t>
    <phoneticPr fontId="16" type="noConversion"/>
  </si>
  <si>
    <t>한이아</t>
    <phoneticPr fontId="16" type="noConversion"/>
  </si>
  <si>
    <t>010-3449-0786</t>
    <phoneticPr fontId="16" type="noConversion"/>
  </si>
  <si>
    <t>실장님 010-2619-8186</t>
    <phoneticPr fontId="16" type="noConversion"/>
  </si>
  <si>
    <t>맥스오토</t>
    <phoneticPr fontId="16" type="noConversion"/>
  </si>
  <si>
    <t>010-6252-3544 / 032-577-2590~</t>
    <phoneticPr fontId="16" type="noConversion"/>
  </si>
  <si>
    <t>032-577-2592</t>
    <phoneticPr fontId="16" type="noConversion"/>
  </si>
  <si>
    <t>제인오터스</t>
    <phoneticPr fontId="16" type="noConversion"/>
  </si>
  <si>
    <t>이태원</t>
    <phoneticPr fontId="16" type="noConversion"/>
  </si>
  <si>
    <t>010-2686-3893</t>
    <phoneticPr fontId="16" type="noConversion"/>
  </si>
  <si>
    <t>010-5835-1710</t>
    <phoneticPr fontId="16" type="noConversion"/>
  </si>
  <si>
    <t>화석 // 정호진 이사님</t>
    <phoneticPr fontId="16" type="noConversion"/>
  </si>
  <si>
    <t>홍연지 032-858-7401</t>
    <phoneticPr fontId="16" type="noConversion"/>
  </si>
  <si>
    <t>장과장 010-9853-1121//정연호이사님 010-2415-7265</t>
    <phoneticPr fontId="16" type="noConversion"/>
  </si>
  <si>
    <t>화석 최윤정 대리 010-8589-3553</t>
    <phoneticPr fontId="16" type="noConversion"/>
  </si>
  <si>
    <t>화석 김재벽 사장님  010-5559-6818</t>
    <phoneticPr fontId="16" type="noConversion"/>
  </si>
  <si>
    <t>010-4422-0786</t>
    <phoneticPr fontId="16" type="noConversion"/>
  </si>
  <si>
    <t>010-2673-3101</t>
    <phoneticPr fontId="16" type="noConversion"/>
  </si>
  <si>
    <t>마스리</t>
    <phoneticPr fontId="16" type="noConversion"/>
  </si>
  <si>
    <t>010-8099-4148</t>
    <phoneticPr fontId="16" type="noConversion"/>
  </si>
  <si>
    <t>KJ</t>
    <phoneticPr fontId="16" type="noConversion"/>
  </si>
  <si>
    <t>032-858-8251 // 010-9795-1714</t>
    <phoneticPr fontId="16" type="noConversion"/>
  </si>
  <si>
    <t>010-3589-3983</t>
    <phoneticPr fontId="16" type="noConversion"/>
  </si>
  <si>
    <t>에버</t>
    <phoneticPr fontId="16" type="noConversion"/>
  </si>
  <si>
    <t>걸프</t>
    <phoneticPr fontId="16" type="noConversion"/>
  </si>
  <si>
    <t>010-6411-2852</t>
    <phoneticPr fontId="16" type="noConversion"/>
  </si>
  <si>
    <t>태양</t>
    <phoneticPr fontId="16" type="noConversion"/>
  </si>
  <si>
    <t>010-8557-6022</t>
    <phoneticPr fontId="16" type="noConversion"/>
  </si>
  <si>
    <t>010-5745-0005 / 070-7720-0002</t>
    <phoneticPr fontId="16" type="noConversion"/>
  </si>
  <si>
    <t>권기현</t>
    <phoneticPr fontId="16" type="noConversion"/>
  </si>
  <si>
    <t>010-2020-4648</t>
    <phoneticPr fontId="16" type="noConversion"/>
  </si>
  <si>
    <t>0081058351710</t>
    <phoneticPr fontId="16" type="noConversion"/>
  </si>
  <si>
    <t>02-2242-1885</t>
    <phoneticPr fontId="16" type="noConversion"/>
  </si>
  <si>
    <t>‭010-7654-7242</t>
    <phoneticPr fontId="16" type="noConversion"/>
  </si>
  <si>
    <t>다카</t>
    <phoneticPr fontId="16" type="noConversion"/>
  </si>
  <si>
    <t>해성</t>
    <phoneticPr fontId="16" type="noConversion"/>
  </si>
  <si>
    <t>010-9722-5544</t>
    <phoneticPr fontId="16" type="noConversion"/>
  </si>
  <si>
    <t>마무드</t>
    <phoneticPr fontId="16" type="noConversion"/>
  </si>
  <si>
    <t>010-7214-2214</t>
    <phoneticPr fontId="16" type="noConversion"/>
  </si>
  <si>
    <t>자칼(자카리아)</t>
    <phoneticPr fontId="16" type="noConversion"/>
  </si>
  <si>
    <t>010-3036-6354</t>
    <phoneticPr fontId="16" type="noConversion"/>
  </si>
  <si>
    <t>010-5165-4554</t>
    <phoneticPr fontId="16" type="noConversion"/>
  </si>
  <si>
    <t>수수무역</t>
    <phoneticPr fontId="16" type="noConversion"/>
  </si>
  <si>
    <t>010-9027-4385</t>
    <phoneticPr fontId="16" type="noConversion"/>
  </si>
  <si>
    <t>성원캐리어</t>
    <phoneticPr fontId="16" type="noConversion"/>
  </si>
  <si>
    <t>카사르아빠</t>
    <phoneticPr fontId="16" type="noConversion"/>
  </si>
  <si>
    <t>032-851-7272</t>
    <phoneticPr fontId="16" type="noConversion"/>
  </si>
  <si>
    <t>올카무역</t>
    <phoneticPr fontId="16" type="noConversion"/>
  </si>
  <si>
    <t>032-833-9281</t>
    <phoneticPr fontId="16" type="noConversion"/>
  </si>
  <si>
    <t>카사르</t>
    <phoneticPr fontId="16" type="noConversion"/>
  </si>
  <si>
    <t>010-4282-4685</t>
    <phoneticPr fontId="16" type="noConversion"/>
  </si>
  <si>
    <t>지아무역 미나스</t>
    <phoneticPr fontId="16" type="noConversion"/>
  </si>
  <si>
    <t>010-7593-0785</t>
    <phoneticPr fontId="16" type="noConversion"/>
  </si>
  <si>
    <t>JK TRADING</t>
    <phoneticPr fontId="16" type="noConversion"/>
  </si>
  <si>
    <t>장서은 실장</t>
    <phoneticPr fontId="16" type="noConversion"/>
  </si>
  <si>
    <t>010-4845-2566</t>
    <phoneticPr fontId="16" type="noConversion"/>
  </si>
  <si>
    <t>032-834-2566</t>
    <phoneticPr fontId="16" type="noConversion"/>
  </si>
  <si>
    <t>010-8996-4333 / 032-581-4333</t>
    <phoneticPr fontId="16" type="noConversion"/>
  </si>
  <si>
    <t>032-581-4333</t>
    <phoneticPr fontId="16" type="noConversion"/>
  </si>
  <si>
    <t>DH TRADING</t>
    <phoneticPr fontId="16" type="noConversion"/>
  </si>
  <si>
    <t>OK TRADING</t>
    <phoneticPr fontId="16" type="noConversion"/>
  </si>
  <si>
    <t>010-9129-5034</t>
    <phoneticPr fontId="16" type="noConversion"/>
  </si>
  <si>
    <t>세미 SEMI</t>
    <phoneticPr fontId="16" type="noConversion"/>
  </si>
  <si>
    <t>정희섭 대표</t>
    <phoneticPr fontId="16" type="noConversion"/>
  </si>
  <si>
    <t>010-7999-4912</t>
    <phoneticPr fontId="16" type="noConversion"/>
  </si>
  <si>
    <t>0303-3130-4912</t>
    <phoneticPr fontId="16" type="noConversion"/>
  </si>
  <si>
    <t>010-8853-3255</t>
    <phoneticPr fontId="16" type="noConversion"/>
  </si>
  <si>
    <t>런 RUN TRADING</t>
    <phoneticPr fontId="16" type="noConversion"/>
  </si>
  <si>
    <t>김도원 대표</t>
    <phoneticPr fontId="16" type="noConversion"/>
  </si>
  <si>
    <t>010-9602-9450/032-831-4885</t>
    <phoneticPr fontId="16" type="noConversion"/>
  </si>
  <si>
    <t>032-831-4886</t>
    <phoneticPr fontId="16" type="noConversion"/>
  </si>
  <si>
    <t>장동석</t>
    <phoneticPr fontId="16" type="noConversion"/>
  </si>
  <si>
    <t>베스트</t>
    <phoneticPr fontId="16" type="noConversion"/>
  </si>
  <si>
    <t>오션</t>
    <phoneticPr fontId="16" type="noConversion"/>
  </si>
  <si>
    <t>010-5479-1233</t>
    <phoneticPr fontId="16" type="noConversion"/>
  </si>
  <si>
    <t>010-9799-5142/032-832-5142</t>
    <phoneticPr fontId="16" type="noConversion"/>
  </si>
  <si>
    <t>032-831-5142</t>
    <phoneticPr fontId="16" type="noConversion"/>
  </si>
  <si>
    <t>02-755-6500</t>
    <phoneticPr fontId="16" type="noConversion"/>
  </si>
  <si>
    <t>판다바쌈</t>
    <phoneticPr fontId="16" type="noConversion"/>
  </si>
  <si>
    <t>010-3193-4333</t>
    <phoneticPr fontId="16" type="noConversion"/>
  </si>
  <si>
    <t>바쌈 실장</t>
    <phoneticPr fontId="16" type="noConversion"/>
  </si>
  <si>
    <t>010-5222-9773</t>
    <phoneticPr fontId="16" type="noConversion"/>
  </si>
  <si>
    <t xml:space="preserve">알리 ALI </t>
    <phoneticPr fontId="16" type="noConversion"/>
  </si>
  <si>
    <t>032-831-8693</t>
    <phoneticPr fontId="16" type="noConversion"/>
  </si>
  <si>
    <t>에이원</t>
    <phoneticPr fontId="16" type="noConversion"/>
  </si>
  <si>
    <t>032-858-4695</t>
    <phoneticPr fontId="16" type="noConversion"/>
  </si>
  <si>
    <t>010-3594-2011</t>
    <phoneticPr fontId="16" type="noConversion"/>
  </si>
  <si>
    <t>비엔무역</t>
    <phoneticPr fontId="16" type="noConversion"/>
  </si>
  <si>
    <t>구지훈 팀장</t>
    <phoneticPr fontId="16" type="noConversion"/>
  </si>
  <si>
    <t>010-5811-8607</t>
    <phoneticPr fontId="16" type="noConversion"/>
  </si>
  <si>
    <t>김대호 사장</t>
    <phoneticPr fontId="16" type="noConversion"/>
  </si>
  <si>
    <t>010-4075-2865</t>
    <phoneticPr fontId="16" type="noConversion"/>
  </si>
  <si>
    <t>아부알리</t>
    <phoneticPr fontId="16" type="noConversion"/>
  </si>
  <si>
    <t>010-8766-5446</t>
    <phoneticPr fontId="16" type="noConversion"/>
  </si>
  <si>
    <t>정진</t>
    <phoneticPr fontId="16" type="noConversion"/>
  </si>
  <si>
    <t>010-8928-5466</t>
    <phoneticPr fontId="16" type="noConversion"/>
  </si>
  <si>
    <t>라완드</t>
    <phoneticPr fontId="16" type="noConversion"/>
  </si>
  <si>
    <t>032-589-8706</t>
    <phoneticPr fontId="16" type="noConversion"/>
  </si>
  <si>
    <t>010-3443-6607</t>
    <phoneticPr fontId="16" type="noConversion"/>
  </si>
  <si>
    <t>파달레</t>
    <phoneticPr fontId="16" type="noConversion"/>
  </si>
  <si>
    <t>032-851-6607</t>
    <phoneticPr fontId="16" type="noConversion"/>
  </si>
  <si>
    <t>아부니달 막내 동생 HAMMADA</t>
    <phoneticPr fontId="16" type="noConversion"/>
  </si>
  <si>
    <t>010-4889-7697</t>
    <phoneticPr fontId="16" type="noConversion"/>
  </si>
  <si>
    <t>슈코카니 바쌈</t>
    <phoneticPr fontId="16" type="noConversion"/>
  </si>
  <si>
    <t>임희성이사님</t>
    <phoneticPr fontId="16" type="noConversion"/>
  </si>
  <si>
    <t>010-8917-2330</t>
    <phoneticPr fontId="16" type="noConversion"/>
  </si>
  <si>
    <t>보고타 부명</t>
    <phoneticPr fontId="16" type="noConversion"/>
  </si>
  <si>
    <t>010-3243-2782/010-3265-2782</t>
    <phoneticPr fontId="16" type="noConversion"/>
  </si>
  <si>
    <t>PAK (피에이케이)</t>
    <phoneticPr fontId="16" type="noConversion"/>
  </si>
  <si>
    <t>지아칸</t>
    <phoneticPr fontId="16" type="noConversion"/>
  </si>
  <si>
    <t>02-790-5103</t>
    <phoneticPr fontId="16" type="noConversion"/>
  </si>
  <si>
    <t>서울시 용산구 대사관로 6가길 45(한남동) 우편번호 04403</t>
    <phoneticPr fontId="16" type="noConversion"/>
  </si>
  <si>
    <t>스위스</t>
    <phoneticPr fontId="16" type="noConversion"/>
  </si>
  <si>
    <t>032-858-8845</t>
    <phoneticPr fontId="16" type="noConversion"/>
  </si>
  <si>
    <t>HJ 쉬핑</t>
    <phoneticPr fontId="16" type="noConversion"/>
  </si>
  <si>
    <t>02-752-2236 // 010-7545-5639</t>
    <phoneticPr fontId="16" type="noConversion"/>
  </si>
  <si>
    <t>02-752-2237</t>
    <phoneticPr fontId="16" type="noConversion"/>
  </si>
  <si>
    <t>커즈네</t>
    <phoneticPr fontId="16" type="noConversion"/>
  </si>
  <si>
    <t>070-7826-4963</t>
    <phoneticPr fontId="16" type="noConversion"/>
  </si>
  <si>
    <t>맵스</t>
    <phoneticPr fontId="16" type="noConversion"/>
  </si>
  <si>
    <t>홍창범 부장</t>
    <phoneticPr fontId="16" type="noConversion"/>
  </si>
  <si>
    <t>서울시 금천구 가단디지털1로 128, 에스티엑스브이타워 608호</t>
    <phoneticPr fontId="16" type="noConversion"/>
  </si>
  <si>
    <t>유엠인트라 (DS KOREA)</t>
    <phoneticPr fontId="16" type="noConversion"/>
  </si>
  <si>
    <t>010 6306 743</t>
    <phoneticPr fontId="16" type="noConversion"/>
  </si>
  <si>
    <t>031-288-0995</t>
    <phoneticPr fontId="16" type="noConversion"/>
  </si>
  <si>
    <t>031-652-2060</t>
    <phoneticPr fontId="16" type="noConversion"/>
  </si>
  <si>
    <t>짐라인</t>
    <phoneticPr fontId="16" type="noConversion"/>
  </si>
  <si>
    <t>02-398-0431</t>
    <phoneticPr fontId="16" type="noConversion"/>
  </si>
  <si>
    <t>010 2330 1605</t>
    <phoneticPr fontId="16" type="noConversion"/>
  </si>
  <si>
    <t>010-9733-5765</t>
    <phoneticPr fontId="16" type="noConversion"/>
  </si>
  <si>
    <t>복합기 (A4)</t>
    <phoneticPr fontId="16" type="noConversion"/>
  </si>
  <si>
    <t>사장님</t>
    <phoneticPr fontId="16" type="noConversion"/>
  </si>
  <si>
    <t>010-2313-3121</t>
    <phoneticPr fontId="16" type="noConversion"/>
  </si>
  <si>
    <t>나린</t>
    <phoneticPr fontId="16" type="noConversion"/>
  </si>
  <si>
    <t>010-8757-1155</t>
    <phoneticPr fontId="16" type="noConversion"/>
  </si>
  <si>
    <t>010-2229-9144</t>
    <phoneticPr fontId="16" type="noConversion"/>
  </si>
  <si>
    <t>02-313-1174</t>
    <phoneticPr fontId="16" type="noConversion"/>
  </si>
  <si>
    <t>(기존 HS 아님) 여긴 트레이딩</t>
    <phoneticPr fontId="16" type="noConversion"/>
  </si>
  <si>
    <t xml:space="preserve">010-5350-9701 </t>
    <phoneticPr fontId="16" type="noConversion"/>
  </si>
  <si>
    <t>김동현 이사님</t>
    <phoneticPr fontId="16" type="noConversion"/>
  </si>
  <si>
    <t>010-2330-1605</t>
    <phoneticPr fontId="16" type="noConversion"/>
  </si>
  <si>
    <t>영찬 계장님</t>
    <phoneticPr fontId="16" type="noConversion"/>
  </si>
  <si>
    <t>010 2242 9293</t>
    <phoneticPr fontId="16" type="noConversion"/>
  </si>
  <si>
    <t>A1 에이원</t>
    <phoneticPr fontId="16" type="noConversion"/>
  </si>
  <si>
    <t>숫띠(알라딘)</t>
    <phoneticPr fontId="16" type="noConversion"/>
  </si>
  <si>
    <t>010-4318-6182</t>
    <phoneticPr fontId="16" type="noConversion"/>
  </si>
  <si>
    <t>이동순 (CMA)</t>
    <phoneticPr fontId="16" type="noConversion"/>
  </si>
  <si>
    <t>이동순 이사님</t>
    <phoneticPr fontId="16" type="noConversion"/>
  </si>
  <si>
    <t>010-8859-7676</t>
    <phoneticPr fontId="16" type="noConversion"/>
  </si>
  <si>
    <t>프로카비스 (캐리어)</t>
    <phoneticPr fontId="16" type="noConversion"/>
  </si>
  <si>
    <t>이현섭부장님</t>
    <phoneticPr fontId="16" type="noConversion"/>
  </si>
  <si>
    <t>032-834-7500</t>
    <phoneticPr fontId="16" type="noConversion"/>
  </si>
  <si>
    <t>032-834-8338</t>
    <phoneticPr fontId="16" type="noConversion"/>
  </si>
  <si>
    <t>010-6317-9268</t>
    <phoneticPr fontId="16" type="noConversion"/>
  </si>
  <si>
    <t>함마드</t>
    <phoneticPr fontId="16" type="noConversion"/>
  </si>
  <si>
    <t>010-7926-8007</t>
    <phoneticPr fontId="16" type="noConversion"/>
  </si>
  <si>
    <t>임경진</t>
    <phoneticPr fontId="16" type="noConversion"/>
  </si>
  <si>
    <t>010-6382-6687</t>
    <phoneticPr fontId="16" type="noConversion"/>
  </si>
  <si>
    <t>인천시 연수구 능허대로 222 송도 수출센터 2층 A-1</t>
    <phoneticPr fontId="16" type="noConversion"/>
  </si>
  <si>
    <t>이시오상</t>
    <phoneticPr fontId="16" type="noConversion"/>
  </si>
  <si>
    <t>휘닉스</t>
    <phoneticPr fontId="16" type="noConversion"/>
  </si>
  <si>
    <t>032-763-8036</t>
    <phoneticPr fontId="16" type="noConversion"/>
  </si>
  <si>
    <t>010-2767-3934</t>
    <phoneticPr fontId="16" type="noConversion"/>
  </si>
  <si>
    <t>신한</t>
    <phoneticPr fontId="16" type="noConversion"/>
  </si>
  <si>
    <t>032-765-5866</t>
    <phoneticPr fontId="16" type="noConversion"/>
  </si>
  <si>
    <t>세림 캐리어</t>
    <phoneticPr fontId="16" type="noConversion"/>
  </si>
  <si>
    <t>010-3251-8182</t>
    <phoneticPr fontId="16" type="noConversion"/>
  </si>
  <si>
    <t>010-4610-8009</t>
    <phoneticPr fontId="16" type="noConversion"/>
  </si>
  <si>
    <t>SI</t>
    <phoneticPr fontId="16" type="noConversion"/>
  </si>
  <si>
    <t>김진영부장님</t>
    <phoneticPr fontId="16" type="noConversion"/>
  </si>
  <si>
    <t>032-881-5722</t>
    <phoneticPr fontId="16" type="noConversion"/>
  </si>
  <si>
    <t>032-886-3434</t>
    <phoneticPr fontId="28" type="noConversion"/>
  </si>
  <si>
    <t>010-9518-3434</t>
    <phoneticPr fontId="28" type="noConversion"/>
  </si>
  <si>
    <t>이호준이사</t>
    <phoneticPr fontId="28" type="noConversion"/>
  </si>
  <si>
    <t>032-887-4525</t>
    <phoneticPr fontId="28" type="noConversion"/>
  </si>
  <si>
    <t>010-8542-4595</t>
    <phoneticPr fontId="28" type="noConversion"/>
  </si>
  <si>
    <t>02-2682-0400</t>
    <phoneticPr fontId="28" type="noConversion"/>
  </si>
  <si>
    <t>02-2060-2400</t>
    <phoneticPr fontId="28" type="noConversion"/>
  </si>
  <si>
    <t>정철우소장</t>
    <phoneticPr fontId="28" type="noConversion"/>
  </si>
  <si>
    <t>길로직스</t>
    <phoneticPr fontId="28" type="noConversion"/>
  </si>
  <si>
    <t>국보</t>
    <phoneticPr fontId="28" type="noConversion"/>
  </si>
  <si>
    <t>부산 수입</t>
    <phoneticPr fontId="28" type="noConversion"/>
  </si>
  <si>
    <t>051-464-3877</t>
    <phoneticPr fontId="28" type="noConversion"/>
  </si>
  <si>
    <t>051-462-0950</t>
    <phoneticPr fontId="28" type="noConversion"/>
  </si>
  <si>
    <t>010-4445-7682</t>
    <phoneticPr fontId="28" type="noConversion"/>
  </si>
  <si>
    <t>skyhoon38@kukbo.com</t>
    <phoneticPr fontId="28" type="noConversion"/>
  </si>
  <si>
    <t>부산 수출</t>
    <phoneticPr fontId="28" type="noConversion"/>
  </si>
  <si>
    <t>054-463-4855</t>
    <phoneticPr fontId="28" type="noConversion"/>
  </si>
  <si>
    <t>051-467-1641</t>
    <phoneticPr fontId="28" type="noConversion"/>
  </si>
  <si>
    <t>haza0616@kukbo.com</t>
    <phoneticPr fontId="28" type="noConversion"/>
  </si>
  <si>
    <t>부곡 수출</t>
    <phoneticPr fontId="28" type="noConversion"/>
  </si>
  <si>
    <t>010-9999-9547</t>
    <phoneticPr fontId="28" type="noConversion"/>
  </si>
  <si>
    <t>lovepsh7@kukbo.com</t>
    <phoneticPr fontId="28" type="noConversion"/>
  </si>
  <si>
    <t>인천 수입</t>
    <phoneticPr fontId="28" type="noConversion"/>
  </si>
  <si>
    <t>032-889-8353</t>
    <phoneticPr fontId="28" type="noConversion"/>
  </si>
  <si>
    <t>032-883-4003</t>
    <phoneticPr fontId="28" type="noConversion"/>
  </si>
  <si>
    <t>010-8875-6255</t>
    <phoneticPr fontId="28" type="noConversion"/>
  </si>
  <si>
    <t>jjukul@kukbo.com</t>
    <phoneticPr fontId="28" type="noConversion"/>
  </si>
  <si>
    <t>인천 수출</t>
    <phoneticPr fontId="28" type="noConversion"/>
  </si>
  <si>
    <t>032-889-8352</t>
    <phoneticPr fontId="28" type="noConversion"/>
  </si>
  <si>
    <t>010-2902-2869</t>
    <phoneticPr fontId="28" type="noConversion"/>
  </si>
  <si>
    <t>kimjd@kukbo.com</t>
    <phoneticPr fontId="28" type="noConversion"/>
  </si>
  <si>
    <t>010-7572-6320</t>
    <phoneticPr fontId="28" type="noConversion"/>
  </si>
  <si>
    <t>031-683-9269</t>
    <phoneticPr fontId="28" type="noConversion"/>
  </si>
  <si>
    <t>heum03@kukbo.com</t>
    <phoneticPr fontId="28" type="noConversion"/>
  </si>
  <si>
    <t>광양 수출입</t>
    <phoneticPr fontId="28" type="noConversion"/>
  </si>
  <si>
    <t>061-794-0864</t>
    <phoneticPr fontId="28" type="noConversion"/>
  </si>
  <si>
    <t>010-5118-4413</t>
    <phoneticPr fontId="28" type="noConversion"/>
  </si>
  <si>
    <t>smops@kukbo.com</t>
    <phoneticPr fontId="28" type="noConversion"/>
  </si>
  <si>
    <t>aimohe@kukbo.com</t>
    <phoneticPr fontId="28" type="noConversion"/>
  </si>
  <si>
    <t>영업 서울</t>
    <phoneticPr fontId="28" type="noConversion"/>
  </si>
  <si>
    <t>02-750-0318</t>
    <phoneticPr fontId="28" type="noConversion"/>
  </si>
  <si>
    <t>02-765-5550</t>
    <phoneticPr fontId="28" type="noConversion"/>
  </si>
  <si>
    <t>010-7710-5052</t>
    <phoneticPr fontId="28" type="noConversion"/>
  </si>
  <si>
    <t>cha5052@kukbo.com</t>
    <phoneticPr fontId="28" type="noConversion"/>
  </si>
  <si>
    <t>bk7061@hanmail.net</t>
    <phoneticPr fontId="28" type="noConversion"/>
  </si>
  <si>
    <t>롯데</t>
    <phoneticPr fontId="28" type="noConversion"/>
  </si>
  <si>
    <t>남훈 대리</t>
    <phoneticPr fontId="28" type="noConversion"/>
  </si>
  <si>
    <t>010-9285-0097</t>
    <phoneticPr fontId="28" type="noConversion"/>
  </si>
  <si>
    <t>보험</t>
    <phoneticPr fontId="28" type="noConversion"/>
  </si>
  <si>
    <t>02-779-3820~3</t>
    <phoneticPr fontId="28" type="noConversion"/>
  </si>
  <si>
    <t>포장</t>
    <phoneticPr fontId="28" type="noConversion"/>
  </si>
  <si>
    <t>010-8383-1885</t>
    <phoneticPr fontId="28" type="noConversion"/>
  </si>
  <si>
    <t>jin6081@daum.net</t>
    <phoneticPr fontId="16" type="noConversion"/>
  </si>
  <si>
    <t>창고</t>
    <phoneticPr fontId="28" type="noConversion"/>
  </si>
  <si>
    <t>K.C.S.L</t>
    <phoneticPr fontId="28" type="noConversion"/>
  </si>
  <si>
    <t>김광호 차장/김은정</t>
    <phoneticPr fontId="28" type="noConversion"/>
  </si>
  <si>
    <t>kkh@kcsl.co.kr</t>
    <phoneticPr fontId="28" type="noConversion"/>
  </si>
  <si>
    <t>손호영 대표</t>
    <phoneticPr fontId="28" type="noConversion"/>
  </si>
  <si>
    <t>CFS(수입)</t>
    <phoneticPr fontId="28" type="noConversion"/>
  </si>
  <si>
    <t>055-367-7260</t>
    <phoneticPr fontId="28" type="noConversion"/>
  </si>
  <si>
    <t>055-367-7255</t>
    <phoneticPr fontId="28" type="noConversion"/>
  </si>
  <si>
    <t>주소: 경상남도 양산시 물금읍 제방로 225</t>
    <phoneticPr fontId="28" type="noConversion"/>
  </si>
  <si>
    <t>글로벌로지텍</t>
    <phoneticPr fontId="28" type="noConversion"/>
  </si>
  <si>
    <t>055-608-7007</t>
    <phoneticPr fontId="28" type="noConversion"/>
  </si>
  <si>
    <t>055-604-7075</t>
    <phoneticPr fontId="28" type="noConversion"/>
  </si>
  <si>
    <t>청강</t>
    <phoneticPr fontId="28" type="noConversion"/>
  </si>
  <si>
    <t>051-831-8008</t>
    <phoneticPr fontId="28" type="noConversion"/>
  </si>
  <si>
    <t>051-831-7887</t>
    <phoneticPr fontId="28" type="noConversion"/>
  </si>
  <si>
    <t>나이가이은산</t>
    <phoneticPr fontId="28" type="noConversion"/>
  </si>
  <si>
    <t>055-606-8104</t>
    <phoneticPr fontId="28" type="noConversion"/>
  </si>
  <si>
    <t>055-547-1108</t>
    <phoneticPr fontId="28" type="noConversion"/>
  </si>
  <si>
    <t>주소: 경상남도 창원시 진해구 신항8로 343 (남문동, 나이가이은산로지틱스(주))</t>
    <phoneticPr fontId="28" type="noConversion"/>
  </si>
  <si>
    <t>055-382-8782</t>
    <phoneticPr fontId="28" type="noConversion"/>
  </si>
  <si>
    <t>055-372-0556,9</t>
    <phoneticPr fontId="28" type="noConversion"/>
  </si>
  <si>
    <t>주소: 경상남도 양산시 산막공단북3길 15 (산막동, 신양산보세창고)</t>
    <phoneticPr fontId="28" type="noConversion"/>
  </si>
  <si>
    <t>055-540-9000</t>
    <phoneticPr fontId="28" type="noConversion"/>
  </si>
  <si>
    <t>055-540-9001,2</t>
    <phoneticPr fontId="28" type="noConversion"/>
  </si>
  <si>
    <t>은산신항만</t>
    <phoneticPr fontId="28" type="noConversion"/>
  </si>
  <si>
    <t>051-465-9966</t>
    <phoneticPr fontId="28" type="noConversion"/>
  </si>
  <si>
    <t>051-793-0891</t>
    <phoneticPr fontId="28" type="noConversion"/>
  </si>
  <si>
    <t>주소: 부산 강서구 화전동 559번지</t>
    <phoneticPr fontId="28" type="noConversion"/>
  </si>
  <si>
    <t>032-889-5100</t>
    <phoneticPr fontId="28" type="noConversion"/>
  </si>
  <si>
    <t>032-889-5400</t>
    <phoneticPr fontId="28" type="noConversion"/>
  </si>
  <si>
    <t>(주)마레종합물류(컨) 보세창고</t>
    <phoneticPr fontId="28" type="noConversion"/>
  </si>
  <si>
    <t>055-384-1111</t>
    <phoneticPr fontId="28" type="noConversion"/>
  </si>
  <si>
    <t>055-384-2201</t>
    <phoneticPr fontId="28" type="noConversion"/>
  </si>
  <si>
    <t>페어허브물류</t>
    <phoneticPr fontId="28" type="noConversion"/>
  </si>
  <si>
    <t>055-548-8700</t>
    <phoneticPr fontId="28" type="noConversion"/>
  </si>
  <si>
    <t>055-548-8719,20,57,59</t>
    <phoneticPr fontId="28" type="noConversion"/>
  </si>
  <si>
    <t>주소: 경상남도 창원시 진해구 신항8로 321 (남문동, 페어허브물류(주))</t>
    <phoneticPr fontId="28" type="noConversion"/>
  </si>
  <si>
    <t>CFS(수출)</t>
    <phoneticPr fontId="28" type="noConversion"/>
  </si>
  <si>
    <t>천경 CFS</t>
    <phoneticPr fontId="28" type="noConversion"/>
  </si>
  <si>
    <t>정연술 차장</t>
    <phoneticPr fontId="28" type="noConversion"/>
  </si>
  <si>
    <t>051-642-9058</t>
    <phoneticPr fontId="28" type="noConversion"/>
  </si>
  <si>
    <t>010-2432-0861</t>
    <phoneticPr fontId="28" type="noConversion"/>
  </si>
  <si>
    <t>주소: 부산시 동구 좌천동 1116번지 허치슨터미널 내㈜천경 / 보세구역 창고코드: 030-86-249</t>
    <phoneticPr fontId="28" type="noConversion"/>
  </si>
  <si>
    <t>051-719-5107</t>
    <phoneticPr fontId="28" type="noConversion"/>
  </si>
  <si>
    <t>051-633-9672</t>
    <phoneticPr fontId="28" type="noConversion"/>
  </si>
  <si>
    <t>주소: 부산광역시 남구 용당동 123번지 씨제이대한통운 BPTS CFS / 도로명: 부산광역시 남구 신선로 294  컨)부산창고운영파트 / 창고코드:030-86-067</t>
    <phoneticPr fontId="28" type="noConversion"/>
  </si>
  <si>
    <t>02-771-3806</t>
    <phoneticPr fontId="16" type="noConversion"/>
  </si>
  <si>
    <t>010-2458-0401</t>
    <phoneticPr fontId="16" type="noConversion"/>
  </si>
  <si>
    <t>su0307@intlmaritime.com</t>
    <phoneticPr fontId="16" type="noConversion"/>
  </si>
  <si>
    <t>오윤주 과장 (업무) - 네이트온</t>
    <phoneticPr fontId="16" type="noConversion"/>
  </si>
  <si>
    <t>최진호 과장</t>
    <phoneticPr fontId="16" type="noConversion"/>
  </si>
  <si>
    <t>송영찬 대리</t>
    <phoneticPr fontId="16" type="noConversion"/>
  </si>
  <si>
    <t>010-2242-9293</t>
    <phoneticPr fontId="16" type="noConversion"/>
  </si>
  <si>
    <t>주소 : 서울 중구 서소문로 38, 센트럴타워 605호</t>
    <phoneticPr fontId="16" type="noConversion"/>
  </si>
  <si>
    <t>가인해운</t>
    <phoneticPr fontId="16" type="noConversion"/>
  </si>
  <si>
    <t>최민진</t>
    <phoneticPr fontId="16" type="noConversion"/>
  </si>
  <si>
    <t>02-2636-2222 / alswlssid321@nate.com</t>
    <phoneticPr fontId="16" type="noConversion"/>
  </si>
  <si>
    <t>02-2636-1221</t>
    <phoneticPr fontId="16" type="noConversion"/>
  </si>
  <si>
    <t>010-3266-1830</t>
    <phoneticPr fontId="16" type="noConversion"/>
  </si>
  <si>
    <t>mjchoi@gainshipping.com</t>
    <phoneticPr fontId="16" type="noConversion"/>
  </si>
  <si>
    <t>김온유</t>
    <phoneticPr fontId="16" type="noConversion"/>
  </si>
  <si>
    <t>DIR : 070-7717-2225</t>
    <phoneticPr fontId="16" type="noConversion"/>
  </si>
  <si>
    <t>oykim@gainshipping.com</t>
    <phoneticPr fontId="16" type="noConversion"/>
  </si>
  <si>
    <t>피닉스</t>
    <phoneticPr fontId="16" type="noConversion"/>
  </si>
  <si>
    <t>DIR 070-4452-1424 / Rep. : 032-834-0029 / tngus4833@nate.com</t>
    <phoneticPr fontId="16" type="noConversion"/>
  </si>
  <si>
    <t>Rep. : 032-834-0029</t>
    <phoneticPr fontId="16" type="noConversion"/>
  </si>
  <si>
    <t>남궁다정</t>
    <phoneticPr fontId="16" type="noConversion"/>
  </si>
  <si>
    <t>NMT</t>
    <phoneticPr fontId="16" type="noConversion"/>
  </si>
  <si>
    <t>김재형 이사 (연락X)</t>
    <phoneticPr fontId="16" type="noConversion"/>
  </si>
  <si>
    <t>010-9879-9488</t>
    <phoneticPr fontId="16" type="noConversion"/>
  </si>
  <si>
    <t>양철수 부장 (영업) - 부킹 &amp; 운임 이분께 문의하기</t>
    <phoneticPr fontId="16" type="noConversion"/>
  </si>
  <si>
    <t>010-8730-0608</t>
    <phoneticPr fontId="16" type="noConversion"/>
  </si>
  <si>
    <t>cs.yang@nmtshipping.com</t>
    <phoneticPr fontId="16" type="noConversion"/>
  </si>
  <si>
    <t>02-313-9663</t>
    <phoneticPr fontId="16" type="noConversion"/>
  </si>
  <si>
    <t>02-365-9663</t>
    <phoneticPr fontId="16" type="noConversion"/>
  </si>
  <si>
    <t>sj.hong@nmtshipping.com</t>
    <phoneticPr fontId="16" type="noConversion"/>
  </si>
  <si>
    <t>010-9465-5342</t>
    <phoneticPr fontId="16" type="noConversion"/>
  </si>
  <si>
    <t>jy.kang@nmtshipping.com</t>
    <phoneticPr fontId="16" type="noConversion"/>
  </si>
  <si>
    <t>yr.ha@nmtshipping.com</t>
    <phoneticPr fontId="16" type="noConversion"/>
  </si>
  <si>
    <t>김진현 이사 (영업)</t>
    <phoneticPr fontId="16" type="noConversion"/>
  </si>
  <si>
    <t>010-5255-2563</t>
    <phoneticPr fontId="16" type="noConversion"/>
  </si>
  <si>
    <t>010-2801-2651</t>
    <phoneticPr fontId="16" type="noConversion"/>
  </si>
  <si>
    <t>박장호 주임 (영업)</t>
    <phoneticPr fontId="16" type="noConversion"/>
  </si>
  <si>
    <t>010-3469-1769</t>
    <phoneticPr fontId="16" type="noConversion"/>
  </si>
  <si>
    <t>FAX : 02-323-7026</t>
    <phoneticPr fontId="16" type="noConversion"/>
  </si>
  <si>
    <t>mpp@mpplogistics.co.kr</t>
    <phoneticPr fontId="16" type="noConversion"/>
  </si>
  <si>
    <t>김효선 부장 (업무)</t>
    <phoneticPr fontId="16" type="noConversion"/>
  </si>
  <si>
    <t>02-323-7021 / hyosun1028@nate.com</t>
    <phoneticPr fontId="16" type="noConversion"/>
  </si>
  <si>
    <t>홍애리 차장 (업무)</t>
    <phoneticPr fontId="16" type="noConversion"/>
  </si>
  <si>
    <t>DIR : 070-4188-2746 / 02-323-7021 / ghddofl@nate.com</t>
    <phoneticPr fontId="16" type="noConversion"/>
  </si>
  <si>
    <t>유은경 차장 (업무)</t>
    <phoneticPr fontId="16" type="noConversion"/>
  </si>
  <si>
    <t>madeon2@nate.com</t>
    <phoneticPr fontId="16" type="noConversion"/>
  </si>
  <si>
    <t>구지은 주임 (업무)</t>
    <phoneticPr fontId="16" type="noConversion"/>
  </si>
  <si>
    <t>DIR : 070-7706-4885 / 02-323-7021 / isi04033@naver.com</t>
    <phoneticPr fontId="16" type="noConversion"/>
  </si>
  <si>
    <t>김서연 사원</t>
    <phoneticPr fontId="16" type="noConversion"/>
  </si>
  <si>
    <t>DIR : 070-4188-2745  TEL : +82-2-323-7021</t>
    <phoneticPr fontId="16" type="noConversion"/>
  </si>
  <si>
    <t>02-323-7021 / 네이트온 : jsh040301@naver.com</t>
    <phoneticPr fontId="16" type="noConversion"/>
  </si>
  <si>
    <t>주소 : 서울특별시 마포구 양화로 156, LG팰리스빌딩 1528호 (우:04050)</t>
    <phoneticPr fontId="16" type="noConversion"/>
  </si>
  <si>
    <t>NSI MARINE</t>
    <phoneticPr fontId="16" type="noConversion"/>
  </si>
  <si>
    <t>안은지 과장</t>
    <phoneticPr fontId="16" type="noConversion"/>
  </si>
  <si>
    <t>구해리 님</t>
    <phoneticPr fontId="16" type="noConversion"/>
  </si>
  <si>
    <t>sun@nsimarine.co.kr</t>
    <phoneticPr fontId="16" type="noConversion"/>
  </si>
  <si>
    <t>02-720-5637</t>
    <phoneticPr fontId="16" type="noConversion"/>
  </si>
  <si>
    <t>nsi@nsimarine.co.kr</t>
    <phoneticPr fontId="16" type="noConversion"/>
  </si>
  <si>
    <t>DIR 070-4632-1732 / T. 02-756-3400</t>
    <phoneticPr fontId="16" type="noConversion"/>
  </si>
  <si>
    <t>02-756-3789</t>
    <phoneticPr fontId="16" type="noConversion"/>
  </si>
  <si>
    <t>M. 010-5398-7454</t>
    <phoneticPr fontId="16" type="noConversion"/>
  </si>
  <si>
    <t>ricky@jssa.co.kr</t>
    <phoneticPr fontId="16" type="noConversion"/>
  </si>
  <si>
    <t>sechoi@jssa.co.kr</t>
    <phoneticPr fontId="16" type="noConversion"/>
  </si>
  <si>
    <t>조아라 대리 (업무)</t>
    <phoneticPr fontId="16" type="noConversion"/>
  </si>
  <si>
    <t>DIR 070-4336-0863 / joahra92@nate.com</t>
    <phoneticPr fontId="16" type="noConversion"/>
  </si>
  <si>
    <t>M. 010-2066-3549</t>
    <phoneticPr fontId="16" type="noConversion"/>
  </si>
  <si>
    <t xml:space="preserve">arajo@jssa.co.kr </t>
    <phoneticPr fontId="16" type="noConversion"/>
  </si>
  <si>
    <t>070-4632-1667</t>
    <phoneticPr fontId="16" type="noConversion"/>
  </si>
  <si>
    <t>정예림 사원 (새로 오신 업무)</t>
    <phoneticPr fontId="16" type="noConversion"/>
  </si>
  <si>
    <t>주소 : 서울특별시 중구 퇴계로36가길 10, 3층(필동2가, 주성빌딩) --- 2023/06/21 폐사 사옥 이전으로 주소지 변경됨</t>
    <phoneticPr fontId="16" type="noConversion"/>
  </si>
  <si>
    <t>강재홍 대리님 (업무)</t>
    <phoneticPr fontId="16" type="noConversion"/>
  </si>
  <si>
    <t>DIR 070-5015-2423</t>
    <phoneticPr fontId="16" type="noConversion"/>
  </si>
  <si>
    <t>02-313-9452</t>
    <phoneticPr fontId="16" type="noConversion"/>
  </si>
  <si>
    <t>acc@daehansna.com</t>
    <phoneticPr fontId="16" type="noConversion"/>
  </si>
  <si>
    <t>CNC 씨앤드씨</t>
    <phoneticPr fontId="16" type="noConversion"/>
  </si>
  <si>
    <t>010-7127-0607</t>
    <phoneticPr fontId="16" type="noConversion"/>
  </si>
  <si>
    <t>이선화 차장</t>
    <phoneticPr fontId="16" type="noConversion"/>
  </si>
  <si>
    <t>REP : 02-730-5445</t>
    <phoneticPr fontId="16" type="noConversion"/>
  </si>
  <si>
    <t>cnc@cnclgst.com</t>
    <phoneticPr fontId="16" type="noConversion"/>
  </si>
  <si>
    <t>트랜스로</t>
    <phoneticPr fontId="16" type="noConversion"/>
  </si>
  <si>
    <t>김지영 과장 (업무)</t>
    <phoneticPr fontId="16" type="noConversion"/>
  </si>
  <si>
    <t>김경태 과장 (업무)</t>
    <phoneticPr fontId="16" type="noConversion"/>
  </si>
  <si>
    <t>02-2671-1052 / skdirudxo@nate.com</t>
    <phoneticPr fontId="16" type="noConversion"/>
  </si>
  <si>
    <t>02-2675-7941</t>
    <phoneticPr fontId="16" type="noConversion"/>
  </si>
  <si>
    <t>010-3164-2905</t>
    <phoneticPr fontId="16" type="noConversion"/>
  </si>
  <si>
    <t>ktkim@transro.com</t>
    <phoneticPr fontId="16" type="noConversion"/>
  </si>
  <si>
    <t>주소 : 서울시 영등포구 영등포로 116, 2층 (대라 빌딩)</t>
    <phoneticPr fontId="16" type="noConversion"/>
  </si>
  <si>
    <t xml:space="preserve">씨케이엑스 (CKX)
/ CMA 프리타운, 시에라리온 /
/ COSCO 도미니카 / </t>
    <phoneticPr fontId="16" type="noConversion"/>
  </si>
  <si>
    <t>김충권 대표이사 (짐라인 출신)</t>
    <phoneticPr fontId="16" type="noConversion"/>
  </si>
  <si>
    <t>02-3486-2098</t>
    <phoneticPr fontId="16" type="noConversion"/>
  </si>
  <si>
    <t>ckx@ckx.co.kr</t>
    <phoneticPr fontId="16" type="noConversion"/>
  </si>
  <si>
    <t>010-5895-0132 / TEL : 02-730-0039</t>
    <phoneticPr fontId="16" type="noConversion"/>
  </si>
  <si>
    <t>임태구 이사 (코스코 출신)</t>
    <phoneticPr fontId="16" type="noConversion"/>
  </si>
  <si>
    <t>010-9255-5291 / TEL : 02-730-0139</t>
    <phoneticPr fontId="16" type="noConversion"/>
  </si>
  <si>
    <t>DIR 070-4496-3469 / TEL : 02-730-0139</t>
    <phoneticPr fontId="16" type="noConversion"/>
  </si>
  <si>
    <t>010-2732-6784</t>
    <phoneticPr fontId="16" type="noConversion"/>
  </si>
  <si>
    <t>mins@ckx.co.kr</t>
    <phoneticPr fontId="16" type="noConversion"/>
  </si>
  <si>
    <t>대표 이메일주소</t>
    <phoneticPr fontId="16" type="noConversion"/>
  </si>
  <si>
    <t>DIR 070-8804-0427 / 02-730-0039</t>
    <phoneticPr fontId="16" type="noConversion"/>
  </si>
  <si>
    <t>dbyoon@ckx.co.kr / dbyoon0213@gmail.com</t>
    <phoneticPr fontId="16" type="noConversion"/>
  </si>
  <si>
    <t>라임로지스</t>
    <phoneticPr fontId="16" type="noConversion"/>
  </si>
  <si>
    <t>임소담 대리</t>
    <phoneticPr fontId="16" type="noConversion"/>
  </si>
  <si>
    <t>02-6925-1716 / limsodam1027@nate.com</t>
    <phoneticPr fontId="16" type="noConversion"/>
  </si>
  <si>
    <t>ops@limelogis.com</t>
    <phoneticPr fontId="16" type="noConversion"/>
  </si>
  <si>
    <t>02-2634-2421</t>
    <phoneticPr fontId="16" type="noConversion"/>
  </si>
  <si>
    <t>NK GLOBAL (NEO)</t>
    <phoneticPr fontId="16" type="noConversion"/>
  </si>
  <si>
    <t>노수정 과장</t>
    <phoneticPr fontId="16" type="noConversion"/>
  </si>
  <si>
    <t>DIR : 070-7721-2041 / 네이트온 : tnwjd50322@nate.com</t>
    <phoneticPr fontId="16" type="noConversion"/>
  </si>
  <si>
    <t>왕윤옥 대리</t>
    <phoneticPr fontId="16" type="noConversion"/>
  </si>
  <si>
    <t>DIR 070-7721-8589</t>
    <phoneticPr fontId="16" type="noConversion"/>
  </si>
  <si>
    <t>ABLE / 에이블</t>
    <phoneticPr fontId="16" type="noConversion"/>
  </si>
  <si>
    <t>한샘</t>
    <phoneticPr fontId="16" type="noConversion"/>
  </si>
  <si>
    <t>정샛별</t>
    <phoneticPr fontId="16" type="noConversion"/>
  </si>
  <si>
    <t>02-3789-1950</t>
    <phoneticPr fontId="16" type="noConversion"/>
  </si>
  <si>
    <t>02-3789-1953</t>
    <phoneticPr fontId="16" type="noConversion"/>
  </si>
  <si>
    <t>master@ableglobal.co.kr</t>
    <phoneticPr fontId="16" type="noConversion"/>
  </si>
  <si>
    <t>이가영</t>
    <phoneticPr fontId="16" type="noConversion"/>
  </si>
  <si>
    <t>주소 : 서울시 중구 서소문로 89  (순화동, 순화빌딩 1303호)</t>
    <phoneticPr fontId="16" type="noConversion"/>
  </si>
  <si>
    <t>CIG 해운</t>
    <phoneticPr fontId="16" type="noConversion"/>
  </si>
  <si>
    <t>02-755-6236/6237</t>
    <phoneticPr fontId="16" type="noConversion"/>
  </si>
  <si>
    <t>010-3588-8946</t>
    <phoneticPr fontId="16" type="noConversion"/>
  </si>
  <si>
    <t>02-755-6236/6237</t>
    <phoneticPr fontId="16" type="noConversion"/>
  </si>
  <si>
    <t>010-5394-6110</t>
    <phoneticPr fontId="16" type="noConversion"/>
  </si>
  <si>
    <t>bmlim@cigshipping.co.kr</t>
    <phoneticPr fontId="16" type="noConversion"/>
  </si>
  <si>
    <t>이예나 대리님(우크라이나)</t>
    <phoneticPr fontId="16" type="noConversion"/>
  </si>
  <si>
    <t>양효빈</t>
    <phoneticPr fontId="16" type="noConversion"/>
  </si>
  <si>
    <t>02-755-6500 / qls088@nate.com</t>
    <phoneticPr fontId="16" type="noConversion"/>
  </si>
  <si>
    <t>010-2502-0720</t>
    <phoneticPr fontId="16" type="noConversion"/>
  </si>
  <si>
    <t>hbyang@cigshipping.co.kr</t>
    <phoneticPr fontId="16" type="noConversion"/>
  </si>
  <si>
    <t>김형조 매니저 (아시아)</t>
    <phoneticPr fontId="16" type="noConversion"/>
  </si>
  <si>
    <t>02-6191-9752</t>
    <phoneticPr fontId="16" type="noConversion"/>
  </si>
  <si>
    <t>010-9583-3005</t>
    <phoneticPr fontId="16" type="noConversion"/>
  </si>
  <si>
    <t>02-6191-8193</t>
    <phoneticPr fontId="16" type="noConversion"/>
  </si>
  <si>
    <t xml:space="preserve">010-7262-7250 </t>
    <phoneticPr fontId="16" type="noConversion"/>
  </si>
  <si>
    <t>최우창 매니저 (미동부)</t>
    <phoneticPr fontId="16" type="noConversion"/>
  </si>
  <si>
    <t>02-6191-9823</t>
    <phoneticPr fontId="16" type="noConversion"/>
  </si>
  <si>
    <t>010-9361-1819</t>
    <phoneticPr fontId="16" type="noConversion"/>
  </si>
  <si>
    <t>choi.wc@glovis.net</t>
    <phoneticPr fontId="16" type="noConversion"/>
  </si>
  <si>
    <t>허찬 매니저(북미서안-캐나다)</t>
    <phoneticPr fontId="16" type="noConversion"/>
  </si>
  <si>
    <t>min.jang@glovis.net</t>
    <phoneticPr fontId="16" type="noConversion"/>
  </si>
  <si>
    <t>백승호 매니저(유럽)</t>
    <phoneticPr fontId="16" type="noConversion"/>
  </si>
  <si>
    <t>02-6191-9787</t>
    <phoneticPr fontId="16" type="noConversion"/>
  </si>
  <si>
    <t>010-5006-9857</t>
    <phoneticPr fontId="16" type="noConversion"/>
  </si>
  <si>
    <t>sh.baek@glovis.net</t>
    <phoneticPr fontId="16" type="noConversion"/>
  </si>
  <si>
    <t>권순모 매니저(유럽)</t>
    <phoneticPr fontId="16" type="noConversion"/>
  </si>
  <si>
    <t>T. 02-6191-9751</t>
    <phoneticPr fontId="16" type="noConversion"/>
  </si>
  <si>
    <t>이웅 매니저(남미동안-브라질)</t>
    <phoneticPr fontId="16" type="noConversion"/>
  </si>
  <si>
    <t>02-6191-8865</t>
    <phoneticPr fontId="16" type="noConversion"/>
  </si>
  <si>
    <t>010-5067-7479</t>
    <phoneticPr fontId="16" type="noConversion"/>
  </si>
  <si>
    <t>박성준 매니저(중동)</t>
    <phoneticPr fontId="16" type="noConversion"/>
  </si>
  <si>
    <t>010-5119-2406</t>
    <phoneticPr fontId="16" type="noConversion"/>
  </si>
  <si>
    <t>손혜현 매니저(캐나다 업무)</t>
    <phoneticPr fontId="16" type="noConversion"/>
  </si>
  <si>
    <t>M  010-4443-6825     T  02-6191-9785</t>
    <phoneticPr fontId="16" type="noConversion"/>
  </si>
  <si>
    <t>jeonga@glovis.net</t>
    <phoneticPr fontId="16" type="noConversion"/>
  </si>
  <si>
    <t>김지수 매니저(중미, 카리브 업무)</t>
    <phoneticPr fontId="16" type="noConversion"/>
  </si>
  <si>
    <t>M  010-5633-5987     T  02-6191-9822</t>
    <phoneticPr fontId="16" type="noConversion"/>
  </si>
  <si>
    <t>9902132@glovis.net</t>
    <phoneticPr fontId="16" type="noConversion"/>
  </si>
  <si>
    <t>박민 매니저</t>
    <phoneticPr fontId="16" type="noConversion"/>
  </si>
  <si>
    <t>010-4297-8521</t>
    <phoneticPr fontId="16" type="noConversion"/>
  </si>
  <si>
    <t>parkmin@glovis.net</t>
    <phoneticPr fontId="16" type="noConversion"/>
  </si>
  <si>
    <t>심서하 매니저 (회계)</t>
    <phoneticPr fontId="16" type="noConversion"/>
  </si>
  <si>
    <t>010-5622-4787</t>
    <phoneticPr fontId="16" type="noConversion"/>
  </si>
  <si>
    <t>박정구 매니저 (현대글로비스 광양국제터미널)</t>
    <phoneticPr fontId="16" type="noConversion"/>
  </si>
  <si>
    <t>PJG2840@glovis.net</t>
    <phoneticPr fontId="16" type="noConversion"/>
  </si>
  <si>
    <t>010-6239-6889</t>
    <phoneticPr fontId="16" type="noConversion"/>
  </si>
  <si>
    <t>TEL : 02-6191-9706 / MOB : 010-3204-5242</t>
    <phoneticPr fontId="16" type="noConversion"/>
  </si>
  <si>
    <t>brian@glovis.net</t>
    <phoneticPr fontId="16" type="noConversion"/>
  </si>
  <si>
    <t>씰즈코리아</t>
    <phoneticPr fontId="16" type="noConversion"/>
  </si>
  <si>
    <t>장화석 대표</t>
    <phoneticPr fontId="16" type="noConversion"/>
  </si>
  <si>
    <t>010-9342-7285</t>
    <phoneticPr fontId="16" type="noConversion"/>
  </si>
  <si>
    <t>02-6235-0008</t>
    <phoneticPr fontId="16" type="noConversion"/>
  </si>
  <si>
    <t>sea@seals-korea.co.kr</t>
    <phoneticPr fontId="16" type="noConversion"/>
  </si>
  <si>
    <t>씰즈코리아 대표메일</t>
    <phoneticPr fontId="16" type="noConversion"/>
  </si>
  <si>
    <t>김주원 (OBL 듀레스 픽업담당자)</t>
    <phoneticPr fontId="16" type="noConversion"/>
  </si>
  <si>
    <t>OBL 주소 : 서울시 마포구 마포대로 33 한화 오벨리스크 오피스텔동 210호</t>
    <phoneticPr fontId="16" type="noConversion"/>
  </si>
  <si>
    <t>구정모 이사</t>
    <phoneticPr fontId="16" type="noConversion"/>
  </si>
  <si>
    <t>010-7155-9694</t>
    <phoneticPr fontId="16" type="noConversion"/>
  </si>
  <si>
    <t>jmkoo@snhshipping.com</t>
    <phoneticPr fontId="16" type="noConversion"/>
  </si>
  <si>
    <t>이미연 팀장 (영업)</t>
    <phoneticPr fontId="16" type="noConversion"/>
  </si>
  <si>
    <t>02-560-5331</t>
    <phoneticPr fontId="16" type="noConversion"/>
  </si>
  <si>
    <t>mylee@snhshipping.com</t>
    <phoneticPr fontId="16" type="noConversion"/>
  </si>
  <si>
    <t>010-5068-0309</t>
    <phoneticPr fontId="16" type="noConversion"/>
  </si>
  <si>
    <t>김은지 대리 (업무)</t>
    <phoneticPr fontId="16" type="noConversion"/>
  </si>
  <si>
    <t>02-560-5332</t>
    <phoneticPr fontId="16" type="noConversion"/>
  </si>
  <si>
    <t>02-560-5391</t>
    <phoneticPr fontId="16" type="noConversion"/>
  </si>
  <si>
    <t>010-4078-0025</t>
    <phoneticPr fontId="16" type="noConversion"/>
  </si>
  <si>
    <t>정혜원 사원 (업무)</t>
    <phoneticPr fontId="16" type="noConversion"/>
  </si>
  <si>
    <t>MOL</t>
    <phoneticPr fontId="16" type="noConversion"/>
  </si>
  <si>
    <t>김민영 사원 (★운임, 영업★)</t>
    <phoneticPr fontId="16" type="noConversion"/>
  </si>
  <si>
    <t>02-559-3002</t>
    <phoneticPr fontId="16" type="noConversion"/>
  </si>
  <si>
    <t>minyoung.kim@molgroup.com</t>
    <phoneticPr fontId="16" type="noConversion"/>
  </si>
  <si>
    <t>이성룡 과장 (예전 영업)</t>
    <phoneticPr fontId="16" type="noConversion"/>
  </si>
  <si>
    <t>02-559-3078</t>
    <phoneticPr fontId="16" type="noConversion"/>
  </si>
  <si>
    <t>sungryong.lee@molgroup.com</t>
    <phoneticPr fontId="16" type="noConversion"/>
  </si>
  <si>
    <t>최은순 과장 (업무)</t>
    <phoneticPr fontId="16" type="noConversion"/>
  </si>
  <si>
    <t>02-559-3075</t>
    <phoneticPr fontId="16" type="noConversion"/>
  </si>
  <si>
    <t>02-564-1326</t>
    <phoneticPr fontId="16" type="noConversion"/>
  </si>
  <si>
    <t>eunsoon.choi@molgroup.com</t>
    <phoneticPr fontId="16" type="noConversion"/>
  </si>
  <si>
    <t>홍민기 과장 (영업)</t>
    <phoneticPr fontId="16" type="noConversion"/>
  </si>
  <si>
    <t>DIR : 02-772-2578 / REP : 2-772-2578</t>
    <phoneticPr fontId="16" type="noConversion"/>
  </si>
  <si>
    <t>mkhong@faircon.co.kr</t>
    <phoneticPr fontId="16" type="noConversion"/>
  </si>
  <si>
    <t>김가영 계장 (INDIA 수출)</t>
    <phoneticPr fontId="16" type="noConversion"/>
  </si>
  <si>
    <t>1asia@faircon.co.kr</t>
    <phoneticPr fontId="16" type="noConversion"/>
  </si>
  <si>
    <t>김경하 계장 (QINGDAO 훼리 수출)</t>
    <phoneticPr fontId="16" type="noConversion"/>
  </si>
  <si>
    <t>02-772-2680</t>
    <phoneticPr fontId="16" type="noConversion"/>
  </si>
  <si>
    <t>china@faircon.co.kr</t>
    <phoneticPr fontId="16" type="noConversion"/>
  </si>
  <si>
    <t>02-772-2537</t>
    <phoneticPr fontId="16" type="noConversion"/>
  </si>
  <si>
    <t>america@faircon.co.kr</t>
    <phoneticPr fontId="16" type="noConversion"/>
  </si>
  <si>
    <t>황현정 계장 (GERMANY 수출)</t>
    <phoneticPr fontId="16" type="noConversion"/>
  </si>
  <si>
    <t>europe@faircon.co.kr</t>
    <phoneticPr fontId="16" type="noConversion"/>
  </si>
  <si>
    <t>한동석 사원 (NEWYORK 수입)</t>
    <phoneticPr fontId="16" type="noConversion"/>
  </si>
  <si>
    <t>import@faircon.co.kr</t>
    <phoneticPr fontId="16" type="noConversion"/>
  </si>
  <si>
    <t>주소 : Address : Room 1101, Paiknam Bldg, 16, Eulji-Ro, Joong-Gu, Seoul, Korea. Zip Code :  04533</t>
    <phoneticPr fontId="16" type="noConversion"/>
  </si>
  <si>
    <t>우진글로벌</t>
    <phoneticPr fontId="16" type="noConversion"/>
  </si>
  <si>
    <t>최덕상 책임 (네이트로 연락하기도 함)</t>
    <phoneticPr fontId="16" type="noConversion"/>
  </si>
  <si>
    <t>02-3706-3448</t>
    <phoneticPr fontId="16" type="noConversion"/>
  </si>
  <si>
    <t>EVERGREEN (에버그린)</t>
    <phoneticPr fontId="16" type="noConversion"/>
  </si>
  <si>
    <t>051-604-1625</t>
    <phoneticPr fontId="16" type="noConversion"/>
  </si>
  <si>
    <t>pusbiz@evergreen-shipping.co.kr</t>
    <phoneticPr fontId="16" type="noConversion"/>
  </si>
  <si>
    <t>kallykim@evergreen-shipping.co.kr</t>
    <phoneticPr fontId="16" type="noConversion"/>
  </si>
  <si>
    <t>박진숙 (업무)</t>
    <phoneticPr fontId="16" type="noConversion"/>
  </si>
  <si>
    <t>02-3702-1962</t>
    <phoneticPr fontId="16" type="noConversion"/>
  </si>
  <si>
    <t>OBL 픽업지 : 종로구 새문안로5길 19 로얄빌딩12층 에버그린 수출업무부</t>
    <phoneticPr fontId="16" type="noConversion"/>
  </si>
  <si>
    <t>컴파스 마리타임 (Compass Maritime)
/ 반다라바스, 이란 컨테이너 문의 /</t>
    <phoneticPr fontId="16" type="noConversion"/>
  </si>
  <si>
    <t>배경은</t>
    <phoneticPr fontId="16" type="noConversion"/>
  </si>
  <si>
    <t>02-2185-2329</t>
    <phoneticPr fontId="16" type="noConversion"/>
  </si>
  <si>
    <t>kebae-doc@compassco.kr</t>
    <phoneticPr fontId="16" type="noConversion"/>
  </si>
  <si>
    <t>두원상선</t>
    <phoneticPr fontId="16" type="noConversion"/>
  </si>
  <si>
    <t>황남수 이사 (영업)</t>
    <phoneticPr fontId="16" type="noConversion"/>
  </si>
  <si>
    <t>DIR 02-310-9145 / TEL: 02-734-9105</t>
    <phoneticPr fontId="16" type="noConversion"/>
  </si>
  <si>
    <t>김지은 과장 (영업)</t>
    <phoneticPr fontId="16" type="noConversion"/>
  </si>
  <si>
    <t>02-734-9107, 82-10-8996-3759</t>
    <phoneticPr fontId="16" type="noConversion"/>
  </si>
  <si>
    <t>jekim@dwcnf.co.kr</t>
    <phoneticPr fontId="16" type="noConversion"/>
  </si>
  <si>
    <t>김휘령 대리 (업무)</t>
    <phoneticPr fontId="16" type="noConversion"/>
  </si>
  <si>
    <t>hrkim@dwship.co.kr</t>
    <phoneticPr fontId="16" type="noConversion"/>
  </si>
  <si>
    <t>손수빈 사원 (업무)</t>
    <phoneticPr fontId="16" type="noConversion"/>
  </si>
  <si>
    <t>김효선 사원 (부산 업무)</t>
    <phoneticPr fontId="16" type="noConversion"/>
  </si>
  <si>
    <t>hskim@dwship.co.kr</t>
    <phoneticPr fontId="16" type="noConversion"/>
  </si>
  <si>
    <t>임수연 사원 (업무)</t>
    <phoneticPr fontId="16" type="noConversion"/>
  </si>
  <si>
    <t>070-4944-9131</t>
    <phoneticPr fontId="16" type="noConversion"/>
  </si>
  <si>
    <t>syyim@dwship.co.kr</t>
    <phoneticPr fontId="16" type="noConversion"/>
  </si>
  <si>
    <t>계산서 &amp; 입금표 관련 참조</t>
    <phoneticPr fontId="16" type="noConversion"/>
  </si>
  <si>
    <t>duwoncnf@dwcnf.co.kr</t>
    <phoneticPr fontId="16" type="noConversion"/>
  </si>
  <si>
    <t>김상현 부장 (영업)</t>
    <phoneticPr fontId="16" type="noConversion"/>
  </si>
  <si>
    <t>박민출 상무 (영업)</t>
    <phoneticPr fontId="16" type="noConversion"/>
  </si>
  <si>
    <t>T. 070-4296-3240 / M. 010-3870-0818</t>
    <phoneticPr fontId="16" type="noConversion"/>
  </si>
  <si>
    <t>강진주 과장 (업무)</t>
    <phoneticPr fontId="16" type="noConversion"/>
  </si>
  <si>
    <t>daorshpg@daum.net</t>
    <phoneticPr fontId="16" type="noConversion"/>
  </si>
  <si>
    <t>에카테리나 대리 (업무)</t>
    <phoneticPr fontId="16" type="noConversion"/>
  </si>
  <si>
    <t>051-469-6806</t>
    <phoneticPr fontId="16" type="noConversion"/>
  </si>
  <si>
    <t>ECL KOREA
/ 하역사 : 세방 마산지사 /</t>
    <phoneticPr fontId="16" type="noConversion"/>
  </si>
  <si>
    <t>박지나 과장 (업무)</t>
    <phoneticPr fontId="16" type="noConversion"/>
  </si>
  <si>
    <t>DIR : 02-3276-2728</t>
    <phoneticPr fontId="16" type="noConversion"/>
  </si>
  <si>
    <t>02-3276-2727</t>
    <phoneticPr fontId="16" type="noConversion"/>
  </si>
  <si>
    <t>02-3276-2726</t>
    <phoneticPr fontId="16" type="noConversion"/>
  </si>
  <si>
    <t>jina@eclkorea.com / eclkorea@eclkorea.com</t>
    <phoneticPr fontId="16" type="noConversion"/>
  </si>
  <si>
    <t>손종배 부장 (영업)</t>
    <phoneticPr fontId="16" type="noConversion"/>
  </si>
  <si>
    <t>DIR : 02 3276 2730</t>
    <phoneticPr fontId="16" type="noConversion"/>
  </si>
  <si>
    <t>son@eclkorea.com / eclkorea@eclkorea.com</t>
    <phoneticPr fontId="16" type="noConversion"/>
  </si>
  <si>
    <t>현대상선/HMM</t>
    <phoneticPr fontId="16" type="noConversion"/>
  </si>
  <si>
    <t>02-3706-6306</t>
    <phoneticPr fontId="16" type="noConversion"/>
  </si>
  <si>
    <t>hyojeong.kim@hmm21.com</t>
    <phoneticPr fontId="16" type="noConversion"/>
  </si>
  <si>
    <t>구주영업팀 / 신재훈 매니저</t>
    <phoneticPr fontId="16" type="noConversion"/>
  </si>
  <si>
    <t>02-3706-6281</t>
    <phoneticPr fontId="16" type="noConversion"/>
  </si>
  <si>
    <t>02-3706-6346</t>
    <phoneticPr fontId="16" type="noConversion"/>
  </si>
  <si>
    <t>hyein.jeong@hmm21.com</t>
    <phoneticPr fontId="16" type="noConversion"/>
  </si>
  <si>
    <t>org.hmm-kr-eat100@hmm21.com</t>
    <phoneticPr fontId="16" type="noConversion"/>
  </si>
  <si>
    <t>유화숙 부장</t>
    <phoneticPr fontId="16" type="noConversion"/>
  </si>
  <si>
    <t>02-3468-5455</t>
    <phoneticPr fontId="16" type="noConversion"/>
  </si>
  <si>
    <t>hsyoo@walwil.com</t>
    <phoneticPr fontId="16" type="noConversion"/>
  </si>
  <si>
    <t>김혜연 (서아주)</t>
    <phoneticPr fontId="16" type="noConversion"/>
  </si>
  <si>
    <t>정현수 차장 (중동)</t>
    <phoneticPr fontId="16" type="noConversion"/>
  </si>
  <si>
    <t>강동훈 대리 (동아주 영업)</t>
    <phoneticPr fontId="16" type="noConversion"/>
  </si>
  <si>
    <t>T. +82-2-3468-5206   M. +82-10-3359-5313</t>
    <phoneticPr fontId="16" type="noConversion"/>
  </si>
  <si>
    <t>F. +82-2-6234-2136</t>
    <phoneticPr fontId="16" type="noConversion"/>
  </si>
  <si>
    <t>donghoon.Kang@walwil.com</t>
    <phoneticPr fontId="16" type="noConversion"/>
  </si>
  <si>
    <t>최필성 대리 (중동 영업)</t>
    <phoneticPr fontId="16" type="noConversion"/>
  </si>
  <si>
    <t>02-3468-5229</t>
    <phoneticPr fontId="16" type="noConversion"/>
  </si>
  <si>
    <t>pilsung.choi@walwil.com</t>
    <phoneticPr fontId="16" type="noConversion"/>
  </si>
  <si>
    <t>유소영 과장 (유럽 업무)</t>
    <phoneticPr fontId="16" type="noConversion"/>
  </si>
  <si>
    <t>02-3468-5249</t>
    <phoneticPr fontId="16" type="noConversion"/>
  </si>
  <si>
    <t>02-6234-2118</t>
    <phoneticPr fontId="16" type="noConversion"/>
  </si>
  <si>
    <t>syyou@walwil.com</t>
    <phoneticPr fontId="16" type="noConversion"/>
  </si>
  <si>
    <t>이상미 과장 (업무)</t>
    <phoneticPr fontId="16" type="noConversion"/>
  </si>
  <si>
    <t>02-3468-5339</t>
    <phoneticPr fontId="16" type="noConversion"/>
  </si>
  <si>
    <t>010-9162-6880</t>
    <phoneticPr fontId="16" type="noConversion"/>
  </si>
  <si>
    <t>kwl@k-worldline.com</t>
    <phoneticPr fontId="16" type="noConversion"/>
  </si>
  <si>
    <t>김현수 이사 (영업) - 필리핀</t>
    <phoneticPr fontId="16" type="noConversion"/>
  </si>
  <si>
    <t>010-9223-0216</t>
    <phoneticPr fontId="16" type="noConversion"/>
  </si>
  <si>
    <t>송정호 부장 (영업)</t>
    <phoneticPr fontId="16" type="noConversion"/>
  </si>
  <si>
    <t>010-8793-4335</t>
    <phoneticPr fontId="16" type="noConversion"/>
  </si>
  <si>
    <t>홍명길 과장(영업)</t>
    <phoneticPr fontId="16" type="noConversion"/>
  </si>
  <si>
    <t>010-8224-0112 / bestmk0825@nate.com</t>
    <phoneticPr fontId="16" type="noConversion"/>
  </si>
  <si>
    <t>강원지 대리(업무)</t>
    <phoneticPr fontId="16" type="noConversion"/>
  </si>
  <si>
    <t>오숙진 차장</t>
    <phoneticPr fontId="16" type="noConversion"/>
  </si>
  <si>
    <t>02-397-8219</t>
    <phoneticPr fontId="16" type="noConversion"/>
  </si>
  <si>
    <t>02-397-8240</t>
    <phoneticPr fontId="16" type="noConversion"/>
  </si>
  <si>
    <t>010-5713-0403</t>
    <phoneticPr fontId="16" type="noConversion"/>
  </si>
  <si>
    <t>oh.sookjin@kr.kline.com</t>
    <phoneticPr fontId="16" type="noConversion"/>
  </si>
  <si>
    <t>천노을 과장</t>
    <phoneticPr fontId="16" type="noConversion"/>
  </si>
  <si>
    <t>02-397-8221</t>
    <phoneticPr fontId="16" type="noConversion"/>
  </si>
  <si>
    <t>010-4705-9283</t>
    <phoneticPr fontId="16" type="noConversion"/>
  </si>
  <si>
    <t>OBL 픽업지 : 서울시 종로구 새문안로 3길 30 (내수동 167) 세종로 대우빌딩 1층</t>
    <phoneticPr fontId="16" type="noConversion"/>
  </si>
  <si>
    <t>동신선박(교와라인)</t>
    <phoneticPr fontId="16" type="noConversion"/>
  </si>
  <si>
    <t>김묘주 부장 (영업)</t>
    <phoneticPr fontId="16" type="noConversion"/>
  </si>
  <si>
    <t>02-3701-1960</t>
    <phoneticPr fontId="16" type="noConversion"/>
  </si>
  <si>
    <t>kimmj@dsma.co.kr</t>
    <phoneticPr fontId="16" type="noConversion"/>
  </si>
  <si>
    <t>신송이 사원 (업무)</t>
    <phoneticPr fontId="16" type="noConversion"/>
  </si>
  <si>
    <t>ONE</t>
    <phoneticPr fontId="16" type="noConversion"/>
  </si>
  <si>
    <t>장재경 과장(칠레 영업)</t>
    <phoneticPr fontId="16" type="noConversion"/>
  </si>
  <si>
    <t>02-6101-5795</t>
    <phoneticPr fontId="16" type="noConversion"/>
  </si>
  <si>
    <t>Jaekyung.jang@one-line.com</t>
    <phoneticPr fontId="16" type="noConversion"/>
  </si>
  <si>
    <t>Jayson Caluag (체크비엘)</t>
    <phoneticPr fontId="16" type="noConversion"/>
  </si>
  <si>
    <t>kr.ofs.checkbl@one-line.com</t>
    <phoneticPr fontId="16" type="noConversion"/>
  </si>
  <si>
    <t>Demie (체크비엘)</t>
    <phoneticPr fontId="16" type="noConversion"/>
  </si>
  <si>
    <t>02-6410-8643</t>
    <phoneticPr fontId="16" type="noConversion"/>
  </si>
  <si>
    <t>김선재 (칠레 OBL)</t>
    <phoneticPr fontId="16" type="noConversion"/>
  </si>
  <si>
    <t>02-6105-2080</t>
    <phoneticPr fontId="16" type="noConversion"/>
  </si>
  <si>
    <t>김정은 (칠레 OBL)</t>
    <phoneticPr fontId="16" type="noConversion"/>
  </si>
  <si>
    <t>02-6465-0217</t>
    <phoneticPr fontId="16" type="noConversion"/>
  </si>
  <si>
    <t>kr.ofs.ar@one-line.com</t>
    <phoneticPr fontId="16" type="noConversion"/>
  </si>
  <si>
    <t>kr.sel.csvcla@one-line.com</t>
    <phoneticPr fontId="16" type="noConversion"/>
  </si>
  <si>
    <t>김나래 (캔슬 정산 담당자)</t>
    <phoneticPr fontId="16" type="noConversion"/>
  </si>
  <si>
    <t>02-6105-2047</t>
    <phoneticPr fontId="16" type="noConversion"/>
  </si>
  <si>
    <t>narae.kim@one-line.com</t>
    <phoneticPr fontId="16" type="noConversion"/>
  </si>
  <si>
    <t xml:space="preserve">HAPAG (하파그로이드)
/ 이체증 송부시 통합메일 / </t>
    <phoneticPr fontId="16" type="noConversion"/>
  </si>
  <si>
    <t>박지현 담당자님</t>
    <phoneticPr fontId="16" type="noConversion"/>
  </si>
  <si>
    <t xml:space="preserve"> 02-3706-3000</t>
    <phoneticPr fontId="16" type="noConversion"/>
  </si>
  <si>
    <t>김유나 대리(세관신고 담당자)</t>
    <phoneticPr fontId="16" type="noConversion"/>
  </si>
  <si>
    <t>korea@service.hlag.com</t>
    <phoneticPr fontId="16" type="noConversion"/>
  </si>
  <si>
    <t>조재명 부장 (영업)
내부 규정 변경으로 기존에 사용하던 
직통 번호 및 메일 주소 사용 안하고, 
영업팀 모두 통일된 번호와 이메일 주소 사용합니다.</t>
    <phoneticPr fontId="16" type="noConversion"/>
  </si>
  <si>
    <t>02-3706-3000</t>
    <phoneticPr fontId="16" type="noConversion"/>
  </si>
  <si>
    <t>korea@sales.hlag.com</t>
    <phoneticPr fontId="16" type="noConversion"/>
  </si>
  <si>
    <t>OBL 픽업지 : 서울 중구 퇴계로 10 메트로 타워 11층 하파그로이드 주황색 사물함 /// 서울 LOCKER 번호 &amp; 비밀번호는 BL 발행시마다 새롭게 제공되며, 반드시 당일 내에 픽업해야 함</t>
    <phoneticPr fontId="16" type="noConversion"/>
  </si>
  <si>
    <t>MAERSK (머스크)</t>
    <phoneticPr fontId="16" type="noConversion"/>
  </si>
  <si>
    <t>070-7473-2400</t>
    <phoneticPr fontId="16" type="noConversion"/>
  </si>
  <si>
    <t>kr.export@maersk.com</t>
    <phoneticPr fontId="16" type="noConversion"/>
  </si>
  <si>
    <t>고려해운 - 운임 및 부킹은 웹에서 조회</t>
    <phoneticPr fontId="16" type="noConversion"/>
  </si>
  <si>
    <t>조운선 과장 (일본 영업)</t>
    <phoneticPr fontId="16" type="noConversion"/>
  </si>
  <si>
    <t>02-311-6375</t>
    <phoneticPr fontId="16" type="noConversion"/>
  </si>
  <si>
    <t>CMA CGM</t>
    <phoneticPr fontId="16" type="noConversion"/>
  </si>
  <si>
    <t>032-891-7003</t>
    <phoneticPr fontId="16" type="noConversion"/>
  </si>
  <si>
    <t>032-891-8003</t>
    <phoneticPr fontId="16" type="noConversion"/>
  </si>
  <si>
    <t>석진홍 부장님 (CMA LOI - REMARK 작성시 LOI 불필요)</t>
    <phoneticPr fontId="16" type="noConversion"/>
  </si>
  <si>
    <t>010-3447-1501</t>
    <phoneticPr fontId="16" type="noConversion"/>
  </si>
  <si>
    <t>sel.dseok@cma-cgm.com</t>
    <phoneticPr fontId="16" type="noConversion"/>
  </si>
  <si>
    <t>선승혜 대리님</t>
    <phoneticPr fontId="16" type="noConversion"/>
  </si>
  <si>
    <t>sel.ssun@cma-cgm.com</t>
    <phoneticPr fontId="16" type="noConversion"/>
  </si>
  <si>
    <t>하역사</t>
    <phoneticPr fontId="16" type="noConversion"/>
  </si>
  <si>
    <t>KAT (코리아오토터미널)</t>
    <phoneticPr fontId="16" type="noConversion"/>
  </si>
  <si>
    <t>김봉순 부장</t>
    <phoneticPr fontId="16" type="noConversion"/>
  </si>
  <si>
    <t>kat@katl.co.kr</t>
    <phoneticPr fontId="16" type="noConversion"/>
  </si>
  <si>
    <t>공상국 부장</t>
    <phoneticPr fontId="16" type="noConversion"/>
  </si>
  <si>
    <t>010-7791-2024</t>
    <phoneticPr fontId="16" type="noConversion"/>
  </si>
  <si>
    <t>010-6296-6986</t>
    <phoneticPr fontId="16" type="noConversion"/>
  </si>
  <si>
    <t>INEX (동부, 인엑스물류)</t>
    <phoneticPr fontId="16" type="noConversion"/>
  </si>
  <si>
    <t>이순철 차장 (반출 담당자)</t>
    <phoneticPr fontId="16" type="noConversion"/>
  </si>
  <si>
    <t>010-7348-9757</t>
    <phoneticPr fontId="16" type="noConversion"/>
  </si>
  <si>
    <t>dongbuinex@daum.net</t>
    <phoneticPr fontId="16" type="noConversion"/>
  </si>
  <si>
    <t>경선미 차장</t>
    <phoneticPr fontId="16" type="noConversion"/>
  </si>
  <si>
    <t>T. 032-834-2009</t>
    <phoneticPr fontId="16" type="noConversion"/>
  </si>
  <si>
    <t>VS (한진, EF)</t>
    <phoneticPr fontId="16" type="noConversion"/>
  </si>
  <si>
    <t>김양은 과장</t>
    <phoneticPr fontId="16" type="noConversion"/>
  </si>
  <si>
    <t>032-766-8461</t>
    <phoneticPr fontId="16" type="noConversion"/>
  </si>
  <si>
    <t>010-5050-5598</t>
    <phoneticPr fontId="16" type="noConversion"/>
  </si>
  <si>
    <t>vs@vslogistics.co.kr</t>
    <phoneticPr fontId="16" type="noConversion"/>
  </si>
  <si>
    <t>평택 국제 자동차 부두(PIRT)</t>
    <phoneticPr fontId="16" type="noConversion"/>
  </si>
  <si>
    <t>김서연 선임</t>
    <phoneticPr fontId="16" type="noConversion"/>
  </si>
  <si>
    <t>sales@walwil.com</t>
    <phoneticPr fontId="16" type="noConversion"/>
  </si>
  <si>
    <t>이예진 선임</t>
    <phoneticPr fontId="16" type="noConversion"/>
  </si>
  <si>
    <t>yjlee@walwil.com</t>
    <phoneticPr fontId="16" type="noConversion"/>
  </si>
  <si>
    <t>김수임 선임 (이예진님 휴무시 대체)</t>
    <phoneticPr fontId="16" type="noConversion"/>
  </si>
  <si>
    <t>031-650-5322</t>
    <phoneticPr fontId="16" type="noConversion"/>
  </si>
  <si>
    <t>010-5131-0874</t>
    <phoneticPr fontId="16" type="noConversion"/>
  </si>
  <si>
    <t>sikim@walwil.com</t>
    <phoneticPr fontId="16" type="noConversion"/>
  </si>
  <si>
    <t>최예림 담당자님 (인보이스 주시는 분)</t>
    <phoneticPr fontId="16" type="noConversion"/>
  </si>
  <si>
    <t>031-650-5314</t>
    <phoneticPr fontId="16" type="noConversion"/>
  </si>
  <si>
    <t>010-8977-6304</t>
    <phoneticPr fontId="16" type="noConversion"/>
  </si>
  <si>
    <t>박진우 부장</t>
    <phoneticPr fontId="16" type="noConversion"/>
  </si>
  <si>
    <t>010-5473-5706</t>
    <phoneticPr fontId="16" type="noConversion"/>
  </si>
  <si>
    <t>031-686-9305</t>
    <phoneticPr fontId="16" type="noConversion"/>
  </si>
  <si>
    <t>010-5631-0465</t>
    <phoneticPr fontId="16" type="noConversion"/>
  </si>
  <si>
    <t>이재구 보세사</t>
    <phoneticPr fontId="16" type="noConversion"/>
  </si>
  <si>
    <t>031-935-3709 (010-3288-0495)</t>
    <phoneticPr fontId="16" type="noConversion"/>
  </si>
  <si>
    <t>jglee@glovis.net</t>
    <phoneticPr fontId="16" type="noConversion"/>
  </si>
  <si>
    <t>마산가포신항 / 다올쉬핑 러시아 하역사</t>
    <phoneticPr fontId="16" type="noConversion"/>
  </si>
  <si>
    <t>옥지원 과장 (다올쉬핑 입고 담당)</t>
    <phoneticPr fontId="16" type="noConversion"/>
  </si>
  <si>
    <t>T. 055-240-4642 / 010-4595-9915</t>
    <phoneticPr fontId="16" type="noConversion"/>
  </si>
  <si>
    <t>JIWON.OK@MNTO.CO.KR</t>
    <phoneticPr fontId="16" type="noConversion"/>
  </si>
  <si>
    <t>마산가포신항/삼양마린</t>
    <phoneticPr fontId="16" type="noConversion"/>
  </si>
  <si>
    <t>김성언 팀장</t>
    <phoneticPr fontId="16" type="noConversion"/>
  </si>
  <si>
    <t>055-240-4630/ 4647(직통)</t>
    <phoneticPr fontId="16" type="noConversion"/>
  </si>
  <si>
    <t>010-3959-2444</t>
    <phoneticPr fontId="16" type="noConversion"/>
  </si>
  <si>
    <t>임시열 과장 (입고)</t>
    <phoneticPr fontId="16" type="noConversion"/>
  </si>
  <si>
    <t>055-240-4636</t>
    <phoneticPr fontId="16" type="noConversion"/>
  </si>
  <si>
    <t>010-8927-7291</t>
    <phoneticPr fontId="16" type="noConversion"/>
  </si>
  <si>
    <t>055-240-4624</t>
    <phoneticPr fontId="16" type="noConversion"/>
  </si>
  <si>
    <t>0825songha@mnto.co.kr</t>
    <phoneticPr fontId="16" type="noConversion"/>
  </si>
  <si>
    <t>전송이 (업무)</t>
    <phoneticPr fontId="16" type="noConversion"/>
  </si>
  <si>
    <t>jse3779@mnto.co.kr</t>
    <phoneticPr fontId="16" type="noConversion"/>
  </si>
  <si>
    <t>거솔물류 (마산항)</t>
    <phoneticPr fontId="16" type="noConversion"/>
  </si>
  <si>
    <t>박종실 부장 (입고 담당)</t>
    <phoneticPr fontId="16" type="noConversion"/>
  </si>
  <si>
    <t>T. 055-222-3722 H.P 010-2849-1799</t>
    <phoneticPr fontId="16" type="noConversion"/>
  </si>
  <si>
    <t>하민지 (다큐)</t>
    <phoneticPr fontId="16" type="noConversion"/>
  </si>
  <si>
    <t>TEL : 055-222-3760</t>
    <phoneticPr fontId="16" type="noConversion"/>
  </si>
  <si>
    <t>EMAIL : dj@daejinshipping.co.kr</t>
    <phoneticPr fontId="16" type="noConversion"/>
  </si>
  <si>
    <t>세방 마산지사 (ECL KOREA 하역사)</t>
    <phoneticPr fontId="16" type="noConversion"/>
  </si>
  <si>
    <t>055-278-1428 / 010-2409-4409</t>
    <phoneticPr fontId="16" type="noConversion"/>
  </si>
  <si>
    <t>055-286-4658</t>
    <phoneticPr fontId="16" type="noConversion"/>
  </si>
  <si>
    <t>alsckdd124@sebang.com</t>
    <phoneticPr fontId="16" type="noConversion"/>
  </si>
  <si>
    <t>CJ대한통운 군산지점</t>
    <phoneticPr fontId="16" type="noConversion"/>
  </si>
  <si>
    <t>김경민 부장 (군산 입고 담당)</t>
    <phoneticPr fontId="16" type="noConversion"/>
  </si>
  <si>
    <t>TEL : 063-460-7077 / 010-2634-7545</t>
    <phoneticPr fontId="16" type="noConversion"/>
  </si>
  <si>
    <t>kyungmin.kim1@cj.net</t>
    <phoneticPr fontId="16" type="noConversion"/>
  </si>
  <si>
    <t>이서원 과장 (군산 입고 담당)</t>
    <phoneticPr fontId="16" type="noConversion"/>
  </si>
  <si>
    <t>TEL : 063-460-7077 / 010-7933-0454</t>
    <phoneticPr fontId="16" type="noConversion"/>
  </si>
  <si>
    <t>김정현 차장 (목포 입고 담당)</t>
    <phoneticPr fontId="16" type="noConversion"/>
  </si>
  <si>
    <t>T. 061-462-0118 / M. 010-8001-1007</t>
    <phoneticPr fontId="16" type="noConversion"/>
  </si>
  <si>
    <t>culcul000@daum.net</t>
    <phoneticPr fontId="16" type="noConversion"/>
  </si>
  <si>
    <t>동해항 / 두원상선 러시아
하역사 : ㈜용문글로벌포트</t>
    <phoneticPr fontId="16" type="noConversion"/>
  </si>
  <si>
    <t>홍민승 팀장</t>
    <phoneticPr fontId="16" type="noConversion"/>
  </si>
  <si>
    <t>010-6852-4523</t>
    <phoneticPr fontId="16" type="noConversion"/>
  </si>
  <si>
    <t>윤성원 보세사</t>
    <phoneticPr fontId="16" type="noConversion"/>
  </si>
  <si>
    <t>010-9527-1702</t>
    <phoneticPr fontId="16" type="noConversion"/>
  </si>
  <si>
    <t>두원상선 동해사무소 (적재전검사)</t>
    <phoneticPr fontId="16" type="noConversion"/>
  </si>
  <si>
    <t>이준만 부장</t>
    <phoneticPr fontId="16" type="noConversion"/>
  </si>
  <si>
    <t>H.P : 010-7515-9216 / TEL: 033-521-0663</t>
    <phoneticPr fontId="16" type="noConversion"/>
  </si>
  <si>
    <t>부산항 / 두원상선 러시아
하역사 : (주)에스지기업</t>
    <phoneticPr fontId="16" type="noConversion"/>
  </si>
  <si>
    <t>이승문 감독</t>
    <phoneticPr fontId="16" type="noConversion"/>
  </si>
  <si>
    <t>부산항 / 다올쉬핑 러시아
하역사 : ㈜케이엠코리아</t>
    <phoneticPr fontId="16" type="noConversion"/>
  </si>
  <si>
    <t>임진식 과장</t>
    <phoneticPr fontId="16" type="noConversion"/>
  </si>
  <si>
    <t>010-5777-1580</t>
    <phoneticPr fontId="16" type="noConversion"/>
  </si>
  <si>
    <t>임부규 과장 (광양 입고)</t>
    <phoneticPr fontId="16" type="noConversion"/>
  </si>
  <si>
    <t>T. 061-797-5012 / M. 010-2006-1830</t>
    <phoneticPr fontId="16" type="noConversion"/>
  </si>
  <si>
    <t>boogyu.lim@cj.net</t>
    <phoneticPr fontId="16" type="noConversion"/>
  </si>
  <si>
    <t>유시형 매니져 (광양 입고)</t>
    <phoneticPr fontId="16" type="noConversion"/>
  </si>
  <si>
    <t>010-9632-7826</t>
    <phoneticPr fontId="16" type="noConversion"/>
  </si>
  <si>
    <t>sihyeong.yu@cj.net</t>
    <phoneticPr fontId="16" type="noConversion"/>
  </si>
  <si>
    <t>허남혁 사원 (광양 입고)</t>
    <phoneticPr fontId="16" type="noConversion"/>
  </si>
  <si>
    <t>010-3308-5514</t>
    <phoneticPr fontId="16" type="noConversion"/>
  </si>
  <si>
    <t>namhyuk.heo@cj.net</t>
    <phoneticPr fontId="16" type="noConversion"/>
  </si>
  <si>
    <t>쇼링</t>
    <phoneticPr fontId="28" type="noConversion"/>
  </si>
  <si>
    <t>요세프 쇼링</t>
    <phoneticPr fontId="16" type="noConversion"/>
  </si>
  <si>
    <t>다이아몬드쇼링 (동원로엑스 운송사 이용)</t>
    <phoneticPr fontId="16" type="noConversion"/>
  </si>
  <si>
    <t>잉코 사장님</t>
    <phoneticPr fontId="16" type="noConversion"/>
  </si>
  <si>
    <t>010-2888-4565</t>
    <phoneticPr fontId="16" type="noConversion"/>
  </si>
  <si>
    <t>작업지 : 인천 중구 축항대로 229번지</t>
    <phoneticPr fontId="16" type="noConversion"/>
  </si>
  <si>
    <t>오토쇼링 (거진물류 운송사 이용)</t>
    <phoneticPr fontId="16" type="noConversion"/>
  </si>
  <si>
    <t>김도울 이사님</t>
    <phoneticPr fontId="16" type="noConversion"/>
  </si>
  <si>
    <t>010-8082-5015</t>
    <phoneticPr fontId="16" type="noConversion"/>
  </si>
  <si>
    <t>작업지 : 인천 연수구 옥련동 194-162</t>
    <phoneticPr fontId="16" type="noConversion"/>
  </si>
  <si>
    <t>진주 실장님</t>
    <phoneticPr fontId="16" type="noConversion"/>
  </si>
  <si>
    <t>010-5534-0387</t>
    <phoneticPr fontId="16" type="noConversion"/>
  </si>
  <si>
    <t>월드쇼링 - (새한로직스 운송사 이용)</t>
    <phoneticPr fontId="16" type="noConversion"/>
  </si>
  <si>
    <t>조영식 사장님</t>
    <phoneticPr fontId="16" type="noConversion"/>
  </si>
  <si>
    <t>010-9431-6098</t>
    <phoneticPr fontId="16" type="noConversion"/>
  </si>
  <si>
    <t>010-9050-1775</t>
    <phoneticPr fontId="16" type="noConversion"/>
  </si>
  <si>
    <t>나오쇼링 (파크 작업하는곳)</t>
    <phoneticPr fontId="16" type="noConversion"/>
  </si>
  <si>
    <t>010-9415-5352</t>
    <phoneticPr fontId="16" type="noConversion"/>
  </si>
  <si>
    <t>작업지 : 인천 서구 거첨로 295 아라오토밸리</t>
    <phoneticPr fontId="16" type="noConversion"/>
  </si>
  <si>
    <t>사이드쇼링 (기산운송사 이용)</t>
    <phoneticPr fontId="16" type="noConversion"/>
  </si>
  <si>
    <t>010-2935-6151</t>
    <phoneticPr fontId="16" type="noConversion"/>
  </si>
  <si>
    <t>작업지 : 인천시 연수구 능허대로 192(옥련동) 송도유원지물류단지 A-20-1 (네비게이션 : 송도환전소 OR 송도로터리)</t>
    <phoneticPr fontId="16" type="noConversion"/>
  </si>
  <si>
    <t>자리나 쇼링</t>
    <phoneticPr fontId="16" type="noConversion"/>
  </si>
  <si>
    <t>010-6328-3535</t>
    <phoneticPr fontId="16" type="noConversion"/>
  </si>
  <si>
    <t>작업지 : 송도유원지 내 자리나 쇼링</t>
    <phoneticPr fontId="16" type="noConversion"/>
  </si>
  <si>
    <t>무슬리마 쇼링장 - 이레 트랜스 이용</t>
    <phoneticPr fontId="16" type="noConversion"/>
  </si>
  <si>
    <t>사장님</t>
    <phoneticPr fontId="16" type="noConversion"/>
  </si>
  <si>
    <t>010-2445-2328</t>
    <phoneticPr fontId="16" type="noConversion"/>
  </si>
  <si>
    <t>실장님</t>
    <phoneticPr fontId="16" type="noConversion"/>
  </si>
  <si>
    <t>010-3661-7401</t>
    <phoneticPr fontId="16" type="noConversion"/>
  </si>
  <si>
    <t>세원쇼링 - YL LOGIS 운송사 이용</t>
    <phoneticPr fontId="16" type="noConversion"/>
  </si>
  <si>
    <t>세원쇼링 / 박민지 담당자</t>
    <phoneticPr fontId="16" type="noConversion"/>
  </si>
  <si>
    <t>작업지 : 인천광역시 중구 항동 7가 92</t>
    <phoneticPr fontId="16" type="noConversion"/>
  </si>
  <si>
    <t>세원쇼링 (세원인터내셔날) 
/ 차타 작업한 곳인데 일못함 /</t>
    <phoneticPr fontId="16" type="noConversion"/>
  </si>
  <si>
    <t>백종일 이사님</t>
    <phoneticPr fontId="16" type="noConversion"/>
  </si>
  <si>
    <t>010-9179-5887 / johnnybak@nate.com</t>
    <phoneticPr fontId="16" type="noConversion"/>
  </si>
  <si>
    <t>사무실 연락망</t>
    <phoneticPr fontId="16" type="noConversion"/>
  </si>
  <si>
    <t>032-831-0972~4</t>
    <phoneticPr fontId="16" type="noConversion"/>
  </si>
  <si>
    <t>032-831-0975</t>
    <phoneticPr fontId="16" type="noConversion"/>
  </si>
  <si>
    <t>미래쇼링</t>
    <phoneticPr fontId="16" type="noConversion"/>
  </si>
  <si>
    <t>오옥이 사장님</t>
    <phoneticPr fontId="16" type="noConversion"/>
  </si>
  <si>
    <t>010-9213-2536</t>
    <phoneticPr fontId="16" type="noConversion"/>
  </si>
  <si>
    <t>작업지 : 인천 중구 항동7가 77번지 미래 무역</t>
    <phoneticPr fontId="16" type="noConversion"/>
  </si>
  <si>
    <t>신시대쇼링 (주로 이레트랜스 이용)</t>
    <phoneticPr fontId="16" type="noConversion"/>
  </si>
  <si>
    <t>전민서 이사 (이분께 오더는것이 BEST)</t>
    <phoneticPr fontId="16" type="noConversion"/>
  </si>
  <si>
    <t>010-7673-9098</t>
    <phoneticPr fontId="16" type="noConversion"/>
  </si>
  <si>
    <t>작업지 : 인천시 중구 항동7가 112-7 선광남항장치장내</t>
    <phoneticPr fontId="16" type="noConversion"/>
  </si>
  <si>
    <t>김형구 사장</t>
    <phoneticPr fontId="16" type="noConversion"/>
  </si>
  <si>
    <t>010-8486-9098</t>
    <phoneticPr fontId="16" type="noConversion"/>
  </si>
  <si>
    <t>2023년 5월 기준 쇼링비용 : 대당 10~12만원</t>
    <phoneticPr fontId="16" type="noConversion"/>
  </si>
  <si>
    <t>한솔쇼링</t>
    <phoneticPr fontId="16" type="noConversion"/>
  </si>
  <si>
    <t>ODILJON 남자사장(일 개못함)</t>
    <phoneticPr fontId="16" type="noConversion"/>
  </si>
  <si>
    <t>010-5700-0585</t>
    <phoneticPr fontId="16" type="noConversion"/>
  </si>
  <si>
    <t>코레스타쇼링 (주로 준성TLS 이용)</t>
    <phoneticPr fontId="16" type="noConversion"/>
  </si>
  <si>
    <t>코레스타 이사님</t>
    <phoneticPr fontId="16" type="noConversion"/>
  </si>
  <si>
    <t>010-8393-6475</t>
    <phoneticPr fontId="16" type="noConversion"/>
  </si>
  <si>
    <t>작업지 : 인천광역시 중구 서해대로 176</t>
    <phoneticPr fontId="16" type="noConversion"/>
  </si>
  <si>
    <t>코레스타쇼링 실장님 (이분께 오더해야함)</t>
    <phoneticPr fontId="16" type="noConversion"/>
  </si>
  <si>
    <t>010-3684-0075 / 032-834-1211</t>
    <phoneticPr fontId="16" type="noConversion"/>
  </si>
  <si>
    <t>0505-335-7575</t>
    <phoneticPr fontId="16" type="noConversion"/>
  </si>
  <si>
    <t>h7575kr@naver.com</t>
    <phoneticPr fontId="16" type="noConversion"/>
  </si>
  <si>
    <t>2023년 6월 기준 쇼링비용 : 40HQ 50만원</t>
    <phoneticPr fontId="16" type="noConversion"/>
  </si>
  <si>
    <t>프로쇼링 (주로 동화운송사 이용)</t>
    <phoneticPr fontId="16" type="noConversion"/>
  </si>
  <si>
    <t>032-831-5591</t>
    <phoneticPr fontId="16" type="noConversion"/>
  </si>
  <si>
    <t>프로에서 작업한 사진은 업체로 바로 쏘기 때문에 사진 전달 필요없음</t>
    <phoneticPr fontId="16" type="noConversion"/>
  </si>
  <si>
    <t>작업지 : 인천시 연수구 옥련동 194-52 (수출1단지)</t>
    <phoneticPr fontId="16" type="noConversion"/>
  </si>
  <si>
    <t>2023년 5월 기준 쇼링비용 : 대당 11만원</t>
    <phoneticPr fontId="16" type="noConversion"/>
  </si>
  <si>
    <t>HP쇼링 (주로 동화운송사 이용)</t>
    <phoneticPr fontId="16" type="noConversion"/>
  </si>
  <si>
    <t>HP 실장님</t>
    <phoneticPr fontId="16" type="noConversion"/>
  </si>
  <si>
    <t>032-851-5002</t>
    <phoneticPr fontId="16" type="noConversion"/>
  </si>
  <si>
    <t>032-851-5003</t>
    <phoneticPr fontId="16" type="noConversion"/>
  </si>
  <si>
    <t>이형표 대표님</t>
    <phoneticPr fontId="16" type="noConversion"/>
  </si>
  <si>
    <t>010-2276-6906</t>
    <phoneticPr fontId="16" type="noConversion"/>
  </si>
  <si>
    <t>작업지 : 송도 카텍물류 내 HP쇼링 // 인천 연수구 능허대로 40, 토지내의 야적장(옥련동)</t>
    <phoneticPr fontId="16" type="noConversion"/>
  </si>
  <si>
    <t>2023년 5월 기준 쇼링비 : 4대 쇼링 기준 / 48만원~60만원 - 매번 다름</t>
    <phoneticPr fontId="16" type="noConversion"/>
  </si>
  <si>
    <t>진성쇼링 (주로 동화)</t>
    <phoneticPr fontId="16" type="noConversion"/>
  </si>
  <si>
    <t>010-9282-7070</t>
    <phoneticPr fontId="16" type="noConversion"/>
  </si>
  <si>
    <t>김석규 사장님</t>
    <phoneticPr fontId="16" type="noConversion"/>
  </si>
  <si>
    <t>010-5441-8411</t>
    <phoneticPr fontId="16" type="noConversion"/>
  </si>
  <si>
    <t>작업지 : 인천광역시 연수구 옥련동 프로단지 내 태산쇼링</t>
    <phoneticPr fontId="16" type="noConversion"/>
  </si>
  <si>
    <t>MBA쇼링</t>
    <phoneticPr fontId="16" type="noConversion"/>
  </si>
  <si>
    <t>MBA 사무실</t>
    <phoneticPr fontId="16" type="noConversion"/>
  </si>
  <si>
    <t>010-2124-1978</t>
    <phoneticPr fontId="16" type="noConversion"/>
  </si>
  <si>
    <t>화주</t>
    <phoneticPr fontId="16" type="noConversion"/>
  </si>
  <si>
    <t>RK (담맘)</t>
    <phoneticPr fontId="16" type="noConversion"/>
  </si>
  <si>
    <t>RK 박준수 사장</t>
    <phoneticPr fontId="16" type="noConversion"/>
  </si>
  <si>
    <t>010-9584-4132</t>
    <phoneticPr fontId="16" type="noConversion"/>
  </si>
  <si>
    <t>윤예슬 과장</t>
    <phoneticPr fontId="16" type="noConversion"/>
  </si>
  <si>
    <t>주소 : A2482, IBS Tower, 263, Central-ro, Yeonsu-gu, Incheon, Republic of Korea</t>
    <phoneticPr fontId="16" type="noConversion"/>
  </si>
  <si>
    <t>대양통상 (담맘)</t>
    <phoneticPr fontId="16" type="noConversion"/>
  </si>
  <si>
    <t>정찬의 사장</t>
    <phoneticPr fontId="16" type="noConversion"/>
  </si>
  <si>
    <t>031-767-7935</t>
    <phoneticPr fontId="16" type="noConversion"/>
  </si>
  <si>
    <t>아테코스 모하마드 (담맘)</t>
    <phoneticPr fontId="16" type="noConversion"/>
  </si>
  <si>
    <t>롯데렌탈</t>
    <phoneticPr fontId="16" type="noConversion"/>
  </si>
  <si>
    <t>김주현 대리 (JUHYUN DAVI KIM)</t>
    <phoneticPr fontId="16" type="noConversion"/>
  </si>
  <si>
    <t>010-5899-6614</t>
    <phoneticPr fontId="16" type="noConversion"/>
  </si>
  <si>
    <t>호인무역 (구. 가람모터스)</t>
    <phoneticPr fontId="16" type="noConversion"/>
  </si>
  <si>
    <t>김철규 이사</t>
    <phoneticPr fontId="16" type="noConversion"/>
  </si>
  <si>
    <t>010-4706-1293</t>
    <phoneticPr fontId="16" type="noConversion"/>
  </si>
  <si>
    <t>정인영 주임</t>
    <phoneticPr fontId="16" type="noConversion"/>
  </si>
  <si>
    <t>010-8391-0071</t>
    <phoneticPr fontId="16" type="noConversion"/>
  </si>
  <si>
    <t>이호룡</t>
    <phoneticPr fontId="16" type="noConversion"/>
  </si>
  <si>
    <t>010-8033-0407</t>
    <phoneticPr fontId="16" type="noConversion"/>
  </si>
  <si>
    <t>SS카</t>
    <phoneticPr fontId="16" type="noConversion"/>
  </si>
  <si>
    <t>박종원 부장</t>
    <phoneticPr fontId="16" type="noConversion"/>
  </si>
  <si>
    <t>장일중 팀장</t>
    <phoneticPr fontId="16" type="noConversion"/>
  </si>
  <si>
    <t>010-9027-4341</t>
    <phoneticPr fontId="16" type="noConversion"/>
  </si>
  <si>
    <t>MK무역 (미얀마)</t>
    <phoneticPr fontId="16" type="noConversion"/>
  </si>
  <si>
    <t>010-2411-9790</t>
    <phoneticPr fontId="16" type="noConversion"/>
  </si>
  <si>
    <t>채수호 사장</t>
    <phoneticPr fontId="16" type="noConversion"/>
  </si>
  <si>
    <t>010-7755-5833</t>
    <phoneticPr fontId="16" type="noConversion"/>
  </si>
  <si>
    <t>SL NETWORKS</t>
    <phoneticPr fontId="16" type="noConversion"/>
  </si>
  <si>
    <t>전동규 대리</t>
    <phoneticPr fontId="16" type="noConversion"/>
  </si>
  <si>
    <t>DIR 070-4771-1489 / TEL 051-923-8801</t>
    <phoneticPr fontId="16" type="noConversion"/>
  </si>
  <si>
    <t>051-923-8802</t>
    <phoneticPr fontId="16" type="noConversion"/>
  </si>
  <si>
    <t>1229wjs@slnetworks.co.kr</t>
    <phoneticPr fontId="16" type="noConversion"/>
  </si>
  <si>
    <t>YG (미얀마)</t>
    <phoneticPr fontId="16" type="noConversion"/>
  </si>
  <si>
    <t>이용구 사장님</t>
    <phoneticPr fontId="16" type="noConversion"/>
  </si>
  <si>
    <t>010-5504-0235</t>
    <phoneticPr fontId="16" type="noConversion"/>
  </si>
  <si>
    <t>세상무역 또는 좋은날(굿데이) (도미니카)</t>
    <phoneticPr fontId="16" type="noConversion"/>
  </si>
  <si>
    <t>강준호 이사</t>
    <phoneticPr fontId="16" type="noConversion"/>
  </si>
  <si>
    <t>sesangtrading@naver.com</t>
    <phoneticPr fontId="16" type="noConversion"/>
  </si>
  <si>
    <t>서은지 대리</t>
    <phoneticPr fontId="16" type="noConversion"/>
  </si>
  <si>
    <t>070-4139-8083</t>
    <phoneticPr fontId="16" type="noConversion"/>
  </si>
  <si>
    <t>sesangtrading@naver.com</t>
    <phoneticPr fontId="16" type="noConversion"/>
  </si>
  <si>
    <t>이수연 실장</t>
    <phoneticPr fontId="16" type="noConversion"/>
  </si>
  <si>
    <t>070-4797-8083</t>
    <phoneticPr fontId="16" type="noConversion"/>
  </si>
  <si>
    <t>032-232-7083</t>
    <phoneticPr fontId="16" type="noConversion"/>
  </si>
  <si>
    <t>디텍인터내셔날 (도미니카)</t>
    <phoneticPr fontId="16" type="noConversion"/>
  </si>
  <si>
    <t>김봉호 실장</t>
    <phoneticPr fontId="16" type="noConversion"/>
  </si>
  <si>
    <t>010-7363-9907</t>
    <phoneticPr fontId="16" type="noConversion"/>
  </si>
  <si>
    <t>권성민 실장 (남자분)</t>
    <phoneticPr fontId="16" type="noConversion"/>
  </si>
  <si>
    <t>010-7187-2873</t>
    <phoneticPr fontId="16" type="noConversion"/>
  </si>
  <si>
    <t>OBL 주소 : 옥련동 534 좋은날.디텍 // 유원지 정문쪽으로 들어가자마자 정면에 있는 "굿데이(GOOD DAY)" 또는 "좋은날" (캐리어길 아님)</t>
    <phoneticPr fontId="16" type="noConversion"/>
  </si>
  <si>
    <t>KC트레이드 (도미니카)</t>
    <phoneticPr fontId="16" type="noConversion"/>
  </si>
  <si>
    <t>010-4807-6109</t>
    <phoneticPr fontId="16" type="noConversion"/>
  </si>
  <si>
    <t>kctrade6109@gmail.com</t>
    <phoneticPr fontId="16" type="noConversion"/>
  </si>
  <si>
    <t>유진욱 과장</t>
    <phoneticPr fontId="16" type="noConversion"/>
  </si>
  <si>
    <t>010-4804-6109</t>
    <phoneticPr fontId="16" type="noConversion"/>
  </si>
  <si>
    <t>010-8965-7769</t>
    <phoneticPr fontId="16" type="noConversion"/>
  </si>
  <si>
    <t>OBL 주소 : 인천 연수구 앵고개로 94(동춘동) 한성빌딩 301호 (주)케이씨트레이드</t>
    <phoneticPr fontId="16" type="noConversion"/>
  </si>
  <si>
    <t>파크 (도미니카 &amp; 칠레)</t>
    <phoneticPr fontId="16" type="noConversion"/>
  </si>
  <si>
    <t>숙현 실장님(서류)</t>
    <phoneticPr fontId="16" type="noConversion"/>
  </si>
  <si>
    <t>010-5317-4859</t>
    <phoneticPr fontId="16" type="noConversion"/>
  </si>
  <si>
    <t>(가장 최근 OBL 주소지) 인천 사무실 : 인천시 서구 왕길동 64-271번지</t>
    <phoneticPr fontId="16" type="noConversion"/>
  </si>
  <si>
    <t>무함마드 루크만(파크 사장님)</t>
    <phoneticPr fontId="16" type="noConversion"/>
  </si>
  <si>
    <t>010-7570-4700</t>
    <phoneticPr fontId="16" type="noConversion"/>
  </si>
  <si>
    <t>(나비드 사장님 있는) 김포 사무실 : 경기도 김포시 대곶면 종생로115번길 81-9 파크트레이딩 주식회사</t>
    <phoneticPr fontId="16" type="noConversion"/>
  </si>
  <si>
    <t>노유성 대표</t>
    <phoneticPr fontId="16" type="noConversion"/>
  </si>
  <si>
    <t>010-3660-5584</t>
    <phoneticPr fontId="16" type="noConversion"/>
  </si>
  <si>
    <t>출고지 : 경기도 양촌읍 듬박로 64 세계로</t>
    <phoneticPr fontId="16" type="noConversion"/>
  </si>
  <si>
    <t>이수영</t>
    <phoneticPr fontId="16" type="noConversion"/>
  </si>
  <si>
    <t>샘무역 (도미니카)</t>
    <phoneticPr fontId="16" type="noConversion"/>
  </si>
  <si>
    <t>010-2656-7571</t>
    <phoneticPr fontId="16" type="noConversion"/>
  </si>
  <si>
    <t>YJ/와이제이 (칠레)</t>
    <phoneticPr fontId="16" type="noConversion"/>
  </si>
  <si>
    <t>010-4122-2116</t>
    <phoneticPr fontId="16" type="noConversion"/>
  </si>
  <si>
    <t>송운주 사무장님 (친절하지만 답답함, 면장 making)</t>
    <phoneticPr fontId="16" type="noConversion"/>
  </si>
  <si>
    <t>010-8761-2833</t>
    <phoneticPr fontId="16" type="noConversion"/>
  </si>
  <si>
    <t>FIVE STAR/파이브스타 (칠레)</t>
    <phoneticPr fontId="16" type="noConversion"/>
  </si>
  <si>
    <t>파이브스타 사장님</t>
    <phoneticPr fontId="16" type="noConversion"/>
  </si>
  <si>
    <t>010-5529-9691</t>
    <phoneticPr fontId="16" type="noConversion"/>
  </si>
  <si>
    <t>비욘드 (HS 친구, 도미니카)</t>
    <phoneticPr fontId="16" type="noConversion"/>
  </si>
  <si>
    <t>010-8934-1690</t>
    <phoneticPr fontId="16" type="noConversion"/>
  </si>
  <si>
    <t>출고지 : 인천광역시 중구 서해대로 106, 라동 4층 비욘드</t>
    <phoneticPr fontId="16" type="noConversion"/>
  </si>
  <si>
    <t>RH무역 (도미니카)</t>
    <phoneticPr fontId="16" type="noConversion"/>
  </si>
  <si>
    <t>차주현 실장님 (업무)</t>
    <phoneticPr fontId="16" type="noConversion"/>
  </si>
  <si>
    <t>010-2597-5604</t>
    <phoneticPr fontId="16" type="noConversion"/>
  </si>
  <si>
    <t>RH 사장님 (Javed)</t>
    <phoneticPr fontId="16" type="noConversion"/>
  </si>
  <si>
    <t>010-8832-6312</t>
    <phoneticPr fontId="16" type="noConversion"/>
  </si>
  <si>
    <t>RH2218@DAUM.NET</t>
    <phoneticPr fontId="16" type="noConversion"/>
  </si>
  <si>
    <t>TS무역 (도미니카)</t>
    <phoneticPr fontId="16" type="noConversion"/>
  </si>
  <si>
    <t>박효 이사</t>
    <phoneticPr fontId="16" type="noConversion"/>
  </si>
  <si>
    <t>010-6395-3896</t>
    <phoneticPr fontId="16" type="noConversion"/>
  </si>
  <si>
    <t>윤태수 실장</t>
    <phoneticPr fontId="16" type="noConversion"/>
  </si>
  <si>
    <t>010-7323-9656</t>
    <phoneticPr fontId="16" type="noConversion"/>
  </si>
  <si>
    <t>taesu01@naver.com</t>
    <phoneticPr fontId="16" type="noConversion"/>
  </si>
  <si>
    <t>OBL 도착지 : 인천 중구 월미로94 한진내 (주) 티에스무역</t>
    <phoneticPr fontId="16" type="noConversion"/>
  </si>
  <si>
    <t>한도무역 (도미니카)</t>
    <phoneticPr fontId="16" type="noConversion"/>
  </si>
  <si>
    <t>정은용 이사</t>
    <phoneticPr fontId="16" type="noConversion"/>
  </si>
  <si>
    <t>010-3269-3239</t>
    <phoneticPr fontId="16" type="noConversion"/>
  </si>
  <si>
    <t>LK무역 (도미니카)</t>
    <phoneticPr fontId="16" type="noConversion"/>
  </si>
  <si>
    <t>장홍 실장님</t>
    <phoneticPr fontId="16" type="noConversion"/>
  </si>
  <si>
    <t>010-7356-9619 / 032-462-0372</t>
    <phoneticPr fontId="16" type="noConversion"/>
  </si>
  <si>
    <t>화석 (도미니카)</t>
    <phoneticPr fontId="16" type="noConversion"/>
  </si>
  <si>
    <t>김진원 부장</t>
    <phoneticPr fontId="16" type="noConversion"/>
  </si>
  <si>
    <t>010-4939-0409 / 032-817-4269</t>
    <phoneticPr fontId="16" type="noConversion"/>
  </si>
  <si>
    <t>ML무역 (도미니카)</t>
    <phoneticPr fontId="16" type="noConversion"/>
  </si>
  <si>
    <t>성경모 부장</t>
    <phoneticPr fontId="16" type="noConversion"/>
  </si>
  <si>
    <t>010-9292-9673</t>
    <phoneticPr fontId="16" type="noConversion"/>
  </si>
  <si>
    <t>한국자동차 (도미니카)</t>
    <phoneticPr fontId="16" type="noConversion"/>
  </si>
  <si>
    <t>010-5315-0515</t>
    <phoneticPr fontId="16" type="noConversion"/>
  </si>
  <si>
    <t>김준호 사장</t>
    <phoneticPr fontId="16" type="noConversion"/>
  </si>
  <si>
    <t>010-5800-0163</t>
    <phoneticPr fontId="16" type="noConversion"/>
  </si>
  <si>
    <t>김혜미 과장 (업무)</t>
    <phoneticPr fontId="16" type="noConversion"/>
  </si>
  <si>
    <t>시마고상사/SMK (도미니카)</t>
    <phoneticPr fontId="16" type="noConversion"/>
  </si>
  <si>
    <t>010-4142-0377</t>
    <phoneticPr fontId="16" type="noConversion"/>
  </si>
  <si>
    <t>마디나 (칠레)</t>
    <phoneticPr fontId="16" type="noConversion"/>
  </si>
  <si>
    <t>아짐 사장님(한국말 잘함)</t>
    <phoneticPr fontId="16" type="noConversion"/>
  </si>
  <si>
    <t>010-9383-0786</t>
    <phoneticPr fontId="16" type="noConversion"/>
  </si>
  <si>
    <t>032-833-9168</t>
    <phoneticPr fontId="16" type="noConversion"/>
  </si>
  <si>
    <t>010-4837-6442</t>
    <phoneticPr fontId="16" type="noConversion"/>
  </si>
  <si>
    <t>와시프무역 (칠레)</t>
    <phoneticPr fontId="16" type="noConversion"/>
  </si>
  <si>
    <t>wasif mirza 사장님</t>
    <phoneticPr fontId="16" type="noConversion"/>
  </si>
  <si>
    <t>010-5737-0266</t>
    <phoneticPr fontId="16" type="noConversion"/>
  </si>
  <si>
    <t>마카 (칠레)</t>
    <phoneticPr fontId="16" type="noConversion"/>
  </si>
  <si>
    <t>마카 사장님 (마카 2단지)</t>
    <phoneticPr fontId="16" type="noConversion"/>
  </si>
  <si>
    <t>032-858-5287</t>
    <phoneticPr fontId="16" type="noConversion"/>
  </si>
  <si>
    <t>지아 (칠레)</t>
    <phoneticPr fontId="16" type="noConversion"/>
  </si>
  <si>
    <t>ZIA ul Haq (지아 사장님)</t>
    <phoneticPr fontId="16" type="noConversion"/>
  </si>
  <si>
    <t>010-5203-0056</t>
    <phoneticPr fontId="16" type="noConversion"/>
  </si>
  <si>
    <t>제니 실장님 (면장) / 업체명 : 현코리아</t>
    <phoneticPr fontId="16" type="noConversion"/>
  </si>
  <si>
    <t>제니 개인폰: 010-4116-8518</t>
    <phoneticPr fontId="16" type="noConversion"/>
  </si>
  <si>
    <t>F.032-832-6718</t>
    <phoneticPr fontId="16" type="noConversion"/>
  </si>
  <si>
    <t>깔로사/카라바/모인코 (칠레, 과테말라)</t>
    <phoneticPr fontId="16" type="noConversion"/>
  </si>
  <si>
    <t>김희철 사장님</t>
    <phoneticPr fontId="16" type="noConversion"/>
  </si>
  <si>
    <t>010-6291-4115</t>
    <phoneticPr fontId="16" type="noConversion"/>
  </si>
  <si>
    <t>REINA (칠레 셀러)</t>
    <phoneticPr fontId="16" type="noConversion"/>
  </si>
  <si>
    <t>010-3092-9853</t>
    <phoneticPr fontId="16" type="noConversion"/>
  </si>
  <si>
    <t>031-497-4981</t>
    <phoneticPr fontId="16" type="noConversion"/>
  </si>
  <si>
    <t>아바시 코퍼레이션 (칠레)</t>
    <phoneticPr fontId="16" type="noConversion"/>
  </si>
  <si>
    <t>아바시 사장님</t>
    <phoneticPr fontId="16" type="noConversion"/>
  </si>
  <si>
    <t>010-6216-6638</t>
    <phoneticPr fontId="16" type="noConversion"/>
  </si>
  <si>
    <t>아바시 실장님 (면장)</t>
    <phoneticPr fontId="16" type="noConversion"/>
  </si>
  <si>
    <t>010-9256-5638</t>
    <phoneticPr fontId="16" type="noConversion"/>
  </si>
  <si>
    <t>세이프웨이오토 (칠레)</t>
    <phoneticPr fontId="16" type="noConversion"/>
  </si>
  <si>
    <t>010-4348-4002</t>
    <phoneticPr fontId="16" type="noConversion"/>
  </si>
  <si>
    <t>박성준 대리</t>
    <phoneticPr fontId="16" type="noConversion"/>
  </si>
  <si>
    <t>010-4669-2658</t>
    <phoneticPr fontId="16" type="noConversion"/>
  </si>
  <si>
    <t>OBL 주소 : 인천광역시 중구 항동7가 36-5 엘엔케이씨티 보세창고 안 세이프웨이오토</t>
    <phoneticPr fontId="16" type="noConversion"/>
  </si>
  <si>
    <t>최경란 주임</t>
    <phoneticPr fontId="16" type="noConversion"/>
  </si>
  <si>
    <t>010-6296-3101</t>
    <phoneticPr fontId="16" type="noConversion"/>
  </si>
  <si>
    <t>초드리 (칠레)</t>
    <phoneticPr fontId="16" type="noConversion"/>
  </si>
  <si>
    <t>김태영 사장</t>
    <phoneticPr fontId="16" type="noConversion"/>
  </si>
  <si>
    <t>010-5649-0056</t>
    <phoneticPr fontId="16" type="noConversion"/>
  </si>
  <si>
    <t>인천트레이딩(쇼링장) : 김포시 대곶명 약암리 643-15</t>
    <phoneticPr fontId="16" type="noConversion"/>
  </si>
  <si>
    <t>010-8394-8894</t>
    <phoneticPr fontId="16" type="noConversion"/>
  </si>
  <si>
    <t>아타리무역 (칠레)</t>
    <phoneticPr fontId="16" type="noConversion"/>
  </si>
  <si>
    <t>김경아 실장</t>
    <phoneticPr fontId="16" type="noConversion"/>
  </si>
  <si>
    <t>Pirzada Auto Trading (칠레)</t>
    <phoneticPr fontId="16" type="noConversion"/>
  </si>
  <si>
    <t>Wirasif Pirzada</t>
    <phoneticPr fontId="16" type="noConversion"/>
  </si>
  <si>
    <t>010-8398-6444 / whats app +569 88047164</t>
    <phoneticPr fontId="16" type="noConversion"/>
  </si>
  <si>
    <t>차타 (칠레)</t>
    <phoneticPr fontId="16" type="noConversion"/>
  </si>
  <si>
    <t>차타 사장님</t>
    <phoneticPr fontId="16" type="noConversion"/>
  </si>
  <si>
    <t>010-5556-7473</t>
    <phoneticPr fontId="16" type="noConversion"/>
  </si>
  <si>
    <t>김규리 실장님</t>
    <phoneticPr fontId="16" type="noConversion"/>
  </si>
  <si>
    <t>010-5414-3233</t>
    <phoneticPr fontId="16" type="noConversion"/>
  </si>
  <si>
    <t>류선은 실장님</t>
    <phoneticPr fontId="16" type="noConversion"/>
  </si>
  <si>
    <t>010-9009-8692</t>
    <phoneticPr fontId="16" type="noConversion"/>
  </si>
  <si>
    <t>SK무역 (칠레 &amp; 도미니카)</t>
    <phoneticPr fontId="16" type="noConversion"/>
  </si>
  <si>
    <t>박준석 사장</t>
    <phoneticPr fontId="16" type="noConversion"/>
  </si>
  <si>
    <t>010-8941-8160</t>
    <phoneticPr fontId="16" type="noConversion"/>
  </si>
  <si>
    <t>송도무역 (칠레)</t>
    <phoneticPr fontId="16" type="noConversion"/>
  </si>
  <si>
    <t>김승규 사장님</t>
    <phoneticPr fontId="16" type="noConversion"/>
  </si>
  <si>
    <t>010-6332-8696</t>
    <phoneticPr fontId="16" type="noConversion"/>
  </si>
  <si>
    <t>BHB (칠레)</t>
    <phoneticPr fontId="16" type="noConversion"/>
  </si>
  <si>
    <t>BHB 사장님(ZAHID)</t>
    <phoneticPr fontId="16" type="noConversion"/>
  </si>
  <si>
    <t>이은영 실장님 (면장)</t>
    <phoneticPr fontId="16" type="noConversion"/>
  </si>
  <si>
    <t>010-8224-4586</t>
    <phoneticPr fontId="16" type="noConversion"/>
  </si>
  <si>
    <t>쥬레즈 사장님</t>
    <phoneticPr fontId="16" type="noConversion"/>
  </si>
  <si>
    <t>032-832-0786</t>
    <phoneticPr fontId="16" type="noConversion"/>
  </si>
  <si>
    <t>010-4485-5517</t>
    <phoneticPr fontId="16" type="noConversion"/>
  </si>
  <si>
    <t>나지르무역 (칠레)</t>
    <phoneticPr fontId="16" type="noConversion"/>
  </si>
  <si>
    <t>010-9132-0786</t>
    <phoneticPr fontId="16" type="noConversion"/>
  </si>
  <si>
    <t>이은영 실장님 (면장)</t>
    <phoneticPr fontId="16" type="noConversion"/>
  </si>
  <si>
    <t>TG무역 (칠레 &amp; 러시아)</t>
    <phoneticPr fontId="16" type="noConversion"/>
  </si>
  <si>
    <t>TG무역 사장님</t>
    <phoneticPr fontId="16" type="noConversion"/>
  </si>
  <si>
    <t>KK무역 (칠레)</t>
    <phoneticPr fontId="16" type="noConversion"/>
  </si>
  <si>
    <t>KK무역 사장님</t>
    <phoneticPr fontId="16" type="noConversion"/>
  </si>
  <si>
    <t>010-7181-6804</t>
    <phoneticPr fontId="16" type="noConversion"/>
  </si>
  <si>
    <t>망갈트레이딩 (칠레)</t>
    <phoneticPr fontId="16" type="noConversion"/>
  </si>
  <si>
    <t>만가르</t>
    <phoneticPr fontId="16" type="noConversion"/>
  </si>
  <si>
    <t>010-2083-0970</t>
    <phoneticPr fontId="16" type="noConversion"/>
  </si>
  <si>
    <t>반디무역/구. 에이스코리아 
(코스타리카 &amp; 과테말라)</t>
    <phoneticPr fontId="16" type="noConversion"/>
  </si>
  <si>
    <t>010-4467-6749</t>
    <phoneticPr fontId="16" type="noConversion"/>
  </si>
  <si>
    <t>032-834-6749</t>
    <phoneticPr fontId="16" type="noConversion"/>
  </si>
  <si>
    <t>suhwanberg@naver.com</t>
    <phoneticPr fontId="16" type="noConversion"/>
  </si>
  <si>
    <t>박종석 사장님 (이분이랑은 왠만하면 연락X)</t>
    <phoneticPr fontId="16" type="noConversion"/>
  </si>
  <si>
    <t>010 2780 6749</t>
    <phoneticPr fontId="16" type="noConversion"/>
  </si>
  <si>
    <t>경기도 부천시 삼작로118번길 9, A동 302호(내동, 동남연립)</t>
    <phoneticPr fontId="16" type="noConversion"/>
  </si>
  <si>
    <t>자밀/코리아오토머신 (과테말라)</t>
    <phoneticPr fontId="16" type="noConversion"/>
  </si>
  <si>
    <t>자밀 사장님(아따리 화성)</t>
    <phoneticPr fontId="16" type="noConversion"/>
  </si>
  <si>
    <t>010-5765-0988</t>
    <phoneticPr fontId="16" type="noConversion"/>
  </si>
  <si>
    <t>허연직 실장님 (대부분 면장은 이분이 만드심)</t>
    <phoneticPr fontId="16" type="noConversion"/>
  </si>
  <si>
    <t>010-3016-6303</t>
    <phoneticPr fontId="16" type="noConversion"/>
  </si>
  <si>
    <t>다온코리아 (과테말라)</t>
    <phoneticPr fontId="16" type="noConversion"/>
  </si>
  <si>
    <t>010-4822-1001</t>
    <phoneticPr fontId="16" type="noConversion"/>
  </si>
  <si>
    <t>업체 : 도담 / 유은경 실장(면장)</t>
    <phoneticPr fontId="16" type="noConversion"/>
  </si>
  <si>
    <t>010-3231-6827</t>
    <phoneticPr fontId="16" type="noConversion"/>
  </si>
  <si>
    <t>안데스트레이딩 (과테말라)</t>
    <phoneticPr fontId="16" type="noConversion"/>
  </si>
  <si>
    <t>니꼬 (중앙아시아) - 프로에서 작업, 서류는 EH 이영숙실장님</t>
    <phoneticPr fontId="16" type="noConversion"/>
  </si>
  <si>
    <t>한결무역 (온두라스)</t>
    <phoneticPr fontId="16" type="noConversion"/>
  </si>
  <si>
    <t>안경성 실장</t>
    <phoneticPr fontId="16" type="noConversion"/>
  </si>
  <si>
    <t>010-8880-9267 / 032-831-0464</t>
    <phoneticPr fontId="16" type="noConversion"/>
  </si>
  <si>
    <t>an_0747@naver.com</t>
    <phoneticPr fontId="16" type="noConversion"/>
  </si>
  <si>
    <t>이루무역 (러시아)</t>
    <phoneticPr fontId="16" type="noConversion"/>
  </si>
  <si>
    <t>010-8373-5528</t>
    <phoneticPr fontId="16" type="noConversion"/>
  </si>
  <si>
    <t>032-232-0024</t>
    <phoneticPr fontId="16" type="noConversion"/>
  </si>
  <si>
    <t>로한 (러시아)</t>
    <phoneticPr fontId="16" type="noConversion"/>
  </si>
  <si>
    <t>김성령 대리</t>
    <phoneticPr fontId="16" type="noConversion"/>
  </si>
  <si>
    <t>032-834-2824</t>
    <phoneticPr fontId="16" type="noConversion"/>
  </si>
  <si>
    <t>사장님 010-9828-2824</t>
    <phoneticPr fontId="16" type="noConversion"/>
  </si>
  <si>
    <t>032-834-2825</t>
    <phoneticPr fontId="16" type="noConversion"/>
  </si>
  <si>
    <t>윤정호 이사님(출고 담당자)</t>
    <phoneticPr fontId="16" type="noConversion"/>
  </si>
  <si>
    <t>출고지 : 인천광역시 중구 항동7가 57-2 로한컴퍼니야드</t>
    <phoneticPr fontId="16" type="noConversion"/>
  </si>
  <si>
    <t>CJ INTERNATIONAL &amp; 루다 (러시아)</t>
    <phoneticPr fontId="16" type="noConversion"/>
  </si>
  <si>
    <t>루다 사장님(한국말 잘함)</t>
    <phoneticPr fontId="16" type="noConversion"/>
  </si>
  <si>
    <t>010-8932-2359</t>
    <phoneticPr fontId="16" type="noConversion"/>
  </si>
  <si>
    <t>CJ 최영민 사장 (면장)</t>
    <phoneticPr fontId="16" type="noConversion"/>
  </si>
  <si>
    <t>010-3634-0062</t>
    <phoneticPr fontId="16" type="noConversion"/>
  </si>
  <si>
    <t>CJ 김미경 사무장님 (패킹)</t>
    <phoneticPr fontId="16" type="noConversion"/>
  </si>
  <si>
    <t>010-3123-5879</t>
    <phoneticPr fontId="16" type="noConversion"/>
  </si>
  <si>
    <t>국보 또는 장일 (러시아)</t>
    <phoneticPr fontId="16" type="noConversion"/>
  </si>
  <si>
    <t>032-859-9091</t>
    <phoneticPr fontId="16" type="noConversion"/>
  </si>
  <si>
    <t>세와 (러시아)</t>
    <phoneticPr fontId="16" type="noConversion"/>
  </si>
  <si>
    <t>채종범 부장</t>
    <phoneticPr fontId="16" type="noConversion"/>
  </si>
  <si>
    <t>1번 출고지 : 안산시 단원구 원포공원 2로 24 (마트매매단지)</t>
    <phoneticPr fontId="16" type="noConversion"/>
  </si>
  <si>
    <t>2번 출고지 : 단원구 광덕서로 78 주차장 10층 (법조타운)</t>
    <phoneticPr fontId="16" type="noConversion"/>
  </si>
  <si>
    <t>달렉스 (러시아)</t>
    <phoneticPr fontId="16" type="noConversion"/>
  </si>
  <si>
    <t>DALEX</t>
    <phoneticPr fontId="16" type="noConversion"/>
  </si>
  <si>
    <t>010-8458-8212</t>
    <phoneticPr fontId="16" type="noConversion"/>
  </si>
  <si>
    <t>인카 (러시아)</t>
    <phoneticPr fontId="16" type="noConversion"/>
  </si>
  <si>
    <t>제냐</t>
    <phoneticPr fontId="16" type="noConversion"/>
  </si>
  <si>
    <t>010-9906-0156</t>
    <phoneticPr fontId="16" type="noConversion"/>
  </si>
  <si>
    <t>출고지 : 경기도 안산시 단원구 초지2로 67-7 인카 주차장</t>
    <phoneticPr fontId="16" type="noConversion"/>
  </si>
  <si>
    <t>엔드레이 리 (한국말 잘함)</t>
    <phoneticPr fontId="16" type="noConversion"/>
  </si>
  <si>
    <t>010-5761-9019</t>
    <phoneticPr fontId="16" type="noConversion"/>
  </si>
  <si>
    <t>함준연 사장님</t>
    <phoneticPr fontId="16" type="noConversion"/>
  </si>
  <si>
    <t>010-6664-6888</t>
    <phoneticPr fontId="16" type="noConversion"/>
  </si>
  <si>
    <t>김태현 사장</t>
    <phoneticPr fontId="16" type="noConversion"/>
  </si>
  <si>
    <t>010-8460-4448</t>
    <phoneticPr fontId="16" type="noConversion"/>
  </si>
  <si>
    <t>더카 (러시아)</t>
    <phoneticPr fontId="16" type="noConversion"/>
  </si>
  <si>
    <t>이스타스 매니저님</t>
    <phoneticPr fontId="16" type="noConversion"/>
  </si>
  <si>
    <t>070-7006-3817</t>
    <phoneticPr fontId="16" type="noConversion"/>
  </si>
  <si>
    <t>032-714-3817</t>
    <phoneticPr fontId="16" type="noConversion"/>
  </si>
  <si>
    <t>010-4072-1985</t>
    <phoneticPr fontId="16" type="noConversion"/>
  </si>
  <si>
    <t>ISITASHKENT@GMAIL.COM</t>
    <phoneticPr fontId="16" type="noConversion"/>
  </si>
  <si>
    <t>픽업지 : 경기 김포시 양촌읍 대포리 358-4</t>
    <phoneticPr fontId="16" type="noConversion"/>
  </si>
  <si>
    <t>GY (러시아)</t>
    <phoneticPr fontId="16" type="noConversion"/>
  </si>
  <si>
    <t>정용진</t>
    <phoneticPr fontId="16" type="noConversion"/>
  </si>
  <si>
    <t>니조미딘</t>
    <phoneticPr fontId="16" type="noConversion"/>
  </si>
  <si>
    <t>010-8693-0393</t>
    <phoneticPr fontId="16" type="noConversion"/>
  </si>
  <si>
    <t>글로벌트레이딩 (러시아)</t>
    <phoneticPr fontId="16" type="noConversion"/>
  </si>
  <si>
    <t>이브라힘</t>
    <phoneticPr fontId="16" type="noConversion"/>
  </si>
  <si>
    <t>010-2773-4694</t>
    <phoneticPr fontId="16" type="noConversion"/>
  </si>
  <si>
    <t>이브라힘 사무실</t>
    <phoneticPr fontId="16" type="noConversion"/>
  </si>
  <si>
    <t>010-3368-8831</t>
    <phoneticPr fontId="16" type="noConversion"/>
  </si>
  <si>
    <t>웨스트레이크아이씨티 (러시아)</t>
    <phoneticPr fontId="16" type="noConversion"/>
  </si>
  <si>
    <t>허희정 실장</t>
    <phoneticPr fontId="16" type="noConversion"/>
  </si>
  <si>
    <t>010-4059-1114</t>
    <phoneticPr fontId="16" type="noConversion"/>
  </si>
  <si>
    <t>세나트레이딩 
(아루바, 앙골라, 탄자니아, 불가리아, 칠레 등)</t>
    <phoneticPr fontId="16" type="noConversion"/>
  </si>
  <si>
    <t>이선미 과장 (업무)</t>
    <phoneticPr fontId="16" type="noConversion"/>
  </si>
  <si>
    <t>032-833-8667</t>
    <phoneticPr fontId="16" type="noConversion"/>
  </si>
  <si>
    <t xml:space="preserve">032-833-8669 </t>
    <phoneticPr fontId="16" type="noConversion"/>
  </si>
  <si>
    <t>010-8575-4376</t>
    <phoneticPr fontId="16" type="noConversion"/>
  </si>
  <si>
    <t>senmi.lee@senatrading.com</t>
    <phoneticPr fontId="16" type="noConversion"/>
  </si>
  <si>
    <t>032-833-8667</t>
    <phoneticPr fontId="16" type="noConversion"/>
  </si>
  <si>
    <t>jenna@senatrading.com</t>
    <phoneticPr fontId="16" type="noConversion"/>
  </si>
  <si>
    <t>동북</t>
    <phoneticPr fontId="16" type="noConversion"/>
  </si>
  <si>
    <t>길아영 과장</t>
    <phoneticPr fontId="16" type="noConversion"/>
  </si>
  <si>
    <t>정상렬 부장 (영업)</t>
    <phoneticPr fontId="16" type="noConversion"/>
  </si>
  <si>
    <t>싼카 (포티, 독일, 러시아)</t>
    <phoneticPr fontId="16" type="noConversion"/>
  </si>
  <si>
    <t>아르만</t>
    <phoneticPr fontId="16" type="noConversion"/>
  </si>
  <si>
    <t>010-9144-4455</t>
    <phoneticPr fontId="16" type="noConversion"/>
  </si>
  <si>
    <t>010-3163-7973</t>
    <phoneticPr fontId="16" type="noConversion"/>
  </si>
  <si>
    <t>제냐 (독일, 벨기에)</t>
    <phoneticPr fontId="16" type="noConversion"/>
  </si>
  <si>
    <t>제냐 사장님</t>
    <phoneticPr fontId="16" type="noConversion"/>
  </si>
  <si>
    <t>010-6667-2359</t>
    <phoneticPr fontId="16" type="noConversion"/>
  </si>
  <si>
    <t>김나영 실장</t>
    <phoneticPr fontId="16" type="noConversion"/>
  </si>
  <si>
    <t>010-9259-1833</t>
    <phoneticPr fontId="16" type="noConversion"/>
  </si>
  <si>
    <t>따냐 (알뚜르 면장)</t>
    <phoneticPr fontId="16" type="noConversion"/>
  </si>
  <si>
    <t>010-2583-0823</t>
    <phoneticPr fontId="16" type="noConversion"/>
  </si>
  <si>
    <t>송준오</t>
    <phoneticPr fontId="16" type="noConversion"/>
  </si>
  <si>
    <t>010-7759-2827</t>
    <phoneticPr fontId="16" type="noConversion"/>
  </si>
  <si>
    <t>JEIO 제이오트레이딩 (탄자니아)</t>
    <phoneticPr fontId="16" type="noConversion"/>
  </si>
  <si>
    <t>김상열 사장님</t>
    <phoneticPr fontId="16" type="noConversion"/>
  </si>
  <si>
    <t>010-4213-1266</t>
    <phoneticPr fontId="16" type="noConversion"/>
  </si>
  <si>
    <t>TTAWOO1@NAVER.COM</t>
    <phoneticPr fontId="16" type="noConversion"/>
  </si>
  <si>
    <t>테오/태오 (탄자니아)</t>
    <phoneticPr fontId="16" type="noConversion"/>
  </si>
  <si>
    <t>010-8120-8573</t>
    <phoneticPr fontId="16" type="noConversion"/>
  </si>
  <si>
    <t>JK트레이딩 (마다)</t>
    <phoneticPr fontId="16" type="noConversion"/>
  </si>
  <si>
    <t>임재균 사장</t>
    <phoneticPr fontId="16" type="noConversion"/>
  </si>
  <si>
    <t>010-8213-4430</t>
    <phoneticPr fontId="16" type="noConversion"/>
  </si>
  <si>
    <t>한성 (마다, 탄자니아)</t>
    <phoneticPr fontId="16" type="noConversion"/>
  </si>
  <si>
    <t>김형규 사장</t>
    <phoneticPr fontId="16" type="noConversion"/>
  </si>
  <si>
    <t>010-5257-2761</t>
    <phoneticPr fontId="16" type="noConversion"/>
  </si>
  <si>
    <t>obee2020@gmail.com</t>
    <phoneticPr fontId="16" type="noConversion"/>
  </si>
  <si>
    <t>에코프린스 (마다 부품)</t>
    <phoneticPr fontId="16" type="noConversion"/>
  </si>
  <si>
    <t>031-829-8782~3</t>
    <phoneticPr fontId="16" type="noConversion"/>
  </si>
  <si>
    <t>작업지 : 경기도 양주시 광적면 그루고개로 92-22</t>
    <phoneticPr fontId="16" type="noConversion"/>
  </si>
  <si>
    <t>지수 (에코 패킹 담당)</t>
    <phoneticPr fontId="16" type="noConversion"/>
  </si>
  <si>
    <t>010-8765-9341</t>
    <phoneticPr fontId="16" type="noConversion"/>
  </si>
  <si>
    <t>㈜ 나경 (마다 부품)</t>
    <phoneticPr fontId="16" type="noConversion"/>
  </si>
  <si>
    <t>배병인 차장</t>
    <phoneticPr fontId="16" type="noConversion"/>
  </si>
  <si>
    <t>010-2529-8736</t>
    <phoneticPr fontId="16" type="noConversion"/>
  </si>
  <si>
    <t>작업지 : 경상북도 경산시 와촌면 지식산업6로 52</t>
    <phoneticPr fontId="16" type="noConversion"/>
  </si>
  <si>
    <t>정상권 사장</t>
    <phoneticPr fontId="16" type="noConversion"/>
  </si>
  <si>
    <t>010-3020-8119</t>
    <phoneticPr fontId="16" type="noConversion"/>
  </si>
  <si>
    <t>카원 (마다가스카르)</t>
    <phoneticPr fontId="16" type="noConversion"/>
  </si>
  <si>
    <t>노명래 사장</t>
    <phoneticPr fontId="16" type="noConversion"/>
  </si>
  <si>
    <t>010-8412-3800</t>
    <phoneticPr fontId="16" type="noConversion"/>
  </si>
  <si>
    <t>늘무역 (캄보디아)</t>
    <phoneticPr fontId="16" type="noConversion"/>
  </si>
  <si>
    <t>김하경 사장</t>
    <phoneticPr fontId="16" type="noConversion"/>
  </si>
  <si>
    <t>010-9361-3076</t>
    <phoneticPr fontId="16" type="noConversion"/>
  </si>
  <si>
    <t>이정화 실장</t>
    <phoneticPr fontId="16" type="noConversion"/>
  </si>
  <si>
    <t>M. 010-7740-4133 / T.032-583-4133</t>
    <phoneticPr fontId="16" type="noConversion"/>
  </si>
  <si>
    <t>032-581-4133</t>
    <phoneticPr fontId="16" type="noConversion"/>
  </si>
  <si>
    <t>bora7238@naver.com</t>
    <phoneticPr fontId="16" type="noConversion"/>
  </si>
  <si>
    <t>프로드코 (지부티)</t>
    <phoneticPr fontId="16" type="noConversion"/>
  </si>
  <si>
    <t>010-8814-1426</t>
    <phoneticPr fontId="16" type="noConversion"/>
  </si>
  <si>
    <t>DL모터스 (앙골라)</t>
    <phoneticPr fontId="16" type="noConversion"/>
  </si>
  <si>
    <t>노현수 사장</t>
    <phoneticPr fontId="16" type="noConversion"/>
  </si>
  <si>
    <t>010-9834-7707</t>
    <phoneticPr fontId="16" type="noConversion"/>
  </si>
  <si>
    <t>출고지 : 경기도 부천시 신상로 25 241호 DL모터스</t>
    <phoneticPr fontId="16" type="noConversion"/>
  </si>
  <si>
    <t>알렉스/선진/단테 (앙골라)</t>
    <phoneticPr fontId="16" type="noConversion"/>
  </si>
  <si>
    <t>선진 // 박종명 실장 (개인적으로 연락하지 말것)</t>
    <phoneticPr fontId="16" type="noConversion"/>
  </si>
  <si>
    <t>010-7937-5130</t>
    <phoneticPr fontId="16" type="noConversion"/>
  </si>
  <si>
    <t>032-568-5445</t>
    <phoneticPr fontId="16" type="noConversion"/>
  </si>
  <si>
    <t>sunjintrading@gmail.com</t>
    <phoneticPr fontId="16" type="noConversion"/>
  </si>
  <si>
    <t>010-7189-1976</t>
    <phoneticPr fontId="16" type="noConversion"/>
  </si>
  <si>
    <t>비니자 (가나)</t>
    <phoneticPr fontId="16" type="noConversion"/>
  </si>
  <si>
    <t>왓츠앱 : 010-4833-4605</t>
    <phoneticPr fontId="16" type="noConversion"/>
  </si>
  <si>
    <t>빅터 (가나)</t>
    <phoneticPr fontId="16" type="noConversion"/>
  </si>
  <si>
    <t>왓츠앱 : 010-2192-0422</t>
    <phoneticPr fontId="16" type="noConversion"/>
  </si>
  <si>
    <t>제노/양산폐차장 (가나)</t>
    <phoneticPr fontId="16" type="noConversion"/>
  </si>
  <si>
    <t>010-3556-0177</t>
    <phoneticPr fontId="16" type="noConversion"/>
  </si>
  <si>
    <t>김영광 대표</t>
    <phoneticPr fontId="16" type="noConversion"/>
  </si>
  <si>
    <t>010-6480-5560</t>
    <phoneticPr fontId="16" type="noConversion"/>
  </si>
  <si>
    <t>세명무역 (가나, 앙골라)</t>
    <phoneticPr fontId="16" type="noConversion"/>
  </si>
  <si>
    <t>임정아 대리</t>
    <phoneticPr fontId="16" type="noConversion"/>
  </si>
  <si>
    <t>010-6292-1030</t>
    <phoneticPr fontId="16" type="noConversion"/>
  </si>
  <si>
    <t>박혜정 사원</t>
    <phoneticPr fontId="16" type="noConversion"/>
  </si>
  <si>
    <t xml:space="preserve">OBL 주소 : 대구 북구 칠곡중앙대로 128길 9 </t>
    <phoneticPr fontId="16" type="noConversion"/>
  </si>
  <si>
    <t>이앤지코리아 (미국 잭슨빌)</t>
    <phoneticPr fontId="16" type="noConversion"/>
  </si>
  <si>
    <t>박준철 사장</t>
    <phoneticPr fontId="16" type="noConversion"/>
  </si>
  <si>
    <t>010-5152-7608</t>
    <phoneticPr fontId="16" type="noConversion"/>
  </si>
  <si>
    <t>베키/유니온모터스 (두바이, 러시아)</t>
    <phoneticPr fontId="16" type="noConversion"/>
  </si>
  <si>
    <t>베키 사장님</t>
    <phoneticPr fontId="16" type="noConversion"/>
  </si>
  <si>
    <t>010-2392-8389</t>
    <phoneticPr fontId="16" type="noConversion"/>
  </si>
  <si>
    <t>대운무역 (우크라이나, 마르티니크)</t>
    <phoneticPr fontId="16" type="noConversion"/>
  </si>
  <si>
    <t>서용인 대표</t>
    <phoneticPr fontId="16" type="noConversion"/>
  </si>
  <si>
    <t>010-7797-1998</t>
    <phoneticPr fontId="16" type="noConversion"/>
  </si>
  <si>
    <t>010-9335-9679</t>
    <phoneticPr fontId="16" type="noConversion"/>
  </si>
  <si>
    <t>탑무역 (우크라이나)</t>
    <phoneticPr fontId="16" type="noConversion"/>
  </si>
  <si>
    <t>김기형 사장님</t>
    <phoneticPr fontId="16" type="noConversion"/>
  </si>
  <si>
    <t xml:space="preserve">010-7111-2792 </t>
    <phoneticPr fontId="16" type="noConversion"/>
  </si>
  <si>
    <t>ADK GROUP (우크라이나)</t>
    <phoneticPr fontId="16" type="noConversion"/>
  </si>
  <si>
    <t>010-4579-3669</t>
    <phoneticPr fontId="16" type="noConversion"/>
  </si>
  <si>
    <t>GRAND BERRY (우크라이나)</t>
    <phoneticPr fontId="16" type="noConversion"/>
  </si>
  <si>
    <t>010-4779-1331</t>
    <phoneticPr fontId="16" type="noConversion"/>
  </si>
  <si>
    <t>카베이코리아 (우크라이나)</t>
    <phoneticPr fontId="16" type="noConversion"/>
  </si>
  <si>
    <t>010-5738-3762</t>
    <phoneticPr fontId="16" type="noConversion"/>
  </si>
  <si>
    <t>리잘 (우크라이나)</t>
    <phoneticPr fontId="16" type="noConversion"/>
  </si>
  <si>
    <t>010-9823-7488</t>
    <phoneticPr fontId="16" type="noConversion"/>
  </si>
  <si>
    <t>골드트레이딩 (우크라이나)</t>
    <phoneticPr fontId="16" type="noConversion"/>
  </si>
  <si>
    <t>alexander</t>
    <phoneticPr fontId="16" type="noConversion"/>
  </si>
  <si>
    <t>010-5484-4554</t>
    <phoneticPr fontId="16" type="noConversion"/>
  </si>
  <si>
    <t>검수</t>
    <phoneticPr fontId="16" type="noConversion"/>
  </si>
  <si>
    <r>
      <t xml:space="preserve">코리아탤리서비스(구, 한국검수)
-&gt; KLINE 다이렉트 진행시
</t>
    </r>
    <r>
      <rPr>
        <sz val="10"/>
        <color rgb="FF0000FF"/>
        <rFont val="맑은 고딕"/>
        <family val="3"/>
        <charset val="129"/>
        <scheme val="major"/>
      </rPr>
      <t>이메일 3개 모두 메일 참조</t>
    </r>
    <phoneticPr fontId="16" type="noConversion"/>
  </si>
  <si>
    <t>070-7836-4300</t>
    <phoneticPr fontId="16" type="noConversion"/>
  </si>
  <si>
    <t>kccinc2@koreatally.kr</t>
    <phoneticPr fontId="16" type="noConversion"/>
  </si>
  <si>
    <t>kts@koreatally.kr</t>
    <phoneticPr fontId="16" type="noConversion"/>
  </si>
  <si>
    <t>신한검수 (유코 다이렉트 부킹시)
- 유코 인천발 검수회사 -</t>
    <phoneticPr fontId="16" type="noConversion"/>
  </si>
  <si>
    <t>정경숙 부장</t>
    <phoneticPr fontId="16" type="noConversion"/>
  </si>
  <si>
    <t>010-8708-5572 / chong7006@nate.com</t>
    <phoneticPr fontId="16" type="noConversion"/>
  </si>
  <si>
    <t>신한검수의 경우 작업하는 스티커 색깔 및 사진 보내줘야해요. 검수리스트는 네이트온 메신져로 받는다고 합니다. (메일은 잘 못 보신대요~)</t>
    <phoneticPr fontId="16" type="noConversion"/>
  </si>
  <si>
    <t>범아검수 (ZIM라인 검수회사)</t>
    <phoneticPr fontId="16" type="noConversion"/>
  </si>
  <si>
    <t>정지훈 차장</t>
    <phoneticPr fontId="16" type="noConversion"/>
  </si>
  <si>
    <t>2023.03.15 : 인천 범아검수 공용 메일 변경 : patsco@patsco.co.kr</t>
    <phoneticPr fontId="16" type="noConversion"/>
  </si>
  <si>
    <t>인택해운 (ZIM라인 EDI)</t>
    <phoneticPr fontId="16" type="noConversion"/>
  </si>
  <si>
    <t>서동범 과장</t>
    <phoneticPr fontId="16" type="noConversion"/>
  </si>
  <si>
    <t xml:space="preserve">032-887-2350 </t>
    <phoneticPr fontId="16" type="noConversion"/>
  </si>
  <si>
    <t xml:space="preserve">032-887-2351 </t>
    <phoneticPr fontId="16" type="noConversion"/>
  </si>
  <si>
    <t>010-9252-4377</t>
    <phoneticPr fontId="16" type="noConversion"/>
  </si>
  <si>
    <t xml:space="preserve">its@intaekship.com </t>
    <phoneticPr fontId="16" type="noConversion"/>
  </si>
  <si>
    <t>관세사</t>
    <phoneticPr fontId="16" type="noConversion"/>
  </si>
  <si>
    <t>관세법인 드림</t>
    <phoneticPr fontId="16" type="noConversion"/>
  </si>
  <si>
    <t>박수빈 과장</t>
    <phoneticPr fontId="16" type="noConversion"/>
  </si>
  <si>
    <t>070-7722-7907</t>
    <phoneticPr fontId="16" type="noConversion"/>
  </si>
  <si>
    <t>경인관세사무소</t>
    <phoneticPr fontId="16" type="noConversion"/>
  </si>
  <si>
    <t>032-887-6780</t>
    <phoneticPr fontId="16" type="noConversion"/>
  </si>
  <si>
    <t>FAX : 0507-0310-2600</t>
    <phoneticPr fontId="16" type="noConversion"/>
  </si>
  <si>
    <t>정석관세사</t>
    <phoneticPr fontId="16" type="noConversion"/>
  </si>
  <si>
    <t>032-225-5700 ~ 4</t>
    <phoneticPr fontId="16" type="noConversion"/>
  </si>
  <si>
    <t>032-881-2600 ~ 3</t>
    <phoneticPr fontId="16" type="noConversion"/>
  </si>
  <si>
    <t>김성환 담당자 (검사건 담당)</t>
    <phoneticPr fontId="16" type="noConversion"/>
  </si>
  <si>
    <t>032-225-5709</t>
    <phoneticPr fontId="16" type="noConversion"/>
  </si>
  <si>
    <t>우리관세사</t>
    <phoneticPr fontId="16" type="noConversion"/>
  </si>
  <si>
    <t>032-761-9500</t>
    <phoneticPr fontId="16" type="noConversion"/>
  </si>
  <si>
    <t>오투관세사</t>
    <phoneticPr fontId="16" type="noConversion"/>
  </si>
  <si>
    <t>032-255-0202</t>
    <phoneticPr fontId="16" type="noConversion"/>
  </si>
  <si>
    <t>오투관세사</t>
    <phoneticPr fontId="16" type="noConversion"/>
  </si>
  <si>
    <t>민병기 상무님(검사건 담당)</t>
    <phoneticPr fontId="16" type="noConversion"/>
  </si>
  <si>
    <t>010-8806-7696</t>
    <phoneticPr fontId="16" type="noConversion"/>
  </si>
  <si>
    <t>나눔관세사 // 박성규 전무님</t>
    <phoneticPr fontId="16" type="noConversion"/>
  </si>
  <si>
    <t>인천광역시 중구 제물량로 189 (항동6가, 케이티항동지점</t>
    <phoneticPr fontId="16" type="noConversion"/>
  </si>
  <si>
    <t>032-883-1133</t>
    <phoneticPr fontId="16" type="noConversion"/>
  </si>
  <si>
    <t>032-883-9986</t>
    <phoneticPr fontId="16" type="noConversion"/>
  </si>
  <si>
    <t>032-883-9985 (전무님 직통)</t>
    <phoneticPr fontId="16" type="noConversion"/>
  </si>
  <si>
    <t xml:space="preserve">박전무님 010-5389-8607 </t>
    <phoneticPr fontId="16" type="noConversion"/>
  </si>
  <si>
    <t>성지관세사</t>
    <phoneticPr fontId="16" type="noConversion"/>
  </si>
  <si>
    <t>수출팀</t>
    <phoneticPr fontId="16" type="noConversion"/>
  </si>
  <si>
    <t>032-891-1636</t>
    <phoneticPr fontId="16" type="noConversion"/>
  </si>
  <si>
    <t>032-891-1637</t>
    <phoneticPr fontId="16" type="noConversion"/>
  </si>
  <si>
    <t>010-3408-5827</t>
    <phoneticPr fontId="16" type="noConversion"/>
  </si>
  <si>
    <t>export@sjcustoms.co.kr</t>
    <phoneticPr fontId="16" type="noConversion"/>
  </si>
  <si>
    <t>드림관세사</t>
    <phoneticPr fontId="16" type="noConversion"/>
  </si>
  <si>
    <t>032-891-0041</t>
    <phoneticPr fontId="16" type="noConversion"/>
  </si>
  <si>
    <t>사장님</t>
    <phoneticPr fontId="16" type="noConversion"/>
  </si>
  <si>
    <t>010-8650-9791</t>
    <phoneticPr fontId="16" type="noConversion"/>
  </si>
  <si>
    <t>더원관세사(인천항외)</t>
    <phoneticPr fontId="16" type="noConversion"/>
  </si>
  <si>
    <t>성종호 차장</t>
    <phoneticPr fontId="16" type="noConversion"/>
  </si>
  <si>
    <t>02-2664-2051</t>
    <phoneticPr fontId="16" type="noConversion"/>
  </si>
  <si>
    <t>02-2664-2053</t>
    <phoneticPr fontId="16" type="noConversion"/>
  </si>
  <si>
    <t>cen2009@naver.com</t>
    <phoneticPr fontId="28" type="noConversion"/>
  </si>
  <si>
    <t>황수진대리 (경리)</t>
    <phoneticPr fontId="16" type="noConversion"/>
  </si>
  <si>
    <t>한순영차장</t>
    <phoneticPr fontId="16" type="noConversion"/>
  </si>
  <si>
    <t>032-742-8144</t>
    <phoneticPr fontId="16" type="noConversion"/>
  </si>
  <si>
    <t>032-742-8145</t>
    <phoneticPr fontId="16" type="noConversion"/>
  </si>
  <si>
    <t>010-4591-8513</t>
    <phoneticPr fontId="28" type="noConversion"/>
  </si>
  <si>
    <t>김재범사무장</t>
    <phoneticPr fontId="16" type="noConversion"/>
  </si>
  <si>
    <t>010-2277-1349</t>
    <phoneticPr fontId="28" type="noConversion"/>
  </si>
  <si>
    <t>019-277-1349@hanmail.net</t>
    <phoneticPr fontId="28" type="noConversion"/>
  </si>
  <si>
    <t>동원관세사</t>
    <phoneticPr fontId="16" type="noConversion"/>
  </si>
  <si>
    <t>박현주 과장</t>
    <phoneticPr fontId="16" type="noConversion"/>
  </si>
  <si>
    <t>032-886-4364</t>
    <phoneticPr fontId="16" type="noConversion"/>
  </si>
  <si>
    <t>신동국관세사</t>
    <phoneticPr fontId="16" type="noConversion"/>
  </si>
  <si>
    <t>고경미 과장</t>
    <phoneticPr fontId="16" type="noConversion"/>
  </si>
  <si>
    <t>032-514-6027</t>
    <phoneticPr fontId="16" type="noConversion"/>
  </si>
  <si>
    <t>032-514-6029</t>
    <phoneticPr fontId="16" type="noConversion"/>
  </si>
  <si>
    <t>최경식 사무장</t>
    <phoneticPr fontId="16" type="noConversion"/>
  </si>
  <si>
    <t>010-8978-0237</t>
    <phoneticPr fontId="16" type="noConversion"/>
  </si>
  <si>
    <t>라인관세사</t>
    <phoneticPr fontId="16" type="noConversion"/>
  </si>
  <si>
    <t>032-881-6777</t>
    <phoneticPr fontId="16" type="noConversion"/>
  </si>
  <si>
    <t>032-881-6770</t>
    <phoneticPr fontId="16" type="noConversion"/>
  </si>
  <si>
    <t>squire27@hanmail.net</t>
    <phoneticPr fontId="28" type="noConversion"/>
  </si>
  <si>
    <t>캐리어</t>
    <phoneticPr fontId="16" type="noConversion"/>
  </si>
  <si>
    <t>창일캐리어</t>
    <phoneticPr fontId="16" type="noConversion"/>
  </si>
  <si>
    <t>조윤미 실장</t>
    <phoneticPr fontId="16" type="noConversion"/>
  </si>
  <si>
    <t>032-563-8222</t>
    <phoneticPr fontId="16" type="noConversion"/>
  </si>
  <si>
    <t>032-563-9952</t>
    <phoneticPr fontId="16" type="noConversion"/>
  </si>
  <si>
    <t>포항캐리어 (동해, 부산)</t>
    <phoneticPr fontId="16" type="noConversion"/>
  </si>
  <si>
    <t>나경석 사장</t>
    <phoneticPr fontId="16" type="noConversion"/>
  </si>
  <si>
    <t>010-2882-3464</t>
    <phoneticPr fontId="16" type="noConversion"/>
  </si>
  <si>
    <t>독립군 캐리어</t>
    <phoneticPr fontId="16" type="noConversion"/>
  </si>
  <si>
    <t>독립군 캐리어1</t>
    <phoneticPr fontId="16" type="noConversion"/>
  </si>
  <si>
    <t>독립군 캐리어2</t>
    <phoneticPr fontId="16" type="noConversion"/>
  </si>
  <si>
    <t>010-3247-2702</t>
    <phoneticPr fontId="16" type="noConversion"/>
  </si>
  <si>
    <t>010-3354-4499</t>
    <phoneticPr fontId="16" type="noConversion"/>
  </si>
  <si>
    <t>KMR 광명캐리어</t>
    <phoneticPr fontId="16" type="noConversion"/>
  </si>
  <si>
    <t>김종우 이사</t>
    <phoneticPr fontId="16" type="noConversion"/>
  </si>
  <si>
    <t>010-8789-6920</t>
    <phoneticPr fontId="16" type="noConversion"/>
  </si>
  <si>
    <t>김종성 부장</t>
    <phoneticPr fontId="16" type="noConversion"/>
  </si>
  <si>
    <t>010-8929-4577</t>
    <phoneticPr fontId="16" type="noConversion"/>
  </si>
  <si>
    <t>윤문희 기사님</t>
    <phoneticPr fontId="16" type="noConversion"/>
  </si>
  <si>
    <t>010-3310-3248</t>
    <phoneticPr fontId="16" type="noConversion"/>
  </si>
  <si>
    <t>인엑스캐리어</t>
    <phoneticPr fontId="16" type="noConversion"/>
  </si>
  <si>
    <t>김기현 기사님</t>
    <phoneticPr fontId="16" type="noConversion"/>
  </si>
  <si>
    <t>010-3187-5697</t>
    <phoneticPr fontId="16" type="noConversion"/>
  </si>
  <si>
    <t>인탁송</t>
    <phoneticPr fontId="16" type="noConversion"/>
  </si>
  <si>
    <t>새한인탁송</t>
    <phoneticPr fontId="16" type="noConversion"/>
  </si>
  <si>
    <t>신대식 사장님</t>
    <phoneticPr fontId="16" type="noConversion"/>
  </si>
  <si>
    <t>010-4714-0203</t>
    <phoneticPr fontId="16" type="noConversion"/>
  </si>
  <si>
    <t>현대인탁송</t>
    <phoneticPr fontId="16" type="noConversion"/>
  </si>
  <si>
    <t>김순권 사장님</t>
    <phoneticPr fontId="16" type="noConversion"/>
  </si>
  <si>
    <t>010-9925-6440</t>
    <phoneticPr fontId="16" type="noConversion"/>
  </si>
  <si>
    <t>컨테이너 
터미널
&amp;
보관소</t>
    <phoneticPr fontId="16" type="noConversion"/>
  </si>
  <si>
    <t>정찬희 (영업팀)</t>
    <phoneticPr fontId="16" type="noConversion"/>
  </si>
  <si>
    <t>Office No. (032)202-4931</t>
    <phoneticPr fontId="16" type="noConversion"/>
  </si>
  <si>
    <t>chjeong@hjit.co.kr</t>
    <phoneticPr fontId="16" type="noConversion"/>
  </si>
  <si>
    <t>인천선광터미널 (SNCT)</t>
    <phoneticPr fontId="16" type="noConversion"/>
  </si>
  <si>
    <t>방수원 사원</t>
    <phoneticPr fontId="16" type="noConversion"/>
  </si>
  <si>
    <t>032-880-6814</t>
    <phoneticPr fontId="16" type="noConversion"/>
  </si>
  <si>
    <t>상차지 : 인천 중구 서해대로 30번길 32</t>
    <phoneticPr fontId="16" type="noConversion"/>
  </si>
  <si>
    <t>BNCT 플래너실</t>
    <phoneticPr fontId="16" type="noConversion"/>
  </si>
  <si>
    <t>선광종합물류 (인천 보관소) - 준성에서 이용</t>
    <phoneticPr fontId="16" type="noConversion"/>
  </si>
  <si>
    <t>황진기 부장</t>
    <phoneticPr fontId="16" type="noConversion"/>
  </si>
  <si>
    <t>010-8626-8962 / (032)880-6823</t>
    <phoneticPr fontId="16" type="noConversion"/>
  </si>
  <si>
    <t>jkhwang@sun-kwang.co.kr</t>
    <phoneticPr fontId="16" type="noConversion"/>
  </si>
  <si>
    <t>선광남항 장치장</t>
    <phoneticPr fontId="16" type="noConversion"/>
  </si>
  <si>
    <t>010-9462-3005</t>
    <phoneticPr fontId="16" type="noConversion"/>
  </si>
  <si>
    <t>기산 운송사 (사이드쇼링 들어감)</t>
    <phoneticPr fontId="16" type="noConversion"/>
  </si>
  <si>
    <t>2023년 6월 기준 : 송도 작업건 22만원 / 계근비 만원 적용</t>
    <phoneticPr fontId="16" type="noConversion"/>
  </si>
  <si>
    <t>032-887-7588</t>
    <phoneticPr fontId="16" type="noConversion"/>
  </si>
  <si>
    <t>032-581-4980</t>
    <phoneticPr fontId="16" type="noConversion"/>
  </si>
  <si>
    <t>032-581-4981</t>
    <phoneticPr fontId="16" type="noConversion"/>
  </si>
  <si>
    <t>onekorea4980@naver.com</t>
    <phoneticPr fontId="16" type="noConversion"/>
  </si>
  <si>
    <t>2023년 3월 기준 : 40HQ 22만원</t>
    <phoneticPr fontId="16" type="noConversion"/>
  </si>
  <si>
    <t>동원로엑스</t>
    <phoneticPr fontId="16" type="noConversion"/>
  </si>
  <si>
    <t>성다운 대리님 (경인지사 영업1팀) - 배차는 이분께 오더할것</t>
    <phoneticPr fontId="16" type="noConversion"/>
  </si>
  <si>
    <t>032-570-6712</t>
    <phoneticPr fontId="16" type="noConversion"/>
  </si>
  <si>
    <t>032-883-9230</t>
    <phoneticPr fontId="16" type="noConversion"/>
  </si>
  <si>
    <t>010-9343-7011</t>
    <phoneticPr fontId="16" type="noConversion"/>
  </si>
  <si>
    <t>dwseong711@dongwon.com</t>
    <phoneticPr fontId="16" type="noConversion"/>
  </si>
  <si>
    <t>이승주 담당자님 (경인지사 운송1팀) - 운송정보 주시는분</t>
    <phoneticPr fontId="16" type="noConversion"/>
  </si>
  <si>
    <t>032-890-9212</t>
    <phoneticPr fontId="16" type="noConversion"/>
  </si>
  <si>
    <t>032-888-9492</t>
    <phoneticPr fontId="16" type="noConversion"/>
  </si>
  <si>
    <t>010-4342-5843</t>
    <phoneticPr fontId="16" type="noConversion"/>
  </si>
  <si>
    <t>seungjoo202@dongwon.com</t>
    <phoneticPr fontId="16" type="noConversion"/>
  </si>
  <si>
    <t>2023년 5월 기준 : 40HQ 15만원 (인천항권 ~ 연안동)</t>
    <phoneticPr fontId="16" type="noConversion"/>
  </si>
  <si>
    <t>거진물류 (오토쇼링장으로 운송)</t>
    <phoneticPr fontId="16" type="noConversion"/>
  </si>
  <si>
    <t>전상연 실장님</t>
    <phoneticPr fontId="16" type="noConversion"/>
  </si>
  <si>
    <t>010-8566-5992</t>
    <phoneticPr fontId="16" type="noConversion"/>
  </si>
  <si>
    <t>새한로직스</t>
    <phoneticPr fontId="16" type="noConversion"/>
  </si>
  <si>
    <t>진수진 담당자님 (회계만 담당할 수도 있음)</t>
    <phoneticPr fontId="16" type="noConversion"/>
  </si>
  <si>
    <t>010-2499-6355</t>
    <phoneticPr fontId="16" type="noConversion"/>
  </si>
  <si>
    <t>세운물류</t>
    <phoneticPr fontId="16" type="noConversion"/>
  </si>
  <si>
    <t>김종철 전무님</t>
    <phoneticPr fontId="16" type="noConversion"/>
  </si>
  <si>
    <t>DIR : 051-925-2858</t>
    <phoneticPr fontId="16" type="noConversion"/>
  </si>
  <si>
    <t>010-5286-1734</t>
    <phoneticPr fontId="16" type="noConversion"/>
  </si>
  <si>
    <t>zimjckim@naver.com</t>
    <phoneticPr fontId="16" type="noConversion"/>
  </si>
  <si>
    <t>이경옥 담당자님 (회계팀, 거래명세서 주시는 분)</t>
    <phoneticPr fontId="16" type="noConversion"/>
  </si>
  <si>
    <t>051-925-2858</t>
    <phoneticPr fontId="16" type="noConversion"/>
  </si>
  <si>
    <t>2023년 4월 기준 :</t>
    <phoneticPr fontId="16" type="noConversion"/>
  </si>
  <si>
    <t>부곡 상차 -&gt; 부산 운송료 : \860,000 (부곡상차료 7만원 추가됨)</t>
    <phoneticPr fontId="16" type="noConversion"/>
  </si>
  <si>
    <t>부산 상차 -&gt; 인천 작업 -&gt; 부산 직반입 (=부산 라운드 운송료) : \1,129,900</t>
    <phoneticPr fontId="16" type="noConversion"/>
  </si>
  <si>
    <t>부산 보관료 : 하루라도 보관해야 하는 경우에는 아래 3가지 비용 모두 발생됨 (상/하차료, 셔틀료, 보관료)</t>
    <phoneticPr fontId="16" type="noConversion"/>
  </si>
  <si>
    <t>(1) 상/하차료 : 7만원</t>
    <phoneticPr fontId="16" type="noConversion"/>
  </si>
  <si>
    <t>(2) 셔틀료 : 7만원</t>
    <phoneticPr fontId="16" type="noConversion"/>
  </si>
  <si>
    <t>(3) 보관료 : DAY당 2만원</t>
    <phoneticPr fontId="16" type="noConversion"/>
  </si>
  <si>
    <t>단, PNC에 선반입비용 지불시 접안일 포함 7일전부터 가능</t>
    <phoneticPr fontId="16" type="noConversion"/>
  </si>
  <si>
    <t>PNC 선반입비용 : (기존 4일+추가 3일) 20DV \35,000 / 40HC \47,000</t>
    <phoneticPr fontId="16" type="noConversion"/>
  </si>
  <si>
    <t>구명회 차장</t>
    <phoneticPr fontId="16" type="noConversion"/>
  </si>
  <si>
    <t>032-888-6600</t>
    <phoneticPr fontId="16" type="noConversion"/>
  </si>
  <si>
    <t>032-888-0123</t>
    <phoneticPr fontId="16" type="noConversion"/>
  </si>
  <si>
    <t>010-2126-1324</t>
    <phoneticPr fontId="16" type="noConversion"/>
  </si>
  <si>
    <t>cherry72gu@yllogis.co.kr</t>
    <phoneticPr fontId="16" type="noConversion"/>
  </si>
  <si>
    <t>청호파트너스 (인천/부산)
 - 운송오더는 "카톡 단체방" -</t>
    <phoneticPr fontId="16" type="noConversion"/>
  </si>
  <si>
    <t>김태현 부장</t>
    <phoneticPr fontId="16" type="noConversion"/>
  </si>
  <si>
    <t>010-2908-0228</t>
    <phoneticPr fontId="16" type="noConversion"/>
  </si>
  <si>
    <t>uw@ichungho.com (공용 메일)</t>
    <phoneticPr fontId="16" type="noConversion"/>
  </si>
  <si>
    <t>김영제 과장</t>
    <phoneticPr fontId="16" type="noConversion"/>
  </si>
  <si>
    <t>070-4140-2469</t>
    <phoneticPr fontId="16" type="noConversion"/>
  </si>
  <si>
    <t>031-461-9524</t>
    <phoneticPr fontId="16" type="noConversion"/>
  </si>
  <si>
    <t>청호파트너스 의왕사무소</t>
    <phoneticPr fontId="16" type="noConversion"/>
  </si>
  <si>
    <t>070-4140-2469</t>
    <phoneticPr fontId="16" type="noConversion"/>
  </si>
  <si>
    <t>jins0235@ichungho.com (세금계산서)</t>
    <phoneticPr fontId="16" type="noConversion"/>
  </si>
  <si>
    <t>2023년 5월 기준 :</t>
    <phoneticPr fontId="16" type="noConversion"/>
  </si>
  <si>
    <t>인천 연수구 옥련동 - 인천신항 운송료 : 40HQ 19만원</t>
    <phoneticPr fontId="16" type="noConversion"/>
  </si>
  <si>
    <t>인천 중구 항동7가 - 인천신항 운송료 : 40HQ 21만원</t>
    <phoneticPr fontId="16" type="noConversion"/>
  </si>
  <si>
    <t>인천/부곡 픽업 -&gt; 인천 작업 -&gt; 부산 반입 : 40HQ 70만원</t>
    <phoneticPr fontId="16" type="noConversion"/>
  </si>
  <si>
    <t>★ 인천, 부곡 상차지 상관없이 인천 작업 후 부산 직반입시 운송료는 70만원임.</t>
    <phoneticPr fontId="16" type="noConversion"/>
  </si>
  <si>
    <t xml:space="preserve">부산 라운드/왕복 운송료(부산 픽업 -&gt; 인천 작업 -&gt; 부산 반입) : 40HQ 98만원 </t>
    <phoneticPr fontId="16" type="noConversion"/>
  </si>
  <si>
    <t>부곡 선픽업 : 7만원</t>
    <phoneticPr fontId="16" type="noConversion"/>
  </si>
  <si>
    <t>인천 선픽업 : 11만원</t>
    <phoneticPr fontId="16" type="noConversion"/>
  </si>
  <si>
    <t>부산신항 보관비 : 기본 11만(2박3일) - 추후 1일당 1만원</t>
    <phoneticPr fontId="16" type="noConversion"/>
  </si>
  <si>
    <t>천일</t>
    <phoneticPr fontId="16" type="noConversion"/>
  </si>
  <si>
    <t>정성식 차장 (영업, 배차)</t>
    <phoneticPr fontId="16" type="noConversion"/>
  </si>
  <si>
    <t>010-3266-1191 / DIR 070-7166-1054</t>
    <phoneticPr fontId="16" type="noConversion"/>
  </si>
  <si>
    <t>www.chunil.co.kr</t>
    <phoneticPr fontId="16" type="noConversion"/>
  </si>
  <si>
    <t>james@chunil.co.kr</t>
    <phoneticPr fontId="16" type="noConversion"/>
  </si>
  <si>
    <t>Private: jih7574447@daum.net</t>
    <phoneticPr fontId="16" type="noConversion"/>
  </si>
  <si>
    <t>황상민 사원 (영업, 배차)</t>
    <phoneticPr fontId="16" type="noConversion"/>
  </si>
  <si>
    <t>010-2635-0180 / 070-7166-1058</t>
    <phoneticPr fontId="16" type="noConversion"/>
  </si>
  <si>
    <t>FAX : 02-3461-6003</t>
    <phoneticPr fontId="16" type="noConversion"/>
  </si>
  <si>
    <t>sshwang12345@chunil.co.kr</t>
    <phoneticPr fontId="16" type="noConversion"/>
  </si>
  <si>
    <t>2023년 4월 기준 :</t>
    <phoneticPr fontId="16" type="noConversion"/>
  </si>
  <si>
    <t>철송운송 절차 : 부곡보관(CY) -&gt; 야간열차 -&gt; 다음날 오전 부산 -&gt; 오후 차입</t>
    <phoneticPr fontId="16" type="noConversion"/>
  </si>
  <si>
    <t>철송 운송료(40HC 기준) : \765,000 + 부곡보관료 면제</t>
    <phoneticPr fontId="16" type="noConversion"/>
  </si>
  <si>
    <t>육송 운송료(40HC 기준) : \857,900 (=안전운임편도 \787,900 + 부곡보관료 7만원)</t>
    <phoneticPr fontId="16" type="noConversion"/>
  </si>
  <si>
    <t>부곡 선픽업 : 2만원</t>
    <phoneticPr fontId="16" type="noConversion"/>
  </si>
  <si>
    <t>인천 선픽업 : 픽업 후 부곡으로 왕복비용 &amp; 셔틀비용 추가 발생되기 때문에 비싸고, 비추천.</t>
    <phoneticPr fontId="16" type="noConversion"/>
  </si>
  <si>
    <t>인천픽업일 경우, 셔틀료 6만원 발생 / 인천픽업 후 익일 작업지 작업시 13만원 / 작업지 대기료, 공휴일 할증</t>
    <phoneticPr fontId="16" type="noConversion"/>
  </si>
  <si>
    <t>부산철송장 FREE TIME 2일 경과 후 누적 보관료 발생</t>
    <phoneticPr fontId="16" type="noConversion"/>
  </si>
  <si>
    <t>이레트랜스 - 운송오더는 "네이트온 메신져"
(파업시 직작업 어려움. 밥테일 아니면 직작업 중
어떤걸로 진행 원하는지 화주에게 체크)</t>
    <phoneticPr fontId="16" type="noConversion"/>
  </si>
  <si>
    <t>사무실 연락망</t>
    <phoneticPr fontId="16" type="noConversion"/>
  </si>
  <si>
    <t>032-886-0442</t>
    <phoneticPr fontId="16" type="noConversion"/>
  </si>
  <si>
    <t>추가영 계장님</t>
    <phoneticPr fontId="16" type="noConversion"/>
  </si>
  <si>
    <t>네이트온 : choogayoung@nate.com</t>
    <phoneticPr fontId="16" type="noConversion"/>
  </si>
  <si>
    <t>김승훈 대리</t>
    <phoneticPr fontId="16" type="noConversion"/>
  </si>
  <si>
    <t>네이트온 : 92@03.07</t>
    <phoneticPr fontId="16" type="noConversion"/>
  </si>
  <si>
    <t>김선경 과장 / 경리 담당자(명세서)</t>
    <phoneticPr fontId="16" type="noConversion"/>
  </si>
  <si>
    <t>blue0308ng@nate.com</t>
    <phoneticPr fontId="16" type="noConversion"/>
  </si>
  <si>
    <t>2023년 5월 기준 운송료 : \220,000</t>
    <phoneticPr fontId="16" type="noConversion"/>
  </si>
  <si>
    <t>2023년 4월 기준 부산운송료</t>
    <phoneticPr fontId="16" type="noConversion"/>
  </si>
  <si>
    <t>(1) 인천픽업 -&gt; 쇼링장작업 -&gt; 부산반입 : 운송료 75만원 (10일 무료보관, 초과시 하루당 0.6씩 추가 발생) / 계근비 별도</t>
    <phoneticPr fontId="16" type="noConversion"/>
  </si>
  <si>
    <t>(2) 부곡픽업 -&gt; 쇼링장작업 -&gt; 부산반입 : 운송료 82 (상차비 포함) / 계근비, 부산보관료 별도</t>
    <phoneticPr fontId="16" type="noConversion"/>
  </si>
  <si>
    <t>(3) 부산픽업 -&gt; 쇼링장작업 -&gt; 부산반입 : 운송료 114 / 계근비, 부산보관료 별도</t>
    <phoneticPr fontId="16" type="noConversion"/>
  </si>
  <si>
    <t>4월 부산보관소 보관료는 확인중 (일전에는 첫날 15만원 발생, 이튿난부터 1만원)</t>
    <phoneticPr fontId="16" type="noConversion"/>
  </si>
  <si>
    <t>이정섭 차장</t>
    <phoneticPr fontId="16" type="noConversion"/>
  </si>
  <si>
    <t>010-2825-0291 / uglyshark76@nate.com</t>
    <phoneticPr fontId="16" type="noConversion"/>
  </si>
  <si>
    <t>임상규 과장</t>
    <phoneticPr fontId="16" type="noConversion"/>
  </si>
  <si>
    <t>010-3348-3220 / sangu1234@nate.com</t>
    <phoneticPr fontId="16" type="noConversion"/>
  </si>
  <si>
    <t>송영호 대리</t>
    <phoneticPr fontId="16" type="noConversion"/>
  </si>
  <si>
    <t>syh890426@nate.com</t>
    <phoneticPr fontId="16" type="noConversion"/>
  </si>
  <si>
    <t>T. 032-888-8520 / F. 032-888-8522</t>
    <phoneticPr fontId="16" type="noConversion"/>
  </si>
  <si>
    <t>2023년 5월 기준 운송료 : \205,000</t>
    <phoneticPr fontId="16" type="noConversion"/>
  </si>
  <si>
    <t>2023년 6월 기준 운송료 : \177,000</t>
    <phoneticPr fontId="16" type="noConversion"/>
  </si>
  <si>
    <t>삼익물류</t>
    <phoneticPr fontId="16" type="noConversion"/>
  </si>
  <si>
    <t>051-636-8435~6</t>
    <phoneticPr fontId="16" type="noConversion"/>
  </si>
  <si>
    <t>010-8543-0038</t>
    <phoneticPr fontId="16" type="noConversion"/>
  </si>
  <si>
    <t>oskwun@samik21.com</t>
    <phoneticPr fontId="16" type="noConversion"/>
  </si>
  <si>
    <t>원우TLS (머스크 라인운송)</t>
    <phoneticPr fontId="16" type="noConversion"/>
  </si>
  <si>
    <t>032-881-6271</t>
    <phoneticPr fontId="16" type="noConversion"/>
  </si>
  <si>
    <t>준성 (주로 코레스타) 
육송만 가능한듯  / 부산도 하는데 되게 별로임</t>
    <phoneticPr fontId="16" type="noConversion"/>
  </si>
  <si>
    <t>준성 사무실 (업무시간에는 이곳으로 연락할것)</t>
    <phoneticPr fontId="16" type="noConversion"/>
  </si>
  <si>
    <t>032-719-8297</t>
    <phoneticPr fontId="16" type="noConversion"/>
  </si>
  <si>
    <t>윤영 대리님 (배차 담당)</t>
    <phoneticPr fontId="16" type="noConversion"/>
  </si>
  <si>
    <t>010-2670-9608</t>
    <phoneticPr fontId="16" type="noConversion"/>
  </si>
  <si>
    <t>경리과 (거래명세서는 경리과에서 순차적으로 보냄)</t>
    <phoneticPr fontId="16" type="noConversion"/>
  </si>
  <si>
    <t>032-888-2977</t>
    <phoneticPr fontId="16" type="noConversion"/>
  </si>
  <si>
    <t>2023년 4월 기준 운송료 : 22만원(인천 상차)</t>
    <phoneticPr fontId="16" type="noConversion"/>
  </si>
  <si>
    <t>2023년 4월 기준 운송료 : 55만원(부곡 상차)</t>
    <phoneticPr fontId="16" type="noConversion"/>
  </si>
  <si>
    <t>2023년 2월 기준 선픽업비 &amp; 보관료 : 각각 5만원</t>
    <phoneticPr fontId="16" type="noConversion"/>
  </si>
  <si>
    <t>삼익 - CMA 부곡 라인운송사</t>
    <phoneticPr fontId="16" type="noConversion"/>
  </si>
  <si>
    <t>베스트로
(인천/부산 둘다 운송 가능)</t>
    <phoneticPr fontId="16" type="noConversion"/>
  </si>
  <si>
    <t>이성수 대표이사</t>
    <phoneticPr fontId="16" type="noConversion"/>
  </si>
  <si>
    <t>FAX : 032-886-3050</t>
    <phoneticPr fontId="16" type="noConversion"/>
  </si>
  <si>
    <t>SSLEE@BESTLO.CO.KR</t>
    <phoneticPr fontId="16" type="noConversion"/>
  </si>
  <si>
    <t>TEL : 032-886-3051</t>
    <phoneticPr fontId="16" type="noConversion"/>
  </si>
  <si>
    <t>FAX : 032-886-3050</t>
    <phoneticPr fontId="16" type="noConversion"/>
  </si>
  <si>
    <t>BESTLO@BESTLO.CO.KR</t>
    <phoneticPr fontId="16" type="noConversion"/>
  </si>
  <si>
    <t>주소 : 인천광역시 연수구 인천타워대로323, B동 2004호 (송도동, 송도 센트로드)</t>
    <phoneticPr fontId="16" type="noConversion"/>
  </si>
  <si>
    <t>퀵</t>
    <phoneticPr fontId="16" type="noConversion"/>
  </si>
  <si>
    <t>대신퀵 (여자 실장님이 배차 진행)
보통 오후 5시 이후에는 퇴근하셔서 다음날 체크</t>
    <phoneticPr fontId="16" type="noConversion"/>
  </si>
  <si>
    <t>(여자 실장님) 010-6288-0074 (퀵 오더 진행)</t>
    <phoneticPr fontId="16" type="noConversion"/>
  </si>
  <si>
    <t>032-777-8277</t>
    <phoneticPr fontId="16" type="noConversion"/>
  </si>
  <si>
    <t>070-8230-1211</t>
    <phoneticPr fontId="16" type="noConversion"/>
  </si>
  <si>
    <t>(남자 사장님) 010-2610-8880</t>
    <phoneticPr fontId="16" type="noConversion"/>
  </si>
  <si>
    <t>070-8230-1211</t>
    <phoneticPr fontId="16" type="noConversion"/>
  </si>
  <si>
    <t>DHL</t>
    <phoneticPr fontId="16" type="noConversion"/>
  </si>
  <si>
    <t>이맥스(EMAX)</t>
    <phoneticPr fontId="16" type="noConversion"/>
  </si>
  <si>
    <t>김별이 계장</t>
    <phoneticPr fontId="16" type="noConversion"/>
  </si>
  <si>
    <t>070-8200-8262</t>
    <phoneticPr fontId="16" type="noConversion"/>
  </si>
  <si>
    <t>032-421-8265</t>
    <phoneticPr fontId="16" type="noConversion"/>
  </si>
  <si>
    <t>010-4399-6442</t>
    <phoneticPr fontId="16" type="noConversion"/>
  </si>
  <si>
    <t>express@emaxworld.co.kr</t>
    <phoneticPr fontId="16" type="noConversion"/>
  </si>
  <si>
    <t>박진아 주임</t>
    <phoneticPr fontId="16" type="noConversion"/>
  </si>
  <si>
    <t>070-8200-8262 / DIR 070-8818-1230</t>
    <phoneticPr fontId="16" type="noConversion"/>
  </si>
  <si>
    <t>허승희 과장</t>
    <phoneticPr fontId="16" type="noConversion"/>
  </si>
  <si>
    <t>032-421-8262</t>
    <phoneticPr fontId="16" type="noConversion"/>
  </si>
  <si>
    <t>010-8897-3390</t>
    <phoneticPr fontId="16" type="noConversion"/>
  </si>
  <si>
    <t>KT 경비실 : 032-831-0800</t>
    <phoneticPr fontId="16" type="noConversion"/>
  </si>
  <si>
    <t>화주</t>
    <phoneticPr fontId="16" type="noConversion"/>
  </si>
  <si>
    <t>쇼링장</t>
    <phoneticPr fontId="16" type="noConversion"/>
  </si>
  <si>
    <t>동화특수</t>
    <phoneticPr fontId="28" type="noConversion"/>
  </si>
  <si>
    <t>키노 (주따냐)</t>
    <phoneticPr fontId="28" type="noConversion"/>
  </si>
  <si>
    <t>김승규 대표</t>
    <phoneticPr fontId="16" type="noConversion"/>
  </si>
  <si>
    <t>포워딩</t>
    <phoneticPr fontId="16" type="noConversion"/>
  </si>
  <si>
    <t>양성모 대리</t>
    <phoneticPr fontId="28" type="noConversion"/>
  </si>
  <si>
    <t>이엠에이코리아</t>
    <phoneticPr fontId="28" type="noConversion"/>
  </si>
  <si>
    <t>캐리어</t>
    <phoneticPr fontId="16" type="noConversion"/>
  </si>
  <si>
    <t>하역사</t>
    <phoneticPr fontId="16" type="noConversion"/>
  </si>
  <si>
    <t>CONSISTENCE 543W</t>
    <phoneticPr fontId="16" type="noConversion"/>
  </si>
  <si>
    <t>정정비 : $140</t>
    <phoneticPr fontId="16" type="noConversion"/>
  </si>
  <si>
    <t>POS BANGKOK 1039S</t>
    <phoneticPr fontId="16" type="noConversion"/>
  </si>
  <si>
    <t>ZIMUSEL71059430</t>
    <phoneticPr fontId="16" type="noConversion"/>
  </si>
  <si>
    <t>ZIMUSEL71059433</t>
    <phoneticPr fontId="16" type="noConversion"/>
  </si>
  <si>
    <t>ZIMUSEL71062052</t>
    <phoneticPr fontId="16" type="noConversion"/>
  </si>
  <si>
    <t>ZIMUSEL71062053</t>
    <phoneticPr fontId="16" type="noConversion"/>
  </si>
  <si>
    <t>ZIMUSEL71062055</t>
    <phoneticPr fontId="16" type="noConversion"/>
  </si>
  <si>
    <t>CAPE FARO 525W</t>
    <phoneticPr fontId="16" type="noConversion"/>
  </si>
  <si>
    <t>ZIMUSEL71063843</t>
    <phoneticPr fontId="16" type="noConversion"/>
  </si>
  <si>
    <t>ZIMUSEL71063845</t>
    <phoneticPr fontId="16" type="noConversion"/>
  </si>
  <si>
    <t>ZIMUSEL71063850</t>
    <phoneticPr fontId="16" type="noConversion"/>
  </si>
  <si>
    <t>OOCU8788245</t>
    <phoneticPr fontId="16" type="noConversion"/>
  </si>
  <si>
    <t>ZCSU7856703</t>
    <phoneticPr fontId="16" type="noConversion"/>
  </si>
  <si>
    <t>TCNU4237737</t>
    <phoneticPr fontId="16" type="noConversion"/>
  </si>
  <si>
    <t>WFHU5183433</t>
    <phoneticPr fontId="16" type="noConversion"/>
  </si>
  <si>
    <t>TCNU4248794</t>
    <phoneticPr fontId="16" type="noConversion"/>
  </si>
  <si>
    <t>TEMU6325924</t>
    <phoneticPr fontId="16" type="noConversion"/>
  </si>
  <si>
    <t>TCNU5849017</t>
    <phoneticPr fontId="16" type="noConversion"/>
  </si>
  <si>
    <t>ZCSU7877331</t>
    <phoneticPr fontId="16" type="noConversion"/>
  </si>
  <si>
    <t>TCKU6161929</t>
    <phoneticPr fontId="16" type="noConversion"/>
  </si>
  <si>
    <t>ZCSU7924480</t>
    <phoneticPr fontId="16" type="noConversion"/>
  </si>
  <si>
    <t>TGBU7226633</t>
    <phoneticPr fontId="16" type="noConversion"/>
  </si>
  <si>
    <t>ZCSU7034152</t>
    <phoneticPr fontId="16" type="noConversion"/>
  </si>
  <si>
    <t>FCIU8641989</t>
    <phoneticPr fontId="16" type="noConversion"/>
  </si>
  <si>
    <t>ZCSU8808145</t>
    <phoneticPr fontId="16" type="noConversion"/>
  </si>
  <si>
    <t>JXLU7813316</t>
    <phoneticPr fontId="16" type="noConversion"/>
  </si>
  <si>
    <t>COSU6360127340</t>
    <phoneticPr fontId="16" type="noConversion"/>
  </si>
  <si>
    <t>CAPE FARO 525W</t>
    <phoneticPr fontId="16" type="noConversion"/>
  </si>
  <si>
    <t>ZIMUSEL71061201</t>
    <phoneticPr fontId="16" type="noConversion"/>
  </si>
  <si>
    <t>ZIMUSEL71062165</t>
    <phoneticPr fontId="16" type="noConversion"/>
  </si>
  <si>
    <t>MSMU4007308</t>
    <phoneticPr fontId="16" type="noConversion"/>
  </si>
  <si>
    <t>FFAU4266521</t>
    <phoneticPr fontId="16" type="noConversion"/>
  </si>
  <si>
    <t>TXGU5297374</t>
    <phoneticPr fontId="16" type="noConversion"/>
  </si>
  <si>
    <t>MEDU7365195</t>
    <phoneticPr fontId="16" type="noConversion"/>
  </si>
  <si>
    <t>MSMU8861716</t>
    <phoneticPr fontId="16" type="noConversion"/>
  </si>
  <si>
    <t>MSDU5285420</t>
    <phoneticPr fontId="16" type="noConversion"/>
  </si>
  <si>
    <t>MSDU5385029</t>
    <phoneticPr fontId="16" type="noConversion"/>
  </si>
  <si>
    <t>MSMU6025240</t>
    <phoneticPr fontId="16" type="noConversion"/>
  </si>
  <si>
    <t>MSMU5907686</t>
    <phoneticPr fontId="16" type="noConversion"/>
  </si>
  <si>
    <t>TCNU4240113</t>
    <phoneticPr fontId="16" type="noConversion"/>
  </si>
  <si>
    <t>TCKU6759649</t>
    <phoneticPr fontId="16" type="noConversion"/>
  </si>
  <si>
    <t>ZCSU7145618</t>
    <phoneticPr fontId="16" type="noConversion"/>
  </si>
  <si>
    <t>JZPU8029360</t>
    <phoneticPr fontId="16" type="noConversion"/>
  </si>
  <si>
    <t>ZCSU6979806</t>
    <phoneticPr fontId="16" type="noConversion"/>
  </si>
  <si>
    <t>MEDUK2445261</t>
    <phoneticPr fontId="16" type="noConversion"/>
  </si>
  <si>
    <t>MEDUK2445279</t>
    <phoneticPr fontId="16" type="noConversion"/>
  </si>
  <si>
    <t>ZIMUSEL71056908</t>
    <phoneticPr fontId="16" type="noConversion"/>
  </si>
  <si>
    <t>ZIMUSEL71056910</t>
    <phoneticPr fontId="16" type="noConversion"/>
  </si>
  <si>
    <t>GCXU5003643</t>
    <phoneticPr fontId="16" type="noConversion"/>
  </si>
  <si>
    <t>GCXU5071653</t>
    <phoneticPr fontId="16" type="noConversion"/>
  </si>
  <si>
    <t>BEAU5027151</t>
    <phoneticPr fontId="16" type="noConversion"/>
  </si>
  <si>
    <t>KSSU1005759</t>
    <phoneticPr fontId="16" type="noConversion"/>
  </si>
  <si>
    <t>TCNU5408578</t>
    <phoneticPr fontId="16" type="noConversion"/>
  </si>
  <si>
    <t>BMOU4940068</t>
    <phoneticPr fontId="16" type="noConversion"/>
  </si>
  <si>
    <t>TGBU5959755</t>
    <phoneticPr fontId="16" type="noConversion"/>
  </si>
  <si>
    <t>ZCSU7313922</t>
    <phoneticPr fontId="16" type="noConversion"/>
  </si>
  <si>
    <t>8/24 SUR</t>
    <phoneticPr fontId="16" type="noConversion"/>
  </si>
  <si>
    <t>CO-LOAD</t>
  </si>
  <si>
    <t>프로 / 동화</t>
    <phoneticPr fontId="16" type="noConversion"/>
  </si>
  <si>
    <t>8/29 작업</t>
    <phoneticPr fontId="16" type="noConversion"/>
  </si>
  <si>
    <t>쇼링비 : 52만원</t>
    <phoneticPr fontId="16" type="noConversion"/>
  </si>
  <si>
    <t>ES01902794</t>
    <phoneticPr fontId="16" type="noConversion"/>
  </si>
  <si>
    <t>BEI JIANG 2334W</t>
    <phoneticPr fontId="16" type="noConversion"/>
  </si>
  <si>
    <t>AUDI A6 2.0 TDI</t>
    <phoneticPr fontId="16" type="noConversion"/>
  </si>
  <si>
    <t>AUDI A6 40TDI</t>
    <phoneticPr fontId="16" type="noConversion"/>
  </si>
  <si>
    <t>VOLKSWAGEN PASSAT 2.0 TDI</t>
    <phoneticPr fontId="16" type="noConversion"/>
  </si>
  <si>
    <t>VOLKSWAGEN PASSAT 2.0 TDI</t>
    <phoneticPr fontId="16" type="noConversion"/>
  </si>
  <si>
    <t>L3830023</t>
    <phoneticPr fontId="16" type="noConversion"/>
  </si>
  <si>
    <t>NEW GOLDEN BRIDGE VII 0726W</t>
    <phoneticPr fontId="16" type="noConversion"/>
  </si>
  <si>
    <t>O</t>
    <phoneticPr fontId="16" type="noConversion"/>
  </si>
  <si>
    <t>8/25 SUR</t>
    <phoneticPr fontId="16" type="noConversion"/>
  </si>
  <si>
    <t>인천 - 포티</t>
    <phoneticPr fontId="16" type="noConversion"/>
  </si>
  <si>
    <t>BKG : ZIMUSEL71065004</t>
    <phoneticPr fontId="16" type="noConversion"/>
  </si>
  <si>
    <t>인천 - 포티</t>
    <phoneticPr fontId="16" type="noConversion"/>
  </si>
  <si>
    <t>HJIT 02012016</t>
    <phoneticPr fontId="16" type="noConversion"/>
  </si>
  <si>
    <t>HJIT 02012016</t>
    <phoneticPr fontId="16" type="noConversion"/>
  </si>
  <si>
    <t>BKG : ZIMUSEL71065010</t>
    <phoneticPr fontId="16" type="noConversion"/>
  </si>
  <si>
    <t>8/25 전달 完</t>
    <phoneticPr fontId="16" type="noConversion"/>
  </si>
  <si>
    <t xml:space="preserve">NEW MING ZHOU 66 57H3IW </t>
    <phoneticPr fontId="16" type="noConversion"/>
  </si>
  <si>
    <t>변경 전)ZHONG GU DONG HAI 0XSI3S1MA</t>
    <phoneticPr fontId="16" type="noConversion"/>
  </si>
  <si>
    <t>MAEU230420959</t>
    <phoneticPr fontId="16" type="noConversion"/>
  </si>
  <si>
    <t>BKG NO : 229017965</t>
    <phoneticPr fontId="16" type="noConversion"/>
  </si>
  <si>
    <t>MRKU3892590</t>
    <phoneticPr fontId="16" type="noConversion"/>
  </si>
  <si>
    <t>KR5677335</t>
    <phoneticPr fontId="16" type="noConversion"/>
  </si>
  <si>
    <t>MAEU229017965</t>
    <phoneticPr fontId="16" type="noConversion"/>
  </si>
  <si>
    <t>TCKU7408546</t>
    <phoneticPr fontId="16" type="noConversion"/>
  </si>
  <si>
    <t>BKG : 229784397</t>
    <phoneticPr fontId="16" type="noConversion"/>
  </si>
  <si>
    <t>KR0103344</t>
    <phoneticPr fontId="16" type="noConversion"/>
  </si>
  <si>
    <t>COSU6359319290</t>
    <phoneticPr fontId="16" type="noConversion"/>
  </si>
  <si>
    <t>8/25 SUR</t>
    <phoneticPr fontId="16" type="noConversion"/>
  </si>
  <si>
    <t>8/25 SUR</t>
    <phoneticPr fontId="16" type="noConversion"/>
  </si>
  <si>
    <t>KMHR381ADMU172293</t>
    <phoneticPr fontId="16" type="noConversion"/>
  </si>
  <si>
    <t>KNAPG81ABLA580240</t>
    <phoneticPr fontId="16" type="noConversion"/>
  </si>
  <si>
    <t>KNAPK81ADLA624902</t>
    <phoneticPr fontId="16" type="noConversion"/>
  </si>
  <si>
    <t>O</t>
    <phoneticPr fontId="16" type="noConversion"/>
  </si>
  <si>
    <t>REF : 1694812086523</t>
    <phoneticPr fontId="16" type="noConversion"/>
  </si>
  <si>
    <t>MAERSK</t>
    <phoneticPr fontId="28" type="noConversion"/>
  </si>
  <si>
    <t>HJIT 02012016</t>
    <phoneticPr fontId="16" type="noConversion"/>
  </si>
  <si>
    <t>TARE</t>
    <phoneticPr fontId="16" type="noConversion"/>
  </si>
  <si>
    <t>VGM</t>
    <phoneticPr fontId="16" type="noConversion"/>
  </si>
  <si>
    <t>도착지 비용 : 한국 정산 (PP)</t>
    <phoneticPr fontId="16" type="noConversion"/>
  </si>
  <si>
    <t>GSL VINIA 336S</t>
    <phoneticPr fontId="16" type="noConversion"/>
  </si>
  <si>
    <t>DOC : 9/05 FULL</t>
    <phoneticPr fontId="16" type="noConversion"/>
  </si>
  <si>
    <t>코레스타 / 준성</t>
    <phoneticPr fontId="16" type="noConversion"/>
  </si>
  <si>
    <t>8/29 작업</t>
    <phoneticPr fontId="16" type="noConversion"/>
  </si>
  <si>
    <t>8/28 작업</t>
    <phoneticPr fontId="16" type="noConversion"/>
  </si>
  <si>
    <t>8/29 작업</t>
    <phoneticPr fontId="16" type="noConversion"/>
  </si>
  <si>
    <t>20FTX1</t>
    <phoneticPr fontId="16" type="noConversion"/>
  </si>
  <si>
    <t>BL TYPE : WAYBILL</t>
    <phoneticPr fontId="16" type="noConversion"/>
  </si>
  <si>
    <t>BL TYPE : SURRENDER</t>
    <phoneticPr fontId="16" type="noConversion"/>
  </si>
  <si>
    <t>WDFCGBA07260721</t>
    <phoneticPr fontId="16" type="noConversion"/>
  </si>
  <si>
    <t>010-7673-9098</t>
    <phoneticPr fontId="28" type="noConversion"/>
  </si>
  <si>
    <t>NEW GOLDEN BRIDGE VII 0728W</t>
    <phoneticPr fontId="16" type="noConversion"/>
  </si>
  <si>
    <t>GSL DOROTHEA 332S</t>
    <phoneticPr fontId="16" type="noConversion"/>
  </si>
  <si>
    <t>MAEU229784397</t>
    <phoneticPr fontId="16" type="noConversion"/>
  </si>
  <si>
    <t>PEGASUS PETA 156W</t>
    <phoneticPr fontId="16" type="noConversion"/>
  </si>
  <si>
    <t>ZIMUSEL71061195</t>
    <phoneticPr fontId="16" type="noConversion"/>
  </si>
  <si>
    <t>HARMONY YUNGANG 23063W</t>
    <phoneticPr fontId="16" type="noConversion"/>
  </si>
  <si>
    <t>MOANA 23032W</t>
    <phoneticPr fontId="16" type="noConversion"/>
  </si>
  <si>
    <t>RSKI23000170</t>
    <phoneticPr fontId="16" type="noConversion"/>
  </si>
  <si>
    <t>쇼링비 : 화주청구</t>
    <phoneticPr fontId="16" type="noConversion"/>
  </si>
  <si>
    <t>CAPE FARO 525W</t>
    <phoneticPr fontId="16" type="noConversion"/>
  </si>
  <si>
    <t>ZIMUSEL71061495</t>
    <phoneticPr fontId="16" type="noConversion"/>
  </si>
  <si>
    <t>ZIMUSEL71061902</t>
    <phoneticPr fontId="16" type="noConversion"/>
  </si>
  <si>
    <t>ZIMUSEL71062056</t>
    <phoneticPr fontId="16" type="noConversion"/>
  </si>
  <si>
    <t>ZIMUSEL71062058</t>
    <phoneticPr fontId="16" type="noConversion"/>
  </si>
  <si>
    <t>WDFCGBA07300704</t>
    <phoneticPr fontId="16" type="noConversion"/>
  </si>
  <si>
    <t>FOLEGANDROS 333S</t>
    <phoneticPr fontId="16" type="noConversion"/>
  </si>
  <si>
    <t>BEI JIANG 2332W</t>
    <phoneticPr fontId="16" type="noConversion"/>
  </si>
  <si>
    <t>EASBJ2331GXNH001</t>
    <phoneticPr fontId="16" type="noConversion"/>
  </si>
  <si>
    <t>EUPHRATES HIGHWAY V.99</t>
    <phoneticPr fontId="16" type="noConversion"/>
  </si>
  <si>
    <t>MAEU230155730</t>
    <phoneticPr fontId="16" type="noConversion"/>
  </si>
  <si>
    <t>WDFCGBA07340706</t>
    <phoneticPr fontId="16" type="noConversion"/>
  </si>
  <si>
    <t>BKG : ZIMUSEL71065146</t>
    <phoneticPr fontId="16" type="noConversion"/>
  </si>
  <si>
    <t>BKG : ZIMUSEL71065148</t>
    <phoneticPr fontId="16" type="noConversion"/>
  </si>
  <si>
    <t>BKG : ZIMUSEL71065149</t>
    <phoneticPr fontId="16" type="noConversion"/>
  </si>
  <si>
    <t>BKG : ZIMUSEL71065153</t>
    <phoneticPr fontId="16" type="noConversion"/>
  </si>
  <si>
    <t>WLLCTXG00179</t>
  </si>
  <si>
    <t>WLLCTXG00180</t>
  </si>
  <si>
    <t>WLLCTXG00181</t>
  </si>
  <si>
    <t>ZIMUSEL71063938</t>
    <phoneticPr fontId="16" type="noConversion"/>
  </si>
  <si>
    <t>ZIMUSEL71063939</t>
    <phoneticPr fontId="16" type="noConversion"/>
  </si>
  <si>
    <t>ZIMUSEL71063846</t>
    <phoneticPr fontId="16" type="noConversion"/>
  </si>
  <si>
    <t>ZIMUSEL71063847</t>
    <phoneticPr fontId="16" type="noConversion"/>
  </si>
  <si>
    <t>ZIMUSEL71063848</t>
    <phoneticPr fontId="16" type="noConversion"/>
  </si>
  <si>
    <t>ZIMUSEL71063849</t>
    <phoneticPr fontId="16" type="noConversion"/>
  </si>
  <si>
    <t>BKG NO : 230155730</t>
    <phoneticPr fontId="16" type="noConversion"/>
  </si>
  <si>
    <t>8/28 송금 完</t>
    <phoneticPr fontId="16" type="noConversion"/>
  </si>
  <si>
    <t>8/28 송금 完</t>
    <phoneticPr fontId="16" type="noConversion"/>
  </si>
  <si>
    <t>CNCA : 393077</t>
    <phoneticPr fontId="16" type="noConversion"/>
  </si>
  <si>
    <t>CNCA : 393078</t>
    <phoneticPr fontId="16" type="noConversion"/>
  </si>
  <si>
    <t>KNAPN815GGK021332</t>
  </si>
  <si>
    <t>KNAPS81ABHA272653</t>
  </si>
  <si>
    <t>KNABE911BFT812238</t>
  </si>
  <si>
    <t>KMHN1411BPA036883</t>
  </si>
  <si>
    <t>KNAPE813BGK855591</t>
  </si>
  <si>
    <t>KMHL141EBLA003709</t>
  </si>
  <si>
    <t>KMHCT41BEGU053976</t>
  </si>
  <si>
    <t>KMHFF41RBFA447410</t>
  </si>
  <si>
    <t>HJIT 02012016</t>
    <phoneticPr fontId="16" type="noConversion"/>
  </si>
  <si>
    <t>BKG : 230688952</t>
    <phoneticPr fontId="16" type="noConversion"/>
  </si>
  <si>
    <t>ZIMUSEL71063842</t>
    <phoneticPr fontId="16" type="noConversion"/>
  </si>
  <si>
    <t>QUOTATION : QBNI035529</t>
    <phoneticPr fontId="16" type="noConversion"/>
  </si>
  <si>
    <t>스케줄 변경 STORAGE WAIVE 完</t>
    <phoneticPr fontId="16" type="noConversion"/>
  </si>
  <si>
    <t>LOI 제출 完</t>
    <phoneticPr fontId="16" type="noConversion"/>
  </si>
  <si>
    <t>BKG : ZIMUSEL71065005</t>
    <phoneticPr fontId="16" type="noConversion"/>
  </si>
  <si>
    <t>ZIMUSEL71065004</t>
    <phoneticPr fontId="16" type="noConversion"/>
  </si>
  <si>
    <t>CAIU4251161</t>
    <phoneticPr fontId="16" type="noConversion"/>
  </si>
  <si>
    <t>ZGL-N113610</t>
    <phoneticPr fontId="16" type="noConversion"/>
  </si>
  <si>
    <t>ZIMUSEL71065005</t>
    <phoneticPr fontId="16" type="noConversion"/>
  </si>
  <si>
    <t>BSIU9536291</t>
    <phoneticPr fontId="16" type="noConversion"/>
  </si>
  <si>
    <t>ZGL-N113627</t>
    <phoneticPr fontId="16" type="noConversion"/>
  </si>
  <si>
    <t>O</t>
    <phoneticPr fontId="16" type="noConversion"/>
  </si>
  <si>
    <t>BKG : ZIMUSEL71065144</t>
    <phoneticPr fontId="16" type="noConversion"/>
  </si>
  <si>
    <t>KNAPH81ABHA375436</t>
  </si>
  <si>
    <t>KNAPS81ABGA123068</t>
  </si>
  <si>
    <t>MERCEDES BENZ E220d</t>
  </si>
  <si>
    <t>WDDZF0EB8HA187855</t>
  </si>
  <si>
    <t>WDDZF0EB6HA064135</t>
  </si>
  <si>
    <t>BKG : ZIMUSEL71065145</t>
    <phoneticPr fontId="16" type="noConversion"/>
  </si>
  <si>
    <t>WDDHF9HB6GB314624</t>
  </si>
  <si>
    <t>WBA5E7106FG155681</t>
  </si>
  <si>
    <t>KMHS381BBKU022550</t>
  </si>
  <si>
    <t>KNAPS81ADFA014628</t>
  </si>
  <si>
    <t>BMW 530e</t>
  </si>
  <si>
    <t>WBA51AG0XNCJ18249</t>
  </si>
  <si>
    <t>LAND ROVER DISCOVERY SPORT</t>
  </si>
  <si>
    <t>SALCA2BN9HH668416</t>
  </si>
  <si>
    <t>KNAPS81ABFA042532</t>
  </si>
  <si>
    <t>BMW 320d</t>
  </si>
  <si>
    <t>WBA3D3109FK276446</t>
  </si>
  <si>
    <t>ZIMUSEL71065144</t>
    <phoneticPr fontId="16" type="noConversion"/>
  </si>
  <si>
    <t>ZCSU6890513</t>
    <phoneticPr fontId="16" type="noConversion"/>
  </si>
  <si>
    <t>ZGLN114638</t>
    <phoneticPr fontId="16" type="noConversion"/>
  </si>
  <si>
    <t>ZIMUSEL71065145</t>
    <phoneticPr fontId="16" type="noConversion"/>
  </si>
  <si>
    <t>TGHU6754052</t>
    <phoneticPr fontId="16" type="noConversion"/>
  </si>
  <si>
    <t>ZGLN114607</t>
    <phoneticPr fontId="16" type="noConversion"/>
  </si>
  <si>
    <t>SEGU5755652</t>
    <phoneticPr fontId="16" type="noConversion"/>
  </si>
  <si>
    <t>ZGLN114652</t>
    <phoneticPr fontId="16" type="noConversion"/>
  </si>
  <si>
    <t>O</t>
    <phoneticPr fontId="16" type="noConversion"/>
  </si>
  <si>
    <t>ZIMUSEL71065146</t>
    <phoneticPr fontId="16" type="noConversion"/>
  </si>
  <si>
    <t>COSU6361485520</t>
    <phoneticPr fontId="16" type="noConversion"/>
  </si>
  <si>
    <t>8/29 SUR</t>
    <phoneticPr fontId="16" type="noConversion"/>
  </si>
  <si>
    <t>BKG : ZIMUSEL71065007</t>
    <phoneticPr fontId="16" type="noConversion"/>
  </si>
  <si>
    <t>BKG : ZIMUSEL71065008</t>
    <phoneticPr fontId="16" type="noConversion"/>
  </si>
  <si>
    <t>BKG : ZIMUSEL71065009</t>
    <phoneticPr fontId="16" type="noConversion"/>
  </si>
  <si>
    <t>KOTA NEBULA 331E</t>
    <phoneticPr fontId="16" type="noConversion"/>
  </si>
  <si>
    <t>MRSU0308957</t>
    <phoneticPr fontId="16" type="noConversion"/>
  </si>
  <si>
    <t>ZIMUSEL71063126</t>
    <phoneticPr fontId="16" type="noConversion"/>
  </si>
  <si>
    <t>TGBU7220229</t>
    <phoneticPr fontId="16" type="noConversion"/>
  </si>
  <si>
    <t>ZIMUSEL71063513</t>
    <phoneticPr fontId="16" type="noConversion"/>
  </si>
  <si>
    <t>ZCSU6758868</t>
    <phoneticPr fontId="16" type="noConversion"/>
  </si>
  <si>
    <t>POS BANGKOK 2W</t>
    <phoneticPr fontId="16" type="noConversion"/>
  </si>
  <si>
    <t>BKG : ZIMUSEL71065367</t>
    <phoneticPr fontId="16" type="noConversion"/>
  </si>
  <si>
    <t>DOC : 9/01 AM</t>
    <phoneticPr fontId="16" type="noConversion"/>
  </si>
  <si>
    <t>BKG : ZIMUSEL71065369</t>
    <phoneticPr fontId="16" type="noConversion"/>
  </si>
  <si>
    <t>BKG : ZIMUSEL71065370</t>
    <phoneticPr fontId="16" type="noConversion"/>
  </si>
  <si>
    <t>BKG : ZIMUSEL71065372</t>
    <phoneticPr fontId="16" type="noConversion"/>
  </si>
  <si>
    <t>8/31 작업</t>
    <phoneticPr fontId="16" type="noConversion"/>
  </si>
  <si>
    <t>POS BANGKOK 2W</t>
    <phoneticPr fontId="16" type="noConversion"/>
  </si>
  <si>
    <t>BKG : ZIMUSEL71065374</t>
    <phoneticPr fontId="16" type="noConversion"/>
  </si>
  <si>
    <t>BKG : ZIMUSEL71065150</t>
    <phoneticPr fontId="16" type="noConversion"/>
  </si>
  <si>
    <t>KMHDG41UBFU457173</t>
  </si>
  <si>
    <t>KNAPH81ABHA338930</t>
  </si>
  <si>
    <t>KNARL81GBMA042075</t>
  </si>
  <si>
    <t>KNAPH81ABJA422579</t>
  </si>
  <si>
    <t>KMHD641UGGU046104</t>
  </si>
  <si>
    <t>KMHSW81UBEU289074</t>
  </si>
  <si>
    <t>KMHE341CBFA100125</t>
  </si>
  <si>
    <t>KNAPS81ABFA057339</t>
  </si>
  <si>
    <t>KMHDH41UBFU296258</t>
  </si>
  <si>
    <t>KNAPK81ABHA327927</t>
  </si>
  <si>
    <t>KNARL81GBMA053697</t>
  </si>
  <si>
    <t>KMHSW81UBJU814655</t>
  </si>
  <si>
    <t>KNAPK81BBFA094205</t>
  </si>
  <si>
    <t>WBA5E7103GG157521</t>
  </si>
  <si>
    <t>KNAPK81ABGA151610</t>
  </si>
  <si>
    <t>WDDZF0EB0HA085868</t>
  </si>
  <si>
    <t>SEGU5194280</t>
    <phoneticPr fontId="16" type="noConversion"/>
  </si>
  <si>
    <t>ZGLN113672</t>
    <phoneticPr fontId="16" type="noConversion"/>
  </si>
  <si>
    <t>ZCSU6569484</t>
    <phoneticPr fontId="16" type="noConversion"/>
  </si>
  <si>
    <t>ZGLN113665</t>
    <phoneticPr fontId="16" type="noConversion"/>
  </si>
  <si>
    <t>ZIMUSEL71065150</t>
    <phoneticPr fontId="16" type="noConversion"/>
  </si>
  <si>
    <t>ZCSU7351820</t>
    <phoneticPr fontId="16" type="noConversion"/>
  </si>
  <si>
    <t>ZGLN114642</t>
    <phoneticPr fontId="16" type="noConversion"/>
  </si>
  <si>
    <t>ZIMUSEL71065153</t>
    <phoneticPr fontId="16" type="noConversion"/>
  </si>
  <si>
    <t>BMOU4520912</t>
    <phoneticPr fontId="16" type="noConversion"/>
  </si>
  <si>
    <t>ZGLN114611</t>
    <phoneticPr fontId="16" type="noConversion"/>
  </si>
  <si>
    <t>SONGA PANTHER 0XSI7S1MA</t>
    <phoneticPr fontId="16" type="noConversion"/>
  </si>
  <si>
    <t>BKG : SEL1589896</t>
    <phoneticPr fontId="16" type="noConversion"/>
  </si>
  <si>
    <t xml:space="preserve">SI : </t>
    <phoneticPr fontId="16" type="noConversion"/>
  </si>
  <si>
    <t>9/07 작업</t>
    <phoneticPr fontId="16" type="noConversion"/>
  </si>
  <si>
    <t>DOC : 9/11 AM</t>
    <phoneticPr fontId="16" type="noConversion"/>
  </si>
  <si>
    <t>BL TYPE : WAYBILL</t>
    <phoneticPr fontId="16" type="noConversion"/>
  </si>
  <si>
    <t>8/29 WAYBILL</t>
    <phoneticPr fontId="16" type="noConversion"/>
  </si>
  <si>
    <t>SONGA PANTHER 0XSI7S1MA</t>
    <phoneticPr fontId="16" type="noConversion"/>
  </si>
  <si>
    <t>BKG : SEL1586162</t>
    <phoneticPr fontId="16" type="noConversion"/>
  </si>
  <si>
    <t>SEGU6299048</t>
    <phoneticPr fontId="16" type="noConversion"/>
  </si>
  <si>
    <t>도착지 프리타임 : 21일</t>
    <phoneticPr fontId="16" type="noConversion"/>
  </si>
  <si>
    <t xml:space="preserve"> 호르고스 도착</t>
    <phoneticPr fontId="16" type="noConversion"/>
  </si>
  <si>
    <t xml:space="preserve"> 비슈케크 도착</t>
    <phoneticPr fontId="16" type="noConversion"/>
  </si>
  <si>
    <t>NEW GOLDEN BRIDGE VII 0738W</t>
    <phoneticPr fontId="16" type="noConversion"/>
  </si>
  <si>
    <t>BKG : GBA07380701</t>
    <phoneticPr fontId="16" type="noConversion"/>
  </si>
  <si>
    <t>DOC : 8/31 AM</t>
    <phoneticPr fontId="16" type="noConversion"/>
  </si>
  <si>
    <t>RENAULT KOREA SM5</t>
  </si>
  <si>
    <t>KNMA4B2LMGP011495</t>
  </si>
  <si>
    <t>HYUNDAI ACCENT</t>
  </si>
  <si>
    <t>KMHCT41UGFU880547</t>
  </si>
  <si>
    <t>KNAPH81ABLA572241</t>
  </si>
  <si>
    <t>KMHSW81UBGU676227</t>
  </si>
  <si>
    <t>KNAPH81ABFA040549</t>
  </si>
  <si>
    <t>KNAGX415GGA069831</t>
  </si>
  <si>
    <t>KNAGX411BGA086110</t>
  </si>
  <si>
    <t>KMHE341AGGA194885</t>
  </si>
  <si>
    <t>KMHS381BBKU041669</t>
  </si>
  <si>
    <t>KNAPS81ABGA259297</t>
  </si>
  <si>
    <t>KMHD741DBGU047734</t>
  </si>
  <si>
    <t>KMHSW81UBGU530055</t>
  </si>
  <si>
    <t>KMHSU81UBFU500807</t>
  </si>
  <si>
    <t>KNAPS81ABFA116672</t>
  </si>
  <si>
    <t>KMHFF41RBGA550111</t>
  </si>
  <si>
    <t>KMHFF41RBFA442053</t>
  </si>
  <si>
    <t>ZIMUSEL71065007</t>
    <phoneticPr fontId="16" type="noConversion"/>
  </si>
  <si>
    <t>ZCSU6867278</t>
    <phoneticPr fontId="16" type="noConversion"/>
  </si>
  <si>
    <t>ZGLN114673</t>
    <phoneticPr fontId="16" type="noConversion"/>
  </si>
  <si>
    <t>ZCSU7338690</t>
    <phoneticPr fontId="16" type="noConversion"/>
  </si>
  <si>
    <t>ZGLN114671</t>
    <phoneticPr fontId="16" type="noConversion"/>
  </si>
  <si>
    <t>ZIMUSEL71065009</t>
    <phoneticPr fontId="16" type="noConversion"/>
  </si>
  <si>
    <t>TGBU7197026</t>
    <phoneticPr fontId="16" type="noConversion"/>
  </si>
  <si>
    <t>ZGLN114610</t>
    <phoneticPr fontId="16" type="noConversion"/>
  </si>
  <si>
    <t>ZIMUSEL71065010</t>
    <phoneticPr fontId="16" type="noConversion"/>
  </si>
  <si>
    <t>TCNU8775052</t>
    <phoneticPr fontId="16" type="noConversion"/>
  </si>
  <si>
    <t>ZGLN114605</t>
    <phoneticPr fontId="16" type="noConversion"/>
  </si>
  <si>
    <t>ZIMUSEL71065008</t>
    <phoneticPr fontId="16" type="noConversion"/>
  </si>
  <si>
    <t>O</t>
    <phoneticPr fontId="16" type="noConversion"/>
  </si>
  <si>
    <t>HYUNDAI GRAND STAREX</t>
    <phoneticPr fontId="16" type="noConversion"/>
  </si>
  <si>
    <t>9/01 AM 반입</t>
    <phoneticPr fontId="16" type="noConversion"/>
  </si>
  <si>
    <t>KMFWBX7KBHU921827</t>
    <phoneticPr fontId="16" type="noConversion"/>
  </si>
  <si>
    <t>PEGASUS PETA 158W</t>
  </si>
  <si>
    <t>PEGASUS PETA 158W</t>
    <phoneticPr fontId="16" type="noConversion"/>
  </si>
  <si>
    <t>CMA CGM</t>
    <phoneticPr fontId="28" type="noConversion"/>
  </si>
  <si>
    <t>노경숙 부장</t>
    <phoneticPr fontId="28" type="noConversion"/>
  </si>
  <si>
    <t>02-2126-5693</t>
    <phoneticPr fontId="16" type="noConversion"/>
  </si>
  <si>
    <t>010-3316-0807</t>
    <phoneticPr fontId="28" type="noConversion"/>
  </si>
  <si>
    <t>sel.ccksalessupport@cma-cgm.com</t>
    <phoneticPr fontId="16" type="noConversion"/>
  </si>
  <si>
    <t>NAVIOS AMARILLO 49W</t>
    <phoneticPr fontId="16" type="noConversion"/>
  </si>
  <si>
    <t>9/05 작업</t>
    <phoneticPr fontId="16" type="noConversion"/>
  </si>
  <si>
    <t>PNC 03077102</t>
  </si>
  <si>
    <t>(VUSAL)</t>
    <phoneticPr fontId="16" type="noConversion"/>
  </si>
  <si>
    <t>KMHSW81UBFU421344</t>
  </si>
  <si>
    <t>KMHSW81UDFU317079</t>
  </si>
  <si>
    <t>KNAPH81ABFA033372</t>
  </si>
  <si>
    <t>KMHE341CBFA050519</t>
  </si>
  <si>
    <t>BKG : ZIMUSEL71065648</t>
    <phoneticPr fontId="16" type="noConversion"/>
  </si>
  <si>
    <t>BKG : ZIMUSEL71065649</t>
    <phoneticPr fontId="16" type="noConversion"/>
  </si>
  <si>
    <t>DOC : 9/07 AM</t>
    <phoneticPr fontId="16" type="noConversion"/>
  </si>
  <si>
    <t>엠티 : 부곡 천경 픽업</t>
    <phoneticPr fontId="16" type="noConversion"/>
  </si>
  <si>
    <t>ZGLN113636</t>
    <phoneticPr fontId="16" type="noConversion"/>
  </si>
  <si>
    <t>HYUNDAI SANTAFE</t>
    <phoneticPr fontId="16" type="noConversion"/>
  </si>
  <si>
    <t>ZIMUSEL71065148</t>
    <phoneticPr fontId="16" type="noConversion"/>
  </si>
  <si>
    <t>ZIMUSEL71065149</t>
    <phoneticPr fontId="16" type="noConversion"/>
  </si>
  <si>
    <t>WDFCGBA07380705</t>
    <phoneticPr fontId="16" type="noConversion"/>
  </si>
  <si>
    <t>PNC 03077102</t>
    <phoneticPr fontId="16" type="noConversion"/>
  </si>
  <si>
    <t>SANTAFE DM</t>
    <phoneticPr fontId="16" type="noConversion"/>
  </si>
  <si>
    <t>LF SONATA</t>
    <phoneticPr fontId="16" type="noConversion"/>
  </si>
  <si>
    <t>SPORTAGE R</t>
    <phoneticPr fontId="16" type="noConversion"/>
  </si>
  <si>
    <t>ALL NEW SORENTO</t>
    <phoneticPr fontId="16" type="noConversion"/>
  </si>
  <si>
    <t>KMHSW81UBFU377707</t>
  </si>
  <si>
    <t>KMHE241CBGA206760</t>
  </si>
  <si>
    <t>KNAPC813BFK722258</t>
  </si>
  <si>
    <t>KNAPK81ABHA318485</t>
  </si>
  <si>
    <t>CNEE : C284</t>
    <phoneticPr fontId="16" type="noConversion"/>
  </si>
  <si>
    <t>SEL1586162</t>
    <phoneticPr fontId="16" type="noConversion"/>
  </si>
  <si>
    <t>CNEE INV : C285</t>
    <phoneticPr fontId="16" type="noConversion"/>
  </si>
  <si>
    <t>EASBJ2334GXNH001</t>
    <phoneticPr fontId="16" type="noConversion"/>
  </si>
  <si>
    <t>9/01 SUR</t>
    <phoneticPr fontId="16" type="noConversion"/>
  </si>
  <si>
    <t>TCLU1475858</t>
    <phoneticPr fontId="16" type="noConversion"/>
  </si>
  <si>
    <t>ZGLN113677</t>
    <phoneticPr fontId="16" type="noConversion"/>
  </si>
  <si>
    <t>KMHCU41UBFU757790</t>
  </si>
  <si>
    <t>KMHS381BBKU177341</t>
  </si>
  <si>
    <t>KMHS281BBKU058672</t>
  </si>
  <si>
    <t>KMHSU81UBGU617154</t>
  </si>
  <si>
    <t>WBA3D3107FK613941</t>
  </si>
  <si>
    <t>KNAGM419BFA646139</t>
  </si>
  <si>
    <t>KMHJ381ABGU138154</t>
  </si>
  <si>
    <t>KNAPK81ABGA122958</t>
  </si>
  <si>
    <t xml:space="preserve">HYUNDAI TUCSON </t>
  </si>
  <si>
    <t>WBA5E510XFG059427</t>
  </si>
  <si>
    <t>WDDUG3CB8FA178405</t>
  </si>
  <si>
    <t>KNAPK81ABGA145854</t>
  </si>
  <si>
    <t>KMHSW81UBGU573447</t>
  </si>
  <si>
    <t xml:space="preserve">MERCEDES BENZ S350 </t>
  </si>
  <si>
    <t>WDDUF3DB3FA202840</t>
  </si>
  <si>
    <t>KNAPS81ABGA253970</t>
  </si>
  <si>
    <t>KNAPS81ABGA129738</t>
  </si>
  <si>
    <t>KMHFF41RBFA458681</t>
  </si>
  <si>
    <t>KMHE341CBHA314857</t>
  </si>
  <si>
    <t>WBA5E7104FG155579</t>
  </si>
  <si>
    <t>WBAJC3103HWB76612</t>
  </si>
  <si>
    <t>KNAPH81BDKA486335</t>
  </si>
  <si>
    <t>DRYU9135870</t>
    <phoneticPr fontId="16" type="noConversion"/>
  </si>
  <si>
    <t>ZGLN113669</t>
    <phoneticPr fontId="16" type="noConversion"/>
  </si>
  <si>
    <t>ZCSU7197988</t>
    <phoneticPr fontId="16" type="noConversion"/>
  </si>
  <si>
    <t>ZGLN113692</t>
    <phoneticPr fontId="16" type="noConversion"/>
  </si>
  <si>
    <t>GCXU5003345</t>
    <phoneticPr fontId="16" type="noConversion"/>
  </si>
  <si>
    <t>ZGLN113642</t>
    <phoneticPr fontId="16" type="noConversion"/>
  </si>
  <si>
    <t>ZCSU7118485</t>
    <phoneticPr fontId="16" type="noConversion"/>
  </si>
  <si>
    <t>KR0104847</t>
    <phoneticPr fontId="16" type="noConversion"/>
  </si>
  <si>
    <t>9/01 송금 完</t>
    <phoneticPr fontId="16" type="noConversion"/>
  </si>
  <si>
    <t>MAEU230688952</t>
    <phoneticPr fontId="16" type="noConversion"/>
  </si>
  <si>
    <t>부킹 캔슬 됨</t>
    <phoneticPr fontId="16" type="noConversion"/>
  </si>
  <si>
    <t>8/29 OBL</t>
    <phoneticPr fontId="16" type="noConversion"/>
  </si>
  <si>
    <t>운송료 : 21만원</t>
    <phoneticPr fontId="16" type="noConversion"/>
  </si>
  <si>
    <t>REF : 1694091498511</t>
    <phoneticPr fontId="16" type="noConversion"/>
  </si>
  <si>
    <t>DOC : 9/12 FULL</t>
    <phoneticPr fontId="16" type="noConversion"/>
  </si>
  <si>
    <t>WVWZZZ3CZCE704509</t>
    <phoneticPr fontId="16" type="noConversion"/>
  </si>
  <si>
    <t>VOLKSWAGEN PASSAT</t>
  </si>
  <si>
    <t>BENZ CLS</t>
  </si>
  <si>
    <t>KMHSW81UBGU603586</t>
  </si>
  <si>
    <t>1VWZZZA3ZDC093323</t>
  </si>
  <si>
    <t>WVWZZZAUZEW015629</t>
  </si>
  <si>
    <t>WDD2J2DB5KA004125</t>
  </si>
  <si>
    <t>BKG : 230892566</t>
    <phoneticPr fontId="16" type="noConversion"/>
  </si>
  <si>
    <t>요청 사항 : 도착지 비용 한국 정산
-&gt; 수입지 규정에 따라
도착지 비용 앙골라 정산 必</t>
    <phoneticPr fontId="16" type="noConversion"/>
  </si>
  <si>
    <t>KNAB3518BPT057662</t>
    <phoneticPr fontId="16" type="noConversion"/>
  </si>
  <si>
    <t>9/08 작업</t>
    <phoneticPr fontId="16" type="noConversion"/>
  </si>
  <si>
    <t>운송료 : 89만원</t>
    <phoneticPr fontId="16" type="noConversion"/>
  </si>
  <si>
    <t>ZIMUSEL71065367</t>
    <phoneticPr fontId="16" type="noConversion"/>
  </si>
  <si>
    <t>INVOICE VALUE : $800</t>
    <phoneticPr fontId="16" type="noConversion"/>
  </si>
  <si>
    <t>ZIMUSEL71065369</t>
    <phoneticPr fontId="16" type="noConversion"/>
  </si>
  <si>
    <t>ZIMUSEL71065370</t>
    <phoneticPr fontId="16" type="noConversion"/>
  </si>
  <si>
    <t>ZIMUSEL71065372</t>
    <phoneticPr fontId="16" type="noConversion"/>
  </si>
  <si>
    <t>ZIMUSEL71065374</t>
    <phoneticPr fontId="16" type="noConversion"/>
  </si>
  <si>
    <t>운송료 : 18.7만원</t>
    <phoneticPr fontId="16" type="noConversion"/>
  </si>
  <si>
    <t>NEW GOLDEN BRIDGE VII 0741W</t>
    <phoneticPr fontId="16" type="noConversion"/>
  </si>
  <si>
    <t>MSDU7793143</t>
    <phoneticPr fontId="16" type="noConversion"/>
  </si>
  <si>
    <t>CLHU8762365</t>
    <phoneticPr fontId="16" type="noConversion"/>
  </si>
  <si>
    <t>FFAU1205501</t>
    <phoneticPr fontId="16" type="noConversion"/>
  </si>
  <si>
    <t xml:space="preserve">CNEE : </t>
    <phoneticPr fontId="16" type="noConversion"/>
  </si>
  <si>
    <t>LECANGS DOLPHIN 0XSI9S1MA</t>
    <phoneticPr fontId="16" type="noConversion"/>
  </si>
  <si>
    <t>9/12 작업</t>
    <phoneticPr fontId="16" type="noConversion"/>
  </si>
  <si>
    <t>DOC : 9/14 AM</t>
    <phoneticPr fontId="16" type="noConversion"/>
  </si>
  <si>
    <t>BKG : GBA07410701</t>
    <phoneticPr fontId="16" type="noConversion"/>
  </si>
  <si>
    <t>9/08 AM 반입</t>
    <phoneticPr fontId="16" type="noConversion"/>
  </si>
  <si>
    <t>DOC : 9/06 FULL</t>
    <phoneticPr fontId="16" type="noConversion"/>
  </si>
  <si>
    <t>SPOT BOOKING / QSPOT4178467</t>
    <phoneticPr fontId="16" type="noConversion"/>
  </si>
  <si>
    <t>BKG : SEL1592485</t>
    <phoneticPr fontId="16" type="noConversion"/>
  </si>
  <si>
    <t>A4231352356</t>
    <phoneticPr fontId="16" type="noConversion"/>
  </si>
  <si>
    <t>쇼링비 : 56만원</t>
    <phoneticPr fontId="16" type="noConversion"/>
  </si>
  <si>
    <t>SEASPAN LONCOMILLA 15W</t>
    <phoneticPr fontId="16" type="noConversion"/>
  </si>
  <si>
    <t>BKG : ZIMUSEL71066422</t>
    <phoneticPr fontId="16" type="noConversion"/>
  </si>
  <si>
    <t>BKG : ZIMUSEL71066426</t>
    <phoneticPr fontId="16" type="noConversion"/>
  </si>
  <si>
    <t>BKG : ZIMUSEL71066427</t>
    <phoneticPr fontId="16" type="noConversion"/>
  </si>
  <si>
    <t>BKG : ZIMUSEL71066429</t>
    <phoneticPr fontId="16" type="noConversion"/>
  </si>
  <si>
    <t>BKG : ZIMUSEL71066430</t>
    <phoneticPr fontId="16" type="noConversion"/>
  </si>
  <si>
    <t>9/09 작업</t>
    <phoneticPr fontId="16" type="noConversion"/>
  </si>
  <si>
    <t>국제 / ZIM</t>
    <phoneticPr fontId="16" type="noConversion"/>
  </si>
  <si>
    <t>ZCSU7418991</t>
    <phoneticPr fontId="16" type="noConversion"/>
  </si>
  <si>
    <t>ZIMUSEL71065648</t>
    <phoneticPr fontId="16" type="noConversion"/>
  </si>
  <si>
    <t>TCNU5782736</t>
    <phoneticPr fontId="16" type="noConversion"/>
  </si>
  <si>
    <t>A4231352354</t>
    <phoneticPr fontId="16" type="noConversion"/>
  </si>
  <si>
    <t>KNAPF81ABJA426548</t>
    <phoneticPr fontId="16" type="noConversion"/>
  </si>
  <si>
    <t>DHL 비용 5만 청구</t>
    <phoneticPr fontId="16" type="noConversion"/>
  </si>
  <si>
    <t>BKG : ZIMUSEL71066631</t>
    <phoneticPr fontId="16" type="noConversion"/>
  </si>
  <si>
    <t>BKG : ZIMUSEL71066630</t>
    <phoneticPr fontId="16" type="noConversion"/>
  </si>
  <si>
    <t>BKG : ZIMUSEL71066696</t>
    <phoneticPr fontId="16" type="noConversion"/>
  </si>
  <si>
    <t>BKG : ZIMUSEL71066693</t>
    <phoneticPr fontId="16" type="noConversion"/>
  </si>
  <si>
    <t>BKG : ZIMUSEL71066691</t>
    <phoneticPr fontId="16" type="noConversion"/>
  </si>
  <si>
    <t>BKG : ZIMUSEL71066694</t>
    <phoneticPr fontId="16" type="noConversion"/>
  </si>
  <si>
    <t>BKG : ZIMUSEL71066697</t>
    <phoneticPr fontId="16" type="noConversion"/>
  </si>
  <si>
    <t>BKG : ZIMUSEL71066692</t>
    <phoneticPr fontId="16" type="noConversion"/>
  </si>
  <si>
    <t>DOC : 9/13 FULL</t>
    <phoneticPr fontId="16" type="noConversion"/>
  </si>
  <si>
    <t>프로 / 삼익</t>
    <phoneticPr fontId="16" type="noConversion"/>
  </si>
  <si>
    <t>프로 / 청호</t>
    <phoneticPr fontId="16" type="noConversion"/>
  </si>
  <si>
    <t>13:30 작업</t>
    <phoneticPr fontId="16" type="noConversion"/>
  </si>
  <si>
    <t>14:00 작업</t>
    <phoneticPr fontId="16" type="noConversion"/>
  </si>
  <si>
    <t>14:30 작업</t>
    <phoneticPr fontId="16" type="noConversion"/>
  </si>
  <si>
    <t>15:00 작업</t>
    <phoneticPr fontId="16" type="noConversion"/>
  </si>
  <si>
    <t>10:30 작업</t>
    <phoneticPr fontId="16" type="noConversion"/>
  </si>
  <si>
    <t>08:30 작업</t>
    <phoneticPr fontId="16" type="noConversion"/>
  </si>
  <si>
    <t>9/05 위해 캐리어 발차</t>
    <phoneticPr fontId="16" type="noConversion"/>
  </si>
  <si>
    <t>8/27 중국 발차</t>
    <phoneticPr fontId="16" type="noConversion"/>
  </si>
  <si>
    <t>아민 / 청호</t>
    <phoneticPr fontId="16" type="noConversion"/>
  </si>
  <si>
    <t>BKG : ZIMUSEL71066970</t>
    <phoneticPr fontId="16" type="noConversion"/>
  </si>
  <si>
    <t>9/08 송금 完</t>
    <phoneticPr fontId="16" type="noConversion"/>
  </si>
  <si>
    <t>WDFCGBA07410701</t>
    <phoneticPr fontId="16" type="noConversion"/>
  </si>
  <si>
    <t>에이블씨앤에어</t>
    <phoneticPr fontId="16" type="noConversion"/>
  </si>
  <si>
    <t>10:00 작업</t>
    <phoneticPr fontId="16" type="noConversion"/>
  </si>
  <si>
    <t>11:00 작업</t>
    <phoneticPr fontId="16" type="noConversion"/>
  </si>
  <si>
    <t>WDDHF9HB1GB256518</t>
  </si>
  <si>
    <t>KNALB41ABGA004035</t>
  </si>
  <si>
    <t>KNAPS81ADFA020259</t>
  </si>
  <si>
    <t>JNKDV71E7FM530844</t>
  </si>
  <si>
    <t>GCXU5071801</t>
    <phoneticPr fontId="16" type="noConversion"/>
  </si>
  <si>
    <t>ZCSU7627461</t>
    <phoneticPr fontId="16" type="noConversion"/>
  </si>
  <si>
    <t>KMHFF41RBFA443616</t>
  </si>
  <si>
    <t>WDDZF0EB0JA367725</t>
  </si>
  <si>
    <t>KNAPK81ABGA162194</t>
  </si>
  <si>
    <t>KMHSW81UBGU589734</t>
  </si>
  <si>
    <t>KNAPN813BGK054509</t>
  </si>
  <si>
    <t>KNAPR813BGK107266</t>
  </si>
  <si>
    <t>KNAPS81ABJA433621</t>
  </si>
  <si>
    <t>KMHSW81UBFU376114</t>
  </si>
  <si>
    <t>ZCSU7666160</t>
    <phoneticPr fontId="16" type="noConversion"/>
  </si>
  <si>
    <t>KNAPS81ADGA124572</t>
  </si>
  <si>
    <t>KNAPH81ABFA061340</t>
  </si>
  <si>
    <t>KMHSW81UDEU301581</t>
  </si>
  <si>
    <t>A4220526138</t>
    <phoneticPr fontId="16" type="noConversion"/>
  </si>
  <si>
    <t>KNABX511BFT795271</t>
  </si>
  <si>
    <t>KNAPK81ABGA213225</t>
  </si>
  <si>
    <t>KNARL81GBNA066229</t>
  </si>
  <si>
    <t>11:30 작업</t>
    <phoneticPr fontId="16" type="noConversion"/>
  </si>
  <si>
    <t>A4231350643</t>
    <phoneticPr fontId="16" type="noConversion"/>
  </si>
  <si>
    <t>A4231350650</t>
    <phoneticPr fontId="16" type="noConversion"/>
  </si>
  <si>
    <t>KMHS281BBKU001348</t>
  </si>
  <si>
    <t>KMHFF41RBFA438619</t>
  </si>
  <si>
    <t>KNAGX415GGA015463</t>
  </si>
  <si>
    <t>KNAPK81ABGA138387</t>
  </si>
  <si>
    <t>TLLU4589678</t>
    <phoneticPr fontId="16" type="noConversion"/>
  </si>
  <si>
    <t>KNAPH81ABGA239660</t>
  </si>
  <si>
    <t>KMHCT41BEGU091242</t>
  </si>
  <si>
    <t>KNAPC813BEK599855</t>
  </si>
  <si>
    <t>KNAPC813BFK716673</t>
  </si>
  <si>
    <t>ZIM CARMEL 18W</t>
    <phoneticPr fontId="16" type="noConversion"/>
  </si>
  <si>
    <t>C220</t>
    <phoneticPr fontId="16" type="noConversion"/>
  </si>
  <si>
    <t>CLA</t>
    <phoneticPr fontId="16" type="noConversion"/>
  </si>
  <si>
    <t>WAUZZZ8T4GA033391</t>
  </si>
  <si>
    <t>WDDWF0EB6HR305955</t>
  </si>
  <si>
    <t>WDDSJ0CB2FN211785</t>
  </si>
  <si>
    <t>KMHJT81VBEU892889</t>
  </si>
  <si>
    <t>KMHE341CBGA199288</t>
  </si>
  <si>
    <t>KNAPM813BGK002389</t>
  </si>
  <si>
    <t>KMHJ381ABGU163787</t>
  </si>
  <si>
    <t>MRKU4394890</t>
    <phoneticPr fontId="16" type="noConversion"/>
  </si>
  <si>
    <t>KR0106107</t>
    <phoneticPr fontId="16" type="noConversion"/>
  </si>
  <si>
    <t>BKG : ZIMUSEL71067138</t>
    <phoneticPr fontId="16" type="noConversion"/>
  </si>
  <si>
    <t>BKG : ZIMUSEL71067137</t>
    <phoneticPr fontId="16" type="noConversion"/>
  </si>
  <si>
    <t>DOC : 9/20 FULL</t>
    <phoneticPr fontId="16" type="noConversion"/>
  </si>
  <si>
    <t>9/19 작업</t>
    <phoneticPr fontId="16" type="noConversion"/>
  </si>
  <si>
    <t>9/11 SUR</t>
    <phoneticPr fontId="16" type="noConversion"/>
  </si>
  <si>
    <t>MAEU230892566</t>
    <phoneticPr fontId="16" type="noConversion"/>
  </si>
  <si>
    <t>ZIM CARMEL 18W</t>
  </si>
  <si>
    <t>BKG : ZIMUSEL71067251</t>
    <phoneticPr fontId="16" type="noConversion"/>
  </si>
  <si>
    <t>OT</t>
    <phoneticPr fontId="16" type="noConversion"/>
  </si>
  <si>
    <t>FOLEGANDROS 339S</t>
    <phoneticPr fontId="16" type="noConversion"/>
  </si>
  <si>
    <t>BKG NO : 231183464</t>
    <phoneticPr fontId="16" type="noConversion"/>
  </si>
  <si>
    <t xml:space="preserve">BL TYPE : </t>
    <phoneticPr fontId="16" type="noConversion"/>
  </si>
  <si>
    <t xml:space="preserve">CNCA : </t>
    <phoneticPr fontId="16" type="noConversion"/>
  </si>
  <si>
    <t>REF : 1694861105363</t>
    <phoneticPr fontId="16" type="noConversion"/>
  </si>
  <si>
    <t>스타스</t>
    <phoneticPr fontId="16" type="noConversion"/>
  </si>
  <si>
    <t>A4231352473</t>
    <phoneticPr fontId="16" type="noConversion"/>
  </si>
  <si>
    <t>INFINITY Q50</t>
    <phoneticPr fontId="16" type="noConversion"/>
  </si>
  <si>
    <t>ZIMUSEL71066426</t>
  </si>
  <si>
    <t>A4231352342</t>
    <phoneticPr fontId="16" type="noConversion"/>
  </si>
  <si>
    <t>KNAFK41BBFA322378</t>
  </si>
  <si>
    <t>ZIMUSEL71066427</t>
  </si>
  <si>
    <t>A4220526172</t>
    <phoneticPr fontId="16" type="noConversion"/>
  </si>
  <si>
    <t>MERCEDES BENZ E220D</t>
    <phoneticPr fontId="16" type="noConversion"/>
  </si>
  <si>
    <t>ZCSU7901459</t>
    <phoneticPr fontId="16" type="noConversion"/>
  </si>
  <si>
    <t>A4231350640</t>
    <phoneticPr fontId="16" type="noConversion"/>
  </si>
  <si>
    <t>ZIMUSEL71066430</t>
    <phoneticPr fontId="16" type="noConversion"/>
  </si>
  <si>
    <t>ZCSU7187017</t>
    <phoneticPr fontId="16" type="noConversion"/>
  </si>
  <si>
    <t>9/12 SUR</t>
    <phoneticPr fontId="16" type="noConversion"/>
  </si>
  <si>
    <t>DOC : 9/14 FULL</t>
    <phoneticPr fontId="16" type="noConversion"/>
  </si>
  <si>
    <t>SLSU8050143</t>
    <phoneticPr fontId="16" type="noConversion"/>
  </si>
  <si>
    <t>KNAPS81ABGA214502</t>
  </si>
  <si>
    <t>KMHSW81UDFU407804</t>
  </si>
  <si>
    <t>KNAGM419BFA564995</t>
  </si>
  <si>
    <t>KMHFF41RBGA519506</t>
  </si>
  <si>
    <t>KNAPS81ADGA135222</t>
  </si>
  <si>
    <t>KNAPK81ABFA054853</t>
  </si>
  <si>
    <t>WBA3D3105EF896492</t>
  </si>
  <si>
    <t>TEMU6749603</t>
    <phoneticPr fontId="16" type="noConversion"/>
  </si>
  <si>
    <t>KNAPC813BEK643621</t>
  </si>
  <si>
    <t>KMHE341CBFA105592</t>
  </si>
  <si>
    <t>KMHE341CBFA061993</t>
  </si>
  <si>
    <t>KNAPK81BDGA269321</t>
  </si>
  <si>
    <t>KMHSW81UDFU475370</t>
  </si>
  <si>
    <t>KNAGX415GGA040795</t>
  </si>
  <si>
    <t>KNAPN815GGK065982</t>
  </si>
  <si>
    <t>KNAFK41BBEA230028</t>
  </si>
  <si>
    <t>SEGU5682725</t>
    <phoneticPr fontId="16" type="noConversion"/>
  </si>
  <si>
    <t>KNAHS815BFK125872</t>
  </si>
  <si>
    <t>KMHSW81UBGU681645</t>
  </si>
  <si>
    <t>KNAFK41BGHA717436</t>
  </si>
  <si>
    <t>KMHJT81VBFU933866</t>
  </si>
  <si>
    <t>TGHU6889844</t>
    <phoneticPr fontId="16" type="noConversion"/>
  </si>
  <si>
    <t>KMHE341CBFA104597</t>
  </si>
  <si>
    <t>KMHE341CBFA048297</t>
  </si>
  <si>
    <t>KMHSW81UBGU610442</t>
  </si>
  <si>
    <t>KMHSW81UBHU717010</t>
  </si>
  <si>
    <t>A4231352416</t>
    <phoneticPr fontId="16" type="noConversion"/>
  </si>
  <si>
    <t>A4231352401</t>
    <phoneticPr fontId="16" type="noConversion"/>
  </si>
  <si>
    <t>9/12 송금 完</t>
    <phoneticPr fontId="16" type="noConversion"/>
  </si>
  <si>
    <t>ZIMUSEL71066429</t>
    <phoneticPr fontId="16" type="noConversion"/>
  </si>
  <si>
    <t>A423135549</t>
    <phoneticPr fontId="16" type="noConversion"/>
  </si>
  <si>
    <t>KMHSW81UBGU557074</t>
    <phoneticPr fontId="16" type="noConversion"/>
  </si>
  <si>
    <t>ZIMUSEL71066422</t>
    <phoneticPr fontId="16" type="noConversion"/>
  </si>
  <si>
    <t>ZIMUSEL71066631</t>
  </si>
  <si>
    <t>ZCSU7108511</t>
    <phoneticPr fontId="16" type="noConversion"/>
  </si>
  <si>
    <t>ZIMUSEL71066970</t>
    <phoneticPr fontId="16" type="noConversion"/>
  </si>
  <si>
    <t>MAGU5327808</t>
    <phoneticPr fontId="16" type="noConversion"/>
  </si>
  <si>
    <t>ZIMUSEL71066693</t>
    <phoneticPr fontId="16" type="noConversion"/>
  </si>
  <si>
    <t>ZCSU8751986</t>
    <phoneticPr fontId="16" type="noConversion"/>
  </si>
  <si>
    <t>ZIMUSEL71066691</t>
    <phoneticPr fontId="16" type="noConversion"/>
  </si>
  <si>
    <t>A4231352397</t>
    <phoneticPr fontId="16" type="noConversion"/>
  </si>
  <si>
    <t>ZIMUSEL71066694</t>
    <phoneticPr fontId="16" type="noConversion"/>
  </si>
  <si>
    <t>A4231352406</t>
    <phoneticPr fontId="16" type="noConversion"/>
  </si>
  <si>
    <t>CAIU8439795</t>
    <phoneticPr fontId="16" type="noConversion"/>
  </si>
  <si>
    <t>A4231352419</t>
    <phoneticPr fontId="16" type="noConversion"/>
  </si>
  <si>
    <t>A4231352393</t>
    <phoneticPr fontId="16" type="noConversion"/>
  </si>
  <si>
    <t>ZIMUSEL71066692</t>
    <phoneticPr fontId="16" type="noConversion"/>
  </si>
  <si>
    <t>010-8386-9574</t>
    <phoneticPr fontId="16" type="noConversion"/>
  </si>
  <si>
    <t>김현정 과장</t>
    <phoneticPr fontId="28" type="noConversion"/>
  </si>
  <si>
    <t>글로벌트레이딩</t>
    <phoneticPr fontId="28" type="noConversion"/>
  </si>
  <si>
    <t>오세국 이사</t>
    <phoneticPr fontId="28" type="noConversion"/>
  </si>
  <si>
    <t>아민 무역</t>
    <phoneticPr fontId="16" type="noConversion"/>
  </si>
  <si>
    <t>미트리닷</t>
    <phoneticPr fontId="16" type="noConversion"/>
  </si>
  <si>
    <t>에릭</t>
  </si>
  <si>
    <t>010-5566-1622</t>
  </si>
  <si>
    <t>서중물류</t>
  </si>
  <si>
    <t>월드링크로직스</t>
  </si>
  <si>
    <t>적하보험</t>
    <phoneticPr fontId="16" type="noConversion"/>
  </si>
  <si>
    <t>DB 보험</t>
    <phoneticPr fontId="16" type="noConversion"/>
  </si>
  <si>
    <t>권기현 사장님</t>
    <phoneticPr fontId="16" type="noConversion"/>
  </si>
  <si>
    <t>010-2842-9272</t>
  </si>
  <si>
    <t>BKG : ZIMUSEL71067348</t>
    <phoneticPr fontId="16" type="noConversion"/>
  </si>
  <si>
    <t>BKG : ZIMUSEL71067350</t>
    <phoneticPr fontId="16" type="noConversion"/>
  </si>
  <si>
    <t>BKG : ZIMUSEL71067351</t>
    <phoneticPr fontId="16" type="noConversion"/>
  </si>
  <si>
    <t>L3832416</t>
    <phoneticPr fontId="16" type="noConversion"/>
  </si>
  <si>
    <t>BKG : ZIMUSEL71067394</t>
    <phoneticPr fontId="16" type="noConversion"/>
  </si>
  <si>
    <t>9/13 송금 完</t>
    <phoneticPr fontId="16" type="noConversion"/>
  </si>
  <si>
    <t>$200 네고</t>
    <phoneticPr fontId="16" type="noConversion"/>
  </si>
  <si>
    <t>ZIMUSEL71066697</t>
    <phoneticPr fontId="16" type="noConversion"/>
  </si>
  <si>
    <t>ZIMUSEL71066630</t>
    <phoneticPr fontId="16" type="noConversion"/>
  </si>
  <si>
    <t>9/13 입금 完</t>
    <phoneticPr fontId="16" type="noConversion"/>
  </si>
  <si>
    <t>BKG : ZIMUSEL71067501</t>
    <phoneticPr fontId="16" type="noConversion"/>
  </si>
  <si>
    <t>BKG : ZIMUSEL71067504</t>
    <phoneticPr fontId="16" type="noConversion"/>
  </si>
  <si>
    <t>BKG : ZIMUSEL71067502</t>
    <phoneticPr fontId="16" type="noConversion"/>
  </si>
  <si>
    <t>BKG : ZIMUSEL71067500</t>
    <phoneticPr fontId="16" type="noConversion"/>
  </si>
  <si>
    <t>BKG : ZIMUSEL71067503</t>
    <phoneticPr fontId="16" type="noConversion"/>
  </si>
  <si>
    <t>체크 비엘 마감 : 9/22</t>
    <phoneticPr fontId="16" type="noConversion"/>
  </si>
  <si>
    <t>SI : 444081097</t>
    <phoneticPr fontId="16" type="noConversion"/>
  </si>
  <si>
    <t>BMOU5886399</t>
    <phoneticPr fontId="16" type="noConversion"/>
  </si>
  <si>
    <t>SI : 445909926</t>
    <phoneticPr fontId="16" type="noConversion"/>
  </si>
  <si>
    <t>체크 비엘 마감 : 9/20</t>
    <phoneticPr fontId="16" type="noConversion"/>
  </si>
  <si>
    <t>$150 차감</t>
    <phoneticPr fontId="16" type="noConversion"/>
  </si>
  <si>
    <t>비고</t>
    <phoneticPr fontId="28" type="noConversion"/>
  </si>
  <si>
    <t>비엘 비용</t>
    <phoneticPr fontId="28" type="noConversion"/>
  </si>
  <si>
    <t>TOTAL (KRW)</t>
    <phoneticPr fontId="28" type="noConversion"/>
  </si>
  <si>
    <t>TOTAL (USD)</t>
    <phoneticPr fontId="28" type="noConversion"/>
  </si>
  <si>
    <t>다이아몬드/청호</t>
    <phoneticPr fontId="16" type="noConversion"/>
  </si>
  <si>
    <t>9/15 작업</t>
    <phoneticPr fontId="16" type="noConversion"/>
  </si>
  <si>
    <t>올레그 (박상진 팀장)</t>
    <phoneticPr fontId="28" type="noConversion"/>
  </si>
  <si>
    <t>WAUZZZ8T4GA023069</t>
    <phoneticPr fontId="16" type="noConversion"/>
  </si>
  <si>
    <t>KNAFJ41BBFA501178</t>
    <phoneticPr fontId="16" type="noConversion"/>
  </si>
  <si>
    <t>HANSA HARBURG 335N</t>
    <phoneticPr fontId="16" type="noConversion"/>
  </si>
  <si>
    <t>땁땁이</t>
    <phoneticPr fontId="16" type="noConversion"/>
  </si>
  <si>
    <t>09/19 작업</t>
    <phoneticPr fontId="16" type="noConversion"/>
  </si>
  <si>
    <t>9/15 송금 完</t>
    <phoneticPr fontId="16" type="noConversion"/>
  </si>
  <si>
    <t>9/20 작업</t>
    <phoneticPr fontId="16" type="noConversion"/>
  </si>
  <si>
    <t>9:00 작업</t>
    <phoneticPr fontId="16" type="noConversion"/>
  </si>
  <si>
    <t>ZIMUSEL71066696</t>
    <phoneticPr fontId="16" type="noConversion"/>
  </si>
  <si>
    <t>BKG : ZIMUSEL71067847</t>
    <phoneticPr fontId="16" type="noConversion"/>
  </si>
  <si>
    <t>BKG : ZIMUSEL71067902</t>
    <phoneticPr fontId="16" type="noConversion"/>
  </si>
  <si>
    <t>BKG : ZIMUSEL71067898</t>
    <phoneticPr fontId="16" type="noConversion"/>
  </si>
  <si>
    <t>KMHDG41UBGU569641</t>
  </si>
  <si>
    <t>KMHFF41RBGA524740</t>
  </si>
  <si>
    <t>KNAPS81ABJA381020</t>
  </si>
  <si>
    <t>KNAPK81BDGA253894</t>
  </si>
  <si>
    <t>KMHSW81UDGU680927</t>
  </si>
  <si>
    <t>KNAPC813BEK670540</t>
  </si>
  <si>
    <t>KMHFF41RBGA510559</t>
  </si>
  <si>
    <t>KMHSU81UBFU314712</t>
  </si>
  <si>
    <t>신시대 / 청호</t>
    <phoneticPr fontId="16" type="noConversion"/>
  </si>
  <si>
    <t>13:00 작업</t>
    <phoneticPr fontId="16" type="noConversion"/>
  </si>
  <si>
    <t>9/18 송금 完</t>
    <phoneticPr fontId="16" type="noConversion"/>
  </si>
  <si>
    <t>KIA BONGO 3</t>
    <phoneticPr fontId="16" type="noConversion"/>
  </si>
  <si>
    <t>KNCSJZ76AGK052109</t>
    <phoneticPr fontId="16" type="noConversion"/>
  </si>
  <si>
    <t>KNABZ511BFT799929</t>
    <phoneticPr fontId="16" type="noConversion"/>
  </si>
  <si>
    <t>KNABE511BET683914</t>
    <phoneticPr fontId="16" type="noConversion"/>
  </si>
  <si>
    <t>02-3468-5273</t>
    <phoneticPr fontId="16" type="noConversion"/>
  </si>
  <si>
    <t>LY 플러스</t>
    <phoneticPr fontId="16" type="noConversion"/>
  </si>
  <si>
    <t>서정민 팀장님</t>
    <phoneticPr fontId="16" type="noConversion"/>
  </si>
  <si>
    <t>010-6342-6335</t>
    <phoneticPr fontId="16" type="noConversion"/>
  </si>
  <si>
    <t>9/26 광양</t>
    <phoneticPr fontId="16" type="noConversion"/>
  </si>
  <si>
    <t>스포티지 1대</t>
    <phoneticPr fontId="16" type="noConversion"/>
  </si>
  <si>
    <t>$156/CBM</t>
    <phoneticPr fontId="16" type="noConversion"/>
  </si>
  <si>
    <t>ZCSU7109436</t>
    <phoneticPr fontId="16" type="noConversion"/>
  </si>
  <si>
    <t>A4231359579</t>
    <phoneticPr fontId="16" type="noConversion"/>
  </si>
  <si>
    <t>15:30 작업</t>
    <phoneticPr fontId="16" type="noConversion"/>
  </si>
  <si>
    <t>KMHSR81XDEU065600</t>
  </si>
  <si>
    <t>KMHSW81UBFU413706</t>
  </si>
  <si>
    <t>KMHFF41RBFA420274</t>
  </si>
  <si>
    <t>KLAJA69YDFK027287</t>
  </si>
  <si>
    <t>MAXCRUZ</t>
  </si>
  <si>
    <t>CRUZE</t>
  </si>
  <si>
    <t>TLLU4939673</t>
    <phoneticPr fontId="16" type="noConversion"/>
  </si>
  <si>
    <t>KMHSW81UBHU749951</t>
  </si>
  <si>
    <t>KNAPK81ABGA255114</t>
  </si>
  <si>
    <t>KNAFX41BGGA624093</t>
  </si>
  <si>
    <t>KNAGN41CBEA067992</t>
  </si>
  <si>
    <t>ZCSU6502372</t>
    <phoneticPr fontId="16" type="noConversion"/>
  </si>
  <si>
    <t>KNAPS81ABGA160849</t>
  </si>
  <si>
    <t>KNAPS81ABFA121051</t>
  </si>
  <si>
    <t>KNAFK41BGGA659698</t>
  </si>
  <si>
    <t>KNAGN41CBFA087292</t>
  </si>
  <si>
    <t>ZCSU6941971</t>
    <phoneticPr fontId="16" type="noConversion"/>
  </si>
  <si>
    <t>KMHR381ADKU021843</t>
  </si>
  <si>
    <t>SHIPPING LINE</t>
    <phoneticPr fontId="28" type="noConversion"/>
  </si>
  <si>
    <t>GLOVIS</t>
    <phoneticPr fontId="28" type="noConversion"/>
  </si>
  <si>
    <t>MOL</t>
    <phoneticPr fontId="28" type="noConversion"/>
  </si>
  <si>
    <t>POL</t>
    <phoneticPr fontId="28" type="noConversion"/>
  </si>
  <si>
    <t>POD</t>
    <phoneticPr fontId="28" type="noConversion"/>
  </si>
  <si>
    <t>FORT DE FRANCE</t>
    <phoneticPr fontId="28" type="noConversion"/>
  </si>
  <si>
    <t>CBM</t>
    <phoneticPr fontId="28" type="noConversion"/>
  </si>
  <si>
    <t>OCEAN FREIGHT/CBM</t>
    <phoneticPr fontId="28" type="noConversion"/>
  </si>
  <si>
    <t>OCEAN FREIGHT</t>
    <phoneticPr fontId="28" type="noConversion"/>
  </si>
  <si>
    <t>하역료</t>
    <phoneticPr fontId="28" type="noConversion"/>
  </si>
  <si>
    <t>GWANGYANG</t>
    <phoneticPr fontId="28" type="noConversion"/>
  </si>
  <si>
    <t>부둣가 사용료</t>
    <phoneticPr fontId="28" type="noConversion"/>
  </si>
  <si>
    <t>캐리어 비용</t>
    <phoneticPr fontId="28" type="noConversion"/>
  </si>
  <si>
    <t>CNCA : 397915</t>
    <phoneticPr fontId="16" type="noConversion"/>
  </si>
  <si>
    <t>WBA5E5101GG069443</t>
  </si>
  <si>
    <t>WDDZF0EB3HA060981</t>
  </si>
  <si>
    <t>KNAPH81ABJA396378</t>
  </si>
  <si>
    <t>KNAPH81ABKA471255</t>
  </si>
  <si>
    <t>CAAU5241313</t>
    <phoneticPr fontId="16" type="noConversion"/>
  </si>
  <si>
    <t>GLDU7406034</t>
    <phoneticPr fontId="16" type="noConversion"/>
  </si>
  <si>
    <t>WBA5E5103FG064727</t>
  </si>
  <si>
    <t>WBA5B9109ED567940</t>
  </si>
  <si>
    <t>KNAPS81ABHA369366</t>
  </si>
  <si>
    <t>KNAPH81ABGA160318</t>
  </si>
  <si>
    <t>WDDHF0CB6EB014453</t>
  </si>
  <si>
    <t>KMHSW81XBGU569219</t>
  </si>
  <si>
    <t>KNAPK81ADGA236763</t>
  </si>
  <si>
    <t>9/19 SUR</t>
    <phoneticPr fontId="16" type="noConversion"/>
  </si>
  <si>
    <t>TCNU8930884</t>
    <phoneticPr fontId="16" type="noConversion"/>
  </si>
  <si>
    <t>FSCU8222868</t>
    <phoneticPr fontId="16" type="noConversion"/>
  </si>
  <si>
    <t>DOC : 9/22 FULL</t>
    <phoneticPr fontId="16" type="noConversion"/>
  </si>
  <si>
    <t>PORTO GERMENO / 340S</t>
    <phoneticPr fontId="16" type="noConversion"/>
  </si>
  <si>
    <t>REF : 1696453093693</t>
    <phoneticPr fontId="16" type="noConversion"/>
  </si>
  <si>
    <t>DOC : 9/26 FULL</t>
    <phoneticPr fontId="16" type="noConversion"/>
  </si>
  <si>
    <t>9/28 캔슬비 $150 포함</t>
    <phoneticPr fontId="16" type="noConversion"/>
  </si>
  <si>
    <t>BKG NO : 231463814</t>
    <phoneticPr fontId="16" type="noConversion"/>
  </si>
  <si>
    <t>TCNU2309885</t>
    <phoneticPr fontId="16" type="noConversion"/>
  </si>
  <si>
    <t>9/25 작업</t>
    <phoneticPr fontId="16" type="noConversion"/>
  </si>
  <si>
    <t>JU004098</t>
  </si>
  <si>
    <t>JC030475</t>
  </si>
  <si>
    <t>Jk242346</t>
  </si>
  <si>
    <t>Hyundai Kona</t>
  </si>
  <si>
    <t>Chevrolet Spark</t>
  </si>
  <si>
    <t>Kia Bongo</t>
  </si>
  <si>
    <t>Kia morning</t>
  </si>
  <si>
    <t>KMHR381ADKU021060</t>
    <phoneticPr fontId="16" type="noConversion"/>
  </si>
  <si>
    <t>KMHJ581ADHU254465</t>
    <phoneticPr fontId="16" type="noConversion"/>
  </si>
  <si>
    <t>ZIMUSEL71066422</t>
  </si>
  <si>
    <t>ZIMUSEL71066691</t>
  </si>
  <si>
    <t>ZIMUSEL71066694</t>
  </si>
  <si>
    <t>ZIMUSEL71066697</t>
  </si>
  <si>
    <t>ZIMUSEL71066692</t>
  </si>
  <si>
    <t>ZIMUSEL71066970</t>
  </si>
  <si>
    <t>부킹 넘버</t>
    <phoneticPr fontId="28" type="noConversion"/>
  </si>
  <si>
    <t>작업일</t>
    <phoneticPr fontId="28" type="noConversion"/>
  </si>
  <si>
    <t>반입일</t>
    <phoneticPr fontId="28" type="noConversion"/>
  </si>
  <si>
    <t>보관 후 선반입권 구매하여 반입</t>
    <phoneticPr fontId="28" type="noConversion"/>
  </si>
  <si>
    <t>ZIMUSEL71066429</t>
  </si>
  <si>
    <t>ZIMUSEL71066630</t>
  </si>
  <si>
    <t>A4220526147</t>
    <phoneticPr fontId="16" type="noConversion"/>
  </si>
  <si>
    <t>ZIMUSEL71065649</t>
    <phoneticPr fontId="16" type="noConversion"/>
  </si>
  <si>
    <t>ZIMUSEL71066631</t>
    <phoneticPr fontId="16" type="noConversion"/>
  </si>
  <si>
    <t>BEAU5340783</t>
    <phoneticPr fontId="16" type="noConversion"/>
  </si>
  <si>
    <t>A4220526244</t>
    <phoneticPr fontId="16" type="noConversion"/>
  </si>
  <si>
    <t>A4220526243</t>
    <phoneticPr fontId="16" type="noConversion"/>
  </si>
  <si>
    <t>A4220526194</t>
    <phoneticPr fontId="16" type="noConversion"/>
  </si>
  <si>
    <t>KNARL81GBMA060141</t>
  </si>
  <si>
    <t>KNAGU411BGA058717</t>
  </si>
  <si>
    <t>KMHE341CBFA003377</t>
  </si>
  <si>
    <t>KNAGN41CBFA097155</t>
  </si>
  <si>
    <t>KMHSW81UBFU309930</t>
  </si>
  <si>
    <t>KNAPK81BDHA278726</t>
  </si>
  <si>
    <t>KMHDG41UAEU121095</t>
  </si>
  <si>
    <t>KMHD641UGGU040229</t>
  </si>
  <si>
    <t>BSIU9678510</t>
    <phoneticPr fontId="16" type="noConversion"/>
  </si>
  <si>
    <t>KNAPC813BEK652688</t>
  </si>
  <si>
    <t>KNAPM813DGK142949</t>
  </si>
  <si>
    <t>KNAGM419BFA563396</t>
  </si>
  <si>
    <t>KNAPS81ABGA182797</t>
  </si>
  <si>
    <t>KMHSW81UBGU542123</t>
  </si>
  <si>
    <t>KNAPE813BGK861601</t>
  </si>
  <si>
    <t>KMHE3411BFA004689</t>
  </si>
  <si>
    <t>KNABX511BFT802383</t>
  </si>
  <si>
    <t>KNAPS81ABJA451394</t>
  </si>
  <si>
    <t>KMHSW81UBGU616415</t>
  </si>
  <si>
    <t>KMHSW81UBFU397950</t>
  </si>
  <si>
    <t>9/20 SUR</t>
    <phoneticPr fontId="16" type="noConversion"/>
  </si>
  <si>
    <t>DOC : 9/25 AM</t>
    <phoneticPr fontId="16" type="noConversion"/>
  </si>
  <si>
    <t>9/27 AM 반입</t>
    <phoneticPr fontId="16" type="noConversion"/>
  </si>
  <si>
    <t>WHITE</t>
    <phoneticPr fontId="16" type="noConversion"/>
  </si>
  <si>
    <t>ZCSU7449164</t>
    <phoneticPr fontId="16" type="noConversion"/>
  </si>
  <si>
    <t>A4231359573</t>
    <phoneticPr fontId="16" type="noConversion"/>
  </si>
  <si>
    <t>A4220526146</t>
    <phoneticPr fontId="16" type="noConversion"/>
  </si>
  <si>
    <t>GVCU5323810</t>
    <phoneticPr fontId="16" type="noConversion"/>
  </si>
  <si>
    <t>A4220526192</t>
    <phoneticPr fontId="16" type="noConversion"/>
  </si>
  <si>
    <t>ZCSU6662895</t>
    <phoneticPr fontId="16" type="noConversion"/>
  </si>
  <si>
    <t>A4220526143</t>
    <phoneticPr fontId="16" type="noConversion"/>
  </si>
  <si>
    <t>A4220526202</t>
    <phoneticPr fontId="16" type="noConversion"/>
  </si>
  <si>
    <t>A4220526205</t>
    <phoneticPr fontId="16" type="noConversion"/>
  </si>
  <si>
    <t>A4220526154</t>
    <phoneticPr fontId="16" type="noConversion"/>
  </si>
  <si>
    <t>A4220526101</t>
    <phoneticPr fontId="16" type="noConversion"/>
  </si>
  <si>
    <t>ZCSU8951752</t>
    <phoneticPr fontId="16" type="noConversion"/>
  </si>
  <si>
    <t>A4220526107</t>
    <phoneticPr fontId="16" type="noConversion"/>
  </si>
  <si>
    <t>F/D : POTI</t>
    <phoneticPr fontId="16" type="noConversion"/>
  </si>
  <si>
    <t>A4231343347</t>
    <phoneticPr fontId="16" type="noConversion"/>
  </si>
  <si>
    <t>NEW GOLDEN BRIDGE VII 0747W</t>
    <phoneticPr fontId="16" type="noConversion"/>
  </si>
  <si>
    <t>BKG NO : GBA07470702</t>
    <phoneticPr fontId="16" type="noConversion"/>
  </si>
  <si>
    <t>9/21 SUR</t>
    <phoneticPr fontId="16" type="noConversion"/>
  </si>
  <si>
    <t>추가 비용 (STORAGE)</t>
    <phoneticPr fontId="28" type="noConversion"/>
  </si>
  <si>
    <t>ZIMUSEL71066693</t>
  </si>
  <si>
    <t>보관 후 선반입권 구매하여 반입
회차비+선픽업비</t>
    <phoneticPr fontId="28" type="noConversion"/>
  </si>
  <si>
    <t>추가 비용 (VGM)</t>
    <phoneticPr fontId="28" type="noConversion"/>
  </si>
  <si>
    <t>청호</t>
    <phoneticPr fontId="16" type="noConversion"/>
  </si>
  <si>
    <t>삼익</t>
    <phoneticPr fontId="16" type="noConversion"/>
  </si>
  <si>
    <t>이엠에이</t>
    <phoneticPr fontId="16" type="noConversion"/>
  </si>
  <si>
    <t>보관비</t>
    <phoneticPr fontId="16" type="noConversion"/>
  </si>
  <si>
    <t>운송비</t>
    <phoneticPr fontId="28" type="noConversion"/>
  </si>
  <si>
    <t>추가비용 (VGM)</t>
    <phoneticPr fontId="28" type="noConversion"/>
  </si>
  <si>
    <t>선반입권+선픽업비</t>
    <phoneticPr fontId="28" type="noConversion"/>
  </si>
  <si>
    <t>10/05 작업</t>
    <phoneticPr fontId="16" type="noConversion"/>
  </si>
  <si>
    <t>DOC : 10/06 AM</t>
    <phoneticPr fontId="16" type="noConversion"/>
  </si>
  <si>
    <t>쇼링비 : 만원</t>
    <phoneticPr fontId="16" type="noConversion"/>
  </si>
  <si>
    <t>SEL1592485</t>
    <phoneticPr fontId="16" type="noConversion"/>
  </si>
  <si>
    <t>9/21 송금 完</t>
    <phoneticPr fontId="16" type="noConversion"/>
  </si>
  <si>
    <t>CNEE : C289</t>
    <phoneticPr fontId="16" type="noConversion"/>
  </si>
  <si>
    <t>라인운송비 25만
CMA 청구 받음</t>
    <phoneticPr fontId="16" type="noConversion"/>
  </si>
  <si>
    <t>BKG : SEL1599726A</t>
    <phoneticPr fontId="16" type="noConversion"/>
  </si>
  <si>
    <t>BKG : SEL1599726B</t>
    <phoneticPr fontId="16" type="noConversion"/>
  </si>
  <si>
    <t>KNAPM813BKK656966</t>
    <phoneticPr fontId="16" type="noConversion"/>
  </si>
  <si>
    <t>BKG : 7245787410</t>
    <phoneticPr fontId="16" type="noConversion"/>
  </si>
  <si>
    <t>9/22 작업</t>
    <phoneticPr fontId="16" type="noConversion"/>
  </si>
  <si>
    <t>L3681632</t>
  </si>
  <si>
    <t xml:space="preserve">BKG : </t>
    <phoneticPr fontId="16" type="noConversion"/>
  </si>
  <si>
    <t>DOC : 9/26 AM</t>
    <phoneticPr fontId="16" type="noConversion"/>
  </si>
  <si>
    <t>ZIMUSEL71067137</t>
    <phoneticPr fontId="16" type="noConversion"/>
  </si>
  <si>
    <t>ZIMUSEL71067138</t>
    <phoneticPr fontId="16" type="noConversion"/>
  </si>
  <si>
    <t>ZIMUSEL71067898</t>
    <phoneticPr fontId="16" type="noConversion"/>
  </si>
  <si>
    <t>9/22 SUR</t>
    <phoneticPr fontId="16" type="noConversion"/>
  </si>
  <si>
    <t>TLLU4528190</t>
    <phoneticPr fontId="16" type="noConversion"/>
  </si>
  <si>
    <t>ZIMUSEL71067351</t>
    <phoneticPr fontId="16" type="noConversion"/>
  </si>
  <si>
    <t>WBAJC3105JG998132</t>
    <phoneticPr fontId="16" type="noConversion"/>
  </si>
  <si>
    <t>9/22 WAYBILL</t>
    <phoneticPr fontId="16" type="noConversion"/>
  </si>
  <si>
    <t>9/22 CNCA</t>
    <phoneticPr fontId="16" type="noConversion"/>
  </si>
  <si>
    <t>9/26 작업</t>
    <phoneticPr fontId="16" type="noConversion"/>
  </si>
  <si>
    <t>DOC : 9/27 AM</t>
    <phoneticPr fontId="16" type="noConversion"/>
  </si>
  <si>
    <t>ZIMUSEL71067502</t>
    <phoneticPr fontId="16" type="noConversion"/>
  </si>
  <si>
    <t>KMHSW81UDFU477218</t>
    <phoneticPr fontId="16" type="noConversion"/>
  </si>
  <si>
    <t>ZIMUSEL71067500</t>
    <phoneticPr fontId="16" type="noConversion"/>
  </si>
  <si>
    <t>NAVILINE</t>
    <phoneticPr fontId="16" type="noConversion"/>
  </si>
  <si>
    <t>인천 - 레니</t>
    <phoneticPr fontId="16" type="noConversion"/>
  </si>
  <si>
    <t>BKG NO : 231601546</t>
    <phoneticPr fontId="16" type="noConversion"/>
  </si>
  <si>
    <t>PLC</t>
    <phoneticPr fontId="16" type="noConversion"/>
  </si>
  <si>
    <t>BKG NO : 231601603</t>
    <phoneticPr fontId="16" type="noConversion"/>
  </si>
  <si>
    <t>AUDI A7 55 TDI QUATTRO</t>
    <phoneticPr fontId="16" type="noConversion"/>
  </si>
  <si>
    <t>VOLKSWAGEN CC 2.0 TDI BLUEMOTION</t>
    <phoneticPr fontId="16" type="noConversion"/>
  </si>
  <si>
    <t>HYUNDAI SONATA</t>
    <phoneticPr fontId="16" type="noConversion"/>
  </si>
  <si>
    <t>AUDI Q5</t>
    <phoneticPr fontId="16" type="noConversion"/>
  </si>
  <si>
    <t>FORD FOCUS</t>
    <phoneticPr fontId="16" type="noConversion"/>
  </si>
  <si>
    <t>AUDI A6 3.0 TDI QUATTRO</t>
    <phoneticPr fontId="16" type="noConversion"/>
  </si>
  <si>
    <t>HYUNDAI I30</t>
    <phoneticPr fontId="16" type="noConversion"/>
  </si>
  <si>
    <t>WAUZZZ4G6GN054308</t>
    <phoneticPr fontId="16" type="noConversion"/>
  </si>
  <si>
    <t>WVWZZZ3CZFE823066</t>
    <phoneticPr fontId="16" type="noConversion"/>
  </si>
  <si>
    <t>KMHEC41MBAA071497</t>
    <phoneticPr fontId="16" type="noConversion"/>
  </si>
  <si>
    <t>WVWZZZ3CZAP027710</t>
    <phoneticPr fontId="16" type="noConversion"/>
  </si>
  <si>
    <t>DOC : 9/25 FULL</t>
    <phoneticPr fontId="16" type="noConversion"/>
  </si>
  <si>
    <t>WAUZZZ8R5DA017748</t>
    <phoneticPr fontId="16" type="noConversion"/>
  </si>
  <si>
    <t>WF0KXXGCBFEM37880</t>
    <phoneticPr fontId="16" type="noConversion"/>
  </si>
  <si>
    <t>WAUZZZ4G0EN123667</t>
    <phoneticPr fontId="16" type="noConversion"/>
  </si>
  <si>
    <t>KMHD251UBEU136346</t>
    <phoneticPr fontId="16" type="noConversion"/>
  </si>
  <si>
    <t>GCXU5835577</t>
    <phoneticPr fontId="16" type="noConversion"/>
  </si>
  <si>
    <t>SI : 446994367</t>
    <phoneticPr fontId="16" type="noConversion"/>
  </si>
  <si>
    <t>9/25 송금 完</t>
    <phoneticPr fontId="16" type="noConversion"/>
  </si>
  <si>
    <t>SI : 446995826</t>
    <phoneticPr fontId="16" type="noConversion"/>
  </si>
  <si>
    <t>부킹 캔슬 함
-&gt; 캔슬비 X</t>
    <phoneticPr fontId="16" type="noConversion"/>
  </si>
  <si>
    <t>부킹 캔슬 함
-&gt; 캔슬비 $100</t>
    <phoneticPr fontId="16" type="noConversion"/>
  </si>
  <si>
    <t>JT337436</t>
    <phoneticPr fontId="16" type="noConversion"/>
  </si>
  <si>
    <t>MRKU6272782</t>
    <phoneticPr fontId="16" type="noConversion"/>
  </si>
  <si>
    <t>SEKU4709997</t>
    <phoneticPr fontId="16" type="noConversion"/>
  </si>
  <si>
    <t>KR0106806</t>
  </si>
  <si>
    <t>BKG NO : 231601260</t>
    <phoneticPr fontId="16" type="noConversion"/>
  </si>
  <si>
    <t>MIEU0029923</t>
    <phoneticPr fontId="16" type="noConversion"/>
  </si>
  <si>
    <t>REF : 1696413902611</t>
    <phoneticPr fontId="16" type="noConversion"/>
  </si>
  <si>
    <t>BKG NO : 231654282</t>
    <phoneticPr fontId="16" type="noConversion"/>
  </si>
  <si>
    <t>SEL1599726A</t>
    <phoneticPr fontId="16" type="noConversion"/>
  </si>
  <si>
    <t>9/25 4756 입금</t>
    <phoneticPr fontId="16" type="noConversion"/>
  </si>
  <si>
    <t>잔액 2,610</t>
    <phoneticPr fontId="16" type="noConversion"/>
  </si>
  <si>
    <t>2023년 10월 선적스케줄 (명성해운)</t>
    <phoneticPr fontId="16" type="noConversion"/>
  </si>
  <si>
    <t>MSKU9301150</t>
    <phoneticPr fontId="16" type="noConversion"/>
  </si>
  <si>
    <t>KR0106430</t>
    <phoneticPr fontId="16" type="noConversion"/>
  </si>
  <si>
    <t>9/26 OBL</t>
    <phoneticPr fontId="16" type="noConversion"/>
  </si>
  <si>
    <t>월드링크 / COSCO</t>
    <phoneticPr fontId="16" type="noConversion"/>
  </si>
  <si>
    <t>오스만</t>
    <phoneticPr fontId="16" type="noConversion"/>
  </si>
  <si>
    <t>인천 - 오란, 알제리</t>
    <phoneticPr fontId="16" type="noConversion"/>
  </si>
  <si>
    <t>BEI JIANG / 2340W</t>
    <phoneticPr fontId="16" type="noConversion"/>
  </si>
  <si>
    <t>REF : 1696525313904</t>
    <phoneticPr fontId="16" type="noConversion"/>
  </si>
  <si>
    <t>나세르 / 기산</t>
    <phoneticPr fontId="16" type="noConversion"/>
  </si>
  <si>
    <t>DOC : 10/05 FULL</t>
    <phoneticPr fontId="16" type="noConversion"/>
  </si>
  <si>
    <t>KMHEC41LBEA616732</t>
  </si>
  <si>
    <t>KMHEC41LBEA615990</t>
  </si>
  <si>
    <t>KMHEC41LBEA631537</t>
  </si>
  <si>
    <t>KMHEC41LBEA589497</t>
  </si>
  <si>
    <t>BKG : 231700375</t>
    <phoneticPr fontId="16" type="noConversion"/>
  </si>
  <si>
    <t>KMHEC41LBEA599996</t>
    <phoneticPr fontId="16" type="noConversion"/>
  </si>
  <si>
    <t>인천 - 듀레스, 알바니아</t>
    <phoneticPr fontId="16" type="noConversion"/>
  </si>
  <si>
    <t>NIF : 1695876919156</t>
    <phoneticPr fontId="16" type="noConversion"/>
  </si>
  <si>
    <t>KMHE341DBHA301812</t>
  </si>
  <si>
    <t>KMHE341DBHA272659</t>
  </si>
  <si>
    <t>KMHE341DBHA304016</t>
  </si>
  <si>
    <t>KMHE341DBGA250447</t>
  </si>
  <si>
    <t>KNAGU416BGA070991</t>
  </si>
  <si>
    <t>KNAGU416BGA062067</t>
  </si>
  <si>
    <t>HYUNDAI KONA</t>
    <phoneticPr fontId="16" type="noConversion"/>
  </si>
  <si>
    <t>CHEVROLET SPARK</t>
    <phoneticPr fontId="16" type="noConversion"/>
  </si>
  <si>
    <t>MAEU231601260</t>
    <phoneticPr fontId="16" type="noConversion"/>
  </si>
  <si>
    <t>MAEU231601546</t>
    <phoneticPr fontId="16" type="noConversion"/>
  </si>
  <si>
    <t>MAEU231601603</t>
    <phoneticPr fontId="16" type="noConversion"/>
  </si>
  <si>
    <t>KR0106835</t>
    <phoneticPr fontId="16" type="noConversion"/>
  </si>
  <si>
    <t>BKG : 231705338</t>
    <phoneticPr fontId="16" type="noConversion"/>
  </si>
  <si>
    <t>BKG NO : SITINTA064385G</t>
    <phoneticPr fontId="16" type="noConversion"/>
  </si>
  <si>
    <t>TCNU8243640</t>
    <phoneticPr fontId="16" type="noConversion"/>
  </si>
  <si>
    <t>KNAGT416BLA374888</t>
  </si>
  <si>
    <t>KNAGT416BLA369706</t>
  </si>
  <si>
    <t>KNAGT416BLA377289</t>
  </si>
  <si>
    <t>KNAGT416BLA377291</t>
  </si>
  <si>
    <t>잔액 360</t>
    <phoneticPr fontId="16" type="noConversion"/>
  </si>
  <si>
    <t>9/26 2250 입금</t>
    <phoneticPr fontId="16" type="noConversion"/>
  </si>
  <si>
    <t>부킹 캔슬 함
-&gt; 캔슬비 O
-&gt; 정보 확인 후 동일 스케줄로 재부킹함</t>
    <phoneticPr fontId="16" type="noConversion"/>
  </si>
  <si>
    <t>ZIMUSEL71067348</t>
    <phoneticPr fontId="16" type="noConversion"/>
  </si>
  <si>
    <t>9/27 CNCA</t>
    <phoneticPr fontId="16" type="noConversion"/>
  </si>
  <si>
    <t>KIA BONGO III</t>
    <phoneticPr fontId="16" type="noConversion"/>
  </si>
  <si>
    <t>KMHEC41LBDA489655</t>
    <phoneticPr fontId="16" type="noConversion"/>
  </si>
  <si>
    <t>10/06 작업</t>
    <phoneticPr fontId="16" type="noConversion"/>
  </si>
  <si>
    <t>9/27 송금 完</t>
    <phoneticPr fontId="16" type="noConversion"/>
  </si>
  <si>
    <t>캔슬비 $100</t>
    <phoneticPr fontId="16" type="noConversion"/>
  </si>
  <si>
    <t>9/27 입금 完</t>
    <phoneticPr fontId="16" type="noConversion"/>
  </si>
  <si>
    <t>ZIMUSEL71067503</t>
    <phoneticPr fontId="16" type="noConversion"/>
  </si>
  <si>
    <t>ZIMUSEL71067847</t>
    <phoneticPr fontId="16" type="noConversion"/>
  </si>
  <si>
    <t>ZIMUSEL71067394</t>
    <phoneticPr fontId="16" type="noConversion"/>
  </si>
  <si>
    <t>ZIMUSEL71067902</t>
    <phoneticPr fontId="16" type="noConversion"/>
  </si>
  <si>
    <t>9/27 위해 캐리어 발차</t>
    <phoneticPr fontId="16" type="noConversion"/>
  </si>
  <si>
    <t>10/03 호르고스 도착</t>
    <phoneticPr fontId="16" type="noConversion"/>
  </si>
  <si>
    <t>10/13 비슈케크 도착</t>
    <phoneticPr fontId="16" type="noConversion"/>
  </si>
  <si>
    <t>GCXU5735855</t>
    <phoneticPr fontId="16" type="noConversion"/>
  </si>
  <si>
    <t>REF : 1698083726755</t>
    <phoneticPr fontId="16" type="noConversion"/>
  </si>
  <si>
    <t>BKG : 231927248</t>
    <phoneticPr fontId="16" type="noConversion"/>
  </si>
  <si>
    <t>SPYROS V 27W</t>
    <phoneticPr fontId="16" type="noConversion"/>
  </si>
  <si>
    <t>10/10 작업</t>
    <phoneticPr fontId="16" type="noConversion"/>
  </si>
  <si>
    <t>10/04 송금 完</t>
    <phoneticPr fontId="16" type="noConversion"/>
  </si>
  <si>
    <t>ZIMUSEL71066426</t>
    <phoneticPr fontId="16" type="noConversion"/>
  </si>
  <si>
    <t>ZIMUSEL71066427</t>
    <phoneticPr fontId="16" type="noConversion"/>
  </si>
  <si>
    <t>ZIMUSEL71067350</t>
    <phoneticPr fontId="16" type="noConversion"/>
  </si>
  <si>
    <t>KR0106843</t>
    <phoneticPr fontId="16" type="noConversion"/>
  </si>
  <si>
    <t>BKG : ZIMUSEL71069494</t>
    <phoneticPr fontId="16" type="noConversion"/>
  </si>
  <si>
    <t>BKG : ZIMUSEL71069492</t>
    <phoneticPr fontId="16" type="noConversion"/>
  </si>
  <si>
    <t>BKG : ZIMUSEL71069495</t>
    <phoneticPr fontId="16" type="noConversion"/>
  </si>
  <si>
    <t>BKG : ZIMUSEL71069493</t>
    <phoneticPr fontId="16" type="noConversion"/>
  </si>
  <si>
    <t>DOC : 10/11 FULL</t>
    <phoneticPr fontId="16" type="noConversion"/>
  </si>
  <si>
    <t>운송료 : 65.5만원</t>
    <phoneticPr fontId="16" type="noConversion"/>
  </si>
  <si>
    <t>SJL23TCRI09318</t>
    <phoneticPr fontId="16" type="noConversion"/>
  </si>
  <si>
    <t>운송료 : 14만원</t>
    <phoneticPr fontId="16" type="noConversion"/>
  </si>
  <si>
    <t>쇼링비 : 40만원</t>
    <phoneticPr fontId="16" type="noConversion"/>
  </si>
  <si>
    <t>HYUNDAI JUPITER / 032W</t>
    <phoneticPr fontId="16" type="noConversion"/>
  </si>
  <si>
    <t>BKG : 35351671</t>
    <phoneticPr fontId="16" type="noConversion"/>
  </si>
  <si>
    <t>BL TYPE :</t>
    <phoneticPr fontId="16" type="noConversion"/>
  </si>
  <si>
    <t>HLCUSEL231005266</t>
  </si>
  <si>
    <t>DOC : 10/19 AM</t>
    <phoneticPr fontId="16" type="noConversion"/>
  </si>
  <si>
    <t>운송료 : 69만원</t>
    <phoneticPr fontId="16" type="noConversion"/>
  </si>
  <si>
    <t>운송료 : 70만원</t>
    <phoneticPr fontId="16" type="noConversion"/>
  </si>
  <si>
    <t>REF : 1697382669722</t>
    <phoneticPr fontId="16" type="noConversion"/>
  </si>
  <si>
    <t>10/11 작업</t>
    <phoneticPr fontId="16" type="noConversion"/>
  </si>
  <si>
    <t>DOC : 10/12 AM</t>
    <phoneticPr fontId="16" type="noConversion"/>
  </si>
  <si>
    <t>DJIBOUTI</t>
    <phoneticPr fontId="16" type="noConversion"/>
  </si>
  <si>
    <t>BKG : 231959197</t>
    <phoneticPr fontId="16" type="noConversion"/>
  </si>
  <si>
    <t>MAEU231654282</t>
    <phoneticPr fontId="16" type="noConversion"/>
  </si>
  <si>
    <t>TCKU6258082</t>
    <phoneticPr fontId="16" type="noConversion"/>
  </si>
  <si>
    <t>40만-쇼링비</t>
    <phoneticPr fontId="16" type="noConversion"/>
  </si>
  <si>
    <t>KNAB6518BMT748095</t>
    <phoneticPr fontId="16" type="noConversion"/>
  </si>
  <si>
    <t>KNAB6518BMT773285</t>
    <phoneticPr fontId="16" type="noConversion"/>
  </si>
  <si>
    <t>KNAB6518BMT711264</t>
    <phoneticPr fontId="16" type="noConversion"/>
  </si>
  <si>
    <t>KNAB6518BMT714460</t>
    <phoneticPr fontId="16" type="noConversion"/>
  </si>
  <si>
    <t>KNAB6518BMT702296</t>
    <phoneticPr fontId="16" type="noConversion"/>
  </si>
  <si>
    <t>KNAB6518BMT714486</t>
    <phoneticPr fontId="16" type="noConversion"/>
  </si>
  <si>
    <t>여승일 계장</t>
    <phoneticPr fontId="16" type="noConversion"/>
  </si>
  <si>
    <t>02-2096-4773</t>
    <phoneticPr fontId="16" type="noConversion"/>
  </si>
  <si>
    <t>REF : 1696493908758</t>
    <phoneticPr fontId="16" type="noConversion"/>
  </si>
  <si>
    <t>BKG : 231960059</t>
    <phoneticPr fontId="16" type="noConversion"/>
  </si>
  <si>
    <t>캐리어 : 10만원</t>
    <phoneticPr fontId="16" type="noConversion"/>
  </si>
  <si>
    <t>10/12 작업</t>
    <phoneticPr fontId="16" type="noConversion"/>
  </si>
  <si>
    <t>부킹 캔슬 함
-&gt; 캔슬비 없을 듯?</t>
    <phoneticPr fontId="16" type="noConversion"/>
  </si>
  <si>
    <t>QUOTATION : W231000292006</t>
    <phoneticPr fontId="16" type="noConversion"/>
  </si>
  <si>
    <t>BKG : 16673247</t>
    <phoneticPr fontId="16" type="noConversion"/>
  </si>
  <si>
    <t>HLCUSEL231007959</t>
    <phoneticPr fontId="16" type="noConversion"/>
  </si>
  <si>
    <t>REF : 1698608676608</t>
    <phoneticPr fontId="16" type="noConversion"/>
  </si>
  <si>
    <t>BKG : 231962498</t>
    <phoneticPr fontId="16" type="noConversion"/>
  </si>
  <si>
    <t>10/02 반입</t>
    <phoneticPr fontId="16" type="noConversion"/>
  </si>
  <si>
    <t>MAEU231700375</t>
    <phoneticPr fontId="16" type="noConversion"/>
  </si>
  <si>
    <t>KR0106437</t>
    <phoneticPr fontId="16" type="noConversion"/>
  </si>
  <si>
    <t>KLYDC487DJC029216</t>
  </si>
  <si>
    <t>KNAB5511BJT224248</t>
  </si>
  <si>
    <t>KNAB6511BJT436930</t>
  </si>
  <si>
    <t>MAEU231927248</t>
    <phoneticPr fontId="16" type="noConversion"/>
  </si>
  <si>
    <t>TCKU6992727</t>
    <phoneticPr fontId="16" type="noConversion"/>
  </si>
  <si>
    <t>KR0108336</t>
    <phoneticPr fontId="16" type="noConversion"/>
  </si>
  <si>
    <t>안디지안</t>
    <phoneticPr fontId="16" type="noConversion"/>
  </si>
  <si>
    <t>월드 / 새한</t>
    <phoneticPr fontId="16" type="noConversion"/>
  </si>
  <si>
    <t>BKG : 7245926000</t>
    <phoneticPr fontId="16" type="noConversion"/>
  </si>
  <si>
    <t>BEI JIANG 2341W</t>
    <phoneticPr fontId="16" type="noConversion"/>
  </si>
  <si>
    <t>(딜레이 전) ADAMS / 341S</t>
    <phoneticPr fontId="16" type="noConversion"/>
  </si>
  <si>
    <t>SITC HAINAN 2328S</t>
    <phoneticPr fontId="16" type="noConversion"/>
  </si>
  <si>
    <t>INC</t>
    <phoneticPr fontId="16" type="noConversion"/>
  </si>
  <si>
    <t>QDO</t>
    <phoneticPr fontId="16" type="noConversion"/>
  </si>
  <si>
    <t>운송료 : 25만원</t>
    <phoneticPr fontId="16" type="noConversion"/>
  </si>
  <si>
    <t>쇼링비 : 33만원</t>
    <phoneticPr fontId="16" type="noConversion"/>
  </si>
  <si>
    <t>쇼링비 : 41만</t>
    <phoneticPr fontId="16" type="noConversion"/>
  </si>
  <si>
    <t>쇼링비 : 42만원</t>
    <phoneticPr fontId="16" type="noConversion"/>
  </si>
  <si>
    <t>42만-쇼링비</t>
    <phoneticPr fontId="16" type="noConversion"/>
  </si>
  <si>
    <t>$100-수정비</t>
    <phoneticPr fontId="16" type="noConversion"/>
  </si>
  <si>
    <t>10/06 송금 完</t>
    <phoneticPr fontId="16" type="noConversion"/>
  </si>
  <si>
    <t>L3681580</t>
    <phoneticPr fontId="16" type="noConversion"/>
  </si>
  <si>
    <t>CAPTIVA</t>
    <phoneticPr fontId="16" type="noConversion"/>
  </si>
  <si>
    <t>KNAGX411BGA054831</t>
  </si>
  <si>
    <t>KNAGX411BGA106668</t>
  </si>
  <si>
    <t>KMHFF41RBGA512119</t>
  </si>
  <si>
    <t>KLACA26YDFB072768</t>
  </si>
  <si>
    <t>BKG : SITINTA020003</t>
    <phoneticPr fontId="16" type="noConversion"/>
  </si>
  <si>
    <t>10/06 SUR</t>
    <phoneticPr fontId="16" type="noConversion"/>
  </si>
  <si>
    <t>10/06 1053 입금</t>
    <phoneticPr fontId="16" type="noConversion"/>
  </si>
  <si>
    <t>잔액 2,577</t>
    <phoneticPr fontId="16" type="noConversion"/>
  </si>
  <si>
    <t>BKG : SEL1604592A</t>
    <phoneticPr fontId="16" type="noConversion"/>
  </si>
  <si>
    <t>BKG : SEL1604592B</t>
    <phoneticPr fontId="16" type="noConversion"/>
  </si>
  <si>
    <t>세와</t>
    <phoneticPr fontId="16" type="noConversion"/>
  </si>
  <si>
    <t>KIA SPORTAGAE</t>
    <phoneticPr fontId="16" type="noConversion"/>
  </si>
  <si>
    <t>QUOTATION : MEMOS0000001</t>
    <phoneticPr fontId="16" type="noConversion"/>
  </si>
  <si>
    <t>DOC : 10/13 AM</t>
    <phoneticPr fontId="16" type="noConversion"/>
  </si>
  <si>
    <t>MSKU1178482</t>
    <phoneticPr fontId="16" type="noConversion"/>
  </si>
  <si>
    <t>DOC : 10/11 AM</t>
    <phoneticPr fontId="16" type="noConversion"/>
  </si>
  <si>
    <t>GESU6383370</t>
    <phoneticPr fontId="16" type="noConversion"/>
  </si>
  <si>
    <t>HLC0500450</t>
    <phoneticPr fontId="16" type="noConversion"/>
  </si>
  <si>
    <t>KMHSW81UBGU636560</t>
  </si>
  <si>
    <t>WDDHF0CB2EA957252</t>
  </si>
  <si>
    <t>WDDHF0CB9EB005570</t>
  </si>
  <si>
    <t>AUDI A4</t>
  </si>
  <si>
    <t>WAUZZZ8K6EN004326</t>
  </si>
  <si>
    <t>KMHJU81VBCU440570</t>
  </si>
  <si>
    <t>WVWZZZ1KZDW106424</t>
  </si>
  <si>
    <t>WAUZZZ4H8FN027649</t>
  </si>
  <si>
    <t>KNAGX411BGA074727</t>
  </si>
  <si>
    <t>KMHE341CBFA017328</t>
  </si>
  <si>
    <t>WDDZF0EB6HA180290</t>
  </si>
  <si>
    <t>WDDHF0AB1FB143592</t>
  </si>
  <si>
    <t>KMHCU41UGFU888336</t>
  </si>
  <si>
    <t>A4231349538</t>
    <phoneticPr fontId="16" type="noConversion"/>
  </si>
  <si>
    <t>KR0108164</t>
    <phoneticPr fontId="16" type="noConversion"/>
  </si>
  <si>
    <t>MAEU231705338</t>
    <phoneticPr fontId="16" type="noConversion"/>
  </si>
  <si>
    <t>10/10 SUR</t>
    <phoneticPr fontId="16" type="noConversion"/>
  </si>
  <si>
    <t>KMHJ3815GGU141931</t>
  </si>
  <si>
    <t>KMHCU41UBFU757958</t>
  </si>
  <si>
    <t>MSMU4278249</t>
    <phoneticPr fontId="16" type="noConversion"/>
  </si>
  <si>
    <t>10/10 캐리어 발차</t>
    <phoneticPr fontId="16" type="noConversion"/>
  </si>
  <si>
    <t>A4231349707</t>
    <phoneticPr fontId="16" type="noConversion"/>
  </si>
  <si>
    <t>10/10 비엘 정정</t>
    <phoneticPr fontId="16" type="noConversion"/>
  </si>
  <si>
    <t>KNAGX415GGA040322</t>
    <phoneticPr fontId="16" type="noConversion"/>
  </si>
  <si>
    <t>ZCSU6955471</t>
    <phoneticPr fontId="16" type="noConversion"/>
  </si>
  <si>
    <t>A4220526264</t>
    <phoneticPr fontId="16" type="noConversion"/>
  </si>
  <si>
    <t>TCKU7330962</t>
    <phoneticPr fontId="16" type="noConversion"/>
  </si>
  <si>
    <t>A4231349704</t>
    <phoneticPr fontId="16" type="noConversion"/>
  </si>
  <si>
    <t>KNAP6815GGK016797</t>
    <phoneticPr fontId="16" type="noConversion"/>
  </si>
  <si>
    <t>CAAU5290874</t>
    <phoneticPr fontId="16" type="noConversion"/>
  </si>
  <si>
    <t>KNAPG81ABKA473803</t>
    <phoneticPr fontId="16" type="noConversion"/>
  </si>
  <si>
    <t>ZCSU7194551</t>
    <phoneticPr fontId="16" type="noConversion"/>
  </si>
  <si>
    <t>KR0108050</t>
    <phoneticPr fontId="16" type="noConversion"/>
  </si>
  <si>
    <t>DOC : 10/12 FULL</t>
    <phoneticPr fontId="16" type="noConversion"/>
  </si>
  <si>
    <t>부킹 캔슬함
-&gt; 캔슬비 X</t>
    <phoneticPr fontId="16" type="noConversion"/>
  </si>
  <si>
    <t>CMAU5673170</t>
    <phoneticPr fontId="16" type="noConversion"/>
  </si>
  <si>
    <t>TCNU3126765</t>
    <phoneticPr fontId="16" type="noConversion"/>
  </si>
  <si>
    <t>VOLKSWAGEN JETTA</t>
    <phoneticPr fontId="16" type="noConversion"/>
  </si>
  <si>
    <t>AUDI A3</t>
    <phoneticPr fontId="16" type="noConversion"/>
  </si>
  <si>
    <t>AUDI Q3</t>
    <phoneticPr fontId="16" type="noConversion"/>
  </si>
  <si>
    <t>AUDI A5</t>
    <phoneticPr fontId="16" type="noConversion"/>
  </si>
  <si>
    <t>AUDI A6</t>
    <phoneticPr fontId="16" type="noConversion"/>
  </si>
  <si>
    <t>BENZ E 220</t>
    <phoneticPr fontId="16" type="noConversion"/>
  </si>
  <si>
    <t>BENZ E220 D</t>
    <phoneticPr fontId="16" type="noConversion"/>
  </si>
  <si>
    <t>캐리어 : 22만원</t>
    <phoneticPr fontId="16" type="noConversion"/>
  </si>
  <si>
    <t>NIF : 1699153584693</t>
    <phoneticPr fontId="16" type="noConversion"/>
  </si>
  <si>
    <t>NIF : 1698695333294</t>
    <phoneticPr fontId="16" type="noConversion"/>
  </si>
  <si>
    <t>다이아몬드 / 이레</t>
    <phoneticPr fontId="16" type="noConversion"/>
  </si>
  <si>
    <t>10/16 작업</t>
    <phoneticPr fontId="16" type="noConversion"/>
  </si>
  <si>
    <t>BKG : 232208165</t>
    <phoneticPr fontId="16" type="noConversion"/>
  </si>
  <si>
    <t>BKG : 232208297</t>
    <phoneticPr fontId="16" type="noConversion"/>
  </si>
  <si>
    <t>KNAB6511BKT456832</t>
  </si>
  <si>
    <t>KNAB3511BJT274155</t>
  </si>
  <si>
    <t>KLYDC487DJC021461</t>
  </si>
  <si>
    <t>KNAB3511BJT257072</t>
  </si>
  <si>
    <t>KNAB6511BKT503100</t>
  </si>
  <si>
    <t>KNAB1911BJT385587</t>
  </si>
  <si>
    <t>MSKU9591722</t>
    <phoneticPr fontId="16" type="noConversion"/>
  </si>
  <si>
    <t>L3680112</t>
    <phoneticPr fontId="16" type="noConversion"/>
  </si>
  <si>
    <t>NIF : 1697970017502</t>
    <phoneticPr fontId="16" type="noConversion"/>
  </si>
  <si>
    <t>NIF : 1697254446394</t>
    <phoneticPr fontId="16" type="noConversion"/>
  </si>
  <si>
    <t>NIF : 1697785363125</t>
    <phoneticPr fontId="16" type="noConversion"/>
  </si>
  <si>
    <t>10/17 작업</t>
    <phoneticPr fontId="16" type="noConversion"/>
  </si>
  <si>
    <t>BKG NO : 232238052</t>
    <phoneticPr fontId="16" type="noConversion"/>
  </si>
  <si>
    <t>BKG NO : 232238064</t>
    <phoneticPr fontId="16" type="noConversion"/>
  </si>
  <si>
    <t>BKG NO : 232238034</t>
    <phoneticPr fontId="16" type="noConversion"/>
  </si>
  <si>
    <t>DOC : 10/17 AM</t>
    <phoneticPr fontId="16" type="noConversion"/>
  </si>
  <si>
    <t>왓츠앱 37번방</t>
    <phoneticPr fontId="16" type="noConversion"/>
  </si>
  <si>
    <t>KMHF241NBJA069634</t>
  </si>
  <si>
    <t>KIA K7</t>
  </si>
  <si>
    <t>KNALM415BDA139217</t>
  </si>
  <si>
    <t>KNAG341ABNA161530</t>
  </si>
  <si>
    <t>BENZ E 400</t>
    <phoneticPr fontId="16" type="noConversion"/>
  </si>
  <si>
    <t>WDDHF6HB8GB174915</t>
  </si>
  <si>
    <t>TEMU7169390</t>
    <phoneticPr fontId="16" type="noConversion"/>
  </si>
  <si>
    <t>MAEU231959197</t>
    <phoneticPr fontId="16" type="noConversion"/>
  </si>
  <si>
    <t>강윤미 실장님</t>
    <phoneticPr fontId="16" type="noConversion"/>
  </si>
  <si>
    <t>010-5588-2337</t>
    <phoneticPr fontId="16" type="noConversion"/>
  </si>
  <si>
    <t>BKG : ZIMUSEL71070998</t>
    <phoneticPr fontId="16" type="noConversion"/>
  </si>
  <si>
    <t>BKG : ZIMUSEL71071001</t>
    <phoneticPr fontId="16" type="noConversion"/>
  </si>
  <si>
    <t>BKG : ZIMUSEL71070999</t>
    <phoneticPr fontId="16" type="noConversion"/>
  </si>
  <si>
    <t>NAVIOS DEVOTION 16W</t>
  </si>
  <si>
    <t>NAVIOS DEVOTION 16W</t>
    <phoneticPr fontId="16" type="noConversion"/>
  </si>
  <si>
    <t>KMHE341DBFA057581</t>
  </si>
  <si>
    <t>KMHE341DBFA072402</t>
  </si>
  <si>
    <t>KMHE341DBFA085738</t>
  </si>
  <si>
    <t>KMHE341DBFA058827</t>
  </si>
  <si>
    <t>KMHE341DBFA080083</t>
  </si>
  <si>
    <t>KMHE341DBFA149879</t>
  </si>
  <si>
    <t>KMHE341DBFA139063</t>
  </si>
  <si>
    <t>KMHE341DBFA128309</t>
  </si>
  <si>
    <t>KMHE341DBFA113214</t>
  </si>
  <si>
    <t>KMHE341DBFA148707</t>
  </si>
  <si>
    <t>QUOTATION : W231000874290</t>
    <phoneticPr fontId="16" type="noConversion"/>
  </si>
  <si>
    <t>BKG : 11412330</t>
    <phoneticPr fontId="16" type="noConversion"/>
  </si>
  <si>
    <t>10/18 작업</t>
    <phoneticPr fontId="16" type="noConversion"/>
  </si>
  <si>
    <t>ZIMUSEL71069493</t>
    <phoneticPr fontId="16" type="noConversion"/>
  </si>
  <si>
    <t>WVWZZZ16ZFM011657</t>
    <phoneticPr fontId="16" type="noConversion"/>
  </si>
  <si>
    <t>WAUZZZ8U9FR028552</t>
  </si>
  <si>
    <t>WAUZZZ8V5FA154284</t>
  </si>
  <si>
    <t>KMHJ3815GHU229263</t>
    <phoneticPr fontId="16" type="noConversion"/>
  </si>
  <si>
    <t>SI : 448620692</t>
    <phoneticPr fontId="16" type="noConversion"/>
  </si>
  <si>
    <t>WAUZZZ8R8EA060501</t>
  </si>
  <si>
    <t>WAUZZZ8T9EA036087</t>
  </si>
  <si>
    <t>WAUZZZ4GXGN029167</t>
  </si>
  <si>
    <t>KMHK3816GJU003165</t>
    <phoneticPr fontId="16" type="noConversion"/>
  </si>
  <si>
    <t>SI : 448622109</t>
    <phoneticPr fontId="16" type="noConversion"/>
  </si>
  <si>
    <t>10/12 SUR</t>
    <phoneticPr fontId="16" type="noConversion"/>
  </si>
  <si>
    <t>KNARL81GBNA101685</t>
    <phoneticPr fontId="16" type="noConversion"/>
  </si>
  <si>
    <t>WDFCGBA07410702</t>
    <phoneticPr fontId="16" type="noConversion"/>
  </si>
  <si>
    <t>WDFCGBA07470750</t>
    <phoneticPr fontId="16" type="noConversion"/>
  </si>
  <si>
    <t>ZIMUSEL71067251</t>
    <phoneticPr fontId="16" type="noConversion"/>
  </si>
  <si>
    <t>ZIMUSEL71067501</t>
    <phoneticPr fontId="16" type="noConversion"/>
  </si>
  <si>
    <t>ZIMUSEL71067504</t>
    <phoneticPr fontId="16" type="noConversion"/>
  </si>
  <si>
    <t>KMHJ3815GGU037136</t>
    <phoneticPr fontId="16" type="noConversion"/>
  </si>
  <si>
    <t>KMHDG41DBFU265261</t>
    <phoneticPr fontId="16" type="noConversion"/>
  </si>
  <si>
    <t>KLYMC48VDFC772371</t>
    <phoneticPr fontId="16" type="noConversion"/>
  </si>
  <si>
    <t>모선 변경 전) SITC HAINAN 2328S</t>
    <phoneticPr fontId="16" type="noConversion"/>
  </si>
  <si>
    <t>왓츠앱 38번방</t>
    <phoneticPr fontId="16" type="noConversion"/>
  </si>
  <si>
    <t>KMHS381CDKU178618</t>
  </si>
  <si>
    <t>KNAMC81ABKS605991</t>
  </si>
  <si>
    <t>KMHJ281ADHU384130</t>
  </si>
  <si>
    <t>COAU7245926000</t>
    <phoneticPr fontId="16" type="noConversion"/>
  </si>
  <si>
    <t>9/20 OBL</t>
    <phoneticPr fontId="16" type="noConversion"/>
  </si>
  <si>
    <t>10/13 RE-SUR</t>
    <phoneticPr fontId="16" type="noConversion"/>
  </si>
  <si>
    <t>SITC HENGDE 2318S</t>
    <phoneticPr fontId="16" type="noConversion"/>
  </si>
  <si>
    <t>QDO 발차 홀딩 중</t>
    <phoneticPr fontId="16" type="noConversion"/>
  </si>
  <si>
    <t>10/13 송금 完</t>
    <phoneticPr fontId="16" type="noConversion"/>
  </si>
  <si>
    <t>SEL1599726B</t>
    <phoneticPr fontId="16" type="noConversion"/>
  </si>
  <si>
    <t>침켄트 익스프레스 운임</t>
    <phoneticPr fontId="28" type="noConversion"/>
  </si>
  <si>
    <t>1. 운임</t>
    <phoneticPr fontId="28" type="noConversion"/>
  </si>
  <si>
    <t>2. 아더</t>
    <phoneticPr fontId="28" type="noConversion"/>
  </si>
  <si>
    <t>3. 운송비</t>
    <phoneticPr fontId="28" type="noConversion"/>
  </si>
  <si>
    <t>4. 마진</t>
    <phoneticPr fontId="28" type="noConversion"/>
  </si>
  <si>
    <t>총합</t>
    <phoneticPr fontId="28" type="noConversion"/>
  </si>
  <si>
    <t>BKG : ZIMUSEL71071370</t>
    <phoneticPr fontId="16" type="noConversion"/>
  </si>
  <si>
    <t>BKG : ZIMUSEL71071371</t>
    <phoneticPr fontId="16" type="noConversion"/>
  </si>
  <si>
    <t>BKG : ZIMUSEL71071377</t>
    <phoneticPr fontId="16" type="noConversion"/>
  </si>
  <si>
    <t>BKG : ZIMUSEL71071372</t>
    <phoneticPr fontId="16" type="noConversion"/>
  </si>
  <si>
    <t>BKG : ZIMUSEL71071374</t>
    <phoneticPr fontId="16" type="noConversion"/>
  </si>
  <si>
    <t>SITC HENGDE 2316S</t>
    <phoneticPr fontId="16" type="noConversion"/>
  </si>
  <si>
    <t>PORTO GERMENO 340S</t>
  </si>
  <si>
    <t>PORTO GERMENO 340S</t>
    <phoneticPr fontId="16" type="noConversion"/>
  </si>
  <si>
    <t>ZHONG GU DONG HAI 0XSIDS1MA</t>
    <phoneticPr fontId="16" type="noConversion"/>
  </si>
  <si>
    <t>ADAMS 341S</t>
    <phoneticPr fontId="16" type="noConversion"/>
  </si>
  <si>
    <t>MCC SHENZHEN 338N</t>
    <phoneticPr fontId="16" type="noConversion"/>
  </si>
  <si>
    <t>HYUNDAI COURAGE 108W</t>
    <phoneticPr fontId="16" type="noConversion"/>
  </si>
  <si>
    <t>SONGA PANTHER 0XSIHS1MA</t>
    <phoneticPr fontId="16" type="noConversion"/>
  </si>
  <si>
    <t>GSL VINIA 342S</t>
    <phoneticPr fontId="16" type="noConversion"/>
  </si>
  <si>
    <t>AS SOPHIA 339N</t>
    <phoneticPr fontId="16" type="noConversion"/>
  </si>
  <si>
    <t>HYUNDAI JUPITER 032W</t>
    <phoneticPr fontId="16" type="noConversion"/>
  </si>
  <si>
    <t>BKG : SITINTA064385G</t>
    <phoneticPr fontId="16" type="noConversion"/>
  </si>
  <si>
    <t>MAEU232242026</t>
    <phoneticPr fontId="16" type="noConversion"/>
  </si>
  <si>
    <t>MAEU232242036</t>
    <phoneticPr fontId="16" type="noConversion"/>
  </si>
  <si>
    <t>MAEU232242035</t>
    <phoneticPr fontId="16" type="noConversion"/>
  </si>
  <si>
    <t>MAEU232242041</t>
    <phoneticPr fontId="16" type="noConversion"/>
  </si>
  <si>
    <t>MAEU232242030</t>
    <phoneticPr fontId="16" type="noConversion"/>
  </si>
  <si>
    <t>비엘 수정비</t>
    <phoneticPr fontId="16" type="noConversion"/>
  </si>
  <si>
    <t>10/13 SUR</t>
    <phoneticPr fontId="16" type="noConversion"/>
  </si>
  <si>
    <t>도착지 W/H : MEDEU // CODE: 700204</t>
    <phoneticPr fontId="16" type="noConversion"/>
  </si>
  <si>
    <t>SJL23TCRI10306~D</t>
    <phoneticPr fontId="16" type="noConversion"/>
  </si>
  <si>
    <t>BKG : ZIMUSEL71071514</t>
    <phoneticPr fontId="16" type="noConversion"/>
  </si>
  <si>
    <t>BKG : ZIMUSEL71071523</t>
    <phoneticPr fontId="16" type="noConversion"/>
  </si>
  <si>
    <t>BKG : ZIMUSEL71071522</t>
    <phoneticPr fontId="16" type="noConversion"/>
  </si>
  <si>
    <t>WLLCTXG00225</t>
  </si>
  <si>
    <t>WLLCTXG00226</t>
  </si>
  <si>
    <t>WLLCTXG00224</t>
  </si>
  <si>
    <t>BENZ B-CLASS</t>
  </si>
  <si>
    <t>WVWZZZ3CZDE514051</t>
  </si>
  <si>
    <t>WDDMH0BB0DN047004</t>
  </si>
  <si>
    <t>SALVA2BE8FH969975</t>
  </si>
  <si>
    <t>12:00 작업</t>
    <phoneticPr fontId="16" type="noConversion"/>
  </si>
  <si>
    <t>9:30 작업</t>
    <phoneticPr fontId="16" type="noConversion"/>
  </si>
  <si>
    <t>16:30 작업</t>
    <phoneticPr fontId="16" type="noConversion"/>
  </si>
  <si>
    <t>17:30 작업</t>
    <phoneticPr fontId="16" type="noConversion"/>
  </si>
  <si>
    <t>BENZ A-CLASS</t>
  </si>
  <si>
    <t>KMHJT81VBEU783852</t>
  </si>
  <si>
    <t>WDDBF1CB9FJ345885</t>
  </si>
  <si>
    <t>KMHSW81XBDU156109</t>
  </si>
  <si>
    <t>WAUZZZ4H1BN012033</t>
  </si>
  <si>
    <t>MSKU1629776</t>
  </si>
  <si>
    <t>SITC HUIMING 2320S</t>
    <phoneticPr fontId="16" type="noConversion"/>
  </si>
  <si>
    <t>ZIM PACIFIC 344W</t>
    <phoneticPr fontId="16" type="noConversion"/>
  </si>
  <si>
    <t>DOC : 10/25 FULL</t>
    <phoneticPr fontId="16" type="noConversion"/>
  </si>
  <si>
    <t>ZIMUSEL71069494</t>
    <phoneticPr fontId="16" type="noConversion"/>
  </si>
  <si>
    <t>FPMU5591018</t>
    <phoneticPr fontId="16" type="noConversion"/>
  </si>
  <si>
    <t>10/16 송금 完</t>
    <phoneticPr fontId="16" type="noConversion"/>
  </si>
  <si>
    <t>10/16 입금 完</t>
    <phoneticPr fontId="16" type="noConversion"/>
  </si>
  <si>
    <t>BKG : ZIMUSEL71071682</t>
    <phoneticPr fontId="16" type="noConversion"/>
  </si>
  <si>
    <t>BKG : ZIMUSEL71071683</t>
    <phoneticPr fontId="16" type="noConversion"/>
  </si>
  <si>
    <t>BKG : ZIMUSEL71071684</t>
    <phoneticPr fontId="16" type="noConversion"/>
  </si>
  <si>
    <t>BKG : ZIMUSEL71071685</t>
    <phoneticPr fontId="16" type="noConversion"/>
  </si>
  <si>
    <t>BKG : ZIMUSEL71071687</t>
    <phoneticPr fontId="16" type="noConversion"/>
  </si>
  <si>
    <t>BKG : ZIMUSEL71071688</t>
    <phoneticPr fontId="16" type="noConversion"/>
  </si>
  <si>
    <t>BKG : ZIMUSEL71071690</t>
    <phoneticPr fontId="16" type="noConversion"/>
  </si>
  <si>
    <t>SUDU6935725</t>
    <phoneticPr fontId="16" type="noConversion"/>
  </si>
  <si>
    <t>TRHU5898801</t>
    <phoneticPr fontId="16" type="noConversion"/>
  </si>
  <si>
    <t>KR0109663</t>
    <phoneticPr fontId="16" type="noConversion"/>
  </si>
  <si>
    <t>MRSU4193162</t>
    <phoneticPr fontId="16" type="noConversion"/>
  </si>
  <si>
    <t>KR0109694</t>
    <phoneticPr fontId="16" type="noConversion"/>
  </si>
  <si>
    <t>MAEU231960059</t>
    <phoneticPr fontId="16" type="noConversion"/>
  </si>
  <si>
    <t>HASU4756081</t>
    <phoneticPr fontId="16" type="noConversion"/>
  </si>
  <si>
    <t>MAEU231962498</t>
    <phoneticPr fontId="16" type="noConversion"/>
  </si>
  <si>
    <t>인천 - 테살로니키, 그리스</t>
    <phoneticPr fontId="16" type="noConversion"/>
  </si>
  <si>
    <t>GSL DOROTHEA 344S</t>
    <phoneticPr fontId="16" type="noConversion"/>
  </si>
  <si>
    <t>NIF : 1697942420910</t>
    <phoneticPr fontId="16" type="noConversion"/>
  </si>
  <si>
    <t>10/25 작업</t>
    <phoneticPr fontId="16" type="noConversion"/>
  </si>
  <si>
    <t>DOC : 10/26 FULL</t>
    <phoneticPr fontId="16" type="noConversion"/>
  </si>
  <si>
    <t>BKG : 232390170</t>
    <phoneticPr fontId="16" type="noConversion"/>
  </si>
  <si>
    <t>A4231349715</t>
    <phoneticPr fontId="16" type="noConversion"/>
  </si>
  <si>
    <t>BENZ C250</t>
  </si>
  <si>
    <t>VOLKSWAGEN TIGUAN</t>
  </si>
  <si>
    <t>WAUZZZ4G4GN047602</t>
  </si>
  <si>
    <t>WDDWF0KB9FF143127</t>
  </si>
  <si>
    <t>WVWZZZ1KZDW109930</t>
  </si>
  <si>
    <t>WVGZZZ5NZBW028813</t>
  </si>
  <si>
    <t>WVWZZZ1KZCW054998</t>
  </si>
  <si>
    <t>WDDGF0CB3EA922280</t>
  </si>
  <si>
    <t>WVWZZZ1KZCW243052</t>
  </si>
  <si>
    <t>WVWZZZ1KZDW067490</t>
  </si>
  <si>
    <t>10/17 송금 完</t>
    <phoneticPr fontId="16" type="noConversion"/>
  </si>
  <si>
    <t>KR0109604</t>
    <phoneticPr fontId="16" type="noConversion"/>
  </si>
  <si>
    <t>KR0109648</t>
    <phoneticPr fontId="16" type="noConversion"/>
  </si>
  <si>
    <t>ZIM PACIFIC 344W</t>
  </si>
  <si>
    <t>10/24 작업</t>
    <phoneticPr fontId="16" type="noConversion"/>
  </si>
  <si>
    <t>KR0109616</t>
    <phoneticPr fontId="16" type="noConversion"/>
  </si>
  <si>
    <t>BENZ ML250</t>
    <phoneticPr fontId="16" type="noConversion"/>
  </si>
  <si>
    <t>KMHJT81VBFU990631</t>
  </si>
  <si>
    <t>KMHSW81UBFU354698</t>
  </si>
  <si>
    <t>KNAPK81ADFA008363</t>
  </si>
  <si>
    <t>KMHD841UGHU256568</t>
  </si>
  <si>
    <t>KNAPC813BFK730296</t>
  </si>
  <si>
    <t>KNAPC813BFK704501</t>
  </si>
  <si>
    <t>KMHSW81UBGU637404</t>
  </si>
  <si>
    <t>KMHFF41RBGA495459</t>
  </si>
  <si>
    <t>KMHSW81UBFU463114</t>
  </si>
  <si>
    <t>WF0DXXWPCFFY60118</t>
  </si>
  <si>
    <t>KMHSW81UBFU309246</t>
  </si>
  <si>
    <t>KMHDG41DBFU256563</t>
  </si>
  <si>
    <t>KNAGU415GGA069506</t>
  </si>
  <si>
    <t>KNAPG81ABGA177950</t>
  </si>
  <si>
    <t>KNAPS81ABFA103763</t>
  </si>
  <si>
    <t>KNAFJ412BHA705523</t>
  </si>
  <si>
    <t>ZCSU7860895</t>
    <phoneticPr fontId="16" type="noConversion"/>
  </si>
  <si>
    <t>ZCSU6915442</t>
    <phoneticPr fontId="16" type="noConversion"/>
  </si>
  <si>
    <t>DRYU9352330</t>
    <phoneticPr fontId="16" type="noConversion"/>
  </si>
  <si>
    <t>ZCSU7156802</t>
    <phoneticPr fontId="16" type="noConversion"/>
  </si>
  <si>
    <t>KMHS281BBLU209509</t>
  </si>
  <si>
    <t>KMHE341CBFA051226</t>
  </si>
  <si>
    <t>KNAPG81ABGA248780</t>
  </si>
  <si>
    <t>KMHD641UGHU302693</t>
  </si>
  <si>
    <t>BKG : ZIMUSEL71071973</t>
    <phoneticPr fontId="16" type="noConversion"/>
  </si>
  <si>
    <t>BKG : ZIMUSEL71071974</t>
    <phoneticPr fontId="16" type="noConversion"/>
  </si>
  <si>
    <t>BKG : ZIMUSEL71071975</t>
    <phoneticPr fontId="16" type="noConversion"/>
  </si>
  <si>
    <t>BKG : ZIMUSEL71071978</t>
    <phoneticPr fontId="16" type="noConversion"/>
  </si>
  <si>
    <t>BKG : ZIMUSEL71071980</t>
    <phoneticPr fontId="16" type="noConversion"/>
  </si>
  <si>
    <t>HARMONY YUNGANG 23083W</t>
    <phoneticPr fontId="16" type="noConversion"/>
  </si>
  <si>
    <t>DOC : 10/23 FULL</t>
    <phoneticPr fontId="16" type="noConversion"/>
  </si>
  <si>
    <t>KNAPS81ABGA258263</t>
  </si>
  <si>
    <t>KNAGM419BFA547932</t>
  </si>
  <si>
    <t>KNAPH81ABHA272356</t>
  </si>
  <si>
    <t>KMHDG41UBFU357785</t>
  </si>
  <si>
    <t>A4231349670</t>
    <phoneticPr fontId="16" type="noConversion"/>
  </si>
  <si>
    <t>SEGU5193750</t>
    <phoneticPr fontId="16" type="noConversion"/>
  </si>
  <si>
    <t>10/23 작업</t>
    <phoneticPr fontId="16" type="noConversion"/>
  </si>
  <si>
    <t>10/17 WAYBILL</t>
    <phoneticPr fontId="16" type="noConversion"/>
  </si>
  <si>
    <t>주기연 이사</t>
    <phoneticPr fontId="16" type="noConversion"/>
  </si>
  <si>
    <t>010-5118-9211</t>
    <phoneticPr fontId="16" type="noConversion"/>
  </si>
  <si>
    <t>엄성일 과장</t>
    <phoneticPr fontId="16" type="noConversion"/>
  </si>
  <si>
    <t>010-8551-6033</t>
    <phoneticPr fontId="16" type="noConversion"/>
  </si>
  <si>
    <t>10/17 CNCA</t>
    <phoneticPr fontId="16" type="noConversion"/>
  </si>
  <si>
    <t xml:space="preserve">010-5132-5689 </t>
    <phoneticPr fontId="16" type="noConversion"/>
  </si>
  <si>
    <t>이대철 차장</t>
    <phoneticPr fontId="16" type="noConversion"/>
  </si>
  <si>
    <t>032-891-6245</t>
    <phoneticPr fontId="16" type="noConversion"/>
  </si>
  <si>
    <t>BKG : BW231017-3</t>
    <phoneticPr fontId="16" type="noConversion"/>
  </si>
  <si>
    <t>WBA11ES06NWX48068</t>
  </si>
  <si>
    <t>WBAJC3100HG922134</t>
  </si>
  <si>
    <t>WBAJC3104JWB77578</t>
  </si>
  <si>
    <t>KNAPS81ABFA043322</t>
  </si>
  <si>
    <t>ZCSU6904242</t>
    <phoneticPr fontId="16" type="noConversion"/>
  </si>
  <si>
    <t>KMHSW81UDFU342825</t>
  </si>
  <si>
    <t>KMHSW81UBHU769086</t>
  </si>
  <si>
    <t>KMHSW81XDFU409490</t>
  </si>
  <si>
    <t>KMHCS41BEHU219456</t>
  </si>
  <si>
    <t>10/17 SUR</t>
    <phoneticPr fontId="16" type="noConversion"/>
  </si>
  <si>
    <t>THESSALONIKI</t>
    <phoneticPr fontId="16" type="noConversion"/>
  </si>
  <si>
    <t>MAGU5305250</t>
    <phoneticPr fontId="16" type="noConversion"/>
  </si>
  <si>
    <t>HLC0529577</t>
    <phoneticPr fontId="16" type="noConversion"/>
  </si>
  <si>
    <t>TRHU6183119</t>
    <phoneticPr fontId="16" type="noConversion"/>
  </si>
  <si>
    <t>KNAGM419BEA487854</t>
  </si>
  <si>
    <t>KMHFF41RBFA429179</t>
  </si>
  <si>
    <t>WDCDA0EB9FA559049</t>
  </si>
  <si>
    <t>KNARL81GBNA122000</t>
  </si>
  <si>
    <t>KMHE341AGGA230483</t>
  </si>
  <si>
    <t>KMHFF41RBGA549649</t>
  </si>
  <si>
    <t>KMHSU81UBGU594472</t>
  </si>
  <si>
    <t>KMHSW81UBFU316337</t>
  </si>
  <si>
    <t>KNALB415BGA008967</t>
  </si>
  <si>
    <t>4T1BF1FK4DU638588</t>
  </si>
  <si>
    <t>4T1BF1FK6CU571698</t>
  </si>
  <si>
    <t>TOYOTA CAMRY</t>
  </si>
  <si>
    <t>SJLU4224755</t>
    <phoneticPr fontId="16" type="noConversion"/>
  </si>
  <si>
    <t xml:space="preserve">KMHD741EELU950439 </t>
  </si>
  <si>
    <t xml:space="preserve">KMHD641LBLU075525 </t>
  </si>
  <si>
    <t xml:space="preserve">KNAGS416BKA311829 </t>
  </si>
  <si>
    <t xml:space="preserve">KNAG341ABLA045462 </t>
  </si>
  <si>
    <t>10/18 송금 完</t>
    <phoneticPr fontId="16" type="noConversion"/>
  </si>
  <si>
    <t>WVWZZZ1KZAW340674</t>
    <phoneticPr fontId="16" type="noConversion"/>
  </si>
  <si>
    <t>ZCSU7371153</t>
    <phoneticPr fontId="16" type="noConversion"/>
  </si>
  <si>
    <t>KMHDG41UBEU103876</t>
    <phoneticPr fontId="16" type="noConversion"/>
  </si>
  <si>
    <t>KMHDG41UBGU571864</t>
    <phoneticPr fontId="16" type="noConversion"/>
  </si>
  <si>
    <t>KMHSU81UBEU297895</t>
    <phoneticPr fontId="16" type="noConversion"/>
  </si>
  <si>
    <t>KNAPC813DEK644816</t>
    <phoneticPr fontId="16" type="noConversion"/>
  </si>
  <si>
    <t>FCIU8954345</t>
    <phoneticPr fontId="16" type="noConversion"/>
  </si>
  <si>
    <t>A4231349663</t>
    <phoneticPr fontId="16" type="noConversion"/>
  </si>
  <si>
    <t>TGHU6801447</t>
    <phoneticPr fontId="16" type="noConversion"/>
  </si>
  <si>
    <t>A4231349712</t>
    <phoneticPr fontId="16" type="noConversion"/>
  </si>
  <si>
    <t>A4231349660</t>
    <phoneticPr fontId="16" type="noConversion"/>
  </si>
  <si>
    <t>ZCSU7471358</t>
    <phoneticPr fontId="16" type="noConversion"/>
  </si>
  <si>
    <t>A4231349665</t>
    <phoneticPr fontId="16" type="noConversion"/>
  </si>
  <si>
    <t>A4231349545</t>
    <phoneticPr fontId="16" type="noConversion"/>
  </si>
  <si>
    <t>BMW 523D</t>
  </si>
  <si>
    <t>A4231349716</t>
    <phoneticPr fontId="16" type="noConversion"/>
  </si>
  <si>
    <t>FORD MONDEO</t>
  </si>
  <si>
    <t>A4231349666</t>
    <phoneticPr fontId="16" type="noConversion"/>
  </si>
  <si>
    <t>A4231349661</t>
    <phoneticPr fontId="16" type="noConversion"/>
  </si>
  <si>
    <t>ZCSU7592262</t>
    <phoneticPr fontId="16" type="noConversion"/>
  </si>
  <si>
    <t>A4231349547</t>
    <phoneticPr fontId="16" type="noConversion"/>
  </si>
  <si>
    <t>SJL23TCRI10314~D</t>
    <phoneticPr fontId="16" type="noConversion"/>
  </si>
  <si>
    <t>4T1BF1FK0FU917183</t>
    <phoneticPr fontId="16" type="noConversion"/>
  </si>
  <si>
    <t>MAEU232208165</t>
    <phoneticPr fontId="16" type="noConversion"/>
  </si>
  <si>
    <t>MAEU232208297</t>
    <phoneticPr fontId="16" type="noConversion"/>
  </si>
  <si>
    <t>김영호</t>
    <phoneticPr fontId="16" type="noConversion"/>
  </si>
  <si>
    <t>2023년 11월 선적스케줄 (명성해운)</t>
    <phoneticPr fontId="16" type="noConversion"/>
  </si>
  <si>
    <t>CNC PLUTO 0XSILS1MA</t>
    <phoneticPr fontId="16" type="noConversion"/>
  </si>
  <si>
    <t>KMHE341DBFA085736</t>
    <phoneticPr fontId="16" type="noConversion"/>
  </si>
  <si>
    <t>KMHE341DBFA150468</t>
    <phoneticPr fontId="16" type="noConversion"/>
  </si>
  <si>
    <t>쇼링은 별도 청구</t>
    <phoneticPr fontId="16" type="noConversion"/>
  </si>
  <si>
    <t>Worldlink : C292</t>
    <phoneticPr fontId="16" type="noConversion"/>
  </si>
  <si>
    <t>인천 - 듀레스, 알바니아</t>
  </si>
  <si>
    <t>KPBXH3AP1GP067967</t>
  </si>
  <si>
    <t>KPBXH3AP1HP156726</t>
  </si>
  <si>
    <t>KMHCS41UGGU998401</t>
  </si>
  <si>
    <t>KLYMC48VDFC768669</t>
  </si>
  <si>
    <t>HLCUSEL231032267</t>
    <phoneticPr fontId="16" type="noConversion"/>
  </si>
  <si>
    <t>10/19 SUR</t>
    <phoneticPr fontId="16" type="noConversion"/>
  </si>
  <si>
    <t>ZIMUSEL71071377</t>
    <phoneticPr fontId="16" type="noConversion"/>
  </si>
  <si>
    <t>KMHS581HGMU374768</t>
    <phoneticPr fontId="16" type="noConversion"/>
  </si>
  <si>
    <t>CAMRY</t>
  </si>
  <si>
    <t>SJLU5221998</t>
    <phoneticPr fontId="16" type="noConversion"/>
  </si>
  <si>
    <t>4T1BF1FK9EU743354</t>
    <phoneticPr fontId="16" type="noConversion"/>
  </si>
  <si>
    <t>4T1BF1FK4CU531944</t>
    <phoneticPr fontId="16" type="noConversion"/>
  </si>
  <si>
    <t>KNANC813BMS052302</t>
    <phoneticPr fontId="16" type="noConversion"/>
  </si>
  <si>
    <t>KMHLR41EEMU226730</t>
    <phoneticPr fontId="16" type="noConversion"/>
  </si>
  <si>
    <t>ZIMUSEL71069492</t>
    <phoneticPr fontId="16" type="noConversion"/>
  </si>
  <si>
    <t>ZIMUSEL71069495</t>
    <phoneticPr fontId="16" type="noConversion"/>
  </si>
  <si>
    <t>ZIMUSEL71070998</t>
    <phoneticPr fontId="16" type="noConversion"/>
  </si>
  <si>
    <t>ZIMUSEL71071001</t>
    <phoneticPr fontId="16" type="noConversion"/>
  </si>
  <si>
    <t>ZIMUSEL71070999</t>
    <phoneticPr fontId="16" type="noConversion"/>
  </si>
  <si>
    <t>부산 - 테살로니키, 그리스</t>
    <phoneticPr fontId="16" type="noConversion"/>
  </si>
  <si>
    <t>10/31 작업</t>
    <phoneticPr fontId="16" type="noConversion"/>
  </si>
  <si>
    <t>DOC : 11/01 AM</t>
    <phoneticPr fontId="16" type="noConversion"/>
  </si>
  <si>
    <t>보관비 포함</t>
    <phoneticPr fontId="16" type="noConversion"/>
  </si>
  <si>
    <t>POD FREETIME : 8 DAYS</t>
    <phoneticPr fontId="16" type="noConversion"/>
  </si>
  <si>
    <t>POD FREETIME : 7 DAYS</t>
    <phoneticPr fontId="16" type="noConversion"/>
  </si>
  <si>
    <t>LYG</t>
    <phoneticPr fontId="16" type="noConversion"/>
  </si>
  <si>
    <t>L3680169</t>
    <phoneticPr fontId="16" type="noConversion"/>
  </si>
  <si>
    <t>10/20 송금 完</t>
    <phoneticPr fontId="16" type="noConversion"/>
  </si>
  <si>
    <t>42만</t>
    <phoneticPr fontId="16" type="noConversion"/>
  </si>
  <si>
    <t>41만</t>
    <phoneticPr fontId="16" type="noConversion"/>
  </si>
  <si>
    <t>SEL1604592A</t>
    <phoneticPr fontId="16" type="noConversion"/>
  </si>
  <si>
    <t>QUOTATION : QSPOT4472832</t>
    <phoneticPr fontId="16" type="noConversion"/>
  </si>
  <si>
    <t>BKG : SEL1610960</t>
    <phoneticPr fontId="16" type="noConversion"/>
  </si>
  <si>
    <t>영업팀</t>
    <phoneticPr fontId="16" type="noConversion"/>
  </si>
  <si>
    <t>고혜은 대리</t>
    <phoneticPr fontId="16" type="noConversion"/>
  </si>
  <si>
    <t>02-3271-6745</t>
    <phoneticPr fontId="16" type="noConversion"/>
  </si>
  <si>
    <t>010-4432-0324</t>
    <phoneticPr fontId="16" type="noConversion"/>
  </si>
  <si>
    <t>BKG : SEL1610463A</t>
    <phoneticPr fontId="16" type="noConversion"/>
  </si>
  <si>
    <t>BKG : SEL1610463B</t>
    <phoneticPr fontId="16" type="noConversion"/>
  </si>
  <si>
    <t>알버트</t>
    <phoneticPr fontId="16" type="noConversion"/>
  </si>
  <si>
    <t>SJL23TCRI10319~D</t>
    <phoneticPr fontId="16" type="noConversion"/>
  </si>
  <si>
    <t>KR0109639</t>
    <phoneticPr fontId="16" type="noConversion"/>
  </si>
  <si>
    <t>10/30 작업</t>
    <phoneticPr fontId="16" type="noConversion"/>
  </si>
  <si>
    <t>MAERSK VALENCIA 341N</t>
    <phoneticPr fontId="16" type="noConversion"/>
  </si>
  <si>
    <t>REF : 1698927923417</t>
    <phoneticPr fontId="16" type="noConversion"/>
  </si>
  <si>
    <t>BKG : 232595580</t>
    <phoneticPr fontId="16" type="noConversion"/>
  </si>
  <si>
    <t>MAEU232238052</t>
    <phoneticPr fontId="16" type="noConversion"/>
  </si>
  <si>
    <t>MAEU232238064</t>
    <phoneticPr fontId="16" type="noConversion"/>
  </si>
  <si>
    <t>MAEU232238034</t>
    <phoneticPr fontId="16" type="noConversion"/>
  </si>
  <si>
    <t>MSKU9695244</t>
    <phoneticPr fontId="16" type="noConversion"/>
  </si>
  <si>
    <t>10/23 송금 完</t>
    <phoneticPr fontId="16" type="noConversion"/>
  </si>
  <si>
    <t>HARMONY TUNGAN 23084W</t>
    <phoneticPr fontId="16" type="noConversion"/>
  </si>
  <si>
    <t>SITC SHANGHAI 2320S</t>
    <phoneticPr fontId="16" type="noConversion"/>
  </si>
  <si>
    <t>DOC : 10/26 AM</t>
    <phoneticPr fontId="16" type="noConversion"/>
  </si>
  <si>
    <t>ZCSU6911703</t>
    <phoneticPr fontId="16" type="noConversion"/>
  </si>
  <si>
    <t>KNARL81GBNA087366</t>
  </si>
  <si>
    <t>KNAPG81ABJA408115</t>
  </si>
  <si>
    <t>ZCSU6801157</t>
    <phoneticPr fontId="16" type="noConversion"/>
  </si>
  <si>
    <t>WDDZF0EB5HA051909</t>
  </si>
  <si>
    <t>KNAPS81ABJA384036</t>
  </si>
  <si>
    <t>KNAPK81BDGA223034</t>
  </si>
  <si>
    <t>WBA4E9106FD896308</t>
    <phoneticPr fontId="16" type="noConversion"/>
  </si>
  <si>
    <t>KMHE341CBFA006972</t>
    <phoneticPr fontId="16" type="noConversion"/>
  </si>
  <si>
    <t>ZCSU6690475</t>
    <phoneticPr fontId="16" type="noConversion"/>
  </si>
  <si>
    <t>KNAPH81BDFA067253</t>
  </si>
  <si>
    <t>KMHFF41RBFA433362</t>
  </si>
  <si>
    <t>KNAKW815DEA582950</t>
  </si>
  <si>
    <t>KNAGL419BFA577970</t>
  </si>
  <si>
    <t>ZCSU6628756</t>
    <phoneticPr fontId="16" type="noConversion"/>
  </si>
  <si>
    <t>WBA5E5106FD674039</t>
  </si>
  <si>
    <t>KNAPK81ABHA306073</t>
  </si>
  <si>
    <t>10/20 OBL</t>
    <phoneticPr fontId="16" type="noConversion"/>
  </si>
  <si>
    <t>HYUNDAI AVANTE</t>
    <phoneticPr fontId="16" type="noConversion"/>
  </si>
  <si>
    <t>A18622</t>
  </si>
  <si>
    <t>SS CAR (수피)</t>
    <phoneticPr fontId="16" type="noConversion"/>
  </si>
  <si>
    <t>인천 - 로테르담, 네덜란드</t>
    <phoneticPr fontId="16" type="noConversion"/>
  </si>
  <si>
    <t>NIF : 1698782413110</t>
    <phoneticPr fontId="16" type="noConversion"/>
  </si>
  <si>
    <t>DOC : 10/31 FULL</t>
    <phoneticPr fontId="16" type="noConversion"/>
  </si>
  <si>
    <t>SJ LOGISTICS</t>
  </si>
  <si>
    <t>10/26 작업</t>
    <phoneticPr fontId="16" type="noConversion"/>
  </si>
  <si>
    <t>DOC : 10/30 AM</t>
    <phoneticPr fontId="16" type="noConversion"/>
  </si>
  <si>
    <t>BKG : 232641433</t>
    <phoneticPr fontId="16" type="noConversion"/>
  </si>
  <si>
    <t>BNCT 03077026</t>
    <phoneticPr fontId="16" type="noConversion"/>
  </si>
  <si>
    <t>SJLU5227743</t>
    <phoneticPr fontId="16" type="noConversion"/>
  </si>
  <si>
    <t>KMHR581EDNU375379</t>
  </si>
  <si>
    <t>KNARF81FGMA089613</t>
  </si>
  <si>
    <t>KMHE341DBJA398251</t>
  </si>
  <si>
    <t>KMHF241DBMA425908</t>
  </si>
  <si>
    <t>KNAPH81BDFA092001</t>
  </si>
  <si>
    <t>WBA5A5100GG180237</t>
  </si>
  <si>
    <t>KNAGN41CBFA081599</t>
  </si>
  <si>
    <t>BMW 528i</t>
    <phoneticPr fontId="16" type="noConversion"/>
  </si>
  <si>
    <t>KNAFK41BGHA688855</t>
  </si>
  <si>
    <t>KNAPS81ABGA171828</t>
  </si>
  <si>
    <t>KMHD841UGGU023530</t>
  </si>
  <si>
    <t>KNAPN813BGK013323</t>
  </si>
  <si>
    <t>WDDZF0EB9HA082287</t>
  </si>
  <si>
    <t>WDDWF0EB0FF067258</t>
  </si>
  <si>
    <t>BENZ C 220</t>
    <phoneticPr fontId="16" type="noConversion"/>
  </si>
  <si>
    <t>BENZ E 220D</t>
    <phoneticPr fontId="16" type="noConversion"/>
  </si>
  <si>
    <t>BMW 420D</t>
    <phoneticPr fontId="16" type="noConversion"/>
  </si>
  <si>
    <t>KMHSR81XDGU138713</t>
  </si>
  <si>
    <t>KNAGM419BFA542665</t>
  </si>
  <si>
    <t>A4231349610</t>
    <phoneticPr fontId="16" type="noConversion"/>
  </si>
  <si>
    <t>A4231349588</t>
    <phoneticPr fontId="16" type="noConversion"/>
  </si>
  <si>
    <t>BMW 420d</t>
  </si>
  <si>
    <t>WDDHF9HB6GB234899</t>
    <phoneticPr fontId="16" type="noConversion"/>
  </si>
  <si>
    <t>WBA5E5105FG055964</t>
    <phoneticPr fontId="16" type="noConversion"/>
  </si>
  <si>
    <t>A4231349602</t>
    <phoneticPr fontId="16" type="noConversion"/>
  </si>
  <si>
    <t>KNARL81GBNA093072</t>
    <phoneticPr fontId="16" type="noConversion"/>
  </si>
  <si>
    <t>A4231349603</t>
    <phoneticPr fontId="16" type="noConversion"/>
  </si>
  <si>
    <t>ZCSU8603994</t>
    <phoneticPr fontId="16" type="noConversion"/>
  </si>
  <si>
    <t>A4231349691</t>
    <phoneticPr fontId="16" type="noConversion"/>
  </si>
  <si>
    <t>TCNU4869019</t>
    <phoneticPr fontId="16" type="noConversion"/>
  </si>
  <si>
    <t>A4231349514</t>
    <phoneticPr fontId="16" type="noConversion"/>
  </si>
  <si>
    <t>BEAU6339046</t>
    <phoneticPr fontId="16" type="noConversion"/>
  </si>
  <si>
    <t>A4231349700</t>
    <phoneticPr fontId="16" type="noConversion"/>
  </si>
  <si>
    <t>ZCSU6689176</t>
    <phoneticPr fontId="16" type="noConversion"/>
  </si>
  <si>
    <t>KNAPN813BGK089471</t>
  </si>
  <si>
    <t>KMHJ3815GGU151683</t>
  </si>
  <si>
    <t>KNAPK81ABFA061936</t>
  </si>
  <si>
    <t>KMHSW81UBGU640637</t>
  </si>
  <si>
    <t>A4231349520</t>
    <phoneticPr fontId="16" type="noConversion"/>
  </si>
  <si>
    <t>만 받음</t>
    <phoneticPr fontId="16" type="noConversion"/>
  </si>
  <si>
    <t>ZCSU7873362</t>
    <phoneticPr fontId="16" type="noConversion"/>
  </si>
  <si>
    <t>A4231349519</t>
    <phoneticPr fontId="16" type="noConversion"/>
  </si>
  <si>
    <t>TGBU7166730</t>
    <phoneticPr fontId="16" type="noConversion"/>
  </si>
  <si>
    <t>TEMU7601246</t>
    <phoneticPr fontId="16" type="noConversion"/>
  </si>
  <si>
    <t>KNAPH81ABKA531697</t>
  </si>
  <si>
    <t>KNAPH81ABLA578069</t>
  </si>
  <si>
    <t>WDDHF9HBXGB312164</t>
  </si>
  <si>
    <t>WBA51AG02NCK58571</t>
  </si>
  <si>
    <t>A4231349513</t>
    <phoneticPr fontId="16" type="noConversion"/>
  </si>
  <si>
    <t>KNAPK81ABGA134371</t>
  </si>
  <si>
    <t>KNAPH81ABFA014512</t>
  </si>
  <si>
    <t>KNAGM41CBFA076790</t>
  </si>
  <si>
    <t>KMHFF41RBFA443123</t>
  </si>
  <si>
    <t>A4231349512</t>
    <phoneticPr fontId="16" type="noConversion"/>
  </si>
  <si>
    <t>BKG : 232661636</t>
    <phoneticPr fontId="16" type="noConversion"/>
  </si>
  <si>
    <t>BKG : 232661685</t>
    <phoneticPr fontId="16" type="noConversion"/>
  </si>
  <si>
    <t>BKG : 232661841</t>
    <phoneticPr fontId="16" type="noConversion"/>
  </si>
  <si>
    <t>BKG : 232661960</t>
    <phoneticPr fontId="16" type="noConversion"/>
  </si>
  <si>
    <t>BKG : 232662046</t>
    <phoneticPr fontId="16" type="noConversion"/>
  </si>
  <si>
    <t>BKG : 232662136</t>
    <phoneticPr fontId="16" type="noConversion"/>
  </si>
  <si>
    <t>BKG : 232662204</t>
    <phoneticPr fontId="16" type="noConversion"/>
  </si>
  <si>
    <t>BKG : 232662275</t>
    <phoneticPr fontId="16" type="noConversion"/>
  </si>
  <si>
    <t>SITC FUJIAN 2322S</t>
    <phoneticPr fontId="16" type="noConversion"/>
  </si>
  <si>
    <t>INC</t>
  </si>
  <si>
    <t>QDO</t>
  </si>
  <si>
    <t>VGM</t>
  </si>
  <si>
    <t>ZHONG GU DONG HAI 0XSINS1MA</t>
    <phoneticPr fontId="16" type="noConversion"/>
  </si>
  <si>
    <t>BKG : SEL1612736</t>
    <phoneticPr fontId="16" type="noConversion"/>
  </si>
  <si>
    <t>BKG : SEL1612772</t>
    <phoneticPr fontId="16" type="noConversion"/>
  </si>
  <si>
    <t>DOC : 10/27 AM</t>
    <phoneticPr fontId="16" type="noConversion"/>
  </si>
  <si>
    <t>KMHE341CBFA018907</t>
  </si>
  <si>
    <t>KMHE241CBFA020504</t>
  </si>
  <si>
    <t>DOC : 11/03 AM</t>
    <phoneticPr fontId="16" type="noConversion"/>
  </si>
  <si>
    <t>SJL23TCRI10323~D</t>
    <phoneticPr fontId="16" type="noConversion"/>
  </si>
  <si>
    <t>KMHD641UGGU026285</t>
    <phoneticPr fontId="16" type="noConversion"/>
  </si>
  <si>
    <t>TCLU5661608</t>
    <phoneticPr fontId="16" type="noConversion"/>
  </si>
  <si>
    <t>CMAU4503538</t>
    <phoneticPr fontId="16" type="noConversion"/>
  </si>
  <si>
    <t>WVWZZZ16ZFM024744</t>
  </si>
  <si>
    <t>WBA3E1103EF946730</t>
  </si>
  <si>
    <t>VOLKSWAGEN CC</t>
    <phoneticPr fontId="16" type="noConversion"/>
  </si>
  <si>
    <t>WVWZZZ3CZDE527537</t>
  </si>
  <si>
    <t>HONDA HR-V</t>
    <phoneticPr fontId="16" type="noConversion"/>
  </si>
  <si>
    <t>3HGRU5850GM200153</t>
  </si>
  <si>
    <t>WVWZZZ3CZGE509002</t>
  </si>
  <si>
    <t>WAUZZZ4G0GN040789</t>
  </si>
  <si>
    <t>WAUZZZ8V2F1109643</t>
  </si>
  <si>
    <t>HYUNDAI I40</t>
    <phoneticPr fontId="16" type="noConversion"/>
  </si>
  <si>
    <t>KMHLC41UBDU023534</t>
  </si>
  <si>
    <t>SJLU5227825</t>
    <phoneticPr fontId="16" type="noConversion"/>
  </si>
  <si>
    <t>ZIMUSEL71071370</t>
    <phoneticPr fontId="16" type="noConversion"/>
  </si>
  <si>
    <t>인천 - 비슈케크</t>
  </si>
  <si>
    <t>BISHKEK</t>
  </si>
  <si>
    <t>KMHR281EBPU614703</t>
  </si>
  <si>
    <t>KMHF341EBHA011177</t>
  </si>
  <si>
    <t>KNAG3412BMA138173</t>
  </si>
  <si>
    <t>KMHF641NBKA193586</t>
  </si>
  <si>
    <t>BKG NO : SITINTA020620</t>
    <phoneticPr fontId="16" type="noConversion"/>
  </si>
  <si>
    <t>SJL23TCRI10329-D</t>
    <phoneticPr fontId="16" type="noConversion"/>
  </si>
  <si>
    <t>TGHU7887949</t>
    <phoneticPr fontId="16" type="noConversion"/>
  </si>
  <si>
    <t>KIA BONGO</t>
  </si>
  <si>
    <t>KNCSJZ76ANK540391</t>
  </si>
  <si>
    <t>KNCSJZ76ANK545544</t>
  </si>
  <si>
    <t>G70</t>
  </si>
  <si>
    <t>KMTG641BDJU020240</t>
  </si>
  <si>
    <t>BENZ C CLASS</t>
  </si>
  <si>
    <t>MPP / EVERGREEN</t>
    <phoneticPr fontId="16" type="noConversion"/>
  </si>
  <si>
    <t>WBA4P7103GK583163</t>
    <phoneticPr fontId="16" type="noConversion"/>
  </si>
  <si>
    <t>KNAPC813BEK627326</t>
    <phoneticPr fontId="16" type="noConversion"/>
  </si>
  <si>
    <t>10/27 입금 完</t>
    <phoneticPr fontId="16" type="noConversion"/>
  </si>
  <si>
    <t>EVER OMNI 0154-012S</t>
    <phoneticPr fontId="16" type="noConversion"/>
  </si>
  <si>
    <t>BKG : 040300492774</t>
    <phoneticPr fontId="16" type="noConversion"/>
  </si>
  <si>
    <t>ICT / 02077002</t>
    <phoneticPr fontId="16" type="noConversion"/>
  </si>
  <si>
    <t>DOC : 11/06 5PM</t>
    <phoneticPr fontId="16" type="noConversion"/>
  </si>
  <si>
    <t>L3679575</t>
    <phoneticPr fontId="16" type="noConversion"/>
  </si>
  <si>
    <t>SI : 450007264</t>
    <phoneticPr fontId="16" type="noConversion"/>
  </si>
  <si>
    <t>L3682242</t>
    <phoneticPr fontId="16" type="noConversion"/>
  </si>
  <si>
    <t>SI : 450007667</t>
    <phoneticPr fontId="16" type="noConversion"/>
  </si>
  <si>
    <t>ZIMUSEL71071682</t>
    <phoneticPr fontId="16" type="noConversion"/>
  </si>
  <si>
    <t>10/27 SUR</t>
    <phoneticPr fontId="16" type="noConversion"/>
  </si>
  <si>
    <t>MAEU232390170</t>
    <phoneticPr fontId="16" type="noConversion"/>
  </si>
  <si>
    <t>KR0110900</t>
    <phoneticPr fontId="16" type="noConversion"/>
  </si>
  <si>
    <t>10/27 송금 完</t>
    <phoneticPr fontId="16" type="noConversion"/>
  </si>
  <si>
    <t>11/02 작업</t>
    <phoneticPr fontId="16" type="noConversion"/>
  </si>
  <si>
    <t>코레스타 / AK</t>
    <phoneticPr fontId="16" type="noConversion"/>
  </si>
  <si>
    <t>KR0149577</t>
    <phoneticPr fontId="16" type="noConversion"/>
  </si>
  <si>
    <t>10/30 SUR</t>
    <phoneticPr fontId="16" type="noConversion"/>
  </si>
  <si>
    <t>디텐션 비용 추가</t>
    <phoneticPr fontId="16" type="noConversion"/>
  </si>
  <si>
    <t>MSKU8621890</t>
  </si>
  <si>
    <t>KR0149413</t>
  </si>
  <si>
    <t>KR0149434</t>
  </si>
  <si>
    <t>10/30 송금 完</t>
    <phoneticPr fontId="16" type="noConversion"/>
  </si>
  <si>
    <t>010-7706-4295</t>
    <phoneticPr fontId="16" type="noConversion"/>
  </si>
  <si>
    <t>070-7706-4295</t>
    <phoneticPr fontId="16" type="noConversion"/>
  </si>
  <si>
    <t>유은경 차장</t>
    <phoneticPr fontId="16" type="noConversion"/>
  </si>
  <si>
    <t>KR0149440</t>
  </si>
  <si>
    <t>KR0149375</t>
    <phoneticPr fontId="16" type="noConversion"/>
  </si>
  <si>
    <t>HARMONY YUNGANG 23087W</t>
    <phoneticPr fontId="16" type="noConversion"/>
  </si>
  <si>
    <t>KR0149354</t>
  </si>
  <si>
    <t>김종관 부장</t>
    <phoneticPr fontId="28" type="noConversion"/>
  </si>
  <si>
    <t>오수정 부장</t>
    <phoneticPr fontId="28" type="noConversion"/>
  </si>
  <si>
    <t>오윤주 과장</t>
    <phoneticPr fontId="16" type="noConversion"/>
  </si>
  <si>
    <t>BKG NO : BW231025-18</t>
    <phoneticPr fontId="16" type="noConversion"/>
  </si>
  <si>
    <t>도착지 비용 한국 지불</t>
    <phoneticPr fontId="16" type="noConversion"/>
  </si>
  <si>
    <t>CAPTIVA</t>
  </si>
  <si>
    <t>KMHSW81UBFU435593</t>
  </si>
  <si>
    <t>HMM</t>
    <phoneticPr fontId="16" type="noConversion"/>
  </si>
  <si>
    <t>11/01 작업</t>
    <phoneticPr fontId="16" type="noConversion"/>
  </si>
  <si>
    <t>BKG : SELE26900400</t>
    <phoneticPr fontId="16" type="noConversion"/>
  </si>
  <si>
    <t>TGHU6493832</t>
    <phoneticPr fontId="16" type="noConversion"/>
  </si>
  <si>
    <t>KR0149582</t>
    <phoneticPr fontId="16" type="noConversion"/>
  </si>
  <si>
    <t>QUOTATION : CAL2300002</t>
    <phoneticPr fontId="16" type="noConversion"/>
  </si>
  <si>
    <t>QUOTATION : CAL2300006</t>
    <phoneticPr fontId="16" type="noConversion"/>
  </si>
  <si>
    <t>MRSU3161767</t>
    <phoneticPr fontId="16" type="noConversion"/>
  </si>
  <si>
    <t>KMHJT81VBCU406191</t>
    <phoneticPr fontId="16" type="noConversion"/>
  </si>
  <si>
    <t>KMHJ3815GJU540426</t>
    <phoneticPr fontId="16" type="noConversion"/>
  </si>
  <si>
    <t>BENZ C220</t>
    <phoneticPr fontId="16" type="noConversion"/>
  </si>
  <si>
    <t>WDDGF0CB9DA852900</t>
    <phoneticPr fontId="16" type="noConversion"/>
  </si>
  <si>
    <t>VOLKSWAGEN TIGUAN</t>
    <phoneticPr fontId="16" type="noConversion"/>
  </si>
  <si>
    <t>WVGZZZ5NZFW525970</t>
    <phoneticPr fontId="16" type="noConversion"/>
  </si>
  <si>
    <t>MAEU232595580</t>
    <phoneticPr fontId="16" type="noConversion"/>
  </si>
  <si>
    <t>쇼링비 : 43만원</t>
    <phoneticPr fontId="16" type="noConversion"/>
  </si>
  <si>
    <t>쇼링비 : 45만원</t>
    <phoneticPr fontId="16" type="noConversion"/>
  </si>
  <si>
    <t>40만</t>
    <phoneticPr fontId="16" type="noConversion"/>
  </si>
  <si>
    <t>INCEDA 0033S</t>
    <phoneticPr fontId="16" type="noConversion"/>
  </si>
  <si>
    <t>구주/남북 BKG[eu.bkg] eu.bkg@hmm21.com</t>
    <phoneticPr fontId="16" type="noConversion"/>
  </si>
  <si>
    <t>강은희 매니저</t>
    <phoneticPr fontId="16" type="noConversion"/>
  </si>
  <si>
    <t>02-3706-6376</t>
    <phoneticPr fontId="16" type="noConversion"/>
  </si>
  <si>
    <t>TGHU9524860</t>
    <phoneticPr fontId="16" type="noConversion"/>
  </si>
  <si>
    <t>KNADE815GJS077772</t>
  </si>
  <si>
    <t>KMHJ3815GHU412542</t>
  </si>
  <si>
    <t>KNADC815GJS118151</t>
  </si>
  <si>
    <t>KNAPL813DHK190963</t>
  </si>
  <si>
    <t>STONIC</t>
    <phoneticPr fontId="16" type="noConversion"/>
  </si>
  <si>
    <t>KNAPH81ABGA163363</t>
  </si>
  <si>
    <t>KNAFK41BGGA620914</t>
  </si>
  <si>
    <t>KNAF341BEKA811785</t>
  </si>
  <si>
    <t>KIA PRIDE</t>
  </si>
  <si>
    <t>KMHSW81UBFU334223</t>
  </si>
  <si>
    <t>KNAPS81ABFA116066</t>
  </si>
  <si>
    <t>KMHSW81UBFU497213</t>
  </si>
  <si>
    <t>KNADM412BES384831</t>
  </si>
  <si>
    <t>CIPU5206497</t>
    <phoneticPr fontId="16" type="noConversion"/>
  </si>
  <si>
    <t>PARTS</t>
    <phoneticPr fontId="16" type="noConversion"/>
  </si>
  <si>
    <t xml:space="preserve">MERCEDES BENZ E220 </t>
  </si>
  <si>
    <t>WDDHF0AB5GB296137</t>
  </si>
  <si>
    <t>KNAGS415GGA018768</t>
  </si>
  <si>
    <t>KNADN514AES994327</t>
  </si>
  <si>
    <t>KNAMC81ABFS079028</t>
  </si>
  <si>
    <t>Q'TY 44</t>
    <phoneticPr fontId="16" type="noConversion"/>
  </si>
  <si>
    <t>MRKU2706392</t>
    <phoneticPr fontId="16" type="noConversion"/>
  </si>
  <si>
    <t>KMHJU81VBFU054526</t>
  </si>
  <si>
    <t>KNAPS81BBKA515042</t>
  </si>
  <si>
    <t>KMHDG41DBFU424668</t>
  </si>
  <si>
    <t>KNAPH81ABGA178025</t>
  </si>
  <si>
    <t>HASU4011458</t>
    <phoneticPr fontId="16" type="noConversion"/>
  </si>
  <si>
    <t>KNAME81ABFS029766</t>
  </si>
  <si>
    <t>WBA3D3101FK585117</t>
  </si>
  <si>
    <t>KNAGX411BGA017573</t>
  </si>
  <si>
    <t>KNAGU415GGA066846</t>
  </si>
  <si>
    <t>Q'TY 1</t>
    <phoneticPr fontId="16" type="noConversion"/>
  </si>
  <si>
    <t>MSKU9716692</t>
    <phoneticPr fontId="16" type="noConversion"/>
  </si>
  <si>
    <t>KMHDH41UBGU599976</t>
  </si>
  <si>
    <t>KMHFF41RBFA428680</t>
  </si>
  <si>
    <t>KMHSW81UBFU419271</t>
  </si>
  <si>
    <t>PRSU8870794</t>
    <phoneticPr fontId="16" type="noConversion"/>
  </si>
  <si>
    <t>KNAPC813BFK732758</t>
  </si>
  <si>
    <t>KMHD641UGGU042998</t>
  </si>
  <si>
    <t>KNAPS81ABGA202581</t>
  </si>
  <si>
    <t>KNAPS81ABGA134182</t>
  </si>
  <si>
    <t>MRSU5084401</t>
    <phoneticPr fontId="16" type="noConversion"/>
  </si>
  <si>
    <t>KMHFF41RBGA520282</t>
  </si>
  <si>
    <t>WBAJC5107HG850571</t>
  </si>
  <si>
    <t>KMHSW81UBFU390019</t>
  </si>
  <si>
    <t>KNAPE813BFK710690</t>
  </si>
  <si>
    <t>PONU7940152</t>
    <phoneticPr fontId="16" type="noConversion"/>
  </si>
  <si>
    <t>KMHSW81UBFU378798</t>
    <phoneticPr fontId="16" type="noConversion"/>
  </si>
  <si>
    <t>10/31 WAYBILL</t>
    <phoneticPr fontId="16" type="noConversion"/>
  </si>
  <si>
    <t>VULPECULA 525E</t>
    <phoneticPr fontId="16" type="noConversion"/>
  </si>
  <si>
    <t>쇼링비 : 65만원</t>
    <phoneticPr fontId="16" type="noConversion"/>
  </si>
  <si>
    <t>BKG : SELE44803900</t>
    <phoneticPr fontId="16" type="noConversion"/>
  </si>
  <si>
    <t>DOC : 11/08 AM</t>
    <phoneticPr fontId="16" type="noConversion"/>
  </si>
  <si>
    <t>DOC : 11/10 AM</t>
    <phoneticPr fontId="16" type="noConversion"/>
  </si>
  <si>
    <t>CNC MARS 0XSIPS1MA</t>
    <phoneticPr fontId="16" type="noConversion"/>
  </si>
  <si>
    <t>10/31 SUR</t>
    <phoneticPr fontId="16" type="noConversion"/>
  </si>
  <si>
    <t>EITU1430859</t>
    <phoneticPr fontId="16" type="noConversion"/>
  </si>
  <si>
    <t>EMCJCN9113</t>
    <phoneticPr fontId="16" type="noConversion"/>
  </si>
  <si>
    <t>BKG : SEL1615844</t>
    <phoneticPr fontId="16" type="noConversion"/>
  </si>
  <si>
    <t>10/24 SUR</t>
    <phoneticPr fontId="16" type="noConversion"/>
  </si>
  <si>
    <t>KR0109464</t>
    <phoneticPr fontId="16" type="noConversion"/>
  </si>
  <si>
    <t>KNAF241BELA871686</t>
  </si>
  <si>
    <t>KMHL341DBLA011373</t>
  </si>
  <si>
    <t>KMHL341DBLA059442</t>
  </si>
  <si>
    <t>KMHLL41ABMU094135</t>
  </si>
  <si>
    <t>SI : 450441474</t>
    <phoneticPr fontId="16" type="noConversion"/>
  </si>
  <si>
    <t>11/01 WAYBILL</t>
    <phoneticPr fontId="16" type="noConversion"/>
  </si>
  <si>
    <t>11/01 송금 完</t>
    <phoneticPr fontId="16" type="noConversion"/>
  </si>
  <si>
    <t>11/01 입금 完</t>
    <phoneticPr fontId="16" type="noConversion"/>
  </si>
  <si>
    <t>운송료 : 17만원</t>
    <phoneticPr fontId="16" type="noConversion"/>
  </si>
  <si>
    <t>TCKU7831440</t>
    <phoneticPr fontId="16" type="noConversion"/>
  </si>
  <si>
    <t>운송료 : 41만원</t>
    <phoneticPr fontId="16" type="noConversion"/>
  </si>
  <si>
    <t>운송료 : 60만원</t>
    <phoneticPr fontId="16" type="noConversion"/>
  </si>
  <si>
    <t>BKG : 040300500548</t>
    <phoneticPr fontId="16" type="noConversion"/>
  </si>
  <si>
    <t>ZIMUSEL71071974</t>
    <phoneticPr fontId="16" type="noConversion"/>
  </si>
  <si>
    <t>ZIMUSEL71071975</t>
    <phoneticPr fontId="16" type="noConversion"/>
  </si>
  <si>
    <t>ZIMUSEL71071978</t>
    <phoneticPr fontId="16" type="noConversion"/>
  </si>
  <si>
    <t>(변경 전) ZIM PACIFIC 344W</t>
    <phoneticPr fontId="16" type="noConversion"/>
  </si>
  <si>
    <t>11/07 작업</t>
    <phoneticPr fontId="16" type="noConversion"/>
  </si>
  <si>
    <t>ZIMUSEL71071683</t>
    <phoneticPr fontId="16" type="noConversion"/>
  </si>
  <si>
    <t>ZIMUSEL71071684</t>
    <phoneticPr fontId="16" type="noConversion"/>
  </si>
  <si>
    <t>ZIMUSEL71071685</t>
    <phoneticPr fontId="16" type="noConversion"/>
  </si>
  <si>
    <t>ZIMUSEL71071687</t>
    <phoneticPr fontId="16" type="noConversion"/>
  </si>
  <si>
    <t>ZIMUSEL71071688</t>
    <phoneticPr fontId="16" type="noConversion"/>
  </si>
  <si>
    <t>SJL23TCRI10333~B</t>
    <phoneticPr fontId="16" type="noConversion"/>
  </si>
  <si>
    <t>W1KWF1FB2LR568764</t>
    <phoneticPr fontId="16" type="noConversion"/>
  </si>
  <si>
    <t>로버트</t>
    <phoneticPr fontId="16" type="noConversion"/>
  </si>
  <si>
    <t>BKG : ZIMUSEL71074578</t>
    <phoneticPr fontId="16" type="noConversion"/>
  </si>
  <si>
    <t>BKG : ZIMUSEL71074579</t>
    <phoneticPr fontId="16" type="noConversion"/>
  </si>
  <si>
    <t>BKG : ZIMUSEL71074580</t>
    <phoneticPr fontId="16" type="noConversion"/>
  </si>
  <si>
    <t>GLEN CANYON 59W</t>
    <phoneticPr fontId="16" type="noConversion"/>
  </si>
  <si>
    <t>DOC : 11/08 FULL</t>
    <phoneticPr fontId="16" type="noConversion"/>
  </si>
  <si>
    <t>11/09 작업</t>
    <phoneticPr fontId="16" type="noConversion"/>
  </si>
  <si>
    <t>KNAPK81ABFA051830</t>
    <phoneticPr fontId="16" type="noConversion"/>
  </si>
  <si>
    <t>MAEU232661636</t>
    <phoneticPr fontId="16" type="noConversion"/>
  </si>
  <si>
    <t>KR0149571</t>
    <phoneticPr fontId="16" type="noConversion"/>
  </si>
  <si>
    <t>KR0149435</t>
    <phoneticPr fontId="16" type="noConversion"/>
  </si>
  <si>
    <t>MAEU232661685</t>
    <phoneticPr fontId="16" type="noConversion"/>
  </si>
  <si>
    <t>MAEU232661841</t>
    <phoneticPr fontId="16" type="noConversion"/>
  </si>
  <si>
    <t>MAEU232661960</t>
    <phoneticPr fontId="16" type="noConversion"/>
  </si>
  <si>
    <t>MAEU232662046</t>
    <phoneticPr fontId="16" type="noConversion"/>
  </si>
  <si>
    <t>MAEU232662136</t>
    <phoneticPr fontId="16" type="noConversion"/>
  </si>
  <si>
    <t>MAEU232662204</t>
    <phoneticPr fontId="16" type="noConversion"/>
  </si>
  <si>
    <t>MAEU232662275</t>
    <phoneticPr fontId="16" type="noConversion"/>
  </si>
  <si>
    <t>QUOTATION : QSPOT4554999</t>
    <phoneticPr fontId="16" type="noConversion"/>
  </si>
  <si>
    <t>BKG NO : SEL1616391</t>
    <phoneticPr fontId="16" type="noConversion"/>
  </si>
  <si>
    <t>QUOTATION : QSPOT4555001</t>
    <phoneticPr fontId="16" type="noConversion"/>
  </si>
  <si>
    <t>BKG : SEL1616393</t>
    <phoneticPr fontId="16" type="noConversion"/>
  </si>
  <si>
    <t>SEL1610960</t>
    <phoneticPr fontId="16" type="noConversion"/>
  </si>
  <si>
    <t>CNEE INV : C293</t>
    <phoneticPr fontId="16" type="noConversion"/>
  </si>
  <si>
    <t>HMMU6343990</t>
    <phoneticPr fontId="16" type="noConversion"/>
  </si>
  <si>
    <t>EMCJCR6053</t>
    <phoneticPr fontId="16" type="noConversion"/>
  </si>
  <si>
    <t>딜레이 전)HARMONY YUNGANG 23086W</t>
    <phoneticPr fontId="16" type="noConversion"/>
  </si>
  <si>
    <t>DOC : 11/06 FULL</t>
    <phoneticPr fontId="16" type="noConversion"/>
  </si>
  <si>
    <t>SITC KEELUNG 2322S</t>
    <phoneticPr fontId="16" type="noConversion"/>
  </si>
  <si>
    <t>딜레이 전)SITC HAINAN 2330S</t>
    <phoneticPr fontId="16" type="noConversion"/>
  </si>
  <si>
    <t>DOC : 11/06 AM</t>
    <phoneticPr fontId="16" type="noConversion"/>
  </si>
  <si>
    <t>인천 - 몽골</t>
    <phoneticPr fontId="16" type="noConversion"/>
  </si>
  <si>
    <t>INC) THC+TR</t>
    <phoneticPr fontId="16" type="noConversion"/>
  </si>
  <si>
    <t>DONGYOUNG</t>
    <phoneticPr fontId="16" type="noConversion"/>
  </si>
  <si>
    <t>DOC : 11/09 AM</t>
    <phoneticPr fontId="16" type="noConversion"/>
  </si>
  <si>
    <t>BKG NO : KSLS2300365</t>
    <phoneticPr fontId="16" type="noConversion"/>
  </si>
  <si>
    <t>KNAPM813BLK866330</t>
  </si>
  <si>
    <t>KNAPK81ABGA124366</t>
  </si>
  <si>
    <t>KNAPC813BFK686004</t>
  </si>
  <si>
    <t>KNAGX415GGA094869</t>
  </si>
  <si>
    <t>EMCU8309837</t>
    <phoneticPr fontId="16" type="noConversion"/>
  </si>
  <si>
    <t>SALVA2BN9GH165007</t>
  </si>
  <si>
    <t>WDCGG8EB5DG065386</t>
  </si>
  <si>
    <t>KMHSW81UBDU002365</t>
  </si>
  <si>
    <t>WVWZZZ3CZDE569970</t>
  </si>
  <si>
    <t>LAND ROVER EVOQUE</t>
    <phoneticPr fontId="16" type="noConversion"/>
  </si>
  <si>
    <t>MERCEDES-BENZ GLK</t>
    <phoneticPr fontId="16" type="noConversion"/>
  </si>
  <si>
    <t>23 0626650</t>
    <phoneticPr fontId="16" type="noConversion"/>
  </si>
  <si>
    <t>DOC : 11/15 AM</t>
    <phoneticPr fontId="16" type="noConversion"/>
  </si>
  <si>
    <t>11/08 작업</t>
    <phoneticPr fontId="16" type="noConversion"/>
  </si>
  <si>
    <t>QUOTATION : W231100134815</t>
    <phoneticPr fontId="16" type="noConversion"/>
  </si>
  <si>
    <t>BKG : 10670684</t>
    <phoneticPr fontId="16" type="noConversion"/>
  </si>
  <si>
    <t>11/03 입금 完</t>
    <phoneticPr fontId="16" type="noConversion"/>
  </si>
  <si>
    <t>KR0149398</t>
  </si>
  <si>
    <t>11/03 송금 完</t>
    <phoneticPr fontId="16" type="noConversion"/>
  </si>
  <si>
    <t>KNAGT411BGA030937</t>
  </si>
  <si>
    <t>KMHE341DBGA179661</t>
  </si>
  <si>
    <t>KMHE341CBGA186469</t>
  </si>
  <si>
    <t>KMHE341DBHA314485</t>
  </si>
  <si>
    <t>XIN YU JIN XIANG 2383W</t>
    <phoneticPr fontId="16" type="noConversion"/>
  </si>
  <si>
    <t>스마일 / 이레</t>
    <phoneticPr fontId="16" type="noConversion"/>
  </si>
  <si>
    <t>KK 친구</t>
    <phoneticPr fontId="16" type="noConversion"/>
  </si>
  <si>
    <t>SEGU4695435</t>
    <phoneticPr fontId="16" type="noConversion"/>
  </si>
  <si>
    <t>KMHSW81UBJU826182</t>
  </si>
  <si>
    <t>KNANE81BBMS033847</t>
  </si>
  <si>
    <t>KNAPM813DJK465657</t>
  </si>
  <si>
    <t>ACCENT </t>
  </si>
  <si>
    <t>KMHCS41BEKU481660</t>
  </si>
  <si>
    <t>BKG : ZIMUSEL71074906</t>
    <phoneticPr fontId="16" type="noConversion"/>
  </si>
  <si>
    <t>BKG : ZIMUSEL71074907</t>
    <phoneticPr fontId="16" type="noConversion"/>
  </si>
  <si>
    <t>BKG : ZIMUSEL71074910</t>
    <phoneticPr fontId="16" type="noConversion"/>
  </si>
  <si>
    <t>BKG : ZIMUSEL71074909</t>
    <phoneticPr fontId="16" type="noConversion"/>
  </si>
  <si>
    <t>BKG : ZIMUSEL71074905</t>
    <phoneticPr fontId="16" type="noConversion"/>
  </si>
  <si>
    <t>스마일쇼링</t>
    <phoneticPr fontId="16" type="noConversion"/>
  </si>
  <si>
    <t>010-9626-7887</t>
    <phoneticPr fontId="16" type="noConversion"/>
  </si>
  <si>
    <t>GLEN CANYON 59W</t>
  </si>
  <si>
    <t>KNAGS416BKA305227</t>
  </si>
  <si>
    <t>KLYDA487DHC239295</t>
  </si>
  <si>
    <t>KNAB3511BKT459064</t>
  </si>
  <si>
    <t>KNAB5511BJT345307</t>
  </si>
  <si>
    <t>KNAB6511BJT379180</t>
  </si>
  <si>
    <t>SEL1604592B</t>
    <phoneticPr fontId="16" type="noConversion"/>
  </si>
  <si>
    <t>ZIMUSEL71071371</t>
    <phoneticPr fontId="16" type="noConversion"/>
  </si>
  <si>
    <t>ZIMUSEL71071372</t>
    <phoneticPr fontId="16" type="noConversion"/>
  </si>
  <si>
    <t>ZIMUSEL71071374</t>
    <phoneticPr fontId="16" type="noConversion"/>
  </si>
  <si>
    <t>ZIMUSEL71071514</t>
    <phoneticPr fontId="16" type="noConversion"/>
  </si>
  <si>
    <t>ZIMUSEL71071523</t>
    <phoneticPr fontId="16" type="noConversion"/>
  </si>
  <si>
    <t>ZIMUSEL71071522</t>
    <phoneticPr fontId="16" type="noConversion"/>
  </si>
  <si>
    <t>ZIMUSEL71071973</t>
    <phoneticPr fontId="16" type="noConversion"/>
  </si>
  <si>
    <t>ZIMUSEL71071690</t>
    <phoneticPr fontId="16" type="noConversion"/>
  </si>
  <si>
    <t>카라야</t>
    <phoneticPr fontId="16" type="noConversion"/>
  </si>
  <si>
    <t>부산 - 포티</t>
  </si>
  <si>
    <t>KMHSW81XBGU677709</t>
  </si>
  <si>
    <t xml:space="preserve">FORD MONDEO </t>
  </si>
  <si>
    <t>WF0DXXWPCFFS81081</t>
  </si>
  <si>
    <t>BKG : ZIMUSEL71075014</t>
    <phoneticPr fontId="16" type="noConversion"/>
  </si>
  <si>
    <t>BKG : ZIMUSEL71075012</t>
    <phoneticPr fontId="16" type="noConversion"/>
  </si>
  <si>
    <t>SJL23TCRI11301~B</t>
    <phoneticPr fontId="16" type="noConversion"/>
  </si>
  <si>
    <t>SJL23TCRI11303~E</t>
    <phoneticPr fontId="16" type="noConversion"/>
  </si>
  <si>
    <t>BKG : ZIMUSEL71075025</t>
    <phoneticPr fontId="16" type="noConversion"/>
  </si>
  <si>
    <t>KMHE341DBKA509318</t>
  </si>
  <si>
    <t>11/06 SUR</t>
    <phoneticPr fontId="16" type="noConversion"/>
  </si>
  <si>
    <t>11/06 OBL</t>
    <phoneticPr fontId="16" type="noConversion"/>
  </si>
  <si>
    <t>EVER BREED 0156-077S</t>
    <phoneticPr fontId="16" type="noConversion"/>
  </si>
  <si>
    <t>11/11 작업</t>
    <phoneticPr fontId="16" type="noConversion"/>
  </si>
  <si>
    <t>DOC : 11/16 AM</t>
    <phoneticPr fontId="16" type="noConversion"/>
  </si>
  <si>
    <t>SELE44803900</t>
    <phoneticPr fontId="16" type="noConversion"/>
  </si>
  <si>
    <t>POD FREETIME : 21 DAYS</t>
    <phoneticPr fontId="16" type="noConversion"/>
  </si>
  <si>
    <t>POD FREETIME : 30 DAYS</t>
    <phoneticPr fontId="16" type="noConversion"/>
  </si>
  <si>
    <t>POD FREETIME : 14 DAYS</t>
    <phoneticPr fontId="16" type="noConversion"/>
  </si>
  <si>
    <t>POD FREETIME : 12 DAYS</t>
    <phoneticPr fontId="16" type="noConversion"/>
  </si>
  <si>
    <t>A16068</t>
    <phoneticPr fontId="16" type="noConversion"/>
  </si>
  <si>
    <t>BKG : 040300510896</t>
    <phoneticPr fontId="16" type="noConversion"/>
  </si>
  <si>
    <t>TS : CNTAO</t>
    <phoneticPr fontId="16" type="noConversion"/>
  </si>
  <si>
    <t>BKG : 040300510900</t>
    <phoneticPr fontId="16" type="noConversion"/>
  </si>
  <si>
    <t>사사키</t>
    <phoneticPr fontId="16" type="noConversion"/>
  </si>
  <si>
    <t>010-8473-4808</t>
    <phoneticPr fontId="16" type="noConversion"/>
  </si>
  <si>
    <t>SITC XIANDE 2322S</t>
    <phoneticPr fontId="16" type="noConversion"/>
  </si>
  <si>
    <t>DOC : 11/13 AM</t>
    <phoneticPr fontId="16" type="noConversion"/>
  </si>
  <si>
    <t>EGLV040300500548</t>
    <phoneticPr fontId="16" type="noConversion"/>
  </si>
  <si>
    <t>EGLV040300492774</t>
    <phoneticPr fontId="16" type="noConversion"/>
  </si>
  <si>
    <t>KLACA26YDFB009387</t>
    <phoneticPr fontId="16" type="noConversion"/>
  </si>
  <si>
    <t>BENZ C220 D</t>
    <phoneticPr fontId="16" type="noConversion"/>
  </si>
  <si>
    <t>A4231349795</t>
    <phoneticPr fontId="16" type="noConversion"/>
  </si>
  <si>
    <t>KNAPH81ADFA020796</t>
  </si>
  <si>
    <t>KMHSW81UBFU426002</t>
  </si>
  <si>
    <t>KNAFJ41BGHA687191</t>
  </si>
  <si>
    <t>KMHFF41RBGA528091</t>
  </si>
  <si>
    <t>11/07 SUR</t>
    <phoneticPr fontId="16" type="noConversion"/>
  </si>
  <si>
    <t>KMHSR81XDFU073797</t>
  </si>
  <si>
    <t>KNAPL813BHK191921</t>
  </si>
  <si>
    <t>KMHLB41UBEU053699</t>
  </si>
  <si>
    <t>KNAGW411BGA054016</t>
  </si>
  <si>
    <t>KMHE341CBFA056103</t>
  </si>
  <si>
    <t>KMHSW81UBFU417917</t>
  </si>
  <si>
    <t>KLAJA698DEK610397</t>
  </si>
  <si>
    <t>PYT</t>
    <phoneticPr fontId="16" type="noConversion"/>
  </si>
  <si>
    <t>RIZHAO ORIENT M126W</t>
    <phoneticPr fontId="16" type="noConversion"/>
  </si>
  <si>
    <t>KMHE3411BFA002804</t>
    <phoneticPr fontId="16" type="noConversion"/>
  </si>
  <si>
    <t>WDDWF0EB8HR253986</t>
    <phoneticPr fontId="16" type="noConversion"/>
  </si>
  <si>
    <t>KMHDG41UBGU603547</t>
  </si>
  <si>
    <t>KNAMC81ABGS210278</t>
  </si>
  <si>
    <t>KNAFJ41BBFA287079</t>
  </si>
  <si>
    <t>KNAMC81ABFS030158</t>
  </si>
  <si>
    <t>KMHCS51UGGU254762</t>
  </si>
  <si>
    <t>KMHD841UGGU173626</t>
  </si>
  <si>
    <t>KMHE341CBHA300905</t>
  </si>
  <si>
    <t>AUDI A7</t>
    <phoneticPr fontId="16" type="noConversion"/>
  </si>
  <si>
    <t>WAUZZZ4G4GN087422</t>
  </si>
  <si>
    <t>MERCEDES BENZ 220D</t>
    <phoneticPr fontId="16" type="noConversion"/>
  </si>
  <si>
    <t>WDDWF0EB9FF029916</t>
  </si>
  <si>
    <t>MERCEDES BENZ E350D</t>
    <phoneticPr fontId="16" type="noConversion"/>
  </si>
  <si>
    <t>WDDZF3DB7HA204325</t>
  </si>
  <si>
    <t>MERCEDES BENZ GLC</t>
    <phoneticPr fontId="16" type="noConversion"/>
  </si>
  <si>
    <t>WDC0G0FB5GF101217</t>
  </si>
  <si>
    <t>KMHR381ABLU157751</t>
  </si>
  <si>
    <t>KMHSW81UBFU422278</t>
  </si>
  <si>
    <t>KNAPE813BEK659841</t>
  </si>
  <si>
    <t>KNAGM419BFA561406</t>
  </si>
  <si>
    <t>ZIMUSEL71074578</t>
    <phoneticPr fontId="16" type="noConversion"/>
  </si>
  <si>
    <t>TCNU6976910</t>
    <phoneticPr fontId="16" type="noConversion"/>
  </si>
  <si>
    <t>ZCSU8745495</t>
    <phoneticPr fontId="16" type="noConversion"/>
  </si>
  <si>
    <t>A4231349796</t>
    <phoneticPr fontId="16" type="noConversion"/>
  </si>
  <si>
    <t>ZCSU7684590</t>
    <phoneticPr fontId="16" type="noConversion"/>
  </si>
  <si>
    <t>A4231349799</t>
    <phoneticPr fontId="16" type="noConversion"/>
  </si>
  <si>
    <t>TCNU4635392</t>
    <phoneticPr fontId="16" type="noConversion"/>
  </si>
  <si>
    <t>A4231349994</t>
    <phoneticPr fontId="16" type="noConversion"/>
  </si>
  <si>
    <t>KNARL81GBNA123374</t>
  </si>
  <si>
    <t>SALRA2BNXJA065841</t>
  </si>
  <si>
    <t>KMHDG41DBEU168675</t>
  </si>
  <si>
    <t>KMHD641UGHU400018</t>
  </si>
  <si>
    <t>A4231349976</t>
    <phoneticPr fontId="16" type="noConversion"/>
  </si>
  <si>
    <t>KMHSW81UDFU442146</t>
  </si>
  <si>
    <t>A4231349975</t>
    <phoneticPr fontId="16" type="noConversion"/>
  </si>
  <si>
    <t>KNAPE813BFK749251</t>
  </si>
  <si>
    <t>KNAGU415GGA038839</t>
  </si>
  <si>
    <t>KMHSW81UBFU379101</t>
  </si>
  <si>
    <t>KNAPH81ABFA051249</t>
  </si>
  <si>
    <t>KMHJT81VBFU076505</t>
  </si>
  <si>
    <t>KMHDG41DBEU139073</t>
  </si>
  <si>
    <t>KMHLB41UGGU084563</t>
  </si>
  <si>
    <t>KNAPC813BEK678401</t>
  </si>
  <si>
    <t>A4231349978</t>
    <phoneticPr fontId="16" type="noConversion"/>
  </si>
  <si>
    <t>KMHJT81VBFU990207</t>
    <phoneticPr fontId="16" type="noConversion"/>
  </si>
  <si>
    <t>KMHCT41EBFU835869</t>
    <phoneticPr fontId="16" type="noConversion"/>
  </si>
  <si>
    <t>BKG : SEL23110805</t>
    <phoneticPr fontId="16" type="noConversion"/>
  </si>
  <si>
    <t>반입 부킹 : HTFR2311070741</t>
    <phoneticPr fontId="16" type="noConversion"/>
  </si>
  <si>
    <t>016-12002</t>
    <phoneticPr fontId="16" type="noConversion"/>
  </si>
  <si>
    <t>선사 코드 : RZF // 포트 코드 : CNTTT</t>
    <phoneticPr fontId="16" type="noConversion"/>
  </si>
  <si>
    <t>DOC : 11/10 5 PM</t>
    <phoneticPr fontId="16" type="noConversion"/>
  </si>
  <si>
    <t>BKG : SEL23110803</t>
    <phoneticPr fontId="16" type="noConversion"/>
  </si>
  <si>
    <t>MAEU232641433</t>
    <phoneticPr fontId="16" type="noConversion"/>
  </si>
  <si>
    <t>HLBU3414523</t>
    <phoneticPr fontId="16" type="noConversion"/>
  </si>
  <si>
    <t>HLC0526091</t>
    <phoneticPr fontId="16" type="noConversion"/>
  </si>
  <si>
    <t>KMHCT41UBFU763620</t>
  </si>
  <si>
    <t>KMHCU41UBFU800291</t>
  </si>
  <si>
    <t>KMHCS51UGGU230647</t>
  </si>
  <si>
    <t>KMHCU51UBFU213496</t>
  </si>
  <si>
    <t>KMHCU41UBFU842687</t>
  </si>
  <si>
    <t>11/07 송금 完</t>
    <phoneticPr fontId="16" type="noConversion"/>
  </si>
  <si>
    <t>11/06 입금 完</t>
    <phoneticPr fontId="16" type="noConversion"/>
  </si>
  <si>
    <t>11/08 WAYBILL</t>
    <phoneticPr fontId="16" type="noConversion"/>
  </si>
  <si>
    <t>ZIMUSEL71075025</t>
    <phoneticPr fontId="16" type="noConversion"/>
  </si>
  <si>
    <t>XIN MING ZHOU 20 3002UW</t>
    <phoneticPr fontId="16" type="noConversion"/>
  </si>
  <si>
    <t>SEGU5685046</t>
    <phoneticPr fontId="16" type="noConversion"/>
  </si>
  <si>
    <t>A4231349998</t>
    <phoneticPr fontId="16" type="noConversion"/>
  </si>
  <si>
    <t>11/02 OBL</t>
    <phoneticPr fontId="16" type="noConversion"/>
  </si>
  <si>
    <t>BMOU4750258</t>
    <phoneticPr fontId="16" type="noConversion"/>
  </si>
  <si>
    <t>A4231349999</t>
    <phoneticPr fontId="16" type="noConversion"/>
  </si>
  <si>
    <t>ZCSU6113046</t>
    <phoneticPr fontId="16" type="noConversion"/>
  </si>
  <si>
    <t>A4231349983</t>
    <phoneticPr fontId="16" type="noConversion"/>
  </si>
  <si>
    <t>ZIMUSEL71074905</t>
    <phoneticPr fontId="16" type="noConversion"/>
  </si>
  <si>
    <t>ZCSU8786616</t>
    <phoneticPr fontId="16" type="noConversion"/>
  </si>
  <si>
    <t>A4231349974</t>
    <phoneticPr fontId="16" type="noConversion"/>
  </si>
  <si>
    <t>TGBU5958682</t>
    <phoneticPr fontId="16" type="noConversion"/>
  </si>
  <si>
    <t>ZIMUSEL71075014</t>
    <phoneticPr fontId="16" type="noConversion"/>
  </si>
  <si>
    <t>TGCU5077200</t>
    <phoneticPr fontId="16" type="noConversion"/>
  </si>
  <si>
    <t>TCNU5394345</t>
    <phoneticPr fontId="16" type="noConversion"/>
  </si>
  <si>
    <t>HYUNDAI I40 SALOON</t>
  </si>
  <si>
    <t>L3688827</t>
    <phoneticPr fontId="16" type="noConversion"/>
  </si>
  <si>
    <t>KNAGM419BFA549604</t>
    <phoneticPr fontId="16" type="noConversion"/>
  </si>
  <si>
    <t>KNAPC813BFK739216</t>
    <phoneticPr fontId="16" type="noConversion"/>
  </si>
  <si>
    <t>KNAMB81ABFS009628</t>
    <phoneticPr fontId="16" type="noConversion"/>
  </si>
  <si>
    <t>SI : 451059414</t>
    <phoneticPr fontId="16" type="noConversion"/>
  </si>
  <si>
    <t>CMAU3631405</t>
    <phoneticPr fontId="16" type="noConversion"/>
  </si>
  <si>
    <t>KNAFK412BFA930556</t>
    <phoneticPr fontId="16" type="noConversion"/>
  </si>
  <si>
    <t>ZIMUSEL71074580</t>
    <phoneticPr fontId="16" type="noConversion"/>
  </si>
  <si>
    <t>KMHCS41UBFU757306</t>
    <phoneticPr fontId="16" type="noConversion"/>
  </si>
  <si>
    <t>ZIMUSEL71074909</t>
    <phoneticPr fontId="16" type="noConversion"/>
  </si>
  <si>
    <t>ZIMUSEL71074907</t>
    <phoneticPr fontId="16" type="noConversion"/>
  </si>
  <si>
    <t>QUOTATION : QSPOT4591776</t>
    <phoneticPr fontId="16" type="noConversion"/>
  </si>
  <si>
    <t>BKG : SEL1618862</t>
    <phoneticPr fontId="16" type="noConversion"/>
  </si>
  <si>
    <t>ZIMUSEL71074910</t>
    <phoneticPr fontId="16" type="noConversion"/>
  </si>
  <si>
    <t>BKG : SEL1618788A</t>
    <phoneticPr fontId="16" type="noConversion"/>
  </si>
  <si>
    <t>BKG : SEL1618788B</t>
    <phoneticPr fontId="16" type="noConversion"/>
  </si>
  <si>
    <t>BKG : SEL1618788C</t>
    <phoneticPr fontId="16" type="noConversion"/>
  </si>
  <si>
    <t>DOC : 11/22 AM</t>
    <phoneticPr fontId="16" type="noConversion"/>
  </si>
  <si>
    <t>BKG : SEL1618999</t>
    <phoneticPr fontId="16" type="noConversion"/>
  </si>
  <si>
    <t>ZIMUSEL71074906</t>
    <phoneticPr fontId="16" type="noConversion"/>
  </si>
  <si>
    <t>ZIMUSEL71075012</t>
    <phoneticPr fontId="16" type="noConversion"/>
  </si>
  <si>
    <t>DOC : 11/16 FULL</t>
    <phoneticPr fontId="16" type="noConversion"/>
  </si>
  <si>
    <t>딜레이 전) XIN MING ZHOU 20 2962UW</t>
    <phoneticPr fontId="16" type="noConversion"/>
  </si>
  <si>
    <t>SONGA PANTHER 0XSIRS1MA</t>
    <phoneticPr fontId="16" type="noConversion"/>
  </si>
  <si>
    <t>AXIU1600583</t>
    <phoneticPr fontId="16" type="noConversion"/>
  </si>
  <si>
    <t>L3691152</t>
    <phoneticPr fontId="16" type="noConversion"/>
  </si>
  <si>
    <t>쇼링 58만 청구</t>
    <phoneticPr fontId="16" type="noConversion"/>
  </si>
  <si>
    <t>11/14 작업</t>
    <phoneticPr fontId="16" type="noConversion"/>
  </si>
  <si>
    <t>MRKU2201543</t>
    <phoneticPr fontId="16" type="noConversion"/>
  </si>
  <si>
    <t>딜레이 +100</t>
    <phoneticPr fontId="16" type="noConversion"/>
  </si>
  <si>
    <t>오토트란지트무역</t>
    <phoneticPr fontId="16" type="noConversion"/>
  </si>
  <si>
    <t>SITC SHANGHAI 2322S</t>
    <phoneticPr fontId="16" type="noConversion"/>
  </si>
  <si>
    <t>계근표 중량</t>
    <phoneticPr fontId="16" type="noConversion"/>
  </si>
  <si>
    <t>11/08 송금 完</t>
    <phoneticPr fontId="16" type="noConversion"/>
  </si>
  <si>
    <t>11/09 송금 完</t>
    <phoneticPr fontId="16" type="noConversion"/>
  </si>
  <si>
    <t>KNAPS81ABHA326611</t>
    <phoneticPr fontId="16" type="noConversion"/>
  </si>
  <si>
    <t>BKG : ZIMUSEL71075739</t>
    <phoneticPr fontId="16" type="noConversion"/>
  </si>
  <si>
    <t>BKG : ZIMUSEL71075738</t>
    <phoneticPr fontId="16" type="noConversion"/>
  </si>
  <si>
    <t>NAVIOS AMARILLO 50W</t>
    <phoneticPr fontId="16" type="noConversion"/>
  </si>
  <si>
    <t>DOC : 11/15 FULL</t>
    <phoneticPr fontId="16" type="noConversion"/>
  </si>
  <si>
    <t>BKG : SITINTA021047</t>
    <phoneticPr fontId="16" type="noConversion"/>
  </si>
  <si>
    <t>KNAPE813BEK652067</t>
    <phoneticPr fontId="16" type="noConversion"/>
  </si>
  <si>
    <t>KNAMC81ABGS082348</t>
    <phoneticPr fontId="16" type="noConversion"/>
  </si>
  <si>
    <t>KMHDG41DBFU419595</t>
    <phoneticPr fontId="16" type="noConversion"/>
  </si>
  <si>
    <t>HLCUSEL231109137</t>
    <phoneticPr fontId="16" type="noConversion"/>
  </si>
  <si>
    <t>SEL1615844</t>
    <phoneticPr fontId="16" type="noConversion"/>
  </si>
  <si>
    <t>SEL1610463A</t>
    <phoneticPr fontId="16" type="noConversion"/>
  </si>
  <si>
    <t>11.10 SUR</t>
    <phoneticPr fontId="16" type="noConversion"/>
  </si>
  <si>
    <t>TGBU8678129</t>
    <phoneticPr fontId="16" type="noConversion"/>
  </si>
  <si>
    <t>EMCNDC3703</t>
    <phoneticPr fontId="16" type="noConversion"/>
  </si>
  <si>
    <t>A20948</t>
  </si>
  <si>
    <t>KNARH81FGPA197388</t>
  </si>
  <si>
    <t>4T1BF1FK4DU641703</t>
  </si>
  <si>
    <t>4T1BF1FK5DU644030</t>
  </si>
  <si>
    <t>4T1BF1FK7DU710805</t>
  </si>
  <si>
    <t>KNAMC81ABKS460501</t>
    <phoneticPr fontId="16" type="noConversion"/>
  </si>
  <si>
    <t>WSCU7242620</t>
    <phoneticPr fontId="16" type="noConversion"/>
  </si>
  <si>
    <t>WJSU5027010</t>
    <phoneticPr fontId="16" type="noConversion"/>
  </si>
  <si>
    <t>KNALB415BKA168433</t>
  </si>
  <si>
    <t>4T1BF1FK6DU709533</t>
  </si>
  <si>
    <t>KMHL141EBLA046676</t>
  </si>
  <si>
    <t>KNAFH22139A014621</t>
  </si>
  <si>
    <t>KNALM415BCA092320</t>
  </si>
  <si>
    <t>KMHF241EBKA272592</t>
  </si>
  <si>
    <t>KNALL415BDA138120</t>
  </si>
  <si>
    <t>KIA K8</t>
  </si>
  <si>
    <t>KNAM141BBNA009125</t>
  </si>
  <si>
    <t>ZCSU8606139</t>
    <phoneticPr fontId="16" type="noConversion"/>
  </si>
  <si>
    <t>기존 스케줄)HYUNDAI NEPTUNE 031W</t>
    <phoneticPr fontId="16" type="noConversion"/>
  </si>
  <si>
    <t>HMM PROMISE 035W</t>
    <phoneticPr fontId="16" type="noConversion"/>
  </si>
  <si>
    <t>BKG NO : SEL23111403</t>
    <phoneticPr fontId="16" type="noConversion"/>
  </si>
  <si>
    <t>RIZHAO ORIENT M128W</t>
    <phoneticPr fontId="16" type="noConversion"/>
  </si>
  <si>
    <t>반입넘버 : HTFR2311080740</t>
    <phoneticPr fontId="16" type="noConversion"/>
  </si>
  <si>
    <t>TSLU0501167</t>
    <phoneticPr fontId="16" type="noConversion"/>
  </si>
  <si>
    <t>11/13 송금 完</t>
    <phoneticPr fontId="16" type="noConversion"/>
  </si>
  <si>
    <t>딜레이 전)RIZHAO ORIENT M126W</t>
    <phoneticPr fontId="16" type="noConversion"/>
  </si>
  <si>
    <t>변경 전1)EVER LEGION 0BEGJW1MA</t>
    <phoneticPr fontId="16" type="noConversion"/>
  </si>
  <si>
    <t>변경 전2)APL NUMBER 9 0BEGLW1MA</t>
    <phoneticPr fontId="16" type="noConversion"/>
  </si>
  <si>
    <t>CMA CGM PATAGONIA 0MEGJW1MA</t>
    <phoneticPr fontId="16" type="noConversion"/>
  </si>
  <si>
    <t>WJAXOTIC2311359A~D</t>
    <phoneticPr fontId="16" type="noConversion"/>
  </si>
  <si>
    <t>RIZHAO ORIENT M127W</t>
    <phoneticPr fontId="16" type="noConversion"/>
  </si>
  <si>
    <t>WJAXOTTC2311513A~D</t>
    <phoneticPr fontId="16" type="noConversion"/>
  </si>
  <si>
    <t>WJAXOTTC2311514A~D</t>
    <phoneticPr fontId="16" type="noConversion"/>
  </si>
  <si>
    <t>KORNADO</t>
  </si>
  <si>
    <t>TLLU4113681</t>
    <phoneticPr fontId="16" type="noConversion"/>
  </si>
  <si>
    <t>EMCNDC3783</t>
    <phoneticPr fontId="16" type="noConversion"/>
  </si>
  <si>
    <t>A20373</t>
    <phoneticPr fontId="16" type="noConversion"/>
  </si>
  <si>
    <t>2023년 12월 선적스케줄 (명성해운)</t>
    <phoneticPr fontId="16" type="noConversion"/>
  </si>
  <si>
    <t>ZCSU7993476</t>
    <phoneticPr fontId="16" type="noConversion"/>
  </si>
  <si>
    <t>쇼링 청구</t>
    <phoneticPr fontId="16" type="noConversion"/>
  </si>
  <si>
    <t>DOC : 11/29 AM</t>
    <phoneticPr fontId="16" type="noConversion"/>
  </si>
  <si>
    <t>BKG : SELE89599900</t>
    <phoneticPr fontId="16" type="noConversion"/>
  </si>
  <si>
    <t>11/20 작업</t>
    <phoneticPr fontId="16" type="noConversion"/>
  </si>
  <si>
    <t>부킹 캔슬 함</t>
    <phoneticPr fontId="16" type="noConversion"/>
  </si>
  <si>
    <t>11/15 작업</t>
    <phoneticPr fontId="16" type="noConversion"/>
  </si>
  <si>
    <t>010-2492-9296</t>
    <phoneticPr fontId="16" type="noConversion"/>
  </si>
  <si>
    <t>DM쇼링</t>
    <phoneticPr fontId="16" type="noConversion"/>
  </si>
  <si>
    <t>DM / 이레</t>
    <phoneticPr fontId="16" type="noConversion"/>
  </si>
  <si>
    <t>RIZHAO ORIENT M128W</t>
  </si>
  <si>
    <t>SEL1616391</t>
    <phoneticPr fontId="16" type="noConversion"/>
  </si>
  <si>
    <t>11/14 SUR</t>
    <phoneticPr fontId="16" type="noConversion"/>
  </si>
  <si>
    <t>BKG : SEL23111505</t>
    <phoneticPr fontId="16" type="noConversion"/>
  </si>
  <si>
    <t>반입 부킹 : HTFR2311140719</t>
    <phoneticPr fontId="16" type="noConversion"/>
  </si>
  <si>
    <t>KNAGS416BLA351399</t>
  </si>
  <si>
    <t>KNAGT416BLA388812</t>
  </si>
  <si>
    <t>KNAL6418BLA231384</t>
  </si>
  <si>
    <t>KMHD641LBLU046542</t>
  </si>
  <si>
    <t>SI : 451702791</t>
    <phoneticPr fontId="16" type="noConversion"/>
  </si>
  <si>
    <t>KNAGT416BLA383668</t>
  </si>
  <si>
    <t>KNAGS416BLA385918</t>
  </si>
  <si>
    <t>KMHLM41ABMU010328</t>
  </si>
  <si>
    <t>KMHL341DBLA042690</t>
  </si>
  <si>
    <t>CMAU7783411</t>
    <phoneticPr fontId="16" type="noConversion"/>
  </si>
  <si>
    <t>SI : 451702908</t>
    <phoneticPr fontId="16" type="noConversion"/>
  </si>
  <si>
    <t>SI : 451282462</t>
    <phoneticPr fontId="16" type="noConversion"/>
  </si>
  <si>
    <t>BONGO III</t>
    <phoneticPr fontId="16" type="noConversion"/>
  </si>
  <si>
    <t>TGHU8826491</t>
    <phoneticPr fontId="16" type="noConversion"/>
  </si>
  <si>
    <t>A4231349809</t>
    <phoneticPr fontId="16" type="noConversion"/>
  </si>
  <si>
    <t>KNAPE813BFK740533</t>
  </si>
  <si>
    <t>KNAPK81ABGA221364</t>
  </si>
  <si>
    <t>KMHCS41BEGU953623</t>
    <phoneticPr fontId="16" type="noConversion"/>
  </si>
  <si>
    <t>KNAPK81BDFA007208</t>
    <phoneticPr fontId="16" type="noConversion"/>
  </si>
  <si>
    <t>ZZD871287</t>
    <phoneticPr fontId="16" type="noConversion"/>
  </si>
  <si>
    <t>KMHLR41JGMU012597</t>
  </si>
  <si>
    <t>KMHSN81XBHU214673</t>
  </si>
  <si>
    <t>WDDHF0CB4EB079964</t>
  </si>
  <si>
    <t>KNAPN813BGK068570</t>
  </si>
  <si>
    <t>BENZ-E220</t>
    <phoneticPr fontId="16" type="noConversion"/>
  </si>
  <si>
    <t>ZIMUSEL71075738</t>
    <phoneticPr fontId="16" type="noConversion"/>
  </si>
  <si>
    <t>KNAB6513BJT436169</t>
  </si>
  <si>
    <t>KLYDC487DLC474705</t>
  </si>
  <si>
    <t>KNAB1911BLT574393</t>
  </si>
  <si>
    <t>KNAB3513BHT082866</t>
  </si>
  <si>
    <t>KNAB3511BJT207991</t>
    <phoneticPr fontId="16" type="noConversion"/>
  </si>
  <si>
    <t>KNAB1911BHT106891</t>
    <phoneticPr fontId="16" type="noConversion"/>
  </si>
  <si>
    <t>A15289</t>
    <phoneticPr fontId="16" type="noConversion"/>
  </si>
  <si>
    <t>11/16 SUR</t>
    <phoneticPr fontId="16" type="noConversion"/>
  </si>
  <si>
    <t>변경 전)HYUNDAI TOKYO 0149W</t>
    <phoneticPr fontId="16" type="noConversion"/>
  </si>
  <si>
    <t>QUOTATION : QSPOT4640711</t>
    <phoneticPr fontId="16" type="noConversion"/>
  </si>
  <si>
    <t>BKG : SEL1622383</t>
    <phoneticPr fontId="16" type="noConversion"/>
  </si>
  <si>
    <t>SEASPAN EMERALD 26W</t>
    <phoneticPr fontId="16" type="noConversion"/>
  </si>
  <si>
    <t>DOC : 11/23 AM</t>
    <phoneticPr fontId="16" type="noConversion"/>
  </si>
  <si>
    <t>WSCU9698630</t>
    <phoneticPr fontId="16" type="noConversion"/>
  </si>
  <si>
    <t>BKG : ZIMUSEL71076557</t>
    <phoneticPr fontId="16" type="noConversion"/>
  </si>
  <si>
    <t>BKG : ZIMUSEL71076560</t>
    <phoneticPr fontId="16" type="noConversion"/>
  </si>
  <si>
    <t>KNCSJZ76ACK679218</t>
    <phoneticPr fontId="16" type="noConversion"/>
  </si>
  <si>
    <t>KNAB6511BJT224534</t>
    <phoneticPr fontId="16" type="noConversion"/>
  </si>
  <si>
    <t>KNAPS81ABLA609056</t>
    <phoneticPr fontId="16" type="noConversion"/>
  </si>
  <si>
    <t>A19034</t>
    <phoneticPr fontId="16" type="noConversion"/>
  </si>
  <si>
    <t>SJL23TCRI11312~F</t>
    <phoneticPr fontId="16" type="noConversion"/>
  </si>
  <si>
    <t>ZIMUSEL71075739</t>
    <phoneticPr fontId="16" type="noConversion"/>
  </si>
  <si>
    <t>BKG : SEL23111602</t>
    <phoneticPr fontId="16" type="noConversion"/>
  </si>
  <si>
    <t>반입 부킹 : PANSEL2311611701</t>
    <phoneticPr fontId="16" type="noConversion"/>
  </si>
  <si>
    <t>SNCT 02012014</t>
  </si>
  <si>
    <t>11/21 작업</t>
    <phoneticPr fontId="16" type="noConversion"/>
  </si>
  <si>
    <t>코레스타 / PNL</t>
    <phoneticPr fontId="16" type="noConversion"/>
  </si>
  <si>
    <t>OOLU8418801</t>
    <phoneticPr fontId="16" type="noConversion"/>
  </si>
  <si>
    <t>TOYOTA SIENNA</t>
  </si>
  <si>
    <t>5TDYK3DC8DS281017</t>
  </si>
  <si>
    <t>W970377</t>
  </si>
  <si>
    <t>4T1BF1FK5DU659689</t>
  </si>
  <si>
    <t>4T1BF1FK4CU566936</t>
  </si>
  <si>
    <t>KMHSU81UBGU627830</t>
  </si>
  <si>
    <t>4T1BF1FK8CU561142</t>
  </si>
  <si>
    <t>KNAG341ABNA162030</t>
  </si>
  <si>
    <t>KNALB41BBLA189685</t>
  </si>
  <si>
    <t>4T1BF1FK7DU685162</t>
    <phoneticPr fontId="16" type="noConversion"/>
  </si>
  <si>
    <t>OOLU8422571</t>
    <phoneticPr fontId="16" type="noConversion"/>
  </si>
  <si>
    <t>W970345</t>
    <phoneticPr fontId="16" type="noConversion"/>
  </si>
  <si>
    <t>11/17 작업</t>
    <phoneticPr fontId="16" type="noConversion"/>
  </si>
  <si>
    <t>김태현 이사님</t>
    <phoneticPr fontId="16" type="noConversion"/>
  </si>
  <si>
    <t>롤오버 전)XIN MING ZHOU 20 2982UW</t>
    <phoneticPr fontId="16" type="noConversion"/>
  </si>
  <si>
    <t>WJAXOTTC2311517A~B</t>
    <phoneticPr fontId="16" type="noConversion"/>
  </si>
  <si>
    <t>11/21 작업</t>
  </si>
  <si>
    <t>WJAXOTTC2311520A~D</t>
    <phoneticPr fontId="16" type="noConversion"/>
  </si>
  <si>
    <t>WJAXOTTC2311519A~D</t>
    <phoneticPr fontId="16" type="noConversion"/>
  </si>
  <si>
    <t>SEL1616393</t>
    <phoneticPr fontId="16" type="noConversion"/>
  </si>
  <si>
    <t>국제 / ZIM</t>
  </si>
  <si>
    <t>한대산</t>
    <phoneticPr fontId="16" type="noConversion"/>
  </si>
  <si>
    <t>EGLV040300510896</t>
    <phoneticPr fontId="16" type="noConversion"/>
  </si>
  <si>
    <t>BKG : ZIMUSEL71076690</t>
    <phoneticPr fontId="16" type="noConversion"/>
  </si>
  <si>
    <t>HP / 청호</t>
  </si>
  <si>
    <t>EGLV040300510900</t>
    <phoneticPr fontId="16" type="noConversion"/>
  </si>
  <si>
    <t>SONGA PANTHER / 0XSIRS1MA</t>
    <phoneticPr fontId="16" type="noConversion"/>
  </si>
  <si>
    <t xml:space="preserve">BKG NO : SEL1621347 </t>
    <phoneticPr fontId="16" type="noConversion"/>
  </si>
  <si>
    <t>DOC : 11/17 AM</t>
    <phoneticPr fontId="16" type="noConversion"/>
  </si>
  <si>
    <t>캐리어 : 만원</t>
    <phoneticPr fontId="16" type="noConversion"/>
  </si>
  <si>
    <t xml:space="preserve">BKG NO : SEL1621349  </t>
    <phoneticPr fontId="16" type="noConversion"/>
  </si>
  <si>
    <t xml:space="preserve">BKG NO : SEL1621350 </t>
    <phoneticPr fontId="16" type="noConversion"/>
  </si>
  <si>
    <t xml:space="preserve">BKG NO : SEL1621352  </t>
    <phoneticPr fontId="16" type="noConversion"/>
  </si>
  <si>
    <t>APHU6632120</t>
  </si>
  <si>
    <t>L3689889</t>
  </si>
  <si>
    <t>L3689886</t>
  </si>
  <si>
    <t>L3721557</t>
  </si>
  <si>
    <t>CMAU6227697</t>
  </si>
  <si>
    <t>L3689792</t>
  </si>
  <si>
    <t>TLLU4326706</t>
  </si>
  <si>
    <t>L3689986</t>
  </si>
  <si>
    <t>L3689052</t>
  </si>
  <si>
    <t>WAUZZZ4G9GN172305</t>
  </si>
  <si>
    <t>WAUZZZF56LA008040</t>
  </si>
  <si>
    <t>KNAPK81ABHA271890</t>
  </si>
  <si>
    <t>AUDI A6</t>
  </si>
  <si>
    <t>BMW X3</t>
    <phoneticPr fontId="16" type="noConversion"/>
  </si>
  <si>
    <t>WBAWY3105E0F31446</t>
    <phoneticPr fontId="16" type="noConversion"/>
  </si>
  <si>
    <t>WVWZZZ3CZDE515393</t>
  </si>
  <si>
    <t>KMHE341DBHA368349</t>
  </si>
  <si>
    <t>KMHE341DBHA340216</t>
  </si>
  <si>
    <t>Audi A6</t>
    <phoneticPr fontId="16" type="noConversion"/>
  </si>
  <si>
    <t>Volkswagen CC</t>
    <phoneticPr fontId="16" type="noConversion"/>
  </si>
  <si>
    <t>WBA485101FG173689</t>
  </si>
  <si>
    <t>WBA4P710XGK583578</t>
  </si>
  <si>
    <t>KNAGU416BGA016422</t>
  </si>
  <si>
    <t>BMW 420d</t>
    <phoneticPr fontId="16" type="noConversion"/>
  </si>
  <si>
    <t>HYUNDAI SANTA FE</t>
    <phoneticPr fontId="16" type="noConversion"/>
  </si>
  <si>
    <t>KNAPN813DKK696366</t>
  </si>
  <si>
    <t>JTJBGMCA7K2051015</t>
  </si>
  <si>
    <t>VW JETTA</t>
  </si>
  <si>
    <t>AUQI Q5</t>
  </si>
  <si>
    <t>LEXUS RX450</t>
    <phoneticPr fontId="16" type="noConversion"/>
  </si>
  <si>
    <t>WAUZZZ4G7JN055748</t>
  </si>
  <si>
    <t>WBS1J3100M7G51980</t>
  </si>
  <si>
    <t>JTJBJRBZ6G2037488</t>
  </si>
  <si>
    <t>BMW M2</t>
  </si>
  <si>
    <t>LEXUS NX300h</t>
    <phoneticPr fontId="16" type="noConversion"/>
  </si>
  <si>
    <t>KNAKW815BBA167717</t>
  </si>
  <si>
    <t>KNAGN41CBEA056570</t>
  </si>
  <si>
    <t>WAUZZZ4H9GN020128</t>
  </si>
  <si>
    <t>WMWXU3103J2D46911</t>
  </si>
  <si>
    <t>MINI Cooper S</t>
    <phoneticPr fontId="16" type="noConversion"/>
  </si>
  <si>
    <t>WAUZZZ4G7DN008336</t>
    <phoneticPr fontId="16" type="noConversion"/>
  </si>
  <si>
    <t>SEKU4315632</t>
    <phoneticPr fontId="16" type="noConversion"/>
  </si>
  <si>
    <t>CMAU4957187</t>
    <phoneticPr fontId="16" type="noConversion"/>
  </si>
  <si>
    <t>KMHS381BDKU059838</t>
    <phoneticPr fontId="16" type="noConversion"/>
  </si>
  <si>
    <t>WAUZZZ4G8FN002970</t>
    <phoneticPr fontId="16" type="noConversion"/>
  </si>
  <si>
    <t>BKG : ZIMUSEL71076831</t>
    <phoneticPr fontId="16" type="noConversion"/>
  </si>
  <si>
    <t>S/C : MNAVS0000002</t>
    <phoneticPr fontId="16" type="noConversion"/>
  </si>
  <si>
    <t>BKG NO : SEL1621476</t>
    <phoneticPr fontId="16" type="noConversion"/>
  </si>
  <si>
    <t>BKG NO : SEL1621468</t>
    <phoneticPr fontId="16" type="noConversion"/>
  </si>
  <si>
    <t>CMAU7089057</t>
    <phoneticPr fontId="16" type="noConversion"/>
  </si>
  <si>
    <t>WVWZZZ16ZFM008017</t>
    <phoneticPr fontId="16" type="noConversion"/>
  </si>
  <si>
    <t>11/17 SUR</t>
    <phoneticPr fontId="16" type="noConversion"/>
  </si>
  <si>
    <t>WAUZZZ8R7GA028125</t>
    <phoneticPr fontId="16" type="noConversion"/>
  </si>
  <si>
    <t>KMHJT81VBFU953312</t>
    <phoneticPr fontId="16" type="noConversion"/>
  </si>
  <si>
    <t>KNAPM813BGK000971</t>
    <phoneticPr fontId="16" type="noConversion"/>
  </si>
  <si>
    <t>KPBKJ3AE1GP106024</t>
    <phoneticPr fontId="16" type="noConversion"/>
  </si>
  <si>
    <t>KNAPS81ABGA237444</t>
    <phoneticPr fontId="16" type="noConversion"/>
  </si>
  <si>
    <t>KMHSW81UBGU687510</t>
    <phoneticPr fontId="16" type="noConversion"/>
  </si>
  <si>
    <t>KNADM412BFS602662</t>
    <phoneticPr fontId="16" type="noConversion"/>
  </si>
  <si>
    <t>KMHSW81UBGU529094</t>
    <phoneticPr fontId="16" type="noConversion"/>
  </si>
  <si>
    <t>11/20 SUR</t>
    <phoneticPr fontId="16" type="noConversion"/>
  </si>
  <si>
    <t>KMHL141EBMA107882</t>
  </si>
  <si>
    <t>KMHL141EBMA113466</t>
  </si>
  <si>
    <t>KMHD641EEKU851366</t>
  </si>
  <si>
    <t>W970334</t>
  </si>
  <si>
    <t>11/20 송금 完</t>
    <phoneticPr fontId="16" type="noConversion"/>
  </si>
  <si>
    <t>ZIMUSEL71074579</t>
    <phoneticPr fontId="16" type="noConversion"/>
  </si>
  <si>
    <t>XIN MING ZHOU 20 / 3002UW</t>
    <phoneticPr fontId="16" type="noConversion"/>
  </si>
  <si>
    <t>BKG NO : SEL1622606</t>
    <phoneticPr fontId="16" type="noConversion"/>
  </si>
  <si>
    <t>BKG NO : SEL1622607</t>
    <phoneticPr fontId="16" type="noConversion"/>
  </si>
  <si>
    <t>BKG NO : SEL1622605</t>
    <phoneticPr fontId="16" type="noConversion"/>
  </si>
  <si>
    <t>BKG NO : SEL1622633</t>
    <phoneticPr fontId="16" type="noConversion"/>
  </si>
  <si>
    <t>SEL1622606</t>
  </si>
  <si>
    <t>L3693929</t>
  </si>
  <si>
    <t>SEL1622607</t>
  </si>
  <si>
    <t>CMAU9282548</t>
  </si>
  <si>
    <t>L3693829</t>
  </si>
  <si>
    <t>SEL1622605</t>
  </si>
  <si>
    <t>GESU6500749</t>
  </si>
  <si>
    <t>L3693894</t>
  </si>
  <si>
    <t>CMAU3366240</t>
  </si>
  <si>
    <t>L3689799</t>
  </si>
  <si>
    <t>KNMA4C2CMHP065287</t>
  </si>
  <si>
    <t>KNMA4C2CMGP011845</t>
  </si>
  <si>
    <t>KMHE341DBHA306558</t>
  </si>
  <si>
    <t>KMHE341DBHA303114</t>
  </si>
  <si>
    <t>RENAULT SM5</t>
  </si>
  <si>
    <t>RENAULT SM6</t>
  </si>
  <si>
    <t>SEGU4677658</t>
  </si>
  <si>
    <t>KNMA4C2CMHP013618</t>
  </si>
  <si>
    <t>KNAGN418BEA474224</t>
  </si>
  <si>
    <t>VF30UBHZTGS003585</t>
  </si>
  <si>
    <t>PEUGEOT 3008</t>
  </si>
  <si>
    <t>KNAGN418BGA617947</t>
  </si>
  <si>
    <t>JN1AF58E9FT100088</t>
  </si>
  <si>
    <t>KMHE341DBFA103997</t>
  </si>
  <si>
    <t>KNMA4C2CMHP020982</t>
  </si>
  <si>
    <t>NISSAN JUKE</t>
  </si>
  <si>
    <t>WMWSW5103CT318911</t>
  </si>
  <si>
    <t>KNAG741BBLA021993</t>
  </si>
  <si>
    <t>KMHL341DBLA096485</t>
  </si>
  <si>
    <t>MINI COOPER D</t>
  </si>
  <si>
    <t>HYUNDAI SONATA DN8</t>
    <phoneticPr fontId="16" type="noConversion"/>
  </si>
  <si>
    <t>KMHE341DBHA309798</t>
    <phoneticPr fontId="16" type="noConversion"/>
  </si>
  <si>
    <t>KOREX</t>
  </si>
  <si>
    <t>THECAR</t>
  </si>
  <si>
    <t>WAUZZZ8K4GA001886</t>
    <phoneticPr fontId="16" type="noConversion"/>
  </si>
  <si>
    <t>SEWA MOTORS(채종범님)</t>
  </si>
  <si>
    <t>T7 KOREA</t>
  </si>
  <si>
    <t>WAUZZZF23LN026087</t>
  </si>
  <si>
    <t>WAUZZZ8R1FA045355</t>
  </si>
  <si>
    <t>KMHEC41LBCA430588</t>
  </si>
  <si>
    <t>WVGZZZ5NZJW917028</t>
  </si>
  <si>
    <t>WJSU5002515</t>
    <phoneticPr fontId="16" type="noConversion"/>
  </si>
  <si>
    <t>QUOTATION : 35968-999-ST</t>
    <phoneticPr fontId="16" type="noConversion"/>
  </si>
  <si>
    <t>MSC OLIA HW347A</t>
    <phoneticPr fontId="16" type="noConversion"/>
  </si>
  <si>
    <t>KNARK81GBNA126757</t>
  </si>
  <si>
    <t>KMHD351UGGU304133</t>
  </si>
  <si>
    <t>KMHCT41UBFU772381</t>
  </si>
  <si>
    <t>KMHCT41BEFU868900</t>
  </si>
  <si>
    <t>SEOUL GLOW 345N</t>
    <phoneticPr fontId="16" type="noConversion"/>
  </si>
  <si>
    <t>DOC : 11/28 FULL</t>
    <phoneticPr fontId="16" type="noConversion"/>
  </si>
  <si>
    <t>REF : 1700550232505</t>
    <phoneticPr fontId="16" type="noConversion"/>
  </si>
  <si>
    <t>BKG : 096KR0918088</t>
    <phoneticPr fontId="16" type="noConversion"/>
  </si>
  <si>
    <t>DOC : 11/27 AM</t>
    <phoneticPr fontId="16" type="noConversion"/>
  </si>
  <si>
    <t>11/21 입금 完</t>
    <phoneticPr fontId="16" type="noConversion"/>
  </si>
  <si>
    <t>SI : 452214303</t>
    <phoneticPr fontId="16" type="noConversion"/>
  </si>
  <si>
    <t>11/21 송금 完</t>
    <phoneticPr fontId="16" type="noConversion"/>
  </si>
  <si>
    <t>A4231353066</t>
    <phoneticPr fontId="16" type="noConversion"/>
  </si>
  <si>
    <t>BKG : 233571782</t>
    <phoneticPr fontId="16" type="noConversion"/>
  </si>
  <si>
    <t>11/21 작업 후 보관 -&gt; 11/24 반입</t>
    <phoneticPr fontId="16" type="noConversion"/>
  </si>
  <si>
    <t>변경 후)SKY RAINBOW 0028S</t>
  </si>
  <si>
    <t>최종) HYUNDAI TOKYO 0149W</t>
    <phoneticPr fontId="16" type="noConversion"/>
  </si>
  <si>
    <t>딜레이 전)REVERENCE 2045W</t>
    <phoneticPr fontId="16" type="noConversion"/>
  </si>
  <si>
    <t>REVERENCE 2046W</t>
    <phoneticPr fontId="16" type="noConversion"/>
  </si>
  <si>
    <t>DOC : 11/24 AM</t>
    <phoneticPr fontId="16" type="noConversion"/>
  </si>
  <si>
    <t>KNAGS416BLA350527</t>
  </si>
  <si>
    <t>KNAL6418BLA197319</t>
  </si>
  <si>
    <t>KNAGS416BLA371994</t>
  </si>
  <si>
    <t>KNAGS416BKA290829</t>
  </si>
  <si>
    <t>L3693876</t>
    <phoneticPr fontId="16" type="noConversion"/>
  </si>
  <si>
    <t>SI : 452244535</t>
    <phoneticPr fontId="16" type="noConversion"/>
  </si>
  <si>
    <t>ZCSU7252257</t>
    <phoneticPr fontId="16" type="noConversion"/>
  </si>
  <si>
    <t>A4231359732</t>
    <phoneticPr fontId="16" type="noConversion"/>
  </si>
  <si>
    <t>KMHSW81UBFU325211</t>
  </si>
  <si>
    <t>KMHE341CBFA136334</t>
  </si>
  <si>
    <t>KMHDG41UBFU318246</t>
  </si>
  <si>
    <t>KNAPH81ABGA156614</t>
  </si>
  <si>
    <t>KNAPK81BDHA274771</t>
  </si>
  <si>
    <t>KMHSW81UBGU658871</t>
  </si>
  <si>
    <t>KMHFG413BFA011063</t>
  </si>
  <si>
    <t>TCNU6434709</t>
    <phoneticPr fontId="16" type="noConversion"/>
  </si>
  <si>
    <t>ZCSU7764823</t>
    <phoneticPr fontId="16" type="noConversion"/>
  </si>
  <si>
    <t>A4231353061</t>
    <phoneticPr fontId="16" type="noConversion"/>
  </si>
  <si>
    <t>ZCSU6718891</t>
    <phoneticPr fontId="16" type="noConversion"/>
  </si>
  <si>
    <t>A4220550556</t>
    <phoneticPr fontId="16" type="noConversion"/>
  </si>
  <si>
    <t>ZIMUSEL71076557</t>
    <phoneticPr fontId="16" type="noConversion"/>
  </si>
  <si>
    <t>ZIMUSEL71076560</t>
    <phoneticPr fontId="16" type="noConversion"/>
  </si>
  <si>
    <t>KNAPG81ABJA428304</t>
  </si>
  <si>
    <t>KNAPH81BDGA207651</t>
  </si>
  <si>
    <t>KNAPH81ABGA185830</t>
  </si>
  <si>
    <t>KNABX511BFT919523</t>
  </si>
  <si>
    <t>ZIMUSEL71076831</t>
    <phoneticPr fontId="16" type="noConversion"/>
  </si>
  <si>
    <t>MIEU3020004</t>
  </si>
  <si>
    <t>11/23 작업</t>
    <phoneticPr fontId="16" type="noConversion"/>
  </si>
  <si>
    <t>HYUNDAI COURAGE 109W</t>
    <phoneticPr fontId="16" type="noConversion"/>
  </si>
  <si>
    <t>QUOTATION : W231101753867</t>
    <phoneticPr fontId="16" type="noConversion"/>
  </si>
  <si>
    <t>BKG : 26745603</t>
    <phoneticPr fontId="16" type="noConversion"/>
  </si>
  <si>
    <t>KMHFF41RBFA450631</t>
    <phoneticPr fontId="16" type="noConversion"/>
  </si>
  <si>
    <t>캐리어,쇼링 포함</t>
    <phoneticPr fontId="16" type="noConversion"/>
  </si>
  <si>
    <t>인천 - 포티</t>
  </si>
  <si>
    <t>11/27 작업</t>
    <phoneticPr fontId="16" type="noConversion"/>
  </si>
  <si>
    <t>E250</t>
    <phoneticPr fontId="16" type="noConversion"/>
  </si>
  <si>
    <t>SEL1610463B</t>
    <phoneticPr fontId="16" type="noConversion"/>
  </si>
  <si>
    <t>DYLU20231090</t>
    <phoneticPr fontId="16" type="noConversion"/>
  </si>
  <si>
    <t>운송료 : 운임 포함</t>
    <phoneticPr fontId="16" type="noConversion"/>
  </si>
  <si>
    <t>쇼링 58만</t>
    <phoneticPr fontId="16" type="noConversion"/>
  </si>
  <si>
    <t>캐리어 8만</t>
    <phoneticPr fontId="16" type="noConversion"/>
  </si>
  <si>
    <t>11/22 SUR</t>
    <phoneticPr fontId="16" type="noConversion"/>
  </si>
  <si>
    <t>랩핑 요청 안함</t>
    <phoneticPr fontId="16" type="noConversion"/>
  </si>
  <si>
    <t>BKG : EBKG07224850</t>
    <phoneticPr fontId="16" type="noConversion"/>
  </si>
  <si>
    <t>LECANGS DOLPHIN 0XSITS1MA</t>
    <phoneticPr fontId="16" type="noConversion"/>
  </si>
  <si>
    <t>BKG NO : SEL1623881</t>
    <phoneticPr fontId="16" type="noConversion"/>
  </si>
  <si>
    <t>BKG NO : SEL1623882</t>
    <phoneticPr fontId="16" type="noConversion"/>
  </si>
  <si>
    <t>XIN MING ZHOU 20 3022UW</t>
    <phoneticPr fontId="16" type="noConversion"/>
  </si>
  <si>
    <t>BKG NO : SEL1624122</t>
    <phoneticPr fontId="16" type="noConversion"/>
  </si>
  <si>
    <t>BKG NO : SEL1624178</t>
    <phoneticPr fontId="16" type="noConversion"/>
  </si>
  <si>
    <t>BKG NO : SEL1624194</t>
    <phoneticPr fontId="16" type="noConversion"/>
  </si>
  <si>
    <t>BKG NO : SEL1624192</t>
    <phoneticPr fontId="16" type="noConversion"/>
  </si>
  <si>
    <t>BKG NO : SEL1624193</t>
    <phoneticPr fontId="16" type="noConversion"/>
  </si>
  <si>
    <t>우크라이나 선적스케줄</t>
    <phoneticPr fontId="16" type="noConversion"/>
  </si>
  <si>
    <t>MSC REN V HW348A</t>
    <phoneticPr fontId="16" type="noConversion"/>
  </si>
  <si>
    <t>11/28 작업</t>
    <phoneticPr fontId="16" type="noConversion"/>
  </si>
  <si>
    <t>DOC : 12/04 AM</t>
    <phoneticPr fontId="16" type="noConversion"/>
  </si>
  <si>
    <t>FJ18312686</t>
    <phoneticPr fontId="16" type="noConversion"/>
  </si>
  <si>
    <t>5TDDK3DC3GS142867</t>
  </si>
  <si>
    <t>4T1BF1FK3DU662834</t>
  </si>
  <si>
    <t>KNAM541DBPA043953</t>
  </si>
  <si>
    <t>KNALC41BBLA187716</t>
  </si>
  <si>
    <t>KMHK4815GJU004098</t>
    <phoneticPr fontId="16" type="noConversion"/>
  </si>
  <si>
    <t>KLYDC487DJC030475</t>
    <phoneticPr fontId="16" type="noConversion"/>
  </si>
  <si>
    <t>KNCSJY76AJK242346</t>
    <phoneticPr fontId="16" type="noConversion"/>
  </si>
  <si>
    <t>KNAB5511BJT337436</t>
    <phoneticPr fontId="16" type="noConversion"/>
  </si>
  <si>
    <t>BKG : 096KR0918430</t>
    <phoneticPr fontId="16" type="noConversion"/>
  </si>
  <si>
    <t>BKG : 096KR0918440</t>
    <phoneticPr fontId="16" type="noConversion"/>
  </si>
  <si>
    <t>44만 청구</t>
    <phoneticPr fontId="16" type="noConversion"/>
  </si>
  <si>
    <t>45만 청구</t>
    <phoneticPr fontId="16" type="noConversion"/>
  </si>
  <si>
    <t>44만 쇼링</t>
    <phoneticPr fontId="16" type="noConversion"/>
  </si>
  <si>
    <t>$350 CNCA</t>
    <phoneticPr fontId="16" type="noConversion"/>
  </si>
  <si>
    <t>변경 전)XIN MING ZHOU 20 3002UW</t>
  </si>
  <si>
    <t>변경 전)XIN MING ZHOU 20 3002UW</t>
    <phoneticPr fontId="16" type="noConversion"/>
  </si>
  <si>
    <t>변경 후)LECANGS DOLPHIN 0XSITS1MA</t>
    <phoneticPr fontId="16" type="noConversion"/>
  </si>
  <si>
    <t>SEL1618862</t>
    <phoneticPr fontId="16" type="noConversion"/>
  </si>
  <si>
    <t>WJAXOTTC2311525A~D</t>
    <phoneticPr fontId="16" type="noConversion"/>
  </si>
  <si>
    <t>SEL1622383</t>
    <phoneticPr fontId="16" type="noConversion"/>
  </si>
  <si>
    <t>SEL1618788A</t>
    <phoneticPr fontId="16" type="noConversion"/>
  </si>
  <si>
    <t>ZIMUSEL71076690</t>
    <phoneticPr fontId="16" type="noConversion"/>
  </si>
  <si>
    <t>L3689765</t>
    <phoneticPr fontId="16" type="noConversion"/>
  </si>
  <si>
    <t>REF : 1700833647789</t>
    <phoneticPr fontId="16" type="noConversion"/>
  </si>
  <si>
    <t>QUOTATION : QSPOT4696961</t>
    <phoneticPr fontId="16" type="noConversion"/>
  </si>
  <si>
    <t>BKG : 233726142</t>
    <phoneticPr fontId="16" type="noConversion"/>
  </si>
  <si>
    <t>MSCU5342722</t>
    <phoneticPr fontId="16" type="noConversion"/>
  </si>
  <si>
    <t>11/24 송금 完</t>
    <phoneticPr fontId="16" type="noConversion"/>
  </si>
  <si>
    <t>11/24 입금 完</t>
    <phoneticPr fontId="16" type="noConversion"/>
  </si>
  <si>
    <t>CNCA : 412125</t>
    <phoneticPr fontId="16" type="noConversion"/>
  </si>
  <si>
    <t>11/24 SUR</t>
    <phoneticPr fontId="16" type="noConversion"/>
  </si>
  <si>
    <t>TCNU3765940</t>
  </si>
  <si>
    <t>KMHJU81VBCU473306</t>
  </si>
  <si>
    <t>KMHJU81VBAU005906</t>
  </si>
  <si>
    <t>YV1DZ88K0D2368447</t>
  </si>
  <si>
    <t>VOLVO XC60</t>
  </si>
  <si>
    <t>BENZ</t>
  </si>
  <si>
    <t>WDDHF0CB9EA953117</t>
    <phoneticPr fontId="16" type="noConversion"/>
  </si>
  <si>
    <t>MAEU233571782</t>
    <phoneticPr fontId="16" type="noConversion"/>
  </si>
  <si>
    <t>김상현 사원</t>
    <phoneticPr fontId="16" type="noConversion"/>
  </si>
  <si>
    <t>02-2096-4749</t>
    <phoneticPr fontId="16" type="noConversion"/>
  </si>
  <si>
    <t>STAMATIS B 274W</t>
    <phoneticPr fontId="16" type="noConversion"/>
  </si>
  <si>
    <t>DOC : 12/06 FULL</t>
    <phoneticPr fontId="16" type="noConversion"/>
  </si>
  <si>
    <t>랩핑 요청 X</t>
    <phoneticPr fontId="16" type="noConversion"/>
  </si>
  <si>
    <t>WAUZZZ8V5FA085791</t>
  </si>
  <si>
    <t>WAUZZZ8V7E1028426</t>
  </si>
  <si>
    <t>WVWZZZ3CZGE507258</t>
  </si>
  <si>
    <t>WAUZZZ8K8GA011109</t>
  </si>
  <si>
    <t>KMHD641EELU983386</t>
  </si>
  <si>
    <t>KMHD741EELU976616</t>
  </si>
  <si>
    <t>KNAPG81ABLA603943</t>
  </si>
  <si>
    <t>KNAF241BEKA041375</t>
  </si>
  <si>
    <t>12/01 작업</t>
    <phoneticPr fontId="16" type="noConversion"/>
  </si>
  <si>
    <t>11/27 입금 完</t>
    <phoneticPr fontId="16" type="noConversion"/>
  </si>
  <si>
    <t>11/27 송금 完</t>
    <phoneticPr fontId="16" type="noConversion"/>
  </si>
  <si>
    <t>BKG : ZIMUSEL71077980</t>
    <phoneticPr fontId="16" type="noConversion"/>
  </si>
  <si>
    <t>BKG : ZIMUSEL71077981</t>
    <phoneticPr fontId="16" type="noConversion"/>
  </si>
  <si>
    <t>BKG : ZIMUSEL71077983</t>
    <phoneticPr fontId="16" type="noConversion"/>
  </si>
  <si>
    <t>MRKU2108805</t>
    <phoneticPr fontId="16" type="noConversion"/>
  </si>
  <si>
    <t>KR0152684</t>
    <phoneticPr fontId="16" type="noConversion"/>
  </si>
  <si>
    <t>MAEU233726142</t>
    <phoneticPr fontId="16" type="noConversion"/>
  </si>
  <si>
    <t>BKG : SEL1625204A</t>
    <phoneticPr fontId="16" type="noConversion"/>
  </si>
  <si>
    <t>BKG : SEL1625204B</t>
    <phoneticPr fontId="16" type="noConversion"/>
  </si>
  <si>
    <t>MSMU6213329</t>
    <phoneticPr fontId="16" type="noConversion"/>
  </si>
  <si>
    <t>11/28 송금 完</t>
    <phoneticPr fontId="16" type="noConversion"/>
  </si>
  <si>
    <t>MSDU8187937</t>
    <phoneticPr fontId="16" type="noConversion"/>
  </si>
  <si>
    <t>FJ18325366</t>
    <phoneticPr fontId="16" type="noConversion"/>
  </si>
  <si>
    <t>STAMATIS B 274W</t>
  </si>
  <si>
    <t>BKG : ZIMUSEL71078196</t>
    <phoneticPr fontId="16" type="noConversion"/>
  </si>
  <si>
    <t>BKG : ZIMUSEL71078193</t>
    <phoneticPr fontId="16" type="noConversion"/>
  </si>
  <si>
    <t>BKG : ZIMUSEL71078199</t>
    <phoneticPr fontId="16" type="noConversion"/>
  </si>
  <si>
    <t>BKG : ZIMUSEL71078192</t>
    <phoneticPr fontId="16" type="noConversion"/>
  </si>
  <si>
    <t>BKG : ZIMUSEL71078205</t>
    <phoneticPr fontId="16" type="noConversion"/>
  </si>
  <si>
    <t>BKG : ZIMUSEL71078203</t>
    <phoneticPr fontId="16" type="noConversion"/>
  </si>
  <si>
    <t>BKG : ZIMUSEL71078206</t>
    <phoneticPr fontId="16" type="noConversion"/>
  </si>
  <si>
    <t>KMHFF41RBFA436887</t>
  </si>
  <si>
    <t>KNAPG81ABJA459319</t>
  </si>
  <si>
    <t>KNAPH81ABLA602722</t>
  </si>
  <si>
    <t>WDDHF9HB8GB270884</t>
  </si>
  <si>
    <t>11/30 작업</t>
    <phoneticPr fontId="16" type="noConversion"/>
  </si>
  <si>
    <t>12/04 작업</t>
    <phoneticPr fontId="16" type="noConversion"/>
  </si>
  <si>
    <t>DOC : 12/06 AM</t>
    <phoneticPr fontId="16" type="noConversion"/>
  </si>
  <si>
    <t>CONTRACT : MNAVS0000002</t>
    <phoneticPr fontId="16" type="noConversion"/>
  </si>
  <si>
    <t>KR0151421</t>
    <phoneticPr fontId="16" type="noConversion"/>
  </si>
  <si>
    <t>보관비 청구</t>
    <phoneticPr fontId="16" type="noConversion"/>
  </si>
  <si>
    <t>11/28 WAYBILL</t>
    <phoneticPr fontId="16" type="noConversion"/>
  </si>
  <si>
    <t>KNAGS416BKA313586</t>
  </si>
  <si>
    <t>KNAGS416BLA388861</t>
  </si>
  <si>
    <t>KNAG541BBMA130554</t>
  </si>
  <si>
    <t>KMHD641LBLU046575</t>
  </si>
  <si>
    <t>KNAGT416BLA385099</t>
  </si>
  <si>
    <t>KMHD741LBLU045879</t>
  </si>
  <si>
    <t>12/02 작업</t>
    <phoneticPr fontId="16" type="noConversion"/>
  </si>
  <si>
    <t>L3693702</t>
    <phoneticPr fontId="16" type="noConversion"/>
  </si>
  <si>
    <t>SI : 452993611</t>
    <phoneticPr fontId="16" type="noConversion"/>
  </si>
  <si>
    <t>SI : 452993700</t>
    <phoneticPr fontId="16" type="noConversion"/>
  </si>
  <si>
    <t>HLCUSEL231166707</t>
    <phoneticPr fontId="16" type="noConversion"/>
  </si>
  <si>
    <t>KMHJT81VBFU062254</t>
  </si>
  <si>
    <t>KNARK81GBPA128811</t>
  </si>
  <si>
    <t>WBA3D3104FK585368</t>
  </si>
  <si>
    <t>KNAFX41BBFA360860</t>
  </si>
  <si>
    <t>KNAPH81BBFA039720</t>
  </si>
  <si>
    <t>KNADM412BFS527759</t>
  </si>
  <si>
    <t>KMHCT41BEFU775098</t>
    <phoneticPr fontId="16" type="noConversion"/>
  </si>
  <si>
    <t>KMHSN81XBGU159090</t>
    <phoneticPr fontId="16" type="noConversion"/>
  </si>
  <si>
    <t>11/29 송금 完</t>
    <phoneticPr fontId="16" type="noConversion"/>
  </si>
  <si>
    <t>12/05 작업</t>
    <phoneticPr fontId="16" type="noConversion"/>
  </si>
  <si>
    <t>QUOTATION : QSPOT4728386</t>
    <phoneticPr fontId="16" type="noConversion"/>
  </si>
  <si>
    <t>BKG : SEL1627205</t>
    <phoneticPr fontId="16" type="noConversion"/>
  </si>
  <si>
    <t>CNEE INV : C300</t>
    <phoneticPr fontId="16" type="noConversion"/>
  </si>
  <si>
    <t>DOC : 12/07 AM</t>
    <phoneticPr fontId="16" type="noConversion"/>
  </si>
  <si>
    <t>11/30 WAYBILL</t>
    <phoneticPr fontId="16" type="noConversion"/>
  </si>
  <si>
    <t>HLC1088409</t>
    <phoneticPr fontId="16" type="noConversion"/>
  </si>
  <si>
    <t>11/30 입금 完</t>
    <phoneticPr fontId="16" type="noConversion"/>
  </si>
  <si>
    <t>KNAGS416BLA352331</t>
    <phoneticPr fontId="16" type="noConversion"/>
  </si>
  <si>
    <t>CAIU4256163</t>
    <phoneticPr fontId="16" type="noConversion"/>
  </si>
  <si>
    <t>SEL1625204A</t>
    <phoneticPr fontId="16" type="noConversion"/>
  </si>
  <si>
    <t>KNAGT416BKA304960</t>
    <phoneticPr fontId="16" type="noConversion"/>
  </si>
  <si>
    <t>SEL1625204B</t>
    <phoneticPr fontId="16" type="noConversion"/>
  </si>
  <si>
    <t>KNAGS415GGA056722</t>
  </si>
  <si>
    <t>WDDHF0AB3GB289963</t>
  </si>
  <si>
    <t>KMHSU81UBFU360184</t>
  </si>
  <si>
    <t>코피노 O</t>
    <phoneticPr fontId="16" type="noConversion"/>
  </si>
  <si>
    <t>KMHD641UGHU421935</t>
  </si>
  <si>
    <t>KMHR281ABLU110036</t>
  </si>
  <si>
    <t>KNAPK81ABKA505958</t>
  </si>
  <si>
    <t>KNAPH81ABGA185428</t>
  </si>
  <si>
    <t>KMHDG41DBGU486944</t>
  </si>
  <si>
    <t>KMHD641DBHU278040</t>
  </si>
  <si>
    <t>KNAGW411BGA010019</t>
  </si>
  <si>
    <t>WBA5B9105ED570107</t>
  </si>
  <si>
    <t>11/30 SUR</t>
    <phoneticPr fontId="16" type="noConversion"/>
  </si>
  <si>
    <t>변경 전)XIN MING ZHOU 20 3022UW</t>
    <phoneticPr fontId="16" type="noConversion"/>
  </si>
  <si>
    <t>변경 후)CNC PLUTO 0XSIVS1MA</t>
    <phoneticPr fontId="16" type="noConversion"/>
  </si>
  <si>
    <t>11/29 입급 完</t>
    <phoneticPr fontId="16" type="noConversion"/>
  </si>
  <si>
    <t>토구룰 운임 지불</t>
    <phoneticPr fontId="16" type="noConversion"/>
  </si>
  <si>
    <t>KMHD641DBGU011276</t>
  </si>
  <si>
    <t>KNAGX411BGA015641</t>
  </si>
  <si>
    <t>KMHJT81VBFU944377</t>
  </si>
  <si>
    <t>KMHCS41BEHU206529</t>
  </si>
  <si>
    <t>1C4PJMDY5EW320003</t>
  </si>
  <si>
    <t>KNAGM419BFA560920</t>
  </si>
  <si>
    <t>KNAPC813BFK726081</t>
  </si>
  <si>
    <t>TCLU9430994</t>
    <phoneticPr fontId="16" type="noConversion"/>
  </si>
  <si>
    <t>L3689123</t>
    <phoneticPr fontId="16" type="noConversion"/>
  </si>
  <si>
    <t>L3677139</t>
  </si>
  <si>
    <t>SEGU4961495</t>
    <phoneticPr fontId="16" type="noConversion"/>
  </si>
  <si>
    <t>CMAU7935962</t>
    <phoneticPr fontId="16" type="noConversion"/>
  </si>
  <si>
    <t>SEKU5675090</t>
    <phoneticPr fontId="16" type="noConversion"/>
  </si>
  <si>
    <t>L3693665</t>
    <phoneticPr fontId="16" type="noConversion"/>
  </si>
  <si>
    <t>ZCSU7539463</t>
    <phoneticPr fontId="16" type="noConversion"/>
  </si>
  <si>
    <t>KNAGS416BKA289446</t>
  </si>
  <si>
    <t>12/01 송금 完</t>
    <phoneticPr fontId="16" type="noConversion"/>
  </si>
  <si>
    <t>MSC ANIELLO HW349A</t>
    <phoneticPr fontId="16" type="noConversion"/>
  </si>
  <si>
    <t>12/06 작업</t>
    <phoneticPr fontId="16" type="noConversion"/>
  </si>
  <si>
    <t>DOC : 12/11 AM</t>
    <phoneticPr fontId="16" type="noConversion"/>
  </si>
  <si>
    <t>운송료 : 76만원</t>
    <phoneticPr fontId="16" type="noConversion"/>
  </si>
  <si>
    <t>BKG : 096KR0919168</t>
    <phoneticPr fontId="16" type="noConversion"/>
  </si>
  <si>
    <t>BKG : 096KR0919171</t>
    <phoneticPr fontId="16" type="noConversion"/>
  </si>
  <si>
    <t>MEDUK2467349</t>
    <phoneticPr fontId="16" type="noConversion"/>
  </si>
  <si>
    <t>FJ18325222</t>
    <phoneticPr fontId="16" type="noConversion"/>
  </si>
  <si>
    <t>MSCU5188176</t>
    <phoneticPr fontId="16" type="noConversion"/>
  </si>
  <si>
    <t>FJ18325224</t>
    <phoneticPr fontId="16" type="noConversion"/>
  </si>
  <si>
    <t>운송료 : 20만원</t>
    <phoneticPr fontId="16" type="noConversion"/>
  </si>
  <si>
    <t>운송료 : 29만원</t>
    <phoneticPr fontId="16" type="noConversion"/>
  </si>
  <si>
    <t>KNAPH81ABHA323110</t>
  </si>
  <si>
    <t>KMHSW81UDFU393468</t>
  </si>
  <si>
    <t>KMHDG41DBEU150015</t>
  </si>
  <si>
    <t>랩핑 X</t>
    <phoneticPr fontId="16" type="noConversion"/>
  </si>
  <si>
    <t>ZCSU7086201</t>
    <phoneticPr fontId="16" type="noConversion"/>
  </si>
  <si>
    <t>A4231337911</t>
    <phoneticPr fontId="16" type="noConversion"/>
  </si>
  <si>
    <t>TRHU7713342</t>
    <phoneticPr fontId="16" type="noConversion"/>
  </si>
  <si>
    <t>KNAPG81ABGA221885</t>
  </si>
  <si>
    <t>KNAPS81BBJA396715</t>
  </si>
  <si>
    <t>WDDHF0CBXEB005352</t>
  </si>
  <si>
    <t>WBA5E5106FG056380</t>
  </si>
  <si>
    <t>KMHSW81UBFU321049</t>
  </si>
  <si>
    <t>KMHSW81UBFU374831</t>
  </si>
  <si>
    <t>KNADE815GJS099453</t>
  </si>
  <si>
    <t>STONIC</t>
  </si>
  <si>
    <t>A4231338992</t>
    <phoneticPr fontId="16" type="noConversion"/>
  </si>
  <si>
    <t>ZCSU7705610</t>
    <phoneticPr fontId="16" type="noConversion"/>
  </si>
  <si>
    <t>A4231337912</t>
    <phoneticPr fontId="16" type="noConversion"/>
  </si>
  <si>
    <t>A4231337916</t>
    <phoneticPr fontId="16" type="noConversion"/>
  </si>
  <si>
    <t>운송료 : 87.5만원</t>
    <phoneticPr fontId="16" type="noConversion"/>
  </si>
  <si>
    <t>운송료 : 93.5만원</t>
    <phoneticPr fontId="16" type="noConversion"/>
  </si>
  <si>
    <t>L3691941</t>
  </si>
  <si>
    <t>TCNU6124961</t>
  </si>
  <si>
    <t>L3686541</t>
  </si>
  <si>
    <t>쇼링비 : 54만원</t>
    <phoneticPr fontId="16" type="noConversion"/>
  </si>
  <si>
    <t>L3691907</t>
    <phoneticPr fontId="16" type="noConversion"/>
  </si>
  <si>
    <t>CMAU8997573</t>
    <phoneticPr fontId="16" type="noConversion"/>
  </si>
  <si>
    <t>BMW 520d</t>
    <phoneticPr fontId="16" type="noConversion"/>
  </si>
  <si>
    <t>SEL1626757B</t>
  </si>
  <si>
    <t>+5천 (동화)</t>
    <phoneticPr fontId="16" type="noConversion"/>
  </si>
  <si>
    <t>운송료 : 38만원</t>
    <phoneticPr fontId="16" type="noConversion"/>
  </si>
  <si>
    <t>20.5운송비+17.5보관비</t>
    <phoneticPr fontId="16" type="noConversion"/>
  </si>
  <si>
    <t>FORD KUGA</t>
    <phoneticPr fontId="16" type="noConversion"/>
  </si>
  <si>
    <t>VOLVO XC60</t>
    <phoneticPr fontId="16" type="noConversion"/>
  </si>
  <si>
    <t>CHEVROLET ORLANDO</t>
    <phoneticPr fontId="16" type="noConversion"/>
  </si>
  <si>
    <t>VW PASSAT</t>
    <phoneticPr fontId="16" type="noConversion"/>
  </si>
  <si>
    <t>TGBU4927012</t>
    <phoneticPr fontId="16" type="noConversion"/>
  </si>
  <si>
    <t>L3691768</t>
    <phoneticPr fontId="16" type="noConversion"/>
  </si>
  <si>
    <t>BMW 320d</t>
    <phoneticPr fontId="16" type="noConversion"/>
  </si>
  <si>
    <t>CMAU6317661</t>
    <phoneticPr fontId="16" type="noConversion"/>
  </si>
  <si>
    <t>MEDUK2468008</t>
    <phoneticPr fontId="16" type="noConversion"/>
  </si>
  <si>
    <t>~12/04</t>
    <phoneticPr fontId="16" type="noConversion"/>
  </si>
  <si>
    <t>12/04 송금 完</t>
    <phoneticPr fontId="16" type="noConversion"/>
  </si>
  <si>
    <t>12/04 SUR</t>
    <phoneticPr fontId="16" type="noConversion"/>
  </si>
  <si>
    <t>CNCA : 414004</t>
    <phoneticPr fontId="16" type="noConversion"/>
  </si>
  <si>
    <t>CNCA : 414006</t>
    <phoneticPr fontId="16" type="noConversion"/>
  </si>
  <si>
    <t>KNAB3511BJT237366</t>
    <phoneticPr fontId="16" type="noConversion"/>
  </si>
  <si>
    <t>KLYDC487DKC209195</t>
    <phoneticPr fontId="16" type="noConversion"/>
  </si>
  <si>
    <t>ZCSU7485650</t>
    <phoneticPr fontId="16" type="noConversion"/>
  </si>
  <si>
    <t>A4231353047</t>
    <phoneticPr fontId="16" type="noConversion"/>
  </si>
  <si>
    <t>ZIMUSEL71078193</t>
    <phoneticPr fontId="16" type="noConversion"/>
  </si>
  <si>
    <t>CAIU4418583</t>
    <phoneticPr fontId="16" type="noConversion"/>
  </si>
  <si>
    <t>A4231353049</t>
    <phoneticPr fontId="16" type="noConversion"/>
  </si>
  <si>
    <t>ZCSU6896682</t>
    <phoneticPr fontId="16" type="noConversion"/>
  </si>
  <si>
    <t>A4231361969</t>
    <phoneticPr fontId="16" type="noConversion"/>
  </si>
  <si>
    <t>ZIMUSEL71078192</t>
    <phoneticPr fontId="16" type="noConversion"/>
  </si>
  <si>
    <t>A4231361968</t>
    <phoneticPr fontId="16" type="noConversion"/>
  </si>
  <si>
    <t>ZIMUSEL71078205</t>
    <phoneticPr fontId="16" type="noConversion"/>
  </si>
  <si>
    <t>ZCSU7503413</t>
    <phoneticPr fontId="16" type="noConversion"/>
  </si>
  <si>
    <t>A4231337968</t>
    <phoneticPr fontId="16" type="noConversion"/>
  </si>
  <si>
    <t>JEEP CHEROKEE</t>
  </si>
  <si>
    <t>ZIMUSEL71078203</t>
    <phoneticPr fontId="16" type="noConversion"/>
  </si>
  <si>
    <t>TCNU5848983</t>
    <phoneticPr fontId="16" type="noConversion"/>
  </si>
  <si>
    <t>WAUZZZ8T9FA009733</t>
    <phoneticPr fontId="16" type="noConversion"/>
  </si>
  <si>
    <t>WBA5E7107FGK09702</t>
    <phoneticPr fontId="16" type="noConversion"/>
  </si>
  <si>
    <t>SEGU6390517</t>
    <phoneticPr fontId="16" type="noConversion"/>
  </si>
  <si>
    <t>EVER OBEY 0159-021S</t>
    <phoneticPr fontId="16" type="noConversion"/>
  </si>
  <si>
    <t>DOC : 12/12 AM</t>
    <phoneticPr fontId="16" type="noConversion"/>
  </si>
  <si>
    <t>POD FREETIME : DAYS</t>
    <phoneticPr fontId="16" type="noConversion"/>
  </si>
  <si>
    <t>KMHJT81VBFU031723</t>
  </si>
  <si>
    <t>KMHSW81UBGU587112</t>
  </si>
  <si>
    <t>KNAPG81ABJA440102</t>
    <phoneticPr fontId="16" type="noConversion"/>
  </si>
  <si>
    <t>ZIMUSEL71077980</t>
    <phoneticPr fontId="16" type="noConversion"/>
  </si>
  <si>
    <t>KNAB3511BJT258431</t>
    <phoneticPr fontId="16" type="noConversion"/>
  </si>
  <si>
    <t>BKG : 040300566433</t>
    <phoneticPr fontId="16" type="noConversion"/>
  </si>
  <si>
    <t>KMHSW81UBEU289683</t>
    <phoneticPr fontId="16" type="noConversion"/>
  </si>
  <si>
    <t>BKG NO : SEL1626757A</t>
    <phoneticPr fontId="16" type="noConversion"/>
  </si>
  <si>
    <t>BKG NO : SEL1626757B</t>
    <phoneticPr fontId="16" type="noConversion"/>
  </si>
  <si>
    <t>BKG NO : SEL1626757C</t>
    <phoneticPr fontId="16" type="noConversion"/>
  </si>
  <si>
    <t>BKG NO : SEL1626757D</t>
    <phoneticPr fontId="16" type="noConversion"/>
  </si>
  <si>
    <t>SEL1626757C</t>
    <phoneticPr fontId="16" type="noConversion"/>
  </si>
  <si>
    <t>심플신고</t>
    <phoneticPr fontId="16" type="noConversion"/>
  </si>
  <si>
    <t>KMHD641UGGU054760</t>
  </si>
  <si>
    <t>WBA5C3104ED949142</t>
  </si>
  <si>
    <t>KMHJT81VDFU985082</t>
  </si>
  <si>
    <t>KMHSW81UDFU401449</t>
  </si>
  <si>
    <t>운송료 : 54만원</t>
    <phoneticPr fontId="16" type="noConversion"/>
  </si>
  <si>
    <t>12/05 입금 完</t>
    <phoneticPr fontId="16" type="noConversion"/>
  </si>
  <si>
    <t>SEL1626757D</t>
    <phoneticPr fontId="16" type="noConversion"/>
  </si>
  <si>
    <t>12/01 입금 完</t>
    <phoneticPr fontId="16" type="noConversion"/>
  </si>
  <si>
    <t>QUOTATION : 199987-999-ST</t>
    <phoneticPr fontId="16" type="noConversion"/>
  </si>
  <si>
    <t>ICT 02077002</t>
  </si>
  <si>
    <t>SEL1626757A</t>
    <phoneticPr fontId="16" type="noConversion"/>
  </si>
  <si>
    <t>kwonpark1@nate.com</t>
    <phoneticPr fontId="16" type="noConversion"/>
  </si>
  <si>
    <t>보험 가입</t>
    <phoneticPr fontId="16" type="noConversion"/>
  </si>
  <si>
    <t>12/08 작업</t>
    <phoneticPr fontId="16" type="noConversion"/>
  </si>
  <si>
    <t>인천 - 바르나, 불가리아</t>
    <phoneticPr fontId="16" type="noConversion"/>
  </si>
  <si>
    <t>AS SOPHIA 347N</t>
    <phoneticPr fontId="16" type="noConversion"/>
  </si>
  <si>
    <t>12/11 작업</t>
    <phoneticPr fontId="16" type="noConversion"/>
  </si>
  <si>
    <t>POD FREETIME : 10 DAYS</t>
    <phoneticPr fontId="16" type="noConversion"/>
  </si>
  <si>
    <t>DOC : 12/12 FULL</t>
    <phoneticPr fontId="16" type="noConversion"/>
  </si>
  <si>
    <t>REF : 1702305214867</t>
    <phoneticPr fontId="16" type="noConversion"/>
  </si>
  <si>
    <t>BKG : 234076887</t>
    <phoneticPr fontId="16" type="noConversion"/>
  </si>
  <si>
    <t>듀레스 다큐</t>
    <phoneticPr fontId="16" type="noConversion"/>
  </si>
  <si>
    <t>김주원</t>
    <phoneticPr fontId="16" type="noConversion"/>
  </si>
  <si>
    <t xml:space="preserve"> juwon.kim@msc.com</t>
    <phoneticPr fontId="16" type="noConversion"/>
  </si>
  <si>
    <t>SEL1627205</t>
    <phoneticPr fontId="16" type="noConversion"/>
  </si>
  <si>
    <t>SI : 453656565</t>
    <phoneticPr fontId="16" type="noConversion"/>
  </si>
  <si>
    <t>비엘 디스크립션란 : 바이어 연락처 기재</t>
    <phoneticPr fontId="16" type="noConversion"/>
  </si>
  <si>
    <t>REF : 1703809712524</t>
    <phoneticPr fontId="16" type="noConversion"/>
  </si>
  <si>
    <t>EMCNDA8973</t>
    <phoneticPr fontId="16" type="noConversion"/>
  </si>
  <si>
    <t>KMHL141EBMA119125</t>
  </si>
  <si>
    <t>KNAGS416BLA383205</t>
  </si>
  <si>
    <t>KNAG241ABLA052850</t>
  </si>
  <si>
    <t>BKG : 234105432</t>
    <phoneticPr fontId="16" type="noConversion"/>
  </si>
  <si>
    <t>KNAGS416BLA379251</t>
  </si>
  <si>
    <t>KNALA418BLA213905</t>
  </si>
  <si>
    <t>KNAGS416BLA388385</t>
  </si>
  <si>
    <t>GAOU6467101</t>
    <phoneticPr fontId="16" type="noConversion"/>
  </si>
  <si>
    <t>FJ18310847</t>
  </si>
  <si>
    <t>KLAYA75YDEK607741</t>
    <phoneticPr fontId="16" type="noConversion"/>
  </si>
  <si>
    <t>WBA5B9104ED568834</t>
    <phoneticPr fontId="16" type="noConversion"/>
  </si>
  <si>
    <t>KMHSW81UBFU405153</t>
    <phoneticPr fontId="16" type="noConversion"/>
  </si>
  <si>
    <t>WAUZZZ4G4GN014535</t>
    <phoneticPr fontId="16" type="noConversion"/>
  </si>
  <si>
    <t>KMHSW81UBDU039468</t>
    <phoneticPr fontId="16" type="noConversion"/>
  </si>
  <si>
    <t>WBA3D5100FF707017</t>
    <phoneticPr fontId="16" type="noConversion"/>
  </si>
  <si>
    <t>1VWZZZA3ZEC025426</t>
    <phoneticPr fontId="16" type="noConversion"/>
  </si>
  <si>
    <t>WF0AXXWPMGGB49414</t>
    <phoneticPr fontId="16" type="noConversion"/>
  </si>
  <si>
    <t>KMHE341DBHA325249</t>
    <phoneticPr fontId="16" type="noConversion"/>
  </si>
  <si>
    <t>YV1DZ82K6F2677608</t>
    <phoneticPr fontId="16" type="noConversion"/>
  </si>
  <si>
    <t>KNAMC81ABFS062117</t>
    <phoneticPr fontId="16" type="noConversion"/>
  </si>
  <si>
    <t>WBA5V5109MFK53207</t>
    <phoneticPr fontId="16" type="noConversion"/>
  </si>
  <si>
    <t>1VWZZZA3ZFC090689</t>
    <phoneticPr fontId="16" type="noConversion"/>
  </si>
  <si>
    <t>KMHE341CBGA160581</t>
    <phoneticPr fontId="16" type="noConversion"/>
  </si>
  <si>
    <t>12/06 WAYBILL</t>
    <phoneticPr fontId="16" type="noConversion"/>
  </si>
  <si>
    <t>12/09 작업</t>
    <phoneticPr fontId="16" type="noConversion"/>
  </si>
  <si>
    <t>L3689809</t>
    <phoneticPr fontId="16" type="noConversion"/>
  </si>
  <si>
    <t>HYUNDAI JUPITER 033W</t>
    <phoneticPr fontId="16" type="noConversion"/>
  </si>
  <si>
    <t>BKG : 91039004</t>
    <phoneticPr fontId="16" type="noConversion"/>
  </si>
  <si>
    <t>QUOTATION : W231200495057</t>
    <phoneticPr fontId="16" type="noConversion"/>
  </si>
  <si>
    <t>BKG : 096KR0919726</t>
    <phoneticPr fontId="16" type="noConversion"/>
  </si>
  <si>
    <t>MEDUK2468107</t>
    <phoneticPr fontId="16" type="noConversion"/>
  </si>
  <si>
    <t>KNAPS81ABHA369724</t>
  </si>
  <si>
    <t>KNAGL419BFA578572</t>
  </si>
  <si>
    <t>KMHN3411BPA049256</t>
  </si>
  <si>
    <t>MPP / HMM</t>
    <phoneticPr fontId="16" type="noConversion"/>
  </si>
  <si>
    <t>12/15 작업</t>
    <phoneticPr fontId="16" type="noConversion"/>
  </si>
  <si>
    <t>DOC : 12/20 AM</t>
    <phoneticPr fontId="16" type="noConversion"/>
  </si>
  <si>
    <t>12/07 입금 完</t>
    <phoneticPr fontId="16" type="noConversion"/>
  </si>
  <si>
    <t>12/07 송금 完</t>
    <phoneticPr fontId="16" type="noConversion"/>
  </si>
  <si>
    <t>ZIM PUSAN 29W</t>
    <phoneticPr fontId="16" type="noConversion"/>
  </si>
  <si>
    <t>XIN MING ZHOU 20 3062UW</t>
    <phoneticPr fontId="16" type="noConversion"/>
  </si>
  <si>
    <t>DOC : 12/13 AM</t>
    <phoneticPr fontId="16" type="noConversion"/>
  </si>
  <si>
    <t>QUOTATION : QSPOT4787100</t>
    <phoneticPr fontId="16" type="noConversion"/>
  </si>
  <si>
    <t>BKG : SEL1630650</t>
    <phoneticPr fontId="16" type="noConversion"/>
  </si>
  <si>
    <t>BKG : SELE00719600</t>
    <phoneticPr fontId="16" type="noConversion"/>
  </si>
  <si>
    <t>INCEDA 0034S</t>
    <phoneticPr fontId="16" type="noConversion"/>
  </si>
  <si>
    <t>부킹 캔슬
-&gt; 부킹 캔슬비 $50</t>
    <phoneticPr fontId="16" type="noConversion"/>
  </si>
  <si>
    <t>BKG : ZIMUSEL71079350</t>
    <phoneticPr fontId="16" type="noConversion"/>
  </si>
  <si>
    <t>BKG : ZIMUSEL71079351</t>
    <phoneticPr fontId="16" type="noConversion"/>
  </si>
  <si>
    <t>ZIMUSEL71079352</t>
    <phoneticPr fontId="16" type="noConversion"/>
  </si>
  <si>
    <t>ZIMUSEL71079353</t>
  </si>
  <si>
    <t>ZIM PUSAN 29W</t>
  </si>
  <si>
    <t>BKG : ZIMUSEL71079399</t>
    <phoneticPr fontId="16" type="noConversion"/>
  </si>
  <si>
    <t>BKG : ZIMUSEL71079400</t>
    <phoneticPr fontId="16" type="noConversion"/>
  </si>
  <si>
    <t>BKG : ZIMUSEL71079401</t>
    <phoneticPr fontId="16" type="noConversion"/>
  </si>
  <si>
    <t>모선 변경 전)XIN MING ZHOU 20 3042UW</t>
    <phoneticPr fontId="16" type="noConversion"/>
  </si>
  <si>
    <t>ZHONG GU DONG HAI 0XSIXS1MA</t>
    <phoneticPr fontId="16" type="noConversion"/>
  </si>
  <si>
    <t xml:space="preserve"> KIA SORENTO</t>
    <phoneticPr fontId="16" type="noConversion"/>
  </si>
  <si>
    <t xml:space="preserve"> HYUNDAI I30</t>
    <phoneticPr fontId="16" type="noConversion"/>
  </si>
  <si>
    <t>KNAPS81ABHA307347</t>
  </si>
  <si>
    <t>KNAPK81BDFA026872</t>
  </si>
  <si>
    <t>KNABX511BFT836665</t>
    <phoneticPr fontId="16" type="noConversion"/>
  </si>
  <si>
    <t>KMHCT41BEFU774190</t>
  </si>
  <si>
    <t>KNAFJ41BBFA282360</t>
  </si>
  <si>
    <t>KNAPS81BBFA090666</t>
  </si>
  <si>
    <t>KNAPS81ABFA027913</t>
  </si>
  <si>
    <t>12/08 송금 完</t>
    <phoneticPr fontId="16" type="noConversion"/>
  </si>
  <si>
    <t>WBA4B7104FD957197</t>
  </si>
  <si>
    <t>WAUZZZ8VXF1050437</t>
  </si>
  <si>
    <t>WAUZZZ8V2FA186304</t>
  </si>
  <si>
    <t>WAUZZZ4GXGN073699</t>
  </si>
  <si>
    <t>BKG : ZIMUSEL71079352</t>
    <phoneticPr fontId="16" type="noConversion"/>
  </si>
  <si>
    <t>BKG : ZIMUSEL71079353</t>
    <phoneticPr fontId="16" type="noConversion"/>
  </si>
  <si>
    <t>준비 중</t>
    <phoneticPr fontId="16" type="noConversion"/>
  </si>
  <si>
    <t>자칼</t>
    <phoneticPr fontId="16" type="noConversion"/>
  </si>
  <si>
    <t>BKG : ZIMUSEL71079402</t>
    <phoneticPr fontId="16" type="noConversion"/>
  </si>
  <si>
    <t>BKG : ZIMUSEL71079405</t>
    <phoneticPr fontId="16" type="noConversion"/>
  </si>
  <si>
    <t>12/19 작업</t>
    <phoneticPr fontId="16" type="noConversion"/>
  </si>
  <si>
    <t>KMHSW81UDHU740093</t>
  </si>
  <si>
    <t>KMHSW81UBFU469844</t>
  </si>
  <si>
    <t>KNAFJ412BJA766474</t>
  </si>
  <si>
    <t>KMHD351UGFU257095</t>
  </si>
  <si>
    <t>12/11 WAYBILL</t>
    <phoneticPr fontId="16" type="noConversion"/>
  </si>
  <si>
    <t>KR0152917</t>
    <phoneticPr fontId="16" type="noConversion"/>
  </si>
  <si>
    <t>BKG : ZIMUSEL71079406</t>
    <phoneticPr fontId="16" type="noConversion"/>
  </si>
  <si>
    <t>MAEU234105432</t>
    <phoneticPr fontId="16" type="noConversion"/>
  </si>
  <si>
    <t>12/13 작업</t>
    <phoneticPr fontId="16" type="noConversion"/>
  </si>
  <si>
    <t>12/14 작업</t>
    <phoneticPr fontId="16" type="noConversion"/>
  </si>
  <si>
    <t>DOC : 12/15 FULL</t>
    <phoneticPr fontId="16" type="noConversion"/>
  </si>
  <si>
    <t>MSC LYSE V HW350A</t>
    <phoneticPr fontId="16" type="noConversion"/>
  </si>
  <si>
    <t>MAEU234076887</t>
    <phoneticPr fontId="16" type="noConversion"/>
  </si>
  <si>
    <t>KNAG241ABLA025714</t>
  </si>
  <si>
    <t>BKG : ZIMUSEL71079777</t>
    <phoneticPr fontId="16" type="noConversion"/>
  </si>
  <si>
    <t>BKG : ZIMUSEL71079778</t>
    <phoneticPr fontId="16" type="noConversion"/>
  </si>
  <si>
    <t>BKG : ZIMUSEL71079779</t>
    <phoneticPr fontId="16" type="noConversion"/>
  </si>
  <si>
    <t>BKG : ZIMUSEL71079780</t>
    <phoneticPr fontId="16" type="noConversion"/>
  </si>
  <si>
    <t>12/11 OBL</t>
    <phoneticPr fontId="16" type="noConversion"/>
  </si>
  <si>
    <t>BKG : 096KR0920135</t>
    <phoneticPr fontId="16" type="noConversion"/>
  </si>
  <si>
    <t>KMHCT41BEGU942935</t>
  </si>
  <si>
    <t>WBAJC3107JWC95575</t>
  </si>
  <si>
    <t>12/12 SUR</t>
    <phoneticPr fontId="16" type="noConversion"/>
  </si>
  <si>
    <t>C</t>
    <phoneticPr fontId="28" type="noConversion"/>
  </si>
  <si>
    <t>말트랜스</t>
    <phoneticPr fontId="28" type="noConversion"/>
  </si>
  <si>
    <t>TARE</t>
    <phoneticPr fontId="28" type="noConversion"/>
  </si>
  <si>
    <t>WDDNG56X37A151346</t>
  </si>
  <si>
    <t>WDDNF22X18A186136</t>
  </si>
  <si>
    <t>WDCBB2AB2AA559893</t>
  </si>
  <si>
    <t>WVGZZZ5NZBW034682</t>
  </si>
  <si>
    <t>TIGUAN</t>
  </si>
  <si>
    <t>MAERSK</t>
    <phoneticPr fontId="16" type="noConversion"/>
  </si>
  <si>
    <t>12/17</t>
    <phoneticPr fontId="16" type="noConversion"/>
  </si>
  <si>
    <t>MEDUK2469691</t>
    <phoneticPr fontId="16" type="noConversion"/>
  </si>
  <si>
    <t>MEDUK2469683</t>
    <phoneticPr fontId="16" type="noConversion"/>
  </si>
  <si>
    <t>MEDUK2469543</t>
    <phoneticPr fontId="16" type="noConversion"/>
  </si>
  <si>
    <t>MSMU8090780</t>
    <phoneticPr fontId="16" type="noConversion"/>
  </si>
  <si>
    <t>MSDU7334571</t>
    <phoneticPr fontId="16" type="noConversion"/>
  </si>
  <si>
    <t>MEDU7694502</t>
    <phoneticPr fontId="16" type="noConversion"/>
  </si>
  <si>
    <t>MRKU4377212</t>
    <phoneticPr fontId="16" type="noConversion"/>
  </si>
  <si>
    <t>KR0152372</t>
    <phoneticPr fontId="16" type="noConversion"/>
  </si>
  <si>
    <t>MAEU234343224</t>
    <phoneticPr fontId="16" type="noConversion"/>
  </si>
  <si>
    <t>MSKU9459830</t>
  </si>
  <si>
    <t>DOC : 12/14 FULL</t>
    <phoneticPr fontId="16" type="noConversion"/>
  </si>
  <si>
    <t>체크 비엘 정정 후 전달해야 됨</t>
    <phoneticPr fontId="16" type="noConversion"/>
  </si>
  <si>
    <t>CMA 출항 후 캔슬비 인보이스 확인</t>
    <phoneticPr fontId="16" type="noConversion"/>
  </si>
  <si>
    <t>12/13 작업</t>
    <phoneticPr fontId="28" type="noConversion"/>
  </si>
  <si>
    <t>BKG : 234343224</t>
    <phoneticPr fontId="16" type="noConversion"/>
  </si>
  <si>
    <t>BKG : 234343654</t>
    <phoneticPr fontId="16" type="noConversion"/>
  </si>
  <si>
    <t>12/14 SUR</t>
    <phoneticPr fontId="16" type="noConversion"/>
  </si>
  <si>
    <t>12/14 송금 完</t>
    <phoneticPr fontId="16" type="noConversion"/>
  </si>
  <si>
    <t>12/13 입금 完</t>
    <phoneticPr fontId="16" type="noConversion"/>
  </si>
  <si>
    <t>KNAPC813BEK533926</t>
  </si>
  <si>
    <t>WVWZZZ3CZCE546004</t>
  </si>
  <si>
    <t>SALVA2BE1DH771929</t>
  </si>
  <si>
    <t>WVWZZZ1KZBW011028</t>
  </si>
  <si>
    <t>MAEU234343654</t>
    <phoneticPr fontId="16" type="noConversion"/>
  </si>
  <si>
    <t>BKG : ZIMUSEL71080178</t>
    <phoneticPr fontId="16" type="noConversion"/>
  </si>
  <si>
    <t>BKG : ZIMUSEL71080179</t>
    <phoneticPr fontId="16" type="noConversion"/>
  </si>
  <si>
    <t>BKG : ZIMUSEL71080180</t>
    <phoneticPr fontId="16" type="noConversion"/>
  </si>
  <si>
    <t>EGLV040300566433</t>
    <phoneticPr fontId="16" type="noConversion"/>
  </si>
  <si>
    <t>QUOTATION : QSPOT4836792</t>
    <phoneticPr fontId="16" type="noConversion"/>
  </si>
  <si>
    <t>KMHDH41UBFU472715</t>
  </si>
  <si>
    <t>KNAFJ41BGJA763806</t>
  </si>
  <si>
    <t>KMHSU81UBFU504486</t>
  </si>
  <si>
    <t>KMHSR81XBHU197879</t>
  </si>
  <si>
    <t>ZIMUSEL71077981</t>
    <phoneticPr fontId="16" type="noConversion"/>
  </si>
  <si>
    <t>ZIMUSEL71077983</t>
    <phoneticPr fontId="16" type="noConversion"/>
  </si>
  <si>
    <t>오더 삭제 함</t>
    <phoneticPr fontId="16" type="noConversion"/>
  </si>
  <si>
    <t>BKG : 096KR0920595</t>
    <phoneticPr fontId="16" type="noConversion"/>
  </si>
  <si>
    <t>AS SOPHIA 347N</t>
    <phoneticPr fontId="28" type="noConversion"/>
  </si>
  <si>
    <t xml:space="preserve">VOLKSWAGEN GOLF </t>
    <phoneticPr fontId="16" type="noConversion"/>
  </si>
  <si>
    <t>VOLKSWAGEN GOLF</t>
    <phoneticPr fontId="16" type="noConversion"/>
  </si>
  <si>
    <t>RANGE ROVER EVOQUE</t>
    <phoneticPr fontId="16" type="noConversion"/>
  </si>
  <si>
    <t>KNAPS81ABFA056702</t>
  </si>
  <si>
    <t>KMHCS51UBFU190227</t>
  </si>
  <si>
    <t>KNAFJ41BGHA671912</t>
  </si>
  <si>
    <t>KMHSW81UBFU445281</t>
  </si>
  <si>
    <t>KNAGN41CBFA097904</t>
  </si>
  <si>
    <t>KMHSW81UBGU666106</t>
  </si>
  <si>
    <t>KNAPN813BGK039211</t>
  </si>
  <si>
    <t>KMHDG41UBFU225671</t>
  </si>
  <si>
    <t>WBAJC3100JG997504</t>
  </si>
  <si>
    <t>KMHSW81UBFU332698</t>
  </si>
  <si>
    <t>WBA5E7109FGK09586</t>
  </si>
  <si>
    <t>KMHD251UBFU196975</t>
    <phoneticPr fontId="16" type="noConversion"/>
  </si>
  <si>
    <t>FJ18361685</t>
    <phoneticPr fontId="16" type="noConversion"/>
  </si>
  <si>
    <t>FJ18361687</t>
    <phoneticPr fontId="16" type="noConversion"/>
  </si>
  <si>
    <t>MEDUK2468099</t>
    <phoneticPr fontId="16" type="noConversion"/>
  </si>
  <si>
    <t>BKG : 096KR0919541</t>
    <phoneticPr fontId="16" type="noConversion"/>
  </si>
  <si>
    <t>BKG : 096KR0919538</t>
    <phoneticPr fontId="16" type="noConversion"/>
  </si>
  <si>
    <t>BKG : 096KR0919539</t>
    <phoneticPr fontId="16" type="noConversion"/>
  </si>
  <si>
    <t>BKG : 096KR0919537</t>
    <phoneticPr fontId="16" type="noConversion"/>
  </si>
  <si>
    <t>BKG : 096KR0919540</t>
    <phoneticPr fontId="16" type="noConversion"/>
  </si>
  <si>
    <t>FJ18365974</t>
    <phoneticPr fontId="16" type="noConversion"/>
  </si>
  <si>
    <t>EP</t>
    <phoneticPr fontId="16" type="noConversion"/>
  </si>
  <si>
    <t>12/15 입금 完</t>
    <phoneticPr fontId="16" type="noConversion"/>
  </si>
  <si>
    <t xml:space="preserve"> BMW 520 D</t>
  </si>
  <si>
    <t>FJ18365966</t>
    <phoneticPr fontId="16" type="noConversion"/>
  </si>
  <si>
    <t>KMHFF41RBGA523885</t>
    <phoneticPr fontId="16" type="noConversion"/>
  </si>
  <si>
    <t xml:space="preserve">KIA K3 </t>
  </si>
  <si>
    <t xml:space="preserve"> HYUNDAI MAXCRUZ</t>
  </si>
  <si>
    <t>KR0155182</t>
    <phoneticPr fontId="16" type="noConversion"/>
  </si>
  <si>
    <t>ZIMUSEL71078196</t>
    <phoneticPr fontId="16" type="noConversion"/>
  </si>
  <si>
    <t>ZIMUSEL71078199</t>
    <phoneticPr fontId="16" type="noConversion"/>
  </si>
  <si>
    <t>2024년 1월 선적스케줄 (명성해운)</t>
    <phoneticPr fontId="16" type="noConversion"/>
  </si>
  <si>
    <t>MORNING CATHERINE V.150</t>
    <phoneticPr fontId="16" type="noConversion"/>
  </si>
  <si>
    <t>평택 - 마르띠니끄</t>
    <phoneticPr fontId="16" type="noConversion"/>
  </si>
  <si>
    <t>EUKOR / 국제</t>
    <phoneticPr fontId="16" type="noConversion"/>
  </si>
  <si>
    <t>DOC : 12/27 FULL</t>
    <phoneticPr fontId="16" type="noConversion"/>
  </si>
  <si>
    <t>12/18 송금 完</t>
    <phoneticPr fontId="16" type="noConversion"/>
  </si>
  <si>
    <t>DOC : 12/21 AM</t>
    <phoneticPr fontId="16" type="noConversion"/>
  </si>
  <si>
    <t>SONGA PANTHER 0XSJ1S1MA</t>
    <phoneticPr fontId="16" type="noConversion"/>
  </si>
  <si>
    <t>12/18 OBL</t>
    <phoneticPr fontId="16" type="noConversion"/>
  </si>
  <si>
    <t>BMW520D</t>
  </si>
  <si>
    <t>QUOTATION : QSPOT4860552</t>
    <phoneticPr fontId="16" type="noConversion"/>
  </si>
  <si>
    <t>BKG : SEL1634886</t>
    <phoneticPr fontId="16" type="noConversion"/>
  </si>
  <si>
    <t>12/18 OBL 반납</t>
    <phoneticPr fontId="16" type="noConversion"/>
  </si>
  <si>
    <t>ZCSU7152330</t>
    <phoneticPr fontId="16" type="noConversion"/>
  </si>
  <si>
    <t>A4231355328</t>
    <phoneticPr fontId="16" type="noConversion"/>
  </si>
  <si>
    <t>TCNU4426129</t>
    <phoneticPr fontId="16" type="noConversion"/>
  </si>
  <si>
    <t>A4231355424</t>
    <phoneticPr fontId="16" type="noConversion"/>
  </si>
  <si>
    <t>ZCSU7579255</t>
    <phoneticPr fontId="16" type="noConversion"/>
  </si>
  <si>
    <t>A4231355427</t>
    <phoneticPr fontId="16" type="noConversion"/>
  </si>
  <si>
    <t>ZCSU7454129</t>
    <phoneticPr fontId="16" type="noConversion"/>
  </si>
  <si>
    <t>A4231355423</t>
    <phoneticPr fontId="16" type="noConversion"/>
  </si>
  <si>
    <t>WBA51AG08MCH36199</t>
    <phoneticPr fontId="16" type="noConversion"/>
  </si>
  <si>
    <t>WBA51AG07MCH14825</t>
    <phoneticPr fontId="16" type="noConversion"/>
  </si>
  <si>
    <t>KNAPS81ABKA514284</t>
    <phoneticPr fontId="16" type="noConversion"/>
  </si>
  <si>
    <t>KNAPK81BDHA292908</t>
    <phoneticPr fontId="16" type="noConversion"/>
  </si>
  <si>
    <t>BMW 530E</t>
    <phoneticPr fontId="16" type="noConversion"/>
  </si>
  <si>
    <t>CAAU5865270</t>
    <phoneticPr fontId="16" type="noConversion"/>
  </si>
  <si>
    <t>KMHSN81XBGU180351</t>
    <phoneticPr fontId="16" type="noConversion"/>
  </si>
  <si>
    <t>TRLU7199777</t>
    <phoneticPr fontId="16" type="noConversion"/>
  </si>
  <si>
    <t xml:space="preserve"> HYUNDAI AVANTE</t>
    <phoneticPr fontId="16" type="noConversion"/>
  </si>
  <si>
    <t>12/19 SUR</t>
    <phoneticPr fontId="16" type="noConversion"/>
  </si>
  <si>
    <t>HYUNDAI MARS 043W</t>
    <phoneticPr fontId="16" type="noConversion"/>
  </si>
  <si>
    <t>12/20 작업</t>
    <phoneticPr fontId="16" type="noConversion"/>
  </si>
  <si>
    <t>QUOTATION : W231201510761</t>
    <phoneticPr fontId="16" type="noConversion"/>
  </si>
  <si>
    <t>BKG : 38487886</t>
    <phoneticPr fontId="16" type="noConversion"/>
  </si>
  <si>
    <t>HLCUSEL231252986</t>
  </si>
  <si>
    <t>부킹 캔슬 됨
-&gt; 스페이스 부족</t>
    <phoneticPr fontId="16" type="noConversion"/>
  </si>
  <si>
    <t>NIF : 1703207641582</t>
    <phoneticPr fontId="16" type="noConversion"/>
  </si>
  <si>
    <t>MAERSK VALENCIA 349N</t>
    <phoneticPr fontId="16" type="noConversion"/>
  </si>
  <si>
    <t>12/23 작업</t>
    <phoneticPr fontId="16" type="noConversion"/>
  </si>
  <si>
    <t>L3689264</t>
    <phoneticPr fontId="16" type="noConversion"/>
  </si>
  <si>
    <t>CMAU7297770</t>
    <phoneticPr fontId="16" type="noConversion"/>
  </si>
  <si>
    <t>BKG : 234532703</t>
    <phoneticPr fontId="16" type="noConversion"/>
  </si>
  <si>
    <t>선반입권 O</t>
    <phoneticPr fontId="16" type="noConversion"/>
  </si>
  <si>
    <t>ZCSU7463244</t>
    <phoneticPr fontId="16" type="noConversion"/>
  </si>
  <si>
    <t>KMHSW81UBFU387476</t>
  </si>
  <si>
    <t>KMHD641UGGU007641</t>
  </si>
  <si>
    <t>KNAPH81ABGA258740</t>
  </si>
  <si>
    <t>KMHDG41UBGU488873</t>
  </si>
  <si>
    <t>KNAME81ABFS070098</t>
  </si>
  <si>
    <t>KMHDG41DBGU641581</t>
  </si>
  <si>
    <t>KMHD641UGGU117909</t>
  </si>
  <si>
    <t>KNADM512BES701613</t>
  </si>
  <si>
    <t>ZIMUSEL71079399</t>
    <phoneticPr fontId="16" type="noConversion"/>
  </si>
  <si>
    <t>A4231355340</t>
    <phoneticPr fontId="16" type="noConversion"/>
  </si>
  <si>
    <t>ZCSU7399037</t>
    <phoneticPr fontId="16" type="noConversion"/>
  </si>
  <si>
    <t>A4231355332</t>
    <phoneticPr fontId="16" type="noConversion"/>
  </si>
  <si>
    <t>ZIMUSEL71080178</t>
    <phoneticPr fontId="16" type="noConversion"/>
  </si>
  <si>
    <t>ZCSU7716424</t>
    <phoneticPr fontId="16" type="noConversion"/>
  </si>
  <si>
    <t>A4231355339</t>
    <phoneticPr fontId="16" type="noConversion"/>
  </si>
  <si>
    <t>KNAPC813BFK735811</t>
  </si>
  <si>
    <t>KMHSW81UBFU355382</t>
  </si>
  <si>
    <t>KMHD841UGGU187553</t>
  </si>
  <si>
    <t>WDDHF0CB6EB060140</t>
  </si>
  <si>
    <t>ZCSU7781081</t>
    <phoneticPr fontId="16" type="noConversion"/>
  </si>
  <si>
    <t>A4231355475</t>
    <phoneticPr fontId="16" type="noConversion"/>
  </si>
  <si>
    <t>KNARL81GBPA176994</t>
  </si>
  <si>
    <t>WDDZF0EB5KA672249</t>
  </si>
  <si>
    <t>BENZ E220 d</t>
    <phoneticPr fontId="16" type="noConversion"/>
  </si>
  <si>
    <t>ZCSU7802266</t>
    <phoneticPr fontId="16" type="noConversion"/>
  </si>
  <si>
    <t>A4231355334</t>
    <phoneticPr fontId="16" type="noConversion"/>
  </si>
  <si>
    <t>KNAPS81ABFA004536</t>
  </si>
  <si>
    <t>KNADN413BES460895</t>
  </si>
  <si>
    <t>KNAGM419BFA639685</t>
  </si>
  <si>
    <t>BSIU9543541</t>
    <phoneticPr fontId="16" type="noConversion"/>
  </si>
  <si>
    <t>A4231355333</t>
    <phoneticPr fontId="16" type="noConversion"/>
  </si>
  <si>
    <t>ZIMUSEL71079779</t>
    <phoneticPr fontId="16" type="noConversion"/>
  </si>
  <si>
    <t>12/19 WAYBILL</t>
    <phoneticPr fontId="16" type="noConversion"/>
  </si>
  <si>
    <t>12/14 OBL</t>
    <phoneticPr fontId="16" type="noConversion"/>
  </si>
  <si>
    <t>KMHSU81UBFU372326</t>
  </si>
  <si>
    <t>KMHFF41RBFA426254</t>
  </si>
  <si>
    <t>KMHCT41BEGU006325</t>
  </si>
  <si>
    <t>KMHJT81VBFU037258</t>
  </si>
  <si>
    <t>ZIMUSEL71079777</t>
    <phoneticPr fontId="16" type="noConversion"/>
  </si>
  <si>
    <t>KNAGT416BLA383475</t>
  </si>
  <si>
    <t>KNAGS416BKA305205</t>
  </si>
  <si>
    <t>KNAGS416BLA388556</t>
  </si>
  <si>
    <t>KNAGS416BLA389361</t>
  </si>
  <si>
    <t>BKG : SEL1633707A</t>
    <phoneticPr fontId="16" type="noConversion"/>
  </si>
  <si>
    <t>BKG : SEL1633707B</t>
    <phoneticPr fontId="16" type="noConversion"/>
  </si>
  <si>
    <t>BKG : SEL1633707C</t>
    <phoneticPr fontId="16" type="noConversion"/>
  </si>
  <si>
    <t>KMHD741LBKU841631</t>
  </si>
  <si>
    <t>KMHD741LBLU046478</t>
  </si>
  <si>
    <t>KMHD741LBLU008529</t>
  </si>
  <si>
    <t>KNAGS416BLA374828</t>
  </si>
  <si>
    <t>KNAGT416BLA383707</t>
  </si>
  <si>
    <t>KNAG741BBLA032210</t>
  </si>
  <si>
    <t>KNAGS416BKA333205</t>
  </si>
  <si>
    <t>KNAGS416BKA269902</t>
  </si>
  <si>
    <t>SI : 455024299</t>
    <phoneticPr fontId="16" type="noConversion"/>
  </si>
  <si>
    <t>SI : 455024373</t>
    <phoneticPr fontId="16" type="noConversion"/>
  </si>
  <si>
    <t>SI : 455024492</t>
    <phoneticPr fontId="16" type="noConversion"/>
  </si>
  <si>
    <t>CNEE INV : C305</t>
    <phoneticPr fontId="16" type="noConversion"/>
  </si>
  <si>
    <t>CNEE : C306</t>
    <phoneticPr fontId="16" type="noConversion"/>
  </si>
  <si>
    <t>TRANSIT TO KOSOVO</t>
    <phoneticPr fontId="16" type="noConversion"/>
  </si>
  <si>
    <t>ZIMUSEL71079401</t>
    <phoneticPr fontId="16" type="noConversion"/>
  </si>
  <si>
    <t>KNAFK41BGGA630183</t>
    <phoneticPr fontId="16" type="noConversion"/>
  </si>
  <si>
    <t>ZIMUSEL71079402</t>
    <phoneticPr fontId="16" type="noConversion"/>
  </si>
  <si>
    <t>ZIMUSEL71079405</t>
    <phoneticPr fontId="16" type="noConversion"/>
  </si>
  <si>
    <t>KMHSW81UBFU325329</t>
    <phoneticPr fontId="16" type="noConversion"/>
  </si>
  <si>
    <t>SEL1633707A</t>
    <phoneticPr fontId="16" type="noConversion"/>
  </si>
  <si>
    <t>SEL1633707B</t>
    <phoneticPr fontId="16" type="noConversion"/>
  </si>
  <si>
    <t>MEDUK2470723</t>
    <phoneticPr fontId="16" type="noConversion"/>
  </si>
  <si>
    <t>MEDUK2470731</t>
    <phoneticPr fontId="16" type="noConversion"/>
  </si>
  <si>
    <t>SEL1633707C</t>
    <phoneticPr fontId="16" type="noConversion"/>
  </si>
  <si>
    <t>ZIMUSEL71079400</t>
    <phoneticPr fontId="16" type="noConversion"/>
  </si>
  <si>
    <t>ZIMUSEL71079778</t>
    <phoneticPr fontId="16" type="noConversion"/>
  </si>
  <si>
    <t>ZIMUSEL71079780</t>
    <phoneticPr fontId="16" type="noConversion"/>
  </si>
  <si>
    <t>보관료 15만</t>
    <phoneticPr fontId="16" type="noConversion"/>
  </si>
  <si>
    <t>보관료 14만</t>
    <phoneticPr fontId="16" type="noConversion"/>
  </si>
  <si>
    <t>MAERSK VALENCIA 349N</t>
  </si>
  <si>
    <t>NIF : 1703381895264</t>
    <phoneticPr fontId="16" type="noConversion"/>
  </si>
  <si>
    <t>NIF : 1705023224326</t>
    <phoneticPr fontId="16" type="noConversion"/>
  </si>
  <si>
    <t>NIF : 1704043767826</t>
    <phoneticPr fontId="16" type="noConversion"/>
  </si>
  <si>
    <t>NIF : 1705188961497</t>
    <phoneticPr fontId="16" type="noConversion"/>
  </si>
  <si>
    <t>NIF : 1703971555138</t>
    <phoneticPr fontId="16" type="noConversion"/>
  </si>
  <si>
    <t>NIF : 1704906118818</t>
    <phoneticPr fontId="16" type="noConversion"/>
  </si>
  <si>
    <t>SK 무역</t>
    <phoneticPr fontId="16" type="noConversion"/>
  </si>
  <si>
    <t>NIF : 1704291078688</t>
    <phoneticPr fontId="16" type="noConversion"/>
  </si>
  <si>
    <t>KNAPS81ABHA291707</t>
    <phoneticPr fontId="16" type="noConversion"/>
  </si>
  <si>
    <t>BKG : 234625091</t>
    <phoneticPr fontId="16" type="noConversion"/>
  </si>
  <si>
    <t>GESU6582454</t>
    <phoneticPr fontId="16" type="noConversion"/>
  </si>
  <si>
    <t>L3691797</t>
    <phoneticPr fontId="16" type="noConversion"/>
  </si>
  <si>
    <t>CAAU6539175</t>
    <phoneticPr fontId="16" type="noConversion"/>
  </si>
  <si>
    <t>CMAU5405372</t>
    <phoneticPr fontId="16" type="noConversion"/>
  </si>
  <si>
    <t>L3690640</t>
    <phoneticPr fontId="16" type="noConversion"/>
  </si>
  <si>
    <t>FFAU4571947</t>
    <phoneticPr fontId="16" type="noConversion"/>
  </si>
  <si>
    <t>L3689317</t>
    <phoneticPr fontId="16" type="noConversion"/>
  </si>
  <si>
    <t>12/26 작업</t>
  </si>
  <si>
    <t>12/26 작업</t>
    <phoneticPr fontId="16" type="noConversion"/>
  </si>
  <si>
    <t>쿠마르 / 이레</t>
    <phoneticPr fontId="16" type="noConversion"/>
  </si>
  <si>
    <t>KMHCS41BEJU366137</t>
  </si>
  <si>
    <t>KNAGN41CBFA075790</t>
  </si>
  <si>
    <t>KNAPH81ADGA160538</t>
  </si>
  <si>
    <t>KNAGU415GGA005523</t>
  </si>
  <si>
    <t>BKG : 234624043</t>
    <phoneticPr fontId="16" type="noConversion"/>
  </si>
  <si>
    <t>BKG : 234624050</t>
    <phoneticPr fontId="16" type="noConversion"/>
  </si>
  <si>
    <t>BKG : 234624069</t>
    <phoneticPr fontId="16" type="noConversion"/>
  </si>
  <si>
    <t>BKG : 234624055</t>
    <phoneticPr fontId="16" type="noConversion"/>
  </si>
  <si>
    <t>BKG : 234624119</t>
    <phoneticPr fontId="16" type="noConversion"/>
  </si>
  <si>
    <t>BKG : 234624098</t>
    <phoneticPr fontId="16" type="noConversion"/>
  </si>
  <si>
    <t>KR0151079</t>
    <phoneticPr fontId="16" type="noConversion"/>
  </si>
  <si>
    <t>WBA8C5102HK855365</t>
    <phoneticPr fontId="16" type="noConversion"/>
  </si>
  <si>
    <t>12/21 WAYBILL</t>
    <phoneticPr fontId="16" type="noConversion"/>
  </si>
  <si>
    <t>12/21 입금 完</t>
    <phoneticPr fontId="16" type="noConversion"/>
  </si>
  <si>
    <t>HYUNDAI EARTH 042W</t>
    <phoneticPr fontId="16" type="noConversion"/>
  </si>
  <si>
    <t>DOC : 12/27 AM</t>
    <phoneticPr fontId="16" type="noConversion"/>
  </si>
  <si>
    <t>MPP / HAPAG</t>
    <phoneticPr fontId="16" type="noConversion"/>
  </si>
  <si>
    <t>010-6760-5231</t>
    <phoneticPr fontId="16" type="noConversion"/>
  </si>
  <si>
    <t>BKG : 18455678</t>
    <phoneticPr fontId="16" type="noConversion"/>
  </si>
  <si>
    <t>PORT CODE : CNSHA</t>
    <phoneticPr fontId="16" type="noConversion"/>
  </si>
  <si>
    <t>DOC : 12/26 AM</t>
    <phoneticPr fontId="16" type="noConversion"/>
  </si>
  <si>
    <t>HS / 이레</t>
    <phoneticPr fontId="16" type="noConversion"/>
  </si>
  <si>
    <t>12/22 CNCA</t>
    <phoneticPr fontId="16" type="noConversion"/>
  </si>
  <si>
    <t>12/21 CNCA</t>
    <phoneticPr fontId="16" type="noConversion"/>
  </si>
  <si>
    <t>KMHSW81XBFU417064</t>
    <phoneticPr fontId="16" type="noConversion"/>
  </si>
  <si>
    <t>01610038</t>
    <phoneticPr fontId="16" type="noConversion"/>
  </si>
  <si>
    <t xml:space="preserve">SONGA PANTHER 0XSIJS1MA </t>
    <phoneticPr fontId="16" type="noConversion"/>
  </si>
  <si>
    <t>변경 전)XIN MING ZHOU 20 3082UW</t>
    <phoneticPr fontId="16" type="noConversion"/>
  </si>
  <si>
    <t>MPP / HAPAG</t>
  </si>
  <si>
    <t>살라친구</t>
    <phoneticPr fontId="16" type="noConversion"/>
  </si>
  <si>
    <t>BKG : SITINTA022463</t>
    <phoneticPr fontId="16" type="noConversion"/>
  </si>
  <si>
    <t>010-7683-4664</t>
    <phoneticPr fontId="16" type="noConversion"/>
  </si>
  <si>
    <t>선픽업비 +5만</t>
    <phoneticPr fontId="16" type="noConversion"/>
  </si>
  <si>
    <t>BKG : 15446823</t>
    <phoneticPr fontId="16" type="noConversion"/>
  </si>
  <si>
    <t>12/22 입금 完</t>
    <phoneticPr fontId="16" type="noConversion"/>
  </si>
  <si>
    <t>12/22 보험 송금</t>
    <phoneticPr fontId="16" type="noConversion"/>
  </si>
  <si>
    <t>12/22 송금 完</t>
    <phoneticPr fontId="16" type="noConversion"/>
  </si>
  <si>
    <t>12/22 SUR</t>
    <phoneticPr fontId="16" type="noConversion"/>
  </si>
  <si>
    <t>A19813</t>
    <phoneticPr fontId="16" type="noConversion"/>
  </si>
  <si>
    <t>KR0154088</t>
  </si>
  <si>
    <t>MSKU9440222</t>
  </si>
  <si>
    <t>KR0154247</t>
  </si>
  <si>
    <t>재작업 전</t>
    <phoneticPr fontId="16" type="noConversion"/>
  </si>
  <si>
    <t>KR0154245</t>
  </si>
  <si>
    <t>SUDU8515505</t>
  </si>
  <si>
    <t>KR0154234</t>
  </si>
  <si>
    <t>TCKU7855689</t>
  </si>
  <si>
    <t>KR0154624</t>
  </si>
  <si>
    <t>MSKU0791139</t>
  </si>
  <si>
    <t>BMW X5</t>
  </si>
  <si>
    <t>WVWZZZ1KZDW068047</t>
  </si>
  <si>
    <t>WVWZZZ1KZDW092519</t>
  </si>
  <si>
    <t>WVWZZZ3CZCE707692</t>
  </si>
  <si>
    <t>WBAKS4104E0C33864</t>
  </si>
  <si>
    <t>DOC : 12/26 FULL</t>
    <phoneticPr fontId="16" type="noConversion"/>
  </si>
  <si>
    <t>HDMU6444473</t>
    <phoneticPr fontId="16" type="noConversion"/>
  </si>
  <si>
    <t>딜레이 전)SITC SHENGDE 2402S</t>
    <phoneticPr fontId="16" type="noConversion"/>
  </si>
  <si>
    <t>SITC SHANGHAI 2326S</t>
    <phoneticPr fontId="16" type="noConversion"/>
  </si>
  <si>
    <t>MAEU234532703</t>
    <phoneticPr fontId="16" type="noConversion"/>
  </si>
  <si>
    <t>MSKU0670008</t>
    <phoneticPr fontId="16" type="noConversion"/>
  </si>
  <si>
    <t>BMW M5</t>
    <phoneticPr fontId="16" type="noConversion"/>
  </si>
  <si>
    <t>MERCEDES BENZ E300</t>
  </si>
  <si>
    <t>WBA5E5104GG071140</t>
  </si>
  <si>
    <t>KNAPS81BBFA088830</t>
  </si>
  <si>
    <t>KNAPS81ABJA420062</t>
  </si>
  <si>
    <t>BMW S400</t>
  </si>
  <si>
    <t>BMW 320i</t>
  </si>
  <si>
    <t>KNAPK81ABHA333054</t>
  </si>
  <si>
    <t>KNARM81GBPA182691</t>
  </si>
  <si>
    <t>WDDUG3FB0JA394253</t>
  </si>
  <si>
    <t>MSKU8742110</t>
    <phoneticPr fontId="16" type="noConversion"/>
  </si>
  <si>
    <t>BMW 320D</t>
  </si>
  <si>
    <t>WDDZF0EBXHA141623</t>
  </si>
  <si>
    <t>KMHSR81XBHU197592</t>
  </si>
  <si>
    <t>KNAPK81ABKA550078</t>
  </si>
  <si>
    <t>KMHFF41RBFA467088</t>
  </si>
  <si>
    <t>KNAPH81ABHA272302</t>
  </si>
  <si>
    <t>KNAGN418BFA555663</t>
  </si>
  <si>
    <t>KMHS581CDKU115544</t>
  </si>
  <si>
    <t>HUYUNDAI SANTAFE</t>
  </si>
  <si>
    <t>KNAFJ41BBFA373543</t>
  </si>
  <si>
    <t>KMHS281BBKU146410</t>
  </si>
  <si>
    <t>KNAPS81ABFA067244</t>
  </si>
  <si>
    <t>KNAPK81BDHA289735</t>
  </si>
  <si>
    <t>MERCEDES BENZ CLS400d</t>
  </si>
  <si>
    <t>KNAPH81ABLA606761</t>
  </si>
  <si>
    <t>WBA3D5103FF707030</t>
    <phoneticPr fontId="16" type="noConversion"/>
  </si>
  <si>
    <t>WBA8A9108JAE91321</t>
    <phoneticPr fontId="16" type="noConversion"/>
  </si>
  <si>
    <t>KR0154231</t>
    <phoneticPr fontId="16" type="noConversion"/>
  </si>
  <si>
    <t>MAEU234624043</t>
    <phoneticPr fontId="16" type="noConversion"/>
  </si>
  <si>
    <t>WDDZF4KB8HA144810</t>
    <phoneticPr fontId="16" type="noConversion"/>
  </si>
  <si>
    <t>MSKU1199459</t>
    <phoneticPr fontId="16" type="noConversion"/>
  </si>
  <si>
    <t>KR0154064</t>
    <phoneticPr fontId="16" type="noConversion"/>
  </si>
  <si>
    <t>MAEU234624050</t>
    <phoneticPr fontId="16" type="noConversion"/>
  </si>
  <si>
    <t>MAEU234624069</t>
    <phoneticPr fontId="16" type="noConversion"/>
  </si>
  <si>
    <t>MAEU234624055</t>
    <phoneticPr fontId="16" type="noConversion"/>
  </si>
  <si>
    <t>MAEU234624098</t>
    <phoneticPr fontId="16" type="noConversion"/>
  </si>
  <si>
    <t>MAEU234625091</t>
    <phoneticPr fontId="16" type="noConversion"/>
  </si>
  <si>
    <t>MAEU234624119</t>
    <phoneticPr fontId="16" type="noConversion"/>
  </si>
  <si>
    <t>WBA5E7102GG565864</t>
    <phoneticPr fontId="16" type="noConversion"/>
  </si>
  <si>
    <t>KNARK81GBNA067838</t>
    <phoneticPr fontId="16" type="noConversion"/>
  </si>
  <si>
    <t>WDD2J2DB8KA007889</t>
    <phoneticPr fontId="16" type="noConversion"/>
  </si>
  <si>
    <t>KR0154457</t>
    <phoneticPr fontId="16" type="noConversion"/>
  </si>
  <si>
    <t>HLC1088165</t>
    <phoneticPr fontId="16" type="noConversion"/>
  </si>
  <si>
    <t>WBSJF0104LCD11897</t>
    <phoneticPr fontId="16" type="noConversion"/>
  </si>
  <si>
    <t>4T1BA1AB7NU012864</t>
    <phoneticPr fontId="16" type="noConversion"/>
  </si>
  <si>
    <t>SITC LIAONING 2402S</t>
    <phoneticPr fontId="16" type="noConversion"/>
  </si>
  <si>
    <t>12/30 작업</t>
    <phoneticPr fontId="16" type="noConversion"/>
  </si>
  <si>
    <t>DOC : 1/03 AM</t>
    <phoneticPr fontId="16" type="noConversion"/>
  </si>
  <si>
    <t>HLBU2044300</t>
    <phoneticPr fontId="16" type="noConversion"/>
  </si>
  <si>
    <t>HLC1088168</t>
    <phoneticPr fontId="16" type="noConversion"/>
  </si>
  <si>
    <t>WVWZZZ1KZCW033444</t>
  </si>
  <si>
    <t>WVWZZZ1KZCW061041</t>
  </si>
  <si>
    <t>KMJWA37KBEU571625</t>
  </si>
  <si>
    <t>HLXU8203290</t>
    <phoneticPr fontId="16" type="noConversion"/>
  </si>
  <si>
    <t>VOLKSWAGEN PASSAT</t>
    <phoneticPr fontId="16" type="noConversion"/>
  </si>
  <si>
    <t>WVWZZZ1KZBW006931</t>
  </si>
  <si>
    <t>WVWZZZ1KZBW229622</t>
  </si>
  <si>
    <t>1VWZZZA3ZEC115511</t>
  </si>
  <si>
    <t>KMHSW81UBDU060393</t>
  </si>
  <si>
    <t>TOYOTA AVALON</t>
    <phoneticPr fontId="16" type="noConversion"/>
  </si>
  <si>
    <t>KNAPM813BJK445328</t>
  </si>
  <si>
    <t>KNAPV81BGNK027981</t>
  </si>
  <si>
    <t>이승철 부장</t>
    <phoneticPr fontId="16" type="noConversion"/>
  </si>
  <si>
    <t>SJL23TCRI12308~B</t>
    <phoneticPr fontId="16" type="noConversion"/>
  </si>
  <si>
    <t>EUKOKRMQ1944539</t>
    <phoneticPr fontId="16" type="noConversion"/>
  </si>
  <si>
    <t>13.272 CBM</t>
    <phoneticPr fontId="16" type="noConversion"/>
  </si>
  <si>
    <t>HLCUSEL231258620</t>
    <phoneticPr fontId="16" type="noConversion"/>
  </si>
  <si>
    <t>HLCUSEL231258609</t>
    <phoneticPr fontId="16" type="noConversion"/>
  </si>
  <si>
    <t>FCIU8871024</t>
    <phoneticPr fontId="16" type="noConversion"/>
  </si>
  <si>
    <t>12/29 송금 完</t>
    <phoneticPr fontId="16" type="noConversion"/>
  </si>
  <si>
    <t>KNAPH81ABFA009232</t>
  </si>
  <si>
    <t xml:space="preserve">KMHCS41BEFU731613 </t>
  </si>
  <si>
    <t xml:space="preserve">KMHFF41RBFA419131 </t>
  </si>
  <si>
    <t>KMHSW81UDFU408928</t>
  </si>
  <si>
    <t>운송료 : 88.5만원</t>
    <phoneticPr fontId="16" type="noConversion"/>
  </si>
  <si>
    <t>캔슬비 6만</t>
    <phoneticPr fontId="16" type="noConversion"/>
  </si>
  <si>
    <t>+5천 차액 청구</t>
    <phoneticPr fontId="16" type="noConversion"/>
  </si>
  <si>
    <t>TCKU6617388</t>
    <phoneticPr fontId="16" type="noConversion"/>
  </si>
  <si>
    <t>1/02 WAYBILL</t>
    <phoneticPr fontId="16" type="noConversion"/>
  </si>
  <si>
    <t>12/28 비엘 정정 : 화주청구</t>
    <phoneticPr fontId="16" type="noConversion"/>
  </si>
  <si>
    <t>1/02 비엘 정정 : 화주청구</t>
    <phoneticPr fontId="16" type="noConversion"/>
  </si>
  <si>
    <t>C179</t>
    <phoneticPr fontId="16" type="noConversion"/>
  </si>
  <si>
    <t>재작업비 23만</t>
    <phoneticPr fontId="16" type="noConversion"/>
  </si>
  <si>
    <t>1/02 CNCA</t>
    <phoneticPr fontId="16" type="noConversion"/>
  </si>
  <si>
    <t>1/02 비엘 정정 : 정정비 X</t>
    <phoneticPr fontId="16" type="noConversion"/>
  </si>
  <si>
    <t>TORRES STRAIT 351N</t>
    <phoneticPr fontId="16" type="noConversion"/>
  </si>
  <si>
    <t>MAERSK</t>
  </si>
  <si>
    <t>1/08 작업</t>
    <phoneticPr fontId="16" type="noConversion"/>
  </si>
  <si>
    <t>DOC : 1/09 FULL</t>
    <phoneticPr fontId="16" type="noConversion"/>
  </si>
  <si>
    <t>NIF : 1706263243164</t>
    <phoneticPr fontId="16" type="noConversion"/>
  </si>
  <si>
    <t>BKG : 234975900</t>
    <phoneticPr fontId="16" type="noConversion"/>
  </si>
  <si>
    <t>NIF : 1705822031521</t>
    <phoneticPr fontId="16" type="noConversion"/>
  </si>
  <si>
    <t>운송료 : 16만원</t>
    <phoneticPr fontId="16" type="noConversion"/>
  </si>
  <si>
    <t>운송료 : 19.5만원</t>
    <phoneticPr fontId="16" type="noConversion"/>
  </si>
  <si>
    <t>BKG : 234982413</t>
    <phoneticPr fontId="16" type="noConversion"/>
  </si>
  <si>
    <t>KNADL412BFS537978</t>
  </si>
  <si>
    <t>KMHJT81VBFU990011</t>
  </si>
  <si>
    <t>KMHSW81UDGU680929</t>
  </si>
  <si>
    <t>KMHSU81UBFU411747</t>
  </si>
  <si>
    <t>1/03 WAYBILL</t>
    <phoneticPr fontId="16" type="noConversion"/>
  </si>
  <si>
    <t>VOLTA / LODESTAR</t>
    <phoneticPr fontId="16" type="noConversion"/>
  </si>
  <si>
    <t>DOC : 1/08 FULL</t>
    <phoneticPr fontId="16" type="noConversion"/>
  </si>
  <si>
    <t>KNADL412BES435662</t>
  </si>
  <si>
    <t>KNAPH81ABHA363506</t>
  </si>
  <si>
    <t>KMHSW81UBFU383517</t>
  </si>
  <si>
    <t>AS SUSANNA 0025W</t>
    <phoneticPr fontId="16" type="noConversion"/>
  </si>
  <si>
    <t>부산, 한국 - 제벨알리 - 바쿠, 아제르바이잔</t>
    <phoneticPr fontId="16" type="noConversion"/>
  </si>
  <si>
    <t>HPNT 03077011</t>
    <phoneticPr fontId="16" type="noConversion"/>
  </si>
  <si>
    <t>BKG : VSS24011074</t>
    <phoneticPr fontId="16" type="noConversion"/>
  </si>
  <si>
    <t>HARMONY YUNGANG 24004W</t>
    <phoneticPr fontId="16" type="noConversion"/>
  </si>
  <si>
    <t>SOC 진행 (컨테이너 매입)</t>
    <phoneticPr fontId="16" type="noConversion"/>
  </si>
  <si>
    <t>1/05 작업</t>
  </si>
  <si>
    <t>1/05 작업</t>
    <phoneticPr fontId="16" type="noConversion"/>
  </si>
  <si>
    <t>신국제 터미널 (02012018)</t>
  </si>
  <si>
    <t>신국제 터미널 (02012018)</t>
    <phoneticPr fontId="16" type="noConversion"/>
  </si>
  <si>
    <t>BKG : BW240104-1</t>
    <phoneticPr fontId="16" type="noConversion"/>
  </si>
  <si>
    <t>엠티 상차 : RSF41827</t>
    <phoneticPr fontId="16" type="noConversion"/>
  </si>
  <si>
    <t>LYG</t>
  </si>
  <si>
    <t>1/04 LOI 完</t>
    <phoneticPr fontId="16" type="noConversion"/>
  </si>
  <si>
    <t>엘라</t>
    <phoneticPr fontId="16" type="noConversion"/>
  </si>
  <si>
    <t>계산서 발행 X</t>
    <phoneticPr fontId="16" type="noConversion"/>
  </si>
  <si>
    <t>1/05 송금 完</t>
    <phoneticPr fontId="16" type="noConversion"/>
  </si>
  <si>
    <t>1/05 입금 完</t>
    <phoneticPr fontId="16" type="noConversion"/>
  </si>
  <si>
    <t>CULU6129331</t>
    <phoneticPr fontId="16" type="noConversion"/>
  </si>
  <si>
    <t>AS SUSANNA 0025W</t>
  </si>
  <si>
    <t>VOLTA / LODESTAR</t>
  </si>
  <si>
    <t>부산, 한국 - 제벨알리 - 바쿠, 아제르바이잔</t>
  </si>
  <si>
    <t>HDMU6824426</t>
    <phoneticPr fontId="16" type="noConversion"/>
  </si>
  <si>
    <t>W970210</t>
    <phoneticPr fontId="16" type="noConversion"/>
  </si>
  <si>
    <t>KMHL141EBLA039683</t>
  </si>
  <si>
    <t>KMHL141EBLA039687</t>
  </si>
  <si>
    <t>KMHL141EBLA040308</t>
  </si>
  <si>
    <t>KMHL141EBMA115035</t>
  </si>
  <si>
    <t>로드스타</t>
    <phoneticPr fontId="16" type="noConversion"/>
  </si>
  <si>
    <t>심지선 매니저</t>
    <phoneticPr fontId="16" type="noConversion"/>
  </si>
  <si>
    <t>070-4633-7334</t>
    <phoneticPr fontId="16" type="noConversion"/>
  </si>
  <si>
    <t>BKG : VSS24011083</t>
    <phoneticPr fontId="16" type="noConversion"/>
  </si>
  <si>
    <t>SR</t>
    <phoneticPr fontId="16" type="noConversion"/>
  </si>
  <si>
    <t>면장</t>
    <phoneticPr fontId="16" type="noConversion"/>
  </si>
  <si>
    <t>1/11 작업</t>
    <phoneticPr fontId="16" type="noConversion"/>
  </si>
  <si>
    <t>ALS KRONOS 403S</t>
    <phoneticPr fontId="16" type="noConversion"/>
  </si>
  <si>
    <t>REF : 1706428355972</t>
    <phoneticPr fontId="16" type="noConversion"/>
  </si>
  <si>
    <t>KNAPS81ABFA011522</t>
  </si>
  <si>
    <t>KMHJ281ABGU001481</t>
  </si>
  <si>
    <t>WBA8D1109GK656205</t>
  </si>
  <si>
    <t>부산 - 제벨알리 - 바쿠</t>
    <phoneticPr fontId="16" type="noConversion"/>
  </si>
  <si>
    <t>SLVU4764580</t>
    <phoneticPr fontId="16" type="noConversion"/>
  </si>
  <si>
    <t>BKG : 235172005</t>
    <phoneticPr fontId="16" type="noConversion"/>
  </si>
  <si>
    <t>CULU6179559</t>
    <phoneticPr fontId="16" type="noConversion"/>
  </si>
  <si>
    <t>1/08 송금 完</t>
  </si>
  <si>
    <t>1/08 송금 完</t>
    <phoneticPr fontId="16" type="noConversion"/>
  </si>
  <si>
    <t>FCSPUSGWR2400014</t>
    <phoneticPr fontId="16" type="noConversion"/>
  </si>
  <si>
    <t>KMHFF41RBFA419131</t>
  </si>
  <si>
    <t>KMHCS41BEFU731613</t>
  </si>
  <si>
    <t>SLVU4569618</t>
    <phoneticPr fontId="16" type="noConversion"/>
  </si>
  <si>
    <t>KNAMC81ABGS154632</t>
  </si>
  <si>
    <t>KMHFF41RBFA460173</t>
  </si>
  <si>
    <t>KMHDG41DBGU639475</t>
  </si>
  <si>
    <t>KMHCS41UBFU761462</t>
  </si>
  <si>
    <t>FCSPUSGWR240021A</t>
    <phoneticPr fontId="16" type="noConversion"/>
  </si>
  <si>
    <t>FCSPUSGWR240021B</t>
    <phoneticPr fontId="16" type="noConversion"/>
  </si>
  <si>
    <t>인천 - 살랄라, 오만</t>
    <phoneticPr fontId="16" type="noConversion"/>
  </si>
  <si>
    <t>HYUNDAI JUPITER 034W</t>
    <phoneticPr fontId="16" type="noConversion"/>
  </si>
  <si>
    <t>BKG : 26512044</t>
    <phoneticPr fontId="16" type="noConversion"/>
  </si>
  <si>
    <t>자리나 / 준성</t>
    <phoneticPr fontId="16" type="noConversion"/>
  </si>
  <si>
    <t>1/09 작업</t>
    <phoneticPr fontId="16" type="noConversion"/>
  </si>
  <si>
    <t>BKG : 30853881</t>
    <phoneticPr fontId="16" type="noConversion"/>
  </si>
  <si>
    <t>QUOTATION : W240100668164</t>
    <phoneticPr fontId="16" type="noConversion"/>
  </si>
  <si>
    <t>QUOTATION : W240100668788</t>
    <phoneticPr fontId="16" type="noConversion"/>
  </si>
  <si>
    <t>HLCUSEL240131396</t>
  </si>
  <si>
    <t>DOC : 1/25 AM</t>
    <phoneticPr fontId="16" type="noConversion"/>
  </si>
  <si>
    <t>HLCUSEL240131458</t>
  </si>
  <si>
    <t>KMHSW81UDFU408928</t>
    <phoneticPr fontId="16" type="noConversion"/>
  </si>
  <si>
    <t>1/08 OBL</t>
    <phoneticPr fontId="16" type="noConversion"/>
  </si>
  <si>
    <t>DOC : 1/12 FULL</t>
    <phoneticPr fontId="16" type="noConversion"/>
  </si>
  <si>
    <t>KMHSW81UDFU355273</t>
    <phoneticPr fontId="16" type="noConversion"/>
  </si>
  <si>
    <t>DOC : 1/11 FULL</t>
    <phoneticPr fontId="16" type="noConversion"/>
  </si>
  <si>
    <t>KMHFF41RBGA551377</t>
    <phoneticPr fontId="16" type="noConversion"/>
  </si>
  <si>
    <t>보험</t>
    <phoneticPr fontId="16" type="noConversion"/>
  </si>
  <si>
    <t>보험 가입 (INV. MSFF24PTI01001) -&gt; 가입 안함</t>
    <phoneticPr fontId="16" type="noConversion"/>
  </si>
  <si>
    <t>보험 가입 (INV. MSFF24PTI01002) -&gt; 가입 안함</t>
    <phoneticPr fontId="16" type="noConversion"/>
  </si>
  <si>
    <t>보험 가입 (INV. MSFF24PTI01003) -&gt; 가입 안함</t>
    <phoneticPr fontId="16" type="noConversion"/>
  </si>
  <si>
    <t>X</t>
    <phoneticPr fontId="16" type="noConversion"/>
  </si>
  <si>
    <t>1/11 송금 完</t>
    <phoneticPr fontId="16" type="noConversion"/>
  </si>
  <si>
    <t>MAEU235172005</t>
    <phoneticPr fontId="16" type="noConversion"/>
  </si>
  <si>
    <t>KNAEP812GNK204688</t>
  </si>
  <si>
    <t>KNAB6518BMT712231</t>
  </si>
  <si>
    <t>KNAB6518BMT712094</t>
  </si>
  <si>
    <t>KIA SELTOS</t>
    <phoneticPr fontId="16" type="noConversion"/>
  </si>
  <si>
    <t>KR0157819</t>
    <phoneticPr fontId="16" type="noConversion"/>
  </si>
  <si>
    <t>KNAEP812GLK077653</t>
    <phoneticPr fontId="16" type="noConversion"/>
  </si>
  <si>
    <t>부킹 캔슬
-&gt; 캔슬비 $500 (1/12 송금 完)</t>
    <phoneticPr fontId="16" type="noConversion"/>
  </si>
  <si>
    <t>1/12 입금 完</t>
    <phoneticPr fontId="16" type="noConversion"/>
  </si>
  <si>
    <t>1/12 1097 입금</t>
    <phoneticPr fontId="16" type="noConversion"/>
  </si>
  <si>
    <t>잔액 1,480</t>
    <phoneticPr fontId="16" type="noConversion"/>
  </si>
  <si>
    <t>1/12 WAYBILL</t>
    <phoneticPr fontId="16" type="noConversion"/>
  </si>
  <si>
    <t>-&gt;로드스타 핸들링</t>
    <phoneticPr fontId="16" type="noConversion"/>
  </si>
  <si>
    <t>호그</t>
    <phoneticPr fontId="16" type="noConversion"/>
  </si>
  <si>
    <t>김병삼 이사님(영업)</t>
    <phoneticPr fontId="16" type="noConversion"/>
  </si>
  <si>
    <t>010-9323-2279</t>
    <phoneticPr fontId="16" type="noConversion"/>
  </si>
  <si>
    <t>samk@wallem.com</t>
    <phoneticPr fontId="16" type="noConversion"/>
  </si>
  <si>
    <t>박으뜸 차장님(부킹)</t>
    <phoneticPr fontId="16" type="noConversion"/>
  </si>
  <si>
    <t>하현준 차장님(부킹)</t>
    <phoneticPr fontId="16" type="noConversion"/>
  </si>
  <si>
    <t>김가영 과장님(업무)</t>
    <phoneticPr fontId="16" type="noConversion"/>
  </si>
  <si>
    <t>박제원 대리님(업무)</t>
    <phoneticPr fontId="16" type="noConversion"/>
  </si>
  <si>
    <t>010-2585-9393</t>
    <phoneticPr fontId="16" type="noConversion"/>
  </si>
  <si>
    <t>010-4915-5016</t>
    <phoneticPr fontId="16" type="noConversion"/>
  </si>
  <si>
    <t>010-2745-2436</t>
    <phoneticPr fontId="16" type="noConversion"/>
  </si>
  <si>
    <t>010-2019-5312</t>
    <phoneticPr fontId="16" type="noConversion"/>
  </si>
  <si>
    <t>wsk@wallem.com</t>
    <phoneticPr fontId="16" type="noConversion"/>
  </si>
  <si>
    <t>1/12 WAYBILL CANCEL</t>
    <phoneticPr fontId="16" type="noConversion"/>
  </si>
  <si>
    <t>FCSPUSGWR2400021</t>
    <phoneticPr fontId="16" type="noConversion"/>
  </si>
  <si>
    <t>1/15 WAYBILL</t>
    <phoneticPr fontId="16" type="noConversion"/>
  </si>
  <si>
    <t>SJL24TCRI01304</t>
    <phoneticPr fontId="16" type="noConversion"/>
  </si>
  <si>
    <t>DFSU6479949</t>
    <phoneticPr fontId="16" type="noConversion"/>
  </si>
  <si>
    <t>6만</t>
    <phoneticPr fontId="16" type="noConversion"/>
  </si>
  <si>
    <t>딜레이 전)HARMONY YUNGANG 24004W</t>
    <phoneticPr fontId="16" type="noConversion"/>
  </si>
  <si>
    <t>HARMONY YUNGANG 24007W</t>
    <phoneticPr fontId="16" type="noConversion"/>
  </si>
  <si>
    <t>DOC : 1/22 AM</t>
    <phoneticPr fontId="16" type="noConversion"/>
  </si>
  <si>
    <t>HYUNDAI COURAGE 110W</t>
    <phoneticPr fontId="16" type="noConversion"/>
  </si>
  <si>
    <t>BKG : 17491174</t>
    <phoneticPr fontId="16" type="noConversion"/>
  </si>
  <si>
    <t>DOC : 1/19 AM</t>
    <phoneticPr fontId="16" type="noConversion"/>
  </si>
  <si>
    <t>BKG : 92351592</t>
    <phoneticPr fontId="16" type="noConversion"/>
  </si>
  <si>
    <t>HLCUSEL240169331</t>
  </si>
  <si>
    <t>1/15 비엘 정정:화주청구</t>
    <phoneticPr fontId="16" type="noConversion"/>
  </si>
  <si>
    <t>부킹 캔슬
-&gt; 캔슬비 확인 중</t>
    <phoneticPr fontId="16" type="noConversion"/>
  </si>
  <si>
    <t>1/18 작업</t>
    <phoneticPr fontId="16" type="noConversion"/>
  </si>
  <si>
    <t>1) 1/05 작업 후 직반입</t>
    <phoneticPr fontId="16" type="noConversion"/>
  </si>
  <si>
    <t>2) 1/18 재반출 및 재작업</t>
    <phoneticPr fontId="16" type="noConversion"/>
  </si>
  <si>
    <t>QUOTATION : 35968-1-ST</t>
    <phoneticPr fontId="16" type="noConversion"/>
  </si>
  <si>
    <t>MSC REN V HW403A</t>
    <phoneticPr fontId="16" type="noConversion"/>
  </si>
  <si>
    <t>BENZ S55L AMG</t>
    <phoneticPr fontId="16" type="noConversion"/>
  </si>
  <si>
    <t>CL63 AMG</t>
    <phoneticPr fontId="16" type="noConversion"/>
  </si>
  <si>
    <t>SR</t>
  </si>
  <si>
    <t>면장</t>
  </si>
  <si>
    <t>1/22 작업</t>
    <phoneticPr fontId="16" type="noConversion"/>
  </si>
  <si>
    <t>BKG : BW240112-9</t>
    <phoneticPr fontId="16" type="noConversion"/>
  </si>
  <si>
    <t>엠티 상차 : DPSJL240116-3</t>
    <phoneticPr fontId="16" type="noConversion"/>
  </si>
  <si>
    <t>VOLTA / E&amp;R</t>
    <phoneticPr fontId="16" type="noConversion"/>
  </si>
  <si>
    <t>보험 가입 안함</t>
    <phoneticPr fontId="16" type="noConversion"/>
  </si>
  <si>
    <t>글로비스 수출팀</t>
    <phoneticPr fontId="16" type="noConversion"/>
  </si>
  <si>
    <t>인천 - 프리타운, 시에라리온</t>
    <phoneticPr fontId="16" type="noConversion"/>
  </si>
  <si>
    <t>SEOUL GLOW 401N</t>
    <phoneticPr fontId="16" type="noConversion"/>
  </si>
  <si>
    <t>REF : 1705696393091</t>
    <phoneticPr fontId="16" type="noConversion"/>
  </si>
  <si>
    <t>BKG : 096KR0924064</t>
    <phoneticPr fontId="16" type="noConversion"/>
  </si>
  <si>
    <t>벧엘 / 이레</t>
    <phoneticPr fontId="16" type="noConversion"/>
  </si>
  <si>
    <t>DOC : 1/23 FULL</t>
    <phoneticPr fontId="16" type="noConversion"/>
  </si>
  <si>
    <t>HLCUSEL240169309</t>
    <phoneticPr fontId="16" type="noConversion"/>
  </si>
  <si>
    <t>BKG : 235508239</t>
    <phoneticPr fontId="16" type="noConversion"/>
  </si>
  <si>
    <t>ZHONG GU XI AN 24006W</t>
    <phoneticPr fontId="16" type="noConversion"/>
  </si>
  <si>
    <t>BKG : VSS24012036</t>
    <phoneticPr fontId="16" type="noConversion"/>
  </si>
  <si>
    <t>BKG : VSS24012035</t>
    <phoneticPr fontId="16" type="noConversion"/>
  </si>
  <si>
    <t>DOC : 1/24 FULL</t>
    <phoneticPr fontId="16" type="noConversion"/>
  </si>
  <si>
    <t>1/18 SUR</t>
    <phoneticPr fontId="16" type="noConversion"/>
  </si>
  <si>
    <t>1/23 작업</t>
    <phoneticPr fontId="16" type="noConversion"/>
  </si>
  <si>
    <t>단테코퍼레이션 계산서 발행</t>
    <phoneticPr fontId="16" type="noConversion"/>
  </si>
  <si>
    <t>1/18 송금 完</t>
    <phoneticPr fontId="16" type="noConversion"/>
  </si>
  <si>
    <t>부산 - 반다라바스 - 바쿠</t>
    <phoneticPr fontId="16" type="noConversion"/>
  </si>
  <si>
    <t>재작업 후</t>
    <phoneticPr fontId="16" type="noConversion"/>
  </si>
  <si>
    <t>하역사 : 한진 (VS)</t>
    <phoneticPr fontId="16" type="noConversion"/>
  </si>
  <si>
    <t>REF : 1706183756504</t>
    <phoneticPr fontId="16" type="noConversion"/>
  </si>
  <si>
    <t>FOLEGANDROS 405S</t>
    <phoneticPr fontId="16" type="noConversion"/>
  </si>
  <si>
    <t>SALVA2BE0DH830551</t>
  </si>
  <si>
    <t>WVWZZZAUZEW014540</t>
  </si>
  <si>
    <t>WVGZZZ5NZEW605244</t>
  </si>
  <si>
    <t>WVGZZZ5NZAW090214</t>
  </si>
  <si>
    <t>WVGZZZ5NZDW568385</t>
  </si>
  <si>
    <t>WVGZZZ5NZEW623464</t>
  </si>
  <si>
    <t>WVGZZZ5NZEW511059</t>
  </si>
  <si>
    <t>BKG : 235605396</t>
    <phoneticPr fontId="16" type="noConversion"/>
  </si>
  <si>
    <t>1/24 작업</t>
    <phoneticPr fontId="16" type="noConversion"/>
  </si>
  <si>
    <t>DOC : 1/18 FULL</t>
    <phoneticPr fontId="16" type="noConversion"/>
  </si>
  <si>
    <t>1/19 SUR</t>
    <phoneticPr fontId="16" type="noConversion"/>
  </si>
  <si>
    <t>1/19 송금 完</t>
    <phoneticPr fontId="16" type="noConversion"/>
  </si>
  <si>
    <t>CSKU8136278</t>
    <phoneticPr fontId="16" type="noConversion"/>
  </si>
  <si>
    <t>CSKU9416231</t>
    <phoneticPr fontId="16" type="noConversion"/>
  </si>
  <si>
    <t>TDRU0040577</t>
    <phoneticPr fontId="16" type="noConversion"/>
  </si>
  <si>
    <t>KNANE81BBMS026395</t>
  </si>
  <si>
    <t>KNARL81BHNA116459</t>
  </si>
  <si>
    <t>KNARH81GDNA063296</t>
  </si>
  <si>
    <t>W1NFD2DB5MA364459</t>
  </si>
  <si>
    <t>KNARL81BHNA118991</t>
  </si>
  <si>
    <t>KNARH81GDMA060058</t>
  </si>
  <si>
    <t>W1KZF0FB0MA966353</t>
  </si>
  <si>
    <t>BMW</t>
  </si>
  <si>
    <t>WBATA6106N9J59035</t>
  </si>
  <si>
    <t>KNAG341JBMA011725</t>
  </si>
  <si>
    <t>JTHB21B17K2029158</t>
  </si>
  <si>
    <t>KNAG141JBLA005742</t>
  </si>
  <si>
    <t>MUSTANG</t>
  </si>
  <si>
    <t>1FA6P8TH5K5203029</t>
  </si>
  <si>
    <t>KMHLM41JGMU002433</t>
  </si>
  <si>
    <t>Ssangyong New Korando</t>
  </si>
  <si>
    <t>KPBBA3AK1FP211296</t>
  </si>
  <si>
    <t>Kia Bongo Ⅲ</t>
  </si>
  <si>
    <t>KNCSJZ74ACK646949</t>
  </si>
  <si>
    <t>Chevrolet Orlando</t>
    <phoneticPr fontId="16" type="noConversion"/>
  </si>
  <si>
    <t>MAEU235508239</t>
    <phoneticPr fontId="16" type="noConversion"/>
  </si>
  <si>
    <t>FJ19953782</t>
  </si>
  <si>
    <t>WBSFV9104FD095235</t>
    <phoneticPr fontId="16" type="noConversion"/>
  </si>
  <si>
    <t>KL90A3AHG5Z1NU001</t>
    <phoneticPr fontId="16" type="noConversion"/>
  </si>
  <si>
    <t>WDDEJ7EB5BA026845</t>
    <phoneticPr fontId="16" type="noConversion"/>
  </si>
  <si>
    <t>WDCED2EB6HA065161</t>
    <phoneticPr fontId="16" type="noConversion"/>
  </si>
  <si>
    <t>GLE350 d</t>
    <phoneticPr fontId="16" type="noConversion"/>
  </si>
  <si>
    <t>1/22 송금 完</t>
    <phoneticPr fontId="16" type="noConversion"/>
  </si>
  <si>
    <t>1/12 송금 完</t>
    <phoneticPr fontId="16" type="noConversion"/>
  </si>
  <si>
    <t>하역사 : 인엑스</t>
    <phoneticPr fontId="16" type="noConversion"/>
  </si>
  <si>
    <t>1/22 SUR</t>
    <phoneticPr fontId="16" type="noConversion"/>
  </si>
  <si>
    <t>KSA743423</t>
    <phoneticPr fontId="16" type="noConversion"/>
  </si>
  <si>
    <t>1/22 비엘 정정:화주청구</t>
    <phoneticPr fontId="16" type="noConversion"/>
  </si>
  <si>
    <t>MEDUK2473586</t>
    <phoneticPr fontId="16" type="noConversion"/>
  </si>
  <si>
    <t>F242287</t>
    <phoneticPr fontId="16" type="noConversion"/>
  </si>
  <si>
    <t>SJL24TCRI01311~D</t>
    <phoneticPr fontId="16" type="noConversion"/>
  </si>
  <si>
    <t>SJL24TCRI01308~C</t>
    <phoneticPr fontId="16" type="noConversion"/>
  </si>
  <si>
    <t>SJL24TCRI01309~C</t>
    <phoneticPr fontId="16" type="noConversion"/>
  </si>
  <si>
    <t>SJL24TCRI01310~C</t>
    <phoneticPr fontId="16" type="noConversion"/>
  </si>
  <si>
    <t>KR0159799</t>
  </si>
  <si>
    <t>KNAPK81ABFA033557</t>
  </si>
  <si>
    <t>KMHF441RBHA040096</t>
  </si>
  <si>
    <t>KMHCT41UGGU073057</t>
  </si>
  <si>
    <t>KNAPH81ABGA197160</t>
  </si>
  <si>
    <t>KNAPK81ABFA031896</t>
  </si>
  <si>
    <t>KMHD641DBGU072883</t>
  </si>
  <si>
    <t>KMHSW81UBGU537815</t>
  </si>
  <si>
    <t xml:space="preserve">KIA SPORTAGE </t>
  </si>
  <si>
    <t>KNAPC813BFK726313</t>
  </si>
  <si>
    <t xml:space="preserve">HYUNDAI ACCENT </t>
  </si>
  <si>
    <t>KMHCT41BEFU730281</t>
  </si>
  <si>
    <t>KNARF81GBNA094822</t>
  </si>
  <si>
    <t>KNAPG81ABFA006196</t>
  </si>
  <si>
    <t>BMOU4766423</t>
    <phoneticPr fontId="16" type="noConversion"/>
  </si>
  <si>
    <t>BMOU4899051</t>
    <phoneticPr fontId="16" type="noConversion"/>
  </si>
  <si>
    <t>SITB427646</t>
    <phoneticPr fontId="16" type="noConversion"/>
  </si>
  <si>
    <t>BMOU4887960</t>
    <phoneticPr fontId="16" type="noConversion"/>
  </si>
  <si>
    <t>SITB423876</t>
    <phoneticPr fontId="16" type="noConversion"/>
  </si>
  <si>
    <t>KLAYA75YDEK584396</t>
    <phoneticPr fontId="16" type="noConversion"/>
  </si>
  <si>
    <t>쇼링비 : 135만원</t>
    <phoneticPr fontId="16" type="noConversion"/>
  </si>
  <si>
    <t>Mattress</t>
    <phoneticPr fontId="16" type="noConversion"/>
  </si>
  <si>
    <t>1/23 입금 完</t>
    <phoneticPr fontId="16" type="noConversion"/>
  </si>
  <si>
    <t>1/23 송금 完</t>
    <phoneticPr fontId="16" type="noConversion"/>
  </si>
  <si>
    <t>1/23 WAYBILL</t>
    <phoneticPr fontId="16" type="noConversion"/>
  </si>
  <si>
    <t>1/23 입긍 完</t>
    <phoneticPr fontId="16" type="noConversion"/>
  </si>
  <si>
    <t>2024년 2월 선적스케줄 (명성해운)</t>
    <phoneticPr fontId="16" type="noConversion"/>
  </si>
  <si>
    <t>DOC : 2/01 FULL</t>
    <phoneticPr fontId="16" type="noConversion"/>
  </si>
  <si>
    <t>HYUNDAI GOODWILL 0125W</t>
    <phoneticPr fontId="16" type="noConversion"/>
  </si>
  <si>
    <t>KNAMB81ABHS250029</t>
  </si>
  <si>
    <t>KNAPK81BBFA000510</t>
  </si>
  <si>
    <t>KNAFJ41BBFA404384</t>
  </si>
  <si>
    <t>KMHCT41BEFU808903</t>
  </si>
  <si>
    <t>MV YOUNG SHIN V.2401</t>
    <phoneticPr fontId="16" type="noConversion"/>
  </si>
  <si>
    <t>OF</t>
    <phoneticPr fontId="16" type="noConversion"/>
  </si>
  <si>
    <t>SHORING+MATTRESS</t>
    <phoneticPr fontId="16" type="noConversion"/>
  </si>
  <si>
    <t>1/24 송금 完</t>
    <phoneticPr fontId="16" type="noConversion"/>
  </si>
  <si>
    <t>HYUNDAI GOODWILL 0125W</t>
  </si>
  <si>
    <t>REF : 1706428004097</t>
    <phoneticPr fontId="16" type="noConversion"/>
  </si>
  <si>
    <t>SKY CHALLENGE 402S</t>
    <phoneticPr fontId="16" type="noConversion"/>
  </si>
  <si>
    <t>엠티 : 1/30</t>
    <phoneticPr fontId="16" type="noConversion"/>
  </si>
  <si>
    <t>1/24 WAYBILL</t>
    <phoneticPr fontId="16" type="noConversion"/>
  </si>
  <si>
    <t>1/24 RESUR</t>
    <phoneticPr fontId="16" type="noConversion"/>
  </si>
  <si>
    <t>REF : r21413</t>
    <phoneticPr fontId="16" type="noConversion"/>
  </si>
  <si>
    <t>REF : r21422</t>
    <phoneticPr fontId="16" type="noConversion"/>
  </si>
  <si>
    <t>BKG : 235794284</t>
    <phoneticPr fontId="16" type="noConversion"/>
  </si>
  <si>
    <t>롤링 500 조건</t>
    <phoneticPr fontId="16" type="noConversion"/>
  </si>
  <si>
    <t>REF : 1706958103687</t>
    <phoneticPr fontId="16" type="noConversion"/>
  </si>
  <si>
    <t>FCSPUSGWR2400035</t>
    <phoneticPr fontId="16" type="noConversion"/>
  </si>
  <si>
    <t>BKG : 235832143</t>
    <phoneticPr fontId="16" type="noConversion"/>
  </si>
  <si>
    <t>DOC : 1/26 FULL</t>
    <phoneticPr fontId="16" type="noConversion"/>
  </si>
  <si>
    <t>1/15 입금 完</t>
    <phoneticPr fontId="16" type="noConversion"/>
  </si>
  <si>
    <t>1/25 송금 完</t>
    <phoneticPr fontId="16" type="noConversion"/>
  </si>
  <si>
    <t>BKG : VSS24013012</t>
    <phoneticPr fontId="16" type="noConversion"/>
  </si>
  <si>
    <t>BKG : VSS24013018</t>
    <phoneticPr fontId="16" type="noConversion"/>
  </si>
  <si>
    <t>KMHD641LBLU002669</t>
  </si>
  <si>
    <t>KNAGS416BKA315405</t>
  </si>
  <si>
    <t>KNAG541BBLA076662</t>
  </si>
  <si>
    <t>KNAGS416BKA273554</t>
  </si>
  <si>
    <t>FCSPUSGWR2400069</t>
    <phoneticPr fontId="16" type="noConversion"/>
  </si>
  <si>
    <t>FCSPUSGWR240069A</t>
    <phoneticPr fontId="16" type="noConversion"/>
  </si>
  <si>
    <t>LOI</t>
    <phoneticPr fontId="16" type="noConversion"/>
  </si>
  <si>
    <t>2/01 작업 후 SR &amp; 가면장 제출</t>
    <phoneticPr fontId="16" type="noConversion"/>
  </si>
  <si>
    <t>2/02 반입 후 실면장 제출</t>
    <phoneticPr fontId="16" type="noConversion"/>
  </si>
  <si>
    <t>$400 청구 안함</t>
    <phoneticPr fontId="16" type="noConversion"/>
  </si>
  <si>
    <t>$400 청구함</t>
    <phoneticPr fontId="16" type="noConversion"/>
  </si>
  <si>
    <t>$1000 청구 안함</t>
    <phoneticPr fontId="16" type="noConversion"/>
  </si>
  <si>
    <t>$1000 청구함</t>
    <phoneticPr fontId="16" type="noConversion"/>
  </si>
  <si>
    <t>$1000 청구안함</t>
    <phoneticPr fontId="16" type="noConversion"/>
  </si>
  <si>
    <t>MAEU235605396</t>
    <phoneticPr fontId="16" type="noConversion"/>
  </si>
  <si>
    <t>KMHFF41RBFA428647</t>
    <phoneticPr fontId="16" type="noConversion"/>
  </si>
  <si>
    <t>KR0159324</t>
    <phoneticPr fontId="16" type="noConversion"/>
  </si>
  <si>
    <t>2/01 작업</t>
    <phoneticPr fontId="16" type="noConversion"/>
  </si>
  <si>
    <t>HPNT 03077011</t>
  </si>
  <si>
    <t>1/29 SUR</t>
    <phoneticPr fontId="16" type="noConversion"/>
  </si>
  <si>
    <t>1/29 송금 完</t>
    <phoneticPr fontId="16" type="noConversion"/>
  </si>
  <si>
    <t>백승화 주임</t>
    <phoneticPr fontId="16" type="noConversion"/>
  </si>
  <si>
    <t>MSMU5932436</t>
    <phoneticPr fontId="16" type="noConversion"/>
  </si>
  <si>
    <t>TCKU7639308</t>
    <phoneticPr fontId="16" type="noConversion"/>
  </si>
  <si>
    <t>DOC : 1/31 FULL</t>
    <phoneticPr fontId="16" type="noConversion"/>
  </si>
  <si>
    <t>TCKU7482008</t>
    <phoneticPr fontId="16" type="noConversion"/>
  </si>
  <si>
    <t>인천 - 함부르크, 독일</t>
    <phoneticPr fontId="16" type="noConversion"/>
  </si>
  <si>
    <t>MAERSK VALENCIA 405N</t>
    <phoneticPr fontId="16" type="noConversion"/>
  </si>
  <si>
    <t>프리미엄 / 이레</t>
    <phoneticPr fontId="16" type="noConversion"/>
  </si>
  <si>
    <t>LECANGS DOLPHIN 0XSJDS1MA</t>
    <phoneticPr fontId="16" type="noConversion"/>
  </si>
  <si>
    <t>BKG : SEL1657959</t>
    <phoneticPr fontId="16" type="noConversion"/>
  </si>
  <si>
    <t>DOC : 2/02 AM</t>
    <phoneticPr fontId="16" type="noConversion"/>
  </si>
  <si>
    <t>KMHCS41BEKU453804</t>
    <phoneticPr fontId="16" type="noConversion"/>
  </si>
  <si>
    <t>KMHCS41BEKU451292</t>
    <phoneticPr fontId="16" type="noConversion"/>
  </si>
  <si>
    <t>KNAPG81ABLA621318</t>
    <phoneticPr fontId="16" type="noConversion"/>
  </si>
  <si>
    <t>KMHD641EEKU851384</t>
    <phoneticPr fontId="16" type="noConversion"/>
  </si>
  <si>
    <t>KR0158848</t>
    <phoneticPr fontId="16" type="noConversion"/>
  </si>
  <si>
    <t>기아즈 1/31 송금 完</t>
    <phoneticPr fontId="16" type="noConversion"/>
  </si>
  <si>
    <t>QUOTATION : QSEL022556</t>
    <phoneticPr fontId="16" type="noConversion"/>
  </si>
  <si>
    <t>2/19 작업</t>
    <phoneticPr fontId="16" type="noConversion"/>
  </si>
  <si>
    <t>DOC : 2/20 FULL</t>
    <phoneticPr fontId="16" type="noConversion"/>
  </si>
  <si>
    <t>NIF : 1708075883726</t>
    <phoneticPr fontId="16" type="noConversion"/>
  </si>
  <si>
    <t>BKG : 236023894</t>
    <phoneticPr fontId="16" type="noConversion"/>
  </si>
  <si>
    <t>REF : R21291A</t>
    <phoneticPr fontId="16" type="noConversion"/>
  </si>
  <si>
    <t>BMOU4868955</t>
    <phoneticPr fontId="16" type="noConversion"/>
  </si>
  <si>
    <t>BMOU4770399</t>
    <phoneticPr fontId="16" type="noConversion"/>
  </si>
  <si>
    <t>KLACA26YDFB040070</t>
  </si>
  <si>
    <t>KNAPG81ABJA421669</t>
  </si>
  <si>
    <t>WBA5E5109FG061802</t>
  </si>
  <si>
    <t xml:space="preserve">BMW 520D </t>
  </si>
  <si>
    <t>MLT 계산서 발행</t>
    <phoneticPr fontId="16" type="noConversion"/>
  </si>
  <si>
    <t>(264-88-02973)</t>
    <phoneticPr fontId="16" type="noConversion"/>
  </si>
  <si>
    <t>랩핑 포함</t>
    <phoneticPr fontId="16" type="noConversion"/>
  </si>
  <si>
    <t>WDDZF0EB5KA653930</t>
  </si>
  <si>
    <t>KNAPH81ABHA276669</t>
  </si>
  <si>
    <t>KNAPS81ABKA508385</t>
  </si>
  <si>
    <t>KNAPH81ABGA200381</t>
  </si>
  <si>
    <t>KMHL141EBLA070048</t>
  </si>
  <si>
    <t>KMHSW81UBFU472568</t>
  </si>
  <si>
    <t>KMHSW81UBFU361759</t>
  </si>
  <si>
    <t>KNAPH81ABGA269103</t>
  </si>
  <si>
    <t>BMOU4875450</t>
    <phoneticPr fontId="16" type="noConversion"/>
  </si>
  <si>
    <t>2/01 송금 完</t>
    <phoneticPr fontId="16" type="noConversion"/>
  </si>
  <si>
    <t>BEAU4834170</t>
    <phoneticPr fontId="16" type="noConversion"/>
  </si>
  <si>
    <t>BMOU4801123</t>
    <phoneticPr fontId="16" type="noConversion"/>
  </si>
  <si>
    <t>MAEU235794284</t>
    <phoneticPr fontId="16" type="noConversion"/>
  </si>
  <si>
    <t>BMOU4770212</t>
    <phoneticPr fontId="16" type="noConversion"/>
  </si>
  <si>
    <t xml:space="preserve">KIA SORENTO </t>
  </si>
  <si>
    <t xml:space="preserve"> KIA K3</t>
  </si>
  <si>
    <t>2/01 SUR</t>
    <phoneticPr fontId="16" type="noConversion"/>
  </si>
  <si>
    <t>REF : R21235</t>
    <phoneticPr fontId="16" type="noConversion"/>
  </si>
  <si>
    <t>REF : R21290</t>
    <phoneticPr fontId="16" type="noConversion"/>
  </si>
  <si>
    <t>BEAU5152045</t>
  </si>
  <si>
    <t>L3690935</t>
  </si>
  <si>
    <t>운송료 : 102.8만원</t>
    <phoneticPr fontId="16" type="noConversion"/>
  </si>
  <si>
    <t>XIN MING ZHOU 20 3222UW</t>
    <phoneticPr fontId="16" type="noConversion"/>
  </si>
  <si>
    <t>DOC : 2/07 AM</t>
    <phoneticPr fontId="16" type="noConversion"/>
  </si>
  <si>
    <t>BKG : SEL1659931</t>
    <phoneticPr fontId="16" type="noConversion"/>
  </si>
  <si>
    <t>POD FREETIME : 3 DAYS</t>
    <phoneticPr fontId="16" type="noConversion"/>
  </si>
  <si>
    <t>KNAG341ABLA002332</t>
  </si>
  <si>
    <t>KNAF241BEKA863254</t>
  </si>
  <si>
    <t>KNARJ81BGMA040026</t>
  </si>
  <si>
    <t>KNARL81BGMA040878</t>
  </si>
  <si>
    <t>SI : 459256684</t>
    <phoneticPr fontId="16" type="noConversion"/>
  </si>
  <si>
    <t>MRSU5549514</t>
    <phoneticPr fontId="16" type="noConversion"/>
  </si>
  <si>
    <t>운송료 : 22.5만원</t>
    <phoneticPr fontId="16" type="noConversion"/>
  </si>
  <si>
    <t>SEL1657959</t>
    <phoneticPr fontId="16" type="noConversion"/>
  </si>
  <si>
    <t>KNAGU415GGA046531</t>
    <phoneticPr fontId="16" type="noConversion"/>
  </si>
  <si>
    <t>CIGSINDU2401MS02</t>
    <phoneticPr fontId="16" type="noConversion"/>
  </si>
  <si>
    <t>체크 비엘 마감 : 2/13</t>
    <phoneticPr fontId="16" type="noConversion"/>
  </si>
  <si>
    <t>CIGSINDU2401MS01</t>
    <phoneticPr fontId="16" type="noConversion"/>
  </si>
  <si>
    <t>-&gt;이엔알 핸들링</t>
    <phoneticPr fontId="16" type="noConversion"/>
  </si>
  <si>
    <t>2/02 입금 完</t>
    <phoneticPr fontId="16" type="noConversion"/>
  </si>
  <si>
    <t>토구룰 (TOGRUL)</t>
    <phoneticPr fontId="16" type="noConversion"/>
  </si>
  <si>
    <t>FCSPUSGWR2400127</t>
    <phoneticPr fontId="16" type="noConversion"/>
  </si>
  <si>
    <t>FCSPUSGWR2400157</t>
    <phoneticPr fontId="16" type="noConversion"/>
  </si>
  <si>
    <t>KNAPE813BFK741859</t>
    <phoneticPr fontId="16" type="noConversion"/>
  </si>
  <si>
    <t>KNAPE813BFK741807</t>
    <phoneticPr fontId="16" type="noConversion"/>
  </si>
  <si>
    <t>KNAPH81ABFA040956</t>
    <phoneticPr fontId="16" type="noConversion"/>
  </si>
  <si>
    <t>KNAPH81ABGA193765</t>
    <phoneticPr fontId="16" type="noConversion"/>
  </si>
  <si>
    <t>약 560만</t>
    <phoneticPr fontId="16" type="noConversion"/>
  </si>
  <si>
    <t>계산서 발행 O</t>
    <phoneticPr fontId="16" type="noConversion"/>
  </si>
  <si>
    <t>2/05 롯데 홍해 관련 이슈 청구 -&gt; 계산서 발행 O</t>
    <phoneticPr fontId="16" type="noConversion"/>
  </si>
  <si>
    <t>KNAPL813BGK104670</t>
  </si>
  <si>
    <t>WAUZZZ4G9EN089342</t>
  </si>
  <si>
    <t>WAUZZZ4G6EN089217</t>
  </si>
  <si>
    <t>1/29 입금 完</t>
    <phoneticPr fontId="16" type="noConversion"/>
  </si>
  <si>
    <t>부킹 캔슬
-&gt; 캔슬비 $1,000 CMA 2/07 1컨에 포함</t>
    <phoneticPr fontId="16" type="noConversion"/>
  </si>
  <si>
    <t>DOC : 2/06 FULL</t>
    <phoneticPr fontId="16" type="noConversion"/>
  </si>
  <si>
    <t>2/05 SUR</t>
    <phoneticPr fontId="16" type="noConversion"/>
  </si>
  <si>
    <t>golf</t>
  </si>
  <si>
    <t>audi a4</t>
  </si>
  <si>
    <t>Golf 2.0</t>
  </si>
  <si>
    <t>tiguan</t>
  </si>
  <si>
    <t>2012</t>
  </si>
  <si>
    <t>2013</t>
  </si>
  <si>
    <t>WVWZZZ1KZCW257857</t>
  </si>
  <si>
    <t>WVWZZZ1KZCW244737</t>
  </si>
  <si>
    <t>WVWZZZ1KZDW088568</t>
  </si>
  <si>
    <t>WAUZZZ8K7DA249657</t>
  </si>
  <si>
    <t>WVWZZZAUZFW139975</t>
  </si>
  <si>
    <t>KMHJ581ABGU059646</t>
  </si>
  <si>
    <t>WVGZZZ5NZFW581290</t>
  </si>
  <si>
    <t>WVWZZZAUZEW358816</t>
  </si>
  <si>
    <t>WVGZZZ5NZDW624710</t>
  </si>
  <si>
    <t>KNAPN813BLK767646</t>
    <phoneticPr fontId="16" type="noConversion"/>
  </si>
  <si>
    <t>2/06 입금 完</t>
    <phoneticPr fontId="16" type="noConversion"/>
  </si>
  <si>
    <t>2/06 WAYBILL</t>
    <phoneticPr fontId="16" type="noConversion"/>
  </si>
  <si>
    <t>2/06 송금 完</t>
    <phoneticPr fontId="16" type="noConversion"/>
  </si>
  <si>
    <t>FCSPUSGWR240127A</t>
    <phoneticPr fontId="16" type="noConversion"/>
  </si>
  <si>
    <t>FCSPUSGWR240157C</t>
    <phoneticPr fontId="16" type="noConversion"/>
  </si>
  <si>
    <t>FCSPUSGWR240157A</t>
    <phoneticPr fontId="16" type="noConversion"/>
  </si>
  <si>
    <t>FCSPUSGWR240157B</t>
    <phoneticPr fontId="16" type="noConversion"/>
  </si>
  <si>
    <t>MAEU236023894</t>
    <phoneticPr fontId="16" type="noConversion"/>
  </si>
  <si>
    <t>태능쇼링 / 이레</t>
    <phoneticPr fontId="16" type="noConversion"/>
  </si>
  <si>
    <t>2/07 송금 完</t>
    <phoneticPr fontId="16" type="noConversion"/>
  </si>
  <si>
    <t>인천 - 제벨알리 - 바쿠</t>
    <phoneticPr fontId="16" type="noConversion"/>
  </si>
  <si>
    <t>쇼링,캐리어 포함</t>
    <phoneticPr fontId="16" type="noConversion"/>
  </si>
  <si>
    <t>BKG : 13810202</t>
    <phoneticPr fontId="16" type="noConversion"/>
  </si>
  <si>
    <t>REF : 24MSSP001</t>
    <phoneticPr fontId="16" type="noConversion"/>
  </si>
  <si>
    <t>계근 必</t>
    <phoneticPr fontId="16" type="noConversion"/>
  </si>
  <si>
    <t>2/19 작업</t>
  </si>
  <si>
    <t>TOYOTA PRIUS</t>
    <phoneticPr fontId="16" type="noConversion"/>
  </si>
  <si>
    <t>2/08 입금 完</t>
    <phoneticPr fontId="16" type="noConversion"/>
  </si>
  <si>
    <t>2/08 WAYBILL</t>
    <phoneticPr fontId="16" type="noConversion"/>
  </si>
  <si>
    <t>2/08 송금 完</t>
    <phoneticPr fontId="16" type="noConversion"/>
  </si>
  <si>
    <t>+5천</t>
    <phoneticPr fontId="16" type="noConversion"/>
  </si>
  <si>
    <t>2/08 4851 입금</t>
    <phoneticPr fontId="16" type="noConversion"/>
  </si>
  <si>
    <t>잔액 2629</t>
    <phoneticPr fontId="16" type="noConversion"/>
  </si>
  <si>
    <t>RANGE ROVER</t>
    <phoneticPr fontId="16" type="noConversion"/>
  </si>
  <si>
    <t>VW GOLF</t>
    <phoneticPr fontId="16" type="noConversion"/>
  </si>
  <si>
    <t>2/13 SUR</t>
    <phoneticPr fontId="16" type="noConversion"/>
  </si>
  <si>
    <t>요세프</t>
    <phoneticPr fontId="16" type="noConversion"/>
  </si>
  <si>
    <t>인천 - 라타키아, 시리아</t>
    <phoneticPr fontId="16" type="noConversion"/>
  </si>
  <si>
    <t>BKG : 14173508</t>
    <phoneticPr fontId="16" type="noConversion"/>
  </si>
  <si>
    <t>/ 이레</t>
    <phoneticPr fontId="16" type="noConversion"/>
  </si>
  <si>
    <t>DOC : 2/22 AM</t>
    <phoneticPr fontId="16" type="noConversion"/>
  </si>
  <si>
    <t>HYUNDAI EARTH 043W</t>
  </si>
  <si>
    <t>인천 - 제벨알리 - 바쿠</t>
  </si>
  <si>
    <t>코레스타 / 이레</t>
    <phoneticPr fontId="16" type="noConversion"/>
  </si>
  <si>
    <t>REF : 24MSSP002</t>
    <phoneticPr fontId="16" type="noConversion"/>
  </si>
  <si>
    <t>REF : 24MSSP003</t>
    <phoneticPr fontId="16" type="noConversion"/>
  </si>
  <si>
    <t>BKG : 20862586</t>
    <phoneticPr fontId="16" type="noConversion"/>
  </si>
  <si>
    <t>BKG : 34830550</t>
    <phoneticPr fontId="16" type="noConversion"/>
  </si>
  <si>
    <t>2/08 OBL</t>
    <phoneticPr fontId="16" type="noConversion"/>
  </si>
  <si>
    <t>REF : 24MSSP004</t>
    <phoneticPr fontId="16" type="noConversion"/>
  </si>
  <si>
    <t>REF : 24MSSP005</t>
    <phoneticPr fontId="16" type="noConversion"/>
  </si>
  <si>
    <t>REF : 24MSSP006</t>
    <phoneticPr fontId="16" type="noConversion"/>
  </si>
  <si>
    <t>REF : 24MSSP007</t>
    <phoneticPr fontId="16" type="noConversion"/>
  </si>
  <si>
    <t>REF : 24MSSP008</t>
    <phoneticPr fontId="16" type="noConversion"/>
  </si>
  <si>
    <t>BKG : 10462237</t>
    <phoneticPr fontId="16" type="noConversion"/>
  </si>
  <si>
    <t>BKG : 30107650</t>
    <phoneticPr fontId="16" type="noConversion"/>
  </si>
  <si>
    <t>BKG : 27541401</t>
    <phoneticPr fontId="16" type="noConversion"/>
  </si>
  <si>
    <t>BKG : 29557557</t>
    <phoneticPr fontId="16" type="noConversion"/>
  </si>
  <si>
    <t>BKG : 18811163</t>
    <phoneticPr fontId="16" type="noConversion"/>
  </si>
  <si>
    <t>DOC : 2/23 AM</t>
    <phoneticPr fontId="16" type="noConversion"/>
  </si>
  <si>
    <t>POD FREETIME : 11 DAYS</t>
    <phoneticPr fontId="16" type="noConversion"/>
  </si>
  <si>
    <t>CNC MARS 0XSJJS1MA</t>
    <phoneticPr fontId="16" type="noConversion"/>
  </si>
  <si>
    <t>BKG : SEL1665540</t>
    <phoneticPr fontId="16" type="noConversion"/>
  </si>
  <si>
    <t>2024년 3월 선적스케줄 (명성해운)</t>
    <phoneticPr fontId="16" type="noConversion"/>
  </si>
  <si>
    <t>인천 - 클라이페다, 리투아니아</t>
    <phoneticPr fontId="16" type="noConversion"/>
  </si>
  <si>
    <t>NIF : 1708554184862</t>
    <phoneticPr fontId="16" type="noConversion"/>
  </si>
  <si>
    <t>TEH TAICHUNG 402S</t>
    <phoneticPr fontId="16" type="noConversion"/>
  </si>
  <si>
    <t>BKG : 236395129</t>
    <phoneticPr fontId="16" type="noConversion"/>
  </si>
  <si>
    <t>ALS KRONOS 409S</t>
    <phoneticPr fontId="16" type="noConversion"/>
  </si>
  <si>
    <t>엠티 상차 : 2/20</t>
    <phoneticPr fontId="16" type="noConversion"/>
  </si>
  <si>
    <t>REF : 1709101922140</t>
    <phoneticPr fontId="16" type="noConversion"/>
  </si>
  <si>
    <t>SI</t>
  </si>
  <si>
    <t>EP</t>
  </si>
  <si>
    <t>BKG : 236395575</t>
    <phoneticPr fontId="16" type="noConversion"/>
  </si>
  <si>
    <t>2/15 송금 完</t>
    <phoneticPr fontId="16" type="noConversion"/>
  </si>
  <si>
    <t>업무팀</t>
    <phoneticPr fontId="16" type="noConversion"/>
  </si>
  <si>
    <t>02-3706-3000</t>
    <phoneticPr fontId="16" type="noConversion"/>
  </si>
  <si>
    <t>2/15 입금 完</t>
    <phoneticPr fontId="16" type="noConversion"/>
  </si>
  <si>
    <t>2/16 SUR</t>
    <phoneticPr fontId="16" type="noConversion"/>
  </si>
  <si>
    <t>하역사 : KAT 1층</t>
    <phoneticPr fontId="16" type="noConversion"/>
  </si>
  <si>
    <t>KMHLL41ABMU031375</t>
  </si>
  <si>
    <t>KNAGT416BKA311173</t>
  </si>
  <si>
    <t>KNAG541BBLA040245</t>
  </si>
  <si>
    <t>KMHS281BDLU233464</t>
  </si>
  <si>
    <t>HYUNDAI SATURN 042W</t>
    <phoneticPr fontId="16" type="noConversion"/>
  </si>
  <si>
    <t>DOC : 2/29 AM</t>
    <phoneticPr fontId="16" type="noConversion"/>
  </si>
  <si>
    <t>3. 최종 승인 여부</t>
  </si>
  <si>
    <t>2. 컨사이니 이상 여부 확인</t>
  </si>
  <si>
    <t>1. 개인 컨사이니 코드 생성</t>
  </si>
  <si>
    <t>BKG : 39151541</t>
    <phoneticPr fontId="16" type="noConversion"/>
  </si>
  <si>
    <t>SEGU5043215</t>
    <phoneticPr fontId="16" type="noConversion"/>
  </si>
  <si>
    <t>MLT 계산서 발행 X</t>
    <phoneticPr fontId="16" type="noConversion"/>
  </si>
  <si>
    <t>SEGU6032555</t>
    <phoneticPr fontId="16" type="noConversion"/>
  </si>
  <si>
    <t>SEGU4021612</t>
    <phoneticPr fontId="16" type="noConversion"/>
  </si>
  <si>
    <t>SEGU4375215</t>
    <phoneticPr fontId="16" type="noConversion"/>
  </si>
  <si>
    <t>SEGU4866590</t>
    <phoneticPr fontId="16" type="noConversion"/>
  </si>
  <si>
    <t>BMW320D</t>
    <phoneticPr fontId="16" type="noConversion"/>
  </si>
  <si>
    <t>REF : 24MSSP009</t>
    <phoneticPr fontId="16" type="noConversion"/>
  </si>
  <si>
    <t>BKG : 37117492</t>
    <phoneticPr fontId="16" type="noConversion"/>
  </si>
  <si>
    <t>SEGU5139364</t>
    <phoneticPr fontId="16" type="noConversion"/>
  </si>
  <si>
    <t>SEGU5309624</t>
    <phoneticPr fontId="16" type="noConversion"/>
  </si>
  <si>
    <t>BEAU4807913</t>
    <phoneticPr fontId="16" type="noConversion"/>
  </si>
  <si>
    <t>MV. GMT ASTRO V.2402</t>
    <phoneticPr fontId="16" type="noConversion"/>
  </si>
  <si>
    <t>이엔알</t>
    <phoneticPr fontId="16" type="noConversion"/>
  </si>
  <si>
    <t>지주현 부장</t>
    <phoneticPr fontId="16" type="noConversion"/>
  </si>
  <si>
    <t>02-337-7200</t>
    <phoneticPr fontId="16" type="noConversion"/>
  </si>
  <si>
    <t>JR 오토트레이딩</t>
    <phoneticPr fontId="16" type="noConversion"/>
  </si>
  <si>
    <t>HARMONY YUNGANG 24017W</t>
    <phoneticPr fontId="16" type="noConversion"/>
  </si>
  <si>
    <t>2/22 작업</t>
    <phoneticPr fontId="16" type="noConversion"/>
  </si>
  <si>
    <t>DOC : 2/26 AM</t>
    <phoneticPr fontId="16" type="noConversion"/>
  </si>
  <si>
    <t>010-2052-4598</t>
    <phoneticPr fontId="16" type="noConversion"/>
  </si>
  <si>
    <t>TCKU7258364</t>
  </si>
  <si>
    <t>A20749</t>
    <phoneticPr fontId="16" type="noConversion"/>
  </si>
  <si>
    <t>A23352</t>
    <phoneticPr fontId="16" type="noConversion"/>
  </si>
  <si>
    <t>A24830</t>
    <phoneticPr fontId="16" type="noConversion"/>
  </si>
  <si>
    <t>KMHDG41UBFU375055</t>
    <phoneticPr fontId="16" type="noConversion"/>
  </si>
  <si>
    <t>BKG : BW240122-4</t>
    <phoneticPr fontId="16" type="noConversion"/>
  </si>
  <si>
    <t>CIGSINDU2402MS01</t>
    <phoneticPr fontId="16" type="noConversion"/>
  </si>
  <si>
    <t>CIGSINDU2402MS02</t>
    <phoneticPr fontId="16" type="noConversion"/>
  </si>
  <si>
    <t>체크 비엘 마감 : 2/29</t>
    <phoneticPr fontId="16" type="noConversion"/>
  </si>
  <si>
    <t>부킹 캔슬
-&gt; 캔슬비 없음</t>
    <phoneticPr fontId="16" type="noConversion"/>
  </si>
  <si>
    <t>KNAPG81ABJA456242</t>
    <phoneticPr fontId="16" type="noConversion"/>
  </si>
  <si>
    <t>KMHSW81UBGU606023</t>
    <phoneticPr fontId="16" type="noConversion"/>
  </si>
  <si>
    <t>WBA3D3105FK278372</t>
    <phoneticPr fontId="16" type="noConversion"/>
  </si>
  <si>
    <t>WBA51AG00NCL08254</t>
    <phoneticPr fontId="16" type="noConversion"/>
  </si>
  <si>
    <t>KNAPH81ABFA007053</t>
    <phoneticPr fontId="16" type="noConversion"/>
  </si>
  <si>
    <t>KNAPH81ABHA319685</t>
    <phoneticPr fontId="16" type="noConversion"/>
  </si>
  <si>
    <t>WDDHF0AB6FB133768</t>
    <phoneticPr fontId="16" type="noConversion"/>
  </si>
  <si>
    <t>KMHSW81UBGU597162</t>
    <phoneticPr fontId="16" type="noConversion"/>
  </si>
  <si>
    <t>KNAPH81ABFA089662</t>
    <phoneticPr fontId="16" type="noConversion"/>
  </si>
  <si>
    <t>KNAPK81ABHA335324</t>
    <phoneticPr fontId="16" type="noConversion"/>
  </si>
  <si>
    <t>WBA5E5108GG202652</t>
    <phoneticPr fontId="16" type="noConversion"/>
  </si>
  <si>
    <t>KNAGU411BHA112237</t>
    <phoneticPr fontId="16" type="noConversion"/>
  </si>
  <si>
    <t>KNAPK81ABGA152411</t>
    <phoneticPr fontId="16" type="noConversion"/>
  </si>
  <si>
    <t>KNAPS81BBJA452534</t>
    <phoneticPr fontId="16" type="noConversion"/>
  </si>
  <si>
    <t>WBA3D3105FK278033</t>
    <phoneticPr fontId="16" type="noConversion"/>
  </si>
  <si>
    <t>KMHN1411BPA003604</t>
    <phoneticPr fontId="16" type="noConversion"/>
  </si>
  <si>
    <t>KNAPK81ABHA281758</t>
    <phoneticPr fontId="16" type="noConversion"/>
  </si>
  <si>
    <t>KNAPK81ABGA263013</t>
    <phoneticPr fontId="16" type="noConversion"/>
  </si>
  <si>
    <t>KMHE241CBGA176163</t>
    <phoneticPr fontId="16" type="noConversion"/>
  </si>
  <si>
    <t>WBA5E5104FG060007</t>
    <phoneticPr fontId="16" type="noConversion"/>
  </si>
  <si>
    <t>SEGU5014881</t>
    <phoneticPr fontId="16" type="noConversion"/>
  </si>
  <si>
    <t>2/20 송금 完</t>
    <phoneticPr fontId="16" type="noConversion"/>
  </si>
  <si>
    <t>2/20 입금 完</t>
    <phoneticPr fontId="16" type="noConversion"/>
  </si>
  <si>
    <t>KR0400531</t>
    <phoneticPr fontId="16" type="noConversion"/>
  </si>
  <si>
    <t>BMW 523</t>
    <phoneticPr fontId="16" type="noConversion"/>
  </si>
  <si>
    <t>MOHAVI</t>
    <phoneticPr fontId="16" type="noConversion"/>
  </si>
  <si>
    <t>RCP38036</t>
    <phoneticPr fontId="16" type="noConversion"/>
  </si>
  <si>
    <t>PA249042</t>
    <phoneticPr fontId="16" type="noConversion"/>
  </si>
  <si>
    <t>RT211459</t>
    <phoneticPr fontId="16" type="noConversion"/>
  </si>
  <si>
    <t>KNAPB813BGK814529</t>
    <phoneticPr fontId="16" type="noConversion"/>
  </si>
  <si>
    <t>KMHCT41BEGU098108</t>
    <phoneticPr fontId="16" type="noConversion"/>
  </si>
  <si>
    <t>WDDHF0CB6FB105191</t>
    <phoneticPr fontId="16" type="noConversion"/>
  </si>
  <si>
    <t>KNAPS81ADHA337067</t>
  </si>
  <si>
    <t>KNAPS81ABFA026696</t>
  </si>
  <si>
    <t>KNAPH81ABFA002143</t>
  </si>
  <si>
    <t>KNAMB81ABFS035596</t>
  </si>
  <si>
    <t>WAUZZZ8R3EA125108</t>
  </si>
  <si>
    <t>YV1MV5550D2034132</t>
  </si>
  <si>
    <t>KNAJU813BCK379092</t>
  </si>
  <si>
    <t>AUDI</t>
  </si>
  <si>
    <t>VOLVO</t>
  </si>
  <si>
    <t>SOUL</t>
  </si>
  <si>
    <t>HLCUSEL240244808</t>
  </si>
  <si>
    <t>KMHSU81UBFU394394</t>
  </si>
  <si>
    <t>2/20 RE-WAYBILL</t>
    <phoneticPr fontId="16" type="noConversion"/>
  </si>
  <si>
    <t>KMHDH41UBFU356940</t>
  </si>
  <si>
    <t>JTDKN3DU9F1903209</t>
  </si>
  <si>
    <t>KMHSW81UBHU757040</t>
  </si>
  <si>
    <t>A14650</t>
    <phoneticPr fontId="16" type="noConversion"/>
  </si>
  <si>
    <t xml:space="preserve">NIF : </t>
    <phoneticPr fontId="16" type="noConversion"/>
  </si>
  <si>
    <t>DOC : 2/27 FULL</t>
    <phoneticPr fontId="16" type="noConversion"/>
  </si>
  <si>
    <t>2/26 작업</t>
    <phoneticPr fontId="16" type="noConversion"/>
  </si>
  <si>
    <t>KLAZA69LDLB355558</t>
  </si>
  <si>
    <t>KNAPH81ABLA622041</t>
  </si>
  <si>
    <t>KMHS281BBLU232364</t>
  </si>
  <si>
    <t>엠티 상차 : 2/26</t>
    <phoneticPr fontId="16" type="noConversion"/>
  </si>
  <si>
    <t>BKG : 236572362</t>
    <phoneticPr fontId="16" type="noConversion"/>
  </si>
  <si>
    <t>아테프</t>
    <phoneticPr fontId="16" type="noConversion"/>
  </si>
  <si>
    <t>인천 - 제벨알리</t>
    <phoneticPr fontId="16" type="noConversion"/>
  </si>
  <si>
    <t>CONCERTO 471W</t>
  </si>
  <si>
    <t>CONCERTO 471W</t>
    <phoneticPr fontId="16" type="noConversion"/>
  </si>
  <si>
    <t>COSCO / CNC</t>
  </si>
  <si>
    <t>COSCO / CNC</t>
    <phoneticPr fontId="16" type="noConversion"/>
  </si>
  <si>
    <t>세원 / 이레</t>
    <phoneticPr fontId="16" type="noConversion"/>
  </si>
  <si>
    <t>프로에 있는 세원쇼링</t>
    <phoneticPr fontId="16" type="noConversion"/>
  </si>
  <si>
    <t>KNAPH81ABGA233508</t>
  </si>
  <si>
    <t>부킹 캔슬
-&gt; 캔슬비 $500 (1/12 송금 完)
-&gt; 캔슬비 화주 청구 해야 됨</t>
    <phoneticPr fontId="16" type="noConversion"/>
  </si>
  <si>
    <t>APHU7304070</t>
  </si>
  <si>
    <t>L3774463</t>
    <phoneticPr fontId="16" type="noConversion"/>
  </si>
  <si>
    <t>BKG : 6377743460</t>
    <phoneticPr fontId="16" type="noConversion"/>
  </si>
  <si>
    <t>엠티 상차 : 2/27 -&gt; 2/26</t>
    <phoneticPr fontId="16" type="noConversion"/>
  </si>
  <si>
    <t>MSKU8899109</t>
  </si>
  <si>
    <t>KR0403934</t>
  </si>
  <si>
    <t>2/23 작업</t>
    <phoneticPr fontId="16" type="noConversion"/>
  </si>
  <si>
    <t>GOLF</t>
  </si>
  <si>
    <t>SNG</t>
  </si>
  <si>
    <t>MAEU236395575</t>
    <phoneticPr fontId="16" type="noConversion"/>
  </si>
  <si>
    <t>TWSC24021416</t>
  </si>
  <si>
    <t>TWSC24021417</t>
  </si>
  <si>
    <t>TWSC24021440</t>
  </si>
  <si>
    <t>TWSC24021441</t>
  </si>
  <si>
    <t>TWSC24021442</t>
  </si>
  <si>
    <t>TWSC24021450</t>
  </si>
  <si>
    <t>TWSC24021451</t>
  </si>
  <si>
    <t>TWSC24021414</t>
    <phoneticPr fontId="16" type="noConversion"/>
  </si>
  <si>
    <t>TWSC24021415</t>
    <phoneticPr fontId="16" type="noConversion"/>
  </si>
  <si>
    <t>KNAPN813BGK145696</t>
    <phoneticPr fontId="16" type="noConversion"/>
  </si>
  <si>
    <t>KNAPS81ADHA373604</t>
    <phoneticPr fontId="16" type="noConversion"/>
  </si>
  <si>
    <t>KMHFF41RBGA537968</t>
    <phoneticPr fontId="16" type="noConversion"/>
  </si>
  <si>
    <t>트러스트</t>
    <phoneticPr fontId="16" type="noConversion"/>
  </si>
  <si>
    <t>SI : 461020592</t>
    <phoneticPr fontId="16" type="noConversion"/>
  </si>
  <si>
    <t>BKG : 6377778920</t>
    <phoneticPr fontId="16" type="noConversion"/>
  </si>
  <si>
    <t>BKG : 6377779590</t>
    <phoneticPr fontId="16" type="noConversion"/>
  </si>
  <si>
    <t>BKG : 6377779220</t>
    <phoneticPr fontId="16" type="noConversion"/>
  </si>
  <si>
    <t>KMHD351UGGU311522</t>
  </si>
  <si>
    <t>CSLU6138793</t>
    <phoneticPr fontId="16" type="noConversion"/>
  </si>
  <si>
    <t>인천 - 클라이페다, 리투아니아</t>
  </si>
  <si>
    <t>REF : 1710434383022</t>
    <phoneticPr fontId="16" type="noConversion"/>
  </si>
  <si>
    <t>3/06 작업</t>
    <phoneticPr fontId="16" type="noConversion"/>
  </si>
  <si>
    <t>REF : 1708740080741</t>
    <phoneticPr fontId="16" type="noConversion"/>
  </si>
  <si>
    <t>엠티 상차 : 3/06</t>
    <phoneticPr fontId="16" type="noConversion"/>
  </si>
  <si>
    <t>인천 - 제벨알리</t>
  </si>
  <si>
    <t>BKG : 236623121</t>
    <phoneticPr fontId="16" type="noConversion"/>
  </si>
  <si>
    <t>BKG : 236623152</t>
    <phoneticPr fontId="16" type="noConversion"/>
  </si>
  <si>
    <t>DOC : 2/23 FULL</t>
    <phoneticPr fontId="16" type="noConversion"/>
  </si>
  <si>
    <t>TWSC24021510</t>
  </si>
  <si>
    <t>TWSC24021355</t>
  </si>
  <si>
    <t>TWSC24021356</t>
  </si>
  <si>
    <t>TWSC24021357</t>
  </si>
  <si>
    <t>TWSC24021360</t>
  </si>
  <si>
    <t>TWSC24021361</t>
  </si>
  <si>
    <t>TWSC24021362</t>
  </si>
  <si>
    <t>TWSC24021363</t>
  </si>
  <si>
    <t>TWSC24021374</t>
  </si>
  <si>
    <t>TWSC24021375</t>
  </si>
  <si>
    <t>TWSC24021376</t>
  </si>
  <si>
    <t>TWSC24021377</t>
  </si>
  <si>
    <t>TWSC24021387</t>
  </si>
  <si>
    <t>TWSC24021388</t>
  </si>
  <si>
    <t>TWSC24021389</t>
  </si>
  <si>
    <t>TWSC24021390</t>
  </si>
  <si>
    <t>TWSC24021410</t>
  </si>
  <si>
    <t>TWSC24021411</t>
  </si>
  <si>
    <t>TWSC24021412</t>
  </si>
  <si>
    <t>BKG : 6377824010</t>
    <phoneticPr fontId="16" type="noConversion"/>
  </si>
  <si>
    <t>2/22 정정 : 정정비 화주 청구</t>
    <phoneticPr fontId="16" type="noConversion"/>
  </si>
  <si>
    <t>2/22 SUR</t>
    <phoneticPr fontId="16" type="noConversion"/>
  </si>
  <si>
    <t>BKG : SELA58451700</t>
    <phoneticPr fontId="16" type="noConversion"/>
  </si>
  <si>
    <t>REF : 24MSSP010</t>
    <phoneticPr fontId="16" type="noConversion"/>
  </si>
  <si>
    <t>DOC : 2/28 AM</t>
    <phoneticPr fontId="16" type="noConversion"/>
  </si>
  <si>
    <t>I30</t>
  </si>
  <si>
    <t>CBHU9167583</t>
    <phoneticPr fontId="16" type="noConversion"/>
  </si>
  <si>
    <t>2/22 WAYBILL</t>
    <phoneticPr fontId="16" type="noConversion"/>
  </si>
  <si>
    <t>사피아</t>
    <phoneticPr fontId="16" type="noConversion"/>
  </si>
  <si>
    <t>FCSU8634275</t>
    <phoneticPr fontId="16" type="noConversion"/>
  </si>
  <si>
    <t>부킹 캔슬 -&gt; 컨반납 운송비 : 17만</t>
    <phoneticPr fontId="16" type="noConversion"/>
  </si>
  <si>
    <t>부킹 캔슬 -&gt; 상하차료 : 6~7만</t>
    <phoneticPr fontId="16" type="noConversion"/>
  </si>
  <si>
    <t>GSL DOROTHEA 410S</t>
    <phoneticPr fontId="16" type="noConversion"/>
  </si>
  <si>
    <t>DOC : 2/28 FULL</t>
    <phoneticPr fontId="16" type="noConversion"/>
  </si>
  <si>
    <t>REF : 1709211448196</t>
    <phoneticPr fontId="16" type="noConversion"/>
  </si>
  <si>
    <t>REF : 1710557268418</t>
    <phoneticPr fontId="16" type="noConversion"/>
  </si>
  <si>
    <t>REF : 1710085570842</t>
    <phoneticPr fontId="16" type="noConversion"/>
  </si>
  <si>
    <t>BONGO III</t>
  </si>
  <si>
    <t>DRYU9724798</t>
    <phoneticPr fontId="16" type="noConversion"/>
  </si>
  <si>
    <t>KNCSJZ76BHK178992</t>
  </si>
  <si>
    <t>KNCWJZ76AFK989080</t>
  </si>
  <si>
    <t>KNCSJZ76BDK729496</t>
  </si>
  <si>
    <t>KMJWA37KBHU893748</t>
  </si>
  <si>
    <t>KMJWA37KBHU877654</t>
  </si>
  <si>
    <t>KMJWA37KBFU674818</t>
  </si>
  <si>
    <t>BKG : 236671355</t>
    <phoneticPr fontId="16" type="noConversion"/>
  </si>
  <si>
    <t>BKG : 236671376</t>
    <phoneticPr fontId="16" type="noConversion"/>
  </si>
  <si>
    <t>BKG : 236671361</t>
    <phoneticPr fontId="16" type="noConversion"/>
  </si>
  <si>
    <t>SEGU4269785</t>
    <phoneticPr fontId="16" type="noConversion"/>
  </si>
  <si>
    <t>태웅로지스틱스</t>
    <phoneticPr fontId="16" type="noConversion"/>
  </si>
  <si>
    <t>엄정화 대리</t>
    <phoneticPr fontId="16" type="noConversion"/>
  </si>
  <si>
    <t>02-2029-4650</t>
    <phoneticPr fontId="16" type="noConversion"/>
  </si>
  <si>
    <t>KNCSJZ76BKK268747</t>
    <phoneticPr fontId="16" type="noConversion"/>
  </si>
  <si>
    <t>2/23 SUR</t>
    <phoneticPr fontId="16" type="noConversion"/>
  </si>
  <si>
    <t>마하마드</t>
    <phoneticPr fontId="16" type="noConversion"/>
  </si>
  <si>
    <t>EVERGREEN / MPP</t>
    <phoneticPr fontId="16" type="noConversion"/>
  </si>
  <si>
    <t>MBA 쇼링 / 이레</t>
    <phoneticPr fontId="16" type="noConversion"/>
  </si>
  <si>
    <t>BENZ E300</t>
  </si>
  <si>
    <t>JEEP GRAND CHEROKEE</t>
  </si>
  <si>
    <t>ACCORD</t>
  </si>
  <si>
    <t>WDDHF5FB3EA880173</t>
  </si>
  <si>
    <t>1C4RJFAG6CC319179</t>
  </si>
  <si>
    <t>KNCWJZ76AJK263826</t>
  </si>
  <si>
    <t>1HGCR2680EA511361</t>
  </si>
  <si>
    <t>OOLU9910077</t>
    <phoneticPr fontId="16" type="noConversion"/>
  </si>
  <si>
    <t>OOCU8661712</t>
    <phoneticPr fontId="16" type="noConversion"/>
  </si>
  <si>
    <t>MSC REN V HW409A</t>
    <phoneticPr fontId="16" type="noConversion"/>
  </si>
  <si>
    <t>BMW 530d</t>
    <phoneticPr fontId="16" type="noConversion"/>
  </si>
  <si>
    <t>OOCU8136191</t>
    <phoneticPr fontId="16" type="noConversion"/>
  </si>
  <si>
    <t>TS : CNNGB</t>
    <phoneticPr fontId="16" type="noConversion"/>
  </si>
  <si>
    <t>EVER OMNI 0171-016S</t>
    <phoneticPr fontId="16" type="noConversion"/>
  </si>
  <si>
    <t>BKG :  040400104318</t>
    <phoneticPr fontId="16" type="noConversion"/>
  </si>
  <si>
    <t>WVGZZZ5NZAW074004</t>
  </si>
  <si>
    <t>WVWZZZ1KZBW339665</t>
  </si>
  <si>
    <t>WVWZZZ1KZCW278767</t>
  </si>
  <si>
    <t>SR O 면장 O</t>
    <phoneticPr fontId="16" type="noConversion"/>
  </si>
  <si>
    <t>NISSAN ALTIMA</t>
    <phoneticPr fontId="16" type="noConversion"/>
  </si>
  <si>
    <t>CHEVROLET IMPALA</t>
    <phoneticPr fontId="16" type="noConversion"/>
  </si>
  <si>
    <t>MINI COOPER COUNTRYMAN</t>
    <phoneticPr fontId="16" type="noConversion"/>
  </si>
  <si>
    <t>HYUNDAI GENESIS G70</t>
    <phoneticPr fontId="16" type="noConversion"/>
  </si>
  <si>
    <t>BKG : 096KR0928855</t>
    <phoneticPr fontId="16" type="noConversion"/>
  </si>
  <si>
    <t>BKG : 6377922180</t>
    <phoneticPr fontId="16" type="noConversion"/>
  </si>
  <si>
    <t>C328</t>
    <phoneticPr fontId="16" type="noConversion"/>
  </si>
  <si>
    <t>TGBU9219145</t>
    <phoneticPr fontId="16" type="noConversion"/>
  </si>
  <si>
    <t>KL90A3AFG6Z24J002</t>
    <phoneticPr fontId="16" type="noConversion"/>
  </si>
  <si>
    <t>BENZ-350L</t>
  </si>
  <si>
    <t>JETTA</t>
  </si>
  <si>
    <t>WVWZZZ1KZ8M183818</t>
    <phoneticPr fontId="16" type="noConversion"/>
  </si>
  <si>
    <t>WDBUF56J46A875502</t>
    <phoneticPr fontId="16" type="noConversion"/>
  </si>
  <si>
    <t>KL90A3AEG9Z3PS065</t>
    <phoneticPr fontId="16" type="noConversion"/>
  </si>
  <si>
    <t>ALTIMA</t>
    <phoneticPr fontId="16" type="noConversion"/>
  </si>
  <si>
    <t>LEXUS</t>
    <phoneticPr fontId="16" type="noConversion"/>
  </si>
  <si>
    <t>HMCU9169922</t>
    <phoneticPr fontId="16" type="noConversion"/>
  </si>
  <si>
    <t>MRSU3486280</t>
  </si>
  <si>
    <t>KR0402767</t>
  </si>
  <si>
    <t>HYUNGLOBAL</t>
    <phoneticPr fontId="16" type="noConversion"/>
  </si>
  <si>
    <t>TIGUAN</t>
    <phoneticPr fontId="16" type="noConversion"/>
  </si>
  <si>
    <t>GLOBAL TRADING</t>
    <phoneticPr fontId="16" type="noConversion"/>
  </si>
  <si>
    <t>MERCEDES BENZ GLC220 d</t>
    <phoneticPr fontId="16" type="noConversion"/>
  </si>
  <si>
    <t>딜레이 전) CONCERTO 471W</t>
  </si>
  <si>
    <t>KR0402761</t>
    <phoneticPr fontId="16" type="noConversion"/>
  </si>
  <si>
    <t>A6</t>
  </si>
  <si>
    <t>BMW 328i</t>
  </si>
  <si>
    <t>1N4AL3AP0DC206681</t>
    <phoneticPr fontId="16" type="noConversion"/>
  </si>
  <si>
    <t>JTHKD5BH0C2059778</t>
    <phoneticPr fontId="16" type="noConversion"/>
  </si>
  <si>
    <t>KNARL81BGMA101649</t>
  </si>
  <si>
    <t>KMHR581EDMU276566</t>
    <phoneticPr fontId="16" type="noConversion"/>
  </si>
  <si>
    <t>BENZ CLS400d</t>
    <phoneticPr fontId="16" type="noConversion"/>
  </si>
  <si>
    <t>KNAPK81ABLA597857</t>
    <phoneticPr fontId="16" type="noConversion"/>
  </si>
  <si>
    <t>KNAPK81ADGA237451</t>
    <phoneticPr fontId="16" type="noConversion"/>
  </si>
  <si>
    <t>KNABD511BGT119417</t>
    <phoneticPr fontId="16" type="noConversion"/>
  </si>
  <si>
    <t>KMHS281BBKU097755</t>
    <phoneticPr fontId="16" type="noConversion"/>
  </si>
  <si>
    <t>PP</t>
  </si>
  <si>
    <t>DOC : 3/04 AM</t>
    <phoneticPr fontId="16" type="noConversion"/>
  </si>
  <si>
    <t>MRSU5285474</t>
  </si>
  <si>
    <t>딜레이 전) HYUNDAI EARTH 043W</t>
    <phoneticPr fontId="16" type="noConversion"/>
  </si>
  <si>
    <t>HYUNDAI SATURN 042W</t>
  </si>
  <si>
    <t>컨테이너 매입 조건</t>
    <phoneticPr fontId="16" type="noConversion"/>
  </si>
  <si>
    <t>DOC : 3/12 AM</t>
    <phoneticPr fontId="16" type="noConversion"/>
  </si>
  <si>
    <t>BKG : SELA76242101</t>
    <phoneticPr fontId="16" type="noConversion"/>
  </si>
  <si>
    <t>BKG : SELA76242103</t>
    <phoneticPr fontId="16" type="noConversion"/>
  </si>
  <si>
    <t>BKG : SELA76242104</t>
    <phoneticPr fontId="16" type="noConversion"/>
  </si>
  <si>
    <t>REF : 24MSSP011</t>
    <phoneticPr fontId="16" type="noConversion"/>
  </si>
  <si>
    <t>REF : 24MSSP012</t>
    <phoneticPr fontId="16" type="noConversion"/>
  </si>
  <si>
    <t>MAEU236395129</t>
    <phoneticPr fontId="16" type="noConversion"/>
  </si>
  <si>
    <t>COSU6377824010</t>
    <phoneticPr fontId="16" type="noConversion"/>
  </si>
  <si>
    <t>COSU6377922180</t>
    <phoneticPr fontId="16" type="noConversion"/>
  </si>
  <si>
    <t>WDDMH0JB8FN131026</t>
  </si>
  <si>
    <t>WAUZZZ4GXCN128193</t>
  </si>
  <si>
    <t>WBAKE5C5XCJ106594</t>
  </si>
  <si>
    <t>WAUZZZ4G5FN025414</t>
  </si>
  <si>
    <t>COSU6377778920</t>
  </si>
  <si>
    <t>COSU6377778920</t>
    <phoneticPr fontId="16" type="noConversion"/>
  </si>
  <si>
    <t>3컨 1 비엘</t>
    <phoneticPr fontId="16" type="noConversion"/>
  </si>
  <si>
    <t>KNABZ511BCT327612</t>
  </si>
  <si>
    <t>CNEE INV : 알리</t>
    <phoneticPr fontId="16" type="noConversion"/>
  </si>
  <si>
    <t>CONCERTO 472W</t>
    <phoneticPr fontId="16" type="noConversion"/>
  </si>
  <si>
    <t>KMHDG41DBCU235177</t>
  </si>
  <si>
    <t>KNAGN419BDA313115</t>
  </si>
  <si>
    <t>BENZ C200</t>
    <phoneticPr fontId="16" type="noConversion"/>
  </si>
  <si>
    <t>HYUNDAI UNITY 0163W</t>
    <phoneticPr fontId="16" type="noConversion"/>
  </si>
  <si>
    <t>BKG : VSS24028030</t>
    <phoneticPr fontId="16" type="noConversion"/>
  </si>
  <si>
    <t>FJ19920522</t>
  </si>
  <si>
    <t>1N4AL3AP8JC172629</t>
  </si>
  <si>
    <t>1G1155SA9HU204009</t>
  </si>
  <si>
    <t>KMTG341ABJU003997</t>
  </si>
  <si>
    <t>WMWYX3108L3L59000</t>
  </si>
  <si>
    <t>EMCNEX5953</t>
    <phoneticPr fontId="16" type="noConversion"/>
  </si>
  <si>
    <t>비엘 1건</t>
    <phoneticPr fontId="16" type="noConversion"/>
  </si>
  <si>
    <t>KNARH81BHMA075677</t>
  </si>
  <si>
    <t>KMHS281HHMU352305</t>
  </si>
  <si>
    <t>캔슬+운송비 화주 청구 24만</t>
    <phoneticPr fontId="16" type="noConversion"/>
  </si>
  <si>
    <t>TCNU2969087</t>
  </si>
  <si>
    <t>KR0402990</t>
  </si>
  <si>
    <t>TCLU6714549</t>
  </si>
  <si>
    <t>KR0403607</t>
  </si>
  <si>
    <t>GRANDSTAREX</t>
    <phoneticPr fontId="16" type="noConversion"/>
  </si>
  <si>
    <t>MAEU236572362</t>
    <phoneticPr fontId="16" type="noConversion"/>
  </si>
  <si>
    <t>B200 CDI</t>
    <phoneticPr fontId="16" type="noConversion"/>
  </si>
  <si>
    <t>KR0402846</t>
    <phoneticPr fontId="16" type="noConversion"/>
  </si>
  <si>
    <t>KNAFJ412BFA482220</t>
  </si>
  <si>
    <t>KMHDH41DBBU045823</t>
  </si>
  <si>
    <t>KNADN513BDS852269</t>
  </si>
  <si>
    <t>KNABX511BCT010876</t>
  </si>
  <si>
    <t>WDDGF4JB2AA404018</t>
  </si>
  <si>
    <t>BKG : 6377824030</t>
    <phoneticPr fontId="16" type="noConversion"/>
  </si>
  <si>
    <t>KMHSH81WP7U222532</t>
    <phoneticPr fontId="16" type="noConversion"/>
  </si>
  <si>
    <t>KNAFU611BAA144856</t>
    <phoneticPr fontId="16" type="noConversion"/>
  </si>
  <si>
    <t>MRSU3414628</t>
    <phoneticPr fontId="16" type="noConversion"/>
  </si>
  <si>
    <t>REF : r21539</t>
    <phoneticPr fontId="16" type="noConversion"/>
  </si>
  <si>
    <t>KL90C3AHG5Z2LW001</t>
    <phoneticPr fontId="16" type="noConversion"/>
  </si>
  <si>
    <t>WBA5D3105ED576304</t>
    <phoneticPr fontId="16" type="noConversion"/>
  </si>
  <si>
    <t>WBSFV9103DD093599</t>
    <phoneticPr fontId="16" type="noConversion"/>
  </si>
  <si>
    <t>WVWZZZ3CZGE509265</t>
    <phoneticPr fontId="16" type="noConversion"/>
  </si>
  <si>
    <t>BENZ CLS55 AMG</t>
    <phoneticPr fontId="16" type="noConversion"/>
  </si>
  <si>
    <t>volkswagen CC</t>
    <phoneticPr fontId="16" type="noConversion"/>
  </si>
  <si>
    <t>TWSC24030098</t>
  </si>
  <si>
    <t>TWSC24030099</t>
  </si>
  <si>
    <t>MLT 계산서 발행 0</t>
    <phoneticPr fontId="16" type="noConversion"/>
  </si>
  <si>
    <t>2/27 입금 完</t>
    <phoneticPr fontId="16" type="noConversion"/>
  </si>
  <si>
    <t>DOC : 2/29 FULL</t>
    <phoneticPr fontId="16" type="noConversion"/>
  </si>
  <si>
    <t>COSU6377743460</t>
    <phoneticPr fontId="16" type="noConversion"/>
  </si>
  <si>
    <t>COSU6377824030</t>
    <phoneticPr fontId="16" type="noConversion"/>
  </si>
  <si>
    <t>SEGU4211891</t>
    <phoneticPr fontId="16" type="noConversion"/>
  </si>
  <si>
    <t>REF : 24MSSP013</t>
    <phoneticPr fontId="16" type="noConversion"/>
  </si>
  <si>
    <t>BKG : 20527311</t>
    <phoneticPr fontId="16" type="noConversion"/>
  </si>
  <si>
    <t>3/11 작업</t>
    <phoneticPr fontId="16" type="noConversion"/>
  </si>
  <si>
    <t>TWSC24021452</t>
    <phoneticPr fontId="16" type="noConversion"/>
  </si>
  <si>
    <t>TWSC24021354</t>
    <phoneticPr fontId="16" type="noConversion"/>
  </si>
  <si>
    <t>TWSC24021413</t>
    <phoneticPr fontId="16" type="noConversion"/>
  </si>
  <si>
    <t>SEL1665540</t>
    <phoneticPr fontId="16" type="noConversion"/>
  </si>
  <si>
    <t>MAEU236623121</t>
    <phoneticPr fontId="16" type="noConversion"/>
  </si>
  <si>
    <t>CTN : XF6CO9A0</t>
    <phoneticPr fontId="16" type="noConversion"/>
  </si>
  <si>
    <t>REF : 1710420126569</t>
    <phoneticPr fontId="16" type="noConversion"/>
  </si>
  <si>
    <t>BKG : 236826234</t>
    <phoneticPr fontId="16" type="noConversion"/>
  </si>
  <si>
    <t>엠티 상차 : 3/05</t>
    <phoneticPr fontId="16" type="noConversion"/>
  </si>
  <si>
    <t>KMHSU81UBFU377842</t>
    <phoneticPr fontId="16" type="noConversion"/>
  </si>
  <si>
    <t>KNAFJ41BBFA359160</t>
    <phoneticPr fontId="16" type="noConversion"/>
  </si>
  <si>
    <t xml:space="preserve"> HYUNDAI ACCENT</t>
    <phoneticPr fontId="16" type="noConversion"/>
  </si>
  <si>
    <t>KMHCT51UBFU182999</t>
    <phoneticPr fontId="16" type="noConversion"/>
  </si>
  <si>
    <t>KMHJT81VBFU025138</t>
    <phoneticPr fontId="16" type="noConversion"/>
  </si>
  <si>
    <t>2/28 WAYBILL</t>
    <phoneticPr fontId="16" type="noConversion"/>
  </si>
  <si>
    <t>POD FREETIME : DET 14 DAYS</t>
    <phoneticPr fontId="16" type="noConversion"/>
  </si>
  <si>
    <t>2/28 송금 完</t>
    <phoneticPr fontId="16" type="noConversion"/>
  </si>
  <si>
    <t>MAEU236671355</t>
    <phoneticPr fontId="16" type="noConversion"/>
  </si>
  <si>
    <t>KNAF241BELA879532</t>
  </si>
  <si>
    <t>KNAG541BBLA006924</t>
  </si>
  <si>
    <t>KNAPM813BLK769464</t>
  </si>
  <si>
    <t>KMHJ2817HKU949725</t>
  </si>
  <si>
    <t>KR0402985</t>
    <phoneticPr fontId="16" type="noConversion"/>
  </si>
  <si>
    <t>MAEU236671376</t>
    <phoneticPr fontId="16" type="noConversion"/>
  </si>
  <si>
    <t>KNAGT416BLA381499</t>
  </si>
  <si>
    <t>KNAGT416BLA379894</t>
  </si>
  <si>
    <t>KNAG741BBLA035386</t>
  </si>
  <si>
    <t>KNAG741BBMA144092</t>
  </si>
  <si>
    <t>MAEU236671361</t>
    <phoneticPr fontId="16" type="noConversion"/>
  </si>
  <si>
    <t>HYUNDAI KONA</t>
  </si>
  <si>
    <t>KIA SELTOS</t>
  </si>
  <si>
    <t>KMHK2817GLU478596</t>
  </si>
  <si>
    <t>KNAPN813BLK781078</t>
  </si>
  <si>
    <t>KNAG741BBLA024361</t>
  </si>
  <si>
    <t>KNAER815HMK119537</t>
  </si>
  <si>
    <t>2/29 작업</t>
    <phoneticPr fontId="16" type="noConversion"/>
  </si>
  <si>
    <t>TAEWOONG / HMM</t>
  </si>
  <si>
    <t>A24177</t>
    <phoneticPr fontId="16" type="noConversion"/>
  </si>
  <si>
    <t>KNAPN813DLK794521</t>
    <phoneticPr fontId="16" type="noConversion"/>
  </si>
  <si>
    <t>PPHU6936278</t>
    <phoneticPr fontId="16" type="noConversion"/>
  </si>
  <si>
    <t>KNAGX415GGA018493</t>
  </si>
  <si>
    <t>KNAPF81ABLA646097</t>
  </si>
  <si>
    <t>KNAPM813BJK379276</t>
  </si>
  <si>
    <t>KMHSW81UBJU775138</t>
  </si>
  <si>
    <t>KNAPS81ABFA008506</t>
  </si>
  <si>
    <t>나무봉</t>
    <phoneticPr fontId="16" type="noConversion"/>
  </si>
  <si>
    <t>BENZ C 200</t>
    <phoneticPr fontId="16" type="noConversion"/>
  </si>
  <si>
    <t>REF : 24MSSP014</t>
    <phoneticPr fontId="16" type="noConversion"/>
  </si>
  <si>
    <t>BKG : SELA76242100</t>
    <phoneticPr fontId="16" type="noConversion"/>
  </si>
  <si>
    <t>롤오버 전) HYUNDAI EARTH 043W</t>
    <phoneticPr fontId="16" type="noConversion"/>
  </si>
  <si>
    <t>롤오버 전)HYUNDAI EARTH 043W</t>
    <phoneticPr fontId="16" type="noConversion"/>
  </si>
  <si>
    <t>이지글로벌</t>
    <phoneticPr fontId="16" type="noConversion"/>
  </si>
  <si>
    <t>인천 - 바르나, 불가리아</t>
  </si>
  <si>
    <t>REF : 1710570588707</t>
    <phoneticPr fontId="16" type="noConversion"/>
  </si>
  <si>
    <t>REF : 1710105813534</t>
    <phoneticPr fontId="16" type="noConversion"/>
  </si>
  <si>
    <t>REF : 1711181510591</t>
    <phoneticPr fontId="16" type="noConversion"/>
  </si>
  <si>
    <t>메타글로벌 (META GLOBAL)</t>
    <phoneticPr fontId="16" type="noConversion"/>
  </si>
  <si>
    <t>BKG : 236873593</t>
    <phoneticPr fontId="16" type="noConversion"/>
  </si>
  <si>
    <t>BKG : 236873622</t>
    <phoneticPr fontId="16" type="noConversion"/>
  </si>
  <si>
    <t>BKG : 236873663</t>
    <phoneticPr fontId="16" type="noConversion"/>
  </si>
  <si>
    <t>MSC 송금 기한 : 3/08 (금)</t>
    <phoneticPr fontId="16" type="noConversion"/>
  </si>
  <si>
    <t>WDDWF4CBXFF153686</t>
    <phoneticPr fontId="16" type="noConversion"/>
  </si>
  <si>
    <t>KMHSU81UBFU384199</t>
    <phoneticPr fontId="16" type="noConversion"/>
  </si>
  <si>
    <t>KMHE341AGGA163570</t>
    <phoneticPr fontId="16" type="noConversion"/>
  </si>
  <si>
    <t>PPHU7174747</t>
    <phoneticPr fontId="16" type="noConversion"/>
  </si>
  <si>
    <t>A21593</t>
    <phoneticPr fontId="16" type="noConversion"/>
  </si>
  <si>
    <t>BKG</t>
    <phoneticPr fontId="28" type="noConversion"/>
  </si>
  <si>
    <t>BKG : SELE37891900</t>
    <phoneticPr fontId="16" type="noConversion"/>
  </si>
  <si>
    <t>DOC : 3/07 AM</t>
    <phoneticPr fontId="16" type="noConversion"/>
  </si>
  <si>
    <t>3/06 작업</t>
  </si>
  <si>
    <t>FCIU8062360</t>
    <phoneticPr fontId="16" type="noConversion"/>
  </si>
  <si>
    <t>2/29 SUR</t>
    <phoneticPr fontId="16" type="noConversion"/>
  </si>
  <si>
    <t>KMHJT81VBFU038737</t>
    <phoneticPr fontId="16" type="noConversion"/>
  </si>
  <si>
    <t>KMHCS41BEHU159708</t>
    <phoneticPr fontId="16" type="noConversion"/>
  </si>
  <si>
    <t>KMHSW81UBFU426840</t>
    <phoneticPr fontId="16" type="noConversion"/>
  </si>
  <si>
    <t>KMHCT41BEFU751137</t>
    <phoneticPr fontId="16" type="noConversion"/>
  </si>
  <si>
    <t>HP / 동화</t>
  </si>
  <si>
    <t>3/07 작업</t>
    <phoneticPr fontId="16" type="noConversion"/>
  </si>
  <si>
    <t>쇼링비 : 63만원</t>
    <phoneticPr fontId="16" type="noConversion"/>
  </si>
  <si>
    <t>랩핑,나무봉</t>
    <phoneticPr fontId="16" type="noConversion"/>
  </si>
  <si>
    <t>TWSC24030282</t>
  </si>
  <si>
    <t>TWSC24030283</t>
  </si>
  <si>
    <t>TWSC24030284</t>
  </si>
  <si>
    <t>TWSC24030290</t>
  </si>
  <si>
    <t>TWSC24030291</t>
  </si>
  <si>
    <t>2/29 WAYBILL</t>
    <phoneticPr fontId="16" type="noConversion"/>
  </si>
  <si>
    <t>TWSC24021509</t>
    <phoneticPr fontId="16" type="noConversion"/>
  </si>
  <si>
    <t>TWSC24030292</t>
    <phoneticPr fontId="16" type="noConversion"/>
  </si>
  <si>
    <t>TWSC24030100</t>
    <phoneticPr fontId="16" type="noConversion"/>
  </si>
  <si>
    <t>WBA7C4100GG525392</t>
    <phoneticPr fontId="16" type="noConversion"/>
  </si>
  <si>
    <t>BKG : 6377922190</t>
    <phoneticPr fontId="16" type="noConversion"/>
  </si>
  <si>
    <t>OOCU8609294</t>
    <phoneticPr fontId="16" type="noConversion"/>
  </si>
  <si>
    <t>KMHTE61DBCU052449</t>
  </si>
  <si>
    <t>KMHTE61DBCU004491</t>
  </si>
  <si>
    <t>KMHTE61DGCU054599</t>
  </si>
  <si>
    <t>KMHTC61DGEU196674</t>
  </si>
  <si>
    <t>KMHTE61DGCU031383</t>
  </si>
  <si>
    <t>VELOSTER</t>
    <phoneticPr fontId="16" type="noConversion"/>
  </si>
  <si>
    <t>XIN MING ZHOU 20 3322UW</t>
    <phoneticPr fontId="16" type="noConversion"/>
  </si>
  <si>
    <t>DOC : 3/13 AM</t>
    <phoneticPr fontId="16" type="noConversion"/>
  </si>
  <si>
    <t>발칸로이드</t>
    <phoneticPr fontId="16" type="noConversion"/>
  </si>
  <si>
    <t>BKG : SELE78134400</t>
    <phoneticPr fontId="16" type="noConversion"/>
  </si>
  <si>
    <t>CONCERTO 473W</t>
    <phoneticPr fontId="16" type="noConversion"/>
  </si>
  <si>
    <t>3/08 작업</t>
    <phoneticPr fontId="16" type="noConversion"/>
  </si>
  <si>
    <t>DOC : 3/11 AM</t>
    <phoneticPr fontId="16" type="noConversion"/>
  </si>
  <si>
    <t>(따냐)</t>
    <phoneticPr fontId="16" type="noConversion"/>
  </si>
  <si>
    <t>3/04 WAYBILL</t>
    <phoneticPr fontId="16" type="noConversion"/>
  </si>
  <si>
    <t>010-6730-4025</t>
    <phoneticPr fontId="16" type="noConversion"/>
  </si>
  <si>
    <t>최원일팀장님</t>
    <phoneticPr fontId="16" type="noConversion"/>
  </si>
  <si>
    <t>BKG : 6378406890</t>
    <phoneticPr fontId="16" type="noConversion"/>
  </si>
  <si>
    <t>sel.customerservice@cma-cgm.com</t>
    <phoneticPr fontId="16" type="noConversion"/>
  </si>
  <si>
    <t>sel.servicedelivery@cma-cgm.com</t>
    <phoneticPr fontId="16" type="noConversion"/>
  </si>
  <si>
    <t>운송료 : 109만원</t>
    <phoneticPr fontId="16" type="noConversion"/>
  </si>
  <si>
    <t>FCSPUSGWR2400272</t>
    <phoneticPr fontId="16" type="noConversion"/>
  </si>
  <si>
    <t>3/04 입금 完</t>
    <phoneticPr fontId="16" type="noConversion"/>
  </si>
  <si>
    <t>3/05 송금 完</t>
    <phoneticPr fontId="16" type="noConversion"/>
  </si>
  <si>
    <t>3/05 입금 完</t>
    <phoneticPr fontId="16" type="noConversion"/>
  </si>
  <si>
    <t xml:space="preserve">하역사 : </t>
    <phoneticPr fontId="16" type="noConversion"/>
  </si>
  <si>
    <t>KNAPW81GBRK123575</t>
    <phoneticPr fontId="16" type="noConversion"/>
  </si>
  <si>
    <t>POD FREETIME : 6 DAYS</t>
    <phoneticPr fontId="16" type="noConversion"/>
  </si>
  <si>
    <t>REF : 1710705617872</t>
    <phoneticPr fontId="16" type="noConversion"/>
  </si>
  <si>
    <t>MEDUK2476464</t>
    <phoneticPr fontId="16" type="noConversion"/>
  </si>
  <si>
    <t>COSU6377922190</t>
    <phoneticPr fontId="16" type="noConversion"/>
  </si>
  <si>
    <t>BKG : 237020761</t>
    <phoneticPr fontId="16" type="noConversion"/>
  </si>
  <si>
    <t>3/12 작업</t>
    <phoneticPr fontId="16" type="noConversion"/>
  </si>
  <si>
    <t>BKG : SEL1674473</t>
    <phoneticPr fontId="16" type="noConversion"/>
  </si>
  <si>
    <t>3/05 OBL</t>
    <phoneticPr fontId="16" type="noConversion"/>
  </si>
  <si>
    <t>QUOTATION : QSPOT5435530</t>
    <phoneticPr fontId="16" type="noConversion"/>
  </si>
  <si>
    <t>CNCA 알렉스 청구</t>
    <phoneticPr fontId="16" type="noConversion"/>
  </si>
  <si>
    <t>-&gt; 단테 청구</t>
    <phoneticPr fontId="16" type="noConversion"/>
  </si>
  <si>
    <t>-&gt; CNCA 알렉스 청구</t>
    <phoneticPr fontId="16" type="noConversion"/>
  </si>
  <si>
    <t>3/13 작업</t>
    <phoneticPr fontId="16" type="noConversion"/>
  </si>
  <si>
    <t>엠티 상차 : 3/12</t>
    <phoneticPr fontId="16" type="noConversion"/>
  </si>
  <si>
    <t>3/13 작업 후 보관 -&gt; 3/20 반입</t>
    <phoneticPr fontId="16" type="noConversion"/>
  </si>
  <si>
    <t>INFERRO 0006S</t>
    <phoneticPr fontId="16" type="noConversion"/>
  </si>
  <si>
    <t>MRKU3786751</t>
  </si>
  <si>
    <t>KR0404610</t>
    <phoneticPr fontId="16" type="noConversion"/>
  </si>
  <si>
    <t>보관비 X</t>
    <phoneticPr fontId="16" type="noConversion"/>
  </si>
  <si>
    <t>3/06 비엘 정정 : 정정비 화주 청구</t>
    <phoneticPr fontId="16" type="noConversion"/>
  </si>
  <si>
    <t>BMW 220d</t>
  </si>
  <si>
    <t>Audi Q3</t>
  </si>
  <si>
    <t>VW PASSAT</t>
  </si>
  <si>
    <t>WBA3D3109FK277399</t>
  </si>
  <si>
    <t>WBA1H1105EV260368</t>
  </si>
  <si>
    <t>WAUZZZ8U7ER008878</t>
  </si>
  <si>
    <t>1VWZZZA3ZFC058437</t>
  </si>
  <si>
    <t>DOC : 3/21 FULL</t>
    <phoneticPr fontId="16" type="noConversion"/>
  </si>
  <si>
    <t>KMHD741EEKU827545</t>
  </si>
  <si>
    <t>KMHSW81UBFU429513</t>
  </si>
  <si>
    <t>KNAPS81ABGA179679</t>
  </si>
  <si>
    <t>KNARK81GBPA187409</t>
  </si>
  <si>
    <t>KOCU4934835</t>
    <phoneticPr fontId="16" type="noConversion"/>
  </si>
  <si>
    <t>3/06 송금 完</t>
    <phoneticPr fontId="16" type="noConversion"/>
  </si>
  <si>
    <t>SEGU6492289</t>
    <phoneticPr fontId="16" type="noConversion"/>
  </si>
  <si>
    <t>MAEU236623152</t>
    <phoneticPr fontId="16" type="noConversion"/>
  </si>
  <si>
    <t>MAEU236873593</t>
    <phoneticPr fontId="16" type="noConversion"/>
  </si>
  <si>
    <t>MAEU236873622</t>
    <phoneticPr fontId="16" type="noConversion"/>
  </si>
  <si>
    <t>MAEU236873663</t>
    <phoneticPr fontId="16" type="noConversion"/>
  </si>
  <si>
    <t>MAEU236826234</t>
    <phoneticPr fontId="16" type="noConversion"/>
  </si>
  <si>
    <t>KMHS281BDLU256372</t>
    <phoneticPr fontId="16" type="noConversion"/>
  </si>
  <si>
    <t>KMHS281BDLU194510</t>
    <phoneticPr fontId="16" type="noConversion"/>
  </si>
  <si>
    <t>KMHS281BBLU246218</t>
    <phoneticPr fontId="16" type="noConversion"/>
  </si>
  <si>
    <t>KR0405949</t>
  </si>
  <si>
    <t>MRKU2566156</t>
    <phoneticPr fontId="16" type="noConversion"/>
  </si>
  <si>
    <t>MSKU1945795</t>
    <phoneticPr fontId="16" type="noConversion"/>
  </si>
  <si>
    <t>KR0405957</t>
  </si>
  <si>
    <t>MRKU3316871</t>
    <phoneticPr fontId="16" type="noConversion"/>
  </si>
  <si>
    <t>KNAGT411BLA360025</t>
  </si>
  <si>
    <t>KNAG241ABLA061756</t>
  </si>
  <si>
    <t>KNAG741BBMA103582</t>
  </si>
  <si>
    <t>KNAB3511BLT659051</t>
  </si>
  <si>
    <t>KR0405948</t>
    <phoneticPr fontId="16" type="noConversion"/>
  </si>
  <si>
    <t>KMHL141EBMA109347</t>
  </si>
  <si>
    <t>KNAG241ABLA013551</t>
  </si>
  <si>
    <t>KNAG241ABNA194321</t>
  </si>
  <si>
    <t>KMHL141EBPA276946</t>
  </si>
  <si>
    <t>인천 - 포티, 조지아</t>
    <phoneticPr fontId="16" type="noConversion"/>
  </si>
  <si>
    <t>MSC ANIELLO HW410A</t>
    <phoneticPr fontId="16" type="noConversion"/>
  </si>
  <si>
    <t>DOC : 3/08 FULL</t>
    <phoneticPr fontId="16" type="noConversion"/>
  </si>
  <si>
    <t>POD FREETIME :  DAYS</t>
    <phoneticPr fontId="16" type="noConversion"/>
  </si>
  <si>
    <t>INTTRA BKG : 2045874188</t>
    <phoneticPr fontId="16" type="noConversion"/>
  </si>
  <si>
    <t>KMHK281BEMU784743</t>
    <phoneticPr fontId="16" type="noConversion"/>
  </si>
  <si>
    <t>KMHD641EELU012723</t>
    <phoneticPr fontId="16" type="noConversion"/>
  </si>
  <si>
    <t>KMHLM41EEMU182808</t>
    <phoneticPr fontId="16" type="noConversion"/>
  </si>
  <si>
    <t>KNAGS416BKA303741</t>
    <phoneticPr fontId="16" type="noConversion"/>
  </si>
  <si>
    <t>KNAGS416BKA333806</t>
  </si>
  <si>
    <t>KNALA418BLA226992</t>
  </si>
  <si>
    <t>KNAHU814BHK177606</t>
  </si>
  <si>
    <t>KNAGS416BLA389840</t>
  </si>
  <si>
    <t>010-9843-4012</t>
    <phoneticPr fontId="16" type="noConversion"/>
  </si>
  <si>
    <t>3/07 입금 完</t>
    <phoneticPr fontId="16" type="noConversion"/>
  </si>
  <si>
    <t>3/07 송금 完</t>
    <phoneticPr fontId="16" type="noConversion"/>
  </si>
  <si>
    <t>CONSIGNEE : TRANSROAD LLC</t>
    <phoneticPr fontId="16" type="noConversion"/>
  </si>
  <si>
    <t>REF : 24MSSP017</t>
    <phoneticPr fontId="16" type="noConversion"/>
  </si>
  <si>
    <t>BKG : SELA10024702</t>
    <phoneticPr fontId="16" type="noConversion"/>
  </si>
  <si>
    <t>SEGU6345924</t>
    <phoneticPr fontId="16" type="noConversion"/>
  </si>
  <si>
    <t>BKG : 096KR0930629</t>
    <phoneticPr fontId="16" type="noConversion"/>
  </si>
  <si>
    <t>EGLV040400104318</t>
    <phoneticPr fontId="16" type="noConversion"/>
  </si>
  <si>
    <t>롤오버 전)SITC NANSHA 404S</t>
  </si>
  <si>
    <t>롤오버 전)SITC NANSHA 404S</t>
    <phoneticPr fontId="16" type="noConversion"/>
  </si>
  <si>
    <t>PORTO GERMENO 412S</t>
    <phoneticPr fontId="16" type="noConversion"/>
  </si>
  <si>
    <t>FOLEGANDROS 411S</t>
    <phoneticPr fontId="16" type="noConversion"/>
  </si>
  <si>
    <t>EDI 마감 : 3/11 (월) 오전 MRN : 24MAEUI026E</t>
    <phoneticPr fontId="16" type="noConversion"/>
  </si>
  <si>
    <t>BKG : 10129364</t>
    <phoneticPr fontId="16" type="noConversion"/>
  </si>
  <si>
    <t>REF : 24MSSP015</t>
    <phoneticPr fontId="16" type="noConversion"/>
  </si>
  <si>
    <t>BKG : 21921749</t>
    <phoneticPr fontId="16" type="noConversion"/>
  </si>
  <si>
    <t>REF : 24MSSP016</t>
    <phoneticPr fontId="16" type="noConversion"/>
  </si>
  <si>
    <t>BKG : SELA10024701</t>
    <phoneticPr fontId="16" type="noConversion"/>
  </si>
  <si>
    <t>SEGU6466757</t>
    <phoneticPr fontId="16" type="noConversion"/>
  </si>
  <si>
    <t>3/08 입금 完</t>
    <phoneticPr fontId="16" type="noConversion"/>
  </si>
  <si>
    <t>보험 가입 안한다고 함</t>
    <phoneticPr fontId="16" type="noConversion"/>
  </si>
  <si>
    <t>TWSC24021439</t>
    <phoneticPr fontId="16" type="noConversion"/>
  </si>
  <si>
    <t>TWSC24021449</t>
    <phoneticPr fontId="16" type="noConversion"/>
  </si>
  <si>
    <t>TWSC24030281</t>
    <phoneticPr fontId="16" type="noConversion"/>
  </si>
  <si>
    <t>TWSC24030289</t>
    <phoneticPr fontId="16" type="noConversion"/>
  </si>
  <si>
    <t>BKG : 28177626</t>
    <phoneticPr fontId="16" type="noConversion"/>
  </si>
  <si>
    <t>HLCUSEL240325415</t>
    <phoneticPr fontId="16" type="noConversion"/>
  </si>
  <si>
    <t>(메타글로벌)</t>
    <phoneticPr fontId="16" type="noConversion"/>
  </si>
  <si>
    <t>MSFF24VAR03001</t>
    <phoneticPr fontId="16" type="noConversion"/>
  </si>
  <si>
    <t>MSFF24VAR03002</t>
    <phoneticPr fontId="16" type="noConversion"/>
  </si>
  <si>
    <t>MSFF24VAR03003</t>
    <phoneticPr fontId="16" type="noConversion"/>
  </si>
  <si>
    <t>3/08 WAYBILL</t>
    <phoneticPr fontId="16" type="noConversion"/>
  </si>
  <si>
    <t>MSDU8260637</t>
  </si>
  <si>
    <t>MSKU1795946</t>
    <phoneticPr fontId="16" type="noConversion"/>
  </si>
  <si>
    <t>KR0404602</t>
    <phoneticPr fontId="16" type="noConversion"/>
  </si>
  <si>
    <t>WVGZZZ5NZEW548257</t>
    <phoneticPr fontId="16" type="noConversion"/>
  </si>
  <si>
    <t>WBA3D3108DF249860</t>
    <phoneticPr fontId="16" type="noConversion"/>
  </si>
  <si>
    <t>WVGZZZ5NZAW079615</t>
    <phoneticPr fontId="16" type="noConversion"/>
  </si>
  <si>
    <t>KMHD251UBCU008048</t>
    <phoneticPr fontId="16" type="noConversion"/>
  </si>
  <si>
    <t>WAUZZZ8R7DA010221</t>
    <phoneticPr fontId="16" type="noConversion"/>
  </si>
  <si>
    <t>WDDHF8CB3EA908401</t>
    <phoneticPr fontId="16" type="noConversion"/>
  </si>
  <si>
    <t>WDC0G0FB5HF231208</t>
    <phoneticPr fontId="16" type="noConversion"/>
  </si>
  <si>
    <t>WDD2J2DB2KA003675</t>
    <phoneticPr fontId="16" type="noConversion"/>
  </si>
  <si>
    <t>KMHJ2817GLU192795</t>
    <phoneticPr fontId="16" type="noConversion"/>
  </si>
  <si>
    <t>WVWZZZ3CZDE557453</t>
    <phoneticPr fontId="16" type="noConversion"/>
  </si>
  <si>
    <t>WVGZZZ5NZDW570555</t>
    <phoneticPr fontId="16" type="noConversion"/>
  </si>
  <si>
    <t>CONCERTO 474W</t>
  </si>
  <si>
    <t>CONCERTO 474W</t>
    <phoneticPr fontId="16" type="noConversion"/>
  </si>
  <si>
    <t>DOC : 3/18 AM</t>
    <phoneticPr fontId="16" type="noConversion"/>
  </si>
  <si>
    <t>TLLU1624820</t>
    <phoneticPr fontId="16" type="noConversion"/>
  </si>
  <si>
    <t>BMW 520i</t>
  </si>
  <si>
    <t>BMW 420i</t>
  </si>
  <si>
    <t>Benz C200</t>
  </si>
  <si>
    <t>WBA11BH05NWX61416</t>
  </si>
  <si>
    <t>WBA61FS04PFN42357</t>
  </si>
  <si>
    <t>WBA71AT03NCL03211</t>
  </si>
  <si>
    <t>W1KWK8AB8NG109961</t>
  </si>
  <si>
    <t>BKG : 6379133170</t>
    <phoneticPr fontId="16" type="noConversion"/>
  </si>
  <si>
    <t>FJ20513522</t>
    <phoneticPr fontId="16" type="noConversion"/>
  </si>
  <si>
    <t>랩핑 8만</t>
    <phoneticPr fontId="16" type="noConversion"/>
  </si>
  <si>
    <t>KNAG241ABLA060382</t>
    <phoneticPr fontId="16" type="noConversion"/>
  </si>
  <si>
    <t>KMHD641EELU991470</t>
    <phoneticPr fontId="16" type="noConversion"/>
  </si>
  <si>
    <t>KNAPN813BLK780484</t>
    <phoneticPr fontId="16" type="noConversion"/>
  </si>
  <si>
    <t>KMHR381ADLU115668</t>
    <phoneticPr fontId="16" type="noConversion"/>
  </si>
  <si>
    <t>INTTRA SI : 462502147</t>
    <phoneticPr fontId="16" type="noConversion"/>
  </si>
  <si>
    <t>BKG : 6379161200</t>
    <phoneticPr fontId="16" type="noConversion"/>
  </si>
  <si>
    <t>CIGSINDU2403MS02</t>
    <phoneticPr fontId="16" type="noConversion"/>
  </si>
  <si>
    <t>CIGSINDU2403MS03</t>
    <phoneticPr fontId="16" type="noConversion"/>
  </si>
  <si>
    <t>CIGSINDU2403MS04</t>
    <phoneticPr fontId="16" type="noConversion"/>
  </si>
  <si>
    <t>CIGSINDU2403MS01</t>
    <phoneticPr fontId="16" type="noConversion"/>
  </si>
  <si>
    <t>KMHE241CBKA506947</t>
  </si>
  <si>
    <t>JTNB11HK8J3072495</t>
  </si>
  <si>
    <t>Lexus es300h</t>
  </si>
  <si>
    <t>Toyota Camry</t>
  </si>
  <si>
    <t>DOC : 3/14 AM</t>
    <phoneticPr fontId="16" type="noConversion"/>
  </si>
  <si>
    <t>BKG : BW2403085</t>
    <phoneticPr fontId="16" type="noConversion"/>
  </si>
  <si>
    <t>HARMONY YUNGANG 24021W</t>
    <phoneticPr fontId="16" type="noConversion"/>
  </si>
  <si>
    <t>IFPC 02012018</t>
    <phoneticPr fontId="16" type="noConversion"/>
  </si>
  <si>
    <t>RELEASE : JTINPT2402270282</t>
    <phoneticPr fontId="16" type="noConversion"/>
  </si>
  <si>
    <t>더카</t>
    <phoneticPr fontId="16" type="noConversion"/>
  </si>
  <si>
    <t>랩핑</t>
    <phoneticPr fontId="16" type="noConversion"/>
  </si>
  <si>
    <t>DOC : 3/14 FULL</t>
    <phoneticPr fontId="16" type="noConversion"/>
  </si>
  <si>
    <t>EDI 마감 : 3/14 (목) MRN : 24HDMUC014E CALL-SIGN : V7PP4</t>
    <phoneticPr fontId="16" type="noConversion"/>
  </si>
  <si>
    <t>3/11 송금 完</t>
    <phoneticPr fontId="16" type="noConversion"/>
  </si>
  <si>
    <t>모바글로벌</t>
    <phoneticPr fontId="16" type="noConversion"/>
  </si>
  <si>
    <t>3/12~13 작업</t>
    <phoneticPr fontId="16" type="noConversion"/>
  </si>
  <si>
    <t>BKG : 6379235840</t>
    <phoneticPr fontId="16" type="noConversion"/>
  </si>
  <si>
    <t>3/11 OBL</t>
    <phoneticPr fontId="16" type="noConversion"/>
  </si>
  <si>
    <t>체크 비엘 마감 : 3/20</t>
    <phoneticPr fontId="16" type="noConversion"/>
  </si>
  <si>
    <t>3/15 작업</t>
    <phoneticPr fontId="16" type="noConversion"/>
  </si>
  <si>
    <t>032-834-0061 / 010-4021-3888</t>
    <phoneticPr fontId="16" type="noConversion"/>
  </si>
  <si>
    <t>A22244</t>
    <phoneticPr fontId="16" type="noConversion"/>
  </si>
  <si>
    <t>3/11 RE-WAYBILL</t>
    <phoneticPr fontId="16" type="noConversion"/>
  </si>
  <si>
    <t>HYUNDAI PARAMOUNT 0079W</t>
    <phoneticPr fontId="16" type="noConversion"/>
  </si>
  <si>
    <t>A19014</t>
    <phoneticPr fontId="16" type="noConversion"/>
  </si>
  <si>
    <t>KNARL81BGMA008992</t>
    <phoneticPr fontId="16" type="noConversion"/>
  </si>
  <si>
    <t>KNAPF81ABJA413740</t>
    <phoneticPr fontId="16" type="noConversion"/>
  </si>
  <si>
    <t>KMHD641DBHU334993</t>
    <phoneticPr fontId="16" type="noConversion"/>
  </si>
  <si>
    <t>KMHSW81UBGU579000</t>
    <phoneticPr fontId="16" type="noConversion"/>
  </si>
  <si>
    <t>KNAPH81ABFA023882</t>
    <phoneticPr fontId="16" type="noConversion"/>
  </si>
  <si>
    <t>KNAPG81ABKA527311</t>
    <phoneticPr fontId="16" type="noConversion"/>
  </si>
  <si>
    <t>KNAGU411BGA100806</t>
    <phoneticPr fontId="16" type="noConversion"/>
  </si>
  <si>
    <t>KMHSW81UBGU634957</t>
    <phoneticPr fontId="16" type="noConversion"/>
  </si>
  <si>
    <t>SEGU6296305</t>
    <phoneticPr fontId="16" type="noConversion"/>
  </si>
  <si>
    <t>A20658</t>
    <phoneticPr fontId="16" type="noConversion"/>
  </si>
  <si>
    <t>SEGU6344511</t>
    <phoneticPr fontId="16" type="noConversion"/>
  </si>
  <si>
    <t>3/12 입금 完</t>
    <phoneticPr fontId="16" type="noConversion"/>
  </si>
  <si>
    <t>L3755335</t>
  </si>
  <si>
    <t>VS</t>
    <phoneticPr fontId="16" type="noConversion"/>
  </si>
  <si>
    <t>KAT</t>
    <phoneticPr fontId="16" type="noConversion"/>
  </si>
  <si>
    <t>캐리어 비용 24만</t>
    <phoneticPr fontId="16" type="noConversion"/>
  </si>
  <si>
    <t>캐리어 5만</t>
    <phoneticPr fontId="16" type="noConversion"/>
  </si>
  <si>
    <t>A20029</t>
    <phoneticPr fontId="16" type="noConversion"/>
  </si>
  <si>
    <t>KNAPG81ABJA417376</t>
    <phoneticPr fontId="16" type="noConversion"/>
  </si>
  <si>
    <t>KNAPE813BFK724095</t>
    <phoneticPr fontId="16" type="noConversion"/>
  </si>
  <si>
    <t>KNAPH81ADHA293257</t>
    <phoneticPr fontId="16" type="noConversion"/>
  </si>
  <si>
    <t>WDDHF0CB6EB079898</t>
    <phoneticPr fontId="16" type="noConversion"/>
  </si>
  <si>
    <t>KMHSW81UDFU386245</t>
    <phoneticPr fontId="16" type="noConversion"/>
  </si>
  <si>
    <t>KNAGM419BFA620415</t>
    <phoneticPr fontId="16" type="noConversion"/>
  </si>
  <si>
    <t>KNAPS81ABHA327842</t>
    <phoneticPr fontId="16" type="noConversion"/>
  </si>
  <si>
    <t>KNAPS81ABHA296217</t>
    <phoneticPr fontId="16" type="noConversion"/>
  </si>
  <si>
    <t>KMHD741EELU990195</t>
  </si>
  <si>
    <t>KMHCS41BEHU290294</t>
  </si>
  <si>
    <t>KNARF81BGMA032168</t>
  </si>
  <si>
    <t>KNANB81BBMS043428</t>
  </si>
  <si>
    <t>TCNU5051599</t>
    <phoneticPr fontId="16" type="noConversion"/>
  </si>
  <si>
    <t>KNAPS81ABLA555937</t>
  </si>
  <si>
    <t>KNAP6812HKK639703</t>
  </si>
  <si>
    <t>KMHCT41BEHU322824</t>
  </si>
  <si>
    <t>KMHS281BBLU241158</t>
  </si>
  <si>
    <t>BKG : 6379351930</t>
    <phoneticPr fontId="16" type="noConversion"/>
  </si>
  <si>
    <t>3/12 OBL</t>
    <phoneticPr fontId="16" type="noConversion"/>
  </si>
  <si>
    <t>운임 키노 청구</t>
    <phoneticPr fontId="16" type="noConversion"/>
  </si>
  <si>
    <t>SEL1674473</t>
    <phoneticPr fontId="16" type="noConversion"/>
  </si>
  <si>
    <t>TRHU8186288</t>
    <phoneticPr fontId="16" type="noConversion"/>
  </si>
  <si>
    <t>O1328102</t>
    <phoneticPr fontId="16" type="noConversion"/>
  </si>
  <si>
    <t>3/12 WAYBILL</t>
    <phoneticPr fontId="16" type="noConversion"/>
  </si>
  <si>
    <t>3/15 작업 후 SR &amp; 가면장 제출</t>
    <phoneticPr fontId="16" type="noConversion"/>
  </si>
  <si>
    <t>3/18 반입 후 실면장 제출</t>
    <phoneticPr fontId="16" type="noConversion"/>
  </si>
  <si>
    <t>+1.4만 - 보관료</t>
    <phoneticPr fontId="16" type="noConversion"/>
  </si>
  <si>
    <t>+2.8만 - 보관료</t>
    <phoneticPr fontId="16" type="noConversion"/>
  </si>
  <si>
    <t>+5만 - 보관료</t>
    <phoneticPr fontId="16" type="noConversion"/>
  </si>
  <si>
    <t>INTTRA SI : 462836145</t>
    <phoneticPr fontId="16" type="noConversion"/>
  </si>
  <si>
    <t>COSU6378406890</t>
    <phoneticPr fontId="16" type="noConversion"/>
  </si>
  <si>
    <t>HLC0795021</t>
  </si>
  <si>
    <t>MEDUK2476894</t>
    <phoneticPr fontId="16" type="noConversion"/>
  </si>
  <si>
    <t>REF : r21590</t>
    <phoneticPr fontId="16" type="noConversion"/>
  </si>
  <si>
    <t>BKG : VSS240212018</t>
    <phoneticPr fontId="16" type="noConversion"/>
  </si>
  <si>
    <t>상차지 : PNC / 반입지 : HPNT</t>
    <phoneticPr fontId="16" type="noConversion"/>
  </si>
  <si>
    <t>반입코드 : CNNGB</t>
    <phoneticPr fontId="16" type="noConversion"/>
  </si>
  <si>
    <t>KMHSW81UBFU381913</t>
    <phoneticPr fontId="16" type="noConversion"/>
  </si>
  <si>
    <t>KMHCT41BEHU127617</t>
    <phoneticPr fontId="16" type="noConversion"/>
  </si>
  <si>
    <t>KNADM412BHS109065</t>
    <phoneticPr fontId="16" type="noConversion"/>
  </si>
  <si>
    <t>KMHS281BBLU263613</t>
    <phoneticPr fontId="16" type="noConversion"/>
  </si>
  <si>
    <t>BKG : SELE34063300</t>
    <phoneticPr fontId="16" type="noConversion"/>
  </si>
  <si>
    <t>HYUNDAI JUPITER 0035W</t>
    <phoneticPr fontId="16" type="noConversion"/>
  </si>
  <si>
    <t>BKG : SELE34063301</t>
    <phoneticPr fontId="16" type="noConversion"/>
  </si>
  <si>
    <t>BKG : SELE34063302</t>
    <phoneticPr fontId="16" type="noConversion"/>
  </si>
  <si>
    <t>BKG : SELE34063303</t>
    <phoneticPr fontId="16" type="noConversion"/>
  </si>
  <si>
    <t>BKG : SELE34063304</t>
    <phoneticPr fontId="16" type="noConversion"/>
  </si>
  <si>
    <t>WBA6A0100DDY67044</t>
  </si>
  <si>
    <t>KMHEC4A48DA069875</t>
  </si>
  <si>
    <t>FANU1568692</t>
    <phoneticPr fontId="16" type="noConversion"/>
  </si>
  <si>
    <t>EDI</t>
    <phoneticPr fontId="16" type="noConversion"/>
  </si>
  <si>
    <t>BMW 640I</t>
    <phoneticPr fontId="16" type="noConversion"/>
  </si>
  <si>
    <t>N TRANS</t>
    <phoneticPr fontId="16" type="noConversion"/>
  </si>
  <si>
    <t>MSFF24VAR03004</t>
    <phoneticPr fontId="16" type="noConversion"/>
  </si>
  <si>
    <t>MSFF24VAR03005</t>
    <phoneticPr fontId="16" type="noConversion"/>
  </si>
  <si>
    <t>키노 &amp; 스타스</t>
    <phoneticPr fontId="16" type="noConversion"/>
  </si>
  <si>
    <t>3/13 송금 完</t>
    <phoneticPr fontId="16" type="noConversion"/>
  </si>
  <si>
    <t>JTHB21B10K2009799</t>
    <phoneticPr fontId="16" type="noConversion"/>
  </si>
  <si>
    <t>JTNBA1HK2M3002401</t>
    <phoneticPr fontId="16" type="noConversion"/>
  </si>
  <si>
    <t>Toyota Camry</t>
    <phoneticPr fontId="16" type="noConversion"/>
  </si>
  <si>
    <t>LUX MOTORS</t>
    <phoneticPr fontId="16" type="noConversion"/>
  </si>
  <si>
    <t>BKG : 6379508280</t>
    <phoneticPr fontId="16" type="noConversion"/>
  </si>
  <si>
    <t>BKG : 6379546610</t>
    <phoneticPr fontId="16" type="noConversion"/>
  </si>
  <si>
    <t>HYUNDAI JUPITER 035W</t>
    <phoneticPr fontId="16" type="noConversion"/>
  </si>
  <si>
    <t>BKG : SELE03788500</t>
    <phoneticPr fontId="16" type="noConversion"/>
  </si>
  <si>
    <t>3/19 작업</t>
    <phoneticPr fontId="16" type="noConversion"/>
  </si>
  <si>
    <t>MSKU1539414</t>
    <phoneticPr fontId="16" type="noConversion"/>
  </si>
  <si>
    <t>KR0404759</t>
    <phoneticPr fontId="16" type="noConversion"/>
  </si>
  <si>
    <t>2/28 SUR</t>
    <phoneticPr fontId="16" type="noConversion"/>
  </si>
  <si>
    <t>3/08 SUR</t>
    <phoneticPr fontId="16" type="noConversion"/>
  </si>
  <si>
    <t>PASSAT</t>
    <phoneticPr fontId="16" type="noConversion"/>
  </si>
  <si>
    <t>WJAXOTTC2403513A</t>
    <phoneticPr fontId="16" type="noConversion"/>
  </si>
  <si>
    <t>WJAXOTTC2403513B</t>
  </si>
  <si>
    <t>WJAXOTTC2403513C</t>
  </si>
  <si>
    <t>WJAXOTTC2403513D</t>
  </si>
  <si>
    <t>Hyundai sonata</t>
    <phoneticPr fontId="16" type="noConversion"/>
  </si>
  <si>
    <t>3/14 입금 完</t>
    <phoneticPr fontId="16" type="noConversion"/>
  </si>
  <si>
    <t>BKG : 6379628570</t>
    <phoneticPr fontId="16" type="noConversion"/>
  </si>
  <si>
    <t>SELE78134400</t>
    <phoneticPr fontId="16" type="noConversion"/>
  </si>
  <si>
    <t>TWSC24031076</t>
  </si>
  <si>
    <t>TWSC24030988</t>
  </si>
  <si>
    <t>TWSC24030989</t>
  </si>
  <si>
    <t>TWSC24030990</t>
  </si>
  <si>
    <t>TWSC24030994</t>
  </si>
  <si>
    <t>TWSC24030995</t>
  </si>
  <si>
    <t>TWSC24030996</t>
  </si>
  <si>
    <t>TWSC24031002</t>
  </si>
  <si>
    <t>TWSC24031003</t>
  </si>
  <si>
    <t>TWSC24031004</t>
  </si>
  <si>
    <t>TWSC24031070</t>
  </si>
  <si>
    <t>TWSC24031071</t>
  </si>
  <si>
    <t>WAUZZZGY9PA099447</t>
  </si>
  <si>
    <t>WAUZZZF46MN014938</t>
  </si>
  <si>
    <t>WAUZZZF59NA030195</t>
  </si>
  <si>
    <t>WAUZZZF44NN010582</t>
  </si>
  <si>
    <t>AUDI A3</t>
  </si>
  <si>
    <t>AUDI A5</t>
  </si>
  <si>
    <t>3/14 WAYBILL</t>
    <phoneticPr fontId="16" type="noConversion"/>
  </si>
  <si>
    <t>ML $3150</t>
    <phoneticPr fontId="16" type="noConversion"/>
  </si>
  <si>
    <t>토구룰 $5050</t>
    <phoneticPr fontId="16" type="noConversion"/>
  </si>
  <si>
    <t>TWSC24021512</t>
    <phoneticPr fontId="16" type="noConversion"/>
  </si>
  <si>
    <t>TWSC24021511</t>
    <phoneticPr fontId="16" type="noConversion"/>
  </si>
  <si>
    <t>KNABX511BCT169462</t>
  </si>
  <si>
    <t>KNABZ511BDT638308</t>
  </si>
  <si>
    <t>KNABZ511BCT168224</t>
  </si>
  <si>
    <t>KNABX511BGT238259</t>
  </si>
  <si>
    <t>JHMCP36708C202106</t>
  </si>
  <si>
    <t>KMHDG41DBBU071305</t>
  </si>
  <si>
    <t>W1KZF4KB8LA820150</t>
  </si>
  <si>
    <t>KMHTE61DBCU036295</t>
  </si>
  <si>
    <t>E300</t>
  </si>
  <si>
    <t>VELOSTER</t>
  </si>
  <si>
    <t>KMHG241DDKU062273</t>
  </si>
  <si>
    <t>WDDZF4CB6JA300475</t>
  </si>
  <si>
    <t>JTNB11HK3J3073361</t>
  </si>
  <si>
    <t>Benz E200</t>
  </si>
  <si>
    <t>KMHDT41BBAU038085</t>
  </si>
  <si>
    <t>KMHDU41BP9U768220</t>
  </si>
  <si>
    <t>KMHDT41BBAU089617</t>
  </si>
  <si>
    <t>KMHDU41BP9U719637</t>
  </si>
  <si>
    <t>HYUNDAI JUPITER 035W</t>
  </si>
  <si>
    <t>롤오버 전)HYUNDAI COURAGE 111W</t>
  </si>
  <si>
    <t>롤오버 전)HYUNDAI COURAGE 111W</t>
    <phoneticPr fontId="16" type="noConversion"/>
  </si>
  <si>
    <t>캐리어 10만</t>
  </si>
  <si>
    <t>캐리어 14만 / $120</t>
  </si>
  <si>
    <t>MV SANG SHIN V.2403</t>
    <phoneticPr fontId="16" type="noConversion"/>
  </si>
  <si>
    <t>DOC : 3/25 AM</t>
    <phoneticPr fontId="16" type="noConversion"/>
  </si>
  <si>
    <t>OOCU7513156</t>
    <phoneticPr fontId="16" type="noConversion"/>
  </si>
  <si>
    <t>OOLU9477943</t>
    <phoneticPr fontId="16" type="noConversion"/>
  </si>
  <si>
    <t>CBHU9474609</t>
    <phoneticPr fontId="16" type="noConversion"/>
  </si>
  <si>
    <t>Genesis G90 3.8</t>
    <phoneticPr fontId="16" type="noConversion"/>
  </si>
  <si>
    <t>TOYOTA CAMRY</t>
    <phoneticPr fontId="16" type="noConversion"/>
  </si>
  <si>
    <t>CSNU7066801</t>
    <phoneticPr fontId="16" type="noConversion"/>
  </si>
  <si>
    <t>CAIU8713463</t>
    <phoneticPr fontId="16" type="noConversion"/>
  </si>
  <si>
    <t>BSIU9475724</t>
    <phoneticPr fontId="16" type="noConversion"/>
  </si>
  <si>
    <t>GRANDSTAREX</t>
  </si>
  <si>
    <t>KMJWA37KBCU492382</t>
  </si>
  <si>
    <t>KMFWBX7KAFU677036</t>
  </si>
  <si>
    <t>LEXUS ES350</t>
  </si>
  <si>
    <t>JTHBJ46G192278956</t>
  </si>
  <si>
    <t>JHMCP2680AC200732</t>
  </si>
  <si>
    <t>JHMCP3670AC200270</t>
  </si>
  <si>
    <t>1HGCR2680EA511327</t>
  </si>
  <si>
    <t>OOCU6508453</t>
    <phoneticPr fontId="16" type="noConversion"/>
  </si>
  <si>
    <t>3/15 송금 完</t>
    <phoneticPr fontId="16" type="noConversion"/>
  </si>
  <si>
    <t>재작업 21만</t>
    <phoneticPr fontId="16" type="noConversion"/>
  </si>
  <si>
    <t>터미널 반출 21만</t>
    <phoneticPr fontId="16" type="noConversion"/>
  </si>
  <si>
    <t>REF : 24MSSP018</t>
    <phoneticPr fontId="16" type="noConversion"/>
  </si>
  <si>
    <t>REF : 24MSSP019</t>
    <phoneticPr fontId="16" type="noConversion"/>
  </si>
  <si>
    <t>BKG : 30120991</t>
    <phoneticPr fontId="16" type="noConversion"/>
  </si>
  <si>
    <t>BKG : 92568033</t>
    <phoneticPr fontId="16" type="noConversion"/>
  </si>
  <si>
    <t>PEUGEOT</t>
    <phoneticPr fontId="16" type="noConversion"/>
  </si>
  <si>
    <t>W1N0J6EBXMF950033</t>
  </si>
  <si>
    <t>Benz GLC43 4MATIC3</t>
    <phoneticPr fontId="16" type="noConversion"/>
  </si>
  <si>
    <t>010-9903-7973</t>
    <phoneticPr fontId="16" type="noConversion"/>
  </si>
  <si>
    <t>김태석 사장님</t>
    <phoneticPr fontId="16" type="noConversion"/>
  </si>
  <si>
    <t>TGBU4899672</t>
    <phoneticPr fontId="16" type="noConversion"/>
  </si>
  <si>
    <t>KNABE511BGT320590</t>
  </si>
  <si>
    <t>2024년 4월 선적스케줄 (명성해운)</t>
    <phoneticPr fontId="16" type="noConversion"/>
  </si>
  <si>
    <t>3/18 송금 完</t>
    <phoneticPr fontId="16" type="noConversion"/>
  </si>
  <si>
    <t>FCSPUSGWR2400397</t>
    <phoneticPr fontId="16" type="noConversion"/>
  </si>
  <si>
    <t>운송료 : 102.3만원</t>
    <phoneticPr fontId="16" type="noConversion"/>
  </si>
  <si>
    <t>COSU6379133170</t>
    <phoneticPr fontId="16" type="noConversion"/>
  </si>
  <si>
    <t>3/18 입금 完</t>
    <phoneticPr fontId="16" type="noConversion"/>
  </si>
  <si>
    <t>COSU6379161200</t>
    <phoneticPr fontId="16" type="noConversion"/>
  </si>
  <si>
    <t>3/13 입금 完</t>
    <phoneticPr fontId="16" type="noConversion"/>
  </si>
  <si>
    <t>KMJWA37JBBU366142</t>
  </si>
  <si>
    <t>COSU6379508280</t>
    <phoneticPr fontId="16" type="noConversion"/>
  </si>
  <si>
    <t>롤오버 전)HYUNDAI COURAGE 0111W</t>
    <phoneticPr fontId="16" type="noConversion"/>
  </si>
  <si>
    <t>BKG : 6379546720</t>
    <phoneticPr fontId="16" type="noConversion"/>
  </si>
  <si>
    <t>EISU9160822</t>
    <phoneticPr fontId="16" type="noConversion"/>
  </si>
  <si>
    <t>3/19 입금 完</t>
    <phoneticPr fontId="16" type="noConversion"/>
  </si>
  <si>
    <t>BKG : 6379994380</t>
    <phoneticPr fontId="16" type="noConversion"/>
  </si>
  <si>
    <t>MSKU9384772</t>
    <phoneticPr fontId="16" type="noConversion"/>
  </si>
  <si>
    <t>COSU6379628570</t>
    <phoneticPr fontId="16" type="noConversion"/>
  </si>
  <si>
    <t>3/19 WAYBILL</t>
    <phoneticPr fontId="16" type="noConversion"/>
  </si>
  <si>
    <t>3/19 송금 完</t>
    <phoneticPr fontId="16" type="noConversion"/>
  </si>
  <si>
    <t>COSU6379235840</t>
    <phoneticPr fontId="16" type="noConversion"/>
  </si>
  <si>
    <t>CAIU7490600</t>
    <phoneticPr fontId="16" type="noConversion"/>
  </si>
  <si>
    <t>KMHSJ81UBBU684663</t>
  </si>
  <si>
    <t>KNAJE55538K518729</t>
  </si>
  <si>
    <t>1GBFG15T951241141</t>
  </si>
  <si>
    <t>MAEU237020761</t>
    <phoneticPr fontId="16" type="noConversion"/>
  </si>
  <si>
    <t>HYUNDAI SANTA FE CM</t>
    <phoneticPr fontId="16" type="noConversion"/>
  </si>
  <si>
    <t>CHEVROLET EXPRESS VAN</t>
    <phoneticPr fontId="16" type="noConversion"/>
  </si>
  <si>
    <t>KIA NEW SPORTAGE</t>
    <phoneticPr fontId="16" type="noConversion"/>
  </si>
  <si>
    <t>MATTRESSES</t>
    <phoneticPr fontId="16" type="noConversion"/>
  </si>
  <si>
    <t>3/20 OBL</t>
    <phoneticPr fontId="16" type="noConversion"/>
  </si>
  <si>
    <t>TWSC24030987</t>
    <phoneticPr fontId="16" type="noConversion"/>
  </si>
  <si>
    <t>TWSC24031072</t>
    <phoneticPr fontId="16" type="noConversion"/>
  </si>
  <si>
    <t>TWSC24031074</t>
    <phoneticPr fontId="16" type="noConversion"/>
  </si>
  <si>
    <t>TWSC24031077</t>
    <phoneticPr fontId="16" type="noConversion"/>
  </si>
  <si>
    <t>SEGU4923601</t>
    <phoneticPr fontId="16" type="noConversion"/>
  </si>
  <si>
    <t>SEGU4377012</t>
    <phoneticPr fontId="16" type="noConversion"/>
  </si>
  <si>
    <t>3/19 OBL</t>
    <phoneticPr fontId="16" type="noConversion"/>
  </si>
  <si>
    <t>HYUNDAI MARS 0045W</t>
    <phoneticPr fontId="16" type="noConversion"/>
  </si>
  <si>
    <t>4/01 작업</t>
    <phoneticPr fontId="16" type="noConversion"/>
  </si>
  <si>
    <t>BKG : 6380030370</t>
    <phoneticPr fontId="16" type="noConversion"/>
  </si>
  <si>
    <t>BKG : SELE96530200</t>
    <phoneticPr fontId="16" type="noConversion"/>
  </si>
  <si>
    <t>BKG : SELE93419200</t>
    <phoneticPr fontId="16" type="noConversion"/>
  </si>
  <si>
    <t>DOC : 4/03 AM</t>
    <phoneticPr fontId="16" type="noConversion"/>
  </si>
  <si>
    <t>(SHANGHAI, PIRAEUS T/S)</t>
  </si>
  <si>
    <t>1VWZZZA3ZDC140020</t>
  </si>
  <si>
    <t>VF3CC9HP8FT001932</t>
  </si>
  <si>
    <t>KMHSW81UBDU100003</t>
  </si>
  <si>
    <t>WAUZZZ4G0CN087041</t>
  </si>
  <si>
    <t>3/20 송금 完</t>
    <phoneticPr fontId="16" type="noConversion"/>
  </si>
  <si>
    <t>KOCU4168658</t>
    <phoneticPr fontId="16" type="noConversion"/>
  </si>
  <si>
    <t>3/20 비엘 정정</t>
    <phoneticPr fontId="16" type="noConversion"/>
  </si>
  <si>
    <t>WDDHF5FB1EA944713</t>
  </si>
  <si>
    <t>KMHR581EBNU414637</t>
    <phoneticPr fontId="16" type="noConversion"/>
  </si>
  <si>
    <t>KNCSJY76BNK600268</t>
  </si>
  <si>
    <t>KNCSJZ7NFNK020277</t>
  </si>
  <si>
    <t>KOCU4315532</t>
    <phoneticPr fontId="16" type="noConversion"/>
  </si>
  <si>
    <t>KNABX511BFT906690</t>
    <phoneticPr fontId="16" type="noConversion"/>
  </si>
  <si>
    <t>WDCTG4GB1JJ480577</t>
  </si>
  <si>
    <t>WDDHF5EB8AA247275</t>
    <phoneticPr fontId="16" type="noConversion"/>
  </si>
  <si>
    <t>WDDGF4JB6EA924972</t>
  </si>
  <si>
    <t>KOCU4606327</t>
    <phoneticPr fontId="16" type="noConversion"/>
  </si>
  <si>
    <t>CAIU9985260</t>
    <phoneticPr fontId="16" type="noConversion"/>
  </si>
  <si>
    <t>KOCU4696953</t>
    <phoneticPr fontId="16" type="noConversion"/>
  </si>
  <si>
    <t>FFAU3028410</t>
    <phoneticPr fontId="16" type="noConversion"/>
  </si>
  <si>
    <t>OOCU6894968</t>
    <phoneticPr fontId="16" type="noConversion"/>
  </si>
  <si>
    <t>C200</t>
    <phoneticPr fontId="16" type="noConversion"/>
  </si>
  <si>
    <t>GLA250</t>
    <phoneticPr fontId="16" type="noConversion"/>
  </si>
  <si>
    <t>KMHFF41RBFA449776</t>
  </si>
  <si>
    <t>KMHSW81UBJU790884</t>
  </si>
  <si>
    <t>KMHSW81UBGU691321</t>
  </si>
  <si>
    <t>KMHSW81UBHU713345</t>
  </si>
  <si>
    <t xml:space="preserve">GRANDEUR </t>
  </si>
  <si>
    <t>KNADL512BFS573053</t>
  </si>
  <si>
    <t>KMHN3411BPA035546</t>
  </si>
  <si>
    <t>KMHSW81UBJU860636</t>
  </si>
  <si>
    <t>KMHS281BBKU059769</t>
  </si>
  <si>
    <t>A19727</t>
    <phoneticPr fontId="16" type="noConversion"/>
  </si>
  <si>
    <t>A23029</t>
    <phoneticPr fontId="16" type="noConversion"/>
  </si>
  <si>
    <t>보험 가입 X</t>
    <phoneticPr fontId="16" type="noConversion"/>
  </si>
  <si>
    <t>KNAGS416BLA392142</t>
  </si>
  <si>
    <t>KMHD741LBLU947954</t>
  </si>
  <si>
    <t>KNAG741BBLA056166</t>
  </si>
  <si>
    <t>KMHK4815GKU305342</t>
  </si>
  <si>
    <t>KNAG741BBLA035224</t>
  </si>
  <si>
    <t>KMHS281BDLU193735</t>
  </si>
  <si>
    <t>KNAG241ABLA052788</t>
  </si>
  <si>
    <t>KNARM81BHMA015914</t>
  </si>
  <si>
    <t>KMHD741LBLU993518</t>
  </si>
  <si>
    <t>KNAG541BBLA015505</t>
  </si>
  <si>
    <t>KNAG541BBLA015428</t>
  </si>
  <si>
    <t>KNAG741BBLA021485</t>
  </si>
  <si>
    <t>KNAF241BEKA845609</t>
  </si>
  <si>
    <t>KNANB81BBMS068346</t>
  </si>
  <si>
    <t>KNAMC81ABLS626212</t>
  </si>
  <si>
    <t>KNAG541BBLA016196</t>
  </si>
  <si>
    <t>KNAF141BEKA834583</t>
  </si>
  <si>
    <t>KNAPN813DKK616929</t>
  </si>
  <si>
    <t>KMHJ2817GKU951341</t>
  </si>
  <si>
    <t>KMHD741EELU019447</t>
  </si>
  <si>
    <t>롤링 $300 보상 여부 확인</t>
    <phoneticPr fontId="16" type="noConversion"/>
  </si>
  <si>
    <t>3/21 송금 完</t>
    <phoneticPr fontId="16" type="noConversion"/>
  </si>
  <si>
    <t>3/21 입금 完</t>
    <phoneticPr fontId="16" type="noConversion"/>
  </si>
  <si>
    <t>3/25 작업</t>
    <phoneticPr fontId="16" type="noConversion"/>
  </si>
  <si>
    <t>HMM / TAEWOONG</t>
  </si>
  <si>
    <t>HMM / TAEWOONG</t>
    <phoneticPr fontId="16" type="noConversion"/>
  </si>
  <si>
    <t>HAPAG / TAEWOONG</t>
    <phoneticPr fontId="16" type="noConversion"/>
  </si>
  <si>
    <t>HMM / LODESTAR</t>
    <phoneticPr fontId="16" type="noConversion"/>
  </si>
  <si>
    <t>KMTC / PHOENIX</t>
    <phoneticPr fontId="16" type="noConversion"/>
  </si>
  <si>
    <t>BKG : KR03794048</t>
    <phoneticPr fontId="16" type="noConversion"/>
  </si>
  <si>
    <t>DOC : 3/26 AM</t>
    <phoneticPr fontId="16" type="noConversion"/>
  </si>
  <si>
    <t>터미널반출 47.3만</t>
    <phoneticPr fontId="16" type="noConversion"/>
  </si>
  <si>
    <t>재작업 20.5만</t>
    <phoneticPr fontId="16" type="noConversion"/>
  </si>
  <si>
    <t>COSU6379351930</t>
    <phoneticPr fontId="16" type="noConversion"/>
  </si>
  <si>
    <t>XE 20d</t>
    <phoneticPr fontId="16" type="noConversion"/>
  </si>
  <si>
    <t>TWSC24031572</t>
    <phoneticPr fontId="16" type="noConversion"/>
  </si>
  <si>
    <t>TWSC24031573</t>
    <phoneticPr fontId="16" type="noConversion"/>
  </si>
  <si>
    <t>TWSC24031574</t>
    <phoneticPr fontId="16" type="noConversion"/>
  </si>
  <si>
    <t>TWSC24031575</t>
    <phoneticPr fontId="16" type="noConversion"/>
  </si>
  <si>
    <t>TWSC24031579</t>
    <phoneticPr fontId="16" type="noConversion"/>
  </si>
  <si>
    <t>TWSC24031580</t>
    <phoneticPr fontId="16" type="noConversion"/>
  </si>
  <si>
    <t>TWSC24031581</t>
    <phoneticPr fontId="16" type="noConversion"/>
  </si>
  <si>
    <t>TWSC24031582</t>
    <phoneticPr fontId="16" type="noConversion"/>
  </si>
  <si>
    <t>20FT X 1</t>
    <phoneticPr fontId="16" type="noConversion"/>
  </si>
  <si>
    <t>세나무역</t>
    <phoneticPr fontId="16" type="noConversion"/>
  </si>
  <si>
    <t>BKG : 237638213</t>
    <phoneticPr fontId="16" type="noConversion"/>
  </si>
  <si>
    <t>MAEU237638213</t>
    <phoneticPr fontId="16" type="noConversion"/>
  </si>
  <si>
    <t>KNAB6511BLT604344</t>
    <phoneticPr fontId="16" type="noConversion"/>
  </si>
  <si>
    <t>KLYDC487DKC200738</t>
    <phoneticPr fontId="16" type="noConversion"/>
  </si>
  <si>
    <t>WBAJK9102LCE10996</t>
  </si>
  <si>
    <t>BMW 520</t>
    <phoneticPr fontId="16" type="noConversion"/>
  </si>
  <si>
    <t>BENZ E300</t>
    <phoneticPr fontId="16" type="noConversion"/>
  </si>
  <si>
    <t>WDDZF4JB6KA577647</t>
  </si>
  <si>
    <t>KNARH81GBMA042059</t>
    <phoneticPr fontId="16" type="noConversion"/>
  </si>
  <si>
    <t>SAJAA4BN6HCP07780</t>
    <phoneticPr fontId="16" type="noConversion"/>
  </si>
  <si>
    <t>FSCU8047702</t>
    <phoneticPr fontId="16" type="noConversion"/>
  </si>
  <si>
    <t>KNAB1518BNT885242</t>
  </si>
  <si>
    <t>3/25 비엘 정정</t>
    <phoneticPr fontId="16" type="noConversion"/>
  </si>
  <si>
    <t>HASU4549696</t>
    <phoneticPr fontId="16" type="noConversion"/>
  </si>
  <si>
    <t>COSU6379546720</t>
    <phoneticPr fontId="16" type="noConversion"/>
  </si>
  <si>
    <t>COSU6379994380</t>
    <phoneticPr fontId="16" type="noConversion"/>
  </si>
  <si>
    <t>COSCO AK47 루트</t>
  </si>
  <si>
    <t>COSCO AK47 루트</t>
    <phoneticPr fontId="16" type="noConversion"/>
  </si>
  <si>
    <t>KMHFF41CBBA043070</t>
  </si>
  <si>
    <t>KMHFF41CBBA061343</t>
  </si>
  <si>
    <t>KMHFF41CBBA063342</t>
  </si>
  <si>
    <t>KMHFF41CBBA025287</t>
  </si>
  <si>
    <t>GCXU5886872</t>
    <phoneticPr fontId="16" type="noConversion"/>
  </si>
  <si>
    <t>KSB682774</t>
    <phoneticPr fontId="16" type="noConversion"/>
  </si>
  <si>
    <t>3/25 WAYBILL</t>
    <phoneticPr fontId="16" type="noConversion"/>
  </si>
  <si>
    <t>COSU6380030370</t>
    <phoneticPr fontId="16" type="noConversion"/>
  </si>
  <si>
    <t>C346</t>
    <phoneticPr fontId="16" type="noConversion"/>
  </si>
  <si>
    <t>KMHDU41BBAU101406</t>
    <phoneticPr fontId="16" type="noConversion"/>
  </si>
  <si>
    <t>TWSC24030993</t>
    <phoneticPr fontId="16" type="noConversion"/>
  </si>
  <si>
    <t>TWSC24031001</t>
    <phoneticPr fontId="16" type="noConversion"/>
  </si>
  <si>
    <t>TWSC24031069</t>
    <phoneticPr fontId="16" type="noConversion"/>
  </si>
  <si>
    <t>롤오버 전)MAERSK NADI 413S</t>
    <phoneticPr fontId="16" type="noConversion"/>
  </si>
  <si>
    <t>ADAMS 413S</t>
    <phoneticPr fontId="16" type="noConversion"/>
  </si>
  <si>
    <t>GSL VINIA 414S</t>
    <phoneticPr fontId="16" type="noConversion"/>
  </si>
  <si>
    <t>3/26 입금 完</t>
    <phoneticPr fontId="16" type="noConversion"/>
  </si>
  <si>
    <t>BKG : SELE55524600</t>
    <phoneticPr fontId="16" type="noConversion"/>
  </si>
  <si>
    <t>KMTCINC4547998</t>
    <phoneticPr fontId="16" type="noConversion"/>
  </si>
  <si>
    <t>3/26 SURRENDER</t>
    <phoneticPr fontId="16" type="noConversion"/>
  </si>
  <si>
    <t>CNEE INV : C347</t>
    <phoneticPr fontId="16" type="noConversion"/>
  </si>
  <si>
    <t>DOC : 3/29 FULL</t>
    <phoneticPr fontId="16" type="noConversion"/>
  </si>
  <si>
    <t>KNAPS81ABFA062021</t>
  </si>
  <si>
    <t>KMHCT41UBFU785217</t>
  </si>
  <si>
    <t>KMHFF41RBFA415540</t>
  </si>
  <si>
    <t>HMM / 트랜스로</t>
    <phoneticPr fontId="16" type="noConversion"/>
  </si>
  <si>
    <t>WDDMH0BB3DJ108904</t>
  </si>
  <si>
    <t>WDDNG71X27A090350</t>
  </si>
  <si>
    <t>WDDNG86X48A156817</t>
  </si>
  <si>
    <t>WDDNG56X36A008203</t>
  </si>
  <si>
    <t>BKG : SELA27792800</t>
    <phoneticPr fontId="16" type="noConversion"/>
  </si>
  <si>
    <t>MRKU9279374</t>
  </si>
  <si>
    <t>3/27 WAYBILL</t>
    <phoneticPr fontId="16" type="noConversion"/>
  </si>
  <si>
    <t>3/27 송금 完</t>
    <phoneticPr fontId="16" type="noConversion"/>
  </si>
  <si>
    <t>DOC : 3/27 FULL</t>
    <phoneticPr fontId="16" type="noConversion"/>
  </si>
  <si>
    <t>EDI 마감 : 3/27 (수) MRN : 24HDMUC016E CALL-SIGN : MEED8</t>
    <phoneticPr fontId="16" type="noConversion"/>
  </si>
  <si>
    <t>INV : A263</t>
    <phoneticPr fontId="16" type="noConversion"/>
  </si>
  <si>
    <t>E300</t>
    <phoneticPr fontId="16" type="noConversion"/>
  </si>
  <si>
    <t>KR0422582</t>
    <phoneticPr fontId="16" type="noConversion"/>
  </si>
  <si>
    <t>VOLTA / E&amp;R</t>
  </si>
  <si>
    <t>CC</t>
  </si>
  <si>
    <t>KMTC LAEMCHABANG 2409S</t>
    <phoneticPr fontId="16" type="noConversion"/>
  </si>
  <si>
    <t>YV1DZARBDH2067812</t>
  </si>
  <si>
    <t>WDDBF0BB7EJ213217</t>
  </si>
  <si>
    <t>WVWZZZAUZDW132478</t>
  </si>
  <si>
    <t>WVWZZZ1KZDW040383</t>
  </si>
  <si>
    <t>WVWZZZ1KZDW091139</t>
  </si>
  <si>
    <t>WVGZZZ5NZDW511996</t>
  </si>
  <si>
    <t>POD FREETIME : 9 DAYS</t>
    <phoneticPr fontId="16" type="noConversion"/>
  </si>
  <si>
    <t>POS BANGKOK 1051S</t>
    <phoneticPr fontId="16" type="noConversion"/>
  </si>
  <si>
    <t>DOC : 4/04 AM</t>
    <phoneticPr fontId="16" type="noConversion"/>
  </si>
  <si>
    <t>4/02 작업</t>
    <phoneticPr fontId="16" type="noConversion"/>
  </si>
  <si>
    <t>4/03 작업</t>
    <phoneticPr fontId="16" type="noConversion"/>
  </si>
  <si>
    <t>REF : R30012</t>
    <phoneticPr fontId="16" type="noConversion"/>
  </si>
  <si>
    <t>REF : R30003</t>
    <phoneticPr fontId="16" type="noConversion"/>
  </si>
  <si>
    <t>3/28 비엘 정정</t>
    <phoneticPr fontId="16" type="noConversion"/>
  </si>
  <si>
    <t>스페이스 부족으로 인한 롤오버</t>
  </si>
  <si>
    <t>스페이스 부족으로 인한 롤오버</t>
    <phoneticPr fontId="16" type="noConversion"/>
  </si>
  <si>
    <t>CONCERTO 476W</t>
    <phoneticPr fontId="16" type="noConversion"/>
  </si>
  <si>
    <t>태능 / 이레</t>
    <phoneticPr fontId="16" type="noConversion"/>
  </si>
  <si>
    <t>3/29 작업</t>
    <phoneticPr fontId="16" type="noConversion"/>
  </si>
  <si>
    <t>DOC : 4/01 AM</t>
    <phoneticPr fontId="16" type="noConversion"/>
  </si>
  <si>
    <t>BKG : 6380775170</t>
    <phoneticPr fontId="16" type="noConversion"/>
  </si>
  <si>
    <t>CRUZE</t>
    <phoneticPr fontId="16" type="noConversion"/>
  </si>
  <si>
    <t>LACETTI</t>
    <phoneticPr fontId="16" type="noConversion"/>
  </si>
  <si>
    <t>2403-258378191</t>
    <phoneticPr fontId="16" type="noConversion"/>
  </si>
  <si>
    <t>3/29 송금 完</t>
    <phoneticPr fontId="16" type="noConversion"/>
  </si>
  <si>
    <t>캐리어 10만</t>
    <phoneticPr fontId="16" type="noConversion"/>
  </si>
  <si>
    <t>COSU6380775170</t>
    <phoneticPr fontId="16" type="noConversion"/>
  </si>
  <si>
    <t>BMOU4851567</t>
    <phoneticPr fontId="16" type="noConversion"/>
  </si>
  <si>
    <t>HMMU6023322</t>
    <phoneticPr fontId="16" type="noConversion"/>
  </si>
  <si>
    <t>쇼링비 50만</t>
    <phoneticPr fontId="16" type="noConversion"/>
  </si>
  <si>
    <t>3/29 WAYBILL</t>
    <phoneticPr fontId="16" type="noConversion"/>
  </si>
  <si>
    <t>쇼링비 : 55만원</t>
    <phoneticPr fontId="16" type="noConversion"/>
  </si>
  <si>
    <t>쇼링비 : 60만원</t>
    <phoneticPr fontId="16" type="noConversion"/>
  </si>
  <si>
    <t>랩핑 / 나무봉</t>
    <phoneticPr fontId="16" type="noConversion"/>
  </si>
  <si>
    <t>FOLEGANDROS 417S</t>
    <phoneticPr fontId="16" type="noConversion"/>
  </si>
  <si>
    <t>엠티 상차 : 4/16</t>
    <phoneticPr fontId="16" type="noConversion"/>
  </si>
  <si>
    <t>DOC : 4/18 FULL</t>
    <phoneticPr fontId="16" type="noConversion"/>
  </si>
  <si>
    <t>REF : 1712299616224</t>
    <phoneticPr fontId="16" type="noConversion"/>
  </si>
  <si>
    <t>REF : 1713281811579</t>
    <phoneticPr fontId="16" type="noConversion"/>
  </si>
  <si>
    <t>REF : 1712609433925</t>
    <phoneticPr fontId="16" type="noConversion"/>
  </si>
  <si>
    <t>REF : 1712416542444</t>
    <phoneticPr fontId="16" type="noConversion"/>
  </si>
  <si>
    <t>BKG : 237926051</t>
    <phoneticPr fontId="16" type="noConversion"/>
  </si>
  <si>
    <t>BKG : 237926102</t>
    <phoneticPr fontId="16" type="noConversion"/>
  </si>
  <si>
    <t>BKG : 237926155</t>
    <phoneticPr fontId="16" type="noConversion"/>
  </si>
  <si>
    <t>BKG : 237925991</t>
    <phoneticPr fontId="16" type="noConversion"/>
  </si>
  <si>
    <t>MAEU237926051</t>
    <phoneticPr fontId="16" type="noConversion"/>
  </si>
  <si>
    <t>MAEU237926102</t>
    <phoneticPr fontId="16" type="noConversion"/>
  </si>
  <si>
    <t>MAEU237926155</t>
    <phoneticPr fontId="16" type="noConversion"/>
  </si>
  <si>
    <t>MAEU237925991</t>
    <phoneticPr fontId="16" type="noConversion"/>
  </si>
  <si>
    <t>KNAKU815BAA102173</t>
    <phoneticPr fontId="16" type="noConversion"/>
  </si>
  <si>
    <t>선진</t>
    <phoneticPr fontId="16" type="noConversion"/>
  </si>
  <si>
    <t>롤오버 전1)CONCERTO 475W</t>
  </si>
  <si>
    <t>롤오버 전1)CONCERTO 475W</t>
    <phoneticPr fontId="16" type="noConversion"/>
  </si>
  <si>
    <t>롤오버 전2)CONSISTENCE V.583W</t>
  </si>
  <si>
    <t>롤오버 전2)CONSISTENCE V.583W</t>
    <phoneticPr fontId="16" type="noConversion"/>
  </si>
  <si>
    <t>BKG : VSS241031007</t>
    <phoneticPr fontId="16" type="noConversion"/>
  </si>
  <si>
    <t>RELEASE : 573541</t>
    <phoneticPr fontId="16" type="noConversion"/>
  </si>
  <si>
    <t>BKG : VSS241031008</t>
    <phoneticPr fontId="16" type="noConversion"/>
  </si>
  <si>
    <t>SITC NANSHA 2405S</t>
    <phoneticPr fontId="16" type="noConversion"/>
  </si>
  <si>
    <t>KMTC / PHOENIX</t>
  </si>
  <si>
    <t>SELE03788500</t>
    <phoneticPr fontId="16" type="noConversion"/>
  </si>
  <si>
    <t>4/01 입금 完</t>
    <phoneticPr fontId="16" type="noConversion"/>
  </si>
  <si>
    <t>BKG : KR03801598</t>
    <phoneticPr fontId="16" type="noConversion"/>
  </si>
  <si>
    <t>DOC : 4/05 AM</t>
    <phoneticPr fontId="16" type="noConversion"/>
  </si>
  <si>
    <t>4/01 송금 完</t>
    <phoneticPr fontId="16" type="noConversion"/>
  </si>
  <si>
    <t>BMOU4833774</t>
    <phoneticPr fontId="16" type="noConversion"/>
  </si>
  <si>
    <t>4/01 WAYBILL</t>
    <phoneticPr fontId="16" type="noConversion"/>
  </si>
  <si>
    <t>운송료 : 23.5만원</t>
    <phoneticPr fontId="16" type="noConversion"/>
  </si>
  <si>
    <t>032-832-6716</t>
    <phoneticPr fontId="16" type="noConversion"/>
  </si>
  <si>
    <t>아테프 (마람무역)</t>
    <phoneticPr fontId="16" type="noConversion"/>
  </si>
  <si>
    <t>서류 실장님</t>
    <phoneticPr fontId="16" type="noConversion"/>
  </si>
  <si>
    <t>딜레이 전)POS BANGKOK 1051S</t>
    <phoneticPr fontId="16" type="noConversion"/>
  </si>
  <si>
    <t>ASL HONGKOKNG 2405S</t>
    <phoneticPr fontId="16" type="noConversion"/>
  </si>
  <si>
    <t>DOC : 4/12 AM</t>
    <phoneticPr fontId="16" type="noConversion"/>
  </si>
  <si>
    <t>엠티 부족으로 다음 스케줄로 딜레이</t>
  </si>
  <si>
    <t>엠티 부족으로 다음 스케줄로 딜레이</t>
    <phoneticPr fontId="16" type="noConversion"/>
  </si>
  <si>
    <t>KLAJA695DBK132132</t>
  </si>
  <si>
    <t>KLAJA695DBK108657</t>
  </si>
  <si>
    <t>KLAGA692DDB080762</t>
  </si>
  <si>
    <t>KNABX511BCT267631</t>
  </si>
  <si>
    <t>KMHDG41DBCU249629</t>
  </si>
  <si>
    <t>인천 - 마닐라, 필리핀</t>
    <phoneticPr fontId="16" type="noConversion"/>
  </si>
  <si>
    <t>DOC : 4/11 FULL</t>
    <phoneticPr fontId="16" type="noConversion"/>
  </si>
  <si>
    <t>KMJWA37KBEU612868</t>
  </si>
  <si>
    <t>KMJWA37KBEU613330</t>
  </si>
  <si>
    <t xml:space="preserve"> KMJWA37KBFU685258</t>
  </si>
  <si>
    <t>ALTIMA</t>
  </si>
  <si>
    <t>IMPALA</t>
  </si>
  <si>
    <t>WDDHF5FB2CA585658</t>
  </si>
  <si>
    <t>JHMCP3670AC201627</t>
  </si>
  <si>
    <t>1N4AL3AP5HC116206</t>
  </si>
  <si>
    <t>1G1155SA1GU142846</t>
  </si>
  <si>
    <t>SEGU5549029</t>
    <phoneticPr fontId="16" type="noConversion"/>
  </si>
  <si>
    <t>MINI COOPER</t>
  </si>
  <si>
    <t>FORTE</t>
  </si>
  <si>
    <t>KNADM412BES351458</t>
  </si>
  <si>
    <t>WMWMR3101ATX69174</t>
  </si>
  <si>
    <t>KNAFU411BAA805602</t>
  </si>
  <si>
    <t>KNAB3511BHT001962</t>
  </si>
  <si>
    <t>KNAPK81ABFA088135</t>
  </si>
  <si>
    <t>KMHSW81UBGU577558</t>
  </si>
  <si>
    <t>KMHSW81UBGU630821</t>
  </si>
  <si>
    <t>WDDZF0EB4HA046491</t>
  </si>
  <si>
    <t>E220 d</t>
    <phoneticPr fontId="16" type="noConversion"/>
  </si>
  <si>
    <t>KNAPS81ABFA114427</t>
  </si>
  <si>
    <t>KNAPS81ABFA004506</t>
  </si>
  <si>
    <t>KMHCS41BEHU165277</t>
  </si>
  <si>
    <t>KNAPS81ADGA130560</t>
  </si>
  <si>
    <t xml:space="preserve">ACCENT </t>
  </si>
  <si>
    <t>A24950</t>
    <phoneticPr fontId="16" type="noConversion"/>
  </si>
  <si>
    <t>BMOU4790570</t>
    <phoneticPr fontId="16" type="noConversion"/>
  </si>
  <si>
    <t>A18384</t>
    <phoneticPr fontId="16" type="noConversion"/>
  </si>
  <si>
    <t>KMTU9323830</t>
    <phoneticPr fontId="16" type="noConversion"/>
  </si>
  <si>
    <t>KSB742443</t>
    <phoneticPr fontId="16" type="noConversion"/>
  </si>
  <si>
    <t>KSB680607</t>
    <phoneticPr fontId="16" type="noConversion"/>
  </si>
  <si>
    <t>FBLU0234336</t>
    <phoneticPr fontId="16" type="noConversion"/>
  </si>
  <si>
    <t>KSB680636</t>
    <phoneticPr fontId="16" type="noConversion"/>
  </si>
  <si>
    <t>INTERASIA</t>
    <phoneticPr fontId="16" type="noConversion"/>
  </si>
  <si>
    <t>KNABX511BFT906751</t>
  </si>
  <si>
    <t>KNAPG81ABJA413712</t>
  </si>
  <si>
    <t>KNADM412BES486868</t>
  </si>
  <si>
    <t>KNAMC81ABGS201368</t>
  </si>
  <si>
    <t>인천 - 반다라바스 - 바쿠</t>
    <phoneticPr fontId="16" type="noConversion"/>
  </si>
  <si>
    <t>4/08 작업</t>
    <phoneticPr fontId="16" type="noConversion"/>
  </si>
  <si>
    <t>4/01 캐리어</t>
    <phoneticPr fontId="16" type="noConversion"/>
  </si>
  <si>
    <t>4/05 캐리어</t>
    <phoneticPr fontId="16" type="noConversion"/>
  </si>
  <si>
    <t>4/02 입금 完</t>
    <phoneticPr fontId="16" type="noConversion"/>
  </si>
  <si>
    <t>-&gt;이엔알 핸들링</t>
  </si>
  <si>
    <t>GOLF</t>
    <phoneticPr fontId="16" type="noConversion"/>
  </si>
  <si>
    <t>golf</t>
    <phoneticPr fontId="16" type="noConversion"/>
  </si>
  <si>
    <t>BMW 730D XDRIVE</t>
    <phoneticPr fontId="16" type="noConversion"/>
  </si>
  <si>
    <t>DRYU9206818</t>
    <phoneticPr fontId="16" type="noConversion"/>
  </si>
  <si>
    <t>CAIU9973681</t>
    <phoneticPr fontId="16" type="noConversion"/>
  </si>
  <si>
    <t>KOCU4427682</t>
    <phoneticPr fontId="16" type="noConversion"/>
  </si>
  <si>
    <t>KNAG541BBLA016143</t>
  </si>
  <si>
    <t>KNAG541BBLA018874</t>
  </si>
  <si>
    <t>KNAG541BBLA019492</t>
  </si>
  <si>
    <t>KMHL341DBLA084652</t>
  </si>
  <si>
    <t>KNAG541ABLA063997</t>
  </si>
  <si>
    <t>KNAPN813BKK621111</t>
  </si>
  <si>
    <t>KNAG541BBLA058079</t>
  </si>
  <si>
    <t>KMHS381BDLU244812</t>
  </si>
  <si>
    <t>KNAG741BBLA021567</t>
  </si>
  <si>
    <t>KNAG541BBMA131229</t>
  </si>
  <si>
    <t>KNAG541BBLA019691</t>
  </si>
  <si>
    <t>KNAG541BBNA162314</t>
  </si>
  <si>
    <t>T/S : NANSHA NEW PORT</t>
    <phoneticPr fontId="16" type="noConversion"/>
  </si>
  <si>
    <t>통관비 : 만원</t>
    <phoneticPr fontId="16" type="noConversion"/>
  </si>
  <si>
    <t>AT COST</t>
    <phoneticPr fontId="16" type="noConversion"/>
  </si>
  <si>
    <t>4/02 WAYBILL</t>
    <phoneticPr fontId="16" type="noConversion"/>
  </si>
  <si>
    <t>운송료 : 18.5만원</t>
    <phoneticPr fontId="16" type="noConversion"/>
  </si>
  <si>
    <t>GRAND STAREX</t>
    <phoneticPr fontId="16" type="noConversion"/>
  </si>
  <si>
    <t>KMJWS37JBBU351491</t>
    <phoneticPr fontId="16" type="noConversion"/>
  </si>
  <si>
    <t>TWSC24031075</t>
    <phoneticPr fontId="16" type="noConversion"/>
  </si>
  <si>
    <t>REF : 1271660</t>
    <phoneticPr fontId="16" type="noConversion"/>
  </si>
  <si>
    <t>WAN HAI 335 S006</t>
    <phoneticPr fontId="16" type="noConversion"/>
  </si>
  <si>
    <t>FCSINCGWR240497A</t>
    <phoneticPr fontId="16" type="noConversion"/>
  </si>
  <si>
    <t>4/09 오후 작업</t>
    <phoneticPr fontId="16" type="noConversion"/>
  </si>
  <si>
    <t>노스</t>
    <phoneticPr fontId="16" type="noConversion"/>
  </si>
  <si>
    <t>NORTH</t>
    <phoneticPr fontId="16" type="noConversion"/>
  </si>
  <si>
    <t>노동복지</t>
    <phoneticPr fontId="16" type="noConversion"/>
  </si>
  <si>
    <t>엠티 상차 : 4/09 (화)</t>
    <phoneticPr fontId="16" type="noConversion"/>
  </si>
  <si>
    <t>4/03 입금 完</t>
    <phoneticPr fontId="16" type="noConversion"/>
  </si>
  <si>
    <t>4/03 송금 完</t>
    <phoneticPr fontId="16" type="noConversion"/>
  </si>
  <si>
    <t>4/03 WAYBILL</t>
    <phoneticPr fontId="16" type="noConversion"/>
  </si>
  <si>
    <t>010-2594-7699</t>
    <phoneticPr fontId="16" type="noConversion"/>
  </si>
  <si>
    <t>4/08 캐리어</t>
    <phoneticPr fontId="16" type="noConversion"/>
  </si>
  <si>
    <t>JTHBJ46G772148712</t>
    <phoneticPr fontId="16" type="noConversion"/>
  </si>
  <si>
    <t>BKG : A27EX02183</t>
    <phoneticPr fontId="16" type="noConversion"/>
  </si>
  <si>
    <t>KMTCINC4569269</t>
  </si>
  <si>
    <t>KMTCINC4569269</t>
    <phoneticPr fontId="16" type="noConversion"/>
  </si>
  <si>
    <t>4/03 OBL</t>
    <phoneticPr fontId="16" type="noConversion"/>
  </si>
  <si>
    <t>4/04 OBL</t>
    <phoneticPr fontId="16" type="noConversion"/>
  </si>
  <si>
    <t>MRKU4563264</t>
    <phoneticPr fontId="16" type="noConversion"/>
  </si>
  <si>
    <t>24/04/04 비엘 정정</t>
    <phoneticPr fontId="16" type="noConversion"/>
  </si>
  <si>
    <t>BKG : SEL1690682</t>
    <phoneticPr fontId="16" type="noConversion"/>
  </si>
  <si>
    <t>WDCED2EB7JA093167</t>
  </si>
  <si>
    <t>XIN MING ZHOU 20 3422UW</t>
    <phoneticPr fontId="16" type="noConversion"/>
  </si>
  <si>
    <t>DOC : 4/17 AM</t>
    <phoneticPr fontId="16" type="noConversion"/>
  </si>
  <si>
    <t>4/05 송금 完</t>
    <phoneticPr fontId="16" type="noConversion"/>
  </si>
  <si>
    <t>4/05 SUR</t>
    <phoneticPr fontId="16" type="noConversion"/>
  </si>
  <si>
    <t>BKG : SEL1691097</t>
    <phoneticPr fontId="16" type="noConversion"/>
  </si>
  <si>
    <t>KK</t>
  </si>
  <si>
    <t>CC 2.0 TDI</t>
  </si>
  <si>
    <t>하역사 : KAT</t>
    <phoneticPr fontId="16" type="noConversion"/>
  </si>
  <si>
    <t>FCSINCGWR2400497</t>
    <phoneticPr fontId="16" type="noConversion"/>
  </si>
  <si>
    <t>HDMUSELE96530200</t>
    <phoneticPr fontId="16" type="noConversion"/>
  </si>
  <si>
    <t>HDMUSELE93419200</t>
    <phoneticPr fontId="16" type="noConversion"/>
  </si>
  <si>
    <t>HDMUSELE55524600</t>
    <phoneticPr fontId="16" type="noConversion"/>
  </si>
  <si>
    <t>SELA27792800</t>
    <phoneticPr fontId="16" type="noConversion"/>
  </si>
  <si>
    <t>BKG : SEL1691158</t>
    <phoneticPr fontId="16" type="noConversion"/>
  </si>
  <si>
    <t>BKG : SEL1691184</t>
    <phoneticPr fontId="16" type="noConversion"/>
  </si>
  <si>
    <t>COSCO / PHOENIX</t>
    <phoneticPr fontId="16" type="noConversion"/>
  </si>
  <si>
    <t>4/06 작업</t>
    <phoneticPr fontId="16" type="noConversion"/>
  </si>
  <si>
    <t>DOC : 4/08 FULL</t>
    <phoneticPr fontId="16" type="noConversion"/>
  </si>
  <si>
    <t>CONCERTO 477W</t>
    <phoneticPr fontId="16" type="noConversion"/>
  </si>
  <si>
    <t>BKG : 6381604770</t>
    <phoneticPr fontId="16" type="noConversion"/>
  </si>
  <si>
    <t>BKG : SEL1691463</t>
    <phoneticPr fontId="16" type="noConversion"/>
  </si>
  <si>
    <t>타선사 부킹 예정</t>
    <phoneticPr fontId="16" type="noConversion"/>
  </si>
  <si>
    <t>MERETE MAERSK 414W</t>
    <phoneticPr fontId="16" type="noConversion"/>
  </si>
  <si>
    <t>BKG : 238082093</t>
    <phoneticPr fontId="16" type="noConversion"/>
  </si>
  <si>
    <t>KNAGN411BCA211809</t>
  </si>
  <si>
    <t>현지 노미 부킹 건</t>
    <phoneticPr fontId="16" type="noConversion"/>
  </si>
  <si>
    <t>KNAGN411BBA154135</t>
  </si>
  <si>
    <t>WAUZZZ4G2EN060331</t>
  </si>
  <si>
    <t>KNAGU41EBHA009653</t>
  </si>
  <si>
    <t>KMHTE61DGDU116711</t>
  </si>
  <si>
    <t>KMHTE61EBDU078302</t>
  </si>
  <si>
    <t>KMHTE61DGCU031146</t>
  </si>
  <si>
    <t>KMHTE61DBCU001166</t>
  </si>
  <si>
    <t>KMHTE61DBDU113254</t>
  </si>
  <si>
    <t>TGBU5456745</t>
    <phoneticPr fontId="16" type="noConversion"/>
  </si>
  <si>
    <t>HYUNDAI EARTH 044W</t>
    <phoneticPr fontId="16" type="noConversion"/>
  </si>
  <si>
    <t xml:space="preserve"> HAPAG / TAEWOONG</t>
    <phoneticPr fontId="16" type="noConversion"/>
  </si>
  <si>
    <t>DOC : 4/09 FULL</t>
    <phoneticPr fontId="16" type="noConversion"/>
  </si>
  <si>
    <t>BMOU4749004</t>
    <phoneticPr fontId="16" type="noConversion"/>
  </si>
  <si>
    <t>계근 중량</t>
    <phoneticPr fontId="16" type="noConversion"/>
  </si>
  <si>
    <t>REF : 24MSSP020</t>
    <phoneticPr fontId="16" type="noConversion"/>
  </si>
  <si>
    <t>BKG : 34437525</t>
    <phoneticPr fontId="16" type="noConversion"/>
  </si>
  <si>
    <t>TWINC240408A</t>
  </si>
  <si>
    <t>REF : 24MSSP021</t>
    <phoneticPr fontId="16" type="noConversion"/>
  </si>
  <si>
    <t>BKG : 92106079</t>
    <phoneticPr fontId="16" type="noConversion"/>
  </si>
  <si>
    <t>4/08 입금 完</t>
    <phoneticPr fontId="16" type="noConversion"/>
  </si>
  <si>
    <t>4/08 송금 完</t>
    <phoneticPr fontId="16" type="noConversion"/>
  </si>
  <si>
    <t>KMHSR81XBGU126624</t>
    <phoneticPr fontId="16" type="noConversion"/>
  </si>
  <si>
    <t>KNAPK81ADHA285643</t>
    <phoneticPr fontId="16" type="noConversion"/>
  </si>
  <si>
    <t>WDC0G0FB4GF092820</t>
    <phoneticPr fontId="16" type="noConversion"/>
  </si>
  <si>
    <t>WBAJF310XKBS69923</t>
    <phoneticPr fontId="16" type="noConversion"/>
  </si>
  <si>
    <t>COSU6381604770</t>
    <phoneticPr fontId="16" type="noConversion"/>
  </si>
  <si>
    <t>SEGU5460570</t>
    <phoneticPr fontId="16" type="noConversion"/>
  </si>
  <si>
    <t>MAERSK / PLC</t>
    <phoneticPr fontId="16" type="noConversion"/>
  </si>
  <si>
    <t>MAERSK NADI 417S</t>
    <phoneticPr fontId="16" type="noConversion"/>
  </si>
  <si>
    <t>DOC : 4/17 FULL</t>
    <phoneticPr fontId="16" type="noConversion"/>
  </si>
  <si>
    <t>A19612</t>
    <phoneticPr fontId="16" type="noConversion"/>
  </si>
  <si>
    <t>4/09 작업</t>
    <phoneticPr fontId="16" type="noConversion"/>
  </si>
  <si>
    <t>KNAPH81ADGA248130</t>
  </si>
  <si>
    <t>KNAPK81BBHA276854</t>
  </si>
  <si>
    <t>KMHSW81UBJU836477</t>
  </si>
  <si>
    <t>KMHE3411BGA031647</t>
  </si>
  <si>
    <t>부산 - 브레머하벤, 독일</t>
    <phoneticPr fontId="16" type="noConversion"/>
  </si>
  <si>
    <t>KR0335203</t>
    <phoneticPr fontId="16" type="noConversion"/>
  </si>
  <si>
    <t>한국 로컬 비용 : 코렉스</t>
    <phoneticPr fontId="16" type="noConversion"/>
  </si>
  <si>
    <t>현지 로컬 비용 : 도착지</t>
    <phoneticPr fontId="16" type="noConversion"/>
  </si>
  <si>
    <t>GLC220 d</t>
    <phoneticPr fontId="16" type="noConversion"/>
  </si>
  <si>
    <t>BKG : 238194048</t>
    <phoneticPr fontId="16" type="noConversion"/>
  </si>
  <si>
    <t>WDDWF0EB5FF188416</t>
  </si>
  <si>
    <t>쇼링비 : 45.1만원</t>
    <phoneticPr fontId="16" type="noConversion"/>
  </si>
  <si>
    <t>KMHCT51UGHU288878</t>
  </si>
  <si>
    <t>SLVU4548533</t>
    <phoneticPr fontId="16" type="noConversion"/>
  </si>
  <si>
    <t>인천-바르나, 불가리아</t>
    <phoneticPr fontId="16" type="noConversion"/>
  </si>
  <si>
    <t>4/09 OBL</t>
    <phoneticPr fontId="16" type="noConversion"/>
  </si>
  <si>
    <t>4/16 작업</t>
    <phoneticPr fontId="16" type="noConversion"/>
  </si>
  <si>
    <t>CONCERTO 478W</t>
    <phoneticPr fontId="16" type="noConversion"/>
  </si>
  <si>
    <t>DOC : 4/15 FULL</t>
    <phoneticPr fontId="16" type="noConversion"/>
  </si>
  <si>
    <t>WBA1S5105H5G77165</t>
  </si>
  <si>
    <t>WMWYU9106K3H01377</t>
  </si>
  <si>
    <t>WBA11DG04N5U26859</t>
  </si>
  <si>
    <t>BMW X1</t>
  </si>
  <si>
    <t>Mini Cooper</t>
  </si>
  <si>
    <t>4/09 WAYBILL</t>
    <phoneticPr fontId="16" type="noConversion"/>
  </si>
  <si>
    <t>TWSC24040796</t>
  </si>
  <si>
    <t>TWSC24040797</t>
  </si>
  <si>
    <t>TWSC24040798</t>
  </si>
  <si>
    <t>TWSC24040823</t>
  </si>
  <si>
    <t>TWSC24040824</t>
    <phoneticPr fontId="16" type="noConversion"/>
  </si>
  <si>
    <t>TWSC24040825</t>
    <phoneticPr fontId="16" type="noConversion"/>
  </si>
  <si>
    <t>BKG : 6381921290</t>
    <phoneticPr fontId="16" type="noConversion"/>
  </si>
  <si>
    <t>SEGU6338360</t>
    <phoneticPr fontId="16" type="noConversion"/>
  </si>
  <si>
    <t>4/11~12 작업</t>
    <phoneticPr fontId="16" type="noConversion"/>
  </si>
  <si>
    <t>4/11 입금 完</t>
    <phoneticPr fontId="16" type="noConversion"/>
  </si>
  <si>
    <t>MAEU238082093</t>
    <phoneticPr fontId="16" type="noConversion"/>
  </si>
  <si>
    <t>4/11 송금 完</t>
    <phoneticPr fontId="16" type="noConversion"/>
  </si>
  <si>
    <t>엠티 상차 : 4/15</t>
    <phoneticPr fontId="16" type="noConversion"/>
  </si>
  <si>
    <t>REF : 1713683705702</t>
    <phoneticPr fontId="16" type="noConversion"/>
  </si>
  <si>
    <t>BKG : 238320929</t>
    <phoneticPr fontId="16" type="noConversion"/>
  </si>
  <si>
    <t>C350</t>
    <phoneticPr fontId="16" type="noConversion"/>
  </si>
  <si>
    <t>CIG 별도 부킹</t>
    <phoneticPr fontId="16" type="noConversion"/>
  </si>
  <si>
    <t>MV YOUNG SHIN V.2404</t>
    <phoneticPr fontId="16" type="noConversion"/>
  </si>
  <si>
    <t>FCSINCGWR2400738</t>
    <phoneticPr fontId="16" type="noConversion"/>
  </si>
  <si>
    <t>SALGA2JF0GA269557</t>
  </si>
  <si>
    <t>WVGZZZ5NZEW616713</t>
  </si>
  <si>
    <t>WVWZZZ16ZDM020189</t>
  </si>
  <si>
    <t>BENZ A200CDI</t>
    <phoneticPr fontId="16" type="noConversion"/>
  </si>
  <si>
    <t>VOLVO XC60D3</t>
    <phoneticPr fontId="16" type="noConversion"/>
  </si>
  <si>
    <t>RANGE ROVER 4.4D</t>
    <phoneticPr fontId="16" type="noConversion"/>
  </si>
  <si>
    <t>KR0420155</t>
  </si>
  <si>
    <t>MAEU238194048</t>
    <phoneticPr fontId="16" type="noConversion"/>
  </si>
  <si>
    <t>DOC : 4/12 FULL</t>
    <phoneticPr fontId="16" type="noConversion"/>
  </si>
  <si>
    <t>입고 됨</t>
  </si>
  <si>
    <t>입고 됨</t>
    <phoneticPr fontId="16" type="noConversion"/>
  </si>
  <si>
    <t>KR4266026</t>
    <phoneticPr fontId="16" type="noConversion"/>
  </si>
  <si>
    <t>A6 3.0 TDI</t>
    <phoneticPr fontId="16" type="noConversion"/>
  </si>
  <si>
    <t>GOLF 2.0 TDI</t>
    <phoneticPr fontId="16" type="noConversion"/>
  </si>
  <si>
    <t>GOLF 1.6 TDI</t>
    <phoneticPr fontId="16" type="noConversion"/>
  </si>
  <si>
    <t>GOLF 2.0 GTI</t>
    <phoneticPr fontId="16" type="noConversion"/>
  </si>
  <si>
    <t>TIGUAN 2.0 TDI</t>
    <phoneticPr fontId="16" type="noConversion"/>
  </si>
  <si>
    <t>CONCERTO 479W</t>
    <phoneticPr fontId="16" type="noConversion"/>
  </si>
  <si>
    <t>DOC : 4/22 AM</t>
    <phoneticPr fontId="16" type="noConversion"/>
  </si>
  <si>
    <t>BKG : 6382224830</t>
    <phoneticPr fontId="16" type="noConversion"/>
  </si>
  <si>
    <t>JEEP WRANGLER RUBICON</t>
    <phoneticPr fontId="16" type="noConversion"/>
  </si>
  <si>
    <t>VW TIGUAN</t>
    <phoneticPr fontId="16" type="noConversion"/>
  </si>
  <si>
    <t>VW JETTA</t>
    <phoneticPr fontId="16" type="noConversion"/>
  </si>
  <si>
    <t>WVWZZZ1KZBW249459</t>
  </si>
  <si>
    <t>담당 : 김용희</t>
    <phoneticPr fontId="16" type="noConversion"/>
  </si>
  <si>
    <t>SNG 계산서 발행 O</t>
    <phoneticPr fontId="16" type="noConversion"/>
  </si>
  <si>
    <t>반입 모선) CONCERTO 478W</t>
    <phoneticPr fontId="16" type="noConversion"/>
  </si>
  <si>
    <t>DOC : 4/24 AM</t>
    <phoneticPr fontId="16" type="noConversion"/>
  </si>
  <si>
    <t>4/22 작업</t>
    <phoneticPr fontId="16" type="noConversion"/>
  </si>
  <si>
    <t>WVWZZZ1KZBW228235</t>
  </si>
  <si>
    <t>4/12 WAYBILL</t>
    <phoneticPr fontId="16" type="noConversion"/>
  </si>
  <si>
    <t>COSU6381921290</t>
    <phoneticPr fontId="16" type="noConversion"/>
  </si>
  <si>
    <t>WBA8A9109HK883905</t>
    <phoneticPr fontId="16" type="noConversion"/>
  </si>
  <si>
    <t>CSNU6121313</t>
    <phoneticPr fontId="16" type="noConversion"/>
  </si>
  <si>
    <t>WVWZZZ3CZCE705384</t>
    <phoneticPr fontId="16" type="noConversion"/>
  </si>
  <si>
    <t>WVWZZZAUZFW076342</t>
    <phoneticPr fontId="16" type="noConversion"/>
  </si>
  <si>
    <t>WVWZZZAUZFW202680</t>
    <phoneticPr fontId="16" type="noConversion"/>
  </si>
  <si>
    <t>WVWZZZ1KZCW161738</t>
    <phoneticPr fontId="16" type="noConversion"/>
  </si>
  <si>
    <t>WVGZZZ5NZDW601424</t>
    <phoneticPr fontId="16" type="noConversion"/>
  </si>
  <si>
    <t>HS</t>
    <phoneticPr fontId="16" type="noConversion"/>
  </si>
  <si>
    <t>엠티 상차 : 4/22</t>
    <phoneticPr fontId="16" type="noConversion"/>
  </si>
  <si>
    <t>캔슬비</t>
    <phoneticPr fontId="16" type="noConversion"/>
  </si>
  <si>
    <t>REF : 24MSSP022</t>
    <phoneticPr fontId="16" type="noConversion"/>
  </si>
  <si>
    <t>REF : 24MSSP023</t>
    <phoneticPr fontId="16" type="noConversion"/>
  </si>
  <si>
    <t>REF : 24MSSP024</t>
    <phoneticPr fontId="16" type="noConversion"/>
  </si>
  <si>
    <t>BKG : SELA19236800</t>
    <phoneticPr fontId="16" type="noConversion"/>
  </si>
  <si>
    <t>BKG : SELA19236801</t>
    <phoneticPr fontId="16" type="noConversion"/>
  </si>
  <si>
    <t>BKG : SELA19236802</t>
    <phoneticPr fontId="16" type="noConversion"/>
  </si>
  <si>
    <t>POS HOCHIMINH 0101S</t>
    <phoneticPr fontId="16" type="noConversion"/>
  </si>
  <si>
    <t>엠티 상차 : 4/22 ~</t>
    <phoneticPr fontId="16" type="noConversion"/>
  </si>
  <si>
    <t>FCSINCGWR240738A</t>
    <phoneticPr fontId="16" type="noConversion"/>
  </si>
  <si>
    <t>4/12 비엘 정정</t>
    <phoneticPr fontId="16" type="noConversion"/>
  </si>
  <si>
    <t>정정비 X</t>
    <phoneticPr fontId="16" type="noConversion"/>
  </si>
  <si>
    <t>KMHD251UBEU122525</t>
  </si>
  <si>
    <t>KMHD251UBCU026653</t>
  </si>
  <si>
    <t>WVWZZZAUZDW161525</t>
  </si>
  <si>
    <t>WVWZZZ1KZBW213918</t>
  </si>
  <si>
    <t>KMHD351UBCU025242</t>
  </si>
  <si>
    <t>4/12 입금 完</t>
    <phoneticPr fontId="16" type="noConversion"/>
  </si>
  <si>
    <t>$40 미수</t>
    <phoneticPr fontId="16" type="noConversion"/>
  </si>
  <si>
    <t>ASL HONG KONG 2405S</t>
    <phoneticPr fontId="16" type="noConversion"/>
  </si>
  <si>
    <t>SEGU5262609</t>
    <phoneticPr fontId="16" type="noConversion"/>
  </si>
  <si>
    <t>딜레이 전) CONCERTO 471W</t>
    <phoneticPr fontId="16" type="noConversion"/>
  </si>
  <si>
    <t>SEGU5389487</t>
    <phoneticPr fontId="16" type="noConversion"/>
  </si>
  <si>
    <t>KMHE341DBJA362891</t>
  </si>
  <si>
    <t>KNAGS416BHA163012</t>
  </si>
  <si>
    <t>KNAGT416BHA125834</t>
  </si>
  <si>
    <t>KMHE341DBGA216947</t>
  </si>
  <si>
    <t>4/15 1000 입금</t>
    <phoneticPr fontId="16" type="noConversion"/>
  </si>
  <si>
    <t>잔액 1907</t>
    <phoneticPr fontId="16" type="noConversion"/>
  </si>
  <si>
    <t>4/15 입금 完</t>
    <phoneticPr fontId="16" type="noConversion"/>
  </si>
  <si>
    <t>WAN HAI 361 S011</t>
    <phoneticPr fontId="16" type="noConversion"/>
  </si>
  <si>
    <t>MRSU4064205</t>
    <phoneticPr fontId="16" type="noConversion"/>
  </si>
  <si>
    <t>TRHU4400540</t>
    <phoneticPr fontId="16" type="noConversion"/>
  </si>
  <si>
    <t>대당 2.5</t>
    <phoneticPr fontId="16" type="noConversion"/>
  </si>
  <si>
    <t>대당 3.5//7대만함</t>
    <phoneticPr fontId="16" type="noConversion"/>
  </si>
  <si>
    <t>캐리어 : 12만원</t>
    <phoneticPr fontId="16" type="noConversion"/>
  </si>
  <si>
    <t>4/15 송금 完</t>
    <phoneticPr fontId="16" type="noConversion"/>
  </si>
  <si>
    <t>TWSC24040795</t>
    <phoneticPr fontId="16" type="noConversion"/>
  </si>
  <si>
    <t>TWSC24040822</t>
    <phoneticPr fontId="16" type="noConversion"/>
  </si>
  <si>
    <t>4/15 WAYBILL</t>
    <phoneticPr fontId="16" type="noConversion"/>
  </si>
  <si>
    <t>4/15 SUR</t>
    <phoneticPr fontId="16" type="noConversion"/>
  </si>
  <si>
    <t>MAEU238320929</t>
    <phoneticPr fontId="16" type="noConversion"/>
  </si>
  <si>
    <t>APMU8065264</t>
    <phoneticPr fontId="16" type="noConversion"/>
  </si>
  <si>
    <t>해상 운임 : 도착지</t>
    <phoneticPr fontId="16" type="noConversion"/>
  </si>
  <si>
    <t>스타스 / 이레</t>
    <phoneticPr fontId="16" type="noConversion"/>
  </si>
  <si>
    <t>DOC : 4/25 FULL</t>
    <phoneticPr fontId="16" type="noConversion"/>
  </si>
  <si>
    <t>픽업 : HSC20240414</t>
    <phoneticPr fontId="16" type="noConversion"/>
  </si>
  <si>
    <t>BKG : 005EX12042</t>
    <phoneticPr fontId="16" type="noConversion"/>
  </si>
  <si>
    <t>반입선사/포트 : WHLU/MYPKG</t>
    <phoneticPr fontId="16" type="noConversion"/>
  </si>
  <si>
    <t>DOC : 4/18 AM</t>
    <phoneticPr fontId="16" type="noConversion"/>
  </si>
  <si>
    <t>JTNB21HK0L3078422</t>
  </si>
  <si>
    <t>KNAMC81ABLS652049</t>
  </si>
  <si>
    <t>WBAJC5100JWE55288</t>
  </si>
  <si>
    <t>KMHS3811BNU029749</t>
  </si>
  <si>
    <t>RELEASE : TWINC240412C</t>
    <phoneticPr fontId="16" type="noConversion"/>
  </si>
  <si>
    <t>KR0420273</t>
  </si>
  <si>
    <t>BKG : PANSEL2404624501</t>
    <phoneticPr fontId="16" type="noConversion"/>
  </si>
  <si>
    <t>RELEASE : MWWJ240415INCA</t>
    <phoneticPr fontId="16" type="noConversion"/>
  </si>
  <si>
    <t>REVERENCE 2085W</t>
    <phoneticPr fontId="16" type="noConversion"/>
  </si>
  <si>
    <t>LINE : POL / PORT : CNTAO</t>
  </si>
  <si>
    <t>4/16 입금 完</t>
    <phoneticPr fontId="16" type="noConversion"/>
  </si>
  <si>
    <t>COSCO / PHOENIX</t>
  </si>
  <si>
    <t>4/17 작업</t>
    <phoneticPr fontId="16" type="noConversion"/>
  </si>
  <si>
    <t>JHMFD16208S218446</t>
    <phoneticPr fontId="16" type="noConversion"/>
  </si>
  <si>
    <t>JHMFD26207S201395</t>
    <phoneticPr fontId="16" type="noConversion"/>
  </si>
  <si>
    <t>1HGFA16537L064740</t>
  </si>
  <si>
    <t>KNABX511BCT279766</t>
  </si>
  <si>
    <t>WDDWF4CB9HF479059</t>
    <phoneticPr fontId="16" type="noConversion"/>
  </si>
  <si>
    <t>COSU6382224830</t>
    <phoneticPr fontId="16" type="noConversion"/>
  </si>
  <si>
    <t>BKG : SEL1696017</t>
    <phoneticPr fontId="16" type="noConversion"/>
  </si>
  <si>
    <t>BRIGHT FUJI 0XSJZS1MA</t>
    <phoneticPr fontId="16" type="noConversion"/>
  </si>
  <si>
    <t>DOC : 4/19 AM</t>
    <phoneticPr fontId="16" type="noConversion"/>
  </si>
  <si>
    <t>엠티 상차 : 4/17</t>
    <phoneticPr fontId="16" type="noConversion"/>
  </si>
  <si>
    <t>BKG : SEL1696020</t>
    <phoneticPr fontId="16" type="noConversion"/>
  </si>
  <si>
    <t>NEW GRILLE ASSEMBLY</t>
    <phoneticPr fontId="16" type="noConversion"/>
  </si>
  <si>
    <t>MRKU2045841</t>
    <phoneticPr fontId="16" type="noConversion"/>
  </si>
  <si>
    <t>타사</t>
    <phoneticPr fontId="16" type="noConversion"/>
  </si>
  <si>
    <t>KMHL141EBNA217387</t>
    <phoneticPr fontId="16" type="noConversion"/>
  </si>
  <si>
    <t>BKG : 6382484300</t>
    <phoneticPr fontId="16" type="noConversion"/>
  </si>
  <si>
    <t>모선 변경료 \ 12,000</t>
    <phoneticPr fontId="16" type="noConversion"/>
  </si>
  <si>
    <t>모선 변경료 X</t>
    <phoneticPr fontId="16" type="noConversion"/>
  </si>
  <si>
    <t>DOC : 4/24 FULL</t>
    <phoneticPr fontId="16" type="noConversion"/>
  </si>
  <si>
    <t>4/16 송금 完</t>
    <phoneticPr fontId="16" type="noConversion"/>
  </si>
  <si>
    <t>A03547</t>
    <phoneticPr fontId="16" type="noConversion"/>
  </si>
  <si>
    <t>SEL1696120</t>
  </si>
  <si>
    <t>SEL1696017</t>
    <phoneticPr fontId="16" type="noConversion"/>
  </si>
  <si>
    <t>SEL1696134</t>
    <phoneticPr fontId="16" type="noConversion"/>
  </si>
  <si>
    <t>SEL1696020</t>
    <phoneticPr fontId="16" type="noConversion"/>
  </si>
  <si>
    <t>BKG : TS24047027</t>
    <phoneticPr fontId="16" type="noConversion"/>
  </si>
  <si>
    <t>픽업 : HSC20240415</t>
    <phoneticPr fontId="16" type="noConversion"/>
  </si>
  <si>
    <t>반입선사/포트 : TSL/MYPKG</t>
    <phoneticPr fontId="16" type="noConversion"/>
  </si>
  <si>
    <t>운송료 : 80만원</t>
    <phoneticPr fontId="16" type="noConversion"/>
  </si>
  <si>
    <t>HYUNDAI INTEGRAL 0138W</t>
    <phoneticPr fontId="16" type="noConversion"/>
  </si>
  <si>
    <t>SEL1696296</t>
    <phoneticPr fontId="16" type="noConversion"/>
  </si>
  <si>
    <t>SEL1696271</t>
    <phoneticPr fontId="16" type="noConversion"/>
  </si>
  <si>
    <t>REF : R30061</t>
    <phoneticPr fontId="16" type="noConversion"/>
  </si>
  <si>
    <t>TBD</t>
    <phoneticPr fontId="16" type="noConversion"/>
  </si>
  <si>
    <t>HONDA CIVIC</t>
  </si>
  <si>
    <t>HONDA CIVIC</t>
    <phoneticPr fontId="16" type="noConversion"/>
  </si>
  <si>
    <t>COSU6382484300</t>
    <phoneticPr fontId="16" type="noConversion"/>
  </si>
  <si>
    <t>18일 캐리어 -&gt; 19일 작업</t>
  </si>
  <si>
    <t>BKG : VSS24041431</t>
    <phoneticPr fontId="16" type="noConversion"/>
  </si>
  <si>
    <t>PNC 상차</t>
    <phoneticPr fontId="16" type="noConversion"/>
  </si>
  <si>
    <t>픽업 선사코드 RLS / 반입 선사코드 : VSS / 반입 PORT CODE : CNNGB</t>
    <phoneticPr fontId="16" type="noConversion"/>
  </si>
  <si>
    <t>스타스카스</t>
    <phoneticPr fontId="16" type="noConversion"/>
  </si>
  <si>
    <t>대기료 4만</t>
    <phoneticPr fontId="16" type="noConversion"/>
  </si>
  <si>
    <t>REF : 1713689746340</t>
    <phoneticPr fontId="16" type="noConversion"/>
  </si>
  <si>
    <t>BKG : 238493660</t>
    <phoneticPr fontId="16" type="noConversion"/>
  </si>
  <si>
    <t>운임 청구 : 키노</t>
    <phoneticPr fontId="16" type="noConversion"/>
  </si>
  <si>
    <t>4/17 송금 完</t>
    <phoneticPr fontId="16" type="noConversion"/>
  </si>
  <si>
    <t>비엘타입변경료 3만</t>
    <phoneticPr fontId="16" type="noConversion"/>
  </si>
  <si>
    <t>WJAXOTTC2404520B</t>
  </si>
  <si>
    <t>WJAXOTTC2404520C</t>
  </si>
  <si>
    <t>WJAXOTTC2404520D</t>
  </si>
  <si>
    <t>키노 577-87-00710</t>
    <phoneticPr fontId="16" type="noConversion"/>
  </si>
  <si>
    <t>스타스카스 239-88-03262</t>
    <phoneticPr fontId="16" type="noConversion"/>
  </si>
  <si>
    <t>MAEU238493660</t>
    <phoneticPr fontId="16" type="noConversion"/>
  </si>
  <si>
    <t>4/22 인천항 반출</t>
    <phoneticPr fontId="16" type="noConversion"/>
  </si>
  <si>
    <t>4/22 HP 오후 작업</t>
    <phoneticPr fontId="16" type="noConversion"/>
  </si>
  <si>
    <t>LOI</t>
  </si>
  <si>
    <t>캐리어 오더</t>
  </si>
  <si>
    <t>코피노 중량</t>
    <phoneticPr fontId="16" type="noConversion"/>
  </si>
  <si>
    <t>위너스카</t>
    <phoneticPr fontId="16" type="noConversion"/>
  </si>
  <si>
    <t>ALMATY, KAZAKHSTAN</t>
    <phoneticPr fontId="16" type="noConversion"/>
  </si>
  <si>
    <t>TAEWOONG</t>
    <phoneticPr fontId="16" type="noConversion"/>
  </si>
  <si>
    <t>SPARE PARTS</t>
    <phoneticPr fontId="16" type="noConversion"/>
  </si>
  <si>
    <t>2024년 5월 선적스케줄 (명성해운)</t>
    <phoneticPr fontId="16" type="noConversion"/>
  </si>
  <si>
    <t>BKG : 238537796</t>
    <phoneticPr fontId="16" type="noConversion"/>
  </si>
  <si>
    <t>REF : 1714699890229</t>
    <phoneticPr fontId="16" type="noConversion"/>
  </si>
  <si>
    <t>엠티 상차 : 4/23</t>
    <phoneticPr fontId="16" type="noConversion"/>
  </si>
  <si>
    <t>PORTO GERMENO 418S</t>
    <phoneticPr fontId="16" type="noConversion"/>
  </si>
  <si>
    <t>KNAPT81BGNK009751</t>
  </si>
  <si>
    <t>DOC : 4/28 FULL</t>
    <phoneticPr fontId="16" type="noConversion"/>
  </si>
  <si>
    <t>KMHJC81BGNU085340</t>
  </si>
  <si>
    <t>HYUNDAI VENUE</t>
    <phoneticPr fontId="16" type="noConversion"/>
  </si>
  <si>
    <t>KIA STONIC</t>
    <phoneticPr fontId="16" type="noConversion"/>
  </si>
  <si>
    <t>FSCU8485972</t>
    <phoneticPr fontId="16" type="noConversion"/>
  </si>
  <si>
    <t>KNAG241ABLA046303</t>
  </si>
  <si>
    <t>KMHE341AGHA262701</t>
    <phoneticPr fontId="16" type="noConversion"/>
  </si>
  <si>
    <t>KNABD511BGT047879</t>
    <phoneticPr fontId="16" type="noConversion"/>
  </si>
  <si>
    <t>KNAPC813BFK698403</t>
    <phoneticPr fontId="16" type="noConversion"/>
  </si>
  <si>
    <t>KMHSW81UBFU391022</t>
    <phoneticPr fontId="16" type="noConversion"/>
  </si>
  <si>
    <t>CCLU7154843</t>
    <phoneticPr fontId="16" type="noConversion"/>
  </si>
  <si>
    <t>CCLU7130097</t>
    <phoneticPr fontId="16" type="noConversion"/>
  </si>
  <si>
    <t>CARS 4OU</t>
    <phoneticPr fontId="16" type="noConversion"/>
  </si>
  <si>
    <t>BKG : 6382841210</t>
    <phoneticPr fontId="16" type="noConversion"/>
  </si>
  <si>
    <t>COSU6382841210</t>
    <phoneticPr fontId="16" type="noConversion"/>
  </si>
  <si>
    <t>MAEU238537796</t>
    <phoneticPr fontId="16" type="noConversion"/>
  </si>
  <si>
    <t>K0009313</t>
    <phoneticPr fontId="16" type="noConversion"/>
  </si>
  <si>
    <t>보관 O</t>
    <phoneticPr fontId="16" type="noConversion"/>
  </si>
  <si>
    <t>CULU6278546</t>
    <phoneticPr fontId="16" type="noConversion"/>
  </si>
  <si>
    <t xml:space="preserve">김포시 대곶면 율생리96-44 </t>
    <phoneticPr fontId="16" type="noConversion"/>
  </si>
  <si>
    <t>+82 10-8623-5401</t>
    <phoneticPr fontId="16" type="noConversion"/>
  </si>
  <si>
    <t>밥테일</t>
    <phoneticPr fontId="16" type="noConversion"/>
  </si>
  <si>
    <t>HSSU0000261</t>
    <phoneticPr fontId="16" type="noConversion"/>
  </si>
  <si>
    <t>4/19 입금 完</t>
    <phoneticPr fontId="16" type="noConversion"/>
  </si>
  <si>
    <t>BKG : BW240419-4</t>
    <phoneticPr fontId="16" type="noConversion"/>
  </si>
  <si>
    <t>REF : 24MSSP025</t>
    <phoneticPr fontId="16" type="noConversion"/>
  </si>
  <si>
    <t>DOC : 4/26 AM</t>
  </si>
  <si>
    <t>DOC : 4/26 AM</t>
    <phoneticPr fontId="16" type="noConversion"/>
  </si>
  <si>
    <t>신국제여객터미널 (02012018)</t>
  </si>
  <si>
    <t>신국제여객터미널 (02012018)</t>
    <phoneticPr fontId="16" type="noConversion"/>
  </si>
  <si>
    <t>4/19 송금 完</t>
    <phoneticPr fontId="16" type="noConversion"/>
  </si>
  <si>
    <t>SITC NANSHA 406S</t>
    <phoneticPr fontId="16" type="noConversion"/>
  </si>
  <si>
    <t>5/01 작업</t>
    <phoneticPr fontId="16" type="noConversion"/>
  </si>
  <si>
    <t>모선 변경 전)TEH TAICHUNG 405S</t>
    <phoneticPr fontId="16" type="noConversion"/>
  </si>
  <si>
    <t>롤오버 보상 확인 必</t>
    <phoneticPr fontId="16" type="noConversion"/>
  </si>
  <si>
    <t>엠티 상차 : 4/30</t>
    <phoneticPr fontId="16" type="noConversion"/>
  </si>
  <si>
    <t>KMHDG41DBEU049693</t>
  </si>
  <si>
    <t>KMHDG41DBEU069820</t>
  </si>
  <si>
    <t>KMHDG41DBGU633946</t>
  </si>
  <si>
    <t>KMHDG41DBFU257938</t>
  </si>
  <si>
    <t>KNAFZ412BDA025155</t>
  </si>
  <si>
    <t>REF : 24MSSP026</t>
    <phoneticPr fontId="16" type="noConversion"/>
  </si>
  <si>
    <t>BKG : BW240419-13</t>
    <phoneticPr fontId="16" type="noConversion"/>
  </si>
  <si>
    <t>운임 청구 : 컨사이니</t>
    <phoneticPr fontId="16" type="noConversion"/>
  </si>
  <si>
    <t>4/23 작업</t>
    <phoneticPr fontId="16" type="noConversion"/>
  </si>
  <si>
    <t>CSNU6014927</t>
    <phoneticPr fontId="16" type="noConversion"/>
  </si>
  <si>
    <t>알마티 스테이션 : 
ALMATY-1</t>
    <phoneticPr fontId="16" type="noConversion"/>
  </si>
  <si>
    <t>HARMONY YUNGANG 24033W</t>
  </si>
  <si>
    <t>HARMONY YUNGANG 24033W</t>
    <phoneticPr fontId="16" type="noConversion"/>
  </si>
  <si>
    <t>K0009316</t>
    <phoneticPr fontId="16" type="noConversion"/>
  </si>
  <si>
    <t>4/22 입금 完</t>
    <phoneticPr fontId="16" type="noConversion"/>
  </si>
  <si>
    <t>HSSU0000385</t>
    <phoneticPr fontId="16" type="noConversion"/>
  </si>
  <si>
    <t>A24962</t>
    <phoneticPr fontId="16" type="noConversion"/>
  </si>
  <si>
    <t>ZCSU8405999</t>
    <phoneticPr fontId="16" type="noConversion"/>
  </si>
  <si>
    <t>REF : 1714267019614</t>
    <phoneticPr fontId="16" type="noConversion"/>
  </si>
  <si>
    <t>BKG : 238641061</t>
    <phoneticPr fontId="16" type="noConversion"/>
  </si>
  <si>
    <t>FCSPUSGWR2400559</t>
    <phoneticPr fontId="16" type="noConversion"/>
  </si>
  <si>
    <t>+3만</t>
    <phoneticPr fontId="16" type="noConversion"/>
  </si>
  <si>
    <t>A17215</t>
    <phoneticPr fontId="16" type="noConversion"/>
  </si>
  <si>
    <t>KMHCT41BEGU054994</t>
  </si>
  <si>
    <t>KNAPS81ABFA116897</t>
  </si>
  <si>
    <t>SEGU5302635</t>
    <phoneticPr fontId="16" type="noConversion"/>
  </si>
  <si>
    <t>A17216</t>
    <phoneticPr fontId="16" type="noConversion"/>
  </si>
  <si>
    <t>4/22 송금 完</t>
    <phoneticPr fontId="16" type="noConversion"/>
  </si>
  <si>
    <t>KMHSW81UBFU397734</t>
  </si>
  <si>
    <t>KNARF81GBNA106654</t>
  </si>
  <si>
    <t>KNAPK81ABHA346966</t>
  </si>
  <si>
    <t>KMHDG41UBFU337385</t>
  </si>
  <si>
    <t>SADCA2BN1KA355212</t>
  </si>
  <si>
    <t>KMHD251CBFU234501</t>
  </si>
  <si>
    <t>KMHSN81XBFU091940</t>
  </si>
  <si>
    <t>KMHE241CBKA517097</t>
  </si>
  <si>
    <t>JAGUAR F-PACE</t>
  </si>
  <si>
    <t>MAEU238641061</t>
    <phoneticPr fontId="16" type="noConversion"/>
  </si>
  <si>
    <t>WHLU5534695</t>
    <phoneticPr fontId="16" type="noConversion"/>
  </si>
  <si>
    <t>4/22 WAYBILL</t>
    <phoneticPr fontId="16" type="noConversion"/>
  </si>
  <si>
    <t>WJAXOTTC2404520A</t>
    <phoneticPr fontId="16" type="noConversion"/>
  </si>
  <si>
    <t>4/22 비엘 및 서류 수정 요청함</t>
    <phoneticPr fontId="16" type="noConversion"/>
  </si>
  <si>
    <t>-&gt; 번복함 (기존 서류로 마감)</t>
    <phoneticPr fontId="16" type="noConversion"/>
  </si>
  <si>
    <t>GLC220d</t>
  </si>
  <si>
    <t>KORANDO SPORT</t>
  </si>
  <si>
    <t>BMW M5</t>
  </si>
  <si>
    <t>WDC0J0FB8JF355495</t>
  </si>
  <si>
    <t>KPACA4AE1HP288954</t>
  </si>
  <si>
    <t>WBSFV9101GGD77528</t>
  </si>
  <si>
    <t>PARTS 63OU</t>
    <phoneticPr fontId="16" type="noConversion"/>
  </si>
  <si>
    <t>TOTAL 67OU</t>
    <phoneticPr fontId="16" type="noConversion"/>
  </si>
  <si>
    <t>-&gt; 또 정정한다고 함 (수정 서류 제출)</t>
    <phoneticPr fontId="16" type="noConversion"/>
  </si>
  <si>
    <t>BKG : BW240422-55</t>
    <phoneticPr fontId="16" type="noConversion"/>
  </si>
  <si>
    <t>REF : 24MSSP027</t>
    <phoneticPr fontId="16" type="noConversion"/>
  </si>
  <si>
    <t>BKG : SEL1694301</t>
    <phoneticPr fontId="16" type="noConversion"/>
  </si>
  <si>
    <t>BKG : SEL1694693</t>
    <phoneticPr fontId="16" type="noConversion"/>
  </si>
  <si>
    <t>SITC NANSHA 406S</t>
  </si>
  <si>
    <t>조지아카고그룹 계약 운임</t>
    <phoneticPr fontId="16" type="noConversion"/>
  </si>
  <si>
    <t>O/F 조지아카고그룹 송금</t>
    <phoneticPr fontId="16" type="noConversion"/>
  </si>
  <si>
    <t>조지아카고그룹</t>
    <phoneticPr fontId="16" type="noConversion"/>
  </si>
  <si>
    <t>트랜스로드</t>
    <phoneticPr fontId="16" type="noConversion"/>
  </si>
  <si>
    <t>ONE</t>
  </si>
  <si>
    <t>KMHLC81UBCU033153</t>
  </si>
  <si>
    <t>WVWZZZ1KZCW273031</t>
  </si>
  <si>
    <t>WDDMH0BB5CJ040426</t>
  </si>
  <si>
    <t>WVWZZZAUZEW419866</t>
  </si>
  <si>
    <t>I40</t>
  </si>
  <si>
    <t>BENZ B200</t>
  </si>
  <si>
    <t>INV : C083</t>
    <phoneticPr fontId="16" type="noConversion"/>
  </si>
  <si>
    <t>계산서 발행 : 단테코퍼레이션</t>
    <phoneticPr fontId="16" type="noConversion"/>
  </si>
  <si>
    <t>PART 11 PK</t>
    <phoneticPr fontId="16" type="noConversion"/>
  </si>
  <si>
    <t>CARS 4 UN</t>
    <phoneticPr fontId="16" type="noConversion"/>
  </si>
  <si>
    <t>TOTAL 15 UN</t>
    <phoneticPr fontId="16" type="noConversion"/>
  </si>
  <si>
    <t>BKG : 238688431</t>
    <phoneticPr fontId="16" type="noConversion"/>
  </si>
  <si>
    <t>CONTRACT : PTIN00308A</t>
    <phoneticPr fontId="16" type="noConversion"/>
  </si>
  <si>
    <t>TCLU8286244</t>
    <phoneticPr fontId="16" type="noConversion"/>
  </si>
  <si>
    <t>4/23 송금 完</t>
    <phoneticPr fontId="16" type="noConversion"/>
  </si>
  <si>
    <t>4/29 작업</t>
    <phoneticPr fontId="16" type="noConversion"/>
  </si>
  <si>
    <t>WDDZF0EB6KA498756</t>
  </si>
  <si>
    <t>KNAPK81ABFA092731</t>
  </si>
  <si>
    <t>KMHS281BBKU152433</t>
  </si>
  <si>
    <t>MERCEDES BENZ E220d COUPE</t>
  </si>
  <si>
    <t>WDD1J1EB1JF054249</t>
  </si>
  <si>
    <t>KNAPH81BDJA467673</t>
  </si>
  <si>
    <t>KMHSW81UBGU599852</t>
  </si>
  <si>
    <t>KNAFK41BGHA732926</t>
  </si>
  <si>
    <t>KNAPS81ABFA031324</t>
  </si>
  <si>
    <t>K0009303</t>
    <phoneticPr fontId="16" type="noConversion"/>
  </si>
  <si>
    <t>통관 서류</t>
    <phoneticPr fontId="16" type="noConversion"/>
  </si>
  <si>
    <t>K0009330</t>
    <phoneticPr fontId="16" type="noConversion"/>
  </si>
  <si>
    <t>KNAPC813BFK715951</t>
  </si>
  <si>
    <t>KNAPX81CDNK084578</t>
  </si>
  <si>
    <t>KMHSW81UDFU432075</t>
  </si>
  <si>
    <t>KMHSU81UBFU409702</t>
  </si>
  <si>
    <t>KMHCT41BEGU981500</t>
  </si>
  <si>
    <t>KNAPK81ABFA117234</t>
  </si>
  <si>
    <t>KNAPK81ABHA329766</t>
  </si>
  <si>
    <t>KNAPH81ABFA100904</t>
  </si>
  <si>
    <t>WBA5E5107GG207132</t>
  </si>
  <si>
    <t>KNARK81BGMA019307</t>
  </si>
  <si>
    <t>WBA5E7106GG567018</t>
  </si>
  <si>
    <t>KMHSW81UBJU771424</t>
  </si>
  <si>
    <t>WDDHF9HBXGB282406</t>
  </si>
  <si>
    <t>KMHSW81UBGU544716</t>
  </si>
  <si>
    <t>KMHSW81UDGU700372</t>
  </si>
  <si>
    <t>KMHF141RBJA056885</t>
  </si>
  <si>
    <t>KNAPS81ABFA098549</t>
  </si>
  <si>
    <t>KNAPH81ABJA433740</t>
  </si>
  <si>
    <t>KNAPK81ABHA305167</t>
  </si>
  <si>
    <t>KMHD841UGGU025025</t>
  </si>
  <si>
    <t>KMHSW81UBFU449215</t>
  </si>
  <si>
    <t>KNAPK81ADGA220138</t>
  </si>
  <si>
    <t>KNAPG81ABFA107373</t>
  </si>
  <si>
    <t>KNAFK41BGJA763425</t>
  </si>
  <si>
    <t>KMHDG41DBFU439057</t>
  </si>
  <si>
    <t>KNAPS81ABFA010442</t>
  </si>
  <si>
    <t>KNAPK81ABGA214616</t>
  </si>
  <si>
    <t>KMHSW81UBGU558346</t>
  </si>
  <si>
    <t>KNARL81BGPA214836</t>
  </si>
  <si>
    <t>KMHFF41RBGA520256</t>
  </si>
  <si>
    <t>WDDZF0EB5HA135230</t>
  </si>
  <si>
    <t>KNAPS81ABFA004634</t>
  </si>
  <si>
    <t>CCLU7130184</t>
    <phoneticPr fontId="16" type="noConversion"/>
  </si>
  <si>
    <t>HSSU0000410</t>
    <phoneticPr fontId="16" type="noConversion"/>
  </si>
  <si>
    <t>K0009341</t>
    <phoneticPr fontId="16" type="noConversion"/>
  </si>
  <si>
    <t>HSSU0000451</t>
    <phoneticPr fontId="16" type="noConversion"/>
  </si>
  <si>
    <t>HSSU0000045</t>
    <phoneticPr fontId="16" type="noConversion"/>
  </si>
  <si>
    <t>K0009310</t>
    <phoneticPr fontId="16" type="noConversion"/>
  </si>
  <si>
    <t>HSSU0000338</t>
    <phoneticPr fontId="16" type="noConversion"/>
  </si>
  <si>
    <t>ZZDH57801</t>
    <phoneticPr fontId="16" type="noConversion"/>
  </si>
  <si>
    <t>REF : 1715737078112</t>
    <phoneticPr fontId="16" type="noConversion"/>
  </si>
  <si>
    <t>4/23 비엘 정정 요청 받음</t>
    <phoneticPr fontId="16" type="noConversion"/>
  </si>
  <si>
    <t>KNAGU411BKA331160</t>
  </si>
  <si>
    <t>KNAGU411BKA259427</t>
  </si>
  <si>
    <t>KNAGU411BKA334143</t>
  </si>
  <si>
    <t>KNAGU411BKA317652</t>
  </si>
  <si>
    <t>BKG : 238696104</t>
    <phoneticPr fontId="16" type="noConversion"/>
  </si>
  <si>
    <t>CIGSINDU2405MS01</t>
    <phoneticPr fontId="16" type="noConversion"/>
  </si>
  <si>
    <t>CIGSINDU2405MS08</t>
  </si>
  <si>
    <t>CIGSINDU2405MS07</t>
  </si>
  <si>
    <t>CIGSINDU2405MS06</t>
  </si>
  <si>
    <t>CIGSINDU2405MS05</t>
    <phoneticPr fontId="16" type="noConversion"/>
  </si>
  <si>
    <t>CIGSINDU2405MS04</t>
    <phoneticPr fontId="16" type="noConversion"/>
  </si>
  <si>
    <t>CIGSINDU2405MS03</t>
    <phoneticPr fontId="16" type="noConversion"/>
  </si>
  <si>
    <t>CIGSINDU2405Y001</t>
    <phoneticPr fontId="16" type="noConversion"/>
  </si>
  <si>
    <t>DOC : 5/02 AM</t>
    <phoneticPr fontId="16" type="noConversion"/>
  </si>
  <si>
    <t>HYUNDAI COURAGE 113E</t>
    <phoneticPr fontId="16" type="noConversion"/>
  </si>
  <si>
    <t>BKG : SELE80487700</t>
    <phoneticPr fontId="16" type="noConversion"/>
  </si>
  <si>
    <t>BKG : SELE80492300</t>
    <phoneticPr fontId="16" type="noConversion"/>
  </si>
  <si>
    <t>4/30 작업</t>
  </si>
  <si>
    <t>4/30 작업</t>
    <phoneticPr fontId="16" type="noConversion"/>
  </si>
  <si>
    <t>F/D : POTI, GEORGIA</t>
    <phoneticPr fontId="16" type="noConversion"/>
  </si>
  <si>
    <t>앰티상차 : 4/29</t>
    <phoneticPr fontId="16" type="noConversion"/>
  </si>
  <si>
    <t>엠티상차 : 4/29</t>
    <phoneticPr fontId="16" type="noConversion"/>
  </si>
  <si>
    <t>KMHS381BBLU260744</t>
    <phoneticPr fontId="16" type="noConversion"/>
  </si>
  <si>
    <t>DOC : 4/30 FULL</t>
    <phoneticPr fontId="16" type="noConversion"/>
  </si>
  <si>
    <t>계산서 : 서울무역</t>
    <phoneticPr fontId="16" type="noConversion"/>
  </si>
  <si>
    <t>운임 : $2,600</t>
    <phoneticPr fontId="16" type="noConversion"/>
  </si>
  <si>
    <t>쇼링 : 48만 (부가세 O)</t>
    <phoneticPr fontId="16" type="noConversion"/>
  </si>
  <si>
    <t>캐리어 : 8만 (부가세 O)</t>
    <phoneticPr fontId="16" type="noConversion"/>
  </si>
  <si>
    <t>체크 비엘 마감 : 5/02 FULL</t>
    <phoneticPr fontId="16" type="noConversion"/>
  </si>
  <si>
    <t>WAUZZZ4GXDN128664</t>
    <phoneticPr fontId="16" type="noConversion"/>
  </si>
  <si>
    <t>CMAU8502329</t>
    <phoneticPr fontId="16" type="noConversion"/>
  </si>
  <si>
    <t>KNAPG81ABKA531829</t>
  </si>
  <si>
    <t>SEL1694693</t>
    <phoneticPr fontId="16" type="noConversion"/>
  </si>
  <si>
    <t>KMHS281BBLU280512</t>
  </si>
  <si>
    <t>KMHR281ABMU185249</t>
  </si>
  <si>
    <t>SI : 467053601</t>
    <phoneticPr fontId="16" type="noConversion"/>
  </si>
  <si>
    <t>4/24 정정 완료 : 정정비 화주 청구</t>
    <phoneticPr fontId="16" type="noConversion"/>
  </si>
  <si>
    <t>+5만</t>
    <phoneticPr fontId="16" type="noConversion"/>
  </si>
  <si>
    <t>SEL1694301</t>
    <phoneticPr fontId="16" type="noConversion"/>
  </si>
  <si>
    <t>KNAP6812GLK783021</t>
  </si>
  <si>
    <t>KMHS281BBLU237197</t>
  </si>
  <si>
    <t>KMHJ381ABJU552863</t>
  </si>
  <si>
    <t>KMHS281BBLU271836</t>
  </si>
  <si>
    <t>SI : 467055116</t>
    <phoneticPr fontId="16" type="noConversion"/>
  </si>
  <si>
    <t>APHU6348704</t>
    <phoneticPr fontId="16" type="noConversion"/>
  </si>
  <si>
    <t>TRLU7639372</t>
    <phoneticPr fontId="16" type="noConversion"/>
  </si>
  <si>
    <t>KMHR581EDPU580387</t>
  </si>
  <si>
    <t>KMHR581EDNU462809</t>
  </si>
  <si>
    <t>KNAM241BBPA056975</t>
  </si>
  <si>
    <t>CNCA : 441365</t>
    <phoneticPr fontId="16" type="noConversion"/>
  </si>
  <si>
    <t>KMTMC81CDMU035394</t>
  </si>
  <si>
    <t>KNAET812GLK005566</t>
  </si>
  <si>
    <t>PORSCHE 911</t>
  </si>
  <si>
    <t>WP0AB2996ES120201</t>
  </si>
  <si>
    <t>KMHJ3817GLU160833</t>
    <phoneticPr fontId="16" type="noConversion"/>
  </si>
  <si>
    <t>4/23 OBL</t>
    <phoneticPr fontId="16" type="noConversion"/>
  </si>
  <si>
    <t>CONCERTO 480W</t>
    <phoneticPr fontId="16" type="noConversion"/>
  </si>
  <si>
    <t>DOC : 4/29 AM</t>
    <phoneticPr fontId="16" type="noConversion"/>
  </si>
  <si>
    <t>BKG : 6383416990</t>
    <phoneticPr fontId="16" type="noConversion"/>
  </si>
  <si>
    <t>4/25 CNCA</t>
    <phoneticPr fontId="16" type="noConversion"/>
  </si>
  <si>
    <t>TWSC24041659</t>
    <phoneticPr fontId="16" type="noConversion"/>
  </si>
  <si>
    <t>TWSC24041661</t>
  </si>
  <si>
    <t>TWSC24041660</t>
    <phoneticPr fontId="16" type="noConversion"/>
  </si>
  <si>
    <t>CMAU5103222</t>
    <phoneticPr fontId="16" type="noConversion"/>
  </si>
  <si>
    <t>KNAD6814BKS287104</t>
    <phoneticPr fontId="16" type="noConversion"/>
  </si>
  <si>
    <t>HS43112404052G</t>
  </si>
  <si>
    <t>HS43112404052D</t>
  </si>
  <si>
    <t>HS43112404052F</t>
  </si>
  <si>
    <t>HS43112404052B</t>
  </si>
  <si>
    <t>HS43112404052C</t>
  </si>
  <si>
    <t>HMM / 트랜스로</t>
  </si>
  <si>
    <t>BKG : SELA56067700</t>
    <phoneticPr fontId="16" type="noConversion"/>
  </si>
  <si>
    <t>BKG : SELA25975500</t>
    <phoneticPr fontId="16" type="noConversion"/>
  </si>
  <si>
    <t>DOC : 4/29 FULL</t>
    <phoneticPr fontId="16" type="noConversion"/>
  </si>
  <si>
    <t>4/25 송금 完</t>
    <phoneticPr fontId="16" type="noConversion"/>
  </si>
  <si>
    <t>MAERSK / PLC</t>
  </si>
  <si>
    <t>HS43112404052E</t>
    <phoneticPr fontId="16" type="noConversion"/>
  </si>
  <si>
    <t>HS43112404052</t>
    <phoneticPr fontId="16" type="noConversion"/>
  </si>
  <si>
    <t>HS43112404057</t>
    <phoneticPr fontId="16" type="noConversion"/>
  </si>
  <si>
    <t>4/24 입금 完</t>
    <phoneticPr fontId="16" type="noConversion"/>
  </si>
  <si>
    <t>운송료 : 120만원</t>
    <phoneticPr fontId="16" type="noConversion"/>
  </si>
  <si>
    <t>5/07~8 작업</t>
    <phoneticPr fontId="16" type="noConversion"/>
  </si>
  <si>
    <t>KMTC SEOUL 406S</t>
    <phoneticPr fontId="16" type="noConversion"/>
  </si>
  <si>
    <t>4/25 SUR</t>
    <phoneticPr fontId="16" type="noConversion"/>
  </si>
  <si>
    <t>BKG : 238810046</t>
    <phoneticPr fontId="16" type="noConversion"/>
  </si>
  <si>
    <t>BKG : 238810174</t>
    <phoneticPr fontId="16" type="noConversion"/>
  </si>
  <si>
    <t>BKG : 238810244</t>
    <phoneticPr fontId="16" type="noConversion"/>
  </si>
  <si>
    <t>프리미엄 / 가나</t>
    <phoneticPr fontId="16" type="noConversion"/>
  </si>
  <si>
    <t>KMHLL41ABMU013032</t>
    <phoneticPr fontId="16" type="noConversion"/>
  </si>
  <si>
    <t>KNAG541BBMA103159</t>
    <phoneticPr fontId="16" type="noConversion"/>
  </si>
  <si>
    <t>KMHS381HHMU372972</t>
    <phoneticPr fontId="16" type="noConversion"/>
  </si>
  <si>
    <t>24H0207952</t>
  </si>
  <si>
    <t>윈사비스 : TWSC24041660~61</t>
    <phoneticPr fontId="16" type="noConversion"/>
  </si>
  <si>
    <t>변경 전)KMTC TIANJIN 2405S</t>
    <phoneticPr fontId="16" type="noConversion"/>
  </si>
  <si>
    <t>KMTC PENANG 2405S</t>
    <phoneticPr fontId="16" type="noConversion"/>
  </si>
  <si>
    <t>KSA339962</t>
    <phoneticPr fontId="16" type="noConversion"/>
  </si>
  <si>
    <t>SELTOS</t>
  </si>
  <si>
    <t>HMMU6380150</t>
    <phoneticPr fontId="16" type="noConversion"/>
  </si>
  <si>
    <t>WBA11DG08N5U73571</t>
  </si>
  <si>
    <t>KNAEP812GNK196053</t>
  </si>
  <si>
    <t>KNAER812GPK369881</t>
  </si>
  <si>
    <t>KNCSJZ76BNK541217</t>
  </si>
  <si>
    <t>KMJWA37JBCU407851</t>
  </si>
  <si>
    <t>KMJWA37KBDU534080</t>
  </si>
  <si>
    <t>KMJWA37KBCU444739</t>
  </si>
  <si>
    <t>TGBU6334952</t>
    <phoneticPr fontId="16" type="noConversion"/>
  </si>
  <si>
    <t>24H0207772</t>
    <phoneticPr fontId="16" type="noConversion"/>
  </si>
  <si>
    <t>에이치에스해운</t>
    <phoneticPr fontId="16" type="noConversion"/>
  </si>
  <si>
    <t>MAEU238696104</t>
    <phoneticPr fontId="16" type="noConversion"/>
  </si>
  <si>
    <t>MAEU238688431</t>
    <phoneticPr fontId="16" type="noConversion"/>
  </si>
  <si>
    <t>PLC 쇼링</t>
    <phoneticPr fontId="16" type="noConversion"/>
  </si>
  <si>
    <t>121-86-30824</t>
    <phoneticPr fontId="16" type="noConversion"/>
  </si>
  <si>
    <t>휴일수당 (+5만)</t>
    <phoneticPr fontId="16" type="noConversion"/>
  </si>
  <si>
    <t>KNAJE55136K207961</t>
    <phoneticPr fontId="16" type="noConversion"/>
  </si>
  <si>
    <t>KNAPC813BDK469155</t>
    <phoneticPr fontId="16" type="noConversion"/>
  </si>
  <si>
    <t>KNABA24438T579380</t>
    <phoneticPr fontId="16" type="noConversion"/>
  </si>
  <si>
    <t>KNALB41ABGA029790</t>
    <phoneticPr fontId="16" type="noConversion"/>
  </si>
  <si>
    <t>TWSC24041781</t>
  </si>
  <si>
    <t>TWSC24041782</t>
    <phoneticPr fontId="16" type="noConversion"/>
  </si>
  <si>
    <t>TWSC24041783</t>
    <phoneticPr fontId="16" type="noConversion"/>
  </si>
  <si>
    <t>KNAPK81BDHA351051</t>
    <phoneticPr fontId="16" type="noConversion"/>
  </si>
  <si>
    <t>TWSC24041786</t>
  </si>
  <si>
    <t>TWSC24041787</t>
    <phoneticPr fontId="16" type="noConversion"/>
  </si>
  <si>
    <t>TWSC24041788</t>
    <phoneticPr fontId="16" type="noConversion"/>
  </si>
  <si>
    <t>TWSC24041797</t>
  </si>
  <si>
    <t>TWSC24041798</t>
  </si>
  <si>
    <t>MLT 계산서 발행 O</t>
    <phoneticPr fontId="16" type="noConversion"/>
  </si>
  <si>
    <t>KNAFU415BCA501936</t>
  </si>
  <si>
    <t>WDDHF5FB3CA596636</t>
  </si>
  <si>
    <t>KMHDH41DBCU300011</t>
  </si>
  <si>
    <t>KMHEC41BBAA085298</t>
  </si>
  <si>
    <t>KMHTE61DGDU078346</t>
  </si>
  <si>
    <t>KMHTE61DBCU028809</t>
  </si>
  <si>
    <t>KMHTE61DBCU073809</t>
  </si>
  <si>
    <t>KMHTE61DBCU001059</t>
  </si>
  <si>
    <t>KMHTE61DBCU051555</t>
  </si>
  <si>
    <t>TCKU6202503</t>
    <phoneticPr fontId="16" type="noConversion"/>
  </si>
  <si>
    <t>딜레이전) XIN MING ZHOU 20 3442UW</t>
    <phoneticPr fontId="16" type="noConversion"/>
  </si>
  <si>
    <t>KUO LONG 0XSK1S1MA</t>
    <phoneticPr fontId="16" type="noConversion"/>
  </si>
  <si>
    <t>시몬</t>
    <phoneticPr fontId="16" type="noConversion"/>
  </si>
  <si>
    <t>HYUNDAI COURAGE 0112W</t>
    <phoneticPr fontId="16" type="noConversion"/>
  </si>
  <si>
    <t>DOC : 5/07 AM</t>
    <phoneticPr fontId="16" type="noConversion"/>
  </si>
  <si>
    <t>SEGU4906498</t>
    <phoneticPr fontId="16" type="noConversion"/>
  </si>
  <si>
    <t>TWSC24041780</t>
    <phoneticPr fontId="16" type="noConversion"/>
  </si>
  <si>
    <t>4/29 포티 -&gt; 바쿠 운송 시작</t>
    <phoneticPr fontId="16" type="noConversion"/>
  </si>
  <si>
    <t>HS43112404057A</t>
    <phoneticPr fontId="16" type="noConversion"/>
  </si>
  <si>
    <t>4/30~5/02 작업</t>
    <phoneticPr fontId="16" type="noConversion"/>
  </si>
  <si>
    <t>1J4NF5FB0AD577674</t>
    <phoneticPr fontId="16" type="noConversion"/>
  </si>
  <si>
    <t>BKG : SELA18555900</t>
    <phoneticPr fontId="16" type="noConversion"/>
  </si>
  <si>
    <t>1N4AL3AP3FC452031</t>
    <phoneticPr fontId="16" type="noConversion"/>
  </si>
  <si>
    <t>WDDHF5FB7DA704449</t>
    <phoneticPr fontId="16" type="noConversion"/>
  </si>
  <si>
    <t>WDDGF4JB5CA568673</t>
    <phoneticPr fontId="16" type="noConversion"/>
  </si>
  <si>
    <t>MRSU5731088</t>
    <phoneticPr fontId="16" type="noConversion"/>
  </si>
  <si>
    <t>KR0425547</t>
    <phoneticPr fontId="16" type="noConversion"/>
  </si>
  <si>
    <t>1C4BJWF50DL637812</t>
    <phoneticPr fontId="16" type="noConversion"/>
  </si>
  <si>
    <t>KMHSW81UBJU822924</t>
    <phoneticPr fontId="16" type="noConversion"/>
  </si>
  <si>
    <t>KNAB2518BMT741399</t>
    <phoneticPr fontId="16" type="noConversion"/>
  </si>
  <si>
    <t>KNAPF81ABLA629261</t>
    <phoneticPr fontId="16" type="noConversion"/>
  </si>
  <si>
    <t>KMHS281BBLU251891</t>
    <phoneticPr fontId="16" type="noConversion"/>
  </si>
  <si>
    <t>WDDHF8BB6GB271745</t>
    <phoneticPr fontId="16" type="noConversion"/>
  </si>
  <si>
    <t>4/29 송금 完</t>
    <phoneticPr fontId="16" type="noConversion"/>
  </si>
  <si>
    <t>INV : C362</t>
    <phoneticPr fontId="16" type="noConversion"/>
  </si>
  <si>
    <t>CIGSINDU2405MS02</t>
    <phoneticPr fontId="16" type="noConversion"/>
  </si>
  <si>
    <t>딜레이전) HARMONY YUNGANG 24033W</t>
    <phoneticPr fontId="16" type="noConversion"/>
  </si>
  <si>
    <t>1차딜레이) HARMONY YUNGANG 24034W</t>
    <phoneticPr fontId="16" type="noConversion"/>
  </si>
  <si>
    <t>DOC : 5/03 AM</t>
    <phoneticPr fontId="16" type="noConversion"/>
  </si>
  <si>
    <t>캐리어 : 14만원</t>
    <phoneticPr fontId="16" type="noConversion"/>
  </si>
  <si>
    <t>창일 캐리어</t>
    <phoneticPr fontId="16" type="noConversion"/>
  </si>
  <si>
    <t>인천 - 민스크, 벨라루스</t>
    <phoneticPr fontId="16" type="noConversion"/>
  </si>
  <si>
    <t>REF : 24MSSP028</t>
    <phoneticPr fontId="16" type="noConversion"/>
  </si>
  <si>
    <t>BKG : PANSEL24047354</t>
    <phoneticPr fontId="16" type="noConversion"/>
  </si>
  <si>
    <t>4/30 ~ 5/01 작업</t>
    <phoneticPr fontId="16" type="noConversion"/>
  </si>
  <si>
    <t>MINSK, BYELORUSSIA</t>
    <phoneticPr fontId="16" type="noConversion"/>
  </si>
  <si>
    <t>KMHS281ABLU269288</t>
  </si>
  <si>
    <t>KMHS281BBLU232506</t>
  </si>
  <si>
    <t>KNAF141BELA893538</t>
  </si>
  <si>
    <t>4/29 입금 完</t>
    <phoneticPr fontId="16" type="noConversion"/>
  </si>
  <si>
    <t>REVERENCE 2090W</t>
    <phoneticPr fontId="16" type="noConversion"/>
  </si>
  <si>
    <t>A03395</t>
    <phoneticPr fontId="16" type="noConversion"/>
  </si>
  <si>
    <t>모선 변경 전) SITC NANSHA 406S</t>
    <phoneticPr fontId="16" type="noConversion"/>
  </si>
  <si>
    <t>ADAMS 419S</t>
    <phoneticPr fontId="16" type="noConversion"/>
  </si>
  <si>
    <t>인천 - 부르가스, 불가리아</t>
    <phoneticPr fontId="16" type="noConversion"/>
  </si>
  <si>
    <t>COSU6383416990</t>
    <phoneticPr fontId="16" type="noConversion"/>
  </si>
  <si>
    <t>CIPL</t>
    <phoneticPr fontId="16" type="noConversion"/>
  </si>
  <si>
    <t>계근표</t>
    <phoneticPr fontId="16" type="noConversion"/>
  </si>
  <si>
    <t>작업 사진</t>
    <phoneticPr fontId="16" type="noConversion"/>
  </si>
  <si>
    <t>BKG : 238958983</t>
    <phoneticPr fontId="16" type="noConversion"/>
  </si>
  <si>
    <t>BKG : 238959018</t>
    <phoneticPr fontId="16" type="noConversion"/>
  </si>
  <si>
    <t>BKG : 238959029</t>
    <phoneticPr fontId="16" type="noConversion"/>
  </si>
  <si>
    <t>BKG : 238959033</t>
    <phoneticPr fontId="16" type="noConversion"/>
  </si>
  <si>
    <t>MMAU5548624</t>
    <phoneticPr fontId="16" type="noConversion"/>
  </si>
  <si>
    <t>USED FRONT FENDER</t>
  </si>
  <si>
    <t>USED FRONT PANEL</t>
  </si>
  <si>
    <t>USED FRONT HEADLAMP</t>
  </si>
  <si>
    <t>USED HOOD</t>
  </si>
  <si>
    <t>345</t>
    <phoneticPr fontId="16" type="noConversion"/>
  </si>
  <si>
    <t>13</t>
    <phoneticPr fontId="16" type="noConversion"/>
  </si>
  <si>
    <t>4</t>
    <phoneticPr fontId="16" type="noConversion"/>
  </si>
  <si>
    <t>182</t>
    <phoneticPr fontId="16" type="noConversion"/>
  </si>
  <si>
    <t>16</t>
    <phoneticPr fontId="16" type="noConversion"/>
  </si>
  <si>
    <t>4/22~4/29 작업 함</t>
    <phoneticPr fontId="16" type="noConversion"/>
  </si>
  <si>
    <t>5/03 작업</t>
    <phoneticPr fontId="16" type="noConversion"/>
  </si>
  <si>
    <t>+랩핑</t>
    <phoneticPr fontId="16" type="noConversion"/>
  </si>
  <si>
    <t>2차 모선)HARMONY YUNGANG 24035W</t>
    <phoneticPr fontId="16" type="noConversion"/>
  </si>
  <si>
    <t>4/30 입금 完</t>
    <phoneticPr fontId="16" type="noConversion"/>
  </si>
  <si>
    <t>쇼링비 : 68만원</t>
    <phoneticPr fontId="16" type="noConversion"/>
  </si>
  <si>
    <t>작업사진</t>
    <phoneticPr fontId="16" type="noConversion"/>
  </si>
  <si>
    <t>KRAP29410</t>
    <phoneticPr fontId="16" type="noConversion"/>
  </si>
  <si>
    <t>4/30 송금 完</t>
    <phoneticPr fontId="16" type="noConversion"/>
  </si>
  <si>
    <t>쇼링비 프로 -&gt; 코렉스</t>
    <phoneticPr fontId="16" type="noConversion"/>
  </si>
  <si>
    <t>BKG : SELA10300000</t>
    <phoneticPr fontId="16" type="noConversion"/>
  </si>
  <si>
    <t>TGBU9703360</t>
    <phoneticPr fontId="16" type="noConversion"/>
  </si>
  <si>
    <t>KRAP29125</t>
    <phoneticPr fontId="16" type="noConversion"/>
  </si>
  <si>
    <t>TWSC24050181</t>
    <phoneticPr fontId="16" type="noConversion"/>
  </si>
  <si>
    <t>운임 청구 : 컨사이니 (C364)</t>
    <phoneticPr fontId="16" type="noConversion"/>
  </si>
  <si>
    <t>TWSC24041799</t>
    <phoneticPr fontId="16" type="noConversion"/>
  </si>
  <si>
    <t>SELA56067700</t>
    <phoneticPr fontId="16" type="noConversion"/>
  </si>
  <si>
    <t>SELA25975500</t>
    <phoneticPr fontId="16" type="noConversion"/>
  </si>
  <si>
    <t>COSU6383416991</t>
    <phoneticPr fontId="16" type="noConversion"/>
  </si>
  <si>
    <t>BSIU9339420</t>
    <phoneticPr fontId="16" type="noConversion"/>
  </si>
  <si>
    <t>24H0209451</t>
    <phoneticPr fontId="16" type="noConversion"/>
  </si>
  <si>
    <t>BKG : SEL1704533</t>
    <phoneticPr fontId="16" type="noConversion"/>
  </si>
  <si>
    <t>QUOTATION : QSPOT5823782</t>
    <phoneticPr fontId="16" type="noConversion"/>
  </si>
  <si>
    <t>DOC : 5/13 AM</t>
    <phoneticPr fontId="16" type="noConversion"/>
  </si>
  <si>
    <t>HARMONY YUNGANG 24034W</t>
    <phoneticPr fontId="16" type="noConversion"/>
  </si>
  <si>
    <t>TCNU8800690</t>
    <phoneticPr fontId="16" type="noConversion"/>
  </si>
  <si>
    <t>KR0423556</t>
    <phoneticPr fontId="16" type="noConversion"/>
  </si>
  <si>
    <t>ONEYSELE80487700</t>
    <phoneticPr fontId="16" type="noConversion"/>
  </si>
  <si>
    <t>SEL1704533</t>
    <phoneticPr fontId="16" type="noConversion"/>
  </si>
  <si>
    <t>운송 오더 완료</t>
    <phoneticPr fontId="16" type="noConversion"/>
  </si>
  <si>
    <t>5/09 오전9 작업</t>
    <phoneticPr fontId="16" type="noConversion"/>
  </si>
  <si>
    <t>BMW 550I</t>
    <phoneticPr fontId="16" type="noConversion"/>
  </si>
  <si>
    <t>KR0423526</t>
    <phoneticPr fontId="16" type="noConversion"/>
  </si>
  <si>
    <t>MIEU0014543</t>
    <phoneticPr fontId="16" type="noConversion"/>
  </si>
  <si>
    <t>TWSC24050277</t>
    <phoneticPr fontId="16" type="noConversion"/>
  </si>
  <si>
    <t>TWSC24050278</t>
    <phoneticPr fontId="16" type="noConversion"/>
  </si>
  <si>
    <t>TWSC24050279</t>
    <phoneticPr fontId="16" type="noConversion"/>
  </si>
  <si>
    <t>1N4AL3AP3HC105303</t>
  </si>
  <si>
    <t>1N4AL3AP0HC105307</t>
  </si>
  <si>
    <t>1HGCR3680DA510191</t>
  </si>
  <si>
    <t>1G1155S38GU149150</t>
  </si>
  <si>
    <t>KNARL81BGMA009379</t>
  </si>
  <si>
    <t>KNARM81FHMA071840</t>
  </si>
  <si>
    <t>KMHJ381ABLU234700</t>
  </si>
  <si>
    <t>MRSU5850127</t>
  </si>
  <si>
    <t>KR0423027</t>
  </si>
  <si>
    <t>JEEP COMPASS</t>
    <phoneticPr fontId="16" type="noConversion"/>
  </si>
  <si>
    <t>MATTRESSES 7UNITS / ICECREAM REFRIGERATOR 1UNIT/ PIANO 1UNIT</t>
    <phoneticPr fontId="16" type="noConversion"/>
  </si>
  <si>
    <t>05/07 화 작업</t>
    <phoneticPr fontId="16" type="noConversion"/>
  </si>
  <si>
    <t>KMHHC81BEPU037053</t>
  </si>
  <si>
    <t>KMHK3813GMU745311</t>
  </si>
  <si>
    <t>KMHL141EBLA057825</t>
  </si>
  <si>
    <t>KNAG341ABLA032412</t>
  </si>
  <si>
    <t>KNAP681ABLK842976</t>
  </si>
  <si>
    <t>KMHK2817GLU475937</t>
  </si>
  <si>
    <t>KMHK3816GKU338748</t>
  </si>
  <si>
    <t>KNAG241ABLA015065</t>
  </si>
  <si>
    <t>KNAG541BBLA015628</t>
  </si>
  <si>
    <t>KMHF341NBMA445389</t>
  </si>
  <si>
    <t>KMHD741EEKU898338</t>
  </si>
  <si>
    <t>KNAG241ABLA052532</t>
  </si>
  <si>
    <t>KNAG241ABNA178472</t>
  </si>
  <si>
    <t>KNAGT411BLA392186</t>
  </si>
  <si>
    <t>KMHL141EBLA059443</t>
  </si>
  <si>
    <t>KNAGS411BHA125660</t>
  </si>
  <si>
    <t>BKG : SELA89838700</t>
    <phoneticPr fontId="16" type="noConversion"/>
  </si>
  <si>
    <t>DOC : 05/10 금AM</t>
    <phoneticPr fontId="16" type="noConversion"/>
  </si>
  <si>
    <t>05/08 수 작업</t>
    <phoneticPr fontId="16" type="noConversion"/>
  </si>
  <si>
    <t>BKG : SELA68333000</t>
    <phoneticPr fontId="16" type="noConversion"/>
  </si>
  <si>
    <t>KOCU5132140</t>
  </si>
  <si>
    <t>24H0209483</t>
  </si>
  <si>
    <t>CIG / 망고카</t>
    <phoneticPr fontId="16" type="noConversion"/>
  </si>
  <si>
    <t>GOLF 2.0 TDI</t>
  </si>
  <si>
    <t>WVWZZZ1KZCW309149</t>
  </si>
  <si>
    <t>WVWZZZ1KZDW097538</t>
  </si>
  <si>
    <t>A6 3.0 TDI QUATTRO</t>
  </si>
  <si>
    <t>KMHD251UBEU118884</t>
  </si>
  <si>
    <t>Q5 2.0 TDI QUATTRO</t>
    <phoneticPr fontId="16" type="noConversion"/>
  </si>
  <si>
    <t>KOCU4168200</t>
    <phoneticPr fontId="16" type="noConversion"/>
  </si>
  <si>
    <t>24H0209603</t>
    <phoneticPr fontId="16" type="noConversion"/>
  </si>
  <si>
    <t xml:space="preserve">운임 청구 : </t>
    <phoneticPr fontId="16" type="noConversion"/>
  </si>
  <si>
    <t>키노, 스타스카스</t>
    <phoneticPr fontId="16" type="noConversion"/>
  </si>
  <si>
    <t>HONDA ACCORD</t>
    <phoneticPr fontId="16" type="noConversion"/>
  </si>
  <si>
    <t>SC</t>
  </si>
  <si>
    <t>SC</t>
    <phoneticPr fontId="16" type="noConversion"/>
  </si>
  <si>
    <t>BMW 520I</t>
    <phoneticPr fontId="16" type="noConversion"/>
  </si>
  <si>
    <t>KINO</t>
    <phoneticPr fontId="16" type="noConversion"/>
  </si>
  <si>
    <t>스타르스 / 이레</t>
    <phoneticPr fontId="16" type="noConversion"/>
  </si>
  <si>
    <t>05/10 오전9시 작업</t>
    <phoneticPr fontId="16" type="noConversion"/>
  </si>
  <si>
    <t>05/09 목 작업</t>
    <phoneticPr fontId="16" type="noConversion"/>
  </si>
  <si>
    <t>HYUNDAI JUPITER 037E</t>
    <phoneticPr fontId="16" type="noConversion"/>
  </si>
  <si>
    <t>ONE / K2</t>
    <phoneticPr fontId="16" type="noConversion"/>
  </si>
  <si>
    <t>5/08 작업</t>
    <phoneticPr fontId="16" type="noConversion"/>
  </si>
  <si>
    <t>DOC : 5/08 AM</t>
    <phoneticPr fontId="16" type="noConversion"/>
  </si>
  <si>
    <t>5/08 HBL SUR</t>
    <phoneticPr fontId="16" type="noConversion"/>
  </si>
  <si>
    <t>5/08 MBL WAYBILL</t>
    <phoneticPr fontId="16" type="noConversion"/>
  </si>
  <si>
    <t>BKG : SELE92045700</t>
    <phoneticPr fontId="16" type="noConversion"/>
  </si>
  <si>
    <t>BKG : SELE92048300</t>
    <phoneticPr fontId="16" type="noConversion"/>
  </si>
  <si>
    <t>BKG : SELE92056900</t>
    <phoneticPr fontId="16" type="noConversion"/>
  </si>
  <si>
    <t>5/02 입금 完</t>
    <phoneticPr fontId="16" type="noConversion"/>
  </si>
  <si>
    <t>상차지 : 부곡</t>
    <phoneticPr fontId="16" type="noConversion"/>
  </si>
  <si>
    <t>HYUNDAI JUPITER V.0036W</t>
    <phoneticPr fontId="16" type="noConversion"/>
  </si>
  <si>
    <t>MAEU238810046</t>
    <phoneticPr fontId="16" type="noConversion"/>
  </si>
  <si>
    <t>MAEU238810174</t>
    <phoneticPr fontId="16" type="noConversion"/>
  </si>
  <si>
    <t>MAEU238810244</t>
    <phoneticPr fontId="16" type="noConversion"/>
  </si>
  <si>
    <t>KR0427501</t>
    <phoneticPr fontId="16" type="noConversion"/>
  </si>
  <si>
    <t>운송료 : 33만원</t>
    <phoneticPr fontId="16" type="noConversion"/>
  </si>
  <si>
    <t>쇼링비 : 화주 정산</t>
    <phoneticPr fontId="16" type="noConversion"/>
  </si>
  <si>
    <t>운송료 : 65만원</t>
    <phoneticPr fontId="16" type="noConversion"/>
  </si>
  <si>
    <t>BKG : SELA69861100</t>
    <phoneticPr fontId="16" type="noConversion"/>
  </si>
  <si>
    <t>ACCORD</t>
    <phoneticPr fontId="16" type="noConversion"/>
  </si>
  <si>
    <t>KNAG141ABMA102865</t>
    <phoneticPr fontId="16" type="noConversion"/>
  </si>
  <si>
    <t>1HGCR2680EA510781</t>
    <phoneticPr fontId="16" type="noConversion"/>
  </si>
  <si>
    <t>BKG : PANSEL2405552001</t>
    <phoneticPr fontId="16" type="noConversion"/>
  </si>
  <si>
    <t>RELEASE : MWWJ240503INCA</t>
    <phoneticPr fontId="16" type="noConversion"/>
  </si>
  <si>
    <t>DOC : 5/14 AM</t>
    <phoneticPr fontId="16" type="noConversion"/>
  </si>
  <si>
    <t>KR0427702</t>
  </si>
  <si>
    <t>REVERENCE 2092W</t>
    <phoneticPr fontId="16" type="noConversion"/>
  </si>
  <si>
    <t>KRAQ15830</t>
    <phoneticPr fontId="16" type="noConversion"/>
  </si>
  <si>
    <t>KMHFF41RBFA431522</t>
  </si>
  <si>
    <t>KNALB41ABGA016174</t>
  </si>
  <si>
    <t>KMHSW81UBGU615397</t>
  </si>
  <si>
    <t>KMHFF41RBFA437368</t>
  </si>
  <si>
    <t>TGBU4655378</t>
    <phoneticPr fontId="16" type="noConversion"/>
  </si>
  <si>
    <t>KR0427304</t>
    <phoneticPr fontId="16" type="noConversion"/>
  </si>
  <si>
    <t>KMHSU81UBFU442924</t>
  </si>
  <si>
    <t>KNAPS81ABFA096195</t>
  </si>
  <si>
    <t>WDDZF0EB6HA151856</t>
  </si>
  <si>
    <t>TRHU5100172</t>
    <phoneticPr fontId="16" type="noConversion"/>
  </si>
  <si>
    <t>KRAQ15828</t>
    <phoneticPr fontId="16" type="noConversion"/>
  </si>
  <si>
    <t>KNAME81ABFS072426</t>
  </si>
  <si>
    <t>WBA5E5102FG061849</t>
  </si>
  <si>
    <t>WBA3D3104FK471998</t>
  </si>
  <si>
    <t>KMHFF41RBGA494876</t>
  </si>
  <si>
    <t>5/08 WAYBILL</t>
    <phoneticPr fontId="16" type="noConversion"/>
  </si>
  <si>
    <t>ONEU5027063</t>
    <phoneticPr fontId="16" type="noConversion"/>
  </si>
  <si>
    <t>KRAP29647</t>
    <phoneticPr fontId="16" type="noConversion"/>
  </si>
  <si>
    <t>DOC : 5/10 AM</t>
    <phoneticPr fontId="16" type="noConversion"/>
  </si>
  <si>
    <t>CTN : O7L9I1JV</t>
    <phoneticPr fontId="16" type="noConversion"/>
  </si>
  <si>
    <t>CAXU9213314</t>
    <phoneticPr fontId="16" type="noConversion"/>
  </si>
  <si>
    <t>TCKU6935054</t>
    <phoneticPr fontId="16" type="noConversion"/>
  </si>
  <si>
    <t>SI 마감 시 COLLECT 로 제출</t>
    <phoneticPr fontId="16" type="noConversion"/>
  </si>
  <si>
    <t>L8540924</t>
  </si>
  <si>
    <t>5/21 작업</t>
    <phoneticPr fontId="16" type="noConversion"/>
  </si>
  <si>
    <t>BKG : 238585971</t>
    <phoneticPr fontId="16" type="noConversion"/>
  </si>
  <si>
    <t>BKG : 238585996</t>
    <phoneticPr fontId="16" type="noConversion"/>
  </si>
  <si>
    <t>BKG : 238586020</t>
    <phoneticPr fontId="16" type="noConversion"/>
  </si>
  <si>
    <t>캐리어 : 42만원</t>
    <phoneticPr fontId="16" type="noConversion"/>
  </si>
  <si>
    <t>대당 14만</t>
    <phoneticPr fontId="16" type="noConversion"/>
  </si>
  <si>
    <t>HYUNDAI PLUTO 0037W</t>
    <phoneticPr fontId="16" type="noConversion"/>
  </si>
  <si>
    <t>KRAQ15869</t>
    <phoneticPr fontId="16" type="noConversion"/>
  </si>
  <si>
    <t>+30만</t>
    <phoneticPr fontId="16" type="noConversion"/>
  </si>
  <si>
    <t>BKG : 24864314</t>
    <phoneticPr fontId="16" type="noConversion"/>
  </si>
  <si>
    <t>REF : 24MSSP029</t>
    <phoneticPr fontId="16" type="noConversion"/>
  </si>
  <si>
    <t>TAEWOONG</t>
  </si>
  <si>
    <t>BKG : 91615768</t>
    <phoneticPr fontId="16" type="noConversion"/>
  </si>
  <si>
    <t>REF : 24MSSP030</t>
    <phoneticPr fontId="16" type="noConversion"/>
  </si>
  <si>
    <t>BKG : 12826192</t>
    <phoneticPr fontId="16" type="noConversion"/>
  </si>
  <si>
    <t>REF : 24MSSP031</t>
    <phoneticPr fontId="16" type="noConversion"/>
  </si>
  <si>
    <t>BKG : 22591344</t>
    <phoneticPr fontId="16" type="noConversion"/>
  </si>
  <si>
    <t>REF : 24MSSP032</t>
    <phoneticPr fontId="16" type="noConversion"/>
  </si>
  <si>
    <t>REF : 24MSSP033</t>
    <phoneticPr fontId="16" type="noConversion"/>
  </si>
  <si>
    <t>BKG : 22845925</t>
    <phoneticPr fontId="16" type="noConversion"/>
  </si>
  <si>
    <t>BKG : SELA43971700</t>
    <phoneticPr fontId="16" type="noConversion"/>
  </si>
  <si>
    <t>KNAB1518BNT885044</t>
    <phoneticPr fontId="16" type="noConversion"/>
  </si>
  <si>
    <t>KLYDC487DNC002522</t>
  </si>
  <si>
    <t>KNAB2518BNT954929</t>
  </si>
  <si>
    <t>KNAG541BBLA018249</t>
  </si>
  <si>
    <t>KMHS281BBLU276599</t>
  </si>
  <si>
    <t>MSKU0493324</t>
    <phoneticPr fontId="16" type="noConversion"/>
  </si>
  <si>
    <t>KR0427498</t>
    <phoneticPr fontId="16" type="noConversion"/>
  </si>
  <si>
    <t>KNAG541BBLA032931</t>
  </si>
  <si>
    <t>KMHL341DBLA089275</t>
  </si>
  <si>
    <t>KMHL341DBMA153314</t>
  </si>
  <si>
    <t>KMHL341DBLA093104</t>
  </si>
  <si>
    <t>KR0427487</t>
    <phoneticPr fontId="16" type="noConversion"/>
  </si>
  <si>
    <t>KNAEU815GLK050598</t>
  </si>
  <si>
    <t>KNAG541BBMA142277</t>
  </si>
  <si>
    <t>KNAG541BBLA032815</t>
  </si>
  <si>
    <t>5/14 작업</t>
    <phoneticPr fontId="16" type="noConversion"/>
  </si>
  <si>
    <t>APHU7055341</t>
    <phoneticPr fontId="16" type="noConversion"/>
  </si>
  <si>
    <t>5/09 송금 完</t>
    <phoneticPr fontId="16" type="noConversion"/>
  </si>
  <si>
    <t>WBAFH0102DL857374</t>
  </si>
  <si>
    <t>WBSWD91079P305770</t>
  </si>
  <si>
    <t>WAUZZZ8T2EA004999</t>
  </si>
  <si>
    <t>WBANB53517CP06761</t>
  </si>
  <si>
    <t>KNAF541BENA136107</t>
  </si>
  <si>
    <t>KMHL6412BNA164077</t>
  </si>
  <si>
    <t>5/09 SURRENDER</t>
    <phoneticPr fontId="16" type="noConversion"/>
  </si>
  <si>
    <t>5/09 입금 完</t>
    <phoneticPr fontId="16" type="noConversion"/>
  </si>
  <si>
    <t>TGBU6348236</t>
    <phoneticPr fontId="16" type="noConversion"/>
  </si>
  <si>
    <t>24H0209529</t>
    <phoneticPr fontId="16" type="noConversion"/>
  </si>
  <si>
    <t>MIEU3076908</t>
    <phoneticPr fontId="16" type="noConversion"/>
  </si>
  <si>
    <t>MSKU0917171</t>
    <phoneticPr fontId="16" type="noConversion"/>
  </si>
  <si>
    <t>MRKU2860474</t>
    <phoneticPr fontId="16" type="noConversion"/>
  </si>
  <si>
    <t>MRKU2817652</t>
    <phoneticPr fontId="16" type="noConversion"/>
  </si>
  <si>
    <t>KR4266146</t>
    <phoneticPr fontId="16" type="noConversion"/>
  </si>
  <si>
    <t>KR0427718</t>
    <phoneticPr fontId="16" type="noConversion"/>
  </si>
  <si>
    <t>KR0427688</t>
    <phoneticPr fontId="16" type="noConversion"/>
  </si>
  <si>
    <t>체크 비엘 마감 : 5/10 (금) 오전</t>
    <phoneticPr fontId="16" type="noConversion"/>
  </si>
  <si>
    <t>SEKU4387782</t>
    <phoneticPr fontId="16" type="noConversion"/>
  </si>
  <si>
    <t>INTTRA SI : 468572388</t>
    <phoneticPr fontId="16" type="noConversion"/>
  </si>
  <si>
    <t>딜레이 전)HYUNDAI JUPITER V.0036W</t>
    <phoneticPr fontId="16" type="noConversion"/>
  </si>
  <si>
    <t>KMHCU51UBEU166950</t>
    <phoneticPr fontId="16" type="noConversion"/>
  </si>
  <si>
    <t>WVWZZZ1KZCW266373</t>
    <phoneticPr fontId="16" type="noConversion"/>
  </si>
  <si>
    <t>WVGZZZ5NZAW020864</t>
    <phoneticPr fontId="16" type="noConversion"/>
  </si>
  <si>
    <t>5/10 BL 정정:$50</t>
    <phoneticPr fontId="16" type="noConversion"/>
  </si>
  <si>
    <t>WHLU5564792</t>
    <phoneticPr fontId="16" type="noConversion"/>
  </si>
  <si>
    <t>포트겔랑 도착 : 5/21</t>
    <phoneticPr fontId="16" type="noConversion"/>
  </si>
  <si>
    <t>포트겔랑 도착 : 5/10</t>
    <phoneticPr fontId="16" type="noConversion"/>
  </si>
  <si>
    <t xml:space="preserve">바쿠 도착 : </t>
  </si>
  <si>
    <t xml:space="preserve">바쿠 도착 : </t>
    <phoneticPr fontId="16" type="noConversion"/>
  </si>
  <si>
    <t xml:space="preserve">이란 출발 : </t>
  </si>
  <si>
    <t>두바이 출발 : 5/06</t>
  </si>
  <si>
    <t>두바이 출발 : 5/06</t>
    <phoneticPr fontId="16" type="noConversion"/>
  </si>
  <si>
    <t>이란 도착 : 5/08</t>
  </si>
  <si>
    <t>이란 도착 : 5/08</t>
    <phoneticPr fontId="16" type="noConversion"/>
  </si>
  <si>
    <t>5/09 OBL</t>
    <phoneticPr fontId="16" type="noConversion"/>
  </si>
  <si>
    <t>스타스카스 3900</t>
    <phoneticPr fontId="16" type="noConversion"/>
  </si>
  <si>
    <t>키노 3900</t>
    <phoneticPr fontId="16" type="noConversion"/>
  </si>
  <si>
    <t>총합 7800</t>
    <phoneticPr fontId="16" type="noConversion"/>
  </si>
  <si>
    <t>1G1155S38GU152792</t>
    <phoneticPr fontId="16" type="noConversion"/>
  </si>
  <si>
    <t>5/10 입금 完</t>
    <phoneticPr fontId="16" type="noConversion"/>
  </si>
  <si>
    <t>MAEU238958983</t>
    <phoneticPr fontId="16" type="noConversion"/>
  </si>
  <si>
    <t>MAEU238959018</t>
    <phoneticPr fontId="16" type="noConversion"/>
  </si>
  <si>
    <t>MAEU238959029</t>
    <phoneticPr fontId="16" type="noConversion"/>
  </si>
  <si>
    <t>MAEU238959033</t>
    <phoneticPr fontId="16" type="noConversion"/>
  </si>
  <si>
    <t>5/10 송금 完</t>
    <phoneticPr fontId="16" type="noConversion"/>
  </si>
  <si>
    <t>MV HAE SHIN V.2405</t>
    <phoneticPr fontId="16" type="noConversion"/>
  </si>
  <si>
    <t>1) 키노 $3900</t>
    <phoneticPr fontId="16" type="noConversion"/>
  </si>
  <si>
    <t>2) 스타스카스 $3900</t>
    <phoneticPr fontId="16" type="noConversion"/>
  </si>
  <si>
    <t>1HGCV1650KA511516</t>
  </si>
  <si>
    <t>KMHE341DBJA391875</t>
  </si>
  <si>
    <t>KNAG2412BLA031527</t>
  </si>
  <si>
    <t>두바이 도착 : 4/30</t>
    <phoneticPr fontId="16" type="noConversion"/>
  </si>
  <si>
    <t>두바이 도착 : 4/08</t>
  </si>
  <si>
    <t>두바이 도착 : 4/08</t>
    <phoneticPr fontId="16" type="noConversion"/>
  </si>
  <si>
    <t>두바이 도착 : 4/15</t>
    <phoneticPr fontId="16" type="noConversion"/>
  </si>
  <si>
    <t>두바이 도착 : 4/11</t>
    <phoneticPr fontId="16" type="noConversion"/>
  </si>
  <si>
    <t>두바이 도착 : 5/02</t>
    <phoneticPr fontId="16" type="noConversion"/>
  </si>
  <si>
    <t>두바이 도착 : 5/08</t>
  </si>
  <si>
    <t>두바이 도착 : 5/08</t>
    <phoneticPr fontId="16" type="noConversion"/>
  </si>
  <si>
    <t>두바이 도착 : 5/20</t>
    <phoneticPr fontId="16" type="noConversion"/>
  </si>
  <si>
    <t>KMHS281HHMU352423</t>
    <phoneticPr fontId="16" type="noConversion"/>
  </si>
  <si>
    <t>TWSC24041785</t>
    <phoneticPr fontId="16" type="noConversion"/>
  </si>
  <si>
    <t>TWSC24041796</t>
    <phoneticPr fontId="16" type="noConversion"/>
  </si>
  <si>
    <t>ONEYSELE80492300</t>
    <phoneticPr fontId="16" type="noConversion"/>
  </si>
  <si>
    <t>24H0209523</t>
    <phoneticPr fontId="16" type="noConversion"/>
  </si>
  <si>
    <t>PORTER II</t>
  </si>
  <si>
    <t>KMFZSZ7KBKU666141</t>
  </si>
  <si>
    <t>KNFSTZ76AHK132144</t>
  </si>
  <si>
    <t>GHIBLI</t>
  </si>
  <si>
    <t>TRAVERSE</t>
  </si>
  <si>
    <t>ZAM57XSA4E1103094</t>
  </si>
  <si>
    <t>1GNEV9KW1MJ127165</t>
  </si>
  <si>
    <t>KNCSJZ76BGK092103</t>
  </si>
  <si>
    <t>KNCSJZ76BGK041391</t>
  </si>
  <si>
    <t>HMMU6228934</t>
    <phoneticPr fontId="16" type="noConversion"/>
  </si>
  <si>
    <t>24H0209736</t>
    <phoneticPr fontId="16" type="noConversion"/>
  </si>
  <si>
    <t>KOCU5146988</t>
    <phoneticPr fontId="16" type="noConversion"/>
  </si>
  <si>
    <t>USED BUMPER</t>
    <phoneticPr fontId="16" type="noConversion"/>
  </si>
  <si>
    <t>5/20 캐리어</t>
    <phoneticPr fontId="16" type="noConversion"/>
  </si>
  <si>
    <t>HMMU6334767</t>
    <phoneticPr fontId="16" type="noConversion"/>
  </si>
  <si>
    <t>KNAG741BBLA028052</t>
  </si>
  <si>
    <t>KNAG741BBLA020861</t>
  </si>
  <si>
    <t>KNAG741BBLA020883</t>
  </si>
  <si>
    <t>KNAG741BBLA020079</t>
  </si>
  <si>
    <t>KNAG741BBLA018463</t>
  </si>
  <si>
    <t>KNAG741BBLA074046</t>
  </si>
  <si>
    <t>KNAG741BBLA007776</t>
  </si>
  <si>
    <t>KNAG741BBLA023685</t>
  </si>
  <si>
    <t>KNAG741BBLA022438</t>
  </si>
  <si>
    <t>KMHL341DBLA065022</t>
  </si>
  <si>
    <t>KNAG541BBLA021069</t>
  </si>
  <si>
    <t>KNAG741BBLA031654</t>
  </si>
  <si>
    <t>5/13 송금 完</t>
    <phoneticPr fontId="16" type="noConversion"/>
  </si>
  <si>
    <t>24627-24-202476X</t>
  </si>
  <si>
    <t>5/21 오전 작업</t>
    <phoneticPr fontId="16" type="noConversion"/>
  </si>
  <si>
    <t>SELA18555900</t>
    <phoneticPr fontId="16" type="noConversion"/>
  </si>
  <si>
    <t>SELA10300000</t>
    <phoneticPr fontId="16" type="noConversion"/>
  </si>
  <si>
    <t>MAEU238585971</t>
    <phoneticPr fontId="16" type="noConversion"/>
  </si>
  <si>
    <t>MAEU238585996</t>
    <phoneticPr fontId="16" type="noConversion"/>
  </si>
  <si>
    <t>MAEU238586020</t>
    <phoneticPr fontId="16" type="noConversion"/>
  </si>
  <si>
    <t>KNAPS81ABFA059278</t>
    <phoneticPr fontId="16" type="noConversion"/>
  </si>
  <si>
    <t>ONEYSELE92048300</t>
    <phoneticPr fontId="16" type="noConversion"/>
  </si>
  <si>
    <t>5/10 OBL</t>
    <phoneticPr fontId="16" type="noConversion"/>
  </si>
  <si>
    <t>5/07~8 OBL</t>
    <phoneticPr fontId="16" type="noConversion"/>
  </si>
  <si>
    <t>5/13 입금 完</t>
    <phoneticPr fontId="16" type="noConversion"/>
  </si>
  <si>
    <t>JEEP WRANGLER</t>
    <phoneticPr fontId="16" type="noConversion"/>
  </si>
  <si>
    <t>캐리어 : 대당 3만</t>
    <phoneticPr fontId="16" type="noConversion"/>
  </si>
  <si>
    <t>9만</t>
    <phoneticPr fontId="16" type="noConversion"/>
  </si>
  <si>
    <t>WJAXOTTC2405523B</t>
  </si>
  <si>
    <t>WJAXOTTC2405523D</t>
  </si>
  <si>
    <t>WJAXOTTC2405523A</t>
    <phoneticPr fontId="16" type="noConversion"/>
  </si>
  <si>
    <t>DOC : 05/16 FULL</t>
    <phoneticPr fontId="16" type="noConversion"/>
  </si>
  <si>
    <t>BKG : SELA79851304</t>
    <phoneticPr fontId="16" type="noConversion"/>
  </si>
  <si>
    <t>5/14 송금 完</t>
    <phoneticPr fontId="16" type="noConversion"/>
  </si>
  <si>
    <t>RAIL+TRUCKING</t>
    <phoneticPr fontId="16" type="noConversion"/>
  </si>
  <si>
    <t>WJAXOTTC2405523C</t>
    <phoneticPr fontId="16" type="noConversion"/>
  </si>
  <si>
    <t>SELA69861100</t>
    <phoneticPr fontId="16" type="noConversion"/>
  </si>
  <si>
    <t>이체증 전달 (kr.sel.expdoceu@one-line.com)</t>
    <phoneticPr fontId="16" type="noConversion"/>
  </si>
  <si>
    <t>TWSC24030097</t>
    <phoneticPr fontId="16" type="noConversion"/>
  </si>
  <si>
    <t xml:space="preserve">BENZ </t>
  </si>
  <si>
    <t>WDDNG76X06A049318</t>
  </si>
  <si>
    <t>WDDNG9EBXBA397722</t>
  </si>
  <si>
    <t>WDDNG71X47A032479</t>
  </si>
  <si>
    <t>24H0207040</t>
    <phoneticPr fontId="16" type="noConversion"/>
  </si>
  <si>
    <t>5/14 WAYBILL</t>
    <phoneticPr fontId="16" type="noConversion"/>
  </si>
  <si>
    <t>5/14 입금 完</t>
    <phoneticPr fontId="16" type="noConversion"/>
  </si>
  <si>
    <t>5/16 WAYBILL</t>
    <phoneticPr fontId="16" type="noConversion"/>
  </si>
  <si>
    <t>RELEASE : BAS72584</t>
    <phoneticPr fontId="16" type="noConversion"/>
  </si>
  <si>
    <t>계근 중량</t>
  </si>
  <si>
    <t>KMHEC415BCA020050</t>
    <phoneticPr fontId="16" type="noConversion"/>
  </si>
  <si>
    <t>5/16 MBL WAYBILL</t>
    <phoneticPr fontId="16" type="noConversion"/>
  </si>
  <si>
    <t>5/16 HBL SURRENDER</t>
    <phoneticPr fontId="16" type="noConversion"/>
  </si>
  <si>
    <t>BKG : SELA79851300</t>
    <phoneticPr fontId="16" type="noConversion"/>
  </si>
  <si>
    <t>BKG : SELA79851301</t>
    <phoneticPr fontId="16" type="noConversion"/>
  </si>
  <si>
    <t>BKG : SELA79851302</t>
    <phoneticPr fontId="16" type="noConversion"/>
  </si>
  <si>
    <t>24H0209150</t>
    <phoneticPr fontId="16" type="noConversion"/>
  </si>
  <si>
    <t>DOC : 5/21 AM</t>
    <phoneticPr fontId="16" type="noConversion"/>
  </si>
  <si>
    <t>BKG : 6385360440</t>
    <phoneticPr fontId="16" type="noConversion"/>
  </si>
  <si>
    <t>5/20 작업</t>
    <phoneticPr fontId="16" type="noConversion"/>
  </si>
  <si>
    <t>CONCERTO 483W</t>
    <phoneticPr fontId="16" type="noConversion"/>
  </si>
  <si>
    <t>KMFZSZ7KBGU241326</t>
  </si>
  <si>
    <t>KNFSTZ76BKK356741</t>
  </si>
  <si>
    <t>TLLU8350399</t>
    <phoneticPr fontId="16" type="noConversion"/>
  </si>
  <si>
    <t>KMHDG41DBBU146030</t>
  </si>
  <si>
    <t>KMHDH41DBBU098258</t>
  </si>
  <si>
    <t>HMMU6092684</t>
    <phoneticPr fontId="16" type="noConversion"/>
  </si>
  <si>
    <t>A322</t>
    <phoneticPr fontId="16" type="noConversion"/>
  </si>
  <si>
    <t>BKG : KR03839215</t>
    <phoneticPr fontId="16" type="noConversion"/>
  </si>
  <si>
    <t>E1CT (020-12-007)</t>
    <phoneticPr fontId="16" type="noConversion"/>
  </si>
  <si>
    <t>5/16 송금 完</t>
  </si>
  <si>
    <t>5/16 송금 完</t>
    <phoneticPr fontId="16" type="noConversion"/>
  </si>
  <si>
    <t>ONE 로컬</t>
  </si>
  <si>
    <t>대운 / 가나</t>
    <phoneticPr fontId="16" type="noConversion"/>
  </si>
  <si>
    <t>KOCU4987413</t>
    <phoneticPr fontId="16" type="noConversion"/>
  </si>
  <si>
    <t>KNFSTZ76AHK175448</t>
  </si>
  <si>
    <t>KMFZSZ7KBJU475020</t>
  </si>
  <si>
    <t>24H0209149</t>
    <phoneticPr fontId="16" type="noConversion"/>
  </si>
  <si>
    <t>1N4AL3AP3JC167502</t>
  </si>
  <si>
    <t>1G1155S3XGU150428</t>
  </si>
  <si>
    <t>1G1135S33JU104789</t>
  </si>
  <si>
    <t>JTHBK1EG9C2492971</t>
  </si>
  <si>
    <t>24H0209241</t>
    <phoneticPr fontId="16" type="noConversion"/>
  </si>
  <si>
    <t>5/16 SUR</t>
    <phoneticPr fontId="16" type="noConversion"/>
  </si>
  <si>
    <t>KMHJU81VBBU284746</t>
  </si>
  <si>
    <t>HMMU6015775</t>
    <phoneticPr fontId="16" type="noConversion"/>
  </si>
  <si>
    <t>24H0209068</t>
    <phoneticPr fontId="16" type="noConversion"/>
  </si>
  <si>
    <t>JTHBK1EG0B2450235</t>
    <phoneticPr fontId="16" type="noConversion"/>
  </si>
  <si>
    <t>HYUNDAI EARTH 0045W</t>
    <phoneticPr fontId="16" type="noConversion"/>
  </si>
  <si>
    <t>ETD 6/05</t>
    <phoneticPr fontId="16" type="noConversion"/>
  </si>
  <si>
    <t>ETA 6/28</t>
    <phoneticPr fontId="16" type="noConversion"/>
  </si>
  <si>
    <t>LEXUS ES350</t>
    <phoneticPr fontId="16" type="noConversion"/>
  </si>
  <si>
    <t>모선 변경 전)PANCON GLORY 2419W</t>
    <phoneticPr fontId="16" type="noConversion"/>
  </si>
  <si>
    <t>모선 변경 전)ALS KRONOS 421S</t>
    <phoneticPr fontId="16" type="noConversion"/>
  </si>
  <si>
    <t>MAERSK NADI 421S</t>
    <phoneticPr fontId="16" type="noConversion"/>
  </si>
  <si>
    <t>5/17 송금 完</t>
    <phoneticPr fontId="16" type="noConversion"/>
  </si>
  <si>
    <t>010-4143-6190</t>
    <phoneticPr fontId="16" type="noConversion"/>
  </si>
  <si>
    <t>HDMUSELE34063300</t>
    <phoneticPr fontId="16" type="noConversion"/>
  </si>
  <si>
    <t>HDMUSELE34063301</t>
    <phoneticPr fontId="16" type="noConversion"/>
  </si>
  <si>
    <t>HDMUSELE34063302</t>
    <phoneticPr fontId="16" type="noConversion"/>
  </si>
  <si>
    <t>HDMUSELE34063303</t>
    <phoneticPr fontId="16" type="noConversion"/>
  </si>
  <si>
    <t>HDMUSELE34063304</t>
    <phoneticPr fontId="16" type="noConversion"/>
  </si>
  <si>
    <t>5/17 WAYBILL</t>
    <phoneticPr fontId="16" type="noConversion"/>
  </si>
  <si>
    <t>COSU6385360440</t>
    <phoneticPr fontId="16" type="noConversion"/>
  </si>
  <si>
    <t>롤오버 전)XIN MING ZHOU 20 3502UW</t>
    <phoneticPr fontId="16" type="noConversion"/>
  </si>
  <si>
    <t>kor.service@cma-cgm.com</t>
    <phoneticPr fontId="16" type="noConversion"/>
  </si>
  <si>
    <t>LECANGS DOLPHIN 0XSK7S1MA</t>
    <phoneticPr fontId="16" type="noConversion"/>
  </si>
  <si>
    <t>2024년 6월 선적스케줄 (명성해운)</t>
    <phoneticPr fontId="16" type="noConversion"/>
  </si>
  <si>
    <t>변경 전)HYUNDAI MARS 046W</t>
  </si>
  <si>
    <t>변경 전)HYUNDAI MARS 046W</t>
    <phoneticPr fontId="16" type="noConversion"/>
  </si>
  <si>
    <t>DOC : 5/30 AM</t>
    <phoneticPr fontId="16" type="noConversion"/>
  </si>
  <si>
    <t>5/28 작업</t>
    <phoneticPr fontId="16" type="noConversion"/>
  </si>
  <si>
    <t>5/28 오전 작업</t>
    <phoneticPr fontId="16" type="noConversion"/>
  </si>
  <si>
    <t>CNEE INV : C372</t>
    <phoneticPr fontId="16" type="noConversion"/>
  </si>
  <si>
    <t>SELA89838700</t>
    <phoneticPr fontId="16" type="noConversion"/>
  </si>
  <si>
    <t>캐리어 : 8만원</t>
    <phoneticPr fontId="16" type="noConversion"/>
  </si>
  <si>
    <t>KSB830322</t>
    <phoneticPr fontId="16" type="noConversion"/>
  </si>
  <si>
    <t>SEGU4372108</t>
    <phoneticPr fontId="16" type="noConversion"/>
  </si>
  <si>
    <t>KMHD641EELU974056</t>
  </si>
  <si>
    <t>KMHD641EELU986318</t>
  </si>
  <si>
    <t>KMHD641EELU987576</t>
  </si>
  <si>
    <t>KMHD741EELU962730</t>
  </si>
  <si>
    <t>CBHU9112894</t>
    <phoneticPr fontId="16" type="noConversion"/>
  </si>
  <si>
    <t>WDDNG7GB8AA302123</t>
  </si>
  <si>
    <t>WDDWF0FB9HR254644</t>
  </si>
  <si>
    <t>5/20 SUR</t>
    <phoneticPr fontId="16" type="noConversion"/>
  </si>
  <si>
    <t>KMTC LAEM CHABANG 2415S</t>
    <phoneticPr fontId="16" type="noConversion"/>
  </si>
  <si>
    <t>5/20 입금 完</t>
    <phoneticPr fontId="16" type="noConversion"/>
  </si>
  <si>
    <t>BKG : SELA79851303</t>
    <phoneticPr fontId="16" type="noConversion"/>
  </si>
  <si>
    <t>DOC : 5/31 AM</t>
    <phoneticPr fontId="16" type="noConversion"/>
  </si>
  <si>
    <t>5/20 WAYBILL</t>
    <phoneticPr fontId="16" type="noConversion"/>
  </si>
  <si>
    <t>ONEYSELE92045700</t>
    <phoneticPr fontId="16" type="noConversion"/>
  </si>
  <si>
    <t>ONEYSELE92056900</t>
    <phoneticPr fontId="16" type="noConversion"/>
  </si>
  <si>
    <t>SELA79851301</t>
    <phoneticPr fontId="16" type="noConversion"/>
  </si>
  <si>
    <t>WDDNG56X45A005261</t>
    <phoneticPr fontId="16" type="noConversion"/>
  </si>
  <si>
    <t>WBA11BH04MCF89771</t>
    <phoneticPr fontId="16" type="noConversion"/>
  </si>
  <si>
    <t>BENZ ML350</t>
  </si>
  <si>
    <t>BENZ S600L</t>
  </si>
  <si>
    <t>SELA43971700</t>
    <phoneticPr fontId="16" type="noConversion"/>
  </si>
  <si>
    <t>SELA68333000</t>
    <phoneticPr fontId="16" type="noConversion"/>
  </si>
  <si>
    <t>SELA79851304</t>
    <phoneticPr fontId="16" type="noConversion"/>
  </si>
  <si>
    <t>KMTCINC4619553</t>
    <phoneticPr fontId="16" type="noConversion"/>
  </si>
  <si>
    <t>A24353</t>
    <phoneticPr fontId="16" type="noConversion"/>
  </si>
  <si>
    <t>계근 1만</t>
    <phoneticPr fontId="16" type="noConversion"/>
  </si>
  <si>
    <t>운송료 : 49만원</t>
    <phoneticPr fontId="16" type="noConversion"/>
  </si>
  <si>
    <t>TCNU8200280</t>
    <phoneticPr fontId="16" type="noConversion"/>
  </si>
  <si>
    <t>KR0429107</t>
    <phoneticPr fontId="16" type="noConversion"/>
  </si>
  <si>
    <t>KR0428238</t>
    <phoneticPr fontId="16" type="noConversion"/>
  </si>
  <si>
    <t>5/21 입금 完</t>
    <phoneticPr fontId="16" type="noConversion"/>
  </si>
  <si>
    <t>WDCDA2EB1EA395189</t>
    <phoneticPr fontId="16" type="noConversion"/>
  </si>
  <si>
    <t>WDDWF0EB9GF220849</t>
    <phoneticPr fontId="16" type="noConversion"/>
  </si>
  <si>
    <t>SUDU5990034</t>
    <phoneticPr fontId="16" type="noConversion"/>
  </si>
  <si>
    <t>KR0428237</t>
    <phoneticPr fontId="16" type="noConversion"/>
  </si>
  <si>
    <t>TRHU5675325</t>
    <phoneticPr fontId="16" type="noConversion"/>
  </si>
  <si>
    <t>DOC : 5/23 AM</t>
    <phoneticPr fontId="16" type="noConversion"/>
  </si>
  <si>
    <t>5/21 송금 完</t>
    <phoneticPr fontId="16" type="noConversion"/>
  </si>
  <si>
    <t>CREDIT 8501726068</t>
    <phoneticPr fontId="16" type="noConversion"/>
  </si>
  <si>
    <t>CREDIT 8501826071</t>
    <phoneticPr fontId="16" type="noConversion"/>
  </si>
  <si>
    <t>CREDIT 8501826062</t>
    <phoneticPr fontId="16" type="noConversion"/>
  </si>
  <si>
    <t>5/16 CMR DRAFT</t>
    <phoneticPr fontId="16" type="noConversion"/>
  </si>
  <si>
    <t>5/21 CMR FINAL</t>
    <phoneticPr fontId="16" type="noConversion"/>
  </si>
  <si>
    <t>5/02 WAYBILL</t>
    <phoneticPr fontId="16" type="noConversion"/>
  </si>
  <si>
    <t>5/22 CMR FINAL</t>
    <phoneticPr fontId="16" type="noConversion"/>
  </si>
  <si>
    <t>11457-24-037184X</t>
    <phoneticPr fontId="16" type="noConversion"/>
  </si>
  <si>
    <t>11457-24-037181X</t>
    <phoneticPr fontId="16" type="noConversion"/>
  </si>
  <si>
    <t>11457-24-037185X</t>
    <phoneticPr fontId="16" type="noConversion"/>
  </si>
  <si>
    <t>5/22 OBL 반납</t>
    <phoneticPr fontId="16" type="noConversion"/>
  </si>
  <si>
    <t>5/22 SUR</t>
    <phoneticPr fontId="16" type="noConversion"/>
  </si>
  <si>
    <t>다음에 선적한다고 함</t>
    <phoneticPr fontId="16" type="noConversion"/>
  </si>
  <si>
    <t>DOC : 5/24 FULL</t>
    <phoneticPr fontId="16" type="noConversion"/>
  </si>
  <si>
    <t>MV SANG SHIN V.2405</t>
  </si>
  <si>
    <t>AUTO ONE GROUP SHOK</t>
  </si>
  <si>
    <t>BALKAN TRANS ALBANIA SHPK</t>
    <phoneticPr fontId="16" type="noConversion"/>
  </si>
  <si>
    <t>24627-24-202309X</t>
    <phoneticPr fontId="16" type="noConversion"/>
  </si>
  <si>
    <t>12048-24-800891X</t>
    <phoneticPr fontId="16" type="noConversion"/>
  </si>
  <si>
    <t>11457-24-032194X</t>
    <phoneticPr fontId="16" type="noConversion"/>
  </si>
  <si>
    <t>11457-24-033409X</t>
    <phoneticPr fontId="16" type="noConversion"/>
  </si>
  <si>
    <t>11457-24-033346X</t>
    <phoneticPr fontId="16" type="noConversion"/>
  </si>
  <si>
    <t>11457-24-033941X</t>
    <phoneticPr fontId="16" type="noConversion"/>
  </si>
  <si>
    <t>10484-24-037776X</t>
    <phoneticPr fontId="16" type="noConversion"/>
  </si>
  <si>
    <t>5/22 WAYBILL</t>
    <phoneticPr fontId="16" type="noConversion"/>
  </si>
  <si>
    <t>BENZ</t>
    <phoneticPr fontId="16" type="noConversion"/>
  </si>
  <si>
    <t>캐리어 : 화주 청구</t>
    <phoneticPr fontId="16" type="noConversion"/>
  </si>
  <si>
    <t>5/23 CMF FINAL</t>
    <phoneticPr fontId="16" type="noConversion"/>
  </si>
  <si>
    <t>5/23 CMR FINAL</t>
    <phoneticPr fontId="16" type="noConversion"/>
  </si>
  <si>
    <t>WAUZZZ4G6EN035092</t>
    <phoneticPr fontId="16" type="noConversion"/>
  </si>
  <si>
    <t>GENESIS GV70</t>
    <phoneticPr fontId="16" type="noConversion"/>
  </si>
  <si>
    <t>TCKU6898670</t>
    <phoneticPr fontId="16" type="noConversion"/>
  </si>
  <si>
    <t>KR0421503</t>
    <phoneticPr fontId="16" type="noConversion"/>
  </si>
  <si>
    <t>5/23 입금 完</t>
    <phoneticPr fontId="16" type="noConversion"/>
  </si>
  <si>
    <t>WAUZZZ8R7DA043137</t>
    <phoneticPr fontId="16" type="noConversion"/>
  </si>
  <si>
    <t>AGRON SHESHI</t>
    <phoneticPr fontId="16" type="noConversion"/>
  </si>
  <si>
    <t>1C4BJWE51DL690164</t>
    <phoneticPr fontId="16" type="noConversion"/>
  </si>
  <si>
    <t>AUTO ONE GROUP SHOK</t>
    <phoneticPr fontId="16" type="noConversion"/>
  </si>
  <si>
    <t>BALKAN TRANS ALBANIA SHPK</t>
  </si>
  <si>
    <t>KMHD251UBEU165209</t>
    <phoneticPr fontId="16" type="noConversion"/>
  </si>
  <si>
    <t>KMHD351UBCU005229</t>
    <phoneticPr fontId="16" type="noConversion"/>
  </si>
  <si>
    <t>HAPAG / TAEWOONG</t>
  </si>
  <si>
    <t>DOC : 6/13 3 PM</t>
    <phoneticPr fontId="16" type="noConversion"/>
  </si>
  <si>
    <t>HMM PROMISE 040W</t>
  </si>
  <si>
    <t>HMM PROMISE 040W</t>
    <phoneticPr fontId="16" type="noConversion"/>
  </si>
  <si>
    <t>BKG : 20182236</t>
    <phoneticPr fontId="16" type="noConversion"/>
  </si>
  <si>
    <t>REF : 24MSSP036</t>
    <phoneticPr fontId="16" type="noConversion"/>
  </si>
  <si>
    <t>BKG : 34133060</t>
    <phoneticPr fontId="16" type="noConversion"/>
  </si>
  <si>
    <t>REF : 24MSSP037</t>
    <phoneticPr fontId="16" type="noConversion"/>
  </si>
  <si>
    <t>BKG : 18159740</t>
    <phoneticPr fontId="16" type="noConversion"/>
  </si>
  <si>
    <t>REF : 24MSSP038</t>
    <phoneticPr fontId="16" type="noConversion"/>
  </si>
  <si>
    <t>5/24 WAYBILL</t>
    <phoneticPr fontId="16" type="noConversion"/>
  </si>
  <si>
    <t>CNEE INV : C374</t>
    <phoneticPr fontId="16" type="noConversion"/>
  </si>
  <si>
    <t>CNEE INV : C375</t>
    <phoneticPr fontId="16" type="noConversion"/>
  </si>
  <si>
    <t>윈사비스 : SELA68333000</t>
    <phoneticPr fontId="16" type="noConversion"/>
  </si>
  <si>
    <t>윈사비스 : SELA79851304</t>
    <phoneticPr fontId="16" type="noConversion"/>
  </si>
  <si>
    <t>5/24 송금 完</t>
    <phoneticPr fontId="16" type="noConversion"/>
  </si>
  <si>
    <t>REF : 24MSSP039</t>
    <phoneticPr fontId="16" type="noConversion"/>
  </si>
  <si>
    <t>REF : 24MSSP040</t>
    <phoneticPr fontId="16" type="noConversion"/>
  </si>
  <si>
    <t>BKG : 31506198</t>
    <phoneticPr fontId="16" type="noConversion"/>
  </si>
  <si>
    <t>BKG : 20541816</t>
    <phoneticPr fontId="16" type="noConversion"/>
  </si>
  <si>
    <t>CNCA : 447298</t>
    <phoneticPr fontId="16" type="noConversion"/>
  </si>
  <si>
    <t>KMHRB813ELU002681</t>
    <phoneticPr fontId="16" type="noConversion"/>
  </si>
  <si>
    <t>5/27 CMR FINAL</t>
    <phoneticPr fontId="16" type="noConversion"/>
  </si>
  <si>
    <t>24H0208564</t>
    <phoneticPr fontId="16" type="noConversion"/>
  </si>
  <si>
    <t>WOOJIN LOGISTICS</t>
    <phoneticPr fontId="16" type="noConversion"/>
  </si>
  <si>
    <t>RAIL + TRUCK</t>
    <phoneticPr fontId="16" type="noConversion"/>
  </si>
  <si>
    <t>DOC : 6/13 3 PM</t>
  </si>
  <si>
    <t>1N4AL3AP0EC323761</t>
  </si>
  <si>
    <t>1G1155S32GU118489</t>
  </si>
  <si>
    <t>1G1155SA1GU121284</t>
  </si>
  <si>
    <t xml:space="preserve">  KOREAN CITY USED CARS TR. LLC</t>
  </si>
  <si>
    <t>CAIU4344602</t>
    <phoneticPr fontId="16" type="noConversion"/>
  </si>
  <si>
    <t>5/27 CMR DRAFT</t>
  </si>
  <si>
    <t>5/27 CMR DRAFT</t>
    <phoneticPr fontId="16" type="noConversion"/>
  </si>
  <si>
    <t>REF : 24MSSP041</t>
    <phoneticPr fontId="16" type="noConversion"/>
  </si>
  <si>
    <t>BKG : 31506914</t>
    <phoneticPr fontId="16" type="noConversion"/>
  </si>
  <si>
    <t>5/27 송금 完</t>
    <phoneticPr fontId="16" type="noConversion"/>
  </si>
  <si>
    <t>5/27 입금 完</t>
    <phoneticPr fontId="16" type="noConversion"/>
  </si>
  <si>
    <t>DFSU7512506</t>
    <phoneticPr fontId="16" type="noConversion"/>
  </si>
  <si>
    <t>5/27 WAYBILL</t>
    <phoneticPr fontId="16" type="noConversion"/>
  </si>
  <si>
    <t>A21728</t>
    <phoneticPr fontId="16" type="noConversion"/>
  </si>
  <si>
    <t>FSCU8037453</t>
    <phoneticPr fontId="16" type="noConversion"/>
  </si>
  <si>
    <t>두바이 출발 : 5/16</t>
    <phoneticPr fontId="16" type="noConversion"/>
  </si>
  <si>
    <t>이란 도착 : 5/18</t>
    <phoneticPr fontId="16" type="noConversion"/>
  </si>
  <si>
    <t>BKG : PANSEL2405706901</t>
    <phoneticPr fontId="16" type="noConversion"/>
  </si>
  <si>
    <t>A18894</t>
    <phoneticPr fontId="16" type="noConversion"/>
  </si>
  <si>
    <t>FSCU7124511</t>
    <phoneticPr fontId="16" type="noConversion"/>
  </si>
  <si>
    <t>KNAPH81ADGA270607</t>
  </si>
  <si>
    <t>SJNDJ18E4FA298236</t>
  </si>
  <si>
    <t>KNAPS81ABFA085342</t>
  </si>
  <si>
    <t>WBA5E5107GG210838</t>
  </si>
  <si>
    <t>NISSAN QASHQAI</t>
  </si>
  <si>
    <t>KNAPK81BBFA020145</t>
  </si>
  <si>
    <t>KNAPR813BGK004266</t>
  </si>
  <si>
    <t>KNAPS81ABHA317435</t>
  </si>
  <si>
    <t>KMHD641DBJU678615</t>
  </si>
  <si>
    <t>HYUNDAI EARTH 045W</t>
  </si>
  <si>
    <t>HYUNDAI EARTH 045W</t>
    <phoneticPr fontId="16" type="noConversion"/>
  </si>
  <si>
    <t>5/28 CMR FINAL</t>
    <phoneticPr fontId="16" type="noConversion"/>
  </si>
  <si>
    <t>HYBRID</t>
    <phoneticPr fontId="16" type="noConversion"/>
  </si>
  <si>
    <t>5/28 송금 完</t>
    <phoneticPr fontId="16" type="noConversion"/>
  </si>
  <si>
    <t>5/28 WAYBILL</t>
    <phoneticPr fontId="16" type="noConversion"/>
  </si>
  <si>
    <t>DFSU7513478</t>
    <phoneticPr fontId="16" type="noConversion"/>
  </si>
  <si>
    <t>RAIL + TRUCK</t>
  </si>
  <si>
    <t>WOOJIN LOGISTICS</t>
  </si>
  <si>
    <t>TM쇼링 / 이레</t>
    <phoneticPr fontId="16" type="noConversion"/>
  </si>
  <si>
    <t>5/30 작업</t>
    <phoneticPr fontId="16" type="noConversion"/>
  </si>
  <si>
    <t>5/28 SURRENDER</t>
    <phoneticPr fontId="16" type="noConversion"/>
  </si>
  <si>
    <t>KNAPG81ABJA445783</t>
  </si>
  <si>
    <t>KMHD641UGGU018756</t>
  </si>
  <si>
    <t>KIA STONIC</t>
  </si>
  <si>
    <t>KMHS281BBKU178530</t>
  </si>
  <si>
    <t>KNADC815GJS167588</t>
  </si>
  <si>
    <t>KMHS3811BPU080982</t>
  </si>
  <si>
    <t>KMHCT41BEGU994634</t>
  </si>
  <si>
    <t>KNAPH81ABFA031337</t>
  </si>
  <si>
    <t>KMHSW81UBGU658320</t>
  </si>
  <si>
    <t>KMHJT81VBFU028033</t>
  </si>
  <si>
    <t>KNAPH81ABFA033593</t>
  </si>
  <si>
    <t>KMHE341CBFA131034</t>
  </si>
  <si>
    <t>DOC : 6/10 FULL</t>
    <phoneticPr fontId="16" type="noConversion"/>
  </si>
  <si>
    <t>5/29 WAYBILL</t>
    <phoneticPr fontId="16" type="noConversion"/>
  </si>
  <si>
    <t>CONCERTO 485W</t>
    <phoneticPr fontId="16" type="noConversion"/>
  </si>
  <si>
    <t>5/31 AM 작업</t>
    <phoneticPr fontId="16" type="noConversion"/>
  </si>
  <si>
    <t>DOC : 6/03 AM</t>
    <phoneticPr fontId="16" type="noConversion"/>
  </si>
  <si>
    <t>RELEASE : MWWJ240527INCA</t>
  </si>
  <si>
    <t>부킹 컨펌</t>
  </si>
  <si>
    <t>부킹 컨펌</t>
    <phoneticPr fontId="16" type="noConversion"/>
  </si>
  <si>
    <t>운송 오더</t>
  </si>
  <si>
    <t>운송 오더</t>
    <phoneticPr fontId="16" type="noConversion"/>
  </si>
  <si>
    <t>BKG : 6386472260</t>
    <phoneticPr fontId="16" type="noConversion"/>
  </si>
  <si>
    <t>BKG : 6386472261</t>
    <phoneticPr fontId="16" type="noConversion"/>
  </si>
  <si>
    <t>BKG : 6386472262</t>
    <phoneticPr fontId="16" type="noConversion"/>
  </si>
  <si>
    <t>BKG : 6386472263</t>
    <phoneticPr fontId="16" type="noConversion"/>
  </si>
  <si>
    <t>5/29 CMR FINAL</t>
    <phoneticPr fontId="16" type="noConversion"/>
  </si>
  <si>
    <t>DFSU7298061</t>
    <phoneticPr fontId="16" type="noConversion"/>
  </si>
  <si>
    <t>5/29 작업</t>
    <phoneticPr fontId="16" type="noConversion"/>
  </si>
  <si>
    <t>BKG : 6386472264</t>
    <phoneticPr fontId="16" type="noConversion"/>
  </si>
  <si>
    <t>BKG : 6386472265</t>
    <phoneticPr fontId="16" type="noConversion"/>
  </si>
  <si>
    <t>BKG : 6386472266</t>
    <phoneticPr fontId="16" type="noConversion"/>
  </si>
  <si>
    <t>RELEASE : MWWJ240529INCA</t>
    <phoneticPr fontId="16" type="noConversion"/>
  </si>
  <si>
    <t>CCLU6914411</t>
    <phoneticPr fontId="16" type="noConversion"/>
  </si>
  <si>
    <t>TRIU9871490</t>
    <phoneticPr fontId="16" type="noConversion"/>
  </si>
  <si>
    <t>BKG : 6386472267</t>
    <phoneticPr fontId="16" type="noConversion"/>
  </si>
  <si>
    <t>5/29 입금 完</t>
    <phoneticPr fontId="16" type="noConversion"/>
  </si>
  <si>
    <t>쇼링비 : 36만원</t>
    <phoneticPr fontId="16" type="noConversion"/>
  </si>
  <si>
    <t>OOCU8717895</t>
    <phoneticPr fontId="16" type="noConversion"/>
  </si>
  <si>
    <t>STARIA</t>
    <phoneticPr fontId="16" type="noConversion"/>
  </si>
  <si>
    <t>5/31 작업</t>
    <phoneticPr fontId="16" type="noConversion"/>
  </si>
  <si>
    <t>딜레이 전) REVERENCE 2096W</t>
  </si>
  <si>
    <t>딜레이 전) REVERENCE 2096W</t>
    <phoneticPr fontId="16" type="noConversion"/>
  </si>
  <si>
    <t>쇼링장 : 010-5756-8098</t>
  </si>
  <si>
    <t>REVERENCE 2097W</t>
    <phoneticPr fontId="16" type="noConversion"/>
  </si>
  <si>
    <t>DOC : 6/05 AM</t>
    <phoneticPr fontId="16" type="noConversion"/>
  </si>
  <si>
    <t>PAN OCEAN</t>
  </si>
  <si>
    <t>A34416</t>
    <phoneticPr fontId="16" type="noConversion"/>
  </si>
  <si>
    <t>5/30 CMR FINAL</t>
    <phoneticPr fontId="16" type="noConversion"/>
  </si>
  <si>
    <t>WDDNG77X18A194210</t>
  </si>
  <si>
    <t>WDDNG9FB2AA302065</t>
  </si>
  <si>
    <t>OOCU7742126</t>
    <phoneticPr fontId="16" type="noConversion"/>
  </si>
  <si>
    <t>BSIU9632818</t>
    <phoneticPr fontId="16" type="noConversion"/>
  </si>
  <si>
    <t>WDDUG6EB2JA404171</t>
  </si>
  <si>
    <t>KNCSJZ75ANK658988</t>
  </si>
  <si>
    <t>KMFZCZ7KAPU046207</t>
  </si>
  <si>
    <t>KNCSJX76BPK709646</t>
  </si>
  <si>
    <t>S450 4Matic L</t>
  </si>
  <si>
    <t>BONGO</t>
  </si>
  <si>
    <t>PORTER</t>
  </si>
  <si>
    <t>WDDHF4JB2DA740955</t>
    <phoneticPr fontId="16" type="noConversion"/>
  </si>
  <si>
    <t>1N4AL3AP1JC184279</t>
    <phoneticPr fontId="16" type="noConversion"/>
  </si>
  <si>
    <t>1N4AL3AP0JC170728</t>
    <phoneticPr fontId="16" type="noConversion"/>
  </si>
  <si>
    <t>6/03 작업</t>
    <phoneticPr fontId="16" type="noConversion"/>
  </si>
  <si>
    <t>5/30 송금 完</t>
    <phoneticPr fontId="16" type="noConversion"/>
  </si>
  <si>
    <t>BKG : SELE52068000</t>
    <phoneticPr fontId="16" type="noConversion"/>
  </si>
  <si>
    <t>BKG : SELE52068001</t>
    <phoneticPr fontId="16" type="noConversion"/>
  </si>
  <si>
    <t>BKG : SELE52068002</t>
    <phoneticPr fontId="16" type="noConversion"/>
  </si>
  <si>
    <t>CMA CASE# 239501625</t>
    <phoneticPr fontId="16" type="noConversion"/>
  </si>
  <si>
    <t>GBS.KRWEBRELEASE@cma-cgm.com</t>
    <phoneticPr fontId="16" type="noConversion"/>
  </si>
  <si>
    <t>WDDNG76X48A175166</t>
  </si>
  <si>
    <t>WDDHF4JB9BA306433</t>
    <phoneticPr fontId="16" type="noConversion"/>
  </si>
  <si>
    <t>WDDHF5FB1CA582511</t>
    <phoneticPr fontId="16" type="noConversion"/>
  </si>
  <si>
    <t>KMHYA811BNU048598</t>
    <phoneticPr fontId="16" type="noConversion"/>
  </si>
  <si>
    <t>CSNU6321501</t>
    <phoneticPr fontId="16" type="noConversion"/>
  </si>
  <si>
    <t>BENZ E200</t>
    <phoneticPr fontId="16" type="noConversion"/>
  </si>
  <si>
    <t>BENZ E300 EL</t>
    <phoneticPr fontId="16" type="noConversion"/>
  </si>
  <si>
    <t>FOLEGANDROS 423S</t>
    <phoneticPr fontId="16" type="noConversion"/>
  </si>
  <si>
    <t>REF : 1718728443831</t>
    <phoneticPr fontId="16" type="noConversion"/>
  </si>
  <si>
    <t>DOC : 6/04 FULL</t>
    <phoneticPr fontId="16" type="noConversion"/>
  </si>
  <si>
    <t>KMHEC41BBAA060552</t>
  </si>
  <si>
    <t>KNAFJ412ADA144875</t>
  </si>
  <si>
    <t>KNAGN411BCA221655</t>
  </si>
  <si>
    <t>KMHFF41CBCA102236</t>
  </si>
  <si>
    <t>BKG : 240435817</t>
    <phoneticPr fontId="16" type="noConversion"/>
  </si>
  <si>
    <t>엠티 상차 : 6/03</t>
    <phoneticPr fontId="16" type="noConversion"/>
  </si>
  <si>
    <t>CSNU6530013</t>
    <phoneticPr fontId="16" type="noConversion"/>
  </si>
  <si>
    <t>CR-V</t>
    <phoneticPr fontId="16" type="noConversion"/>
  </si>
  <si>
    <t>CCLU7934325</t>
    <phoneticPr fontId="16" type="noConversion"/>
  </si>
  <si>
    <t>W1KWJ8AB4LF993015</t>
    <phoneticPr fontId="16" type="noConversion"/>
  </si>
  <si>
    <t>WDDWF4CBXJF645322</t>
    <phoneticPr fontId="16" type="noConversion"/>
  </si>
  <si>
    <t>WDDWF8AB3LR555957</t>
    <phoneticPr fontId="16" type="noConversion"/>
  </si>
  <si>
    <t>BENZ C200</t>
  </si>
  <si>
    <t>1N4AL3AP9GC109287</t>
    <phoneticPr fontId="16" type="noConversion"/>
  </si>
  <si>
    <t>KMHTE61DBCU004013</t>
  </si>
  <si>
    <t>KMHTE61DBCU000657</t>
  </si>
  <si>
    <t>KMHTE61DBCU013294</t>
  </si>
  <si>
    <t>KMHTE61DGCU022925</t>
  </si>
  <si>
    <t>KMHTE61DBCU004196</t>
  </si>
  <si>
    <t>FSCU8916067</t>
    <phoneticPr fontId="16" type="noConversion"/>
  </si>
  <si>
    <t>제이엔제이 / 동화</t>
    <phoneticPr fontId="16" type="noConversion"/>
  </si>
  <si>
    <t>W1KWF8AB1MR635307</t>
  </si>
  <si>
    <t>WDDWF4CB8HF559453</t>
  </si>
  <si>
    <t>WDDUX8GBXKA440667</t>
  </si>
  <si>
    <t>롤링조건 보상 $100</t>
    <phoneticPr fontId="16" type="noConversion"/>
  </si>
  <si>
    <t>BKG : SELE52068003</t>
    <phoneticPr fontId="16" type="noConversion"/>
  </si>
  <si>
    <t>운임 결제 : 단테</t>
    <phoneticPr fontId="16" type="noConversion"/>
  </si>
  <si>
    <t>CNCA 비용 : 단테</t>
    <phoneticPr fontId="16" type="noConversion"/>
  </si>
  <si>
    <t>1N4AL3AP5EC405730</t>
    <phoneticPr fontId="16" type="noConversion"/>
  </si>
  <si>
    <t>TWSC24060209</t>
  </si>
  <si>
    <t>TWSC24060210</t>
  </si>
  <si>
    <t>TWSC24060211</t>
  </si>
  <si>
    <t>TWSC24060213</t>
  </si>
  <si>
    <t>TWSC24060214</t>
  </si>
  <si>
    <t>TWSC24060215</t>
  </si>
  <si>
    <t>TWSC24060202</t>
    <phoneticPr fontId="16" type="noConversion"/>
  </si>
  <si>
    <t>KMHEC41BBBA242201</t>
  </si>
  <si>
    <t>KMHDG41DBBU024107</t>
  </si>
  <si>
    <t>KMHSJ81UBCU834662</t>
  </si>
  <si>
    <t>JHLRE3850BC200281</t>
    <phoneticPr fontId="16" type="noConversion"/>
  </si>
  <si>
    <t>OOCU8352190</t>
    <phoneticPr fontId="16" type="noConversion"/>
  </si>
  <si>
    <t>5/31 입금 完</t>
    <phoneticPr fontId="16" type="noConversion"/>
  </si>
  <si>
    <t>MERCEDES BENZ C200</t>
    <phoneticPr fontId="16" type="noConversion"/>
  </si>
  <si>
    <t>MERCEDES BENZ S560</t>
    <phoneticPr fontId="16" type="noConversion"/>
  </si>
  <si>
    <t>5/31 비엘 정정 : 화주 청구</t>
    <phoneticPr fontId="16" type="noConversion"/>
  </si>
  <si>
    <t>6/03 LOI 제출</t>
    <phoneticPr fontId="16" type="noConversion"/>
  </si>
  <si>
    <t>6/03 송금 完</t>
    <phoneticPr fontId="16" type="noConversion"/>
  </si>
  <si>
    <t>6/03 입금 完</t>
    <phoneticPr fontId="16" type="noConversion"/>
  </si>
  <si>
    <t>6/03 웨이빌 재발행</t>
    <phoneticPr fontId="16" type="noConversion"/>
  </si>
  <si>
    <t>6/03 REWAYBILL</t>
    <phoneticPr fontId="16" type="noConversion"/>
  </si>
  <si>
    <t>6/03 CNCA</t>
    <phoneticPr fontId="16" type="noConversion"/>
  </si>
  <si>
    <t>KMHJ2815GGU077114</t>
  </si>
  <si>
    <t>KMHJ2815GGU018360</t>
  </si>
  <si>
    <t>KMHJ3815GGU015449</t>
  </si>
  <si>
    <t>KMHJ3815GGU004093</t>
  </si>
  <si>
    <t>MAEU240435817</t>
    <phoneticPr fontId="16" type="noConversion"/>
  </si>
  <si>
    <t>KR0429768</t>
    <phoneticPr fontId="16" type="noConversion"/>
  </si>
  <si>
    <t>COSU6386472267</t>
    <phoneticPr fontId="16" type="noConversion"/>
  </si>
  <si>
    <t>CIGSINDU24052MS1</t>
    <phoneticPr fontId="16" type="noConversion"/>
  </si>
  <si>
    <t>CIGSINDU24052MS2</t>
    <phoneticPr fontId="16" type="noConversion"/>
  </si>
  <si>
    <t>CIGSINDU24052MS4</t>
  </si>
  <si>
    <t>CIGSINDU24052MS5</t>
    <phoneticPr fontId="16" type="noConversion"/>
  </si>
  <si>
    <t>CIGSINDU24052KK1</t>
    <phoneticPr fontId="16" type="noConversion"/>
  </si>
  <si>
    <t>체크 비엘 마감 : 6/14</t>
    <phoneticPr fontId="16" type="noConversion"/>
  </si>
  <si>
    <t xml:space="preserve">	2024-11-07</t>
    <phoneticPr fontId="16" type="noConversion"/>
  </si>
  <si>
    <t>KAZIU GERALD</t>
  </si>
  <si>
    <t>NURIDINAJ SAZAN</t>
  </si>
  <si>
    <t>KAZIU GERALD</t>
    <phoneticPr fontId="16" type="noConversion"/>
  </si>
  <si>
    <t>SHEHI GENTIAN</t>
  </si>
  <si>
    <t>CIGSINDU24052MS6</t>
    <phoneticPr fontId="16" type="noConversion"/>
  </si>
  <si>
    <t>PEPKOLAJ GRAMOZ</t>
  </si>
  <si>
    <t>ISUFI LEONARD</t>
    <phoneticPr fontId="16" type="noConversion"/>
  </si>
  <si>
    <t>CIGSINDU24052MS3</t>
    <phoneticPr fontId="16" type="noConversion"/>
  </si>
  <si>
    <t>O</t>
    <phoneticPr fontId="16" type="noConversion"/>
  </si>
  <si>
    <t>KNAPH81BBLA567727</t>
  </si>
  <si>
    <t>KNAPG81BDJA392373</t>
  </si>
  <si>
    <t>COSU6386472265</t>
    <phoneticPr fontId="16" type="noConversion"/>
  </si>
  <si>
    <t>COSU6386472264</t>
    <phoneticPr fontId="16" type="noConversion"/>
  </si>
  <si>
    <t>COSU6386472262</t>
    <phoneticPr fontId="16" type="noConversion"/>
  </si>
  <si>
    <t>WDDNG56X58A187153</t>
    <phoneticPr fontId="16" type="noConversion"/>
  </si>
  <si>
    <t>KLYDC487DJC027415</t>
  </si>
  <si>
    <t>KMHSW81UBJU848530</t>
  </si>
  <si>
    <t>KSA707621</t>
    <phoneticPr fontId="16" type="noConversion"/>
  </si>
  <si>
    <t>GM SPARK</t>
  </si>
  <si>
    <t>6/04 WAYBILL</t>
    <phoneticPr fontId="16" type="noConversion"/>
  </si>
  <si>
    <t>CONCERTO 486W</t>
    <phoneticPr fontId="16" type="noConversion"/>
  </si>
  <si>
    <t>6/07 작업</t>
    <phoneticPr fontId="16" type="noConversion"/>
  </si>
  <si>
    <t>DOC : 6/14 AM</t>
    <phoneticPr fontId="16" type="noConversion"/>
  </si>
  <si>
    <t>BKG : 6386478040</t>
    <phoneticPr fontId="16" type="noConversion"/>
  </si>
  <si>
    <t>ROOF RACK</t>
    <phoneticPr fontId="16" type="noConversion"/>
  </si>
  <si>
    <t>프로 / 동화</t>
    <phoneticPr fontId="16" type="noConversion"/>
  </si>
  <si>
    <t>6/10 캐리어</t>
    <phoneticPr fontId="16" type="noConversion"/>
  </si>
  <si>
    <t>HP / 동화</t>
    <phoneticPr fontId="16" type="noConversion"/>
  </si>
  <si>
    <t>6/10 작업</t>
    <phoneticPr fontId="16" type="noConversion"/>
  </si>
  <si>
    <t>TWSC24060176</t>
    <phoneticPr fontId="16" type="noConversion"/>
  </si>
  <si>
    <t>TWSC24060185</t>
    <phoneticPr fontId="16" type="noConversion"/>
  </si>
  <si>
    <t>TWSC24060201</t>
    <phoneticPr fontId="16" type="noConversion"/>
  </si>
  <si>
    <t>QX60</t>
    <phoneticPr fontId="16" type="noConversion"/>
  </si>
  <si>
    <t>CLA250</t>
    <phoneticPr fontId="16" type="noConversion"/>
  </si>
  <si>
    <t>E300</t>
    <phoneticPr fontId="16" type="noConversion"/>
  </si>
  <si>
    <t>SORENTO</t>
    <phoneticPr fontId="16" type="noConversion"/>
  </si>
  <si>
    <t>AVANTE</t>
    <phoneticPr fontId="16" type="noConversion"/>
  </si>
  <si>
    <t>SANTAFE</t>
    <phoneticPr fontId="16" type="noConversion"/>
  </si>
  <si>
    <t>RELEASE : TWINC240530A</t>
    <phoneticPr fontId="16" type="noConversion"/>
  </si>
  <si>
    <t>WJAXOTIC2406318B</t>
  </si>
  <si>
    <t>WJAXOTIC2406318C</t>
  </si>
  <si>
    <t>WJAXOTIC2406319A</t>
    <phoneticPr fontId="16" type="noConversion"/>
  </si>
  <si>
    <t>WJAXOTIC2406319B</t>
    <phoneticPr fontId="16" type="noConversion"/>
  </si>
  <si>
    <t>WJAXOTIC2406318A</t>
    <phoneticPr fontId="16" type="noConversion"/>
  </si>
  <si>
    <t>QDO</t>
    <phoneticPr fontId="16" type="noConversion"/>
  </si>
  <si>
    <t>6/05 송금 完</t>
    <phoneticPr fontId="16" type="noConversion"/>
  </si>
  <si>
    <t>캐리어 비용 대당 3.5</t>
    <phoneticPr fontId="16" type="noConversion"/>
  </si>
  <si>
    <t>캐리어 비용 : 275,000</t>
    <phoneticPr fontId="16" type="noConversion"/>
  </si>
  <si>
    <t xml:space="preserve"> 포티 -&gt; 바쿠 운송 시작</t>
    <phoneticPr fontId="16" type="noConversion"/>
  </si>
  <si>
    <t>BKG : SELEC3419700</t>
    <phoneticPr fontId="16" type="noConversion"/>
  </si>
  <si>
    <t>HMM PROMISE 041E</t>
  </si>
  <si>
    <t>HMM PROMISE 041E</t>
    <phoneticPr fontId="16" type="noConversion"/>
  </si>
  <si>
    <t>DOC : 6/11 FULL</t>
    <phoneticPr fontId="16" type="noConversion"/>
  </si>
  <si>
    <t>BKG : SELEC3524400</t>
    <phoneticPr fontId="16" type="noConversion"/>
  </si>
  <si>
    <t>BKG : SELEC3525500</t>
    <phoneticPr fontId="16" type="noConversion"/>
  </si>
  <si>
    <t>CAR MODEL</t>
    <phoneticPr fontId="28" type="noConversion"/>
  </si>
  <si>
    <t>YEAR</t>
    <phoneticPr fontId="28" type="noConversion"/>
  </si>
  <si>
    <t>CHASSIS NUMBER</t>
    <phoneticPr fontId="28" type="noConversion"/>
  </si>
  <si>
    <t>BUYER NAME</t>
    <phoneticPr fontId="28" type="noConversion"/>
  </si>
  <si>
    <t>BUYER PASSPORT</t>
    <phoneticPr fontId="28" type="noConversion"/>
  </si>
  <si>
    <t>ADDRESS</t>
    <phoneticPr fontId="28" type="noConversion"/>
  </si>
  <si>
    <t>E-MAIL</t>
    <phoneticPr fontId="28" type="noConversion"/>
  </si>
  <si>
    <t>PHONE NUMBER</t>
    <phoneticPr fontId="28" type="noConversion"/>
  </si>
  <si>
    <t>SELEC3419700</t>
    <phoneticPr fontId="28" type="noConversion"/>
  </si>
  <si>
    <t>SELEC3524400</t>
    <phoneticPr fontId="28" type="noConversion"/>
  </si>
  <si>
    <t>SELEC3525500</t>
    <phoneticPr fontId="28" type="noConversion"/>
  </si>
  <si>
    <t>6/05 SURRENDER</t>
    <phoneticPr fontId="16" type="noConversion"/>
  </si>
  <si>
    <t>6/03 CMR DRAFT</t>
    <phoneticPr fontId="16" type="noConversion"/>
  </si>
  <si>
    <t>캐리어 비용 대당 2.5</t>
    <phoneticPr fontId="16" type="noConversion"/>
  </si>
  <si>
    <t>선적 된 8대만 청구함</t>
    <phoneticPr fontId="16" type="noConversion"/>
  </si>
  <si>
    <t>6/10 작업</t>
    <phoneticPr fontId="16" type="noConversion"/>
  </si>
  <si>
    <t>RELEASE : TWINC240530A</t>
    <phoneticPr fontId="16" type="noConversion"/>
  </si>
  <si>
    <t>HP / 동화</t>
    <phoneticPr fontId="16" type="noConversion"/>
  </si>
  <si>
    <t>6/11 작업</t>
    <phoneticPr fontId="16" type="noConversion"/>
  </si>
  <si>
    <t>코레스타 / 이레</t>
    <phoneticPr fontId="16" type="noConversion"/>
  </si>
  <si>
    <t>6/07 송금 完</t>
    <phoneticPr fontId="16" type="noConversion"/>
  </si>
  <si>
    <t>TWSC24060208</t>
    <phoneticPr fontId="16" type="noConversion"/>
  </si>
  <si>
    <t>COSU6386472260</t>
    <phoneticPr fontId="16" type="noConversion"/>
  </si>
  <si>
    <t>WJAXOTIC2406318A~C</t>
    <phoneticPr fontId="16" type="noConversion"/>
  </si>
  <si>
    <t>BISHKEK, KYRGYZSTAN</t>
    <phoneticPr fontId="16" type="noConversion"/>
  </si>
  <si>
    <t>WJAXOTIC2406319A~B</t>
    <phoneticPr fontId="16" type="noConversion"/>
  </si>
  <si>
    <t>6/07 입금 完</t>
    <phoneticPr fontId="16" type="noConversion"/>
  </si>
  <si>
    <t>MSKU8205070</t>
    <phoneticPr fontId="16" type="noConversion"/>
  </si>
  <si>
    <t>CNEE INV : C380</t>
    <phoneticPr fontId="16" type="noConversion"/>
  </si>
  <si>
    <t>COSU6386472263</t>
    <phoneticPr fontId="16" type="noConversion"/>
  </si>
  <si>
    <t>TWSC24060212</t>
    <phoneticPr fontId="16" type="noConversion"/>
  </si>
  <si>
    <t>SELA79851303</t>
    <phoneticPr fontId="16" type="noConversion"/>
  </si>
  <si>
    <t>COSU6386472261</t>
    <phoneticPr fontId="16" type="noConversion"/>
  </si>
  <si>
    <t>COSU6386472266</t>
    <phoneticPr fontId="16" type="noConversion"/>
  </si>
  <si>
    <t>COSU6386478040</t>
    <phoneticPr fontId="16" type="noConversion"/>
  </si>
  <si>
    <t>CONSIGNEE : GEAZ FORWARDING</t>
    <phoneticPr fontId="16" type="noConversion"/>
  </si>
  <si>
    <t>두바이 보험 가입 인보이스 가액 * 0.05559%</t>
    <phoneticPr fontId="16" type="noConversion"/>
  </si>
  <si>
    <t>캐리어 : 13만원</t>
    <phoneticPr fontId="16" type="noConversion"/>
  </si>
  <si>
    <t>캐리어 : 9.5만원</t>
    <phoneticPr fontId="16" type="noConversion"/>
  </si>
  <si>
    <t>캐리어 : 6만원</t>
    <phoneticPr fontId="16" type="noConversion"/>
  </si>
  <si>
    <t>OOLU8929102</t>
    <phoneticPr fontId="16" type="noConversion"/>
  </si>
  <si>
    <t>O</t>
    <phoneticPr fontId="16" type="noConversion"/>
  </si>
  <si>
    <t>이란 출발 : 5/18</t>
    <phoneticPr fontId="16" type="noConversion"/>
  </si>
  <si>
    <t>바쿠 도착 : 5/27</t>
    <phoneticPr fontId="16" type="noConversion"/>
  </si>
  <si>
    <t>이란 출발 : 5/19</t>
    <phoneticPr fontId="16" type="noConversion"/>
  </si>
  <si>
    <t>바쿠 도착 : 5/28</t>
    <phoneticPr fontId="16" type="noConversion"/>
  </si>
  <si>
    <t>이란 출발 : 5/17</t>
    <phoneticPr fontId="16" type="noConversion"/>
  </si>
  <si>
    <t>바쿠 도착 : 5/25</t>
    <phoneticPr fontId="16" type="noConversion"/>
  </si>
  <si>
    <t>이란 출발 : 5/16</t>
    <phoneticPr fontId="16" type="noConversion"/>
  </si>
  <si>
    <t>이란 출발 : 5/20</t>
    <phoneticPr fontId="16" type="noConversion"/>
  </si>
  <si>
    <t>바쿠 도착 : 5/28</t>
    <phoneticPr fontId="16" type="noConversion"/>
  </si>
  <si>
    <t>이란 출발 : 5/15</t>
    <phoneticPr fontId="16" type="noConversion"/>
  </si>
  <si>
    <t>이란 출발 : 5/20</t>
    <phoneticPr fontId="16" type="noConversion"/>
  </si>
  <si>
    <t>이란 출발 : 5/21</t>
    <phoneticPr fontId="16" type="noConversion"/>
  </si>
  <si>
    <t>이란 출발 : 5/27</t>
    <phoneticPr fontId="16" type="noConversion"/>
  </si>
  <si>
    <t>바쿠 도착 : 6/02</t>
    <phoneticPr fontId="16" type="noConversion"/>
  </si>
  <si>
    <t>이란 출발 : 5/26</t>
    <phoneticPr fontId="16" type="noConversion"/>
  </si>
  <si>
    <t>바쿠 도착 : 6/01</t>
    <phoneticPr fontId="16" type="noConversion"/>
  </si>
  <si>
    <t>두바이 도착 : 6/10</t>
    <phoneticPr fontId="16" type="noConversion"/>
  </si>
  <si>
    <t>TRLU7421879</t>
    <phoneticPr fontId="16" type="noConversion"/>
  </si>
  <si>
    <t>6/10 CMR FINAL</t>
    <phoneticPr fontId="16" type="noConversion"/>
  </si>
  <si>
    <t>W1KZF4JB5LA808412</t>
    <phoneticPr fontId="16" type="noConversion"/>
  </si>
  <si>
    <t>TCLU5988144</t>
    <phoneticPr fontId="16" type="noConversion"/>
  </si>
  <si>
    <t>TCNU8273938</t>
    <phoneticPr fontId="16" type="noConversion"/>
  </si>
  <si>
    <t>운임 : $8,800</t>
    <phoneticPr fontId="16" type="noConversion"/>
  </si>
  <si>
    <t>ADAMS 425S</t>
    <phoneticPr fontId="16" type="noConversion"/>
  </si>
  <si>
    <t>엠티 상차 : 6/15</t>
    <phoneticPr fontId="16" type="noConversion"/>
  </si>
  <si>
    <t>48만</t>
    <phoneticPr fontId="16" type="noConversion"/>
  </si>
  <si>
    <t>8만</t>
    <phoneticPr fontId="16" type="noConversion"/>
  </si>
  <si>
    <t>REF : 1718953010774</t>
    <phoneticPr fontId="16" type="noConversion"/>
  </si>
  <si>
    <t>REF : 1718071938734</t>
    <phoneticPr fontId="16" type="noConversion"/>
  </si>
  <si>
    <t>REF : 1719043326327</t>
    <phoneticPr fontId="16" type="noConversion"/>
  </si>
  <si>
    <t>TCNU8686504</t>
    <phoneticPr fontId="16" type="noConversion"/>
  </si>
  <si>
    <t>BKG : 241069681</t>
    <phoneticPr fontId="16" type="noConversion"/>
  </si>
  <si>
    <t>BKG : 241069693</t>
    <phoneticPr fontId="16" type="noConversion"/>
  </si>
  <si>
    <t>BKG : 241069724</t>
    <phoneticPr fontId="16" type="noConversion"/>
  </si>
  <si>
    <t>TCNU7859523</t>
    <phoneticPr fontId="16" type="noConversion"/>
  </si>
  <si>
    <t>6/17 작업</t>
    <phoneticPr fontId="16" type="noConversion"/>
  </si>
  <si>
    <t>ONE / K2</t>
  </si>
  <si>
    <t>KNHMF37ABGS103020</t>
  </si>
  <si>
    <t>WDDHF0ABXGB292648</t>
  </si>
  <si>
    <t>WBA8C5105HK855957</t>
  </si>
  <si>
    <t>KMHFF41RBGA535490</t>
  </si>
  <si>
    <t>BMW 320d</t>
    <phoneticPr fontId="16" type="noConversion"/>
  </si>
  <si>
    <t>BENZ E 220</t>
    <phoneticPr fontId="16" type="noConversion"/>
  </si>
  <si>
    <t>KMHSW81UBGU564242</t>
  </si>
  <si>
    <t>KMHSN81XBGU131147</t>
  </si>
  <si>
    <t>KNAPS81ABFA030302</t>
  </si>
  <si>
    <t>KMHDG41DBGU584611</t>
  </si>
  <si>
    <t>A34083</t>
    <phoneticPr fontId="16" type="noConversion"/>
  </si>
  <si>
    <t>정보 전달</t>
    <phoneticPr fontId="16" type="noConversion"/>
  </si>
  <si>
    <t>SR</t>
    <phoneticPr fontId="16" type="noConversion"/>
  </si>
  <si>
    <t>면장</t>
    <phoneticPr fontId="16" type="noConversion"/>
  </si>
  <si>
    <t>정보 전달</t>
    <phoneticPr fontId="16" type="noConversion"/>
  </si>
  <si>
    <t>TRLU7554172</t>
    <phoneticPr fontId="16" type="noConversion"/>
  </si>
  <si>
    <t>A34557</t>
    <phoneticPr fontId="16" type="noConversion"/>
  </si>
  <si>
    <t>O</t>
    <phoneticPr fontId="16" type="noConversion"/>
  </si>
  <si>
    <t>X</t>
    <phoneticPr fontId="16" type="noConversion"/>
  </si>
  <si>
    <t>5N1AL0MM4HC545357</t>
    <phoneticPr fontId="16" type="noConversion"/>
  </si>
  <si>
    <t>WDDSJ4GB9FN111698</t>
    <phoneticPr fontId="16" type="noConversion"/>
  </si>
  <si>
    <t>ONEU5461948</t>
    <phoneticPr fontId="16" type="noConversion"/>
  </si>
  <si>
    <t>KNAPK81ABGA257581</t>
  </si>
  <si>
    <t>KNAPK81ABGA154750</t>
  </si>
  <si>
    <t>KMHD641DBJU700114</t>
  </si>
  <si>
    <t>SORENTO</t>
    <phoneticPr fontId="16" type="noConversion"/>
  </si>
  <si>
    <t>KNAPH81ABGA202207</t>
  </si>
  <si>
    <t>KMHJT81VBFU051045</t>
  </si>
  <si>
    <t>KMHFF41RBGA534350</t>
  </si>
  <si>
    <t>KNAPS81ABLA573338</t>
  </si>
  <si>
    <t>TCLU6629534</t>
    <phoneticPr fontId="16" type="noConversion"/>
  </si>
  <si>
    <t>KRAR00803</t>
    <phoneticPr fontId="16" type="noConversion"/>
  </si>
  <si>
    <t>KMHCS41BEKU466694</t>
  </si>
  <si>
    <t>KNAPL812GLK818562</t>
  </si>
  <si>
    <t>KNAPN813BLK857734</t>
  </si>
  <si>
    <t>KMHR381ADMU165126</t>
  </si>
  <si>
    <t>KRAR01336</t>
    <phoneticPr fontId="16" type="noConversion"/>
  </si>
  <si>
    <t>HASANOVA ESMIRA</t>
  </si>
  <si>
    <t>AZE09539416</t>
  </si>
  <si>
    <t>GULIYEV AHAD</t>
  </si>
  <si>
    <t>AA4440210</t>
  </si>
  <si>
    <t>KANGARLI SAMIRA</t>
  </si>
  <si>
    <t>AZE16127611</t>
  </si>
  <si>
    <t>ALMAZOV GAYIB</t>
  </si>
  <si>
    <t>AA4872791</t>
  </si>
  <si>
    <t>STR G.SHIXBALAOGLU,HOME.81 AZ1800 SHIRVAN AZERBAIJAN</t>
  </si>
  <si>
    <t>AZERBAIJAN, SUMQAYIT CITY,SAMAD VURGUN STR, H 96,APP 11</t>
  </si>
  <si>
    <t>SUMGAYIT CITY, DS-10, H.59, APP 4</t>
  </si>
  <si>
    <t>HAJIGABUL RPSH GVSHV  HAJIGABUL CITY, HEYDER ALIYEV PROS H.28</t>
  </si>
  <si>
    <t>994-552574958</t>
  </si>
  <si>
    <t>994-775466946</t>
  </si>
  <si>
    <t>994-506880786</t>
  </si>
  <si>
    <t>994-518989909</t>
  </si>
  <si>
    <t>6/10 송금 完</t>
    <phoneticPr fontId="16" type="noConversion"/>
  </si>
  <si>
    <t>6/10 입금 完</t>
    <phoneticPr fontId="16" type="noConversion"/>
  </si>
  <si>
    <t>랩핑 O</t>
    <phoneticPr fontId="16" type="noConversion"/>
  </si>
  <si>
    <t>나무 기둥 X</t>
    <phoneticPr fontId="16" type="noConversion"/>
  </si>
  <si>
    <t>BKG : SELEC6508900</t>
    <phoneticPr fontId="16" type="noConversion"/>
  </si>
  <si>
    <t>SNCT 02012014</t>
    <phoneticPr fontId="16" type="noConversion"/>
  </si>
  <si>
    <t>TRANSIT TO AZERBAIJAN</t>
    <phoneticPr fontId="16" type="noConversion"/>
  </si>
  <si>
    <t>SELEC6508900</t>
    <phoneticPr fontId="28" type="noConversion"/>
  </si>
  <si>
    <t>KNAPS81ABFA116350</t>
  </si>
  <si>
    <t>KNAPH81ABGA196681</t>
  </si>
  <si>
    <t>WBAJK7109JBP71887</t>
  </si>
  <si>
    <t>KMHE241CBHA321560</t>
  </si>
  <si>
    <t>캐리어 X</t>
    <phoneticPr fontId="16" type="noConversion"/>
  </si>
  <si>
    <t>현글로벌 차량 2대 캐리어 비용 명성 청구</t>
    <phoneticPr fontId="16" type="noConversion"/>
  </si>
  <si>
    <t>NYKU4368561</t>
    <phoneticPr fontId="16" type="noConversion"/>
  </si>
  <si>
    <t>O</t>
    <phoneticPr fontId="16" type="noConversion"/>
  </si>
  <si>
    <t>GCXU5018197</t>
    <phoneticPr fontId="16" type="noConversion"/>
  </si>
  <si>
    <t>24H0242174</t>
    <phoneticPr fontId="16" type="noConversion"/>
  </si>
  <si>
    <t>$250 받음</t>
    <phoneticPr fontId="16" type="noConversion"/>
  </si>
  <si>
    <t>$2300 남음</t>
    <phoneticPr fontId="16" type="noConversion"/>
  </si>
  <si>
    <t>ONEU1571171</t>
    <phoneticPr fontId="16" type="noConversion"/>
  </si>
  <si>
    <t>KRAR00176</t>
    <phoneticPr fontId="16" type="noConversion"/>
  </si>
  <si>
    <t>골드트레이딩</t>
    <phoneticPr fontId="16" type="noConversion"/>
  </si>
  <si>
    <t>인천 - 알마티</t>
    <phoneticPr fontId="16" type="noConversion"/>
  </si>
  <si>
    <t>오현선 실장 010-4676-0789</t>
    <phoneticPr fontId="16" type="noConversion"/>
  </si>
  <si>
    <t>프로 / 동화</t>
    <phoneticPr fontId="16" type="noConversion"/>
  </si>
  <si>
    <t xml:space="preserve">KMHSW81UBFU460523 </t>
  </si>
  <si>
    <t>KMHFF41RBGA534350</t>
    <phoneticPr fontId="16" type="noConversion"/>
  </si>
  <si>
    <t>hasanovaesmira@gmail.com</t>
  </si>
  <si>
    <t>guliyevahad@gmail.com</t>
  </si>
  <si>
    <t>kangarlisamira@gmail.com</t>
  </si>
  <si>
    <t>almazovgayib@gmail.com</t>
  </si>
  <si>
    <t>GADIMOV ILKIN</t>
  </si>
  <si>
    <t>AA0332843</t>
  </si>
  <si>
    <t>ASADOVA GUNEL</t>
  </si>
  <si>
    <t>AA0816426</t>
  </si>
  <si>
    <t>GAHRAMANOV ZAUR</t>
  </si>
  <si>
    <t>AA0618412</t>
  </si>
  <si>
    <t>ABBASOV BAHRUZ</t>
  </si>
  <si>
    <t>AA1573661</t>
  </si>
  <si>
    <t>KHATAI DIS,ASHIG GURBANI STR, H 25 BAKU AZERBAIJAN</t>
  </si>
  <si>
    <t>NERIMANOVR-REGION BAKU CITY</t>
  </si>
  <si>
    <t>NARIMANOV RAY DIST, MURTUZA NAGHIYEV STR,BAKU</t>
  </si>
  <si>
    <t>M.A.RASULZADA STR, AZERBAIJAN,NEFTCHALA</t>
  </si>
  <si>
    <t>994-557310124</t>
  </si>
  <si>
    <t>994-519213902</t>
  </si>
  <si>
    <t>994-517639375</t>
  </si>
  <si>
    <t>gadimovilkin@gmail.com</t>
  </si>
  <si>
    <t>asadovagunel@gmail.com</t>
  </si>
  <si>
    <t>gahramanovzaur@gmail.com</t>
  </si>
  <si>
    <t>abbasovbahruz@gmail.com</t>
  </si>
  <si>
    <t>24H0207381</t>
    <phoneticPr fontId="16" type="noConversion"/>
  </si>
  <si>
    <t>HDMU6876013</t>
    <phoneticPr fontId="16" type="noConversion"/>
  </si>
  <si>
    <t>아심</t>
    <phoneticPr fontId="16" type="noConversion"/>
  </si>
  <si>
    <t>아민 / 이레</t>
    <phoneticPr fontId="16" type="noConversion"/>
  </si>
  <si>
    <t>CAIU7156553</t>
    <phoneticPr fontId="16" type="noConversion"/>
  </si>
  <si>
    <t>REF : 24MSSP034</t>
    <phoneticPr fontId="16" type="noConversion"/>
  </si>
  <si>
    <t>BKG : 19182989</t>
    <phoneticPr fontId="16" type="noConversion"/>
  </si>
  <si>
    <t>RELEASE : TWINC240524Z</t>
    <phoneticPr fontId="16" type="noConversion"/>
  </si>
  <si>
    <t>O</t>
    <phoneticPr fontId="16" type="noConversion"/>
  </si>
  <si>
    <t>KMHSW81UBFU460523</t>
    <phoneticPr fontId="16" type="noConversion"/>
  </si>
  <si>
    <t>KNAPS81ABFA116350</t>
    <phoneticPr fontId="16" type="noConversion"/>
  </si>
  <si>
    <t>KNAPH81ABGA196681</t>
    <phoneticPr fontId="16" type="noConversion"/>
  </si>
  <si>
    <t>WBAJK7109JBP71887</t>
    <phoneticPr fontId="16" type="noConversion"/>
  </si>
  <si>
    <t>KMHE241CBHA321560</t>
    <phoneticPr fontId="16" type="noConversion"/>
  </si>
  <si>
    <t>KRAR00988</t>
    <phoneticPr fontId="16" type="noConversion"/>
  </si>
  <si>
    <t>6/11 WAYBILL</t>
    <phoneticPr fontId="16" type="noConversion"/>
  </si>
  <si>
    <t>$43 도착지 비용</t>
    <phoneticPr fontId="16" type="noConversion"/>
  </si>
  <si>
    <t>BMW 520I</t>
  </si>
  <si>
    <t>MAMMADOV SARDAR ALIXAN OGLU</t>
  </si>
  <si>
    <t>AA5069684</t>
  </si>
  <si>
    <t>HUSEYNOV NICAD NOFAL OGLU</t>
  </si>
  <si>
    <t>AA4168759</t>
  </si>
  <si>
    <t>GASIMOV SABIR ZAKIR OGLU</t>
  </si>
  <si>
    <t>08914633</t>
  </si>
  <si>
    <t>GAHRAMANOVA REYHAN AZAD QIZI</t>
  </si>
  <si>
    <t>AA1828232</t>
  </si>
  <si>
    <t>Azerbaijan Hirdalan. Z. Bunyadov 308</t>
  </si>
  <si>
    <t>AZERBAIJAN GANJA GULUSTAN, 48/8</t>
  </si>
  <si>
    <t>AZERBAIJAN GANJA GORGUD 48a /33</t>
  </si>
  <si>
    <t>AZERBAIJAN GANJA, BULBUL 17</t>
  </si>
  <si>
    <t>+994 507243707</t>
  </si>
  <si>
    <t>+994 50895 0022</t>
  </si>
  <si>
    <t>+994 508950022</t>
  </si>
  <si>
    <t>MEYUMI7372@GMAIL.COM</t>
  </si>
  <si>
    <t>AUTO AZERBAIJAN</t>
  </si>
  <si>
    <t>ZIYA BUNYADOV PR. 118E, BAKU AZERBAIJAN</t>
  </si>
  <si>
    <t>JEYHUN.MUSTAFAYEV@AUTOAZ.AZ
ORKHAN.LAZIMOV@AUTOAZ.AZ</t>
    <phoneticPr fontId="16" type="noConversion"/>
  </si>
  <si>
    <t>+994 12 490 26 26</t>
  </si>
  <si>
    <t>NOTIFY : AUTO AZERBAIJAN</t>
    <phoneticPr fontId="16" type="noConversion"/>
  </si>
  <si>
    <t>KNAPB813BFK721714</t>
  </si>
  <si>
    <t>KMHCS41BEFU873667</t>
    <phoneticPr fontId="16" type="noConversion"/>
  </si>
  <si>
    <t>KMHSW81UBFU487978</t>
  </si>
  <si>
    <t>KMHCT51BEGU247207</t>
  </si>
  <si>
    <t>KMHSU81UBGU682718</t>
    <phoneticPr fontId="16" type="noConversion"/>
  </si>
  <si>
    <t>KMHCT41BEGU997387</t>
    <phoneticPr fontId="16" type="noConversion"/>
  </si>
  <si>
    <t>KMHD641UGJU758021</t>
  </si>
  <si>
    <t>KNAPB813BGK819038</t>
  </si>
  <si>
    <t>KMHSW81UBFU501267</t>
  </si>
  <si>
    <t>KMHE241AGGA170582</t>
  </si>
  <si>
    <t>KMHCS41UGJU372499</t>
  </si>
  <si>
    <t>KMHCS51UGFU223245</t>
  </si>
  <si>
    <t>KNARL81GBNA105750</t>
  </si>
  <si>
    <t>KNAPH81ABGA224509</t>
  </si>
  <si>
    <t>KMHD641UGHU193661</t>
  </si>
  <si>
    <t xml:space="preserve"> KMHS2811BNU024147</t>
  </si>
  <si>
    <t>ONEYSELEC3524400</t>
    <phoneticPr fontId="16" type="noConversion"/>
  </si>
  <si>
    <t>ONEYSELEC3525500</t>
    <phoneticPr fontId="16" type="noConversion"/>
  </si>
  <si>
    <t>REVERENCE 2099W</t>
    <phoneticPr fontId="16" type="noConversion"/>
  </si>
  <si>
    <t>RELEASE : SEL24061204</t>
    <phoneticPr fontId="16" type="noConversion"/>
  </si>
  <si>
    <t>BKG : PANSEL2406570801</t>
    <phoneticPr fontId="16" type="noConversion"/>
  </si>
  <si>
    <t>A19592</t>
  </si>
  <si>
    <t>TWSC24060177</t>
    <phoneticPr fontId="16" type="noConversion"/>
  </si>
  <si>
    <t>체크 마감 : 6/13 FULL</t>
    <phoneticPr fontId="16" type="noConversion"/>
  </si>
  <si>
    <t>계산서 발행 O</t>
    <phoneticPr fontId="16" type="noConversion"/>
  </si>
  <si>
    <t>6/05 WAYBILL</t>
    <phoneticPr fontId="16" type="noConversion"/>
  </si>
  <si>
    <t>OBL</t>
    <phoneticPr fontId="16" type="noConversion"/>
  </si>
  <si>
    <t>SANTAFE</t>
    <phoneticPr fontId="16" type="noConversion"/>
  </si>
  <si>
    <t>KNAPK81ABGA154750</t>
    <phoneticPr fontId="16" type="noConversion"/>
  </si>
  <si>
    <t>KNAPS81ABLA573338</t>
    <phoneticPr fontId="16" type="noConversion"/>
  </si>
  <si>
    <t>6/12 WAYBILL</t>
    <phoneticPr fontId="16" type="noConversion"/>
  </si>
  <si>
    <t>O</t>
    <phoneticPr fontId="16" type="noConversion"/>
  </si>
  <si>
    <t>SEL.HYDANG@cma-cgm.com</t>
    <phoneticPr fontId="16" type="noConversion"/>
  </si>
  <si>
    <t>당혁증 부장님</t>
    <phoneticPr fontId="16" type="noConversion"/>
  </si>
  <si>
    <t>KNAEP815HNK295649</t>
  </si>
  <si>
    <t>KMHS281BDLU279648</t>
  </si>
  <si>
    <t>KNAG341ABLA059035</t>
  </si>
  <si>
    <t>KIA SOUL</t>
  </si>
  <si>
    <t>KOCU4162330</t>
    <phoneticPr fontId="16" type="noConversion"/>
  </si>
  <si>
    <t>KNAG741BBLA033312</t>
  </si>
  <si>
    <t>KMHJ2817GLU267916</t>
  </si>
  <si>
    <t>KNAJ581FGKK041268</t>
  </si>
  <si>
    <t>KMHF641NBLA357857</t>
  </si>
  <si>
    <t>KNAG741BBLA004038</t>
  </si>
  <si>
    <t>KMHS281BDKU082972</t>
  </si>
  <si>
    <t>KMHL341DBLA085347</t>
  </si>
  <si>
    <t>KNALB418BLA213699</t>
  </si>
  <si>
    <t>KNAG541BBLA032010</t>
  </si>
  <si>
    <t>KNAG741BBLA024600</t>
  </si>
  <si>
    <t>KNAG741BBLA036013</t>
  </si>
  <si>
    <t>24H0242224</t>
    <phoneticPr fontId="16" type="noConversion"/>
  </si>
  <si>
    <t>24H0242239</t>
    <phoneticPr fontId="16" type="noConversion"/>
  </si>
  <si>
    <t>6/12 입금 完</t>
    <phoneticPr fontId="16" type="noConversion"/>
  </si>
  <si>
    <t>SORENTO</t>
    <phoneticPr fontId="16" type="noConversion"/>
  </si>
  <si>
    <t>K3</t>
    <phoneticPr fontId="16" type="noConversion"/>
  </si>
  <si>
    <t>GRANDEUR</t>
    <phoneticPr fontId="16" type="noConversion"/>
  </si>
  <si>
    <t>TCNU7619327</t>
    <phoneticPr fontId="16" type="noConversion"/>
  </si>
  <si>
    <t>KMHSW81UBGU662163</t>
  </si>
  <si>
    <t>KNAF241BEKA852782</t>
  </si>
  <si>
    <t>KNAPK81ABGA138955</t>
    <phoneticPr fontId="16" type="noConversion"/>
  </si>
  <si>
    <t>6/12 송금 完</t>
    <phoneticPr fontId="16" type="noConversion"/>
  </si>
  <si>
    <t>KMHFF41RBGA556005</t>
    <phoneticPr fontId="16" type="noConversion"/>
  </si>
  <si>
    <t>ONEYSELEC3419700</t>
    <phoneticPr fontId="16" type="noConversion"/>
  </si>
  <si>
    <t>WJSU5027067</t>
    <phoneticPr fontId="16" type="noConversion"/>
  </si>
  <si>
    <t>HDMUSELE52068000</t>
    <phoneticPr fontId="16" type="noConversion"/>
  </si>
  <si>
    <t>HDMUSELE52068001</t>
    <phoneticPr fontId="16" type="noConversion"/>
  </si>
  <si>
    <t>HDMUSELE52068002</t>
    <phoneticPr fontId="16" type="noConversion"/>
  </si>
  <si>
    <t>HDMUSELE52068003</t>
    <phoneticPr fontId="16" type="noConversion"/>
  </si>
  <si>
    <t>TRANSIT TO BULGARIA</t>
    <phoneticPr fontId="16" type="noConversion"/>
  </si>
  <si>
    <t>KMHL341DBLA058383</t>
    <phoneticPr fontId="16" type="noConversion"/>
  </si>
  <si>
    <t>KNAG541BBLA035680</t>
    <phoneticPr fontId="16" type="noConversion"/>
  </si>
  <si>
    <t>KMHD351UBCU014122</t>
    <phoneticPr fontId="16" type="noConversion"/>
  </si>
  <si>
    <t>KMHD351UBCU005995</t>
    <phoneticPr fontId="16" type="noConversion"/>
  </si>
  <si>
    <t>KMHD251UBEU173003</t>
    <phoneticPr fontId="16" type="noConversion"/>
  </si>
  <si>
    <t>KMHD351UBCU017246</t>
    <phoneticPr fontId="16" type="noConversion"/>
  </si>
  <si>
    <t>KMHD351UBCU012801</t>
    <phoneticPr fontId="16" type="noConversion"/>
  </si>
  <si>
    <t>WVWZZZ1KZCW164443</t>
    <phoneticPr fontId="16" type="noConversion"/>
  </si>
  <si>
    <t>WVGZZZ5NZLW816509</t>
    <phoneticPr fontId="16" type="noConversion"/>
  </si>
  <si>
    <t>WVGZZZ5NZCW026602</t>
    <phoneticPr fontId="16" type="noConversion"/>
  </si>
  <si>
    <t>WVGZZZ5NZCW034246</t>
    <phoneticPr fontId="16" type="noConversion"/>
  </si>
  <si>
    <t>WVWZZZ3CZBE724966</t>
    <phoneticPr fontId="16" type="noConversion"/>
  </si>
  <si>
    <t>INV : 단테</t>
    <phoneticPr fontId="16" type="noConversion"/>
  </si>
  <si>
    <t>계산서 발행 : 단테</t>
    <phoneticPr fontId="16" type="noConversion"/>
  </si>
  <si>
    <t>W978667</t>
    <phoneticPr fontId="16" type="noConversion"/>
  </si>
  <si>
    <t>1GCGT9ENXL1138724</t>
  </si>
  <si>
    <t>KMHE341DBGA186658</t>
    <phoneticPr fontId="16" type="noConversion"/>
  </si>
  <si>
    <t>11457-24-042701X</t>
  </si>
  <si>
    <t>KMHE341DBFA104653</t>
  </si>
  <si>
    <t>KNAGU416BHA178561</t>
    <phoneticPr fontId="16" type="noConversion"/>
  </si>
  <si>
    <t>43274-24-335154X</t>
  </si>
  <si>
    <t>6/13 송금 完</t>
    <phoneticPr fontId="16" type="noConversion"/>
  </si>
  <si>
    <t>6/13 입금 完</t>
    <phoneticPr fontId="16" type="noConversion"/>
  </si>
  <si>
    <t>TWSC24060973</t>
  </si>
  <si>
    <t>TWSC24060974</t>
  </si>
  <si>
    <t>TWSC24060986</t>
  </si>
  <si>
    <t>TWSC24060987</t>
  </si>
  <si>
    <t>TWSC24060988</t>
  </si>
  <si>
    <t>TWSC24061007</t>
  </si>
  <si>
    <t>TWSC24061008</t>
  </si>
  <si>
    <t>TWSC24061009</t>
  </si>
  <si>
    <t>TWSC24061047</t>
  </si>
  <si>
    <t>TWSC24061048</t>
  </si>
  <si>
    <t>TWSC24061051</t>
  </si>
  <si>
    <t>TWSC24061052</t>
  </si>
  <si>
    <t>TWSC24061053</t>
  </si>
  <si>
    <t>6/13 WAYBILL</t>
    <phoneticPr fontId="16" type="noConversion"/>
  </si>
  <si>
    <t>두바이 출발 : 5/27</t>
    <phoneticPr fontId="16" type="noConversion"/>
  </si>
  <si>
    <t>이란 도착 : 5/29</t>
    <phoneticPr fontId="16" type="noConversion"/>
  </si>
  <si>
    <t>이란 출발 : 6/08</t>
    <phoneticPr fontId="16" type="noConversion"/>
  </si>
  <si>
    <t>O</t>
    <phoneticPr fontId="16" type="noConversion"/>
  </si>
  <si>
    <t>CHEVROLET COLORADO</t>
  </si>
  <si>
    <t>CONCERTO 488W</t>
    <phoneticPr fontId="16" type="noConversion"/>
  </si>
  <si>
    <t>QDO</t>
    <phoneticPr fontId="16" type="noConversion"/>
  </si>
  <si>
    <t>WJAXOTIC2406353C</t>
  </si>
  <si>
    <t>WJAXOTIC2406353D</t>
  </si>
  <si>
    <t>TWSC24061156</t>
  </si>
  <si>
    <t>TWSC24061157</t>
  </si>
  <si>
    <t>TWSC24061158</t>
  </si>
  <si>
    <t>6/14 송금 完</t>
    <phoneticPr fontId="16" type="noConversion"/>
  </si>
  <si>
    <t>POS HOCHIMINH 0102S</t>
    <phoneticPr fontId="16" type="noConversion"/>
  </si>
  <si>
    <t>변경 전)HMM PROMISE 0040W</t>
    <phoneticPr fontId="16" type="noConversion"/>
  </si>
  <si>
    <t>WJAXOTIC2406353A</t>
    <phoneticPr fontId="16" type="noConversion"/>
  </si>
  <si>
    <t>WJAXOTIC2406353B</t>
    <phoneticPr fontId="16" type="noConversion"/>
  </si>
  <si>
    <t>ONEYSELEC6508900</t>
    <phoneticPr fontId="16" type="noConversion"/>
  </si>
  <si>
    <t>TWSC24060971</t>
    <phoneticPr fontId="16" type="noConversion"/>
  </si>
  <si>
    <t>TWSC24060985</t>
    <phoneticPr fontId="16" type="noConversion"/>
  </si>
  <si>
    <t>TWSC24061006</t>
    <phoneticPr fontId="16" type="noConversion"/>
  </si>
  <si>
    <t>TWSC24061045</t>
    <phoneticPr fontId="16" type="noConversion"/>
  </si>
  <si>
    <t>TWSC24061050</t>
    <phoneticPr fontId="16" type="noConversion"/>
  </si>
  <si>
    <t>TWSC24061155</t>
    <phoneticPr fontId="16" type="noConversion"/>
  </si>
  <si>
    <t>TWSC24061043</t>
    <phoneticPr fontId="16" type="noConversion"/>
  </si>
  <si>
    <t>HASU4638242</t>
    <phoneticPr fontId="16" type="noConversion"/>
  </si>
  <si>
    <t>KR0432448</t>
    <phoneticPr fontId="16" type="noConversion"/>
  </si>
  <si>
    <t>계산서 : C047</t>
    <phoneticPr fontId="16" type="noConversion"/>
  </si>
  <si>
    <t>6/17 비엘 정정 : 정정비 화주 청구</t>
    <phoneticPr fontId="16" type="noConversion"/>
  </si>
  <si>
    <t>6/17 송금 完</t>
    <phoneticPr fontId="16" type="noConversion"/>
  </si>
  <si>
    <t>6/17 입금 完</t>
    <phoneticPr fontId="16" type="noConversion"/>
  </si>
  <si>
    <t>6/17 SUR</t>
    <phoneticPr fontId="16" type="noConversion"/>
  </si>
  <si>
    <t>39만</t>
    <phoneticPr fontId="16" type="noConversion"/>
  </si>
  <si>
    <t>머스크 입금증 (특이)</t>
    <phoneticPr fontId="16" type="noConversion"/>
  </si>
  <si>
    <t>MAEU241069681</t>
    <phoneticPr fontId="16" type="noConversion"/>
  </si>
  <si>
    <t>MAEU241069693</t>
    <phoneticPr fontId="16" type="noConversion"/>
  </si>
  <si>
    <t>MAEU241069724</t>
    <phoneticPr fontId="16" type="noConversion"/>
  </si>
  <si>
    <t>6/17 REWAYBILL</t>
    <phoneticPr fontId="16" type="noConversion"/>
  </si>
  <si>
    <t>쇼링 : 55만 (부가세 O)</t>
    <phoneticPr fontId="16" type="noConversion"/>
  </si>
  <si>
    <t>쇼링 : 39만 (부가세 O)</t>
    <phoneticPr fontId="16" type="noConversion"/>
  </si>
  <si>
    <t>10484-24-050435X</t>
    <phoneticPr fontId="16" type="noConversion"/>
  </si>
  <si>
    <t>10484-24-050434X</t>
    <phoneticPr fontId="16" type="noConversion"/>
  </si>
  <si>
    <t>10484-24-050417X</t>
  </si>
  <si>
    <t>10484-24-050429X</t>
    <phoneticPr fontId="16" type="noConversion"/>
  </si>
  <si>
    <t>캐리어 : 10만 (부가세 O)</t>
    <phoneticPr fontId="16" type="noConversion"/>
  </si>
  <si>
    <t>캐리어 : 6만 (부가세 O)</t>
    <phoneticPr fontId="16" type="noConversion"/>
  </si>
  <si>
    <t>10만</t>
    <phoneticPr fontId="16" type="noConversion"/>
  </si>
  <si>
    <t>BKG : 6387503405</t>
    <phoneticPr fontId="16" type="noConversion"/>
  </si>
  <si>
    <t>BKG : 6387503406</t>
    <phoneticPr fontId="16" type="noConversion"/>
  </si>
  <si>
    <t>DOC : 6/24 10 AM</t>
    <phoneticPr fontId="16" type="noConversion"/>
  </si>
  <si>
    <t>6/18 WAYBILL</t>
    <phoneticPr fontId="16" type="noConversion"/>
  </si>
  <si>
    <t>MV GMT ASTRO V.2406</t>
    <phoneticPr fontId="16" type="noConversion"/>
  </si>
  <si>
    <t>프리미엄/가나</t>
    <phoneticPr fontId="16" type="noConversion"/>
  </si>
  <si>
    <t>6/21 작업</t>
    <phoneticPr fontId="16" type="noConversion"/>
  </si>
  <si>
    <t>KMHD351UBCU003932</t>
  </si>
  <si>
    <t>11457-24-501574X</t>
  </si>
  <si>
    <t>USED TIRE (FOR MORNING) - 4 PCS</t>
    <phoneticPr fontId="16" type="noConversion"/>
  </si>
  <si>
    <t>VEHICLE ACCESSORIES (FRONT+BACK LINING PADS) - 2 PCS</t>
    <phoneticPr fontId="16" type="noConversion"/>
  </si>
  <si>
    <t>선적 취소 됨</t>
    <phoneticPr fontId="16" type="noConversion"/>
  </si>
  <si>
    <t>CNCA 차량 연식 : 2021</t>
    <phoneticPr fontId="16" type="noConversion"/>
  </si>
  <si>
    <t>GCXU5795031</t>
    <phoneticPr fontId="16" type="noConversion"/>
  </si>
  <si>
    <t>VEHICLE ACCESSORIES (AIR + OIL FILTER) - 3 PCS</t>
    <phoneticPr fontId="16" type="noConversion"/>
  </si>
  <si>
    <t>VEHICLE ACCESSORIES (AIRCONDITIONER FILTER) - 3 PCS</t>
    <phoneticPr fontId="16" type="noConversion"/>
  </si>
  <si>
    <t>6/19 SURRENDER</t>
    <phoneticPr fontId="16" type="noConversion"/>
  </si>
  <si>
    <t>6/19 WAYBILL</t>
    <phoneticPr fontId="16" type="noConversion"/>
  </si>
  <si>
    <t>6/22 작업</t>
    <phoneticPr fontId="16" type="noConversion"/>
  </si>
  <si>
    <t>CSNU6718628</t>
    <phoneticPr fontId="16" type="noConversion"/>
  </si>
  <si>
    <t>두바이 출발 : 6/18</t>
    <phoneticPr fontId="16" type="noConversion"/>
  </si>
  <si>
    <t>6/19 OBL</t>
    <phoneticPr fontId="16" type="noConversion"/>
  </si>
  <si>
    <t>CHIMKENT, KAZAKHSTAN</t>
    <phoneticPr fontId="16" type="noConversion"/>
  </si>
  <si>
    <t>RELEASE : SEL24062103</t>
    <phoneticPr fontId="16" type="noConversion"/>
  </si>
  <si>
    <t>BKG : PANSEL2406631001</t>
    <phoneticPr fontId="16" type="noConversion"/>
  </si>
  <si>
    <t>LINE : POL / PORT : CNTAO</t>
    <phoneticPr fontId="16" type="noConversion"/>
  </si>
  <si>
    <t>KA GLOBAL</t>
    <phoneticPr fontId="16" type="noConversion"/>
  </si>
  <si>
    <t>SEKU4576913</t>
    <phoneticPr fontId="16" type="noConversion"/>
  </si>
  <si>
    <t>두바이 도착 : 7/04</t>
    <phoneticPr fontId="16" type="noConversion"/>
  </si>
  <si>
    <t>6/21 입금 完</t>
    <phoneticPr fontId="16" type="noConversion"/>
  </si>
  <si>
    <t>롯데(옥션)</t>
    <phoneticPr fontId="16" type="noConversion"/>
  </si>
  <si>
    <t>RELEASE : SEL24062105</t>
    <phoneticPr fontId="16" type="noConversion"/>
  </si>
  <si>
    <t>DOC : 6/27 AM</t>
    <phoneticPr fontId="16" type="noConversion"/>
  </si>
  <si>
    <t>계산서 : 골드트레이딩</t>
    <phoneticPr fontId="16" type="noConversion"/>
  </si>
  <si>
    <t>2024년 7월 선적스케줄 (명성해운)</t>
    <phoneticPr fontId="16" type="noConversion"/>
  </si>
  <si>
    <t>HYUNDAI PLUTO 038W</t>
    <phoneticPr fontId="16" type="noConversion"/>
  </si>
  <si>
    <t>REF : 24MSSP042</t>
    <phoneticPr fontId="16" type="noConversion"/>
  </si>
  <si>
    <t>BKG : 12841283</t>
    <phoneticPr fontId="16" type="noConversion"/>
  </si>
  <si>
    <t>JHMFD26209S201067</t>
  </si>
  <si>
    <t>KMHFF41CBCA169628</t>
  </si>
  <si>
    <t>JHMCP26809C200908</t>
  </si>
  <si>
    <t>JHMFD16208S213734</t>
  </si>
  <si>
    <t>KMHTE61DGCU066975</t>
  </si>
  <si>
    <t>KMHTE61DBCU001037</t>
  </si>
  <si>
    <t>KMHTE61DGCU021045</t>
  </si>
  <si>
    <t>KMHTE61DBCU014480</t>
  </si>
  <si>
    <t>KMHTE61DGCU022699</t>
  </si>
  <si>
    <t>W978674</t>
    <phoneticPr fontId="16" type="noConversion"/>
  </si>
  <si>
    <t>W978616</t>
    <phoneticPr fontId="16" type="noConversion"/>
  </si>
  <si>
    <t>KMHCT41BEFU851256</t>
    <phoneticPr fontId="16" type="noConversion"/>
  </si>
  <si>
    <t>6/24 SUR</t>
    <phoneticPr fontId="16" type="noConversion"/>
  </si>
  <si>
    <t>BONGO</t>
    <phoneticPr fontId="16" type="noConversion"/>
  </si>
  <si>
    <t>KMJWA37TBMU167190</t>
  </si>
  <si>
    <t>KNACH811BPT371607</t>
  </si>
  <si>
    <t>JTNBF3EK5B3006750</t>
  </si>
  <si>
    <t>JTNBA1HK1N3015979</t>
  </si>
  <si>
    <t>TWSC24061046</t>
    <phoneticPr fontId="16" type="noConversion"/>
  </si>
  <si>
    <t>6/24 RESUR</t>
    <phoneticPr fontId="16" type="noConversion"/>
  </si>
  <si>
    <t>WJSU5026604</t>
    <phoneticPr fontId="16" type="noConversion"/>
  </si>
  <si>
    <t>6/24 송금 完</t>
    <phoneticPr fontId="16" type="noConversion"/>
  </si>
  <si>
    <t>KNALC41BBLA177879</t>
    <phoneticPr fontId="16" type="noConversion"/>
  </si>
  <si>
    <t>KNAGU416BGA069152</t>
    <phoneticPr fontId="16" type="noConversion"/>
  </si>
  <si>
    <t>KMHE341DBGA187222</t>
    <phoneticPr fontId="16" type="noConversion"/>
  </si>
  <si>
    <t>12048-24-913687X</t>
    <phoneticPr fontId="16" type="noConversion"/>
  </si>
  <si>
    <t>24750-24-700761X</t>
    <phoneticPr fontId="16" type="noConversion"/>
  </si>
  <si>
    <t>12048-24-913688X</t>
    <phoneticPr fontId="16" type="noConversion"/>
  </si>
  <si>
    <t>10484-24-052083X</t>
    <phoneticPr fontId="16" type="noConversion"/>
  </si>
  <si>
    <t>KIA RAY</t>
    <phoneticPr fontId="16" type="noConversion"/>
  </si>
  <si>
    <t>6/24 CMR DRAFT</t>
    <phoneticPr fontId="16" type="noConversion"/>
  </si>
  <si>
    <t>10484-24-052201X</t>
    <phoneticPr fontId="16" type="noConversion"/>
  </si>
  <si>
    <t>WJAXOTIC2406377B</t>
  </si>
  <si>
    <t>WJAXOTIC2406377C</t>
  </si>
  <si>
    <t>WJAXOTIC2406377D</t>
  </si>
  <si>
    <t>WJAXOTIC2406377A</t>
    <phoneticPr fontId="16" type="noConversion"/>
  </si>
  <si>
    <t>REF : 24MSSP044</t>
    <phoneticPr fontId="16" type="noConversion"/>
  </si>
  <si>
    <t>BKG : 16790711</t>
    <phoneticPr fontId="16" type="noConversion"/>
  </si>
  <si>
    <t>DOC : 7/04 AM</t>
    <phoneticPr fontId="16" type="noConversion"/>
  </si>
  <si>
    <t>KNCWJZ76ALK483716</t>
    <phoneticPr fontId="16" type="noConversion"/>
  </si>
  <si>
    <t>43274-24-554636X</t>
    <phoneticPr fontId="16" type="noConversion"/>
  </si>
  <si>
    <t>바쿠 도착 : 6/18</t>
    <phoneticPr fontId="16" type="noConversion"/>
  </si>
  <si>
    <t>CIVIC</t>
  </si>
  <si>
    <t>COSU6387503406</t>
    <phoneticPr fontId="16" type="noConversion"/>
  </si>
  <si>
    <t>COSU6387503405</t>
    <phoneticPr fontId="16" type="noConversion"/>
  </si>
  <si>
    <t>아줄만 : 010-2339-9101</t>
    <phoneticPr fontId="16" type="noConversion"/>
  </si>
  <si>
    <t>6/25 송금 完</t>
    <phoneticPr fontId="16" type="noConversion"/>
  </si>
  <si>
    <t>대운/가나</t>
    <phoneticPr fontId="16" type="noConversion"/>
  </si>
  <si>
    <t>6/25 WAYBILL</t>
    <phoneticPr fontId="16" type="noConversion"/>
  </si>
  <si>
    <t>43274-24-264831X</t>
    <phoneticPr fontId="16" type="noConversion"/>
  </si>
  <si>
    <t>WHLU5512736</t>
  </si>
  <si>
    <t>WJAXOTIC2406377A~D</t>
    <phoneticPr fontId="16" type="noConversion"/>
  </si>
  <si>
    <t>WJAXOTIC2406380A</t>
    <phoneticPr fontId="16" type="noConversion"/>
  </si>
  <si>
    <t>WJAXOTIC2406380B</t>
  </si>
  <si>
    <t>WJAXOTIC2406380C</t>
  </si>
  <si>
    <t>WJAXOTIC2406380D</t>
  </si>
  <si>
    <t>WJAXOTIC2406380A~D</t>
    <phoneticPr fontId="16" type="noConversion"/>
  </si>
  <si>
    <t>6/26 OBL</t>
    <phoneticPr fontId="16" type="noConversion"/>
  </si>
  <si>
    <t>자밀 (땁땁 아들)</t>
    <phoneticPr fontId="16" type="noConversion"/>
  </si>
  <si>
    <t>SUNCONTRADE</t>
    <phoneticPr fontId="16" type="noConversion"/>
  </si>
  <si>
    <t>차량 주소 : 7, Janghyeonseo 2-gil, Siheung-si, Gyeonggi-do, Republic of Korea</t>
    <phoneticPr fontId="16" type="noConversion"/>
  </si>
  <si>
    <t xml:space="preserve">DOC : </t>
    <phoneticPr fontId="16" type="noConversion"/>
  </si>
  <si>
    <t>Hyundai Grandeur HG 300</t>
    <phoneticPr fontId="16" type="noConversion"/>
  </si>
  <si>
    <t>에이블</t>
    <phoneticPr fontId="16" type="noConversion"/>
  </si>
  <si>
    <t>BKG : 26920902</t>
    <phoneticPr fontId="16" type="noConversion"/>
  </si>
  <si>
    <t>BKG : 37188676</t>
    <phoneticPr fontId="16" type="noConversion"/>
  </si>
  <si>
    <t>내용 전달</t>
    <phoneticPr fontId="16" type="noConversion"/>
  </si>
  <si>
    <t>에이블 글로벌 로지스틱스</t>
    <phoneticPr fontId="16" type="noConversion"/>
  </si>
  <si>
    <t>82-2-3789-1950</t>
    <phoneticPr fontId="16" type="noConversion"/>
  </si>
  <si>
    <t>REF : 24MSSP048</t>
    <phoneticPr fontId="16" type="noConversion"/>
  </si>
  <si>
    <t>REF : 24MSSP049</t>
    <phoneticPr fontId="16" type="noConversion"/>
  </si>
  <si>
    <t>7/01 작업</t>
    <phoneticPr fontId="16" type="noConversion"/>
  </si>
  <si>
    <t>롤오버 전)REVERENCE 2102W</t>
    <phoneticPr fontId="16" type="noConversion"/>
  </si>
  <si>
    <t>REVERENCE 2103W</t>
    <phoneticPr fontId="16" type="noConversion"/>
  </si>
  <si>
    <t>인천 - 반다라바스 - 바쿠</t>
  </si>
  <si>
    <t>REF : r30302</t>
    <phoneticPr fontId="16" type="noConversion"/>
  </si>
  <si>
    <t>HLC1079836</t>
    <phoneticPr fontId="16" type="noConversion"/>
  </si>
  <si>
    <t>1N4AL3AP0DC201822</t>
  </si>
  <si>
    <t>1N4AL3AP0DC146191</t>
  </si>
  <si>
    <t>1G1155SA9GU102157</t>
  </si>
  <si>
    <t>1G1155S34GU139182</t>
  </si>
  <si>
    <t>HLXU8005823</t>
    <phoneticPr fontId="16" type="noConversion"/>
  </si>
  <si>
    <t>KMHS281BBLU270261</t>
  </si>
  <si>
    <t>1FA6P8CF5J5170000</t>
  </si>
  <si>
    <t>1FA6P8CF6K5137735</t>
  </si>
  <si>
    <t>운송료 : 30.5만원</t>
    <phoneticPr fontId="16" type="noConversion"/>
  </si>
  <si>
    <t>7/01 WAYBILL</t>
    <phoneticPr fontId="16" type="noConversion"/>
  </si>
  <si>
    <t>WJAXOTIC2406353A~D</t>
    <phoneticPr fontId="16" type="noConversion"/>
  </si>
  <si>
    <t>7/01 송금 完</t>
    <phoneticPr fontId="16" type="noConversion"/>
  </si>
  <si>
    <t>POS BANGKOK 1055S</t>
  </si>
  <si>
    <t>POS BANGKOK 1055S</t>
    <phoneticPr fontId="16" type="noConversion"/>
  </si>
  <si>
    <t>엠티 부산 상차</t>
    <phoneticPr fontId="16" type="noConversion"/>
  </si>
  <si>
    <t>69만</t>
    <phoneticPr fontId="16" type="noConversion"/>
  </si>
  <si>
    <t>REF : r30293</t>
    <phoneticPr fontId="16" type="noConversion"/>
  </si>
  <si>
    <t>WDDWF4CB0HF582368</t>
  </si>
  <si>
    <t>WDDWF8AB4LR562836</t>
  </si>
  <si>
    <t>WDDXJ7JBXFA004974</t>
  </si>
  <si>
    <t>HAMU1561510</t>
    <phoneticPr fontId="16" type="noConversion"/>
  </si>
  <si>
    <t>HLC1079837</t>
    <phoneticPr fontId="16" type="noConversion"/>
  </si>
  <si>
    <t>운임 현지에서 준다고 함</t>
    <phoneticPr fontId="16" type="noConversion"/>
  </si>
  <si>
    <t>화주가 직접 입고한다고 함</t>
    <phoneticPr fontId="16" type="noConversion"/>
  </si>
  <si>
    <t>통관비 : 2만원</t>
    <phoneticPr fontId="16" type="noConversion"/>
  </si>
  <si>
    <t>데미지 있음</t>
    <phoneticPr fontId="16" type="noConversion"/>
  </si>
  <si>
    <t>인천 - 중국 - 바쿠</t>
    <phoneticPr fontId="16" type="noConversion"/>
  </si>
  <si>
    <t>7/05 작업</t>
    <phoneticPr fontId="16" type="noConversion"/>
  </si>
  <si>
    <t>DOC : 7/08 FULL</t>
    <phoneticPr fontId="16" type="noConversion"/>
  </si>
  <si>
    <t>DOC : 7/15 FULL</t>
    <phoneticPr fontId="16" type="noConversion"/>
  </si>
  <si>
    <t>BKG : VSS241071202</t>
    <phoneticPr fontId="16" type="noConversion"/>
  </si>
  <si>
    <t>엠티 상차 : PNC (03077102)</t>
    <phoneticPr fontId="16" type="noConversion"/>
  </si>
  <si>
    <t>픽업 선사코드 RLS / 반입 선사코드 : VSS / 반입 PORT CODE : CNTAO</t>
  </si>
  <si>
    <t>반다라바스 도착 : 9/06</t>
    <phoneticPr fontId="16" type="noConversion"/>
  </si>
  <si>
    <t>HLC1079924</t>
    <phoneticPr fontId="16" type="noConversion"/>
  </si>
  <si>
    <t>BKG : VSS241071203</t>
    <phoneticPr fontId="16" type="noConversion"/>
  </si>
  <si>
    <t>반다라바스 도착 : 9/06</t>
  </si>
  <si>
    <t>엠티 상차 : PNC (03077102)</t>
  </si>
  <si>
    <t>픽업 선사코드 RLS / 반입 선사코드 : VSS / 반입 PORT CODE : CNTAO</t>
    <phoneticPr fontId="16" type="noConversion"/>
  </si>
  <si>
    <t>CTN : C1RPIAW7</t>
    <phoneticPr fontId="16" type="noConversion"/>
  </si>
  <si>
    <t>6/28 입금 完</t>
    <phoneticPr fontId="16" type="noConversion"/>
  </si>
  <si>
    <t>HLC1079930</t>
    <phoneticPr fontId="16" type="noConversion"/>
  </si>
  <si>
    <t>7/03 WAYBILL</t>
    <phoneticPr fontId="16" type="noConversion"/>
  </si>
  <si>
    <t>HAMU1632948</t>
    <phoneticPr fontId="16" type="noConversion"/>
  </si>
  <si>
    <t>REF : 24MSSP050</t>
    <phoneticPr fontId="16" type="noConversion"/>
  </si>
  <si>
    <t>BKG : BW240702-17</t>
    <phoneticPr fontId="16" type="noConversion"/>
  </si>
  <si>
    <t>HARMONY YUNGANG 24054W</t>
    <phoneticPr fontId="16" type="noConversion"/>
  </si>
  <si>
    <t>RELEASE : TGL240701A</t>
    <phoneticPr fontId="16" type="noConversion"/>
  </si>
  <si>
    <t>BKG : BW240702-18</t>
    <phoneticPr fontId="16" type="noConversion"/>
  </si>
  <si>
    <t>REF : 24MSSP051</t>
    <phoneticPr fontId="16" type="noConversion"/>
  </si>
  <si>
    <t>11457-24-501760X</t>
    <phoneticPr fontId="16" type="noConversion"/>
  </si>
  <si>
    <t>KLAJA69SDEK503145</t>
  </si>
  <si>
    <t>3LN6L2G93ER816947</t>
  </si>
  <si>
    <t>WBASN2108AC535420</t>
  </si>
  <si>
    <t>WDDUG8FB3FA073683</t>
  </si>
  <si>
    <t>LINCOLN</t>
  </si>
  <si>
    <t>BMW 535I GT</t>
  </si>
  <si>
    <t>BENZ S500</t>
  </si>
  <si>
    <t>미선적 차량 3대 추 후 청구</t>
    <phoneticPr fontId="16" type="noConversion"/>
  </si>
  <si>
    <t>-&gt; 7/04 3대 캐리어 비용 청구</t>
    <phoneticPr fontId="16" type="noConversion"/>
  </si>
  <si>
    <t>7/04 WAYBILL</t>
    <phoneticPr fontId="16" type="noConversion"/>
  </si>
  <si>
    <t>HDMUSELE37891900</t>
    <phoneticPr fontId="16" type="noConversion"/>
  </si>
  <si>
    <t xml:space="preserve">계산서 : MLT </t>
    <phoneticPr fontId="16" type="noConversion"/>
  </si>
  <si>
    <t>계산서 : 세나</t>
    <phoneticPr fontId="16" type="noConversion"/>
  </si>
  <si>
    <t>계산서 : 에이블</t>
    <phoneticPr fontId="16" type="noConversion"/>
  </si>
  <si>
    <t>계산서 : 트러스트</t>
    <phoneticPr fontId="16" type="noConversion"/>
  </si>
  <si>
    <t>계산서 : 싼카</t>
    <phoneticPr fontId="16" type="noConversion"/>
  </si>
  <si>
    <t>HMM EMERALD 0001W</t>
    <phoneticPr fontId="16" type="noConversion"/>
  </si>
  <si>
    <t>BKG : SELE10378900</t>
    <phoneticPr fontId="16" type="noConversion"/>
  </si>
  <si>
    <t>BKG : SELE10378901</t>
    <phoneticPr fontId="16" type="noConversion"/>
  </si>
  <si>
    <t>BKG : SELE10378902</t>
    <phoneticPr fontId="16" type="noConversion"/>
  </si>
  <si>
    <t>HP/동화</t>
    <phoneticPr fontId="16" type="noConversion"/>
  </si>
  <si>
    <t>DOC : 7/12 AM</t>
    <phoneticPr fontId="16" type="noConversion"/>
  </si>
  <si>
    <t>변경 전)HARMONY YUNGANG 24056W</t>
    <phoneticPr fontId="16" type="noConversion"/>
  </si>
  <si>
    <t>7/09 작업</t>
    <phoneticPr fontId="16" type="noConversion"/>
  </si>
  <si>
    <t>7/05 BL 정정:$50</t>
    <phoneticPr fontId="16" type="noConversion"/>
  </si>
  <si>
    <t>TWSC24070380</t>
    <phoneticPr fontId="16" type="noConversion"/>
  </si>
  <si>
    <t>WBA2C1107GV485204</t>
    <phoneticPr fontId="16" type="noConversion"/>
  </si>
  <si>
    <t>WVGZZZ5NZFW567648</t>
    <phoneticPr fontId="16" type="noConversion"/>
  </si>
  <si>
    <t>WVGZZZ5NZFW057076</t>
    <phoneticPr fontId="16" type="noConversion"/>
  </si>
  <si>
    <t>A4</t>
  </si>
  <si>
    <t>WAUZZZ8K7FA077911</t>
    <phoneticPr fontId="16" type="noConversion"/>
  </si>
  <si>
    <t>10484-24-055580X</t>
    <phoneticPr fontId="16" type="noConversion"/>
  </si>
  <si>
    <t>WAUZZZ8K1FN028664</t>
    <phoneticPr fontId="16" type="noConversion"/>
  </si>
  <si>
    <t>MERCEDES BENZ S63</t>
    <phoneticPr fontId="16" type="noConversion"/>
  </si>
  <si>
    <t>43274-24-335626X</t>
    <phoneticPr fontId="16" type="noConversion"/>
  </si>
  <si>
    <t>43274-24-335625X</t>
    <phoneticPr fontId="16" type="noConversion"/>
  </si>
  <si>
    <t>TWSC24070461</t>
    <phoneticPr fontId="16" type="noConversion"/>
  </si>
  <si>
    <t>24627-24-103069X</t>
    <phoneticPr fontId="16" type="noConversion"/>
  </si>
  <si>
    <t>BMOU4259753</t>
    <phoneticPr fontId="16" type="noConversion"/>
  </si>
  <si>
    <t>11457-24-046748X</t>
    <phoneticPr fontId="16" type="noConversion"/>
  </si>
  <si>
    <t>TWSC24070562</t>
    <phoneticPr fontId="16" type="noConversion"/>
  </si>
  <si>
    <t>KLAZA69XDKB103086</t>
    <phoneticPr fontId="16" type="noConversion"/>
  </si>
  <si>
    <t>7/11 작업</t>
    <phoneticPr fontId="16" type="noConversion"/>
  </si>
  <si>
    <t>KNAPK81ABGA130296</t>
    <phoneticPr fontId="16" type="noConversion"/>
  </si>
  <si>
    <t>KMHD641EEKU766854</t>
    <phoneticPr fontId="16" type="noConversion"/>
  </si>
  <si>
    <t>KMHJ3815GGU010726</t>
    <phoneticPr fontId="16" type="noConversion"/>
  </si>
  <si>
    <t>KNAPS81ABGA199786</t>
    <phoneticPr fontId="16" type="noConversion"/>
  </si>
  <si>
    <t>KNAPS81ABJA407045</t>
    <phoneticPr fontId="16" type="noConversion"/>
  </si>
  <si>
    <t>KMHE341AGGA224808</t>
    <phoneticPr fontId="16" type="noConversion"/>
  </si>
  <si>
    <t>KMHS381BBKU046198</t>
    <phoneticPr fontId="16" type="noConversion"/>
  </si>
  <si>
    <t>CBHU8559213</t>
    <phoneticPr fontId="16" type="noConversion"/>
  </si>
  <si>
    <t>7/08 WAYBILL</t>
    <phoneticPr fontId="16" type="noConversion"/>
  </si>
  <si>
    <t>11457-24-048080X</t>
    <phoneticPr fontId="16" type="noConversion"/>
  </si>
  <si>
    <t>7/08 입금 完</t>
    <phoneticPr fontId="16" type="noConversion"/>
  </si>
  <si>
    <t>KNARK81BGMA023683</t>
    <phoneticPr fontId="16" type="noConversion"/>
  </si>
  <si>
    <t>24627-24-103172X</t>
    <phoneticPr fontId="16" type="noConversion"/>
  </si>
  <si>
    <t>7/08 송금 完</t>
    <phoneticPr fontId="16" type="noConversion"/>
  </si>
  <si>
    <t>웨이빌 전달 시 현지 파트너 정보 같이</t>
    <phoneticPr fontId="16" type="noConversion"/>
  </si>
  <si>
    <t>전달해야 함</t>
    <phoneticPr fontId="16" type="noConversion"/>
  </si>
  <si>
    <t>7/08 SUR</t>
    <phoneticPr fontId="16" type="noConversion"/>
  </si>
  <si>
    <t>엠티상차 : 7/11</t>
    <phoneticPr fontId="16" type="noConversion"/>
  </si>
  <si>
    <t>BKG : SELEF3666700</t>
    <phoneticPr fontId="16" type="noConversion"/>
  </si>
  <si>
    <t>STARSHIP MERCURY 2402S</t>
    <phoneticPr fontId="16" type="noConversion"/>
  </si>
  <si>
    <t>인천-상해-이스탄불-포티</t>
    <phoneticPr fontId="16" type="noConversion"/>
  </si>
  <si>
    <t>KMHCT41BEHU173699</t>
  </si>
  <si>
    <t>KIA CARENS</t>
    <phoneticPr fontId="16" type="noConversion"/>
  </si>
  <si>
    <t>KNAHS815BFK104166</t>
  </si>
  <si>
    <t>KNAPG81ABJA445875</t>
  </si>
  <si>
    <t>KNAPC813BFK754260</t>
  </si>
  <si>
    <t>WBAJC3104HG921942</t>
  </si>
  <si>
    <t>KNAPG81ABFA122295</t>
  </si>
  <si>
    <t>KNAPG81ABGA253655</t>
  </si>
  <si>
    <t>TWSC24070619</t>
  </si>
  <si>
    <t>TWSC24070620</t>
  </si>
  <si>
    <t>TWSC24070621</t>
  </si>
  <si>
    <t>SLVU4413081</t>
    <phoneticPr fontId="16" type="noConversion"/>
  </si>
  <si>
    <t>HPCU4536234</t>
    <phoneticPr fontId="16" type="noConversion"/>
  </si>
  <si>
    <t>TWSC24070625</t>
  </si>
  <si>
    <t>TWSC24070626</t>
  </si>
  <si>
    <t>TWSC24070627</t>
  </si>
  <si>
    <t>RELEASE : SEL24070905</t>
    <phoneticPr fontId="16" type="noConversion"/>
  </si>
  <si>
    <t>BKG : PANSEL2407549201</t>
    <phoneticPr fontId="16" type="noConversion"/>
  </si>
  <si>
    <t>REVERENCE 2105W</t>
    <phoneticPr fontId="16" type="noConversion"/>
  </si>
  <si>
    <t>DOC : 7/11 AM</t>
    <phoneticPr fontId="16" type="noConversion"/>
  </si>
  <si>
    <t>7/17 작업</t>
    <phoneticPr fontId="16" type="noConversion"/>
  </si>
  <si>
    <t>WDDZF0EB2HA064682</t>
  </si>
  <si>
    <t>KNAPS81ABHA279241</t>
  </si>
  <si>
    <t>KMHS381BBKU053957</t>
  </si>
  <si>
    <t>KMHSW81UBJU780433</t>
  </si>
  <si>
    <t>KNAGN41CBFA095219</t>
  </si>
  <si>
    <t>KNAPK81ABFA064042</t>
  </si>
  <si>
    <t>KMHSW81UBGU571759</t>
  </si>
  <si>
    <t>KNAGX411BGA006917</t>
  </si>
  <si>
    <t>WDDHF8CB2EA914948</t>
  </si>
  <si>
    <t>WDDZF0FB0JA462249</t>
  </si>
  <si>
    <t>KNAPR813BGK034922</t>
  </si>
  <si>
    <t>KNAPK81ABHA306126</t>
  </si>
  <si>
    <t>KNAPK81BDLA568845</t>
  </si>
  <si>
    <t>KNAPK81ABGA253442</t>
  </si>
  <si>
    <t>WDDHF0AB4GB260018</t>
  </si>
  <si>
    <t>WDDZF0EB7HA088282</t>
  </si>
  <si>
    <t>BENZ E220 d</t>
  </si>
  <si>
    <t>BENZ E 250</t>
    <phoneticPr fontId="16" type="noConversion"/>
  </si>
  <si>
    <t>7/09 WAYBILL</t>
    <phoneticPr fontId="16" type="noConversion"/>
  </si>
  <si>
    <t>CMAU5302456</t>
    <phoneticPr fontId="16" type="noConversion"/>
  </si>
  <si>
    <t>TWSC24070624</t>
    <phoneticPr fontId="16" type="noConversion"/>
  </si>
  <si>
    <t>TWSC24070561</t>
    <phoneticPr fontId="16" type="noConversion"/>
  </si>
  <si>
    <t>7/09 입금 完</t>
    <phoneticPr fontId="16" type="noConversion"/>
  </si>
  <si>
    <t>KMHE341DBGA201118</t>
    <phoneticPr fontId="16" type="noConversion"/>
  </si>
  <si>
    <t>KMHE341DBHA339005</t>
    <phoneticPr fontId="16" type="noConversion"/>
  </si>
  <si>
    <t>KMHE341DBHA351375</t>
    <phoneticPr fontId="16" type="noConversion"/>
  </si>
  <si>
    <t>KNALB416BJA135045</t>
    <phoneticPr fontId="16" type="noConversion"/>
  </si>
  <si>
    <t>10484-24-056392X</t>
    <phoneticPr fontId="16" type="noConversion"/>
  </si>
  <si>
    <t>SLVU4716616</t>
    <phoneticPr fontId="16" type="noConversion"/>
  </si>
  <si>
    <t>12048-24-405909X</t>
  </si>
  <si>
    <t>43274-24-244216X</t>
    <phoneticPr fontId="16" type="noConversion"/>
  </si>
  <si>
    <t>KMHCS41UGGU078419</t>
    <phoneticPr fontId="16" type="noConversion"/>
  </si>
  <si>
    <t>12048-24-915343X</t>
    <phoneticPr fontId="16" type="noConversion"/>
  </si>
  <si>
    <t>BURU6606287</t>
    <phoneticPr fontId="16" type="noConversion"/>
  </si>
  <si>
    <t>WJSU5023307</t>
    <phoneticPr fontId="16" type="noConversion"/>
  </si>
  <si>
    <t>W978771</t>
    <phoneticPr fontId="16" type="noConversion"/>
  </si>
  <si>
    <t>24627-24-103171X</t>
  </si>
  <si>
    <t>7/16 작업</t>
    <phoneticPr fontId="16" type="noConversion"/>
  </si>
  <si>
    <t>WJAXOTIC2407322B</t>
  </si>
  <si>
    <t>WJAXOTIC2407322C</t>
  </si>
  <si>
    <t>WJAXOTIC2407322D</t>
  </si>
  <si>
    <t>WJAXOTIC2407322A</t>
    <phoneticPr fontId="16" type="noConversion"/>
  </si>
  <si>
    <t>WJAXOTIC2407322A~D</t>
    <phoneticPr fontId="16" type="noConversion"/>
  </si>
  <si>
    <t>11457-24-048977X</t>
    <phoneticPr fontId="16" type="noConversion"/>
  </si>
  <si>
    <t>24627-24-203552X</t>
    <phoneticPr fontId="16" type="noConversion"/>
  </si>
  <si>
    <t>10484-24-056825X</t>
    <phoneticPr fontId="16" type="noConversion"/>
  </si>
  <si>
    <t xml:space="preserve">43274-24-554949X	</t>
    <phoneticPr fontId="16" type="noConversion"/>
  </si>
  <si>
    <t>12048-24-915236X</t>
    <phoneticPr fontId="16" type="noConversion"/>
  </si>
  <si>
    <t>12048-24-405900X</t>
    <phoneticPr fontId="16" type="noConversion"/>
  </si>
  <si>
    <t>12048-24-506714X</t>
    <phoneticPr fontId="16" type="noConversion"/>
  </si>
  <si>
    <t>12048-24-915316X</t>
    <phoneticPr fontId="16" type="noConversion"/>
  </si>
  <si>
    <t>12048-24-405909X</t>
    <phoneticPr fontId="16" type="noConversion"/>
  </si>
  <si>
    <t>12048-24-405910X</t>
    <phoneticPr fontId="16" type="noConversion"/>
  </si>
  <si>
    <t>7/10 비엘 정정 : 화주 청구</t>
    <phoneticPr fontId="16" type="noConversion"/>
  </si>
  <si>
    <t>7/11 입금 完</t>
    <phoneticPr fontId="16" type="noConversion"/>
  </si>
  <si>
    <t>TWSC24070618</t>
    <phoneticPr fontId="16" type="noConversion"/>
  </si>
  <si>
    <t>7/11 송금 完</t>
    <phoneticPr fontId="16" type="noConversion"/>
  </si>
  <si>
    <t>7/11 WAYBILL</t>
    <phoneticPr fontId="16" type="noConversion"/>
  </si>
  <si>
    <t>FCSINCGWR240943B</t>
    <phoneticPr fontId="16" type="noConversion"/>
  </si>
  <si>
    <t>GEORGIA</t>
    <phoneticPr fontId="16" type="noConversion"/>
  </si>
  <si>
    <t>AZERBAIJAN</t>
    <phoneticPr fontId="16" type="noConversion"/>
  </si>
  <si>
    <t>REF : 24MSSP052</t>
    <phoneticPr fontId="16" type="noConversion"/>
  </si>
  <si>
    <t>REF : 24MSSP053</t>
    <phoneticPr fontId="16" type="noConversion"/>
  </si>
  <si>
    <t>BKG : BW240710-26</t>
    <phoneticPr fontId="16" type="noConversion"/>
  </si>
  <si>
    <t>BKG : BW240710-27</t>
    <phoneticPr fontId="16" type="noConversion"/>
  </si>
  <si>
    <t>HARMONY YUNGANG 24057W</t>
  </si>
  <si>
    <t>HARMONY YUNGANG 24057W</t>
    <phoneticPr fontId="16" type="noConversion"/>
  </si>
  <si>
    <t>DOC : 7/19 AM</t>
    <phoneticPr fontId="16" type="noConversion"/>
  </si>
  <si>
    <t>KNAG541BBLA035141</t>
  </si>
  <si>
    <t>KNAG541BBLA040340</t>
  </si>
  <si>
    <t>KNAG541BBLA032155</t>
  </si>
  <si>
    <t>KNAG541BBLA008755</t>
  </si>
  <si>
    <t>KNAG741BBLA006429</t>
  </si>
  <si>
    <t>KNAG741BBLA020676</t>
  </si>
  <si>
    <t>KNAG541BBLA006473</t>
  </si>
  <si>
    <t>KNAG541BBLA057663</t>
  </si>
  <si>
    <t>KNAG741BBMA089616</t>
  </si>
  <si>
    <t>KNAG741BBMA088589</t>
  </si>
  <si>
    <t>KNAG541BBMA088433</t>
  </si>
  <si>
    <t>KNAG541BBMA139092</t>
  </si>
  <si>
    <t>7/12 CMR DRAFT</t>
    <phoneticPr fontId="16" type="noConversion"/>
  </si>
  <si>
    <t>FCSINCGWR240943D</t>
    <phoneticPr fontId="16" type="noConversion"/>
  </si>
  <si>
    <t>FCSINCGWR2400943</t>
    <phoneticPr fontId="16" type="noConversion"/>
  </si>
  <si>
    <t>FCSINCGWR240943A</t>
    <phoneticPr fontId="16" type="noConversion"/>
  </si>
  <si>
    <t>계산서 : 자밀오토</t>
    <phoneticPr fontId="16" type="noConversion"/>
  </si>
  <si>
    <t>11457-24-049732X</t>
    <phoneticPr fontId="16" type="noConversion"/>
  </si>
  <si>
    <t>6/24 입금 完</t>
    <phoneticPr fontId="16" type="noConversion"/>
  </si>
  <si>
    <t>11457-24-049730X</t>
    <phoneticPr fontId="16" type="noConversion"/>
  </si>
  <si>
    <t>11457-24-049737X</t>
    <phoneticPr fontId="16" type="noConversion"/>
  </si>
  <si>
    <t>BKG : SEL1755070</t>
    <phoneticPr fontId="16" type="noConversion"/>
  </si>
  <si>
    <t>7/12 입금 完</t>
    <phoneticPr fontId="16" type="noConversion"/>
  </si>
  <si>
    <t>HS43112404052A</t>
    <phoneticPr fontId="16" type="noConversion"/>
  </si>
  <si>
    <t>7/12 WAYBILL</t>
    <phoneticPr fontId="16" type="noConversion"/>
  </si>
  <si>
    <t>7/12 송금 完</t>
    <phoneticPr fontId="16" type="noConversion"/>
  </si>
  <si>
    <t>REF : 24MSSP054</t>
    <phoneticPr fontId="16" type="noConversion"/>
  </si>
  <si>
    <t>BKG : BW240712-24</t>
    <phoneticPr fontId="16" type="noConversion"/>
  </si>
  <si>
    <t>RELEASE : TWINC240712A</t>
    <phoneticPr fontId="16" type="noConversion"/>
  </si>
  <si>
    <t>7/13 작업</t>
    <phoneticPr fontId="16" type="noConversion"/>
  </si>
  <si>
    <t>DOC : 7/15 3PM</t>
    <phoneticPr fontId="16" type="noConversion"/>
  </si>
  <si>
    <t>HDMUSELE10378900</t>
    <phoneticPr fontId="16" type="noConversion"/>
  </si>
  <si>
    <t>HDMUSELE10378901</t>
    <phoneticPr fontId="16" type="noConversion"/>
  </si>
  <si>
    <t>HDMUSELE10378902</t>
    <phoneticPr fontId="16" type="noConversion"/>
  </si>
  <si>
    <t>TCNU7364946</t>
    <phoneticPr fontId="16" type="noConversion"/>
  </si>
  <si>
    <t>FCSINCGWR240943C</t>
    <phoneticPr fontId="16" type="noConversion"/>
  </si>
  <si>
    <t>DOC : 7/16 AM</t>
    <phoneticPr fontId="16" type="noConversion"/>
  </si>
  <si>
    <t>L3755061</t>
    <phoneticPr fontId="16" type="noConversion"/>
  </si>
  <si>
    <t>L3755079</t>
    <phoneticPr fontId="16" type="noConversion"/>
  </si>
  <si>
    <t>7/15 CMR FINAL</t>
    <phoneticPr fontId="16" type="noConversion"/>
  </si>
  <si>
    <t>KMHJB81BGPU191409</t>
  </si>
  <si>
    <t>4T1BF1FK0CU557439</t>
  </si>
  <si>
    <t>KNALC418BGA047692</t>
  </si>
  <si>
    <t>KNAGU416BHA125292</t>
    <phoneticPr fontId="16" type="noConversion"/>
  </si>
  <si>
    <t>7/15 입금 完</t>
    <phoneticPr fontId="16" type="noConversion"/>
  </si>
  <si>
    <t>7/15 송금 完</t>
    <phoneticPr fontId="16" type="noConversion"/>
  </si>
  <si>
    <t>43274-24-265499X</t>
    <phoneticPr fontId="16" type="noConversion"/>
  </si>
  <si>
    <t>12310-24-100699X</t>
    <phoneticPr fontId="16" type="noConversion"/>
  </si>
  <si>
    <t>FCSINCGWR2400947</t>
    <phoneticPr fontId="16" type="noConversion"/>
  </si>
  <si>
    <t>FCSINCGWR240947A</t>
    <phoneticPr fontId="16" type="noConversion"/>
  </si>
  <si>
    <t>TWSC24071068</t>
  </si>
  <si>
    <t>TWSC24071069</t>
  </si>
  <si>
    <t>TWSC24071070</t>
  </si>
  <si>
    <t>TWSC24071067</t>
    <phoneticPr fontId="16" type="noConversion"/>
  </si>
  <si>
    <t>TWSC24071067~70</t>
    <phoneticPr fontId="16" type="noConversion"/>
  </si>
  <si>
    <t>HARMONY YUNGANG 24056W</t>
    <phoneticPr fontId="16" type="noConversion"/>
  </si>
  <si>
    <t>7/16 WAYBILL</t>
    <phoneticPr fontId="16" type="noConversion"/>
  </si>
  <si>
    <t>TWSC24060178</t>
    <phoneticPr fontId="16" type="noConversion"/>
  </si>
  <si>
    <t>TWSC24060179</t>
    <phoneticPr fontId="16" type="noConversion"/>
  </si>
  <si>
    <t>TWSC24060186</t>
    <phoneticPr fontId="16" type="noConversion"/>
  </si>
  <si>
    <t>TWSC24060187</t>
    <phoneticPr fontId="16" type="noConversion"/>
  </si>
  <si>
    <t>TWSC24060188</t>
    <phoneticPr fontId="16" type="noConversion"/>
  </si>
  <si>
    <t>TWSC24060203</t>
    <phoneticPr fontId="16" type="noConversion"/>
  </si>
  <si>
    <t>TWSC24060204</t>
    <phoneticPr fontId="16" type="noConversion"/>
  </si>
  <si>
    <t>TWSC24060972</t>
    <phoneticPr fontId="16" type="noConversion"/>
  </si>
  <si>
    <t>두바이 도착 : 7/21</t>
    <phoneticPr fontId="16" type="noConversion"/>
  </si>
  <si>
    <t>이란 도착 : 7/17</t>
    <phoneticPr fontId="16" type="noConversion"/>
  </si>
  <si>
    <t>이란 도착 : 7/15</t>
    <phoneticPr fontId="16" type="noConversion"/>
  </si>
  <si>
    <t>EISU9077852</t>
    <phoneticPr fontId="16" type="noConversion"/>
  </si>
  <si>
    <t>MV SANG SHIN V.2407</t>
    <phoneticPr fontId="16" type="noConversion"/>
  </si>
  <si>
    <t>DOC : 7/22 FULL</t>
    <phoneticPr fontId="16" type="noConversion"/>
  </si>
  <si>
    <t>7/16 입금 完</t>
    <phoneticPr fontId="16" type="noConversion"/>
  </si>
  <si>
    <t>KNABX511BGT095722</t>
  </si>
  <si>
    <t>KMHS281BDLU286342</t>
  </si>
  <si>
    <t>KMHR381ADLU123927</t>
  </si>
  <si>
    <t>KNARL81BGMA085606</t>
  </si>
  <si>
    <t>7/16 SURRENDER</t>
    <phoneticPr fontId="16" type="noConversion"/>
  </si>
  <si>
    <t>11457-24-050432X</t>
    <phoneticPr fontId="16" type="noConversion"/>
  </si>
  <si>
    <t>12703-24-301510X</t>
    <phoneticPr fontId="16" type="noConversion"/>
  </si>
  <si>
    <t>TRHU4069787</t>
    <phoneticPr fontId="16" type="noConversion"/>
  </si>
  <si>
    <t>ONEYSELEF3666700</t>
    <phoneticPr fontId="16" type="noConversion"/>
  </si>
  <si>
    <t>KRAR22517</t>
    <phoneticPr fontId="16" type="noConversion"/>
  </si>
  <si>
    <t>7/23 작업</t>
    <phoneticPr fontId="16" type="noConversion"/>
  </si>
  <si>
    <t>7/16 송금 完</t>
    <phoneticPr fontId="16" type="noConversion"/>
  </si>
  <si>
    <t>REF : 24MSSP055</t>
    <phoneticPr fontId="16" type="noConversion"/>
  </si>
  <si>
    <t>HARMONY YUNGANG 24059W</t>
    <phoneticPr fontId="16" type="noConversion"/>
  </si>
  <si>
    <t>BKG : BW240716-7</t>
    <phoneticPr fontId="16" type="noConversion"/>
  </si>
  <si>
    <t>7/24 작업</t>
    <phoneticPr fontId="16" type="noConversion"/>
  </si>
  <si>
    <t>WAUZZZ4GXGN167839</t>
    <phoneticPr fontId="16" type="noConversion"/>
  </si>
  <si>
    <t>12778-24-070920X</t>
    <phoneticPr fontId="16" type="noConversion"/>
  </si>
  <si>
    <t>WVGZZZ5NZEW594938</t>
    <phoneticPr fontId="16" type="noConversion"/>
  </si>
  <si>
    <t>12778-24-070919X</t>
    <phoneticPr fontId="16" type="noConversion"/>
  </si>
  <si>
    <t>WAUZZZ8V4F1105268</t>
    <phoneticPr fontId="16" type="noConversion"/>
  </si>
  <si>
    <t>12778-24-070917X</t>
    <phoneticPr fontId="16" type="noConversion"/>
  </si>
  <si>
    <t>L6113377</t>
    <phoneticPr fontId="16" type="noConversion"/>
  </si>
  <si>
    <t>KR0432472</t>
    <phoneticPr fontId="16" type="noConversion"/>
  </si>
  <si>
    <t>TCKU7762478</t>
    <phoneticPr fontId="16" type="noConversion"/>
  </si>
  <si>
    <t>KR0432441</t>
    <phoneticPr fontId="16" type="noConversion"/>
  </si>
  <si>
    <t>두바이 출발 : 7/12</t>
    <phoneticPr fontId="16" type="noConversion"/>
  </si>
  <si>
    <t>두바이 도착 : 7/08</t>
    <phoneticPr fontId="16" type="noConversion"/>
  </si>
  <si>
    <t>EXPRESS</t>
  </si>
  <si>
    <t>KNFWTZ76AHK181307</t>
  </si>
  <si>
    <t>1GBWGLCG0B1136842</t>
    <phoneticPr fontId="16" type="noConversion"/>
  </si>
  <si>
    <t>CMAU9174440</t>
    <phoneticPr fontId="16" type="noConversion"/>
  </si>
  <si>
    <t>11457-24-050848X</t>
    <phoneticPr fontId="16" type="noConversion"/>
  </si>
  <si>
    <t>10484-24-058983X</t>
    <phoneticPr fontId="16" type="noConversion"/>
  </si>
  <si>
    <t>계산서 : 키노</t>
    <phoneticPr fontId="16" type="noConversion"/>
  </si>
  <si>
    <t>CONTRACT : 35968-1-ST</t>
    <phoneticPr fontId="16" type="noConversion"/>
  </si>
  <si>
    <t>WDDUX8FB8GA232733</t>
  </si>
  <si>
    <t>MSC REN V HW429A</t>
    <phoneticPr fontId="16" type="noConversion"/>
  </si>
  <si>
    <t>7/22 작업</t>
    <phoneticPr fontId="16" type="noConversion"/>
  </si>
  <si>
    <t>43274-24-135293X</t>
    <phoneticPr fontId="16" type="noConversion"/>
  </si>
  <si>
    <t>APSHERON(BAKU),  STATION CODE 548004</t>
    <phoneticPr fontId="16" type="noConversion"/>
  </si>
  <si>
    <t>HYUNDAI EARTH 046W</t>
    <phoneticPr fontId="16" type="noConversion"/>
  </si>
  <si>
    <t>KMHE241CBKA488553</t>
  </si>
  <si>
    <t>KMHE341CBJA391263</t>
  </si>
  <si>
    <t>11457-24-051077X</t>
    <phoneticPr fontId="16" type="noConversion"/>
  </si>
  <si>
    <t>KNALC411BHA068991</t>
  </si>
  <si>
    <t>11457-24-051106X</t>
    <phoneticPr fontId="16" type="noConversion"/>
  </si>
  <si>
    <t>KNALC41BBMA239619</t>
  </si>
  <si>
    <t>BKG : 096KR0949783</t>
    <phoneticPr fontId="16" type="noConversion"/>
  </si>
  <si>
    <t>최재균 대리</t>
    <phoneticPr fontId="28" type="noConversion"/>
  </si>
  <si>
    <t>REF : 24MSSP056</t>
    <phoneticPr fontId="16" type="noConversion"/>
  </si>
  <si>
    <t>BKG : 91137173</t>
    <phoneticPr fontId="16" type="noConversion"/>
  </si>
  <si>
    <t>11457-24-051271X</t>
    <phoneticPr fontId="16" type="noConversion"/>
  </si>
  <si>
    <t>KNAGT411BLA374477</t>
    <phoneticPr fontId="16" type="noConversion"/>
  </si>
  <si>
    <t>KNAGU411BKA341405</t>
    <phoneticPr fontId="16" type="noConversion"/>
  </si>
  <si>
    <t>KNAGU411BKA332593</t>
    <phoneticPr fontId="16" type="noConversion"/>
  </si>
  <si>
    <t>KNAL6418BMA238332</t>
  </si>
  <si>
    <t>7/18 입금 完</t>
    <phoneticPr fontId="16" type="noConversion"/>
  </si>
  <si>
    <t>TWSC24071450</t>
  </si>
  <si>
    <t>7/19 CMR DRAFT</t>
    <phoneticPr fontId="16" type="noConversion"/>
  </si>
  <si>
    <t>CMR : TR240132</t>
    <phoneticPr fontId="16" type="noConversion"/>
  </si>
  <si>
    <t>CMR : TR240201</t>
    <phoneticPr fontId="16" type="noConversion"/>
  </si>
  <si>
    <t>TWSC24071474</t>
    <phoneticPr fontId="16" type="noConversion"/>
  </si>
  <si>
    <t>CBHU8656039</t>
    <phoneticPr fontId="16" type="noConversion"/>
  </si>
  <si>
    <t>TWSC24071449</t>
    <phoneticPr fontId="16" type="noConversion"/>
  </si>
  <si>
    <t>FCIU8690704</t>
    <phoneticPr fontId="16" type="noConversion"/>
  </si>
  <si>
    <t>TWSC24071449~50</t>
    <phoneticPr fontId="16" type="noConversion"/>
  </si>
  <si>
    <t>7/19 입금 完</t>
    <phoneticPr fontId="16" type="noConversion"/>
  </si>
  <si>
    <t>JN1AR54F7AM700035</t>
  </si>
  <si>
    <t>7/19 송금 完</t>
    <phoneticPr fontId="16" type="noConversion"/>
  </si>
  <si>
    <t>SEL1755070</t>
    <phoneticPr fontId="16" type="noConversion"/>
  </si>
  <si>
    <t>7/19 비엘 정정 : 도착지 청구</t>
    <phoneticPr fontId="16" type="noConversion"/>
  </si>
  <si>
    <t>7/19 RE-WAYBILL</t>
    <phoneticPr fontId="16" type="noConversion"/>
  </si>
  <si>
    <t>KMHD351UBDU076923</t>
    <phoneticPr fontId="16" type="noConversion"/>
  </si>
  <si>
    <t>11457-24-051569X</t>
    <phoneticPr fontId="16" type="noConversion"/>
  </si>
  <si>
    <t>KMHD351UBCU011888</t>
    <phoneticPr fontId="16" type="noConversion"/>
  </si>
  <si>
    <t>11457-24-051623X</t>
    <phoneticPr fontId="16" type="noConversion"/>
  </si>
  <si>
    <t>계산서 : KK</t>
    <phoneticPr fontId="16" type="noConversion"/>
  </si>
  <si>
    <t>7/22 SUR</t>
    <phoneticPr fontId="16" type="noConversion"/>
  </si>
  <si>
    <t>KMHSW81UBGU601564</t>
  </si>
  <si>
    <t>KNAPH81ABJA452176</t>
  </si>
  <si>
    <t>KNAPH81BBKA507771</t>
  </si>
  <si>
    <t>KNADM512BGS683067</t>
  </si>
  <si>
    <t>7/22 CMR DRAFT</t>
    <phoneticPr fontId="16" type="noConversion"/>
  </si>
  <si>
    <t>CONSIGNEE : AUTO AZERBAIJAN</t>
    <phoneticPr fontId="16" type="noConversion"/>
  </si>
  <si>
    <t>NOTIFY : GCG/EJI TRANS</t>
    <phoneticPr fontId="16" type="noConversion"/>
  </si>
  <si>
    <t>RELEASE : TGL240722A</t>
    <phoneticPr fontId="16" type="noConversion"/>
  </si>
  <si>
    <t>BMW ACTIVE TOURER</t>
    <phoneticPr fontId="16" type="noConversion"/>
  </si>
  <si>
    <t>12048-24-914963X</t>
    <phoneticPr fontId="16" type="noConversion"/>
  </si>
  <si>
    <t>12048-24-914915X</t>
    <phoneticPr fontId="16" type="noConversion"/>
  </si>
  <si>
    <t>7/22 송금 完</t>
    <phoneticPr fontId="16" type="noConversion"/>
  </si>
  <si>
    <t>대기료 +4만</t>
    <phoneticPr fontId="16" type="noConversion"/>
  </si>
  <si>
    <t>BENZ SL63</t>
  </si>
  <si>
    <t>11457-24-051955X</t>
    <phoneticPr fontId="16" type="noConversion"/>
  </si>
  <si>
    <t>NISSAN GT-R</t>
    <phoneticPr fontId="16" type="noConversion"/>
  </si>
  <si>
    <t>WBSKG9102DJ454508</t>
    <phoneticPr fontId="16" type="noConversion"/>
  </si>
  <si>
    <t>11457-24-051950X</t>
    <phoneticPr fontId="16" type="noConversion"/>
  </si>
  <si>
    <t>11457-24-051960X</t>
    <phoneticPr fontId="16" type="noConversion"/>
  </si>
  <si>
    <t>11457-24-051970X</t>
    <phoneticPr fontId="16" type="noConversion"/>
  </si>
  <si>
    <t>HYUNDAI EARTH 047E</t>
    <phoneticPr fontId="16" type="noConversion"/>
  </si>
  <si>
    <t>DOC : 7/23 FULL</t>
    <phoneticPr fontId="16" type="noConversion"/>
  </si>
  <si>
    <t xml:space="preserve"> 면장</t>
    <phoneticPr fontId="16" type="noConversion"/>
  </si>
  <si>
    <t>LECANGS DOLPHIN V.0XSKRS1MA</t>
    <phoneticPr fontId="16" type="noConversion"/>
  </si>
  <si>
    <t>롤오버전)MONICA 0XSKPS1MA</t>
    <phoneticPr fontId="16" type="noConversion"/>
  </si>
  <si>
    <t>BKG : SELEG3393500</t>
    <phoneticPr fontId="16" type="noConversion"/>
  </si>
  <si>
    <t>BKG : SELEG3454300</t>
    <phoneticPr fontId="16" type="noConversion"/>
  </si>
  <si>
    <t>KNARH81GDRA231292</t>
  </si>
  <si>
    <t>KMHS381BBKU088969</t>
  </si>
  <si>
    <t>KNAFK412BFA500559</t>
  </si>
  <si>
    <t>토구룰 친구</t>
    <phoneticPr fontId="16" type="noConversion"/>
  </si>
  <si>
    <t>리스트 131번</t>
    <phoneticPr fontId="16" type="noConversion"/>
  </si>
  <si>
    <t>KNAPC813BGK807764</t>
  </si>
  <si>
    <t>KNAPH81ABJA429389</t>
  </si>
  <si>
    <t>WDDWF4CB5FF166670</t>
  </si>
  <si>
    <t>KNFWTZ76ALK462566</t>
  </si>
  <si>
    <t>1GBWGLCG8E1199885</t>
  </si>
  <si>
    <t>KRAR32815</t>
    <phoneticPr fontId="16" type="noConversion"/>
  </si>
  <si>
    <t>TRHU4223589</t>
    <phoneticPr fontId="16" type="noConversion"/>
  </si>
  <si>
    <t>10484-24-060538X</t>
    <phoneticPr fontId="16" type="noConversion"/>
  </si>
  <si>
    <t>12778-24-071589X</t>
    <phoneticPr fontId="16" type="noConversion"/>
  </si>
  <si>
    <t>캐리어 O</t>
    <phoneticPr fontId="16" type="noConversion"/>
  </si>
  <si>
    <t>CNEE INV : 토구룰</t>
    <phoneticPr fontId="16" type="noConversion"/>
  </si>
  <si>
    <t>CNEE INV : Parvin</t>
    <phoneticPr fontId="16" type="noConversion"/>
  </si>
  <si>
    <t>12048-24-916668X</t>
    <phoneticPr fontId="16" type="noConversion"/>
  </si>
  <si>
    <t>12602-24-070288X</t>
    <phoneticPr fontId="16" type="noConversion"/>
  </si>
  <si>
    <t>12048-24-406101X</t>
    <phoneticPr fontId="16" type="noConversion"/>
  </si>
  <si>
    <t>14635-24-300770X</t>
    <phoneticPr fontId="16" type="noConversion"/>
  </si>
  <si>
    <t>KNAPH81ABGA268565</t>
    <phoneticPr fontId="16" type="noConversion"/>
  </si>
  <si>
    <t>KRAR32824</t>
    <phoneticPr fontId="16" type="noConversion"/>
  </si>
  <si>
    <t>CAIU7488049</t>
    <phoneticPr fontId="16" type="noConversion"/>
  </si>
  <si>
    <t>24H0241756</t>
    <phoneticPr fontId="16" type="noConversion"/>
  </si>
  <si>
    <t>KOCU5129471</t>
    <phoneticPr fontId="16" type="noConversion"/>
  </si>
  <si>
    <t>24H0240926</t>
    <phoneticPr fontId="16" type="noConversion"/>
  </si>
  <si>
    <t>KOCU4490849</t>
    <phoneticPr fontId="16" type="noConversion"/>
  </si>
  <si>
    <t>24H0241833</t>
    <phoneticPr fontId="16" type="noConversion"/>
  </si>
  <si>
    <t>KNAPK81BDHA327245</t>
    <phoneticPr fontId="16" type="noConversion"/>
  </si>
  <si>
    <t>CCLU7055012</t>
    <phoneticPr fontId="16" type="noConversion"/>
  </si>
  <si>
    <t>2024년 8월 선적스케줄 (명성해운)</t>
    <phoneticPr fontId="16" type="noConversion"/>
  </si>
  <si>
    <t>TWSC24071737</t>
    <phoneticPr fontId="16" type="noConversion"/>
  </si>
  <si>
    <t>24627-24-500431X</t>
    <phoneticPr fontId="16" type="noConversion"/>
  </si>
  <si>
    <t>REF : 24MSSP057</t>
    <phoneticPr fontId="16" type="noConversion"/>
  </si>
  <si>
    <t>BKG : BW240724-7</t>
    <phoneticPr fontId="16" type="noConversion"/>
  </si>
  <si>
    <t>HARMONY YUNGANG 24061W</t>
    <phoneticPr fontId="16" type="noConversion"/>
  </si>
  <si>
    <t>DOC : 8/02 AM</t>
    <phoneticPr fontId="16" type="noConversion"/>
  </si>
  <si>
    <t>TWSC24071841</t>
  </si>
  <si>
    <t>TWSC24071842</t>
  </si>
  <si>
    <t>TWSC24071840</t>
    <phoneticPr fontId="16" type="noConversion"/>
  </si>
  <si>
    <t>운임 청구 : C401</t>
    <phoneticPr fontId="16" type="noConversion"/>
  </si>
  <si>
    <t>ONEYSELEG3393500</t>
    <phoneticPr fontId="16" type="noConversion"/>
  </si>
  <si>
    <t>ONEYSELEG3454300</t>
    <phoneticPr fontId="16" type="noConversion"/>
  </si>
  <si>
    <t>MEDUK2484138</t>
    <phoneticPr fontId="16" type="noConversion"/>
  </si>
  <si>
    <t>SR/면장</t>
    <phoneticPr fontId="16" type="noConversion"/>
  </si>
  <si>
    <t>7/26 CMR DRAFT</t>
    <phoneticPr fontId="16" type="noConversion"/>
  </si>
  <si>
    <t>두바이 도착 : 7/22</t>
    <phoneticPr fontId="16" type="noConversion"/>
  </si>
  <si>
    <t>7/26 송금 完</t>
    <phoneticPr fontId="16" type="noConversion"/>
  </si>
  <si>
    <t>SRT 트랜스</t>
    <phoneticPr fontId="16" type="noConversion"/>
  </si>
  <si>
    <t>15시</t>
    <phoneticPr fontId="16" type="noConversion"/>
  </si>
  <si>
    <t>경기 김포시 승가로19번길 26</t>
  </si>
  <si>
    <t>엠에스코리아</t>
    <phoneticPr fontId="16" type="noConversion"/>
  </si>
  <si>
    <t>제주도교육청</t>
    <phoneticPr fontId="16" type="noConversion"/>
  </si>
  <si>
    <t>담당자 : 010-7616-6100</t>
    <phoneticPr fontId="16" type="noConversion"/>
  </si>
  <si>
    <t>TCLU8279625</t>
    <phoneticPr fontId="16" type="noConversion"/>
  </si>
  <si>
    <t>TWSC24071843</t>
    <phoneticPr fontId="16" type="noConversion"/>
  </si>
  <si>
    <t>TWSC24071840~43</t>
    <phoneticPr fontId="16" type="noConversion"/>
  </si>
  <si>
    <t>APSHERON(BAKU), STATION CODE 548004</t>
    <phoneticPr fontId="16" type="noConversion"/>
  </si>
  <si>
    <t>선사 : LYHY</t>
    <phoneticPr fontId="16" type="noConversion"/>
  </si>
  <si>
    <t>7/29 CMR FINAL</t>
    <phoneticPr fontId="16" type="noConversion"/>
  </si>
  <si>
    <t>7/29 CMR DRAFT</t>
    <phoneticPr fontId="16" type="noConversion"/>
  </si>
  <si>
    <t>이란 도착 : 7/22</t>
    <phoneticPr fontId="16" type="noConversion"/>
  </si>
  <si>
    <t>이란 출발 : 7/28</t>
    <phoneticPr fontId="16" type="noConversion"/>
  </si>
  <si>
    <t>이란 도착 : 7/18</t>
    <phoneticPr fontId="16" type="noConversion"/>
  </si>
  <si>
    <t>이란 출발 : 7/23</t>
    <phoneticPr fontId="16" type="noConversion"/>
  </si>
  <si>
    <t>이란 출발 : 7/21</t>
    <phoneticPr fontId="16" type="noConversion"/>
  </si>
  <si>
    <t>이란 출발 : 7/24</t>
    <phoneticPr fontId="16" type="noConversion"/>
  </si>
  <si>
    <t>BKG : KSLK2405625</t>
    <phoneticPr fontId="16" type="noConversion"/>
  </si>
  <si>
    <t>XIN HE DA 2661W</t>
    <phoneticPr fontId="16" type="noConversion"/>
  </si>
  <si>
    <t>XINGANG</t>
  </si>
  <si>
    <t>ULAANBAATOR</t>
  </si>
  <si>
    <t>NCHEON</t>
  </si>
  <si>
    <t>RELEASE : JTINPZ2407230531</t>
    <phoneticPr fontId="16" type="noConversion"/>
  </si>
  <si>
    <t>WANHAI / MPP</t>
    <phoneticPr fontId="16" type="noConversion"/>
  </si>
  <si>
    <t>7/29 입금 完</t>
    <phoneticPr fontId="16" type="noConversion"/>
  </si>
  <si>
    <t>WANHAI / MPP</t>
  </si>
  <si>
    <t>도브드</t>
    <phoneticPr fontId="16" type="noConversion"/>
  </si>
  <si>
    <t>BKG : 005EX26172</t>
    <phoneticPr fontId="16" type="noConversion"/>
  </si>
  <si>
    <t>BKG : 005EX26173</t>
    <phoneticPr fontId="16" type="noConversion"/>
  </si>
  <si>
    <t>7/30 송금 完</t>
    <phoneticPr fontId="16" type="noConversion"/>
  </si>
  <si>
    <t>7/30 입금 完</t>
    <phoneticPr fontId="16" type="noConversion"/>
  </si>
  <si>
    <t>사이드 / 준성</t>
    <phoneticPr fontId="16" type="noConversion"/>
  </si>
  <si>
    <t>7/30 WAYBILL</t>
    <phoneticPr fontId="16" type="noConversion"/>
  </si>
  <si>
    <t>인천 - 반다라바스</t>
    <phoneticPr fontId="16" type="noConversion"/>
  </si>
  <si>
    <t>7/30 CMR DRAFT</t>
    <phoneticPr fontId="16" type="noConversion"/>
  </si>
  <si>
    <t>두바이 출발 : 7/28</t>
    <phoneticPr fontId="16" type="noConversion"/>
  </si>
  <si>
    <t>KMTC DALIAN 2408S</t>
    <phoneticPr fontId="16" type="noConversion"/>
  </si>
  <si>
    <t>ONE / 대한씨엔에어</t>
    <phoneticPr fontId="16" type="noConversion"/>
  </si>
  <si>
    <t>BKG : SELEG7391708</t>
    <phoneticPr fontId="16" type="noConversion"/>
  </si>
  <si>
    <t>DOC : 8/05 AM</t>
    <phoneticPr fontId="16" type="noConversion"/>
  </si>
  <si>
    <t>CIGSINDU24072MS1</t>
    <phoneticPr fontId="16" type="noConversion"/>
  </si>
  <si>
    <t>CIGSINDU24072MS2</t>
    <phoneticPr fontId="16" type="noConversion"/>
  </si>
  <si>
    <t>체크 비엘 마감 : 8/09</t>
    <phoneticPr fontId="16" type="noConversion"/>
  </si>
  <si>
    <t>TRANSIT TO
KOSOVO</t>
    <phoneticPr fontId="16" type="noConversion"/>
  </si>
  <si>
    <t>BKG : 005EX26296</t>
    <phoneticPr fontId="16" type="noConversion"/>
  </si>
  <si>
    <t>8/01 작업</t>
    <phoneticPr fontId="16" type="noConversion"/>
  </si>
  <si>
    <t>DYL709052</t>
  </si>
  <si>
    <t>바쿠 도착 : 7/28</t>
    <phoneticPr fontId="16" type="noConversion"/>
  </si>
  <si>
    <t>7/31 입금 完</t>
    <phoneticPr fontId="16" type="noConversion"/>
  </si>
  <si>
    <t>HMM RUBY 0001W</t>
    <phoneticPr fontId="16" type="noConversion"/>
  </si>
  <si>
    <t>KNFSTZ76BNK622472</t>
  </si>
  <si>
    <t>KNAB1518BNT863887</t>
  </si>
  <si>
    <t>KNAB1918BNT939496</t>
  </si>
  <si>
    <t>KNAF141BENA925441</t>
  </si>
  <si>
    <t>KNAF141BENA928677</t>
  </si>
  <si>
    <t>CRXU9967345</t>
    <phoneticPr fontId="16" type="noConversion"/>
  </si>
  <si>
    <t>DYLU5150550</t>
    <phoneticPr fontId="16" type="noConversion"/>
  </si>
  <si>
    <t>WHLT993296</t>
  </si>
  <si>
    <t>GV80</t>
    <phoneticPr fontId="16" type="noConversion"/>
  </si>
  <si>
    <t>TRAX</t>
    <phoneticPr fontId="16" type="noConversion"/>
  </si>
  <si>
    <t>8/01 입금 完</t>
    <phoneticPr fontId="16" type="noConversion"/>
  </si>
  <si>
    <t>KMHE341CBFA020705</t>
  </si>
  <si>
    <t>KNFSTZ76BLK418093</t>
  </si>
  <si>
    <t>1GCSH9C45E1185345</t>
  </si>
  <si>
    <t>WHLU5695730</t>
    <phoneticPr fontId="16" type="noConversion"/>
  </si>
  <si>
    <t>11457-24-054686X</t>
    <phoneticPr fontId="16" type="noConversion"/>
  </si>
  <si>
    <t>11457-24-054682X</t>
    <phoneticPr fontId="16" type="noConversion"/>
  </si>
  <si>
    <t>KMTHA81BDRU186142</t>
  </si>
  <si>
    <t>KLALA582DRC153146</t>
  </si>
  <si>
    <t>43274-24-135735X</t>
    <phoneticPr fontId="16" type="noConversion"/>
  </si>
  <si>
    <t>KNAM241BBPA053977</t>
  </si>
  <si>
    <t>BKG : SELE40419700</t>
    <phoneticPr fontId="16" type="noConversion"/>
  </si>
  <si>
    <t>BKG : SELE40419701</t>
    <phoneticPr fontId="16" type="noConversion"/>
  </si>
  <si>
    <t>BKG : SELE40419702</t>
    <phoneticPr fontId="16" type="noConversion"/>
  </si>
  <si>
    <t>BKG : SELE40419703</t>
    <phoneticPr fontId="16" type="noConversion"/>
  </si>
  <si>
    <t>BKG : SELE40419704</t>
    <phoneticPr fontId="16" type="noConversion"/>
  </si>
  <si>
    <t>BKG : SELE40419705</t>
    <phoneticPr fontId="16" type="noConversion"/>
  </si>
  <si>
    <t>KMHSR81XBGU160427</t>
  </si>
  <si>
    <t>KMHSW81UDFU467180</t>
  </si>
  <si>
    <t>KNARL81GBNA098924</t>
  </si>
  <si>
    <t>WBA8C5105GK640867</t>
  </si>
  <si>
    <t>운송료 : 31만원</t>
    <phoneticPr fontId="16" type="noConversion"/>
  </si>
  <si>
    <t>office supplies</t>
    <phoneticPr fontId="16" type="noConversion"/>
  </si>
  <si>
    <t>10484-24-063478X</t>
  </si>
  <si>
    <t>11457-24-054841X</t>
    <phoneticPr fontId="16" type="noConversion"/>
  </si>
  <si>
    <t>WHLT990993</t>
  </si>
  <si>
    <t>11608-24-600522X</t>
    <phoneticPr fontId="16" type="noConversion"/>
  </si>
  <si>
    <t>12242-24-008052X</t>
    <phoneticPr fontId="16" type="noConversion"/>
  </si>
  <si>
    <t>12048-24-917669X</t>
    <phoneticPr fontId="16" type="noConversion"/>
  </si>
  <si>
    <t>8/02 송금 完</t>
    <phoneticPr fontId="16" type="noConversion"/>
  </si>
  <si>
    <t>CMA SI 제출 시 웨이빌 홀딩 문구</t>
    <phoneticPr fontId="16" type="noConversion"/>
  </si>
  <si>
    <t>Please hold off on releasing Waybill until requested</t>
  </si>
  <si>
    <t>WHSU5801420</t>
    <phoneticPr fontId="16" type="noConversion"/>
  </si>
  <si>
    <t>REQ : BKKL2408021918</t>
    <phoneticPr fontId="16" type="noConversion"/>
  </si>
  <si>
    <t>VOLTA / 늘푸른</t>
    <phoneticPr fontId="16" type="noConversion"/>
  </si>
  <si>
    <t>8/02 입금 完</t>
    <phoneticPr fontId="16" type="noConversion"/>
  </si>
  <si>
    <t>BKG : VSS24107906</t>
    <phoneticPr fontId="16" type="noConversion"/>
  </si>
  <si>
    <t>CNTAO T/S 반입코드 : CNTAO</t>
  </si>
  <si>
    <t>JAN 2411S</t>
    <phoneticPr fontId="16" type="noConversion"/>
  </si>
  <si>
    <t>LBP : Before 10 days after ATD</t>
    <phoneticPr fontId="16" type="noConversion"/>
  </si>
  <si>
    <t>8/02 WAYBILL</t>
    <phoneticPr fontId="16" type="noConversion"/>
  </si>
  <si>
    <t>이란 출발 : 7/29</t>
    <phoneticPr fontId="16" type="noConversion"/>
  </si>
  <si>
    <t>8/02 CMR FINAL</t>
    <phoneticPr fontId="16" type="noConversion"/>
  </si>
  <si>
    <t>TWSC24080363</t>
    <phoneticPr fontId="16" type="noConversion"/>
  </si>
  <si>
    <t>계산서 : 나린</t>
    <phoneticPr fontId="16" type="noConversion"/>
  </si>
  <si>
    <t>나린코리아인터내셔널</t>
    <phoneticPr fontId="16" type="noConversion"/>
  </si>
  <si>
    <t>WAN HAI 315 S238</t>
    <phoneticPr fontId="16" type="noConversion"/>
  </si>
  <si>
    <t>BKG : 005EX26367</t>
    <phoneticPr fontId="16" type="noConversion"/>
  </si>
  <si>
    <t>DOC : 8/14 AM</t>
    <phoneticPr fontId="16" type="noConversion"/>
  </si>
  <si>
    <t>KNARH81BHMA022937</t>
  </si>
  <si>
    <t>KNAF241BELA894323</t>
  </si>
  <si>
    <t>KNAPM813BLK825350</t>
  </si>
  <si>
    <t>KMHL141EBMA103905</t>
  </si>
  <si>
    <t>8/05 송금 完</t>
    <phoneticPr fontId="16" type="noConversion"/>
  </si>
  <si>
    <t>기타비용 : 약 10만원</t>
    <phoneticPr fontId="16" type="noConversion"/>
  </si>
  <si>
    <t>WAN HAI 356 S018</t>
    <phoneticPr fontId="16" type="noConversion"/>
  </si>
  <si>
    <t>8/05 입금 完</t>
    <phoneticPr fontId="16" type="noConversion"/>
  </si>
  <si>
    <t>CCLU7057252</t>
    <phoneticPr fontId="16" type="noConversion"/>
  </si>
  <si>
    <t>HMM RUBY 002E</t>
    <phoneticPr fontId="16" type="noConversion"/>
  </si>
  <si>
    <t>최종) WAN HAI 356 S018</t>
    <phoneticPr fontId="16" type="noConversion"/>
  </si>
  <si>
    <t>1차 변경) WAN HAI 293 S062</t>
  </si>
  <si>
    <t>1차 변경) WAN HAI 293 S062</t>
    <phoneticPr fontId="16" type="noConversion"/>
  </si>
  <si>
    <t>2차 변경) WAN HAI 317 S222</t>
  </si>
  <si>
    <t>2차 변경) WAN HAI 317 S222</t>
    <phoneticPr fontId="16" type="noConversion"/>
  </si>
  <si>
    <t>변경 전) WAN HAI 317 S222</t>
    <phoneticPr fontId="16" type="noConversion"/>
  </si>
  <si>
    <t>KNANC81BBPS303493</t>
  </si>
  <si>
    <t>KNANC81BBPS353444</t>
  </si>
  <si>
    <t>INFERRO 0010S</t>
    <phoneticPr fontId="16" type="noConversion"/>
  </si>
  <si>
    <t>HMM / 로드스타</t>
    <phoneticPr fontId="16" type="noConversion"/>
  </si>
  <si>
    <t>F/D : 포티, 조지아</t>
    <phoneticPr fontId="16" type="noConversion"/>
  </si>
  <si>
    <t>BKG : SELE77983200</t>
    <phoneticPr fontId="16" type="noConversion"/>
  </si>
  <si>
    <t>8/06 작업</t>
    <phoneticPr fontId="16" type="noConversion"/>
  </si>
  <si>
    <t>KMHR381ADKU001321</t>
  </si>
  <si>
    <t>KNAPH81ABFA094854</t>
  </si>
  <si>
    <t>KNAPH81ABGA123431</t>
  </si>
  <si>
    <t>BKG : SELEG7391710</t>
    <phoneticPr fontId="16" type="noConversion"/>
  </si>
  <si>
    <t>BKG : SELEG7391711</t>
    <phoneticPr fontId="16" type="noConversion"/>
  </si>
  <si>
    <t>DOC : 8/12 AM</t>
    <phoneticPr fontId="16" type="noConversion"/>
  </si>
  <si>
    <t>PCSL20241368</t>
    <phoneticPr fontId="16" type="noConversion"/>
  </si>
  <si>
    <t>유원지 2.5</t>
    <phoneticPr fontId="16" type="noConversion"/>
  </si>
  <si>
    <t>아라 4.0</t>
  </si>
  <si>
    <t>아라 4.0</t>
    <phoneticPr fontId="16" type="noConversion"/>
  </si>
  <si>
    <t>02-2054-4699</t>
    <phoneticPr fontId="16" type="noConversion"/>
  </si>
  <si>
    <t>HNSU5003958</t>
    <phoneticPr fontId="16" type="noConversion"/>
  </si>
  <si>
    <t>8/06 WAYBILL</t>
    <phoneticPr fontId="16" type="noConversion"/>
  </si>
  <si>
    <t>02-313-9450</t>
    <phoneticPr fontId="28" type="noConversion"/>
  </si>
  <si>
    <t>KNAET812GLK025597</t>
    <phoneticPr fontId="16" type="noConversion"/>
  </si>
  <si>
    <t>KNAB5511BKT459013</t>
    <phoneticPr fontId="16" type="noConversion"/>
  </si>
  <si>
    <t>KNAB6518BMT712235</t>
    <phoneticPr fontId="16" type="noConversion"/>
  </si>
  <si>
    <t>KLYDC487DMC704744</t>
    <phoneticPr fontId="16" type="noConversion"/>
  </si>
  <si>
    <t>KLYDC487DLC004535</t>
    <phoneticPr fontId="16" type="noConversion"/>
  </si>
  <si>
    <t>KMHR381EDLU081539</t>
    <phoneticPr fontId="16" type="noConversion"/>
  </si>
  <si>
    <t>KMHR381EBKU019420</t>
    <phoneticPr fontId="16" type="noConversion"/>
  </si>
  <si>
    <t>KMHR281EBMU174560</t>
    <phoneticPr fontId="16" type="noConversion"/>
  </si>
  <si>
    <t>KMHR281EBKU033114</t>
    <phoneticPr fontId="16" type="noConversion"/>
  </si>
  <si>
    <t>KMHK4815GKU385352</t>
    <phoneticPr fontId="16" type="noConversion"/>
  </si>
  <si>
    <t>KMHK4815GKU377242</t>
    <phoneticPr fontId="16" type="noConversion"/>
  </si>
  <si>
    <t>KMHK7815GKU415482</t>
    <phoneticPr fontId="16" type="noConversion"/>
  </si>
  <si>
    <t>TCLU5690627</t>
    <phoneticPr fontId="16" type="noConversion"/>
  </si>
  <si>
    <t>24H0242643</t>
    <phoneticPr fontId="16" type="noConversion"/>
  </si>
  <si>
    <t>이란 도착 : 8/05</t>
    <phoneticPr fontId="16" type="noConversion"/>
  </si>
  <si>
    <t>바잉에 포함</t>
    <phoneticPr fontId="16" type="noConversion"/>
  </si>
  <si>
    <t>MSDU5555568</t>
    <phoneticPr fontId="16" type="noConversion"/>
  </si>
  <si>
    <t>FJ21780836</t>
    <phoneticPr fontId="16" type="noConversion"/>
  </si>
  <si>
    <t>12242-24-008166X</t>
    <phoneticPr fontId="16" type="noConversion"/>
  </si>
  <si>
    <t>BKG : 005EX26755</t>
    <phoneticPr fontId="16" type="noConversion"/>
  </si>
  <si>
    <t>11457-24-056121X</t>
    <phoneticPr fontId="16" type="noConversion"/>
  </si>
  <si>
    <t>11457-24-056123X</t>
    <phoneticPr fontId="16" type="noConversion"/>
  </si>
  <si>
    <t>11457-24-056125X</t>
    <phoneticPr fontId="16" type="noConversion"/>
  </si>
  <si>
    <t>11457-24-056119X</t>
    <phoneticPr fontId="16" type="noConversion"/>
  </si>
  <si>
    <t>SR : SRKL2408068093</t>
    <phoneticPr fontId="16" type="noConversion"/>
  </si>
  <si>
    <t>8/07 송금 完</t>
    <phoneticPr fontId="16" type="noConversion"/>
  </si>
  <si>
    <t>머스크</t>
    <phoneticPr fontId="16" type="noConversion"/>
  </si>
  <si>
    <t>ID : mssp8003</t>
  </si>
  <si>
    <t>계산서:엠에스코리아</t>
    <phoneticPr fontId="16" type="noConversion"/>
  </si>
  <si>
    <t>환율 : 1,398.50</t>
    <phoneticPr fontId="16" type="noConversion"/>
  </si>
  <si>
    <t>HYUNDAI JUPITER 0038W</t>
    <phoneticPr fontId="16" type="noConversion"/>
  </si>
  <si>
    <t>DOC : 8/14 FULL</t>
    <phoneticPr fontId="16" type="noConversion"/>
  </si>
  <si>
    <t>8/13 작업</t>
    <phoneticPr fontId="16" type="noConversion"/>
  </si>
  <si>
    <t>BKG : SELE16368300</t>
    <phoneticPr fontId="16" type="noConversion"/>
  </si>
  <si>
    <t>BKG : SELE16368301</t>
    <phoneticPr fontId="16" type="noConversion"/>
  </si>
  <si>
    <t>BKG : SELE16368302</t>
    <phoneticPr fontId="16" type="noConversion"/>
  </si>
  <si>
    <t>BKG : SELE16368303</t>
    <phoneticPr fontId="16" type="noConversion"/>
  </si>
  <si>
    <t>CNCA : 462646</t>
    <phoneticPr fontId="16" type="noConversion"/>
  </si>
  <si>
    <t>CNCA : 462649</t>
    <phoneticPr fontId="16" type="noConversion"/>
  </si>
  <si>
    <t>CNCA : 462651</t>
    <phoneticPr fontId="16" type="noConversion"/>
  </si>
  <si>
    <t>WHLT991977</t>
  </si>
  <si>
    <t>8/08 송금 完</t>
    <phoneticPr fontId="16" type="noConversion"/>
  </si>
  <si>
    <t>15만 추가</t>
    <phoneticPr fontId="16" type="noConversion"/>
  </si>
  <si>
    <t>ONEYSELEG7391708</t>
    <phoneticPr fontId="16" type="noConversion"/>
  </si>
  <si>
    <t>KRAR22262</t>
    <phoneticPr fontId="16" type="noConversion"/>
  </si>
  <si>
    <t>KRAR20545</t>
  </si>
  <si>
    <t>8/08 입금 完</t>
    <phoneticPr fontId="16" type="noConversion"/>
  </si>
  <si>
    <t>8/08 WAYBILL</t>
    <phoneticPr fontId="16" type="noConversion"/>
  </si>
  <si>
    <t>FCSINCGWR2401139</t>
    <phoneticPr fontId="16" type="noConversion"/>
  </si>
  <si>
    <t>CHK 마감 : 출항 후 5일 (출항일 포함)</t>
    <phoneticPr fontId="16" type="noConversion"/>
  </si>
  <si>
    <t>8/08 CMR FINAL</t>
    <phoneticPr fontId="16" type="noConversion"/>
  </si>
  <si>
    <t>이란 출발 : 8/08</t>
    <phoneticPr fontId="16" type="noConversion"/>
  </si>
  <si>
    <t>KOCU4508188</t>
    <phoneticPr fontId="16" type="noConversion"/>
  </si>
  <si>
    <t>43274-24-266399X</t>
    <phoneticPr fontId="16" type="noConversion"/>
  </si>
  <si>
    <t xml:space="preserve">43274-24-266400X	</t>
    <phoneticPr fontId="16" type="noConversion"/>
  </si>
  <si>
    <t>CMA / ABLE</t>
    <phoneticPr fontId="16" type="noConversion"/>
  </si>
  <si>
    <t>KNCSJZ76BNK631672</t>
  </si>
  <si>
    <t>KMHLL41EEPU389906</t>
  </si>
  <si>
    <t>KNAF241BERA186241</t>
  </si>
  <si>
    <t>KMHE341DBNA615661</t>
  </si>
  <si>
    <t>KMJWA37KBDU541609</t>
  </si>
  <si>
    <t>KMJWA37KAEU572257</t>
  </si>
  <si>
    <t>KMJWA37KBFU709734</t>
  </si>
  <si>
    <t>WHSU5596199</t>
  </si>
  <si>
    <t>WHLT990508</t>
  </si>
  <si>
    <t>11457-24-056835X</t>
    <phoneticPr fontId="16" type="noConversion"/>
  </si>
  <si>
    <t>11457-24-056834X</t>
    <phoneticPr fontId="16" type="noConversion"/>
  </si>
  <si>
    <t>11457-24-056858X</t>
    <phoneticPr fontId="16" type="noConversion"/>
  </si>
  <si>
    <t>11457-24-056849X</t>
    <phoneticPr fontId="16" type="noConversion"/>
  </si>
  <si>
    <t>DOC : 8/13 FULL</t>
    <phoneticPr fontId="16" type="noConversion"/>
  </si>
  <si>
    <t>KNAG741BBLA041013</t>
  </si>
  <si>
    <t>KNAG541BBLA063188</t>
  </si>
  <si>
    <t>KMHD741LBLU950965</t>
  </si>
  <si>
    <t>KMHL341DBMA107994</t>
  </si>
  <si>
    <t>KNAG541BBMA091515</t>
  </si>
  <si>
    <t>KNAG741BBMA090026</t>
  </si>
  <si>
    <t>KNAG541BBLA034069</t>
  </si>
  <si>
    <t>KNAG541BBLA058016</t>
  </si>
  <si>
    <t>KNAET812GLK080781</t>
  </si>
  <si>
    <t>KMHLM41ABMU019002</t>
  </si>
  <si>
    <t>KMHL341DBLA023408</t>
  </si>
  <si>
    <t>KNAG541BBLA034806</t>
  </si>
  <si>
    <t>KMHLM41ABMU014290</t>
  </si>
  <si>
    <t>KMHK3816GKU354592</t>
  </si>
  <si>
    <t>KNAG541BBLA032882</t>
  </si>
  <si>
    <t>KMHF241NBLA306504</t>
  </si>
  <si>
    <t>KNAG541BBLA022189</t>
  </si>
  <si>
    <t>KNAG741BBLA022401</t>
  </si>
  <si>
    <t>KNAG541BBLA073499</t>
  </si>
  <si>
    <t>KNAG541BBLA049329</t>
  </si>
  <si>
    <t>KMHL341DBLA075844</t>
  </si>
  <si>
    <t>KMHE341DBKA552425</t>
  </si>
  <si>
    <t>KNARH81BHMA012716</t>
  </si>
  <si>
    <t>KMHD641LBJU686602</t>
  </si>
  <si>
    <t>11457-24-057399X</t>
    <phoneticPr fontId="16" type="noConversion"/>
  </si>
  <si>
    <t>11457-24-057408X</t>
    <phoneticPr fontId="16" type="noConversion"/>
  </si>
  <si>
    <t>11457-24-057386X</t>
    <phoneticPr fontId="16" type="noConversion"/>
  </si>
  <si>
    <t>11457-24-057422X</t>
    <phoneticPr fontId="16" type="noConversion"/>
  </si>
  <si>
    <t>11457-24-057434X</t>
    <phoneticPr fontId="16" type="noConversion"/>
  </si>
  <si>
    <t>딜레이 전1)HMM RUBY 002E</t>
    <phoneticPr fontId="16" type="noConversion"/>
  </si>
  <si>
    <t>딜레이 전2)STARSHIP MERCURY 2403S</t>
    <phoneticPr fontId="16" type="noConversion"/>
  </si>
  <si>
    <t>HMMU6594790</t>
    <phoneticPr fontId="16" type="noConversion"/>
  </si>
  <si>
    <t>11457-24-057429X</t>
    <phoneticPr fontId="16" type="noConversion"/>
  </si>
  <si>
    <t>BSIU9267079</t>
    <phoneticPr fontId="16" type="noConversion"/>
  </si>
  <si>
    <t>POD FREETIME : 5 DAYS</t>
    <phoneticPr fontId="16" type="noConversion"/>
  </si>
  <si>
    <t>이란 출발 : 8/13</t>
    <phoneticPr fontId="16" type="noConversion"/>
  </si>
  <si>
    <t>8/13 CMR FINAL</t>
    <phoneticPr fontId="16" type="noConversion"/>
  </si>
  <si>
    <t>MSFF24JEA08002
41173-24-080086X</t>
    <phoneticPr fontId="16" type="noConversion"/>
  </si>
  <si>
    <t>MSFF24JEA08003
41173-24-080085X</t>
    <phoneticPr fontId="16" type="noConversion"/>
  </si>
  <si>
    <t>MSFF24JEA08004
41173-24-080089X</t>
    <phoneticPr fontId="16" type="noConversion"/>
  </si>
  <si>
    <t>KNABD511BGT198195</t>
    <phoneticPr fontId="16" type="noConversion"/>
  </si>
  <si>
    <t>딜레이 전3)HYUNDAI JUPITER 039E</t>
    <phoneticPr fontId="16" type="noConversion"/>
  </si>
  <si>
    <t>LOS ANDES BRIDGE 209S</t>
    <phoneticPr fontId="16" type="noConversion"/>
  </si>
  <si>
    <t>8/13 송금 完</t>
    <phoneticPr fontId="16" type="noConversion"/>
  </si>
  <si>
    <t>FANU1212211</t>
    <phoneticPr fontId="16" type="noConversion"/>
  </si>
  <si>
    <t>이란 도착 : 7/30</t>
    <phoneticPr fontId="16" type="noConversion"/>
  </si>
  <si>
    <t>이란 출발 : 8/12</t>
    <phoneticPr fontId="16" type="noConversion"/>
  </si>
  <si>
    <t>8/14 작업</t>
    <phoneticPr fontId="16" type="noConversion"/>
  </si>
  <si>
    <t>DOC : 8/19 FULL</t>
    <phoneticPr fontId="16" type="noConversion"/>
  </si>
  <si>
    <t>8/13 SURRENDER</t>
    <phoneticPr fontId="16" type="noConversion"/>
  </si>
  <si>
    <t>REVERENCE 2115W</t>
    <phoneticPr fontId="16" type="noConversion"/>
  </si>
  <si>
    <t>DOC : 8/20 AM</t>
    <phoneticPr fontId="16" type="noConversion"/>
  </si>
  <si>
    <t>REF : 24MSSP058</t>
    <phoneticPr fontId="16" type="noConversion"/>
  </si>
  <si>
    <t>BKG : REV2115001101</t>
    <phoneticPr fontId="16" type="noConversion"/>
  </si>
  <si>
    <t>RELEASE : TGL240725R</t>
    <phoneticPr fontId="16" type="noConversion"/>
  </si>
  <si>
    <t>LINER : 위동훼리</t>
    <phoneticPr fontId="16" type="noConversion"/>
  </si>
  <si>
    <t>KNANB81BBPS333454</t>
    <phoneticPr fontId="16" type="noConversion"/>
  </si>
  <si>
    <t>BKG : SELEH7348300</t>
    <phoneticPr fontId="16" type="noConversion"/>
  </si>
  <si>
    <t>DOC : 8/21 FULL</t>
    <phoneticPr fontId="16" type="noConversion"/>
  </si>
  <si>
    <t>8/20 작업</t>
    <phoneticPr fontId="16" type="noConversion"/>
  </si>
  <si>
    <t>KNAG741BBLA077088</t>
  </si>
  <si>
    <t>KNAG541BBLA073501</t>
  </si>
  <si>
    <t>KNAG541BBMA134153</t>
  </si>
  <si>
    <t>KNAG541BBLA015627</t>
  </si>
  <si>
    <t>KNARF81BGMA017849</t>
  </si>
  <si>
    <t>KMHF241NBNA476739</t>
  </si>
  <si>
    <t>KMHE341DBJA361984</t>
  </si>
  <si>
    <t>KMHLL41ABMU083813</t>
  </si>
  <si>
    <t>KNAP6812GNK984037</t>
  </si>
  <si>
    <t>KMHF241NBMA421066</t>
  </si>
  <si>
    <t>KNAG541BBMA094400</t>
  </si>
  <si>
    <t>KMHF641NBKA179387</t>
  </si>
  <si>
    <t>KNAPH81BDLA598744</t>
  </si>
  <si>
    <t>KMHLL41ABMU014707</t>
  </si>
  <si>
    <t>KMHF241NBMA435468</t>
  </si>
  <si>
    <t>KNAER817BPK401328</t>
  </si>
  <si>
    <t>11457-24-057812X</t>
    <phoneticPr fontId="16" type="noConversion"/>
  </si>
  <si>
    <t>11457-24-057833X</t>
    <phoneticPr fontId="16" type="noConversion"/>
  </si>
  <si>
    <t>11457-24-057839X</t>
    <phoneticPr fontId="16" type="noConversion"/>
  </si>
  <si>
    <t>KOCU5009223</t>
    <phoneticPr fontId="16" type="noConversion"/>
  </si>
  <si>
    <t>11457-24-057820X</t>
    <phoneticPr fontId="16" type="noConversion"/>
  </si>
  <si>
    <t>CAIU7138570</t>
    <phoneticPr fontId="16" type="noConversion"/>
  </si>
  <si>
    <t>SEGU6015178</t>
    <phoneticPr fontId="16" type="noConversion"/>
  </si>
  <si>
    <t>HDMUSELE40419700</t>
    <phoneticPr fontId="16" type="noConversion"/>
  </si>
  <si>
    <t>HDMUSELE40419701</t>
    <phoneticPr fontId="16" type="noConversion"/>
  </si>
  <si>
    <t>HDMUSELE40419702</t>
    <phoneticPr fontId="16" type="noConversion"/>
  </si>
  <si>
    <t>8/14 CMR FINAL</t>
    <phoneticPr fontId="16" type="noConversion"/>
  </si>
  <si>
    <t>HDMUSELE40419703</t>
    <phoneticPr fontId="16" type="noConversion"/>
  </si>
  <si>
    <t>24H0363998</t>
    <phoneticPr fontId="16" type="noConversion"/>
  </si>
  <si>
    <t>3차 변경) WAN HAI 356 S018</t>
    <phoneticPr fontId="16" type="noConversion"/>
  </si>
  <si>
    <t>최종) WAN HAI 283 S072</t>
    <phoneticPr fontId="16" type="noConversion"/>
  </si>
  <si>
    <t>BKG : 005EX27508</t>
    <phoneticPr fontId="16" type="noConversion"/>
  </si>
  <si>
    <t>HDMUSELE40419704</t>
    <phoneticPr fontId="16" type="noConversion"/>
  </si>
  <si>
    <t>KOCU4249678</t>
    <phoneticPr fontId="16" type="noConversion"/>
  </si>
  <si>
    <t>24H0363975</t>
    <phoneticPr fontId="16" type="noConversion"/>
  </si>
  <si>
    <t>8/14 입금 完</t>
    <phoneticPr fontId="16" type="noConversion"/>
  </si>
  <si>
    <t>HDMUSELE40419705</t>
    <phoneticPr fontId="16" type="noConversion"/>
  </si>
  <si>
    <t>24H0363996</t>
    <phoneticPr fontId="16" type="noConversion"/>
  </si>
  <si>
    <t>ONEU0534912</t>
    <phoneticPr fontId="16" type="noConversion"/>
  </si>
  <si>
    <t>HBL 사용 O / EDI 전송 O</t>
    <phoneticPr fontId="16" type="noConversion"/>
  </si>
  <si>
    <t>005EX27508</t>
    <phoneticPr fontId="16" type="noConversion"/>
  </si>
  <si>
    <t>8/14 WAYBILL</t>
    <phoneticPr fontId="16" type="noConversion"/>
  </si>
  <si>
    <t>CNEE INV : C405</t>
    <phoneticPr fontId="16" type="noConversion"/>
  </si>
  <si>
    <t>005EX26172</t>
    <phoneticPr fontId="16" type="noConversion"/>
  </si>
  <si>
    <t>005EX26296</t>
    <phoneticPr fontId="16" type="noConversion"/>
  </si>
  <si>
    <t>HDMUSELE16368300</t>
    <phoneticPr fontId="16" type="noConversion"/>
  </si>
  <si>
    <t>HDMUSELE16368301</t>
    <phoneticPr fontId="16" type="noConversion"/>
  </si>
  <si>
    <t>HDMUSELE16368302</t>
    <phoneticPr fontId="16" type="noConversion"/>
  </si>
  <si>
    <t>HDMUSELE16368303</t>
    <phoneticPr fontId="16" type="noConversion"/>
  </si>
  <si>
    <t>B015192</t>
  </si>
  <si>
    <t>카라바 담당자 : 010 8649 1911</t>
    <phoneticPr fontId="16" type="noConversion"/>
  </si>
  <si>
    <t>005EX26367</t>
    <phoneticPr fontId="16" type="noConversion"/>
  </si>
  <si>
    <t>005EX26755</t>
    <phoneticPr fontId="16" type="noConversion"/>
  </si>
  <si>
    <t>WHSU5403957</t>
    <phoneticPr fontId="16" type="noConversion"/>
  </si>
  <si>
    <t>PARTNER CODE : P015</t>
    <phoneticPr fontId="16" type="noConversion"/>
  </si>
  <si>
    <t>MRN : 24-WHLU-XS29-E</t>
    <phoneticPr fontId="16" type="noConversion"/>
  </si>
  <si>
    <t>CALL SIGN : 9V6502</t>
    <phoneticPr fontId="16" type="noConversion"/>
  </si>
  <si>
    <t>KOTA GAYA 0409S</t>
    <phoneticPr fontId="16" type="noConversion"/>
  </si>
  <si>
    <t>BKG : SELEH8833300</t>
    <phoneticPr fontId="16" type="noConversion"/>
  </si>
  <si>
    <t>8/22 작업</t>
    <phoneticPr fontId="16" type="noConversion"/>
  </si>
  <si>
    <t>HDMUSELE77983200</t>
    <phoneticPr fontId="16" type="noConversion"/>
  </si>
  <si>
    <t>ONEYSELEG7391710</t>
    <phoneticPr fontId="16" type="noConversion"/>
  </si>
  <si>
    <t>8/16 CMR FINAL</t>
    <phoneticPr fontId="16" type="noConversion"/>
  </si>
  <si>
    <t>BKG : SELEG7391729</t>
    <phoneticPr fontId="16" type="noConversion"/>
  </si>
  <si>
    <t>재무팀</t>
    <phoneticPr fontId="16" type="noConversion"/>
  </si>
  <si>
    <t>KR.Collections@maersk.com</t>
    <phoneticPr fontId="16" type="noConversion"/>
  </si>
  <si>
    <t>8/16 송금 完</t>
    <phoneticPr fontId="16" type="noConversion"/>
  </si>
  <si>
    <t>8/16 입금 完</t>
    <phoneticPr fontId="16" type="noConversion"/>
  </si>
  <si>
    <t>KPHU7149395</t>
    <phoneticPr fontId="16" type="noConversion"/>
  </si>
  <si>
    <t>WVGZZZ5NZCW030206</t>
  </si>
  <si>
    <t>WVGZZZ5NZFW560360</t>
  </si>
  <si>
    <t>WVGZZZ5NZCW037391</t>
  </si>
  <si>
    <t>C220</t>
  </si>
  <si>
    <t>E350</t>
  </si>
  <si>
    <t>PEUGEOT 2008</t>
  </si>
  <si>
    <t>AUTO ONE GROUP</t>
    <phoneticPr fontId="16" type="noConversion"/>
  </si>
  <si>
    <t>Bujar sedolli</t>
  </si>
  <si>
    <t>Maltin Guri</t>
    <phoneticPr fontId="16" type="noConversion"/>
  </si>
  <si>
    <t>ARIAN SEITI</t>
    <phoneticPr fontId="16" type="noConversion"/>
  </si>
  <si>
    <t>GIM GROUP COMPANY</t>
    <phoneticPr fontId="16" type="noConversion"/>
  </si>
  <si>
    <t>KMHSW81UBFU467120</t>
  </si>
  <si>
    <t>KNAPH81ADHA331939</t>
  </si>
  <si>
    <t>KMHSW81UBGU647013</t>
  </si>
  <si>
    <t>MV YOUNG SHIN V.2408</t>
    <phoneticPr fontId="16" type="noConversion"/>
  </si>
  <si>
    <t>24627-24-103565X</t>
    <phoneticPr fontId="16" type="noConversion"/>
  </si>
  <si>
    <t>24627-24-103922X</t>
    <phoneticPr fontId="16" type="noConversion"/>
  </si>
  <si>
    <t>KMFYCX71BPU129197</t>
    <phoneticPr fontId="16" type="noConversion"/>
  </si>
  <si>
    <t>W1NYC7GJ3MX426157</t>
    <phoneticPr fontId="16" type="noConversion"/>
  </si>
  <si>
    <t>10484-24-069464X</t>
    <phoneticPr fontId="16" type="noConversion"/>
  </si>
  <si>
    <t>INV : CNEE INV (C406)</t>
    <phoneticPr fontId="16" type="noConversion"/>
  </si>
  <si>
    <t>미스트랄오토</t>
    <phoneticPr fontId="16" type="noConversion"/>
  </si>
  <si>
    <t>INV : 미스트랄오토</t>
    <phoneticPr fontId="16" type="noConversion"/>
  </si>
  <si>
    <t>8/19 송금 完</t>
    <phoneticPr fontId="16" type="noConversion"/>
  </si>
  <si>
    <t>7/30 SUR</t>
    <phoneticPr fontId="16" type="noConversion"/>
  </si>
  <si>
    <t>12602-24-080204X</t>
    <phoneticPr fontId="16" type="noConversion"/>
  </si>
  <si>
    <t>KNAPK81ABHA378536</t>
    <phoneticPr fontId="16" type="noConversion"/>
  </si>
  <si>
    <t>12602-24-080198X</t>
    <phoneticPr fontId="16" type="noConversion"/>
  </si>
  <si>
    <t>DOC : 8/26 AM</t>
    <phoneticPr fontId="16" type="noConversion"/>
  </si>
  <si>
    <t>CONCERTO 497W</t>
    <phoneticPr fontId="16" type="noConversion"/>
  </si>
  <si>
    <t>BKG : 6393514650</t>
    <phoneticPr fontId="16" type="noConversion"/>
  </si>
  <si>
    <t>10484-24-069462X</t>
    <phoneticPr fontId="16" type="noConversion"/>
  </si>
  <si>
    <t>B015170</t>
  </si>
  <si>
    <t>HYUNDAI STARIA</t>
  </si>
  <si>
    <t>MERCEDES-AMG G63</t>
  </si>
  <si>
    <t>8/20 WAYBILL</t>
    <phoneticPr fontId="16" type="noConversion"/>
  </si>
  <si>
    <t>8/23 작업</t>
    <phoneticPr fontId="16" type="noConversion"/>
  </si>
  <si>
    <t>8/20 송금 完</t>
    <phoneticPr fontId="16" type="noConversion"/>
  </si>
  <si>
    <t>8/19 입금 完</t>
    <phoneticPr fontId="16" type="noConversion"/>
  </si>
  <si>
    <t>KNAPS81ADKA538534</t>
  </si>
  <si>
    <t>KNAPH81BDGA256341</t>
  </si>
  <si>
    <t>KNAFK412BFA913955</t>
  </si>
  <si>
    <t>KNAPK81BBFA066468</t>
  </si>
  <si>
    <t>KNAPH81ABGA219895</t>
  </si>
  <si>
    <t>WDDWF0EB5JR348172</t>
  </si>
  <si>
    <t>KNALB41ABJA139022</t>
  </si>
  <si>
    <t>MERCEDES C220 d</t>
  </si>
  <si>
    <t>8/20 SURRENDER</t>
    <phoneticPr fontId="16" type="noConversion"/>
  </si>
  <si>
    <t>TWSC24081441</t>
  </si>
  <si>
    <t>KRAR24135</t>
  </si>
  <si>
    <t>KRAR24085</t>
  </si>
  <si>
    <t>캐리어 14대 -&gt; 선적 10대</t>
    <phoneticPr fontId="16" type="noConversion"/>
  </si>
  <si>
    <t>REF : 24MSSP059</t>
    <phoneticPr fontId="16" type="noConversion"/>
  </si>
  <si>
    <t>REF : 24MSSP060</t>
    <phoneticPr fontId="16" type="noConversion"/>
  </si>
  <si>
    <t>BKG : BW240820-15</t>
    <phoneticPr fontId="16" type="noConversion"/>
  </si>
  <si>
    <t>BKG : BW240820-16</t>
    <phoneticPr fontId="16" type="noConversion"/>
  </si>
  <si>
    <t>HARMONY YUNGANG 24068W</t>
  </si>
  <si>
    <t>RELEASE : MWTGL240819INCA</t>
    <phoneticPr fontId="16" type="noConversion"/>
  </si>
  <si>
    <t>HDMU6675214</t>
  </si>
  <si>
    <t>HARMONY YUNGANG 24068W</t>
    <phoneticPr fontId="16" type="noConversion"/>
  </si>
  <si>
    <t>43274-24-266761X</t>
    <phoneticPr fontId="16" type="noConversion"/>
  </si>
  <si>
    <t>정보 전달</t>
  </si>
  <si>
    <t>BKG : 6393514651</t>
    <phoneticPr fontId="16" type="noConversion"/>
  </si>
  <si>
    <t>24627-24-104306X</t>
    <phoneticPr fontId="16" type="noConversion"/>
  </si>
  <si>
    <t>TEMU7085812</t>
    <phoneticPr fontId="16" type="noConversion"/>
  </si>
  <si>
    <t>CAIU9977028</t>
    <phoneticPr fontId="16" type="noConversion"/>
  </si>
  <si>
    <t>24H0363861</t>
    <phoneticPr fontId="16" type="noConversion"/>
  </si>
  <si>
    <t>24H0363922</t>
    <phoneticPr fontId="16" type="noConversion"/>
  </si>
  <si>
    <t>TGBU6361921</t>
    <phoneticPr fontId="16" type="noConversion"/>
  </si>
  <si>
    <t>24H0363964</t>
    <phoneticPr fontId="16" type="noConversion"/>
  </si>
  <si>
    <t>2024년 9월 선적스케줄 (명성해운)</t>
    <phoneticPr fontId="16" type="noConversion"/>
  </si>
  <si>
    <t>HMM MIRACLE 0002S</t>
    <phoneticPr fontId="16" type="noConversion"/>
  </si>
  <si>
    <t>43274-24-266760X</t>
    <phoneticPr fontId="16" type="noConversion"/>
  </si>
  <si>
    <t>KNALB41ABGA047722</t>
    <phoneticPr fontId="16" type="noConversion"/>
  </si>
  <si>
    <t>BKG : SELE11438800</t>
    <phoneticPr fontId="16" type="noConversion"/>
  </si>
  <si>
    <t>8/26~27 작업</t>
    <phoneticPr fontId="16" type="noConversion"/>
  </si>
  <si>
    <t>캐리어 비용 창일-&gt;명성-&gt;현글로벌</t>
    <phoneticPr fontId="16" type="noConversion"/>
  </si>
  <si>
    <t>8/22 WAYBILL</t>
    <phoneticPr fontId="16" type="noConversion"/>
  </si>
  <si>
    <t>KIA BONGO3</t>
  </si>
  <si>
    <t>KMHCS41BEKU462339</t>
    <phoneticPr fontId="16" type="noConversion"/>
  </si>
  <si>
    <t>KNCSJZ76AKK346565</t>
  </si>
  <si>
    <t>KNAB1918BMT770676</t>
  </si>
  <si>
    <t>ONEYSELEH7348300</t>
    <phoneticPr fontId="16" type="noConversion"/>
  </si>
  <si>
    <t>KRAR20474</t>
    <phoneticPr fontId="16" type="noConversion"/>
  </si>
  <si>
    <t>ONEYSELEG7391729</t>
    <phoneticPr fontId="16" type="noConversion"/>
  </si>
  <si>
    <t>이혜숙 사무장님</t>
    <phoneticPr fontId="16" type="noConversion"/>
  </si>
  <si>
    <t>유과장님</t>
    <phoneticPr fontId="16" type="noConversion"/>
  </si>
  <si>
    <t>땁땁이/아부니달/아부자밀</t>
    <phoneticPr fontId="16" type="noConversion"/>
  </si>
  <si>
    <t>kccinc2@koreatally.kr</t>
  </si>
  <si>
    <t>kts@koreatally.kr</t>
  </si>
  <si>
    <t>kccinc9@koreatally.kr</t>
  </si>
  <si>
    <t>PIL / MPP</t>
    <phoneticPr fontId="16" type="noConversion"/>
  </si>
  <si>
    <t>BKG : SELE40641600</t>
    <phoneticPr fontId="16" type="noConversion"/>
  </si>
  <si>
    <t>BKG : SELE40641601</t>
    <phoneticPr fontId="16" type="noConversion"/>
  </si>
  <si>
    <t>KNARL81BGMA041905</t>
  </si>
  <si>
    <t>KNAPN813BLK869298</t>
  </si>
  <si>
    <t>KMHR281ABMU170223</t>
  </si>
  <si>
    <t>KMHCS41BEHU224462</t>
  </si>
  <si>
    <t>A4</t>
    <phoneticPr fontId="16" type="noConversion"/>
  </si>
  <si>
    <t>WAUZZZ8K1CN021273</t>
  </si>
  <si>
    <t>WAUZZZ4GXDN006810</t>
  </si>
  <si>
    <t>WAUZZZ4G0FN002736</t>
  </si>
  <si>
    <t>WVWZZZAUZEW261977</t>
  </si>
  <si>
    <t>11457-24-060849X</t>
    <phoneticPr fontId="16" type="noConversion"/>
  </si>
  <si>
    <t>12703-24-301826X</t>
    <phoneticPr fontId="16" type="noConversion"/>
  </si>
  <si>
    <t>BKG : SEL400355100</t>
    <phoneticPr fontId="16" type="noConversion"/>
  </si>
  <si>
    <t>DOC : 8/27 AM</t>
    <phoneticPr fontId="16" type="noConversion"/>
  </si>
  <si>
    <t>KMHEC41BBAA113014</t>
  </si>
  <si>
    <t>KMHDG41DBCU527585</t>
  </si>
  <si>
    <t>KMFZSZ7KADU912753</t>
  </si>
  <si>
    <t>10484-24-071524X</t>
    <phoneticPr fontId="16" type="noConversion"/>
  </si>
  <si>
    <t>TWSC24081440</t>
    <phoneticPr fontId="16" type="noConversion"/>
  </si>
  <si>
    <t>TWSC24081440~41</t>
    <phoneticPr fontId="16" type="noConversion"/>
  </si>
  <si>
    <t>11457-24-502255X</t>
    <phoneticPr fontId="16" type="noConversion"/>
  </si>
  <si>
    <t>KMHLL41EEMU009086</t>
    <phoneticPr fontId="16" type="noConversion"/>
  </si>
  <si>
    <t>10484-24-071720X</t>
    <phoneticPr fontId="16" type="noConversion"/>
  </si>
  <si>
    <t>8/23 WAYBILL</t>
    <phoneticPr fontId="16" type="noConversion"/>
  </si>
  <si>
    <t>대당 2만</t>
    <phoneticPr fontId="16" type="noConversion"/>
  </si>
  <si>
    <t>KNAPS81ABGA178913</t>
  </si>
  <si>
    <t>KMHSW81UBFU452368</t>
  </si>
  <si>
    <t>WDDWF4CB6FF212118</t>
  </si>
  <si>
    <t>KMHFF41RBFA475622</t>
  </si>
  <si>
    <t>24627-24-600357X</t>
    <phoneticPr fontId="16" type="noConversion"/>
  </si>
  <si>
    <t>24627-24-600358X</t>
    <phoneticPr fontId="16" type="noConversion"/>
  </si>
  <si>
    <t>43274-24-245319X</t>
    <phoneticPr fontId="16" type="noConversion"/>
  </si>
  <si>
    <t>로드스타 / 송다한 매니저</t>
    <phoneticPr fontId="16" type="noConversion"/>
  </si>
  <si>
    <t>ueyep@lodestars.com</t>
  </si>
  <si>
    <t>박혜영 매니저</t>
    <phoneticPr fontId="16" type="noConversion"/>
  </si>
  <si>
    <t>송다한 매니저</t>
    <phoneticPr fontId="16" type="noConversion"/>
  </si>
  <si>
    <t>070-4633-7327</t>
  </si>
  <si>
    <t>070-4633-7328</t>
    <phoneticPr fontId="16" type="noConversion"/>
  </si>
  <si>
    <t xml:space="preserve">ueyep@lodestars.com
</t>
    <phoneticPr fontId="16" type="noConversion"/>
  </si>
  <si>
    <t>11457-24-060813X</t>
    <phoneticPr fontId="16" type="noConversion"/>
  </si>
  <si>
    <t>12778-24-081622X</t>
    <phoneticPr fontId="16" type="noConversion"/>
  </si>
  <si>
    <t>체크 비엘 마감 : 8/27 (화) 오전</t>
    <phoneticPr fontId="16" type="noConversion"/>
  </si>
  <si>
    <t>VS (22만 청구)</t>
    <phoneticPr fontId="16" type="noConversion"/>
  </si>
  <si>
    <t>8/26 송금 完</t>
    <phoneticPr fontId="16" type="noConversion"/>
  </si>
  <si>
    <t>8/26 SURRENDER</t>
    <phoneticPr fontId="16" type="noConversion"/>
  </si>
  <si>
    <t>캐리어 비용 10대 청구 / 4대 청구 이월</t>
    <phoneticPr fontId="16" type="noConversion"/>
  </si>
  <si>
    <t>딜레이전)KOTA GAYA 0409S</t>
    <phoneticPr fontId="16" type="noConversion"/>
  </si>
  <si>
    <t>KMTC DALIAN 2409S</t>
    <phoneticPr fontId="16" type="noConversion"/>
  </si>
  <si>
    <t>DOC : 9/02 AM</t>
    <phoneticPr fontId="16" type="noConversion"/>
  </si>
  <si>
    <t>ONEYSELEH8833300</t>
    <phoneticPr fontId="16" type="noConversion"/>
  </si>
  <si>
    <t>8/26 입금 完</t>
    <phoneticPr fontId="16" type="noConversion"/>
  </si>
  <si>
    <t>8/27 송금 完</t>
    <phoneticPr fontId="16" type="noConversion"/>
  </si>
  <si>
    <t>61만</t>
    <phoneticPr fontId="16" type="noConversion"/>
  </si>
  <si>
    <t>캐리어 35만 (부가세 별도)</t>
    <phoneticPr fontId="16" type="noConversion"/>
  </si>
  <si>
    <t>다음 선적
-&gt; 캐리어 비용
청구 이월</t>
    <phoneticPr fontId="16" type="noConversion"/>
  </si>
  <si>
    <t>8/27 WAYBILL</t>
    <phoneticPr fontId="16" type="noConversion"/>
  </si>
  <si>
    <t>CIGSINDU2408MS01</t>
    <phoneticPr fontId="16" type="noConversion"/>
  </si>
  <si>
    <t>CIGSINDU2408MS03</t>
    <phoneticPr fontId="16" type="noConversion"/>
  </si>
  <si>
    <t>TWSC24081881</t>
    <phoneticPr fontId="16" type="noConversion"/>
  </si>
  <si>
    <t>8/27 입금 完</t>
    <phoneticPr fontId="16" type="noConversion"/>
  </si>
  <si>
    <t>KNAP6815GJK316103</t>
    <phoneticPr fontId="16" type="noConversion"/>
  </si>
  <si>
    <t>KMHFF41RBHA567122</t>
    <phoneticPr fontId="16" type="noConversion"/>
  </si>
  <si>
    <t>KNAPG81ABGA165452</t>
    <phoneticPr fontId="16" type="noConversion"/>
  </si>
  <si>
    <t>KNAPH81ADLA615034</t>
    <phoneticPr fontId="16" type="noConversion"/>
  </si>
  <si>
    <t>계산서 : CIG</t>
    <phoneticPr fontId="16" type="noConversion"/>
  </si>
  <si>
    <t>BKG : SELEJ5651500</t>
    <phoneticPr fontId="16" type="noConversion"/>
  </si>
  <si>
    <t>딜레이전)HMM EMERALD 003E</t>
    <phoneticPr fontId="16" type="noConversion"/>
  </si>
  <si>
    <t>8/27 SURRENDER</t>
    <phoneticPr fontId="16" type="noConversion"/>
  </si>
  <si>
    <t>체크 비엘 마감 : 9/09 (월) 오전</t>
    <phoneticPr fontId="16" type="noConversion"/>
  </si>
  <si>
    <t>KRAR24005</t>
    <phoneticPr fontId="16" type="noConversion"/>
  </si>
  <si>
    <t>COSU6393514651</t>
    <phoneticPr fontId="16" type="noConversion"/>
  </si>
  <si>
    <t>FCIU9583233</t>
    <phoneticPr fontId="16" type="noConversion"/>
  </si>
  <si>
    <t>딜레이전1)HMM MIRACLE 0002S</t>
    <phoneticPr fontId="16" type="noConversion"/>
  </si>
  <si>
    <t>딜레이전2)HMM EMERALD 0002W</t>
    <phoneticPr fontId="16" type="noConversion"/>
  </si>
  <si>
    <t>DOC : 9/09 FULL</t>
    <phoneticPr fontId="16" type="noConversion"/>
  </si>
  <si>
    <t>TWSC24081880</t>
    <phoneticPr fontId="16" type="noConversion"/>
  </si>
  <si>
    <t>TWSC24081882</t>
    <phoneticPr fontId="16" type="noConversion"/>
  </si>
  <si>
    <t>TWSC24081883</t>
    <phoneticPr fontId="16" type="noConversion"/>
  </si>
  <si>
    <t>TWSC24081886</t>
    <phoneticPr fontId="16" type="noConversion"/>
  </si>
  <si>
    <t>TWSC24081887</t>
    <phoneticPr fontId="16" type="noConversion"/>
  </si>
  <si>
    <t>TWSC24081888</t>
    <phoneticPr fontId="16" type="noConversion"/>
  </si>
  <si>
    <t>TWSC24081889</t>
    <phoneticPr fontId="16" type="noConversion"/>
  </si>
  <si>
    <t>CIGSINDU2408MS02</t>
    <phoneticPr fontId="16" type="noConversion"/>
  </si>
  <si>
    <t>WVWZZZ1KZDW011789</t>
    <phoneticPr fontId="16" type="noConversion"/>
  </si>
  <si>
    <t>WVWZZZ1KZDW045970</t>
    <phoneticPr fontId="16" type="noConversion"/>
  </si>
  <si>
    <t>WMWXN3102ET954946</t>
    <phoneticPr fontId="16" type="noConversion"/>
  </si>
  <si>
    <t>WAUZZZ4G7GN072008</t>
    <phoneticPr fontId="16" type="noConversion"/>
  </si>
  <si>
    <t>WVGZZZ5NZEW524298</t>
    <phoneticPr fontId="16" type="noConversion"/>
  </si>
  <si>
    <t>WDDHF9EB2GB227209</t>
    <phoneticPr fontId="16" type="noConversion"/>
  </si>
  <si>
    <t>VF3CU9HP8FY038138</t>
    <phoneticPr fontId="16" type="noConversion"/>
  </si>
  <si>
    <t>HMM PEARL 0001W</t>
    <phoneticPr fontId="16" type="noConversion"/>
  </si>
  <si>
    <t>HMMU6837273</t>
    <phoneticPr fontId="16" type="noConversion"/>
  </si>
  <si>
    <t>24H0242900</t>
    <phoneticPr fontId="16" type="noConversion"/>
  </si>
  <si>
    <t>11457-24-062127X</t>
    <phoneticPr fontId="16" type="noConversion"/>
  </si>
  <si>
    <t>9/06 작업</t>
    <phoneticPr fontId="16" type="noConversion"/>
  </si>
  <si>
    <t>ONEYSELEG7391711</t>
    <phoneticPr fontId="16" type="noConversion"/>
  </si>
  <si>
    <t>ONEU1784330</t>
    <phoneticPr fontId="16" type="noConversion"/>
  </si>
  <si>
    <t>CAIU9327629</t>
    <phoneticPr fontId="16" type="noConversion"/>
  </si>
  <si>
    <t>HDMUSELE11438800</t>
    <phoneticPr fontId="16" type="noConversion"/>
  </si>
  <si>
    <t>KOCU4206594</t>
    <phoneticPr fontId="16" type="noConversion"/>
  </si>
  <si>
    <t>24H0364392</t>
    <phoneticPr fontId="16" type="noConversion"/>
  </si>
  <si>
    <t>24H0364418</t>
    <phoneticPr fontId="16" type="noConversion"/>
  </si>
  <si>
    <t>24H0364409</t>
    <phoneticPr fontId="16" type="noConversion"/>
  </si>
  <si>
    <t>24H0363902</t>
    <phoneticPr fontId="16" type="noConversion"/>
  </si>
  <si>
    <t>CMR : TR240400</t>
    <phoneticPr fontId="16" type="noConversion"/>
  </si>
  <si>
    <t>GLHU8216389</t>
    <phoneticPr fontId="16" type="noConversion"/>
  </si>
  <si>
    <t>DOC : 9/03 AM</t>
    <phoneticPr fontId="16" type="noConversion"/>
  </si>
  <si>
    <t>부킹 변경료 $200 + 모선 변경료 $10</t>
    <phoneticPr fontId="16" type="noConversion"/>
  </si>
  <si>
    <t>REVERENCE 2119W</t>
    <phoneticPr fontId="16" type="noConversion"/>
  </si>
  <si>
    <t>RELEASE : SEL24082902</t>
    <phoneticPr fontId="16" type="noConversion"/>
  </si>
  <si>
    <t>BKG : SITINTA032929</t>
    <phoneticPr fontId="16" type="noConversion"/>
  </si>
  <si>
    <t>W976999</t>
    <phoneticPr fontId="16" type="noConversion"/>
  </si>
  <si>
    <t>BKG : SELEJ7320700</t>
    <phoneticPr fontId="16" type="noConversion"/>
  </si>
  <si>
    <t>8/30 작업</t>
    <phoneticPr fontId="16" type="noConversion"/>
  </si>
  <si>
    <t>ONEYSELEJ7320700</t>
    <phoneticPr fontId="16" type="noConversion"/>
  </si>
  <si>
    <t>WDDGF77X89F301933</t>
  </si>
  <si>
    <t>WBSFV9103CDW95482</t>
    <phoneticPr fontId="16" type="noConversion"/>
  </si>
  <si>
    <t>WBS8M9105G5D80035</t>
    <phoneticPr fontId="16" type="noConversion"/>
  </si>
  <si>
    <t>WBSFV910XFD095126</t>
    <phoneticPr fontId="16" type="noConversion"/>
  </si>
  <si>
    <t>USD TOTAL
(EX. RATE 1,300)</t>
    <phoneticPr fontId="16" type="noConversion"/>
  </si>
  <si>
    <t>10484-24-073959X</t>
    <phoneticPr fontId="16" type="noConversion"/>
  </si>
  <si>
    <t>8/30 입금 完</t>
    <phoneticPr fontId="16" type="noConversion"/>
  </si>
  <si>
    <t>HMM PEARL 002E</t>
    <phoneticPr fontId="16" type="noConversion"/>
  </si>
  <si>
    <t>DOC : 9/06 AM</t>
    <phoneticPr fontId="16" type="noConversion"/>
  </si>
  <si>
    <t>BKG : SELEJ7684600</t>
    <phoneticPr fontId="16" type="noConversion"/>
  </si>
  <si>
    <t>BKG : SELEJ7687900</t>
    <phoneticPr fontId="16" type="noConversion"/>
  </si>
  <si>
    <t>BKG : SELEJ7688300</t>
    <phoneticPr fontId="16" type="noConversion"/>
  </si>
  <si>
    <t>9/04 작업</t>
    <phoneticPr fontId="16" type="noConversion"/>
  </si>
  <si>
    <t>쇼링비 : 62만원</t>
    <phoneticPr fontId="16" type="noConversion"/>
  </si>
  <si>
    <t>쇼링비 : 70만원</t>
    <phoneticPr fontId="16" type="noConversion"/>
  </si>
  <si>
    <t>8/30 송금 完</t>
    <phoneticPr fontId="16" type="noConversion"/>
  </si>
  <si>
    <t>BKG : SELEJ8440400</t>
    <phoneticPr fontId="16" type="noConversion"/>
  </si>
  <si>
    <t>BMW 118D</t>
  </si>
  <si>
    <t>KNAPK81ABHA335614</t>
  </si>
  <si>
    <t>WBA1S5109HV812144</t>
  </si>
  <si>
    <t>KMHSW81UDGU620079</t>
  </si>
  <si>
    <t>43274-24-224616X</t>
    <phoneticPr fontId="16" type="noConversion"/>
  </si>
  <si>
    <t>11457-24-063047X</t>
    <phoneticPr fontId="16" type="noConversion"/>
  </si>
  <si>
    <t>43274-24-556439X</t>
    <phoneticPr fontId="16" type="noConversion"/>
  </si>
  <si>
    <t>11457-24-063048X</t>
    <phoneticPr fontId="16" type="noConversion"/>
  </si>
  <si>
    <t>11457-24-063368X</t>
    <phoneticPr fontId="16" type="noConversion"/>
  </si>
  <si>
    <t>11457-24-063369X</t>
    <phoneticPr fontId="16" type="noConversion"/>
  </si>
  <si>
    <t>11457-24-063370X</t>
    <phoneticPr fontId="16" type="noConversion"/>
  </si>
  <si>
    <t>11457-24-063371X</t>
    <phoneticPr fontId="16" type="noConversion"/>
  </si>
  <si>
    <t>BENZ C63</t>
  </si>
  <si>
    <t>ONEU1309027</t>
    <phoneticPr fontId="16" type="noConversion"/>
  </si>
  <si>
    <t>MSKU0699887</t>
    <phoneticPr fontId="16" type="noConversion"/>
  </si>
  <si>
    <t>KMFZCZ78ARU104684</t>
  </si>
  <si>
    <t>KNACG811BPT328600</t>
  </si>
  <si>
    <t>BENZ CLS400</t>
  </si>
  <si>
    <t>WDDZF4KB7HA191391</t>
  </si>
  <si>
    <t>WDDLJ6FB0HA202533</t>
  </si>
  <si>
    <t>43274-24-337646X</t>
    <phoneticPr fontId="16" type="noConversion"/>
  </si>
  <si>
    <t>인천 - 알마티(익스프레스)</t>
    <phoneticPr fontId="16" type="noConversion"/>
  </si>
  <si>
    <t>WJAXOTIC2409320B</t>
  </si>
  <si>
    <t>WJAXOTIC2409320C</t>
  </si>
  <si>
    <t>WJAXOTIC2409320D</t>
    <phoneticPr fontId="16" type="noConversion"/>
  </si>
  <si>
    <t>WJAXOTIC2409320E</t>
    <phoneticPr fontId="16" type="noConversion"/>
  </si>
  <si>
    <t>WJAXOTIC2409320A</t>
    <phoneticPr fontId="16" type="noConversion"/>
  </si>
  <si>
    <t>WJAXOTIC2409320A~D</t>
    <phoneticPr fontId="16" type="noConversion"/>
  </si>
  <si>
    <t>체크 비엘 마감 : 9/05 AM</t>
    <phoneticPr fontId="16" type="noConversion"/>
  </si>
  <si>
    <t>TCLU6472487</t>
    <phoneticPr fontId="16" type="noConversion"/>
  </si>
  <si>
    <t>CSLU6174595</t>
    <phoneticPr fontId="16" type="noConversion"/>
  </si>
  <si>
    <t>43274-24-337645X</t>
    <phoneticPr fontId="16" type="noConversion"/>
  </si>
  <si>
    <t>HYUNDAI POTER2</t>
    <phoneticPr fontId="16" type="noConversion"/>
  </si>
  <si>
    <t>NYKU4410300</t>
  </si>
  <si>
    <t>KRAR23086</t>
  </si>
  <si>
    <t>ONEYSELEJ5651500</t>
    <phoneticPr fontId="16" type="noConversion"/>
  </si>
  <si>
    <t>SF0561452</t>
  </si>
  <si>
    <t>9/12 발차</t>
    <phoneticPr fontId="16" type="noConversion"/>
  </si>
  <si>
    <t>WDDWF0EB2GF284151</t>
    <phoneticPr fontId="16" type="noConversion"/>
  </si>
  <si>
    <t>WAUZZZ4G5GN042764</t>
    <phoneticPr fontId="16" type="noConversion"/>
  </si>
  <si>
    <t>WBA1S5100G5A76907</t>
    <phoneticPr fontId="16" type="noConversion"/>
  </si>
  <si>
    <t>WBA8C5101GK641692</t>
    <phoneticPr fontId="16" type="noConversion"/>
  </si>
  <si>
    <t>15,452 UNITS</t>
    <phoneticPr fontId="16" type="noConversion"/>
  </si>
  <si>
    <t>9/06 출항</t>
    <phoneticPr fontId="16" type="noConversion"/>
  </si>
  <si>
    <t>KMHS281BBLU215790</t>
  </si>
  <si>
    <t>KNAPS81ABHA330312</t>
  </si>
  <si>
    <t>KNAPS81BBFA080806</t>
  </si>
  <si>
    <t>KNAFZ41BGGA591841</t>
  </si>
  <si>
    <t>KNAGU415GGA049865</t>
  </si>
  <si>
    <t>KMHSU81UBGU677405</t>
  </si>
  <si>
    <t>KNAMB81ABGS218500</t>
  </si>
  <si>
    <t>KMHCS41UGGU911382</t>
  </si>
  <si>
    <t>KMHCT41EBHU207623</t>
  </si>
  <si>
    <t>KMHSW81UBGU530027</t>
  </si>
  <si>
    <t>KMHSW81UBFU509567</t>
  </si>
  <si>
    <t>WDDHF0AB7GB232973</t>
  </si>
  <si>
    <t>WDDHF0AB9GB272505</t>
  </si>
  <si>
    <t>COSU6393514650</t>
    <phoneticPr fontId="16" type="noConversion"/>
  </si>
  <si>
    <t>REF : 24MSSP061</t>
    <phoneticPr fontId="16" type="noConversion"/>
  </si>
  <si>
    <t>BKG : SITINTA033166</t>
    <phoneticPr fontId="16" type="noConversion"/>
  </si>
  <si>
    <t>RELEASE : MWTGL240829INCA</t>
    <phoneticPr fontId="16" type="noConversion"/>
  </si>
  <si>
    <t>DOC : 9/04 AM</t>
    <phoneticPr fontId="16" type="noConversion"/>
  </si>
  <si>
    <t>9/03 입금 完</t>
    <phoneticPr fontId="16" type="noConversion"/>
  </si>
  <si>
    <t>9/03 WAYBILL</t>
    <phoneticPr fontId="16" type="noConversion"/>
  </si>
  <si>
    <t>체크 비엘 마감 : 9/06 AM</t>
    <phoneticPr fontId="16" type="noConversion"/>
  </si>
  <si>
    <t>43274-24-267165X</t>
    <phoneticPr fontId="16" type="noConversion"/>
  </si>
  <si>
    <t>WBA5A5101GG180859</t>
  </si>
  <si>
    <t>KMHE341CBGA219433</t>
  </si>
  <si>
    <t>KNAPS81ABGA128335</t>
  </si>
  <si>
    <t>KNAPG81ABJA399110</t>
  </si>
  <si>
    <t>ONEU5350121</t>
    <phoneticPr fontId="16" type="noConversion"/>
  </si>
  <si>
    <t>KRAR23027</t>
    <phoneticPr fontId="16" type="noConversion"/>
  </si>
  <si>
    <t>24627-24-104769X</t>
    <phoneticPr fontId="16" type="noConversion"/>
  </si>
  <si>
    <t>SEL400355100</t>
    <phoneticPr fontId="16" type="noConversion"/>
  </si>
  <si>
    <t>9/04 재작업비용</t>
    <phoneticPr fontId="16" type="noConversion"/>
  </si>
  <si>
    <t>9/04 SURRENDER</t>
    <phoneticPr fontId="16" type="noConversion"/>
  </si>
  <si>
    <t>KRAR32949</t>
  </si>
  <si>
    <t>TWSC24090501</t>
  </si>
  <si>
    <t>TWSC24090502</t>
  </si>
  <si>
    <t>TWSC24090503</t>
  </si>
  <si>
    <t>TWSC24090500</t>
    <phoneticPr fontId="16" type="noConversion"/>
  </si>
  <si>
    <t>11457-24-064592X</t>
    <phoneticPr fontId="16" type="noConversion"/>
  </si>
  <si>
    <t>GAOU6657122</t>
    <phoneticPr fontId="16" type="noConversion"/>
  </si>
  <si>
    <t>KRAQ38454</t>
  </si>
  <si>
    <t>43274-24-337794X</t>
    <phoneticPr fontId="16" type="noConversion"/>
  </si>
  <si>
    <t>12778-24-090311X</t>
    <phoneticPr fontId="16" type="noConversion"/>
  </si>
  <si>
    <t>KRAR23193</t>
  </si>
  <si>
    <t>KRAQ38405</t>
  </si>
  <si>
    <t>9/05 송금 完</t>
    <phoneticPr fontId="16" type="noConversion"/>
  </si>
  <si>
    <t>9/05 입금 完</t>
    <phoneticPr fontId="16" type="noConversion"/>
  </si>
  <si>
    <t>KNAPH81ABFA106886</t>
    <phoneticPr fontId="16" type="noConversion"/>
  </si>
  <si>
    <t>KNAPB813BGK798858</t>
    <phoneticPr fontId="16" type="noConversion"/>
  </si>
  <si>
    <t>KNAPN813BGK127812</t>
    <phoneticPr fontId="16" type="noConversion"/>
  </si>
  <si>
    <t>KNAFK412BFA933099</t>
    <phoneticPr fontId="16" type="noConversion"/>
  </si>
  <si>
    <t>12602-24-090067X</t>
    <phoneticPr fontId="16" type="noConversion"/>
  </si>
  <si>
    <t>9/05 WAYBILL</t>
    <phoneticPr fontId="16" type="noConversion"/>
  </si>
  <si>
    <t>ONEYSELEJ7688300</t>
    <phoneticPr fontId="16" type="noConversion"/>
  </si>
  <si>
    <t>ONEYSELEJ7687900</t>
    <phoneticPr fontId="16" type="noConversion"/>
  </si>
  <si>
    <t>ONEYSELEJ7684600</t>
    <phoneticPr fontId="16" type="noConversion"/>
  </si>
  <si>
    <t>ONEYSELEJ8440400</t>
    <phoneticPr fontId="16" type="noConversion"/>
  </si>
  <si>
    <t>9/06 송금 完</t>
    <phoneticPr fontId="16" type="noConversion"/>
  </si>
  <si>
    <t>KMHS281CBLU300058</t>
  </si>
  <si>
    <t>KMHS281BBKU172805</t>
  </si>
  <si>
    <t>KMHLM41EEMU038049</t>
  </si>
  <si>
    <t>KMHD741EEKU844471</t>
  </si>
  <si>
    <t>GLDU0720573</t>
    <phoneticPr fontId="16" type="noConversion"/>
  </si>
  <si>
    <t>PCIU9543354</t>
    <phoneticPr fontId="16" type="noConversion"/>
  </si>
  <si>
    <t>11457-24-065442X</t>
    <phoneticPr fontId="16" type="noConversion"/>
  </si>
  <si>
    <t>KNAG541BBLA080713</t>
  </si>
  <si>
    <t>KNAG541BBLA073500</t>
  </si>
  <si>
    <t>KMHL341DBLA014333</t>
  </si>
  <si>
    <t>KNANB81BBMS065765</t>
  </si>
  <si>
    <t>KNALA418BLA227884</t>
  </si>
  <si>
    <t>KMHE341DBJA389817</t>
  </si>
  <si>
    <t>KNAGS416BJA196297</t>
    <phoneticPr fontId="16" type="noConversion"/>
  </si>
  <si>
    <t>KNARF81BHMA096488</t>
  </si>
  <si>
    <t>11457-24-065431X</t>
    <phoneticPr fontId="16" type="noConversion"/>
  </si>
  <si>
    <t>체크 비엘 마감 : 9/09 FULL</t>
    <phoneticPr fontId="16" type="noConversion"/>
  </si>
  <si>
    <t xml:space="preserve">43274-24-245700X	</t>
    <phoneticPr fontId="16" type="noConversion"/>
  </si>
  <si>
    <t xml:space="preserve">43274-24-267185X	</t>
    <phoneticPr fontId="16" type="noConversion"/>
  </si>
  <si>
    <t>KKFU7948650</t>
    <phoneticPr fontId="16" type="noConversion"/>
  </si>
  <si>
    <t>TCLU4873182</t>
    <phoneticPr fontId="16" type="noConversion"/>
  </si>
  <si>
    <t>ONEU5552457</t>
    <phoneticPr fontId="16" type="noConversion"/>
  </si>
  <si>
    <t>9/09 SURRENDER</t>
    <phoneticPr fontId="16" type="noConversion"/>
  </si>
  <si>
    <t>HDMUSELE40641600</t>
    <phoneticPr fontId="16" type="noConversion"/>
  </si>
  <si>
    <t>HDMUSELE40641601</t>
    <phoneticPr fontId="16" type="noConversion"/>
  </si>
  <si>
    <t>BMOU5213905</t>
    <phoneticPr fontId="16" type="noConversion"/>
  </si>
  <si>
    <t>HMMU6656634</t>
    <phoneticPr fontId="16" type="noConversion"/>
  </si>
  <si>
    <t>24H0365484</t>
    <phoneticPr fontId="16" type="noConversion"/>
  </si>
  <si>
    <t>1대 2.5</t>
    <phoneticPr fontId="16" type="noConversion"/>
  </si>
  <si>
    <t>9/11 WAYBILL</t>
    <phoneticPr fontId="16" type="noConversion"/>
  </si>
  <si>
    <t>010-8362-7211</t>
    <phoneticPr fontId="16" type="noConversion"/>
  </si>
  <si>
    <t>WHLU5534170</t>
    <phoneticPr fontId="16" type="noConversion"/>
  </si>
  <si>
    <t>WHLT991867</t>
    <phoneticPr fontId="16" type="noConversion"/>
  </si>
  <si>
    <t>9/12 MBL SURRENDER</t>
    <phoneticPr fontId="16" type="noConversion"/>
  </si>
  <si>
    <t>9/12 HBL SUR</t>
    <phoneticPr fontId="16" type="noConversion"/>
  </si>
  <si>
    <t>9/12 입금 完</t>
    <phoneticPr fontId="16" type="noConversion"/>
  </si>
  <si>
    <t>24H0365139</t>
    <phoneticPr fontId="16" type="noConversion"/>
  </si>
  <si>
    <t>9/13 WAYBILL</t>
    <phoneticPr fontId="16" type="noConversion"/>
  </si>
  <si>
    <t>HMM / CIG</t>
    <phoneticPr fontId="16" type="noConversion"/>
  </si>
  <si>
    <t>HMM SAPPHIRE 0001W</t>
    <phoneticPr fontId="16" type="noConversion"/>
  </si>
  <si>
    <t>9/19 SURRENDER</t>
  </si>
  <si>
    <t>9/19 SURRENDER</t>
    <phoneticPr fontId="16" type="noConversion"/>
  </si>
  <si>
    <t>BKG : SELA76423604</t>
    <phoneticPr fontId="16" type="noConversion"/>
  </si>
  <si>
    <t>BKG : SELA76423605</t>
    <phoneticPr fontId="16" type="noConversion"/>
  </si>
  <si>
    <t>9/19 송금 完</t>
    <phoneticPr fontId="16" type="noConversion"/>
  </si>
  <si>
    <t>9/19 입금 完</t>
    <phoneticPr fontId="16" type="noConversion"/>
  </si>
  <si>
    <t>9/19 WAYBILL</t>
    <phoneticPr fontId="16" type="noConversion"/>
  </si>
  <si>
    <t>부산-포티</t>
    <phoneticPr fontId="16" type="noConversion"/>
  </si>
  <si>
    <t>FAK HMM 운임</t>
    <phoneticPr fontId="16" type="noConversion"/>
  </si>
  <si>
    <t>POD FREETIME : 14 DAYS (DET+DEM)</t>
    <phoneticPr fontId="16" type="noConversion"/>
  </si>
  <si>
    <t>BKG : SELA76423606</t>
    <phoneticPr fontId="16" type="noConversion"/>
  </si>
  <si>
    <t>9/19 OBL</t>
  </si>
  <si>
    <t>9/19 OBL</t>
    <phoneticPr fontId="16" type="noConversion"/>
  </si>
  <si>
    <t>MV AH SHIN V.2409</t>
    <phoneticPr fontId="16" type="noConversion"/>
  </si>
  <si>
    <t>WDDWF0EB2GF284151</t>
  </si>
  <si>
    <t>WAUZZZ4G5GN042764</t>
  </si>
  <si>
    <t>WBA1S5100G5A76907</t>
  </si>
  <si>
    <t>WBA8C5101GK641692</t>
  </si>
  <si>
    <t>JTHBK1GG2D2016673</t>
  </si>
  <si>
    <t>1HGCR2680HA510105</t>
  </si>
  <si>
    <t>1HGCR2680HA514753</t>
  </si>
  <si>
    <t>1HGCR2680HA511769</t>
  </si>
  <si>
    <t>JTHBK1EG8B2424322</t>
  </si>
  <si>
    <t>JTHBJ46G382214187</t>
  </si>
  <si>
    <t>KNALC411BGA048225</t>
  </si>
  <si>
    <t>WDDHF5EB3AA128551</t>
  </si>
  <si>
    <t>EXPLORER</t>
  </si>
  <si>
    <t>MAXIMA</t>
  </si>
  <si>
    <t>1FM5K8F89FGA43050</t>
  </si>
  <si>
    <t>ZAM57XSG4L1348883</t>
  </si>
  <si>
    <t>KNAB6511BHT066856</t>
  </si>
  <si>
    <t>1N4AA6AP2GC391733</t>
  </si>
  <si>
    <t>10484-24-080814X</t>
    <phoneticPr fontId="16" type="noConversion"/>
  </si>
  <si>
    <t>11457-24-068449X</t>
    <phoneticPr fontId="16" type="noConversion"/>
  </si>
  <si>
    <t>11457-24-068453X</t>
    <phoneticPr fontId="16" type="noConversion"/>
  </si>
  <si>
    <t>11457-24-068498X</t>
    <phoneticPr fontId="16" type="noConversion"/>
  </si>
  <si>
    <t>11457-24-068494X</t>
    <phoneticPr fontId="16" type="noConversion"/>
  </si>
  <si>
    <t>WDDWF0EB7HR236581</t>
  </si>
  <si>
    <t>KMHD251UBCU030543</t>
  </si>
  <si>
    <t>WVWZZZAUZEW010858</t>
  </si>
  <si>
    <t>WVWZZZ1KZBW229602</t>
  </si>
  <si>
    <t>WVWZZZ3CZFE807014</t>
  </si>
  <si>
    <t>24627-24-104766X</t>
    <phoneticPr fontId="16" type="noConversion"/>
  </si>
  <si>
    <t>HMMU6037223</t>
  </si>
  <si>
    <t>11457-24-068577X</t>
    <phoneticPr fontId="16" type="noConversion"/>
  </si>
  <si>
    <t>KOCU5107560</t>
  </si>
  <si>
    <t>24H0365746</t>
  </si>
  <si>
    <t>24H0365744</t>
  </si>
  <si>
    <t>11457-24-068582X</t>
    <phoneticPr fontId="16" type="noConversion"/>
  </si>
  <si>
    <t>10484-24-080993X</t>
    <phoneticPr fontId="16" type="noConversion"/>
  </si>
  <si>
    <t>망고카</t>
    <phoneticPr fontId="16" type="noConversion"/>
  </si>
  <si>
    <t>노현희 부장님</t>
    <phoneticPr fontId="16" type="noConversion"/>
  </si>
  <si>
    <t>010-2205-3983</t>
    <phoneticPr fontId="16" type="noConversion"/>
  </si>
  <si>
    <t>9/20 입금 完</t>
    <phoneticPr fontId="16" type="noConversion"/>
  </si>
  <si>
    <t>9/20 SURRENDER</t>
    <phoneticPr fontId="16" type="noConversion"/>
  </si>
  <si>
    <t>INV : SNG</t>
    <phoneticPr fontId="16" type="noConversion"/>
  </si>
  <si>
    <t>DOC : 10/04 FULL</t>
    <phoneticPr fontId="16" type="noConversion"/>
  </si>
  <si>
    <t>BKG : SELE84624500</t>
    <phoneticPr fontId="16" type="noConversion"/>
  </si>
  <si>
    <t>10/02 작업</t>
    <phoneticPr fontId="16" type="noConversion"/>
  </si>
  <si>
    <t>2024년 10월 선적스케줄 (명성해운)</t>
    <phoneticPr fontId="16" type="noConversion"/>
  </si>
  <si>
    <t>HDMUSELA76423604</t>
    <phoneticPr fontId="16" type="noConversion"/>
  </si>
  <si>
    <t>HDMUSELA76423605</t>
    <phoneticPr fontId="16" type="noConversion"/>
  </si>
  <si>
    <t>HDMUSELA76423606</t>
    <phoneticPr fontId="16" type="noConversion"/>
  </si>
  <si>
    <t>체크 비엘 마감 : 9/26</t>
    <phoneticPr fontId="16" type="noConversion"/>
  </si>
  <si>
    <t>인천항 8.8만</t>
    <phoneticPr fontId="16" type="noConversion"/>
  </si>
  <si>
    <t>터미널 비용 \ 88,000</t>
    <phoneticPr fontId="16" type="noConversion"/>
  </si>
  <si>
    <t>HMMU6354362</t>
  </si>
  <si>
    <t>코레스타 / 다인</t>
    <phoneticPr fontId="16" type="noConversion"/>
  </si>
  <si>
    <t>9/23 송금 完</t>
    <phoneticPr fontId="16" type="noConversion"/>
  </si>
  <si>
    <t>GIM GROUP COMPANY</t>
  </si>
  <si>
    <t>Bujar sedollia</t>
    <phoneticPr fontId="16" type="noConversion"/>
  </si>
  <si>
    <t>9/23 입금 完</t>
    <phoneticPr fontId="16" type="noConversion"/>
  </si>
  <si>
    <t>ESL DANA 02440W</t>
    <phoneticPr fontId="16" type="noConversion"/>
  </si>
  <si>
    <t>9/26 (목) 가면장 제출 -&gt; 9/30 (월) 실면장 제출</t>
    <phoneticPr fontId="16" type="noConversion"/>
  </si>
  <si>
    <t>코피노 중량 &amp; 정보 전달</t>
    <phoneticPr fontId="16" type="noConversion"/>
  </si>
  <si>
    <t>REF : r30531</t>
    <phoneticPr fontId="16" type="noConversion"/>
  </si>
  <si>
    <t>KMHSW81UBHU747069</t>
  </si>
  <si>
    <t>KMHSW81UBGU660771</t>
  </si>
  <si>
    <t>KMHD641DBHU340684</t>
  </si>
  <si>
    <t>BKG : SELEL0376600</t>
    <phoneticPr fontId="16" type="noConversion"/>
  </si>
  <si>
    <t>HMM RUBY 003E</t>
    <phoneticPr fontId="16" type="noConversion"/>
  </si>
  <si>
    <t>DOC : 10/02 AM</t>
    <phoneticPr fontId="16" type="noConversion"/>
  </si>
  <si>
    <t>9/24 송금 完</t>
    <phoneticPr fontId="16" type="noConversion"/>
  </si>
  <si>
    <t>9/24 입금 完</t>
    <phoneticPr fontId="16" type="noConversion"/>
  </si>
  <si>
    <t>9/27 작업</t>
    <phoneticPr fontId="16" type="noConversion"/>
  </si>
  <si>
    <t>HARMONY YUNGANG 24078W</t>
    <phoneticPr fontId="16" type="noConversion"/>
  </si>
  <si>
    <t>BENZ E220d</t>
    <phoneticPr fontId="16" type="noConversion"/>
  </si>
  <si>
    <t>REF : 24MSSP062</t>
    <phoneticPr fontId="16" type="noConversion"/>
  </si>
  <si>
    <t>BKG : BW240924-13</t>
    <phoneticPr fontId="16" type="noConversion"/>
  </si>
  <si>
    <t>DOC : 9/30 AM</t>
    <phoneticPr fontId="16" type="noConversion"/>
  </si>
  <si>
    <t>RELEASE : JTINBR2409110304</t>
    <phoneticPr fontId="16" type="noConversion"/>
  </si>
  <si>
    <t>ESL / 팜코</t>
    <phoneticPr fontId="16" type="noConversion"/>
  </si>
  <si>
    <t>KHUJAND, TAJIKISTAN</t>
  </si>
  <si>
    <t>인천 - 후잔드, 타지키스탄</t>
    <phoneticPr fontId="16" type="noConversion"/>
  </si>
  <si>
    <t>BKG : ESLKRFGCL2062332</t>
    <phoneticPr fontId="16" type="noConversion"/>
  </si>
  <si>
    <t>9/25 입금 完</t>
    <phoneticPr fontId="16" type="noConversion"/>
  </si>
  <si>
    <t>9/25 SURRENDER</t>
    <phoneticPr fontId="16" type="noConversion"/>
  </si>
  <si>
    <t>프리미엄 / 동일</t>
    <phoneticPr fontId="16" type="noConversion"/>
  </si>
  <si>
    <t>9/30 작업</t>
    <phoneticPr fontId="16" type="noConversion"/>
  </si>
  <si>
    <t>KMHSW81UBHU708058</t>
  </si>
  <si>
    <t>KNAPS81ABFA112368</t>
  </si>
  <si>
    <t>KNAFJ412BGA660198</t>
  </si>
  <si>
    <t>KMHE241CBGA234662</t>
  </si>
  <si>
    <t>WDDHF0CB5GB204974</t>
  </si>
  <si>
    <t>KNAPK81ABKA528193</t>
  </si>
  <si>
    <t>KNAPH81ABGA241047</t>
  </si>
  <si>
    <t>KMHFF41RBFA459426</t>
  </si>
  <si>
    <t>9/26 SURRENDER</t>
    <phoneticPr fontId="16" type="noConversion"/>
  </si>
  <si>
    <t>43274-24-267924X</t>
    <phoneticPr fontId="16" type="noConversion"/>
  </si>
  <si>
    <t>선픽업 11만/선반입권 10만</t>
    <phoneticPr fontId="16" type="noConversion"/>
  </si>
  <si>
    <t>BKG : SITINTA034012</t>
    <phoneticPr fontId="16" type="noConversion"/>
  </si>
  <si>
    <t>9/26 입금 完</t>
    <phoneticPr fontId="16" type="noConversion"/>
  </si>
  <si>
    <t>운송료 : 96만원</t>
    <phoneticPr fontId="16" type="noConversion"/>
  </si>
  <si>
    <t>CKB 마감 : 출항 포함 10일</t>
    <phoneticPr fontId="16" type="noConversion"/>
  </si>
  <si>
    <t>체크 비엘 마감 : 10/10</t>
    <phoneticPr fontId="16" type="noConversion"/>
  </si>
  <si>
    <t>TWSC24100302</t>
  </si>
  <si>
    <t>TWSC24100303</t>
  </si>
  <si>
    <t>TWSC24100304</t>
  </si>
  <si>
    <t>LYG (LIANYUNGANG, CHINA)</t>
    <phoneticPr fontId="16" type="noConversion"/>
  </si>
  <si>
    <t>무하마드아바시</t>
    <phoneticPr fontId="16" type="noConversion"/>
  </si>
  <si>
    <t>10/03 작업</t>
    <phoneticPr fontId="16" type="noConversion"/>
  </si>
  <si>
    <t>더스토리지 / 이레</t>
    <phoneticPr fontId="16" type="noConversion"/>
  </si>
  <si>
    <t>쇼링장 : 010-9979-9634 (성광현 주임님)</t>
    <phoneticPr fontId="16" type="noConversion"/>
  </si>
  <si>
    <t>인천 - 알마티 (익스프레스)</t>
    <phoneticPr fontId="16" type="noConversion"/>
  </si>
  <si>
    <t>24627-24-502011X</t>
    <phoneticPr fontId="16" type="noConversion"/>
  </si>
  <si>
    <t>TWSC24100301</t>
    <phoneticPr fontId="16" type="noConversion"/>
  </si>
  <si>
    <t>BKG : SITINTA034204</t>
    <phoneticPr fontId="16" type="noConversion"/>
  </si>
  <si>
    <t>RELEASE BKG : JTC1BR2409260625</t>
    <phoneticPr fontId="16" type="noConversion"/>
  </si>
  <si>
    <t>계산서 : 무하마드아바시</t>
    <phoneticPr fontId="16" type="noConversion"/>
  </si>
  <si>
    <t>사진 제출</t>
    <phoneticPr fontId="16" type="noConversion"/>
  </si>
  <si>
    <t>CIGSINDU24092MS3</t>
    <phoneticPr fontId="16" type="noConversion"/>
  </si>
  <si>
    <t>체크 비엘 마감 : 10/14</t>
    <phoneticPr fontId="16" type="noConversion"/>
  </si>
  <si>
    <t>POL 프리타임 : 21일</t>
    <phoneticPr fontId="16" type="noConversion"/>
  </si>
  <si>
    <t>TCNU6515863</t>
    <phoneticPr fontId="16" type="noConversion"/>
  </si>
  <si>
    <t>계산서 : SNG</t>
    <phoneticPr fontId="16" type="noConversion"/>
  </si>
  <si>
    <t>NSL2409007</t>
    <phoneticPr fontId="16" type="noConversion"/>
  </si>
  <si>
    <t>5만 (선픽업)</t>
    <phoneticPr fontId="16" type="noConversion"/>
  </si>
  <si>
    <t>12778-24-100017X</t>
    <phoneticPr fontId="16" type="noConversion"/>
  </si>
  <si>
    <t>KMHE3411BGA029158</t>
    <phoneticPr fontId="16" type="noConversion"/>
  </si>
  <si>
    <t>10/02 SURRENDER</t>
    <phoneticPr fontId="16" type="noConversion"/>
  </si>
  <si>
    <t>HMM / LODESTAR</t>
  </si>
  <si>
    <t>10/04 작업</t>
    <phoneticPr fontId="16" type="noConversion"/>
  </si>
  <si>
    <t>DOC : 10/04 FULL</t>
  </si>
  <si>
    <t>HMM MIRACLE 0003S</t>
    <phoneticPr fontId="16" type="noConversion"/>
  </si>
  <si>
    <t>CIGSINDU24092MS2</t>
    <phoneticPr fontId="16" type="noConversion"/>
  </si>
  <si>
    <t>KMHJ281ABHU405321</t>
    <phoneticPr fontId="16" type="noConversion"/>
  </si>
  <si>
    <t>BKG : SELE84520700</t>
    <phoneticPr fontId="16" type="noConversion"/>
  </si>
  <si>
    <t>BKG : SELE84520701</t>
    <phoneticPr fontId="16" type="noConversion"/>
  </si>
  <si>
    <t>BKG : SELE84520702</t>
    <phoneticPr fontId="16" type="noConversion"/>
  </si>
  <si>
    <t>BKG : SELE33267200</t>
    <phoneticPr fontId="16" type="noConversion"/>
  </si>
  <si>
    <t>선일쉬핑 / PLC</t>
    <phoneticPr fontId="16" type="noConversion"/>
  </si>
  <si>
    <t>JATU8812506</t>
    <phoneticPr fontId="16" type="noConversion"/>
  </si>
  <si>
    <t>BKG : 6398041180</t>
    <phoneticPr fontId="16" type="noConversion"/>
  </si>
  <si>
    <t>휴일수당 X</t>
    <phoneticPr fontId="16" type="noConversion"/>
  </si>
  <si>
    <t>SR &amp; 면장 &amp; VGM</t>
    <phoneticPr fontId="16" type="noConversion"/>
  </si>
  <si>
    <t>WAUZZZ4G1CN092863</t>
    <phoneticPr fontId="16" type="noConversion"/>
  </si>
  <si>
    <t>WAUZZZ4G5CN111639</t>
    <phoneticPr fontId="16" type="noConversion"/>
  </si>
  <si>
    <t>11457-24-071777X</t>
    <phoneticPr fontId="16" type="noConversion"/>
  </si>
  <si>
    <t>캐리어 : 20만원</t>
    <phoneticPr fontId="16" type="noConversion"/>
  </si>
  <si>
    <t>라성 -&gt; KAT 대당 3만 5천</t>
    <phoneticPr fontId="16" type="noConversion"/>
  </si>
  <si>
    <t>KAT -&gt; 인천 쇼링장 1만 5천</t>
    <phoneticPr fontId="16" type="noConversion"/>
  </si>
  <si>
    <t>재성폐차 / 삼익</t>
    <phoneticPr fontId="16" type="noConversion"/>
  </si>
  <si>
    <t>DOC : 10/07 FULL</t>
  </si>
  <si>
    <t>운송료 : 화주 청구</t>
    <phoneticPr fontId="16" type="noConversion"/>
  </si>
  <si>
    <t>BKG : 6398041184</t>
    <phoneticPr fontId="16" type="noConversion"/>
  </si>
  <si>
    <t>WAUZZZ4G5EN095526</t>
    <phoneticPr fontId="16" type="noConversion"/>
  </si>
  <si>
    <t>44510-24-201647X</t>
    <phoneticPr fontId="16" type="noConversion"/>
  </si>
  <si>
    <t>KNAMB81ABGS136268</t>
  </si>
  <si>
    <t>WVWZZZ1KZBW294269</t>
    <phoneticPr fontId="16" type="noConversion"/>
  </si>
  <si>
    <t>43274-24-246740X</t>
    <phoneticPr fontId="16" type="noConversion"/>
  </si>
  <si>
    <t>DOC : 10/14 AM</t>
    <phoneticPr fontId="16" type="noConversion"/>
  </si>
  <si>
    <t>DOC : 10/08 FULL</t>
    <phoneticPr fontId="16" type="noConversion"/>
  </si>
  <si>
    <t>MSC LYSE V HW441A</t>
    <phoneticPr fontId="16" type="noConversion"/>
  </si>
  <si>
    <t>BKG : SELEL5919700</t>
    <phoneticPr fontId="16" type="noConversion"/>
  </si>
  <si>
    <t>BKG : SELEL5920600</t>
    <phoneticPr fontId="16" type="noConversion"/>
  </si>
  <si>
    <t>10/07 작업</t>
    <phoneticPr fontId="16" type="noConversion"/>
  </si>
  <si>
    <t>KMHE341DBHA339224</t>
  </si>
  <si>
    <t>KMHFF41CBGA533747</t>
    <phoneticPr fontId="16" type="noConversion"/>
  </si>
  <si>
    <t>JETTA</t>
    <phoneticPr fontId="16" type="noConversion"/>
  </si>
  <si>
    <t>WVGZZZ5NZFW563236</t>
    <phoneticPr fontId="16" type="noConversion"/>
  </si>
  <si>
    <t>WVWZZZ3CZFE816124</t>
    <phoneticPr fontId="16" type="noConversion"/>
  </si>
  <si>
    <t>WVWZZZAUZFW066942</t>
    <phoneticPr fontId="16" type="noConversion"/>
  </si>
  <si>
    <t>WVWZZZ16ZFM024694</t>
    <phoneticPr fontId="16" type="noConversion"/>
  </si>
  <si>
    <t>24627-24-105512X</t>
    <phoneticPr fontId="16" type="noConversion"/>
  </si>
  <si>
    <t>WVWZZZAUZFW042335</t>
    <phoneticPr fontId="16" type="noConversion"/>
  </si>
  <si>
    <t>WAUZZZ4GXGN097680</t>
    <phoneticPr fontId="16" type="noConversion"/>
  </si>
  <si>
    <t>KMHSW81UBDU004895</t>
    <phoneticPr fontId="16" type="noConversion"/>
  </si>
  <si>
    <t>24627-24-105513X</t>
    <phoneticPr fontId="16" type="noConversion"/>
  </si>
  <si>
    <t>KMHSW81UBDU089067</t>
    <phoneticPr fontId="16" type="noConversion"/>
  </si>
  <si>
    <t>딜레이전) HMM RUBY 0002W</t>
  </si>
  <si>
    <t>딜레이전) HMM RUBY 0002W</t>
    <phoneticPr fontId="16" type="noConversion"/>
  </si>
  <si>
    <t>PANCON CHAMPION 0009S</t>
    <phoneticPr fontId="16" type="noConversion"/>
  </si>
  <si>
    <t>HDMUSELE84624500</t>
    <phoneticPr fontId="16" type="noConversion"/>
  </si>
  <si>
    <t>서류 실장님 : 01030539100</t>
    <phoneticPr fontId="16" type="noConversion"/>
  </si>
  <si>
    <t>WVWZZZAUZFW039013</t>
    <phoneticPr fontId="16" type="noConversion"/>
  </si>
  <si>
    <t>WAUZZZ4G4GN113078</t>
    <phoneticPr fontId="16" type="noConversion"/>
  </si>
  <si>
    <t>WVWZZZ16ZDM090257</t>
    <phoneticPr fontId="16" type="noConversion"/>
  </si>
  <si>
    <t>WVWZZZ1KZCW232296</t>
    <phoneticPr fontId="16" type="noConversion"/>
  </si>
  <si>
    <t>24627-24-502249X</t>
    <phoneticPr fontId="16" type="noConversion"/>
  </si>
  <si>
    <t>딜레이전) SITC HAODE 2434S</t>
    <phoneticPr fontId="16" type="noConversion"/>
  </si>
  <si>
    <t>DOC : 10/07 AM</t>
  </si>
  <si>
    <t>DOC : 10/08 AM</t>
    <phoneticPr fontId="16" type="noConversion"/>
  </si>
  <si>
    <t>SITC YUANMING 2414S</t>
    <phoneticPr fontId="16" type="noConversion"/>
  </si>
  <si>
    <t>인천 - 포티 - 바쿠</t>
    <phoneticPr fontId="16" type="noConversion"/>
  </si>
  <si>
    <t>HMM EMERALD 004E</t>
    <phoneticPr fontId="16" type="noConversion"/>
  </si>
  <si>
    <t>10/15 작업</t>
    <phoneticPr fontId="16" type="noConversion"/>
  </si>
  <si>
    <t>BKG : SELEL6734300</t>
    <phoneticPr fontId="16" type="noConversion"/>
  </si>
  <si>
    <t>DOC : 10/17 FULL</t>
    <phoneticPr fontId="16" type="noConversion"/>
  </si>
  <si>
    <t>KMHTE61DGCU040722</t>
    <phoneticPr fontId="16" type="noConversion"/>
  </si>
  <si>
    <t>SAJAB4BN1GA928341</t>
    <phoneticPr fontId="16" type="noConversion"/>
  </si>
  <si>
    <t>KMHLC81UBEU079553</t>
    <phoneticPr fontId="16" type="noConversion"/>
  </si>
  <si>
    <t>KMHNU81WBBU155623</t>
    <phoneticPr fontId="16" type="noConversion"/>
  </si>
  <si>
    <t>O</t>
    <phoneticPr fontId="16" type="noConversion"/>
  </si>
  <si>
    <t>KN3HNP6N37K177127</t>
    <phoneticPr fontId="16" type="noConversion"/>
  </si>
  <si>
    <t>O</t>
    <phoneticPr fontId="16" type="noConversion"/>
  </si>
  <si>
    <t>CIGSINDU24092MS1</t>
    <phoneticPr fontId="16" type="noConversion"/>
  </si>
  <si>
    <t>S/C : 35968-1-ST</t>
    <phoneticPr fontId="16" type="noConversion"/>
  </si>
  <si>
    <t>KNAMB81ABGS222081</t>
  </si>
  <si>
    <t>KMHE341AGGA167181</t>
  </si>
  <si>
    <t>KMHSW81UDHU707597</t>
  </si>
  <si>
    <t>43174-24-106484X</t>
    <phoneticPr fontId="16" type="noConversion"/>
  </si>
  <si>
    <t>11457-24-071942X</t>
    <phoneticPr fontId="16" type="noConversion"/>
  </si>
  <si>
    <t>HDMUSELE84520700</t>
    <phoneticPr fontId="16" type="noConversion"/>
  </si>
  <si>
    <t>HDMUSELE84520701</t>
    <phoneticPr fontId="16" type="noConversion"/>
  </si>
  <si>
    <t>HDMUSELE84520702</t>
    <phoneticPr fontId="16" type="noConversion"/>
  </si>
  <si>
    <t>OOCU8525249</t>
  </si>
  <si>
    <t>HYUNDAI-VELOSTER</t>
    <phoneticPr fontId="16" type="noConversion"/>
  </si>
  <si>
    <t>JAGUAR-XE20D</t>
    <phoneticPr fontId="16" type="noConversion"/>
  </si>
  <si>
    <t>HYUNDAI-I-40</t>
    <phoneticPr fontId="16" type="noConversion"/>
  </si>
  <si>
    <t>HYUNDAI-VERACRUZ</t>
    <phoneticPr fontId="16" type="noConversion"/>
  </si>
  <si>
    <t>KNFSTZ76AGK066329</t>
    <phoneticPr fontId="16" type="noConversion"/>
  </si>
  <si>
    <t>11457-24-072766X</t>
    <phoneticPr fontId="16" type="noConversion"/>
  </si>
  <si>
    <t>BKG : 096KR0959513</t>
    <phoneticPr fontId="16" type="noConversion"/>
  </si>
  <si>
    <t>BKG : SELA18889000</t>
    <phoneticPr fontId="16" type="noConversion"/>
  </si>
  <si>
    <t>DOC : 10/15 AM</t>
    <phoneticPr fontId="16" type="noConversion"/>
  </si>
  <si>
    <t>WJAXOTIC2410332B</t>
  </si>
  <si>
    <t>WJAXOTIC2410332C</t>
  </si>
  <si>
    <t>WJAXOTIC2410332A</t>
    <phoneticPr fontId="16" type="noConversion"/>
  </si>
  <si>
    <t>WJAXOTIC2410332A~C</t>
    <phoneticPr fontId="16" type="noConversion"/>
  </si>
  <si>
    <t>BKG : SELE33267201</t>
    <phoneticPr fontId="16" type="noConversion"/>
  </si>
  <si>
    <t>DOC : 10/15 FULL</t>
    <phoneticPr fontId="16" type="noConversion"/>
  </si>
  <si>
    <t>24627-24-502316X</t>
    <phoneticPr fontId="16" type="noConversion"/>
  </si>
  <si>
    <t>딜레이 전) HMM TOPAZ 0001W</t>
    <phoneticPr fontId="16" type="noConversion"/>
  </si>
  <si>
    <t>DOC : 10/10 AM</t>
    <phoneticPr fontId="16" type="noConversion"/>
  </si>
  <si>
    <t>12048-24-408333X</t>
    <phoneticPr fontId="16" type="noConversion"/>
  </si>
  <si>
    <t>DFSU6899366</t>
    <phoneticPr fontId="16" type="noConversion"/>
  </si>
  <si>
    <t>A34740</t>
    <phoneticPr fontId="16" type="noConversion"/>
  </si>
  <si>
    <t>KNCSJZ76ACK701034</t>
  </si>
  <si>
    <t>10/08 WAYBILL</t>
    <phoneticPr fontId="16" type="noConversion"/>
  </si>
  <si>
    <t>KMHD641UGJU529197</t>
  </si>
  <si>
    <t>KNALB41ABGA018216</t>
  </si>
  <si>
    <t>KMHS5811BNU047532</t>
  </si>
  <si>
    <t>KMHSW81UBJU832773</t>
  </si>
  <si>
    <t>KMHE341CBFA110934</t>
  </si>
  <si>
    <t>KNAFK412BFA459709</t>
  </si>
  <si>
    <t>S350 d</t>
    <phoneticPr fontId="16" type="noConversion"/>
  </si>
  <si>
    <t>24H0366607</t>
    <phoneticPr fontId="16" type="noConversion"/>
  </si>
  <si>
    <t>10/08 입금 完</t>
    <phoneticPr fontId="16" type="noConversion"/>
  </si>
  <si>
    <t>KNCSJZ76AEK837234</t>
  </si>
  <si>
    <t>10/08 송금 完</t>
    <phoneticPr fontId="16" type="noConversion"/>
  </si>
  <si>
    <t>KNCSJZ76ADK715995</t>
    <phoneticPr fontId="16" type="noConversion"/>
  </si>
  <si>
    <t>12048-24-601958X</t>
    <phoneticPr fontId="16" type="noConversion"/>
  </si>
  <si>
    <t>11457-24-072876X</t>
    <phoneticPr fontId="16" type="noConversion"/>
  </si>
  <si>
    <t>11457-24-072789X</t>
    <phoneticPr fontId="16" type="noConversion"/>
  </si>
  <si>
    <t>12703-24-302123X</t>
    <phoneticPr fontId="16" type="noConversion"/>
  </si>
  <si>
    <t>43274-24-557585X</t>
    <phoneticPr fontId="16" type="noConversion"/>
  </si>
  <si>
    <t>OOCU8807643</t>
  </si>
  <si>
    <t>O</t>
    <phoneticPr fontId="16" type="noConversion"/>
  </si>
  <si>
    <t>WDDUF2AB4JA380103</t>
    <phoneticPr fontId="16" type="noConversion"/>
  </si>
  <si>
    <t>RELEASE BKG : DJS-DP-D5-E1CT</t>
    <phoneticPr fontId="16" type="noConversion"/>
  </si>
  <si>
    <t>BKG : BW241008-31</t>
    <phoneticPr fontId="16" type="noConversion"/>
  </si>
  <si>
    <t>10/10 입금 完</t>
    <phoneticPr fontId="16" type="noConversion"/>
  </si>
  <si>
    <t>TTNU9069500</t>
    <phoneticPr fontId="16" type="noConversion"/>
  </si>
  <si>
    <t>L8458373</t>
    <phoneticPr fontId="16" type="noConversion"/>
  </si>
  <si>
    <t>평택 - 알마티 (익스프레스)</t>
    <phoneticPr fontId="16" type="noConversion"/>
  </si>
  <si>
    <t>DOC : 10/25 AM</t>
    <phoneticPr fontId="16" type="noConversion"/>
  </si>
  <si>
    <t>DOC : 10/18 AM</t>
    <phoneticPr fontId="16" type="noConversion"/>
  </si>
  <si>
    <t>평택동방아이포트 01612002</t>
    <phoneticPr fontId="16" type="noConversion"/>
  </si>
  <si>
    <t>RELEASE : JTC1PT2410100120</t>
    <phoneticPr fontId="16" type="noConversion"/>
  </si>
  <si>
    <t>ZI YU LAN 24874W</t>
    <phoneticPr fontId="16" type="noConversion"/>
  </si>
  <si>
    <t>BKG : BW241010-15</t>
    <phoneticPr fontId="16" type="noConversion"/>
  </si>
  <si>
    <t>KRAR18307</t>
  </si>
  <si>
    <t>43274-24-268289X</t>
    <phoneticPr fontId="16" type="noConversion"/>
  </si>
  <si>
    <t>43274-24-557588X</t>
    <phoneticPr fontId="16" type="noConversion"/>
  </si>
  <si>
    <t>10/10 WAYBILL</t>
    <phoneticPr fontId="16" type="noConversion"/>
  </si>
  <si>
    <t>시비리</t>
    <phoneticPr fontId="16" type="noConversion"/>
  </si>
  <si>
    <t>HMM TOPAZ 0001W</t>
    <phoneticPr fontId="16" type="noConversion"/>
  </si>
  <si>
    <t>22938-24-302356X</t>
    <phoneticPr fontId="16" type="noConversion"/>
  </si>
  <si>
    <t>STARSHIP MERCURY 2405S</t>
    <phoneticPr fontId="16" type="noConversion"/>
  </si>
  <si>
    <t>변경 전) HMM TOPAZ 002E</t>
    <phoneticPr fontId="16" type="noConversion"/>
  </si>
  <si>
    <t>BKG : SELA67185800</t>
    <phoneticPr fontId="16" type="noConversion"/>
  </si>
  <si>
    <t>MBA / 이레</t>
    <phoneticPr fontId="16" type="noConversion"/>
  </si>
  <si>
    <t>계산서 : C058 (무하마드아바시)</t>
    <phoneticPr fontId="16" type="noConversion"/>
  </si>
  <si>
    <t>ONEYSELEL0376600</t>
    <phoneticPr fontId="16" type="noConversion"/>
  </si>
  <si>
    <t>NYKU5103818</t>
    <phoneticPr fontId="16" type="noConversion"/>
  </si>
  <si>
    <t>KRAR18302</t>
    <phoneticPr fontId="16" type="noConversion"/>
  </si>
  <si>
    <t>10/11 송금 完</t>
    <phoneticPr fontId="16" type="noConversion"/>
  </si>
  <si>
    <t>TW</t>
    <phoneticPr fontId="16" type="noConversion"/>
  </si>
  <si>
    <t>변경 전) HMM EMERALD 0003W</t>
    <phoneticPr fontId="16" type="noConversion"/>
  </si>
  <si>
    <t>10/11 WAYBILL</t>
    <phoneticPr fontId="16" type="noConversion"/>
  </si>
  <si>
    <t>43274-24-247006X</t>
    <phoneticPr fontId="16" type="noConversion"/>
  </si>
  <si>
    <t>REF : 24MSSP063</t>
    <phoneticPr fontId="16" type="noConversion"/>
  </si>
  <si>
    <t>BKG : SITINTA034698</t>
    <phoneticPr fontId="16" type="noConversion"/>
  </si>
  <si>
    <t>ULTIMA 1006W</t>
    <phoneticPr fontId="16" type="noConversion"/>
  </si>
  <si>
    <t>RELEASE : TWINC241011A</t>
    <phoneticPr fontId="16" type="noConversion"/>
  </si>
  <si>
    <t>BENZ E350</t>
  </si>
  <si>
    <t>BENZ E250</t>
  </si>
  <si>
    <t>24H0366232</t>
    <phoneticPr fontId="16" type="noConversion"/>
  </si>
  <si>
    <t>FJ21781462</t>
    <phoneticPr fontId="16" type="noConversion"/>
  </si>
  <si>
    <t>KNABX511BGT441805</t>
    <phoneticPr fontId="16" type="noConversion"/>
  </si>
  <si>
    <t>WAUZZZ4GXGN018749</t>
  </si>
  <si>
    <t>WVWZZZ3CZDE526403</t>
  </si>
  <si>
    <t>WVWZZZAUZFW274399</t>
  </si>
  <si>
    <t>정예은</t>
    <phoneticPr fontId="16" type="noConversion"/>
  </si>
  <si>
    <t>yeeun.jung@msc.com</t>
    <phoneticPr fontId="16" type="noConversion"/>
  </si>
  <si>
    <t>KMHFG41EBCA115063</t>
    <phoneticPr fontId="16" type="noConversion"/>
  </si>
  <si>
    <t>43274-24-268449X</t>
    <phoneticPr fontId="16" type="noConversion"/>
  </si>
  <si>
    <t>WDDHF4JBXDA735566</t>
    <phoneticPr fontId="16" type="noConversion"/>
  </si>
  <si>
    <t>43965-24-205374X</t>
    <phoneticPr fontId="16" type="noConversion"/>
  </si>
  <si>
    <t>KMHE341DBJA422947</t>
  </si>
  <si>
    <t>10/14 입금 完</t>
    <phoneticPr fontId="16" type="noConversion"/>
  </si>
  <si>
    <t>24627-24-105719X</t>
    <phoneticPr fontId="16" type="noConversion"/>
  </si>
  <si>
    <t>15만원 (3대) + 3만원 (1대)</t>
    <phoneticPr fontId="16" type="noConversion"/>
  </si>
  <si>
    <t>캐리어 : 18만원</t>
    <phoneticPr fontId="16" type="noConversion"/>
  </si>
  <si>
    <t>KNAEU812HPK325480</t>
  </si>
  <si>
    <t>11457-24-074283X</t>
    <phoneticPr fontId="16" type="noConversion"/>
  </si>
  <si>
    <t>W1KZF8GB0PB114029</t>
  </si>
  <si>
    <t>KNAF141BEPA159130</t>
  </si>
  <si>
    <t>W1KZF4FB5PB151538</t>
  </si>
  <si>
    <t>체크 마감 : 10/17 오전</t>
    <phoneticPr fontId="16" type="noConversion"/>
  </si>
  <si>
    <t>COSU6398041180</t>
    <phoneticPr fontId="16" type="noConversion"/>
  </si>
  <si>
    <t>F/D : GEORGIA</t>
    <phoneticPr fontId="16" type="noConversion"/>
  </si>
  <si>
    <t>HDMUSELE33267200</t>
    <phoneticPr fontId="16" type="noConversion"/>
  </si>
  <si>
    <t>WDDJK7EA9DF011404</t>
    <phoneticPr fontId="16" type="noConversion"/>
  </si>
  <si>
    <t>MSDU7702499</t>
    <phoneticPr fontId="16" type="noConversion"/>
  </si>
  <si>
    <t>HDMUSELE33267201</t>
    <phoneticPr fontId="16" type="noConversion"/>
  </si>
  <si>
    <t>HMM EMERALD 0003W</t>
    <phoneticPr fontId="16" type="noConversion"/>
  </si>
  <si>
    <t>대당 3만원</t>
    <phoneticPr fontId="16" type="noConversion"/>
  </si>
  <si>
    <t xml:space="preserve">24627-24-105734X	</t>
    <phoneticPr fontId="16" type="noConversion"/>
  </si>
  <si>
    <t>HMMU6115096</t>
    <phoneticPr fontId="16" type="noConversion"/>
  </si>
  <si>
    <t>WBA3D5101FF706412</t>
    <phoneticPr fontId="16" type="noConversion"/>
  </si>
  <si>
    <t>WVWZZZ1KZCW312101</t>
    <phoneticPr fontId="16" type="noConversion"/>
  </si>
  <si>
    <t>KMHD251UBCU005273</t>
    <phoneticPr fontId="16" type="noConversion"/>
  </si>
  <si>
    <t>KMHSW81XBDU149893</t>
    <phoneticPr fontId="16" type="noConversion"/>
  </si>
  <si>
    <t>WAUZZZ8K1FA080917</t>
    <phoneticPr fontId="16" type="noConversion"/>
  </si>
  <si>
    <t>10/15 비엘 정정:화주 청구</t>
    <phoneticPr fontId="16" type="noConversion"/>
  </si>
  <si>
    <t>KRAR17937</t>
  </si>
  <si>
    <t>43274-24-557567X</t>
    <phoneticPr fontId="16" type="noConversion"/>
  </si>
  <si>
    <t>KNAPG81ABFA092982</t>
    <phoneticPr fontId="16" type="noConversion"/>
  </si>
  <si>
    <t>ONEU0370280</t>
    <phoneticPr fontId="16" type="noConversion"/>
  </si>
  <si>
    <t>KNAPH81ABHA322525</t>
  </si>
  <si>
    <t>KNAPK81ADGA188436</t>
  </si>
  <si>
    <t>KMHFF41RBFA468718</t>
  </si>
  <si>
    <t>KMHSU81UBGU588713</t>
  </si>
  <si>
    <t>HDMUSELA18889000</t>
    <phoneticPr fontId="16" type="noConversion"/>
  </si>
  <si>
    <t>DOC : 10/22 FULL</t>
    <phoneticPr fontId="16" type="noConversion"/>
  </si>
  <si>
    <t>HMMU6123580</t>
  </si>
  <si>
    <t>11457-24-074355X</t>
    <phoneticPr fontId="16" type="noConversion"/>
  </si>
  <si>
    <t>43274-24-268593X</t>
  </si>
  <si>
    <t>43556-24-243649X</t>
    <phoneticPr fontId="16" type="noConversion"/>
  </si>
  <si>
    <t>WBA5A710XED814776</t>
    <phoneticPr fontId="16" type="noConversion"/>
  </si>
  <si>
    <t>KMHFG41EBCA183433</t>
    <phoneticPr fontId="16" type="noConversion"/>
  </si>
  <si>
    <t>43274-24-268592X</t>
    <phoneticPr fontId="16" type="noConversion"/>
  </si>
  <si>
    <t>BKG : SELEM2972400</t>
    <phoneticPr fontId="16" type="noConversion"/>
  </si>
  <si>
    <t>10/21 작업</t>
    <phoneticPr fontId="16" type="noConversion"/>
  </si>
  <si>
    <t>24627-24-900838X</t>
    <phoneticPr fontId="16" type="noConversion"/>
  </si>
  <si>
    <t>PW : Msff2024**</t>
    <phoneticPr fontId="16" type="noConversion"/>
  </si>
  <si>
    <t>KOCU4251612</t>
    <phoneticPr fontId="16" type="noConversion"/>
  </si>
  <si>
    <t>BSIU9335255</t>
    <phoneticPr fontId="16" type="noConversion"/>
  </si>
  <si>
    <t>H0366543</t>
    <phoneticPr fontId="16" type="noConversion"/>
  </si>
  <si>
    <t>HMMU6031164</t>
    <phoneticPr fontId="16" type="noConversion"/>
  </si>
  <si>
    <t>H0366562</t>
    <phoneticPr fontId="16" type="noConversion"/>
  </si>
  <si>
    <t>KOCU5038345</t>
    <phoneticPr fontId="16" type="noConversion"/>
  </si>
  <si>
    <t>12048-24-408977X</t>
    <phoneticPr fontId="16" type="noConversion"/>
  </si>
  <si>
    <t>KNCSJZ76BPK721990</t>
  </si>
  <si>
    <t>KMFZCZ7KAPU062397</t>
  </si>
  <si>
    <t>KMFZCZ78ARU111999</t>
  </si>
  <si>
    <t>KMFZCX78BRU128671</t>
  </si>
  <si>
    <t>10/16 REWAYBILL</t>
    <phoneticPr fontId="16" type="noConversion"/>
  </si>
  <si>
    <t>포티 입금증</t>
    <phoneticPr fontId="16" type="noConversion"/>
  </si>
  <si>
    <t>박준형</t>
    <phoneticPr fontId="16" type="noConversion"/>
  </si>
  <si>
    <t>hyeongjun.park@msc.com</t>
    <phoneticPr fontId="16" type="noConversion"/>
  </si>
  <si>
    <t>TDRU0754147</t>
  </si>
  <si>
    <t>차량 연식 함수</t>
    <phoneticPr fontId="16" type="noConversion"/>
  </si>
  <si>
    <t>ONEYSELEL6734300</t>
    <phoneticPr fontId="16" type="noConversion"/>
  </si>
  <si>
    <t>체크 마감 : 10/24 오전</t>
    <phoneticPr fontId="16" type="noConversion"/>
  </si>
  <si>
    <t>퀵 : 3.5만원</t>
    <phoneticPr fontId="16" type="noConversion"/>
  </si>
  <si>
    <t>DOC : 10/24 FULL</t>
    <phoneticPr fontId="16" type="noConversion"/>
  </si>
  <si>
    <t>F/D : ALBANIA</t>
    <phoneticPr fontId="16" type="noConversion"/>
  </si>
  <si>
    <t>BKG : SELE84706500</t>
    <phoneticPr fontId="16" type="noConversion"/>
  </si>
  <si>
    <t>10/22 작업</t>
    <phoneticPr fontId="16" type="noConversion"/>
  </si>
  <si>
    <t>TWSC24101091</t>
  </si>
  <si>
    <t>TWSC24101092</t>
  </si>
  <si>
    <t>TWSC24101093</t>
  </si>
  <si>
    <t>TWSC24101090</t>
    <phoneticPr fontId="16" type="noConversion"/>
  </si>
  <si>
    <t>TWSC24101090~93</t>
    <phoneticPr fontId="16" type="noConversion"/>
  </si>
  <si>
    <t>A32983</t>
    <phoneticPr fontId="16" type="noConversion"/>
  </si>
  <si>
    <t>10/17 OBL</t>
    <phoneticPr fontId="16" type="noConversion"/>
  </si>
  <si>
    <t>BMW 528I</t>
  </si>
  <si>
    <t>PHOTO KIOSK - 1 UNIT (넥스온)</t>
    <phoneticPr fontId="16" type="noConversion"/>
  </si>
  <si>
    <t>COMMERCIAL CARGO - 10,901 UNITS (골드)</t>
    <phoneticPr fontId="16" type="noConversion"/>
  </si>
  <si>
    <t>반출료 : 14만원</t>
    <phoneticPr fontId="16" type="noConversion"/>
  </si>
  <si>
    <t>10/18 WAYBILL</t>
    <phoneticPr fontId="16" type="noConversion"/>
  </si>
  <si>
    <t>딜레이 전 1) HARMONY YUNGANG 24082W</t>
    <phoneticPr fontId="16" type="noConversion"/>
  </si>
  <si>
    <t>딜레이 전 2) HARMONY YUNGANG 24083W</t>
    <phoneticPr fontId="16" type="noConversion"/>
  </si>
  <si>
    <t>HARMONY YUNGANG 24085W</t>
    <phoneticPr fontId="16" type="noConversion"/>
  </si>
  <si>
    <t>변경 전1) HMM TOPAZ 002E</t>
    <phoneticPr fontId="16" type="noConversion"/>
  </si>
  <si>
    <t>변경 전2) STARSHIP MERCURY 2405S</t>
    <phoneticPr fontId="16" type="noConversion"/>
  </si>
  <si>
    <t xml:space="preserve"> 면장</t>
  </si>
  <si>
    <t xml:space="preserve">CMR : </t>
    <phoneticPr fontId="16" type="noConversion"/>
  </si>
  <si>
    <t>2024년 11월 선적스케줄 (명성해운)</t>
    <phoneticPr fontId="16" type="noConversion"/>
  </si>
  <si>
    <t>WJAXOTIC2410378D</t>
    <phoneticPr fontId="16" type="noConversion"/>
  </si>
  <si>
    <t>KNCWJX74AAK431745</t>
    <phoneticPr fontId="16" type="noConversion"/>
  </si>
  <si>
    <t>KNCWF01428K335819</t>
    <phoneticPr fontId="16" type="noConversion"/>
  </si>
  <si>
    <t>KNCSE01428K313200</t>
    <phoneticPr fontId="16" type="noConversion"/>
  </si>
  <si>
    <t>KNCSE03428K294866</t>
    <phoneticPr fontId="16" type="noConversion"/>
  </si>
  <si>
    <t>KNCSE03429K384684</t>
    <phoneticPr fontId="16" type="noConversion"/>
  </si>
  <si>
    <t>WBASN2103AC535213</t>
    <phoneticPr fontId="16" type="noConversion"/>
  </si>
  <si>
    <t>MEDUK2488832</t>
    <phoneticPr fontId="16" type="noConversion"/>
  </si>
  <si>
    <t>모선 변경 전1) CONSISTENCE 611W</t>
  </si>
  <si>
    <t>모선 변경 전1) CONSISTENCE 611W</t>
    <phoneticPr fontId="16" type="noConversion"/>
  </si>
  <si>
    <t>모선 변경 전2) CONCERTO 504W</t>
  </si>
  <si>
    <t>모선 변경 전2) CONCERTO 504W</t>
    <phoneticPr fontId="16" type="noConversion"/>
  </si>
  <si>
    <t>10/21 입금 完</t>
    <phoneticPr fontId="16" type="noConversion"/>
  </si>
  <si>
    <t>CXDU1370084</t>
    <phoneticPr fontId="16" type="noConversion"/>
  </si>
  <si>
    <t>HYUNDAI EARTH 049E</t>
    <phoneticPr fontId="16" type="noConversion"/>
  </si>
  <si>
    <t>WJAXOTIC2410378A</t>
    <phoneticPr fontId="16" type="noConversion"/>
  </si>
  <si>
    <t>WJAXOTIC2410378B</t>
    <phoneticPr fontId="16" type="noConversion"/>
  </si>
  <si>
    <t>WJAXOTIC2410378C</t>
    <phoneticPr fontId="16" type="noConversion"/>
  </si>
  <si>
    <t>WJAXOTIC2410378A~D</t>
    <phoneticPr fontId="16" type="noConversion"/>
  </si>
  <si>
    <t>ONEYSELEL5920600</t>
    <phoneticPr fontId="16" type="noConversion"/>
  </si>
  <si>
    <t>COSU6398041184</t>
    <phoneticPr fontId="16" type="noConversion"/>
  </si>
  <si>
    <t>ONEYSELEL5919700</t>
    <phoneticPr fontId="16" type="noConversion"/>
  </si>
  <si>
    <t>KMHJT81VBCU458836</t>
  </si>
  <si>
    <t>KMHJU81VBDU594864</t>
  </si>
  <si>
    <t>KMHJT81VBEU778367</t>
  </si>
  <si>
    <t>BKG : SELEM5835500</t>
    <phoneticPr fontId="16" type="noConversion"/>
  </si>
  <si>
    <t>DOC : 11/04 AM</t>
    <phoneticPr fontId="16" type="noConversion"/>
  </si>
  <si>
    <t>KMTMA81BDRU155277</t>
    <phoneticPr fontId="16" type="noConversion"/>
  </si>
  <si>
    <t>B97070</t>
  </si>
  <si>
    <t>12048-24-511840X</t>
    <phoneticPr fontId="16" type="noConversion"/>
  </si>
  <si>
    <t>BMW 535I</t>
    <phoneticPr fontId="16" type="noConversion"/>
  </si>
  <si>
    <t>MERCEDES E200</t>
  </si>
  <si>
    <t>WBA5A7108FD816740</t>
  </si>
  <si>
    <t>KNAGX411BGA078316</t>
  </si>
  <si>
    <t>KNAPN813BJK492846</t>
  </si>
  <si>
    <t>KNAPS81ABFA063154</t>
  </si>
  <si>
    <t>KMHSW81UBGU526269</t>
  </si>
  <si>
    <t>KNAGL419BFA626404</t>
  </si>
  <si>
    <t>43274-24-268818X</t>
    <phoneticPr fontId="16" type="noConversion"/>
  </si>
  <si>
    <t>10/22 WAYBILL</t>
    <phoneticPr fontId="16" type="noConversion"/>
  </si>
  <si>
    <t>10/22 송금 完</t>
    <phoneticPr fontId="16" type="noConversion"/>
  </si>
  <si>
    <t>체크 마감 : 10/24 오전</t>
  </si>
  <si>
    <t>WJAXOTIC2410397B</t>
  </si>
  <si>
    <t>WJAXOTIC2410397C</t>
  </si>
  <si>
    <t>WJAXOTIC2410397D</t>
  </si>
  <si>
    <t>WJAXOTIC2410397A</t>
    <phoneticPr fontId="16" type="noConversion"/>
  </si>
  <si>
    <t>WJAXOTIC2410397A~D</t>
    <phoneticPr fontId="16" type="noConversion"/>
  </si>
  <si>
    <t>HMMU6831589</t>
    <phoneticPr fontId="16" type="noConversion"/>
  </si>
  <si>
    <t>11457-24-075539X</t>
    <phoneticPr fontId="16" type="noConversion"/>
  </si>
  <si>
    <t>KIA BONGO 3</t>
  </si>
  <si>
    <t>O</t>
    <phoneticPr fontId="16" type="noConversion"/>
  </si>
  <si>
    <t>24627-24-901018X</t>
    <phoneticPr fontId="16" type="noConversion"/>
  </si>
  <si>
    <t>11457-24-076156X</t>
    <phoneticPr fontId="16" type="noConversion"/>
  </si>
  <si>
    <t>KMHFF41RBFA456058</t>
    <phoneticPr fontId="16" type="noConversion"/>
  </si>
  <si>
    <t>KRAR19428</t>
    <phoneticPr fontId="16" type="noConversion"/>
  </si>
  <si>
    <t>BKG : SELE29921800</t>
    <phoneticPr fontId="16" type="noConversion"/>
  </si>
  <si>
    <t>BKG : SELE29921801</t>
    <phoneticPr fontId="16" type="noConversion"/>
  </si>
  <si>
    <t>RK</t>
    <phoneticPr fontId="16" type="noConversion"/>
  </si>
  <si>
    <t>흥아 / 에이블</t>
    <phoneticPr fontId="16" type="noConversion"/>
  </si>
  <si>
    <t>BKG : SELA21547200</t>
    <phoneticPr fontId="16" type="noConversion"/>
  </si>
  <si>
    <t>DOC : 10/25 AM</t>
  </si>
  <si>
    <t>HDMUSELE84706500</t>
    <phoneticPr fontId="16" type="noConversion"/>
  </si>
  <si>
    <t>체크 마감 : 10/25 오전</t>
    <phoneticPr fontId="16" type="noConversion"/>
  </si>
  <si>
    <t>BKG : HASLK01241007425</t>
    <phoneticPr fontId="16" type="noConversion"/>
  </si>
  <si>
    <t>O</t>
    <phoneticPr fontId="16" type="noConversion"/>
  </si>
  <si>
    <t>LINE : HEUNG-A</t>
  </si>
  <si>
    <t>BKG : HASLK01241007506</t>
    <phoneticPr fontId="16" type="noConversion"/>
  </si>
  <si>
    <t>10/24 송금 完</t>
    <phoneticPr fontId="16" type="noConversion"/>
  </si>
  <si>
    <t>KOCU4011550</t>
  </si>
  <si>
    <t>10/24 입금 完</t>
    <phoneticPr fontId="16" type="noConversion"/>
  </si>
  <si>
    <t>10/24 송금 完</t>
    <phoneticPr fontId="16" type="noConversion"/>
  </si>
  <si>
    <t>JTNBA1HK6P3026625</t>
  </si>
  <si>
    <t>KNAET817BRK533050</t>
  </si>
  <si>
    <t>KMHE341DBPA639195</t>
  </si>
  <si>
    <t>KMHLR41EERU638269</t>
  </si>
  <si>
    <t>KOCU4685645</t>
    <phoneticPr fontId="16" type="noConversion"/>
  </si>
  <si>
    <t>TUCSON</t>
    <phoneticPr fontId="16" type="noConversion"/>
  </si>
  <si>
    <t>KMHJT81VBDU588347</t>
    <phoneticPr fontId="16" type="noConversion"/>
  </si>
  <si>
    <t>10/24 WAYBILL</t>
    <phoneticPr fontId="16" type="noConversion"/>
  </si>
  <si>
    <t>11457-24-078154X</t>
    <phoneticPr fontId="16" type="noConversion"/>
  </si>
  <si>
    <t>O</t>
    <phoneticPr fontId="16" type="noConversion"/>
  </si>
  <si>
    <t>10/25 송금 完</t>
    <phoneticPr fontId="16" type="noConversion"/>
  </si>
  <si>
    <t>10/25 WAYBILL</t>
    <phoneticPr fontId="16" type="noConversion"/>
  </si>
  <si>
    <t>KMHFF41RBGA558351</t>
  </si>
  <si>
    <t>KNAFK412BGA943938</t>
  </si>
  <si>
    <t>KNAPS81ABGA186418</t>
  </si>
  <si>
    <t>KMHE341AGGA160413</t>
  </si>
  <si>
    <t>운송 오더</t>
    <phoneticPr fontId="16" type="noConversion"/>
  </si>
  <si>
    <t>정보 전달</t>
    <phoneticPr fontId="16" type="noConversion"/>
  </si>
  <si>
    <t>캐리어&amp;쇼링비 실비 청구</t>
    <phoneticPr fontId="16" type="noConversion"/>
  </si>
  <si>
    <t>모선 변경 전3) CONCERTO 505W</t>
  </si>
  <si>
    <t>모선 변경 전3) CONCERTO 505W</t>
    <phoneticPr fontId="16" type="noConversion"/>
  </si>
  <si>
    <t>HDMUSELA67185800</t>
    <phoneticPr fontId="16" type="noConversion"/>
  </si>
  <si>
    <t>HDMUSELA21547200</t>
    <phoneticPr fontId="16" type="noConversion"/>
  </si>
  <si>
    <t>10/28 입금 完</t>
    <phoneticPr fontId="16" type="noConversion"/>
  </si>
  <si>
    <t>10/28 송금 完</t>
    <phoneticPr fontId="16" type="noConversion"/>
  </si>
  <si>
    <t>MSC WEST V HW444A</t>
    <phoneticPr fontId="16" type="noConversion"/>
  </si>
  <si>
    <t>BENZ E250</t>
    <phoneticPr fontId="16" type="noConversion"/>
  </si>
  <si>
    <t>12778-24-100183X</t>
    <phoneticPr fontId="16" type="noConversion"/>
  </si>
  <si>
    <t>Masimiljano Fizi</t>
    <phoneticPr fontId="16" type="noConversion"/>
  </si>
  <si>
    <t>Id: K20406051F</t>
    <phoneticPr fontId="16" type="noConversion"/>
  </si>
  <si>
    <t>10/30 작업</t>
    <phoneticPr fontId="16" type="noConversion"/>
  </si>
  <si>
    <t>BKG : 096KR0961983</t>
    <phoneticPr fontId="16" type="noConversion"/>
  </si>
  <si>
    <t>O</t>
    <phoneticPr fontId="16" type="noConversion"/>
  </si>
  <si>
    <t>수단 알리</t>
    <phoneticPr fontId="16" type="noConversion"/>
  </si>
  <si>
    <t>제이인제이</t>
    <phoneticPr fontId="16" type="noConversion"/>
  </si>
  <si>
    <t>계산서 : 제이인제이</t>
    <phoneticPr fontId="16" type="noConversion"/>
  </si>
  <si>
    <t>ONEYSELEM2972400</t>
    <phoneticPr fontId="16" type="noConversion"/>
  </si>
  <si>
    <t>QIYUNHE 462W</t>
  </si>
  <si>
    <t>QIYUNHE 462W</t>
    <phoneticPr fontId="16" type="noConversion"/>
  </si>
  <si>
    <t>KMTC TAIPEIS 2413S</t>
  </si>
  <si>
    <t>KMTC TAIPEIS 2413S</t>
    <phoneticPr fontId="16" type="noConversion"/>
  </si>
  <si>
    <t>SORENTO</t>
    <phoneticPr fontId="16" type="noConversion"/>
  </si>
  <si>
    <t>SONATA</t>
    <phoneticPr fontId="16" type="noConversion"/>
  </si>
  <si>
    <t>GRANDEUR</t>
    <phoneticPr fontId="16" type="noConversion"/>
  </si>
  <si>
    <t>S/C : PTIN00308A</t>
    <phoneticPr fontId="16" type="noConversion"/>
  </si>
  <si>
    <t>퀵 : X</t>
    <phoneticPr fontId="16" type="noConversion"/>
  </si>
  <si>
    <t>BKG : SELEN3053300</t>
    <phoneticPr fontId="16" type="noConversion"/>
  </si>
  <si>
    <t>부가세 별도</t>
    <phoneticPr fontId="16" type="noConversion"/>
  </si>
  <si>
    <t>36만 (부가세 별도)</t>
    <phoneticPr fontId="16" type="noConversion"/>
  </si>
  <si>
    <t>10/31 작업</t>
  </si>
  <si>
    <t>O</t>
    <phoneticPr fontId="16" type="noConversion"/>
  </si>
  <si>
    <t>BKG : SELEN3129700</t>
    <phoneticPr fontId="16" type="noConversion"/>
  </si>
  <si>
    <t>GMT ASTRO</t>
    <phoneticPr fontId="16" type="noConversion"/>
  </si>
  <si>
    <t>캐리어 : 10.5만원</t>
    <phoneticPr fontId="16" type="noConversion"/>
  </si>
  <si>
    <t>10.5만 (부가세 별도)</t>
    <phoneticPr fontId="16" type="noConversion"/>
  </si>
  <si>
    <t>ONEYSELEN3053300</t>
    <phoneticPr fontId="16" type="noConversion"/>
  </si>
  <si>
    <t>POL 프리타임 : 21일</t>
  </si>
  <si>
    <t>딜레이 전)SITC HAODE 2434S</t>
  </si>
  <si>
    <t>딜레이 전2)SITC HENGDE 2426S</t>
  </si>
  <si>
    <t>딜레이 전3)SITC HANSHIN 2422S</t>
  </si>
  <si>
    <t>딜레이 전4)SITC JIANGSU 2422S</t>
  </si>
  <si>
    <t>딜레이 전5)SITC HENGDE 2428W</t>
  </si>
  <si>
    <t>평택 - 듀레스, 알바니아</t>
    <phoneticPr fontId="16" type="noConversion"/>
  </si>
  <si>
    <t>글로비스 / 피닉스</t>
    <phoneticPr fontId="16" type="noConversion"/>
  </si>
  <si>
    <t>10/31 송금 完</t>
    <phoneticPr fontId="16" type="noConversion"/>
  </si>
  <si>
    <t>NYKU4338741</t>
    <phoneticPr fontId="16" type="noConversion"/>
  </si>
  <si>
    <t>ONEU0231860</t>
    <phoneticPr fontId="16" type="noConversion"/>
  </si>
  <si>
    <t>KNAPK81ABGA263023</t>
  </si>
  <si>
    <t>KMHFF41RBGA499248</t>
  </si>
  <si>
    <t>KNALB41ABGA001706</t>
  </si>
  <si>
    <t>KMHD641UGHU262639</t>
  </si>
  <si>
    <t>43274-24-558256X</t>
    <phoneticPr fontId="16" type="noConversion"/>
  </si>
  <si>
    <t>43274-24-269161X</t>
    <phoneticPr fontId="16" type="noConversion"/>
  </si>
  <si>
    <t>KMHS281BBKU162853</t>
    <phoneticPr fontId="16" type="noConversion"/>
  </si>
  <si>
    <t>KNAPN813BKK717481</t>
    <phoneticPr fontId="16" type="noConversion"/>
  </si>
  <si>
    <t>KMHS281BBKU038123</t>
    <phoneticPr fontId="16" type="noConversion"/>
  </si>
  <si>
    <t>12778-24-102118X</t>
    <phoneticPr fontId="16" type="noConversion"/>
  </si>
  <si>
    <t>PLATINUM RAY V.039</t>
    <phoneticPr fontId="16" type="noConversion"/>
  </si>
  <si>
    <t>10/31 입금 完</t>
    <phoneticPr fontId="16" type="noConversion"/>
  </si>
  <si>
    <t>10/31 송금 完</t>
    <phoneticPr fontId="16" type="noConversion"/>
  </si>
  <si>
    <t>CNEE INV : C426</t>
    <phoneticPr fontId="16" type="noConversion"/>
  </si>
  <si>
    <t>KMHS281BBKU036589</t>
    <phoneticPr fontId="16" type="noConversion"/>
  </si>
  <si>
    <t>KMHS281BDKU144674</t>
    <phoneticPr fontId="16" type="noConversion"/>
  </si>
  <si>
    <t>KMHS281BBKU141256</t>
    <phoneticPr fontId="16" type="noConversion"/>
  </si>
  <si>
    <t>12778-24-102116X</t>
    <phoneticPr fontId="16" type="noConversion"/>
  </si>
  <si>
    <t xml:space="preserve">체크 비엘 마감 : </t>
    <phoneticPr fontId="16" type="noConversion"/>
  </si>
  <si>
    <t xml:space="preserve">하역사 : </t>
    <phoneticPr fontId="16" type="noConversion"/>
  </si>
  <si>
    <t>O</t>
    <phoneticPr fontId="16" type="noConversion"/>
  </si>
  <si>
    <t>SI &amp; 면장</t>
    <phoneticPr fontId="16" type="noConversion"/>
  </si>
  <si>
    <t>PASSAT</t>
  </si>
  <si>
    <t>BENZ GLA</t>
  </si>
  <si>
    <t>GOLF7</t>
  </si>
  <si>
    <t>11/01 WAYBILL</t>
    <phoneticPr fontId="16" type="noConversion"/>
  </si>
  <si>
    <t>VF3CC9HP8GW000105</t>
    <phoneticPr fontId="16" type="noConversion"/>
  </si>
  <si>
    <t>1VWZZZA3ZFC092077</t>
    <phoneticPr fontId="16" type="noConversion"/>
  </si>
  <si>
    <t>WDCTG0JB3FJ135267</t>
    <phoneticPr fontId="16" type="noConversion"/>
  </si>
  <si>
    <t>WVWZZZAUZFW191023</t>
    <phoneticPr fontId="16" type="noConversion"/>
  </si>
  <si>
    <t>WAUZZZ8V2GA004294</t>
    <phoneticPr fontId="16" type="noConversion"/>
  </si>
  <si>
    <t>WVWZZZ16ZFM038541</t>
    <phoneticPr fontId="16" type="noConversion"/>
  </si>
  <si>
    <t>WVWZZZ16ZFM011336</t>
    <phoneticPr fontId="16" type="noConversion"/>
  </si>
  <si>
    <t>WVWZZZ16ZFM036088</t>
    <phoneticPr fontId="16" type="noConversion"/>
  </si>
  <si>
    <t>WAUZZZ8V5FA085869</t>
    <phoneticPr fontId="16" type="noConversion"/>
  </si>
  <si>
    <t>KOSOVO</t>
    <phoneticPr fontId="16" type="noConversion"/>
  </si>
  <si>
    <t>ALBANIA</t>
    <phoneticPr fontId="16" type="noConversion"/>
  </si>
  <si>
    <t>피닉스 (플레이카)</t>
    <phoneticPr fontId="16" type="noConversion"/>
  </si>
  <si>
    <t>계산서 : 피닉스</t>
    <phoneticPr fontId="16" type="noConversion"/>
  </si>
  <si>
    <t>인천 - 포티. 조지아</t>
    <phoneticPr fontId="16" type="noConversion"/>
  </si>
  <si>
    <t>IN TRANSIT TO AZERBAIJAN</t>
    <phoneticPr fontId="16" type="noConversion"/>
  </si>
  <si>
    <t>MSC PRECISION V HW445A</t>
    <phoneticPr fontId="16" type="noConversion"/>
  </si>
  <si>
    <t>정보 전달</t>
    <phoneticPr fontId="16" type="noConversion"/>
  </si>
  <si>
    <t>SR</t>
    <phoneticPr fontId="16" type="noConversion"/>
  </si>
  <si>
    <t>면장</t>
    <phoneticPr fontId="16" type="noConversion"/>
  </si>
  <si>
    <t>VGM</t>
    <phoneticPr fontId="16" type="noConversion"/>
  </si>
  <si>
    <t>운송료 : 43만원</t>
    <phoneticPr fontId="16" type="noConversion"/>
  </si>
  <si>
    <t>HPIT 01606020</t>
    <phoneticPr fontId="16" type="noConversion"/>
  </si>
  <si>
    <t>ONEYSELEN3129700</t>
    <phoneticPr fontId="16" type="noConversion"/>
  </si>
  <si>
    <t>체크 마감 : 11/05 오전</t>
    <phoneticPr fontId="16" type="noConversion"/>
  </si>
  <si>
    <t>체크 마감 : 11/15</t>
    <phoneticPr fontId="16" type="noConversion"/>
  </si>
  <si>
    <t>KRAR18416</t>
    <phoneticPr fontId="16" type="noConversion"/>
  </si>
  <si>
    <t>DOC : 11/11 AM</t>
    <phoneticPr fontId="16" type="noConversion"/>
  </si>
  <si>
    <t>BKG : 096KR0962666</t>
    <phoneticPr fontId="16" type="noConversion"/>
  </si>
  <si>
    <t>KRAR13967</t>
    <phoneticPr fontId="16" type="noConversion"/>
  </si>
  <si>
    <t>O</t>
    <phoneticPr fontId="16" type="noConversion"/>
  </si>
  <si>
    <t>WAUZZZ4G0GN194595</t>
  </si>
  <si>
    <t>24627-24-901264X</t>
    <phoneticPr fontId="16" type="noConversion"/>
  </si>
  <si>
    <t>PEUGEOT 208</t>
    <phoneticPr fontId="16" type="noConversion"/>
  </si>
  <si>
    <t>11/04 입금 完</t>
    <phoneticPr fontId="16" type="noConversion"/>
  </si>
  <si>
    <t>입고 : 11/06 (캐리어)</t>
    <phoneticPr fontId="16" type="noConversion"/>
  </si>
  <si>
    <t>11/06 작업</t>
    <phoneticPr fontId="16" type="noConversion"/>
  </si>
  <si>
    <t>11/05 송금 完</t>
    <phoneticPr fontId="16" type="noConversion"/>
  </si>
  <si>
    <t>부킹 캔슬</t>
    <phoneticPr fontId="16" type="noConversion"/>
  </si>
  <si>
    <t>딜레이 전)HYUNDAI EARTH 0048W</t>
    <phoneticPr fontId="16" type="noConversion"/>
  </si>
  <si>
    <t>11/06 송금 完</t>
    <phoneticPr fontId="16" type="noConversion"/>
  </si>
  <si>
    <t>$4000 입금 받음</t>
    <phoneticPr fontId="16" type="noConversion"/>
  </si>
  <si>
    <t>24H0418191</t>
    <phoneticPr fontId="16" type="noConversion"/>
  </si>
  <si>
    <t>KOCU4870411</t>
    <phoneticPr fontId="16" type="noConversion"/>
  </si>
  <si>
    <t>DOC : 11/18 FULL</t>
    <phoneticPr fontId="16" type="noConversion"/>
  </si>
  <si>
    <t>O</t>
    <phoneticPr fontId="16" type="noConversion"/>
  </si>
  <si>
    <t>롯데 (인천센터)</t>
    <phoneticPr fontId="16" type="noConversion"/>
  </si>
  <si>
    <t>SAWASDEE RIGEL 2413S</t>
    <phoneticPr fontId="16" type="noConversion"/>
  </si>
  <si>
    <t>흥아 / 라임</t>
  </si>
  <si>
    <t>ICT 02077002</t>
    <phoneticPr fontId="16" type="noConversion"/>
  </si>
  <si>
    <t>오딜존</t>
    <phoneticPr fontId="16" type="noConversion"/>
  </si>
  <si>
    <t>용희</t>
    <phoneticPr fontId="16" type="noConversion"/>
  </si>
  <si>
    <t>BKG : HASLK01241101927</t>
    <phoneticPr fontId="16" type="noConversion"/>
  </si>
  <si>
    <t>DOC : 11/14 FULL</t>
    <phoneticPr fontId="16" type="noConversion"/>
  </si>
  <si>
    <t>BKG : HASLK01241102028</t>
    <phoneticPr fontId="16" type="noConversion"/>
  </si>
  <si>
    <t>BKG : HASLK01241102026</t>
    <phoneticPr fontId="16" type="noConversion"/>
  </si>
  <si>
    <t>BKG : HASLK01241102027</t>
    <phoneticPr fontId="16" type="noConversion"/>
  </si>
  <si>
    <t>BKG : HASLK01241102030</t>
    <phoneticPr fontId="16" type="noConversion"/>
  </si>
  <si>
    <t>BKG : HASLK01241102031</t>
    <phoneticPr fontId="16" type="noConversion"/>
  </si>
  <si>
    <t>BKG : HASLK01241102032</t>
    <phoneticPr fontId="16" type="noConversion"/>
  </si>
  <si>
    <t>BKG : HASLK01241102035</t>
    <phoneticPr fontId="16" type="noConversion"/>
  </si>
  <si>
    <t>BKG : HASLK01241102036</t>
    <phoneticPr fontId="16" type="noConversion"/>
  </si>
  <si>
    <t>변경 전) HMM HARMONY 0007S</t>
    <phoneticPr fontId="16" type="noConversion"/>
  </si>
  <si>
    <t>HMM OPAL 0001W</t>
    <phoneticPr fontId="16" type="noConversion"/>
  </si>
  <si>
    <t>11/07 WAYBILL</t>
    <phoneticPr fontId="16" type="noConversion"/>
  </si>
  <si>
    <t>O</t>
    <phoneticPr fontId="16" type="noConversion"/>
  </si>
  <si>
    <t>11/11~12 작업</t>
    <phoneticPr fontId="16" type="noConversion"/>
  </si>
  <si>
    <t>11/07 입금 完</t>
    <phoneticPr fontId="16" type="noConversion"/>
  </si>
  <si>
    <t>11/14~15 작업</t>
    <phoneticPr fontId="16" type="noConversion"/>
  </si>
  <si>
    <t>11/07 송금 完</t>
    <phoneticPr fontId="16" type="noConversion"/>
  </si>
  <si>
    <t>11/07 WAYBILL</t>
    <phoneticPr fontId="16" type="noConversion"/>
  </si>
  <si>
    <t>BKG : HASLK01241102444</t>
    <phoneticPr fontId="16" type="noConversion"/>
  </si>
  <si>
    <t>흥아</t>
    <phoneticPr fontId="16" type="noConversion"/>
  </si>
  <si>
    <t>흥아</t>
    <phoneticPr fontId="16" type="noConversion"/>
  </si>
  <si>
    <t>계산서 : C185</t>
    <phoneticPr fontId="16" type="noConversion"/>
  </si>
  <si>
    <t>HASLK01241007425</t>
    <phoneticPr fontId="16" type="noConversion"/>
  </si>
  <si>
    <t>BKG : HASLK01241102599</t>
    <phoneticPr fontId="16" type="noConversion"/>
  </si>
  <si>
    <t>CNEE: MARHABA USED CARS TR LLC</t>
    <phoneticPr fontId="16" type="noConversion"/>
  </si>
  <si>
    <t>SHPR: KARIMOV OYBEK</t>
    <phoneticPr fontId="16" type="noConversion"/>
  </si>
  <si>
    <t>흥아</t>
  </si>
  <si>
    <t>진성 / 동화</t>
    <phoneticPr fontId="16" type="noConversion"/>
  </si>
  <si>
    <t>BKG : HASLK01241102845</t>
    <phoneticPr fontId="16" type="noConversion"/>
  </si>
  <si>
    <t>DOC : 11/20 AM</t>
    <phoneticPr fontId="16" type="noConversion"/>
  </si>
  <si>
    <t>O</t>
    <phoneticPr fontId="16" type="noConversion"/>
  </si>
  <si>
    <t>11/11 작업</t>
    <phoneticPr fontId="16" type="noConversion"/>
  </si>
  <si>
    <t>11/11 WAYBILL</t>
    <phoneticPr fontId="16" type="noConversion"/>
  </si>
  <si>
    <t>ONEU0611011</t>
    <phoneticPr fontId="16" type="noConversion"/>
  </si>
  <si>
    <t>ONEU0692923</t>
    <phoneticPr fontId="16" type="noConversion"/>
  </si>
  <si>
    <t>11/12 WAYBILL</t>
    <phoneticPr fontId="16" type="noConversion"/>
  </si>
  <si>
    <t>캐리어 : 5만원</t>
    <phoneticPr fontId="16" type="noConversion"/>
  </si>
  <si>
    <t>대당 2.5</t>
    <phoneticPr fontId="16" type="noConversion"/>
  </si>
  <si>
    <t>캐리어 : 7.5만원</t>
    <phoneticPr fontId="16" type="noConversion"/>
  </si>
  <si>
    <t>ONEU1444388</t>
    <phoneticPr fontId="16" type="noConversion"/>
  </si>
  <si>
    <t>KRAR17770</t>
    <phoneticPr fontId="16" type="noConversion"/>
  </si>
  <si>
    <t>HASLK01241007506</t>
    <phoneticPr fontId="16" type="noConversion"/>
  </si>
  <si>
    <t>GCXU6013646</t>
    <phoneticPr fontId="16" type="noConversion"/>
  </si>
  <si>
    <t>HAL097640</t>
    <phoneticPr fontId="16" type="noConversion"/>
  </si>
  <si>
    <t>SKHU9324262</t>
    <phoneticPr fontId="16" type="noConversion"/>
  </si>
  <si>
    <t>HAL102356</t>
    <phoneticPr fontId="16" type="noConversion"/>
  </si>
  <si>
    <t>11/22 작업</t>
    <phoneticPr fontId="16" type="noConversion"/>
  </si>
  <si>
    <t>TS TIANJIN 24012S</t>
    <phoneticPr fontId="16" type="noConversion"/>
  </si>
  <si>
    <t>11/21 엠티 상차</t>
    <phoneticPr fontId="16" type="noConversion"/>
  </si>
  <si>
    <t>BKG : HASLK01241104231</t>
    <phoneticPr fontId="16" type="noConversion"/>
  </si>
  <si>
    <t>BKG : HASLK01241104234</t>
    <phoneticPr fontId="16" type="noConversion"/>
  </si>
  <si>
    <t>BKG : HASLK01241104235</t>
    <phoneticPr fontId="16" type="noConversion"/>
  </si>
  <si>
    <t>O</t>
    <phoneticPr fontId="16" type="noConversion"/>
  </si>
  <si>
    <t>11/13 입금 完</t>
    <phoneticPr fontId="16" type="noConversion"/>
  </si>
  <si>
    <t>EGVL / GOLDWAVE</t>
    <phoneticPr fontId="16" type="noConversion"/>
  </si>
  <si>
    <t>EVER CAST 0076-087S</t>
    <phoneticPr fontId="16" type="noConversion"/>
  </si>
  <si>
    <t>DOC : 11/20 FULL</t>
    <phoneticPr fontId="16" type="noConversion"/>
  </si>
  <si>
    <t>11/13 송금 完</t>
    <phoneticPr fontId="16" type="noConversion"/>
  </si>
  <si>
    <t>11/13 WAYBILL</t>
    <phoneticPr fontId="16" type="noConversion"/>
  </si>
  <si>
    <t>MSC LYSE V HW447A</t>
    <phoneticPr fontId="16" type="noConversion"/>
  </si>
  <si>
    <t>NOTIFY : TRANSROAD LLC</t>
    <phoneticPr fontId="16" type="noConversion"/>
  </si>
  <si>
    <t>2ND NOTIFY : AUTO AZERBAIJAN</t>
    <phoneticPr fontId="16" type="noConversion"/>
  </si>
  <si>
    <t>인천 - 포티 -&gt; 바쿠</t>
    <phoneticPr fontId="16" type="noConversion"/>
  </si>
  <si>
    <t>3C4NJDCB7KT628361</t>
    <phoneticPr fontId="16" type="noConversion"/>
  </si>
  <si>
    <t>WAUZZZF21PN019273</t>
    <phoneticPr fontId="16" type="noConversion"/>
  </si>
  <si>
    <t>WAUZZZF25NN055996</t>
    <phoneticPr fontId="16" type="noConversion"/>
  </si>
  <si>
    <t>WAUZZZF56KA073520</t>
    <phoneticPr fontId="16" type="noConversion"/>
  </si>
  <si>
    <t>43274-24-502680X</t>
    <phoneticPr fontId="16" type="noConversion"/>
  </si>
  <si>
    <t>43274-24-502671X</t>
    <phoneticPr fontId="16" type="noConversion"/>
  </si>
  <si>
    <t>JEEP COMPASS</t>
    <phoneticPr fontId="16" type="noConversion"/>
  </si>
  <si>
    <t>O</t>
    <phoneticPr fontId="16" type="noConversion"/>
  </si>
  <si>
    <t>11/21 엠티 상차</t>
  </si>
  <si>
    <t>BKG : HASLK01241104830</t>
    <phoneticPr fontId="16" type="noConversion"/>
  </si>
  <si>
    <t>TS TIANJIN 24012S</t>
  </si>
  <si>
    <t>BKG : HASLK01241104835</t>
    <phoneticPr fontId="16" type="noConversion"/>
  </si>
  <si>
    <t>BKG : HASLK01241104836</t>
    <phoneticPr fontId="16" type="noConversion"/>
  </si>
  <si>
    <t>BKG : HASLK01241104837</t>
    <phoneticPr fontId="16" type="noConversion"/>
  </si>
  <si>
    <t>BKG : HASLK01241104838</t>
    <phoneticPr fontId="16" type="noConversion"/>
  </si>
  <si>
    <t>DOC : 11/25 AM</t>
    <phoneticPr fontId="16" type="noConversion"/>
  </si>
  <si>
    <t>BKG : 096KR0964114</t>
    <phoneticPr fontId="16" type="noConversion"/>
  </si>
  <si>
    <t>11/14 송금 完</t>
    <phoneticPr fontId="16" type="noConversion"/>
  </si>
  <si>
    <t>ICT 02077002</t>
    <phoneticPr fontId="16" type="noConversion"/>
  </si>
  <si>
    <t>11/21 작업</t>
    <phoneticPr fontId="16" type="noConversion"/>
  </si>
  <si>
    <t>PNIX24110047</t>
    <phoneticPr fontId="16" type="noConversion"/>
  </si>
  <si>
    <t>PNIX24110048</t>
    <phoneticPr fontId="16" type="noConversion"/>
  </si>
  <si>
    <t>PNIX24110049</t>
  </si>
  <si>
    <t>PNIX24110050</t>
  </si>
  <si>
    <t>PNIX24110051</t>
    <phoneticPr fontId="16" type="noConversion"/>
  </si>
  <si>
    <t>PNIX24110052</t>
    <phoneticPr fontId="16" type="noConversion"/>
  </si>
  <si>
    <t>PNIX24110053</t>
    <phoneticPr fontId="16" type="noConversion"/>
  </si>
  <si>
    <t>PNIX24110054</t>
  </si>
  <si>
    <t>PNIX24110055</t>
  </si>
  <si>
    <t>체크 비엘 마감 : 11/15 FULL</t>
    <phoneticPr fontId="16" type="noConversion"/>
  </si>
  <si>
    <t>KNANB81BBMS008961</t>
  </si>
  <si>
    <t>KNANB81BBMS010875</t>
  </si>
  <si>
    <t>12048-24-513642X</t>
    <phoneticPr fontId="16" type="noConversion"/>
  </si>
  <si>
    <t>KMHS281BBLU260495</t>
  </si>
  <si>
    <t>KMHJC81CBMU012196</t>
  </si>
  <si>
    <t>KMHL141EBLA001271</t>
  </si>
  <si>
    <t>KNALB41BBLA202439</t>
  </si>
  <si>
    <t>12048-24-513646X</t>
    <phoneticPr fontId="16" type="noConversion"/>
  </si>
  <si>
    <t>KNAPG81ABLA609026</t>
  </si>
  <si>
    <t>KNARF81BGMA050361</t>
  </si>
  <si>
    <t>KNARL81BHMA059437</t>
  </si>
  <si>
    <t>KMHS281BBLU214561</t>
  </si>
  <si>
    <t>KNAPN813BMK904657</t>
  </si>
  <si>
    <t>KMHL141EBLA082630</t>
  </si>
  <si>
    <t>KNALC41BBLA228011</t>
  </si>
  <si>
    <t>12048-24-410428X</t>
    <phoneticPr fontId="16" type="noConversion"/>
  </si>
  <si>
    <t>KMHJ281ABLU346458</t>
  </si>
  <si>
    <t>KNAP6812GLK858699</t>
  </si>
  <si>
    <t>KMHL141EBLA006863</t>
  </si>
  <si>
    <t>KNALB41BBLA226549</t>
  </si>
  <si>
    <t>12048-24-513644X</t>
    <phoneticPr fontId="16" type="noConversion"/>
  </si>
  <si>
    <t>KNAPM813BLK859111</t>
  </si>
  <si>
    <t>KMHL141EBMA116973</t>
  </si>
  <si>
    <t>KMHF241DBLA398907</t>
  </si>
  <si>
    <t>12048-24-513625X</t>
    <phoneticPr fontId="16" type="noConversion"/>
  </si>
  <si>
    <t>KNARF81BGMA050356</t>
  </si>
  <si>
    <t>KMHS281HGMU319934</t>
  </si>
  <si>
    <t>KNARL81BHMA056592</t>
  </si>
  <si>
    <t>KMJWA37KBMU165360</t>
  </si>
  <si>
    <t>KNANC81BBMS013704</t>
  </si>
  <si>
    <t>12048-24-410426X</t>
    <phoneticPr fontId="16" type="noConversion"/>
  </si>
  <si>
    <t>KMHS281BBLU270199</t>
  </si>
  <si>
    <t>KNAPU81BGNK010941</t>
  </si>
  <si>
    <t>KNANB81BBMS030954</t>
  </si>
  <si>
    <t>바크롬</t>
    <phoneticPr fontId="16" type="noConversion"/>
  </si>
  <si>
    <t>HMM / TR</t>
    <phoneticPr fontId="16" type="noConversion"/>
  </si>
  <si>
    <t>KNAPM813BLK875162</t>
  </si>
  <si>
    <t>12048-24-410427X</t>
    <phoneticPr fontId="16" type="noConversion"/>
  </si>
  <si>
    <t>HYUNADI SANTAFE</t>
  </si>
  <si>
    <t>12048-24-513623X</t>
    <phoneticPr fontId="16" type="noConversion"/>
  </si>
  <si>
    <t>KIA CANIVAL</t>
  </si>
  <si>
    <t>BKG : SELA53749700</t>
    <phoneticPr fontId="16" type="noConversion"/>
  </si>
  <si>
    <t>AK 쇼링 / 이레</t>
    <phoneticPr fontId="16" type="noConversion"/>
  </si>
  <si>
    <t>11/22 작업</t>
    <phoneticPr fontId="16" type="noConversion"/>
  </si>
  <si>
    <t>프리타임 11/14 연장 요청 完</t>
    <phoneticPr fontId="16" type="noConversion"/>
  </si>
  <si>
    <t>BKG : 041400097255</t>
    <phoneticPr fontId="16" type="noConversion"/>
  </si>
  <si>
    <t>부킹 캔슬</t>
    <phoneticPr fontId="16" type="noConversion"/>
  </si>
  <si>
    <t>프리타임 11/15 연장 승인 完</t>
    <phoneticPr fontId="16" type="noConversion"/>
  </si>
  <si>
    <t>KMHSJ81UBBU620179</t>
  </si>
  <si>
    <t>KMHJU81VBEU789957</t>
  </si>
  <si>
    <t>KMHSJ81VP9U422792</t>
  </si>
  <si>
    <t>KMHJT81VBBU136736</t>
  </si>
  <si>
    <t>12048-24-300197X</t>
    <phoneticPr fontId="16" type="noConversion"/>
  </si>
  <si>
    <t>12048-24-924386X</t>
    <phoneticPr fontId="16" type="noConversion"/>
  </si>
  <si>
    <t>JTHBK1EG1B2451197</t>
  </si>
  <si>
    <t>JTHBJ46G392340311</t>
    <phoneticPr fontId="16" type="noConversion"/>
  </si>
  <si>
    <t>JTHBK262X95087475</t>
    <phoneticPr fontId="16" type="noConversion"/>
  </si>
  <si>
    <t>24627-24-106727X</t>
    <phoneticPr fontId="16" type="noConversion"/>
  </si>
  <si>
    <t>11457-24-084495X</t>
    <phoneticPr fontId="16" type="noConversion"/>
  </si>
  <si>
    <t>O</t>
    <phoneticPr fontId="16" type="noConversion"/>
  </si>
  <si>
    <t>프리타임 11/15 연장 요청 完</t>
    <phoneticPr fontId="16" type="noConversion"/>
  </si>
  <si>
    <t>11/15 WAYBILL</t>
    <phoneticPr fontId="16" type="noConversion"/>
  </si>
  <si>
    <t>24H0419940</t>
  </si>
  <si>
    <t>쇼링비 : 53만원</t>
    <phoneticPr fontId="16" type="noConversion"/>
  </si>
  <si>
    <t>DOC : 11/26 AM</t>
    <phoneticPr fontId="16" type="noConversion"/>
  </si>
  <si>
    <t>CIG 별도 선적함</t>
    <phoneticPr fontId="16" type="noConversion"/>
  </si>
  <si>
    <t>KMHJC81CBMU038033</t>
  </si>
  <si>
    <t>KNAMC81ABKS515847</t>
  </si>
  <si>
    <t>KNAG741BBLA019955</t>
  </si>
  <si>
    <t>KNAG741BBLA075068</t>
  </si>
  <si>
    <t>KNANB81BBMS011394</t>
  </si>
  <si>
    <t>KNALB418BLA232609</t>
  </si>
  <si>
    <t>KNAPM813DMK916619</t>
  </si>
  <si>
    <t>KNAG541BBNA172104</t>
  </si>
  <si>
    <t>인천 - 이란 - 바쿠</t>
    <phoneticPr fontId="16" type="noConversion"/>
  </si>
  <si>
    <t>JAN 2416S</t>
    <phoneticPr fontId="16" type="noConversion"/>
  </si>
  <si>
    <t>VOLTA / 대한</t>
    <phoneticPr fontId="16" type="noConversion"/>
  </si>
  <si>
    <t>JTHBK262592089314</t>
  </si>
  <si>
    <t>LEXUS IS250</t>
  </si>
  <si>
    <t>24750-24-702759X</t>
    <phoneticPr fontId="16" type="noConversion"/>
  </si>
  <si>
    <t>11/18 송금 完</t>
    <phoneticPr fontId="16" type="noConversion"/>
  </si>
  <si>
    <t>BKG : VSSBAK24111403</t>
    <phoneticPr fontId="16" type="noConversion"/>
  </si>
  <si>
    <t>장비픽업 선사코드 VUX, 반입코드 VSS / 반입포트코드 : CNTAO</t>
  </si>
  <si>
    <t>O</t>
    <phoneticPr fontId="16" type="noConversion"/>
  </si>
  <si>
    <t>프리타임 11/18 연장 승인 完</t>
    <phoneticPr fontId="16" type="noConversion"/>
  </si>
  <si>
    <t>2024년 12월 선적스케줄 (명성해운)</t>
    <phoneticPr fontId="16" type="noConversion"/>
  </si>
  <si>
    <t>캐리어 오더</t>
    <phoneticPr fontId="16" type="noConversion"/>
  </si>
  <si>
    <t>KIA STINGER</t>
  </si>
  <si>
    <t>BKG : HASLK01241105990</t>
    <phoneticPr fontId="16" type="noConversion"/>
  </si>
  <si>
    <t>BKG : HASLK01241105992</t>
    <phoneticPr fontId="16" type="noConversion"/>
  </si>
  <si>
    <t>LEXUS IS250</t>
    <phoneticPr fontId="16" type="noConversion"/>
  </si>
  <si>
    <t>프리타임 11/18 연장 요청 完</t>
    <phoneticPr fontId="16" type="noConversion"/>
  </si>
  <si>
    <t>11457-24-084918X</t>
    <phoneticPr fontId="16" type="noConversion"/>
  </si>
  <si>
    <t>12703-24-302591X</t>
    <phoneticPr fontId="16" type="noConversion"/>
  </si>
  <si>
    <t>WINDSHELD - 4 UNITS</t>
    <phoneticPr fontId="16" type="noConversion"/>
  </si>
  <si>
    <t>11457-24-084927X</t>
    <phoneticPr fontId="16" type="noConversion"/>
  </si>
  <si>
    <t>WINDSHELD - 5 UNITS</t>
    <phoneticPr fontId="16" type="noConversion"/>
  </si>
  <si>
    <t>12703-24-302590X</t>
    <phoneticPr fontId="16" type="noConversion"/>
  </si>
  <si>
    <t>11/18 SURRENDER</t>
    <phoneticPr fontId="16" type="noConversion"/>
  </si>
  <si>
    <t>KOCU4189120</t>
    <phoneticPr fontId="16" type="noConversion"/>
  </si>
  <si>
    <t>HP / 동화</t>
    <phoneticPr fontId="16" type="noConversion"/>
  </si>
  <si>
    <t>11/22 작업</t>
    <phoneticPr fontId="16" type="noConversion"/>
  </si>
  <si>
    <t>HDMUSELE29921800</t>
    <phoneticPr fontId="16" type="noConversion"/>
  </si>
  <si>
    <t>HDMUSELE29921801</t>
    <phoneticPr fontId="16" type="noConversion"/>
  </si>
  <si>
    <t>SELA53749700</t>
    <phoneticPr fontId="16" type="noConversion"/>
  </si>
  <si>
    <t>CNEE INV : C430</t>
    <phoneticPr fontId="16" type="noConversion"/>
  </si>
  <si>
    <t>BKG : SEL1818377</t>
    <phoneticPr fontId="16" type="noConversion"/>
  </si>
  <si>
    <t>QUOTATION : QSPOT7391226</t>
    <phoneticPr fontId="16" type="noConversion"/>
  </si>
  <si>
    <t>CMA</t>
    <phoneticPr fontId="16" type="noConversion"/>
  </si>
  <si>
    <t>11/19 작업</t>
    <phoneticPr fontId="16" type="noConversion"/>
  </si>
  <si>
    <t>SKHU9521507</t>
  </si>
  <si>
    <t>HAL115653</t>
    <phoneticPr fontId="16" type="noConversion"/>
  </si>
  <si>
    <t>DND</t>
    <phoneticPr fontId="16" type="noConversion"/>
  </si>
  <si>
    <t>TERMINAL</t>
    <phoneticPr fontId="16" type="noConversion"/>
  </si>
  <si>
    <t>40HQ</t>
    <phoneticPr fontId="16" type="noConversion"/>
  </si>
  <si>
    <t>HASLK01241102444</t>
    <phoneticPr fontId="16" type="noConversion"/>
  </si>
  <si>
    <t>찬드트레이딩</t>
    <phoneticPr fontId="16" type="noConversion"/>
  </si>
  <si>
    <t xml:space="preserve">계산서 : </t>
    <phoneticPr fontId="16" type="noConversion"/>
  </si>
  <si>
    <t>나세르 / 기산</t>
    <phoneticPr fontId="16" type="noConversion"/>
  </si>
  <si>
    <t>11/23 작업</t>
    <phoneticPr fontId="16" type="noConversion"/>
  </si>
  <si>
    <t>왕복 운송비</t>
    <phoneticPr fontId="16" type="noConversion"/>
  </si>
  <si>
    <t>부킹 캔슬
-&gt; 캔슬비 청구 함 (11/19)</t>
    <phoneticPr fontId="16" type="noConversion"/>
  </si>
  <si>
    <t>HJIT 02012016</t>
    <phoneticPr fontId="16" type="noConversion"/>
  </si>
  <si>
    <t>QUOTATION : QSPOT7393463</t>
    <phoneticPr fontId="16" type="noConversion"/>
  </si>
  <si>
    <t>BKG : SEL1818867</t>
    <phoneticPr fontId="16" type="noConversion"/>
  </si>
  <si>
    <t>TS TIANJIN 24012S</t>
    <phoneticPr fontId="16" type="noConversion"/>
  </si>
  <si>
    <t>롤오버 전)SAWASDEE RIGEL 2413S</t>
    <phoneticPr fontId="16" type="noConversion"/>
  </si>
  <si>
    <t>BKG : 6402647610</t>
    <phoneticPr fontId="16" type="noConversion"/>
  </si>
  <si>
    <t>HAL109849</t>
  </si>
  <si>
    <t xml:space="preserve">10484-24-101555X	</t>
    <phoneticPr fontId="16" type="noConversion"/>
  </si>
  <si>
    <t>HLHU8303458</t>
    <phoneticPr fontId="16" type="noConversion"/>
  </si>
  <si>
    <t>11/20 WAYBILL</t>
    <phoneticPr fontId="16" type="noConversion"/>
  </si>
  <si>
    <t>O</t>
    <phoneticPr fontId="16" type="noConversion"/>
  </si>
  <si>
    <t>11/19 RESURRENDER</t>
    <phoneticPr fontId="16" type="noConversion"/>
  </si>
  <si>
    <t>TGHU6430407</t>
    <phoneticPr fontId="16" type="noConversion"/>
  </si>
  <si>
    <t>HAL097371</t>
    <phoneticPr fontId="16" type="noConversion"/>
  </si>
  <si>
    <t>HLHU8344930</t>
    <phoneticPr fontId="16" type="noConversion"/>
  </si>
  <si>
    <t>HAL097313</t>
    <phoneticPr fontId="16" type="noConversion"/>
  </si>
  <si>
    <t>TEMU7549180</t>
    <phoneticPr fontId="16" type="noConversion"/>
  </si>
  <si>
    <t>HASLK01241102031</t>
    <phoneticPr fontId="16" type="noConversion"/>
  </si>
  <si>
    <t>HLHU8102052</t>
    <phoneticPr fontId="16" type="noConversion"/>
  </si>
  <si>
    <t>HLHU6401136</t>
    <phoneticPr fontId="16" type="noConversion"/>
  </si>
  <si>
    <t>HASLK01241102036</t>
    <phoneticPr fontId="16" type="noConversion"/>
  </si>
  <si>
    <t>12048-24-513620X</t>
    <phoneticPr fontId="16" type="noConversion"/>
  </si>
  <si>
    <t>부킹 캔슬</t>
    <phoneticPr fontId="16" type="noConversion"/>
  </si>
  <si>
    <t>부킹 컨펌 x</t>
    <phoneticPr fontId="16" type="noConversion"/>
  </si>
  <si>
    <t>11/20 비엘 정정:화주 청구</t>
    <phoneticPr fontId="16" type="noConversion"/>
  </si>
  <si>
    <t>OOCL / LODESTAR</t>
    <phoneticPr fontId="16" type="noConversion"/>
  </si>
  <si>
    <t>송금 完</t>
    <phoneticPr fontId="16" type="noConversion"/>
  </si>
  <si>
    <t>11/21 입금 完</t>
    <phoneticPr fontId="16" type="noConversion"/>
  </si>
  <si>
    <t>프리타임 11/21 연장 승인 完</t>
    <phoneticPr fontId="16" type="noConversion"/>
  </si>
  <si>
    <t>BKG : 2751431760</t>
    <phoneticPr fontId="16" type="noConversion"/>
  </si>
  <si>
    <t>코피노 실중량 전송 요청함</t>
    <phoneticPr fontId="16" type="noConversion"/>
  </si>
  <si>
    <t>LOS ANDES BRIDGE 212S</t>
    <phoneticPr fontId="16" type="noConversion"/>
  </si>
  <si>
    <t>BKG : SELEN6403502</t>
    <phoneticPr fontId="16" type="noConversion"/>
  </si>
  <si>
    <t>BKG : SELEN6403503</t>
    <phoneticPr fontId="16" type="noConversion"/>
  </si>
  <si>
    <t>BKG : SELEN6403504</t>
    <phoneticPr fontId="16" type="noConversion"/>
  </si>
  <si>
    <t>O</t>
    <phoneticPr fontId="16" type="noConversion"/>
  </si>
  <si>
    <t>11/26 작업</t>
    <phoneticPr fontId="16" type="noConversion"/>
  </si>
  <si>
    <t>쇼링비 48만 (부가세 별도)</t>
    <phoneticPr fontId="16" type="noConversion"/>
  </si>
  <si>
    <t>SONATA</t>
    <phoneticPr fontId="16" type="noConversion"/>
  </si>
  <si>
    <t>KMHE5411BGA038279</t>
    <phoneticPr fontId="16" type="noConversion"/>
  </si>
  <si>
    <t>K5</t>
    <phoneticPr fontId="16" type="noConversion"/>
  </si>
  <si>
    <t>KNAGX411BGA061418</t>
    <phoneticPr fontId="16" type="noConversion"/>
  </si>
  <si>
    <t>SORENTO</t>
    <phoneticPr fontId="16" type="noConversion"/>
  </si>
  <si>
    <t>KNAPS81ABGA231644</t>
    <phoneticPr fontId="16" type="noConversion"/>
  </si>
  <si>
    <t>KNAPS81ABKA546120</t>
    <phoneticPr fontId="16" type="noConversion"/>
  </si>
  <si>
    <t>K3</t>
    <phoneticPr fontId="16" type="noConversion"/>
  </si>
  <si>
    <t>KNAFK412BFA927755</t>
    <phoneticPr fontId="16" type="noConversion"/>
  </si>
  <si>
    <t>ACCENT</t>
    <phoneticPr fontId="16" type="noConversion"/>
  </si>
  <si>
    <t>KMHCS41BEHU136027</t>
    <phoneticPr fontId="16" type="noConversion"/>
  </si>
  <si>
    <t>SORENTO</t>
    <phoneticPr fontId="16" type="noConversion"/>
  </si>
  <si>
    <t>KNAPS81ABHA284318</t>
    <phoneticPr fontId="16" type="noConversion"/>
  </si>
  <si>
    <t>PALISADE</t>
    <phoneticPr fontId="16" type="noConversion"/>
  </si>
  <si>
    <t>KMHR281ABKU028461</t>
    <phoneticPr fontId="16" type="noConversion"/>
  </si>
  <si>
    <t>O</t>
    <phoneticPr fontId="16" type="noConversion"/>
  </si>
  <si>
    <t>O</t>
    <phoneticPr fontId="16" type="noConversion"/>
  </si>
  <si>
    <t>SI : 488542763</t>
    <phoneticPr fontId="16" type="noConversion"/>
  </si>
  <si>
    <t>43274-24-269938X</t>
    <phoneticPr fontId="16" type="noConversion"/>
  </si>
  <si>
    <t>김포만 캐리어</t>
    <phoneticPr fontId="16" type="noConversion"/>
  </si>
  <si>
    <t>24627-24-106901X</t>
    <phoneticPr fontId="16" type="noConversion"/>
  </si>
  <si>
    <t>대당 3만</t>
    <phoneticPr fontId="16" type="noConversion"/>
  </si>
  <si>
    <t>24627-24-106902X</t>
    <phoneticPr fontId="16" type="noConversion"/>
  </si>
  <si>
    <r>
      <t xml:space="preserve">평택 - </t>
    </r>
    <r>
      <rPr>
        <b/>
        <sz val="14"/>
        <color rgb="FFFF0000"/>
        <rFont val="맑은 고딕"/>
        <family val="3"/>
        <charset val="129"/>
        <scheme val="minor"/>
      </rPr>
      <t>르완다</t>
    </r>
    <r>
      <rPr>
        <b/>
        <sz val="14"/>
        <rFont val="맑은 고딕"/>
        <family val="3"/>
        <charset val="129"/>
        <scheme val="minor"/>
      </rPr>
      <t>, 앙골라</t>
    </r>
    <phoneticPr fontId="16" type="noConversion"/>
  </si>
  <si>
    <t>HASLK01241101927</t>
    <phoneticPr fontId="16" type="noConversion"/>
  </si>
  <si>
    <t>CNEE INV : C431</t>
    <phoneticPr fontId="16" type="noConversion"/>
  </si>
  <si>
    <t>DJLU5700208</t>
    <phoneticPr fontId="16" type="noConversion"/>
  </si>
  <si>
    <t>딜레이 전6)SITC SHANGHAI 2428S</t>
  </si>
  <si>
    <t>딜레이 전7)SITC HAINAN 2430S</t>
  </si>
  <si>
    <t>딜레이 전8)SITC SHANGHAI 2430S</t>
    <phoneticPr fontId="16" type="noConversion"/>
  </si>
  <si>
    <t>SITC HENGDE 2432S</t>
    <phoneticPr fontId="16" type="noConversion"/>
  </si>
  <si>
    <t>KMHS281BBLU246330</t>
  </si>
  <si>
    <t>KMHLM41EEMU074888</t>
  </si>
  <si>
    <t>KMHL141EBLA001166</t>
  </si>
  <si>
    <t>KMHL141EBLA001384</t>
  </si>
  <si>
    <t>12778-24-111440X</t>
    <phoneticPr fontId="16" type="noConversion"/>
  </si>
  <si>
    <t>43274-24-138602X</t>
    <phoneticPr fontId="16" type="noConversion"/>
  </si>
  <si>
    <t>O</t>
    <phoneticPr fontId="16" type="noConversion"/>
  </si>
  <si>
    <t>KMHS281BBLU212427</t>
    <phoneticPr fontId="16" type="noConversion"/>
  </si>
  <si>
    <t>KMHLL41EEMU185593</t>
    <phoneticPr fontId="16" type="noConversion"/>
  </si>
  <si>
    <t>KMHL141EBLA001262</t>
    <phoneticPr fontId="16" type="noConversion"/>
  </si>
  <si>
    <t>KMHL141EBLA001507</t>
    <phoneticPr fontId="16" type="noConversion"/>
  </si>
  <si>
    <t>12778-24-111436X</t>
    <phoneticPr fontId="16" type="noConversion"/>
  </si>
  <si>
    <t>KMHLL41EEMU037926</t>
    <phoneticPr fontId="16" type="noConversion"/>
  </si>
  <si>
    <t>KMHLL41EEMU186253</t>
    <phoneticPr fontId="16" type="noConversion"/>
  </si>
  <si>
    <t>KMHL141EBLA001381</t>
    <phoneticPr fontId="16" type="noConversion"/>
  </si>
  <si>
    <t>KMHL141EBLA001487</t>
    <phoneticPr fontId="16" type="noConversion"/>
  </si>
  <si>
    <t>12778-24-111431X</t>
    <phoneticPr fontId="16" type="noConversion"/>
  </si>
  <si>
    <t>KNAPN813BLK858569</t>
  </si>
  <si>
    <t>12048-24-924856X</t>
    <phoneticPr fontId="16" type="noConversion"/>
  </si>
  <si>
    <t>KNAPN813BLK856239</t>
  </si>
  <si>
    <t>12048-24-602969X</t>
    <phoneticPr fontId="16" type="noConversion"/>
  </si>
  <si>
    <t>12048-24-513952X</t>
    <phoneticPr fontId="16" type="noConversion"/>
  </si>
  <si>
    <t>12048-24-924854X</t>
    <phoneticPr fontId="16" type="noConversion"/>
  </si>
  <si>
    <t>프리타임 11/25 연장 요청 完</t>
    <phoneticPr fontId="16" type="noConversion"/>
  </si>
  <si>
    <t>SKHU9109779</t>
  </si>
  <si>
    <t>HAL097160</t>
  </si>
  <si>
    <t>HAL097161</t>
  </si>
  <si>
    <t>KMHR281ADMU229941</t>
  </si>
  <si>
    <t>KMHF141DBLA397929</t>
  </si>
  <si>
    <t>KNANB81BBMS044733</t>
  </si>
  <si>
    <t>KMHJC81BGNU164090</t>
  </si>
  <si>
    <t>KMHR381ABMU190134</t>
  </si>
  <si>
    <t>KNARL81BGMA059057</t>
  </si>
  <si>
    <t>KNAPT81BGNK039962</t>
  </si>
  <si>
    <t>KNAPG81ABLA638651</t>
  </si>
  <si>
    <t>KMHS281HGNU424636</t>
  </si>
  <si>
    <t>KNARF81BGNA135982</t>
  </si>
  <si>
    <t>KMHS281ABKU053417</t>
  </si>
  <si>
    <t>KMHL141EBLA049684</t>
  </si>
  <si>
    <t>KMHL141EBLA007803</t>
  </si>
  <si>
    <t>KMHL141EBLA011200</t>
  </si>
  <si>
    <t>O</t>
    <phoneticPr fontId="16" type="noConversion"/>
  </si>
  <si>
    <t>프리타임 11/26 연장 요청 完</t>
    <phoneticPr fontId="16" type="noConversion"/>
  </si>
  <si>
    <t>HASLK01241102026</t>
    <phoneticPr fontId="16" type="noConversion"/>
  </si>
  <si>
    <t>HASLK01241102599</t>
    <phoneticPr fontId="16" type="noConversion"/>
  </si>
  <si>
    <t>11/26 입금 完</t>
    <phoneticPr fontId="16" type="noConversion"/>
  </si>
  <si>
    <t>KIXX G SP 5W30 4/4L</t>
    <phoneticPr fontId="16" type="noConversion"/>
  </si>
  <si>
    <t>KIXX G SP 5W30 12/1L</t>
    <phoneticPr fontId="16" type="noConversion"/>
  </si>
  <si>
    <t>KIXX D1 C2C3 5W30 3/6L</t>
    <phoneticPr fontId="16" type="noConversion"/>
  </si>
  <si>
    <t>KIXX D1 C2C3 5W30 12/1L</t>
    <phoneticPr fontId="16" type="noConversion"/>
  </si>
  <si>
    <t>940 UNITS
14,950 KG</t>
    <phoneticPr fontId="16" type="noConversion"/>
  </si>
  <si>
    <t>HAL097432</t>
    <phoneticPr fontId="16" type="noConversion"/>
  </si>
  <si>
    <t>CNEE INV : C432</t>
    <phoneticPr fontId="16" type="noConversion"/>
  </si>
  <si>
    <t>롤오버 전)XIN MING ZHOU 20 4042UW</t>
    <phoneticPr fontId="16" type="noConversion"/>
  </si>
  <si>
    <t>ANBIEN SKY 0XSLPS1MA</t>
    <phoneticPr fontId="16" type="noConversion"/>
  </si>
  <si>
    <t>KMHCT41BEFU896055</t>
  </si>
  <si>
    <t>프리타임 11/26 연장 승인 完</t>
    <phoneticPr fontId="16" type="noConversion"/>
  </si>
  <si>
    <t>KMTC TAIPEIS 2414S</t>
    <phoneticPr fontId="16" type="noConversion"/>
  </si>
  <si>
    <t>DOC : 12/02 AM</t>
    <phoneticPr fontId="16" type="noConversion"/>
  </si>
  <si>
    <t>BKG : HASLK01241109373</t>
    <phoneticPr fontId="16" type="noConversion"/>
  </si>
  <si>
    <t>BKG : HASLK01241109374</t>
    <phoneticPr fontId="16" type="noConversion"/>
  </si>
  <si>
    <t>12048-24-924944X</t>
    <phoneticPr fontId="16" type="noConversion"/>
  </si>
  <si>
    <t>44475-24-110416X</t>
    <phoneticPr fontId="16" type="noConversion"/>
  </si>
  <si>
    <t>44475-24-110424X</t>
    <phoneticPr fontId="16" type="noConversion"/>
  </si>
  <si>
    <t>44475-24-110426X</t>
    <phoneticPr fontId="16" type="noConversion"/>
  </si>
  <si>
    <t>O</t>
    <phoneticPr fontId="16" type="noConversion"/>
  </si>
  <si>
    <t>SEGU5848312</t>
    <phoneticPr fontId="16" type="noConversion"/>
  </si>
  <si>
    <t>24H0420360</t>
    <phoneticPr fontId="16" type="noConversion"/>
  </si>
  <si>
    <t>CAIU9985954</t>
    <phoneticPr fontId="16" type="noConversion"/>
  </si>
  <si>
    <t>24H0420359</t>
    <phoneticPr fontId="16" type="noConversion"/>
  </si>
  <si>
    <t>HASLK01241102027</t>
    <phoneticPr fontId="16" type="noConversion"/>
  </si>
  <si>
    <t>HASLK01241102028</t>
    <phoneticPr fontId="16" type="noConversion"/>
  </si>
  <si>
    <t>HASLK01241102030</t>
    <phoneticPr fontId="16" type="noConversion"/>
  </si>
  <si>
    <t>HASLK01241102032</t>
    <phoneticPr fontId="16" type="noConversion"/>
  </si>
  <si>
    <t>HASLK01241102035</t>
    <phoneticPr fontId="16" type="noConversion"/>
  </si>
  <si>
    <t>SKHU6329471</t>
    <phoneticPr fontId="16" type="noConversion"/>
  </si>
  <si>
    <t>HAL097378</t>
    <phoneticPr fontId="16" type="noConversion"/>
  </si>
  <si>
    <t>HLHU8449756</t>
    <phoneticPr fontId="16" type="noConversion"/>
  </si>
  <si>
    <t>HAL097268</t>
    <phoneticPr fontId="16" type="noConversion"/>
  </si>
  <si>
    <t>HAL109779</t>
    <phoneticPr fontId="16" type="noConversion"/>
  </si>
  <si>
    <t>HAL109796</t>
    <phoneticPr fontId="16" type="noConversion"/>
  </si>
  <si>
    <t>HLHU6405105</t>
    <phoneticPr fontId="16" type="noConversion"/>
  </si>
  <si>
    <t>BMOU6136362</t>
    <phoneticPr fontId="16" type="noConversion"/>
  </si>
  <si>
    <t>HAL097372</t>
    <phoneticPr fontId="16" type="noConversion"/>
  </si>
  <si>
    <t>HASLK01241104830</t>
    <phoneticPr fontId="16" type="noConversion"/>
  </si>
  <si>
    <t>HASLK01241104836</t>
  </si>
  <si>
    <t>HASLK01241104837</t>
  </si>
  <si>
    <t>HASLK01241104838</t>
  </si>
  <si>
    <t>HAL097158</t>
    <phoneticPr fontId="16" type="noConversion"/>
  </si>
  <si>
    <t>TCNU7568132</t>
  </si>
  <si>
    <t>HAL097153</t>
  </si>
  <si>
    <t>TCNU7785647</t>
  </si>
  <si>
    <t>TCNU4191317</t>
  </si>
  <si>
    <t>HAL097106</t>
    <phoneticPr fontId="16" type="noConversion"/>
  </si>
  <si>
    <t>캐리어 : 3만</t>
    <phoneticPr fontId="16" type="noConversion"/>
  </si>
  <si>
    <t>대당 1.5</t>
    <phoneticPr fontId="16" type="noConversion"/>
  </si>
  <si>
    <t>프로 / 동화</t>
    <phoneticPr fontId="16" type="noConversion"/>
  </si>
  <si>
    <t>11/28 작업</t>
    <phoneticPr fontId="16" type="noConversion"/>
  </si>
  <si>
    <t>11/27 SUR</t>
    <phoneticPr fontId="16" type="noConversion"/>
  </si>
  <si>
    <t>나세르 / 이레</t>
    <phoneticPr fontId="16" type="noConversion"/>
  </si>
  <si>
    <t>함자 (HJS)</t>
    <phoneticPr fontId="16" type="noConversion"/>
  </si>
  <si>
    <t>체크 마감 : 12/03 AM</t>
    <phoneticPr fontId="16" type="noConversion"/>
  </si>
  <si>
    <t>HASLK01241104235</t>
    <phoneticPr fontId="16" type="noConversion"/>
  </si>
  <si>
    <t>HASLK01241104231</t>
    <phoneticPr fontId="16" type="noConversion"/>
  </si>
  <si>
    <t>KMHF141DBLA392920</t>
    <phoneticPr fontId="16" type="noConversion"/>
  </si>
  <si>
    <t>12048-24-924852X</t>
    <phoneticPr fontId="16" type="noConversion"/>
  </si>
  <si>
    <t>SKHU9811321</t>
    <phoneticPr fontId="16" type="noConversion"/>
  </si>
  <si>
    <t>완하이/골드웨이브</t>
    <phoneticPr fontId="16" type="noConversion"/>
  </si>
  <si>
    <t>KMHL141EBLA003220</t>
  </si>
  <si>
    <t>KMHLL41EEMU062534</t>
  </si>
  <si>
    <t>KMHLL41EEMU124506</t>
  </si>
  <si>
    <t>캐리어 : X</t>
    <phoneticPr fontId="16" type="noConversion"/>
  </si>
  <si>
    <t>캐리어 18만 (부가세 별도)</t>
    <phoneticPr fontId="16" type="noConversion"/>
  </si>
  <si>
    <t>캐리어 12만 (부가세 별도)</t>
    <phoneticPr fontId="16" type="noConversion"/>
  </si>
  <si>
    <t>캐리어 X</t>
    <phoneticPr fontId="16" type="noConversion"/>
  </si>
  <si>
    <t>WAN HAI 317 S226</t>
    <phoneticPr fontId="16" type="noConversion"/>
  </si>
  <si>
    <t>BKG : 005EX38029</t>
    <phoneticPr fontId="16" type="noConversion"/>
  </si>
  <si>
    <t>DOC : 12/05 FULL</t>
    <phoneticPr fontId="16" type="noConversion"/>
  </si>
  <si>
    <t>프리타임 11/28 연장 승인 完</t>
    <phoneticPr fontId="16" type="noConversion"/>
  </si>
  <si>
    <t>CULU6033970</t>
    <phoneticPr fontId="16" type="noConversion"/>
  </si>
  <si>
    <t>SIPUSKRA24000203</t>
    <phoneticPr fontId="16" type="noConversion"/>
  </si>
  <si>
    <t>WDDHF8CB4EA986573</t>
    <phoneticPr fontId="16" type="noConversion"/>
  </si>
  <si>
    <t>캐리어 인엑스-&gt;명성-&gt;나린</t>
    <phoneticPr fontId="16" type="noConversion"/>
  </si>
  <si>
    <t>쇼링비 48만원 (부가세 별도)</t>
    <phoneticPr fontId="16" type="noConversion"/>
  </si>
  <si>
    <t>KRAR19919</t>
  </si>
  <si>
    <t>KRAR19975</t>
  </si>
  <si>
    <t>TRHU6739656</t>
    <phoneticPr fontId="16" type="noConversion"/>
  </si>
  <si>
    <t>KMHFF41RBGA502281</t>
    <phoneticPr fontId="16" type="noConversion"/>
  </si>
  <si>
    <t>ACCENT</t>
    <phoneticPr fontId="16" type="noConversion"/>
  </si>
  <si>
    <t>GRANDEUR</t>
    <phoneticPr fontId="16" type="noConversion"/>
  </si>
  <si>
    <t>ONEYSELEN6403504</t>
    <phoneticPr fontId="16" type="noConversion"/>
  </si>
  <si>
    <t>HAL097356</t>
  </si>
  <si>
    <t>KNAPH81ADFA099364</t>
    <phoneticPr fontId="16" type="noConversion"/>
  </si>
  <si>
    <t>KNAPK81ABGA269929</t>
    <phoneticPr fontId="16" type="noConversion"/>
  </si>
  <si>
    <t>KMHSW81UDGU646131</t>
    <phoneticPr fontId="16" type="noConversion"/>
  </si>
  <si>
    <t>KMHR281ABMU223678</t>
    <phoneticPr fontId="16" type="noConversion"/>
  </si>
  <si>
    <t>KMHCT51UGGU247951</t>
    <phoneticPr fontId="16" type="noConversion"/>
  </si>
  <si>
    <t>KMHDG41DBGU593385</t>
    <phoneticPr fontId="16" type="noConversion"/>
  </si>
  <si>
    <t>KMHSW81UBJU818823</t>
    <phoneticPr fontId="16" type="noConversion"/>
  </si>
  <si>
    <t>KNAPS81BBFA105535</t>
    <phoneticPr fontId="16" type="noConversion"/>
  </si>
  <si>
    <t>KMHH251AGHU002409</t>
    <phoneticPr fontId="16" type="noConversion"/>
  </si>
  <si>
    <t>KMHE341CBGA232632</t>
    <phoneticPr fontId="16" type="noConversion"/>
  </si>
  <si>
    <t>KRAR19983</t>
    <phoneticPr fontId="16" type="noConversion"/>
  </si>
  <si>
    <t>12778-24-111782X</t>
    <phoneticPr fontId="16" type="noConversion"/>
  </si>
  <si>
    <t>43274-24-138724X</t>
    <phoneticPr fontId="16" type="noConversion"/>
  </si>
  <si>
    <t>O</t>
    <phoneticPr fontId="16" type="noConversion"/>
  </si>
  <si>
    <t>프리타임 11/28 연장 요청 完</t>
    <phoneticPr fontId="16" type="noConversion"/>
  </si>
  <si>
    <t>11/28 WAYBILL</t>
    <phoneticPr fontId="16" type="noConversion"/>
  </si>
  <si>
    <t>흥아/라임</t>
    <phoneticPr fontId="16" type="noConversion"/>
  </si>
  <si>
    <t>SAWASDEE RIGEL 2414S</t>
    <phoneticPr fontId="16" type="noConversion"/>
  </si>
  <si>
    <t>프리타임 11/29 연장 승인 完</t>
    <phoneticPr fontId="16" type="noConversion"/>
  </si>
  <si>
    <t>KMHLM41EEMU145155</t>
    <phoneticPr fontId="16" type="noConversion"/>
  </si>
  <si>
    <t>11/29 입금 完</t>
    <phoneticPr fontId="16" type="noConversion"/>
  </si>
  <si>
    <t>$140/CBM</t>
    <phoneticPr fontId="16" type="noConversion"/>
  </si>
  <si>
    <t>ALL-IN</t>
    <phoneticPr fontId="16" type="noConversion"/>
  </si>
  <si>
    <t>MV CARNATION ACE V.0095A</t>
    <phoneticPr fontId="16" type="noConversion"/>
  </si>
  <si>
    <t>O</t>
    <phoneticPr fontId="16" type="noConversion"/>
  </si>
  <si>
    <t>PIRT 01606020</t>
    <phoneticPr fontId="16" type="noConversion"/>
  </si>
  <si>
    <t>CMAU6273115</t>
    <phoneticPr fontId="16" type="noConversion"/>
  </si>
  <si>
    <t>ADAMS 451S</t>
    <phoneticPr fontId="16" type="noConversion"/>
  </si>
  <si>
    <t>DOC : 12/12 3PM</t>
    <phoneticPr fontId="16" type="noConversion"/>
  </si>
  <si>
    <t>BKG : 247443684</t>
    <phoneticPr fontId="16" type="noConversion"/>
  </si>
  <si>
    <t>머스크/상명해운</t>
    <phoneticPr fontId="16" type="noConversion"/>
  </si>
  <si>
    <t>HJIT 02012016</t>
    <phoneticPr fontId="16" type="noConversion"/>
  </si>
  <si>
    <t>흥아/라임</t>
  </si>
  <si>
    <t>HASLK01241104234</t>
    <phoneticPr fontId="16" type="noConversion"/>
  </si>
  <si>
    <t>JUX8519</t>
    <phoneticPr fontId="16" type="noConversion"/>
  </si>
  <si>
    <t>HASLK01241104835</t>
    <phoneticPr fontId="16" type="noConversion"/>
  </si>
  <si>
    <t>12/10 작업</t>
    <phoneticPr fontId="16" type="noConversion"/>
  </si>
  <si>
    <t>프로 / 동화</t>
    <phoneticPr fontId="16" type="noConversion"/>
  </si>
  <si>
    <t>12/04 작업</t>
    <phoneticPr fontId="16" type="noConversion"/>
  </si>
  <si>
    <t>HASLK01241102845</t>
    <phoneticPr fontId="16" type="noConversion"/>
  </si>
  <si>
    <t>12/02 WAYBILL</t>
    <phoneticPr fontId="16" type="noConversion"/>
  </si>
  <si>
    <t>SRT</t>
    <phoneticPr fontId="16" type="noConversion"/>
  </si>
  <si>
    <t>MSC</t>
    <phoneticPr fontId="16" type="noConversion"/>
  </si>
  <si>
    <t>INV : SRT</t>
    <phoneticPr fontId="16" type="noConversion"/>
  </si>
  <si>
    <t>RK 캐리어</t>
    <phoneticPr fontId="16" type="noConversion"/>
  </si>
  <si>
    <t>BMW 420D</t>
  </si>
  <si>
    <t>MSC REN V HW449A</t>
    <phoneticPr fontId="16" type="noConversion"/>
  </si>
  <si>
    <t>12/09 캐리어</t>
    <phoneticPr fontId="16" type="noConversion"/>
  </si>
  <si>
    <t>11/28 -&gt; 12/02 작업</t>
    <phoneticPr fontId="16" type="noConversion"/>
  </si>
  <si>
    <t>JTHBK1GG0D2021936</t>
  </si>
  <si>
    <t>JTHBK1EG1B2442192</t>
  </si>
  <si>
    <t>DOC : 12/09 AM</t>
    <phoneticPr fontId="16" type="noConversion"/>
  </si>
  <si>
    <t>12/03 작업</t>
    <phoneticPr fontId="16" type="noConversion"/>
  </si>
  <si>
    <t>SIPUSKRA24000204</t>
    <phoneticPr fontId="16" type="noConversion"/>
  </si>
  <si>
    <t>BKG : 096KR0966483</t>
    <phoneticPr fontId="16" type="noConversion"/>
  </si>
  <si>
    <t>O</t>
    <phoneticPr fontId="16" type="noConversion"/>
  </si>
  <si>
    <t>VGM</t>
    <phoneticPr fontId="16" type="noConversion"/>
  </si>
  <si>
    <t>LOI</t>
    <phoneticPr fontId="16" type="noConversion"/>
  </si>
  <si>
    <t>ICT 02077002</t>
    <phoneticPr fontId="16" type="noConversion"/>
  </si>
  <si>
    <t>ALTIMA</t>
    <phoneticPr fontId="16" type="noConversion"/>
  </si>
  <si>
    <t>K5</t>
    <phoneticPr fontId="16" type="noConversion"/>
  </si>
  <si>
    <t>ES350</t>
    <phoneticPr fontId="16" type="noConversion"/>
  </si>
  <si>
    <t>STAREX</t>
    <phoneticPr fontId="16" type="noConversion"/>
  </si>
  <si>
    <t>KMJWA37KBFU768584</t>
    <phoneticPr fontId="16" type="noConversion"/>
  </si>
  <si>
    <t>43274-24-341025X</t>
    <phoneticPr fontId="16" type="noConversion"/>
  </si>
  <si>
    <t>KMTC TAIPEIS 2414S</t>
    <phoneticPr fontId="16" type="noConversion"/>
  </si>
  <si>
    <t>DOC : 12/18 AM</t>
    <phoneticPr fontId="16" type="noConversion"/>
  </si>
  <si>
    <t>DOC : 12/03 AM</t>
    <phoneticPr fontId="16" type="noConversion"/>
  </si>
  <si>
    <t>WDDHF3EB3EA921651</t>
  </si>
  <si>
    <t>KMHD641EELU027171</t>
  </si>
  <si>
    <t>40659-24-700594X</t>
    <phoneticPr fontId="16" type="noConversion"/>
  </si>
  <si>
    <t>프리타임 12/03 연장 요청 完</t>
    <phoneticPr fontId="16" type="noConversion"/>
  </si>
  <si>
    <t>BKG : HASLK01241110697</t>
    <phoneticPr fontId="16" type="noConversion"/>
  </si>
  <si>
    <t>BKG : HASLK01241200101</t>
    <phoneticPr fontId="16" type="noConversion"/>
  </si>
  <si>
    <t>43274-24-341041X</t>
    <phoneticPr fontId="16" type="noConversion"/>
  </si>
  <si>
    <t>KNAE351ABLS086646</t>
    <phoneticPr fontId="16" type="noConversion"/>
  </si>
  <si>
    <t>ONEU0126090</t>
    <phoneticPr fontId="16" type="noConversion"/>
  </si>
  <si>
    <t>인천 - 이란 - 바쿠</t>
  </si>
  <si>
    <t>계근해야 됨</t>
    <phoneticPr fontId="16" type="noConversion"/>
  </si>
  <si>
    <t>VOLTA / 대한</t>
  </si>
  <si>
    <t>무슬리마 / 이레</t>
    <phoneticPr fontId="16" type="noConversion"/>
  </si>
  <si>
    <t>글로벌오토</t>
    <phoneticPr fontId="16" type="noConversion"/>
  </si>
  <si>
    <t>1N4AL2AP6BC116829</t>
    <phoneticPr fontId="16" type="noConversion"/>
  </si>
  <si>
    <t>KNAGU416BGA101426</t>
    <phoneticPr fontId="16" type="noConversion"/>
  </si>
  <si>
    <t>43274-24-227545X</t>
    <phoneticPr fontId="16" type="noConversion"/>
  </si>
  <si>
    <t>BKG : VSSBAK24121626</t>
    <phoneticPr fontId="16" type="noConversion"/>
  </si>
  <si>
    <t>ASL QINGDAO 2420S</t>
    <phoneticPr fontId="16" type="noConversion"/>
  </si>
  <si>
    <t>장비픽업 선사코드 VUX, 반입코드 VSS / 반입포트코드 : CNTAO</t>
    <phoneticPr fontId="16" type="noConversion"/>
  </si>
  <si>
    <t>코피노 전송 중량 별도 안내</t>
    <phoneticPr fontId="16" type="noConversion"/>
  </si>
  <si>
    <t>13244-24-104744X</t>
    <phoneticPr fontId="16" type="noConversion"/>
  </si>
  <si>
    <t>HLHU6421220</t>
    <phoneticPr fontId="16" type="noConversion"/>
  </si>
  <si>
    <t>HLHU8203680</t>
    <phoneticPr fontId="16" type="noConversion"/>
  </si>
  <si>
    <t>SKHU6200930</t>
    <phoneticPr fontId="16" type="noConversion"/>
  </si>
  <si>
    <t>40659-24-405512X</t>
    <phoneticPr fontId="16" type="noConversion"/>
  </si>
  <si>
    <t>OOCU8411333</t>
    <phoneticPr fontId="16" type="noConversion"/>
  </si>
  <si>
    <t>JTHBE96SX70014990</t>
    <phoneticPr fontId="16" type="noConversion"/>
  </si>
  <si>
    <t>HMM EMERALD 005E</t>
    <phoneticPr fontId="16" type="noConversion"/>
  </si>
  <si>
    <t>캐리어 : 화주청구</t>
    <phoneticPr fontId="16" type="noConversion"/>
  </si>
  <si>
    <t>BKG : SELEP7597800</t>
    <phoneticPr fontId="16" type="noConversion"/>
  </si>
  <si>
    <t>BKG : SELEP7597802</t>
    <phoneticPr fontId="16" type="noConversion"/>
  </si>
  <si>
    <t>BKG : SELEQ7682400</t>
    <phoneticPr fontId="16" type="noConversion"/>
  </si>
  <si>
    <t>DOC : 12/17 AM</t>
    <phoneticPr fontId="16" type="noConversion"/>
  </si>
  <si>
    <t>O</t>
    <phoneticPr fontId="16" type="noConversion"/>
  </si>
  <si>
    <t>알리 : 82-10-5756-0951</t>
    <phoneticPr fontId="16" type="noConversion"/>
  </si>
  <si>
    <t>SKHU9541519</t>
    <phoneticPr fontId="16" type="noConversion"/>
  </si>
  <si>
    <t>SKHU6470659</t>
    <phoneticPr fontId="16" type="noConversion"/>
  </si>
  <si>
    <t>APHU6315932</t>
    <phoneticPr fontId="16" type="noConversion"/>
  </si>
  <si>
    <t>딜레이전) OOCL AMERICA 175N</t>
    <phoneticPr fontId="16" type="noConversion"/>
  </si>
  <si>
    <t>WAN HAI 517 N085</t>
    <phoneticPr fontId="16" type="noConversion"/>
  </si>
  <si>
    <t>SNCT 프리타임 10일</t>
    <phoneticPr fontId="16" type="noConversion"/>
  </si>
  <si>
    <t>TCNU7634949</t>
  </si>
  <si>
    <t>E200</t>
  </si>
  <si>
    <t>O</t>
    <phoneticPr fontId="16" type="noConversion"/>
  </si>
  <si>
    <t>프리타임 12/04 연장 승인 完</t>
    <phoneticPr fontId="16" type="noConversion"/>
  </si>
  <si>
    <t>DOC : 12/03 FULL</t>
    <phoneticPr fontId="16" type="noConversion"/>
  </si>
  <si>
    <t>DOC : 12/13 FULL</t>
    <phoneticPr fontId="16" type="noConversion"/>
  </si>
  <si>
    <t>OOCL 프리타임 10일</t>
    <phoneticPr fontId="16" type="noConversion"/>
  </si>
  <si>
    <t>BKG : 005EX38042</t>
    <phoneticPr fontId="16" type="noConversion"/>
  </si>
  <si>
    <t>WAN HAI 313 S255</t>
    <phoneticPr fontId="16" type="noConversion"/>
  </si>
  <si>
    <t>KMHLM41EEMU068760</t>
    <phoneticPr fontId="16" type="noConversion"/>
  </si>
  <si>
    <t>KMHL141EBLA001177</t>
    <phoneticPr fontId="16" type="noConversion"/>
  </si>
  <si>
    <t>KMHL141EBLA001901</t>
    <phoneticPr fontId="16" type="noConversion"/>
  </si>
  <si>
    <t>KMHLL41EEMU089261</t>
    <phoneticPr fontId="16" type="noConversion"/>
  </si>
  <si>
    <t>12778-24-120244X</t>
    <phoneticPr fontId="16" type="noConversion"/>
  </si>
  <si>
    <t>O</t>
    <phoneticPr fontId="16" type="noConversion"/>
  </si>
  <si>
    <t>ONEYSELEN6403502</t>
    <phoneticPr fontId="16" type="noConversion"/>
  </si>
  <si>
    <t>ONEYSELEN6403503</t>
    <phoneticPr fontId="16" type="noConversion"/>
  </si>
  <si>
    <t>TRHU5603520</t>
    <phoneticPr fontId="16" type="noConversion"/>
  </si>
  <si>
    <t>12/05 입금 完</t>
    <phoneticPr fontId="16" type="noConversion"/>
  </si>
  <si>
    <t>SEL1818867</t>
    <phoneticPr fontId="16" type="noConversion"/>
  </si>
  <si>
    <t>O</t>
    <phoneticPr fontId="16" type="noConversion"/>
  </si>
  <si>
    <t>12/05 WAYBILL</t>
    <phoneticPr fontId="16" type="noConversion"/>
  </si>
  <si>
    <t>GENESIS GV70</t>
  </si>
  <si>
    <t>USED PARTS - 115 UNITS (98 UNITS+15 UNITS + 2 UNITS)</t>
    <phoneticPr fontId="16" type="noConversion"/>
  </si>
  <si>
    <t>12/13 (금) 작업</t>
    <phoneticPr fontId="16" type="noConversion"/>
  </si>
  <si>
    <t>12/12 (목) 입고</t>
    <phoneticPr fontId="16" type="noConversion"/>
  </si>
  <si>
    <t>DOC : 12/17 FULL</t>
    <phoneticPr fontId="16" type="noConversion"/>
  </si>
  <si>
    <t>005EX38029</t>
    <phoneticPr fontId="16" type="noConversion"/>
  </si>
  <si>
    <t>SI</t>
    <phoneticPr fontId="16" type="noConversion"/>
  </si>
  <si>
    <t>SAMSUNG QM3</t>
    <phoneticPr fontId="16" type="noConversion"/>
  </si>
  <si>
    <t>VF12R3L1EFW719269</t>
  </si>
  <si>
    <t>1C4RJFJM1EC515037</t>
  </si>
  <si>
    <t>VF12R3L1EFW663117</t>
  </si>
  <si>
    <t>KNAPS81ADGA150603</t>
  </si>
  <si>
    <t>43274-24-503708X</t>
    <phoneticPr fontId="16" type="noConversion"/>
  </si>
  <si>
    <t>10484-24-108573X</t>
    <phoneticPr fontId="16" type="noConversion"/>
  </si>
  <si>
    <t>WJAXOTIC2412321B</t>
  </si>
  <si>
    <t>WJAXOTIC2412321C</t>
  </si>
  <si>
    <t>WJAXOTIC2412321D</t>
  </si>
  <si>
    <t>WJAXOTIC2412321A</t>
    <phoneticPr fontId="16" type="noConversion"/>
  </si>
  <si>
    <t>WJAXOTIC2412321A~E</t>
    <phoneticPr fontId="16" type="noConversion"/>
  </si>
  <si>
    <t>입고일 : 12/10~11 (화~수)</t>
    <phoneticPr fontId="16" type="noConversion"/>
  </si>
  <si>
    <t>체크 리스트 &amp; 쉬핑 마크 전달 유무 : 有</t>
    <phoneticPr fontId="16" type="noConversion"/>
  </si>
  <si>
    <t>계근 중량</t>
    <phoneticPr fontId="16" type="noConversion"/>
  </si>
  <si>
    <t>엠티 상차지 : SNCT</t>
    <phoneticPr fontId="16" type="noConversion"/>
  </si>
  <si>
    <t>BKG : VSS24121641</t>
    <phoneticPr fontId="16" type="noConversion"/>
  </si>
  <si>
    <t>O</t>
    <phoneticPr fontId="16" type="noConversion"/>
  </si>
  <si>
    <t>화주 진행</t>
    <phoneticPr fontId="16" type="noConversion"/>
  </si>
  <si>
    <t>12/10 작업</t>
    <phoneticPr fontId="16" type="noConversion"/>
  </si>
  <si>
    <t>나세르 / 기산</t>
    <phoneticPr fontId="16" type="noConversion"/>
  </si>
  <si>
    <t>WJAXOTIC2412321E</t>
    <phoneticPr fontId="16" type="noConversion"/>
  </si>
  <si>
    <t>HASLK01241109373</t>
    <phoneticPr fontId="16" type="noConversion"/>
  </si>
  <si>
    <t>계산서 : A244</t>
    <phoneticPr fontId="16" type="noConversion"/>
  </si>
  <si>
    <t>HASLK01241109374</t>
    <phoneticPr fontId="16" type="noConversion"/>
  </si>
  <si>
    <t>MSDU6581670</t>
  </si>
  <si>
    <t>O</t>
    <phoneticPr fontId="16" type="noConversion"/>
  </si>
  <si>
    <t>12/13 작업</t>
  </si>
  <si>
    <t>KMHS281BBKU160858</t>
  </si>
  <si>
    <t>JAGUAR XE</t>
  </si>
  <si>
    <t>SAJAB4BN6JCP42421</t>
  </si>
  <si>
    <t>WBA5A5101GG180232</t>
  </si>
  <si>
    <t>12/09 송금 完</t>
    <phoneticPr fontId="16" type="noConversion"/>
  </si>
  <si>
    <t>REQUEST 277284042</t>
    <phoneticPr fontId="16" type="noConversion"/>
  </si>
  <si>
    <t>RK</t>
    <phoneticPr fontId="28" type="noConversion"/>
  </si>
  <si>
    <t>O</t>
    <phoneticPr fontId="28" type="noConversion"/>
  </si>
  <si>
    <t>인천-아카바</t>
    <phoneticPr fontId="16" type="noConversion"/>
  </si>
  <si>
    <t>KMTC DALIAN 2411S</t>
    <phoneticPr fontId="28" type="noConversion"/>
  </si>
  <si>
    <t>PIL/골드웨이브</t>
    <phoneticPr fontId="28" type="noConversion"/>
  </si>
  <si>
    <t>PCIU8680007</t>
    <phoneticPr fontId="28" type="noConversion"/>
  </si>
  <si>
    <t>SF0562798</t>
    <phoneticPr fontId="28" type="noConversion"/>
  </si>
  <si>
    <t>SEL400474100</t>
    <phoneticPr fontId="28" type="noConversion"/>
  </si>
  <si>
    <t>MSFF24AQA11010</t>
    <phoneticPr fontId="28" type="noConversion"/>
  </si>
  <si>
    <t>11/25 이체증</t>
    <phoneticPr fontId="28" type="noConversion"/>
  </si>
  <si>
    <t>MORNING</t>
    <phoneticPr fontId="28" type="noConversion"/>
  </si>
  <si>
    <t>KNAB1918BMT699349</t>
    <phoneticPr fontId="28" type="noConversion"/>
  </si>
  <si>
    <t>BKG NO :  SEL400474100</t>
    <phoneticPr fontId="28" type="noConversion"/>
  </si>
  <si>
    <t>프로/동화</t>
    <phoneticPr fontId="28" type="noConversion"/>
  </si>
  <si>
    <t>12778-24-110186X/5/6700</t>
    <phoneticPr fontId="28" type="noConversion"/>
  </si>
  <si>
    <t>KNAB1918BMT711798</t>
    <phoneticPr fontId="28" type="noConversion"/>
  </si>
  <si>
    <t>AQABA,JORDAN</t>
    <phoneticPr fontId="28" type="noConversion"/>
  </si>
  <si>
    <t>MRN : 24KMTCKD05E (KRINC)</t>
    <phoneticPr fontId="28" type="noConversion"/>
  </si>
  <si>
    <t>작업일 : 11/10 (일)</t>
    <phoneticPr fontId="28" type="noConversion"/>
  </si>
  <si>
    <t>쇼링비 : 화주 청구</t>
    <phoneticPr fontId="28" type="noConversion"/>
  </si>
  <si>
    <t>43274-24-150476X/1/1235</t>
    <phoneticPr fontId="28" type="noConversion"/>
  </si>
  <si>
    <t>KNAB1918BMT699096</t>
    <phoneticPr fontId="28" type="noConversion"/>
  </si>
  <si>
    <t>CALL SIGN : D5YI9</t>
    <phoneticPr fontId="28" type="noConversion"/>
  </si>
  <si>
    <t>운송오더 : 11/4</t>
    <phoneticPr fontId="28" type="noConversion"/>
  </si>
  <si>
    <t>캐리어 : 명성 청구</t>
    <phoneticPr fontId="28" type="noConversion"/>
  </si>
  <si>
    <t>KNAB1918BMT698633</t>
    <phoneticPr fontId="28" type="noConversion"/>
  </si>
  <si>
    <t>운송료 : 20.5 만원</t>
    <phoneticPr fontId="28" type="noConversion"/>
  </si>
  <si>
    <t>KNAB1918BMT699416</t>
    <phoneticPr fontId="28" type="noConversion"/>
  </si>
  <si>
    <t>KNAB2518BMT724863</t>
    <phoneticPr fontId="28" type="noConversion"/>
  </si>
  <si>
    <t>반입지: SNCT 02012014</t>
    <phoneticPr fontId="28" type="noConversion"/>
  </si>
  <si>
    <t>서류마감 : 11/05 17:00</t>
    <phoneticPr fontId="28" type="noConversion"/>
  </si>
  <si>
    <t>STARSHIP MERCURY 2406S</t>
    <phoneticPr fontId="28" type="noConversion"/>
  </si>
  <si>
    <t>PCIU8774019</t>
    <phoneticPr fontId="28" type="noConversion"/>
  </si>
  <si>
    <t>SF0560557</t>
    <phoneticPr fontId="28" type="noConversion"/>
  </si>
  <si>
    <t>SEL400488200</t>
    <phoneticPr fontId="28" type="noConversion"/>
  </si>
  <si>
    <t>MSFF24AQA11030</t>
    <phoneticPr fontId="28" type="noConversion"/>
  </si>
  <si>
    <t>USED AUTO SPARE PARTS</t>
    <phoneticPr fontId="28" type="noConversion"/>
  </si>
  <si>
    <t>BKG NO :  SEL400488200</t>
    <phoneticPr fontId="28" type="noConversion"/>
  </si>
  <si>
    <t>김포(대곶)/이레</t>
    <phoneticPr fontId="28" type="noConversion"/>
  </si>
  <si>
    <t>10484-24-909631X/1/4170</t>
    <phoneticPr fontId="28" type="noConversion"/>
  </si>
  <si>
    <t>HS CODE : 870899</t>
    <phoneticPr fontId="28" type="noConversion"/>
  </si>
  <si>
    <t>MRN(KRINC): 24NSSLK073E </t>
    <phoneticPr fontId="28" type="noConversion"/>
  </si>
  <si>
    <t>작업일 : 11/16 (토) ~ 11/19 (화)</t>
    <phoneticPr fontId="28" type="noConversion"/>
  </si>
  <si>
    <t>CALL SIGN: 5LPI7</t>
    <phoneticPr fontId="28" type="noConversion"/>
  </si>
  <si>
    <t>운송오더 : 11/14</t>
    <phoneticPr fontId="28" type="noConversion"/>
  </si>
  <si>
    <t>캐리어 : 화주 청구</t>
    <phoneticPr fontId="28" type="noConversion"/>
  </si>
  <si>
    <t>김포시 대곶면 초원지리 495-23</t>
  </si>
  <si>
    <t>운송료 : 65 만원</t>
    <phoneticPr fontId="28" type="noConversion"/>
  </si>
  <si>
    <t>서류마감 : 11/19 17:00</t>
    <phoneticPr fontId="28" type="noConversion"/>
  </si>
  <si>
    <t>페트라</t>
    <phoneticPr fontId="28" type="noConversion"/>
  </si>
  <si>
    <t>WAN HAI 313 S255</t>
    <phoneticPr fontId="28" type="noConversion"/>
  </si>
  <si>
    <t>NIRO</t>
    <phoneticPr fontId="28" type="noConversion"/>
  </si>
  <si>
    <t>ADEL CHASSAN ADEL HAMADEH
PASSPORT NO . Q844307</t>
    <phoneticPr fontId="28" type="noConversion"/>
  </si>
  <si>
    <t>MILOS TRADING CO.,LTD
OTHMAN ABDALLAH YOUSEF TAILAKH</t>
    <phoneticPr fontId="28" type="noConversion"/>
  </si>
  <si>
    <t>R</t>
    <phoneticPr fontId="28" type="noConversion"/>
  </si>
  <si>
    <t>아나스</t>
    <phoneticPr fontId="28" type="noConversion"/>
  </si>
  <si>
    <t>PP</t>
    <phoneticPr fontId="28" type="noConversion"/>
  </si>
  <si>
    <t>인천-아카바</t>
    <phoneticPr fontId="28" type="noConversion"/>
  </si>
  <si>
    <t>MV AH SHIN V.2412</t>
    <phoneticPr fontId="28" type="noConversion"/>
  </si>
  <si>
    <t>CIG</t>
    <phoneticPr fontId="28" type="noConversion"/>
  </si>
  <si>
    <t>DOC CLOSING : 12월 5일 오후3시</t>
    <phoneticPr fontId="28" type="noConversion"/>
  </si>
  <si>
    <t>M.B/L NO. CIGSAQ2412208</t>
    <phoneticPr fontId="28" type="noConversion"/>
  </si>
  <si>
    <t>MRN NO. 24PLUSA494E</t>
    <phoneticPr fontId="28" type="noConversion"/>
  </si>
  <si>
    <t>캐리어 20추가청구</t>
  </si>
  <si>
    <t>EDI 마감 : 12/9 오후4시</t>
    <phoneticPr fontId="28" type="noConversion"/>
  </si>
  <si>
    <t>STAREX</t>
  </si>
  <si>
    <t>아나스
(4/6/0)</t>
    <phoneticPr fontId="28" type="noConversion"/>
  </si>
  <si>
    <t>MV GMT ASTRO V.2411</t>
    <phoneticPr fontId="28" type="noConversion"/>
  </si>
  <si>
    <t>GMTINCAQB241171</t>
    <phoneticPr fontId="28" type="noConversion"/>
  </si>
  <si>
    <t>MSFF24AQA11001</t>
    <phoneticPr fontId="28" type="noConversion"/>
  </si>
  <si>
    <t>KMHLM41EEMU231742</t>
  </si>
  <si>
    <t>DOC 마감 : 11/15 오후3시 (70대)</t>
  </si>
  <si>
    <t>MRN NO. 24PLUSA464E</t>
    <phoneticPr fontId="28" type="noConversion"/>
  </si>
  <si>
    <t>KNCSJZ76BPK731756</t>
  </si>
  <si>
    <t>M.B/L NO. CIGSAQ2411410</t>
    <phoneticPr fontId="28" type="noConversion"/>
  </si>
  <si>
    <t>KMHF341NBPA510056</t>
  </si>
  <si>
    <t>EDI 마감 : 11월18일 오후 4시까지</t>
  </si>
  <si>
    <t>K8</t>
  </si>
  <si>
    <t>KNAM741FBPA032634</t>
  </si>
  <si>
    <t>KNAM741FBPA053219</t>
  </si>
  <si>
    <t>KMJWA37KBKU016763</t>
  </si>
  <si>
    <t>KMJWA37KBKU035837</t>
  </si>
  <si>
    <t>KMJWA37KBKU071693</t>
  </si>
  <si>
    <t>KMJWA37KBKU996000</t>
  </si>
  <si>
    <t>도울무역
(4/0/2)</t>
  </si>
  <si>
    <t>GMTINCAQB241172</t>
    <phoneticPr fontId="28" type="noConversion"/>
  </si>
  <si>
    <t>MSFF24AQA11003</t>
    <phoneticPr fontId="28" type="noConversion"/>
  </si>
  <si>
    <t>KMHLM41JGMU002424</t>
  </si>
  <si>
    <t>캐리어 35$</t>
    <phoneticPr fontId="28" type="noConversion"/>
  </si>
  <si>
    <t>KMHLM41JGMU001955</t>
  </si>
  <si>
    <t>KMHLM41JGMU002119</t>
  </si>
  <si>
    <t>KNACT81EGNA015728</t>
    <phoneticPr fontId="28" type="noConversion"/>
  </si>
  <si>
    <t>NIRO EV</t>
  </si>
  <si>
    <t>KNACB81GFNA126501</t>
  </si>
  <si>
    <t>KNAA181GFPT007657</t>
  </si>
  <si>
    <t>알코</t>
    <phoneticPr fontId="28" type="noConversion"/>
  </si>
  <si>
    <t>성원무역
(12/0/0/1)</t>
    <phoneticPr fontId="28" type="noConversion"/>
  </si>
  <si>
    <t>GMTINCAQB241173</t>
    <phoneticPr fontId="28" type="noConversion"/>
  </si>
  <si>
    <t>MSFF24AQA11005</t>
    <phoneticPr fontId="28" type="noConversion"/>
  </si>
  <si>
    <t>IONIQ</t>
  </si>
  <si>
    <t>KMHC051CGLU224145</t>
  </si>
  <si>
    <t>KMHC751CGLU181967</t>
  </si>
  <si>
    <t>KMHC751CGLU181968</t>
  </si>
  <si>
    <t>KMHC851CGLU204996</t>
  </si>
  <si>
    <t>KONA</t>
  </si>
  <si>
    <t>KMHK281EGLU041567</t>
  </si>
  <si>
    <t>KMHK381EGLU033235</t>
  </si>
  <si>
    <t>KMHK381EGLU034396</t>
  </si>
  <si>
    <t>KMHK381EGLU046488</t>
  </si>
  <si>
    <t>KNAB2518BMT729222</t>
  </si>
  <si>
    <t>NIRO</t>
  </si>
  <si>
    <t>KNACB81CGKA273375</t>
  </si>
  <si>
    <t>KNACC81CGKA272162</t>
  </si>
  <si>
    <t>KNACB81CGLA426404</t>
  </si>
  <si>
    <t>PORTER TOP</t>
    <phoneticPr fontId="28" type="noConversion"/>
  </si>
  <si>
    <t>KMFZSY7KBJU546575</t>
    <phoneticPr fontId="28" type="noConversion"/>
  </si>
  <si>
    <t>알주만</t>
  </si>
  <si>
    <t>카스카스
(1/0/0)</t>
  </si>
  <si>
    <t>GMTINCAQB241174</t>
    <phoneticPr fontId="28" type="noConversion"/>
  </si>
  <si>
    <t>MSFF24AQA11006</t>
    <phoneticPr fontId="28" type="noConversion"/>
  </si>
  <si>
    <t>W1KZF8GB8LA813523</t>
  </si>
  <si>
    <t>KS무역
(3/0/0)</t>
    <phoneticPr fontId="28" type="noConversion"/>
  </si>
  <si>
    <t>X</t>
    <phoneticPr fontId="28" type="noConversion"/>
  </si>
  <si>
    <t>GMTINCAQB241175</t>
    <phoneticPr fontId="28" type="noConversion"/>
  </si>
  <si>
    <t>MSFF24AQA11007
(SABLAQ2411006~8)</t>
    <phoneticPr fontId="28" type="noConversion"/>
  </si>
  <si>
    <t>NIRO HYBRID</t>
    <phoneticPr fontId="28" type="noConversion"/>
  </si>
  <si>
    <t>KNACE81CGLA288385</t>
  </si>
  <si>
    <t>KNACE81CGLA324140</t>
  </si>
  <si>
    <t>KNACE81CGLA420792</t>
  </si>
  <si>
    <t>OMAR
 (1/0/0)</t>
    <phoneticPr fontId="28" type="noConversion"/>
  </si>
  <si>
    <t>KNACC81CGLA341525</t>
  </si>
  <si>
    <t>ALSABANE
(5/0/2)</t>
    <phoneticPr fontId="28" type="noConversion"/>
  </si>
  <si>
    <t>GMTINCAQB241176</t>
    <phoneticPr fontId="28" type="noConversion"/>
  </si>
  <si>
    <t>KMHD741EELU989974</t>
  </si>
  <si>
    <t>KNACB81CGMA445112</t>
  </si>
  <si>
    <t>KNACA81CGNA507540</t>
  </si>
  <si>
    <t>KNACC81GFMA086872</t>
  </si>
  <si>
    <t>KNACB81GFNA124730</t>
  </si>
  <si>
    <t>KMHL141EBLA064737</t>
  </si>
  <si>
    <t>KMHL141EBLA094872</t>
  </si>
  <si>
    <t>TOTAL</t>
    <phoneticPr fontId="28" type="noConversion"/>
  </si>
  <si>
    <t>BKG : 2751672410</t>
    <phoneticPr fontId="16" type="noConversion"/>
  </si>
  <si>
    <t>OOCL / FROM</t>
    <phoneticPr fontId="16" type="noConversion"/>
  </si>
  <si>
    <t>12/10 작업</t>
    <phoneticPr fontId="16" type="noConversion"/>
  </si>
  <si>
    <t>DOC : 12/19 FULL</t>
    <phoneticPr fontId="16" type="noConversion"/>
  </si>
  <si>
    <t>성원무역</t>
    <phoneticPr fontId="28" type="noConversion"/>
  </si>
  <si>
    <t>GRAND STAREX</t>
  </si>
  <si>
    <t>NIRO HYBRID</t>
  </si>
  <si>
    <t>OMAR</t>
  </si>
  <si>
    <t>ALMARI TRADING</t>
  </si>
  <si>
    <t>KS무역</t>
  </si>
  <si>
    <t>IONIQ HYBRID</t>
  </si>
  <si>
    <t>캐리어 여부 확인</t>
    <phoneticPr fontId="16" type="noConversion"/>
  </si>
  <si>
    <t>캐리어 비용 : X</t>
    <phoneticPr fontId="16" type="noConversion"/>
  </si>
  <si>
    <t>캐리어 오더 : X</t>
    <phoneticPr fontId="16" type="noConversion"/>
  </si>
  <si>
    <t>아나스 캐리어 오더 : 명성</t>
    <phoneticPr fontId="16" type="noConversion"/>
  </si>
  <si>
    <t>비용 청구 : X</t>
    <phoneticPr fontId="16" type="noConversion"/>
  </si>
  <si>
    <t>AK 쇼링 / 준성</t>
    <phoneticPr fontId="16" type="noConversion"/>
  </si>
  <si>
    <t>12/10 WAYBILL</t>
    <phoneticPr fontId="16" type="noConversion"/>
  </si>
  <si>
    <t>완하이/골드웨이브</t>
  </si>
  <si>
    <t>BKG : 005EX38041</t>
    <phoneticPr fontId="16" type="noConversion"/>
  </si>
  <si>
    <t>O</t>
    <phoneticPr fontId="16" type="noConversion"/>
  </si>
  <si>
    <t>에이블</t>
    <phoneticPr fontId="16" type="noConversion"/>
  </si>
  <si>
    <t>캐리어 : 화주 진행</t>
    <phoneticPr fontId="16" type="noConversion"/>
  </si>
  <si>
    <t>FULL : SITINTA037530</t>
    <phoneticPr fontId="16" type="noConversion"/>
  </si>
  <si>
    <t>캐리어 포함 X</t>
    <phoneticPr fontId="16" type="noConversion"/>
  </si>
  <si>
    <t>CNCA 포함 O</t>
    <phoneticPr fontId="16" type="noConversion"/>
  </si>
  <si>
    <t>EMPTY RELEASE : SEL24121002</t>
    <phoneticPr fontId="16" type="noConversion"/>
  </si>
  <si>
    <t>12/11 작업</t>
    <phoneticPr fontId="16" type="noConversion"/>
  </si>
  <si>
    <t>SNCT 02012014</t>
    <phoneticPr fontId="16" type="noConversion"/>
  </si>
  <si>
    <t>40HQ X 1</t>
    <phoneticPr fontId="16" type="noConversion"/>
  </si>
  <si>
    <t>12/10 입금 完</t>
    <phoneticPr fontId="16" type="noConversion"/>
  </si>
  <si>
    <t>AS MOTORS</t>
    <phoneticPr fontId="16" type="noConversion"/>
  </si>
  <si>
    <t>NIRO HYBRID</t>
    <phoneticPr fontId="16" type="noConversion"/>
  </si>
  <si>
    <t>TUCSON HYBRID</t>
    <phoneticPr fontId="16" type="noConversion"/>
  </si>
  <si>
    <t>SPORTAGE HYBRID</t>
    <phoneticPr fontId="16" type="noConversion"/>
  </si>
  <si>
    <t>KNAPX81GBNK018807</t>
    <phoneticPr fontId="16" type="noConversion"/>
  </si>
  <si>
    <t>KMHJE811BNU077913</t>
    <phoneticPr fontId="16" type="noConversion"/>
  </si>
  <si>
    <t>커즈네</t>
    <phoneticPr fontId="16" type="noConversion"/>
  </si>
  <si>
    <t>WHLT977096</t>
  </si>
  <si>
    <t>TRANSIT TO AZERBAIJAN</t>
  </si>
  <si>
    <t>완하이/글로벌로지탑</t>
    <phoneticPr fontId="28" type="noConversion"/>
  </si>
  <si>
    <t>O</t>
    <phoneticPr fontId="16" type="noConversion"/>
  </si>
  <si>
    <t>12/05 입금 完</t>
    <phoneticPr fontId="16" type="noConversion"/>
  </si>
  <si>
    <t>L6115434</t>
    <phoneticPr fontId="16" type="noConversion"/>
  </si>
  <si>
    <t>HAL099203</t>
    <phoneticPr fontId="16" type="noConversion"/>
  </si>
  <si>
    <t>MSFF24AQA12004
(말트란스)</t>
    <phoneticPr fontId="28" type="noConversion"/>
  </si>
  <si>
    <t>MRSU5096974</t>
  </si>
  <si>
    <t>KR0414271</t>
  </si>
  <si>
    <t>12/11 송금 完</t>
    <phoneticPr fontId="16" type="noConversion"/>
  </si>
  <si>
    <t>12/21 WAYBILL</t>
    <phoneticPr fontId="16" type="noConversion"/>
  </si>
  <si>
    <t>BKG : 005EX39788</t>
    <phoneticPr fontId="28" type="noConversion"/>
  </si>
  <si>
    <t>HMM PEARL 004E</t>
    <phoneticPr fontId="16" type="noConversion"/>
  </si>
  <si>
    <t>QM3</t>
  </si>
  <si>
    <t>12/21 입금 完</t>
    <phoneticPr fontId="16" type="noConversion"/>
  </si>
  <si>
    <t>송금 完</t>
    <phoneticPr fontId="16" type="noConversion"/>
  </si>
  <si>
    <t>24627-24-504343X</t>
    <phoneticPr fontId="16" type="noConversion"/>
  </si>
  <si>
    <t>AUDI Q5</t>
  </si>
  <si>
    <t>KMHLM41EEMU042734</t>
  </si>
  <si>
    <t>KMHLL41EEMU095059</t>
  </si>
  <si>
    <t>KMHLM41EEMU172187</t>
  </si>
  <si>
    <t>KMHLM41EEMU171322</t>
  </si>
  <si>
    <t>43274-24-341396X</t>
    <phoneticPr fontId="16" type="noConversion"/>
  </si>
  <si>
    <t>12778-24-120667X</t>
    <phoneticPr fontId="16" type="noConversion"/>
  </si>
  <si>
    <t>WDDGF0CBXDA799365</t>
    <phoneticPr fontId="16" type="noConversion"/>
  </si>
  <si>
    <t>WAUZZZ8K0DA247099</t>
    <phoneticPr fontId="16" type="noConversion"/>
  </si>
  <si>
    <t>1VWZZZA3ZDC132420</t>
    <phoneticPr fontId="16" type="noConversion"/>
  </si>
  <si>
    <t>WVWZZZ3CZFE817107</t>
    <phoneticPr fontId="16" type="noConversion"/>
  </si>
  <si>
    <t>청라무역/이레</t>
    <phoneticPr fontId="28" type="noConversion"/>
  </si>
  <si>
    <t>12/12 작업</t>
    <phoneticPr fontId="28" type="noConversion"/>
  </si>
  <si>
    <t>TARE</t>
    <phoneticPr fontId="16" type="noConversion"/>
  </si>
  <si>
    <t>12.645 CBM</t>
    <phoneticPr fontId="16" type="noConversion"/>
  </si>
  <si>
    <t>DOC : 12/13 5PM</t>
    <phoneticPr fontId="16" type="noConversion"/>
  </si>
  <si>
    <t>Chevrolet Spark</t>
    <phoneticPr fontId="16" type="noConversion"/>
  </si>
  <si>
    <t>KLYDC487DGC021132</t>
  </si>
  <si>
    <t>Hyundai Avante</t>
    <phoneticPr fontId="16" type="noConversion"/>
  </si>
  <si>
    <t>KMHDG41DBEU085544</t>
  </si>
  <si>
    <t>Honda Accord</t>
    <phoneticPr fontId="16" type="noConversion"/>
  </si>
  <si>
    <t>JHMCP3670AC202475</t>
  </si>
  <si>
    <t>Toyota Camry</t>
    <phoneticPr fontId="16" type="noConversion"/>
  </si>
  <si>
    <t>4T1BF1FK0GU564929</t>
  </si>
  <si>
    <t>JHMCP2680AC202049</t>
  </si>
  <si>
    <t>BKG : SELEQ6634700</t>
    <phoneticPr fontId="16" type="noConversion"/>
  </si>
  <si>
    <t>DOC : 12/23 AM</t>
    <phoneticPr fontId="16" type="noConversion"/>
  </si>
  <si>
    <t>스토리지 44만</t>
    <phoneticPr fontId="16" type="noConversion"/>
  </si>
  <si>
    <t>12/06 망고카 이체증 完</t>
    <phoneticPr fontId="16" type="noConversion"/>
  </si>
  <si>
    <t>12/09 MBL
SURRENDER
12/05 HBL 
SURRENDER</t>
    <phoneticPr fontId="28" type="noConversion"/>
  </si>
  <si>
    <t>딜레이 전) REVERENCE 2134W</t>
    <phoneticPr fontId="16" type="noConversion"/>
  </si>
  <si>
    <t>DOC : 12/13 AM</t>
    <phoneticPr fontId="16" type="noConversion"/>
  </si>
  <si>
    <t>함자 : 010-8237-2774</t>
    <phoneticPr fontId="16" type="noConversion"/>
  </si>
  <si>
    <t>KNABZ511BCT344281</t>
  </si>
  <si>
    <t>KMHD741EELU069746</t>
  </si>
  <si>
    <t>KMHD641EELU048218</t>
  </si>
  <si>
    <t>KNAPC813BDK458164</t>
  </si>
  <si>
    <t>KMHCT41EBCU332731</t>
  </si>
  <si>
    <t>REVERENCE 2136W</t>
    <phoneticPr fontId="16" type="noConversion"/>
  </si>
  <si>
    <t>FULL : SITINTA037661</t>
    <phoneticPr fontId="16" type="noConversion"/>
  </si>
  <si>
    <t>KMHDH41DBBU028144</t>
  </si>
  <si>
    <t>40659-24-405735X</t>
    <phoneticPr fontId="16" type="noConversion"/>
  </si>
  <si>
    <t>KNAPK81ABFA096498</t>
  </si>
  <si>
    <t>KNAPS81ABGA232865</t>
  </si>
  <si>
    <t>KNAPM813BGK028451</t>
  </si>
  <si>
    <t>KNAFX412BFA529488</t>
  </si>
  <si>
    <t>MV HAE SHIN V.2412</t>
    <phoneticPr fontId="28" type="noConversion"/>
  </si>
  <si>
    <t>DOC CLOSING : 12월 13일 오후4시</t>
    <phoneticPr fontId="28" type="noConversion"/>
  </si>
  <si>
    <t>말트란스</t>
    <phoneticPr fontId="16" type="noConversion"/>
  </si>
  <si>
    <t>KMHDH41DBDU730596</t>
    <phoneticPr fontId="16" type="noConversion"/>
  </si>
  <si>
    <t>24627-24-504443X</t>
    <phoneticPr fontId="16" type="noConversion"/>
  </si>
  <si>
    <t>WHSU6148352</t>
    <phoneticPr fontId="16" type="noConversion"/>
  </si>
  <si>
    <t>WHLT977275</t>
    <phoneticPr fontId="16" type="noConversion"/>
  </si>
  <si>
    <t>X</t>
    <phoneticPr fontId="16" type="noConversion"/>
  </si>
  <si>
    <t>GCG</t>
    <phoneticPr fontId="16" type="noConversion"/>
  </si>
  <si>
    <t>MAEU247443684</t>
    <phoneticPr fontId="16" type="noConversion"/>
  </si>
  <si>
    <t>073807</t>
    <phoneticPr fontId="16" type="noConversion"/>
  </si>
  <si>
    <t>코피노 전송 O</t>
  </si>
  <si>
    <t>코피노 전송 O</t>
    <phoneticPr fontId="16" type="noConversion"/>
  </si>
  <si>
    <t>KNARH81GDRA232591</t>
  </si>
  <si>
    <t>KNAPS81ABFA103499</t>
  </si>
  <si>
    <t>WBA8C5102GK463467</t>
  </si>
  <si>
    <t>KNAFK412BGA940877</t>
  </si>
  <si>
    <t>KNAPH81ABLA625009</t>
  </si>
  <si>
    <t>KMHSW81UBFU519692</t>
  </si>
  <si>
    <t>KNAFZ412BFA471997</t>
  </si>
  <si>
    <t>12/13 입금 完</t>
    <phoneticPr fontId="16" type="noConversion"/>
  </si>
  <si>
    <t>KLABA76BDLB355102</t>
  </si>
  <si>
    <t>12/13 WAYBILL</t>
    <phoneticPr fontId="16" type="noConversion"/>
  </si>
  <si>
    <t>MEDUK2495019</t>
    <phoneticPr fontId="16" type="noConversion"/>
  </si>
  <si>
    <t>FJ21783894</t>
    <phoneticPr fontId="16" type="noConversion"/>
  </si>
  <si>
    <t>TAURUS</t>
  </si>
  <si>
    <t>1FAHP2F99GG137459</t>
  </si>
  <si>
    <t>40659-24-405736X</t>
    <phoneticPr fontId="16" type="noConversion"/>
  </si>
  <si>
    <t>43274-24-139081X</t>
    <phoneticPr fontId="16" type="noConversion"/>
  </si>
  <si>
    <t>O</t>
    <phoneticPr fontId="16" type="noConversion"/>
  </si>
  <si>
    <t>KNCSJZ76BPK717524</t>
    <phoneticPr fontId="16" type="noConversion"/>
  </si>
  <si>
    <t>KMHDH41DBCU259638</t>
  </si>
  <si>
    <t>032-235-0102</t>
  </si>
  <si>
    <t>43174-24-108395X</t>
    <phoneticPr fontId="16" type="noConversion"/>
  </si>
  <si>
    <t>12/13 OBL</t>
    <phoneticPr fontId="16" type="noConversion"/>
  </si>
  <si>
    <t>1N4AL3AP2DC171531</t>
  </si>
  <si>
    <t>13244-24-104918X</t>
    <phoneticPr fontId="16" type="noConversion"/>
  </si>
  <si>
    <t>TR</t>
    <phoneticPr fontId="16" type="noConversion"/>
  </si>
  <si>
    <t>DOC : 12/16 11 AM</t>
    <phoneticPr fontId="16" type="noConversion"/>
  </si>
  <si>
    <t>승용</t>
  </si>
  <si>
    <t>승합</t>
  </si>
  <si>
    <t>EV 탑차</t>
  </si>
  <si>
    <t>MRN NO. 24PLUSA512E</t>
    <phoneticPr fontId="28" type="noConversion"/>
  </si>
  <si>
    <t>M.B/L NO. CIGSAQ2412304</t>
    <phoneticPr fontId="28" type="noConversion"/>
  </si>
  <si>
    <t>EDI 마감 : 12/17 AM 11</t>
    <phoneticPr fontId="28" type="noConversion"/>
  </si>
  <si>
    <t>KMJWA37KBLU117122</t>
    <phoneticPr fontId="16" type="noConversion"/>
  </si>
  <si>
    <t>KNACE81CGLA381209</t>
    <phoneticPr fontId="16" type="noConversion"/>
  </si>
  <si>
    <t>KNCSJZ76BNK563446</t>
    <phoneticPr fontId="16" type="noConversion"/>
  </si>
  <si>
    <t>KNACT81EGNA006315</t>
    <phoneticPr fontId="16" type="noConversion"/>
  </si>
  <si>
    <t>KNACE81CGLA362857</t>
    <phoneticPr fontId="16" type="noConversion"/>
  </si>
  <si>
    <t>KNACE81CGLA358562</t>
    <phoneticPr fontId="16" type="noConversion"/>
  </si>
  <si>
    <t>KMJWA37KBLU127570</t>
    <phoneticPr fontId="16" type="noConversion"/>
  </si>
  <si>
    <t>KMHL141EBLA033191</t>
    <phoneticPr fontId="16" type="noConversion"/>
  </si>
  <si>
    <t>KMHC051CGLU147536</t>
    <phoneticPr fontId="16" type="noConversion"/>
  </si>
  <si>
    <t>KNCSJZ76APK674688</t>
    <phoneticPr fontId="16" type="noConversion"/>
  </si>
  <si>
    <t>12/16 MBL
SURR
12/13 HBL
SURR</t>
    <phoneticPr fontId="16" type="noConversion"/>
  </si>
  <si>
    <t>USED AUTO SPARE PARTS</t>
    <phoneticPr fontId="16" type="noConversion"/>
  </si>
  <si>
    <t>HS CODE : 870899</t>
    <phoneticPr fontId="16" type="noConversion"/>
  </si>
  <si>
    <t>KNCSJZ76APK701534</t>
    <phoneticPr fontId="16" type="noConversion"/>
  </si>
  <si>
    <t>KNCSJZ76APK725002</t>
    <phoneticPr fontId="16" type="noConversion"/>
  </si>
  <si>
    <t>KNCSJZ76APK738688</t>
    <phoneticPr fontId="16" type="noConversion"/>
  </si>
  <si>
    <t>KNCSJZ76APK749379</t>
    <phoneticPr fontId="16" type="noConversion"/>
  </si>
  <si>
    <t>KNCSJZ76APK758937</t>
    <phoneticPr fontId="16" type="noConversion"/>
  </si>
  <si>
    <t>KNCSJZ76BPK674324</t>
    <phoneticPr fontId="16" type="noConversion"/>
  </si>
  <si>
    <t>KNCSJZ76BPK674778</t>
    <phoneticPr fontId="16" type="noConversion"/>
  </si>
  <si>
    <t>KNCSJZ76BPK675969</t>
    <phoneticPr fontId="16" type="noConversion"/>
  </si>
  <si>
    <t>KNCSJZ76BPK676354</t>
    <phoneticPr fontId="16" type="noConversion"/>
  </si>
  <si>
    <t>KNCSJZ76BPK685055</t>
    <phoneticPr fontId="16" type="noConversion"/>
  </si>
  <si>
    <t>KNCSJZ76BPK708571</t>
    <phoneticPr fontId="16" type="noConversion"/>
  </si>
  <si>
    <t>KNCSJZ76BPK709560</t>
    <phoneticPr fontId="16" type="noConversion"/>
  </si>
  <si>
    <t>KNCSJZ76BPK711260</t>
    <phoneticPr fontId="16" type="noConversion"/>
  </si>
  <si>
    <t>KNCSJZ76BPK726493</t>
    <phoneticPr fontId="16" type="noConversion"/>
  </si>
  <si>
    <t>KNCSJZ76BPK731764</t>
    <phoneticPr fontId="16" type="noConversion"/>
  </si>
  <si>
    <t>KNCSJZ76BPK731793</t>
    <phoneticPr fontId="16" type="noConversion"/>
  </si>
  <si>
    <t>KNCSJZ76BPK731804</t>
    <phoneticPr fontId="16" type="noConversion"/>
  </si>
  <si>
    <t>KNCSJZ76BPK731813</t>
    <phoneticPr fontId="16" type="noConversion"/>
  </si>
  <si>
    <t>KNCSJZ76BPK731814</t>
    <phoneticPr fontId="16" type="noConversion"/>
  </si>
  <si>
    <t>KNCSJZ76BPK731815</t>
    <phoneticPr fontId="16" type="noConversion"/>
  </si>
  <si>
    <t>KNCSJZ76BPK731816</t>
    <phoneticPr fontId="16" type="noConversion"/>
  </si>
  <si>
    <t>KNCSJZ76BPK731817</t>
    <phoneticPr fontId="16" type="noConversion"/>
  </si>
  <si>
    <t>KNCSJZ76BPK731818</t>
    <phoneticPr fontId="16" type="noConversion"/>
  </si>
  <si>
    <t>KNCSJZ76BPK732591</t>
    <phoneticPr fontId="16" type="noConversion"/>
  </si>
  <si>
    <t>KNCSJZ76BPK732963</t>
    <phoneticPr fontId="16" type="noConversion"/>
  </si>
  <si>
    <t>KNCSJZ76BPK732964</t>
    <phoneticPr fontId="16" type="noConversion"/>
  </si>
  <si>
    <t>KNCSJZ76BPK732966</t>
    <phoneticPr fontId="16" type="noConversion"/>
  </si>
  <si>
    <t>KNCSJZ76BPK732968</t>
    <phoneticPr fontId="16" type="noConversion"/>
  </si>
  <si>
    <t>KNCSJZ76BPK732969</t>
    <phoneticPr fontId="16" type="noConversion"/>
  </si>
  <si>
    <t>KNCSJZ76BPK732971</t>
    <phoneticPr fontId="16" type="noConversion"/>
  </si>
  <si>
    <t>KNCSJZ76BPK732972</t>
    <phoneticPr fontId="16" type="noConversion"/>
  </si>
  <si>
    <t>KNCSJZ76BPK732974</t>
    <phoneticPr fontId="16" type="noConversion"/>
  </si>
  <si>
    <t>KNCSJZ76BPK732975</t>
    <phoneticPr fontId="16" type="noConversion"/>
  </si>
  <si>
    <t>KNCSJZ76BPK732976</t>
    <phoneticPr fontId="16" type="noConversion"/>
  </si>
  <si>
    <t>KNCSJZ76BPK733371</t>
    <phoneticPr fontId="16" type="noConversion"/>
  </si>
  <si>
    <t>KNCSJZ76BPK733372</t>
    <phoneticPr fontId="16" type="noConversion"/>
  </si>
  <si>
    <t>KNCSJZ76BPK749172</t>
    <phoneticPr fontId="16" type="noConversion"/>
  </si>
  <si>
    <t>KNCWJZ76APK734159</t>
    <phoneticPr fontId="16" type="noConversion"/>
  </si>
  <si>
    <t>KNCSJY78BRK776408</t>
    <phoneticPr fontId="16" type="noConversion"/>
  </si>
  <si>
    <t>KNCSJZ78BRK761324</t>
    <phoneticPr fontId="16" type="noConversion"/>
  </si>
  <si>
    <t>KNCSJZ76BPK731819</t>
    <phoneticPr fontId="16" type="noConversion"/>
  </si>
  <si>
    <t>KNCSJZ76BPK731820</t>
    <phoneticPr fontId="16" type="noConversion"/>
  </si>
  <si>
    <t>KNCSJZ76BPK731821</t>
    <phoneticPr fontId="16" type="noConversion"/>
  </si>
  <si>
    <t>KNCSJZ76BPK731822</t>
    <phoneticPr fontId="16" type="noConversion"/>
  </si>
  <si>
    <t>KNCSJZ76BPK732200</t>
    <phoneticPr fontId="16" type="noConversion"/>
  </si>
  <si>
    <t>KNCSJZ76BPK732965</t>
    <phoneticPr fontId="16" type="noConversion"/>
  </si>
  <si>
    <t>KNCSJZ76BPK732970</t>
    <phoneticPr fontId="16" type="noConversion"/>
  </si>
  <si>
    <t>KNCSJZ76BPK732973</t>
    <phoneticPr fontId="16" type="noConversion"/>
  </si>
  <si>
    <t>KNCSJZ76BPK733359</t>
    <phoneticPr fontId="16" type="noConversion"/>
  </si>
  <si>
    <t>KNCSJZ76BPK687912</t>
    <phoneticPr fontId="16" type="noConversion"/>
  </si>
  <si>
    <t>KNCSJY78BRK756771</t>
    <phoneticPr fontId="16" type="noConversion"/>
  </si>
  <si>
    <t>KMHF341NBPA501783</t>
    <phoneticPr fontId="16" type="noConversion"/>
  </si>
  <si>
    <t>KNALC41BBLA202870</t>
    <phoneticPr fontId="16" type="noConversion"/>
  </si>
  <si>
    <t>KMHL141EBLA070232</t>
    <phoneticPr fontId="16" type="noConversion"/>
  </si>
  <si>
    <t>KMJWA37KBLU128927</t>
    <phoneticPr fontId="16" type="noConversion"/>
  </si>
  <si>
    <t>KMJWA37KBMU159044</t>
    <phoneticPr fontId="16" type="noConversion"/>
  </si>
  <si>
    <t>KMJWA37KBMU180774</t>
    <phoneticPr fontId="16" type="noConversion"/>
  </si>
  <si>
    <t>KRFEDRE2KFB001020</t>
    <phoneticPr fontId="16" type="noConversion"/>
  </si>
  <si>
    <t>KRFEDRE2KFB001004</t>
    <phoneticPr fontId="16" type="noConversion"/>
  </si>
  <si>
    <t>KRFEDRE2KFB001005</t>
    <phoneticPr fontId="16" type="noConversion"/>
  </si>
  <si>
    <t>KRFEDRE2KFB001000</t>
    <phoneticPr fontId="16" type="noConversion"/>
  </si>
  <si>
    <t>KNAB1911BLT578108</t>
    <phoneticPr fontId="16" type="noConversion"/>
  </si>
  <si>
    <t>KNAB2518BMT757555</t>
    <phoneticPr fontId="16" type="noConversion"/>
  </si>
  <si>
    <t>12/13 비엘 정정:화주 청구</t>
    <phoneticPr fontId="16" type="noConversion"/>
  </si>
  <si>
    <t>005EX39788</t>
    <phoneticPr fontId="16" type="noConversion"/>
  </si>
  <si>
    <t>KNAG541JBNA024814</t>
    <phoneticPr fontId="16" type="noConversion"/>
  </si>
  <si>
    <t>KNACR81EGNA045504</t>
    <phoneticPr fontId="16" type="noConversion"/>
  </si>
  <si>
    <t>말트란스</t>
    <phoneticPr fontId="28" type="noConversion"/>
  </si>
  <si>
    <t>SHP : MILOS TRADING CO.,LTD</t>
    <phoneticPr fontId="16" type="noConversion"/>
  </si>
  <si>
    <t>부킹 컨펌</t>
    <phoneticPr fontId="16" type="noConversion"/>
  </si>
  <si>
    <t>EDI 전송</t>
    <phoneticPr fontId="16" type="noConversion"/>
  </si>
  <si>
    <t>KMHD841DBGU049548</t>
  </si>
  <si>
    <t>KNAGT41EBJA018676</t>
  </si>
  <si>
    <t>KNAPS81ABLA633481</t>
  </si>
  <si>
    <t>KNAPH81ABGA125105</t>
  </si>
  <si>
    <t>KMHSU81UBGU557341</t>
  </si>
  <si>
    <t>KMHE341CBFA149343</t>
  </si>
  <si>
    <t>KMHL241JBNA051325</t>
  </si>
  <si>
    <t>KNAPH81ABLA576088</t>
  </si>
  <si>
    <t>12/16 송금 完</t>
    <phoneticPr fontId="16" type="noConversion"/>
  </si>
  <si>
    <t>12/16 입금 完</t>
    <phoneticPr fontId="16" type="noConversion"/>
  </si>
  <si>
    <t>KMHF141CBHA030504</t>
  </si>
  <si>
    <t>KNAMC81ABJS415347</t>
  </si>
  <si>
    <t>KNABX511BGT273178</t>
  </si>
  <si>
    <t>KNAFK412BGA944524</t>
  </si>
  <si>
    <t>면장</t>
    <phoneticPr fontId="16" type="noConversion"/>
  </si>
  <si>
    <t>O</t>
    <phoneticPr fontId="16" type="noConversion"/>
  </si>
  <si>
    <t>44475-24-120253X</t>
    <phoneticPr fontId="16" type="noConversion"/>
  </si>
  <si>
    <t>44475-24-120252X</t>
    <phoneticPr fontId="16" type="noConversion"/>
  </si>
  <si>
    <t>아나스</t>
    <phoneticPr fontId="16" type="noConversion"/>
  </si>
  <si>
    <t>페트라</t>
    <phoneticPr fontId="16" type="noConversion"/>
  </si>
  <si>
    <t>KMHLM41JGMU000601</t>
  </si>
  <si>
    <t>KMHLM41JGMU002140</t>
  </si>
  <si>
    <t>KMHLM41JGMU002154</t>
  </si>
  <si>
    <t>KMHLM41JGMU001999</t>
  </si>
  <si>
    <t>KMHLM41JGMU001957</t>
  </si>
  <si>
    <t>KMHLM41JGMU002112</t>
  </si>
  <si>
    <t>도울무역</t>
    <phoneticPr fontId="16" type="noConversion"/>
  </si>
  <si>
    <t>BMW 530E</t>
  </si>
  <si>
    <t>KMHSW81UBEU195520</t>
  </si>
  <si>
    <t>KMHSW81UBFU345566</t>
  </si>
  <si>
    <t>KMHSW81UDDU006831</t>
  </si>
  <si>
    <t>KMHSW81UBEU188846</t>
  </si>
  <si>
    <t>피닉스</t>
    <phoneticPr fontId="16" type="noConversion"/>
  </si>
  <si>
    <t>아부시도
(C437)</t>
    <phoneticPr fontId="16" type="noConversion"/>
  </si>
  <si>
    <t>MSFF24AQA120011</t>
    <phoneticPr fontId="16" type="noConversion"/>
  </si>
  <si>
    <t>말트란스</t>
    <phoneticPr fontId="16" type="noConversion"/>
  </si>
  <si>
    <t>005EX38041</t>
    <phoneticPr fontId="16" type="noConversion"/>
  </si>
  <si>
    <t>서울 사무소</t>
    <phoneticPr fontId="16" type="noConversion"/>
  </si>
  <si>
    <t>인천 사무소</t>
    <phoneticPr fontId="16" type="noConversion"/>
  </si>
  <si>
    <t>032-832-1951</t>
    <phoneticPr fontId="16" type="noConversion"/>
  </si>
  <si>
    <t>KMHFF41RBGA499323</t>
    <phoneticPr fontId="16" type="noConversion"/>
  </si>
  <si>
    <t>BKG : HASLK01241205330</t>
    <phoneticPr fontId="16" type="noConversion"/>
  </si>
  <si>
    <t>12/17 작업</t>
    <phoneticPr fontId="16" type="noConversion"/>
  </si>
  <si>
    <t>DOC : 12/20 AM</t>
    <phoneticPr fontId="16" type="noConversion"/>
  </si>
  <si>
    <t>ICT 02077002</t>
    <phoneticPr fontId="16" type="noConversion"/>
  </si>
  <si>
    <t>TS TIANJIN 24013S</t>
    <phoneticPr fontId="28" type="noConversion"/>
  </si>
  <si>
    <t>X</t>
    <phoneticPr fontId="16" type="noConversion"/>
  </si>
  <si>
    <t>인천-제벨알리</t>
    <phoneticPr fontId="16" type="noConversion"/>
  </si>
  <si>
    <t>12/19 작업</t>
    <phoneticPr fontId="28" type="noConversion"/>
  </si>
  <si>
    <t>BKG : HASLK01241205373</t>
    <phoneticPr fontId="28" type="noConversion"/>
  </si>
  <si>
    <t>BKG : HASLK01241205374</t>
    <phoneticPr fontId="28" type="noConversion"/>
  </si>
  <si>
    <t>12/20 작업</t>
    <phoneticPr fontId="28" type="noConversion"/>
  </si>
  <si>
    <t>12/17 REWAYBILL</t>
    <phoneticPr fontId="16" type="noConversion"/>
  </si>
  <si>
    <t>MOLU18006813256</t>
    <phoneticPr fontId="16" type="noConversion"/>
  </si>
  <si>
    <t>O</t>
    <phoneticPr fontId="16" type="noConversion"/>
  </si>
  <si>
    <t>캐리어 1대만 함</t>
    <phoneticPr fontId="16" type="noConversion"/>
  </si>
  <si>
    <t>KMHLM41JGMU001946</t>
  </si>
  <si>
    <t>44475-24-120251X</t>
    <phoneticPr fontId="16" type="noConversion"/>
  </si>
  <si>
    <t>12/17 WAYBILL</t>
    <phoneticPr fontId="16" type="noConversion"/>
  </si>
  <si>
    <t>DOC : 12/24 AM</t>
    <phoneticPr fontId="16" type="noConversion"/>
  </si>
  <si>
    <t>12/19 작업</t>
    <phoneticPr fontId="16" type="noConversion"/>
  </si>
  <si>
    <t>중고차 O</t>
    <phoneticPr fontId="16" type="noConversion"/>
  </si>
  <si>
    <t>밥테일, 계근 X</t>
    <phoneticPr fontId="16" type="noConversion"/>
  </si>
  <si>
    <t>005EX38042</t>
    <phoneticPr fontId="16" type="noConversion"/>
  </si>
  <si>
    <t>12/17 송금 完</t>
    <phoneticPr fontId="16" type="noConversion"/>
  </si>
  <si>
    <t>24627-24-504459X</t>
    <phoneticPr fontId="16" type="noConversion"/>
  </si>
  <si>
    <t>24627-24-504460X</t>
    <phoneticPr fontId="16" type="noConversion"/>
  </si>
  <si>
    <t>40791-24-700830X</t>
    <phoneticPr fontId="16" type="noConversion"/>
  </si>
  <si>
    <t>43274-24-504058X</t>
    <phoneticPr fontId="16" type="noConversion"/>
  </si>
  <si>
    <t>40791-24-700836X</t>
    <phoneticPr fontId="16" type="noConversion"/>
  </si>
  <si>
    <t>43274-24-228010X</t>
    <phoneticPr fontId="16" type="noConversion"/>
  </si>
  <si>
    <t>43274-24-249178X</t>
    <phoneticPr fontId="16" type="noConversion"/>
  </si>
  <si>
    <t>선적 리스트 제출</t>
    <phoneticPr fontId="16" type="noConversion"/>
  </si>
  <si>
    <t>임시 SR 제출</t>
    <phoneticPr fontId="16" type="noConversion"/>
  </si>
  <si>
    <t>EDI 전송</t>
    <phoneticPr fontId="16" type="noConversion"/>
  </si>
  <si>
    <t>검수 리스트 확인</t>
    <phoneticPr fontId="16" type="noConversion"/>
  </si>
  <si>
    <t>분할 SR 제출</t>
    <phoneticPr fontId="16" type="noConversion"/>
  </si>
  <si>
    <t>비엘 정리</t>
    <phoneticPr fontId="16" type="noConversion"/>
  </si>
  <si>
    <t>파트너 통지</t>
    <phoneticPr fontId="16" type="noConversion"/>
  </si>
  <si>
    <t>알코</t>
    <phoneticPr fontId="16" type="noConversion"/>
  </si>
  <si>
    <t>KNAPV81BHPK151898</t>
  </si>
  <si>
    <t>HYUNDAI GRANDUER</t>
  </si>
  <si>
    <t>KMHFG41EBBA059931</t>
  </si>
  <si>
    <t>KNALM416BDA111572</t>
  </si>
  <si>
    <t>KNALD416BMA242345</t>
  </si>
  <si>
    <t>43274-24-270617X</t>
    <phoneticPr fontId="16" type="noConversion"/>
  </si>
  <si>
    <t>12/17 입금 完</t>
    <phoneticPr fontId="16" type="noConversion"/>
  </si>
  <si>
    <t>WJAXOTIC2412346C</t>
  </si>
  <si>
    <t>WJAXOTIC2412346D</t>
  </si>
  <si>
    <t>WJAXOTIC2412346A</t>
    <phoneticPr fontId="16" type="noConversion"/>
  </si>
  <si>
    <t>WJAXOTIC2412346A~D</t>
    <phoneticPr fontId="16" type="noConversion"/>
  </si>
  <si>
    <t>OOCU8458109</t>
  </si>
  <si>
    <t>OOLJUX8004</t>
  </si>
  <si>
    <t xml:space="preserve">10484-24-111633X	</t>
    <phoneticPr fontId="16" type="noConversion"/>
  </si>
  <si>
    <t>체크 비엘 O</t>
    <phoneticPr fontId="16" type="noConversion"/>
  </si>
  <si>
    <t>적하보험 가입 完</t>
    <phoneticPr fontId="16" type="noConversion"/>
  </si>
  <si>
    <t>알라드완</t>
    <phoneticPr fontId="16" type="noConversion"/>
  </si>
  <si>
    <t>BKG : HASLK01241206141</t>
    <phoneticPr fontId="16" type="noConversion"/>
  </si>
  <si>
    <t>미래쇼링 / 이레</t>
    <phoneticPr fontId="16" type="noConversion"/>
  </si>
  <si>
    <t>12/18 작업</t>
    <phoneticPr fontId="16" type="noConversion"/>
  </si>
  <si>
    <t>정보 전달</t>
    <phoneticPr fontId="16" type="noConversion"/>
  </si>
  <si>
    <t>X</t>
    <phoneticPr fontId="16" type="noConversion"/>
  </si>
  <si>
    <t>O</t>
    <phoneticPr fontId="16" type="noConversion"/>
  </si>
  <si>
    <t>12/18 WAYBILL</t>
    <phoneticPr fontId="16" type="noConversion"/>
  </si>
  <si>
    <t>AVANTE</t>
    <phoneticPr fontId="16" type="noConversion"/>
  </si>
  <si>
    <t>KMHDG41DBBU052081</t>
    <phoneticPr fontId="16" type="noConversion"/>
  </si>
  <si>
    <t>LEXUS</t>
    <phoneticPr fontId="16" type="noConversion"/>
  </si>
  <si>
    <t>체크 마감 : 12/19 FULL</t>
    <phoneticPr fontId="16" type="noConversion"/>
  </si>
  <si>
    <t>WHSU6656224</t>
  </si>
  <si>
    <t>WHLT977093</t>
  </si>
  <si>
    <t>HAL114314</t>
  </si>
  <si>
    <t>12048-24-925776X</t>
    <phoneticPr fontId="16" type="noConversion"/>
  </si>
  <si>
    <t>GCXU6242560</t>
    <phoneticPr fontId="16" type="noConversion"/>
  </si>
  <si>
    <t>24627-24-504359X</t>
    <phoneticPr fontId="16" type="noConversion"/>
  </si>
  <si>
    <t>KMHLL41EEMU087150</t>
  </si>
  <si>
    <t>12778-24-121054X</t>
    <phoneticPr fontId="16" type="noConversion"/>
  </si>
  <si>
    <t>KMHLM41EEMU027175</t>
  </si>
  <si>
    <t>KMHD741EELU984658</t>
  </si>
  <si>
    <t>JTHBN96S665002143</t>
    <phoneticPr fontId="16" type="noConversion"/>
  </si>
  <si>
    <t>KMJWA37JBCU430861</t>
    <phoneticPr fontId="16" type="noConversion"/>
  </si>
  <si>
    <t>22365-24-103684X</t>
    <phoneticPr fontId="16" type="noConversion"/>
  </si>
  <si>
    <t>O</t>
    <phoneticPr fontId="16" type="noConversion"/>
  </si>
  <si>
    <t>WHLT977101</t>
  </si>
  <si>
    <t>43274-24-139202X</t>
    <phoneticPr fontId="16" type="noConversion"/>
  </si>
  <si>
    <t>KNAM6411BNA006896</t>
    <phoneticPr fontId="16" type="noConversion"/>
  </si>
  <si>
    <t>HASLK01241205330</t>
    <phoneticPr fontId="16" type="noConversion"/>
  </si>
  <si>
    <t>12/19 WAYBILL</t>
    <phoneticPr fontId="16" type="noConversion"/>
  </si>
  <si>
    <t>12/19 MBL SURR
12/19 HBL SURR</t>
    <phoneticPr fontId="16" type="noConversion"/>
  </si>
  <si>
    <t>KRAR19101</t>
  </si>
  <si>
    <t>KRAR13758</t>
  </si>
  <si>
    <t>KRAR19041</t>
  </si>
  <si>
    <t>ONEU1478860</t>
    <phoneticPr fontId="16" type="noConversion"/>
  </si>
  <si>
    <t>SORENTO</t>
    <phoneticPr fontId="16" type="noConversion"/>
  </si>
  <si>
    <t>KNAPS81ABGA258871</t>
    <phoneticPr fontId="16" type="noConversion"/>
  </si>
  <si>
    <t>GAOU6529939</t>
    <phoneticPr fontId="16" type="noConversion"/>
  </si>
  <si>
    <t>프리타임 12/19 연장 요청 完</t>
    <phoneticPr fontId="16" type="noConversion"/>
  </si>
  <si>
    <t>10484-24-112018X</t>
    <phoneticPr fontId="16" type="noConversion"/>
  </si>
  <si>
    <t>WHSU5457212</t>
    <phoneticPr fontId="16" type="noConversion"/>
  </si>
  <si>
    <t>W976870</t>
  </si>
  <si>
    <t xml:space="preserve">10484-24-112787X	</t>
    <phoneticPr fontId="16" type="noConversion"/>
  </si>
  <si>
    <t>QDO</t>
    <phoneticPr fontId="16" type="noConversion"/>
  </si>
  <si>
    <t>WJAXOTIC2412346B</t>
    <phoneticPr fontId="16" type="noConversion"/>
  </si>
  <si>
    <t>운송료 : 45만원</t>
    <phoneticPr fontId="16" type="noConversion"/>
  </si>
  <si>
    <t>HAL099165</t>
  </si>
  <si>
    <t>캐리어 비용 입금 O</t>
    <phoneticPr fontId="16" type="noConversion"/>
  </si>
  <si>
    <t>10484-24-110645X</t>
    <phoneticPr fontId="16" type="noConversion"/>
  </si>
  <si>
    <t>10484-24-110561X</t>
    <phoneticPr fontId="16" type="noConversion"/>
  </si>
  <si>
    <t>43274-24-227850X</t>
    <phoneticPr fontId="16" type="noConversion"/>
  </si>
  <si>
    <t>운임 말트란스-&gt;명성</t>
    <phoneticPr fontId="16" type="noConversion"/>
  </si>
  <si>
    <t>HLHU8442176</t>
    <phoneticPr fontId="16" type="noConversion"/>
  </si>
  <si>
    <t>10484-24-113210X</t>
    <phoneticPr fontId="16" type="noConversion"/>
  </si>
  <si>
    <t>HASLK01241200101</t>
    <phoneticPr fontId="16" type="noConversion"/>
  </si>
  <si>
    <t>O</t>
    <phoneticPr fontId="16" type="noConversion"/>
  </si>
  <si>
    <t>캐리어 : 2만원</t>
    <phoneticPr fontId="16" type="noConversion"/>
  </si>
  <si>
    <t>KNANB81BBMS074261</t>
  </si>
  <si>
    <t>KNAF141BEKA015194</t>
  </si>
  <si>
    <t>KNAF141BEKA015192</t>
  </si>
  <si>
    <t>KNAPM813BLK779656</t>
  </si>
  <si>
    <t>11457-24-702367X</t>
    <phoneticPr fontId="16" type="noConversion"/>
  </si>
  <si>
    <t>입고 : 12/24~12/27</t>
    <phoneticPr fontId="16" type="noConversion"/>
  </si>
  <si>
    <t>12/19 취하 O</t>
    <phoneticPr fontId="16" type="noConversion"/>
  </si>
  <si>
    <t>12/19 MBL
SURR
11/25 HBL
OBL
12/20 HBL
SURR</t>
    <phoneticPr fontId="28" type="noConversion"/>
  </si>
  <si>
    <t>f</t>
    <phoneticPr fontId="16" type="noConversion"/>
  </si>
  <si>
    <t>캐리어 2만원 (부가세 별도)</t>
    <phoneticPr fontId="16" type="noConversion"/>
  </si>
  <si>
    <t>적하보험 4.5만원 (부가세?)</t>
    <phoneticPr fontId="16" type="noConversion"/>
  </si>
  <si>
    <t>TOTAL</t>
    <phoneticPr fontId="16" type="noConversion"/>
  </si>
  <si>
    <t>AHSINCAQB241261</t>
    <phoneticPr fontId="16" type="noConversion"/>
  </si>
  <si>
    <t>AHSINCAQB241262</t>
    <phoneticPr fontId="16" type="noConversion"/>
  </si>
  <si>
    <t>AHSINCAQB241265</t>
    <phoneticPr fontId="16" type="noConversion"/>
  </si>
  <si>
    <t>AHSINCAQB241266</t>
    <phoneticPr fontId="16" type="noConversion"/>
  </si>
  <si>
    <t>BENZ CLA200d</t>
  </si>
  <si>
    <t>WAUZZZ4GXGN034742</t>
    <phoneticPr fontId="16" type="noConversion"/>
  </si>
  <si>
    <t>O</t>
    <phoneticPr fontId="16" type="noConversion"/>
  </si>
  <si>
    <t>SIPUSKRA24000412</t>
    <phoneticPr fontId="16" type="noConversion"/>
  </si>
  <si>
    <t>SIPUSKRA24000413</t>
    <phoneticPr fontId="16" type="noConversion"/>
  </si>
  <si>
    <t>ONEYSELEQ6634700</t>
    <phoneticPr fontId="16" type="noConversion"/>
  </si>
  <si>
    <t>체크 비엘 마감 : 12/24 (화) 오전</t>
    <phoneticPr fontId="16" type="noConversion"/>
  </si>
  <si>
    <t>SLVU4663542</t>
    <phoneticPr fontId="16" type="noConversion"/>
  </si>
  <si>
    <t>HYBRID</t>
    <phoneticPr fontId="16" type="noConversion"/>
  </si>
  <si>
    <t>SLVU4619133</t>
    <phoneticPr fontId="16" type="noConversion"/>
  </si>
  <si>
    <t>SLVU4456490</t>
    <phoneticPr fontId="16" type="noConversion"/>
  </si>
  <si>
    <t>SLVU4669643</t>
    <phoneticPr fontId="16" type="noConversion"/>
  </si>
  <si>
    <t>2025년 1월 선적스케줄 (명성해운)</t>
    <phoneticPr fontId="16" type="noConversion"/>
  </si>
  <si>
    <t>HMM SAPPHIRE 004E</t>
    <phoneticPr fontId="16" type="noConversion"/>
  </si>
  <si>
    <t>DOC : 12/30 AM</t>
    <phoneticPr fontId="16" type="noConversion"/>
  </si>
  <si>
    <t>BKG : SELER9766300</t>
    <phoneticPr fontId="16" type="noConversion"/>
  </si>
  <si>
    <t>BKG : SELER9770500</t>
    <phoneticPr fontId="16" type="noConversion"/>
  </si>
  <si>
    <t>BKG : SELER9771600</t>
    <phoneticPr fontId="16" type="noConversion"/>
  </si>
  <si>
    <t>SIPUSKRA24000409</t>
    <phoneticPr fontId="16" type="noConversion"/>
  </si>
  <si>
    <t>12/26 작업</t>
    <phoneticPr fontId="16" type="noConversion"/>
  </si>
  <si>
    <t>KMTC TAIPEIS 2415S</t>
  </si>
  <si>
    <t>KMTC TAIPEIS 2415S</t>
    <phoneticPr fontId="16" type="noConversion"/>
  </si>
  <si>
    <t>BKG : HASLK01241207479</t>
    <phoneticPr fontId="16" type="noConversion"/>
  </si>
  <si>
    <t>BKG : HASLK01241207502</t>
    <phoneticPr fontId="16" type="noConversion"/>
  </si>
  <si>
    <t>BKG : HASLK01241207504</t>
    <phoneticPr fontId="16" type="noConversion"/>
  </si>
  <si>
    <t>BKG : HASLK01241207508</t>
    <phoneticPr fontId="16" type="noConversion"/>
  </si>
  <si>
    <t>O</t>
    <phoneticPr fontId="16" type="noConversion"/>
  </si>
  <si>
    <t>12/23 송금 完</t>
    <phoneticPr fontId="16" type="noConversion"/>
  </si>
  <si>
    <t>MSFF24AQA12006</t>
    <phoneticPr fontId="16" type="noConversion"/>
  </si>
  <si>
    <t>MSFF24AQA12002</t>
    <phoneticPr fontId="28" type="noConversion"/>
  </si>
  <si>
    <t>MSFF24AQA12001</t>
    <phoneticPr fontId="28" type="noConversion"/>
  </si>
  <si>
    <t>ALERT O</t>
    <phoneticPr fontId="16" type="noConversion"/>
  </si>
  <si>
    <t>BKG : HASLK01241207641</t>
    <phoneticPr fontId="28" type="noConversion"/>
  </si>
  <si>
    <t>12/26 작업</t>
    <phoneticPr fontId="28" type="noConversion"/>
  </si>
  <si>
    <t>AHSINCAQB241263</t>
    <phoneticPr fontId="16" type="noConversion"/>
  </si>
  <si>
    <t>MSFF24AQA12003</t>
    <phoneticPr fontId="28" type="noConversion"/>
  </si>
  <si>
    <t>AHSINCAQB241264</t>
    <phoneticPr fontId="16" type="noConversion"/>
  </si>
  <si>
    <t>MSFF24AQA12005</t>
    <phoneticPr fontId="16" type="noConversion"/>
  </si>
  <si>
    <t>O</t>
    <phoneticPr fontId="16" type="noConversion"/>
  </si>
  <si>
    <t>CC-&gt;PP</t>
    <phoneticPr fontId="16" type="noConversion"/>
  </si>
  <si>
    <t>SR O</t>
    <phoneticPr fontId="16" type="noConversion"/>
  </si>
  <si>
    <t>EDI O</t>
    <phoneticPr fontId="16" type="noConversion"/>
  </si>
  <si>
    <t>PP</t>
    <phoneticPr fontId="16" type="noConversion"/>
  </si>
  <si>
    <t>프리타임 12/23 연장 승인 完</t>
    <phoneticPr fontId="16" type="noConversion"/>
  </si>
  <si>
    <t>KMHDG41DBDU697129</t>
  </si>
  <si>
    <t>KLAJA69SDEK601865</t>
  </si>
  <si>
    <t>KNABE511BFT786983</t>
  </si>
  <si>
    <t>1G1155SA8GU101176</t>
  </si>
  <si>
    <t>1N4AL3AP7EC290161</t>
  </si>
  <si>
    <t>HAL105582</t>
  </si>
  <si>
    <t>KMHDH41DBCU179032</t>
  </si>
  <si>
    <t>KMHDG41DBCU361695</t>
  </si>
  <si>
    <t>KMHDG41DBCU306173</t>
  </si>
  <si>
    <t>KMHDG41DBBU121819</t>
  </si>
  <si>
    <t>KMHDH41DBBU140189</t>
  </si>
  <si>
    <t>10484-24-114861X</t>
    <phoneticPr fontId="16" type="noConversion"/>
  </si>
  <si>
    <t>프리타임 12/23 연장 요청 完</t>
    <phoneticPr fontId="16" type="noConversion"/>
  </si>
  <si>
    <t>프리타임 12/ 연장 승인</t>
    <phoneticPr fontId="16" type="noConversion"/>
  </si>
  <si>
    <t>딜레이 전) TS TIANJIN 24013S</t>
    <phoneticPr fontId="16" type="noConversion"/>
  </si>
  <si>
    <t>12/20 입금 完</t>
    <phoneticPr fontId="16" type="noConversion"/>
  </si>
  <si>
    <t>HASLK01241205373</t>
    <phoneticPr fontId="16" type="noConversion"/>
  </si>
  <si>
    <t>OOLU2751672410</t>
    <phoneticPr fontId="16" type="noConversion"/>
  </si>
  <si>
    <t>HASLK01241110697</t>
    <phoneticPr fontId="16" type="noConversion"/>
  </si>
  <si>
    <t>EDI 정정 : 12/26 AM</t>
    <phoneticPr fontId="16" type="noConversion"/>
  </si>
  <si>
    <t>KRW 16,000</t>
    <phoneticPr fontId="16" type="noConversion"/>
  </si>
  <si>
    <t>O</t>
    <phoneticPr fontId="16" type="noConversion"/>
  </si>
  <si>
    <t>KMHLM41EEMU218819</t>
    <phoneticPr fontId="16" type="noConversion"/>
  </si>
  <si>
    <t>KMHLM41EEMU172160</t>
    <phoneticPr fontId="16" type="noConversion"/>
  </si>
  <si>
    <t>KMHLM41EEMU169044</t>
    <phoneticPr fontId="16" type="noConversion"/>
  </si>
  <si>
    <t>KMHLM41EEMU171337</t>
    <phoneticPr fontId="16" type="noConversion"/>
  </si>
  <si>
    <t>KMHLM41EEMU230927</t>
    <phoneticPr fontId="16" type="noConversion"/>
  </si>
  <si>
    <t>KMHLM41EEMU172177</t>
    <phoneticPr fontId="16" type="noConversion"/>
  </si>
  <si>
    <t>KMHLM41EEMU172185</t>
    <phoneticPr fontId="16" type="noConversion"/>
  </si>
  <si>
    <t>KMHLM41EEMU041944</t>
    <phoneticPr fontId="16" type="noConversion"/>
  </si>
  <si>
    <t>KMHLL41EEMU191273</t>
    <phoneticPr fontId="16" type="noConversion"/>
  </si>
  <si>
    <t>KMHLL41EEMU190382</t>
    <phoneticPr fontId="16" type="noConversion"/>
  </si>
  <si>
    <t>KMHLM41EEMU151437</t>
    <phoneticPr fontId="16" type="noConversion"/>
  </si>
  <si>
    <t>12/24 취하 O</t>
    <phoneticPr fontId="16" type="noConversion"/>
  </si>
  <si>
    <t>MSFF24AQA12007
(체크 비엘 전달 O)</t>
    <phoneticPr fontId="16" type="noConversion"/>
  </si>
  <si>
    <t>MSFF24AQA12008
(체크 비엘 전달 O)</t>
    <phoneticPr fontId="16" type="noConversion"/>
  </si>
  <si>
    <t>MSFF24AQA12009
(체크 비엘 전달 O)</t>
    <phoneticPr fontId="16" type="noConversion"/>
  </si>
  <si>
    <t>MSFF24AQA12009A
(체크 비엘 전달 O)</t>
    <phoneticPr fontId="16" type="noConversion"/>
  </si>
  <si>
    <t>MSFF24AQA12009B
(체크 비엘 전달 O)</t>
    <phoneticPr fontId="16" type="noConversion"/>
  </si>
  <si>
    <t>ONEYSELEP7597800</t>
    <phoneticPr fontId="16" type="noConversion"/>
  </si>
  <si>
    <t xml:space="preserve">10484-24-114850X	</t>
    <phoneticPr fontId="16" type="noConversion"/>
  </si>
  <si>
    <t>KNHMF37ABLS616513</t>
  </si>
  <si>
    <t>1FM5K8F84EGA57193</t>
  </si>
  <si>
    <t>KMFWBX7KBGU801356</t>
    <phoneticPr fontId="16" type="noConversion"/>
  </si>
  <si>
    <t>12048-24-802874X</t>
    <phoneticPr fontId="16" type="noConversion"/>
  </si>
  <si>
    <t>43274-24-249559X</t>
    <phoneticPr fontId="16" type="noConversion"/>
  </si>
  <si>
    <t>WATERWAYS</t>
    <phoneticPr fontId="16" type="noConversion"/>
  </si>
  <si>
    <t>KMHLM41EEMU098751</t>
    <phoneticPr fontId="16" type="noConversion"/>
  </si>
  <si>
    <t>KNALC41BBLA216349</t>
    <phoneticPr fontId="16" type="noConversion"/>
  </si>
  <si>
    <t>KMHE341DBPA637946</t>
    <phoneticPr fontId="16" type="noConversion"/>
  </si>
  <si>
    <t>KNALB41BBLA204017</t>
    <phoneticPr fontId="16" type="noConversion"/>
  </si>
  <si>
    <t>O</t>
    <phoneticPr fontId="16" type="noConversion"/>
  </si>
  <si>
    <t>SR O</t>
  </si>
  <si>
    <t>SR O</t>
    <phoneticPr fontId="16" type="noConversion"/>
  </si>
  <si>
    <t>EDI O</t>
  </si>
  <si>
    <t>EDI O</t>
    <phoneticPr fontId="16" type="noConversion"/>
  </si>
  <si>
    <t>쇼링비 만원 (부가세 별도)</t>
    <phoneticPr fontId="16" type="noConversion"/>
  </si>
  <si>
    <t>WAN HAI 317 S227</t>
    <phoneticPr fontId="16" type="noConversion"/>
  </si>
  <si>
    <t>FCIU7277445</t>
  </si>
  <si>
    <t>HAL114429</t>
  </si>
  <si>
    <t>ICT 02077002</t>
    <phoneticPr fontId="16" type="noConversion"/>
  </si>
  <si>
    <t>KMHL141EBMA113810</t>
  </si>
  <si>
    <t>OOLU2751431760</t>
    <phoneticPr fontId="16" type="noConversion"/>
  </si>
  <si>
    <t>12/26 송금 完</t>
    <phoneticPr fontId="16" type="noConversion"/>
  </si>
  <si>
    <t>10484-24-115590X</t>
    <phoneticPr fontId="16" type="noConversion"/>
  </si>
  <si>
    <t>KMHLM41JGMU002001</t>
  </si>
  <si>
    <t>KMHLM41JGMU002342</t>
  </si>
  <si>
    <t>KMHLM41JGMU002122</t>
  </si>
  <si>
    <t>KMHLM41JGMU002162</t>
  </si>
  <si>
    <t>10484-24-116375X</t>
    <phoneticPr fontId="16" type="noConversion"/>
  </si>
  <si>
    <t>프리타임 12/26 연장 요청 完</t>
  </si>
  <si>
    <t>프리타임 12/26 연장 요청 完</t>
    <phoneticPr fontId="16" type="noConversion"/>
  </si>
  <si>
    <t>KNAPN813BGK171496</t>
  </si>
  <si>
    <t>12/26 WAYBILL</t>
    <phoneticPr fontId="16" type="noConversion"/>
  </si>
  <si>
    <t>12/26 WAYBILL</t>
    <phoneticPr fontId="16" type="noConversion"/>
  </si>
  <si>
    <t>KNAPS81ABLA581270</t>
  </si>
  <si>
    <t>KNAFK412BGA645701</t>
  </si>
  <si>
    <t>아부쥬데 &amp; 
슐레이만</t>
    <phoneticPr fontId="16" type="noConversion"/>
  </si>
  <si>
    <t>HASLK01241206141</t>
    <phoneticPr fontId="16" type="noConversion"/>
  </si>
  <si>
    <t>HASLK01241207641</t>
    <phoneticPr fontId="16" type="noConversion"/>
  </si>
  <si>
    <t>SIPUSKRA24000411</t>
    <phoneticPr fontId="16" type="noConversion"/>
  </si>
  <si>
    <t>C439</t>
  </si>
  <si>
    <t>C440</t>
  </si>
  <si>
    <t>C441</t>
  </si>
  <si>
    <t>BKG : 005EX41415</t>
    <phoneticPr fontId="16" type="noConversion"/>
  </si>
  <si>
    <t>BKG : 005EX41414</t>
    <phoneticPr fontId="16" type="noConversion"/>
  </si>
  <si>
    <t>DOC : 1/02 FULL</t>
    <phoneticPr fontId="16" type="noConversion"/>
  </si>
  <si>
    <t>O</t>
    <phoneticPr fontId="16" type="noConversion"/>
  </si>
  <si>
    <t>KMHEC41BBCA359357</t>
    <phoneticPr fontId="16" type="noConversion"/>
  </si>
  <si>
    <t>SAWASDEE RIGEL 2501S</t>
    <phoneticPr fontId="16" type="noConversion"/>
  </si>
  <si>
    <t>KMHSJ81WP9U472071</t>
    <phoneticPr fontId="16" type="noConversion"/>
  </si>
  <si>
    <t>KNAPE813BFK787427</t>
  </si>
  <si>
    <t>GENESIS</t>
  </si>
  <si>
    <t>KMHGC4DF5BU118984</t>
  </si>
  <si>
    <t>KNALM415BGA212030</t>
  </si>
  <si>
    <t>KMFWBX7KBFU644034</t>
  </si>
  <si>
    <t>SKHU8932484</t>
  </si>
  <si>
    <t>HAL105554</t>
  </si>
  <si>
    <t>프리타임 12/27 연장 요청 完</t>
    <phoneticPr fontId="16" type="noConversion"/>
  </si>
  <si>
    <t>HAL105612</t>
  </si>
  <si>
    <t>KMHDG41DBCU442626</t>
  </si>
  <si>
    <t>KNAJC52438A862028</t>
  </si>
  <si>
    <t>TIGWAN</t>
  </si>
  <si>
    <t>WVGZZZ5NZFW538042</t>
  </si>
  <si>
    <t>KMJWA37KBFU643713</t>
  </si>
  <si>
    <t>SNCT 02012014</t>
    <phoneticPr fontId="16" type="noConversion"/>
  </si>
  <si>
    <t>032-887-5600</t>
    <phoneticPr fontId="16" type="noConversion"/>
  </si>
  <si>
    <t>12/27 WAYBILL</t>
    <phoneticPr fontId="16" type="noConversion"/>
  </si>
  <si>
    <t>KNAKT815BBA172372</t>
  </si>
  <si>
    <t>KL90F3ABD5BZ00004</t>
    <phoneticPr fontId="16" type="noConversion"/>
  </si>
  <si>
    <t>11457-24-094316X</t>
    <phoneticPr fontId="16" type="noConversion"/>
  </si>
  <si>
    <t>프리타임 12/27 연장 요청 完</t>
    <phoneticPr fontId="16" type="noConversion"/>
  </si>
  <si>
    <t>12/27 송금 完</t>
    <phoneticPr fontId="16" type="noConversion"/>
  </si>
  <si>
    <t>12/27 입금 完</t>
    <phoneticPr fontId="16" type="noConversion"/>
  </si>
  <si>
    <t>프리타임  연장 승인</t>
    <phoneticPr fontId="16" type="noConversion"/>
  </si>
  <si>
    <t>BKG : HASLK01241208945</t>
    <phoneticPr fontId="28" type="noConversion"/>
  </si>
  <si>
    <t>12/30 작업</t>
    <phoneticPr fontId="16" type="noConversion"/>
  </si>
  <si>
    <t>44475-24-120572X</t>
    <phoneticPr fontId="16" type="noConversion"/>
  </si>
  <si>
    <t>44475-24-120594X</t>
    <phoneticPr fontId="16" type="noConversion"/>
  </si>
  <si>
    <t>44475-24-120592X</t>
    <phoneticPr fontId="16" type="noConversion"/>
  </si>
  <si>
    <t>13244-24-105109X</t>
    <phoneticPr fontId="16" type="noConversion"/>
  </si>
  <si>
    <t>KMHSW81UDGU622514</t>
    <phoneticPr fontId="16" type="noConversion"/>
  </si>
  <si>
    <t>KMHE341CBHA260955</t>
    <phoneticPr fontId="16" type="noConversion"/>
  </si>
  <si>
    <t>KMHE241CBJA351460</t>
    <phoneticPr fontId="16" type="noConversion"/>
  </si>
  <si>
    <t>적하보험 가입 O</t>
    <phoneticPr fontId="16" type="noConversion"/>
  </si>
  <si>
    <t>12/27 SURRENDER</t>
    <phoneticPr fontId="16" type="noConversion"/>
  </si>
  <si>
    <t>프리타임 12/27 연장 승인 完</t>
  </si>
  <si>
    <t>프리타임 12/27 연장 승인 完</t>
    <phoneticPr fontId="16" type="noConversion"/>
  </si>
  <si>
    <t>부산 - 이란 - 바쿠</t>
    <phoneticPr fontId="16" type="noConversion"/>
  </si>
  <si>
    <t>BKG : BKKL2412271882</t>
    <phoneticPr fontId="16" type="noConversion"/>
  </si>
  <si>
    <t>프로 / 다인</t>
    <phoneticPr fontId="16" type="noConversion"/>
  </si>
  <si>
    <t>KNAGS415GGA069248</t>
  </si>
  <si>
    <t>KMHS281BBKU048231</t>
  </si>
  <si>
    <t>KNAFJ412BJA998178</t>
  </si>
  <si>
    <t>KNAMC81ABJS400338</t>
  </si>
  <si>
    <t>REF : R30877</t>
    <phoneticPr fontId="16" type="noConversion"/>
  </si>
  <si>
    <t>X</t>
    <phoneticPr fontId="16" type="noConversion"/>
  </si>
  <si>
    <t>GCXU6291035</t>
    <phoneticPr fontId="16" type="noConversion"/>
  </si>
  <si>
    <t>43624-24-903333X</t>
    <phoneticPr fontId="16" type="noConversion"/>
  </si>
  <si>
    <t>SANTAFE</t>
    <phoneticPr fontId="16" type="noConversion"/>
  </si>
  <si>
    <t>HYUNDAI TUCSON</t>
    <phoneticPr fontId="16" type="noConversion"/>
  </si>
  <si>
    <t>DOC : 1/13 AM</t>
    <phoneticPr fontId="16" type="noConversion"/>
  </si>
  <si>
    <t>CNEE INV : C442</t>
    <phoneticPr fontId="16" type="noConversion"/>
  </si>
  <si>
    <t>HASLK01241205374</t>
    <phoneticPr fontId="16" type="noConversion"/>
  </si>
  <si>
    <t>12/26 송금 完</t>
    <phoneticPr fontId="16" type="noConversion"/>
  </si>
  <si>
    <t>12/30 송금 完</t>
    <phoneticPr fontId="16" type="noConversion"/>
  </si>
  <si>
    <t>MSFF24AQA120010
(체크 비엘 전달 O)
12/26 OBL 발행 完</t>
    <phoneticPr fontId="16" type="noConversion"/>
  </si>
  <si>
    <t xml:space="preserve">12291-24-002288X	</t>
    <phoneticPr fontId="16" type="noConversion"/>
  </si>
  <si>
    <t>프리타임 12/30 연장 승인 完</t>
    <phoneticPr fontId="16" type="noConversion"/>
  </si>
  <si>
    <t>체크 마감 : 1/03 FULL</t>
    <phoneticPr fontId="16" type="noConversion"/>
  </si>
  <si>
    <t>BND</t>
    <phoneticPr fontId="16" type="noConversion"/>
  </si>
  <si>
    <t>변경 전1)HONG YONG LAN TIAN 25101N</t>
    <phoneticPr fontId="16" type="noConversion"/>
  </si>
  <si>
    <t>변경 전2)YUAN XIANG FEN JIN 25201N</t>
    <phoneticPr fontId="16" type="noConversion"/>
  </si>
  <si>
    <t>HMM MASTER 0003W</t>
    <phoneticPr fontId="16" type="noConversion"/>
  </si>
  <si>
    <t>DOC : 1/07 AM</t>
    <phoneticPr fontId="16" type="noConversion"/>
  </si>
  <si>
    <t>장비픽업 선사코드 VUX, 반입코드 VSS / 반입포트코드 : CNNGB</t>
    <phoneticPr fontId="16" type="noConversion"/>
  </si>
  <si>
    <t>SKHU9315595</t>
    <phoneticPr fontId="16" type="noConversion"/>
  </si>
  <si>
    <t>프리타임 12/30 연장 승인 完</t>
    <phoneticPr fontId="16" type="noConversion"/>
  </si>
  <si>
    <t>O</t>
    <phoneticPr fontId="16" type="noConversion"/>
  </si>
  <si>
    <t>KRAR18762</t>
  </si>
  <si>
    <t>KRAR18740</t>
  </si>
  <si>
    <t>KRAR18786</t>
  </si>
  <si>
    <t>TGBU4622498</t>
    <phoneticPr fontId="16" type="noConversion"/>
  </si>
  <si>
    <t>TGHU6837938</t>
    <phoneticPr fontId="16" type="noConversion"/>
  </si>
  <si>
    <t>KNAPK81BBGA188272</t>
    <phoneticPr fontId="16" type="noConversion"/>
  </si>
  <si>
    <t>KMHJ2815GGU132316</t>
    <phoneticPr fontId="16" type="noConversion"/>
  </si>
  <si>
    <t>KMHSW81UBGU613223</t>
    <phoneticPr fontId="16" type="noConversion"/>
  </si>
  <si>
    <t>KNAPH81ABGA150424</t>
    <phoneticPr fontId="16" type="noConversion"/>
  </si>
  <si>
    <t>NYKU0701566</t>
    <phoneticPr fontId="16" type="noConversion"/>
  </si>
  <si>
    <t>ONEYSELER9766300</t>
    <phoneticPr fontId="16" type="noConversion"/>
  </si>
  <si>
    <t>12/30 WAYBILL</t>
    <phoneticPr fontId="16" type="noConversion"/>
  </si>
  <si>
    <t>HASINCAQB241251</t>
    <phoneticPr fontId="16" type="noConversion"/>
  </si>
  <si>
    <t>HASINCAQB241252</t>
    <phoneticPr fontId="16" type="noConversion"/>
  </si>
  <si>
    <t>HASINCAQB241253</t>
    <phoneticPr fontId="16" type="noConversion"/>
  </si>
  <si>
    <t>HASINCAQB241254</t>
    <phoneticPr fontId="16" type="noConversion"/>
  </si>
  <si>
    <t>HASINCAQB241255</t>
    <phoneticPr fontId="16" type="noConversion"/>
  </si>
  <si>
    <t>12/27 입금 完</t>
    <phoneticPr fontId="16" type="noConversion"/>
  </si>
  <si>
    <t>ONEYSELEP7597802</t>
    <phoneticPr fontId="16" type="noConversion"/>
  </si>
  <si>
    <t>ONEYSELEQ7682400</t>
    <phoneticPr fontId="16" type="noConversion"/>
  </si>
  <si>
    <t>GAOU6647736</t>
    <phoneticPr fontId="16" type="noConversion"/>
  </si>
  <si>
    <t>SKHU9006385</t>
    <phoneticPr fontId="16" type="noConversion"/>
  </si>
  <si>
    <t>HAL105562</t>
    <phoneticPr fontId="16" type="noConversion"/>
  </si>
  <si>
    <t>SKHU9940761</t>
    <phoneticPr fontId="16" type="noConversion"/>
  </si>
  <si>
    <t>HAL099184</t>
    <phoneticPr fontId="16" type="noConversion"/>
  </si>
  <si>
    <t>TRHU8256940</t>
    <phoneticPr fontId="16" type="noConversion"/>
  </si>
  <si>
    <t>KRAS20945</t>
    <phoneticPr fontId="16" type="noConversion"/>
  </si>
  <si>
    <t>HASLK01241207502</t>
    <phoneticPr fontId="16" type="noConversion"/>
  </si>
  <si>
    <t>PP</t>
    <phoneticPr fontId="16" type="noConversion"/>
  </si>
  <si>
    <t>12/30 HBL SUR</t>
    <phoneticPr fontId="16" type="noConversion"/>
  </si>
  <si>
    <t>12/30 WAYBILL</t>
    <phoneticPr fontId="16" type="noConversion"/>
  </si>
  <si>
    <t>쇼링비 : 26만원</t>
    <phoneticPr fontId="16" type="noConversion"/>
  </si>
  <si>
    <t>12/31 MBL SUR</t>
    <phoneticPr fontId="16" type="noConversion"/>
  </si>
  <si>
    <t>KMTC TAIPEIS 2415S</t>
    <phoneticPr fontId="16" type="noConversion"/>
  </si>
  <si>
    <t>SR O</t>
    <phoneticPr fontId="16" type="noConversion"/>
  </si>
  <si>
    <t>INV O</t>
    <phoneticPr fontId="16" type="noConversion"/>
  </si>
  <si>
    <t>EDI O</t>
    <phoneticPr fontId="16" type="noConversion"/>
  </si>
  <si>
    <t>CHK O</t>
    <phoneticPr fontId="16" type="noConversion"/>
  </si>
  <si>
    <t>ALERT O</t>
    <phoneticPr fontId="16" type="noConversion"/>
  </si>
  <si>
    <t>12/31 MBL WAYBILL</t>
    <phoneticPr fontId="16" type="noConversion"/>
  </si>
  <si>
    <t>12/31 송금 完</t>
    <phoneticPr fontId="16" type="noConversion"/>
  </si>
  <si>
    <t>KNAPX81GBNK010412</t>
    <phoneticPr fontId="16" type="noConversion"/>
  </si>
  <si>
    <t>KNACP81EGRA106045</t>
    <phoneticPr fontId="16" type="noConversion"/>
  </si>
  <si>
    <t>KNARH81GBNA094541</t>
    <phoneticPr fontId="16" type="noConversion"/>
  </si>
  <si>
    <t>KNACP81EGNA008867</t>
    <phoneticPr fontId="16" type="noConversion"/>
  </si>
  <si>
    <t>KNACT81EGNA004999</t>
    <phoneticPr fontId="16" type="noConversion"/>
  </si>
  <si>
    <t>KMHJE811BPU094925</t>
    <phoneticPr fontId="16" type="noConversion"/>
  </si>
  <si>
    <t>KNAPW81GBPK060873</t>
    <phoneticPr fontId="16" type="noConversion"/>
  </si>
  <si>
    <t>KNACT81EGNA017409</t>
    <phoneticPr fontId="16" type="noConversion"/>
  </si>
  <si>
    <t>KMHJE811BPU094091</t>
    <phoneticPr fontId="16" type="noConversion"/>
  </si>
  <si>
    <t>KNACR81EGRA098294</t>
    <phoneticPr fontId="16" type="noConversion"/>
  </si>
  <si>
    <t>KMHJE811BPU087370</t>
    <phoneticPr fontId="16" type="noConversion"/>
  </si>
  <si>
    <t>KNACT81EGNA033379</t>
    <phoneticPr fontId="16" type="noConversion"/>
  </si>
  <si>
    <t>KNAPV81GBPK054248</t>
    <phoneticPr fontId="16" type="noConversion"/>
  </si>
  <si>
    <t>WBA51AG00MCF75296</t>
    <phoneticPr fontId="16" type="noConversion"/>
  </si>
  <si>
    <t>ALEERT O</t>
    <phoneticPr fontId="16" type="noConversion"/>
  </si>
  <si>
    <t>KMHDG41DBBU097559</t>
  </si>
  <si>
    <t>KMHLL41EEMU012426</t>
  </si>
  <si>
    <t>12778-24-121797X</t>
    <phoneticPr fontId="16" type="noConversion"/>
  </si>
  <si>
    <t>MERCEDES BENZ C300</t>
  </si>
  <si>
    <t>W1KAF4HB8PR117062</t>
  </si>
  <si>
    <t>MERCEDES BENZ CLE 200 COUPE</t>
  </si>
  <si>
    <t>W1KMJ5AB0RF019160</t>
  </si>
  <si>
    <t>12778-24-121796X</t>
    <phoneticPr fontId="16" type="noConversion"/>
  </si>
  <si>
    <t>KMHLL41EEMU077833</t>
  </si>
  <si>
    <t>43274-24-139494X</t>
    <phoneticPr fontId="16" type="noConversion"/>
  </si>
  <si>
    <t>O</t>
    <phoneticPr fontId="16" type="noConversion"/>
  </si>
  <si>
    <t>CNEE INV : C446</t>
    <phoneticPr fontId="16" type="noConversion"/>
  </si>
  <si>
    <t>CNEE INV : C447</t>
    <phoneticPr fontId="16" type="noConversion"/>
  </si>
  <si>
    <t>HASLK01241207504</t>
    <phoneticPr fontId="16" type="noConversion"/>
  </si>
  <si>
    <t>1/02 송금 完</t>
    <phoneticPr fontId="16" type="noConversion"/>
  </si>
  <si>
    <t>1/06 작업</t>
    <phoneticPr fontId="16" type="noConversion"/>
  </si>
  <si>
    <t>HASLK01241207508</t>
    <phoneticPr fontId="16" type="noConversion"/>
  </si>
  <si>
    <t>운송료 : 57만원</t>
    <phoneticPr fontId="16" type="noConversion"/>
  </si>
  <si>
    <t>계근 1만 포함</t>
    <phoneticPr fontId="16" type="noConversion"/>
  </si>
  <si>
    <t>코피노 전송 O/계근 1만 포함</t>
    <phoneticPr fontId="16" type="noConversion"/>
  </si>
  <si>
    <t>운송료 : 28만원</t>
    <phoneticPr fontId="16" type="noConversion"/>
  </si>
  <si>
    <t>코피노 전송 요청함</t>
    <phoneticPr fontId="16" type="noConversion"/>
  </si>
  <si>
    <t>1/06 작업</t>
    <phoneticPr fontId="16" type="noConversion"/>
  </si>
  <si>
    <t>2대 인엑스</t>
    <phoneticPr fontId="16" type="noConversion"/>
  </si>
  <si>
    <t>캐리어 X</t>
    <phoneticPr fontId="16" type="noConversion"/>
  </si>
  <si>
    <t>엠티 상차지 : BCT</t>
    <phoneticPr fontId="16" type="noConversion"/>
  </si>
  <si>
    <t>캐리어 : 4만원</t>
    <phoneticPr fontId="16" type="noConversion"/>
  </si>
  <si>
    <t>프리타임  연장 승인</t>
  </si>
  <si>
    <t>SAWASDEE RIGEL 2501S</t>
  </si>
  <si>
    <t>BKG : HASLK01250100372</t>
    <phoneticPr fontId="16" type="noConversion"/>
  </si>
  <si>
    <t>BKG : HASLK01250100394</t>
    <phoneticPr fontId="16" type="noConversion"/>
  </si>
  <si>
    <t>1/02 SURRENDER</t>
    <phoneticPr fontId="16" type="noConversion"/>
  </si>
  <si>
    <t>다인트랜스</t>
    <phoneticPr fontId="16" type="noConversion"/>
  </si>
  <si>
    <t>051-441-2555</t>
    <phoneticPr fontId="16" type="noConversion"/>
  </si>
  <si>
    <t>HAL099213</t>
  </si>
  <si>
    <t xml:space="preserve">10484-24-113206X	</t>
    <phoneticPr fontId="16" type="noConversion"/>
  </si>
  <si>
    <t>SKHU6336233</t>
    <phoneticPr fontId="16" type="noConversion"/>
  </si>
  <si>
    <t>O</t>
    <phoneticPr fontId="16" type="noConversion"/>
  </si>
  <si>
    <t>ICT 02077002</t>
    <phoneticPr fontId="16" type="noConversion"/>
  </si>
  <si>
    <t>GLOVIS SUNSHINE V.004</t>
    <phoneticPr fontId="16" type="noConversion"/>
  </si>
  <si>
    <t>WBA4E9102GG289676</t>
    <phoneticPr fontId="16" type="noConversion"/>
  </si>
  <si>
    <t>WAUZZZ8K9GN018448</t>
    <phoneticPr fontId="16" type="noConversion"/>
  </si>
  <si>
    <t>WAUZZZ4G1GN039845</t>
    <phoneticPr fontId="16" type="noConversion"/>
  </si>
  <si>
    <t xml:space="preserve"> VF12R3L1EFW836643</t>
    <phoneticPr fontId="16" type="noConversion"/>
  </si>
  <si>
    <t>WDDSJ0JB8GN377961</t>
    <phoneticPr fontId="16" type="noConversion"/>
  </si>
  <si>
    <t>WVWZZZAUZFW343350</t>
    <phoneticPr fontId="16" type="noConversion"/>
  </si>
  <si>
    <t>WVWZZZ16ZEM003531</t>
    <phoneticPr fontId="16" type="noConversion"/>
  </si>
  <si>
    <t>WDCDA2EB0FA527330</t>
    <phoneticPr fontId="16" type="noConversion"/>
  </si>
  <si>
    <t>WVGZZZ5NZDW598679</t>
    <phoneticPr fontId="16" type="noConversion"/>
  </si>
  <si>
    <t>WVWZZZAUZFW156890</t>
    <phoneticPr fontId="16" type="noConversion"/>
  </si>
  <si>
    <t>WAUZZZ8R1GA003852</t>
    <phoneticPr fontId="16" type="noConversion"/>
  </si>
  <si>
    <t>WAUZZZ4G5GN148664</t>
    <phoneticPr fontId="16" type="noConversion"/>
  </si>
  <si>
    <t>WVGZZZ5NZGW512648</t>
    <phoneticPr fontId="16" type="noConversion"/>
  </si>
  <si>
    <t>WVGZZZ5NZFW562442</t>
    <phoneticPr fontId="16" type="noConversion"/>
  </si>
  <si>
    <t>WAUZZZ8K4GN016820</t>
    <phoneticPr fontId="16" type="noConversion"/>
  </si>
  <si>
    <t>BALKAN TRANS ALBANIA</t>
    <phoneticPr fontId="16" type="noConversion"/>
  </si>
  <si>
    <t>TRHU8879810</t>
    <phoneticPr fontId="16" type="noConversion"/>
  </si>
  <si>
    <t>TASMAN 502S</t>
    <phoneticPr fontId="16" type="noConversion"/>
  </si>
  <si>
    <t>REF : 1737828572781</t>
    <phoneticPr fontId="16" type="noConversion"/>
  </si>
  <si>
    <t>MAERSK</t>
    <phoneticPr fontId="16" type="noConversion"/>
  </si>
  <si>
    <t>1/04 작업</t>
    <phoneticPr fontId="28" type="noConversion"/>
  </si>
  <si>
    <t>HJIT 02012016</t>
    <phoneticPr fontId="16" type="noConversion"/>
  </si>
  <si>
    <t>DOC : 1/07 FULL</t>
    <phoneticPr fontId="16" type="noConversion"/>
  </si>
  <si>
    <t>정보 전달</t>
    <phoneticPr fontId="16" type="noConversion"/>
  </si>
  <si>
    <t>SR</t>
    <phoneticPr fontId="16" type="noConversion"/>
  </si>
  <si>
    <t>프리미엄/이레</t>
    <phoneticPr fontId="28" type="noConversion"/>
  </si>
  <si>
    <t>1/03 HBL SURRENDER</t>
    <phoneticPr fontId="16" type="noConversion"/>
  </si>
  <si>
    <t>BKG : 248709303</t>
    <phoneticPr fontId="28" type="noConversion"/>
  </si>
  <si>
    <t>MSC LYSE V HW502A</t>
    <phoneticPr fontId="16" type="noConversion"/>
  </si>
  <si>
    <t>1/03 송금 完</t>
    <phoneticPr fontId="16" type="noConversion"/>
  </si>
  <si>
    <t>1/03 입금 完</t>
    <phoneticPr fontId="16" type="noConversion"/>
  </si>
  <si>
    <t>1/03 MBL SURRENDER</t>
    <phoneticPr fontId="16" type="noConversion"/>
  </si>
  <si>
    <t>JETTA</t>
    <phoneticPr fontId="16" type="noConversion"/>
  </si>
  <si>
    <t>A4</t>
    <phoneticPr fontId="16" type="noConversion"/>
  </si>
  <si>
    <t>A7</t>
    <phoneticPr fontId="16" type="noConversion"/>
  </si>
  <si>
    <t>A8</t>
    <phoneticPr fontId="16" type="noConversion"/>
  </si>
  <si>
    <t>BKG : 096KR0970150</t>
    <phoneticPr fontId="16" type="noConversion"/>
  </si>
  <si>
    <t>보관 10만 (1~일)</t>
    <phoneticPr fontId="16" type="noConversion"/>
  </si>
  <si>
    <t>O</t>
    <phoneticPr fontId="16" type="noConversion"/>
  </si>
  <si>
    <t>1/09 작업</t>
    <phoneticPr fontId="16" type="noConversion"/>
  </si>
  <si>
    <t>FCIU7245617</t>
    <phoneticPr fontId="16" type="noConversion"/>
  </si>
  <si>
    <t>43174-25-100099X</t>
    <phoneticPr fontId="16" type="noConversion"/>
  </si>
  <si>
    <t>WAUZZZ8K7EN007882</t>
  </si>
  <si>
    <t>WAUZZZ4G4EN086302</t>
  </si>
  <si>
    <t>WAUZZZ4H1DN002816</t>
  </si>
  <si>
    <t>E&amp;R 핸들링</t>
    <phoneticPr fontId="16" type="noConversion"/>
  </si>
  <si>
    <t>X</t>
    <phoneticPr fontId="16" type="noConversion"/>
  </si>
  <si>
    <t>ULSAN 504S</t>
    <phoneticPr fontId="16" type="noConversion"/>
  </si>
  <si>
    <t>MAERSK / 상명</t>
    <phoneticPr fontId="16" type="noConversion"/>
  </si>
  <si>
    <t>43174-25-100096X</t>
    <phoneticPr fontId="16" type="noConversion"/>
  </si>
  <si>
    <t>BKG : 248803140</t>
    <phoneticPr fontId="16" type="noConversion"/>
  </si>
  <si>
    <t>BKG : 248803106</t>
    <phoneticPr fontId="16" type="noConversion"/>
  </si>
  <si>
    <t>DOC : 1/16 AM</t>
    <phoneticPr fontId="16" type="noConversion"/>
  </si>
  <si>
    <t>엠티 상차 지정일 : 1/13</t>
    <phoneticPr fontId="16" type="noConversion"/>
  </si>
  <si>
    <t>HJIT 02012016</t>
    <phoneticPr fontId="16" type="noConversion"/>
  </si>
  <si>
    <t>O</t>
    <phoneticPr fontId="16" type="noConversion"/>
  </si>
  <si>
    <t>1/07 HBL SURRENDER</t>
    <phoneticPr fontId="16" type="noConversion"/>
  </si>
  <si>
    <t>1/07 MBL SURRENDER</t>
    <phoneticPr fontId="16" type="noConversion"/>
  </si>
  <si>
    <t>43274-25-240187X</t>
    <phoneticPr fontId="16" type="noConversion"/>
  </si>
  <si>
    <t>1/07 입금 完</t>
    <phoneticPr fontId="16" type="noConversion"/>
  </si>
  <si>
    <t>KMHSH81UBCU860117</t>
  </si>
  <si>
    <t>KNAKU815BCA309229</t>
  </si>
  <si>
    <t>KMHGE41EBBU125577</t>
  </si>
  <si>
    <t>BMW 740LI</t>
  </si>
  <si>
    <t>WBAKB410X9CY49232</t>
  </si>
  <si>
    <t>WJSU5020062</t>
    <phoneticPr fontId="16" type="noConversion"/>
  </si>
  <si>
    <t>1/14 작업</t>
    <phoneticPr fontId="16" type="noConversion"/>
  </si>
  <si>
    <t>재작업비 30만</t>
    <phoneticPr fontId="16" type="noConversion"/>
  </si>
  <si>
    <t>현장팀 : kccinc9@koreatally.kr</t>
    <phoneticPr fontId="16" type="noConversion"/>
  </si>
  <si>
    <t>업무팀 : kts@koreatally.kr</t>
    <phoneticPr fontId="16" type="noConversion"/>
  </si>
  <si>
    <t>TR</t>
    <phoneticPr fontId="16" type="noConversion"/>
  </si>
  <si>
    <t>HMM TURQUOISE 002E</t>
    <phoneticPr fontId="16" type="noConversion"/>
  </si>
  <si>
    <t>HLHU8420599</t>
    <phoneticPr fontId="16" type="noConversion"/>
  </si>
  <si>
    <t>HAL105509</t>
    <phoneticPr fontId="16" type="noConversion"/>
  </si>
  <si>
    <t>BKG : SELES1720707</t>
    <phoneticPr fontId="16" type="noConversion"/>
  </si>
  <si>
    <t>O</t>
    <phoneticPr fontId="16" type="noConversion"/>
  </si>
  <si>
    <t>BKG : 248867668</t>
    <phoneticPr fontId="16" type="noConversion"/>
  </si>
  <si>
    <t>BKG : 248867621</t>
    <phoneticPr fontId="16" type="noConversion"/>
  </si>
  <si>
    <t>SNCT 02012014</t>
    <phoneticPr fontId="16" type="noConversion"/>
  </si>
  <si>
    <t>WHLT978749</t>
  </si>
  <si>
    <t>WHSU6248080</t>
  </si>
  <si>
    <t>WHLT978651</t>
  </si>
  <si>
    <t>WHSU5855664</t>
    <phoneticPr fontId="16" type="noConversion"/>
  </si>
  <si>
    <t>005EX41414</t>
    <phoneticPr fontId="16" type="noConversion"/>
  </si>
  <si>
    <t>1/08 입금 完</t>
    <phoneticPr fontId="16" type="noConversion"/>
  </si>
  <si>
    <t>051-410-2728</t>
    <phoneticPr fontId="16" type="noConversion"/>
  </si>
  <si>
    <t>BKG : HASLK01250102316</t>
    <phoneticPr fontId="16" type="noConversion"/>
  </si>
  <si>
    <t>TS TIANJIN 25001S</t>
    <phoneticPr fontId="16" type="noConversion"/>
  </si>
  <si>
    <t>DOC : 1/17 AM</t>
    <phoneticPr fontId="16" type="noConversion"/>
  </si>
  <si>
    <t>KR0417668</t>
  </si>
  <si>
    <t>SIPUSKRA25000559</t>
    <phoneticPr fontId="16" type="noConversion"/>
  </si>
  <si>
    <t>43174-25-100097X</t>
    <phoneticPr fontId="16" type="noConversion"/>
  </si>
  <si>
    <t>43174-25-100098X</t>
    <phoneticPr fontId="16" type="noConversion"/>
  </si>
  <si>
    <t>WVWZZZ16ZEM037036</t>
    <phoneticPr fontId="16" type="noConversion"/>
  </si>
  <si>
    <t>MAEU248709303</t>
    <phoneticPr fontId="16" type="noConversion"/>
  </si>
  <si>
    <t>1/08 WAYBILL</t>
    <phoneticPr fontId="16" type="noConversion"/>
  </si>
  <si>
    <t>CMR : TR240489-1~4</t>
    <phoneticPr fontId="16" type="noConversion"/>
  </si>
  <si>
    <t>PNIX24120056</t>
    <phoneticPr fontId="16" type="noConversion"/>
  </si>
  <si>
    <t>10484-25-001963X</t>
    <phoneticPr fontId="16" type="noConversion"/>
  </si>
  <si>
    <t>10484-25-002020X</t>
    <phoneticPr fontId="16" type="noConversion"/>
  </si>
  <si>
    <t>SEGU5047057</t>
    <phoneticPr fontId="16" type="noConversion"/>
  </si>
  <si>
    <t>HYUNDAI GENESIS</t>
  </si>
  <si>
    <t>O</t>
    <phoneticPr fontId="16" type="noConversion"/>
  </si>
  <si>
    <t>프리타임 1/09 연장 요청 完</t>
    <phoneticPr fontId="16" type="noConversion"/>
  </si>
  <si>
    <t>005EX41415</t>
    <phoneticPr fontId="16" type="noConversion"/>
  </si>
  <si>
    <t>BKG : 248913219</t>
    <phoneticPr fontId="16" type="noConversion"/>
  </si>
  <si>
    <t>POD FREETIME : DEM 7 DAYS + DET 10 DAYS</t>
    <phoneticPr fontId="16" type="noConversion"/>
  </si>
  <si>
    <t>HASLK01241208945</t>
    <phoneticPr fontId="16" type="noConversion"/>
  </si>
  <si>
    <t>DOC : 1/14 AM</t>
    <phoneticPr fontId="16" type="noConversion"/>
  </si>
  <si>
    <t>1/09 입금 完</t>
    <phoneticPr fontId="16" type="noConversion"/>
  </si>
  <si>
    <t>1/09 송금 完</t>
    <phoneticPr fontId="16" type="noConversion"/>
  </si>
  <si>
    <t>1/09 WAYBILL</t>
    <phoneticPr fontId="16" type="noConversion"/>
  </si>
  <si>
    <t>FJ23154614</t>
  </si>
  <si>
    <t>1/09 포티-바쿠 운송 시작</t>
    <phoneticPr fontId="16" type="noConversion"/>
  </si>
  <si>
    <t>TS TIANJIN 25001S</t>
  </si>
  <si>
    <t>BKG : HASLK01250103091</t>
    <phoneticPr fontId="28" type="noConversion"/>
  </si>
  <si>
    <t>BKG : HASLK01250103095</t>
    <phoneticPr fontId="28" type="noConversion"/>
  </si>
  <si>
    <t>BKG : HASLK01250103098</t>
    <phoneticPr fontId="28" type="noConversion"/>
  </si>
  <si>
    <t>BKG : HASLK01250103102</t>
    <phoneticPr fontId="28" type="noConversion"/>
  </si>
  <si>
    <t>BKG : HASLK01250103104</t>
    <phoneticPr fontId="28" type="noConversion"/>
  </si>
  <si>
    <t>BKG : HASLK01250103105</t>
    <phoneticPr fontId="28" type="noConversion"/>
  </si>
  <si>
    <t>HASLK01250103095</t>
  </si>
  <si>
    <t>HASLK01250103098</t>
  </si>
  <si>
    <t>HASLK01250103102</t>
  </si>
  <si>
    <t>KNAP6815GGK010579</t>
  </si>
  <si>
    <t>KMHR281ABRU704840</t>
  </si>
  <si>
    <t>KNAG241ABLA066089</t>
  </si>
  <si>
    <t>KNAB3511BHT110835</t>
  </si>
  <si>
    <t>MALTRANS</t>
    <phoneticPr fontId="16" type="noConversion"/>
  </si>
  <si>
    <t>인천 - 아카바</t>
    <phoneticPr fontId="16" type="noConversion"/>
  </si>
  <si>
    <t>WANHAI / HS</t>
    <phoneticPr fontId="16" type="noConversion"/>
  </si>
  <si>
    <t>WAN HAI 363 S017</t>
    <phoneticPr fontId="16" type="noConversion"/>
  </si>
  <si>
    <t>1/10 WAYBILL</t>
    <phoneticPr fontId="16" type="noConversion"/>
  </si>
  <si>
    <t>KMHD741EELU032402</t>
    <phoneticPr fontId="16" type="noConversion"/>
  </si>
  <si>
    <t>KMHL141EBMA122731</t>
    <phoneticPr fontId="16" type="noConversion"/>
  </si>
  <si>
    <t>KNAMC81ABLS645123</t>
    <phoneticPr fontId="16" type="noConversion"/>
  </si>
  <si>
    <t>12778-25-010630X</t>
    <phoneticPr fontId="16" type="noConversion"/>
  </si>
  <si>
    <t>43274-25-500338X</t>
    <phoneticPr fontId="16" type="noConversion"/>
  </si>
  <si>
    <t>1/10 HBL SURRENDER</t>
    <phoneticPr fontId="16" type="noConversion"/>
  </si>
  <si>
    <t>KLAZA69SDHB710840</t>
    <phoneticPr fontId="16" type="noConversion"/>
  </si>
  <si>
    <t>KMHDG41DBCU392286</t>
    <phoneticPr fontId="16" type="noConversion"/>
  </si>
  <si>
    <t>KMHL141EBLA060219</t>
    <phoneticPr fontId="16" type="noConversion"/>
  </si>
  <si>
    <t>12778-25-010633X</t>
    <phoneticPr fontId="16" type="noConversion"/>
  </si>
  <si>
    <t>O</t>
    <phoneticPr fontId="16" type="noConversion"/>
  </si>
  <si>
    <t>프리타임 1/10 연장 요청 完</t>
    <phoneticPr fontId="16" type="noConversion"/>
  </si>
  <si>
    <t>KMHCU51BEGU271828</t>
  </si>
  <si>
    <t>KMHSW81UBGU650072</t>
  </si>
  <si>
    <t>KNAPS81ABFA116714</t>
  </si>
  <si>
    <t>KNAPH81BBJA433424</t>
  </si>
  <si>
    <t>44475-25-010256X</t>
    <phoneticPr fontId="16" type="noConversion"/>
  </si>
  <si>
    <t>SR&amp;면장&amp;VGM</t>
    <phoneticPr fontId="16" type="noConversion"/>
  </si>
  <si>
    <t>VGMG22029284</t>
  </si>
  <si>
    <t>적하보험 22,270원</t>
    <phoneticPr fontId="16" type="noConversion"/>
  </si>
  <si>
    <t>적하보험 62,550원</t>
    <phoneticPr fontId="16" type="noConversion"/>
  </si>
  <si>
    <t>쇼링비 26만원 (부가세 별도)</t>
    <phoneticPr fontId="16" type="noConversion"/>
  </si>
  <si>
    <t>쇼링비 39만원 (부가세 별도)</t>
    <phoneticPr fontId="16" type="noConversion"/>
  </si>
  <si>
    <t>적하보험 22,080원</t>
    <phoneticPr fontId="16" type="noConversion"/>
  </si>
  <si>
    <t>적하보험 23,020원</t>
    <phoneticPr fontId="16" type="noConversion"/>
  </si>
  <si>
    <t>캐리어 X</t>
    <phoneticPr fontId="16" type="noConversion"/>
  </si>
  <si>
    <t>HMM TURQUOISE 002E</t>
    <phoneticPr fontId="16" type="noConversion"/>
  </si>
  <si>
    <t>BKG : SELES1720705</t>
    <phoneticPr fontId="16" type="noConversion"/>
  </si>
  <si>
    <t>BKG : SELES1720706</t>
    <phoneticPr fontId="16" type="noConversion"/>
  </si>
  <si>
    <t>BKG : HASLK01250103590</t>
    <phoneticPr fontId="28" type="noConversion"/>
  </si>
  <si>
    <t>BKG : HASLK01250103592</t>
    <phoneticPr fontId="28" type="noConversion"/>
  </si>
  <si>
    <t>12/27 송금 完</t>
    <phoneticPr fontId="16" type="noConversion"/>
  </si>
  <si>
    <t>1/10 MBL SURRENDER</t>
    <phoneticPr fontId="16" type="noConversion"/>
  </si>
  <si>
    <t>BKG : 005FX01078</t>
    <phoneticPr fontId="16" type="noConversion"/>
  </si>
  <si>
    <t>BKG : 005FX01077</t>
    <phoneticPr fontId="16" type="noConversion"/>
  </si>
  <si>
    <t>O</t>
    <phoneticPr fontId="16" type="noConversion"/>
  </si>
  <si>
    <t>8대 중에 4대는 입고 / 4대 캐리어 오더 O</t>
    <phoneticPr fontId="16" type="noConversion"/>
  </si>
  <si>
    <t>SNCT 02012014</t>
    <phoneticPr fontId="16" type="noConversion"/>
  </si>
  <si>
    <t>SNCT 02012014</t>
    <phoneticPr fontId="16" type="noConversion"/>
  </si>
  <si>
    <t>엠티 부족으로 선픽업 함 +9만</t>
    <phoneticPr fontId="16" type="noConversion"/>
  </si>
  <si>
    <t>1/13 작업</t>
    <phoneticPr fontId="16" type="noConversion"/>
  </si>
  <si>
    <t>오딜존 친구 알리</t>
    <phoneticPr fontId="16" type="noConversion"/>
  </si>
  <si>
    <t>HALU5664620</t>
    <phoneticPr fontId="16" type="noConversion"/>
  </si>
  <si>
    <t>TS TIANJIN 25001S</t>
    <phoneticPr fontId="16" type="noConversion"/>
  </si>
  <si>
    <t>BKG : HASLK01250104012</t>
    <phoneticPr fontId="16" type="noConversion"/>
  </si>
  <si>
    <t>BKG : HASLK01250104014</t>
    <phoneticPr fontId="16" type="noConversion"/>
  </si>
  <si>
    <t>아민 / 이레</t>
    <phoneticPr fontId="16" type="noConversion"/>
  </si>
  <si>
    <t>1/14 작업</t>
    <phoneticPr fontId="16" type="noConversion"/>
  </si>
  <si>
    <t>HAL101009</t>
  </si>
  <si>
    <t>1/14 작업</t>
    <phoneticPr fontId="16" type="noConversion"/>
  </si>
  <si>
    <t>딜레이 전1) KMTC TAIPEIS 2415S</t>
    <phoneticPr fontId="16" type="noConversion"/>
  </si>
  <si>
    <t>딜레이 전2) SAWASDEE RIGEL 2501S</t>
    <phoneticPr fontId="16" type="noConversion"/>
  </si>
  <si>
    <t>WHLT975083</t>
  </si>
  <si>
    <t>DOC : 1/21 AM</t>
    <phoneticPr fontId="16" type="noConversion"/>
  </si>
  <si>
    <t>1/20 작업</t>
    <phoneticPr fontId="16" type="noConversion"/>
  </si>
  <si>
    <t>1/14 입금 完</t>
    <phoneticPr fontId="16" type="noConversion"/>
  </si>
  <si>
    <t>1/14 송금 完</t>
    <phoneticPr fontId="16" type="noConversion"/>
  </si>
  <si>
    <t>O</t>
    <phoneticPr fontId="16" type="noConversion"/>
  </si>
  <si>
    <t>MSMU6553273</t>
    <phoneticPr fontId="16" type="noConversion"/>
  </si>
  <si>
    <t>1/14 HBL SURRENDER</t>
    <phoneticPr fontId="16" type="noConversion"/>
  </si>
  <si>
    <t>MEDUK2498245</t>
    <phoneticPr fontId="16" type="noConversion"/>
  </si>
  <si>
    <t>부곡 픽업</t>
    <phoneticPr fontId="16" type="noConversion"/>
  </si>
  <si>
    <t>20만+8만</t>
    <phoneticPr fontId="16" type="noConversion"/>
  </si>
  <si>
    <t>퀵 : 2.5만</t>
    <phoneticPr fontId="16" type="noConversion"/>
  </si>
  <si>
    <t>HAL107190</t>
  </si>
  <si>
    <t>1/14 입금 完</t>
    <phoneticPr fontId="16" type="noConversion"/>
  </si>
  <si>
    <t>1/14 송금 完</t>
    <phoneticPr fontId="16" type="noConversion"/>
  </si>
  <si>
    <t>대당 15불</t>
    <phoneticPr fontId="16" type="noConversion"/>
  </si>
  <si>
    <t>인엑스 대당 2만</t>
    <phoneticPr fontId="16" type="noConversion"/>
  </si>
  <si>
    <t>TR</t>
    <phoneticPr fontId="16" type="noConversion"/>
  </si>
  <si>
    <t>1/14 WAYBILL</t>
    <phoneticPr fontId="16" type="noConversion"/>
  </si>
  <si>
    <t>1/16 작업</t>
    <phoneticPr fontId="16" type="noConversion"/>
  </si>
  <si>
    <t>1/14 MBL SURRENDER</t>
    <phoneticPr fontId="16" type="noConversion"/>
  </si>
  <si>
    <t>MSFF25AQA10001</t>
    <phoneticPr fontId="16" type="noConversion"/>
  </si>
  <si>
    <t>MSFF25AQA10002</t>
    <phoneticPr fontId="16" type="noConversion"/>
  </si>
  <si>
    <t>1/15 MBL SURRENDER</t>
    <phoneticPr fontId="16" type="noConversion"/>
  </si>
  <si>
    <t>BKG : HASLK01250104825</t>
    <phoneticPr fontId="16" type="noConversion"/>
  </si>
  <si>
    <t>W1NYC7GJXRX515313</t>
    <phoneticPr fontId="16" type="noConversion"/>
  </si>
  <si>
    <t>12310-25-100088X</t>
    <phoneticPr fontId="16" type="noConversion"/>
  </si>
  <si>
    <t>12310-25-100087X</t>
    <phoneticPr fontId="16" type="noConversion"/>
  </si>
  <si>
    <t>ZPBEA1ZLXNLA20700</t>
  </si>
  <si>
    <t>URUS</t>
  </si>
  <si>
    <t>O</t>
    <phoneticPr fontId="16" type="noConversion"/>
  </si>
  <si>
    <t>프리타임 1/15 연장 요청 完</t>
    <phoneticPr fontId="16" type="noConversion"/>
  </si>
  <si>
    <t>1/14 WAYBILL CANCEL</t>
    <phoneticPr fontId="16" type="noConversion"/>
  </si>
  <si>
    <t>1/15 작업</t>
    <phoneticPr fontId="16" type="noConversion"/>
  </si>
  <si>
    <t>KNAPK81ABFA025046</t>
  </si>
  <si>
    <t>KMHJ3815GJU587846</t>
  </si>
  <si>
    <t>KMHJ381ABHU368853</t>
  </si>
  <si>
    <t>10484-25-005216X</t>
    <phoneticPr fontId="16" type="noConversion"/>
  </si>
  <si>
    <t>KMHS281HGMU332047</t>
  </si>
  <si>
    <t>43274-25-550216X</t>
    <phoneticPr fontId="16" type="noConversion"/>
  </si>
  <si>
    <t>KNAPC813BDK427091</t>
  </si>
  <si>
    <t>KMHS381BDKU094217</t>
  </si>
  <si>
    <t>KMHSN81XDEU057974</t>
  </si>
  <si>
    <t>KNAPC813BEK553761</t>
  </si>
  <si>
    <t>BKG : HASLK01250105075</t>
    <phoneticPr fontId="16" type="noConversion"/>
  </si>
  <si>
    <t>KMTC POHANG 2501S</t>
    <phoneticPr fontId="16" type="noConversion"/>
  </si>
  <si>
    <t>DOC : 1/24 AM</t>
    <phoneticPr fontId="16" type="noConversion"/>
  </si>
  <si>
    <t>KMHLL41EEMU035950</t>
  </si>
  <si>
    <t>KMHD641EELU947241</t>
  </si>
  <si>
    <t>KMHLM41EEMU242664</t>
  </si>
  <si>
    <t>KMHLM41EEMU104128</t>
  </si>
  <si>
    <t>1/22 작업</t>
    <phoneticPr fontId="16" type="noConversion"/>
  </si>
  <si>
    <t>KMHDT41BBAU089628</t>
  </si>
  <si>
    <t>KNABX511BDT467247</t>
  </si>
  <si>
    <t>KNAFU615BBA393423</t>
  </si>
  <si>
    <t>KMHSJ81UBBU733076</t>
  </si>
  <si>
    <t>KNABK514BAT895115</t>
  </si>
  <si>
    <t>KMHCU41EBBU007797</t>
  </si>
  <si>
    <t>KNADM412BCS068859</t>
  </si>
  <si>
    <t>10484-25-005418X</t>
    <phoneticPr fontId="16" type="noConversion"/>
  </si>
  <si>
    <t>KMHDU41BBAU895579</t>
  </si>
  <si>
    <t>KNAJU811BAK158356</t>
  </si>
  <si>
    <t>KMHDH41DBBU034133</t>
  </si>
  <si>
    <t>KMHDG41DACU382018</t>
  </si>
  <si>
    <t>10484-25-005419X</t>
    <phoneticPr fontId="16" type="noConversion"/>
  </si>
  <si>
    <t>005FX01078</t>
    <phoneticPr fontId="16" type="noConversion"/>
  </si>
  <si>
    <t>INV : C458</t>
    <phoneticPr fontId="16" type="noConversion"/>
  </si>
  <si>
    <t>하이슨 친구 모달</t>
    <phoneticPr fontId="16" type="noConversion"/>
  </si>
  <si>
    <t>005FX01077</t>
    <phoneticPr fontId="16" type="noConversion"/>
  </si>
  <si>
    <t>43274-25-330590X</t>
    <phoneticPr fontId="16" type="noConversion"/>
  </si>
  <si>
    <t>43274-25-550215X</t>
    <phoneticPr fontId="16" type="noConversion"/>
  </si>
  <si>
    <t>HASLK01250103590</t>
    <phoneticPr fontId="16" type="noConversion"/>
  </si>
  <si>
    <t>KNANC81BBMS025010</t>
  </si>
  <si>
    <t>KNAG541BBNA161489</t>
  </si>
  <si>
    <t>KMHF241NBMA412856</t>
  </si>
  <si>
    <t>KNAEN815GNK208064</t>
  </si>
  <si>
    <t>KNAER812GLK058547</t>
  </si>
  <si>
    <t>KNAG541BBMA088914</t>
  </si>
  <si>
    <t>KMHL341DBLA011655</t>
  </si>
  <si>
    <t>KNAG741BBMA144066</t>
  </si>
  <si>
    <t>KNAG541BBMA088142</t>
  </si>
  <si>
    <t>KMHL341DBMA122181</t>
  </si>
  <si>
    <t>KMHL341DBMA125271</t>
  </si>
  <si>
    <t>KNAPV81CDNK022071</t>
  </si>
  <si>
    <t>KNAPU81BGNK006000</t>
  </si>
  <si>
    <t>KNAG541BBLA040339</t>
  </si>
  <si>
    <t>KMHJC81BGMU004359</t>
  </si>
  <si>
    <t>KMHJB81BGNU124128</t>
  </si>
  <si>
    <t>CALL SIGN : 9V7395</t>
    <phoneticPr fontId="16" type="noConversion"/>
  </si>
  <si>
    <t>MRN : 25-WHLU-XS02-E</t>
    <phoneticPr fontId="16" type="noConversion"/>
  </si>
  <si>
    <t>25WHLUXS02E</t>
    <phoneticPr fontId="16" type="noConversion"/>
  </si>
  <si>
    <t>KMHDG41DACU300194</t>
  </si>
  <si>
    <t>KMHDG41DBDU701953</t>
  </si>
  <si>
    <t>KMHDG41DBCU203392</t>
  </si>
  <si>
    <t>KNABX511BCT197063</t>
  </si>
  <si>
    <t>KMHDG41DBBU085302</t>
  </si>
  <si>
    <t>KMHDG41DBBU022637</t>
  </si>
  <si>
    <t>KMHDG41DBEU912575</t>
  </si>
  <si>
    <t>10484-25-005479X</t>
    <phoneticPr fontId="16" type="noConversion"/>
  </si>
  <si>
    <t>10484-25-005500X</t>
    <phoneticPr fontId="16" type="noConversion"/>
  </si>
  <si>
    <t>10484-25-005405X</t>
    <phoneticPr fontId="16" type="noConversion"/>
  </si>
  <si>
    <t>10484-25-005394X</t>
    <phoneticPr fontId="16" type="noConversion"/>
  </si>
  <si>
    <t>KMHDG41DAGU496178</t>
  </si>
  <si>
    <t>KMHDG41DBBU150063</t>
  </si>
  <si>
    <t>KMHDG41DBCU292338</t>
  </si>
  <si>
    <t>KMHDU41BBAU952690</t>
  </si>
  <si>
    <t>10484-25-005397X</t>
    <phoneticPr fontId="16" type="noConversion"/>
  </si>
  <si>
    <t>KMHD741DBGU028262</t>
  </si>
  <si>
    <t>KMHTE61DGCU028817</t>
  </si>
  <si>
    <t>KNAJU811BAK194034</t>
  </si>
  <si>
    <t>KNAFW415BBA434844</t>
  </si>
  <si>
    <t>KMHDG41DBBU085706</t>
  </si>
  <si>
    <t>10484-25-005454X</t>
    <phoneticPr fontId="16" type="noConversion"/>
  </si>
  <si>
    <t>10484-25-005425X</t>
    <phoneticPr fontId="16" type="noConversion"/>
  </si>
  <si>
    <t>10484-25-005411X</t>
    <phoneticPr fontId="16" type="noConversion"/>
  </si>
  <si>
    <t>KMHEC415BDA059533</t>
  </si>
  <si>
    <t>KNABX511ACT182330</t>
  </si>
  <si>
    <t>KMHDG41DBBU088527</t>
  </si>
  <si>
    <t>KMHDG41DBBU046582</t>
  </si>
  <si>
    <t>KMHDG41DBCU295414</t>
  </si>
  <si>
    <t>KMHDH41DBBU029562</t>
  </si>
  <si>
    <t>KMHDG41UBFU298349</t>
  </si>
  <si>
    <t>10484-25-005408X</t>
    <phoneticPr fontId="16" type="noConversion"/>
  </si>
  <si>
    <t>10484-25-005434X</t>
    <phoneticPr fontId="16" type="noConversion"/>
  </si>
  <si>
    <t>10484-25-005420X</t>
    <phoneticPr fontId="16" type="noConversion"/>
  </si>
  <si>
    <t>11457-25-701020X</t>
    <phoneticPr fontId="16" type="noConversion"/>
  </si>
  <si>
    <t>11457-25-701019X</t>
    <phoneticPr fontId="16" type="noConversion"/>
  </si>
  <si>
    <t>11457-25-701017X</t>
    <phoneticPr fontId="16" type="noConversion"/>
  </si>
  <si>
    <t>11457-25-701022X</t>
    <phoneticPr fontId="16" type="noConversion"/>
  </si>
  <si>
    <t>프리타임 1/15 연장 요청 完</t>
    <phoneticPr fontId="16" type="noConversion"/>
  </si>
  <si>
    <t>11457-25-701025X</t>
    <phoneticPr fontId="16" type="noConversion"/>
  </si>
  <si>
    <t>KMFZSZ7KBJU541624</t>
    <phoneticPr fontId="16" type="noConversion"/>
  </si>
  <si>
    <t>43274-25-330639X</t>
    <phoneticPr fontId="16" type="noConversion"/>
  </si>
  <si>
    <t>1/15 WAYBILL</t>
    <phoneticPr fontId="16" type="noConversion"/>
  </si>
  <si>
    <t>캐리어 만원 (부가세 별도)</t>
    <phoneticPr fontId="16" type="noConversion"/>
  </si>
  <si>
    <t>캐리어 4만원 (부가세 별도)</t>
    <phoneticPr fontId="16" type="noConversion"/>
  </si>
  <si>
    <t>KMHSH81UBCU875382</t>
    <phoneticPr fontId="16" type="noConversion"/>
  </si>
  <si>
    <t>KNAKU815BBA193984</t>
    <phoneticPr fontId="16" type="noConversion"/>
  </si>
  <si>
    <t>11457-25-701094X</t>
    <phoneticPr fontId="16" type="noConversion"/>
  </si>
  <si>
    <t>O</t>
    <phoneticPr fontId="16" type="noConversion"/>
  </si>
  <si>
    <t>HASLK01250100372</t>
    <phoneticPr fontId="16" type="noConversion"/>
  </si>
  <si>
    <t>캐리어 : 1만원</t>
    <phoneticPr fontId="16" type="noConversion"/>
  </si>
  <si>
    <t>EDI</t>
    <phoneticPr fontId="16" type="noConversion"/>
  </si>
  <si>
    <t>MV YOUNG SHIN V.2501</t>
    <phoneticPr fontId="28" type="noConversion"/>
  </si>
  <si>
    <t>1FM5K8F85DGB36290</t>
  </si>
  <si>
    <t>KMHFF41CBFA413120</t>
  </si>
  <si>
    <t>KLAJA695DBK135257</t>
  </si>
  <si>
    <t>KMHDG41DBDU664984</t>
  </si>
  <si>
    <t>KMHDH41DBBU106247</t>
  </si>
  <si>
    <t>KMHDG41DBBU011159</t>
  </si>
  <si>
    <t>KMHDG41DBBU133805</t>
  </si>
  <si>
    <t>KMHDG41DBCU344509</t>
  </si>
  <si>
    <t>KMHDG41DBCU370748</t>
  </si>
  <si>
    <t>정보 전달</t>
    <phoneticPr fontId="16" type="noConversion"/>
  </si>
  <si>
    <t>SR</t>
    <phoneticPr fontId="16" type="noConversion"/>
  </si>
  <si>
    <t>면장</t>
    <phoneticPr fontId="16" type="noConversion"/>
  </si>
  <si>
    <t>10484-25-005859X</t>
    <phoneticPr fontId="16" type="noConversion"/>
  </si>
  <si>
    <t>10484-25-005870X</t>
    <phoneticPr fontId="16" type="noConversion"/>
  </si>
  <si>
    <t>니브라스</t>
    <phoneticPr fontId="16" type="noConversion"/>
  </si>
  <si>
    <t>인천 - 아카바</t>
    <phoneticPr fontId="28" type="noConversion"/>
  </si>
  <si>
    <t>XIN MING ZHOU 20 4202UW</t>
    <phoneticPr fontId="16" type="noConversion"/>
  </si>
  <si>
    <t>BKG : SEL1849607</t>
    <phoneticPr fontId="16" type="noConversion"/>
  </si>
  <si>
    <t>CMA / 가인해운</t>
    <phoneticPr fontId="16" type="noConversion"/>
  </si>
  <si>
    <t>1/17 작업</t>
    <phoneticPr fontId="16" type="noConversion"/>
  </si>
  <si>
    <t>DOC : 1/22 FULL</t>
    <phoneticPr fontId="16" type="noConversion"/>
  </si>
  <si>
    <t>1/16 WAYBILL</t>
    <phoneticPr fontId="16" type="noConversion"/>
  </si>
  <si>
    <t>말트란스</t>
    <phoneticPr fontId="16" type="noConversion"/>
  </si>
  <si>
    <t>MPP</t>
    <phoneticPr fontId="16" type="noConversion"/>
  </si>
  <si>
    <t>KMHLL41EEMU054010</t>
  </si>
  <si>
    <t>KMHL341DBPA306054</t>
  </si>
  <si>
    <t>WDCDA3EBXCA062583</t>
  </si>
  <si>
    <t>KMFZCZ7KACU848900</t>
  </si>
  <si>
    <t>KNAKW815BBA135229</t>
  </si>
  <si>
    <t>KNAKU815BBA157653</t>
  </si>
  <si>
    <t>KNAKU815BDA398302</t>
  </si>
  <si>
    <t>KNAKW815DEA465724</t>
  </si>
  <si>
    <t>KMFWBX7KBFU691203</t>
  </si>
  <si>
    <t>KMJWA37JBAU192711</t>
  </si>
  <si>
    <t>12778-25-010971X</t>
    <phoneticPr fontId="16" type="noConversion"/>
  </si>
  <si>
    <t>12778-25-010972X</t>
    <phoneticPr fontId="16" type="noConversion"/>
  </si>
  <si>
    <t>HASLK01250104012</t>
    <phoneticPr fontId="16" type="noConversion"/>
  </si>
  <si>
    <t>1/16 송금 完</t>
    <phoneticPr fontId="16" type="noConversion"/>
  </si>
  <si>
    <t>HALU5666006</t>
    <phoneticPr fontId="16" type="noConversion"/>
  </si>
  <si>
    <t>HASLK01250104014</t>
    <phoneticPr fontId="16" type="noConversion"/>
  </si>
  <si>
    <t>KNABK514BAT942053</t>
    <phoneticPr fontId="16" type="noConversion"/>
  </si>
  <si>
    <t>HASLK01250103091</t>
    <phoneticPr fontId="16" type="noConversion"/>
  </si>
  <si>
    <t>프리타임 1/16 연장 요청 完</t>
    <phoneticPr fontId="16" type="noConversion"/>
  </si>
  <si>
    <t>프리타임 1/16 연장 요청 完</t>
    <phoneticPr fontId="16" type="noConversion"/>
  </si>
  <si>
    <t>1/16 WAYBILL</t>
    <phoneticPr fontId="16" type="noConversion"/>
  </si>
  <si>
    <t>MAEU248803140</t>
    <phoneticPr fontId="16" type="noConversion"/>
  </si>
  <si>
    <t>MAEU248803106</t>
    <phoneticPr fontId="16" type="noConversion"/>
  </si>
  <si>
    <t>MAEU248867668</t>
    <phoneticPr fontId="16" type="noConversion"/>
  </si>
  <si>
    <t>MAEU248867621</t>
    <phoneticPr fontId="16" type="noConversion"/>
  </si>
  <si>
    <t>MAEU248913219</t>
    <phoneticPr fontId="16" type="noConversion"/>
  </si>
  <si>
    <t>1/17 SURRENDER</t>
    <phoneticPr fontId="16" type="noConversion"/>
  </si>
  <si>
    <t>HASLK01250102316</t>
    <phoneticPr fontId="16" type="noConversion"/>
  </si>
  <si>
    <t>KNAMC81ABLS622578</t>
    <phoneticPr fontId="16" type="noConversion"/>
  </si>
  <si>
    <t>KMHLM41EEMU239204</t>
    <phoneticPr fontId="16" type="noConversion"/>
  </si>
  <si>
    <t>KMHLL41EEMU112656</t>
    <phoneticPr fontId="16" type="noConversion"/>
  </si>
  <si>
    <t>KNAMC81ABLS634350</t>
    <phoneticPr fontId="16" type="noConversion"/>
  </si>
  <si>
    <t>KNAF141BELA870336</t>
    <phoneticPr fontId="16" type="noConversion"/>
  </si>
  <si>
    <t>KNAMC81ABLS634370</t>
    <phoneticPr fontId="16" type="noConversion"/>
  </si>
  <si>
    <t>O</t>
    <phoneticPr fontId="16" type="noConversion"/>
  </si>
  <si>
    <t>프리타임 1/17 연장 요청 完</t>
    <phoneticPr fontId="16" type="noConversion"/>
  </si>
  <si>
    <t>딜레이 전3) TS TIANJIN 25001S</t>
    <phoneticPr fontId="16" type="noConversion"/>
  </si>
  <si>
    <t>TIIU6357005</t>
  </si>
  <si>
    <t>WHLT975106</t>
    <phoneticPr fontId="16" type="noConversion"/>
  </si>
  <si>
    <t>광양 - 아카바</t>
    <phoneticPr fontId="28" type="noConversion"/>
  </si>
  <si>
    <t>가싼</t>
    <phoneticPr fontId="16" type="noConversion"/>
  </si>
  <si>
    <t>KMHDH41DBBU001865</t>
  </si>
  <si>
    <t>WAUZZZ4F7BN034536</t>
  </si>
  <si>
    <t>KNAFZ412BDA003336</t>
  </si>
  <si>
    <t>KNAPE813BFK690844</t>
  </si>
  <si>
    <t>KMFZCY7KBEU015336</t>
  </si>
  <si>
    <t>KMHJU81VBBU144952</t>
  </si>
  <si>
    <t>KMFZCZ7KAFU081184</t>
  </si>
  <si>
    <t>미모</t>
    <phoneticPr fontId="16" type="noConversion"/>
  </si>
  <si>
    <t>BEN</t>
    <phoneticPr fontId="16" type="noConversion"/>
  </si>
  <si>
    <t>KNCSJZ76APK751849</t>
  </si>
  <si>
    <t>KNCSJZ76BPK698106</t>
  </si>
  <si>
    <t>KNCSJZ78BRK792119</t>
  </si>
  <si>
    <t>KNCSJZ76BPK688513</t>
  </si>
  <si>
    <t>KMJWA37KBLU150251</t>
  </si>
  <si>
    <t>KMJWA37KBMU173771</t>
  </si>
  <si>
    <t>KMHWG81KBMU184570</t>
  </si>
  <si>
    <t>KMJWA37KBMU170618</t>
  </si>
  <si>
    <t>KMJWA37KBMU182530</t>
  </si>
  <si>
    <t>KMJWA37KBMU179377</t>
  </si>
  <si>
    <t>KMHWK81KBLU122800</t>
  </si>
  <si>
    <t>KMJWA37KBLU120339</t>
  </si>
  <si>
    <t>KMHF341NBPA508758</t>
  </si>
  <si>
    <t>KNALD416BMA242101</t>
  </si>
  <si>
    <t>KNACA81CGMA448038</t>
  </si>
  <si>
    <t>아나스</t>
    <phoneticPr fontId="16" type="noConversion"/>
  </si>
  <si>
    <t>도울무역</t>
    <phoneticPr fontId="16" type="noConversion"/>
  </si>
  <si>
    <t>WBA7F2102GG523624</t>
  </si>
  <si>
    <t>1C4PJMCB4JD543913</t>
  </si>
  <si>
    <t>WBA5E7106GG564801</t>
  </si>
  <si>
    <t>KMHSR81XDGU129740</t>
  </si>
  <si>
    <t>KMHSW81UBGU593834</t>
  </si>
  <si>
    <t>KNAPK81BBGA167568</t>
  </si>
  <si>
    <t>SALWA2KF7GA665401</t>
  </si>
  <si>
    <t>SALWA2KF5GA596367</t>
  </si>
  <si>
    <t>SALVA2BN5HH169895</t>
  </si>
  <si>
    <t>SALYA2BK0JA735981</t>
  </si>
  <si>
    <t>SALYA2BN0JA711464</t>
  </si>
  <si>
    <t>SALYA2BN9JA768357</t>
  </si>
  <si>
    <t>KMTG741EDLU069646</t>
  </si>
  <si>
    <t>SALCA2BN7HH647774</t>
  </si>
  <si>
    <t>SALCA2BN6GH566893</t>
  </si>
  <si>
    <t>SALCA2BN8GH572436</t>
  </si>
  <si>
    <t>SALCA2BN1GH567904</t>
  </si>
  <si>
    <t>SALWA2KF8GA646162</t>
  </si>
  <si>
    <t>RANGE ROVER</t>
  </si>
  <si>
    <t>CHEROKEE</t>
  </si>
  <si>
    <t>EVOQUE</t>
  </si>
  <si>
    <t>VELAR</t>
  </si>
  <si>
    <t>요세프</t>
    <phoneticPr fontId="16" type="noConversion"/>
  </si>
  <si>
    <t>이스라</t>
    <phoneticPr fontId="16" type="noConversion"/>
  </si>
  <si>
    <t>C200</t>
  </si>
  <si>
    <t>말트란스</t>
    <phoneticPr fontId="16" type="noConversion"/>
  </si>
  <si>
    <t>페트라</t>
    <phoneticPr fontId="16" type="noConversion"/>
  </si>
  <si>
    <t>MV. BLUE HERITAGE 25BH01</t>
    <phoneticPr fontId="16" type="noConversion"/>
  </si>
  <si>
    <t>항차 : 25BH01</t>
    <phoneticPr fontId="16" type="noConversion"/>
  </si>
  <si>
    <t>MRN : 25L96KH023E</t>
    <phoneticPr fontId="16" type="noConversion"/>
  </si>
  <si>
    <t>2025년 2월 선적스케줄 (명성해운)</t>
    <phoneticPr fontId="16" type="noConversion"/>
  </si>
  <si>
    <t>카비전</t>
    <phoneticPr fontId="16" type="noConversion"/>
  </si>
  <si>
    <t>인천 - 무아라, 브루나이</t>
    <phoneticPr fontId="16" type="noConversion"/>
  </si>
  <si>
    <t>MUARA, BRUNEI</t>
    <phoneticPr fontId="16" type="noConversion"/>
  </si>
  <si>
    <t>ARCHER 504N</t>
    <phoneticPr fontId="16" type="noConversion"/>
  </si>
  <si>
    <t>REF : 1737387855850</t>
    <phoneticPr fontId="16" type="noConversion"/>
  </si>
  <si>
    <t>2/03 엠티 상차 지정일</t>
    <phoneticPr fontId="16" type="noConversion"/>
  </si>
  <si>
    <t>DOC : 2/05 FULL</t>
    <phoneticPr fontId="16" type="noConversion"/>
  </si>
  <si>
    <t>MRN : 25PLUSA044E</t>
    <phoneticPr fontId="16" type="noConversion"/>
  </si>
  <si>
    <t>MBL : CIGSAQ2501304</t>
    <phoneticPr fontId="28" type="noConversion"/>
  </si>
  <si>
    <t>EDI CLOSING : 1/22 3PM</t>
    <phoneticPr fontId="16" type="noConversion"/>
  </si>
  <si>
    <t>DOC CLOSING : 1/16 AM</t>
    <phoneticPr fontId="28" type="noConversion"/>
  </si>
  <si>
    <t>O</t>
    <phoneticPr fontId="16" type="noConversion"/>
  </si>
  <si>
    <t>BKG : 249293020</t>
    <phoneticPr fontId="16" type="noConversion"/>
  </si>
  <si>
    <t>HJIT 02012016</t>
    <phoneticPr fontId="16" type="noConversion"/>
  </si>
  <si>
    <t>1/20 MBL SURRENDER</t>
    <phoneticPr fontId="16" type="noConversion"/>
  </si>
  <si>
    <t>1/20 HBL SURRENDER</t>
    <phoneticPr fontId="16" type="noConversion"/>
  </si>
  <si>
    <t>1/17 입금 完</t>
    <phoneticPr fontId="16" type="noConversion"/>
  </si>
  <si>
    <t>1/20 송금 完</t>
    <phoneticPr fontId="16" type="noConversion"/>
  </si>
  <si>
    <t>KRAR79037</t>
  </si>
  <si>
    <t>1/20 WAYBILL</t>
    <phoneticPr fontId="16" type="noConversion"/>
  </si>
  <si>
    <t>HASLK01250103105</t>
    <phoneticPr fontId="16" type="noConversion"/>
  </si>
  <si>
    <t>HASLK01250103592</t>
    <phoneticPr fontId="16" type="noConversion"/>
  </si>
  <si>
    <t>프리타임 1/20 연장 승인 完</t>
    <phoneticPr fontId="16" type="noConversion"/>
  </si>
  <si>
    <t>프리타임 1/20 연장 승인 完</t>
    <phoneticPr fontId="16" type="noConversion"/>
  </si>
  <si>
    <t>0925012008161201</t>
    <phoneticPr fontId="16" type="noConversion"/>
  </si>
  <si>
    <t>0925012008181101</t>
    <phoneticPr fontId="16" type="noConversion"/>
  </si>
  <si>
    <t>KNAPS81ABJA383874</t>
    <phoneticPr fontId="16" type="noConversion"/>
  </si>
  <si>
    <t>KNAPK81ABHA353459</t>
    <phoneticPr fontId="16" type="noConversion"/>
  </si>
  <si>
    <t>KMHSW81UBGU678888</t>
    <phoneticPr fontId="16" type="noConversion"/>
  </si>
  <si>
    <t>WDDWF4CB8JF669702</t>
    <phoneticPr fontId="16" type="noConversion"/>
  </si>
  <si>
    <t>24627-25-500611X</t>
    <phoneticPr fontId="16" type="noConversion"/>
  </si>
  <si>
    <t>O</t>
    <phoneticPr fontId="16" type="noConversion"/>
  </si>
  <si>
    <t>K 3</t>
  </si>
  <si>
    <t>KNARH81GBRA295830</t>
  </si>
  <si>
    <t>KNAPH81ABGA130505</t>
  </si>
  <si>
    <t>KNAFK412BHA706062</t>
  </si>
  <si>
    <t>KMHE241CBHA319495</t>
  </si>
  <si>
    <t>KMHSW81UBGU579320</t>
  </si>
  <si>
    <t>KNAPK81ABGA209751</t>
  </si>
  <si>
    <t>KMHSW81UDGU577332</t>
  </si>
  <si>
    <t>KNAGW411BGA008626</t>
  </si>
  <si>
    <t>KRAR78828</t>
  </si>
  <si>
    <t>44475-25-010601X</t>
    <phoneticPr fontId="16" type="noConversion"/>
  </si>
  <si>
    <t>44475-25-010608X</t>
    <phoneticPr fontId="16" type="noConversion"/>
  </si>
  <si>
    <t>MSFF25AQA10003</t>
    <phoneticPr fontId="16" type="noConversion"/>
  </si>
  <si>
    <t>MSFF25AQA10010</t>
    <phoneticPr fontId="16" type="noConversion"/>
  </si>
  <si>
    <t>MSFF25AQA10005</t>
    <phoneticPr fontId="16" type="noConversion"/>
  </si>
  <si>
    <t>MSFF25AQA10006</t>
    <phoneticPr fontId="16" type="noConversion"/>
  </si>
  <si>
    <t>KMHLM41JGMU001977</t>
  </si>
  <si>
    <t>KMHLM41JGMU002091</t>
  </si>
  <si>
    <t>KMHLM41JGMU002139</t>
  </si>
  <si>
    <t>KNARM81BGNA166143</t>
  </si>
  <si>
    <t>KMHLM41JGMU002145</t>
  </si>
  <si>
    <t>MSFF25AQA10007</t>
    <phoneticPr fontId="16" type="noConversion"/>
  </si>
  <si>
    <t>SALWA2KF4GA542350</t>
  </si>
  <si>
    <t>WDDZF4JB6KA576689</t>
  </si>
  <si>
    <t>SALCA2BNXHH712018</t>
  </si>
  <si>
    <t>알쥬만</t>
    <phoneticPr fontId="16" type="noConversion"/>
  </si>
  <si>
    <t>X</t>
    <phoneticPr fontId="16" type="noConversion"/>
  </si>
  <si>
    <t>BKG : HASLK01250107026</t>
    <phoneticPr fontId="16" type="noConversion"/>
  </si>
  <si>
    <t>핫싼</t>
    <phoneticPr fontId="16" type="noConversion"/>
  </si>
  <si>
    <t>진성 / 동화</t>
    <phoneticPr fontId="16" type="noConversion"/>
  </si>
  <si>
    <t>1/23 작업</t>
    <phoneticPr fontId="16" type="noConversion"/>
  </si>
  <si>
    <t>ICT 02077002</t>
    <phoneticPr fontId="16" type="noConversion"/>
  </si>
  <si>
    <t>SAWASDEE RIGEL 2502S</t>
    <phoneticPr fontId="16" type="noConversion"/>
  </si>
  <si>
    <t>BKG : HASLK01250107028</t>
    <phoneticPr fontId="16" type="noConversion"/>
  </si>
  <si>
    <t>KNARM81FGPA181085</t>
    <phoneticPr fontId="16" type="noConversion"/>
  </si>
  <si>
    <t>KNAF241BEPA159825</t>
    <phoneticPr fontId="16" type="noConversion"/>
  </si>
  <si>
    <t>KMHB5516BRW096768</t>
    <phoneticPr fontId="16" type="noConversion"/>
  </si>
  <si>
    <t>KMHK3813GPU946452</t>
    <phoneticPr fontId="16" type="noConversion"/>
  </si>
  <si>
    <t>11457-25-004420X</t>
    <phoneticPr fontId="16" type="noConversion"/>
  </si>
  <si>
    <t>HYUNDAI CASPER</t>
    <phoneticPr fontId="16" type="noConversion"/>
  </si>
  <si>
    <t>1/22 WAYBILL</t>
    <phoneticPr fontId="16" type="noConversion"/>
  </si>
  <si>
    <t>1/22 RE-WAYBILL</t>
    <phoneticPr fontId="16" type="noConversion"/>
  </si>
  <si>
    <t>MRN : 25DOSCK504E</t>
    <phoneticPr fontId="16" type="noConversion"/>
  </si>
  <si>
    <t>CALL SIGN : BPNA5</t>
    <phoneticPr fontId="16" type="noConversion"/>
  </si>
  <si>
    <t>O</t>
    <phoneticPr fontId="16" type="noConversion"/>
  </si>
  <si>
    <t>1/22 입금 完</t>
    <phoneticPr fontId="16" type="noConversion"/>
  </si>
  <si>
    <t>체크마감 : 1/24 FULL</t>
  </si>
  <si>
    <t>체크마감 : 1/24 FULL</t>
    <phoneticPr fontId="16" type="noConversion"/>
  </si>
  <si>
    <t>SR</t>
    <phoneticPr fontId="16" type="noConversion"/>
  </si>
  <si>
    <t>O</t>
    <phoneticPr fontId="16" type="noConversion"/>
  </si>
  <si>
    <t>EDI</t>
  </si>
  <si>
    <t>EDI</t>
    <phoneticPr fontId="16" type="noConversion"/>
  </si>
  <si>
    <t>피닉스 : PALL001365</t>
    <phoneticPr fontId="16" type="noConversion"/>
  </si>
  <si>
    <t>에이블 : PALL001364</t>
    <phoneticPr fontId="16" type="noConversion"/>
  </si>
  <si>
    <t>1/22 SURRENDER</t>
    <phoneticPr fontId="16" type="noConversion"/>
  </si>
  <si>
    <t>1/22 송금 完</t>
    <phoneticPr fontId="16" type="noConversion"/>
  </si>
  <si>
    <t>1/22 입금 完</t>
    <phoneticPr fontId="16" type="noConversion"/>
  </si>
  <si>
    <t>HASLK01250104825</t>
    <phoneticPr fontId="16" type="noConversion"/>
  </si>
  <si>
    <t>10484-25-005489X</t>
    <phoneticPr fontId="16" type="noConversion"/>
  </si>
  <si>
    <t>HLHU8420578</t>
    <phoneticPr fontId="16" type="noConversion"/>
  </si>
  <si>
    <t>SKHU9411686</t>
    <phoneticPr fontId="16" type="noConversion"/>
  </si>
  <si>
    <t>BKG HASLK01250107568</t>
    <phoneticPr fontId="28" type="noConversion"/>
  </si>
  <si>
    <t>KMTC POHANG 2501S</t>
    <phoneticPr fontId="16" type="noConversion"/>
  </si>
  <si>
    <t>1/22 WAYBILL</t>
    <phoneticPr fontId="16" type="noConversion"/>
  </si>
  <si>
    <t>BKG : HASLK01250103089</t>
    <phoneticPr fontId="28" type="noConversion"/>
  </si>
  <si>
    <t>BKG : 2755007520</t>
    <phoneticPr fontId="28" type="noConversion"/>
  </si>
  <si>
    <t>OOCL / LODESTAR</t>
    <phoneticPr fontId="28" type="noConversion"/>
  </si>
  <si>
    <t>BPT 03012226</t>
    <phoneticPr fontId="16" type="noConversion"/>
  </si>
  <si>
    <t>* ROUTE : T/S QINGDAO</t>
  </si>
  <si>
    <t>BKG HASLK01250107700</t>
    <phoneticPr fontId="28" type="noConversion"/>
  </si>
  <si>
    <t>SEGU4108878</t>
  </si>
  <si>
    <t>HAL097463</t>
  </si>
  <si>
    <t>HAL098519</t>
  </si>
  <si>
    <t>적하보험 23940원</t>
    <phoneticPr fontId="16" type="noConversion"/>
  </si>
  <si>
    <t>적하보험 24480원</t>
    <phoneticPr fontId="16" type="noConversion"/>
  </si>
  <si>
    <t>CNEE INV : C461</t>
    <phoneticPr fontId="16" type="noConversion"/>
  </si>
  <si>
    <t>CNEE INV : C462</t>
    <phoneticPr fontId="16" type="noConversion"/>
  </si>
  <si>
    <t>SKHU6478304</t>
  </si>
  <si>
    <t>HAL101127</t>
  </si>
  <si>
    <t>HLHU8101009</t>
    <phoneticPr fontId="16" type="noConversion"/>
  </si>
  <si>
    <t>43274-25-130293X</t>
    <phoneticPr fontId="16" type="noConversion"/>
  </si>
  <si>
    <t>O</t>
    <phoneticPr fontId="16" type="noConversion"/>
  </si>
  <si>
    <t>프리타임 1/23 연장 요청 完</t>
    <phoneticPr fontId="16" type="noConversion"/>
  </si>
  <si>
    <t>딜레이 전) APL TURKEY 0FDDTW1MA</t>
    <phoneticPr fontId="16" type="noConversion"/>
  </si>
  <si>
    <t>OOCL EGYPT 065W</t>
    <phoneticPr fontId="16" type="noConversion"/>
  </si>
  <si>
    <t>DOC : 1/24 AM</t>
    <phoneticPr fontId="16" type="noConversion"/>
  </si>
  <si>
    <t>DOC : 2/05 AM</t>
    <phoneticPr fontId="16" type="noConversion"/>
  </si>
  <si>
    <t>BNCT 03077026</t>
    <phoneticPr fontId="16" type="noConversion"/>
  </si>
  <si>
    <t>OOLKJE1316</t>
    <phoneticPr fontId="16" type="noConversion"/>
  </si>
  <si>
    <t>1/23 WAYBILL</t>
    <phoneticPr fontId="16" type="noConversion"/>
  </si>
  <si>
    <t>HAL112822</t>
    <phoneticPr fontId="16" type="noConversion"/>
  </si>
  <si>
    <t>HASLK01250100394</t>
    <phoneticPr fontId="16" type="noConversion"/>
  </si>
  <si>
    <t>SKHU8116578</t>
    <phoneticPr fontId="16" type="noConversion"/>
  </si>
  <si>
    <t>HAL097898</t>
    <phoneticPr fontId="16" type="noConversion"/>
  </si>
  <si>
    <t>HAL097895</t>
    <phoneticPr fontId="16" type="noConversion"/>
  </si>
  <si>
    <t>ONEYSELER9770500</t>
    <phoneticPr fontId="16" type="noConversion"/>
  </si>
  <si>
    <t>ONEYSELER9771600</t>
    <phoneticPr fontId="16" type="noConversion"/>
  </si>
  <si>
    <t>BMOU5402920</t>
    <phoneticPr fontId="16" type="noConversion"/>
  </si>
  <si>
    <t>HAL101202</t>
    <phoneticPr fontId="16" type="noConversion"/>
  </si>
  <si>
    <t>HLHU8116288</t>
    <phoneticPr fontId="16" type="noConversion"/>
  </si>
  <si>
    <t>HAL097467</t>
    <phoneticPr fontId="16" type="noConversion"/>
  </si>
  <si>
    <t>HASLK01250103089</t>
    <phoneticPr fontId="16" type="noConversion"/>
  </si>
  <si>
    <t>TEMU8157990</t>
    <phoneticPr fontId="16" type="noConversion"/>
  </si>
  <si>
    <t>HAL107198</t>
    <phoneticPr fontId="16" type="noConversion"/>
  </si>
  <si>
    <t>HLHU6422397</t>
    <phoneticPr fontId="16" type="noConversion"/>
  </si>
  <si>
    <t>HAL107244</t>
    <phoneticPr fontId="16" type="noConversion"/>
  </si>
  <si>
    <t>HLHU8408696</t>
    <phoneticPr fontId="16" type="noConversion"/>
  </si>
  <si>
    <t>HAL130541</t>
    <phoneticPr fontId="16" type="noConversion"/>
  </si>
  <si>
    <t>SKHU9901805</t>
    <phoneticPr fontId="16" type="noConversion"/>
  </si>
  <si>
    <t>HAL107199</t>
    <phoneticPr fontId="16" type="noConversion"/>
  </si>
  <si>
    <t>HLHU8422565</t>
    <phoneticPr fontId="16" type="noConversion"/>
  </si>
  <si>
    <t>HLHU6406354</t>
    <phoneticPr fontId="16" type="noConversion"/>
  </si>
  <si>
    <t>HAL107193</t>
    <phoneticPr fontId="16" type="noConversion"/>
  </si>
  <si>
    <t>HAL107183</t>
    <phoneticPr fontId="16" type="noConversion"/>
  </si>
  <si>
    <t>HAL101052</t>
    <phoneticPr fontId="16" type="noConversion"/>
  </si>
  <si>
    <t>HAL101156</t>
    <phoneticPr fontId="16" type="noConversion"/>
  </si>
  <si>
    <t>SKHU6475408</t>
    <phoneticPr fontId="16" type="noConversion"/>
  </si>
  <si>
    <t>HAL101154</t>
    <phoneticPr fontId="16" type="noConversion"/>
  </si>
  <si>
    <t>KMJWAH7JP9U096996</t>
  </si>
  <si>
    <t>COUNTRYMAN</t>
  </si>
  <si>
    <t>WMWXD3104EWP96305</t>
  </si>
  <si>
    <t>320I</t>
  </si>
  <si>
    <t>WBAPG55029NK79870</t>
  </si>
  <si>
    <t>INFINITI</t>
  </si>
  <si>
    <t>JNKDV61E5DM300680</t>
  </si>
  <si>
    <t>10484-25-009096X</t>
    <phoneticPr fontId="16" type="noConversion"/>
  </si>
  <si>
    <t>계산서 : 팍요르단</t>
    <phoneticPr fontId="16" type="noConversion"/>
  </si>
  <si>
    <t>1/23 송금 完</t>
    <phoneticPr fontId="16" type="noConversion"/>
  </si>
  <si>
    <t>1/23 입금 完</t>
    <phoneticPr fontId="16" type="noConversion"/>
  </si>
  <si>
    <t>KMHTE61DBCU019855</t>
  </si>
  <si>
    <t>KNAFU415BDA690250</t>
  </si>
  <si>
    <t>KMHDG41DBBU094084</t>
  </si>
  <si>
    <t>KMHDG41DBCU621390</t>
  </si>
  <si>
    <t>KNABX511BCT304089</t>
  </si>
  <si>
    <t>10484-25-009228X</t>
    <phoneticPr fontId="16" type="noConversion"/>
  </si>
  <si>
    <t>KMHDG41DBCU422626</t>
  </si>
  <si>
    <t>KNAFU415BCA945031</t>
  </si>
  <si>
    <t>KMHDG41DBBU081821</t>
  </si>
  <si>
    <t>KMHDG41DBBU050092</t>
  </si>
  <si>
    <t>KNABK514BBT951933</t>
  </si>
  <si>
    <t>프리타임 1/23 연장 요청 完</t>
    <phoneticPr fontId="16" type="noConversion"/>
  </si>
  <si>
    <t>NYKU4797360</t>
    <phoneticPr fontId="16" type="noConversion"/>
  </si>
  <si>
    <t>BEAU5387585</t>
    <phoneticPr fontId="16" type="noConversion"/>
  </si>
  <si>
    <t>HASLK01250105075</t>
    <phoneticPr fontId="16" type="noConversion"/>
  </si>
  <si>
    <t>HASLK01250107026</t>
    <phoneticPr fontId="16" type="noConversion"/>
  </si>
  <si>
    <t>프리타임 1/24 연장 승인 完</t>
    <phoneticPr fontId="16" type="noConversion"/>
  </si>
  <si>
    <t>O</t>
    <phoneticPr fontId="16" type="noConversion"/>
  </si>
  <si>
    <t>SEL1849607</t>
    <phoneticPr fontId="16" type="noConversion"/>
  </si>
  <si>
    <t>LTM SHIPPING</t>
    <phoneticPr fontId="16" type="noConversion"/>
  </si>
  <si>
    <t>010-7324-4342</t>
    <phoneticPr fontId="16" type="noConversion"/>
  </si>
  <si>
    <t>MSFF25AQA10004</t>
    <phoneticPr fontId="16" type="noConversion"/>
  </si>
  <si>
    <t>CHK</t>
    <phoneticPr fontId="16" type="noConversion"/>
  </si>
  <si>
    <t>CHK</t>
    <phoneticPr fontId="16" type="noConversion"/>
  </si>
  <si>
    <t>ALERT</t>
    <phoneticPr fontId="16" type="noConversion"/>
  </si>
  <si>
    <t>SAWASDEE RIGEL 2502S</t>
  </si>
  <si>
    <t>BKG : HASLK01250108515</t>
    <phoneticPr fontId="16" type="noConversion"/>
  </si>
  <si>
    <t>CNEE INV : C464</t>
    <phoneticPr fontId="16" type="noConversion"/>
  </si>
  <si>
    <t>적하보험 3.5만</t>
    <phoneticPr fontId="16" type="noConversion"/>
  </si>
  <si>
    <t>적하보험 26,040</t>
    <phoneticPr fontId="16" type="noConversion"/>
  </si>
  <si>
    <t>캐리어 24만원 (부가세 별도)</t>
    <phoneticPr fontId="16" type="noConversion"/>
  </si>
  <si>
    <t>쇼링비 52만원 (부가세 별도)</t>
    <phoneticPr fontId="16" type="noConversion"/>
  </si>
  <si>
    <t>캐리어 : 24만원</t>
    <phoneticPr fontId="16" type="noConversion"/>
  </si>
  <si>
    <t>캐리어 명성 오더/대당 6만</t>
    <phoneticPr fontId="16" type="noConversion"/>
  </si>
  <si>
    <t>1/31 작업</t>
    <phoneticPr fontId="16" type="noConversion"/>
  </si>
  <si>
    <t>O</t>
    <phoneticPr fontId="16" type="noConversion"/>
  </si>
  <si>
    <t>캐리어 $20</t>
    <phoneticPr fontId="16" type="noConversion"/>
  </si>
  <si>
    <t>1/31 입금 完</t>
    <phoneticPr fontId="16" type="noConversion"/>
  </si>
  <si>
    <t>사이드 / 준성</t>
    <phoneticPr fontId="16" type="noConversion"/>
  </si>
  <si>
    <t>2/03 작업</t>
    <phoneticPr fontId="16" type="noConversion"/>
  </si>
  <si>
    <t>HASLK01250107568</t>
    <phoneticPr fontId="16" type="noConversion"/>
  </si>
  <si>
    <t>O</t>
    <phoneticPr fontId="16" type="noConversion"/>
  </si>
  <si>
    <t>HLHU8473393</t>
  </si>
  <si>
    <t>HAL098904</t>
  </si>
  <si>
    <t>1/31 송금 完</t>
    <phoneticPr fontId="16" type="noConversion"/>
  </si>
  <si>
    <t>FDCU0264739</t>
  </si>
  <si>
    <t>L8534597</t>
  </si>
  <si>
    <t>2/03 작업</t>
    <phoneticPr fontId="16" type="noConversion"/>
  </si>
  <si>
    <t>BKG : HASLK01250108817</t>
    <phoneticPr fontId="28" type="noConversion"/>
  </si>
  <si>
    <t>BKG : HASLK01250108821</t>
    <phoneticPr fontId="28" type="noConversion"/>
  </si>
  <si>
    <t>BKG : HASLK01250108822</t>
    <phoneticPr fontId="28" type="noConversion"/>
  </si>
  <si>
    <t>BKG : HASLK01250108823</t>
    <phoneticPr fontId="28" type="noConversion"/>
  </si>
  <si>
    <t>1/31 WAYBILL</t>
    <phoneticPr fontId="16" type="noConversion"/>
  </si>
  <si>
    <t>A6</t>
    <phoneticPr fontId="16" type="noConversion"/>
  </si>
  <si>
    <t>O</t>
    <phoneticPr fontId="16" type="noConversion"/>
  </si>
  <si>
    <t>1/31 HBL SURRENDER</t>
    <phoneticPr fontId="16" type="noConversion"/>
  </si>
  <si>
    <t>KMHLM41EEMU111903</t>
  </si>
  <si>
    <t>KMHLM41EEMU027062</t>
  </si>
  <si>
    <t>KMHLL41EEMU124521</t>
  </si>
  <si>
    <t>KMHLL41EEMU039827</t>
  </si>
  <si>
    <t>1/31 SURRENDER</t>
    <phoneticPr fontId="16" type="noConversion"/>
  </si>
  <si>
    <t>1/31 SURRENDER</t>
    <phoneticPr fontId="16" type="noConversion"/>
  </si>
  <si>
    <t>BKG : HASLK01250200003</t>
    <phoneticPr fontId="28" type="noConversion"/>
  </si>
  <si>
    <t>CNCA : 501869</t>
    <phoneticPr fontId="16" type="noConversion"/>
  </si>
  <si>
    <t>딜레이 전4) KMTC POHANG 2501S</t>
    <phoneticPr fontId="16" type="noConversion"/>
  </si>
  <si>
    <t>MSC NEW JERSEY III HW506A</t>
    <phoneticPr fontId="16" type="noConversion"/>
  </si>
  <si>
    <t>2/06 작업</t>
    <phoneticPr fontId="16" type="noConversion"/>
  </si>
  <si>
    <t>DOC : 2/10 AM</t>
    <phoneticPr fontId="16" type="noConversion"/>
  </si>
  <si>
    <t>ONEU0623603</t>
    <phoneticPr fontId="16" type="noConversion"/>
  </si>
  <si>
    <t>ONEYSELES1720707</t>
    <phoneticPr fontId="16" type="noConversion"/>
  </si>
  <si>
    <t>ONEYSELES1720705</t>
    <phoneticPr fontId="16" type="noConversion"/>
  </si>
  <si>
    <t>CNEE INV : C467</t>
    <phoneticPr fontId="16" type="noConversion"/>
  </si>
  <si>
    <t>현글로벌 듀레스 셀링</t>
    <phoneticPr fontId="16" type="noConversion"/>
  </si>
  <si>
    <t>MSFF25AQA10009</t>
    <phoneticPr fontId="16" type="noConversion"/>
  </si>
  <si>
    <t>O</t>
    <phoneticPr fontId="16" type="noConversion"/>
  </si>
  <si>
    <t>BKG : HASLK01250200241</t>
    <phoneticPr fontId="16" type="noConversion"/>
  </si>
  <si>
    <t>TS TIANJIN 25002S</t>
    <phoneticPr fontId="16" type="noConversion"/>
  </si>
  <si>
    <t>BKG : HASLK01250200242</t>
    <phoneticPr fontId="16" type="noConversion"/>
  </si>
  <si>
    <t>DOC : 2/14 AM</t>
    <phoneticPr fontId="16" type="noConversion"/>
  </si>
  <si>
    <t>WHSU5366914</t>
    <phoneticPr fontId="16" type="noConversion"/>
  </si>
  <si>
    <t>HLHU6422102</t>
    <phoneticPr fontId="16" type="noConversion"/>
  </si>
  <si>
    <t>HAL101176</t>
    <phoneticPr fontId="16" type="noConversion"/>
  </si>
  <si>
    <t>43274-25-130430X</t>
    <phoneticPr fontId="16" type="noConversion"/>
  </si>
  <si>
    <t>2/03 MBL SURRENDER</t>
    <phoneticPr fontId="16" type="noConversion"/>
  </si>
  <si>
    <t>2/03 송금 完</t>
    <phoneticPr fontId="16" type="noConversion"/>
  </si>
  <si>
    <t>2/03 WAYBILL</t>
    <phoneticPr fontId="16" type="noConversion"/>
  </si>
  <si>
    <t>BKG : 096KR0973714</t>
    <phoneticPr fontId="16" type="noConversion"/>
  </si>
  <si>
    <t>BKG : 096KR0973715</t>
    <phoneticPr fontId="16" type="noConversion"/>
  </si>
  <si>
    <t>O</t>
    <phoneticPr fontId="16" type="noConversion"/>
  </si>
  <si>
    <t>프리미엄 / 이레</t>
    <phoneticPr fontId="28" type="noConversion"/>
  </si>
  <si>
    <t>2/10 작업</t>
    <phoneticPr fontId="28" type="noConversion"/>
  </si>
  <si>
    <t>REF : 1739621281302</t>
    <phoneticPr fontId="16" type="noConversion"/>
  </si>
  <si>
    <t>BKG : 249742785</t>
    <phoneticPr fontId="28" type="noConversion"/>
  </si>
  <si>
    <t>MRSU6801024</t>
    <phoneticPr fontId="16" type="noConversion"/>
  </si>
  <si>
    <t>2/03 SURRENDER</t>
    <phoneticPr fontId="16" type="noConversion"/>
  </si>
  <si>
    <t>KNAFJ412BHA975853</t>
    <phoneticPr fontId="16" type="noConversion"/>
  </si>
  <si>
    <t>2/04 BL SURRENDER</t>
    <phoneticPr fontId="16" type="noConversion"/>
  </si>
  <si>
    <t>2/04 WAYBILL</t>
    <phoneticPr fontId="16" type="noConversion"/>
  </si>
  <si>
    <t>20FT X 1</t>
    <phoneticPr fontId="16" type="noConversion"/>
  </si>
  <si>
    <t>BKG : HASLK01250201280</t>
    <phoneticPr fontId="16" type="noConversion"/>
  </si>
  <si>
    <t>2/05 작업</t>
    <phoneticPr fontId="16" type="noConversion"/>
  </si>
  <si>
    <t>SAWASDEE RIGEL 2502S</t>
    <phoneticPr fontId="16" type="noConversion"/>
  </si>
  <si>
    <t>12048-25-600541X</t>
  </si>
  <si>
    <t>WAUZZZ4F48N158949</t>
    <phoneticPr fontId="16" type="noConversion"/>
  </si>
  <si>
    <t>MRKU3909579</t>
    <phoneticPr fontId="16" type="noConversion"/>
  </si>
  <si>
    <t>KR0418812</t>
    <phoneticPr fontId="16" type="noConversion"/>
  </si>
  <si>
    <t>MRKU3089187</t>
    <phoneticPr fontId="16" type="noConversion"/>
  </si>
  <si>
    <t>KR0419094</t>
    <phoneticPr fontId="16" type="noConversion"/>
  </si>
  <si>
    <t>MSKU1352892</t>
    <phoneticPr fontId="16" type="noConversion"/>
  </si>
  <si>
    <t>KR0418806</t>
    <phoneticPr fontId="16" type="noConversion"/>
  </si>
  <si>
    <t>CAAU7975281</t>
    <phoneticPr fontId="16" type="noConversion"/>
  </si>
  <si>
    <t>KR0418896</t>
    <phoneticPr fontId="16" type="noConversion"/>
  </si>
  <si>
    <t>MRKU5330502</t>
    <phoneticPr fontId="16" type="noConversion"/>
  </si>
  <si>
    <t>KR0414115</t>
    <phoneticPr fontId="16" type="noConversion"/>
  </si>
  <si>
    <t>ONEYSELES1720706</t>
    <phoneticPr fontId="16" type="noConversion"/>
  </si>
  <si>
    <t>CSNU6620708</t>
    <phoneticPr fontId="16" type="noConversion"/>
  </si>
  <si>
    <t>2/05 CNCA ORIGINAL</t>
    <phoneticPr fontId="16" type="noConversion"/>
  </si>
  <si>
    <t>HAL098819</t>
  </si>
  <si>
    <t>O</t>
    <phoneticPr fontId="16" type="noConversion"/>
  </si>
  <si>
    <t>KR0419221</t>
  </si>
  <si>
    <t>HASLK01250107028</t>
    <phoneticPr fontId="16" type="noConversion"/>
  </si>
  <si>
    <t>프리타임 2/05 연장 요청 完</t>
    <phoneticPr fontId="16" type="noConversion"/>
  </si>
  <si>
    <t>KNAFK41BBEA187685</t>
    <phoneticPr fontId="16" type="noConversion"/>
  </si>
  <si>
    <t>KNACA81CGMA451722</t>
    <phoneticPr fontId="16" type="noConversion"/>
  </si>
  <si>
    <t>KNCWJZ76APK703530</t>
    <phoneticPr fontId="16" type="noConversion"/>
  </si>
  <si>
    <t>WVGZZZ5NZEW533673</t>
    <phoneticPr fontId="16" type="noConversion"/>
  </si>
  <si>
    <t>SALCA2BN5HH685844</t>
    <phoneticPr fontId="16" type="noConversion"/>
  </si>
  <si>
    <t>HASLK01241207479</t>
    <phoneticPr fontId="16" type="noConversion"/>
  </si>
  <si>
    <t>2/05 WAYBILL</t>
    <phoneticPr fontId="16" type="noConversion"/>
  </si>
  <si>
    <t>2/05 비엘 정정 完</t>
    <phoneticPr fontId="16" type="noConversion"/>
  </si>
  <si>
    <t>10484-25-009365X</t>
    <phoneticPr fontId="16" type="noConversion"/>
  </si>
  <si>
    <t>TS TIANJIN 25002S</t>
  </si>
  <si>
    <t>BKG : HASLK01250201669</t>
    <phoneticPr fontId="28" type="noConversion"/>
  </si>
  <si>
    <t>BKG : HASLK01250201673</t>
    <phoneticPr fontId="28" type="noConversion"/>
  </si>
  <si>
    <t>MRKU5510145</t>
    <phoneticPr fontId="16" type="noConversion"/>
  </si>
  <si>
    <t>MSFF25AQA10008</t>
    <phoneticPr fontId="16" type="noConversion"/>
  </si>
  <si>
    <t>GOLF 7</t>
  </si>
  <si>
    <t>BENZ CLA</t>
  </si>
  <si>
    <t>BENZ E400</t>
  </si>
  <si>
    <t>ARTEON</t>
  </si>
  <si>
    <t>A5</t>
  </si>
  <si>
    <t>Q5 45 TDI quattro</t>
  </si>
  <si>
    <t>GOLF 2.0TDI</t>
  </si>
  <si>
    <t>WVWZZZ16ZFM007196</t>
  </si>
  <si>
    <t>WVWZZZAUZGW138796</t>
  </si>
  <si>
    <t>WDDSJ0CB8FN208003</t>
  </si>
  <si>
    <t>WVWZZZAUZGW081936</t>
  </si>
  <si>
    <t>WVWZZZAUZGW096571</t>
  </si>
  <si>
    <t>WBA5V5108KAJ58308</t>
  </si>
  <si>
    <t>WVGZZZ5NZMW554575</t>
  </si>
  <si>
    <t>WVWZZZ3CZME031951</t>
  </si>
  <si>
    <t>SALCA2BN1HH707340</t>
  </si>
  <si>
    <t>WVGZZZ5NZFW555463</t>
  </si>
  <si>
    <t>WMWXD5105FWT61340</t>
  </si>
  <si>
    <t>WAUZZZ4G3GN016678</t>
  </si>
  <si>
    <t>WDD1J6GB3HF016106</t>
  </si>
  <si>
    <t>WAUZZZ8KXGA001701</t>
  </si>
  <si>
    <t>WAUZZZ8V9F1092808</t>
  </si>
  <si>
    <t>WAUZZZ8KXDN044438</t>
  </si>
  <si>
    <t>WVGZZZ5NZCW012303</t>
  </si>
  <si>
    <t>KMHJU81VBAU081214</t>
  </si>
  <si>
    <t>WAUZZZ4G8GN068789</t>
  </si>
  <si>
    <t>WAUZZZ4GXGN013115</t>
  </si>
  <si>
    <t>WAUZZZ4G2GN023170</t>
  </si>
  <si>
    <t>WDDWF0EB2HR299880</t>
  </si>
  <si>
    <t>WAUZZZ8T6FA041183</t>
  </si>
  <si>
    <t>WAUZZZ4G3GN082504</t>
  </si>
  <si>
    <t>WAUZZZ8RXFA070576</t>
  </si>
  <si>
    <t>WVGZZZ5NZFW503770</t>
  </si>
  <si>
    <t>WVWZZZAUZEW048638</t>
  </si>
  <si>
    <t>WVGZZZ5NZEW517142</t>
  </si>
  <si>
    <t>엠티 상차 지정일 : 2/18</t>
    <phoneticPr fontId="16" type="noConversion"/>
  </si>
  <si>
    <t>BKG : 249851020</t>
    <phoneticPr fontId="16" type="noConversion"/>
  </si>
  <si>
    <t>BKG : 249851210</t>
    <phoneticPr fontId="16" type="noConversion"/>
  </si>
  <si>
    <t>BKG : 249851456</t>
    <phoneticPr fontId="16" type="noConversion"/>
  </si>
  <si>
    <t>O</t>
    <phoneticPr fontId="16" type="noConversion"/>
  </si>
  <si>
    <t>WBA4Z1104L5R99173</t>
  </si>
  <si>
    <t>MERCEDES BENZ A200</t>
    <phoneticPr fontId="16" type="noConversion"/>
  </si>
  <si>
    <t>WDDBF4DB7JJ741211</t>
  </si>
  <si>
    <t>WDDZF4JB7HA279391</t>
  </si>
  <si>
    <t>W1KZF4FB6MA984380</t>
  </si>
  <si>
    <t>정보 전달</t>
    <phoneticPr fontId="16" type="noConversion"/>
  </si>
  <si>
    <t>SR</t>
    <phoneticPr fontId="16" type="noConversion"/>
  </si>
  <si>
    <t>면장</t>
    <phoneticPr fontId="16" type="noConversion"/>
  </si>
  <si>
    <t>10484-25-011655X</t>
    <phoneticPr fontId="16" type="noConversion"/>
  </si>
  <si>
    <t>43174-25-100808X</t>
    <phoneticPr fontId="16" type="noConversion"/>
  </si>
  <si>
    <t>43274-25-130454X</t>
    <phoneticPr fontId="16" type="noConversion"/>
  </si>
  <si>
    <t>43174-25-100809X</t>
    <phoneticPr fontId="16" type="noConversion"/>
  </si>
  <si>
    <t>프리타임 2/06 연장 요청 完</t>
    <phoneticPr fontId="16" type="noConversion"/>
  </si>
  <si>
    <t>TITANIUM CARS FZCO</t>
    <phoneticPr fontId="16" type="noConversion"/>
  </si>
  <si>
    <t>AL FARIS</t>
    <phoneticPr fontId="16" type="noConversion"/>
  </si>
  <si>
    <t>HASLK01250103104</t>
    <phoneticPr fontId="16" type="noConversion"/>
  </si>
  <si>
    <t>KMHDG41DABU057409</t>
  </si>
  <si>
    <t>KMHTC61DBCU002681</t>
  </si>
  <si>
    <t>KMHDG41DBEU951080</t>
  </si>
  <si>
    <t>KMHDG41UBEU004901</t>
  </si>
  <si>
    <t>KNABX511BCT145905</t>
  </si>
  <si>
    <t>KMHD641UGHU286270</t>
  </si>
  <si>
    <t>KMHDH41DBCU236402</t>
  </si>
  <si>
    <t>KMHDG41DBCU238031</t>
  </si>
  <si>
    <t>KNAFU415BCA945035</t>
  </si>
  <si>
    <t>KMHDG41DBBU071830</t>
  </si>
  <si>
    <t>KMHDG41DBDU643204</t>
  </si>
  <si>
    <t>KMHDH41DBDU634033</t>
  </si>
  <si>
    <t>KMHDG41DBBU080235</t>
  </si>
  <si>
    <t>KNAFJ412BGA942482</t>
  </si>
  <si>
    <t>KLAJA695DCK600026</t>
  </si>
  <si>
    <t>KMHDG41DBBU013831</t>
  </si>
  <si>
    <t>KLAGA692DEB013879</t>
  </si>
  <si>
    <t>KMHDH41DBCU519268</t>
  </si>
  <si>
    <t>KMHDG41DBDU667721</t>
  </si>
  <si>
    <t>KMHFF41CBCA131993</t>
  </si>
  <si>
    <t>10484-25-011634X</t>
    <phoneticPr fontId="16" type="noConversion"/>
  </si>
  <si>
    <t>HASLK01250200003</t>
    <phoneticPr fontId="16" type="noConversion"/>
  </si>
  <si>
    <t>JTHGM46F585023115</t>
  </si>
  <si>
    <t>LEXUS</t>
  </si>
  <si>
    <t>KNAGM41CBDA050819</t>
  </si>
  <si>
    <t>ACCROD</t>
  </si>
  <si>
    <t>JHMCP2670CC200160</t>
  </si>
  <si>
    <t>KNABX511BCT110355</t>
  </si>
  <si>
    <t>1FAHP2FWXAG141503</t>
  </si>
  <si>
    <t>AUDI Q3</t>
  </si>
  <si>
    <t>WAUZZZ8UXFR040239</t>
  </si>
  <si>
    <t>WAUZZZ4G1FN046387</t>
  </si>
  <si>
    <t>VOLVO V40D3</t>
  </si>
  <si>
    <t>YV1MV79K0G2307147</t>
  </si>
  <si>
    <t>2/10~11 작업</t>
    <phoneticPr fontId="16" type="noConversion"/>
  </si>
  <si>
    <t>JEEP GRAND CHEROKEE</t>
    <phoneticPr fontId="16" type="noConversion"/>
  </si>
  <si>
    <t>1C4RJFBM5FC150927</t>
    <phoneticPr fontId="16" type="noConversion"/>
  </si>
  <si>
    <t>W1NYC7GJ8PX460227</t>
  </si>
  <si>
    <t>MERCEDES-BENZ G63</t>
  </si>
  <si>
    <t>12310-25-100206X</t>
    <phoneticPr fontId="16" type="noConversion"/>
  </si>
  <si>
    <t>O</t>
    <phoneticPr fontId="16" type="noConversion"/>
  </si>
  <si>
    <t>프리타임 2/06 연장 요청 完</t>
    <phoneticPr fontId="16" type="noConversion"/>
  </si>
  <si>
    <t>KMHDG41DBCU301845</t>
  </si>
  <si>
    <t>KMHDG41DBBU084535</t>
  </si>
  <si>
    <t>KMHD741DBHU247541</t>
  </si>
  <si>
    <t>KMHDG41DBBU077845</t>
  </si>
  <si>
    <t>KNABE511BFT817251</t>
  </si>
  <si>
    <t>10484-25-009376X</t>
    <phoneticPr fontId="16" type="noConversion"/>
  </si>
  <si>
    <t>2/06 WAYBILL</t>
    <phoneticPr fontId="16" type="noConversion"/>
  </si>
  <si>
    <t>적하보험 27,170</t>
    <phoneticPr fontId="16" type="noConversion"/>
  </si>
  <si>
    <t xml:space="preserve"> KMHJ2815GGU056192</t>
    <phoneticPr fontId="16" type="noConversion"/>
  </si>
  <si>
    <t xml:space="preserve"> VF3CU9HP8FY023713</t>
    <phoneticPr fontId="16" type="noConversion"/>
  </si>
  <si>
    <t xml:space="preserve"> WAUZZZ4GXFN049787</t>
    <phoneticPr fontId="16" type="noConversion"/>
  </si>
  <si>
    <t xml:space="preserve"> WBA1S5104HV811189</t>
    <phoneticPr fontId="16" type="noConversion"/>
  </si>
  <si>
    <t>OOLU2755007520</t>
    <phoneticPr fontId="16" type="noConversion"/>
  </si>
  <si>
    <t>MSFF25AQA10007A</t>
    <phoneticPr fontId="16" type="noConversion"/>
  </si>
  <si>
    <t>청주 -&gt; 인천</t>
    <phoneticPr fontId="16" type="noConversion"/>
  </si>
  <si>
    <t>WBAFW1107CDX10178</t>
  </si>
  <si>
    <t>KNAFK412BDA820143</t>
  </si>
  <si>
    <t>KNAPC813BEK655532</t>
  </si>
  <si>
    <t>KNAKT815BCA299958</t>
  </si>
  <si>
    <t>SKHU9934460</t>
  </si>
  <si>
    <t>HAL105611</t>
  </si>
  <si>
    <t>프리타임 2/06 연장 요청 完</t>
    <phoneticPr fontId="16" type="noConversion"/>
  </si>
  <si>
    <t>프리타임 2/07 연장 승인 完</t>
    <phoneticPr fontId="16" type="noConversion"/>
  </si>
  <si>
    <t>HASLK01250107568</t>
    <phoneticPr fontId="16" type="noConversion"/>
  </si>
  <si>
    <t>2 CNTR 1 BL</t>
    <phoneticPr fontId="16" type="noConversion"/>
  </si>
  <si>
    <t>BMW 430i</t>
    <phoneticPr fontId="16" type="noConversion"/>
  </si>
  <si>
    <t>DFSU3117530</t>
    <phoneticPr fontId="16" type="noConversion"/>
  </si>
  <si>
    <t>HASLK01250201280</t>
    <phoneticPr fontId="16" type="noConversion"/>
  </si>
  <si>
    <t>HASLK01250108817</t>
  </si>
  <si>
    <t>3 CNTR 1 BL</t>
    <phoneticPr fontId="16" type="noConversion"/>
  </si>
  <si>
    <t>2/07 송금 完</t>
    <phoneticPr fontId="16" type="noConversion"/>
  </si>
  <si>
    <t>입금 完</t>
    <phoneticPr fontId="16" type="noConversion"/>
  </si>
  <si>
    <t>2/07 WAYBILL</t>
    <phoneticPr fontId="16" type="noConversion"/>
  </si>
  <si>
    <t>CNEE INV : C349</t>
    <phoneticPr fontId="16" type="noConversion"/>
  </si>
  <si>
    <t>10484-25-011658X</t>
    <phoneticPr fontId="16" type="noConversion"/>
  </si>
  <si>
    <t>HLHU6422930</t>
    <phoneticPr fontId="16" type="noConversion"/>
  </si>
  <si>
    <t>10484-25-011653X</t>
    <phoneticPr fontId="16" type="noConversion"/>
  </si>
  <si>
    <t>10484-25-011662X</t>
    <phoneticPr fontId="16" type="noConversion"/>
  </si>
  <si>
    <t>HAL101230</t>
    <phoneticPr fontId="16" type="noConversion"/>
  </si>
  <si>
    <t>HASLK01250108817</t>
    <phoneticPr fontId="16" type="noConversion"/>
  </si>
  <si>
    <t>10484-25-011631X</t>
    <phoneticPr fontId="16" type="noConversion"/>
  </si>
  <si>
    <t>10484-25-011646X</t>
    <phoneticPr fontId="16" type="noConversion"/>
  </si>
  <si>
    <t>10484-25-011648X</t>
    <phoneticPr fontId="16" type="noConversion"/>
  </si>
  <si>
    <t>KMHSW81UBGU693667</t>
  </si>
  <si>
    <t>KNAPK81ABGA262492</t>
  </si>
  <si>
    <t>KNADM512BGS688003</t>
  </si>
  <si>
    <t>KMHL241EBLA050543</t>
  </si>
  <si>
    <t>KNAPN815GGK037039</t>
  </si>
  <si>
    <t>KNAPS81ABJA382801</t>
  </si>
  <si>
    <t>KNALB41ABGA022179</t>
  </si>
  <si>
    <t>KMHE241CBGA227340</t>
  </si>
  <si>
    <t>44475-25-020228X</t>
    <phoneticPr fontId="16" type="noConversion"/>
  </si>
  <si>
    <t>44475-25-020256X</t>
    <phoneticPr fontId="16" type="noConversion"/>
  </si>
  <si>
    <t>모선 변경 전1 )MAERSK NORBERG 507S</t>
    <phoneticPr fontId="16" type="noConversion"/>
  </si>
  <si>
    <t>모선 변경 전2) GSL ELEFTHERIA 507S</t>
    <phoneticPr fontId="16" type="noConversion"/>
  </si>
  <si>
    <t>2/18 작업</t>
    <phoneticPr fontId="28" type="noConversion"/>
  </si>
  <si>
    <t>2/10 -&gt; 2/18 엠티 상차일 지정</t>
    <phoneticPr fontId="16" type="noConversion"/>
  </si>
  <si>
    <t>MSFF25AQA10008A</t>
    <phoneticPr fontId="16" type="noConversion"/>
  </si>
  <si>
    <t>2/13 작업</t>
    <phoneticPr fontId="16" type="noConversion"/>
  </si>
  <si>
    <t>BKG : 249973733</t>
    <phoneticPr fontId="16" type="noConversion"/>
  </si>
  <si>
    <t>BKG : 249975309</t>
    <phoneticPr fontId="16" type="noConversion"/>
  </si>
  <si>
    <t>VGMG22300395</t>
    <phoneticPr fontId="16" type="noConversion"/>
  </si>
  <si>
    <t>VGMG22300394</t>
    <phoneticPr fontId="16" type="noConversion"/>
  </si>
  <si>
    <t>MAEU249293020</t>
    <phoneticPr fontId="16" type="noConversion"/>
  </si>
  <si>
    <t>INV : C469</t>
    <phoneticPr fontId="16" type="noConversion"/>
  </si>
  <si>
    <t>WAUZZZ8K8GN014861</t>
    <phoneticPr fontId="16" type="noConversion"/>
  </si>
  <si>
    <t>WVWZZZ3HZKE010725</t>
    <phoneticPr fontId="16" type="noConversion"/>
  </si>
  <si>
    <t>KMHD251UBDU076061</t>
    <phoneticPr fontId="16" type="noConversion"/>
  </si>
  <si>
    <t>WVWZZZ1KZBW050968</t>
    <phoneticPr fontId="16" type="noConversion"/>
  </si>
  <si>
    <t>24627-25-100841X</t>
  </si>
  <si>
    <t>24627-25-100843X</t>
    <phoneticPr fontId="16" type="noConversion"/>
  </si>
  <si>
    <t>O</t>
    <phoneticPr fontId="16" type="noConversion"/>
  </si>
  <si>
    <t>MSFF25AQA10008B</t>
    <phoneticPr fontId="16" type="noConversion"/>
  </si>
  <si>
    <t>연식 화주 요청</t>
    <phoneticPr fontId="16" type="noConversion"/>
  </si>
  <si>
    <t>SALWA2KF6GA633622</t>
    <phoneticPr fontId="16" type="noConversion"/>
  </si>
  <si>
    <t>프리타임 2/10 연장 승인 完</t>
    <phoneticPr fontId="16" type="noConversion"/>
  </si>
  <si>
    <t>프리타임 2/10 연장 승인 完</t>
    <phoneticPr fontId="16" type="noConversion"/>
  </si>
  <si>
    <t>프리타임 2/10 연장 요청 完</t>
    <phoneticPr fontId="16" type="noConversion"/>
  </si>
  <si>
    <t>2/10 송금 完</t>
    <phoneticPr fontId="16" type="noConversion"/>
  </si>
  <si>
    <t>2/10 입금 完</t>
    <phoneticPr fontId="16" type="noConversion"/>
  </si>
  <si>
    <t>MEDUK4951670</t>
    <phoneticPr fontId="16" type="noConversion"/>
  </si>
  <si>
    <t>MEDUK4951662</t>
    <phoneticPr fontId="16" type="noConversion"/>
  </si>
  <si>
    <t>2/11 WAYBILL</t>
    <phoneticPr fontId="16" type="noConversion"/>
  </si>
  <si>
    <t>모선 변경 전) MERATUS TOMINI 508S</t>
    <phoneticPr fontId="16" type="noConversion"/>
  </si>
  <si>
    <t>GSL ELEFTHERIA 509S</t>
    <phoneticPr fontId="16" type="noConversion"/>
  </si>
  <si>
    <t>모선 변경 전3) MERATUS TOMINI 508S</t>
    <phoneticPr fontId="16" type="noConversion"/>
  </si>
  <si>
    <t>2/09~12</t>
  </si>
  <si>
    <t>2/09~12</t>
    <phoneticPr fontId="16" type="noConversion"/>
  </si>
  <si>
    <t>BND</t>
  </si>
  <si>
    <t>2/25 작업</t>
    <phoneticPr fontId="16" type="noConversion"/>
  </si>
  <si>
    <t>KRAR79072</t>
    <phoneticPr fontId="16" type="noConversion"/>
  </si>
  <si>
    <t>BMOU5409098</t>
    <phoneticPr fontId="16" type="noConversion"/>
  </si>
  <si>
    <t>HAL098902</t>
    <phoneticPr fontId="16" type="noConversion"/>
  </si>
  <si>
    <t>HASLK01250108823</t>
    <phoneticPr fontId="16" type="noConversion"/>
  </si>
  <si>
    <t>HAL105725</t>
    <phoneticPr fontId="16" type="noConversion"/>
  </si>
  <si>
    <t>SKHU6209413</t>
    <phoneticPr fontId="16" type="noConversion"/>
  </si>
  <si>
    <t>HAL098852</t>
    <phoneticPr fontId="16" type="noConversion"/>
  </si>
  <si>
    <t>TCLU6616455</t>
    <phoneticPr fontId="16" type="noConversion"/>
  </si>
  <si>
    <t>DFSU7719812</t>
    <phoneticPr fontId="16" type="noConversion"/>
  </si>
  <si>
    <t>HAL098854</t>
    <phoneticPr fontId="16" type="noConversion"/>
  </si>
  <si>
    <t>SKHU6475183</t>
    <phoneticPr fontId="16" type="noConversion"/>
  </si>
  <si>
    <t>HAL101153</t>
    <phoneticPr fontId="16" type="noConversion"/>
  </si>
  <si>
    <t>엠티 상차 지정일 : 2/24</t>
    <phoneticPr fontId="16" type="noConversion"/>
  </si>
  <si>
    <t>2/18 -&gt; 2/24 엠티 상차일 지정</t>
    <phoneticPr fontId="16" type="noConversion"/>
  </si>
  <si>
    <t>2/25 작업</t>
    <phoneticPr fontId="28" type="noConversion"/>
  </si>
  <si>
    <t>BKG : SELF12926800</t>
    <phoneticPr fontId="16" type="noConversion"/>
  </si>
  <si>
    <t>HMM PEARL 004W</t>
    <phoneticPr fontId="16" type="noConversion"/>
  </si>
  <si>
    <t>DOC : 2/18 AM</t>
    <phoneticPr fontId="16" type="noConversion"/>
  </si>
  <si>
    <t>O</t>
    <phoneticPr fontId="16" type="noConversion"/>
  </si>
  <si>
    <t>HASLK01250108515</t>
    <phoneticPr fontId="16" type="noConversion"/>
  </si>
  <si>
    <t>CNEE INV : C471</t>
    <phoneticPr fontId="16" type="noConversion"/>
  </si>
  <si>
    <t>2/03 작업</t>
    <phoneticPr fontId="16" type="noConversion"/>
  </si>
  <si>
    <t>2025년 3월 선적스케줄 (명성해운)</t>
    <phoneticPr fontId="16" type="noConversion"/>
  </si>
  <si>
    <t>모선 변경료 \16,000</t>
    <phoneticPr fontId="16" type="noConversion"/>
  </si>
  <si>
    <t>2/12 WAYBILL</t>
    <phoneticPr fontId="16" type="noConversion"/>
  </si>
  <si>
    <t>2/14 작업</t>
    <phoneticPr fontId="16" type="noConversion"/>
  </si>
  <si>
    <t>캐리어 X</t>
    <phoneticPr fontId="16" type="noConversion"/>
  </si>
  <si>
    <t>CMR : 0083735</t>
    <phoneticPr fontId="16" type="noConversion"/>
  </si>
  <si>
    <t>2/13 DRAFT</t>
    <phoneticPr fontId="16" type="noConversion"/>
  </si>
  <si>
    <t>CMR : 007757</t>
    <phoneticPr fontId="16" type="noConversion"/>
  </si>
  <si>
    <t>INV : 엑스포트프로</t>
    <phoneticPr fontId="16" type="noConversion"/>
  </si>
  <si>
    <t>FJ23148253</t>
  </si>
  <si>
    <t>MSDU5763920</t>
    <phoneticPr fontId="16" type="noConversion"/>
  </si>
  <si>
    <t>FJ23148215</t>
    <phoneticPr fontId="16" type="noConversion"/>
  </si>
  <si>
    <t>HASLK01250108823</t>
  </si>
  <si>
    <t>CNEE : ESTABLISHMENT ABDULLAH RACHED AWWAD</t>
    <phoneticPr fontId="16" type="noConversion"/>
  </si>
  <si>
    <t xml:space="preserve">CNEE : RASHID RK CARS TRADING (F.Z.C) </t>
    <phoneticPr fontId="16" type="noConversion"/>
  </si>
  <si>
    <t>43274-25-331833X</t>
    <phoneticPr fontId="16" type="noConversion"/>
  </si>
  <si>
    <t>2/13 입금 完</t>
    <phoneticPr fontId="16" type="noConversion"/>
  </si>
  <si>
    <t>YOSINCAQB250171</t>
    <phoneticPr fontId="16" type="noConversion"/>
  </si>
  <si>
    <t>KMTC POHANG 2502S</t>
    <phoneticPr fontId="16" type="noConversion"/>
  </si>
  <si>
    <t>BKG : HASLK01250205161</t>
    <phoneticPr fontId="16" type="noConversion"/>
  </si>
  <si>
    <t>BKG : HASLK01250205162</t>
    <phoneticPr fontId="16" type="noConversion"/>
  </si>
  <si>
    <t>BKG : HASLK01250205163</t>
    <phoneticPr fontId="16" type="noConversion"/>
  </si>
  <si>
    <t>KMHJT81VDAU080266</t>
    <phoneticPr fontId="16" type="noConversion"/>
  </si>
  <si>
    <t>KNHMF37ABLS630325</t>
    <phoneticPr fontId="16" type="noConversion"/>
  </si>
  <si>
    <t>WBA61FS00RFS29437</t>
    <phoneticPr fontId="16" type="noConversion"/>
  </si>
  <si>
    <t>12778-25-021023X</t>
    <phoneticPr fontId="16" type="noConversion"/>
  </si>
  <si>
    <t>BMW 3 SERIES (G20) 320I</t>
  </si>
  <si>
    <t>KMHLL41EEMU044892</t>
  </si>
  <si>
    <t>KMHLM41EEMU102425</t>
  </si>
  <si>
    <t>KMHLM41EEMU108649</t>
  </si>
  <si>
    <t>KMHLL41EEMU114434</t>
  </si>
  <si>
    <t>O</t>
    <phoneticPr fontId="16" type="noConversion"/>
  </si>
  <si>
    <t>프리타임 2/14 연장 요청 完</t>
    <phoneticPr fontId="16" type="noConversion"/>
  </si>
  <si>
    <t>DOC : 2/21 AM</t>
    <phoneticPr fontId="16" type="noConversion"/>
  </si>
  <si>
    <t>HASLK01250200241</t>
    <phoneticPr fontId="16" type="noConversion"/>
  </si>
  <si>
    <t>2/14 MBL SURRENDER</t>
    <phoneticPr fontId="16" type="noConversion"/>
  </si>
  <si>
    <t>KMHFF41EBBA062421</t>
    <phoneticPr fontId="16" type="noConversion"/>
  </si>
  <si>
    <t>KMHDG41DBBU058166</t>
    <phoneticPr fontId="16" type="noConversion"/>
  </si>
  <si>
    <t>KMHDG41DBBU075407</t>
    <phoneticPr fontId="16" type="noConversion"/>
  </si>
  <si>
    <t>KMHDG41DBBU008176</t>
    <phoneticPr fontId="16" type="noConversion"/>
  </si>
  <si>
    <t>KMHTE61DBCU006361</t>
    <phoneticPr fontId="16" type="noConversion"/>
  </si>
  <si>
    <t>10484-25-016900X</t>
    <phoneticPr fontId="16" type="noConversion"/>
  </si>
  <si>
    <t>프리타임 2/14 연장 요청 完</t>
    <phoneticPr fontId="16" type="noConversion"/>
  </si>
  <si>
    <t>2/14 WAYBILL</t>
    <phoneticPr fontId="16" type="noConversion"/>
  </si>
  <si>
    <t>KMHFF41RBGA534582</t>
  </si>
  <si>
    <t>KNAPN813BGK003886</t>
  </si>
  <si>
    <t>KNAGT411BJA202792</t>
  </si>
  <si>
    <t>KNAPS81ABGA189370</t>
  </si>
  <si>
    <t>44475-25-020693X</t>
    <phoneticPr fontId="16" type="noConversion"/>
  </si>
  <si>
    <t>2/14 송금 完</t>
    <phoneticPr fontId="16" type="noConversion"/>
  </si>
  <si>
    <t>KMHFF41CBHA585208</t>
    <phoneticPr fontId="16" type="noConversion"/>
  </si>
  <si>
    <t>KMHFF41CBDA236449</t>
    <phoneticPr fontId="16" type="noConversion"/>
  </si>
  <si>
    <t>KMHFF41CBCA194795</t>
    <phoneticPr fontId="16" type="noConversion"/>
  </si>
  <si>
    <t>KLAZA69SDHB777894</t>
    <phoneticPr fontId="16" type="noConversion"/>
  </si>
  <si>
    <t>10484-25-017136X</t>
    <phoneticPr fontId="16" type="noConversion"/>
  </si>
  <si>
    <t>적하보험 37520</t>
    <phoneticPr fontId="16" type="noConversion"/>
  </si>
  <si>
    <t>적하보험 26780</t>
    <phoneticPr fontId="16" type="noConversion"/>
  </si>
  <si>
    <t>HASLK01250201669</t>
    <phoneticPr fontId="16" type="noConversion"/>
  </si>
  <si>
    <t>프리타임 2/14 연장 승인 完</t>
    <phoneticPr fontId="16" type="noConversion"/>
  </si>
  <si>
    <t>프리타임 2/14 연장 승인 完</t>
    <phoneticPr fontId="16" type="noConversion"/>
  </si>
  <si>
    <t>GLOVIS CHORUS V.079</t>
    <phoneticPr fontId="16" type="noConversion"/>
  </si>
  <si>
    <t>MSC ANIELLO HW507A</t>
    <phoneticPr fontId="16" type="noConversion"/>
  </si>
  <si>
    <t>2/17 작업</t>
    <phoneticPr fontId="16" type="noConversion"/>
  </si>
  <si>
    <t>DOC : 2/17 AM</t>
    <phoneticPr fontId="16" type="noConversion"/>
  </si>
  <si>
    <t>O</t>
    <phoneticPr fontId="16" type="noConversion"/>
  </si>
  <si>
    <t>BKG : 250285841</t>
    <phoneticPr fontId="16" type="noConversion"/>
  </si>
  <si>
    <t>BKG : 096KR0975972</t>
    <phoneticPr fontId="16" type="noConversion"/>
  </si>
  <si>
    <t>O</t>
    <phoneticPr fontId="16" type="noConversion"/>
  </si>
  <si>
    <t>프로 / 동화</t>
    <phoneticPr fontId="16" type="noConversion"/>
  </si>
  <si>
    <t>VGMG22356024</t>
  </si>
  <si>
    <t>KNAGU415GGA058765</t>
  </si>
  <si>
    <t>KNAEN815GMK132038</t>
  </si>
  <si>
    <t>KNAFK412BHA719504</t>
  </si>
  <si>
    <t>KNAFJ412BGA947905</t>
    <phoneticPr fontId="16" type="noConversion"/>
  </si>
  <si>
    <t>2/19 작업</t>
    <phoneticPr fontId="16" type="noConversion"/>
  </si>
  <si>
    <t>2/20 작업</t>
    <phoneticPr fontId="16" type="noConversion"/>
  </si>
  <si>
    <t>43274-25-241951X</t>
    <phoneticPr fontId="16" type="noConversion"/>
  </si>
  <si>
    <t>SI O / 면장 O / VGM O</t>
    <phoneticPr fontId="16" type="noConversion"/>
  </si>
  <si>
    <t>체크비엘 마감 : 2/21</t>
    <phoneticPr fontId="16" type="noConversion"/>
  </si>
  <si>
    <t>2/25 작업</t>
    <phoneticPr fontId="16" type="noConversion"/>
  </si>
  <si>
    <t>청라무역 / 이레</t>
    <phoneticPr fontId="28" type="noConversion"/>
  </si>
  <si>
    <t>KMTC POHANG 2502S</t>
    <phoneticPr fontId="16" type="noConversion"/>
  </si>
  <si>
    <t>BKG : HASLK01250205984</t>
    <phoneticPr fontId="28" type="noConversion"/>
  </si>
  <si>
    <t>BKG : HASLK01250205986</t>
    <phoneticPr fontId="28" type="noConversion"/>
  </si>
  <si>
    <t>부산 - 제벨알리</t>
    <phoneticPr fontId="16" type="noConversion"/>
  </si>
  <si>
    <t>CMA / 가인해운</t>
    <phoneticPr fontId="28" type="noConversion"/>
  </si>
  <si>
    <t>MALTRANS</t>
    <phoneticPr fontId="16" type="noConversion"/>
  </si>
  <si>
    <t>중고차 / 직작업</t>
    <phoneticPr fontId="16" type="noConversion"/>
  </si>
  <si>
    <t>CNC SATURN 0XSMFS1MA</t>
    <phoneticPr fontId="16" type="noConversion"/>
  </si>
  <si>
    <t>미로스 / 이레</t>
    <phoneticPr fontId="28" type="noConversion"/>
  </si>
  <si>
    <t>O</t>
    <phoneticPr fontId="16" type="noConversion"/>
  </si>
  <si>
    <t>XIN MING ZHOU 20 4302UW</t>
    <phoneticPr fontId="16" type="noConversion"/>
  </si>
  <si>
    <t>BKG : SEL1860722</t>
    <phoneticPr fontId="28" type="noConversion"/>
  </si>
  <si>
    <t>BKG : SEL1860725</t>
    <phoneticPr fontId="28" type="noConversion"/>
  </si>
  <si>
    <t>DOC : 2/19 FULL</t>
    <phoneticPr fontId="16" type="noConversion"/>
  </si>
  <si>
    <t>O</t>
    <phoneticPr fontId="16" type="noConversion"/>
  </si>
  <si>
    <t>SNCT 02012014</t>
    <phoneticPr fontId="16" type="noConversion"/>
  </si>
  <si>
    <t>BKG : SEL1865938</t>
    <phoneticPr fontId="28" type="noConversion"/>
  </si>
  <si>
    <t>BKG : SEL1865960</t>
    <phoneticPr fontId="28" type="noConversion"/>
  </si>
  <si>
    <t>ONEU0175155</t>
    <phoneticPr fontId="16" type="noConversion"/>
  </si>
  <si>
    <t>ONEYSELF12926800</t>
    <phoneticPr fontId="16" type="noConversion"/>
  </si>
  <si>
    <t>KRAS30493</t>
    <phoneticPr fontId="16" type="noConversion"/>
  </si>
  <si>
    <t>MSDU5409286</t>
    <phoneticPr fontId="16" type="noConversion"/>
  </si>
  <si>
    <t>MEDUK4952280</t>
    <phoneticPr fontId="16" type="noConversion"/>
  </si>
  <si>
    <t>MSFF25AQA20001</t>
    <phoneticPr fontId="16" type="noConversion"/>
  </si>
  <si>
    <t>MSFF25AQA20002</t>
    <phoneticPr fontId="16" type="noConversion"/>
  </si>
  <si>
    <t>DOC : 2/24 FULL</t>
    <phoneticPr fontId="16" type="noConversion"/>
  </si>
  <si>
    <t>2/18 입금 完</t>
    <phoneticPr fontId="16" type="noConversion"/>
  </si>
  <si>
    <t>MRN : 25DOSCK509E</t>
    <phoneticPr fontId="16" type="noConversion"/>
  </si>
  <si>
    <t>CALL SIGN : BPNA5</t>
  </si>
  <si>
    <t>POD FREETIME : DET 10 DAYS</t>
    <phoneticPr fontId="16" type="noConversion"/>
  </si>
  <si>
    <t>BKG : SEL1866289</t>
    <phoneticPr fontId="28" type="noConversion"/>
  </si>
  <si>
    <t>CALL SIGN : 9HA5327</t>
    <phoneticPr fontId="16" type="noConversion"/>
  </si>
  <si>
    <t>2/18 SURRENDER</t>
    <phoneticPr fontId="16" type="noConversion"/>
  </si>
  <si>
    <t>보외물류 / 세운</t>
    <phoneticPr fontId="28" type="noConversion"/>
  </si>
  <si>
    <t>운송료 : 57.9만원</t>
    <phoneticPr fontId="16" type="noConversion"/>
  </si>
  <si>
    <t>KOTA GAYA 0415S</t>
    <phoneticPr fontId="16" type="noConversion"/>
  </si>
  <si>
    <t>BKG : SELF12926801</t>
    <phoneticPr fontId="16" type="noConversion"/>
  </si>
  <si>
    <t>DOC : 2/24 AM</t>
    <phoneticPr fontId="16" type="noConversion"/>
  </si>
  <si>
    <t>O</t>
    <phoneticPr fontId="16" type="noConversion"/>
  </si>
  <si>
    <t>14시 작업</t>
    <phoneticPr fontId="16" type="noConversion"/>
  </si>
  <si>
    <t>HLHU8466666</t>
    <phoneticPr fontId="16" type="noConversion"/>
  </si>
  <si>
    <t>HASLK01250200242</t>
    <phoneticPr fontId="16" type="noConversion"/>
  </si>
  <si>
    <t>HASLK01250201673</t>
    <phoneticPr fontId="16" type="noConversion"/>
  </si>
  <si>
    <t>SEL1860722</t>
    <phoneticPr fontId="16" type="noConversion"/>
  </si>
  <si>
    <t>KMHDG41DBEU040625</t>
  </si>
  <si>
    <t>KMHD641DBGU064355</t>
  </si>
  <si>
    <t>KMHDG41DBBU084859</t>
  </si>
  <si>
    <t>KLAJA695DCK735660</t>
  </si>
  <si>
    <t>KNABE511BDT511125</t>
  </si>
  <si>
    <t>ORLANDO</t>
  </si>
  <si>
    <t>KMHTC61DBCU052929</t>
  </si>
  <si>
    <t>KMHDG41DBEU867059</t>
  </si>
  <si>
    <t>KNAFJ41BBFA312459</t>
  </si>
  <si>
    <t>KLAYA75CDGK314509</t>
  </si>
  <si>
    <t>KNABZ511BCT051699</t>
  </si>
  <si>
    <t>10484-25-019492X</t>
    <phoneticPr fontId="16" type="noConversion"/>
  </si>
  <si>
    <t>1048425019492X</t>
    <phoneticPr fontId="16" type="noConversion"/>
  </si>
  <si>
    <t>KNAPG81ABJA382742</t>
  </si>
  <si>
    <t>KNARH81GBPA160433</t>
  </si>
  <si>
    <t>KNAFK412BGA586844</t>
  </si>
  <si>
    <t>KNAPS81ABHA324133</t>
  </si>
  <si>
    <t>1048425019713X</t>
    <phoneticPr fontId="16" type="noConversion"/>
  </si>
  <si>
    <t>10484-25-019713X</t>
    <phoneticPr fontId="16" type="noConversion"/>
  </si>
  <si>
    <t>부품 / 밥테일</t>
    <phoneticPr fontId="16" type="noConversion"/>
  </si>
  <si>
    <t>부품 / 온그라운드</t>
    <phoneticPr fontId="16" type="noConversion"/>
  </si>
  <si>
    <t>O</t>
    <phoneticPr fontId="16" type="noConversion"/>
  </si>
  <si>
    <t>김포 / 이레</t>
    <phoneticPr fontId="28" type="noConversion"/>
  </si>
  <si>
    <t>2 CNTR 1 BL</t>
    <phoneticPr fontId="16" type="noConversion"/>
  </si>
  <si>
    <t>-&gt; 2/24 작업 끝남</t>
    <phoneticPr fontId="16" type="noConversion"/>
  </si>
  <si>
    <t>김포시 대곶면 초원지리 495-23</t>
    <phoneticPr fontId="16" type="noConversion"/>
  </si>
  <si>
    <t>MSFF25AQA20003</t>
    <phoneticPr fontId="16" type="noConversion"/>
  </si>
  <si>
    <t>MSFF25AQA20004</t>
    <phoneticPr fontId="16" type="noConversion"/>
  </si>
  <si>
    <t>MSFF25AQA20005</t>
    <phoneticPr fontId="16" type="noConversion"/>
  </si>
  <si>
    <t>MSFF25AQA20006</t>
    <phoneticPr fontId="16" type="noConversion"/>
  </si>
  <si>
    <t>KMHFF41CBCA093631</t>
  </si>
  <si>
    <t>KMHFF41CBCA142151</t>
  </si>
  <si>
    <t>KMHFF41CBEA353434</t>
  </si>
  <si>
    <t>KMHDG41DBCU389844</t>
  </si>
  <si>
    <t>KMHDH41DBDU663193</t>
  </si>
  <si>
    <t>KNABE511BDT494013</t>
  </si>
  <si>
    <t>10484-25-019916X</t>
    <phoneticPr fontId="16" type="noConversion"/>
  </si>
  <si>
    <t>10484-25-019903X</t>
    <phoneticPr fontId="16" type="noConversion"/>
  </si>
  <si>
    <t>10484-25-019964X</t>
    <phoneticPr fontId="16" type="noConversion"/>
  </si>
  <si>
    <t>1048425019964X</t>
    <phoneticPr fontId="16" type="noConversion"/>
  </si>
  <si>
    <t>KMHDG41UBFU189820</t>
  </si>
  <si>
    <t>KMHD641DAHU205343</t>
  </si>
  <si>
    <t>KNAFJ412BGA945382</t>
  </si>
  <si>
    <t>KNAFU415BCA950592</t>
  </si>
  <si>
    <t>KMHCT41BEFU824689</t>
  </si>
  <si>
    <t>MRN : 25CCAS0055E</t>
    <phoneticPr fontId="16" type="noConversion"/>
  </si>
  <si>
    <t>2/20 송금 完</t>
    <phoneticPr fontId="16" type="noConversion"/>
  </si>
  <si>
    <t>2/20 CMR DRAFT</t>
    <phoneticPr fontId="16" type="noConversion"/>
  </si>
  <si>
    <t>2/20 WAYBILL</t>
    <phoneticPr fontId="16" type="noConversion"/>
  </si>
  <si>
    <t>SAWASDEE RIGEL 2503S</t>
    <phoneticPr fontId="16" type="noConversion"/>
  </si>
  <si>
    <t>BKG : HASLK01250207474</t>
    <phoneticPr fontId="16" type="noConversion"/>
  </si>
  <si>
    <t>BKG : HASLK01250207475</t>
    <phoneticPr fontId="16" type="noConversion"/>
  </si>
  <si>
    <t>KMHFH41EBBA023241</t>
  </si>
  <si>
    <t>KMHFF41CBBA010215</t>
  </si>
  <si>
    <t>1FAHP2F84EG132318</t>
  </si>
  <si>
    <t>10484-25-019908X</t>
    <phoneticPr fontId="16" type="noConversion"/>
  </si>
  <si>
    <t>HASLK01250205161</t>
    <phoneticPr fontId="16" type="noConversion"/>
  </si>
  <si>
    <t>KMHLL41EEMU127794</t>
  </si>
  <si>
    <t>KMHLL41EEMU119470</t>
  </si>
  <si>
    <t>KMHLL41EEMU129828</t>
  </si>
  <si>
    <t>KMHLL41EEMU121794</t>
  </si>
  <si>
    <t>43274-25-130644X</t>
    <phoneticPr fontId="16" type="noConversion"/>
  </si>
  <si>
    <t>프리타임 2/20 연장 요청 完</t>
    <phoneticPr fontId="16" type="noConversion"/>
  </si>
  <si>
    <t>HASLK01250205162</t>
    <phoneticPr fontId="16" type="noConversion"/>
  </si>
  <si>
    <t>BMW 420I</t>
  </si>
  <si>
    <t>WBA41FB04SFT93657</t>
  </si>
  <si>
    <t>KNAGT411BLA352466</t>
  </si>
  <si>
    <t>KNALD416BMA243555</t>
  </si>
  <si>
    <t>12778-25-021512X</t>
    <phoneticPr fontId="16" type="noConversion"/>
  </si>
  <si>
    <t>KNAF141BELA890137</t>
  </si>
  <si>
    <t>KMHLL41EEMU103451</t>
  </si>
  <si>
    <t>KMHLL41EENU313295</t>
  </si>
  <si>
    <t>KNAM241BBNA003406</t>
  </si>
  <si>
    <t>12778-25-021586X</t>
    <phoneticPr fontId="16" type="noConversion"/>
  </si>
  <si>
    <t>HASLK01250205163</t>
    <phoneticPr fontId="16" type="noConversion"/>
  </si>
  <si>
    <t>KNAFU615BDA709172</t>
  </si>
  <si>
    <t>KNAFK412BEA179404</t>
  </si>
  <si>
    <t>KNAFK412BFA280990</t>
  </si>
  <si>
    <t>KNAFU415BBA418217</t>
  </si>
  <si>
    <t>KMHCU41EBBU121191</t>
  </si>
  <si>
    <t>10484-25-019985X</t>
    <phoneticPr fontId="16" type="noConversion"/>
  </si>
  <si>
    <t>1048425019985X</t>
    <phoneticPr fontId="16" type="noConversion"/>
  </si>
  <si>
    <t>SEL1865938</t>
    <phoneticPr fontId="16" type="noConversion"/>
  </si>
  <si>
    <t>SEL1865960</t>
    <phoneticPr fontId="16" type="noConversion"/>
  </si>
  <si>
    <t>BKG : SEL1868136</t>
    <phoneticPr fontId="28" type="noConversion"/>
  </si>
  <si>
    <t>HASLK01250205984</t>
    <phoneticPr fontId="16" type="noConversion"/>
  </si>
  <si>
    <t>DOC : 2/26 FULL</t>
    <phoneticPr fontId="16" type="noConversion"/>
  </si>
  <si>
    <t>SEL1860725</t>
    <phoneticPr fontId="16" type="noConversion"/>
  </si>
  <si>
    <t>적하보험 25390</t>
    <phoneticPr fontId="16" type="noConversion"/>
  </si>
  <si>
    <t>적하보험 51540</t>
    <phoneticPr fontId="16" type="noConversion"/>
  </si>
  <si>
    <t>적하보험 30690</t>
    <phoneticPr fontId="16" type="noConversion"/>
  </si>
  <si>
    <t>BKG : SEL1868616</t>
    <phoneticPr fontId="28" type="noConversion"/>
  </si>
  <si>
    <t>프리타임 2/20 연장 승인 完</t>
    <phoneticPr fontId="16" type="noConversion"/>
  </si>
  <si>
    <t>SKHU9525776</t>
    <phoneticPr fontId="16" type="noConversion"/>
  </si>
  <si>
    <t>HAL105866</t>
    <phoneticPr fontId="16" type="noConversion"/>
  </si>
  <si>
    <t>HLHU8404330</t>
    <phoneticPr fontId="16" type="noConversion"/>
  </si>
  <si>
    <t>HLHU6410816</t>
    <phoneticPr fontId="16" type="noConversion"/>
  </si>
  <si>
    <t>TCNU6233432</t>
    <phoneticPr fontId="16" type="noConversion"/>
  </si>
  <si>
    <t>2/27 작업</t>
    <phoneticPr fontId="16" type="noConversion"/>
  </si>
  <si>
    <t>WBAHU3101G5E33444</t>
  </si>
  <si>
    <t>TLLU7816862</t>
    <phoneticPr fontId="16" type="noConversion"/>
  </si>
  <si>
    <t>R8801432</t>
    <phoneticPr fontId="16" type="noConversion"/>
  </si>
  <si>
    <t>2/21 WAYBILL</t>
    <phoneticPr fontId="16" type="noConversion"/>
  </si>
  <si>
    <t>2/21 송금 完</t>
    <phoneticPr fontId="16" type="noConversion"/>
  </si>
  <si>
    <t>44475-25-021076X</t>
    <phoneticPr fontId="16" type="noConversion"/>
  </si>
  <si>
    <t>뮤추얼스탠다드 인천</t>
    <phoneticPr fontId="16" type="noConversion"/>
  </si>
  <si>
    <t>반입 O</t>
    <phoneticPr fontId="16" type="noConversion"/>
  </si>
  <si>
    <t>O</t>
    <phoneticPr fontId="16" type="noConversion"/>
  </si>
  <si>
    <t>계근 실중량</t>
    <phoneticPr fontId="16" type="noConversion"/>
  </si>
  <si>
    <t>ONEYSELF12926801</t>
    <phoneticPr fontId="16" type="noConversion"/>
  </si>
  <si>
    <t>HS CODE : 8708.99, 8708.70</t>
    <phoneticPr fontId="16" type="noConversion"/>
  </si>
  <si>
    <t>10484-25-900851X</t>
    <phoneticPr fontId="16" type="noConversion"/>
  </si>
  <si>
    <t>1048425900851X</t>
    <phoneticPr fontId="16" type="noConversion"/>
  </si>
  <si>
    <t>2/24 송금 完</t>
    <phoneticPr fontId="16" type="noConversion"/>
  </si>
  <si>
    <t>GSL ELEFTHERIA 509S</t>
    <phoneticPr fontId="16" type="noConversion"/>
  </si>
  <si>
    <t>SEL1866289</t>
    <phoneticPr fontId="16" type="noConversion"/>
  </si>
  <si>
    <t>2/24 WAYBILL</t>
    <phoneticPr fontId="16" type="noConversion"/>
  </si>
  <si>
    <t>PNIX25020026</t>
    <phoneticPr fontId="16" type="noConversion"/>
  </si>
  <si>
    <t>O</t>
    <phoneticPr fontId="16" type="noConversion"/>
  </si>
  <si>
    <t>10484-25-900868X</t>
    <phoneticPr fontId="16" type="noConversion"/>
  </si>
  <si>
    <t>1048425900868X</t>
    <phoneticPr fontId="16" type="noConversion"/>
  </si>
  <si>
    <t>SEL1868136</t>
    <phoneticPr fontId="16" type="noConversion"/>
  </si>
  <si>
    <t>1 LOT OF AUTO SPARE PARTS</t>
    <phoneticPr fontId="16" type="noConversion"/>
  </si>
  <si>
    <t>2/24 입금 完</t>
    <phoneticPr fontId="16" type="noConversion"/>
  </si>
  <si>
    <t>2/20 송금 完</t>
    <phoneticPr fontId="16" type="noConversion"/>
  </si>
  <si>
    <t>모선 변경 전)HMM SAPPHIRE 004W</t>
    <phoneticPr fontId="16" type="noConversion"/>
  </si>
  <si>
    <t>HMM OPAL 003W</t>
    <phoneticPr fontId="16" type="noConversion"/>
  </si>
  <si>
    <t>GLOVIS SUPREME V.078</t>
    <phoneticPr fontId="16" type="noConversion"/>
  </si>
  <si>
    <t>SAWASDEE RIGEL 2503S</t>
  </si>
  <si>
    <t>BKG : HASLK01250208727</t>
    <phoneticPr fontId="16" type="noConversion"/>
  </si>
  <si>
    <t>O</t>
    <phoneticPr fontId="16" type="noConversion"/>
  </si>
  <si>
    <t>태능 / 이레</t>
    <phoneticPr fontId="16" type="noConversion"/>
  </si>
  <si>
    <t>2/26 작업</t>
    <phoneticPr fontId="16" type="noConversion"/>
  </si>
  <si>
    <t>KRAS30383</t>
  </si>
  <si>
    <t>WAUZZZ4H5DN017786</t>
    <phoneticPr fontId="16" type="noConversion"/>
  </si>
  <si>
    <t>10484-25-022466X</t>
    <phoneticPr fontId="16" type="noConversion"/>
  </si>
  <si>
    <t>WVWHV71K08W210698</t>
    <phoneticPr fontId="16" type="noConversion"/>
  </si>
  <si>
    <t>43174-25-101549X</t>
    <phoneticPr fontId="16" type="noConversion"/>
  </si>
  <si>
    <t>체크비엘 마감 : 2/28</t>
    <phoneticPr fontId="16" type="noConversion"/>
  </si>
  <si>
    <t>BKG : SELF33279500</t>
    <phoneticPr fontId="16" type="noConversion"/>
  </si>
  <si>
    <t>3/06 작업</t>
    <phoneticPr fontId="16" type="noConversion"/>
  </si>
  <si>
    <t>O</t>
    <phoneticPr fontId="16" type="noConversion"/>
  </si>
  <si>
    <t>WAUZZZ4G0EN068346</t>
    <phoneticPr fontId="16" type="noConversion"/>
  </si>
  <si>
    <t>10484-25-022706X</t>
    <phoneticPr fontId="16" type="noConversion"/>
  </si>
  <si>
    <t>2/26 SURRENDER</t>
    <phoneticPr fontId="16" type="noConversion"/>
  </si>
  <si>
    <t>TGBU5260388</t>
    <phoneticPr fontId="16" type="noConversion"/>
  </si>
  <si>
    <t>HAL098838</t>
    <phoneticPr fontId="16" type="noConversion"/>
  </si>
  <si>
    <t>SKHU6418624</t>
    <phoneticPr fontId="16" type="noConversion"/>
  </si>
  <si>
    <t>HAL115203</t>
    <phoneticPr fontId="16" type="noConversion"/>
  </si>
  <si>
    <t>HLHU6416814</t>
    <phoneticPr fontId="16" type="noConversion"/>
  </si>
  <si>
    <t>HAL135133</t>
    <phoneticPr fontId="16" type="noConversion"/>
  </si>
  <si>
    <t>TGBU5262164</t>
    <phoneticPr fontId="16" type="noConversion"/>
  </si>
  <si>
    <t>HAL115152</t>
    <phoneticPr fontId="16" type="noConversion"/>
  </si>
  <si>
    <t>GLDU7650478</t>
    <phoneticPr fontId="16" type="noConversion"/>
  </si>
  <si>
    <t>CMAU6238639</t>
    <phoneticPr fontId="16" type="noConversion"/>
  </si>
  <si>
    <t>R8807478</t>
    <phoneticPr fontId="16" type="noConversion"/>
  </si>
  <si>
    <t>BKG : HASLK01250209203</t>
    <phoneticPr fontId="16" type="noConversion"/>
  </si>
  <si>
    <t>HAL115200</t>
    <phoneticPr fontId="16" type="noConversion"/>
  </si>
  <si>
    <t>HAL105888</t>
    <phoneticPr fontId="16" type="noConversion"/>
  </si>
  <si>
    <t>HAL115127</t>
    <phoneticPr fontId="16" type="noConversion"/>
  </si>
  <si>
    <t>HAL113960</t>
    <phoneticPr fontId="16" type="noConversion"/>
  </si>
  <si>
    <t>HASLK01250205984</t>
    <phoneticPr fontId="16" type="noConversion"/>
  </si>
  <si>
    <t>HLHU8348935</t>
    <phoneticPr fontId="16" type="noConversion"/>
  </si>
  <si>
    <t>FJ23148621</t>
    <phoneticPr fontId="16" type="noConversion"/>
  </si>
  <si>
    <t>BENZ C220D</t>
  </si>
  <si>
    <t>TIGUAN 2.0TDI</t>
    <phoneticPr fontId="16" type="noConversion"/>
  </si>
  <si>
    <t>TUCSON</t>
    <phoneticPr fontId="16" type="noConversion"/>
  </si>
  <si>
    <t>I30 1.6 VGT</t>
    <phoneticPr fontId="16" type="noConversion"/>
  </si>
  <si>
    <t>KR0631753</t>
  </si>
  <si>
    <t>WAUZZZ4G5FN009388</t>
    <phoneticPr fontId="16" type="noConversion"/>
  </si>
  <si>
    <t>10484-25-022880X</t>
    <phoneticPr fontId="16" type="noConversion"/>
  </si>
  <si>
    <t>A8</t>
  </si>
  <si>
    <t>A7</t>
  </si>
  <si>
    <t>O</t>
    <phoneticPr fontId="16" type="noConversion"/>
  </si>
  <si>
    <t>PEUGEOT 2008</t>
    <phoneticPr fontId="16" type="noConversion"/>
  </si>
  <si>
    <t>MAEU249742785</t>
    <phoneticPr fontId="16" type="noConversion"/>
  </si>
  <si>
    <t>체크 비엘 마감 : 3/04 FULL</t>
    <phoneticPr fontId="16" type="noConversion"/>
  </si>
  <si>
    <t>SSANGYONG TIVOLI</t>
  </si>
  <si>
    <t>KMHL141EBMA111953</t>
  </si>
  <si>
    <t>KMHLL41ABMU132079</t>
  </si>
  <si>
    <t>KPBXM3AP1KP297335</t>
  </si>
  <si>
    <t>KLYDC487DLC008126</t>
  </si>
  <si>
    <t>11457-25-704166X</t>
    <phoneticPr fontId="16" type="noConversion"/>
  </si>
  <si>
    <t>KNANE81BBMS089905</t>
  </si>
  <si>
    <t>KNAG541BBMA097953</t>
  </si>
  <si>
    <t>KNAG541BBMA098011</t>
  </si>
  <si>
    <t>KNAG541BBMA101829</t>
  </si>
  <si>
    <t>LAG250205012</t>
  </si>
  <si>
    <t>LAG250205013</t>
    <phoneticPr fontId="16" type="noConversion"/>
  </si>
  <si>
    <t>KNANC81BBMS012406</t>
  </si>
  <si>
    <t>KNAG541BBNA162983</t>
  </si>
  <si>
    <t>KNAF241BELA894462</t>
  </si>
  <si>
    <t>KNAG541BBMA134496</t>
  </si>
  <si>
    <t>LAG250205014</t>
    <phoneticPr fontId="16" type="noConversion"/>
  </si>
  <si>
    <t>KMHS281BBLU245700</t>
  </si>
  <si>
    <t>KNAG741BBLA022416</t>
  </si>
  <si>
    <t>KMHLL41ABMU132112</t>
  </si>
  <si>
    <t>KMHLL41ABMU093822</t>
  </si>
  <si>
    <t>LAG250217004</t>
  </si>
  <si>
    <t>KNARL81BHMA105749</t>
  </si>
  <si>
    <t>KNARH81BGMA103066</t>
  </si>
  <si>
    <t>KMHJE81CBMU014832</t>
  </si>
  <si>
    <t>KNAEN815GNK295589</t>
  </si>
  <si>
    <t>LAG250217005</t>
    <phoneticPr fontId="16" type="noConversion"/>
  </si>
  <si>
    <t>KNAMB81ABGS222088</t>
  </si>
  <si>
    <t>KNANB81BBMS003545</t>
  </si>
  <si>
    <t>KMHJC81CBMU007232</t>
  </si>
  <si>
    <t>11457-25-704152X</t>
    <phoneticPr fontId="16" type="noConversion"/>
  </si>
  <si>
    <t>11457-25-704151X</t>
    <phoneticPr fontId="16" type="noConversion"/>
  </si>
  <si>
    <t>11457-25-704150X</t>
    <phoneticPr fontId="16" type="noConversion"/>
  </si>
  <si>
    <t>11457-25-704148X</t>
    <phoneticPr fontId="16" type="noConversion"/>
  </si>
  <si>
    <t>11457-25-704149X</t>
    <phoneticPr fontId="16" type="noConversion"/>
  </si>
  <si>
    <t>MAEU249851020</t>
    <phoneticPr fontId="16" type="noConversion"/>
  </si>
  <si>
    <t>MAEU249851210</t>
    <phoneticPr fontId="16" type="noConversion"/>
  </si>
  <si>
    <t>MAEU249851456</t>
    <phoneticPr fontId="16" type="noConversion"/>
  </si>
  <si>
    <t>MAEU249973733</t>
    <phoneticPr fontId="16" type="noConversion"/>
  </si>
  <si>
    <t>MAEU249975309</t>
    <phoneticPr fontId="16" type="noConversion"/>
  </si>
  <si>
    <t>NYKU0710357</t>
    <phoneticPr fontId="16" type="noConversion"/>
  </si>
  <si>
    <t>MRN : 25L37KA030E</t>
    <phoneticPr fontId="16" type="noConversion"/>
  </si>
  <si>
    <t>EDI 마감 : 28일 오전10시</t>
    <phoneticPr fontId="16" type="noConversion"/>
  </si>
  <si>
    <t>AMK</t>
    <phoneticPr fontId="16" type="noConversion"/>
  </si>
  <si>
    <t>PETRA</t>
    <phoneticPr fontId="16" type="noConversion"/>
  </si>
  <si>
    <t>아나스</t>
    <phoneticPr fontId="16" type="noConversion"/>
  </si>
  <si>
    <t>VW CC</t>
  </si>
  <si>
    <t>바쌈</t>
    <phoneticPr fontId="16" type="noConversion"/>
  </si>
  <si>
    <t>MALTRANS</t>
    <phoneticPr fontId="16" type="noConversion"/>
  </si>
  <si>
    <t>CC</t>
    <phoneticPr fontId="16" type="noConversion"/>
  </si>
  <si>
    <t>SR</t>
    <phoneticPr fontId="16" type="noConversion"/>
  </si>
  <si>
    <t>EDI</t>
    <phoneticPr fontId="16" type="noConversion"/>
  </si>
  <si>
    <t>CHK</t>
    <phoneticPr fontId="16" type="noConversion"/>
  </si>
  <si>
    <t>ALERT</t>
    <phoneticPr fontId="16" type="noConversion"/>
  </si>
  <si>
    <t>MSFF25AQA20007</t>
    <phoneticPr fontId="16" type="noConversion"/>
  </si>
  <si>
    <t>MSFF25AQA20008</t>
    <phoneticPr fontId="16" type="noConversion"/>
  </si>
  <si>
    <t>MSFF25AQA20009</t>
    <phoneticPr fontId="16" type="noConversion"/>
  </si>
  <si>
    <t>MSFF25AQA20010</t>
    <phoneticPr fontId="16" type="noConversion"/>
  </si>
  <si>
    <t>MSFF25AQA20008A</t>
    <phoneticPr fontId="16" type="noConversion"/>
  </si>
  <si>
    <t>BKG : HASLK01250209507</t>
    <phoneticPr fontId="16" type="noConversion"/>
  </si>
  <si>
    <t>MAEU250285841</t>
    <phoneticPr fontId="16" type="noConversion"/>
  </si>
  <si>
    <t>HAL104463</t>
  </si>
  <si>
    <t>YOUSEF HASAN YOUSEF ALHASIS</t>
    <phoneticPr fontId="16" type="noConversion"/>
  </si>
  <si>
    <t>AHMAD IBRAHIM YOUSEF ALHASISE</t>
    <phoneticPr fontId="16" type="noConversion"/>
  </si>
  <si>
    <t>TRHU4394508</t>
    <phoneticPr fontId="16" type="noConversion"/>
  </si>
  <si>
    <t>트랜짓 불가리아</t>
    <phoneticPr fontId="16" type="noConversion"/>
  </si>
  <si>
    <t>GCXU6297856</t>
    <phoneticPr fontId="16" type="noConversion"/>
  </si>
  <si>
    <t>HASU4872179</t>
    <phoneticPr fontId="16" type="noConversion"/>
  </si>
  <si>
    <t>SEA WAVE 3 001KQ2025</t>
    <phoneticPr fontId="16" type="noConversion"/>
  </si>
  <si>
    <t>3/04 작업</t>
    <phoneticPr fontId="16" type="noConversion"/>
  </si>
  <si>
    <t>AYA AL
(AYA AL SHAM)</t>
    <phoneticPr fontId="16" type="noConversion"/>
  </si>
  <si>
    <t>SKHU9631891</t>
  </si>
  <si>
    <t>HAL108345</t>
  </si>
  <si>
    <t>O</t>
    <phoneticPr fontId="16" type="noConversion"/>
  </si>
  <si>
    <t>PNIX25020110</t>
    <phoneticPr fontId="16" type="noConversion"/>
  </si>
  <si>
    <t>CMR : TR250001</t>
    <phoneticPr fontId="16" type="noConversion"/>
  </si>
  <si>
    <t>PP</t>
    <phoneticPr fontId="16" type="noConversion"/>
  </si>
  <si>
    <t>BKG : 096KR0977937</t>
    <phoneticPr fontId="16" type="noConversion"/>
  </si>
  <si>
    <t>REF : 1740956290417</t>
    <phoneticPr fontId="16" type="noConversion"/>
  </si>
  <si>
    <t>REF : 1741610668942</t>
    <phoneticPr fontId="16" type="noConversion"/>
  </si>
  <si>
    <t>REF : 1741914165553</t>
    <phoneticPr fontId="16" type="noConversion"/>
  </si>
  <si>
    <t>ALKHO</t>
    <phoneticPr fontId="16" type="noConversion"/>
  </si>
  <si>
    <t>MSFF25AQA20011</t>
    <phoneticPr fontId="16" type="noConversion"/>
  </si>
  <si>
    <t>BKG : 250826364</t>
    <phoneticPr fontId="16" type="noConversion"/>
  </si>
  <si>
    <t>BKG : 250826471</t>
    <phoneticPr fontId="16" type="noConversion"/>
  </si>
  <si>
    <t>BKG : 250826469</t>
    <phoneticPr fontId="16" type="noConversion"/>
  </si>
  <si>
    <t>O</t>
    <phoneticPr fontId="16" type="noConversion"/>
  </si>
  <si>
    <t>ECMU4818707</t>
    <phoneticPr fontId="16" type="noConversion"/>
  </si>
  <si>
    <t>R8800919</t>
    <phoneticPr fontId="16" type="noConversion"/>
  </si>
  <si>
    <t>BKG : HASLK01250210197</t>
    <phoneticPr fontId="16" type="noConversion"/>
  </si>
  <si>
    <t>2/28 WAYBILL</t>
    <phoneticPr fontId="16" type="noConversion"/>
  </si>
  <si>
    <t>KMHF141DBMA410306</t>
    <phoneticPr fontId="16" type="noConversion"/>
  </si>
  <si>
    <t>KMHLM41EEMU088969</t>
    <phoneticPr fontId="16" type="noConversion"/>
  </si>
  <si>
    <t>KMHL141EBNA201370</t>
    <phoneticPr fontId="16" type="noConversion"/>
  </si>
  <si>
    <t>KMHLL41EEMU116108</t>
    <phoneticPr fontId="16" type="noConversion"/>
  </si>
  <si>
    <t>KNAG241ABMA105143</t>
    <phoneticPr fontId="16" type="noConversion"/>
  </si>
  <si>
    <t>KMHLL41EEMU138688</t>
    <phoneticPr fontId="16" type="noConversion"/>
  </si>
  <si>
    <t>KMHL141EBMA119234</t>
    <phoneticPr fontId="16" type="noConversion"/>
  </si>
  <si>
    <t>KMHLM41EEMU062936</t>
    <phoneticPr fontId="16" type="noConversion"/>
  </si>
  <si>
    <t>12778-25-022296X</t>
    <phoneticPr fontId="16" type="noConversion"/>
  </si>
  <si>
    <t>43274-25-130809X</t>
    <phoneticPr fontId="16" type="noConversion"/>
  </si>
  <si>
    <t>43274-25-130810X</t>
    <phoneticPr fontId="16" type="noConversion"/>
  </si>
  <si>
    <t>12778-25-022305X</t>
    <phoneticPr fontId="16" type="noConversion"/>
  </si>
  <si>
    <t>SKHU9515968</t>
  </si>
  <si>
    <t>HAL105696</t>
  </si>
  <si>
    <t>KMHDG41DBCU313411</t>
  </si>
  <si>
    <t>KNAKU815BAA034405</t>
  </si>
  <si>
    <t>11457-25-704442X</t>
    <phoneticPr fontId="16" type="noConversion"/>
  </si>
  <si>
    <t>KNAGN411BBA093022</t>
  </si>
  <si>
    <t>KNAKU815BCA278559</t>
  </si>
  <si>
    <t>웨이빌 하기 전 SNG 확인</t>
    <phoneticPr fontId="16" type="noConversion"/>
  </si>
  <si>
    <t>3/01~04 작업</t>
    <phoneticPr fontId="16" type="noConversion"/>
  </si>
  <si>
    <t>CADILLAC</t>
  </si>
  <si>
    <t>KNABE911BET649604</t>
    <phoneticPr fontId="16" type="noConversion"/>
  </si>
  <si>
    <t>KNABE911BET644800</t>
    <phoneticPr fontId="16" type="noConversion"/>
  </si>
  <si>
    <t>KNABE911BGT242360</t>
    <phoneticPr fontId="16" type="noConversion"/>
  </si>
  <si>
    <t>1GYS47KJ1LR254564</t>
    <phoneticPr fontId="16" type="noConversion"/>
  </si>
  <si>
    <t>43274-25-130865X</t>
    <phoneticPr fontId="16" type="noConversion"/>
  </si>
  <si>
    <t>면장</t>
    <phoneticPr fontId="16" type="noConversion"/>
  </si>
  <si>
    <t>SEGU5421233</t>
  </si>
  <si>
    <t>HAL108441</t>
  </si>
  <si>
    <t>중고차 + 부품 / 밥테일</t>
    <phoneticPr fontId="16" type="noConversion"/>
  </si>
  <si>
    <t>HASLK01250207475</t>
    <phoneticPr fontId="16" type="noConversion"/>
  </si>
  <si>
    <t>O</t>
    <phoneticPr fontId="16" type="noConversion"/>
  </si>
  <si>
    <t>프리타임 3/04 연장 요청 完</t>
    <phoneticPr fontId="16" type="noConversion"/>
  </si>
  <si>
    <t>SKHU8930922</t>
  </si>
  <si>
    <t>12048-25-303781X</t>
    <phoneticPr fontId="16" type="noConversion"/>
  </si>
  <si>
    <t>10484-25-024800X</t>
    <phoneticPr fontId="16" type="noConversion"/>
  </si>
  <si>
    <t>프리타임 3/04 연장 요청 完</t>
    <phoneticPr fontId="16" type="noConversion"/>
  </si>
  <si>
    <t>WANHAI / 글로벌로지탑</t>
    <phoneticPr fontId="28" type="noConversion"/>
  </si>
  <si>
    <t>부산 - 아카바</t>
    <phoneticPr fontId="16" type="noConversion"/>
  </si>
  <si>
    <t>DOC : 3/05 AM</t>
    <phoneticPr fontId="16" type="noConversion"/>
  </si>
  <si>
    <t>JHMCP3670CC200074</t>
    <phoneticPr fontId="16" type="noConversion"/>
  </si>
  <si>
    <t>KMFWBX7KBFU646391</t>
    <phoneticPr fontId="16" type="noConversion"/>
  </si>
  <si>
    <t>SJKCH53E8HA053638</t>
    <phoneticPr fontId="16" type="noConversion"/>
  </si>
  <si>
    <t>KLAZA69SDHB743497</t>
    <phoneticPr fontId="16" type="noConversion"/>
  </si>
  <si>
    <t>10484-25-024964X</t>
    <phoneticPr fontId="16" type="noConversion"/>
  </si>
  <si>
    <t>INFINITI Q30</t>
    <phoneticPr fontId="16" type="noConversion"/>
  </si>
  <si>
    <t>적하보험 29,560</t>
    <phoneticPr fontId="16" type="noConversion"/>
  </si>
  <si>
    <t>적하보험 30,880</t>
    <phoneticPr fontId="16" type="noConversion"/>
  </si>
  <si>
    <t>3/04 WAYBILL</t>
    <phoneticPr fontId="16" type="noConversion"/>
  </si>
  <si>
    <t>계근 실중량</t>
    <phoneticPr fontId="16" type="noConversion"/>
  </si>
  <si>
    <t>CNEE INV : C486</t>
    <phoneticPr fontId="16" type="noConversion"/>
  </si>
  <si>
    <t>MSFF25AQA30001</t>
    <phoneticPr fontId="16" type="noConversion"/>
  </si>
  <si>
    <t>SEL1868616</t>
    <phoneticPr fontId="16" type="noConversion"/>
  </si>
  <si>
    <t>KMHF2413BLA093916</t>
  </si>
  <si>
    <t>KNAKU815BBA147968</t>
    <phoneticPr fontId="16" type="noConversion"/>
  </si>
  <si>
    <t>KMHSJ81UBCU887649</t>
    <phoneticPr fontId="16" type="noConversion"/>
  </si>
  <si>
    <t>KNAGN411BBA042889</t>
    <phoneticPr fontId="16" type="noConversion"/>
  </si>
  <si>
    <t>KMHSJ81XDBU651770</t>
    <phoneticPr fontId="16" type="noConversion"/>
  </si>
  <si>
    <t>11457-25-704615X</t>
    <phoneticPr fontId="16" type="noConversion"/>
  </si>
  <si>
    <t>운송료 : 56만원</t>
    <phoneticPr fontId="16" type="noConversion"/>
  </si>
  <si>
    <t>계근 1만</t>
    <phoneticPr fontId="16" type="noConversion"/>
  </si>
  <si>
    <t>운송료 : 64만원</t>
    <phoneticPr fontId="16" type="noConversion"/>
  </si>
  <si>
    <t>KMHKN81AFNU034606</t>
  </si>
  <si>
    <t>USED SPARE PARTS &amp; USED WHEEL</t>
    <phoneticPr fontId="16" type="noConversion"/>
  </si>
  <si>
    <t>10484-25-025558X</t>
    <phoneticPr fontId="16" type="noConversion"/>
  </si>
  <si>
    <t>10484-25-025561X</t>
    <phoneticPr fontId="16" type="noConversion"/>
  </si>
  <si>
    <t>프리타임 3/05 연장 승인 完</t>
    <phoneticPr fontId="16" type="noConversion"/>
  </si>
  <si>
    <t xml:space="preserve">프리타임 3/05 연장 승인 完 </t>
    <phoneticPr fontId="16" type="noConversion"/>
  </si>
  <si>
    <t>SEGU4944306</t>
    <phoneticPr fontId="16" type="noConversion"/>
  </si>
  <si>
    <t>R8800928</t>
    <phoneticPr fontId="16" type="noConversion"/>
  </si>
  <si>
    <t>CMAU9315549</t>
    <phoneticPr fontId="16" type="noConversion"/>
  </si>
  <si>
    <t>R8801540</t>
    <phoneticPr fontId="16" type="noConversion"/>
  </si>
  <si>
    <t>R8801484</t>
    <phoneticPr fontId="16" type="noConversion"/>
  </si>
  <si>
    <t>CMAU7739070</t>
    <phoneticPr fontId="16" type="noConversion"/>
  </si>
  <si>
    <t>KR0631019</t>
    <phoneticPr fontId="16" type="noConversion"/>
  </si>
  <si>
    <t>KR0633481</t>
    <phoneticPr fontId="16" type="noConversion"/>
  </si>
  <si>
    <t>HASU4549910</t>
    <phoneticPr fontId="16" type="noConversion"/>
  </si>
  <si>
    <t>KR0631068</t>
    <phoneticPr fontId="16" type="noConversion"/>
  </si>
  <si>
    <t>MRKU2499973</t>
    <phoneticPr fontId="16" type="noConversion"/>
  </si>
  <si>
    <t>KR0631196</t>
    <phoneticPr fontId="16" type="noConversion"/>
  </si>
  <si>
    <t>MAGU5592355</t>
    <phoneticPr fontId="16" type="noConversion"/>
  </si>
  <si>
    <t>KR0633461</t>
    <phoneticPr fontId="16" type="noConversion"/>
  </si>
  <si>
    <t>GCXU5765211</t>
    <phoneticPr fontId="16" type="noConversion"/>
  </si>
  <si>
    <t>KR0632815</t>
    <phoneticPr fontId="16" type="noConversion"/>
  </si>
  <si>
    <t>3/10 작업</t>
    <phoneticPr fontId="16" type="noConversion"/>
  </si>
  <si>
    <t>WDDZF4JB0JA404141</t>
  </si>
  <si>
    <t>10484-25-024890X</t>
    <phoneticPr fontId="16" type="noConversion"/>
  </si>
  <si>
    <t>11457-25-014408X</t>
    <phoneticPr fontId="16" type="noConversion"/>
  </si>
  <si>
    <t>TS TIANJIN 25003S</t>
    <phoneticPr fontId="16" type="noConversion"/>
  </si>
  <si>
    <t>BKG : HASLK01250300867</t>
    <phoneticPr fontId="16" type="noConversion"/>
  </si>
  <si>
    <t>계근 O</t>
    <phoneticPr fontId="16" type="noConversion"/>
  </si>
  <si>
    <t>3/05 송금 完</t>
    <phoneticPr fontId="16" type="noConversion"/>
  </si>
  <si>
    <t>HASLK01250210197</t>
    <phoneticPr fontId="16" type="noConversion"/>
  </si>
  <si>
    <t>HASLK01250208727</t>
    <phoneticPr fontId="16" type="noConversion"/>
  </si>
  <si>
    <t>O</t>
    <phoneticPr fontId="16" type="noConversion"/>
  </si>
  <si>
    <t>프리타임 3/05 연장 요청 完</t>
    <phoneticPr fontId="16" type="noConversion"/>
  </si>
  <si>
    <t>BKG : 005FX06449</t>
    <phoneticPr fontId="28" type="noConversion"/>
  </si>
  <si>
    <t>3/05 WAYBILL</t>
    <phoneticPr fontId="16" type="noConversion"/>
  </si>
  <si>
    <t>FJ23149528</t>
  </si>
  <si>
    <t>3/10 9시 작업</t>
    <phoneticPr fontId="16" type="noConversion"/>
  </si>
  <si>
    <t>3/10 10시 작업</t>
    <phoneticPr fontId="16" type="noConversion"/>
  </si>
  <si>
    <t>3/10 11시 작업</t>
    <phoneticPr fontId="16" type="noConversion"/>
  </si>
  <si>
    <t>KMHS381BBKU007309</t>
  </si>
  <si>
    <t>KNALB41ABGA022257</t>
  </si>
  <si>
    <t>KMHD641UGHU317061</t>
  </si>
  <si>
    <t>KMHFF41RBGA540268</t>
  </si>
  <si>
    <t>프리타임 3/05 연장 승인 完</t>
    <phoneticPr fontId="16" type="noConversion"/>
  </si>
  <si>
    <t>롤오버 전)KUO LONG 0XSMHS1MA</t>
    <phoneticPr fontId="16" type="noConversion"/>
  </si>
  <si>
    <t>44475-25-030138X</t>
    <phoneticPr fontId="16" type="noConversion"/>
  </si>
  <si>
    <t>22대 선적</t>
    <phoneticPr fontId="16" type="noConversion"/>
  </si>
  <si>
    <t>O</t>
    <phoneticPr fontId="16" type="noConversion"/>
  </si>
  <si>
    <t>HASLK01250209203</t>
    <phoneticPr fontId="16" type="noConversion"/>
  </si>
  <si>
    <t>MBL</t>
    <phoneticPr fontId="16" type="noConversion"/>
  </si>
  <si>
    <t>HBL</t>
    <phoneticPr fontId="16" type="noConversion"/>
  </si>
  <si>
    <t>RIDER</t>
    <phoneticPr fontId="16" type="noConversion"/>
  </si>
  <si>
    <t>RIDER / MANIFEST</t>
    <phoneticPr fontId="16" type="noConversion"/>
  </si>
  <si>
    <t>DEBIT / STATEMENT</t>
    <phoneticPr fontId="16" type="noConversion"/>
  </si>
  <si>
    <t>O</t>
    <phoneticPr fontId="16" type="noConversion"/>
  </si>
  <si>
    <t>캐리어 $20</t>
    <phoneticPr fontId="16" type="noConversion"/>
  </si>
  <si>
    <t>MANIFEST</t>
    <phoneticPr fontId="16" type="noConversion"/>
  </si>
  <si>
    <t>DEBIT</t>
    <phoneticPr fontId="16" type="noConversion"/>
  </si>
  <si>
    <t>STATEMENT</t>
    <phoneticPr fontId="16" type="noConversion"/>
  </si>
  <si>
    <t>투싼 1대 10만</t>
    <phoneticPr fontId="16" type="noConversion"/>
  </si>
  <si>
    <t>포터 1대 10만</t>
    <phoneticPr fontId="16" type="noConversion"/>
  </si>
  <si>
    <t>MBL / HBL</t>
    <phoneticPr fontId="16" type="noConversion"/>
  </si>
  <si>
    <t>CNEE INV : C490</t>
    <phoneticPr fontId="16" type="noConversion"/>
  </si>
  <si>
    <t>계산서 : C220</t>
    <phoneticPr fontId="16" type="noConversion"/>
  </si>
  <si>
    <t>3/07 송금 完</t>
    <phoneticPr fontId="16" type="noConversion"/>
  </si>
  <si>
    <t>DOC : 3/10 FULL</t>
    <phoneticPr fontId="16" type="noConversion"/>
  </si>
  <si>
    <t>BPT 03012226</t>
  </si>
  <si>
    <t>X</t>
    <phoneticPr fontId="16" type="noConversion"/>
  </si>
  <si>
    <t>KMTC POHANG 2503S</t>
    <phoneticPr fontId="16" type="noConversion"/>
  </si>
  <si>
    <t>HEUNG-A</t>
    <phoneticPr fontId="16" type="noConversion"/>
  </si>
  <si>
    <t>BKG : HASLK01250302093</t>
    <phoneticPr fontId="16" type="noConversion"/>
  </si>
  <si>
    <t>DOC : 3/19 AM</t>
    <phoneticPr fontId="16" type="noConversion"/>
  </si>
  <si>
    <t>EDI</t>
    <phoneticPr fontId="16" type="noConversion"/>
  </si>
  <si>
    <t>ALERT</t>
    <phoneticPr fontId="16" type="noConversion"/>
  </si>
  <si>
    <t>캐리어 x</t>
    <phoneticPr fontId="16" type="noConversion"/>
  </si>
  <si>
    <t>캐리어 o</t>
    <phoneticPr fontId="16" type="noConversion"/>
  </si>
  <si>
    <t>엠티 상차 지정일 : 3/17</t>
    <phoneticPr fontId="16" type="noConversion"/>
  </si>
  <si>
    <t>RIO KOBE 512S</t>
    <phoneticPr fontId="16" type="noConversion"/>
  </si>
  <si>
    <t>BKG : 251168567</t>
    <phoneticPr fontId="16" type="noConversion"/>
  </si>
  <si>
    <t>REF : 1742505323436</t>
    <phoneticPr fontId="16" type="noConversion"/>
  </si>
  <si>
    <t>BKG : 251168674</t>
    <phoneticPr fontId="16" type="noConversion"/>
  </si>
  <si>
    <t>REF : 1742212235658</t>
    <phoneticPr fontId="16" type="noConversion"/>
  </si>
  <si>
    <t>DOC : 3/20 FULL</t>
    <phoneticPr fontId="16" type="noConversion"/>
  </si>
  <si>
    <t>탑차</t>
    <phoneticPr fontId="16" type="noConversion"/>
  </si>
  <si>
    <t>KMHL141EBMA112024</t>
    <phoneticPr fontId="16" type="noConversion"/>
  </si>
  <si>
    <t>KMHJ381ADLU169546</t>
    <phoneticPr fontId="16" type="noConversion"/>
  </si>
  <si>
    <t>KNALC41BBLA222829</t>
    <phoneticPr fontId="16" type="noConversion"/>
  </si>
  <si>
    <t>KMHD741EELU075350</t>
    <phoneticPr fontId="16" type="noConversion"/>
  </si>
  <si>
    <t>43274-25-130985X</t>
    <phoneticPr fontId="16" type="noConversion"/>
  </si>
  <si>
    <t>12778-25-030563X</t>
    <phoneticPr fontId="16" type="noConversion"/>
  </si>
  <si>
    <t>3/07 WAYBILL</t>
    <phoneticPr fontId="16" type="noConversion"/>
  </si>
  <si>
    <t>O</t>
    <phoneticPr fontId="16" type="noConversion"/>
  </si>
  <si>
    <t>프리타임 3/10 연장 요청 完</t>
    <phoneticPr fontId="16" type="noConversion"/>
  </si>
  <si>
    <t>HASLK01250300867</t>
    <phoneticPr fontId="16" type="noConversion"/>
  </si>
  <si>
    <t>HAL108409</t>
    <phoneticPr fontId="16" type="noConversion"/>
  </si>
  <si>
    <t>HASLK01250207474</t>
    <phoneticPr fontId="16" type="noConversion"/>
  </si>
  <si>
    <t>SKHU9925411</t>
    <phoneticPr fontId="16" type="noConversion"/>
  </si>
  <si>
    <t>HASLK01250209507</t>
    <phoneticPr fontId="16" type="noConversion"/>
  </si>
  <si>
    <r>
      <t xml:space="preserve">CALL SIGN : </t>
    </r>
    <r>
      <rPr>
        <b/>
        <strike/>
        <sz val="14"/>
        <rFont val="맑은 고딕"/>
        <family val="3"/>
        <charset val="129"/>
        <scheme val="minor"/>
      </rPr>
      <t>9HA6211</t>
    </r>
    <r>
      <rPr>
        <b/>
        <sz val="14"/>
        <rFont val="맑은 고딕"/>
        <family val="3"/>
        <charset val="129"/>
        <scheme val="minor"/>
      </rPr>
      <t xml:space="preserve"> 9HA5005</t>
    </r>
    <phoneticPr fontId="16" type="noConversion"/>
  </si>
  <si>
    <r>
      <t xml:space="preserve">MRN : </t>
    </r>
    <r>
      <rPr>
        <b/>
        <strike/>
        <sz val="14"/>
        <rFont val="맑은 고딕"/>
        <family val="3"/>
        <charset val="129"/>
        <scheme val="minor"/>
      </rPr>
      <t>25CCAS0065E</t>
    </r>
    <r>
      <rPr>
        <b/>
        <sz val="14"/>
        <rFont val="맑은 고딕"/>
        <family val="3"/>
        <charset val="129"/>
        <scheme val="minor"/>
      </rPr>
      <t xml:space="preserve"> 25CMAL0176E</t>
    </r>
    <phoneticPr fontId="16" type="noConversion"/>
  </si>
  <si>
    <t>CMA CGM FLORIDA 0GVIXW1MA</t>
    <phoneticPr fontId="16" type="noConversion"/>
  </si>
  <si>
    <t>적하보험 33,040</t>
    <phoneticPr fontId="16" type="noConversion"/>
  </si>
  <si>
    <t>3/10 송금 完</t>
    <phoneticPr fontId="16" type="noConversion"/>
  </si>
  <si>
    <t>계근 실중량</t>
    <phoneticPr fontId="16" type="noConversion"/>
  </si>
  <si>
    <t>KRAR76399</t>
    <phoneticPr fontId="16" type="noConversion"/>
  </si>
  <si>
    <t>BKG : HASLK01250302590</t>
    <phoneticPr fontId="16" type="noConversion"/>
  </si>
  <si>
    <t>KMTC POHANG 2503S</t>
    <phoneticPr fontId="16" type="noConversion"/>
  </si>
  <si>
    <t>BKG : HASLK01250302592</t>
    <phoneticPr fontId="16" type="noConversion"/>
  </si>
  <si>
    <t>3/10 컨사이니 정정</t>
    <phoneticPr fontId="16" type="noConversion"/>
  </si>
  <si>
    <t>MASAT ALROWAD FOR GENERAL TRADING LTD .</t>
    <phoneticPr fontId="16" type="noConversion"/>
  </si>
  <si>
    <t>셀링 + $20/UN</t>
    <phoneticPr fontId="16" type="noConversion"/>
  </si>
  <si>
    <t>DOC : 3/13 FULL</t>
    <phoneticPr fontId="16" type="noConversion"/>
  </si>
  <si>
    <t>NICOLAI MAERSK 511S</t>
    <phoneticPr fontId="16" type="noConversion"/>
  </si>
  <si>
    <t>엠티 상차 : 3/12</t>
    <phoneticPr fontId="16" type="noConversion"/>
  </si>
  <si>
    <t>REF : 1742134045482</t>
    <phoneticPr fontId="16" type="noConversion"/>
  </si>
  <si>
    <t>REF : 1743077495661</t>
    <phoneticPr fontId="16" type="noConversion"/>
  </si>
  <si>
    <t>REF : 1741752393049</t>
    <phoneticPr fontId="16" type="noConversion"/>
  </si>
  <si>
    <t>REF : 1743627248046</t>
    <phoneticPr fontId="16" type="noConversion"/>
  </si>
  <si>
    <t>BKG : 251236342</t>
    <phoneticPr fontId="16" type="noConversion"/>
  </si>
  <si>
    <t>BKG : 251236560</t>
    <phoneticPr fontId="16" type="noConversion"/>
  </si>
  <si>
    <t>BKG : 251236731</t>
    <phoneticPr fontId="16" type="noConversion"/>
  </si>
  <si>
    <t>BKG : 251236662</t>
    <phoneticPr fontId="16" type="noConversion"/>
  </si>
  <si>
    <t>O</t>
    <phoneticPr fontId="16" type="noConversion"/>
  </si>
  <si>
    <t>MSFF25AQA30002</t>
    <phoneticPr fontId="16" type="noConversion"/>
  </si>
  <si>
    <t>MSFF25AQA30003</t>
    <phoneticPr fontId="16" type="noConversion"/>
  </si>
  <si>
    <t>MSFF25AQA30004</t>
    <phoneticPr fontId="16" type="noConversion"/>
  </si>
  <si>
    <t xml:space="preserve">엠티 상차 지정일 : 2/24 -&gt; </t>
    <phoneticPr fontId="16" type="noConversion"/>
  </si>
  <si>
    <t>캐리어</t>
    <phoneticPr fontId="16" type="noConversion"/>
  </si>
  <si>
    <t>KMHJU81VBCU363588</t>
    <phoneticPr fontId="16" type="noConversion"/>
  </si>
  <si>
    <t>KMHDH41DBCU315491</t>
    <phoneticPr fontId="16" type="noConversion"/>
  </si>
  <si>
    <t>정보 전달</t>
    <phoneticPr fontId="16" type="noConversion"/>
  </si>
  <si>
    <t>SR</t>
    <phoneticPr fontId="16" type="noConversion"/>
  </si>
  <si>
    <t>면장</t>
    <phoneticPr fontId="16" type="noConversion"/>
  </si>
  <si>
    <t>아델아들
모하마드
계산서 X
CNEE INV : C493</t>
    <phoneticPr fontId="16" type="noConversion"/>
  </si>
  <si>
    <t>10484-25-029236X</t>
    <phoneticPr fontId="16" type="noConversion"/>
  </si>
  <si>
    <t>10484-25-029245X</t>
    <phoneticPr fontId="16" type="noConversion"/>
  </si>
  <si>
    <t>10484-25-029246X</t>
    <phoneticPr fontId="16" type="noConversion"/>
  </si>
  <si>
    <t>10484-25-029248X</t>
    <phoneticPr fontId="16" type="noConversion"/>
  </si>
  <si>
    <t>10484-25-029233X</t>
    <phoneticPr fontId="16" type="noConversion"/>
  </si>
  <si>
    <t>10484-25-029230X</t>
    <phoneticPr fontId="16" type="noConversion"/>
  </si>
  <si>
    <t>DOC : 3/12 FULL</t>
    <phoneticPr fontId="16" type="noConversion"/>
  </si>
  <si>
    <t>부킹 캔슬</t>
    <phoneticPr fontId="16" type="noConversion"/>
  </si>
  <si>
    <t>3/11 WAYBILL</t>
    <phoneticPr fontId="16" type="noConversion"/>
  </si>
  <si>
    <t>DOC : 3/18 FULL</t>
    <phoneticPr fontId="16" type="noConversion"/>
  </si>
  <si>
    <t>딜레이 전) MSC NEW JERSEY III HW510A</t>
    <phoneticPr fontId="16" type="noConversion"/>
  </si>
  <si>
    <t>MSC REN V HW511A</t>
    <phoneticPr fontId="16" type="noConversion"/>
  </si>
  <si>
    <t>0925031107220301</t>
    <phoneticPr fontId="16" type="noConversion"/>
  </si>
  <si>
    <t>0925031107231401</t>
    <phoneticPr fontId="16" type="noConversion"/>
  </si>
  <si>
    <t>INV</t>
    <phoneticPr fontId="16" type="noConversion"/>
  </si>
  <si>
    <t>2/26 WAYBILL</t>
    <phoneticPr fontId="16" type="noConversion"/>
  </si>
  <si>
    <t>HAL115071</t>
    <phoneticPr fontId="16" type="noConversion"/>
  </si>
  <si>
    <t>FCIU7274390</t>
    <phoneticPr fontId="16" type="noConversion"/>
  </si>
  <si>
    <t>HAL105771</t>
    <phoneticPr fontId="16" type="noConversion"/>
  </si>
  <si>
    <t>KNAG741BBMA107355</t>
  </si>
  <si>
    <t>KNAPV81CBNK032067</t>
  </si>
  <si>
    <t>KNAET815HLK000936</t>
  </si>
  <si>
    <t>KNARM81BHMA034911</t>
  </si>
  <si>
    <t>KMHLL41ABMU061187</t>
  </si>
  <si>
    <t>KMHLL41ABMU061851</t>
  </si>
  <si>
    <t>KNARF81BGNA140129</t>
  </si>
  <si>
    <t>KNAPN813BMK911098</t>
  </si>
  <si>
    <t>KNALB418BLA208327</t>
  </si>
  <si>
    <t>KNAGT416BLA352811</t>
  </si>
  <si>
    <t>KNAEV812HLK000616</t>
  </si>
  <si>
    <t>KNARH81BGMA078181</t>
  </si>
  <si>
    <t>CMAU3524454</t>
    <phoneticPr fontId="16" type="noConversion"/>
  </si>
  <si>
    <t>O</t>
    <phoneticPr fontId="16" type="noConversion"/>
  </si>
  <si>
    <t>R8802479</t>
    <phoneticPr fontId="16" type="noConversion"/>
  </si>
  <si>
    <t>캐리어 6.5만</t>
    <phoneticPr fontId="16" type="noConversion"/>
  </si>
  <si>
    <t>캐리어 2.5만</t>
    <phoneticPr fontId="16" type="noConversion"/>
  </si>
  <si>
    <t>KNABE511BCT151037</t>
  </si>
  <si>
    <t>KMHC851CGGU001589</t>
  </si>
  <si>
    <t>KMHSW81UBDU040635</t>
  </si>
  <si>
    <t>KMJWA37JBBU362152</t>
  </si>
  <si>
    <t>WDDHF5DB1BA404986</t>
  </si>
  <si>
    <t>KMHD841UGGU027049</t>
  </si>
  <si>
    <t>KMHDG41DBDU813674</t>
  </si>
  <si>
    <t>KMHDG41DBBU116465</t>
  </si>
  <si>
    <t>KMHFF41EBEA305423</t>
  </si>
  <si>
    <t>KMHTE61DBCU000632</t>
  </si>
  <si>
    <t>KMHJ281ABJU669204</t>
  </si>
  <si>
    <t>3/12 WAYBILL</t>
    <phoneticPr fontId="16" type="noConversion"/>
  </si>
  <si>
    <t>MRN: 25TSLUB025E</t>
    <phoneticPr fontId="16" type="noConversion"/>
  </si>
  <si>
    <t>CALLSIGN: V7A5715</t>
    <phoneticPr fontId="16" type="noConversion"/>
  </si>
  <si>
    <t>005FX07343</t>
    <phoneticPr fontId="16" type="noConversion"/>
  </si>
  <si>
    <t>005FX07342</t>
    <phoneticPr fontId="16" type="noConversion"/>
  </si>
  <si>
    <t>005FX06449</t>
    <phoneticPr fontId="16" type="noConversion"/>
  </si>
  <si>
    <t>BKG : HASLK01250303792</t>
    <phoneticPr fontId="16" type="noConversion"/>
  </si>
  <si>
    <t>11457-25-705338X</t>
    <phoneticPr fontId="16" type="noConversion"/>
  </si>
  <si>
    <t>11457-25-705332X</t>
    <phoneticPr fontId="16" type="noConversion"/>
  </si>
  <si>
    <t>11457-25-705333X</t>
    <phoneticPr fontId="16" type="noConversion"/>
  </si>
  <si>
    <t>1145725705338X</t>
    <phoneticPr fontId="16" type="noConversion"/>
  </si>
  <si>
    <t>1145725705332X</t>
    <phoneticPr fontId="16" type="noConversion"/>
  </si>
  <si>
    <t>1145725705333X</t>
    <phoneticPr fontId="16" type="noConversion"/>
  </si>
  <si>
    <t>MAEU250826364</t>
    <phoneticPr fontId="16" type="noConversion"/>
  </si>
  <si>
    <t>MAEU250826471</t>
    <phoneticPr fontId="16" type="noConversion"/>
  </si>
  <si>
    <t>MAEU250826469</t>
    <phoneticPr fontId="16" type="noConversion"/>
  </si>
  <si>
    <t>WBA11FF00SFT70518</t>
  </si>
  <si>
    <t>WBA11FF08SFT72856</t>
  </si>
  <si>
    <t>WBA21FJ04RCN99727</t>
  </si>
  <si>
    <t>WBA51FJ01RCP60788</t>
  </si>
  <si>
    <t>11457-25-705461X</t>
    <phoneticPr fontId="16" type="noConversion"/>
  </si>
  <si>
    <t>11457-25-705482X</t>
    <phoneticPr fontId="16" type="noConversion"/>
  </si>
  <si>
    <t>DOC : 3/17 AM</t>
    <phoneticPr fontId="16" type="noConversion"/>
  </si>
  <si>
    <t>SEA HELLINIS</t>
  </si>
  <si>
    <t>PP</t>
    <phoneticPr fontId="16" type="noConversion"/>
  </si>
  <si>
    <t>CC</t>
    <phoneticPr fontId="16" type="noConversion"/>
  </si>
  <si>
    <t>TRHU4440291</t>
    <phoneticPr fontId="16" type="noConversion"/>
  </si>
  <si>
    <t>TLLU7600214</t>
    <phoneticPr fontId="16" type="noConversion"/>
  </si>
  <si>
    <t>KR0635364</t>
    <phoneticPr fontId="16" type="noConversion"/>
  </si>
  <si>
    <t>캔슬비 포함</t>
    <phoneticPr fontId="16" type="noConversion"/>
  </si>
  <si>
    <t>쇼링&amp;캐리어 포함</t>
    <phoneticPr fontId="16" type="noConversion"/>
  </si>
  <si>
    <t>타하아들 눌
(CNEE INV : C495)</t>
    <phoneticPr fontId="16" type="noConversion"/>
  </si>
  <si>
    <t>O</t>
    <phoneticPr fontId="16" type="noConversion"/>
  </si>
  <si>
    <t>X</t>
    <phoneticPr fontId="16" type="noConversion"/>
  </si>
  <si>
    <t>이레</t>
    <phoneticPr fontId="16" type="noConversion"/>
  </si>
  <si>
    <t>BKG : SEL1879644</t>
    <phoneticPr fontId="16" type="noConversion"/>
  </si>
  <si>
    <t>인천 - 스톡홀름, 스웨덴</t>
    <phoneticPr fontId="16" type="noConversion"/>
  </si>
  <si>
    <t>YV1UZBR0DM1749928</t>
    <phoneticPr fontId="16" type="noConversion"/>
  </si>
  <si>
    <t>SAJAB4BN4HCP02042</t>
    <phoneticPr fontId="16" type="noConversion"/>
  </si>
  <si>
    <t>WVWZZZ16ZFM013015</t>
    <phoneticPr fontId="16" type="noConversion"/>
  </si>
  <si>
    <t>WAUZZZ8T2FA031959</t>
    <phoneticPr fontId="16" type="noConversion"/>
  </si>
  <si>
    <t>24627-25-502280X</t>
    <phoneticPr fontId="16" type="noConversion"/>
  </si>
  <si>
    <t>WBATX310XJLB54157</t>
    <phoneticPr fontId="16" type="noConversion"/>
  </si>
  <si>
    <t>WAUZZZ4G6GN164369</t>
    <phoneticPr fontId="16" type="noConversion"/>
  </si>
  <si>
    <t>WBA8C5106GK640313</t>
    <phoneticPr fontId="16" type="noConversion"/>
  </si>
  <si>
    <t>WAUZZZ4G4GN034364</t>
    <phoneticPr fontId="16" type="noConversion"/>
  </si>
  <si>
    <t>24627-25-502281X</t>
    <phoneticPr fontId="16" type="noConversion"/>
  </si>
  <si>
    <t>WBAJC3107JWB79874</t>
    <phoneticPr fontId="16" type="noConversion"/>
  </si>
  <si>
    <t>WAUZZZ4GXGN115854</t>
    <phoneticPr fontId="16" type="noConversion"/>
  </si>
  <si>
    <t>WBA8C5100GK636922</t>
    <phoneticPr fontId="16" type="noConversion"/>
  </si>
  <si>
    <t>WDD1J1EB2HF024977</t>
    <phoneticPr fontId="16" type="noConversion"/>
  </si>
  <si>
    <t>24627-25-502283X</t>
    <phoneticPr fontId="16" type="noConversion"/>
  </si>
  <si>
    <t>E220</t>
  </si>
  <si>
    <t>MAEU251236342</t>
    <phoneticPr fontId="16" type="noConversion"/>
  </si>
  <si>
    <t>MAEU251236560</t>
    <phoneticPr fontId="16" type="noConversion"/>
  </si>
  <si>
    <t>MAEU251236731</t>
    <phoneticPr fontId="16" type="noConversion"/>
  </si>
  <si>
    <t>11457-25-705488X</t>
    <phoneticPr fontId="16" type="noConversion"/>
  </si>
  <si>
    <t>11457-25-705490X</t>
    <phoneticPr fontId="16" type="noConversion"/>
  </si>
  <si>
    <t>BMW 320I</t>
  </si>
  <si>
    <t>SKHU9209546</t>
    <phoneticPr fontId="16" type="noConversion"/>
  </si>
  <si>
    <t>BMW 530I</t>
  </si>
  <si>
    <t>계산서 : 스타스카스</t>
    <phoneticPr fontId="16" type="noConversion"/>
  </si>
  <si>
    <t>프리타임 3/13 연장 요청 完</t>
    <phoneticPr fontId="16" type="noConversion"/>
  </si>
  <si>
    <t>HASLK01250302093</t>
    <phoneticPr fontId="16" type="noConversion"/>
  </si>
  <si>
    <t>DOC : 3/19 FULL</t>
    <phoneticPr fontId="16" type="noConversion"/>
  </si>
  <si>
    <t>JAGUAR XE 20d</t>
  </si>
  <si>
    <t>MASAT ALROWAD FOR GENERAL TRADING LTD.</t>
  </si>
  <si>
    <t>AHMAD ABU AL OLA FOR CAR TARDING EST.</t>
    <phoneticPr fontId="16" type="noConversion"/>
  </si>
  <si>
    <t>TS HOCHIMINH S2503</t>
    <phoneticPr fontId="16" type="noConversion"/>
  </si>
  <si>
    <t>3/13 WAYBILL</t>
    <phoneticPr fontId="16" type="noConversion"/>
  </si>
  <si>
    <t>BKG : 251399514</t>
    <phoneticPr fontId="16" type="noConversion"/>
  </si>
  <si>
    <t>엠티 상차 지정일 : 3/18</t>
    <phoneticPr fontId="16" type="noConversion"/>
  </si>
  <si>
    <t>O</t>
    <phoneticPr fontId="16" type="noConversion"/>
  </si>
  <si>
    <t>키노 (스타스카스)</t>
    <phoneticPr fontId="16" type="noConversion"/>
  </si>
  <si>
    <t>VF12RGJ1DGW103207</t>
  </si>
  <si>
    <t>USED DOOR  - 8 UNIT</t>
    <phoneticPr fontId="16" type="noConversion"/>
  </si>
  <si>
    <t>USED TRUNK - 3 UNIT</t>
    <phoneticPr fontId="16" type="noConversion"/>
  </si>
  <si>
    <t>43274-25-222897X</t>
  </si>
  <si>
    <t>43274-25-222766X</t>
    <phoneticPr fontId="16" type="noConversion"/>
  </si>
  <si>
    <t>43274-25-222610X</t>
    <phoneticPr fontId="16" type="noConversion"/>
  </si>
  <si>
    <t>KNAGT411BLA380465</t>
    <phoneticPr fontId="16" type="noConversion"/>
  </si>
  <si>
    <t>KNALB41BBMA243146</t>
    <phoneticPr fontId="16" type="noConversion"/>
  </si>
  <si>
    <t>KNALC41BBLA224746</t>
    <phoneticPr fontId="16" type="noConversion"/>
  </si>
  <si>
    <t>KMHDG41DBDU790843</t>
    <phoneticPr fontId="16" type="noConversion"/>
  </si>
  <si>
    <t>KMHF241DBLA323242</t>
    <phoneticPr fontId="16" type="noConversion"/>
  </si>
  <si>
    <t>KMHF141DBMA423426</t>
    <phoneticPr fontId="16" type="noConversion"/>
  </si>
  <si>
    <t>KMHLL41EEMU204844</t>
    <phoneticPr fontId="16" type="noConversion"/>
  </si>
  <si>
    <t>KNAPM813DLK816827</t>
    <phoneticPr fontId="16" type="noConversion"/>
  </si>
  <si>
    <t>KMHCS41CBEU560657</t>
    <phoneticPr fontId="16" type="noConversion"/>
  </si>
  <si>
    <t>KMHJB81CDMU016318</t>
    <phoneticPr fontId="16" type="noConversion"/>
  </si>
  <si>
    <t>KNAPN813BLK839371</t>
    <phoneticPr fontId="16" type="noConversion"/>
  </si>
  <si>
    <t>KNAPM813DMK899140</t>
    <phoneticPr fontId="16" type="noConversion"/>
  </si>
  <si>
    <t>BLUE</t>
    <phoneticPr fontId="16" type="noConversion"/>
  </si>
  <si>
    <t>VGMG22616719</t>
  </si>
  <si>
    <t>O</t>
    <phoneticPr fontId="16" type="noConversion"/>
  </si>
  <si>
    <t>프리타임 3/17 연장 승인 完</t>
    <phoneticPr fontId="16" type="noConversion"/>
  </si>
  <si>
    <t>12778-25-031259X</t>
    <phoneticPr fontId="16" type="noConversion"/>
  </si>
  <si>
    <t>프리타임 3/17 연장 요청 完</t>
    <phoneticPr fontId="16" type="noConversion"/>
  </si>
  <si>
    <t>HASLK01250302590</t>
    <phoneticPr fontId="16" type="noConversion"/>
  </si>
  <si>
    <t>12778-25-031297X</t>
    <phoneticPr fontId="16" type="noConversion"/>
  </si>
  <si>
    <t>12778-25-031261X</t>
    <phoneticPr fontId="16" type="noConversion"/>
  </si>
  <si>
    <t>43274-25-333378X</t>
    <phoneticPr fontId="16" type="noConversion"/>
  </si>
  <si>
    <t>ONEYSELF33279500</t>
    <phoneticPr fontId="16" type="noConversion"/>
  </si>
  <si>
    <t>2025년 4월 선적스케줄 (명성해운)</t>
    <phoneticPr fontId="16" type="noConversion"/>
  </si>
  <si>
    <t>HMM TURQUOISE 002W</t>
    <phoneticPr fontId="16" type="noConversion"/>
  </si>
  <si>
    <t>BKG : SELF32462500</t>
    <phoneticPr fontId="16" type="noConversion"/>
  </si>
  <si>
    <t>WHSU6006785</t>
    <phoneticPr fontId="16" type="noConversion"/>
  </si>
  <si>
    <t>MAERSK NORBERG 512S</t>
    <phoneticPr fontId="16" type="noConversion"/>
  </si>
  <si>
    <t>REF : 1742975165474</t>
    <phoneticPr fontId="16" type="noConversion"/>
  </si>
  <si>
    <t>면장</t>
    <phoneticPr fontId="16" type="noConversion"/>
  </si>
  <si>
    <t>MAERSK</t>
    <phoneticPr fontId="16" type="noConversion"/>
  </si>
  <si>
    <t>BKG : 251487042</t>
    <phoneticPr fontId="16" type="noConversion"/>
  </si>
  <si>
    <t>KMHJT81VBBU273249</t>
    <phoneticPr fontId="16" type="noConversion"/>
  </si>
  <si>
    <t>POD FREETIME : DET 10 DAYS + DEM 7 DAYS</t>
    <phoneticPr fontId="16" type="noConversion"/>
  </si>
  <si>
    <t>POD FREETIME : DET 7 DAYS</t>
    <phoneticPr fontId="16" type="noConversion"/>
  </si>
  <si>
    <t>YV1BZ82K6F1230211</t>
  </si>
  <si>
    <t>YV1FSA8BDG2406601</t>
  </si>
  <si>
    <t>YV1FZA8BDJ2044910</t>
  </si>
  <si>
    <t>YV1FS79B0H2428977</t>
  </si>
  <si>
    <t>SEL1879644</t>
    <phoneticPr fontId="16" type="noConversion"/>
  </si>
  <si>
    <t>VGM</t>
    <phoneticPr fontId="16" type="noConversion"/>
  </si>
  <si>
    <t>해승</t>
    <phoneticPr fontId="16" type="noConversion"/>
  </si>
  <si>
    <t>O</t>
    <phoneticPr fontId="16" type="noConversion"/>
  </si>
  <si>
    <t>계근 1만+보관 14만</t>
    <phoneticPr fontId="16" type="noConversion"/>
  </si>
  <si>
    <t>HASLK01250302592</t>
    <phoneticPr fontId="16" type="noConversion"/>
  </si>
  <si>
    <t>KMHLL41ABNU305845</t>
  </si>
  <si>
    <t>KNAG541BBMA092963</t>
  </si>
  <si>
    <t>KNARM81BHMA015898</t>
  </si>
  <si>
    <t>KNAG541BBMA101607</t>
  </si>
  <si>
    <t>KNAPN813BMK923388</t>
  </si>
  <si>
    <t>KNAG741BBMA107356</t>
  </si>
  <si>
    <t>KNAG741BBLA031346</t>
  </si>
  <si>
    <t>KNARF81BHMA019617</t>
  </si>
  <si>
    <t>KNAG341ABMA089359</t>
  </si>
  <si>
    <t>KNAG541ABLA034182</t>
  </si>
  <si>
    <t>KNAG241ABMA099357</t>
  </si>
  <si>
    <t>KNAG341ABMA137643</t>
  </si>
  <si>
    <t>프리타임 3/18 연장 승인 完</t>
    <phoneticPr fontId="16" type="noConversion"/>
  </si>
  <si>
    <t>ECMU7645246</t>
  </si>
  <si>
    <t>R8832460</t>
  </si>
  <si>
    <t>아카바</t>
    <phoneticPr fontId="16" type="noConversion"/>
  </si>
  <si>
    <t xml:space="preserve">  </t>
    <phoneticPr fontId="16" type="noConversion"/>
  </si>
  <si>
    <t>11457-25-705874X</t>
    <phoneticPr fontId="16" type="noConversion"/>
  </si>
  <si>
    <t>11457-25-705875X</t>
    <phoneticPr fontId="16" type="noConversion"/>
  </si>
  <si>
    <t>1145725705874X</t>
    <phoneticPr fontId="16" type="noConversion"/>
  </si>
  <si>
    <t>1145725705875X</t>
    <phoneticPr fontId="16" type="noConversion"/>
  </si>
  <si>
    <t>MAEU251168567</t>
    <phoneticPr fontId="16" type="noConversion"/>
  </si>
  <si>
    <t>MAEU251168674</t>
    <phoneticPr fontId="16" type="noConversion"/>
  </si>
  <si>
    <t>11457-25-705879X</t>
    <phoneticPr fontId="16" type="noConversion"/>
  </si>
  <si>
    <t>1145725705879X</t>
    <phoneticPr fontId="16" type="noConversion"/>
  </si>
  <si>
    <t>MAEU251399514</t>
    <phoneticPr fontId="16" type="noConversion"/>
  </si>
  <si>
    <t>3/18 WAYBILL</t>
    <phoneticPr fontId="16" type="noConversion"/>
  </si>
  <si>
    <t>BKG : HASLK01250305680</t>
    <phoneticPr fontId="16" type="noConversion"/>
  </si>
  <si>
    <t>SAWASDEE RIGEL 2504S</t>
    <phoneticPr fontId="16" type="noConversion"/>
  </si>
  <si>
    <t>계산서 : 해승</t>
    <phoneticPr fontId="16" type="noConversion"/>
  </si>
  <si>
    <t>O</t>
    <phoneticPr fontId="16" type="noConversion"/>
  </si>
  <si>
    <t>KR0632562</t>
  </si>
  <si>
    <t>TCNU8862590</t>
    <phoneticPr fontId="16" type="noConversion"/>
  </si>
  <si>
    <t>WHLU5741120</t>
    <phoneticPr fontId="16" type="noConversion"/>
  </si>
  <si>
    <t>WHLA159448</t>
    <phoneticPr fontId="16" type="noConversion"/>
  </si>
  <si>
    <t>WHSU6215846</t>
    <phoneticPr fontId="16" type="noConversion"/>
  </si>
  <si>
    <t>WHA1166979</t>
    <phoneticPr fontId="16" type="noConversion"/>
  </si>
  <si>
    <t>WHLS546946</t>
    <phoneticPr fontId="16" type="noConversion"/>
  </si>
  <si>
    <t>ONEU5758181</t>
    <phoneticPr fontId="16" type="noConversion"/>
  </si>
  <si>
    <t>롤오버 1) X-PRESS ANTARES 511S</t>
    <phoneticPr fontId="16" type="noConversion"/>
  </si>
  <si>
    <t>롤오버 2) NICOLAI MAERSK 511S</t>
    <phoneticPr fontId="16" type="noConversion"/>
  </si>
  <si>
    <t>NICOLINE MAERSK 512S</t>
    <phoneticPr fontId="16" type="noConversion"/>
  </si>
  <si>
    <t>롤오버 ) NICOLAI MAERSK 511S</t>
    <phoneticPr fontId="16" type="noConversion"/>
  </si>
  <si>
    <t>적하보험 28,630</t>
    <phoneticPr fontId="16" type="noConversion"/>
  </si>
  <si>
    <t xml:space="preserve">적하보험 36,710 </t>
    <phoneticPr fontId="16" type="noConversion"/>
  </si>
  <si>
    <t>적하보험 24,090</t>
    <phoneticPr fontId="16" type="noConversion"/>
  </si>
  <si>
    <t>GCXU6316370</t>
    <phoneticPr fontId="16" type="noConversion"/>
  </si>
  <si>
    <t>HASLK01250303792</t>
    <phoneticPr fontId="16" type="noConversion"/>
  </si>
  <si>
    <t>3/19 WAYBILL</t>
    <phoneticPr fontId="16" type="noConversion"/>
  </si>
  <si>
    <t>12703-25-100720X</t>
    <phoneticPr fontId="16" type="noConversion"/>
  </si>
  <si>
    <t>1270325100720X</t>
    <phoneticPr fontId="16" type="noConversion"/>
  </si>
  <si>
    <t>3/21까지 송금해야 됨</t>
    <phoneticPr fontId="16" type="noConversion"/>
  </si>
  <si>
    <t>BKG : SELF47597600</t>
    <phoneticPr fontId="16" type="noConversion"/>
  </si>
  <si>
    <t>MEDUK4955630</t>
    <phoneticPr fontId="16" type="noConversion"/>
  </si>
  <si>
    <t>BONGO III</t>
    <phoneticPr fontId="16" type="noConversion"/>
  </si>
  <si>
    <t>MSMU7200368</t>
  </si>
  <si>
    <t>VF12R3L1EEW180374</t>
    <phoneticPr fontId="16" type="noConversion"/>
  </si>
  <si>
    <t>VF12R3L1EEW185277</t>
    <phoneticPr fontId="16" type="noConversion"/>
  </si>
  <si>
    <t>VF12RGJ1DGW143663</t>
    <phoneticPr fontId="16" type="noConversion"/>
  </si>
  <si>
    <t>VF12R3L1EFW890045</t>
    <phoneticPr fontId="16" type="noConversion"/>
  </si>
  <si>
    <t>TIIU4892297</t>
    <phoneticPr fontId="16" type="noConversion"/>
  </si>
  <si>
    <t>MRKU2824311</t>
    <phoneticPr fontId="16" type="noConversion"/>
  </si>
  <si>
    <t>KR0635602</t>
    <phoneticPr fontId="16" type="noConversion"/>
  </si>
  <si>
    <t>MAEU251487042</t>
    <phoneticPr fontId="16" type="noConversion"/>
  </si>
  <si>
    <t>BKG : HASLK01250306536</t>
    <phoneticPr fontId="16" type="noConversion"/>
  </si>
  <si>
    <t>3/20 WAYBILL</t>
    <phoneticPr fontId="16" type="noConversion"/>
  </si>
  <si>
    <t>O</t>
    <phoneticPr fontId="16" type="noConversion"/>
  </si>
  <si>
    <t>WDDHF5FB5EA799787</t>
    <phoneticPr fontId="16" type="noConversion"/>
  </si>
  <si>
    <t>CREDIT / STATEMENT</t>
    <phoneticPr fontId="16" type="noConversion"/>
  </si>
  <si>
    <t>CREDIT</t>
    <phoneticPr fontId="16" type="noConversion"/>
  </si>
  <si>
    <t>BMW 750LI</t>
  </si>
  <si>
    <t>8 UNITS</t>
    <phoneticPr fontId="16" type="noConversion"/>
  </si>
  <si>
    <t>6 UNITS</t>
    <phoneticPr fontId="16" type="noConversion"/>
  </si>
  <si>
    <t>9 UNITS</t>
    <phoneticPr fontId="16" type="noConversion"/>
  </si>
  <si>
    <t>CMR : TR240546</t>
    <phoneticPr fontId="16" type="noConversion"/>
  </si>
  <si>
    <t>밥테일</t>
    <phoneticPr fontId="16" type="noConversion"/>
  </si>
  <si>
    <t>김포 밥테일</t>
    <phoneticPr fontId="16" type="noConversion"/>
  </si>
  <si>
    <t>롤오버 전) XIN MING ZHOU 20 4382UW</t>
    <phoneticPr fontId="16" type="noConversion"/>
  </si>
  <si>
    <t>CMA CGM GEORGIA 0GVJ1W1MA</t>
    <phoneticPr fontId="16" type="noConversion"/>
  </si>
  <si>
    <t>KRAR74643</t>
  </si>
  <si>
    <t>원래 운임 $1400 인데 $1300 으로 네고 받음</t>
    <phoneticPr fontId="16" type="noConversion"/>
  </si>
  <si>
    <t>O</t>
    <phoneticPr fontId="16" type="noConversion"/>
  </si>
  <si>
    <t>KMHLM41JGMU002339</t>
    <phoneticPr fontId="16" type="noConversion"/>
  </si>
  <si>
    <t>KNAPK81ABHA289278</t>
  </si>
  <si>
    <t>KMHSW81UBGU665921</t>
  </si>
  <si>
    <t>KNAPS81ABHA305140</t>
  </si>
  <si>
    <t>KMHL141EBMA131342</t>
  </si>
  <si>
    <t>SALWA2KF7GA650574</t>
  </si>
  <si>
    <t>KMJWS37KBHU846148</t>
  </si>
  <si>
    <t>KMHSW81UBGU695649</t>
  </si>
  <si>
    <t>44475-25-031158X</t>
    <phoneticPr fontId="16" type="noConversion"/>
  </si>
  <si>
    <t>44475-25-031159X</t>
    <phoneticPr fontId="16" type="noConversion"/>
  </si>
  <si>
    <t>13244-25-101344X</t>
    <phoneticPr fontId="16" type="noConversion"/>
  </si>
  <si>
    <t>3/24 송금 完</t>
    <phoneticPr fontId="16" type="noConversion"/>
  </si>
  <si>
    <t>RANGE ROVER SPORT</t>
    <phoneticPr fontId="16" type="noConversion"/>
  </si>
  <si>
    <t>BKG : HASLK01250307669</t>
    <phoneticPr fontId="16" type="noConversion"/>
  </si>
  <si>
    <t>3/26 작업</t>
    <phoneticPr fontId="16" type="noConversion"/>
  </si>
  <si>
    <t>ALJUMAN</t>
    <phoneticPr fontId="16" type="noConversion"/>
  </si>
  <si>
    <t>모하마드 카스카스</t>
    <phoneticPr fontId="16" type="noConversion"/>
  </si>
  <si>
    <t>면장</t>
    <phoneticPr fontId="16" type="noConversion"/>
  </si>
  <si>
    <t>ESL / 로드스타</t>
    <phoneticPr fontId="16" type="noConversion"/>
  </si>
  <si>
    <t>HP / 다인</t>
    <phoneticPr fontId="16" type="noConversion"/>
  </si>
  <si>
    <t>EMIRATES SHIPPING LINE</t>
    <phoneticPr fontId="16" type="noConversion"/>
  </si>
  <si>
    <t>HYUNDAI BUSAN 02513W</t>
    <phoneticPr fontId="16" type="noConversion"/>
  </si>
  <si>
    <t>DOC : 3/28 FULL</t>
    <phoneticPr fontId="16" type="noConversion"/>
  </si>
  <si>
    <t>BKG : ESLKRFGCL2069458</t>
    <phoneticPr fontId="16" type="noConversion"/>
  </si>
  <si>
    <t>PNC 03077102</t>
    <phoneticPr fontId="16" type="noConversion"/>
  </si>
  <si>
    <t>ROUTE : T/S JEBEL ALI</t>
    <phoneticPr fontId="16" type="noConversion"/>
  </si>
  <si>
    <t>O</t>
    <phoneticPr fontId="16" type="noConversion"/>
  </si>
  <si>
    <t>BKG : ESLKRFGCL2069476</t>
    <phoneticPr fontId="16" type="noConversion"/>
  </si>
  <si>
    <t>3/25 WAYBILL</t>
    <phoneticPr fontId="16" type="noConversion"/>
  </si>
  <si>
    <t>3/25 송금 完</t>
    <phoneticPr fontId="16" type="noConversion"/>
  </si>
  <si>
    <t>3/25 입금 完</t>
    <phoneticPr fontId="16" type="noConversion"/>
  </si>
  <si>
    <t>3/25 WAYBILL</t>
    <phoneticPr fontId="16" type="noConversion"/>
  </si>
  <si>
    <t>체크 마감 : 3/31 AM</t>
    <phoneticPr fontId="16" type="noConversion"/>
  </si>
  <si>
    <t>Aljuman's tax ID : 013350056</t>
    <phoneticPr fontId="16" type="noConversion"/>
  </si>
  <si>
    <t>3/26 WAYBILL</t>
    <phoneticPr fontId="16" type="noConversion"/>
  </si>
  <si>
    <t>P338340</t>
  </si>
  <si>
    <t>HAL113374</t>
    <phoneticPr fontId="16" type="noConversion"/>
  </si>
  <si>
    <t>SKHU8710785</t>
    <phoneticPr fontId="16" type="noConversion"/>
  </si>
  <si>
    <t>HAL108303</t>
    <phoneticPr fontId="16" type="noConversion"/>
  </si>
  <si>
    <t>HAL113297</t>
    <phoneticPr fontId="16" type="noConversion"/>
  </si>
  <si>
    <t>SKHU6306687</t>
    <phoneticPr fontId="16" type="noConversion"/>
  </si>
  <si>
    <t>HAL113283</t>
    <phoneticPr fontId="16" type="noConversion"/>
  </si>
  <si>
    <t>BKG : HASLK01250308574</t>
    <phoneticPr fontId="16" type="noConversion"/>
  </si>
  <si>
    <t>ONEU0782164</t>
    <phoneticPr fontId="16" type="noConversion"/>
  </si>
  <si>
    <t>KRAR74678</t>
    <phoneticPr fontId="16" type="noConversion"/>
  </si>
  <si>
    <t>3/26 WAYBILL</t>
    <phoneticPr fontId="16" type="noConversion"/>
  </si>
  <si>
    <t>대당 2.5</t>
    <phoneticPr fontId="16" type="noConversion"/>
  </si>
  <si>
    <t>선반입 10만</t>
    <phoneticPr fontId="16" type="noConversion"/>
  </si>
  <si>
    <t>HASLK01250305680</t>
    <phoneticPr fontId="16" type="noConversion"/>
  </si>
  <si>
    <t>KNALD416BLA175146</t>
  </si>
  <si>
    <t>KMHF141DBMA422820</t>
  </si>
  <si>
    <t>KMHF141DBMA424822</t>
  </si>
  <si>
    <t>KMHLL41EEMU150634</t>
  </si>
  <si>
    <t>MERCEDES-BENZ CLE 200 COUPE</t>
  </si>
  <si>
    <t>W1KMJ5AB1RF011987</t>
  </si>
  <si>
    <t>WDDHF5DB1BA331540</t>
  </si>
  <si>
    <t>KMHJ381ADLU169563</t>
  </si>
  <si>
    <t>KMHF141DBLA400464</t>
  </si>
  <si>
    <t>KMHL141EBLA071871</t>
  </si>
  <si>
    <t>KMHDG41DBBU169342</t>
  </si>
  <si>
    <t>KMHDG41DBBU012549</t>
  </si>
  <si>
    <t>12778-25-032354X</t>
    <phoneticPr fontId="16" type="noConversion"/>
  </si>
  <si>
    <t>12778-25-032297X</t>
    <phoneticPr fontId="16" type="noConversion"/>
  </si>
  <si>
    <t>12778-25-032298X</t>
    <phoneticPr fontId="16" type="noConversion"/>
  </si>
  <si>
    <t>AMK 오혜란 차장님 070-4870-3775</t>
    <phoneticPr fontId="16" type="noConversion"/>
  </si>
  <si>
    <t>MALTRANS</t>
    <phoneticPr fontId="16" type="noConversion"/>
  </si>
  <si>
    <t>BKG : 005FX08913</t>
    <phoneticPr fontId="16" type="noConversion"/>
  </si>
  <si>
    <t>BKG : 005FX08914</t>
    <phoneticPr fontId="16" type="noConversion"/>
  </si>
  <si>
    <t>DOC : 4/10 AM</t>
    <phoneticPr fontId="16" type="noConversion"/>
  </si>
  <si>
    <t>O</t>
    <phoneticPr fontId="16" type="noConversion"/>
  </si>
  <si>
    <t>CNEE INV : C501</t>
    <phoneticPr fontId="16" type="noConversion"/>
  </si>
  <si>
    <t>ONEYSELF32462500</t>
    <phoneticPr fontId="16" type="noConversion"/>
  </si>
  <si>
    <t>자리나 / 준성</t>
    <phoneticPr fontId="16" type="noConversion"/>
  </si>
  <si>
    <t xml:space="preserve">M/V SAFFET BEY 25LT01  (IMO: 8417118) </t>
    <phoneticPr fontId="16" type="noConversion"/>
  </si>
  <si>
    <t>3/21 OBL</t>
    <phoneticPr fontId="16" type="noConversion"/>
  </si>
  <si>
    <t>KNAKU815BEA513814</t>
    <phoneticPr fontId="16" type="noConversion"/>
  </si>
  <si>
    <t>KNAPC813BCK214650</t>
    <phoneticPr fontId="16" type="noConversion"/>
  </si>
  <si>
    <t>KMHEB415BCA015405</t>
    <phoneticPr fontId="16" type="noConversion"/>
  </si>
  <si>
    <t>KMHFF41CBGA492675</t>
    <phoneticPr fontId="16" type="noConversion"/>
  </si>
  <si>
    <t>10484-25-038111X</t>
    <phoneticPr fontId="16" type="noConversion"/>
  </si>
  <si>
    <t>KMHSW81UDDU084729</t>
    <phoneticPr fontId="16" type="noConversion"/>
  </si>
  <si>
    <t>KMHFF41EBEA302332</t>
    <phoneticPr fontId="16" type="noConversion"/>
  </si>
  <si>
    <t>KNAGR41CBFA097319</t>
    <phoneticPr fontId="16" type="noConversion"/>
  </si>
  <si>
    <t>WDDZF4FB9LA700884</t>
  </si>
  <si>
    <t>MSFF25AQA40001</t>
    <phoneticPr fontId="16" type="noConversion"/>
  </si>
  <si>
    <t>MSFF25AQA40002</t>
    <phoneticPr fontId="16" type="noConversion"/>
  </si>
  <si>
    <t>3/27 WAYBILL</t>
    <phoneticPr fontId="16" type="noConversion"/>
  </si>
  <si>
    <t>1048425038111X</t>
    <phoneticPr fontId="16" type="noConversion"/>
  </si>
  <si>
    <t>10484-25-038106X</t>
    <phoneticPr fontId="16" type="noConversion"/>
  </si>
  <si>
    <t>1048425038106X</t>
    <phoneticPr fontId="16" type="noConversion"/>
  </si>
  <si>
    <t>3/31 작업</t>
    <phoneticPr fontId="16" type="noConversion"/>
  </si>
  <si>
    <t>BKG : SPUSKRA25000850</t>
    <phoneticPr fontId="16" type="noConversion"/>
  </si>
  <si>
    <t>HMM TOPAZ 0004W</t>
    <phoneticPr fontId="16" type="noConversion"/>
  </si>
  <si>
    <t>장비픽업 선사코드 VUX, 반입코드 VSS / 반입포트코드 : CNTAO</t>
    <phoneticPr fontId="16" type="noConversion"/>
  </si>
  <si>
    <t>O</t>
    <phoneticPr fontId="16" type="noConversion"/>
  </si>
  <si>
    <t>BKG : HASLK01250309284</t>
    <phoneticPr fontId="16" type="noConversion"/>
  </si>
  <si>
    <t>계근 실중량</t>
    <phoneticPr fontId="16" type="noConversion"/>
  </si>
  <si>
    <t>MRKU5558051</t>
    <phoneticPr fontId="16" type="noConversion"/>
  </si>
  <si>
    <t>SIHANOUKVILLE</t>
    <phoneticPr fontId="16" type="noConversion"/>
  </si>
  <si>
    <t>BKG : HASLK01250309375</t>
    <phoneticPr fontId="16" type="noConversion"/>
  </si>
  <si>
    <t>3/28 WAYBILL</t>
    <phoneticPr fontId="16" type="noConversion"/>
  </si>
  <si>
    <t>12778-25-032649X</t>
    <phoneticPr fontId="16" type="noConversion"/>
  </si>
  <si>
    <t>43274-25-263500X</t>
    <phoneticPr fontId="16" type="noConversion"/>
  </si>
  <si>
    <t>KMHL141EBMA139687</t>
  </si>
  <si>
    <t>KMHLM41EEMU116035</t>
  </si>
  <si>
    <t>KMHDG41DBBU044200</t>
  </si>
  <si>
    <t>KNAGN411BBA005441</t>
  </si>
  <si>
    <t>25ONEY0368E</t>
    <phoneticPr fontId="16" type="noConversion"/>
  </si>
  <si>
    <t>5BZN3</t>
    <phoneticPr fontId="16" type="noConversion"/>
  </si>
  <si>
    <t>ESDU4327631</t>
  </si>
  <si>
    <t>EMIVKRFGCL250783</t>
    <phoneticPr fontId="16" type="noConversion"/>
  </si>
  <si>
    <t>P346046</t>
    <phoneticPr fontId="16" type="noConversion"/>
  </si>
  <si>
    <t>TS TIANJIN 25004S</t>
    <phoneticPr fontId="16" type="noConversion"/>
  </si>
  <si>
    <t>BKG : HASLK01250309695</t>
    <phoneticPr fontId="16" type="noConversion"/>
  </si>
  <si>
    <t>BKG : HASLK01250309696</t>
    <phoneticPr fontId="16" type="noConversion"/>
  </si>
  <si>
    <t>DOC : 4/09 AM</t>
    <phoneticPr fontId="16" type="noConversion"/>
  </si>
  <si>
    <t>O</t>
    <phoneticPr fontId="16" type="noConversion"/>
  </si>
  <si>
    <t>KMHLL41EEMU034867</t>
  </si>
  <si>
    <t>KMHL141EBMA139675</t>
  </si>
  <si>
    <t>KMHDG41DBBU072373</t>
  </si>
  <si>
    <t>KMHDG41DBDU634465</t>
  </si>
  <si>
    <t>KNAPG81ABJA425777</t>
  </si>
  <si>
    <t>KNAPH81ABHA295830</t>
  </si>
  <si>
    <t>KMHSW81UBGU586256</t>
  </si>
  <si>
    <t>KMHF141RBHA040331</t>
  </si>
  <si>
    <t>EMIVKRFGCL250784</t>
    <phoneticPr fontId="16" type="noConversion"/>
  </si>
  <si>
    <t>3/31 WAYBILL</t>
    <phoneticPr fontId="16" type="noConversion"/>
  </si>
  <si>
    <t>계근 1만</t>
    <phoneticPr fontId="16" type="noConversion"/>
  </si>
  <si>
    <t>KR9250308921X</t>
  </si>
  <si>
    <t>4/01 WAYBILL</t>
    <phoneticPr fontId="16" type="noConversion"/>
  </si>
  <si>
    <t>O</t>
    <phoneticPr fontId="16" type="noConversion"/>
  </si>
  <si>
    <t>아부압달라 친구 (오사마)</t>
    <phoneticPr fontId="16" type="noConversion"/>
  </si>
  <si>
    <t>3/31 작업 후 보관</t>
    <phoneticPr fontId="16" type="noConversion"/>
  </si>
  <si>
    <t>MBL</t>
  </si>
  <si>
    <t>MBL</t>
    <phoneticPr fontId="16" type="noConversion"/>
  </si>
  <si>
    <t>HBL / RIDER / MANI / DEBIT / SATEMENT</t>
  </si>
  <si>
    <t>HBL / RIDER / MANI / DEBIT / SATEMENT</t>
    <phoneticPr fontId="16" type="noConversion"/>
  </si>
  <si>
    <t>쇼링비 : 48.5만원</t>
    <phoneticPr fontId="16" type="noConversion"/>
  </si>
  <si>
    <t>4/02 작업</t>
    <phoneticPr fontId="16" type="noConversion"/>
  </si>
  <si>
    <t>KMFWBX7JACU435332</t>
    <phoneticPr fontId="16" type="noConversion"/>
  </si>
  <si>
    <t>KMJWA37KBLU119771</t>
    <phoneticPr fontId="16" type="noConversion"/>
  </si>
  <si>
    <t>KMFZCZ7KBPU018541</t>
    <phoneticPr fontId="16" type="noConversion"/>
  </si>
  <si>
    <t>WVWZZZ3CZFE819296</t>
    <phoneticPr fontId="16" type="noConversion"/>
  </si>
  <si>
    <t>KNCSJZ76ADK729422</t>
    <phoneticPr fontId="16" type="noConversion"/>
  </si>
  <si>
    <t>KNCSJY76ADK813371</t>
    <phoneticPr fontId="16" type="noConversion"/>
  </si>
  <si>
    <t>KNCSJZ76ACK661701</t>
    <phoneticPr fontId="16" type="noConversion"/>
  </si>
  <si>
    <t>KMFZCY7KACU891586</t>
    <phoneticPr fontId="16" type="noConversion"/>
  </si>
  <si>
    <t>KMFZCY7KADU900819</t>
    <phoneticPr fontId="16" type="noConversion"/>
  </si>
  <si>
    <t>KMHFF41EBEA382738</t>
    <phoneticPr fontId="16" type="noConversion"/>
  </si>
  <si>
    <t>KMHFF41CBCA183924</t>
    <phoneticPr fontId="16" type="noConversion"/>
  </si>
  <si>
    <t>KNAME811BJS409943</t>
    <phoneticPr fontId="16" type="noConversion"/>
  </si>
  <si>
    <t>KMHFH41EBGA503420</t>
    <phoneticPr fontId="16" type="noConversion"/>
  </si>
  <si>
    <t>KMHFG41EBFA444590</t>
    <phoneticPr fontId="16" type="noConversion"/>
  </si>
  <si>
    <t>3/25 HBL SURRENDER</t>
    <phoneticPr fontId="16" type="noConversion"/>
  </si>
  <si>
    <t>3/24 HBL SURRENDER</t>
    <phoneticPr fontId="16" type="noConversion"/>
  </si>
  <si>
    <t>KMFZSZ7KAHU399144</t>
    <phoneticPr fontId="16" type="noConversion"/>
  </si>
  <si>
    <t>KMHSR81XDGU163548</t>
    <phoneticPr fontId="16" type="noConversion"/>
  </si>
  <si>
    <t>KNACA81CGLA418707</t>
    <phoneticPr fontId="16" type="noConversion"/>
  </si>
  <si>
    <t>KNACA81CGLA415028</t>
    <phoneticPr fontId="16" type="noConversion"/>
  </si>
  <si>
    <t>KMHDG41DBCU269125</t>
    <phoneticPr fontId="16" type="noConversion"/>
  </si>
  <si>
    <t>KNACA81CGMA452101</t>
    <phoneticPr fontId="16" type="noConversion"/>
  </si>
  <si>
    <t>KNACA81CGMA449072</t>
    <phoneticPr fontId="16" type="noConversion"/>
  </si>
  <si>
    <t>KMHDG41DBCU374404</t>
    <phoneticPr fontId="16" type="noConversion"/>
  </si>
  <si>
    <t>BKG : HASLK01250400357</t>
    <phoneticPr fontId="16" type="noConversion"/>
  </si>
  <si>
    <t>4/03 작업</t>
    <phoneticPr fontId="16" type="noConversion"/>
  </si>
  <si>
    <t>보외물류 / 다인</t>
    <phoneticPr fontId="28" type="noConversion"/>
  </si>
  <si>
    <t>TR25-0099</t>
    <phoneticPr fontId="16" type="noConversion"/>
  </si>
  <si>
    <t>HLHU8466922</t>
  </si>
  <si>
    <t>MRSU6708945</t>
    <phoneticPr fontId="16" type="noConversion"/>
  </si>
  <si>
    <t>KR0634463</t>
    <phoneticPr fontId="16" type="noConversion"/>
  </si>
  <si>
    <t>CAAU9005620</t>
    <phoneticPr fontId="16" type="noConversion"/>
  </si>
  <si>
    <t>KR0634476</t>
    <phoneticPr fontId="16" type="noConversion"/>
  </si>
  <si>
    <t>MRKU3791001</t>
    <phoneticPr fontId="16" type="noConversion"/>
  </si>
  <si>
    <t>KR0632460</t>
    <phoneticPr fontId="16" type="noConversion"/>
  </si>
  <si>
    <t>MRSU4200678</t>
    <phoneticPr fontId="16" type="noConversion"/>
  </si>
  <si>
    <t>KR0635396</t>
    <phoneticPr fontId="16" type="noConversion"/>
  </si>
  <si>
    <t>KR0635329</t>
    <phoneticPr fontId="16" type="noConversion"/>
  </si>
  <si>
    <t>KR0634106</t>
    <phoneticPr fontId="16" type="noConversion"/>
  </si>
  <si>
    <t>MRKU2247919</t>
    <phoneticPr fontId="16" type="noConversion"/>
  </si>
  <si>
    <t>KR0632268</t>
    <phoneticPr fontId="16" type="noConversion"/>
  </si>
  <si>
    <t>GCG</t>
    <phoneticPr fontId="16" type="noConversion"/>
  </si>
  <si>
    <t>MSC LYSE V HW515A</t>
    <phoneticPr fontId="16" type="noConversion"/>
  </si>
  <si>
    <t>4/09 작업</t>
    <phoneticPr fontId="16" type="noConversion"/>
  </si>
  <si>
    <t>DOC : 4/14 AM</t>
    <phoneticPr fontId="16" type="noConversion"/>
  </si>
  <si>
    <t>계근 1만+대기 6만</t>
    <phoneticPr fontId="16" type="noConversion"/>
  </si>
  <si>
    <t>운송료 : 30만원</t>
    <phoneticPr fontId="16" type="noConversion"/>
  </si>
  <si>
    <t>웨이빌 하기 전에 SNG 확인해야 함</t>
    <phoneticPr fontId="16" type="noConversion"/>
  </si>
  <si>
    <t>43274-25-263706X</t>
    <phoneticPr fontId="16" type="noConversion"/>
  </si>
  <si>
    <t>12778-25-040119X</t>
    <phoneticPr fontId="16" type="noConversion"/>
  </si>
  <si>
    <t>HASLK01250306536</t>
    <phoneticPr fontId="16" type="noConversion"/>
  </si>
  <si>
    <t>4/02 WAYBILL</t>
    <phoneticPr fontId="16" type="noConversion"/>
  </si>
  <si>
    <t>4/02 입금 完</t>
    <phoneticPr fontId="16" type="noConversion"/>
  </si>
  <si>
    <t>4/02 송금 完</t>
    <phoneticPr fontId="16" type="noConversion"/>
  </si>
  <si>
    <t>보관비 5만</t>
    <phoneticPr fontId="16" type="noConversion"/>
  </si>
  <si>
    <t>KMHEC41BBAA027298</t>
  </si>
  <si>
    <t>KMHJ5812GKU852193</t>
  </si>
  <si>
    <t>HASLK01250309284</t>
    <phoneticPr fontId="16" type="noConversion"/>
  </si>
  <si>
    <t>KMHSJ81UBAU557103</t>
  </si>
  <si>
    <t>KNAPC813BCK288408</t>
  </si>
  <si>
    <t>11457-25-707238X</t>
    <phoneticPr fontId="16" type="noConversion"/>
  </si>
  <si>
    <t>10484-25-040840X</t>
    <phoneticPr fontId="16" type="noConversion"/>
  </si>
  <si>
    <t>O</t>
    <phoneticPr fontId="16" type="noConversion"/>
  </si>
  <si>
    <t>프리타임 4/02 연장 요청 完</t>
    <phoneticPr fontId="16" type="noConversion"/>
  </si>
  <si>
    <t>적하보험 37,340</t>
    <phoneticPr fontId="16" type="noConversion"/>
  </si>
  <si>
    <t>적하보험 46,350</t>
    <phoneticPr fontId="16" type="noConversion"/>
  </si>
  <si>
    <t>적하보험 22,330</t>
    <phoneticPr fontId="16" type="noConversion"/>
  </si>
  <si>
    <t>적하보험 22,290</t>
    <phoneticPr fontId="16" type="noConversion"/>
  </si>
  <si>
    <t>DOC : 4/11 AM</t>
    <phoneticPr fontId="16" type="noConversion"/>
  </si>
  <si>
    <t>BKG : 096KR0982496</t>
    <phoneticPr fontId="16" type="noConversion"/>
  </si>
  <si>
    <t>4/03 작업</t>
    <phoneticPr fontId="16" type="noConversion"/>
  </si>
  <si>
    <t>KVS 모선</t>
    <phoneticPr fontId="16" type="noConversion"/>
  </si>
  <si>
    <t>프리타임 4/02 연장 승인 完</t>
    <phoneticPr fontId="16" type="noConversion"/>
  </si>
  <si>
    <t>X</t>
    <phoneticPr fontId="16" type="noConversion"/>
  </si>
  <si>
    <t>TS TIANJIN 25004S</t>
  </si>
  <si>
    <t>BKG : HASLK01250401081</t>
    <phoneticPr fontId="16" type="noConversion"/>
  </si>
  <si>
    <t>4/03 작업</t>
    <phoneticPr fontId="16" type="noConversion"/>
  </si>
  <si>
    <t>O</t>
    <phoneticPr fontId="16" type="noConversion"/>
  </si>
  <si>
    <t>프리타임 4/03 연장 요청 完</t>
    <phoneticPr fontId="16" type="noConversion"/>
  </si>
  <si>
    <t>HAL111816</t>
  </si>
  <si>
    <t>44475-25-031586X</t>
    <phoneticPr fontId="16" type="noConversion"/>
  </si>
  <si>
    <t>FDCU0257236</t>
    <phoneticPr fontId="16" type="noConversion"/>
  </si>
  <si>
    <t>SIPUSKRA25001057</t>
    <phoneticPr fontId="16" type="noConversion"/>
  </si>
  <si>
    <t>MSFF25AQA40003</t>
    <phoneticPr fontId="16" type="noConversion"/>
  </si>
  <si>
    <t>MSFF25AQA40004</t>
    <phoneticPr fontId="16" type="noConversion"/>
  </si>
  <si>
    <t>MSFF25AQA40005</t>
    <phoneticPr fontId="16" type="noConversion"/>
  </si>
  <si>
    <t>히미다드</t>
    <phoneticPr fontId="16" type="noConversion"/>
  </si>
  <si>
    <t>CNEE INV : C505</t>
    <phoneticPr fontId="16" type="noConversion"/>
  </si>
  <si>
    <t>오사마 C505</t>
    <phoneticPr fontId="16" type="noConversion"/>
  </si>
  <si>
    <t>BKG : 005FX09655</t>
    <phoneticPr fontId="16" type="noConversion"/>
  </si>
  <si>
    <t>KMJWA37KBFU680545</t>
  </si>
  <si>
    <t>KMJWA37KBEU570273</t>
    <phoneticPr fontId="16" type="noConversion"/>
  </si>
  <si>
    <t>10484-25-041293X</t>
    <phoneticPr fontId="16" type="noConversion"/>
  </si>
  <si>
    <t>KMJWA37KBEU597500</t>
  </si>
  <si>
    <t>44510-25-201517X</t>
    <phoneticPr fontId="16" type="noConversion"/>
  </si>
  <si>
    <t>KMJWA37KBEU610011</t>
    <phoneticPr fontId="16" type="noConversion"/>
  </si>
  <si>
    <t>11457-25-707338X</t>
    <phoneticPr fontId="16" type="noConversion"/>
  </si>
  <si>
    <t>4/03 WAYBILL</t>
    <phoneticPr fontId="16" type="noConversion"/>
  </si>
  <si>
    <t>KMJWA37KBCU477083</t>
  </si>
  <si>
    <t>4/03 SURRENDER</t>
    <phoneticPr fontId="16" type="noConversion"/>
  </si>
  <si>
    <t>4/03 입금 完</t>
    <phoneticPr fontId="16" type="noConversion"/>
  </si>
  <si>
    <t>KMJWA37KBEU620041</t>
    <phoneticPr fontId="16" type="noConversion"/>
  </si>
  <si>
    <t>11457-25-023788X</t>
    <phoneticPr fontId="16" type="noConversion"/>
  </si>
  <si>
    <t>입금 完</t>
    <phoneticPr fontId="16" type="noConversion"/>
  </si>
  <si>
    <t>HAL111952</t>
  </si>
  <si>
    <t>송금 完</t>
    <phoneticPr fontId="16" type="noConversion"/>
  </si>
  <si>
    <t>엠티 상차 지정일 : 4/07</t>
    <phoneticPr fontId="16" type="noConversion"/>
  </si>
  <si>
    <t>REF : 1744628195159</t>
    <phoneticPr fontId="16" type="noConversion"/>
  </si>
  <si>
    <t>POD FREETIME : DET 7 DAYS + DEM 7 DAYS</t>
    <phoneticPr fontId="16" type="noConversion"/>
  </si>
  <si>
    <t>MERATUS JAYAGIRI 515S</t>
    <phoneticPr fontId="16" type="noConversion"/>
  </si>
  <si>
    <t>4/08~9 작업</t>
    <phoneticPr fontId="16" type="noConversion"/>
  </si>
  <si>
    <t>BKG : 252268771</t>
    <phoneticPr fontId="16" type="noConversion"/>
  </si>
  <si>
    <t>KMJWA37JBBU283601</t>
    <phoneticPr fontId="16" type="noConversion"/>
  </si>
  <si>
    <t>12048-25-901851X</t>
    <phoneticPr fontId="16" type="noConversion"/>
  </si>
  <si>
    <t>KMJWA37KBEU624019</t>
  </si>
  <si>
    <t>44510-25-302474X</t>
    <phoneticPr fontId="16" type="noConversion"/>
  </si>
  <si>
    <t>4/04 WAYBILL</t>
    <phoneticPr fontId="16" type="noConversion"/>
  </si>
  <si>
    <t>KMJWA37KBEU632122</t>
  </si>
  <si>
    <t>12048-25-602433X</t>
    <phoneticPr fontId="16" type="noConversion"/>
  </si>
  <si>
    <t>005FX09655</t>
    <phoneticPr fontId="16" type="noConversion"/>
  </si>
  <si>
    <t>11457-25-023652X</t>
    <phoneticPr fontId="16" type="noConversion"/>
  </si>
  <si>
    <t>10484-25-041409X</t>
    <phoneticPr fontId="16" type="noConversion"/>
  </si>
  <si>
    <t>mingyu.kang@msc.com</t>
    <phoneticPr fontId="16" type="noConversion"/>
  </si>
  <si>
    <t>4/04 송금 完</t>
    <phoneticPr fontId="16" type="noConversion"/>
  </si>
  <si>
    <t>엠티 상차 지정일 : 4/08</t>
    <phoneticPr fontId="16" type="noConversion"/>
  </si>
  <si>
    <t>REF : 1744825431716</t>
    <phoneticPr fontId="16" type="noConversion"/>
  </si>
  <si>
    <t>BKG : 252313215</t>
    <phoneticPr fontId="16" type="noConversion"/>
  </si>
  <si>
    <t>CMR : TR250099</t>
    <phoneticPr fontId="16" type="noConversion"/>
  </si>
  <si>
    <t>REF : 1744975935002</t>
    <phoneticPr fontId="16" type="noConversion"/>
  </si>
  <si>
    <t>BKG : 252317808</t>
    <phoneticPr fontId="16" type="noConversion"/>
  </si>
  <si>
    <t>PORTER2</t>
  </si>
  <si>
    <t>KMFZSZ7KBJU570880</t>
  </si>
  <si>
    <t>KMHDG41DBCU539157</t>
  </si>
  <si>
    <t>WHLS558087</t>
  </si>
  <si>
    <t>WHLS556613</t>
  </si>
  <si>
    <t>WHSU6655510</t>
  </si>
  <si>
    <t>MRN: 25WHLUYS06E</t>
    <phoneticPr fontId="16" type="noConversion"/>
  </si>
  <si>
    <t>CALL SIGN: 9V6494</t>
    <phoneticPr fontId="16" type="noConversion"/>
  </si>
  <si>
    <t>O</t>
    <phoneticPr fontId="16" type="noConversion"/>
  </si>
  <si>
    <t>KNANE81BBMS063315</t>
  </si>
  <si>
    <t>KNANC81BBNS175929</t>
  </si>
  <si>
    <t>13244-25-101608X</t>
    <phoneticPr fontId="16" type="noConversion"/>
  </si>
  <si>
    <t>프리타임 4/07 연장 요청 完</t>
    <phoneticPr fontId="16" type="noConversion"/>
  </si>
  <si>
    <t>4/07 WAYBILL</t>
    <phoneticPr fontId="16" type="noConversion"/>
  </si>
  <si>
    <t>GFS PRIDE 516S</t>
    <phoneticPr fontId="16" type="noConversion"/>
  </si>
  <si>
    <t>4/07 WAYBILL</t>
    <phoneticPr fontId="16" type="noConversion"/>
  </si>
  <si>
    <t>10484-25-042068X</t>
    <phoneticPr fontId="16" type="noConversion"/>
  </si>
  <si>
    <t>43965-25-751322X</t>
    <phoneticPr fontId="16" type="noConversion"/>
  </si>
  <si>
    <t>KNAGM419BEA439252</t>
    <phoneticPr fontId="16" type="noConversion"/>
  </si>
  <si>
    <t>43174-25-102845X</t>
    <phoneticPr fontId="16" type="noConversion"/>
  </si>
  <si>
    <t>O</t>
    <phoneticPr fontId="16" type="noConversion"/>
  </si>
  <si>
    <t>HASLK01250309375</t>
    <phoneticPr fontId="16" type="noConversion"/>
  </si>
  <si>
    <t>HASLK01250307669</t>
    <phoneticPr fontId="16" type="noConversion"/>
  </si>
  <si>
    <t>HASLK01250308574</t>
    <phoneticPr fontId="16" type="noConversion"/>
  </si>
  <si>
    <t>SEAWAVE3001KQ011</t>
  </si>
  <si>
    <t>SEAWAVE3001KQ009</t>
  </si>
  <si>
    <t>SEAWAVE3001KQ010</t>
  </si>
  <si>
    <t>프리타임 4/08 연장 요청 完</t>
    <phoneticPr fontId="16" type="noConversion"/>
  </si>
  <si>
    <t>프리타임 4/08 연장 승인 完</t>
    <phoneticPr fontId="16" type="noConversion"/>
  </si>
  <si>
    <t>프리타임 4/08 연장 승인 完</t>
    <phoneticPr fontId="16" type="noConversion"/>
  </si>
  <si>
    <t>KMHDG41DBDU799697</t>
    <phoneticPr fontId="16" type="noConversion"/>
  </si>
  <si>
    <t>KMHDG41DBBU107555</t>
    <phoneticPr fontId="16" type="noConversion"/>
  </si>
  <si>
    <t>KNALM416BCA071406</t>
    <phoneticPr fontId="16" type="noConversion"/>
  </si>
  <si>
    <t>KNHMF37ABLS657858</t>
    <phoneticPr fontId="16" type="noConversion"/>
  </si>
  <si>
    <t>12778-25-040799X</t>
    <phoneticPr fontId="16" type="noConversion"/>
  </si>
  <si>
    <t>W1KMJ5AB0RF009776</t>
    <phoneticPr fontId="16" type="noConversion"/>
  </si>
  <si>
    <t>KMTGC41DDPU193441</t>
    <phoneticPr fontId="16" type="noConversion"/>
  </si>
  <si>
    <t>12778-25-040796X</t>
    <phoneticPr fontId="16" type="noConversion"/>
  </si>
  <si>
    <t>프리타임 4/08 연장 요청 完</t>
    <phoneticPr fontId="16" type="noConversion"/>
  </si>
  <si>
    <t>HASLK01250309695</t>
    <phoneticPr fontId="16" type="noConversion"/>
  </si>
  <si>
    <t>HASLK01250309696</t>
    <phoneticPr fontId="16" type="noConversion"/>
  </si>
  <si>
    <t>4/08 WAYBILL</t>
    <phoneticPr fontId="16" type="noConversion"/>
  </si>
  <si>
    <t>4/08 SURRENDER</t>
    <phoneticPr fontId="16" type="noConversion"/>
  </si>
  <si>
    <t>적하보험 22200</t>
    <phoneticPr fontId="16" type="noConversion"/>
  </si>
  <si>
    <t>적하보험 60340</t>
    <phoneticPr fontId="16" type="noConversion"/>
  </si>
  <si>
    <t>ONEYSELF47597600</t>
    <phoneticPr fontId="16" type="noConversion"/>
  </si>
  <si>
    <t>NYKU4432085</t>
    <phoneticPr fontId="16" type="noConversion"/>
  </si>
  <si>
    <t>FJ23152079</t>
  </si>
  <si>
    <t>4/09 WAYBILL</t>
    <phoneticPr fontId="16" type="noConversion"/>
  </si>
  <si>
    <t>프리타임 4/09 연장 승인 完</t>
  </si>
  <si>
    <t>프리타임 4/09 연장 승인 完</t>
    <phoneticPr fontId="16" type="noConversion"/>
  </si>
  <si>
    <t>HALU5684000</t>
    <phoneticPr fontId="16" type="noConversion"/>
  </si>
  <si>
    <t>HLHU8442392</t>
    <phoneticPr fontId="16" type="noConversion"/>
  </si>
  <si>
    <t>TRHU6243368</t>
    <phoneticPr fontId="16" type="noConversion"/>
  </si>
  <si>
    <t>SKHU9515628</t>
    <phoneticPr fontId="16" type="noConversion"/>
  </si>
  <si>
    <t>ONE / 대한</t>
    <phoneticPr fontId="16" type="noConversion"/>
  </si>
  <si>
    <t>WHSU6178531</t>
  </si>
  <si>
    <t>WHSU6606012</t>
  </si>
  <si>
    <t>변경 전1)WAN HAI 356 S044</t>
    <phoneticPr fontId="16" type="noConversion"/>
  </si>
  <si>
    <t>WAN HAI 369 S016</t>
    <phoneticPr fontId="16" type="noConversion"/>
  </si>
  <si>
    <t>MRN: 25WHLUS016E</t>
    <phoneticPr fontId="16" type="noConversion"/>
  </si>
  <si>
    <t>CALL SIGN: 9V7854</t>
    <phoneticPr fontId="16" type="noConversion"/>
  </si>
  <si>
    <t>변경 전2)WAN HAI 325 S044</t>
    <phoneticPr fontId="16" type="noConversion"/>
  </si>
  <si>
    <t>BKG : SELF60229706</t>
    <phoneticPr fontId="16" type="noConversion"/>
  </si>
  <si>
    <t>BKG : SELF60229707</t>
    <phoneticPr fontId="16" type="noConversion"/>
  </si>
  <si>
    <t>O</t>
    <phoneticPr fontId="16" type="noConversion"/>
  </si>
  <si>
    <t>4/19~20</t>
    <phoneticPr fontId="16" type="noConversion"/>
  </si>
  <si>
    <t>HLHU8330026</t>
    <phoneticPr fontId="16" type="noConversion"/>
  </si>
  <si>
    <t>HAL099610</t>
    <phoneticPr fontId="16" type="noConversion"/>
  </si>
  <si>
    <t>WBPU7077879</t>
    <phoneticPr fontId="16" type="noConversion"/>
  </si>
  <si>
    <t>HAL099559</t>
    <phoneticPr fontId="16" type="noConversion"/>
  </si>
  <si>
    <t>TGBU5317591</t>
    <phoneticPr fontId="16" type="noConversion"/>
  </si>
  <si>
    <t>HAL099562</t>
    <phoneticPr fontId="16" type="noConversion"/>
  </si>
  <si>
    <t>SKHU9942830</t>
    <phoneticPr fontId="16" type="noConversion"/>
  </si>
  <si>
    <t>HAL099506</t>
    <phoneticPr fontId="16" type="noConversion"/>
  </si>
  <si>
    <t>HLHU6404027</t>
    <phoneticPr fontId="16" type="noConversion"/>
  </si>
  <si>
    <t>HAL111793</t>
    <phoneticPr fontId="16" type="noConversion"/>
  </si>
  <si>
    <t>HAL111815</t>
    <phoneticPr fontId="16" type="noConversion"/>
  </si>
  <si>
    <t xml:space="preserve">반입 모선 : STARSHIP MERCURY 2504S </t>
    <phoneticPr fontId="16" type="noConversion"/>
  </si>
  <si>
    <t>005FX08913</t>
    <phoneticPr fontId="16" type="noConversion"/>
  </si>
  <si>
    <t>WHLS556631</t>
    <phoneticPr fontId="16" type="noConversion"/>
  </si>
  <si>
    <t>005FX08914</t>
    <phoneticPr fontId="16" type="noConversion"/>
  </si>
  <si>
    <t>ESDU4320149</t>
    <phoneticPr fontId="16" type="noConversion"/>
  </si>
  <si>
    <t>KNAG741BBMA091230</t>
  </si>
  <si>
    <t>KMHLL41ABMU173343</t>
  </si>
  <si>
    <t>KMHJB81BGNU143644</t>
  </si>
  <si>
    <t>KNARL81BHMA088117</t>
  </si>
  <si>
    <t>비엘 연식 삭제</t>
    <phoneticPr fontId="16" type="noConversion"/>
  </si>
  <si>
    <t>WDCED7FB7HA073183</t>
    <phoneticPr fontId="16" type="noConversion"/>
  </si>
  <si>
    <t>11457-25-025380X</t>
    <phoneticPr fontId="16" type="noConversion"/>
  </si>
  <si>
    <t>WBSUR9100CVU26541</t>
    <phoneticPr fontId="16" type="noConversion"/>
  </si>
  <si>
    <t>11457-25-707856X</t>
    <phoneticPr fontId="16" type="noConversion"/>
  </si>
  <si>
    <t>KL90A3AHG6Z170004</t>
    <phoneticPr fontId="16" type="noConversion"/>
  </si>
  <si>
    <t>11457-25-025388X</t>
    <phoneticPr fontId="16" type="noConversion"/>
  </si>
  <si>
    <t>WDCDF2EE1JB097046</t>
    <phoneticPr fontId="16" type="noConversion"/>
  </si>
  <si>
    <t>GLE63</t>
  </si>
  <si>
    <t>BENZ CLS 55 AMG</t>
  </si>
  <si>
    <t xml:space="preserve">ANASTASIA PRONYAN </t>
  </si>
  <si>
    <t>ID: 01911098030</t>
  </si>
  <si>
    <t>BMW 1 M</t>
  </si>
  <si>
    <t>11457-25-025425X</t>
    <phoneticPr fontId="16" type="noConversion"/>
  </si>
  <si>
    <t>GLS350D</t>
  </si>
  <si>
    <t>SR/면장/VGM</t>
    <phoneticPr fontId="16" type="noConversion"/>
  </si>
  <si>
    <t>VGMG22843924</t>
  </si>
  <si>
    <t>O</t>
    <phoneticPr fontId="16" type="noConversion"/>
  </si>
  <si>
    <t>KMHJ381ADLU205786</t>
  </si>
  <si>
    <t>KNAEU815GMK119739</t>
  </si>
  <si>
    <t>KNAPV81CBNK027258</t>
  </si>
  <si>
    <t>KMHS281HHMU319690</t>
  </si>
  <si>
    <t>KMHJ2817GLU233623</t>
  </si>
  <si>
    <t>KMHS281HHMU346433</t>
  </si>
  <si>
    <t>KMHJ2817GKU000446</t>
  </si>
  <si>
    <t>11457-25-025594X</t>
    <phoneticPr fontId="16" type="noConversion"/>
  </si>
  <si>
    <t>MAEU252317808</t>
    <phoneticPr fontId="16" type="noConversion"/>
  </si>
  <si>
    <t>11457-25-707915X</t>
    <phoneticPr fontId="16" type="noConversion"/>
  </si>
  <si>
    <t>KMHJ2817GKU999079</t>
    <phoneticPr fontId="16" type="noConversion"/>
  </si>
  <si>
    <t>11457-25-707916X</t>
    <phoneticPr fontId="16" type="noConversion"/>
  </si>
  <si>
    <t>11457-25-707917X</t>
    <phoneticPr fontId="16" type="noConversion"/>
  </si>
  <si>
    <t>MAEU252268771</t>
    <phoneticPr fontId="16" type="noConversion"/>
  </si>
  <si>
    <t>MAEU252313215</t>
    <phoneticPr fontId="16" type="noConversion"/>
  </si>
  <si>
    <t>https://www.maersk.com/local-information/europe/greece/import</t>
    <phoneticPr fontId="16" type="noConversion"/>
  </si>
  <si>
    <t>엠티 상차 지정일 : 4/14</t>
    <phoneticPr fontId="16" type="noConversion"/>
  </si>
  <si>
    <t>BKG : 252555682</t>
    <phoneticPr fontId="16" type="noConversion"/>
  </si>
  <si>
    <t>REF : 1746150136434</t>
    <phoneticPr fontId="16" type="noConversion"/>
  </si>
  <si>
    <t>GFS PRIDE 516S</t>
    <phoneticPr fontId="16" type="noConversion"/>
  </si>
  <si>
    <t>BKG : 252555820</t>
    <phoneticPr fontId="16" type="noConversion"/>
  </si>
  <si>
    <t>REF : 1745953655824</t>
    <phoneticPr fontId="16" type="noConversion"/>
  </si>
  <si>
    <t>BKG : 252555879</t>
    <phoneticPr fontId="16" type="noConversion"/>
  </si>
  <si>
    <t>REF : 1745733551446</t>
    <phoneticPr fontId="16" type="noConversion"/>
  </si>
  <si>
    <t>BKG : 252556013</t>
    <phoneticPr fontId="16" type="noConversion"/>
  </si>
  <si>
    <t>REF : 1745897416062</t>
    <phoneticPr fontId="16" type="noConversion"/>
  </si>
  <si>
    <t>BKG : 252556056</t>
    <phoneticPr fontId="16" type="noConversion"/>
  </si>
  <si>
    <t>REF : 1745670891915</t>
    <phoneticPr fontId="16" type="noConversion"/>
  </si>
  <si>
    <t>O</t>
    <phoneticPr fontId="16" type="noConversion"/>
  </si>
  <si>
    <t>POD FREETIME : 7 DAYS + 8 DAYS = TOTAL 15 DAYS (8 DAYS BUYING)</t>
    <phoneticPr fontId="16" type="noConversion"/>
  </si>
  <si>
    <t>HASLK01250400357</t>
    <phoneticPr fontId="16" type="noConversion"/>
  </si>
  <si>
    <t>MRKU2059681</t>
    <phoneticPr fontId="16" type="noConversion"/>
  </si>
  <si>
    <t>MEDUK4958212</t>
    <phoneticPr fontId="16" type="noConversion"/>
  </si>
  <si>
    <t>4/15 작업</t>
    <phoneticPr fontId="16" type="noConversion"/>
  </si>
  <si>
    <t>SEA HELLINIS V.05/25</t>
    <phoneticPr fontId="16" type="noConversion"/>
  </si>
  <si>
    <t>선사 부호 : DKSP</t>
    <phoneticPr fontId="16" type="noConversion"/>
  </si>
  <si>
    <t>호출 부호 : H9JT</t>
    <phoneticPr fontId="16" type="noConversion"/>
  </si>
  <si>
    <t>MRN NO. : 25-DKSP-F116-E</t>
    <phoneticPr fontId="16" type="noConversion"/>
  </si>
  <si>
    <t>FNS</t>
    <phoneticPr fontId="16" type="noConversion"/>
  </si>
  <si>
    <t>CHANG TAI HONG 25CTH01</t>
    <phoneticPr fontId="16" type="noConversion"/>
  </si>
  <si>
    <t>PALL001366
LTMS0000315250111
LTMS0000315250121
PALL001813</t>
    <phoneticPr fontId="16" type="noConversion"/>
  </si>
  <si>
    <t>PALL001367
LTMS0000315250112
LTMS0000315250122
PALL001814</t>
    <phoneticPr fontId="16" type="noConversion"/>
  </si>
  <si>
    <t>PALL001368
LTMS0000315250114
LTMS0000315250124
PALL001815</t>
    <phoneticPr fontId="16" type="noConversion"/>
  </si>
  <si>
    <t>PALL001369
LTMS0000315250113
LTMS0000315250123
PALL001816</t>
    <phoneticPr fontId="16" type="noConversion"/>
  </si>
  <si>
    <t>PALL001370
LTMS0000315250115
LTMS0000315250125
PALL001817</t>
    <phoneticPr fontId="16" type="noConversion"/>
  </si>
  <si>
    <t>PALL001371
LTMS0000315250110
LTMS0000315250120
PALL001818</t>
    <phoneticPr fontId="16" type="noConversion"/>
  </si>
  <si>
    <t>4/14 SURRENDER</t>
    <phoneticPr fontId="16" type="noConversion"/>
  </si>
  <si>
    <t>3/24 SURRENDER</t>
  </si>
  <si>
    <t>HASLK01250401081</t>
    <phoneticPr fontId="16" type="noConversion"/>
  </si>
  <si>
    <t>KR0630777</t>
    <phoneticPr fontId="16" type="noConversion"/>
  </si>
  <si>
    <t>KR0630706</t>
    <phoneticPr fontId="16" type="noConversion"/>
  </si>
  <si>
    <t>MB/L NO. : 01202503(ISKENDERUN) / 02202503(AQABA)</t>
    <phoneticPr fontId="16" type="noConversion"/>
  </si>
  <si>
    <t>BKG : HASLK01250404825</t>
    <phoneticPr fontId="16" type="noConversion"/>
  </si>
  <si>
    <t>프로 / 동화</t>
    <phoneticPr fontId="16" type="noConversion"/>
  </si>
  <si>
    <t>4/16 작업</t>
    <phoneticPr fontId="16" type="noConversion"/>
  </si>
  <si>
    <t>DOC : 4/25 AM</t>
    <phoneticPr fontId="16" type="noConversion"/>
  </si>
  <si>
    <t>BKG : HASLK01250404826</t>
    <phoneticPr fontId="16" type="noConversion"/>
  </si>
  <si>
    <t>O</t>
    <phoneticPr fontId="16" type="noConversion"/>
  </si>
  <si>
    <t>4/15 SURRENDER</t>
  </si>
  <si>
    <t>4/15 SURRENDER</t>
    <phoneticPr fontId="16" type="noConversion"/>
  </si>
  <si>
    <t>44475-25-040606X</t>
    <phoneticPr fontId="16" type="noConversion"/>
  </si>
  <si>
    <t>KNARH81GBPA180669</t>
  </si>
  <si>
    <t>KNAPH81BBLA584204</t>
  </si>
  <si>
    <t>KNAGX411BKA286806</t>
  </si>
  <si>
    <t>KNALB41ABGA009201</t>
  </si>
  <si>
    <t>KMHSW81UDHU728628</t>
  </si>
  <si>
    <t>KMHL241JBMA022251</t>
  </si>
  <si>
    <t>KNAFJ41BGHA725615</t>
  </si>
  <si>
    <t>S400 d</t>
  </si>
  <si>
    <t>WDDUG3FB7JA413526</t>
  </si>
  <si>
    <t>44475-25-040626X</t>
    <phoneticPr fontId="16" type="noConversion"/>
  </si>
  <si>
    <t>4/15 WAYBILL</t>
    <phoneticPr fontId="16" type="noConversion"/>
  </si>
  <si>
    <t>BKG : SPUSKRA25000927</t>
    <phoneticPr fontId="16" type="noConversion"/>
  </si>
  <si>
    <t>CNEE INV : C510</t>
    <phoneticPr fontId="16" type="noConversion"/>
  </si>
  <si>
    <t>MBL : 02202503</t>
    <phoneticPr fontId="16" type="noConversion"/>
  </si>
  <si>
    <t>MRN : 25DKSPF116E</t>
    <phoneticPr fontId="16" type="noConversion"/>
  </si>
  <si>
    <t>EDI 마감 : 4/16 16시</t>
    <phoneticPr fontId="16" type="noConversion"/>
  </si>
  <si>
    <t>모선 변경 전)HMM PEARL 005W</t>
    <phoneticPr fontId="16" type="noConversion"/>
  </si>
  <si>
    <t>NYK ISABEL 0170S</t>
    <phoneticPr fontId="16" type="noConversion"/>
  </si>
  <si>
    <t>SEAWAVE3001KQ005</t>
    <phoneticPr fontId="16" type="noConversion"/>
  </si>
  <si>
    <t>SAWASDEE RIGEL 2505S</t>
    <phoneticPr fontId="16" type="noConversion"/>
  </si>
  <si>
    <t>아나스</t>
    <phoneticPr fontId="16" type="noConversion"/>
  </si>
  <si>
    <t>PETRA</t>
    <phoneticPr fontId="16" type="noConversion"/>
  </si>
  <si>
    <t>O</t>
    <phoneticPr fontId="16" type="noConversion"/>
  </si>
  <si>
    <t>ALERT</t>
  </si>
  <si>
    <t>ALERT</t>
    <phoneticPr fontId="16" type="noConversion"/>
  </si>
  <si>
    <t>KMJWA37KBMU152650</t>
  </si>
  <si>
    <t>KNCSJZ76ACK651541</t>
  </si>
  <si>
    <t>KNCSJY76AEK886780</t>
  </si>
  <si>
    <t>KMFZCY7KAEU003691</t>
  </si>
  <si>
    <t>KMFZCY7KADU942861</t>
  </si>
  <si>
    <t>KMJWA37KBCU449026</t>
  </si>
  <si>
    <t>KNCSJY76ACK698970</t>
  </si>
  <si>
    <t>KMFZCY7KAEU026363</t>
  </si>
  <si>
    <t>MSFF25AQA40006</t>
    <phoneticPr fontId="16" type="noConversion"/>
  </si>
  <si>
    <t>캐리어 비용 $20 추가</t>
    <phoneticPr fontId="16" type="noConversion"/>
  </si>
  <si>
    <t>2대 캔슬 차량 캐리어 $5 추가</t>
    <phoneticPr fontId="16" type="noConversion"/>
  </si>
  <si>
    <t>KMFZCZ7KADU949496</t>
  </si>
  <si>
    <t>KMJWA37KBFU723869</t>
  </si>
  <si>
    <t>KMHK381EGLU020840</t>
  </si>
  <si>
    <t>KNACA81CGLA394743</t>
  </si>
  <si>
    <t>KNACA81CGMA452138</t>
  </si>
  <si>
    <t>KNACB81CGMA472360</t>
  </si>
  <si>
    <t>KMHC751CGLU210699</t>
  </si>
  <si>
    <t>KNACE81CGLA286124</t>
  </si>
  <si>
    <t>KMHC751CGLU198419</t>
  </si>
  <si>
    <t>KMHC751CGLU187650</t>
  </si>
  <si>
    <t>KMHC751CGLU187081</t>
  </si>
  <si>
    <t>KNACB81CGMA472604</t>
  </si>
  <si>
    <t>KMHC851CGLU225729</t>
  </si>
  <si>
    <t>KNACR81EGNA015544</t>
  </si>
  <si>
    <t>W1KZF8GB8LA823288</t>
  </si>
  <si>
    <t>KNARF81GBMA002607</t>
  </si>
  <si>
    <t>KMHSW81UBFU494399</t>
  </si>
  <si>
    <t>KMHSW81XBEU196843</t>
  </si>
  <si>
    <t>KMHSW81XBDU155855</t>
  </si>
  <si>
    <t>KMHSW81XDDU074094</t>
  </si>
  <si>
    <t>KMJWA37KBEU628438</t>
  </si>
  <si>
    <t>KNAPB813BCK214267</t>
  </si>
  <si>
    <t>KMHSW81XBDU075884</t>
  </si>
  <si>
    <t>W1KZF8GB9LA818116</t>
  </si>
  <si>
    <t>W1KZF4FB0LA810626</t>
  </si>
  <si>
    <t>KMHSW81UBFU350007</t>
  </si>
  <si>
    <t>KMHSW81UBGU654820</t>
  </si>
  <si>
    <t>KMFWBX7KBMU166098</t>
  </si>
  <si>
    <t>KMJWA37KBFU674284</t>
  </si>
  <si>
    <t>KMJWA37KBJU929468</t>
  </si>
  <si>
    <t>KMFWBX7KAFU711857</t>
  </si>
  <si>
    <t>KMJWA37KBFU746054</t>
  </si>
  <si>
    <t>CHEVROLET TAHOE</t>
  </si>
  <si>
    <t>1GNSK8KL5NR209334</t>
  </si>
  <si>
    <t>ESCALADE</t>
  </si>
  <si>
    <t>1GYS47KJ1JR184576</t>
  </si>
  <si>
    <t>KNAGL419BEA493352</t>
  </si>
  <si>
    <t>KMHSW81UBFU460094</t>
  </si>
  <si>
    <t>WDDHF5FB3GB271663</t>
  </si>
  <si>
    <t>KMHDG41DBFU472408</t>
  </si>
  <si>
    <t>1HGCV1650KA512167</t>
  </si>
  <si>
    <t>KNANE81BBMS052153</t>
  </si>
  <si>
    <t>KNANE813BNS171585</t>
  </si>
  <si>
    <t>BMW520I</t>
  </si>
  <si>
    <t>WBAFR1108BC855256</t>
  </si>
  <si>
    <t>Q7</t>
  </si>
  <si>
    <t>KMHJE81BGMU016644</t>
  </si>
  <si>
    <t>WAUZZZ4M6KD041546</t>
  </si>
  <si>
    <t>JTNB11HK5M3126727</t>
  </si>
  <si>
    <t>WDDZF4JB5LA730116</t>
  </si>
  <si>
    <t>WBAJK7107KGL28979</t>
  </si>
  <si>
    <t>KNANE81BBMS113648</t>
  </si>
  <si>
    <t>WDDZF4KB4JA315932</t>
  </si>
  <si>
    <t>WBA71BH02PWY03845</t>
  </si>
  <si>
    <t>KMTHC81CDRU195687</t>
  </si>
  <si>
    <t>KNAG2412BLA045996</t>
  </si>
  <si>
    <t>1HGCV1650KA510446</t>
  </si>
  <si>
    <t>1GYS47KJ9HR287772</t>
  </si>
  <si>
    <t>THE BEETLE</t>
  </si>
  <si>
    <t>WVWZZZ16ZDM667659</t>
  </si>
  <si>
    <t>KNANE813BRS419005</t>
  </si>
  <si>
    <t>KNAG541ABLA000310</t>
  </si>
  <si>
    <t>BENZ GLC300</t>
  </si>
  <si>
    <t>W1N0J8EB1PG147248</t>
  </si>
  <si>
    <t>WAUZZZF29MN036334</t>
  </si>
  <si>
    <t>WAUZZZF28LN015330</t>
  </si>
  <si>
    <t>WDDZF4KB2HA085379</t>
  </si>
  <si>
    <t>JTHC5LFF9J5004403</t>
  </si>
  <si>
    <t>AMG A35</t>
  </si>
  <si>
    <t>W1K3G5BB2MJ312122</t>
  </si>
  <si>
    <t>W1KZF4FB3MA984840</t>
  </si>
  <si>
    <t>KMFZCX7KAGU214962</t>
  </si>
  <si>
    <t>KMTHA81BBNU084376</t>
  </si>
  <si>
    <t>BONGO 3</t>
  </si>
  <si>
    <t>KNCSJZ76AGK090926</t>
  </si>
  <si>
    <t>KMHR381EBNU385811</t>
  </si>
  <si>
    <t>KMJWA37KBFU695685</t>
  </si>
  <si>
    <t>KMJWA37KBFU671013</t>
  </si>
  <si>
    <t>KMHGL41DDHU189612</t>
  </si>
  <si>
    <t>R</t>
    <phoneticPr fontId="16" type="noConversion"/>
  </si>
  <si>
    <t>MALTRANS</t>
    <phoneticPr fontId="16" type="noConversion"/>
  </si>
  <si>
    <t>바쌈</t>
    <phoneticPr fontId="16" type="noConversion"/>
  </si>
  <si>
    <t>CC</t>
    <phoneticPr fontId="16" type="noConversion"/>
  </si>
  <si>
    <t>SR</t>
    <phoneticPr fontId="16" type="noConversion"/>
  </si>
  <si>
    <t>EDI</t>
    <phoneticPr fontId="16" type="noConversion"/>
  </si>
  <si>
    <t>CHK</t>
  </si>
  <si>
    <t>CHK</t>
    <phoneticPr fontId="16" type="noConversion"/>
  </si>
  <si>
    <t>ALKHO</t>
    <phoneticPr fontId="16" type="noConversion"/>
  </si>
  <si>
    <t>성원</t>
    <phoneticPr fontId="16" type="noConversion"/>
  </si>
  <si>
    <t>AT</t>
    <phoneticPr fontId="16" type="noConversion"/>
  </si>
  <si>
    <t>모하마드 카스카스</t>
    <phoneticPr fontId="16" type="noConversion"/>
  </si>
  <si>
    <t>마푸즈</t>
    <phoneticPr fontId="16" type="noConversion"/>
  </si>
  <si>
    <t>이스라</t>
    <phoneticPr fontId="16" type="noConversion"/>
  </si>
  <si>
    <t>PP</t>
    <phoneticPr fontId="16" type="noConversion"/>
  </si>
  <si>
    <t>골드웨이브</t>
    <phoneticPr fontId="16" type="noConversion"/>
  </si>
  <si>
    <t>캐리어 비용 $20 추가</t>
  </si>
  <si>
    <t>CNEE INV : C511</t>
    <phoneticPr fontId="16" type="noConversion"/>
  </si>
  <si>
    <t>MSFF25AQA40009</t>
    <phoneticPr fontId="16" type="noConversion"/>
  </si>
  <si>
    <t>ALKHO</t>
  </si>
  <si>
    <t>ALJUMAN</t>
  </si>
  <si>
    <t>ALJUMAN</t>
    <phoneticPr fontId="16" type="noConversion"/>
  </si>
  <si>
    <t>MALTRANS</t>
    <phoneticPr fontId="16" type="noConversion"/>
  </si>
  <si>
    <t>MSFF25AQA40012</t>
    <phoneticPr fontId="16" type="noConversion"/>
  </si>
  <si>
    <t>KMHLL41ABMU148530</t>
  </si>
  <si>
    <t>KNAG541BBMA117109</t>
  </si>
  <si>
    <t>KMHLL41ABMU024129</t>
  </si>
  <si>
    <t>KMHF641NBMA435182</t>
  </si>
  <si>
    <t>11457-25-708448X</t>
    <phoneticPr fontId="16" type="noConversion"/>
  </si>
  <si>
    <t>KNAG741BBLA016175</t>
  </si>
  <si>
    <t>KMHL341DBMA139641</t>
  </si>
  <si>
    <t>KNAG541BBMA105968</t>
  </si>
  <si>
    <t>KNAG741BBMA115165</t>
  </si>
  <si>
    <t>11457-25-708449X</t>
    <phoneticPr fontId="16" type="noConversion"/>
  </si>
  <si>
    <t>KMHLL41ABMU014434</t>
  </si>
  <si>
    <t>KMHL341DBLA084566</t>
  </si>
  <si>
    <t>KNALA418BLA214110</t>
  </si>
  <si>
    <t>KMHJB81BHMU024618</t>
  </si>
  <si>
    <t>R</t>
    <phoneticPr fontId="16" type="noConversion"/>
  </si>
  <si>
    <t>아부니달 가족</t>
    <phoneticPr fontId="16" type="noConversion"/>
  </si>
  <si>
    <t>CC</t>
    <phoneticPr fontId="16" type="noConversion"/>
  </si>
  <si>
    <t>SR</t>
    <phoneticPr fontId="16" type="noConversion"/>
  </si>
  <si>
    <t>EDI</t>
    <phoneticPr fontId="16" type="noConversion"/>
  </si>
  <si>
    <t>CHK</t>
    <phoneticPr fontId="16" type="noConversion"/>
  </si>
  <si>
    <t>ALERT</t>
    <phoneticPr fontId="16" type="noConversion"/>
  </si>
  <si>
    <t>O</t>
    <phoneticPr fontId="16" type="noConversion"/>
  </si>
  <si>
    <t>BONGO3</t>
  </si>
  <si>
    <t>KMHL341DBMA141256</t>
  </si>
  <si>
    <t>KNAG741BBLA022437</t>
  </si>
  <si>
    <t>KNARM81BHMA015915</t>
  </si>
  <si>
    <t>KNAPV81CBNK032005</t>
  </si>
  <si>
    <t>KNAG541BBLA017561</t>
  </si>
  <si>
    <t>KNAPV81CBNK089011</t>
  </si>
  <si>
    <t>KMHL341DBMA125422</t>
  </si>
  <si>
    <t>KNARM81BHMA034980</t>
  </si>
  <si>
    <t>11457-25-708459X</t>
    <phoneticPr fontId="16" type="noConversion"/>
  </si>
  <si>
    <t>2025년 5월 선적스케줄 (명성해운)</t>
    <phoneticPr fontId="16" type="noConversion"/>
  </si>
  <si>
    <t>BKG : HASLK01250405809</t>
    <phoneticPr fontId="16" type="noConversion"/>
  </si>
  <si>
    <t>SAWASDEE ALTAIR 2505S</t>
    <phoneticPr fontId="16" type="noConversion"/>
  </si>
  <si>
    <t>RIO KOBE 517S</t>
    <phoneticPr fontId="16" type="noConversion"/>
  </si>
  <si>
    <t>엠티 상차 지정일 : 4/22</t>
    <phoneticPr fontId="16" type="noConversion"/>
  </si>
  <si>
    <t>REF : 1746177098476</t>
    <phoneticPr fontId="16" type="noConversion"/>
  </si>
  <si>
    <t>BKG : 252791613</t>
    <phoneticPr fontId="16" type="noConversion"/>
  </si>
  <si>
    <t>11457-25-708476X</t>
    <phoneticPr fontId="16" type="noConversion"/>
  </si>
  <si>
    <t>11457-25-708486X</t>
    <phoneticPr fontId="16" type="noConversion"/>
  </si>
  <si>
    <t>O</t>
    <phoneticPr fontId="16" type="noConversion"/>
  </si>
  <si>
    <t>MAEU252555682</t>
    <phoneticPr fontId="16" type="noConversion"/>
  </si>
  <si>
    <t>MAEU252555820</t>
    <phoneticPr fontId="16" type="noConversion"/>
  </si>
  <si>
    <t>MAEU252555879</t>
    <phoneticPr fontId="16" type="noConversion"/>
  </si>
  <si>
    <t>MAEU252556013</t>
    <phoneticPr fontId="16" type="noConversion"/>
  </si>
  <si>
    <t>MAEU252556056</t>
    <phoneticPr fontId="16" type="noConversion"/>
  </si>
  <si>
    <t>R</t>
    <phoneticPr fontId="16" type="noConversion"/>
  </si>
  <si>
    <t>쉬블리</t>
    <phoneticPr fontId="16" type="noConversion"/>
  </si>
  <si>
    <t>SR</t>
    <phoneticPr fontId="16" type="noConversion"/>
  </si>
  <si>
    <t>EDI</t>
    <phoneticPr fontId="16" type="noConversion"/>
  </si>
  <si>
    <t>CHK</t>
    <phoneticPr fontId="16" type="noConversion"/>
  </si>
  <si>
    <t>ALERT</t>
    <phoneticPr fontId="16" type="noConversion"/>
  </si>
  <si>
    <t>MSFF25AQA40014</t>
    <phoneticPr fontId="16" type="noConversion"/>
  </si>
  <si>
    <t>MSFF25AQA40015</t>
    <phoneticPr fontId="16" type="noConversion"/>
  </si>
  <si>
    <t>KMJWA37KBFU672198</t>
  </si>
  <si>
    <t>KMFZCZ7KAGU251363</t>
  </si>
  <si>
    <t>DEADSEA</t>
    <phoneticPr fontId="16" type="noConversion"/>
  </si>
  <si>
    <t>백</t>
    <phoneticPr fontId="16" type="noConversion"/>
  </si>
  <si>
    <t>다이아몬드 / 이레</t>
    <phoneticPr fontId="16" type="noConversion"/>
  </si>
  <si>
    <t>4/19 작업</t>
    <phoneticPr fontId="16" type="noConversion"/>
  </si>
  <si>
    <t>MSFF25AQA40016</t>
    <phoneticPr fontId="16" type="noConversion"/>
  </si>
  <si>
    <t>MSFF25AQA40017</t>
    <phoneticPr fontId="16" type="noConversion"/>
  </si>
  <si>
    <t>MSFF25AQA40018</t>
    <phoneticPr fontId="16" type="noConversion"/>
  </si>
  <si>
    <t>BKG : SEL1886656A</t>
    <phoneticPr fontId="16" type="noConversion"/>
  </si>
  <si>
    <t>BKG : SEL1886656B</t>
    <phoneticPr fontId="16" type="noConversion"/>
  </si>
  <si>
    <t>BKG : SEL1886656C</t>
    <phoneticPr fontId="16" type="noConversion"/>
  </si>
  <si>
    <t>O</t>
    <phoneticPr fontId="16" type="noConversion"/>
  </si>
  <si>
    <t>4/17 MBL SURRENDER</t>
    <phoneticPr fontId="16" type="noConversion"/>
  </si>
  <si>
    <t>4/17 HBL SURRENDER</t>
    <phoneticPr fontId="16" type="noConversion"/>
  </si>
  <si>
    <t>4/18 SURRENDER</t>
    <phoneticPr fontId="16" type="noConversion"/>
  </si>
  <si>
    <t>KNAG141ABLA078036</t>
  </si>
  <si>
    <t>KMHLM41EEMU238289</t>
  </si>
  <si>
    <t>KMHLR41EEMU200110</t>
  </si>
  <si>
    <t>KMHD641EELU975325</t>
  </si>
  <si>
    <t>KNAM141BBNA004797</t>
  </si>
  <si>
    <t>KLABA76BDEB608115</t>
  </si>
  <si>
    <t>KMHDG41DBDU778980</t>
  </si>
  <si>
    <t>KMHDG41DBCU312022</t>
  </si>
  <si>
    <t>12778-25-041713X</t>
    <phoneticPr fontId="16" type="noConversion"/>
  </si>
  <si>
    <t>SEAWAVE3001KQ012</t>
    <phoneticPr fontId="16" type="noConversion"/>
  </si>
  <si>
    <t>4/18 SURRENDER</t>
    <phoneticPr fontId="16" type="noConversion"/>
  </si>
  <si>
    <t>변경 전)HMM PEARL 0005W</t>
    <phoneticPr fontId="16" type="noConversion"/>
  </si>
  <si>
    <t>REN JIAN 6 2506S</t>
    <phoneticPr fontId="16" type="noConversion"/>
  </si>
  <si>
    <t>MALTRANS</t>
    <phoneticPr fontId="16" type="noConversion"/>
  </si>
  <si>
    <t>MSFF25AQA40013A</t>
    <phoneticPr fontId="16" type="noConversion"/>
  </si>
  <si>
    <t>MSFF25AQA40007</t>
    <phoneticPr fontId="16" type="noConversion"/>
  </si>
  <si>
    <t>MSFF25AQA40008</t>
    <phoneticPr fontId="16" type="noConversion"/>
  </si>
  <si>
    <t>MSFF25AQA40008A</t>
    <phoneticPr fontId="16" type="noConversion"/>
  </si>
  <si>
    <t>MSFF25AQA40010</t>
    <phoneticPr fontId="16" type="noConversion"/>
  </si>
  <si>
    <t>MSFF25AQA40012A</t>
    <phoneticPr fontId="16" type="noConversion"/>
  </si>
  <si>
    <t>CC</t>
    <phoneticPr fontId="16" type="noConversion"/>
  </si>
  <si>
    <t>BKG : HASLK01250406823</t>
    <phoneticPr fontId="16" type="noConversion"/>
  </si>
  <si>
    <t>BKG : HASLK01250406826</t>
    <phoneticPr fontId="16" type="noConversion"/>
  </si>
  <si>
    <t>O</t>
    <phoneticPr fontId="16" type="noConversion"/>
  </si>
  <si>
    <t>43274-25-334877X</t>
    <phoneticPr fontId="16" type="noConversion"/>
  </si>
  <si>
    <t>프리타임 4/22 연장 요청 完</t>
    <phoneticPr fontId="16" type="noConversion"/>
  </si>
  <si>
    <t>SAWASDEE RIGEL 2505S</t>
    <phoneticPr fontId="16" type="noConversion"/>
  </si>
  <si>
    <t>KNAPC813BDK512031</t>
  </si>
  <si>
    <t>KMHJU81VBCU412603</t>
  </si>
  <si>
    <t>KMHJU81VBDU662687</t>
  </si>
  <si>
    <t>KNAKU815BBA172166</t>
  </si>
  <si>
    <t>13569-25-500146X</t>
    <phoneticPr fontId="16" type="noConversion"/>
  </si>
  <si>
    <t>KMHDG41DBDU636897</t>
  </si>
  <si>
    <t>KNAKU815BCA288800</t>
  </si>
  <si>
    <t>KNAPC813BCK160874</t>
  </si>
  <si>
    <t>KMFZCY7KBGU288091</t>
  </si>
  <si>
    <t>13569-25-500147X</t>
    <phoneticPr fontId="16" type="noConversion"/>
  </si>
  <si>
    <t>KNHMD376BDS508086</t>
  </si>
  <si>
    <t>KMHJT81VBCU305264</t>
  </si>
  <si>
    <t>KMHSH81XDBU735161</t>
  </si>
  <si>
    <t>KMHSH81UBBU751213</t>
  </si>
  <si>
    <t>SEL1886656B</t>
  </si>
  <si>
    <t>SEL1886656A</t>
    <phoneticPr fontId="16" type="noConversion"/>
  </si>
  <si>
    <t>DOC : 4/23 AM</t>
    <phoneticPr fontId="16" type="noConversion"/>
  </si>
  <si>
    <t>82대</t>
    <phoneticPr fontId="16" type="noConversion"/>
  </si>
  <si>
    <t>THAHER REDA MOUSA BADER</t>
  </si>
  <si>
    <t>HAL111937</t>
    <phoneticPr fontId="16" type="noConversion"/>
  </si>
  <si>
    <t>HAL107452</t>
    <phoneticPr fontId="16" type="noConversion"/>
  </si>
  <si>
    <t>KR0630707</t>
    <phoneticPr fontId="16" type="noConversion"/>
  </si>
  <si>
    <t>SELU4169330</t>
    <phoneticPr fontId="16" type="noConversion"/>
  </si>
  <si>
    <t>MRSU4869576</t>
    <phoneticPr fontId="16" type="noConversion"/>
  </si>
  <si>
    <t>4/22 WAYBILL</t>
    <phoneticPr fontId="16" type="noConversion"/>
  </si>
  <si>
    <t>4/22 SURRENDER</t>
    <phoneticPr fontId="16" type="noConversion"/>
  </si>
  <si>
    <t>O</t>
    <phoneticPr fontId="16" type="noConversion"/>
  </si>
  <si>
    <t>적하보험 21,490</t>
    <phoneticPr fontId="16" type="noConversion"/>
  </si>
  <si>
    <t>적하보험 25,380</t>
    <phoneticPr fontId="16" type="noConversion"/>
  </si>
  <si>
    <t>43274-25-334876X</t>
    <phoneticPr fontId="16" type="noConversion"/>
  </si>
  <si>
    <t>HLHU8441420</t>
    <phoneticPr fontId="16" type="noConversion"/>
  </si>
  <si>
    <t>체크마감 : 4/25 FULL</t>
    <phoneticPr fontId="16" type="noConversion"/>
  </si>
  <si>
    <t>MSFF25AQA40013B</t>
    <phoneticPr fontId="16" type="noConversion"/>
  </si>
  <si>
    <t>MSFF25AQA40013D</t>
    <phoneticPr fontId="16" type="noConversion"/>
  </si>
  <si>
    <t>4/23 SURRENDER</t>
    <phoneticPr fontId="16" type="noConversion"/>
  </si>
  <si>
    <t>KNALB418BLA231887</t>
  </si>
  <si>
    <t>KMHLM41ABMU239636</t>
  </si>
  <si>
    <t>KNAEP812GPK324408</t>
  </si>
  <si>
    <t>KNAG741BBLA022436</t>
  </si>
  <si>
    <t>LS 500</t>
    <phoneticPr fontId="16" type="noConversion"/>
  </si>
  <si>
    <t>프리타임 4/23 연장 승인 完</t>
    <phoneticPr fontId="16" type="noConversion"/>
  </si>
  <si>
    <t>11457-25-709095X</t>
    <phoneticPr fontId="16" type="noConversion"/>
  </si>
  <si>
    <t>MAEU252791613</t>
    <phoneticPr fontId="16" type="noConversion"/>
  </si>
  <si>
    <t>4/23 입금 完</t>
    <phoneticPr fontId="16" type="noConversion"/>
  </si>
  <si>
    <t>MSFF25AQA40012B</t>
    <phoneticPr fontId="16" type="noConversion"/>
  </si>
  <si>
    <t>TRHU5016544</t>
    <phoneticPr fontId="16" type="noConversion"/>
  </si>
  <si>
    <t>ONEYSELF60229707</t>
    <phoneticPr fontId="16" type="noConversion"/>
  </si>
  <si>
    <t>JASMINE COUNTRY GENERAL TRADING COMPANY</t>
  </si>
  <si>
    <t>4/24 입금 完</t>
    <phoneticPr fontId="16" type="noConversion"/>
  </si>
  <si>
    <t>02202503</t>
    <phoneticPr fontId="16" type="noConversion"/>
  </si>
  <si>
    <t>02202510</t>
    <phoneticPr fontId="16" type="noConversion"/>
  </si>
  <si>
    <t>02202511</t>
    <phoneticPr fontId="16" type="noConversion"/>
  </si>
  <si>
    <t>02202512</t>
    <phoneticPr fontId="16" type="noConversion"/>
  </si>
  <si>
    <t>02202513</t>
    <phoneticPr fontId="16" type="noConversion"/>
  </si>
  <si>
    <t>02202514</t>
    <phoneticPr fontId="16" type="noConversion"/>
  </si>
  <si>
    <t>02202515</t>
    <phoneticPr fontId="16" type="noConversion"/>
  </si>
  <si>
    <t>02202516</t>
    <phoneticPr fontId="16" type="noConversion"/>
  </si>
  <si>
    <t>02202517</t>
    <phoneticPr fontId="16" type="noConversion"/>
  </si>
  <si>
    <t>02202518</t>
    <phoneticPr fontId="16" type="noConversion"/>
  </si>
  <si>
    <t>R8836697</t>
  </si>
  <si>
    <t>R8836695</t>
  </si>
  <si>
    <t>R8835274</t>
  </si>
  <si>
    <t>13569-25-001453X</t>
    <phoneticPr fontId="16" type="noConversion"/>
  </si>
  <si>
    <t>GRAND CARNIVAL</t>
    <phoneticPr fontId="16" type="noConversion"/>
  </si>
  <si>
    <t>MELAD THAHER REDA BADER</t>
    <phoneticPr fontId="16" type="noConversion"/>
  </si>
  <si>
    <t>MSFF25AQA40011</t>
    <phoneticPr fontId="16" type="noConversion"/>
  </si>
  <si>
    <t>MSFF25AQA40011A</t>
    <phoneticPr fontId="16" type="noConversion"/>
  </si>
  <si>
    <t>MSFF25AQA40011B</t>
    <phoneticPr fontId="16" type="noConversion"/>
  </si>
  <si>
    <t>MSFF25AQA40013</t>
    <phoneticPr fontId="16" type="noConversion"/>
  </si>
  <si>
    <t>엠티 상차 지정일 : 4/30</t>
    <phoneticPr fontId="16" type="noConversion"/>
  </si>
  <si>
    <t>REF : 1747322018766</t>
    <phoneticPr fontId="16" type="noConversion"/>
  </si>
  <si>
    <t>REF : 1746780145433</t>
    <phoneticPr fontId="16" type="noConversion"/>
  </si>
  <si>
    <t>BKG : 253102478</t>
    <phoneticPr fontId="16" type="noConversion"/>
  </si>
  <si>
    <t>BKG : 253102584</t>
    <phoneticPr fontId="16" type="noConversion"/>
  </si>
  <si>
    <t>O</t>
    <phoneticPr fontId="16" type="noConversion"/>
  </si>
  <si>
    <t>KRAT63395</t>
  </si>
  <si>
    <t>KRAT63396</t>
  </si>
  <si>
    <t>TCNU5798162</t>
    <phoneticPr fontId="16" type="noConversion"/>
  </si>
  <si>
    <t>KMHE341CBGA246817</t>
  </si>
  <si>
    <t>44475-25-041305X</t>
    <phoneticPr fontId="16" type="noConversion"/>
  </si>
  <si>
    <t>KNAPS81ABKA544967</t>
  </si>
  <si>
    <t>HASLK01250404825</t>
    <phoneticPr fontId="16" type="noConversion"/>
  </si>
  <si>
    <t>롤오버 전1)XIN MING ZHOU 20 4462UW</t>
    <phoneticPr fontId="16" type="noConversion"/>
  </si>
  <si>
    <t>롤오버 전2)CNC BANGKOK 0XSMVS1MA</t>
    <phoneticPr fontId="16" type="noConversion"/>
  </si>
  <si>
    <t>KNCSJY76BPK754965</t>
    <phoneticPr fontId="16" type="noConversion"/>
  </si>
  <si>
    <t>INV</t>
    <phoneticPr fontId="16" type="noConversion"/>
  </si>
  <si>
    <t>4/28 SURRENDER</t>
    <phoneticPr fontId="16" type="noConversion"/>
  </si>
  <si>
    <t>4/28 운임 完</t>
    <phoneticPr fontId="16" type="noConversion"/>
  </si>
  <si>
    <t>캐리어 비용 $20/$60 추가</t>
    <phoneticPr fontId="16" type="noConversion"/>
  </si>
  <si>
    <t>CULU6018404</t>
    <phoneticPr fontId="16" type="noConversion"/>
  </si>
  <si>
    <t>O</t>
    <phoneticPr fontId="16" type="noConversion"/>
  </si>
  <si>
    <t>ONEYSELF60229706</t>
    <phoneticPr fontId="16" type="noConversion"/>
  </si>
  <si>
    <t>SIPUSKRA25001184</t>
    <phoneticPr fontId="16" type="noConversion"/>
  </si>
  <si>
    <t>HASLK01250404826</t>
    <phoneticPr fontId="16" type="noConversion"/>
  </si>
  <si>
    <t>VOLU4304330</t>
    <phoneticPr fontId="16" type="noConversion"/>
  </si>
  <si>
    <t>KNADM412BHS115449</t>
  </si>
  <si>
    <t>KNAD6814BKS221329</t>
  </si>
  <si>
    <t>KNAPS81ABGA178034</t>
  </si>
  <si>
    <t>44475-25-041310X</t>
    <phoneticPr fontId="16" type="noConversion"/>
  </si>
  <si>
    <t>13996-25-003336X</t>
    <phoneticPr fontId="16" type="noConversion"/>
  </si>
  <si>
    <t>KNALB41ABGA018502</t>
  </si>
  <si>
    <t>KNALB41ABGA041193</t>
  </si>
  <si>
    <t>KMHL6412BNA159795</t>
  </si>
  <si>
    <t>4/29 WAYBILL</t>
    <phoneticPr fontId="16" type="noConversion"/>
  </si>
  <si>
    <t>X</t>
    <phoneticPr fontId="16" type="noConversion"/>
  </si>
  <si>
    <t>면장</t>
    <phoneticPr fontId="16" type="noConversion"/>
  </si>
  <si>
    <t>이혜숙 실장님</t>
    <phoneticPr fontId="16" type="noConversion"/>
  </si>
  <si>
    <t>TS TIANJIN 25005S</t>
    <phoneticPr fontId="16" type="noConversion"/>
  </si>
  <si>
    <t>흥아</t>
    <phoneticPr fontId="16" type="noConversion"/>
  </si>
  <si>
    <t>쇼링 캐리어 포함</t>
    <phoneticPr fontId="16" type="noConversion"/>
  </si>
  <si>
    <t>BKG : HASLK01250410012</t>
    <phoneticPr fontId="16" type="noConversion"/>
  </si>
  <si>
    <t>BKG : HASLK01250410013</t>
    <phoneticPr fontId="16" type="noConversion"/>
  </si>
  <si>
    <t>BKG : HASLK01250410014</t>
    <phoneticPr fontId="16" type="noConversion"/>
  </si>
  <si>
    <t>BKG : HASLK01250410018</t>
    <phoneticPr fontId="16" type="noConversion"/>
  </si>
  <si>
    <t>부킹 컨펌</t>
    <phoneticPr fontId="16" type="noConversion"/>
  </si>
  <si>
    <t>MAERSK DAVAO 517N</t>
    <phoneticPr fontId="16" type="noConversion"/>
  </si>
  <si>
    <t>REF : 1747380338427</t>
    <phoneticPr fontId="16" type="noConversion"/>
  </si>
  <si>
    <t>엠티 상차 : 5/06</t>
    <phoneticPr fontId="16" type="noConversion"/>
  </si>
  <si>
    <t>5/07 작업</t>
    <phoneticPr fontId="16" type="noConversion"/>
  </si>
  <si>
    <t>BKG : 253295020</t>
    <phoneticPr fontId="16" type="noConversion"/>
  </si>
  <si>
    <t>선진 (단테)</t>
    <phoneticPr fontId="16" type="noConversion"/>
  </si>
  <si>
    <t>FCIU9715957</t>
    <phoneticPr fontId="16" type="noConversion"/>
  </si>
  <si>
    <t>HAL107500</t>
    <phoneticPr fontId="16" type="noConversion"/>
  </si>
  <si>
    <t>HAL107334</t>
    <phoneticPr fontId="16" type="noConversion"/>
  </si>
  <si>
    <t>4/30 WAYBILL</t>
    <phoneticPr fontId="16" type="noConversion"/>
  </si>
  <si>
    <t>KMTC TAIPEIS 2506S</t>
    <phoneticPr fontId="16" type="noConversion"/>
  </si>
  <si>
    <t>DOC : 5/12 AM</t>
    <phoneticPr fontId="16" type="noConversion"/>
  </si>
  <si>
    <t>BKG : HASLK01250410385</t>
    <phoneticPr fontId="16" type="noConversion"/>
  </si>
  <si>
    <t>BKG : HASLK01250410386</t>
    <phoneticPr fontId="16" type="noConversion"/>
  </si>
  <si>
    <t>BKG : HASLK01250410398</t>
    <phoneticPr fontId="16" type="noConversion"/>
  </si>
  <si>
    <t>KNAG541BBNA184692</t>
  </si>
  <si>
    <t>KNAG541BBNA161749</t>
  </si>
  <si>
    <t>KMHL341DBMA110393</t>
  </si>
  <si>
    <t>KNAG541BBMA104841</t>
  </si>
  <si>
    <t>KNAG741BBMA117338</t>
  </si>
  <si>
    <t>KNAG341ABLA020110</t>
  </si>
  <si>
    <t>KNAG541BBLA081602</t>
  </si>
  <si>
    <t>KMHL341DBMA127895</t>
  </si>
  <si>
    <t>롤오버 전3)CNC MARS 0XSMXS1MA</t>
    <phoneticPr fontId="16" type="noConversion"/>
  </si>
  <si>
    <t>MRN: 25DOSCK517E
CALL SIGN: BPNA5</t>
    <phoneticPr fontId="16" type="noConversion"/>
  </si>
  <si>
    <t>MRN: 25CCAS0116E
CALL SIGN: 9HA5470</t>
    <phoneticPr fontId="16" type="noConversion"/>
  </si>
  <si>
    <t>MRN: 25CCAS0126E
CALL SIGN: 9V6195</t>
    <phoneticPr fontId="16" type="noConversion"/>
  </si>
  <si>
    <t>XINMINGZHOU90 1CNP4W</t>
  </si>
  <si>
    <t>MRN: 25NBOSK502E
CALL SIGN: BOUG2</t>
    <phoneticPr fontId="16" type="noConversion"/>
  </si>
  <si>
    <t>X</t>
    <phoneticPr fontId="16" type="noConversion"/>
  </si>
  <si>
    <t>SAWASDEE ALTAIR 2505S</t>
  </si>
  <si>
    <t>DOC : 5/07 AM</t>
  </si>
  <si>
    <t>BKG : HASLK01250410451</t>
    <phoneticPr fontId="16" type="noConversion"/>
  </si>
  <si>
    <t>BKG : HASLK01250410454</t>
    <phoneticPr fontId="16" type="noConversion"/>
  </si>
  <si>
    <t>SAWASDEE ALTAIR 2505S</t>
    <phoneticPr fontId="16" type="noConversion"/>
  </si>
  <si>
    <t>HJIT 02012016</t>
    <phoneticPr fontId="16" type="noConversion"/>
  </si>
  <si>
    <t>11457-25-709806X</t>
    <phoneticPr fontId="16" type="noConversion"/>
  </si>
  <si>
    <t>11457-25-709805X</t>
    <phoneticPr fontId="16" type="noConversion"/>
  </si>
  <si>
    <t>K3</t>
    <phoneticPr fontId="16" type="noConversion"/>
  </si>
  <si>
    <t>BKG : HASLK01250410471</t>
    <phoneticPr fontId="16" type="noConversion"/>
  </si>
  <si>
    <t>BKG : HASLK01250410472</t>
    <phoneticPr fontId="16" type="noConversion"/>
  </si>
  <si>
    <t>O</t>
    <phoneticPr fontId="16" type="noConversion"/>
  </si>
  <si>
    <t>MAEU253102478</t>
    <phoneticPr fontId="16" type="noConversion"/>
  </si>
  <si>
    <t>MAEU253102584</t>
    <phoneticPr fontId="16" type="noConversion"/>
  </si>
  <si>
    <t>KMHL141EBMA136397</t>
  </si>
  <si>
    <t>KMHLL41EEMU087185</t>
  </si>
  <si>
    <t>43274-25-335559X</t>
    <phoneticPr fontId="16" type="noConversion"/>
  </si>
  <si>
    <t>KMHTE61DBCU013148</t>
    <phoneticPr fontId="16" type="noConversion"/>
  </si>
  <si>
    <t>KMHDH41DBBU159524</t>
    <phoneticPr fontId="16" type="noConversion"/>
  </si>
  <si>
    <t>12778-25-043070X</t>
    <phoneticPr fontId="16" type="noConversion"/>
  </si>
  <si>
    <t>KNAF141BELA895935</t>
    <phoneticPr fontId="16" type="noConversion"/>
  </si>
  <si>
    <t>KMHD741EELU966350</t>
    <phoneticPr fontId="16" type="noConversion"/>
  </si>
  <si>
    <t>KNAF141BEMA905545</t>
    <phoneticPr fontId="16" type="noConversion"/>
  </si>
  <si>
    <t>KMHDG41DBBU083669</t>
    <phoneticPr fontId="16" type="noConversion"/>
  </si>
  <si>
    <t>KMHD741EELU928022</t>
  </si>
  <si>
    <t>KMHD741EELU031382</t>
  </si>
  <si>
    <t>KMHLL41EEMU003607</t>
  </si>
  <si>
    <t>KMHD641EELU036843</t>
  </si>
  <si>
    <t>5/02 HBL SURRENDER</t>
  </si>
  <si>
    <t>5/02 HBL SURRENDER</t>
    <phoneticPr fontId="16" type="noConversion"/>
  </si>
  <si>
    <t>FBLU0012956</t>
  </si>
  <si>
    <t>HAL102260</t>
  </si>
  <si>
    <t>롤오버 전)MERATUS TOMINI 518S</t>
    <phoneticPr fontId="16" type="noConversion"/>
  </si>
  <si>
    <t>MAERSK DAVAO 517N</t>
    <phoneticPr fontId="16" type="noConversion"/>
  </si>
  <si>
    <t>REF : 1747727845162</t>
    <phoneticPr fontId="16" type="noConversion"/>
  </si>
  <si>
    <t>엠티 상차 지정일 : 5/06</t>
    <phoneticPr fontId="16" type="noConversion"/>
  </si>
  <si>
    <t>KMHDH41DBCU349234</t>
  </si>
  <si>
    <t>KMHD741DBGU001568</t>
  </si>
  <si>
    <t>KMHDG41DBCU303120</t>
  </si>
  <si>
    <t>KMHDG41DBDU688987</t>
  </si>
  <si>
    <t>KNAFU415BDA961279</t>
  </si>
  <si>
    <t>KMHDG41DBEU909484</t>
  </si>
  <si>
    <t>KMHDH41DBDU657980</t>
  </si>
  <si>
    <t>KMHDH41DBBU079802</t>
  </si>
  <si>
    <t>KMHDG41DBCU542335</t>
  </si>
  <si>
    <t>KMHD741DBGU082135</t>
  </si>
  <si>
    <t>XINMINGZHOU90 1CNP4W</t>
    <phoneticPr fontId="16" type="noConversion"/>
  </si>
  <si>
    <t>SEL1886656C</t>
    <phoneticPr fontId="16" type="noConversion"/>
  </si>
  <si>
    <t>BKG : 253407246</t>
    <phoneticPr fontId="16" type="noConversion"/>
  </si>
  <si>
    <t>O</t>
    <phoneticPr fontId="16" type="noConversion"/>
  </si>
  <si>
    <t>11457-25-031750X</t>
    <phoneticPr fontId="16" type="noConversion"/>
  </si>
  <si>
    <t>11457-25-031740X</t>
    <phoneticPr fontId="16" type="noConversion"/>
  </si>
  <si>
    <t>43274-25-335558X</t>
    <phoneticPr fontId="16" type="noConversion"/>
  </si>
  <si>
    <t>12778-25-043071X</t>
    <phoneticPr fontId="16" type="noConversion"/>
  </si>
  <si>
    <t>11457-25-031744X</t>
    <phoneticPr fontId="16" type="noConversion"/>
  </si>
  <si>
    <t>BMW M6</t>
  </si>
  <si>
    <t>JEEP RENEGADE</t>
  </si>
  <si>
    <t>MOHAVE</t>
  </si>
  <si>
    <t>DOC : 5/12 AM</t>
    <phoneticPr fontId="16" type="noConversion"/>
  </si>
  <si>
    <t>모선 변경료</t>
    <phoneticPr fontId="16" type="noConversion"/>
  </si>
  <si>
    <t>KR0638266</t>
    <phoneticPr fontId="16" type="noConversion"/>
  </si>
  <si>
    <t>KNAGN416BEA461519</t>
  </si>
  <si>
    <t>1FA6P8TH2H5201683</t>
  </si>
  <si>
    <t>KMJWA37JBBU276159</t>
  </si>
  <si>
    <t>11457-25-031889X</t>
    <phoneticPr fontId="16" type="noConversion"/>
  </si>
  <si>
    <t>5/02 HBL SURRENDER</t>
    <phoneticPr fontId="16" type="noConversion"/>
  </si>
  <si>
    <t>44475-25-050076X</t>
    <phoneticPr fontId="16" type="noConversion"/>
  </si>
  <si>
    <t>WBS6C9101ED385520</t>
    <phoneticPr fontId="16" type="noConversion"/>
  </si>
  <si>
    <t>4/30 HBL SURRENDER</t>
    <phoneticPr fontId="16" type="noConversion"/>
  </si>
  <si>
    <t>1C4NJCDB0MPM82580</t>
  </si>
  <si>
    <t>1GYFK63877R388854</t>
  </si>
  <si>
    <t>HASLK01250410451</t>
  </si>
  <si>
    <t>2 CNTR 1 BL</t>
    <phoneticPr fontId="16" type="noConversion"/>
  </si>
  <si>
    <t>TITANIUM CARS FZCO</t>
    <phoneticPr fontId="16" type="noConversion"/>
  </si>
  <si>
    <t>AL FARIS AL THAHBI USED CARS &amp; SPARE PARTS TR. L.L.C.SP</t>
    <phoneticPr fontId="16" type="noConversion"/>
  </si>
  <si>
    <t>계산서 : C271</t>
    <phoneticPr fontId="16" type="noConversion"/>
  </si>
  <si>
    <t>O</t>
    <phoneticPr fontId="16" type="noConversion"/>
  </si>
  <si>
    <t>프리타임 5/07 연장 요청 完</t>
  </si>
  <si>
    <t>프리타임 5/07 연장 요청 完</t>
    <phoneticPr fontId="16" type="noConversion"/>
  </si>
  <si>
    <t>HASLK01250405809</t>
    <phoneticPr fontId="16" type="noConversion"/>
  </si>
  <si>
    <t>HLHU8423920</t>
  </si>
  <si>
    <t>24627-25-103358X</t>
    <phoneticPr fontId="16" type="noConversion"/>
  </si>
  <si>
    <t>KMHL141EBNA204720</t>
  </si>
  <si>
    <t>KMHL141EBNA204930</t>
  </si>
  <si>
    <t>KMHL141EBLA049175</t>
  </si>
  <si>
    <t>KNAGN419BDA283855</t>
  </si>
  <si>
    <t>KMJWA37JBAU175470</t>
  </si>
  <si>
    <t>1G1155S38HU200387</t>
  </si>
  <si>
    <t>KNAGN41CBDA016012</t>
  </si>
  <si>
    <t>KMHDG41DBFU361576</t>
  </si>
  <si>
    <t>KLYDC487DLC013566</t>
  </si>
  <si>
    <t>KMHLM41EEMU075565</t>
  </si>
  <si>
    <t>KMHD641EELU972472</t>
  </si>
  <si>
    <t>43274-25-245856X</t>
    <phoneticPr fontId="16" type="noConversion"/>
  </si>
  <si>
    <t>43274-25-245851X</t>
    <phoneticPr fontId="16" type="noConversion"/>
  </si>
  <si>
    <t>43274-25-245859X</t>
    <phoneticPr fontId="16" type="noConversion"/>
  </si>
  <si>
    <t>43274-25-245858X</t>
    <phoneticPr fontId="16" type="noConversion"/>
  </si>
  <si>
    <t>4/30 WAYBILL</t>
    <phoneticPr fontId="16" type="noConversion"/>
  </si>
  <si>
    <t>TLLU4098653</t>
    <phoneticPr fontId="16" type="noConversion"/>
  </si>
  <si>
    <t>KR0636663</t>
    <phoneticPr fontId="16" type="noConversion"/>
  </si>
  <si>
    <t>MRSU6411221</t>
    <phoneticPr fontId="16" type="noConversion"/>
  </si>
  <si>
    <t>KR0636623</t>
    <phoneticPr fontId="16" type="noConversion"/>
  </si>
  <si>
    <t>MRKU4854418</t>
    <phoneticPr fontId="16" type="noConversion"/>
  </si>
  <si>
    <t>KR0636868</t>
    <phoneticPr fontId="16" type="noConversion"/>
  </si>
  <si>
    <t>TCKU7492670</t>
    <phoneticPr fontId="16" type="noConversion"/>
  </si>
  <si>
    <t>KR0636930</t>
    <phoneticPr fontId="16" type="noConversion"/>
  </si>
  <si>
    <t>CAAU7930590</t>
    <phoneticPr fontId="16" type="noConversion"/>
  </si>
  <si>
    <t>KR0636869</t>
    <phoneticPr fontId="16" type="noConversion"/>
  </si>
  <si>
    <t>KNAET812GLK058039</t>
  </si>
  <si>
    <t>KMHRB813ELU052447</t>
  </si>
  <si>
    <t>KMHJB81BGMU075434</t>
  </si>
  <si>
    <t>KMHJB81BGMU062781</t>
  </si>
  <si>
    <t>10484-25-055847X</t>
    <phoneticPr fontId="16" type="noConversion"/>
  </si>
  <si>
    <t>HYUNDAI VENUE</t>
  </si>
  <si>
    <t>USED TIRES</t>
    <phoneticPr fontId="16" type="noConversion"/>
  </si>
  <si>
    <t>MSFF25AQA50001</t>
    <phoneticPr fontId="16" type="noConversion"/>
  </si>
  <si>
    <t>WAN HAI 325 S046</t>
    <phoneticPr fontId="16" type="noConversion"/>
  </si>
  <si>
    <t>BKG : 005FX13012</t>
    <phoneticPr fontId="16" type="noConversion"/>
  </si>
  <si>
    <t>BKG : 005FX13013</t>
    <phoneticPr fontId="16" type="noConversion"/>
  </si>
  <si>
    <t>SEKU5718479</t>
  </si>
  <si>
    <t>BSIU8077140</t>
  </si>
  <si>
    <t>GCXU6139700</t>
    <phoneticPr fontId="16" type="noConversion"/>
  </si>
  <si>
    <t>XINMINGZHOU90 1CNP4W</t>
    <phoneticPr fontId="16" type="noConversion"/>
  </si>
  <si>
    <t>CARNIVAL</t>
    <phoneticPr fontId="16" type="noConversion"/>
  </si>
  <si>
    <t>K5</t>
    <phoneticPr fontId="16" type="noConversion"/>
  </si>
  <si>
    <t>K3</t>
    <phoneticPr fontId="16" type="noConversion"/>
  </si>
  <si>
    <t>KIA SPORTAGE</t>
    <phoneticPr fontId="16" type="noConversion"/>
  </si>
  <si>
    <t>TUCSON</t>
    <phoneticPr fontId="16" type="noConversion"/>
  </si>
  <si>
    <t>USED WHEEL TIRE 12 UNITS</t>
    <phoneticPr fontId="16" type="noConversion"/>
  </si>
  <si>
    <t>MAEU253295020</t>
    <phoneticPr fontId="16" type="noConversion"/>
  </si>
  <si>
    <t>SIPUSKRA25001185</t>
    <phoneticPr fontId="16" type="noConversion"/>
  </si>
  <si>
    <t>5/07 HBL SURRENDER</t>
  </si>
  <si>
    <t>5/07 HBL SURRENDER</t>
    <phoneticPr fontId="16" type="noConversion"/>
  </si>
  <si>
    <t>프리타임 5/07 연장 요청 完</t>
    <phoneticPr fontId="16" type="noConversion"/>
  </si>
  <si>
    <t>GRANDSTAREX</t>
    <phoneticPr fontId="16" type="noConversion"/>
  </si>
  <si>
    <t>CHEVROLET(GM) SPARK</t>
    <phoneticPr fontId="16" type="noConversion"/>
  </si>
  <si>
    <t>5/07 MBL SURRENDER</t>
  </si>
  <si>
    <t>5/07 MBL SURRENDER</t>
    <phoneticPr fontId="16" type="noConversion"/>
  </si>
  <si>
    <t>KMHS381CDKU084827</t>
  </si>
  <si>
    <t>KNAPL812GNK962893</t>
  </si>
  <si>
    <t>KNAP6815GGK069692</t>
  </si>
  <si>
    <t>KNARL81BGMA091011</t>
  </si>
  <si>
    <t>11457-25-710177X</t>
    <phoneticPr fontId="16" type="noConversion"/>
  </si>
  <si>
    <t>11457-25-710176X</t>
    <phoneticPr fontId="16" type="noConversion"/>
  </si>
  <si>
    <t>MAEU253407246</t>
    <phoneticPr fontId="16" type="noConversion"/>
  </si>
  <si>
    <t>43274-25-245923X</t>
    <phoneticPr fontId="16" type="noConversion"/>
  </si>
  <si>
    <t>KMHE341DBHA331617</t>
    <phoneticPr fontId="16" type="noConversion"/>
  </si>
  <si>
    <t>KMHF341NBJA151118</t>
    <phoneticPr fontId="16" type="noConversion"/>
  </si>
  <si>
    <t>KNAGU416BJA186202</t>
    <phoneticPr fontId="16" type="noConversion"/>
  </si>
  <si>
    <t>11457-25-032508X</t>
    <phoneticPr fontId="16" type="noConversion"/>
  </si>
  <si>
    <t>KMHLM41EEMU170803</t>
    <phoneticPr fontId="16" type="noConversion"/>
  </si>
  <si>
    <t>11457-25-032480X</t>
    <phoneticPr fontId="16" type="noConversion"/>
  </si>
  <si>
    <t>43274-25-245921X</t>
    <phoneticPr fontId="16" type="noConversion"/>
  </si>
  <si>
    <t>WHSU5798380</t>
  </si>
  <si>
    <t>WHLS558941</t>
  </si>
  <si>
    <t>WHLS558867</t>
  </si>
  <si>
    <t>43274-25-245936X</t>
    <phoneticPr fontId="16" type="noConversion"/>
  </si>
  <si>
    <t>43274-25-245857X</t>
    <phoneticPr fontId="16" type="noConversion"/>
  </si>
  <si>
    <t>KMHLL41EEMU181040</t>
  </si>
  <si>
    <t>HASLK01250406823</t>
    <phoneticPr fontId="16" type="noConversion"/>
  </si>
  <si>
    <t>HYUNDAI AVANTE</t>
    <phoneticPr fontId="16" type="noConversion"/>
  </si>
  <si>
    <t>TCNU5171038</t>
    <phoneticPr fontId="16" type="noConversion"/>
  </si>
  <si>
    <t>프리타임 5/08 연장 승인 完</t>
    <phoneticPr fontId="16" type="noConversion"/>
  </si>
  <si>
    <t>HASLK01250410451</t>
    <phoneticPr fontId="16" type="noConversion"/>
  </si>
  <si>
    <t>SKHU6480322</t>
    <phoneticPr fontId="16" type="noConversion"/>
  </si>
  <si>
    <t>HAL114782</t>
    <phoneticPr fontId="16" type="noConversion"/>
  </si>
  <si>
    <t>SKHU9543390</t>
    <phoneticPr fontId="16" type="noConversion"/>
  </si>
  <si>
    <t>HAL112224</t>
    <phoneticPr fontId="16" type="noConversion"/>
  </si>
  <si>
    <t>적하보험 21600</t>
    <phoneticPr fontId="16" type="noConversion"/>
  </si>
  <si>
    <t>KMHLL41EEMU179960</t>
    <phoneticPr fontId="16" type="noConversion"/>
  </si>
  <si>
    <t>KNAMB81ABLS651367</t>
    <phoneticPr fontId="16" type="noConversion"/>
  </si>
  <si>
    <t>KNAG241ABMA107443</t>
    <phoneticPr fontId="16" type="noConversion"/>
  </si>
  <si>
    <t>KMHF141DBLA360338</t>
    <phoneticPr fontId="16" type="noConversion"/>
  </si>
  <si>
    <t>12778-25-050230X</t>
    <phoneticPr fontId="16" type="noConversion"/>
  </si>
  <si>
    <t>KMHF141DBMA429218</t>
    <phoneticPr fontId="16" type="noConversion"/>
  </si>
  <si>
    <t>KNAG241ABMA134555</t>
    <phoneticPr fontId="16" type="noConversion"/>
  </si>
  <si>
    <t>KNAG241ABMA137134</t>
    <phoneticPr fontId="16" type="noConversion"/>
  </si>
  <si>
    <t>KNAG241ABMA141778</t>
    <phoneticPr fontId="16" type="noConversion"/>
  </si>
  <si>
    <t>12778-25-050232X</t>
    <phoneticPr fontId="16" type="noConversion"/>
  </si>
  <si>
    <t>KNAMB81ABLS650494</t>
    <phoneticPr fontId="16" type="noConversion"/>
  </si>
  <si>
    <t>KMHL141EBLA002569</t>
    <phoneticPr fontId="16" type="noConversion"/>
  </si>
  <si>
    <t>KNAF241BEMA907445</t>
    <phoneticPr fontId="16" type="noConversion"/>
  </si>
  <si>
    <t>KNAG241ABMA130506</t>
    <phoneticPr fontId="16" type="noConversion"/>
  </si>
  <si>
    <t>12778-25-050227X</t>
    <phoneticPr fontId="16" type="noConversion"/>
  </si>
  <si>
    <t>HMM AQUAMARINE 006W</t>
    <phoneticPr fontId="16" type="noConversion"/>
  </si>
  <si>
    <t>5/13 작업</t>
    <phoneticPr fontId="16" type="noConversion"/>
  </si>
  <si>
    <t>BKG : SELF78175900</t>
    <phoneticPr fontId="16" type="noConversion"/>
  </si>
  <si>
    <t>BKG : SELF78175901</t>
    <phoneticPr fontId="16" type="noConversion"/>
  </si>
  <si>
    <t>BKG : SELF78175902</t>
    <phoneticPr fontId="16" type="noConversion"/>
  </si>
  <si>
    <t>O</t>
    <phoneticPr fontId="16" type="noConversion"/>
  </si>
  <si>
    <t>프리타임 5/08 연장 승인 完</t>
    <phoneticPr fontId="16" type="noConversion"/>
  </si>
  <si>
    <t>HASLK01250410012</t>
    <phoneticPr fontId="16" type="noConversion"/>
  </si>
  <si>
    <t>HLHU8376705</t>
    <phoneticPr fontId="16" type="noConversion"/>
  </si>
  <si>
    <t>쇼링비 : 41만원</t>
    <phoneticPr fontId="16" type="noConversion"/>
  </si>
  <si>
    <t>5/08 HBL SURRENDER</t>
    <phoneticPr fontId="16" type="noConversion"/>
  </si>
  <si>
    <t>CHEVROLET IMPALA</t>
    <phoneticPr fontId="16" type="noConversion"/>
  </si>
  <si>
    <t>5/08 MBL SURRENDER</t>
    <phoneticPr fontId="16" type="noConversion"/>
  </si>
  <si>
    <t>5/08 WAYBILL</t>
    <phoneticPr fontId="16" type="noConversion"/>
  </si>
  <si>
    <t>HASLK01250406826</t>
    <phoneticPr fontId="16" type="noConversion"/>
  </si>
  <si>
    <t>HASLK01250410472</t>
    <phoneticPr fontId="16" type="noConversion"/>
  </si>
  <si>
    <t>KNAKN814DMA225167</t>
    <phoneticPr fontId="16" type="noConversion"/>
  </si>
  <si>
    <t>MSNU5426621</t>
    <phoneticPr fontId="16" type="noConversion"/>
  </si>
  <si>
    <t>5/09 HBL SURRENDER</t>
    <phoneticPr fontId="16" type="noConversion"/>
  </si>
  <si>
    <t>5/09 MBL SURRENDER</t>
    <phoneticPr fontId="16" type="noConversion"/>
  </si>
  <si>
    <t>REF : 1748557333539</t>
    <phoneticPr fontId="16" type="noConversion"/>
  </si>
  <si>
    <t>BKG : 253706865</t>
    <phoneticPr fontId="16" type="noConversion"/>
  </si>
  <si>
    <t>MAERSK VILNIUS 521N</t>
    <phoneticPr fontId="16" type="noConversion"/>
  </si>
  <si>
    <t>엠티 상차 지정일 : 5/13</t>
    <phoneticPr fontId="16" type="noConversion"/>
  </si>
  <si>
    <t>O</t>
    <phoneticPr fontId="16" type="noConversion"/>
  </si>
  <si>
    <t>5/12 HBL SURRENDER</t>
    <phoneticPr fontId="16" type="noConversion"/>
  </si>
  <si>
    <t>11457-25-031955X</t>
    <phoneticPr fontId="16" type="noConversion"/>
  </si>
  <si>
    <t>11457-25-033183X</t>
    <phoneticPr fontId="16" type="noConversion"/>
  </si>
  <si>
    <t>프리타임 5/12 연장 요청 完</t>
    <phoneticPr fontId="16" type="noConversion"/>
  </si>
  <si>
    <t>O</t>
    <phoneticPr fontId="16" type="noConversion"/>
  </si>
  <si>
    <t>HASLK01250410386</t>
    <phoneticPr fontId="16" type="noConversion"/>
  </si>
  <si>
    <t>K5</t>
    <phoneticPr fontId="16" type="noConversion"/>
  </si>
  <si>
    <t>HASLK01250410385</t>
    <phoneticPr fontId="16" type="noConversion"/>
  </si>
  <si>
    <t>HASLK01250410398</t>
    <phoneticPr fontId="16" type="noConversion"/>
  </si>
  <si>
    <t>HASLK01250410012</t>
  </si>
  <si>
    <t>MSC ALABAMA III HW520A</t>
    <phoneticPr fontId="16" type="noConversion"/>
  </si>
  <si>
    <t>5/15 작업</t>
    <phoneticPr fontId="16" type="noConversion"/>
  </si>
  <si>
    <t>KRAT34434</t>
  </si>
  <si>
    <t>5/12 WAYBILL</t>
    <phoneticPr fontId="16" type="noConversion"/>
  </si>
  <si>
    <t>5/12 MBL SURRENDER</t>
    <phoneticPr fontId="16" type="noConversion"/>
  </si>
  <si>
    <t>SAWASDEE XIAMEN 2505S</t>
    <phoneticPr fontId="16" type="noConversion"/>
  </si>
  <si>
    <t>BKG : HASLK01250502492</t>
    <phoneticPr fontId="16" type="noConversion"/>
  </si>
  <si>
    <t>BKG : HASLK01250502627</t>
    <phoneticPr fontId="16" type="noConversion"/>
  </si>
  <si>
    <t>엠티 상차 지정일 : 5/21</t>
    <phoneticPr fontId="16" type="noConversion"/>
  </si>
  <si>
    <t>REF : 1747358676972</t>
    <phoneticPr fontId="16" type="noConversion"/>
  </si>
  <si>
    <t>REF : 1747638413632</t>
    <phoneticPr fontId="16" type="noConversion"/>
  </si>
  <si>
    <t>REF : 1748819492437</t>
    <phoneticPr fontId="16" type="noConversion"/>
  </si>
  <si>
    <t>BKG : 253762806</t>
    <phoneticPr fontId="16" type="noConversion"/>
  </si>
  <si>
    <t>BKG : 253762850</t>
    <phoneticPr fontId="16" type="noConversion"/>
  </si>
  <si>
    <t>BKG : 253762879</t>
    <phoneticPr fontId="16" type="noConversion"/>
  </si>
  <si>
    <t>DOC : 5/20 AM</t>
    <phoneticPr fontId="16" type="noConversion"/>
  </si>
  <si>
    <t>5/13 작업</t>
    <phoneticPr fontId="16" type="noConversion"/>
  </si>
  <si>
    <t>KMHLC41UBDU024637</t>
  </si>
  <si>
    <t>13569-25-001695X</t>
    <phoneticPr fontId="16" type="noConversion"/>
  </si>
  <si>
    <t>005FX13012</t>
  </si>
  <si>
    <t>GRAND CARNIVAL</t>
  </si>
  <si>
    <t>KMFZCX7KADU956977</t>
  </si>
  <si>
    <t>KMFZCZ7KAGU293361</t>
  </si>
  <si>
    <t>KNHMD376BCS506347</t>
  </si>
  <si>
    <t>적하보험31650</t>
    <phoneticPr fontId="16" type="noConversion"/>
  </si>
  <si>
    <t>적하보험 34610</t>
    <phoneticPr fontId="16" type="noConversion"/>
  </si>
  <si>
    <t>적하보험 35360</t>
    <phoneticPr fontId="16" type="noConversion"/>
  </si>
  <si>
    <t>005FX13013</t>
    <phoneticPr fontId="16" type="noConversion"/>
  </si>
  <si>
    <t>KMHSW81UBJU771191</t>
  </si>
  <si>
    <t>13569-25-801645X</t>
    <phoneticPr fontId="16" type="noConversion"/>
  </si>
  <si>
    <t>KNAPH81ABFA114154</t>
  </si>
  <si>
    <t>프리타임 5/12 연장 승인 完</t>
    <phoneticPr fontId="16" type="noConversion"/>
  </si>
  <si>
    <t>HAL112202</t>
    <phoneticPr fontId="16" type="noConversion"/>
  </si>
  <si>
    <t>AMG GT S</t>
  </si>
  <si>
    <t>WDDYJ7JA2GA006540</t>
  </si>
  <si>
    <t>BKG : 096KR0986736</t>
    <phoneticPr fontId="16" type="noConversion"/>
  </si>
  <si>
    <t>BKG : HASLK01250502877</t>
    <phoneticPr fontId="16" type="noConversion"/>
  </si>
  <si>
    <t>HJIT 02012016</t>
    <phoneticPr fontId="16" type="noConversion"/>
  </si>
  <si>
    <t>SAWASDEE XIAMEN 2505S</t>
  </si>
  <si>
    <t>딜레이 전1)SAWASDEE ALTAIR 2505S</t>
    <phoneticPr fontId="16" type="noConversion"/>
  </si>
  <si>
    <t>딜레이 전2)KMTC TAIPEIS 2506S</t>
    <phoneticPr fontId="16" type="noConversion"/>
  </si>
  <si>
    <t>MCLAREN 650S</t>
  </si>
  <si>
    <t>KNAFJ412BGA947691</t>
  </si>
  <si>
    <t>KNABD511BGT321949</t>
  </si>
  <si>
    <t>KMHD741DBHU374514</t>
  </si>
  <si>
    <t>KNAG341JBPA034572</t>
  </si>
  <si>
    <t>HYBRID</t>
    <phoneticPr fontId="16" type="noConversion"/>
  </si>
  <si>
    <t>KNAPK81BBKA476661</t>
  </si>
  <si>
    <t>KMHF141RBHA021564</t>
  </si>
  <si>
    <t>KNAFJ412BGA950059</t>
  </si>
  <si>
    <t>KMHD641DBJU691217</t>
  </si>
  <si>
    <t>KMHSW81UBGU701604</t>
  </si>
  <si>
    <t>KNARK81BGMA053858</t>
  </si>
  <si>
    <t>KMHFF41RBHA566139</t>
  </si>
  <si>
    <t>WDDHF0AB3GB314490</t>
  </si>
  <si>
    <t>O</t>
    <phoneticPr fontId="16" type="noConversion"/>
  </si>
  <si>
    <t>MSFF25AQA50002</t>
    <phoneticPr fontId="16" type="noConversion"/>
  </si>
  <si>
    <t>I40 SALOON</t>
  </si>
  <si>
    <t>KMHLE41DBCU005569</t>
  </si>
  <si>
    <t>MRN: 25WHLUXS14E</t>
    <phoneticPr fontId="16" type="noConversion"/>
  </si>
  <si>
    <t>CALL SIGN: 9V6494</t>
    <phoneticPr fontId="16" type="noConversion"/>
  </si>
  <si>
    <t>43174-25-103924X</t>
    <phoneticPr fontId="16" type="noConversion"/>
  </si>
  <si>
    <t>체크마감 : 5/19 FULL</t>
    <phoneticPr fontId="16" type="noConversion"/>
  </si>
  <si>
    <t>43274-25-505868X</t>
    <phoneticPr fontId="16" type="noConversion"/>
  </si>
  <si>
    <t>10484-25-058741X</t>
    <phoneticPr fontId="16" type="noConversion"/>
  </si>
  <si>
    <t>43274-25-505878X</t>
    <phoneticPr fontId="16" type="noConversion"/>
  </si>
  <si>
    <t>5/13 WAYBILL</t>
    <phoneticPr fontId="16" type="noConversion"/>
  </si>
  <si>
    <t>44475-25-050566X</t>
    <phoneticPr fontId="16" type="noConversion"/>
  </si>
  <si>
    <t>44475-25-050591X</t>
    <phoneticPr fontId="16" type="noConversion"/>
  </si>
  <si>
    <t>A38980</t>
    <phoneticPr fontId="16" type="noConversion"/>
  </si>
  <si>
    <t>44475-25-050543X</t>
    <phoneticPr fontId="16" type="noConversion"/>
  </si>
  <si>
    <t>O</t>
    <phoneticPr fontId="16" type="noConversion"/>
  </si>
  <si>
    <t>NYKU4951389</t>
    <phoneticPr fontId="16" type="noConversion"/>
  </si>
  <si>
    <t>KR0630517</t>
    <phoneticPr fontId="16" type="noConversion"/>
  </si>
  <si>
    <t>SKHU8424631</t>
    <phoneticPr fontId="16" type="noConversion"/>
  </si>
  <si>
    <t>GCXU5067102</t>
    <phoneticPr fontId="16" type="noConversion"/>
  </si>
  <si>
    <t>HAL109523</t>
    <phoneticPr fontId="16" type="noConversion"/>
  </si>
  <si>
    <t>HAL111577</t>
    <phoneticPr fontId="16" type="noConversion"/>
  </si>
  <si>
    <t>HAL111622</t>
    <phoneticPr fontId="16" type="noConversion"/>
  </si>
  <si>
    <t>MRSU6910977</t>
    <phoneticPr fontId="16" type="noConversion"/>
  </si>
  <si>
    <t>MRKU3456852</t>
    <phoneticPr fontId="16" type="noConversion"/>
  </si>
  <si>
    <t>KR0638224</t>
    <phoneticPr fontId="16" type="noConversion"/>
  </si>
  <si>
    <t>TEMU8386810</t>
    <phoneticPr fontId="16" type="noConversion"/>
  </si>
  <si>
    <t>KR0638569</t>
    <phoneticPr fontId="16" type="noConversion"/>
  </si>
  <si>
    <t>K5</t>
    <phoneticPr fontId="16" type="noConversion"/>
  </si>
  <si>
    <t>5/14 WAYBILL</t>
    <phoneticPr fontId="16" type="noConversion"/>
  </si>
  <si>
    <t>5/14 WAYBILL CANCEL</t>
    <phoneticPr fontId="16" type="noConversion"/>
  </si>
  <si>
    <t>5/14 OBL</t>
    <phoneticPr fontId="16" type="noConversion"/>
  </si>
  <si>
    <t>WHSU5044498</t>
  </si>
  <si>
    <t>KMHSW81UBDU061823</t>
    <phoneticPr fontId="16" type="noConversion"/>
  </si>
  <si>
    <t>KNARL81BGMA096963</t>
  </si>
  <si>
    <t>KNAPG81BDJA421829</t>
  </si>
  <si>
    <t>W1K3G5BBXMJ277376</t>
  </si>
  <si>
    <t>KMHS281HHMU369801</t>
  </si>
  <si>
    <t>BENZ A CLASS</t>
  </si>
  <si>
    <t>11457-25-710926X</t>
    <phoneticPr fontId="16" type="noConversion"/>
  </si>
  <si>
    <t>11457-25-710927X</t>
    <phoneticPr fontId="16" type="noConversion"/>
  </si>
  <si>
    <t>MAEU253706865</t>
    <phoneticPr fontId="16" type="noConversion"/>
  </si>
  <si>
    <t>43274-25-336053X</t>
    <phoneticPr fontId="16" type="noConversion"/>
  </si>
  <si>
    <t>KNAF141BEMA917939</t>
  </si>
  <si>
    <t>KNAG141ABLA026166</t>
  </si>
  <si>
    <t>KLAGA692DDB064457</t>
  </si>
  <si>
    <t>S500 CGI 4MATIC L</t>
  </si>
  <si>
    <t>WDDNG9EB8CA464173</t>
  </si>
  <si>
    <t>12778-25-051054X</t>
    <phoneticPr fontId="16" type="noConversion"/>
  </si>
  <si>
    <t>O</t>
    <phoneticPr fontId="16" type="noConversion"/>
  </si>
  <si>
    <t>프리타임 5/14 연장 요청 完</t>
    <phoneticPr fontId="16" type="noConversion"/>
  </si>
  <si>
    <t>HASLK01250502877</t>
    <phoneticPr fontId="16" type="noConversion"/>
  </si>
  <si>
    <t>FCIU8348456</t>
  </si>
  <si>
    <t>SKHU9007139</t>
    <phoneticPr fontId="16" type="noConversion"/>
  </si>
  <si>
    <t>HASLK01250410471</t>
    <phoneticPr fontId="16" type="noConversion"/>
  </si>
  <si>
    <t>적하보험 21440</t>
    <phoneticPr fontId="16" type="noConversion"/>
  </si>
  <si>
    <t>KMHJB81CBMU016317</t>
    <phoneticPr fontId="16" type="noConversion"/>
  </si>
  <si>
    <t>KLYDC487DLC014129</t>
    <phoneticPr fontId="16" type="noConversion"/>
  </si>
  <si>
    <t>43274-25-246406X</t>
    <phoneticPr fontId="16" type="noConversion"/>
  </si>
  <si>
    <t>KMHD741EELU965383</t>
    <phoneticPr fontId="16" type="noConversion"/>
  </si>
  <si>
    <t>SAWASDEE RIGEL 2506S</t>
    <phoneticPr fontId="16" type="noConversion"/>
  </si>
  <si>
    <t>BKG : HASLK01250504291</t>
    <phoneticPr fontId="16" type="noConversion"/>
  </si>
  <si>
    <t>BKG : HASLK01250504294</t>
    <phoneticPr fontId="16" type="noConversion"/>
  </si>
  <si>
    <t>BKG : HASLK01250504296</t>
    <phoneticPr fontId="16" type="noConversion"/>
  </si>
  <si>
    <t>BKG : HASLK01250504298</t>
    <phoneticPr fontId="16" type="noConversion"/>
  </si>
  <si>
    <t>BKG : HASLK01250504300</t>
    <phoneticPr fontId="16" type="noConversion"/>
  </si>
  <si>
    <t>BKG : HASLK01250504301</t>
    <phoneticPr fontId="16" type="noConversion"/>
  </si>
  <si>
    <t>11457-25-711018X</t>
    <phoneticPr fontId="16" type="noConversion"/>
  </si>
  <si>
    <t>11457-25-711052X</t>
    <phoneticPr fontId="16" type="noConversion"/>
  </si>
  <si>
    <t>SBM11FAB3FW005355</t>
    <phoneticPr fontId="16" type="noConversion"/>
  </si>
  <si>
    <t>O</t>
    <phoneticPr fontId="16" type="noConversion"/>
  </si>
  <si>
    <t>5/15 WAYBILL</t>
    <phoneticPr fontId="16" type="noConversion"/>
  </si>
  <si>
    <t>KMHEC41MBBA294800</t>
    <phoneticPr fontId="16" type="noConversion"/>
  </si>
  <si>
    <t>REF : 1747715020940</t>
    <phoneticPr fontId="16" type="noConversion"/>
  </si>
  <si>
    <t>5/22 작업</t>
    <phoneticPr fontId="16" type="noConversion"/>
  </si>
  <si>
    <t>BKG : 253955837</t>
    <phoneticPr fontId="16" type="noConversion"/>
  </si>
  <si>
    <t>프리타임 5/15 연장 승인 完</t>
    <phoneticPr fontId="16" type="noConversion"/>
  </si>
  <si>
    <t>BKG : HASLK01250408779</t>
    <phoneticPr fontId="16" type="noConversion"/>
  </si>
  <si>
    <t>DOC : 5/26 AM</t>
    <phoneticPr fontId="16" type="noConversion"/>
  </si>
  <si>
    <t>BKG : HASLK01250408780</t>
    <phoneticPr fontId="16" type="noConversion"/>
  </si>
  <si>
    <t>BKG : HASLK01250408781</t>
    <phoneticPr fontId="16" type="noConversion"/>
  </si>
  <si>
    <t>BKG : HASLK01250403828</t>
    <phoneticPr fontId="16" type="noConversion"/>
  </si>
  <si>
    <t>BKG : HASLK01250403829</t>
    <phoneticPr fontId="16" type="noConversion"/>
  </si>
  <si>
    <t>BKG : HASLK01250402799</t>
    <phoneticPr fontId="16" type="noConversion"/>
  </si>
  <si>
    <t>BKG : HASLK01250504715</t>
    <phoneticPr fontId="16" type="noConversion"/>
  </si>
  <si>
    <t>KAI QIANG 189 V.2053</t>
  </si>
  <si>
    <t>SAWASDEE RIGEL 2506S</t>
  </si>
  <si>
    <t>프로 / 동화</t>
  </si>
  <si>
    <t>5/19~20 작업</t>
    <phoneticPr fontId="16" type="noConversion"/>
  </si>
  <si>
    <t>5/16 작업</t>
    <phoneticPr fontId="16" type="noConversion"/>
  </si>
  <si>
    <t>HAL117607</t>
  </si>
  <si>
    <t>KMHF141DBLA310512</t>
    <phoneticPr fontId="16" type="noConversion"/>
  </si>
  <si>
    <t>HASLK01250502492</t>
  </si>
  <si>
    <t>BKG : SELF69854603</t>
    <phoneticPr fontId="16" type="noConversion"/>
  </si>
  <si>
    <t>BKG : SELF69854604</t>
    <phoneticPr fontId="16" type="noConversion"/>
  </si>
  <si>
    <t>O</t>
    <phoneticPr fontId="16" type="noConversion"/>
  </si>
  <si>
    <t>MEDUK4962024</t>
    <phoneticPr fontId="16" type="noConversion"/>
  </si>
  <si>
    <t>HAL110356</t>
  </si>
  <si>
    <t>MV MAO HONG V.2504</t>
  </si>
  <si>
    <t>CIG / GOLDWAVE</t>
    <phoneticPr fontId="16" type="noConversion"/>
  </si>
  <si>
    <t>4대</t>
    <phoneticPr fontId="16" type="noConversion"/>
  </si>
  <si>
    <t>CIGSINAQ2504GW52</t>
  </si>
  <si>
    <t>GENESIS G70</t>
  </si>
  <si>
    <t>WAUZZZ4M8MD009717</t>
  </si>
  <si>
    <t>KNAG2412BLA029967</t>
  </si>
  <si>
    <t>WDDZF4JB0HA016837</t>
  </si>
  <si>
    <t>KMTG341ADLU059142</t>
  </si>
  <si>
    <t>43274-25-246541X</t>
    <phoneticPr fontId="16" type="noConversion"/>
  </si>
  <si>
    <t>43274-25-246412X</t>
    <phoneticPr fontId="16" type="noConversion"/>
  </si>
  <si>
    <t>ISARA BHUM 2519W</t>
    <phoneticPr fontId="16" type="noConversion"/>
  </si>
  <si>
    <t>5/20~21 작업</t>
    <phoneticPr fontId="16" type="noConversion"/>
  </si>
  <si>
    <t>BKG : HASLK01250505478</t>
    <phoneticPr fontId="16" type="noConversion"/>
  </si>
  <si>
    <t>KNAGU416BJA231944</t>
    <phoneticPr fontId="16" type="noConversion"/>
  </si>
  <si>
    <t>11457-25-711550X</t>
    <phoneticPr fontId="16" type="noConversion"/>
  </si>
  <si>
    <t>KMHLR41EEMU158593</t>
    <phoneticPr fontId="16" type="noConversion"/>
  </si>
  <si>
    <t>43274-25-246606X</t>
    <phoneticPr fontId="16" type="noConversion"/>
  </si>
  <si>
    <t>KMHTC61DBCU001664</t>
    <phoneticPr fontId="16" type="noConversion"/>
  </si>
  <si>
    <t>43274-25-246409X</t>
    <phoneticPr fontId="16" type="noConversion"/>
  </si>
  <si>
    <t>O</t>
    <phoneticPr fontId="16" type="noConversion"/>
  </si>
  <si>
    <t>프리타임 5/20 연장 요청 完</t>
    <phoneticPr fontId="16" type="noConversion"/>
  </si>
  <si>
    <t>4 CNTR 1 BL</t>
    <phoneticPr fontId="16" type="noConversion"/>
  </si>
  <si>
    <t>2 CNTR 1 BL</t>
    <phoneticPr fontId="16" type="noConversion"/>
  </si>
  <si>
    <t>E1 02012007</t>
    <phoneticPr fontId="16" type="noConversion"/>
  </si>
  <si>
    <t>300C</t>
  </si>
  <si>
    <t>1FMSK8FH9LGB78639</t>
  </si>
  <si>
    <t>1FMSK8FH5LGB78699</t>
  </si>
  <si>
    <t>KMHR581EBPU620283</t>
  </si>
  <si>
    <t>KMJWA37JBBU381859</t>
  </si>
  <si>
    <t>KMHWH81KBJU975492</t>
  </si>
  <si>
    <t>KMFWBX7KBKU092190</t>
  </si>
  <si>
    <t>KMHDG41DBFU306274</t>
  </si>
  <si>
    <t>KMHDU41BBAU850509</t>
  </si>
  <si>
    <t>KMHDU41BBAU029104</t>
  </si>
  <si>
    <t>KMHDG41DBDU826622</t>
  </si>
  <si>
    <t>KNABE511BGT425000</t>
  </si>
  <si>
    <t>2C3CCACG2EH318244</t>
  </si>
  <si>
    <t>1FM5K8F80FGB05094</t>
  </si>
  <si>
    <t>1N4AA6AP0HC372082</t>
  </si>
  <si>
    <t>1G1155S36GU136834</t>
  </si>
  <si>
    <t>LEXUS LS430</t>
  </si>
  <si>
    <t>1G1135SA0JU102271</t>
  </si>
  <si>
    <t>1G1155SA6GU128232</t>
  </si>
  <si>
    <t>W1N4M5BB7MW088655</t>
  </si>
  <si>
    <t>JTHBN30F810037975</t>
  </si>
  <si>
    <t>KMFZCZ78BRU157435</t>
  </si>
  <si>
    <t>WVWZZZBU0RM086840</t>
  </si>
  <si>
    <t>KNCSJY78BRK794906</t>
  </si>
  <si>
    <t>KNCSJZ76BPK709859</t>
  </si>
  <si>
    <t>BENZ AMG GLB35</t>
  </si>
  <si>
    <t>KNAMB81ABLS625504</t>
  </si>
  <si>
    <t>KLAZA69XDMB376428</t>
  </si>
  <si>
    <t>KMHLL41EEMU204678</t>
  </si>
  <si>
    <t>KNAEP812GNK213029</t>
  </si>
  <si>
    <t>KMHS581LHMU360257</t>
  </si>
  <si>
    <t>KNAPL812GNK964846</t>
  </si>
  <si>
    <t>KMHLL41EENU316680</t>
  </si>
  <si>
    <t>KNAG241ABNA171960</t>
  </si>
  <si>
    <t>KMHS281HGMU369368</t>
  </si>
  <si>
    <t>KMHF341DBNA450476</t>
  </si>
  <si>
    <t>KNAG141ABLA080584</t>
  </si>
  <si>
    <t>KMHF141DBMA434023</t>
  </si>
  <si>
    <t>KNANB81BBMS083757</t>
  </si>
  <si>
    <t>KMHF141DBMA443219</t>
  </si>
  <si>
    <t>KMHLM41EEPU351352</t>
  </si>
  <si>
    <t>KMHLM41EEMU182177</t>
  </si>
  <si>
    <t>KNANB81BBMS015089</t>
  </si>
  <si>
    <t>KNAF141BELA895446</t>
  </si>
  <si>
    <t>KMHLL41EEMU183967</t>
  </si>
  <si>
    <t>KMHLL41EEMU235420</t>
  </si>
  <si>
    <t>KMHR281ABLU151199</t>
  </si>
  <si>
    <t>KMHLL41EENU256434</t>
  </si>
  <si>
    <t>KMHDG41DBCU532434</t>
  </si>
  <si>
    <t>KMHLM41EEMU202918</t>
  </si>
  <si>
    <t>43274-25-246642X</t>
    <phoneticPr fontId="16" type="noConversion"/>
  </si>
  <si>
    <t>KMHS281BBLU284309</t>
  </si>
  <si>
    <t>KNAPU81BGNK057396</t>
  </si>
  <si>
    <t>KMHLM41EENU288825</t>
  </si>
  <si>
    <t>KMHF141DBMA428124</t>
  </si>
  <si>
    <t>HASLK01250504291</t>
  </si>
  <si>
    <t>5/20 WAYBILL</t>
    <phoneticPr fontId="16" type="noConversion"/>
  </si>
  <si>
    <t>44475-25-051006X</t>
    <phoneticPr fontId="16" type="noConversion"/>
  </si>
  <si>
    <t>KNAPK81ABHA299988</t>
  </si>
  <si>
    <t>KMHSW81UBJU771115</t>
  </si>
  <si>
    <t>KMHL241EBLA056499</t>
  </si>
  <si>
    <t>KMHCU41EBGU100894</t>
  </si>
  <si>
    <t>항차 변경 전) MAERSK VILNIUS 522S</t>
    <phoneticPr fontId="16" type="noConversion"/>
  </si>
  <si>
    <t>MAERSK VILNIUS 523N</t>
    <phoneticPr fontId="16" type="noConversion"/>
  </si>
  <si>
    <t>7 CNTR 1 BL</t>
    <phoneticPr fontId="16" type="noConversion"/>
  </si>
  <si>
    <t>HASLK01250408780</t>
  </si>
  <si>
    <t>11457-25-036408X</t>
    <phoneticPr fontId="16" type="noConversion"/>
  </si>
  <si>
    <t>11457-25-036414X</t>
    <phoneticPr fontId="16" type="noConversion"/>
  </si>
  <si>
    <t>11457-25-036400X</t>
    <phoneticPr fontId="16" type="noConversion"/>
  </si>
  <si>
    <t>11457-25-036405X</t>
    <phoneticPr fontId="16" type="noConversion"/>
  </si>
  <si>
    <t>11457-25-036409X</t>
    <phoneticPr fontId="16" type="noConversion"/>
  </si>
  <si>
    <t>11457-25-036418X</t>
    <phoneticPr fontId="16" type="noConversion"/>
  </si>
  <si>
    <t>11457-25-036410X</t>
    <phoneticPr fontId="16" type="noConversion"/>
  </si>
  <si>
    <t>O</t>
    <phoneticPr fontId="16" type="noConversion"/>
  </si>
  <si>
    <t>43274-25-246632X</t>
    <phoneticPr fontId="16" type="noConversion"/>
  </si>
  <si>
    <t>43274-25-246636X</t>
    <phoneticPr fontId="16" type="noConversion"/>
  </si>
  <si>
    <t>43274-25-246633X</t>
    <phoneticPr fontId="16" type="noConversion"/>
  </si>
  <si>
    <t>43274-25-246637X</t>
    <phoneticPr fontId="16" type="noConversion"/>
  </si>
  <si>
    <t>43274-25-246639X</t>
    <phoneticPr fontId="16" type="noConversion"/>
  </si>
  <si>
    <t>43274-25-246641X</t>
    <phoneticPr fontId="16" type="noConversion"/>
  </si>
  <si>
    <t>프리타임 5/21 연장 요청 完</t>
    <phoneticPr fontId="16" type="noConversion"/>
  </si>
  <si>
    <t>HASLK01250504291</t>
    <phoneticPr fontId="16" type="noConversion"/>
  </si>
  <si>
    <t>KMHR381ADMU276033</t>
  </si>
  <si>
    <t>KNAB1918BNT866439</t>
  </si>
  <si>
    <t>KMHR381ABMU275503</t>
  </si>
  <si>
    <t>KNAFK412BGA654878</t>
  </si>
  <si>
    <t>SKHU6436783</t>
    <phoneticPr fontId="16" type="noConversion"/>
  </si>
  <si>
    <t>HAL111827</t>
    <phoneticPr fontId="16" type="noConversion"/>
  </si>
  <si>
    <t>GCXU6301067</t>
    <phoneticPr fontId="16" type="noConversion"/>
  </si>
  <si>
    <t>HAL114766</t>
    <phoneticPr fontId="16" type="noConversion"/>
  </si>
  <si>
    <t>SEGU4072142</t>
    <phoneticPr fontId="16" type="noConversion"/>
  </si>
  <si>
    <t>HAL114982</t>
    <phoneticPr fontId="16" type="noConversion"/>
  </si>
  <si>
    <t>HAL114864</t>
    <phoneticPr fontId="16" type="noConversion"/>
  </si>
  <si>
    <t>SKHU6326030</t>
    <phoneticPr fontId="16" type="noConversion"/>
  </si>
  <si>
    <t>HAL112140</t>
    <phoneticPr fontId="16" type="noConversion"/>
  </si>
  <si>
    <t>TCLU8267748</t>
    <phoneticPr fontId="16" type="noConversion"/>
  </si>
  <si>
    <t>HAL112076</t>
    <phoneticPr fontId="16" type="noConversion"/>
  </si>
  <si>
    <t>FCIU9715880</t>
    <phoneticPr fontId="16" type="noConversion"/>
  </si>
  <si>
    <t>HAL114796</t>
    <phoneticPr fontId="16" type="noConversion"/>
  </si>
  <si>
    <t>11457-25-711712X</t>
    <phoneticPr fontId="16" type="noConversion"/>
  </si>
  <si>
    <t>5/21 WAYBILL</t>
    <phoneticPr fontId="16" type="noConversion"/>
  </si>
  <si>
    <t>10484-25-062992X</t>
    <phoneticPr fontId="16" type="noConversion"/>
  </si>
  <si>
    <t>TEMU8520679</t>
  </si>
  <si>
    <t>11457-25-036417X</t>
    <phoneticPr fontId="16" type="noConversion"/>
  </si>
  <si>
    <t>10484-25-063107X</t>
    <phoneticPr fontId="16" type="noConversion"/>
  </si>
  <si>
    <t>프리타임 5/21 연장 요청 完</t>
    <phoneticPr fontId="16" type="noConversion"/>
  </si>
  <si>
    <t>5/21 HBL SURRENDER</t>
    <phoneticPr fontId="16" type="noConversion"/>
  </si>
  <si>
    <t>11457-25-036775X</t>
    <phoneticPr fontId="16" type="noConversion"/>
  </si>
  <si>
    <t>11457-25-036777X</t>
    <phoneticPr fontId="16" type="noConversion"/>
  </si>
  <si>
    <t>HLHU8459522</t>
    <phoneticPr fontId="16" type="noConversion"/>
  </si>
  <si>
    <t>프리타임 5/22 연장 승인 完</t>
    <phoneticPr fontId="16" type="noConversion"/>
  </si>
  <si>
    <t>WBPU7074479</t>
    <phoneticPr fontId="16" type="noConversion"/>
  </si>
  <si>
    <t>HLHU8470619</t>
    <phoneticPr fontId="16" type="noConversion"/>
  </si>
  <si>
    <t>HLHU8450700</t>
    <phoneticPr fontId="16" type="noConversion"/>
  </si>
  <si>
    <t>SKHU6318076</t>
    <phoneticPr fontId="16" type="noConversion"/>
  </si>
  <si>
    <t>SEKU4978506</t>
    <phoneticPr fontId="16" type="noConversion"/>
  </si>
  <si>
    <t>쇼링비</t>
    <phoneticPr fontId="16" type="noConversion"/>
  </si>
  <si>
    <t>이스트웨스트/흥아</t>
    <phoneticPr fontId="16" type="noConversion"/>
  </si>
  <si>
    <t>HLHU8419920</t>
    <phoneticPr fontId="16" type="noConversion"/>
  </si>
  <si>
    <t>대당 3.5만</t>
    <phoneticPr fontId="16" type="noConversion"/>
  </si>
  <si>
    <t>HAL117608</t>
    <phoneticPr fontId="16" type="noConversion"/>
  </si>
  <si>
    <t>SKHU8704226</t>
    <phoneticPr fontId="16" type="noConversion"/>
  </si>
  <si>
    <t>HAL102310</t>
    <phoneticPr fontId="16" type="noConversion"/>
  </si>
  <si>
    <t>HLHU8448092</t>
    <phoneticPr fontId="16" type="noConversion"/>
  </si>
  <si>
    <t>HAL112411</t>
    <phoneticPr fontId="16" type="noConversion"/>
  </si>
  <si>
    <t>BONGO III</t>
    <phoneticPr fontId="16" type="noConversion"/>
  </si>
  <si>
    <t>TEMU7233165</t>
    <phoneticPr fontId="16" type="noConversion"/>
  </si>
  <si>
    <t>HLHU8416475</t>
    <phoneticPr fontId="16" type="noConversion"/>
  </si>
  <si>
    <t>HAL117564</t>
    <phoneticPr fontId="16" type="noConversion"/>
  </si>
  <si>
    <t>BKG : SNKO010250508125</t>
    <phoneticPr fontId="16" type="noConversion"/>
  </si>
  <si>
    <t>BKG : SNKO010250508211</t>
    <phoneticPr fontId="16" type="noConversion"/>
  </si>
  <si>
    <t>BKG : SNKO010250508241</t>
    <phoneticPr fontId="16" type="noConversion"/>
  </si>
  <si>
    <t>O</t>
    <phoneticPr fontId="16" type="noConversion"/>
  </si>
  <si>
    <t>ICT 02077002</t>
    <phoneticPr fontId="16" type="noConversion"/>
  </si>
  <si>
    <t>WAUZZZ4GXGN167811</t>
  </si>
  <si>
    <t>WVWZZZ16ZFM013271</t>
  </si>
  <si>
    <t>WVGZZZ5NZJW935902</t>
  </si>
  <si>
    <t>1VWZZZA3ZFC069163</t>
  </si>
  <si>
    <t>24627-25-504647X</t>
    <phoneticPr fontId="16" type="noConversion"/>
  </si>
  <si>
    <t>LAG250512010</t>
  </si>
  <si>
    <t>KNAG741BBLA019643</t>
  </si>
  <si>
    <t>KNAPM813DLK770256</t>
  </si>
  <si>
    <t>KNAPT81BGNK084555</t>
  </si>
  <si>
    <t>KNAG741BBMA139550</t>
  </si>
  <si>
    <t>LAG250512009</t>
    <phoneticPr fontId="16" type="noConversion"/>
  </si>
  <si>
    <t>KNAG741BBMA102569</t>
  </si>
  <si>
    <t>KNAME81ABLS647938</t>
  </si>
  <si>
    <t>KNAG741BBMA139319</t>
  </si>
  <si>
    <t>KNAG741BBMA130880</t>
  </si>
  <si>
    <t>LAG250512008</t>
  </si>
  <si>
    <t>KNAG741BBNA186945</t>
  </si>
  <si>
    <t>KNAG741BBMA123572</t>
  </si>
  <si>
    <t>체크 마감 : 5/27 FULL</t>
    <phoneticPr fontId="16" type="noConversion"/>
  </si>
  <si>
    <t>11457-25-711951X</t>
    <phoneticPr fontId="16" type="noConversion"/>
  </si>
  <si>
    <t>11457-25-711957X</t>
    <phoneticPr fontId="16" type="noConversion"/>
  </si>
  <si>
    <t>KRAT34407</t>
  </si>
  <si>
    <t>TGHU6790830</t>
    <phoneticPr fontId="16" type="noConversion"/>
  </si>
  <si>
    <t>11457-25-712022X</t>
    <phoneticPr fontId="16" type="noConversion"/>
  </si>
  <si>
    <t>TGBU4486365</t>
    <phoneticPr fontId="16" type="noConversion"/>
  </si>
  <si>
    <t>ONEYSELF78175901</t>
    <phoneticPr fontId="16" type="noConversion"/>
  </si>
  <si>
    <t>ONEYSELF78175902</t>
    <phoneticPr fontId="16" type="noConversion"/>
  </si>
  <si>
    <t>KRAT34450</t>
    <phoneticPr fontId="16" type="noConversion"/>
  </si>
  <si>
    <t>KRW 16,000 (모선변경료)</t>
    <phoneticPr fontId="16" type="noConversion"/>
  </si>
  <si>
    <t>HASLK01250502492</t>
    <phoneticPr fontId="16" type="noConversion"/>
  </si>
  <si>
    <t>KRAT32586</t>
  </si>
  <si>
    <t>REF : 1748864565846</t>
    <phoneticPr fontId="16" type="noConversion"/>
  </si>
  <si>
    <t>BKG : 254316471</t>
    <phoneticPr fontId="16" type="noConversion"/>
  </si>
  <si>
    <t>HMM RUBY 006W</t>
    <phoneticPr fontId="16" type="noConversion"/>
  </si>
  <si>
    <t>ONEYSELF78175900</t>
    <phoneticPr fontId="16" type="noConversion"/>
  </si>
  <si>
    <t>ONEYSELF69854604</t>
    <phoneticPr fontId="16" type="noConversion"/>
  </si>
  <si>
    <t>K3</t>
    <phoneticPr fontId="16" type="noConversion"/>
  </si>
  <si>
    <t>AVANTE</t>
    <phoneticPr fontId="16" type="noConversion"/>
  </si>
  <si>
    <t>FJ24490668</t>
    <phoneticPr fontId="16" type="noConversion"/>
  </si>
  <si>
    <t>O</t>
    <phoneticPr fontId="16" type="noConversion"/>
  </si>
  <si>
    <t>MAEU253762806</t>
    <phoneticPr fontId="16" type="noConversion"/>
  </si>
  <si>
    <t>MAEU253762850</t>
    <phoneticPr fontId="16" type="noConversion"/>
  </si>
  <si>
    <t>MAEU253762879</t>
    <phoneticPr fontId="16" type="noConversion"/>
  </si>
  <si>
    <t>SAWASDEE RIGEL 2506S</t>
    <phoneticPr fontId="16" type="noConversion"/>
  </si>
  <si>
    <t>ONEYSELF69854603</t>
    <phoneticPr fontId="16" type="noConversion"/>
  </si>
  <si>
    <t>KRAT34728</t>
    <phoneticPr fontId="16" type="noConversion"/>
  </si>
  <si>
    <t>KMHLM41EEMU236768</t>
  </si>
  <si>
    <t>KMHLM41EEMU060068</t>
  </si>
  <si>
    <t>KMHLL41EEMU121081</t>
  </si>
  <si>
    <t>43274-25-336464X</t>
    <phoneticPr fontId="16" type="noConversion"/>
  </si>
  <si>
    <t>MAEU253955837</t>
    <phoneticPr fontId="16" type="noConversion"/>
  </si>
  <si>
    <t>KMHDG41DBDU715721</t>
    <phoneticPr fontId="16" type="noConversion"/>
  </si>
  <si>
    <t>KLAJA695DCK527649</t>
    <phoneticPr fontId="16" type="noConversion"/>
  </si>
  <si>
    <t>KMHDG41DBBU036826</t>
    <phoneticPr fontId="16" type="noConversion"/>
  </si>
  <si>
    <t>KNHMF37ABLS653103</t>
    <phoneticPr fontId="16" type="noConversion"/>
  </si>
  <si>
    <t>12778-25-052144X</t>
    <phoneticPr fontId="16" type="noConversion"/>
  </si>
  <si>
    <t>KNAF141BELA898899</t>
    <phoneticPr fontId="16" type="noConversion"/>
  </si>
  <si>
    <t>12778-25-052143X</t>
    <phoneticPr fontId="16" type="noConversion"/>
  </si>
  <si>
    <t>KMHLM41EEMU152680</t>
    <phoneticPr fontId="16" type="noConversion"/>
  </si>
  <si>
    <t>KLAGA692DDB034266</t>
    <phoneticPr fontId="16" type="noConversion"/>
  </si>
  <si>
    <t>KMHDG41DBCU325400</t>
    <phoneticPr fontId="16" type="noConversion"/>
  </si>
  <si>
    <t>KLAGA69UDCB060588</t>
    <phoneticPr fontId="16" type="noConversion"/>
  </si>
  <si>
    <t>12778-25-052147X</t>
    <phoneticPr fontId="16" type="noConversion"/>
  </si>
  <si>
    <t>6 CNTR 1 BL</t>
    <phoneticPr fontId="16" type="noConversion"/>
  </si>
  <si>
    <t>프리타임 5/26 연장 승인 完</t>
    <phoneticPr fontId="16" type="noConversion"/>
  </si>
  <si>
    <t>DOC : 5/29 FULL</t>
    <phoneticPr fontId="16" type="noConversion"/>
  </si>
  <si>
    <t>KMHD741LBLU078240</t>
  </si>
  <si>
    <t>KMHP281LGRU009564</t>
  </si>
  <si>
    <t>KNAGN418BCA211800</t>
  </si>
  <si>
    <t>KNAM241BBNA022997</t>
    <phoneticPr fontId="16" type="noConversion"/>
  </si>
  <si>
    <t>적하보험 20850</t>
    <phoneticPr fontId="16" type="noConversion"/>
  </si>
  <si>
    <t>적하보험 24960</t>
    <phoneticPr fontId="16" type="noConversion"/>
  </si>
  <si>
    <t>WDDWF0EB0JR367633</t>
  </si>
  <si>
    <t>VF15RBJ0DJR025503</t>
  </si>
  <si>
    <t>WVGZZZ5NZGW079865</t>
  </si>
  <si>
    <t>WAUZZZF38L1107831</t>
  </si>
  <si>
    <t>24627-25-801727X</t>
    <phoneticPr fontId="16" type="noConversion"/>
  </si>
  <si>
    <t>CLIO</t>
  </si>
  <si>
    <t>Q3</t>
  </si>
  <si>
    <t>MAEU254316471</t>
    <phoneticPr fontId="16" type="noConversion"/>
  </si>
  <si>
    <t>2025년 6월 선적스케줄 (명성해운)</t>
    <phoneticPr fontId="16" type="noConversion"/>
  </si>
  <si>
    <t>ONEU5662032</t>
    <phoneticPr fontId="16" type="noConversion"/>
  </si>
  <si>
    <t>MEGATRANS AUTO LTD</t>
  </si>
  <si>
    <t>RUNI 07 OOD</t>
    <phoneticPr fontId="16" type="noConversion"/>
  </si>
  <si>
    <t>SNKO010250508211</t>
    <phoneticPr fontId="16" type="noConversion"/>
  </si>
  <si>
    <t>TRHU6530917</t>
    <phoneticPr fontId="16" type="noConversion"/>
  </si>
  <si>
    <t>KR0978807</t>
    <phoneticPr fontId="16" type="noConversion"/>
  </si>
  <si>
    <t>SNKO010250508241</t>
    <phoneticPr fontId="16" type="noConversion"/>
  </si>
  <si>
    <t>SKHU9315717</t>
    <phoneticPr fontId="16" type="noConversion"/>
  </si>
  <si>
    <t>HASLK01250408780</t>
    <phoneticPr fontId="16" type="noConversion"/>
  </si>
  <si>
    <t>SNKO010250508125</t>
    <phoneticPr fontId="16" type="noConversion"/>
  </si>
  <si>
    <t>5/27 WAYBILL</t>
    <phoneticPr fontId="16" type="noConversion"/>
  </si>
  <si>
    <t>43274-25-246976X</t>
    <phoneticPr fontId="16" type="noConversion"/>
  </si>
  <si>
    <t>TLLU5880055</t>
    <phoneticPr fontId="16" type="noConversion"/>
  </si>
  <si>
    <t>43274-25-246973X</t>
    <phoneticPr fontId="16" type="noConversion"/>
  </si>
  <si>
    <t>O</t>
    <phoneticPr fontId="16" type="noConversion"/>
  </si>
  <si>
    <t>프리타임 5/27 연장 요청 完</t>
    <phoneticPr fontId="16" type="noConversion"/>
  </si>
  <si>
    <t>CNEE INV : C526</t>
    <phoneticPr fontId="16" type="noConversion"/>
  </si>
  <si>
    <t>KMJYB371BNU009119</t>
    <phoneticPr fontId="16" type="noConversion"/>
  </si>
  <si>
    <t>KNAME81ABKS605911</t>
    <phoneticPr fontId="16" type="noConversion"/>
  </si>
  <si>
    <t>GESU6614150</t>
    <phoneticPr fontId="16" type="noConversion"/>
  </si>
  <si>
    <t>KR0977876</t>
    <phoneticPr fontId="16" type="noConversion"/>
  </si>
  <si>
    <t>REF : 1748488295260</t>
    <phoneticPr fontId="16" type="noConversion"/>
  </si>
  <si>
    <t>REF : 1750026080129</t>
    <phoneticPr fontId="16" type="noConversion"/>
  </si>
  <si>
    <t>BKG : 254464534</t>
    <phoneticPr fontId="16" type="noConversion"/>
  </si>
  <si>
    <t>O</t>
    <phoneticPr fontId="16" type="noConversion"/>
  </si>
  <si>
    <t>BKG : 254464725</t>
    <phoneticPr fontId="16" type="noConversion"/>
  </si>
  <si>
    <t>HAL106137</t>
    <phoneticPr fontId="16" type="noConversion"/>
  </si>
  <si>
    <t>HLHU8334823</t>
    <phoneticPr fontId="16" type="noConversion"/>
  </si>
  <si>
    <t>HAL110337</t>
    <phoneticPr fontId="16" type="noConversion"/>
  </si>
  <si>
    <t>HAL110346</t>
    <phoneticPr fontId="16" type="noConversion"/>
  </si>
  <si>
    <t>FDCU0424734</t>
    <phoneticPr fontId="16" type="noConversion"/>
  </si>
  <si>
    <t>CNEE INV : C527</t>
    <phoneticPr fontId="16" type="noConversion"/>
  </si>
  <si>
    <t>HASLK01250505478</t>
    <phoneticPr fontId="16" type="noConversion"/>
  </si>
  <si>
    <t>KRW 0925052805561801</t>
    <phoneticPr fontId="16" type="noConversion"/>
  </si>
  <si>
    <t>5/28 WAYBILL</t>
    <phoneticPr fontId="16" type="noConversion"/>
  </si>
  <si>
    <t>5/28 입금 完</t>
    <phoneticPr fontId="16" type="noConversion"/>
  </si>
  <si>
    <t>5/28 송금 完</t>
    <phoneticPr fontId="16" type="noConversion"/>
  </si>
  <si>
    <t>5/28 입금 完</t>
    <phoneticPr fontId="16" type="noConversion"/>
  </si>
  <si>
    <t>5/29 송금 完</t>
    <phoneticPr fontId="16" type="noConversion"/>
  </si>
  <si>
    <t>5/27 입금 完</t>
    <phoneticPr fontId="16" type="noConversion"/>
  </si>
  <si>
    <t>5/29 WAYBILL</t>
    <phoneticPr fontId="16" type="noConversion"/>
  </si>
  <si>
    <t>5/29 HBL SURRENDER</t>
    <phoneticPr fontId="16" type="noConversion"/>
  </si>
  <si>
    <t>5/29 MBL SURRENDER</t>
    <phoneticPr fontId="16" type="noConversion"/>
  </si>
  <si>
    <t>5/30 MBL SURRENDER</t>
    <phoneticPr fontId="16" type="noConversion"/>
  </si>
  <si>
    <t>KMTC TAIPEIS 2507S</t>
    <phoneticPr fontId="16" type="noConversion"/>
  </si>
  <si>
    <t>BKG : HASLK01250509485</t>
    <phoneticPr fontId="16" type="noConversion"/>
  </si>
  <si>
    <t>BKG : HASLK01250509497</t>
    <phoneticPr fontId="16" type="noConversion"/>
  </si>
  <si>
    <t>BKG : HASLK01250509498</t>
    <phoneticPr fontId="16" type="noConversion"/>
  </si>
  <si>
    <t>BKG : HASLK01250509499</t>
    <phoneticPr fontId="16" type="noConversion"/>
  </si>
  <si>
    <t>BKG : HASLK01250509500</t>
    <phoneticPr fontId="16" type="noConversion"/>
  </si>
  <si>
    <t>BKG : HASLK01250509501</t>
    <phoneticPr fontId="16" type="noConversion"/>
  </si>
  <si>
    <t>BKG : HASLK01250509502</t>
    <phoneticPr fontId="16" type="noConversion"/>
  </si>
  <si>
    <t>O</t>
    <phoneticPr fontId="16" type="noConversion"/>
  </si>
  <si>
    <t>ICT 02077002</t>
    <phoneticPr fontId="16" type="noConversion"/>
  </si>
  <si>
    <t>6/02 작업</t>
    <phoneticPr fontId="16" type="noConversion"/>
  </si>
  <si>
    <t>SEKU4986184</t>
  </si>
  <si>
    <t>TS TIANJIN 25006S</t>
    <phoneticPr fontId="16" type="noConversion"/>
  </si>
  <si>
    <t>BKG : HASLK01250509637</t>
    <phoneticPr fontId="16" type="noConversion"/>
  </si>
  <si>
    <t>BKG : HASLK01250509638</t>
    <phoneticPr fontId="16" type="noConversion"/>
  </si>
  <si>
    <t>DOC : 6/02 AM</t>
    <phoneticPr fontId="16" type="noConversion"/>
  </si>
  <si>
    <t>5/30 SURRENDER</t>
    <phoneticPr fontId="16" type="noConversion"/>
  </si>
  <si>
    <t>GCXU6290722</t>
  </si>
  <si>
    <t>HAL117651</t>
  </si>
  <si>
    <t>흥아/로드스타</t>
    <phoneticPr fontId="16" type="noConversion"/>
  </si>
  <si>
    <t>SAWASDEE RIGEL 2506S</t>
    <phoneticPr fontId="16" type="noConversion"/>
  </si>
  <si>
    <t>ICT 02077002</t>
    <phoneticPr fontId="16" type="noConversion"/>
  </si>
  <si>
    <t>HASLK01250509637</t>
  </si>
  <si>
    <t>프리타임 5/30 연장 승인 完</t>
    <phoneticPr fontId="16" type="noConversion"/>
  </si>
  <si>
    <t>롤오버 전)MAERSK VILNIUS 523N</t>
    <phoneticPr fontId="16" type="noConversion"/>
  </si>
  <si>
    <t>MAERSK VILNIUS 525N</t>
    <phoneticPr fontId="16" type="noConversion"/>
  </si>
  <si>
    <t>VENUE</t>
  </si>
  <si>
    <t>KMHJC81CBMU033150</t>
  </si>
  <si>
    <t>KLAGA691DFB004805</t>
  </si>
  <si>
    <t>KMHE341DBHA300096</t>
  </si>
  <si>
    <t>KNAPN813BMK923616</t>
  </si>
  <si>
    <t>43274-25-247243X</t>
    <phoneticPr fontId="16" type="noConversion"/>
  </si>
  <si>
    <t>KMHS281BDLU304498</t>
  </si>
  <si>
    <t>KNAPF81ABFA109696</t>
  </si>
  <si>
    <t>KMHK2817GLU584539</t>
  </si>
  <si>
    <t>KMHRA813EMU121856</t>
  </si>
  <si>
    <t>43274-25-247241X</t>
    <phoneticPr fontId="16" type="noConversion"/>
  </si>
  <si>
    <t>43274-25-247242X</t>
    <phoneticPr fontId="16" type="noConversion"/>
  </si>
  <si>
    <t>43274-25-247244X</t>
    <phoneticPr fontId="16" type="noConversion"/>
  </si>
  <si>
    <t>O</t>
    <phoneticPr fontId="16" type="noConversion"/>
  </si>
  <si>
    <t>6/02 WAYBILL</t>
    <phoneticPr fontId="16" type="noConversion"/>
  </si>
  <si>
    <t>계산서 : 아딥트레이딩</t>
    <phoneticPr fontId="16" type="noConversion"/>
  </si>
  <si>
    <t>HASLK01250509485</t>
  </si>
  <si>
    <t>KMHE341DBKA488916</t>
  </si>
  <si>
    <t>KNAF241BEKA039968</t>
  </si>
  <si>
    <t>KNARF81BHMA092013</t>
  </si>
  <si>
    <t>KMHL341DBLA018828</t>
  </si>
  <si>
    <t>KNAPT81BGPK107897</t>
  </si>
  <si>
    <t>KMHF241NBNA463802</t>
  </si>
  <si>
    <t>KNAG741BBMA140180</t>
  </si>
  <si>
    <t>KNAP6812HNK971543</t>
  </si>
  <si>
    <t>KMHR281EBMU217045</t>
  </si>
  <si>
    <t>KNALB415BHA096375</t>
  </si>
  <si>
    <t>KNALC411BGA014768</t>
  </si>
  <si>
    <t>1HGCR2680DA510286</t>
  </si>
  <si>
    <t>11457-25-039399X</t>
    <phoneticPr fontId="16" type="noConversion"/>
  </si>
  <si>
    <t>DA FENG GANG LI MING HAO LM-V2501</t>
    <phoneticPr fontId="16" type="noConversion"/>
  </si>
  <si>
    <t>호출 부호 : 3E3777</t>
    <phoneticPr fontId="16" type="noConversion"/>
  </si>
  <si>
    <t>MRN NO. : 25-DKSP-F240-E</t>
    <phoneticPr fontId="16" type="noConversion"/>
  </si>
  <si>
    <t>MRN : 25DKSPF240E</t>
    <phoneticPr fontId="16" type="noConversion"/>
  </si>
  <si>
    <t>MB/L NO. : LMV2501INAQ007</t>
    <phoneticPr fontId="16" type="noConversion"/>
  </si>
  <si>
    <t>서류 마감 : 6/04</t>
    <phoneticPr fontId="16" type="noConversion"/>
  </si>
  <si>
    <t>EDI 마감 : 6/05 11 AM</t>
    <phoneticPr fontId="16" type="noConversion"/>
  </si>
  <si>
    <t>BENZ E200</t>
  </si>
  <si>
    <t>KMHFG41EBBA009072</t>
    <phoneticPr fontId="16" type="noConversion"/>
  </si>
  <si>
    <t>KMHDG41DBCU439450</t>
    <phoneticPr fontId="16" type="noConversion"/>
  </si>
  <si>
    <t>KMHDG41DBBU077802</t>
    <phoneticPr fontId="16" type="noConversion"/>
  </si>
  <si>
    <t>KMHLL41EEMU170434</t>
    <phoneticPr fontId="16" type="noConversion"/>
  </si>
  <si>
    <t>11457-25-713192X</t>
    <phoneticPr fontId="16" type="noConversion"/>
  </si>
  <si>
    <t>11457-25-713193X</t>
    <phoneticPr fontId="16" type="noConversion"/>
  </si>
  <si>
    <t>11457-25-039495X</t>
    <phoneticPr fontId="16" type="noConversion"/>
  </si>
  <si>
    <t>BKG : HASLK01250600403</t>
    <phoneticPr fontId="16" type="noConversion"/>
  </si>
  <si>
    <t>BKG : HASLK01250600405</t>
    <phoneticPr fontId="16" type="noConversion"/>
  </si>
  <si>
    <t>BKG : HASLK01250600407</t>
    <phoneticPr fontId="16" type="noConversion"/>
  </si>
  <si>
    <t>BKG : HASLK01250600409</t>
    <phoneticPr fontId="16" type="noConversion"/>
  </si>
  <si>
    <t>BKG : HASLK01250600411</t>
    <phoneticPr fontId="16" type="noConversion"/>
  </si>
  <si>
    <t>BKG : HASLK01250600412</t>
    <phoneticPr fontId="16" type="noConversion"/>
  </si>
  <si>
    <t>3 CNTR 1 BL</t>
    <phoneticPr fontId="16" type="noConversion"/>
  </si>
  <si>
    <t>POS QINGDAO 1045S</t>
    <phoneticPr fontId="16" type="noConversion"/>
  </si>
  <si>
    <t>신시대 / 동신</t>
    <phoneticPr fontId="16" type="noConversion"/>
  </si>
  <si>
    <t>KMHS281BBLU273271</t>
  </si>
  <si>
    <t>KMHS281HGMU378169</t>
  </si>
  <si>
    <t>KNAGT415GLA352142</t>
  </si>
  <si>
    <t>KMHL141EBPA288651</t>
  </si>
  <si>
    <t>43274-25-247303X</t>
    <phoneticPr fontId="16" type="noConversion"/>
  </si>
  <si>
    <t>43274-25-247297X</t>
    <phoneticPr fontId="16" type="noConversion"/>
  </si>
  <si>
    <t>KMHS281BDLU284384</t>
  </si>
  <si>
    <t>KMHS281BDLU288849</t>
  </si>
  <si>
    <t>KMHLM41EEMU139233</t>
  </si>
  <si>
    <t>KMHL141EBLA089891</t>
  </si>
  <si>
    <t>KMHS281BDLU287176</t>
  </si>
  <si>
    <t>KNALC41BBMA241510</t>
  </si>
  <si>
    <t>KMHLL41EEMU013987</t>
  </si>
  <si>
    <t>KMHF141GBMA432652</t>
  </si>
  <si>
    <t>43274-25-247299X</t>
    <phoneticPr fontId="16" type="noConversion"/>
  </si>
  <si>
    <t>동일로직스</t>
    <phoneticPr fontId="16" type="noConversion"/>
  </si>
  <si>
    <t>임승만 팀장님</t>
    <phoneticPr fontId="16" type="noConversion"/>
  </si>
  <si>
    <t>070-7721-7732</t>
    <phoneticPr fontId="16" type="noConversion"/>
  </si>
  <si>
    <t>LAG250527008</t>
  </si>
  <si>
    <t>LAG250527009</t>
  </si>
  <si>
    <t>O</t>
    <phoneticPr fontId="16" type="noConversion"/>
  </si>
  <si>
    <t>MAEU254464534</t>
    <phoneticPr fontId="16" type="noConversion"/>
  </si>
  <si>
    <t>MAEU254464725</t>
    <phoneticPr fontId="16" type="noConversion"/>
  </si>
  <si>
    <t>SKHU6377309</t>
    <phoneticPr fontId="16" type="noConversion"/>
  </si>
  <si>
    <t>HAL110359</t>
    <phoneticPr fontId="16" type="noConversion"/>
  </si>
  <si>
    <t>HAL110420</t>
    <phoneticPr fontId="16" type="noConversion"/>
  </si>
  <si>
    <t>HAL110274</t>
    <phoneticPr fontId="16" type="noConversion"/>
  </si>
  <si>
    <t>HAL110322</t>
    <phoneticPr fontId="16" type="noConversion"/>
  </si>
  <si>
    <t>HAL110326</t>
    <phoneticPr fontId="16" type="noConversion"/>
  </si>
  <si>
    <t>HAL110330</t>
    <phoneticPr fontId="16" type="noConversion"/>
  </si>
  <si>
    <t>SKHU9315698</t>
    <phoneticPr fontId="16" type="noConversion"/>
  </si>
  <si>
    <t>HAL110413</t>
    <phoneticPr fontId="16" type="noConversion"/>
  </si>
  <si>
    <t>SKR264141</t>
    <phoneticPr fontId="16" type="noConversion"/>
  </si>
  <si>
    <t>SKHU9811110</t>
    <phoneticPr fontId="16" type="noConversion"/>
  </si>
  <si>
    <t>SKR175702</t>
    <phoneticPr fontId="16" type="noConversion"/>
  </si>
  <si>
    <t>SKHU6323750</t>
    <phoneticPr fontId="16" type="noConversion"/>
  </si>
  <si>
    <t>SKR260207</t>
    <phoneticPr fontId="16" type="noConversion"/>
  </si>
  <si>
    <t>TCLU1601196</t>
    <phoneticPr fontId="16" type="noConversion"/>
  </si>
  <si>
    <t>MRKU5907322</t>
    <phoneticPr fontId="16" type="noConversion"/>
  </si>
  <si>
    <t>MRKU5467080</t>
    <phoneticPr fontId="16" type="noConversion"/>
  </si>
  <si>
    <t>KR0979430</t>
    <phoneticPr fontId="16" type="noConversion"/>
  </si>
  <si>
    <t>KR0978750</t>
    <phoneticPr fontId="16" type="noConversion"/>
  </si>
  <si>
    <t>TCKU7844025</t>
    <phoneticPr fontId="16" type="noConversion"/>
  </si>
  <si>
    <t>KR0979516</t>
    <phoneticPr fontId="16" type="noConversion"/>
  </si>
  <si>
    <t>KMFZCZ7JACU820508</t>
  </si>
  <si>
    <t>KMHJT81VBDU664075</t>
  </si>
  <si>
    <t>43274-25-247358X</t>
    <phoneticPr fontId="16" type="noConversion"/>
  </si>
  <si>
    <t>KMHS281BBLU271810</t>
  </si>
  <si>
    <t>KMHK1817GLU489801</t>
  </si>
  <si>
    <t>43274-25-247357X</t>
    <phoneticPr fontId="16" type="noConversion"/>
  </si>
  <si>
    <t>KNALC41BBLA226784</t>
  </si>
  <si>
    <t>GENESIS G80</t>
  </si>
  <si>
    <t>KMTGB41CDMU091777</t>
  </si>
  <si>
    <t>43274-25-336813X</t>
    <phoneticPr fontId="16" type="noConversion"/>
  </si>
  <si>
    <t>FORD TAURUS</t>
  </si>
  <si>
    <t>1FAHP2F98EG151785</t>
  </si>
  <si>
    <t>KMHF141DBLA354730</t>
  </si>
  <si>
    <t>43274-25-247369X</t>
    <phoneticPr fontId="16" type="noConversion"/>
  </si>
  <si>
    <t>KNAMB81ABLS648695</t>
  </si>
  <si>
    <t>KNAM441DBNA004989</t>
  </si>
  <si>
    <t>KMHF141DBMA431888</t>
  </si>
  <si>
    <t>KMHL141EBNA204618</t>
  </si>
  <si>
    <t>43274-25-336801X</t>
    <phoneticPr fontId="16" type="noConversion"/>
  </si>
  <si>
    <t>KNANB81BBMS103165</t>
  </si>
  <si>
    <t>43274-25-247361X</t>
    <phoneticPr fontId="16" type="noConversion"/>
  </si>
  <si>
    <t>KNALD416BLA221504</t>
  </si>
  <si>
    <t>KMHL141EBMA122520</t>
  </si>
  <si>
    <t>KNAM241BBNA002200</t>
  </si>
  <si>
    <t>43274-25-247360X</t>
    <phoneticPr fontId="16" type="noConversion"/>
  </si>
  <si>
    <t>프리타임 6/04 연장 요청 完</t>
    <phoneticPr fontId="16" type="noConversion"/>
  </si>
  <si>
    <t>JEEP WRANGER</t>
  </si>
  <si>
    <t>IJ4GAE4519L787349</t>
  </si>
  <si>
    <t>KMHLL41EEPU359837</t>
  </si>
  <si>
    <t>KNAG241ABMA145013</t>
  </si>
  <si>
    <t>KMHLL41EEMU054209</t>
  </si>
  <si>
    <t>43274-25-247376X</t>
    <phoneticPr fontId="16" type="noConversion"/>
  </si>
  <si>
    <t>KNANB81BBMS123439</t>
  </si>
  <si>
    <t>KMHF141GBMA405367</t>
  </si>
  <si>
    <t>KMHL141EBMA119262</t>
  </si>
  <si>
    <t>KNAPM813DMK916003</t>
  </si>
  <si>
    <t>43274-25-247362X</t>
    <phoneticPr fontId="16" type="noConversion"/>
  </si>
  <si>
    <t>HASLK01250509485</t>
    <phoneticPr fontId="16" type="noConversion"/>
  </si>
  <si>
    <t>HAL109013</t>
  </si>
  <si>
    <t>KMHDH41DBDU686185</t>
    <phoneticPr fontId="16" type="noConversion"/>
  </si>
  <si>
    <t>11457-25-039491X</t>
    <phoneticPr fontId="16" type="noConversion"/>
  </si>
  <si>
    <t>WDBUF56XX7A998727</t>
    <phoneticPr fontId="16" type="noConversion"/>
  </si>
  <si>
    <t>WDDZF4CB1HA107743</t>
    <phoneticPr fontId="16" type="noConversion"/>
  </si>
  <si>
    <t>KMFZCZ7KAFU124695</t>
    <phoneticPr fontId="16" type="noConversion"/>
  </si>
  <si>
    <t>프리타임 6/04 연장 요청 完</t>
    <phoneticPr fontId="16" type="noConversion"/>
  </si>
  <si>
    <t>KNAF141BEMA916542</t>
    <phoneticPr fontId="16" type="noConversion"/>
  </si>
  <si>
    <t>KMHLM41EEMU190929</t>
  </si>
  <si>
    <t>KMHLL41EEMU226263</t>
  </si>
  <si>
    <t>KMHLM41EEMU186953</t>
  </si>
  <si>
    <t>43274-25-336768X</t>
    <phoneticPr fontId="16" type="noConversion"/>
  </si>
  <si>
    <t>12778-25-060077X</t>
    <phoneticPr fontId="16" type="noConversion"/>
  </si>
  <si>
    <t>KAI QIANG 189 V.2053</t>
    <phoneticPr fontId="16" type="noConversion"/>
  </si>
  <si>
    <t>REF : 1750410983505</t>
    <phoneticPr fontId="16" type="noConversion"/>
  </si>
  <si>
    <t>엠티 상차 지정일 : 6/11</t>
    <phoneticPr fontId="16" type="noConversion"/>
  </si>
  <si>
    <t>KNFSTZ76BPK699114</t>
  </si>
  <si>
    <t>ALJUMAN</t>
    <phoneticPr fontId="16" type="noConversion"/>
  </si>
  <si>
    <t>모하마드 카스카스</t>
    <phoneticPr fontId="16" type="noConversion"/>
  </si>
  <si>
    <t>W1KZF8GB4LA843022</t>
  </si>
  <si>
    <t>W1KZF8GB0NB019130</t>
  </si>
  <si>
    <t>R</t>
    <phoneticPr fontId="16" type="noConversion"/>
  </si>
  <si>
    <t>에이원</t>
    <phoneticPr fontId="16" type="noConversion"/>
  </si>
  <si>
    <t>MALTRANS</t>
    <phoneticPr fontId="16" type="noConversion"/>
  </si>
  <si>
    <t>CC</t>
    <phoneticPr fontId="16" type="noConversion"/>
  </si>
  <si>
    <t>KMFWBX7KBEU574789</t>
  </si>
  <si>
    <t>KMHFF41CBBA021585</t>
  </si>
  <si>
    <t>KMHFF41CBCA129869</t>
  </si>
  <si>
    <t>KMHFF41CBDA248215</t>
  </si>
  <si>
    <t>KMHDH41DBDU677234</t>
  </si>
  <si>
    <t>KMHDH41DBCU321926</t>
  </si>
  <si>
    <t>KMHDG41DBCU335118</t>
  </si>
  <si>
    <t>KNAFK412BDA140966</t>
  </si>
  <si>
    <t>KMHDH41DBCU491581</t>
  </si>
  <si>
    <t>KMHDG41DBCU476467</t>
  </si>
  <si>
    <t>KNAGN419BDA388991</t>
  </si>
  <si>
    <t>트러스트</t>
    <phoneticPr fontId="16" type="noConversion"/>
  </si>
  <si>
    <t>KMHL341JBPA055596</t>
  </si>
  <si>
    <t>KMHN341FBPA050759</t>
  </si>
  <si>
    <t>KNCSJZ76APK678803</t>
  </si>
  <si>
    <t>SR</t>
    <phoneticPr fontId="16" type="noConversion"/>
  </si>
  <si>
    <t>EDI</t>
    <phoneticPr fontId="16" type="noConversion"/>
  </si>
  <si>
    <t>CHK</t>
    <phoneticPr fontId="16" type="noConversion"/>
  </si>
  <si>
    <t>ALERT</t>
    <phoneticPr fontId="16" type="noConversion"/>
  </si>
  <si>
    <t>O</t>
    <phoneticPr fontId="16" type="noConversion"/>
  </si>
  <si>
    <t>베스트트레이딩</t>
    <phoneticPr fontId="16" type="noConversion"/>
  </si>
  <si>
    <t>(시몬)</t>
    <phoneticPr fontId="16" type="noConversion"/>
  </si>
  <si>
    <t>KNACB81GFNA121562</t>
  </si>
  <si>
    <t>KNACE81CGLA391800</t>
  </si>
  <si>
    <t>KMHLL41JGNU025644</t>
  </si>
  <si>
    <t>KNACE81CGLA390910</t>
  </si>
  <si>
    <t>KMHL241JBNA039447</t>
  </si>
  <si>
    <t>KNACA81CGMA472655</t>
  </si>
  <si>
    <t>KNACB81CGMA486118</t>
  </si>
  <si>
    <t>KNAB2518BMT801476</t>
  </si>
  <si>
    <t>KMHLL41JGMU002277</t>
  </si>
  <si>
    <t>탑차</t>
    <phoneticPr fontId="16" type="noConversion"/>
  </si>
  <si>
    <t>전기차</t>
    <phoneticPr fontId="16" type="noConversion"/>
  </si>
  <si>
    <t>PP</t>
    <phoneticPr fontId="16" type="noConversion"/>
  </si>
  <si>
    <t>W1N0J5DB2NG097487</t>
  </si>
  <si>
    <t>KMHHB811GPU000959</t>
  </si>
  <si>
    <t>KNACT81EGNA005494</t>
  </si>
  <si>
    <t>KNACR81EGRA133583</t>
  </si>
  <si>
    <t>호출 부호 : 3E7275</t>
    <phoneticPr fontId="16" type="noConversion"/>
  </si>
  <si>
    <t>BKG : 254796491</t>
    <phoneticPr fontId="16" type="noConversion"/>
  </si>
  <si>
    <t>무니르</t>
    <phoneticPr fontId="16" type="noConversion"/>
  </si>
  <si>
    <t>KMHE341DBPA630640</t>
  </si>
  <si>
    <t>KMHE341DBPA642773</t>
  </si>
  <si>
    <t>KMHL341DBPA300698</t>
  </si>
  <si>
    <t>KMHE341DBPA644766</t>
  </si>
  <si>
    <t>KMHHC811GPU009377</t>
  </si>
  <si>
    <t>KMHHB811GPU000490</t>
  </si>
  <si>
    <t>KNACR81EGRA214166</t>
  </si>
  <si>
    <t>MBL : KQ189HG005</t>
    <phoneticPr fontId="16" type="noConversion"/>
  </si>
  <si>
    <t>선사 부호 : SEHA</t>
    <phoneticPr fontId="16" type="noConversion"/>
  </si>
  <si>
    <t>KNACR81EGSA230822</t>
    <phoneticPr fontId="16" type="noConversion"/>
  </si>
  <si>
    <t>MRN : 25SEHAB075E</t>
    <phoneticPr fontId="16" type="noConversion"/>
  </si>
  <si>
    <t>O</t>
    <phoneticPr fontId="16" type="noConversion"/>
  </si>
  <si>
    <t>부산 - 아카바</t>
    <phoneticPr fontId="28" type="noConversion"/>
  </si>
  <si>
    <t>ALJUMAN</t>
    <phoneticPr fontId="16" type="noConversion"/>
  </si>
  <si>
    <t>프리타임 6/05 연장 승인 完</t>
    <phoneticPr fontId="16" type="noConversion"/>
  </si>
  <si>
    <t>HASLK01250509637</t>
    <phoneticPr fontId="16" type="noConversion"/>
  </si>
  <si>
    <t>프리타임 6/05 연장 승인 完</t>
    <phoneticPr fontId="16" type="noConversion"/>
  </si>
  <si>
    <t>서류 마감 : 6/05 AM</t>
    <phoneticPr fontId="16" type="noConversion"/>
  </si>
  <si>
    <t>EDI 마감 : 6/05 AM</t>
    <phoneticPr fontId="16" type="noConversion"/>
  </si>
  <si>
    <t>HASLK01250600403</t>
    <phoneticPr fontId="16" type="noConversion"/>
  </si>
  <si>
    <t>HASLK01250509502</t>
    <phoneticPr fontId="16" type="noConversion"/>
  </si>
  <si>
    <t>GRANDEUR</t>
    <phoneticPr fontId="16" type="noConversion"/>
  </si>
  <si>
    <t>HASLK01250509500</t>
    <phoneticPr fontId="16" type="noConversion"/>
  </si>
  <si>
    <t>MSFF25AQA60004</t>
    <phoneticPr fontId="16" type="noConversion"/>
  </si>
  <si>
    <t>KIA K8</t>
    <phoneticPr fontId="16" type="noConversion"/>
  </si>
  <si>
    <t>SANTAFE</t>
    <phoneticPr fontId="16" type="noConversion"/>
  </si>
  <si>
    <t>HAL110529</t>
    <phoneticPr fontId="16" type="noConversion"/>
  </si>
  <si>
    <t>HLHU6423114</t>
    <phoneticPr fontId="16" type="noConversion"/>
  </si>
  <si>
    <t>MSFF25AQA60004A</t>
    <phoneticPr fontId="16" type="noConversion"/>
  </si>
  <si>
    <t>6/09 송금 完</t>
    <phoneticPr fontId="16" type="noConversion"/>
  </si>
  <si>
    <t>6/09 입금 完</t>
    <phoneticPr fontId="16" type="noConversion"/>
  </si>
  <si>
    <t>MSFF25AQA60002</t>
    <phoneticPr fontId="16" type="noConversion"/>
  </si>
  <si>
    <t>MSFF25AQA60003</t>
    <phoneticPr fontId="16" type="noConversion"/>
  </si>
  <si>
    <t>HASLK01250600403</t>
    <phoneticPr fontId="16" type="noConversion"/>
  </si>
  <si>
    <t>MSFF25AQA60006</t>
    <phoneticPr fontId="16" type="noConversion"/>
  </si>
  <si>
    <t>MSFF25AQA60007</t>
    <phoneticPr fontId="16" type="noConversion"/>
  </si>
  <si>
    <t>중구 서해대로 339</t>
    <phoneticPr fontId="16" type="noConversion"/>
  </si>
  <si>
    <t>HASLK01250509501</t>
    <phoneticPr fontId="16" type="noConversion"/>
  </si>
  <si>
    <t>적하보험 20,800</t>
    <phoneticPr fontId="16" type="noConversion"/>
  </si>
  <si>
    <t>적하보험 22,010</t>
    <phoneticPr fontId="16" type="noConversion"/>
  </si>
  <si>
    <t>070-4150-0680</t>
    <phoneticPr fontId="16" type="noConversion"/>
  </si>
  <si>
    <t>MSFF25AQA60005</t>
    <phoneticPr fontId="16" type="noConversion"/>
  </si>
  <si>
    <t>HASLK01250509499</t>
    <phoneticPr fontId="16" type="noConversion"/>
  </si>
  <si>
    <t>6/10 WAYBILL</t>
    <phoneticPr fontId="16" type="noConversion"/>
  </si>
  <si>
    <t>6/10 WAYBILL</t>
    <phoneticPr fontId="16" type="noConversion"/>
  </si>
  <si>
    <t>6/10 OBL</t>
    <phoneticPr fontId="16" type="noConversion"/>
  </si>
  <si>
    <t>REF : 1749888734906</t>
    <phoneticPr fontId="16" type="noConversion"/>
  </si>
  <si>
    <t>REF : 1750497621696</t>
    <phoneticPr fontId="16" type="noConversion"/>
  </si>
  <si>
    <t>REF : 1749563758705</t>
    <phoneticPr fontId="16" type="noConversion"/>
  </si>
  <si>
    <t>REF : 1751486430217</t>
    <phoneticPr fontId="16" type="noConversion"/>
  </si>
  <si>
    <t>REF : 1749802968227</t>
    <phoneticPr fontId="16" type="noConversion"/>
  </si>
  <si>
    <t>BKG : 254991696</t>
    <phoneticPr fontId="16" type="noConversion"/>
  </si>
  <si>
    <t>BKG : 254991767</t>
    <phoneticPr fontId="16" type="noConversion"/>
  </si>
  <si>
    <t>BKG : 254991737</t>
    <phoneticPr fontId="16" type="noConversion"/>
  </si>
  <si>
    <t>BKG : 254991792</t>
    <phoneticPr fontId="16" type="noConversion"/>
  </si>
  <si>
    <t>BKG : 254991830</t>
    <phoneticPr fontId="16" type="noConversion"/>
  </si>
  <si>
    <t>O</t>
    <phoneticPr fontId="16" type="noConversion"/>
  </si>
  <si>
    <t>30대</t>
    <phoneticPr fontId="16" type="noConversion"/>
  </si>
  <si>
    <t>8대</t>
    <phoneticPr fontId="16" type="noConversion"/>
  </si>
  <si>
    <t>REF : 1749831918647</t>
    <phoneticPr fontId="16" type="noConversion"/>
  </si>
  <si>
    <t>BKG : 254999770</t>
    <phoneticPr fontId="16" type="noConversion"/>
  </si>
  <si>
    <t>HLHU8118721</t>
    <phoneticPr fontId="16" type="noConversion"/>
  </si>
  <si>
    <t>A28084</t>
    <phoneticPr fontId="16" type="noConversion"/>
  </si>
  <si>
    <t>SKHU9304409</t>
    <phoneticPr fontId="16" type="noConversion"/>
  </si>
  <si>
    <t>HAL110700</t>
    <phoneticPr fontId="16" type="noConversion"/>
  </si>
  <si>
    <t>SKHU6304339</t>
    <phoneticPr fontId="16" type="noConversion"/>
  </si>
  <si>
    <t>HAL110657</t>
    <phoneticPr fontId="16" type="noConversion"/>
  </si>
  <si>
    <t>HLHU8463245</t>
    <phoneticPr fontId="16" type="noConversion"/>
  </si>
  <si>
    <t>HAL109027</t>
    <phoneticPr fontId="16" type="noConversion"/>
  </si>
  <si>
    <t>SKHU9961321</t>
    <phoneticPr fontId="16" type="noConversion"/>
  </si>
  <si>
    <t>HAL126429</t>
    <phoneticPr fontId="16" type="noConversion"/>
  </si>
  <si>
    <t>SKHU6347515</t>
    <phoneticPr fontId="16" type="noConversion"/>
  </si>
  <si>
    <t>HAL126439</t>
    <phoneticPr fontId="16" type="noConversion"/>
  </si>
  <si>
    <t>HALU5694477</t>
    <phoneticPr fontId="16" type="noConversion"/>
  </si>
  <si>
    <t>HAL126411</t>
    <phoneticPr fontId="16" type="noConversion"/>
  </si>
  <si>
    <t>TGBU5432661</t>
    <phoneticPr fontId="16" type="noConversion"/>
  </si>
  <si>
    <t>HAL126435</t>
    <phoneticPr fontId="16" type="noConversion"/>
  </si>
  <si>
    <t>GCXU6291713</t>
    <phoneticPr fontId="16" type="noConversion"/>
  </si>
  <si>
    <t>HAL104611</t>
    <phoneticPr fontId="16" type="noConversion"/>
  </si>
  <si>
    <t>CAAU5036242</t>
    <phoneticPr fontId="16" type="noConversion"/>
  </si>
  <si>
    <t>HLHU8111692</t>
    <phoneticPr fontId="16" type="noConversion"/>
  </si>
  <si>
    <t>HAL110510</t>
    <phoneticPr fontId="16" type="noConversion"/>
  </si>
  <si>
    <t>HAL113243</t>
    <phoneticPr fontId="16" type="noConversion"/>
  </si>
  <si>
    <t>HLHU8409368</t>
    <phoneticPr fontId="16" type="noConversion"/>
  </si>
  <si>
    <t>SKHU8428719</t>
    <phoneticPr fontId="16" type="noConversion"/>
  </si>
  <si>
    <t>HAL113099</t>
    <phoneticPr fontId="16" type="noConversion"/>
  </si>
  <si>
    <t>HAL126453</t>
    <phoneticPr fontId="16" type="noConversion"/>
  </si>
  <si>
    <t>KR0979510</t>
    <phoneticPr fontId="16" type="noConversion"/>
  </si>
  <si>
    <t>POD FREETIME : 15 DAYS</t>
    <phoneticPr fontId="16" type="noConversion"/>
  </si>
  <si>
    <t>FNSLMV2501INAQ007B</t>
    <phoneticPr fontId="16" type="noConversion"/>
  </si>
  <si>
    <t>아카바 대리점 : 말트란스</t>
    <phoneticPr fontId="16" type="noConversion"/>
  </si>
  <si>
    <t>6/11 WAYBILL</t>
    <phoneticPr fontId="16" type="noConversion"/>
  </si>
  <si>
    <t>6/11 WAYBILL</t>
    <phoneticPr fontId="16" type="noConversion"/>
  </si>
  <si>
    <t>BENZ GLC200E</t>
    <phoneticPr fontId="16" type="noConversion"/>
  </si>
  <si>
    <t>SAWASDEE RIGEL 2507S</t>
  </si>
  <si>
    <t>X</t>
    <phoneticPr fontId="16" type="noConversion"/>
  </si>
  <si>
    <t>SAWASDEE RIGEL 2507S</t>
    <phoneticPr fontId="16" type="noConversion"/>
  </si>
  <si>
    <t>DOC : 6/23 FULL</t>
    <phoneticPr fontId="16" type="noConversion"/>
  </si>
  <si>
    <t>BKG : HASLK01250602595</t>
    <phoneticPr fontId="16" type="noConversion"/>
  </si>
  <si>
    <t>BKG : HASLK01250602596</t>
    <phoneticPr fontId="16" type="noConversion"/>
  </si>
  <si>
    <t>BKG : HASLK01250602597</t>
    <phoneticPr fontId="16" type="noConversion"/>
  </si>
  <si>
    <t>BKG : HASLK01250602598</t>
    <phoneticPr fontId="16" type="noConversion"/>
  </si>
  <si>
    <t>MSFF25AQA60005A</t>
    <phoneticPr fontId="16" type="noConversion"/>
  </si>
  <si>
    <t>KR0993583</t>
  </si>
  <si>
    <t>MRKU4256951</t>
  </si>
  <si>
    <t>KR0993573</t>
  </si>
  <si>
    <t>TCKU7599735</t>
  </si>
  <si>
    <t>KR0993566</t>
  </si>
  <si>
    <t>MRSU7705128</t>
  </si>
  <si>
    <t>MSFF25AQA60001</t>
    <phoneticPr fontId="16" type="noConversion"/>
  </si>
  <si>
    <t>FNSLMV2501INAQ007A</t>
    <phoneticPr fontId="16" type="noConversion"/>
  </si>
  <si>
    <t>WAUZZZ8KXGA001486</t>
  </si>
  <si>
    <t>WBAJC3100JDB28342</t>
  </si>
  <si>
    <t>YV1BZ82K6F1229699</t>
  </si>
  <si>
    <t>YV1MV79K0J2463733</t>
  </si>
  <si>
    <t>24627-25-505212X</t>
    <phoneticPr fontId="16" type="noConversion"/>
  </si>
  <si>
    <t>WDDWF1FBXLR561254</t>
  </si>
  <si>
    <t>WVWZZZ3CZJE127526</t>
  </si>
  <si>
    <t>WVGZZZ5NZFW575623</t>
  </si>
  <si>
    <t>KMHJ581ADKU886173</t>
  </si>
  <si>
    <t>24627-25-505213X</t>
    <phoneticPr fontId="16" type="noConversion"/>
  </si>
  <si>
    <t>계산서 X</t>
    <phoneticPr fontId="16" type="noConversion"/>
  </si>
  <si>
    <t>KI 트레이딩 (살림)</t>
    <phoneticPr fontId="16" type="noConversion"/>
  </si>
  <si>
    <t>CNEE INV : C534</t>
    <phoneticPr fontId="16" type="noConversion"/>
  </si>
  <si>
    <t>CNEE INV : C535</t>
    <phoneticPr fontId="16" type="noConversion"/>
  </si>
  <si>
    <t>O</t>
    <phoneticPr fontId="16" type="noConversion"/>
  </si>
  <si>
    <t>24627-25-505214X</t>
    <phoneticPr fontId="16" type="noConversion"/>
  </si>
  <si>
    <t>WAUZZZ4G0GN119699</t>
  </si>
  <si>
    <t>WBA6A8107FGJ89098</t>
  </si>
  <si>
    <t>WVGZZZ5NZJW925010</t>
  </si>
  <si>
    <t>SALCA2BN9JH767503</t>
  </si>
  <si>
    <t>WDDWF1EB7KR467266</t>
  </si>
  <si>
    <t>WDDHF0AB7FB146805</t>
  </si>
  <si>
    <t>YV1MZA8KDF2074613</t>
  </si>
  <si>
    <t>WBA4E9106GG593450</t>
  </si>
  <si>
    <t>24627-25-802328X</t>
    <phoneticPr fontId="16" type="noConversion"/>
  </si>
  <si>
    <t>WVWZZZ3HZKE011792</t>
  </si>
  <si>
    <t>WVWZZZ3HZJE516031</t>
  </si>
  <si>
    <t>WAUZZZ8V3F1130727</t>
  </si>
  <si>
    <t>WAUZZZ4G4GN164791</t>
  </si>
  <si>
    <t>24627-25-505216X</t>
    <phoneticPr fontId="16" type="noConversion"/>
  </si>
  <si>
    <t>쟈스민 (이야스)</t>
    <phoneticPr fontId="16" type="noConversion"/>
  </si>
  <si>
    <t>CNEE INV : C536</t>
    <phoneticPr fontId="16" type="noConversion"/>
  </si>
  <si>
    <t>BKG : HASLK01250602599</t>
    <phoneticPr fontId="16" type="noConversion"/>
  </si>
  <si>
    <t>BKG : HASLK01250603718</t>
    <phoneticPr fontId="16" type="noConversion"/>
  </si>
  <si>
    <t>BKG : HASLK01250603719</t>
    <phoneticPr fontId="16" type="noConversion"/>
  </si>
  <si>
    <t>BKG : HASLK01250603720</t>
    <phoneticPr fontId="16" type="noConversion"/>
  </si>
  <si>
    <t>SKHU8122992</t>
  </si>
  <si>
    <t>6/18 작업</t>
    <phoneticPr fontId="16" type="noConversion"/>
  </si>
  <si>
    <t>FNSLMV2501INAQ007A</t>
    <phoneticPr fontId="16" type="noConversion"/>
  </si>
  <si>
    <t>INV</t>
    <phoneticPr fontId="16" type="noConversion"/>
  </si>
  <si>
    <t>6/13 WAYBILL</t>
    <phoneticPr fontId="16" type="noConversion"/>
  </si>
  <si>
    <t>KMHJB81CBMU017406</t>
  </si>
  <si>
    <t>KMHLM41EEMU152522</t>
  </si>
  <si>
    <t>KMHLL41EENU268416</t>
  </si>
  <si>
    <t>KMFWBX7KBMU199611</t>
  </si>
  <si>
    <t>10484-25-072704X</t>
    <phoneticPr fontId="16" type="noConversion"/>
  </si>
  <si>
    <t>KMHEC41MBBA336268</t>
  </si>
  <si>
    <t>KMFWSX7KBMU194647</t>
  </si>
  <si>
    <t>KMHS381HHMU370823</t>
  </si>
  <si>
    <t>KLYDC487DLC014762</t>
  </si>
  <si>
    <t>10484-25-072702X</t>
    <phoneticPr fontId="16" type="noConversion"/>
  </si>
  <si>
    <t>KMHF141DBLA317055</t>
  </si>
  <si>
    <t>KMHS281HHNU425127</t>
  </si>
  <si>
    <t>KMHLM41EEMU005621</t>
  </si>
  <si>
    <t>KNANB81BBMS103842</t>
  </si>
  <si>
    <t>10484-25-072708X</t>
    <phoneticPr fontId="16" type="noConversion"/>
  </si>
  <si>
    <t>KNAPL812GNK979861</t>
  </si>
  <si>
    <t>KNAF141BENA921023</t>
  </si>
  <si>
    <t>KMHF141DBLA320931</t>
  </si>
  <si>
    <t>KNANC81BBMS116367</t>
  </si>
  <si>
    <t>10484-25-072705X</t>
    <phoneticPr fontId="16" type="noConversion"/>
  </si>
  <si>
    <t>KNARL81BHMA094728</t>
  </si>
  <si>
    <t>KMHS281HHMU380216</t>
  </si>
  <si>
    <t>KMHS281BBLU285128</t>
  </si>
  <si>
    <t>WAUZZZF29LN057571</t>
  </si>
  <si>
    <t>11457-25-714588X</t>
    <phoneticPr fontId="16" type="noConversion"/>
  </si>
  <si>
    <t>11457-25-714589X</t>
    <phoneticPr fontId="16" type="noConversion"/>
  </si>
  <si>
    <t>11457-25-714590X</t>
    <phoneticPr fontId="16" type="noConversion"/>
  </si>
  <si>
    <t>HASLK01250602599</t>
  </si>
  <si>
    <t>6/09 DRAFT CMR</t>
    <phoneticPr fontId="16" type="noConversion"/>
  </si>
  <si>
    <t>6/16 FINAL CMR</t>
    <phoneticPr fontId="16" type="noConversion"/>
  </si>
  <si>
    <t>KMHL341DBNA163799</t>
  </si>
  <si>
    <t>KNARF81BGMA104624</t>
  </si>
  <si>
    <t>KNAM241FBNA008881</t>
  </si>
  <si>
    <t>KNAG341ABLA035204</t>
  </si>
  <si>
    <t>LAG250610009</t>
  </si>
  <si>
    <t>MAEU254999770</t>
    <phoneticPr fontId="16" type="noConversion"/>
  </si>
  <si>
    <t>MAEU254796491</t>
    <phoneticPr fontId="16" type="noConversion"/>
  </si>
  <si>
    <t>DOC : 6/17 FULL</t>
    <phoneticPr fontId="16" type="noConversion"/>
  </si>
  <si>
    <t>BKG : HASLK01250604343</t>
    <phoneticPr fontId="16" type="noConversion"/>
  </si>
  <si>
    <t>BKG : HASLK01250604344</t>
    <phoneticPr fontId="16" type="noConversion"/>
  </si>
  <si>
    <t>11457-25-714648X</t>
    <phoneticPr fontId="16" type="noConversion"/>
  </si>
  <si>
    <t>계산서 : 자밀오토
-&gt; 아딥트레이딩 변경 (6/16)</t>
    <phoneticPr fontId="16" type="noConversion"/>
  </si>
  <si>
    <t>O</t>
    <phoneticPr fontId="16" type="noConversion"/>
  </si>
  <si>
    <t>TRHU4429219</t>
  </si>
  <si>
    <t>MRKU3378301</t>
  </si>
  <si>
    <t>KR0993594</t>
  </si>
  <si>
    <t>KR0991020</t>
  </si>
  <si>
    <t>MAEU254991696</t>
    <phoneticPr fontId="16" type="noConversion"/>
  </si>
  <si>
    <t>MAEU254991767</t>
    <phoneticPr fontId="16" type="noConversion"/>
  </si>
  <si>
    <t>MAEU254991737</t>
    <phoneticPr fontId="16" type="noConversion"/>
  </si>
  <si>
    <t>MAEU254991792</t>
    <phoneticPr fontId="16" type="noConversion"/>
  </si>
  <si>
    <t>MAEU254991830</t>
    <phoneticPr fontId="16" type="noConversion"/>
  </si>
  <si>
    <t>파크</t>
    <phoneticPr fontId="16" type="noConversion"/>
  </si>
  <si>
    <t xml:space="preserve">INV : </t>
    <phoneticPr fontId="16" type="noConversion"/>
  </si>
  <si>
    <t>BKG : SELFA8332500</t>
    <phoneticPr fontId="16" type="noConversion"/>
  </si>
  <si>
    <t>ONE / 피닉스</t>
    <phoneticPr fontId="16" type="noConversion"/>
  </si>
  <si>
    <t>여주 / 다인</t>
    <phoneticPr fontId="16" type="noConversion"/>
  </si>
  <si>
    <t>HASLK01250602599</t>
    <phoneticPr fontId="16" type="noConversion"/>
  </si>
  <si>
    <t>HLHU8490615</t>
  </si>
  <si>
    <t>HALU5654535</t>
  </si>
  <si>
    <t>FCIU7000790</t>
  </si>
  <si>
    <t>HAL113147</t>
  </si>
  <si>
    <t>HAL113228</t>
  </si>
  <si>
    <t>HAL113075</t>
  </si>
  <si>
    <t>프리타임 6/17 연장 요청 完</t>
    <phoneticPr fontId="16" type="noConversion"/>
  </si>
  <si>
    <t>HASLK01250602598</t>
    <phoneticPr fontId="16" type="noConversion"/>
  </si>
  <si>
    <t>HASLK01250602595</t>
    <phoneticPr fontId="16" type="noConversion"/>
  </si>
  <si>
    <t>KMHLR41EEMU198820</t>
    <phoneticPr fontId="16" type="noConversion"/>
  </si>
  <si>
    <t>10484-25-073777X</t>
    <phoneticPr fontId="16" type="noConversion"/>
  </si>
  <si>
    <t>43274-25-248090X</t>
    <phoneticPr fontId="16" type="noConversion"/>
  </si>
  <si>
    <t>KMHF141DBNA483469</t>
  </si>
  <si>
    <t>KMHLM41EEMU181158</t>
  </si>
  <si>
    <t>KMHL241EBLA046812</t>
  </si>
  <si>
    <t>KMHK1817GLU595274</t>
  </si>
  <si>
    <t>KMHF141DBLA321488</t>
  </si>
  <si>
    <t>KNAPV81CDNK015430</t>
  </si>
  <si>
    <t>43274-25-248087X</t>
    <phoneticPr fontId="16" type="noConversion"/>
  </si>
  <si>
    <t>KMHLM41EEMU170544</t>
  </si>
  <si>
    <t>43274-25-248089X</t>
    <phoneticPr fontId="16" type="noConversion"/>
  </si>
  <si>
    <t>KRAT59724</t>
  </si>
  <si>
    <t>KMHJB81BGMU077269</t>
  </si>
  <si>
    <t>KMHJ381ABLU322621</t>
  </si>
  <si>
    <t>KMHLM41EEMU140535</t>
  </si>
  <si>
    <t>KMHF141DBLA344184</t>
  </si>
  <si>
    <t>43274-25-248092X</t>
    <phoneticPr fontId="16" type="noConversion"/>
  </si>
  <si>
    <t>모선 변경 전1)NYK ISABEL 0172S</t>
    <phoneticPr fontId="16" type="noConversion"/>
  </si>
  <si>
    <t>DOC : 7/02 FULL</t>
    <phoneticPr fontId="16" type="noConversion"/>
  </si>
  <si>
    <t>모선 변경 전2)KOTA GAYA 0419S</t>
    <phoneticPr fontId="16" type="noConversion"/>
  </si>
  <si>
    <t>O</t>
    <phoneticPr fontId="16" type="noConversion"/>
  </si>
  <si>
    <t>프리타임 6/18 연장 요청 完</t>
    <phoneticPr fontId="16" type="noConversion"/>
  </si>
  <si>
    <t>K3</t>
    <phoneticPr fontId="16" type="noConversion"/>
  </si>
  <si>
    <t>K7</t>
    <phoneticPr fontId="16" type="noConversion"/>
  </si>
  <si>
    <t>TCNU2615870</t>
    <phoneticPr fontId="16" type="noConversion"/>
  </si>
  <si>
    <t>KR0638586</t>
    <phoneticPr fontId="16" type="noConversion"/>
  </si>
  <si>
    <t>롤오버 전1)NORDBORG MAERSK 523S</t>
    <phoneticPr fontId="16" type="noConversion"/>
  </si>
  <si>
    <t>롤오버 전2)MAERSK VILNIUS 527N</t>
    <phoneticPr fontId="16" type="noConversion"/>
  </si>
  <si>
    <t>BMOU5946630</t>
    <phoneticPr fontId="16" type="noConversion"/>
  </si>
  <si>
    <t>HAL110467</t>
    <phoneticPr fontId="16" type="noConversion"/>
  </si>
  <si>
    <t>HLHU8407489</t>
    <phoneticPr fontId="16" type="noConversion"/>
  </si>
  <si>
    <t>HAL104572</t>
    <phoneticPr fontId="16" type="noConversion"/>
  </si>
  <si>
    <t>DOC : 6/24 AM</t>
    <phoneticPr fontId="16" type="noConversion"/>
  </si>
  <si>
    <t>12778-25-061667X</t>
    <phoneticPr fontId="16" type="noConversion"/>
  </si>
  <si>
    <t>12778-25-061666X</t>
    <phoneticPr fontId="16" type="noConversion"/>
  </si>
  <si>
    <t>KQ189HG017</t>
    <phoneticPr fontId="16" type="noConversion"/>
  </si>
  <si>
    <t>KQ189HG018</t>
    <phoneticPr fontId="16" type="noConversion"/>
  </si>
  <si>
    <t>KMHDG41DBBU145744</t>
    <phoneticPr fontId="16" type="noConversion"/>
  </si>
  <si>
    <t>KMHDG41DBEU932843</t>
    <phoneticPr fontId="16" type="noConversion"/>
  </si>
  <si>
    <t>12778-25-061665X</t>
    <phoneticPr fontId="16" type="noConversion"/>
  </si>
  <si>
    <t>43274-25-248208X</t>
    <phoneticPr fontId="16" type="noConversion"/>
  </si>
  <si>
    <t>KMHD641EELU074207</t>
  </si>
  <si>
    <t>KMHLL41EEMU042672</t>
  </si>
  <si>
    <t>KNALB41BBLA226551</t>
    <phoneticPr fontId="16" type="noConversion"/>
  </si>
  <si>
    <t>KMHDU41BBAU970489</t>
    <phoneticPr fontId="16" type="noConversion"/>
  </si>
  <si>
    <t>KMHCU41EBGU973296</t>
    <phoneticPr fontId="16" type="noConversion"/>
  </si>
  <si>
    <t>KNALL415BCA093611</t>
    <phoneticPr fontId="16" type="noConversion"/>
  </si>
  <si>
    <t>KMHF141CBJA094751</t>
    <phoneticPr fontId="16" type="noConversion"/>
  </si>
  <si>
    <t>KNAFJ412BEA243050</t>
    <phoneticPr fontId="16" type="noConversion"/>
  </si>
  <si>
    <t>KMHFF41CBCA108184</t>
    <phoneticPr fontId="16" type="noConversion"/>
  </si>
  <si>
    <t>KMHFF41CBEA360584</t>
    <phoneticPr fontId="16" type="noConversion"/>
  </si>
  <si>
    <t>ACCENT</t>
    <phoneticPr fontId="16" type="noConversion"/>
  </si>
  <si>
    <t>O</t>
    <phoneticPr fontId="16" type="noConversion"/>
  </si>
  <si>
    <t>프리타임 6/19 연장 요청 完</t>
    <phoneticPr fontId="16" type="noConversion"/>
  </si>
  <si>
    <t>6/19 WAYBILL</t>
    <phoneticPr fontId="16" type="noConversion"/>
  </si>
  <si>
    <t>적하보험 20790</t>
    <phoneticPr fontId="16" type="noConversion"/>
  </si>
  <si>
    <t>프리타임 6/19 연장 승인 完</t>
    <phoneticPr fontId="16" type="noConversion"/>
  </si>
  <si>
    <t>프리타임 6/19 연장 승인 完</t>
    <phoneticPr fontId="16" type="noConversion"/>
  </si>
  <si>
    <t>2025년 7월 선적스케줄 (명성해운)</t>
    <phoneticPr fontId="16" type="noConversion"/>
  </si>
  <si>
    <t>6/20 WAYBILL</t>
    <phoneticPr fontId="16" type="noConversion"/>
  </si>
  <si>
    <t>엠티 상차 지정일 : 5/29</t>
    <phoneticPr fontId="16" type="noConversion"/>
  </si>
  <si>
    <t>롤오버 전3)MAERSK VILNIUS 529N</t>
    <phoneticPr fontId="16" type="noConversion"/>
  </si>
  <si>
    <t>MAERSK VILNIUS 528S</t>
    <phoneticPr fontId="16" type="noConversion"/>
  </si>
  <si>
    <t>롤오버 전2)MAERSK VILNIUS 529N</t>
    <phoneticPr fontId="16" type="noConversion"/>
  </si>
  <si>
    <t>롤오버 전1)MAERSK VILNIUS 527N</t>
    <phoneticPr fontId="16" type="noConversion"/>
  </si>
  <si>
    <t>40HQ X 1</t>
    <phoneticPr fontId="16" type="noConversion"/>
  </si>
  <si>
    <t>TS TIANJIN 25007S</t>
    <phoneticPr fontId="16" type="noConversion"/>
  </si>
  <si>
    <t>5 CNTR 1 BL</t>
    <phoneticPr fontId="16" type="noConversion"/>
  </si>
  <si>
    <t>BKG : HASLK01250606623</t>
    <phoneticPr fontId="16" type="noConversion"/>
  </si>
  <si>
    <t>BKG : HASLK01250606554</t>
    <phoneticPr fontId="16" type="noConversion"/>
  </si>
  <si>
    <t>BKG : HASLK01250606556</t>
    <phoneticPr fontId="16" type="noConversion"/>
  </si>
  <si>
    <t>BKG : HASLK01250606586</t>
    <phoneticPr fontId="16" type="noConversion"/>
  </si>
  <si>
    <t>BKG : HASLK01250606589</t>
    <phoneticPr fontId="16" type="noConversion"/>
  </si>
  <si>
    <t>O</t>
    <phoneticPr fontId="16" type="noConversion"/>
  </si>
  <si>
    <t>SAWASDEE RIGEL 2507S</t>
    <phoneticPr fontId="16" type="noConversion"/>
  </si>
  <si>
    <t>HLHU8330670</t>
    <phoneticPr fontId="16" type="noConversion"/>
  </si>
  <si>
    <t>HAL104627</t>
    <phoneticPr fontId="16" type="noConversion"/>
  </si>
  <si>
    <t>HASLK01250603718</t>
    <phoneticPr fontId="16" type="noConversion"/>
  </si>
  <si>
    <t>HASLK01250603719</t>
    <phoneticPr fontId="16" type="noConversion"/>
  </si>
  <si>
    <t>HASLK01250603720</t>
    <phoneticPr fontId="16" type="noConversion"/>
  </si>
  <si>
    <t>BMOU5414659</t>
    <phoneticPr fontId="16" type="noConversion"/>
  </si>
  <si>
    <t>HAL131049</t>
    <phoneticPr fontId="16" type="noConversion"/>
  </si>
  <si>
    <t>SKHU8127510</t>
    <phoneticPr fontId="16" type="noConversion"/>
  </si>
  <si>
    <t>HAL118952</t>
    <phoneticPr fontId="16" type="noConversion"/>
  </si>
  <si>
    <t>HLHU8324620</t>
    <phoneticPr fontId="16" type="noConversion"/>
  </si>
  <si>
    <t>HAL131050</t>
    <phoneticPr fontId="16" type="noConversion"/>
  </si>
  <si>
    <t>HAL113144</t>
    <phoneticPr fontId="16" type="noConversion"/>
  </si>
  <si>
    <t>ICT 02077002</t>
    <phoneticPr fontId="16" type="noConversion"/>
  </si>
  <si>
    <t>HASLK01250602596</t>
    <phoneticPr fontId="16" type="noConversion"/>
  </si>
  <si>
    <t>HASLK01250602597</t>
    <phoneticPr fontId="16" type="noConversion"/>
  </si>
  <si>
    <t>롤오버 전2)MAERSK VILNIUS 529N</t>
    <phoneticPr fontId="16" type="noConversion"/>
  </si>
  <si>
    <t>X</t>
    <phoneticPr fontId="16" type="noConversion"/>
  </si>
  <si>
    <t>$160/CBM</t>
    <phoneticPr fontId="16" type="noConversion"/>
  </si>
  <si>
    <t>캐리어 포함</t>
    <phoneticPr fontId="16" type="noConversion"/>
  </si>
  <si>
    <r>
      <t>평택-</t>
    </r>
    <r>
      <rPr>
        <b/>
        <sz val="14"/>
        <color rgb="FFFF0000"/>
        <rFont val="맑은 고딕"/>
        <family val="3"/>
        <charset val="129"/>
        <scheme val="minor"/>
      </rPr>
      <t>르완다</t>
    </r>
    <r>
      <rPr>
        <b/>
        <sz val="14"/>
        <rFont val="맑은 고딕"/>
        <family val="3"/>
        <charset val="129"/>
        <scheme val="minor"/>
      </rPr>
      <t>,앙골라</t>
    </r>
    <phoneticPr fontId="16" type="noConversion"/>
  </si>
  <si>
    <t>MV GALAXY ACE V.TBN</t>
    <phoneticPr fontId="16" type="noConversion"/>
  </si>
  <si>
    <t>(ALL-IN)</t>
    <phoneticPr fontId="16" type="noConversion"/>
  </si>
  <si>
    <t>이랭캔 카</t>
    <phoneticPr fontId="16" type="noConversion"/>
  </si>
  <si>
    <t>MAERSK NORBERG 527S</t>
    <phoneticPr fontId="16" type="noConversion"/>
  </si>
  <si>
    <t>REF : 1750858184624</t>
    <phoneticPr fontId="16" type="noConversion"/>
  </si>
  <si>
    <t>HJIT 02012016</t>
    <phoneticPr fontId="16" type="noConversion"/>
  </si>
  <si>
    <t>KNAB2518BPT025957</t>
  </si>
  <si>
    <t>KNAB2518BPT107888</t>
  </si>
  <si>
    <t>KNAB2518BPT035037</t>
  </si>
  <si>
    <t>KNAB2518BPT026499</t>
  </si>
  <si>
    <t>KNAB2518BNT939744</t>
  </si>
  <si>
    <t>KNAF141BEPA954671</t>
  </si>
  <si>
    <t>KIA MORNING</t>
    <phoneticPr fontId="16" type="noConversion"/>
  </si>
  <si>
    <t>KIA K3</t>
    <phoneticPr fontId="16" type="noConversion"/>
  </si>
  <si>
    <t>부킹 컨펌</t>
    <phoneticPr fontId="16" type="noConversion"/>
  </si>
  <si>
    <t>운송 오더</t>
    <phoneticPr fontId="16" type="noConversion"/>
  </si>
  <si>
    <t>SR</t>
    <phoneticPr fontId="16" type="noConversion"/>
  </si>
  <si>
    <t>정보 전달</t>
    <phoneticPr fontId="16" type="noConversion"/>
  </si>
  <si>
    <t>면장</t>
    <phoneticPr fontId="16" type="noConversion"/>
  </si>
  <si>
    <t>BKG : 255521517</t>
    <phoneticPr fontId="16" type="noConversion"/>
  </si>
  <si>
    <t>HASLK01250606623</t>
  </si>
  <si>
    <t>6/23 HBL SURRENDER</t>
    <phoneticPr fontId="16" type="noConversion"/>
  </si>
  <si>
    <t>엠티 상차 지정일 : 6/26</t>
    <phoneticPr fontId="16" type="noConversion"/>
  </si>
  <si>
    <t>REF : 1751627831979</t>
    <phoneticPr fontId="16" type="noConversion"/>
  </si>
  <si>
    <t>REF : 1752071146191</t>
    <phoneticPr fontId="16" type="noConversion"/>
  </si>
  <si>
    <t>BKG : 255541569</t>
    <phoneticPr fontId="16" type="noConversion"/>
  </si>
  <si>
    <t>BKG : 255541813</t>
    <phoneticPr fontId="16" type="noConversion"/>
  </si>
  <si>
    <t>O</t>
    <phoneticPr fontId="16" type="noConversion"/>
  </si>
  <si>
    <t>DRYU6010040</t>
    <phoneticPr fontId="16" type="noConversion"/>
  </si>
  <si>
    <t>앙코르와트 / 이레</t>
    <phoneticPr fontId="16" type="noConversion"/>
  </si>
  <si>
    <t>KNAEV812HLK085274</t>
  </si>
  <si>
    <t>46만 (3일 기준)</t>
    <phoneticPr fontId="16" type="noConversion"/>
  </si>
  <si>
    <t>4일부터 2.5만</t>
    <phoneticPr fontId="16" type="noConversion"/>
  </si>
  <si>
    <t>부킹 컨펌</t>
    <phoneticPr fontId="16" type="noConversion"/>
  </si>
  <si>
    <t>캐리어 오더</t>
    <phoneticPr fontId="16" type="noConversion"/>
  </si>
  <si>
    <t>주의 사항 안내</t>
    <phoneticPr fontId="16" type="noConversion"/>
  </si>
  <si>
    <t>서류 마감</t>
    <phoneticPr fontId="16" type="noConversion"/>
  </si>
  <si>
    <t xml:space="preserve">체크 리스트 / 쉬핑마크 : </t>
    <phoneticPr fontId="16" type="noConversion"/>
  </si>
  <si>
    <t xml:space="preserve">입고일 : </t>
    <phoneticPr fontId="16" type="noConversion"/>
  </si>
  <si>
    <t>아카바 대리점 : Sharaf Shipping Agencies Co. W.L.L</t>
    <phoneticPr fontId="16" type="noConversion"/>
  </si>
  <si>
    <t>ZHONG HAI 777 V.001</t>
    <phoneticPr fontId="16" type="noConversion"/>
  </si>
  <si>
    <t>선사 부호 : DASA</t>
    <phoneticPr fontId="16" type="noConversion"/>
  </si>
  <si>
    <t xml:space="preserve">호출 부호 : </t>
    <phoneticPr fontId="16" type="noConversion"/>
  </si>
  <si>
    <t>MRN : 25DASAD113E</t>
    <phoneticPr fontId="16" type="noConversion"/>
  </si>
  <si>
    <t>MSFF25AQA60008</t>
    <phoneticPr fontId="16" type="noConversion"/>
  </si>
  <si>
    <t>DOC : 6/30 AM</t>
    <phoneticPr fontId="16" type="noConversion"/>
  </si>
  <si>
    <t>6/24 MBL SURRENDER</t>
    <phoneticPr fontId="16" type="noConversion"/>
  </si>
  <si>
    <t>6/25 WAYBILL</t>
    <phoneticPr fontId="16" type="noConversion"/>
  </si>
  <si>
    <t>O</t>
    <phoneticPr fontId="16" type="noConversion"/>
  </si>
  <si>
    <t>HAPAG / 이스트웨스트</t>
    <phoneticPr fontId="16" type="noConversion"/>
  </si>
  <si>
    <t>DOC : 7/02 AM</t>
    <phoneticPr fontId="16" type="noConversion"/>
  </si>
  <si>
    <t>BKG : 33735884</t>
    <phoneticPr fontId="16" type="noConversion"/>
  </si>
  <si>
    <t>6/25 SURRENDER</t>
    <phoneticPr fontId="16" type="noConversion"/>
  </si>
  <si>
    <t>HASLK01250606623</t>
    <phoneticPr fontId="16" type="noConversion"/>
  </si>
  <si>
    <t>MAEU255521517</t>
    <phoneticPr fontId="16" type="noConversion"/>
  </si>
  <si>
    <t>MAERSK VILNIUS 530S</t>
    <phoneticPr fontId="16" type="noConversion"/>
  </si>
  <si>
    <t>변경 전)RIO KOBE527S</t>
    <phoneticPr fontId="16" type="noConversion"/>
  </si>
  <si>
    <t>6/26 WAYBILL</t>
    <phoneticPr fontId="16" type="noConversion"/>
  </si>
  <si>
    <t>모선 변경 전)MAERSK NORBERG 527S</t>
    <phoneticPr fontId="16" type="noConversion"/>
  </si>
  <si>
    <t>43274-25-337731X</t>
    <phoneticPr fontId="16" type="noConversion"/>
  </si>
  <si>
    <t>KMHLL41EEMU195637</t>
  </si>
  <si>
    <t>KMHF141DBNA459432</t>
  </si>
  <si>
    <t>KMHJ281ADLU270925</t>
  </si>
  <si>
    <t>KNAPV81CBNK061777</t>
  </si>
  <si>
    <t>43274-25-248513X</t>
    <phoneticPr fontId="16" type="noConversion"/>
  </si>
  <si>
    <t>KNAM241BBNA002217</t>
  </si>
  <si>
    <t>KMHLL41EEMU195688</t>
  </si>
  <si>
    <t>KNAPM813DLK831123</t>
  </si>
  <si>
    <t>KNAPM813DLK838275</t>
  </si>
  <si>
    <t>KMHS281HGMU384591</t>
  </si>
  <si>
    <t>KMHF141GBLA341949</t>
  </si>
  <si>
    <t>KMHLM41EEMU016823</t>
  </si>
  <si>
    <t>43274-25-248518X</t>
    <phoneticPr fontId="16" type="noConversion"/>
  </si>
  <si>
    <t>43274-25-248521X</t>
    <phoneticPr fontId="16" type="noConversion"/>
  </si>
  <si>
    <t>KNAM241BBNA003772</t>
  </si>
  <si>
    <t>KMHLL41EEMU152334</t>
  </si>
  <si>
    <t>KMHLL41EEMU195582</t>
  </si>
  <si>
    <t>KMHLL41EEMU152852</t>
  </si>
  <si>
    <t>43274-25-248522X</t>
    <phoneticPr fontId="16" type="noConversion"/>
  </si>
  <si>
    <t>KMHS381BBLU235034</t>
  </si>
  <si>
    <t>KNAG241ABLA019663</t>
  </si>
  <si>
    <t>KMHLL41EEMU152843</t>
  </si>
  <si>
    <t>KMHLL41EEMU153591</t>
  </si>
  <si>
    <t>18대</t>
    <phoneticPr fontId="16" type="noConversion"/>
  </si>
  <si>
    <t>무니르</t>
    <phoneticPr fontId="16" type="noConversion"/>
  </si>
  <si>
    <t>MALTRANS</t>
    <phoneticPr fontId="16" type="noConversion"/>
  </si>
  <si>
    <t>PP</t>
    <phoneticPr fontId="16" type="noConversion"/>
  </si>
  <si>
    <t>KMHE341DBPA638500</t>
  </si>
  <si>
    <t>KMHE341DBPA635920</t>
  </si>
  <si>
    <t>R</t>
    <phoneticPr fontId="16" type="noConversion"/>
  </si>
  <si>
    <t>ALJUMAN</t>
    <phoneticPr fontId="16" type="noConversion"/>
  </si>
  <si>
    <t>쟈스민</t>
    <phoneticPr fontId="16" type="noConversion"/>
  </si>
  <si>
    <t>KNAPW81GBNK009846</t>
  </si>
  <si>
    <t>KNACT81EGNA022905</t>
  </si>
  <si>
    <t>KI 트레이딩</t>
    <phoneticPr fontId="16" type="noConversion"/>
  </si>
  <si>
    <t>KNACT81EGRA137741</t>
  </si>
  <si>
    <t>MSFF25AQA60009</t>
    <phoneticPr fontId="16" type="noConversion"/>
  </si>
  <si>
    <t>MSFF25AQA60010</t>
    <phoneticPr fontId="16" type="noConversion"/>
  </si>
  <si>
    <t>트러스트</t>
    <phoneticPr fontId="16" type="noConversion"/>
  </si>
  <si>
    <t>CC</t>
    <phoneticPr fontId="16" type="noConversion"/>
  </si>
  <si>
    <t>2C3CCACG9FH876979</t>
  </si>
  <si>
    <t>WBAPG5502BNM89911</t>
  </si>
  <si>
    <t>EQ900</t>
  </si>
  <si>
    <t>KMHG141DBHU031453</t>
  </si>
  <si>
    <t>WDDHF5FB4EA859865</t>
  </si>
  <si>
    <t>1HGCR2680FA510898</t>
  </si>
  <si>
    <t>WVWBR7A3XFC055580</t>
  </si>
  <si>
    <t>KNAGM419BEA435679</t>
  </si>
  <si>
    <t>3VWDX7AJ8DM352188</t>
  </si>
  <si>
    <t>KMHRB813ELU006233</t>
  </si>
  <si>
    <t>KNAJT811BBK213519</t>
  </si>
  <si>
    <t>MSFF25AQA60011</t>
    <phoneticPr fontId="16" type="noConversion"/>
  </si>
  <si>
    <t>시몬</t>
    <phoneticPr fontId="16" type="noConversion"/>
  </si>
  <si>
    <t>MSFF25AQA60012</t>
    <phoneticPr fontId="16" type="noConversion"/>
  </si>
  <si>
    <t>KMHLM41EEMU015125</t>
  </si>
  <si>
    <t>43274-25-248550X</t>
    <phoneticPr fontId="16" type="noConversion"/>
  </si>
  <si>
    <t>MRSU7464268</t>
  </si>
  <si>
    <t>KNACE81CGLA396612</t>
  </si>
  <si>
    <t>KNACA81CGMA472295</t>
  </si>
  <si>
    <t>KMFWBX7KBFU690021</t>
  </si>
  <si>
    <t>NIRO</t>
    <phoneticPr fontId="16" type="noConversion"/>
  </si>
  <si>
    <t>MBL : ZH777HG003</t>
    <phoneticPr fontId="16" type="noConversion"/>
  </si>
  <si>
    <t>SR 마감 : 7/01 (화) AM</t>
    <phoneticPr fontId="16" type="noConversion"/>
  </si>
  <si>
    <t>EDI 마감 : 7/01 (화) AM</t>
    <phoneticPr fontId="16" type="noConversion"/>
  </si>
  <si>
    <t>K7</t>
    <phoneticPr fontId="16" type="noConversion"/>
  </si>
  <si>
    <t xml:space="preserve"> </t>
    <phoneticPr fontId="16" type="noConversion"/>
  </si>
  <si>
    <t>43274-25-337793X</t>
    <phoneticPr fontId="16" type="noConversion"/>
  </si>
  <si>
    <t>43274-25-337794X</t>
    <phoneticPr fontId="16" type="noConversion"/>
  </si>
  <si>
    <t>KNAF141BEMA916686</t>
  </si>
  <si>
    <t>KNAF141BEMA916685</t>
  </si>
  <si>
    <t>43274-25-337795X</t>
    <phoneticPr fontId="16" type="noConversion"/>
  </si>
  <si>
    <t>KMHFG41EBBA011150</t>
    <phoneticPr fontId="16" type="noConversion"/>
  </si>
  <si>
    <t>WDDHF5DB6BA378191</t>
    <phoneticPr fontId="16" type="noConversion"/>
  </si>
  <si>
    <t>KNALC41BBMA239072</t>
    <phoneticPr fontId="16" type="noConversion"/>
  </si>
  <si>
    <t>KLAZA69SDHB711994</t>
    <phoneticPr fontId="16" type="noConversion"/>
  </si>
  <si>
    <t>12778-25-062565X</t>
    <phoneticPr fontId="16" type="noConversion"/>
  </si>
  <si>
    <t>KNAF141BEMA111695</t>
  </si>
  <si>
    <t>KNAF141BEMA111876</t>
  </si>
  <si>
    <t>KMHLL41EEMU149948</t>
  </si>
  <si>
    <t>KNAF141BEMA111651</t>
  </si>
  <si>
    <t>HASLK01250606586</t>
    <phoneticPr fontId="16" type="noConversion"/>
  </si>
  <si>
    <t>KNALD416BLA187953</t>
    <phoneticPr fontId="16" type="noConversion"/>
  </si>
  <si>
    <t>WDDHF5DBXBA382163</t>
    <phoneticPr fontId="16" type="noConversion"/>
  </si>
  <si>
    <t>12778-25-062566X</t>
    <phoneticPr fontId="16" type="noConversion"/>
  </si>
  <si>
    <t>KNAF141BEMA111879</t>
  </si>
  <si>
    <t>KNAF141BEMA916755</t>
  </si>
  <si>
    <t>KNAF141BEMA111649</t>
  </si>
  <si>
    <t>KNAF141BEMA916682</t>
  </si>
  <si>
    <t>HASLK01250606554</t>
    <phoneticPr fontId="16" type="noConversion"/>
  </si>
  <si>
    <t>HASLK01250606556</t>
    <phoneticPr fontId="16" type="noConversion"/>
  </si>
  <si>
    <t>LAG250624006</t>
    <phoneticPr fontId="16" type="noConversion"/>
  </si>
  <si>
    <t>KMHL341DBLA084962</t>
  </si>
  <si>
    <t>KNAG741BBNA188242</t>
  </si>
  <si>
    <t>KNAPU81BGNK057231</t>
  </si>
  <si>
    <t>KNANB81BBNS169383</t>
  </si>
  <si>
    <t>KMHF241NBMA441466</t>
  </si>
  <si>
    <t>KNAG741BBLA022368</t>
  </si>
  <si>
    <t>KNAG741BBNA171902</t>
  </si>
  <si>
    <t>KNANC81BBMS051875</t>
  </si>
  <si>
    <t>LAG250624007</t>
  </si>
  <si>
    <t>SKHU6373089</t>
    <phoneticPr fontId="16" type="noConversion"/>
  </si>
  <si>
    <t>프리타임 6/30 연장 요청 完</t>
    <phoneticPr fontId="16" type="noConversion"/>
  </si>
  <si>
    <t>O</t>
    <phoneticPr fontId="16" type="noConversion"/>
  </si>
  <si>
    <t>GRANDEUR</t>
    <phoneticPr fontId="16" type="noConversion"/>
  </si>
  <si>
    <t>엠티 상차 지정일 : 6/11</t>
  </si>
  <si>
    <t>롤오버 전3)MAERSK VILNIUS 528S</t>
    <phoneticPr fontId="16" type="noConversion"/>
  </si>
  <si>
    <t>11457-25-716421X</t>
    <phoneticPr fontId="16" type="noConversion"/>
  </si>
  <si>
    <t>11457-25-716420X</t>
    <phoneticPr fontId="16" type="noConversion"/>
  </si>
  <si>
    <t>SKHU6357112</t>
    <phoneticPr fontId="16" type="noConversion"/>
  </si>
  <si>
    <t>FCIU9718088</t>
    <phoneticPr fontId="16" type="noConversion"/>
  </si>
  <si>
    <t>SKHU8408179</t>
    <phoneticPr fontId="16" type="noConversion"/>
  </si>
  <si>
    <t>6/30 작업</t>
    <phoneticPr fontId="16" type="noConversion"/>
  </si>
  <si>
    <t>ISARA BHUM 2523W</t>
    <phoneticPr fontId="16" type="noConversion"/>
  </si>
  <si>
    <t>BKG : HASLK01250609160</t>
    <phoneticPr fontId="16" type="noConversion"/>
  </si>
  <si>
    <t>BKG : HASLK01250609159</t>
    <phoneticPr fontId="16" type="noConversion"/>
  </si>
  <si>
    <t xml:space="preserve">프리타임  연장 승인 </t>
  </si>
  <si>
    <t>SKHU9633220</t>
    <phoneticPr fontId="16" type="noConversion"/>
  </si>
  <si>
    <t>GCXU6011535</t>
    <phoneticPr fontId="16" type="noConversion"/>
  </si>
  <si>
    <t>모하마드 아바시</t>
    <phoneticPr fontId="16" type="noConversion"/>
  </si>
  <si>
    <t>PP</t>
    <phoneticPr fontId="16" type="noConversion"/>
  </si>
  <si>
    <t>R</t>
    <phoneticPr fontId="16" type="noConversion"/>
  </si>
  <si>
    <t>X</t>
    <phoneticPr fontId="16" type="noConversion"/>
  </si>
  <si>
    <t>입고일 : 7/01~5</t>
    <phoneticPr fontId="16" type="noConversion"/>
  </si>
  <si>
    <t>016-06-020</t>
  </si>
  <si>
    <t>PASSAT</t>
    <phoneticPr fontId="16" type="noConversion"/>
  </si>
  <si>
    <t>SUB TOTAL</t>
    <phoneticPr fontId="16" type="noConversion"/>
  </si>
  <si>
    <t>E1 02012007</t>
    <phoneticPr fontId="16" type="noConversion"/>
  </si>
  <si>
    <t>FNSLMV2501INAQ007</t>
    <phoneticPr fontId="16" type="noConversion"/>
  </si>
  <si>
    <t>6/30 HBL SURRENDER</t>
  </si>
  <si>
    <t>6/30 HBL SURRENDER</t>
    <phoneticPr fontId="16" type="noConversion"/>
  </si>
  <si>
    <t>프리타임 6/30 연장 승인 完</t>
    <phoneticPr fontId="16" type="noConversion"/>
  </si>
  <si>
    <t>6/30 MBL SURRENDER</t>
    <phoneticPr fontId="16" type="noConversion"/>
  </si>
  <si>
    <t>적하보험 20540</t>
    <phoneticPr fontId="16" type="noConversion"/>
  </si>
  <si>
    <t>적하보험 27610</t>
    <phoneticPr fontId="16" type="noConversion"/>
  </si>
  <si>
    <t>적하보험 20570</t>
    <phoneticPr fontId="16" type="noConversion"/>
  </si>
  <si>
    <t>6/27 WAYBILL</t>
    <phoneticPr fontId="16" type="noConversion"/>
  </si>
  <si>
    <t>6/30 WAYBILL</t>
    <phoneticPr fontId="16" type="noConversion"/>
  </si>
  <si>
    <t>WVWZZZ16ZBM075895</t>
  </si>
  <si>
    <t>WAUZZZ4G9DN157024</t>
  </si>
  <si>
    <t>WAUZZZ4G7CN038225</t>
  </si>
  <si>
    <t>HASLK01250606623</t>
    <phoneticPr fontId="16" type="noConversion"/>
  </si>
  <si>
    <t>STARSHIP MERCURY 2507S</t>
    <phoneticPr fontId="16" type="noConversion"/>
  </si>
  <si>
    <t>BKG : SELFA4250701</t>
    <phoneticPr fontId="16" type="noConversion"/>
  </si>
  <si>
    <t>하야트 / 이레</t>
    <phoneticPr fontId="16" type="noConversion"/>
  </si>
  <si>
    <t>SKHU6371851</t>
  </si>
  <si>
    <t>HAL129598</t>
  </si>
  <si>
    <t>FANU3605162</t>
  </si>
  <si>
    <t>HLC1284383</t>
  </si>
  <si>
    <t>7/01 HBL SURRENDER</t>
    <phoneticPr fontId="16" type="noConversion"/>
  </si>
  <si>
    <t>1VWZZZA3ZCC103868</t>
    <phoneticPr fontId="16" type="noConversion"/>
  </si>
  <si>
    <t>12048-25-903483X</t>
    <phoneticPr fontId="16" type="noConversion"/>
  </si>
  <si>
    <t>DOC : 7/03 FULL</t>
    <phoneticPr fontId="16" type="noConversion"/>
  </si>
  <si>
    <t>O</t>
    <phoneticPr fontId="16" type="noConversion"/>
  </si>
  <si>
    <t>MAEU255541569</t>
    <phoneticPr fontId="16" type="noConversion"/>
  </si>
  <si>
    <t>MAEU255541813</t>
    <phoneticPr fontId="16" type="noConversion"/>
  </si>
  <si>
    <t>7/01 MBL SURRENDER</t>
    <phoneticPr fontId="16" type="noConversion"/>
  </si>
  <si>
    <t>CNEE INV : C542</t>
    <phoneticPr fontId="16" type="noConversion"/>
  </si>
  <si>
    <t>7/01 WAYBILL</t>
    <phoneticPr fontId="16" type="noConversion"/>
  </si>
  <si>
    <t>O</t>
    <phoneticPr fontId="16" type="noConversion"/>
  </si>
  <si>
    <t>KNAPK81ABLA632830</t>
  </si>
  <si>
    <t>KMHN3411BPA046573</t>
  </si>
  <si>
    <t>KNAPH81ABGA203238</t>
  </si>
  <si>
    <t>KMFWSX7KBMU192400</t>
  </si>
  <si>
    <t>1FA6P8CF7K5137758</t>
  </si>
  <si>
    <t>1FA6P8TH7L5122633</t>
  </si>
  <si>
    <t>10484-25-079629X</t>
    <phoneticPr fontId="16" type="noConversion"/>
  </si>
  <si>
    <t>USED SPARE PARTS FOR CAR 26 UNITS</t>
    <phoneticPr fontId="16" type="noConversion"/>
  </si>
  <si>
    <t>KNAEP812GLK053694</t>
  </si>
  <si>
    <t>KNAET812GNK223104</t>
  </si>
  <si>
    <t>KMHRC813EMU086121</t>
  </si>
  <si>
    <t>KNAPT81BGNK009028</t>
  </si>
  <si>
    <t>10484-25-079682X</t>
    <phoneticPr fontId="16" type="noConversion"/>
  </si>
  <si>
    <t>TOTAL 30 UNITS</t>
    <phoneticPr fontId="16" type="noConversion"/>
  </si>
  <si>
    <t>WAUZZZF34L1097086</t>
  </si>
  <si>
    <t>VOLKSWAGEN POLO</t>
  </si>
  <si>
    <t>WAUZZZ4GXGN112131</t>
  </si>
  <si>
    <t>WVWZZZ6RZGY050070</t>
  </si>
  <si>
    <t>WVWZZZAUZGW175529</t>
  </si>
  <si>
    <t>WVGZZZ5NZGW571980</t>
  </si>
  <si>
    <t>WVGZZZ5NZJW926793</t>
  </si>
  <si>
    <t>WBA8C9102HK653469</t>
  </si>
  <si>
    <t>WBA6E4108GG377711</t>
  </si>
  <si>
    <t>WBA1C1105FJ838430</t>
  </si>
  <si>
    <t>WBA5E7103GG566344</t>
  </si>
  <si>
    <t>WVWZZZ3CZFE809350</t>
  </si>
  <si>
    <t>SALCA2BN2HH702924</t>
  </si>
  <si>
    <t>BMW 640d</t>
    <phoneticPr fontId="16" type="noConversion"/>
  </si>
  <si>
    <t>BMW X1</t>
    <phoneticPr fontId="16" type="noConversion"/>
  </si>
  <si>
    <t>BMW 320d</t>
    <phoneticPr fontId="16" type="noConversion"/>
  </si>
  <si>
    <t>BMW 520d</t>
    <phoneticPr fontId="16" type="noConversion"/>
  </si>
  <si>
    <t>DISCOVERY SPORT</t>
    <phoneticPr fontId="16" type="noConversion"/>
  </si>
  <si>
    <t>프리타임 7/01 연장 요청 完</t>
    <phoneticPr fontId="16" type="noConversion"/>
  </si>
  <si>
    <t>딜레이 전)HMM OPAL 005W</t>
    <phoneticPr fontId="16" type="noConversion"/>
  </si>
  <si>
    <t>DOC : 7/09 AM</t>
    <phoneticPr fontId="16" type="noConversion"/>
  </si>
  <si>
    <t>MSKU1465477</t>
    <phoneticPr fontId="16" type="noConversion"/>
  </si>
  <si>
    <t>KR0979947</t>
    <phoneticPr fontId="16" type="noConversion"/>
  </si>
  <si>
    <t>MSKU9907298</t>
    <phoneticPr fontId="16" type="noConversion"/>
  </si>
  <si>
    <t>KR0991462</t>
    <phoneticPr fontId="16" type="noConversion"/>
  </si>
  <si>
    <t>UETU6296859</t>
    <phoneticPr fontId="16" type="noConversion"/>
  </si>
  <si>
    <t>KR0993590</t>
    <phoneticPr fontId="16" type="noConversion"/>
  </si>
  <si>
    <t>MRSU3839140</t>
    <phoneticPr fontId="16" type="noConversion"/>
  </si>
  <si>
    <t>KR0993503</t>
    <phoneticPr fontId="16" type="noConversion"/>
  </si>
  <si>
    <t>HAL114532</t>
    <phoneticPr fontId="16" type="noConversion"/>
  </si>
  <si>
    <t>SKHU6334349</t>
    <phoneticPr fontId="16" type="noConversion"/>
  </si>
  <si>
    <t>HAL103453</t>
    <phoneticPr fontId="16" type="noConversion"/>
  </si>
  <si>
    <t>HAL103358</t>
    <phoneticPr fontId="16" type="noConversion"/>
  </si>
  <si>
    <t>HAL103307</t>
    <phoneticPr fontId="16" type="noConversion"/>
  </si>
  <si>
    <t>HAL113155</t>
    <phoneticPr fontId="16" type="noConversion"/>
  </si>
  <si>
    <t>HASLK01250606589</t>
    <phoneticPr fontId="16" type="noConversion"/>
  </si>
  <si>
    <t>HALU5675728</t>
    <phoneticPr fontId="16" type="noConversion"/>
  </si>
  <si>
    <t>HAL110128</t>
    <phoneticPr fontId="16" type="noConversion"/>
  </si>
  <si>
    <t>TCNU6159227</t>
    <phoneticPr fontId="16" type="noConversion"/>
  </si>
  <si>
    <t>HAL110228</t>
    <phoneticPr fontId="16" type="noConversion"/>
  </si>
  <si>
    <t>HAL110125</t>
    <phoneticPr fontId="16" type="noConversion"/>
  </si>
  <si>
    <t>HAL110223</t>
    <phoneticPr fontId="16" type="noConversion"/>
  </si>
  <si>
    <t>7/02 WAYBILL</t>
    <phoneticPr fontId="16" type="noConversion"/>
  </si>
  <si>
    <t>HASLK01250606623</t>
    <phoneticPr fontId="16" type="noConversion"/>
  </si>
  <si>
    <t>서류 마감일 : 7/04 AM</t>
    <phoneticPr fontId="16" type="noConversion"/>
  </si>
  <si>
    <t>GLOVIS SUNLIGHT V.050</t>
    <phoneticPr fontId="16" type="noConversion"/>
  </si>
  <si>
    <t>KMHFH41NBGA492840</t>
  </si>
  <si>
    <t>KMHFH41NBGA517308</t>
  </si>
  <si>
    <t>11457-25-045602X</t>
    <phoneticPr fontId="16" type="noConversion"/>
  </si>
  <si>
    <t>11457-25-045603X</t>
    <phoneticPr fontId="16" type="noConversion"/>
  </si>
  <si>
    <t>HASLK01250408780</t>
    <phoneticPr fontId="16" type="noConversion"/>
  </si>
  <si>
    <t>KMHE341DBJA398938</t>
  </si>
  <si>
    <t>11457-25-045622X</t>
    <phoneticPr fontId="16" type="noConversion"/>
  </si>
  <si>
    <t>KMHE341DBGA206204</t>
    <phoneticPr fontId="16" type="noConversion"/>
  </si>
  <si>
    <t>11457-25-045623X</t>
    <phoneticPr fontId="16" type="noConversion"/>
  </si>
  <si>
    <t>O</t>
    <phoneticPr fontId="16" type="noConversion"/>
  </si>
  <si>
    <t>프리타임 7/02 연장 요청 完</t>
    <phoneticPr fontId="16" type="noConversion"/>
  </si>
  <si>
    <t>프리타임 7/02 연장 승인 完</t>
    <phoneticPr fontId="16" type="noConversion"/>
  </si>
  <si>
    <t>KR0990556</t>
  </si>
  <si>
    <t>KR0971286</t>
  </si>
  <si>
    <t>MSKU1353060</t>
    <phoneticPr fontId="16" type="noConversion"/>
  </si>
  <si>
    <t>HASLK01250700483</t>
    <phoneticPr fontId="16" type="noConversion"/>
  </si>
  <si>
    <t>HASLK01250600403</t>
    <phoneticPr fontId="16" type="noConversion"/>
  </si>
  <si>
    <t>ISARA BHUM 2523W</t>
    <phoneticPr fontId="16" type="noConversion"/>
  </si>
  <si>
    <t>HASLK01250609159</t>
    <phoneticPr fontId="16" type="noConversion"/>
  </si>
  <si>
    <t>C058</t>
    <phoneticPr fontId="16" type="noConversion"/>
  </si>
  <si>
    <t>16대</t>
    <phoneticPr fontId="16" type="noConversion"/>
  </si>
  <si>
    <t>CNC MARS 0XSNHS1MA</t>
    <phoneticPr fontId="16" type="noConversion"/>
  </si>
  <si>
    <t>SKHU6348234</t>
    <phoneticPr fontId="16" type="noConversion"/>
  </si>
  <si>
    <t>HAL108180</t>
    <phoneticPr fontId="16" type="noConversion"/>
  </si>
  <si>
    <t>24627-25-802925X</t>
    <phoneticPr fontId="16" type="noConversion"/>
  </si>
  <si>
    <t>11457-25-044851X</t>
    <phoneticPr fontId="16" type="noConversion"/>
  </si>
  <si>
    <t>입고리스트 제출 : 7/03 完</t>
    <phoneticPr fontId="16" type="noConversion"/>
  </si>
  <si>
    <t>O</t>
    <phoneticPr fontId="16" type="noConversion"/>
  </si>
  <si>
    <t>KMHE341DBPA637795</t>
  </si>
  <si>
    <t>MSFF25AQA60012A</t>
    <phoneticPr fontId="16" type="noConversion"/>
  </si>
  <si>
    <t>MSFF25AQA60012B</t>
    <phoneticPr fontId="16" type="noConversion"/>
  </si>
  <si>
    <t>MSFF25AQA60012C</t>
    <phoneticPr fontId="16" type="noConversion"/>
  </si>
  <si>
    <t xml:space="preserve">프리타임  연장 요청 </t>
    <phoneticPr fontId="16" type="noConversion"/>
  </si>
  <si>
    <t xml:space="preserve">프리타임  연장 승인 </t>
    <phoneticPr fontId="16" type="noConversion"/>
  </si>
  <si>
    <t>SAWASDEE RIGEL 2508S</t>
    <phoneticPr fontId="16" type="noConversion"/>
  </si>
  <si>
    <t>BKG : HASLK01250700988</t>
    <phoneticPr fontId="16" type="noConversion"/>
  </si>
  <si>
    <t>BKG : HASLK01250700989</t>
    <phoneticPr fontId="16" type="noConversion"/>
  </si>
  <si>
    <t>BKG : HASLK01250701020</t>
    <phoneticPr fontId="16" type="noConversion"/>
  </si>
  <si>
    <t>BKG : HASLK01250701027</t>
    <phoneticPr fontId="16" type="noConversion"/>
  </si>
  <si>
    <t>BKG : HASLK01250701028</t>
    <phoneticPr fontId="16" type="noConversion"/>
  </si>
  <si>
    <t>BKG : SEL1939646</t>
    <phoneticPr fontId="16" type="noConversion"/>
  </si>
  <si>
    <t>CMAU8663909</t>
  </si>
  <si>
    <t>R8937522</t>
  </si>
  <si>
    <t>CMAU4424676</t>
  </si>
  <si>
    <t>R8937592</t>
  </si>
  <si>
    <t>TCLU6590453</t>
  </si>
  <si>
    <t>R8937594</t>
  </si>
  <si>
    <t>CMAU5782442</t>
  </si>
  <si>
    <t>R8937593</t>
  </si>
  <si>
    <t>TXGU6821070</t>
  </si>
  <si>
    <t>R8937598</t>
    <phoneticPr fontId="16" type="noConversion"/>
  </si>
  <si>
    <t>12778-25-070314X</t>
    <phoneticPr fontId="16" type="noConversion"/>
  </si>
  <si>
    <t>O</t>
    <phoneticPr fontId="16" type="noConversion"/>
  </si>
  <si>
    <t>CAIU9172044</t>
    <phoneticPr fontId="16" type="noConversion"/>
  </si>
  <si>
    <t>KRAU67616</t>
    <phoneticPr fontId="16" type="noConversion"/>
  </si>
  <si>
    <t>HLCUSEL2506ASEE6</t>
    <phoneticPr fontId="16" type="noConversion"/>
  </si>
  <si>
    <t>7/04 WAYBILL</t>
    <phoneticPr fontId="16" type="noConversion"/>
  </si>
  <si>
    <t>쇼링비 : 31만원</t>
    <phoneticPr fontId="16" type="noConversion"/>
  </si>
  <si>
    <t>HASLK01250609160</t>
    <phoneticPr fontId="16" type="noConversion"/>
  </si>
  <si>
    <t>BKG : HASLK01250701022</t>
    <phoneticPr fontId="16" type="noConversion"/>
  </si>
  <si>
    <t>SEL1939646A</t>
    <phoneticPr fontId="16" type="noConversion"/>
  </si>
  <si>
    <t>SEL1939646B</t>
    <phoneticPr fontId="16" type="noConversion"/>
  </si>
  <si>
    <t>SEL1939646C</t>
    <phoneticPr fontId="16" type="noConversion"/>
  </si>
  <si>
    <t>SEL1939646D</t>
    <phoneticPr fontId="16" type="noConversion"/>
  </si>
  <si>
    <t>SEL1939646E</t>
    <phoneticPr fontId="16" type="noConversion"/>
  </si>
  <si>
    <t>SKHU9632630</t>
  </si>
  <si>
    <t>HAL110107</t>
  </si>
  <si>
    <t>MRN: 25CCAS0211E</t>
    <phoneticPr fontId="16" type="noConversion"/>
  </si>
  <si>
    <t>CALL SIGN: 9V6195</t>
  </si>
  <si>
    <t>MSFF25AQA70001</t>
    <phoneticPr fontId="16" type="noConversion"/>
  </si>
  <si>
    <t>MSFF25AQA70002</t>
    <phoneticPr fontId="16" type="noConversion"/>
  </si>
  <si>
    <t>MSFF25AQA70003</t>
    <phoneticPr fontId="16" type="noConversion"/>
  </si>
  <si>
    <t>MSFF25AQA70004</t>
    <phoneticPr fontId="16" type="noConversion"/>
  </si>
  <si>
    <t>MSFF25AQA70005</t>
    <phoneticPr fontId="16" type="noConversion"/>
  </si>
  <si>
    <t>CALL SIGN: 9V6195</t>
    <phoneticPr fontId="16" type="noConversion"/>
  </si>
  <si>
    <t>SEKU4438072</t>
  </si>
  <si>
    <t>HAL122691</t>
  </si>
  <si>
    <t>BMOU5412234</t>
  </si>
  <si>
    <t>HAL122634</t>
  </si>
  <si>
    <t>SKHU6481139</t>
  </si>
  <si>
    <t>SKHU8416908</t>
  </si>
  <si>
    <t>HAL110105</t>
  </si>
  <si>
    <t>HAL122684</t>
    <phoneticPr fontId="16" type="noConversion"/>
  </si>
  <si>
    <t>ONEYSELFA4250701</t>
  </si>
  <si>
    <t>체크 마감 : 7/10 AM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</si>
</sst>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2" formatCode="_-&quot;₩&quot;* #,##0_-;\-&quot;₩&quot;* #,##0_-;_-&quot;₩&quot;* &quot;-&quot;_-;_-@_-"/>
    <numFmt numFmtId="24" formatCode="\$#,##0_);[Red]\(\$#,##0\)"/>
    <numFmt numFmtId="26" formatCode="\$#,##0.00_);[Red]\(\$#,##0.00\)"/>
    <numFmt numFmtId="176" formatCode="m&quot;/&quot;d;@"/>
    <numFmt numFmtId="177" formatCode="mm&quot;월&quot;\ dd&quot;일&quot;"/>
    <numFmt numFmtId="178" formatCode="_-[$$-409]* #,##0_ ;_-[$$-409]* \-#,##0\ ;_-[$$-409]* &quot;-&quot;??_ ;_-@_ "/>
    <numFmt numFmtId="179" formatCode="_-[$$-409]* #,##0.00_ ;_-[$$-409]* \-#,##0.00\ ;_-[$$-409]* &quot;-&quot;??_ ;_-@_ "/>
    <numFmt numFmtId="180" formatCode="0_);[Red]\(0\)"/>
    <numFmt numFmtId="181" formatCode="&quot;₩&quot;#,##0_);[Red]\(&quot;₩&quot;#,##0\)"/>
    <numFmt numFmtId="182" formatCode="#,##0_ "/>
    <numFmt numFmtId="183" formatCode="\$#,##0.000_);[Red]\(\$#,##0.000\)"/>
    <numFmt numFmtId="184" formatCode="\$#,##0"/>
    <numFmt numFmtId="185" formatCode="#,##0_);[Red]\(#,##0\)"/>
    <numFmt numFmtId="186" formatCode="0_ "/>
    <numFmt numFmtId="187" formatCode="0.000"/>
    <numFmt numFmtId="188" formatCode="#,##0.00_ "/>
    <numFmt numFmtId="189" formatCode="[$$-409]#,##0"/>
    <numFmt numFmtId="190" formatCode="[$€-2]\ #,##0_);[Red]\([$€-2]\ #,##0\)"/>
    <numFmt numFmtId="191" formatCode="@&quot;UN&quot;"/>
    <numFmt numFmtId="192" formatCode="\$#,##0;[Red]\-\$#,##0"/>
    <numFmt numFmtId="193" formatCode="m/d;@"/>
    <numFmt numFmtId="194" formatCode="0.000_);[Red]\(0.000\)"/>
  </numFmts>
  <fonts count="12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3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b/>
      <sz val="6"/>
      <color theme="1"/>
      <name val="맑은 고딕"/>
      <family val="3"/>
      <charset val="129"/>
      <scheme val="minor"/>
    </font>
    <font>
      <b/>
      <sz val="28"/>
      <color theme="1"/>
      <name val="맑은 고딕"/>
      <family val="3"/>
      <charset val="129"/>
      <scheme val="minor"/>
    </font>
    <font>
      <b/>
      <sz val="28"/>
      <color theme="8" tint="0.79998168889431442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5"/>
      <color theme="8" tint="0.79998168889431442"/>
      <name val="맑은 고딕"/>
      <family val="3"/>
      <charset val="129"/>
      <scheme val="minor"/>
    </font>
    <font>
      <b/>
      <sz val="14"/>
      <color rgb="FF0000FF"/>
      <name val="맑은 고딕"/>
      <family val="3"/>
      <charset val="129"/>
      <scheme val="minor"/>
    </font>
    <font>
      <b/>
      <sz val="16"/>
      <color indexed="81"/>
      <name val="맑은 고딕"/>
      <family val="3"/>
      <charset val="129"/>
      <scheme val="minor"/>
    </font>
    <font>
      <b/>
      <sz val="16"/>
      <color indexed="81"/>
      <name val="돋움"/>
      <family val="3"/>
      <charset val="129"/>
    </font>
    <font>
      <b/>
      <sz val="16"/>
      <color indexed="81"/>
      <name val="Tahoma"/>
      <family val="2"/>
    </font>
    <font>
      <b/>
      <sz val="15"/>
      <color theme="0"/>
      <name val="맑은 고딕"/>
      <family val="3"/>
      <charset val="129"/>
      <scheme val="minor"/>
    </font>
    <font>
      <b/>
      <sz val="15"/>
      <name val="맑은 고딕"/>
      <family val="3"/>
      <charset val="129"/>
      <scheme val="minor"/>
    </font>
    <font>
      <sz val="15"/>
      <color indexed="81"/>
      <name val="맑은 고딕"/>
      <family val="3"/>
      <charset val="129"/>
      <scheme val="major"/>
    </font>
    <font>
      <u/>
      <sz val="11"/>
      <color theme="10"/>
      <name val="돋움"/>
      <family val="3"/>
      <charset val="129"/>
    </font>
    <font>
      <b/>
      <sz val="10"/>
      <color theme="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0"/>
      <color theme="0"/>
      <name val="맑은 고딕"/>
      <family val="3"/>
      <charset val="129"/>
      <scheme val="major"/>
    </font>
    <font>
      <u/>
      <sz val="11"/>
      <color theme="0"/>
      <name val="돋움"/>
      <family val="3"/>
      <charset val="129"/>
    </font>
    <font>
      <sz val="11"/>
      <color theme="0"/>
      <name val="맑은 고딕"/>
      <family val="3"/>
      <charset val="129"/>
      <scheme val="major"/>
    </font>
    <font>
      <sz val="13"/>
      <color indexed="81"/>
      <name val="맑은 고딕"/>
      <family val="3"/>
      <charset val="129"/>
      <scheme val="major"/>
    </font>
    <font>
      <sz val="13"/>
      <color indexed="81"/>
      <name val="맑은 고딕"/>
      <family val="3"/>
      <charset val="129"/>
      <scheme val="minor"/>
    </font>
    <font>
      <sz val="15"/>
      <color indexed="81"/>
      <name val="맑은 고딕"/>
      <family val="3"/>
      <charset val="129"/>
      <scheme val="minor"/>
    </font>
    <font>
      <b/>
      <strike/>
      <sz val="14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36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6"/>
      <color indexed="81"/>
      <name val="맑은 고딕"/>
      <family val="3"/>
      <charset val="129"/>
      <scheme val="major"/>
    </font>
    <font>
      <b/>
      <sz val="48"/>
      <name val="맑은 고딕"/>
      <family val="3"/>
      <charset val="129"/>
      <scheme val="minor"/>
    </font>
    <font>
      <b/>
      <sz val="72"/>
      <name val="맑은 고딕"/>
      <family val="3"/>
      <charset val="129"/>
      <scheme val="minor"/>
    </font>
    <font>
      <sz val="12"/>
      <color indexed="81"/>
      <name val="맑은 고딕"/>
      <family val="3"/>
      <charset val="129"/>
      <scheme val="major"/>
    </font>
    <font>
      <b/>
      <sz val="22"/>
      <name val="맑은 고딕"/>
      <family val="3"/>
      <charset val="129"/>
      <scheme val="minor"/>
    </font>
    <font>
      <sz val="14"/>
      <color indexed="81"/>
      <name val="맑은 고딕"/>
      <family val="3"/>
      <charset val="129"/>
      <scheme val="minor"/>
    </font>
    <font>
      <b/>
      <sz val="20"/>
      <name val="맑은 고딕"/>
      <family val="3"/>
      <charset val="129"/>
      <scheme val="minor"/>
    </font>
    <font>
      <sz val="14"/>
      <color indexed="81"/>
      <name val="맑은 고딕"/>
      <family val="3"/>
      <charset val="129"/>
      <scheme val="major"/>
    </font>
    <font>
      <b/>
      <sz val="9"/>
      <color indexed="81"/>
      <name val="돋움"/>
      <family val="3"/>
      <charset val="129"/>
    </font>
    <font>
      <b/>
      <strike/>
      <sz val="14"/>
      <color rgb="FF0000FF"/>
      <name val="맑은 고딕"/>
      <family val="3"/>
      <charset val="129"/>
      <scheme val="minor"/>
    </font>
    <font>
      <sz val="18"/>
      <color indexed="8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1"/>
      <color rgb="FF0000FF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rgb="FF0000FF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ajor"/>
    </font>
    <font>
      <sz val="10"/>
      <color theme="1"/>
      <name val="맑은 고딕"/>
      <family val="3"/>
      <charset val="129"/>
    </font>
    <font>
      <b/>
      <sz val="30"/>
      <color rgb="FFFF0000"/>
      <name val="맑은 고딕"/>
      <family val="3"/>
      <charset val="129"/>
      <scheme val="major"/>
    </font>
    <font>
      <sz val="30"/>
      <color indexed="8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6"/>
      <color indexed="81"/>
      <name val="맑은 고딕"/>
      <family val="3"/>
      <charset val="129"/>
      <scheme val="minor"/>
    </font>
    <font>
      <b/>
      <sz val="26"/>
      <name val="맑은 고딕"/>
      <family val="3"/>
      <charset val="129"/>
      <scheme val="minor"/>
    </font>
    <font>
      <sz val="9"/>
      <color indexed="81"/>
      <name val="Tahoma"/>
      <family val="2"/>
    </font>
    <font>
      <sz val="18"/>
      <color indexed="81"/>
      <name val="맑은 고딕"/>
      <family val="3"/>
      <charset val="129"/>
      <scheme val="major"/>
    </font>
    <font>
      <b/>
      <sz val="28"/>
      <name val="맑은 고딕"/>
      <family val="3"/>
      <charset val="129"/>
      <scheme val="minor"/>
    </font>
    <font>
      <b/>
      <strike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b/>
      <sz val="12"/>
      <color rgb="FF0000FF"/>
      <name val="맑은 고딕"/>
      <family val="3"/>
      <charset val="129"/>
      <scheme val="minor"/>
    </font>
    <font>
      <b/>
      <sz val="24"/>
      <name val="맑은 고딕"/>
      <family val="3"/>
      <charset val="129"/>
      <scheme val="minor"/>
    </font>
    <font>
      <b/>
      <strike/>
      <sz val="14"/>
      <color rgb="FFFF0000"/>
      <name val="맑은 고딕"/>
      <family val="3"/>
      <charset val="129"/>
      <scheme val="minor"/>
    </font>
    <font>
      <b/>
      <sz val="16"/>
      <color indexed="81"/>
      <name val="맑은 고딕"/>
      <family val="3"/>
      <charset val="129"/>
      <scheme val="major"/>
    </font>
    <font>
      <b/>
      <sz val="14"/>
      <color rgb="FF66FFCC"/>
      <name val="맑은 고딕"/>
      <family val="3"/>
      <charset val="129"/>
      <scheme val="minor"/>
    </font>
    <font>
      <b/>
      <sz val="14"/>
      <color rgb="FFFFFF99"/>
      <name val="맑은 고딕"/>
      <family val="3"/>
      <charset val="129"/>
      <scheme val="minor"/>
    </font>
    <font>
      <b/>
      <sz val="14"/>
      <color rgb="FFD3FFA7"/>
      <name val="맑은 고딕"/>
      <family val="3"/>
      <charset val="129"/>
      <scheme val="minor"/>
    </font>
    <font>
      <b/>
      <sz val="14"/>
      <color rgb="FFCC6600"/>
      <name val="맑은 고딕"/>
      <family val="3"/>
      <charset val="129"/>
      <scheme val="minor"/>
    </font>
    <font>
      <sz val="16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sz val="15"/>
      <color indexed="81"/>
      <name val="Tahoma"/>
      <family val="2"/>
    </font>
    <font>
      <sz val="15"/>
      <color indexed="81"/>
      <name val="돋움"/>
      <family val="3"/>
      <charset val="129"/>
    </font>
    <font>
      <sz val="14"/>
      <color rgb="FFCC6600"/>
      <name val="맑은 고딕"/>
      <family val="3"/>
      <charset val="129"/>
      <scheme val="minor"/>
    </font>
    <font>
      <sz val="18"/>
      <color indexed="81"/>
      <name val="Calibri"/>
      <family val="2"/>
    </font>
    <font>
      <sz val="10"/>
      <color theme="1"/>
      <name val="Calibri"/>
      <family val="2"/>
    </font>
    <font>
      <sz val="10"/>
      <color rgb="FF333333"/>
      <name val="맑은 고딕"/>
      <family val="3"/>
      <charset val="129"/>
    </font>
    <font>
      <b/>
      <sz val="48"/>
      <color rgb="FFFF0000"/>
      <name val="맑은 고딕"/>
      <family val="3"/>
      <charset val="129"/>
      <scheme val="minor"/>
    </font>
    <font>
      <b/>
      <strike/>
      <sz val="12"/>
      <name val="맑은 고딕"/>
      <family val="3"/>
      <charset val="129"/>
      <scheme val="minor"/>
    </font>
    <font>
      <b/>
      <sz val="14"/>
      <color rgb="FF7030A0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4"/>
      <color rgb="FFFFCCFF"/>
      <name val="맑은 고딕"/>
      <family val="3"/>
      <charset val="129"/>
      <scheme val="minor"/>
    </font>
    <font>
      <b/>
      <sz val="14"/>
      <color rgb="FFC3EDF7"/>
      <name val="맑은 고딕"/>
      <family val="3"/>
      <charset val="129"/>
      <scheme val="minor"/>
    </font>
    <font>
      <b/>
      <sz val="14"/>
      <color rgb="FF002060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b/>
      <sz val="14"/>
      <name val="맑은 고딕"/>
      <family val="3"/>
      <charset val="129"/>
      <scheme val="major"/>
    </font>
    <font>
      <b/>
      <sz val="14"/>
      <color rgb="FFEE0000"/>
      <name val="맑은 고딕"/>
      <family val="3"/>
      <charset val="129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3EBF7"/>
        <bgColor indexed="64"/>
      </patternFill>
    </fill>
    <fill>
      <patternFill patternType="solid">
        <fgColor rgb="FFFAF5CE"/>
        <bgColor indexed="64"/>
      </patternFill>
    </fill>
    <fill>
      <patternFill patternType="solid">
        <fgColor rgb="FFEBDDE8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4D4CC"/>
        <bgColor indexed="64"/>
      </patternFill>
    </fill>
    <fill>
      <patternFill patternType="solid">
        <fgColor rgb="FFD3FFA7"/>
        <bgColor indexed="64"/>
      </patternFill>
    </fill>
    <fill>
      <patternFill patternType="solid">
        <fgColor rgb="FFE3AEF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5FADA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3EDF7"/>
        <bgColor indexed="64"/>
      </patternFill>
    </fill>
    <fill>
      <patternFill patternType="solid">
        <fgColor rgb="FFE9C5DF"/>
        <bgColor indexed="64"/>
      </patternFill>
    </fill>
    <fill>
      <patternFill patternType="solid">
        <fgColor rgb="FFEE000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medium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mediumDashed">
        <color indexed="64"/>
      </diagonal>
    </border>
    <border diagonalUp="1"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mediumDashDot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medium">
        <color indexed="64"/>
      </diagonal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mediumDashed">
        <color indexed="64"/>
      </diagonal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2">
    <xf numFmtId="0" fontId="0" fillId="0" borderId="0">
      <alignment vertical="center"/>
    </xf>
    <xf numFmtId="0" fontId="14" fillId="0" borderId="0">
      <alignment vertical="center"/>
    </xf>
    <xf numFmtId="42" fontId="15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42" fontId="15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15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95" fillId="0" borderId="0"/>
    <xf numFmtId="0" fontId="4" fillId="0" borderId="0">
      <alignment vertical="center"/>
    </xf>
    <xf numFmtId="0" fontId="15" fillId="0" borderId="0"/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3454">
    <xf numFmtId="0" fontId="0" fillId="0" borderId="0" xfId="0">
      <alignment vertical="center"/>
    </xf>
    <xf numFmtId="0" fontId="17" fillId="2" borderId="0" xfId="0" applyFont="1" applyFill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6" borderId="17" xfId="0" applyFont="1" applyFill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178" fontId="32" fillId="0" borderId="26" xfId="0" applyNumberFormat="1" applyFont="1" applyBorder="1" applyAlignment="1">
      <alignment horizontal="center" vertical="center"/>
    </xf>
    <xf numFmtId="178" fontId="32" fillId="0" borderId="27" xfId="0" applyNumberFormat="1" applyFont="1" applyBorder="1" applyAlignment="1">
      <alignment horizontal="center" vertical="center"/>
    </xf>
    <xf numFmtId="178" fontId="32" fillId="0" borderId="30" xfId="0" applyNumberFormat="1" applyFont="1" applyBorder="1" applyAlignment="1">
      <alignment horizontal="center" vertical="center"/>
    </xf>
    <xf numFmtId="178" fontId="32" fillId="0" borderId="31" xfId="0" applyNumberFormat="1" applyFont="1" applyBorder="1" applyAlignment="1">
      <alignment horizontal="center" vertical="center"/>
    </xf>
    <xf numFmtId="42" fontId="32" fillId="0" borderId="6" xfId="2" applyFont="1" applyBorder="1" applyAlignment="1">
      <alignment horizontal="center" vertical="center"/>
    </xf>
    <xf numFmtId="42" fontId="32" fillId="0" borderId="19" xfId="2" applyFont="1" applyBorder="1" applyAlignment="1">
      <alignment horizontal="center" vertical="center"/>
    </xf>
    <xf numFmtId="179" fontId="32" fillId="0" borderId="19" xfId="2" applyNumberFormat="1" applyFont="1" applyBorder="1" applyAlignment="1">
      <alignment horizontal="center" vertical="center"/>
    </xf>
    <xf numFmtId="42" fontId="32" fillId="0" borderId="3" xfId="2" applyFont="1" applyBorder="1" applyAlignment="1">
      <alignment horizontal="center" vertical="center"/>
    </xf>
    <xf numFmtId="42" fontId="32" fillId="0" borderId="33" xfId="2" applyFont="1" applyBorder="1" applyAlignment="1">
      <alignment horizontal="center" vertical="center"/>
    </xf>
    <xf numFmtId="179" fontId="32" fillId="0" borderId="33" xfId="2" applyNumberFormat="1" applyFont="1" applyBorder="1" applyAlignment="1">
      <alignment horizontal="center" vertical="center"/>
    </xf>
    <xf numFmtId="0" fontId="24" fillId="0" borderId="0" xfId="0" applyFont="1">
      <alignment vertical="center"/>
    </xf>
    <xf numFmtId="42" fontId="32" fillId="0" borderId="35" xfId="2" applyFont="1" applyBorder="1" applyAlignment="1">
      <alignment horizontal="center" vertical="center"/>
    </xf>
    <xf numFmtId="42" fontId="34" fillId="0" borderId="6" xfId="2" applyFont="1" applyBorder="1" applyAlignment="1">
      <alignment horizontal="center" vertical="center"/>
    </xf>
    <xf numFmtId="42" fontId="34" fillId="0" borderId="19" xfId="2" applyFont="1" applyBorder="1" applyAlignment="1">
      <alignment horizontal="center" vertical="center"/>
    </xf>
    <xf numFmtId="179" fontId="32" fillId="0" borderId="37" xfId="2" applyNumberFormat="1" applyFont="1" applyBorder="1" applyAlignment="1">
      <alignment horizontal="center" vertical="center"/>
    </xf>
    <xf numFmtId="178" fontId="34" fillId="0" borderId="26" xfId="2" applyNumberFormat="1" applyFont="1" applyBorder="1" applyAlignment="1">
      <alignment horizontal="center" vertical="center"/>
    </xf>
    <xf numFmtId="178" fontId="34" fillId="0" borderId="27" xfId="2" applyNumberFormat="1" applyFont="1" applyBorder="1" applyAlignment="1">
      <alignment horizontal="center" vertical="center"/>
    </xf>
    <xf numFmtId="179" fontId="34" fillId="0" borderId="27" xfId="2" applyNumberFormat="1" applyFont="1" applyBorder="1" applyAlignment="1">
      <alignment horizontal="center" vertical="center"/>
    </xf>
    <xf numFmtId="179" fontId="24" fillId="0" borderId="0" xfId="0" applyNumberFormat="1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42" fontId="32" fillId="0" borderId="43" xfId="2" applyFont="1" applyBorder="1" applyAlignment="1">
      <alignment horizontal="center" vertical="center"/>
    </xf>
    <xf numFmtId="42" fontId="32" fillId="0" borderId="44" xfId="2" applyFont="1" applyBorder="1" applyAlignment="1">
      <alignment horizontal="left" vertical="center"/>
    </xf>
    <xf numFmtId="42" fontId="32" fillId="0" borderId="45" xfId="2" applyFont="1" applyBorder="1" applyAlignment="1">
      <alignment horizontal="left" vertical="center"/>
    </xf>
    <xf numFmtId="42" fontId="32" fillId="0" borderId="7" xfId="2" applyFont="1" applyBorder="1" applyAlignment="1">
      <alignment horizontal="center" vertical="center"/>
    </xf>
    <xf numFmtId="42" fontId="32" fillId="0" borderId="8" xfId="2" applyFont="1" applyBorder="1" applyAlignment="1">
      <alignment horizontal="left" vertical="center"/>
    </xf>
    <xf numFmtId="42" fontId="32" fillId="0" borderId="46" xfId="2" applyFont="1" applyBorder="1" applyAlignment="1">
      <alignment horizontal="left" vertical="center"/>
    </xf>
    <xf numFmtId="42" fontId="32" fillId="0" borderId="39" xfId="2" applyFont="1" applyBorder="1" applyAlignment="1">
      <alignment horizontal="center" vertical="center"/>
    </xf>
    <xf numFmtId="42" fontId="32" fillId="0" borderId="25" xfId="2" applyFont="1" applyBorder="1" applyAlignment="1">
      <alignment horizontal="left" vertical="center"/>
    </xf>
    <xf numFmtId="42" fontId="32" fillId="0" borderId="40" xfId="2" applyFont="1" applyBorder="1" applyAlignment="1">
      <alignment horizontal="left" vertical="center"/>
    </xf>
    <xf numFmtId="0" fontId="37" fillId="0" borderId="0" xfId="0" applyFont="1" applyAlignment="1">
      <alignment horizontal="center" vertical="center"/>
    </xf>
    <xf numFmtId="0" fontId="27" fillId="6" borderId="16" xfId="0" applyFont="1" applyFill="1" applyBorder="1" applyAlignment="1">
      <alignment horizontal="center" vertical="center"/>
    </xf>
    <xf numFmtId="0" fontId="27" fillId="6" borderId="49" xfId="0" applyFont="1" applyFill="1" applyBorder="1" applyAlignment="1">
      <alignment horizontal="center" vertical="center"/>
    </xf>
    <xf numFmtId="0" fontId="27" fillId="6" borderId="16" xfId="0" applyFont="1" applyFill="1" applyBorder="1" applyAlignment="1">
      <alignment horizontal="center" vertical="center" wrapText="1"/>
    </xf>
    <xf numFmtId="0" fontId="27" fillId="6" borderId="50" xfId="0" applyFont="1" applyFill="1" applyBorder="1" applyAlignment="1">
      <alignment horizontal="center" vertical="center" wrapText="1"/>
    </xf>
    <xf numFmtId="0" fontId="39" fillId="0" borderId="52" xfId="0" applyFont="1" applyBorder="1" applyAlignment="1">
      <alignment horizontal="center" vertical="center" wrapText="1"/>
    </xf>
    <xf numFmtId="49" fontId="32" fillId="0" borderId="30" xfId="0" applyNumberFormat="1" applyFont="1" applyBorder="1" applyAlignment="1">
      <alignment horizontal="center" vertical="center"/>
    </xf>
    <xf numFmtId="49" fontId="32" fillId="0" borderId="31" xfId="0" applyNumberFormat="1" applyFont="1" applyBorder="1" applyAlignment="1">
      <alignment horizontal="center" vertical="center"/>
    </xf>
    <xf numFmtId="0" fontId="39" fillId="0" borderId="8" xfId="0" applyFont="1" applyBorder="1" applyAlignment="1">
      <alignment horizontal="center" vertical="center" wrapText="1"/>
    </xf>
    <xf numFmtId="49" fontId="32" fillId="0" borderId="6" xfId="2" applyNumberFormat="1" applyFont="1" applyBorder="1" applyAlignment="1">
      <alignment horizontal="center" vertical="center"/>
    </xf>
    <xf numFmtId="49" fontId="32" fillId="0" borderId="19" xfId="2" applyNumberFormat="1" applyFont="1" applyBorder="1" applyAlignment="1">
      <alignment horizontal="center" vertical="center"/>
    </xf>
    <xf numFmtId="49" fontId="32" fillId="0" borderId="3" xfId="2" applyNumberFormat="1" applyFont="1" applyBorder="1" applyAlignment="1">
      <alignment horizontal="center" vertical="center"/>
    </xf>
    <xf numFmtId="49" fontId="32" fillId="0" borderId="33" xfId="2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 wrapText="1"/>
    </xf>
    <xf numFmtId="49" fontId="32" fillId="0" borderId="4" xfId="2" applyNumberFormat="1" applyFont="1" applyBorder="1" applyAlignment="1">
      <alignment horizontal="center" vertical="center"/>
    </xf>
    <xf numFmtId="49" fontId="32" fillId="0" borderId="55" xfId="2" applyNumberFormat="1" applyFont="1" applyBorder="1" applyAlignment="1">
      <alignment horizontal="center" vertical="center"/>
    </xf>
    <xf numFmtId="0" fontId="40" fillId="0" borderId="25" xfId="0" applyFont="1" applyBorder="1" applyAlignment="1">
      <alignment horizontal="center" vertical="center" wrapText="1"/>
    </xf>
    <xf numFmtId="49" fontId="32" fillId="0" borderId="48" xfId="2" applyNumberFormat="1" applyFont="1" applyBorder="1" applyAlignment="1">
      <alignment horizontal="center" vertical="center"/>
    </xf>
    <xf numFmtId="49" fontId="32" fillId="0" borderId="56" xfId="2" applyNumberFormat="1" applyFont="1" applyBorder="1" applyAlignment="1">
      <alignment horizontal="center" vertical="center"/>
    </xf>
    <xf numFmtId="0" fontId="41" fillId="0" borderId="0" xfId="3" applyFont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76" fontId="44" fillId="7" borderId="3" xfId="0" applyNumberFormat="1" applyFont="1" applyFill="1" applyBorder="1" applyAlignment="1" applyProtection="1">
      <alignment horizontal="center" vertical="top" wrapText="1"/>
      <protection locked="0"/>
    </xf>
    <xf numFmtId="176" fontId="44" fillId="7" borderId="3" xfId="0" applyNumberFormat="1" applyFont="1" applyFill="1" applyBorder="1" applyAlignment="1" applyProtection="1">
      <alignment horizontal="center" vertical="top"/>
      <protection locked="0"/>
    </xf>
    <xf numFmtId="0" fontId="44" fillId="7" borderId="3" xfId="0" applyFont="1" applyFill="1" applyBorder="1" applyAlignment="1" applyProtection="1">
      <alignment horizontal="center" vertical="top"/>
      <protection locked="0"/>
    </xf>
    <xf numFmtId="0" fontId="44" fillId="7" borderId="3" xfId="0" applyFont="1" applyFill="1" applyBorder="1" applyAlignment="1" applyProtection="1">
      <alignment horizontal="center" vertical="top" wrapText="1"/>
      <protection locked="0"/>
    </xf>
    <xf numFmtId="0" fontId="44" fillId="7" borderId="3" xfId="0" applyFont="1" applyFill="1" applyBorder="1" applyAlignment="1" applyProtection="1">
      <alignment horizontal="center" vertical="top" shrinkToFit="1"/>
      <protection locked="0"/>
    </xf>
    <xf numFmtId="0" fontId="44" fillId="2" borderId="0" xfId="0" applyFont="1" applyFill="1" applyAlignment="1">
      <alignment horizontal="center" vertical="top"/>
    </xf>
    <xf numFmtId="0" fontId="20" fillId="2" borderId="3" xfId="0" applyFont="1" applyFill="1" applyBorder="1" applyAlignment="1">
      <alignment horizontal="center" vertical="center" shrinkToFit="1"/>
    </xf>
    <xf numFmtId="0" fontId="23" fillId="2" borderId="3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176" fontId="20" fillId="2" borderId="3" xfId="0" applyNumberFormat="1" applyFont="1" applyFill="1" applyBorder="1" applyAlignment="1">
      <alignment horizontal="center" vertical="center"/>
    </xf>
    <xf numFmtId="176" fontId="23" fillId="2" borderId="3" xfId="0" applyNumberFormat="1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 shrinkToFit="1"/>
    </xf>
    <xf numFmtId="0" fontId="23" fillId="3" borderId="3" xfId="0" applyFont="1" applyFill="1" applyBorder="1" applyAlignment="1">
      <alignment horizontal="center" vertical="center"/>
    </xf>
    <xf numFmtId="176" fontId="20" fillId="3" borderId="3" xfId="0" applyNumberFormat="1" applyFont="1" applyFill="1" applyBorder="1" applyAlignment="1">
      <alignment horizontal="center" vertical="center"/>
    </xf>
    <xf numFmtId="176" fontId="23" fillId="3" borderId="3" xfId="0" applyNumberFormat="1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23" fillId="3" borderId="3" xfId="0" applyFont="1" applyFill="1" applyBorder="1" applyAlignment="1">
      <alignment horizontal="center" vertical="center" shrinkToFit="1"/>
    </xf>
    <xf numFmtId="0" fontId="20" fillId="0" borderId="3" xfId="0" applyFont="1" applyBorder="1" applyAlignment="1">
      <alignment horizontal="center" vertical="center" shrinkToFit="1"/>
    </xf>
    <xf numFmtId="176" fontId="20" fillId="0" borderId="3" xfId="0" applyNumberFormat="1" applyFont="1" applyBorder="1" applyAlignment="1">
      <alignment horizontal="center" vertical="center"/>
    </xf>
    <xf numFmtId="176" fontId="23" fillId="0" borderId="3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0" fillId="8" borderId="3" xfId="0" applyFont="1" applyFill="1" applyBorder="1" applyAlignment="1">
      <alignment horizontal="center" vertical="center"/>
    </xf>
    <xf numFmtId="0" fontId="20" fillId="8" borderId="3" xfId="0" applyFont="1" applyFill="1" applyBorder="1" applyAlignment="1">
      <alignment horizontal="center" vertical="center" shrinkToFit="1"/>
    </xf>
    <xf numFmtId="0" fontId="23" fillId="8" borderId="3" xfId="0" applyFont="1" applyFill="1" applyBorder="1" applyAlignment="1">
      <alignment horizontal="center" vertical="center"/>
    </xf>
    <xf numFmtId="176" fontId="20" fillId="8" borderId="3" xfId="0" applyNumberFormat="1" applyFont="1" applyFill="1" applyBorder="1" applyAlignment="1">
      <alignment horizontal="center" vertical="center"/>
    </xf>
    <xf numFmtId="176" fontId="23" fillId="8" borderId="3" xfId="0" applyNumberFormat="1" applyFont="1" applyFill="1" applyBorder="1" applyAlignment="1">
      <alignment horizontal="center" vertical="center"/>
    </xf>
    <xf numFmtId="0" fontId="45" fillId="8" borderId="3" xfId="0" applyFont="1" applyFill="1" applyBorder="1" applyAlignment="1">
      <alignment horizontal="center" vertical="center"/>
    </xf>
    <xf numFmtId="0" fontId="23" fillId="8" borderId="3" xfId="0" applyFont="1" applyFill="1" applyBorder="1" applyAlignment="1">
      <alignment horizontal="center" vertical="center" shrinkToFit="1"/>
    </xf>
    <xf numFmtId="0" fontId="20" fillId="9" borderId="3" xfId="0" applyFont="1" applyFill="1" applyBorder="1" applyAlignment="1">
      <alignment horizontal="center" vertical="center"/>
    </xf>
    <xf numFmtId="0" fontId="20" fillId="9" borderId="3" xfId="0" applyFont="1" applyFill="1" applyBorder="1" applyAlignment="1">
      <alignment horizontal="center" vertical="center" shrinkToFit="1"/>
    </xf>
    <xf numFmtId="0" fontId="23" fillId="9" borderId="3" xfId="0" applyFont="1" applyFill="1" applyBorder="1" applyAlignment="1">
      <alignment horizontal="center" vertical="center"/>
    </xf>
    <xf numFmtId="176" fontId="20" fillId="9" borderId="3" xfId="0" applyNumberFormat="1" applyFont="1" applyFill="1" applyBorder="1" applyAlignment="1">
      <alignment horizontal="center" vertical="center"/>
    </xf>
    <xf numFmtId="176" fontId="23" fillId="9" borderId="3" xfId="0" applyNumberFormat="1" applyFont="1" applyFill="1" applyBorder="1" applyAlignment="1">
      <alignment horizontal="center" vertical="center"/>
    </xf>
    <xf numFmtId="0" fontId="45" fillId="9" borderId="3" xfId="0" applyFont="1" applyFill="1" applyBorder="1" applyAlignment="1">
      <alignment horizontal="center" vertical="center"/>
    </xf>
    <xf numFmtId="0" fontId="23" fillId="9" borderId="3" xfId="0" applyFont="1" applyFill="1" applyBorder="1" applyAlignment="1">
      <alignment horizontal="center" vertical="center" shrinkToFit="1"/>
    </xf>
    <xf numFmtId="0" fontId="20" fillId="10" borderId="3" xfId="0" applyFont="1" applyFill="1" applyBorder="1" applyAlignment="1">
      <alignment horizontal="center" vertical="center"/>
    </xf>
    <xf numFmtId="0" fontId="20" fillId="10" borderId="3" xfId="0" applyFont="1" applyFill="1" applyBorder="1" applyAlignment="1">
      <alignment horizontal="center" vertical="center" shrinkToFit="1"/>
    </xf>
    <xf numFmtId="0" fontId="23" fillId="10" borderId="3" xfId="0" applyFont="1" applyFill="1" applyBorder="1" applyAlignment="1">
      <alignment horizontal="center" vertical="center"/>
    </xf>
    <xf numFmtId="176" fontId="20" fillId="10" borderId="3" xfId="0" applyNumberFormat="1" applyFont="1" applyFill="1" applyBorder="1" applyAlignment="1">
      <alignment horizontal="center" vertical="center"/>
    </xf>
    <xf numFmtId="176" fontId="23" fillId="10" borderId="3" xfId="0" applyNumberFormat="1" applyFont="1" applyFill="1" applyBorder="1" applyAlignment="1">
      <alignment horizontal="center" vertical="center"/>
    </xf>
    <xf numFmtId="0" fontId="45" fillId="10" borderId="3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 shrinkToFit="1"/>
    </xf>
    <xf numFmtId="24" fontId="45" fillId="3" borderId="3" xfId="0" applyNumberFormat="1" applyFont="1" applyFill="1" applyBorder="1" applyAlignment="1">
      <alignment horizontal="center" vertical="center"/>
    </xf>
    <xf numFmtId="24" fontId="45" fillId="9" borderId="3" xfId="0" applyNumberFormat="1" applyFont="1" applyFill="1" applyBorder="1" applyAlignment="1">
      <alignment horizontal="center" vertical="center"/>
    </xf>
    <xf numFmtId="24" fontId="45" fillId="10" borderId="3" xfId="0" applyNumberFormat="1" applyFont="1" applyFill="1" applyBorder="1" applyAlignment="1">
      <alignment horizontal="center" vertical="center"/>
    </xf>
    <xf numFmtId="24" fontId="45" fillId="8" borderId="3" xfId="0" applyNumberFormat="1" applyFont="1" applyFill="1" applyBorder="1" applyAlignment="1">
      <alignment horizontal="center" vertical="center"/>
    </xf>
    <xf numFmtId="0" fontId="20" fillId="11" borderId="3" xfId="0" applyFont="1" applyFill="1" applyBorder="1" applyAlignment="1">
      <alignment horizontal="center" vertical="center"/>
    </xf>
    <xf numFmtId="0" fontId="20" fillId="11" borderId="3" xfId="0" applyFont="1" applyFill="1" applyBorder="1" applyAlignment="1">
      <alignment horizontal="center" vertical="center" shrinkToFit="1"/>
    </xf>
    <xf numFmtId="0" fontId="23" fillId="11" borderId="3" xfId="0" applyFont="1" applyFill="1" applyBorder="1" applyAlignment="1">
      <alignment horizontal="center" vertical="center"/>
    </xf>
    <xf numFmtId="176" fontId="20" fillId="11" borderId="3" xfId="0" applyNumberFormat="1" applyFont="1" applyFill="1" applyBorder="1" applyAlignment="1">
      <alignment horizontal="center" vertical="center"/>
    </xf>
    <xf numFmtId="176" fontId="23" fillId="11" borderId="3" xfId="0" applyNumberFormat="1" applyFont="1" applyFill="1" applyBorder="1" applyAlignment="1">
      <alignment horizontal="center" vertical="center"/>
    </xf>
    <xf numFmtId="24" fontId="45" fillId="11" borderId="3" xfId="0" applyNumberFormat="1" applyFont="1" applyFill="1" applyBorder="1" applyAlignment="1">
      <alignment horizontal="center" vertical="center"/>
    </xf>
    <xf numFmtId="0" fontId="45" fillId="11" borderId="3" xfId="0" applyFont="1" applyFill="1" applyBorder="1" applyAlignment="1">
      <alignment horizontal="center" vertical="center"/>
    </xf>
    <xf numFmtId="0" fontId="23" fillId="11" borderId="3" xfId="0" applyFont="1" applyFill="1" applyBorder="1" applyAlignment="1">
      <alignment horizontal="center" vertical="center" shrinkToFit="1"/>
    </xf>
    <xf numFmtId="0" fontId="20" fillId="12" borderId="3" xfId="0" applyFont="1" applyFill="1" applyBorder="1" applyAlignment="1">
      <alignment horizontal="center" vertical="center"/>
    </xf>
    <xf numFmtId="0" fontId="20" fillId="12" borderId="3" xfId="0" applyFont="1" applyFill="1" applyBorder="1" applyAlignment="1">
      <alignment horizontal="center" vertical="center" shrinkToFit="1"/>
    </xf>
    <xf numFmtId="0" fontId="23" fillId="12" borderId="3" xfId="0" applyFont="1" applyFill="1" applyBorder="1" applyAlignment="1">
      <alignment horizontal="center" vertical="center"/>
    </xf>
    <xf numFmtId="176" fontId="20" fillId="12" borderId="3" xfId="0" applyNumberFormat="1" applyFont="1" applyFill="1" applyBorder="1" applyAlignment="1">
      <alignment horizontal="center" vertical="center"/>
    </xf>
    <xf numFmtId="176" fontId="23" fillId="12" borderId="3" xfId="0" applyNumberFormat="1" applyFont="1" applyFill="1" applyBorder="1" applyAlignment="1">
      <alignment horizontal="center" vertical="center"/>
    </xf>
    <xf numFmtId="24" fontId="45" fillId="12" borderId="3" xfId="0" applyNumberFormat="1" applyFont="1" applyFill="1" applyBorder="1" applyAlignment="1">
      <alignment horizontal="center" vertical="center"/>
    </xf>
    <xf numFmtId="0" fontId="45" fillId="12" borderId="3" xfId="0" applyFont="1" applyFill="1" applyBorder="1" applyAlignment="1">
      <alignment horizontal="center" vertical="center"/>
    </xf>
    <xf numFmtId="0" fontId="23" fillId="12" borderId="3" xfId="0" applyFont="1" applyFill="1" applyBorder="1" applyAlignment="1">
      <alignment horizontal="center" vertical="center" shrinkToFit="1"/>
    </xf>
    <xf numFmtId="177" fontId="20" fillId="12" borderId="3" xfId="0" applyNumberFormat="1" applyFont="1" applyFill="1" applyBorder="1" applyAlignment="1">
      <alignment horizontal="center" vertical="center" shrinkToFit="1"/>
    </xf>
    <xf numFmtId="0" fontId="20" fillId="13" borderId="3" xfId="0" applyFont="1" applyFill="1" applyBorder="1" applyAlignment="1">
      <alignment horizontal="center" vertical="center"/>
    </xf>
    <xf numFmtId="0" fontId="20" fillId="13" borderId="3" xfId="0" applyFont="1" applyFill="1" applyBorder="1" applyAlignment="1">
      <alignment horizontal="center" vertical="center" shrinkToFit="1"/>
    </xf>
    <xf numFmtId="0" fontId="23" fillId="13" borderId="3" xfId="0" applyFont="1" applyFill="1" applyBorder="1" applyAlignment="1">
      <alignment horizontal="center" vertical="center"/>
    </xf>
    <xf numFmtId="176" fontId="20" fillId="13" borderId="3" xfId="0" applyNumberFormat="1" applyFont="1" applyFill="1" applyBorder="1" applyAlignment="1">
      <alignment horizontal="center" vertical="center"/>
    </xf>
    <xf numFmtId="176" fontId="23" fillId="13" borderId="3" xfId="0" applyNumberFormat="1" applyFont="1" applyFill="1" applyBorder="1" applyAlignment="1">
      <alignment horizontal="center" vertical="center"/>
    </xf>
    <xf numFmtId="24" fontId="45" fillId="13" borderId="3" xfId="0" applyNumberFormat="1" applyFont="1" applyFill="1" applyBorder="1" applyAlignment="1">
      <alignment horizontal="center" vertical="center"/>
    </xf>
    <xf numFmtId="0" fontId="45" fillId="13" borderId="3" xfId="0" applyFont="1" applyFill="1" applyBorder="1" applyAlignment="1">
      <alignment horizontal="center" vertical="center"/>
    </xf>
    <xf numFmtId="0" fontId="23" fillId="13" borderId="3" xfId="0" applyFont="1" applyFill="1" applyBorder="1" applyAlignment="1">
      <alignment horizontal="center" vertical="center" shrinkToFit="1"/>
    </xf>
    <xf numFmtId="177" fontId="20" fillId="13" borderId="3" xfId="0" applyNumberFormat="1" applyFont="1" applyFill="1" applyBorder="1" applyAlignment="1">
      <alignment horizontal="center" vertical="center" shrinkToFit="1"/>
    </xf>
    <xf numFmtId="0" fontId="20" fillId="14" borderId="3" xfId="0" applyFont="1" applyFill="1" applyBorder="1" applyAlignment="1">
      <alignment horizontal="center" vertical="center"/>
    </xf>
    <xf numFmtId="0" fontId="20" fillId="14" borderId="3" xfId="0" applyFont="1" applyFill="1" applyBorder="1" applyAlignment="1">
      <alignment horizontal="center" vertical="center" shrinkToFit="1"/>
    </xf>
    <xf numFmtId="0" fontId="23" fillId="14" borderId="3" xfId="0" applyFont="1" applyFill="1" applyBorder="1" applyAlignment="1">
      <alignment horizontal="center" vertical="center"/>
    </xf>
    <xf numFmtId="176" fontId="20" fillId="14" borderId="3" xfId="0" applyNumberFormat="1" applyFont="1" applyFill="1" applyBorder="1" applyAlignment="1">
      <alignment horizontal="center" vertical="center"/>
    </xf>
    <xf numFmtId="176" fontId="23" fillId="14" borderId="3" xfId="0" applyNumberFormat="1" applyFont="1" applyFill="1" applyBorder="1" applyAlignment="1">
      <alignment horizontal="center" vertical="center"/>
    </xf>
    <xf numFmtId="24" fontId="45" fillId="14" borderId="3" xfId="0" applyNumberFormat="1" applyFont="1" applyFill="1" applyBorder="1" applyAlignment="1">
      <alignment horizontal="center" vertical="center"/>
    </xf>
    <xf numFmtId="0" fontId="45" fillId="14" borderId="3" xfId="0" applyFont="1" applyFill="1" applyBorder="1" applyAlignment="1">
      <alignment horizontal="center" vertical="center"/>
    </xf>
    <xf numFmtId="0" fontId="23" fillId="14" borderId="3" xfId="0" applyFont="1" applyFill="1" applyBorder="1" applyAlignment="1">
      <alignment horizontal="center" vertical="center" shrinkToFit="1"/>
    </xf>
    <xf numFmtId="177" fontId="20" fillId="14" borderId="3" xfId="0" applyNumberFormat="1" applyFont="1" applyFill="1" applyBorder="1" applyAlignment="1">
      <alignment horizontal="center" vertical="center" shrinkToFit="1"/>
    </xf>
    <xf numFmtId="0" fontId="20" fillId="15" borderId="3" xfId="0" applyFont="1" applyFill="1" applyBorder="1" applyAlignment="1">
      <alignment horizontal="center" vertical="center"/>
    </xf>
    <xf numFmtId="0" fontId="20" fillId="15" borderId="3" xfId="0" applyFont="1" applyFill="1" applyBorder="1" applyAlignment="1">
      <alignment horizontal="center" vertical="center" shrinkToFit="1"/>
    </xf>
    <xf numFmtId="0" fontId="23" fillId="15" borderId="3" xfId="0" applyFont="1" applyFill="1" applyBorder="1" applyAlignment="1">
      <alignment horizontal="center" vertical="center"/>
    </xf>
    <xf numFmtId="176" fontId="23" fillId="15" borderId="3" xfId="0" applyNumberFormat="1" applyFont="1" applyFill="1" applyBorder="1" applyAlignment="1">
      <alignment horizontal="center" vertical="center"/>
    </xf>
    <xf numFmtId="24" fontId="45" fillId="15" borderId="3" xfId="0" applyNumberFormat="1" applyFont="1" applyFill="1" applyBorder="1" applyAlignment="1">
      <alignment horizontal="center" vertical="center"/>
    </xf>
    <xf numFmtId="0" fontId="45" fillId="15" borderId="3" xfId="0" applyFont="1" applyFill="1" applyBorder="1" applyAlignment="1">
      <alignment horizontal="center" vertical="center"/>
    </xf>
    <xf numFmtId="24" fontId="45" fillId="2" borderId="3" xfId="0" applyNumberFormat="1" applyFont="1" applyFill="1" applyBorder="1" applyAlignment="1">
      <alignment horizontal="center" vertical="center"/>
    </xf>
    <xf numFmtId="24" fontId="45" fillId="0" borderId="3" xfId="0" applyNumberFormat="1" applyFont="1" applyBorder="1" applyAlignment="1">
      <alignment horizontal="center" vertical="center"/>
    </xf>
    <xf numFmtId="0" fontId="20" fillId="16" borderId="3" xfId="0" applyFont="1" applyFill="1" applyBorder="1" applyAlignment="1">
      <alignment horizontal="center" vertical="center"/>
    </xf>
    <xf numFmtId="0" fontId="20" fillId="16" borderId="3" xfId="0" applyFont="1" applyFill="1" applyBorder="1" applyAlignment="1">
      <alignment horizontal="center" vertical="center" wrapText="1"/>
    </xf>
    <xf numFmtId="0" fontId="20" fillId="16" borderId="3" xfId="0" applyFont="1" applyFill="1" applyBorder="1" applyAlignment="1">
      <alignment horizontal="center" vertical="center" wrapText="1" shrinkToFit="1"/>
    </xf>
    <xf numFmtId="0" fontId="23" fillId="16" borderId="3" xfId="0" applyFont="1" applyFill="1" applyBorder="1" applyAlignment="1">
      <alignment horizontal="center" vertical="center"/>
    </xf>
    <xf numFmtId="0" fontId="20" fillId="16" borderId="3" xfId="0" applyFont="1" applyFill="1" applyBorder="1" applyAlignment="1">
      <alignment horizontal="center" vertical="center" shrinkToFit="1"/>
    </xf>
    <xf numFmtId="176" fontId="23" fillId="16" borderId="3" xfId="0" applyNumberFormat="1" applyFont="1" applyFill="1" applyBorder="1" applyAlignment="1">
      <alignment horizontal="center" vertical="center"/>
    </xf>
    <xf numFmtId="24" fontId="45" fillId="16" borderId="3" xfId="0" applyNumberFormat="1" applyFont="1" applyFill="1" applyBorder="1" applyAlignment="1">
      <alignment horizontal="center" vertical="center"/>
    </xf>
    <xf numFmtId="0" fontId="45" fillId="16" borderId="3" xfId="0" applyFont="1" applyFill="1" applyBorder="1" applyAlignment="1">
      <alignment horizontal="center" vertical="center"/>
    </xf>
    <xf numFmtId="0" fontId="20" fillId="17" borderId="3" xfId="0" applyFont="1" applyFill="1" applyBorder="1" applyAlignment="1">
      <alignment horizontal="center" vertical="center"/>
    </xf>
    <xf numFmtId="0" fontId="20" fillId="17" borderId="3" xfId="0" applyFont="1" applyFill="1" applyBorder="1" applyAlignment="1">
      <alignment horizontal="center" vertical="center" shrinkToFit="1"/>
    </xf>
    <xf numFmtId="0" fontId="23" fillId="17" borderId="3" xfId="0" applyFont="1" applyFill="1" applyBorder="1" applyAlignment="1">
      <alignment horizontal="center" vertical="center"/>
    </xf>
    <xf numFmtId="176" fontId="20" fillId="17" borderId="3" xfId="0" applyNumberFormat="1" applyFont="1" applyFill="1" applyBorder="1" applyAlignment="1">
      <alignment horizontal="center" vertical="center"/>
    </xf>
    <xf numFmtId="176" fontId="23" fillId="17" borderId="3" xfId="0" applyNumberFormat="1" applyFont="1" applyFill="1" applyBorder="1" applyAlignment="1">
      <alignment horizontal="center" vertical="center"/>
    </xf>
    <xf numFmtId="24" fontId="45" fillId="17" borderId="3" xfId="0" applyNumberFormat="1" applyFont="1" applyFill="1" applyBorder="1" applyAlignment="1">
      <alignment horizontal="center" vertical="center"/>
    </xf>
    <xf numFmtId="0" fontId="23" fillId="17" borderId="3" xfId="0" applyFont="1" applyFill="1" applyBorder="1" applyAlignment="1">
      <alignment horizontal="center" vertical="center" shrinkToFit="1"/>
    </xf>
    <xf numFmtId="177" fontId="20" fillId="17" borderId="3" xfId="0" applyNumberFormat="1" applyFont="1" applyFill="1" applyBorder="1" applyAlignment="1">
      <alignment horizontal="center" vertical="center" shrinkToFit="1"/>
    </xf>
    <xf numFmtId="0" fontId="45" fillId="17" borderId="3" xfId="0" applyFont="1" applyFill="1" applyBorder="1" applyAlignment="1">
      <alignment horizontal="center" vertical="center"/>
    </xf>
    <xf numFmtId="176" fontId="20" fillId="15" borderId="3" xfId="0" applyNumberFormat="1" applyFont="1" applyFill="1" applyBorder="1" applyAlignment="1">
      <alignment horizontal="center" vertical="center"/>
    </xf>
    <xf numFmtId="0" fontId="23" fillId="15" borderId="3" xfId="0" applyFont="1" applyFill="1" applyBorder="1" applyAlignment="1">
      <alignment horizontal="center" vertical="center" shrinkToFit="1"/>
    </xf>
    <xf numFmtId="0" fontId="20" fillId="18" borderId="3" xfId="0" applyFont="1" applyFill="1" applyBorder="1" applyAlignment="1">
      <alignment horizontal="center" vertical="center"/>
    </xf>
    <xf numFmtId="0" fontId="20" fillId="18" borderId="3" xfId="0" applyFont="1" applyFill="1" applyBorder="1" applyAlignment="1">
      <alignment horizontal="center" vertical="center" shrinkToFit="1"/>
    </xf>
    <xf numFmtId="0" fontId="23" fillId="18" borderId="3" xfId="0" applyFont="1" applyFill="1" applyBorder="1" applyAlignment="1">
      <alignment horizontal="center" vertical="center"/>
    </xf>
    <xf numFmtId="176" fontId="20" fillId="18" borderId="3" xfId="0" applyNumberFormat="1" applyFont="1" applyFill="1" applyBorder="1" applyAlignment="1">
      <alignment horizontal="center" vertical="center"/>
    </xf>
    <xf numFmtId="176" fontId="23" fillId="18" borderId="3" xfId="0" applyNumberFormat="1" applyFont="1" applyFill="1" applyBorder="1" applyAlignment="1">
      <alignment horizontal="center" vertical="center"/>
    </xf>
    <xf numFmtId="24" fontId="45" fillId="18" borderId="3" xfId="0" applyNumberFormat="1" applyFont="1" applyFill="1" applyBorder="1" applyAlignment="1">
      <alignment horizontal="center" vertical="center"/>
    </xf>
    <xf numFmtId="0" fontId="45" fillId="18" borderId="3" xfId="0" applyFont="1" applyFill="1" applyBorder="1" applyAlignment="1">
      <alignment horizontal="center" vertical="center"/>
    </xf>
    <xf numFmtId="0" fontId="23" fillId="18" borderId="3" xfId="0" applyFont="1" applyFill="1" applyBorder="1" applyAlignment="1">
      <alignment horizontal="center" vertical="center" shrinkToFit="1"/>
    </xf>
    <xf numFmtId="177" fontId="20" fillId="18" borderId="3" xfId="0" applyNumberFormat="1" applyFont="1" applyFill="1" applyBorder="1" applyAlignment="1">
      <alignment horizontal="center" vertical="center" shrinkToFit="1"/>
    </xf>
    <xf numFmtId="0" fontId="20" fillId="19" borderId="3" xfId="0" applyFont="1" applyFill="1" applyBorder="1" applyAlignment="1">
      <alignment horizontal="center" vertical="center"/>
    </xf>
    <xf numFmtId="0" fontId="20" fillId="19" borderId="3" xfId="0" applyFont="1" applyFill="1" applyBorder="1" applyAlignment="1">
      <alignment horizontal="center" vertical="center" shrinkToFit="1"/>
    </xf>
    <xf numFmtId="0" fontId="23" fillId="19" borderId="3" xfId="0" applyFont="1" applyFill="1" applyBorder="1" applyAlignment="1">
      <alignment horizontal="center" vertical="center"/>
    </xf>
    <xf numFmtId="176" fontId="20" fillId="19" borderId="3" xfId="0" applyNumberFormat="1" applyFont="1" applyFill="1" applyBorder="1" applyAlignment="1">
      <alignment horizontal="center" vertical="center"/>
    </xf>
    <xf numFmtId="176" fontId="23" fillId="19" borderId="3" xfId="0" applyNumberFormat="1" applyFont="1" applyFill="1" applyBorder="1" applyAlignment="1">
      <alignment horizontal="center" vertical="center"/>
    </xf>
    <xf numFmtId="24" fontId="45" fillId="19" borderId="3" xfId="0" applyNumberFormat="1" applyFont="1" applyFill="1" applyBorder="1" applyAlignment="1">
      <alignment horizontal="center" vertical="center"/>
    </xf>
    <xf numFmtId="0" fontId="45" fillId="19" borderId="3" xfId="0" applyFont="1" applyFill="1" applyBorder="1" applyAlignment="1">
      <alignment horizontal="center" vertical="center"/>
    </xf>
    <xf numFmtId="0" fontId="23" fillId="19" borderId="3" xfId="0" applyFont="1" applyFill="1" applyBorder="1" applyAlignment="1">
      <alignment horizontal="center" vertical="center" shrinkToFit="1"/>
    </xf>
    <xf numFmtId="177" fontId="20" fillId="19" borderId="3" xfId="0" applyNumberFormat="1" applyFont="1" applyFill="1" applyBorder="1" applyAlignment="1">
      <alignment horizontal="center" vertical="center" shrinkToFit="1"/>
    </xf>
    <xf numFmtId="0" fontId="20" fillId="20" borderId="3" xfId="0" applyFont="1" applyFill="1" applyBorder="1" applyAlignment="1">
      <alignment horizontal="center" vertical="center"/>
    </xf>
    <xf numFmtId="0" fontId="20" fillId="20" borderId="3" xfId="0" applyFont="1" applyFill="1" applyBorder="1" applyAlignment="1">
      <alignment horizontal="center" vertical="center" shrinkToFit="1"/>
    </xf>
    <xf numFmtId="0" fontId="23" fillId="20" borderId="3" xfId="0" applyFont="1" applyFill="1" applyBorder="1" applyAlignment="1">
      <alignment horizontal="center" vertical="center"/>
    </xf>
    <xf numFmtId="176" fontId="20" fillId="20" borderId="3" xfId="0" applyNumberFormat="1" applyFont="1" applyFill="1" applyBorder="1" applyAlignment="1">
      <alignment horizontal="center" vertical="center"/>
    </xf>
    <xf numFmtId="176" fontId="23" fillId="20" borderId="3" xfId="0" applyNumberFormat="1" applyFont="1" applyFill="1" applyBorder="1" applyAlignment="1">
      <alignment horizontal="center" vertical="center"/>
    </xf>
    <xf numFmtId="24" fontId="45" fillId="20" borderId="3" xfId="0" applyNumberFormat="1" applyFont="1" applyFill="1" applyBorder="1" applyAlignment="1">
      <alignment horizontal="center" vertical="center"/>
    </xf>
    <xf numFmtId="0" fontId="45" fillId="20" borderId="3" xfId="0" applyFont="1" applyFill="1" applyBorder="1" applyAlignment="1">
      <alignment horizontal="center" vertical="center"/>
    </xf>
    <xf numFmtId="0" fontId="23" fillId="20" borderId="3" xfId="0" applyFont="1" applyFill="1" applyBorder="1" applyAlignment="1">
      <alignment horizontal="center" vertical="center" shrinkToFit="1"/>
    </xf>
    <xf numFmtId="0" fontId="23" fillId="16" borderId="3" xfId="0" applyFont="1" applyFill="1" applyBorder="1" applyAlignment="1">
      <alignment horizontal="center" vertical="center" wrapText="1" shrinkToFit="1"/>
    </xf>
    <xf numFmtId="0" fontId="23" fillId="16" borderId="3" xfId="0" applyFont="1" applyFill="1" applyBorder="1" applyAlignment="1">
      <alignment horizontal="center" vertical="center" wrapText="1"/>
    </xf>
    <xf numFmtId="0" fontId="20" fillId="21" borderId="3" xfId="0" applyFont="1" applyFill="1" applyBorder="1" applyAlignment="1">
      <alignment horizontal="center" vertical="center"/>
    </xf>
    <xf numFmtId="0" fontId="20" fillId="21" borderId="3" xfId="0" applyFont="1" applyFill="1" applyBorder="1" applyAlignment="1">
      <alignment horizontal="center" vertical="center" shrinkToFit="1"/>
    </xf>
    <xf numFmtId="0" fontId="23" fillId="21" borderId="3" xfId="0" applyFont="1" applyFill="1" applyBorder="1" applyAlignment="1">
      <alignment horizontal="center" vertical="center"/>
    </xf>
    <xf numFmtId="176" fontId="20" fillId="21" borderId="3" xfId="0" applyNumberFormat="1" applyFont="1" applyFill="1" applyBorder="1" applyAlignment="1">
      <alignment horizontal="center" vertical="center"/>
    </xf>
    <xf numFmtId="176" fontId="23" fillId="21" borderId="3" xfId="0" applyNumberFormat="1" applyFont="1" applyFill="1" applyBorder="1" applyAlignment="1">
      <alignment horizontal="center" vertical="center"/>
    </xf>
    <xf numFmtId="24" fontId="45" fillId="21" borderId="3" xfId="0" applyNumberFormat="1" applyFont="1" applyFill="1" applyBorder="1" applyAlignment="1">
      <alignment horizontal="center" vertical="center"/>
    </xf>
    <xf numFmtId="0" fontId="45" fillId="21" borderId="3" xfId="0" applyFont="1" applyFill="1" applyBorder="1" applyAlignment="1">
      <alignment horizontal="center" vertical="center"/>
    </xf>
    <xf numFmtId="176" fontId="20" fillId="16" borderId="3" xfId="0" applyNumberFormat="1" applyFont="1" applyFill="1" applyBorder="1" applyAlignment="1">
      <alignment horizontal="center" vertical="center"/>
    </xf>
    <xf numFmtId="24" fontId="49" fillId="7" borderId="3" xfId="0" applyNumberFormat="1" applyFont="1" applyFill="1" applyBorder="1" applyAlignment="1" applyProtection="1">
      <alignment horizontal="center" vertical="top"/>
      <protection locked="0"/>
    </xf>
    <xf numFmtId="24" fontId="45" fillId="14" borderId="3" xfId="0" applyNumberFormat="1" applyFont="1" applyFill="1" applyBorder="1" applyAlignment="1">
      <alignment horizontal="center" vertical="center" wrapText="1"/>
    </xf>
    <xf numFmtId="0" fontId="20" fillId="22" borderId="3" xfId="0" applyFont="1" applyFill="1" applyBorder="1" applyAlignment="1">
      <alignment horizontal="center" vertical="center"/>
    </xf>
    <xf numFmtId="0" fontId="20" fillId="22" borderId="3" xfId="0" applyFont="1" applyFill="1" applyBorder="1" applyAlignment="1">
      <alignment horizontal="center" vertical="center" shrinkToFit="1"/>
    </xf>
    <xf numFmtId="0" fontId="23" fillId="22" borderId="3" xfId="0" applyFont="1" applyFill="1" applyBorder="1" applyAlignment="1">
      <alignment horizontal="center" vertical="center"/>
    </xf>
    <xf numFmtId="176" fontId="20" fillId="22" borderId="3" xfId="0" applyNumberFormat="1" applyFont="1" applyFill="1" applyBorder="1" applyAlignment="1">
      <alignment horizontal="center" vertical="center"/>
    </xf>
    <xf numFmtId="176" fontId="23" fillId="22" borderId="3" xfId="0" applyNumberFormat="1" applyFont="1" applyFill="1" applyBorder="1" applyAlignment="1">
      <alignment horizontal="center" vertical="center"/>
    </xf>
    <xf numFmtId="24" fontId="45" fillId="22" borderId="3" xfId="0" applyNumberFormat="1" applyFont="1" applyFill="1" applyBorder="1" applyAlignment="1">
      <alignment horizontal="center" vertical="center"/>
    </xf>
    <xf numFmtId="0" fontId="45" fillId="22" borderId="3" xfId="0" applyFont="1" applyFill="1" applyBorder="1" applyAlignment="1">
      <alignment horizontal="center" vertical="center"/>
    </xf>
    <xf numFmtId="0" fontId="23" fillId="22" borderId="3" xfId="0" applyFont="1" applyFill="1" applyBorder="1" applyAlignment="1">
      <alignment horizontal="center" vertical="center" shrinkToFit="1"/>
    </xf>
    <xf numFmtId="0" fontId="20" fillId="23" borderId="3" xfId="0" applyFont="1" applyFill="1" applyBorder="1" applyAlignment="1">
      <alignment horizontal="center" vertical="center"/>
    </xf>
    <xf numFmtId="0" fontId="20" fillId="23" borderId="3" xfId="0" applyFont="1" applyFill="1" applyBorder="1" applyAlignment="1">
      <alignment horizontal="center" vertical="center" shrinkToFit="1"/>
    </xf>
    <xf numFmtId="0" fontId="23" fillId="23" borderId="3" xfId="0" applyFont="1" applyFill="1" applyBorder="1" applyAlignment="1">
      <alignment horizontal="center" vertical="center"/>
    </xf>
    <xf numFmtId="176" fontId="20" fillId="23" borderId="3" xfId="0" applyNumberFormat="1" applyFont="1" applyFill="1" applyBorder="1" applyAlignment="1">
      <alignment horizontal="center" vertical="center"/>
    </xf>
    <xf numFmtId="176" fontId="23" fillId="23" borderId="3" xfId="0" applyNumberFormat="1" applyFont="1" applyFill="1" applyBorder="1" applyAlignment="1">
      <alignment horizontal="center" vertical="center"/>
    </xf>
    <xf numFmtId="24" fontId="45" fillId="23" borderId="3" xfId="0" applyNumberFormat="1" applyFont="1" applyFill="1" applyBorder="1" applyAlignment="1">
      <alignment horizontal="center" vertical="center"/>
    </xf>
    <xf numFmtId="0" fontId="45" fillId="23" borderId="3" xfId="0" applyFont="1" applyFill="1" applyBorder="1" applyAlignment="1">
      <alignment horizontal="center" vertical="center"/>
    </xf>
    <xf numFmtId="0" fontId="23" fillId="23" borderId="3" xfId="0" applyFont="1" applyFill="1" applyBorder="1" applyAlignment="1">
      <alignment horizontal="center" vertical="center" shrinkToFit="1"/>
    </xf>
    <xf numFmtId="24" fontId="45" fillId="14" borderId="3" xfId="0" applyNumberFormat="1" applyFont="1" applyFill="1" applyBorder="1" applyAlignment="1">
      <alignment horizontal="left" vertical="center"/>
    </xf>
    <xf numFmtId="0" fontId="20" fillId="22" borderId="3" xfId="0" applyFont="1" applyFill="1" applyBorder="1" applyAlignment="1">
      <alignment horizontal="left" vertical="center"/>
    </xf>
    <xf numFmtId="0" fontId="50" fillId="2" borderId="0" xfId="0" applyFont="1" applyFill="1" applyAlignment="1">
      <alignment horizontal="left" vertical="center"/>
    </xf>
    <xf numFmtId="0" fontId="20" fillId="24" borderId="3" xfId="0" applyFont="1" applyFill="1" applyBorder="1" applyAlignment="1">
      <alignment horizontal="center" vertical="center"/>
    </xf>
    <xf numFmtId="0" fontId="20" fillId="24" borderId="3" xfId="0" applyFont="1" applyFill="1" applyBorder="1" applyAlignment="1">
      <alignment horizontal="center" vertical="center" shrinkToFit="1"/>
    </xf>
    <xf numFmtId="0" fontId="23" fillId="24" borderId="3" xfId="0" applyFont="1" applyFill="1" applyBorder="1" applyAlignment="1">
      <alignment horizontal="center" vertical="center"/>
    </xf>
    <xf numFmtId="176" fontId="20" fillId="24" borderId="3" xfId="0" applyNumberFormat="1" applyFont="1" applyFill="1" applyBorder="1" applyAlignment="1">
      <alignment horizontal="center" vertical="center"/>
    </xf>
    <xf numFmtId="176" fontId="23" fillId="24" borderId="3" xfId="0" applyNumberFormat="1" applyFont="1" applyFill="1" applyBorder="1" applyAlignment="1">
      <alignment horizontal="center" vertical="center"/>
    </xf>
    <xf numFmtId="24" fontId="45" fillId="24" borderId="3" xfId="0" applyNumberFormat="1" applyFont="1" applyFill="1" applyBorder="1" applyAlignment="1">
      <alignment horizontal="center" vertical="center"/>
    </xf>
    <xf numFmtId="0" fontId="45" fillId="24" borderId="3" xfId="0" applyFont="1" applyFill="1" applyBorder="1" applyAlignment="1">
      <alignment horizontal="center" vertical="center"/>
    </xf>
    <xf numFmtId="0" fontId="23" fillId="24" borderId="3" xfId="0" applyFont="1" applyFill="1" applyBorder="1" applyAlignment="1">
      <alignment horizontal="center" vertical="center" shrinkToFit="1"/>
    </xf>
    <xf numFmtId="177" fontId="20" fillId="24" borderId="3" xfId="0" applyNumberFormat="1" applyFont="1" applyFill="1" applyBorder="1" applyAlignment="1">
      <alignment horizontal="center" vertical="center" shrinkToFit="1"/>
    </xf>
    <xf numFmtId="0" fontId="45" fillId="0" borderId="3" xfId="0" applyFont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 shrinkToFit="1"/>
    </xf>
    <xf numFmtId="0" fontId="23" fillId="25" borderId="3" xfId="0" applyFont="1" applyFill="1" applyBorder="1" applyAlignment="1">
      <alignment horizontal="center" vertical="center"/>
    </xf>
    <xf numFmtId="176" fontId="20" fillId="25" borderId="3" xfId="0" applyNumberFormat="1" applyFont="1" applyFill="1" applyBorder="1" applyAlignment="1">
      <alignment horizontal="center" vertical="center"/>
    </xf>
    <xf numFmtId="176" fontId="23" fillId="25" borderId="3" xfId="0" applyNumberFormat="1" applyFont="1" applyFill="1" applyBorder="1" applyAlignment="1">
      <alignment horizontal="center" vertical="center"/>
    </xf>
    <xf numFmtId="24" fontId="45" fillId="25" borderId="3" xfId="0" applyNumberFormat="1" applyFont="1" applyFill="1" applyBorder="1" applyAlignment="1">
      <alignment horizontal="center" vertical="center"/>
    </xf>
    <xf numFmtId="0" fontId="45" fillId="25" borderId="3" xfId="0" applyFont="1" applyFill="1" applyBorder="1" applyAlignment="1">
      <alignment horizontal="center" vertical="center"/>
    </xf>
    <xf numFmtId="0" fontId="23" fillId="25" borderId="3" xfId="0" applyFont="1" applyFill="1" applyBorder="1" applyAlignment="1">
      <alignment horizontal="center" vertical="center" shrinkToFit="1"/>
    </xf>
    <xf numFmtId="177" fontId="20" fillId="25" borderId="3" xfId="0" applyNumberFormat="1" applyFont="1" applyFill="1" applyBorder="1" applyAlignment="1">
      <alignment horizontal="center" vertical="center" shrinkToFit="1"/>
    </xf>
    <xf numFmtId="176" fontId="23" fillId="22" borderId="3" xfId="0" applyNumberFormat="1" applyFont="1" applyFill="1" applyBorder="1" applyAlignment="1">
      <alignment horizontal="left" vertical="center"/>
    </xf>
    <xf numFmtId="0" fontId="20" fillId="26" borderId="3" xfId="0" applyFont="1" applyFill="1" applyBorder="1" applyAlignment="1">
      <alignment horizontal="center" vertical="center"/>
    </xf>
    <xf numFmtId="0" fontId="20" fillId="26" borderId="3" xfId="0" applyFont="1" applyFill="1" applyBorder="1" applyAlignment="1">
      <alignment horizontal="center" vertical="center" shrinkToFit="1"/>
    </xf>
    <xf numFmtId="0" fontId="23" fillId="26" borderId="3" xfId="0" applyFont="1" applyFill="1" applyBorder="1" applyAlignment="1">
      <alignment horizontal="center" vertical="center"/>
    </xf>
    <xf numFmtId="176" fontId="20" fillId="26" borderId="3" xfId="0" applyNumberFormat="1" applyFont="1" applyFill="1" applyBorder="1" applyAlignment="1">
      <alignment horizontal="center" vertical="center"/>
    </xf>
    <xf numFmtId="176" fontId="23" fillId="26" borderId="3" xfId="0" applyNumberFormat="1" applyFont="1" applyFill="1" applyBorder="1" applyAlignment="1">
      <alignment horizontal="center" vertical="center"/>
    </xf>
    <xf numFmtId="24" fontId="45" fillId="26" borderId="3" xfId="0" applyNumberFormat="1" applyFont="1" applyFill="1" applyBorder="1" applyAlignment="1">
      <alignment horizontal="center" vertical="center"/>
    </xf>
    <xf numFmtId="0" fontId="45" fillId="26" borderId="3" xfId="0" applyFont="1" applyFill="1" applyBorder="1" applyAlignment="1">
      <alignment horizontal="center" vertical="center"/>
    </xf>
    <xf numFmtId="0" fontId="23" fillId="26" borderId="3" xfId="0" applyFont="1" applyFill="1" applyBorder="1" applyAlignment="1">
      <alignment horizontal="center" vertical="center" shrinkToFit="1"/>
    </xf>
    <xf numFmtId="177" fontId="20" fillId="26" borderId="3" xfId="0" applyNumberFormat="1" applyFont="1" applyFill="1" applyBorder="1" applyAlignment="1">
      <alignment horizontal="center" vertical="center" shrinkToFit="1"/>
    </xf>
    <xf numFmtId="177" fontId="20" fillId="10" borderId="3" xfId="0" applyNumberFormat="1" applyFont="1" applyFill="1" applyBorder="1" applyAlignment="1">
      <alignment horizontal="center" vertical="center" shrinkToFit="1"/>
    </xf>
    <xf numFmtId="0" fontId="20" fillId="27" borderId="3" xfId="0" applyFont="1" applyFill="1" applyBorder="1" applyAlignment="1">
      <alignment horizontal="center" vertical="center"/>
    </xf>
    <xf numFmtId="0" fontId="20" fillId="27" borderId="3" xfId="0" applyFont="1" applyFill="1" applyBorder="1" applyAlignment="1">
      <alignment horizontal="center" vertical="center" shrinkToFit="1"/>
    </xf>
    <xf numFmtId="0" fontId="23" fillId="27" borderId="3" xfId="0" applyFont="1" applyFill="1" applyBorder="1" applyAlignment="1">
      <alignment horizontal="center" vertical="center"/>
    </xf>
    <xf numFmtId="176" fontId="20" fillId="27" borderId="3" xfId="0" applyNumberFormat="1" applyFont="1" applyFill="1" applyBorder="1" applyAlignment="1">
      <alignment horizontal="center" vertical="center"/>
    </xf>
    <xf numFmtId="176" fontId="23" fillId="27" borderId="3" xfId="0" applyNumberFormat="1" applyFont="1" applyFill="1" applyBorder="1" applyAlignment="1">
      <alignment horizontal="center" vertical="center"/>
    </xf>
    <xf numFmtId="24" fontId="45" fillId="27" borderId="3" xfId="0" applyNumberFormat="1" applyFont="1" applyFill="1" applyBorder="1" applyAlignment="1">
      <alignment horizontal="center" vertical="center"/>
    </xf>
    <xf numFmtId="0" fontId="45" fillId="27" borderId="3" xfId="0" applyFont="1" applyFill="1" applyBorder="1" applyAlignment="1">
      <alignment horizontal="center" vertical="center"/>
    </xf>
    <xf numFmtId="0" fontId="23" fillId="27" borderId="3" xfId="0" applyFont="1" applyFill="1" applyBorder="1" applyAlignment="1">
      <alignment horizontal="center" vertical="center" shrinkToFit="1"/>
    </xf>
    <xf numFmtId="177" fontId="50" fillId="2" borderId="0" xfId="0" applyNumberFormat="1" applyFont="1" applyFill="1" applyAlignment="1">
      <alignment horizontal="left" vertical="center"/>
    </xf>
    <xf numFmtId="0" fontId="20" fillId="25" borderId="3" xfId="0" applyFont="1" applyFill="1" applyBorder="1" applyAlignment="1">
      <alignment horizontal="left" vertical="center"/>
    </xf>
    <xf numFmtId="176" fontId="23" fillId="24" borderId="3" xfId="0" applyNumberFormat="1" applyFont="1" applyFill="1" applyBorder="1" applyAlignment="1">
      <alignment horizontal="left" vertical="center"/>
    </xf>
    <xf numFmtId="24" fontId="23" fillId="14" borderId="3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20" fillId="28" borderId="3" xfId="0" applyFont="1" applyFill="1" applyBorder="1" applyAlignment="1">
      <alignment horizontal="center" vertical="center"/>
    </xf>
    <xf numFmtId="0" fontId="20" fillId="28" borderId="3" xfId="0" applyFont="1" applyFill="1" applyBorder="1" applyAlignment="1">
      <alignment horizontal="center" vertical="center" shrinkToFit="1"/>
    </xf>
    <xf numFmtId="0" fontId="23" fillId="28" borderId="3" xfId="0" applyFont="1" applyFill="1" applyBorder="1" applyAlignment="1">
      <alignment horizontal="center" vertical="center"/>
    </xf>
    <xf numFmtId="176" fontId="20" fillId="28" borderId="3" xfId="0" applyNumberFormat="1" applyFont="1" applyFill="1" applyBorder="1" applyAlignment="1">
      <alignment horizontal="center" vertical="center"/>
    </xf>
    <xf numFmtId="176" fontId="23" fillId="28" borderId="3" xfId="0" applyNumberFormat="1" applyFont="1" applyFill="1" applyBorder="1" applyAlignment="1">
      <alignment horizontal="center" vertical="center"/>
    </xf>
    <xf numFmtId="24" fontId="45" fillId="28" borderId="3" xfId="0" applyNumberFormat="1" applyFont="1" applyFill="1" applyBorder="1" applyAlignment="1">
      <alignment horizontal="center" vertical="center"/>
    </xf>
    <xf numFmtId="0" fontId="45" fillId="28" borderId="3" xfId="0" applyFont="1" applyFill="1" applyBorder="1" applyAlignment="1">
      <alignment horizontal="center" vertical="center"/>
    </xf>
    <xf numFmtId="0" fontId="23" fillId="28" borderId="3" xfId="0" applyFont="1" applyFill="1" applyBorder="1" applyAlignment="1">
      <alignment horizontal="center" vertical="center" shrinkToFit="1"/>
    </xf>
    <xf numFmtId="0" fontId="20" fillId="29" borderId="3" xfId="0" applyFont="1" applyFill="1" applyBorder="1" applyAlignment="1">
      <alignment horizontal="center" vertical="center"/>
    </xf>
    <xf numFmtId="0" fontId="20" fillId="29" borderId="3" xfId="0" applyFont="1" applyFill="1" applyBorder="1" applyAlignment="1">
      <alignment horizontal="center" vertical="center" shrinkToFit="1"/>
    </xf>
    <xf numFmtId="0" fontId="23" fillId="29" borderId="3" xfId="0" applyFont="1" applyFill="1" applyBorder="1" applyAlignment="1">
      <alignment horizontal="center" vertical="center"/>
    </xf>
    <xf numFmtId="176" fontId="20" fillId="29" borderId="3" xfId="0" applyNumberFormat="1" applyFont="1" applyFill="1" applyBorder="1" applyAlignment="1">
      <alignment horizontal="center" vertical="center"/>
    </xf>
    <xf numFmtId="176" fontId="23" fillId="29" borderId="3" xfId="0" applyNumberFormat="1" applyFont="1" applyFill="1" applyBorder="1" applyAlignment="1">
      <alignment horizontal="center" vertical="center"/>
    </xf>
    <xf numFmtId="24" fontId="45" fillId="29" borderId="3" xfId="0" applyNumberFormat="1" applyFont="1" applyFill="1" applyBorder="1" applyAlignment="1">
      <alignment horizontal="center" vertical="center"/>
    </xf>
    <xf numFmtId="0" fontId="45" fillId="29" borderId="3" xfId="0" applyFont="1" applyFill="1" applyBorder="1" applyAlignment="1">
      <alignment horizontal="center" vertical="center"/>
    </xf>
    <xf numFmtId="0" fontId="23" fillId="29" borderId="3" xfId="0" applyFont="1" applyFill="1" applyBorder="1" applyAlignment="1">
      <alignment horizontal="center" vertical="center" shrinkToFit="1"/>
    </xf>
    <xf numFmtId="0" fontId="54" fillId="2" borderId="0" xfId="6" applyFont="1" applyFill="1" applyAlignment="1">
      <alignment horizontal="left" vertical="center" indent="1"/>
    </xf>
    <xf numFmtId="0" fontId="54" fillId="2" borderId="0" xfId="6" applyFont="1" applyFill="1" applyAlignment="1">
      <alignment horizontal="left" vertical="center" wrapText="1" indent="1"/>
    </xf>
    <xf numFmtId="0" fontId="55" fillId="30" borderId="7" xfId="6" applyFont="1" applyFill="1" applyBorder="1" applyAlignment="1">
      <alignment horizontal="left" vertical="center" indent="1"/>
    </xf>
    <xf numFmtId="0" fontId="55" fillId="30" borderId="58" xfId="6" applyFont="1" applyFill="1" applyBorder="1" applyAlignment="1">
      <alignment horizontal="left" vertical="center" indent="1"/>
    </xf>
    <xf numFmtId="0" fontId="55" fillId="30" borderId="8" xfId="6" applyFont="1" applyFill="1" applyBorder="1" applyAlignment="1">
      <alignment horizontal="left" vertical="center" indent="1"/>
    </xf>
    <xf numFmtId="0" fontId="55" fillId="30" borderId="7" xfId="6" quotePrefix="1" applyFont="1" applyFill="1" applyBorder="1" applyAlignment="1">
      <alignment horizontal="left" vertical="center" indent="1"/>
    </xf>
    <xf numFmtId="0" fontId="54" fillId="2" borderId="60" xfId="6" applyFont="1" applyFill="1" applyBorder="1" applyAlignment="1">
      <alignment horizontal="center" vertical="center" wrapText="1"/>
    </xf>
    <xf numFmtId="0" fontId="55" fillId="30" borderId="43" xfId="6" applyFont="1" applyFill="1" applyBorder="1" applyAlignment="1">
      <alignment horizontal="left" vertical="center" indent="1"/>
    </xf>
    <xf numFmtId="0" fontId="55" fillId="30" borderId="57" xfId="6" applyFont="1" applyFill="1" applyBorder="1" applyAlignment="1">
      <alignment horizontal="left" vertical="center" indent="1"/>
    </xf>
    <xf numFmtId="0" fontId="55" fillId="30" borderId="44" xfId="6" applyFont="1" applyFill="1" applyBorder="1" applyAlignment="1">
      <alignment horizontal="left" vertical="center" indent="1"/>
    </xf>
    <xf numFmtId="0" fontId="55" fillId="30" borderId="62" xfId="6" applyFont="1" applyFill="1" applyBorder="1" applyAlignment="1">
      <alignment horizontal="left" vertical="center" indent="1"/>
    </xf>
    <xf numFmtId="0" fontId="55" fillId="30" borderId="63" xfId="6" applyFont="1" applyFill="1" applyBorder="1" applyAlignment="1">
      <alignment horizontal="left" vertical="center" indent="1"/>
    </xf>
    <xf numFmtId="0" fontId="55" fillId="30" borderId="64" xfId="6" applyFont="1" applyFill="1" applyBorder="1" applyAlignment="1">
      <alignment horizontal="left" vertical="center" indent="1"/>
    </xf>
    <xf numFmtId="0" fontId="57" fillId="30" borderId="7" xfId="5" applyFont="1" applyFill="1" applyBorder="1" applyAlignment="1">
      <alignment horizontal="left" vertical="center" indent="1"/>
    </xf>
    <xf numFmtId="0" fontId="55" fillId="30" borderId="7" xfId="5" quotePrefix="1" applyFont="1" applyFill="1" applyBorder="1" applyAlignment="1">
      <alignment horizontal="left" vertical="center" indent="1"/>
    </xf>
    <xf numFmtId="0" fontId="55" fillId="30" borderId="58" xfId="6" applyFont="1" applyFill="1" applyBorder="1">
      <alignment vertical="center"/>
    </xf>
    <xf numFmtId="0" fontId="55" fillId="30" borderId="8" xfId="6" applyFont="1" applyFill="1" applyBorder="1">
      <alignment vertical="center"/>
    </xf>
    <xf numFmtId="0" fontId="55" fillId="30" borderId="7" xfId="6" applyFont="1" applyFill="1" applyBorder="1" applyAlignment="1">
      <alignment horizontal="left" vertical="center" indent="2"/>
    </xf>
    <xf numFmtId="0" fontId="55" fillId="30" borderId="58" xfId="6" applyFont="1" applyFill="1" applyBorder="1" applyAlignment="1">
      <alignment horizontal="left" vertical="center" indent="2"/>
    </xf>
    <xf numFmtId="0" fontId="55" fillId="30" borderId="7" xfId="6" applyFont="1" applyFill="1" applyBorder="1">
      <alignment vertical="center"/>
    </xf>
    <xf numFmtId="0" fontId="56" fillId="30" borderId="0" xfId="6" applyFont="1" applyFill="1" applyAlignment="1">
      <alignment horizontal="left" vertical="center" indent="1"/>
    </xf>
    <xf numFmtId="0" fontId="58" fillId="30" borderId="0" xfId="6" applyFont="1" applyFill="1" applyAlignment="1">
      <alignment horizontal="left" vertical="center" indent="1"/>
    </xf>
    <xf numFmtId="24" fontId="23" fillId="12" borderId="3" xfId="0" applyNumberFormat="1" applyFont="1" applyFill="1" applyBorder="1" applyAlignment="1">
      <alignment horizontal="center" vertical="center"/>
    </xf>
    <xf numFmtId="24" fontId="23" fillId="22" borderId="3" xfId="0" applyNumberFormat="1" applyFont="1" applyFill="1" applyBorder="1" applyAlignment="1">
      <alignment horizontal="center" vertical="center"/>
    </xf>
    <xf numFmtId="24" fontId="23" fillId="19" borderId="3" xfId="0" applyNumberFormat="1" applyFont="1" applyFill="1" applyBorder="1" applyAlignment="1">
      <alignment horizontal="center" vertical="center"/>
    </xf>
    <xf numFmtId="24" fontId="23" fillId="10" borderId="3" xfId="0" applyNumberFormat="1" applyFont="1" applyFill="1" applyBorder="1" applyAlignment="1">
      <alignment horizontal="center" vertical="center"/>
    </xf>
    <xf numFmtId="0" fontId="17" fillId="2" borderId="0" xfId="0" applyFont="1" applyFill="1" applyAlignment="1">
      <alignment horizontal="left" vertical="center"/>
    </xf>
    <xf numFmtId="24" fontId="23" fillId="24" borderId="3" xfId="0" applyNumberFormat="1" applyFont="1" applyFill="1" applyBorder="1" applyAlignment="1">
      <alignment horizontal="center" vertical="center"/>
    </xf>
    <xf numFmtId="180" fontId="50" fillId="2" borderId="0" xfId="0" applyNumberFormat="1" applyFont="1" applyFill="1" applyAlignment="1">
      <alignment horizontal="left" vertical="center"/>
    </xf>
    <xf numFmtId="0" fontId="45" fillId="16" borderId="3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45" fillId="4" borderId="3" xfId="0" applyFont="1" applyFill="1" applyBorder="1" applyAlignment="1">
      <alignment horizontal="center" vertical="center" wrapText="1"/>
    </xf>
    <xf numFmtId="176" fontId="23" fillId="20" borderId="3" xfId="0" applyNumberFormat="1" applyFont="1" applyFill="1" applyBorder="1" applyAlignment="1">
      <alignment horizontal="left" vertical="center"/>
    </xf>
    <xf numFmtId="176" fontId="20" fillId="20" borderId="3" xfId="0" applyNumberFormat="1" applyFont="1" applyFill="1" applyBorder="1" applyAlignment="1">
      <alignment horizontal="left" vertical="center"/>
    </xf>
    <xf numFmtId="0" fontId="20" fillId="4" borderId="3" xfId="0" applyFont="1" applyFill="1" applyBorder="1" applyAlignment="1">
      <alignment horizontal="center" vertical="center"/>
    </xf>
    <xf numFmtId="0" fontId="20" fillId="19" borderId="3" xfId="0" quotePrefix="1" applyFont="1" applyFill="1" applyBorder="1" applyAlignment="1">
      <alignment horizontal="center" vertical="center"/>
    </xf>
    <xf numFmtId="0" fontId="20" fillId="21" borderId="3" xfId="0" quotePrefix="1" applyFont="1" applyFill="1" applyBorder="1" applyAlignment="1">
      <alignment horizontal="center" vertical="center"/>
    </xf>
    <xf numFmtId="24" fontId="23" fillId="11" borderId="3" xfId="0" applyNumberFormat="1" applyFont="1" applyFill="1" applyBorder="1" applyAlignment="1">
      <alignment horizontal="center" vertical="center"/>
    </xf>
    <xf numFmtId="24" fontId="45" fillId="15" borderId="3" xfId="0" quotePrefix="1" applyNumberFormat="1" applyFont="1" applyFill="1" applyBorder="1" applyAlignment="1">
      <alignment horizontal="center" vertical="center"/>
    </xf>
    <xf numFmtId="180" fontId="20" fillId="18" borderId="3" xfId="0" applyNumberFormat="1" applyFont="1" applyFill="1" applyBorder="1" applyAlignment="1">
      <alignment horizontal="center" vertical="center"/>
    </xf>
    <xf numFmtId="177" fontId="20" fillId="2" borderId="3" xfId="0" applyNumberFormat="1" applyFont="1" applyFill="1" applyBorder="1" applyAlignment="1">
      <alignment horizontal="center" vertical="center" shrinkToFit="1"/>
    </xf>
    <xf numFmtId="177" fontId="20" fillId="2" borderId="3" xfId="0" applyNumberFormat="1" applyFont="1" applyFill="1" applyBorder="1" applyAlignment="1">
      <alignment horizontal="center" vertical="center"/>
    </xf>
    <xf numFmtId="177" fontId="20" fillId="22" borderId="3" xfId="0" applyNumberFormat="1" applyFont="1" applyFill="1" applyBorder="1" applyAlignment="1">
      <alignment horizontal="center" vertical="center" shrinkToFit="1"/>
    </xf>
    <xf numFmtId="176" fontId="23" fillId="11" borderId="3" xfId="0" applyNumberFormat="1" applyFont="1" applyFill="1" applyBorder="1" applyAlignment="1">
      <alignment horizontal="left" vertical="center"/>
    </xf>
    <xf numFmtId="24" fontId="45" fillId="9" borderId="3" xfId="0" applyNumberFormat="1" applyFont="1" applyFill="1" applyBorder="1" applyAlignment="1">
      <alignment horizontal="left" vertical="center"/>
    </xf>
    <xf numFmtId="0" fontId="20" fillId="32" borderId="3" xfId="0" applyFont="1" applyFill="1" applyBorder="1" applyAlignment="1">
      <alignment horizontal="center" vertical="center"/>
    </xf>
    <xf numFmtId="0" fontId="20" fillId="32" borderId="3" xfId="0" applyFont="1" applyFill="1" applyBorder="1" applyAlignment="1">
      <alignment horizontal="center" vertical="center" shrinkToFit="1"/>
    </xf>
    <xf numFmtId="0" fontId="23" fillId="32" borderId="3" xfId="0" applyFont="1" applyFill="1" applyBorder="1" applyAlignment="1">
      <alignment horizontal="center" vertical="center"/>
    </xf>
    <xf numFmtId="176" fontId="20" fillId="32" borderId="3" xfId="0" applyNumberFormat="1" applyFont="1" applyFill="1" applyBorder="1" applyAlignment="1">
      <alignment horizontal="center" vertical="center"/>
    </xf>
    <xf numFmtId="176" fontId="23" fillId="32" borderId="3" xfId="0" applyNumberFormat="1" applyFont="1" applyFill="1" applyBorder="1" applyAlignment="1">
      <alignment horizontal="center" vertical="center"/>
    </xf>
    <xf numFmtId="24" fontId="45" fillId="32" borderId="3" xfId="0" applyNumberFormat="1" applyFont="1" applyFill="1" applyBorder="1" applyAlignment="1">
      <alignment horizontal="center" vertical="center"/>
    </xf>
    <xf numFmtId="0" fontId="45" fillId="32" borderId="3" xfId="0" applyFont="1" applyFill="1" applyBorder="1" applyAlignment="1">
      <alignment horizontal="center" vertical="center"/>
    </xf>
    <xf numFmtId="0" fontId="23" fillId="32" borderId="3" xfId="0" applyFont="1" applyFill="1" applyBorder="1" applyAlignment="1">
      <alignment horizontal="center" vertical="center" shrinkToFit="1"/>
    </xf>
    <xf numFmtId="177" fontId="20" fillId="32" borderId="3" xfId="0" applyNumberFormat="1" applyFont="1" applyFill="1" applyBorder="1" applyAlignment="1">
      <alignment horizontal="center" vertical="center" shrinkToFit="1"/>
    </xf>
    <xf numFmtId="0" fontId="20" fillId="32" borderId="3" xfId="0" quotePrefix="1" applyFont="1" applyFill="1" applyBorder="1" applyAlignment="1">
      <alignment horizontal="center" vertical="center"/>
    </xf>
    <xf numFmtId="24" fontId="23" fillId="18" borderId="3" xfId="0" applyNumberFormat="1" applyFont="1" applyFill="1" applyBorder="1" applyAlignment="1">
      <alignment horizontal="center" vertical="center"/>
    </xf>
    <xf numFmtId="0" fontId="20" fillId="33" borderId="3" xfId="0" applyFont="1" applyFill="1" applyBorder="1" applyAlignment="1">
      <alignment horizontal="center" vertical="center"/>
    </xf>
    <xf numFmtId="0" fontId="20" fillId="33" borderId="3" xfId="0" applyFont="1" applyFill="1" applyBorder="1" applyAlignment="1">
      <alignment horizontal="center" vertical="center" shrinkToFit="1"/>
    </xf>
    <xf numFmtId="0" fontId="23" fillId="33" borderId="3" xfId="0" applyFont="1" applyFill="1" applyBorder="1" applyAlignment="1">
      <alignment horizontal="center" vertical="center"/>
    </xf>
    <xf numFmtId="176" fontId="20" fillId="33" borderId="3" xfId="0" applyNumberFormat="1" applyFont="1" applyFill="1" applyBorder="1" applyAlignment="1">
      <alignment horizontal="center" vertical="center"/>
    </xf>
    <xf numFmtId="176" fontId="23" fillId="33" borderId="3" xfId="0" applyNumberFormat="1" applyFont="1" applyFill="1" applyBorder="1" applyAlignment="1">
      <alignment horizontal="center" vertical="center"/>
    </xf>
    <xf numFmtId="24" fontId="45" fillId="33" borderId="3" xfId="0" applyNumberFormat="1" applyFont="1" applyFill="1" applyBorder="1" applyAlignment="1">
      <alignment horizontal="center" vertical="center"/>
    </xf>
    <xf numFmtId="0" fontId="45" fillId="33" borderId="3" xfId="0" applyFont="1" applyFill="1" applyBorder="1" applyAlignment="1">
      <alignment horizontal="center" vertical="center"/>
    </xf>
    <xf numFmtId="0" fontId="23" fillId="33" borderId="3" xfId="0" applyFont="1" applyFill="1" applyBorder="1" applyAlignment="1">
      <alignment horizontal="center" vertical="center" shrinkToFit="1"/>
    </xf>
    <xf numFmtId="24" fontId="23" fillId="33" borderId="3" xfId="0" applyNumberFormat="1" applyFont="1" applyFill="1" applyBorder="1" applyAlignment="1">
      <alignment horizontal="center" vertical="center"/>
    </xf>
    <xf numFmtId="177" fontId="20" fillId="33" borderId="3" xfId="0" applyNumberFormat="1" applyFont="1" applyFill="1" applyBorder="1" applyAlignment="1">
      <alignment horizontal="center" vertical="center" shrinkToFit="1"/>
    </xf>
    <xf numFmtId="24" fontId="20" fillId="32" borderId="3" xfId="0" applyNumberFormat="1" applyFont="1" applyFill="1" applyBorder="1" applyAlignment="1">
      <alignment horizontal="left" vertical="center"/>
    </xf>
    <xf numFmtId="176" fontId="23" fillId="19" borderId="3" xfId="0" applyNumberFormat="1" applyFont="1" applyFill="1" applyBorder="1" applyAlignment="1">
      <alignment horizontal="left" vertical="center"/>
    </xf>
    <xf numFmtId="24" fontId="23" fillId="17" borderId="3" xfId="0" applyNumberFormat="1" applyFont="1" applyFill="1" applyBorder="1" applyAlignment="1">
      <alignment horizontal="center" vertical="center"/>
    </xf>
    <xf numFmtId="176" fontId="23" fillId="18" borderId="3" xfId="0" applyNumberFormat="1" applyFont="1" applyFill="1" applyBorder="1" applyAlignment="1">
      <alignment horizontal="left" vertical="center"/>
    </xf>
    <xf numFmtId="176" fontId="23" fillId="32" borderId="3" xfId="0" applyNumberFormat="1" applyFont="1" applyFill="1" applyBorder="1" applyAlignment="1">
      <alignment horizontal="left" vertical="center"/>
    </xf>
    <xf numFmtId="24" fontId="45" fillId="19" borderId="3" xfId="0" applyNumberFormat="1" applyFont="1" applyFill="1" applyBorder="1" applyAlignment="1">
      <alignment horizontal="left" vertical="center"/>
    </xf>
    <xf numFmtId="176" fontId="23" fillId="33" borderId="3" xfId="0" applyNumberFormat="1" applyFont="1" applyFill="1" applyBorder="1" applyAlignment="1">
      <alignment horizontal="left" vertical="center"/>
    </xf>
    <xf numFmtId="24" fontId="45" fillId="4" borderId="3" xfId="0" applyNumberFormat="1" applyFont="1" applyFill="1" applyBorder="1" applyAlignment="1">
      <alignment horizontal="center" vertical="center"/>
    </xf>
    <xf numFmtId="0" fontId="20" fillId="34" borderId="3" xfId="0" applyFont="1" applyFill="1" applyBorder="1" applyAlignment="1">
      <alignment horizontal="center" vertical="center"/>
    </xf>
    <xf numFmtId="0" fontId="20" fillId="34" borderId="3" xfId="0" applyFont="1" applyFill="1" applyBorder="1" applyAlignment="1">
      <alignment horizontal="center" vertical="center" shrinkToFit="1"/>
    </xf>
    <xf numFmtId="0" fontId="23" fillId="34" borderId="3" xfId="0" applyFont="1" applyFill="1" applyBorder="1" applyAlignment="1">
      <alignment horizontal="center" vertical="center"/>
    </xf>
    <xf numFmtId="176" fontId="20" fillId="34" borderId="3" xfId="0" applyNumberFormat="1" applyFont="1" applyFill="1" applyBorder="1" applyAlignment="1">
      <alignment horizontal="center" vertical="center"/>
    </xf>
    <xf numFmtId="24" fontId="45" fillId="34" borderId="3" xfId="0" applyNumberFormat="1" applyFont="1" applyFill="1" applyBorder="1" applyAlignment="1">
      <alignment horizontal="center" vertical="center"/>
    </xf>
    <xf numFmtId="0" fontId="45" fillId="34" borderId="3" xfId="0" applyFont="1" applyFill="1" applyBorder="1" applyAlignment="1">
      <alignment horizontal="center" vertical="center"/>
    </xf>
    <xf numFmtId="176" fontId="23" fillId="34" borderId="3" xfId="0" applyNumberFormat="1" applyFont="1" applyFill="1" applyBorder="1" applyAlignment="1">
      <alignment horizontal="center" vertical="center"/>
    </xf>
    <xf numFmtId="0" fontId="20" fillId="35" borderId="3" xfId="0" applyFont="1" applyFill="1" applyBorder="1" applyAlignment="1">
      <alignment horizontal="center" vertical="center"/>
    </xf>
    <xf numFmtId="0" fontId="20" fillId="36" borderId="3" xfId="0" applyFont="1" applyFill="1" applyBorder="1" applyAlignment="1">
      <alignment horizontal="center" vertical="center"/>
    </xf>
    <xf numFmtId="0" fontId="20" fillId="36" borderId="3" xfId="0" applyFont="1" applyFill="1" applyBorder="1" applyAlignment="1">
      <alignment horizontal="center" vertical="center" shrinkToFit="1"/>
    </xf>
    <xf numFmtId="0" fontId="23" fillId="36" borderId="3" xfId="0" applyFont="1" applyFill="1" applyBorder="1" applyAlignment="1">
      <alignment horizontal="center" vertical="center"/>
    </xf>
    <xf numFmtId="176" fontId="20" fillId="36" borderId="3" xfId="0" applyNumberFormat="1" applyFont="1" applyFill="1" applyBorder="1" applyAlignment="1">
      <alignment horizontal="center" vertical="center"/>
    </xf>
    <xf numFmtId="24" fontId="45" fillId="36" borderId="3" xfId="0" applyNumberFormat="1" applyFont="1" applyFill="1" applyBorder="1" applyAlignment="1">
      <alignment horizontal="center" vertical="center"/>
    </xf>
    <xf numFmtId="0" fontId="45" fillId="36" borderId="3" xfId="0" applyFont="1" applyFill="1" applyBorder="1" applyAlignment="1">
      <alignment horizontal="center" vertical="center"/>
    </xf>
    <xf numFmtId="0" fontId="23" fillId="36" borderId="3" xfId="0" applyFont="1" applyFill="1" applyBorder="1" applyAlignment="1">
      <alignment horizontal="center" vertical="center" shrinkToFit="1"/>
    </xf>
    <xf numFmtId="176" fontId="23" fillId="36" borderId="3" xfId="0" applyNumberFormat="1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0" fillId="35" borderId="3" xfId="0" applyFont="1" applyFill="1" applyBorder="1" applyAlignment="1">
      <alignment horizontal="center" vertical="center" shrinkToFit="1"/>
    </xf>
    <xf numFmtId="0" fontId="23" fillId="35" borderId="3" xfId="0" applyFont="1" applyFill="1" applyBorder="1" applyAlignment="1">
      <alignment horizontal="center" vertical="center"/>
    </xf>
    <xf numFmtId="176" fontId="20" fillId="35" borderId="3" xfId="0" applyNumberFormat="1" applyFont="1" applyFill="1" applyBorder="1" applyAlignment="1">
      <alignment horizontal="center" vertical="center"/>
    </xf>
    <xf numFmtId="24" fontId="45" fillId="35" borderId="3" xfId="0" applyNumberFormat="1" applyFont="1" applyFill="1" applyBorder="1" applyAlignment="1">
      <alignment horizontal="center" vertical="center"/>
    </xf>
    <xf numFmtId="0" fontId="45" fillId="35" borderId="3" xfId="0" applyFont="1" applyFill="1" applyBorder="1" applyAlignment="1">
      <alignment horizontal="center" vertical="center"/>
    </xf>
    <xf numFmtId="0" fontId="23" fillId="35" borderId="3" xfId="0" applyFont="1" applyFill="1" applyBorder="1" applyAlignment="1">
      <alignment horizontal="center" vertical="center" shrinkToFit="1"/>
    </xf>
    <xf numFmtId="176" fontId="23" fillId="35" borderId="3" xfId="0" applyNumberFormat="1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20" fillId="26" borderId="8" xfId="0" applyFont="1" applyFill="1" applyBorder="1" applyAlignment="1">
      <alignment horizontal="center" vertical="center"/>
    </xf>
    <xf numFmtId="0" fontId="20" fillId="26" borderId="6" xfId="0" applyFont="1" applyFill="1" applyBorder="1" applyAlignment="1">
      <alignment horizontal="center" vertical="center"/>
    </xf>
    <xf numFmtId="0" fontId="45" fillId="12" borderId="3" xfId="0" applyFont="1" applyFill="1" applyBorder="1" applyAlignment="1">
      <alignment horizontal="center" vertical="center" wrapText="1"/>
    </xf>
    <xf numFmtId="24" fontId="45" fillId="13" borderId="3" xfId="0" applyNumberFormat="1" applyFont="1" applyFill="1" applyBorder="1" applyAlignment="1">
      <alignment horizontal="left" vertical="center"/>
    </xf>
    <xf numFmtId="24" fontId="45" fillId="17" borderId="3" xfId="0" applyNumberFormat="1" applyFont="1" applyFill="1" applyBorder="1" applyAlignment="1">
      <alignment horizontal="left" vertical="center"/>
    </xf>
    <xf numFmtId="0" fontId="20" fillId="29" borderId="6" xfId="0" applyFont="1" applyFill="1" applyBorder="1" applyAlignment="1">
      <alignment horizontal="center" vertical="center"/>
    </xf>
    <xf numFmtId="0" fontId="20" fillId="29" borderId="65" xfId="0" applyFont="1" applyFill="1" applyBorder="1" applyAlignment="1">
      <alignment horizontal="center" vertical="center"/>
    </xf>
    <xf numFmtId="0" fontId="20" fillId="20" borderId="65" xfId="0" applyFont="1" applyFill="1" applyBorder="1" applyAlignment="1">
      <alignment horizontal="center" vertical="center"/>
    </xf>
    <xf numFmtId="0" fontId="20" fillId="16" borderId="65" xfId="0" applyFont="1" applyFill="1" applyBorder="1" applyAlignment="1">
      <alignment horizontal="center" vertical="center"/>
    </xf>
    <xf numFmtId="0" fontId="20" fillId="11" borderId="65" xfId="0" applyFont="1" applyFill="1" applyBorder="1" applyAlignment="1">
      <alignment horizontal="center" vertical="center"/>
    </xf>
    <xf numFmtId="0" fontId="20" fillId="19" borderId="65" xfId="0" applyFont="1" applyFill="1" applyBorder="1" applyAlignment="1">
      <alignment horizontal="center" vertical="center"/>
    </xf>
    <xf numFmtId="0" fontId="20" fillId="18" borderId="65" xfId="0" applyFont="1" applyFill="1" applyBorder="1" applyAlignment="1">
      <alignment horizontal="center" vertical="center"/>
    </xf>
    <xf numFmtId="0" fontId="20" fillId="32" borderId="65" xfId="0" applyFont="1" applyFill="1" applyBorder="1" applyAlignment="1">
      <alignment horizontal="center" vertical="center"/>
    </xf>
    <xf numFmtId="0" fontId="20" fillId="12" borderId="65" xfId="0" applyFont="1" applyFill="1" applyBorder="1" applyAlignment="1">
      <alignment horizontal="center" vertical="center"/>
    </xf>
    <xf numFmtId="0" fontId="20" fillId="33" borderId="65" xfId="0" applyFont="1" applyFill="1" applyBorder="1" applyAlignment="1">
      <alignment horizontal="center" vertical="center"/>
    </xf>
    <xf numFmtId="0" fontId="20" fillId="17" borderId="65" xfId="0" applyFont="1" applyFill="1" applyBorder="1" applyAlignment="1">
      <alignment horizontal="center" vertical="center"/>
    </xf>
    <xf numFmtId="0" fontId="20" fillId="36" borderId="65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20" fillId="14" borderId="65" xfId="0" applyFont="1" applyFill="1" applyBorder="1" applyAlignment="1">
      <alignment horizontal="center" vertical="center"/>
    </xf>
    <xf numFmtId="24" fontId="45" fillId="29" borderId="3" xfId="0" applyNumberFormat="1" applyFont="1" applyFill="1" applyBorder="1" applyAlignment="1">
      <alignment horizontal="left" vertical="center"/>
    </xf>
    <xf numFmtId="0" fontId="20" fillId="10" borderId="65" xfId="0" applyFont="1" applyFill="1" applyBorder="1" applyAlignment="1">
      <alignment horizontal="center" vertical="center"/>
    </xf>
    <xf numFmtId="0" fontId="20" fillId="24" borderId="65" xfId="0" applyFont="1" applyFill="1" applyBorder="1" applyAlignment="1">
      <alignment horizontal="center" vertical="center"/>
    </xf>
    <xf numFmtId="0" fontId="20" fillId="27" borderId="65" xfId="0" applyFont="1" applyFill="1" applyBorder="1" applyAlignment="1">
      <alignment horizontal="center" vertical="center"/>
    </xf>
    <xf numFmtId="0" fontId="20" fillId="22" borderId="65" xfId="0" applyFont="1" applyFill="1" applyBorder="1" applyAlignment="1">
      <alignment horizontal="center" vertical="center"/>
    </xf>
    <xf numFmtId="0" fontId="20" fillId="34" borderId="65" xfId="0" applyFont="1" applyFill="1" applyBorder="1" applyAlignment="1">
      <alignment horizontal="center" vertical="center"/>
    </xf>
    <xf numFmtId="0" fontId="20" fillId="35" borderId="65" xfId="0" applyFont="1" applyFill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 shrinkToFit="1"/>
    </xf>
    <xf numFmtId="0" fontId="45" fillId="4" borderId="3" xfId="0" applyFont="1" applyFill="1" applyBorder="1" applyAlignment="1">
      <alignment horizontal="center" vertical="center"/>
    </xf>
    <xf numFmtId="0" fontId="20" fillId="37" borderId="3" xfId="0" applyFont="1" applyFill="1" applyBorder="1" applyAlignment="1">
      <alignment horizontal="center" vertical="center"/>
    </xf>
    <xf numFmtId="0" fontId="20" fillId="18" borderId="3" xfId="0" quotePrefix="1" applyFont="1" applyFill="1" applyBorder="1" applyAlignment="1">
      <alignment horizontal="center" vertical="center"/>
    </xf>
    <xf numFmtId="24" fontId="45" fillId="18" borderId="3" xfId="0" quotePrefix="1" applyNumberFormat="1" applyFont="1" applyFill="1" applyBorder="1" applyAlignment="1">
      <alignment horizontal="center" vertical="center"/>
    </xf>
    <xf numFmtId="176" fontId="23" fillId="18" borderId="3" xfId="0" quotePrefix="1" applyNumberFormat="1" applyFont="1" applyFill="1" applyBorder="1" applyAlignment="1">
      <alignment horizontal="center" vertical="center"/>
    </xf>
    <xf numFmtId="0" fontId="20" fillId="17" borderId="3" xfId="0" quotePrefix="1" applyFont="1" applyFill="1" applyBorder="1" applyAlignment="1">
      <alignment horizontal="center" vertical="center"/>
    </xf>
    <xf numFmtId="176" fontId="23" fillId="17" borderId="3" xfId="0" quotePrefix="1" applyNumberFormat="1" applyFont="1" applyFill="1" applyBorder="1" applyAlignment="1">
      <alignment horizontal="center" vertical="center"/>
    </xf>
    <xf numFmtId="0" fontId="20" fillId="29" borderId="3" xfId="0" quotePrefix="1" applyFont="1" applyFill="1" applyBorder="1" applyAlignment="1">
      <alignment horizontal="center" vertical="center"/>
    </xf>
    <xf numFmtId="176" fontId="23" fillId="29" borderId="3" xfId="0" quotePrefix="1" applyNumberFormat="1" applyFont="1" applyFill="1" applyBorder="1" applyAlignment="1">
      <alignment horizontal="center" vertical="center"/>
    </xf>
    <xf numFmtId="180" fontId="23" fillId="12" borderId="3" xfId="0" applyNumberFormat="1" applyFont="1" applyFill="1" applyBorder="1" applyAlignment="1">
      <alignment horizontal="center" vertical="center"/>
    </xf>
    <xf numFmtId="180" fontId="45" fillId="12" borderId="3" xfId="0" applyNumberFormat="1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 shrinkToFit="1"/>
    </xf>
    <xf numFmtId="24" fontId="45" fillId="15" borderId="3" xfId="0" quotePrefix="1" applyNumberFormat="1" applyFont="1" applyFill="1" applyBorder="1" applyAlignment="1">
      <alignment horizontal="left" vertical="center"/>
    </xf>
    <xf numFmtId="0" fontId="20" fillId="38" borderId="3" xfId="0" applyFont="1" applyFill="1" applyBorder="1" applyAlignment="1">
      <alignment horizontal="center" vertical="center"/>
    </xf>
    <xf numFmtId="0" fontId="20" fillId="38" borderId="3" xfId="0" quotePrefix="1" applyFont="1" applyFill="1" applyBorder="1" applyAlignment="1">
      <alignment horizontal="center" vertical="center"/>
    </xf>
    <xf numFmtId="0" fontId="20" fillId="38" borderId="3" xfId="0" applyFont="1" applyFill="1" applyBorder="1" applyAlignment="1">
      <alignment horizontal="center" vertical="center" shrinkToFit="1"/>
    </xf>
    <xf numFmtId="0" fontId="20" fillId="10" borderId="3" xfId="0" applyFont="1" applyFill="1" applyBorder="1" applyAlignment="1">
      <alignment horizontal="center" vertical="center" wrapText="1"/>
    </xf>
    <xf numFmtId="0" fontId="45" fillId="10" borderId="3" xfId="0" applyFont="1" applyFill="1" applyBorder="1" applyAlignment="1">
      <alignment horizontal="center" vertical="center" shrinkToFit="1"/>
    </xf>
    <xf numFmtId="176" fontId="20" fillId="10" borderId="3" xfId="0" quotePrefix="1" applyNumberFormat="1" applyFont="1" applyFill="1" applyBorder="1" applyAlignment="1">
      <alignment horizontal="center" vertical="center"/>
    </xf>
    <xf numFmtId="176" fontId="23" fillId="10" borderId="3" xfId="0" quotePrefix="1" applyNumberFormat="1" applyFont="1" applyFill="1" applyBorder="1" applyAlignment="1">
      <alignment horizontal="center" vertical="center"/>
    </xf>
    <xf numFmtId="0" fontId="45" fillId="10" borderId="3" xfId="0" applyFont="1" applyFill="1" applyBorder="1" applyAlignment="1">
      <alignment horizontal="center" vertical="center" wrapText="1"/>
    </xf>
    <xf numFmtId="176" fontId="45" fillId="10" borderId="3" xfId="0" applyNumberFormat="1" applyFont="1" applyFill="1" applyBorder="1" applyAlignment="1">
      <alignment horizontal="center" vertical="center"/>
    </xf>
    <xf numFmtId="181" fontId="45" fillId="4" borderId="3" xfId="0" applyNumberFormat="1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0" fontId="20" fillId="10" borderId="3" xfId="0" applyFont="1" applyFill="1" applyBorder="1">
      <alignment vertical="center"/>
    </xf>
    <xf numFmtId="0" fontId="20" fillId="2" borderId="3" xfId="0" applyFont="1" applyFill="1" applyBorder="1">
      <alignment vertical="center"/>
    </xf>
    <xf numFmtId="176" fontId="20" fillId="2" borderId="3" xfId="0" quotePrefix="1" applyNumberFormat="1" applyFont="1" applyFill="1" applyBorder="1" applyAlignment="1">
      <alignment horizontal="center" vertical="center"/>
    </xf>
    <xf numFmtId="0" fontId="55" fillId="30" borderId="62" xfId="6" applyFont="1" applyFill="1" applyBorder="1" applyAlignment="1">
      <alignment horizontal="center" vertical="center"/>
    </xf>
    <xf numFmtId="0" fontId="55" fillId="30" borderId="63" xfId="6" applyFont="1" applyFill="1" applyBorder="1" applyAlignment="1">
      <alignment horizontal="center" vertical="center"/>
    </xf>
    <xf numFmtId="0" fontId="55" fillId="30" borderId="64" xfId="6" applyFont="1" applyFill="1" applyBorder="1" applyAlignment="1">
      <alignment horizontal="center" vertical="center"/>
    </xf>
    <xf numFmtId="177" fontId="20" fillId="18" borderId="3" xfId="0" applyNumberFormat="1" applyFont="1" applyFill="1" applyBorder="1" applyAlignment="1">
      <alignment horizontal="center" vertical="center"/>
    </xf>
    <xf numFmtId="0" fontId="23" fillId="34" borderId="3" xfId="0" applyFont="1" applyFill="1" applyBorder="1" applyAlignment="1">
      <alignment horizontal="center" vertical="center" shrinkToFit="1"/>
    </xf>
    <xf numFmtId="24" fontId="20" fillId="11" borderId="3" xfId="0" applyNumberFormat="1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 shrinkToFit="1"/>
    </xf>
    <xf numFmtId="0" fontId="23" fillId="2" borderId="4" xfId="0" applyFont="1" applyFill="1" applyBorder="1" applyAlignment="1">
      <alignment horizontal="center" vertical="center"/>
    </xf>
    <xf numFmtId="176" fontId="20" fillId="2" borderId="4" xfId="0" applyNumberFormat="1" applyFont="1" applyFill="1" applyBorder="1" applyAlignment="1">
      <alignment horizontal="center" vertical="center"/>
    </xf>
    <xf numFmtId="176" fontId="23" fillId="2" borderId="4" xfId="0" applyNumberFormat="1" applyFont="1" applyFill="1" applyBorder="1" applyAlignment="1">
      <alignment horizontal="center" vertical="center"/>
    </xf>
    <xf numFmtId="24" fontId="45" fillId="2" borderId="4" xfId="0" applyNumberFormat="1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 shrinkToFit="1"/>
    </xf>
    <xf numFmtId="0" fontId="23" fillId="2" borderId="6" xfId="0" applyFont="1" applyFill="1" applyBorder="1" applyAlignment="1">
      <alignment horizontal="center" vertical="center"/>
    </xf>
    <xf numFmtId="176" fontId="20" fillId="2" borderId="6" xfId="0" applyNumberFormat="1" applyFont="1" applyFill="1" applyBorder="1" applyAlignment="1">
      <alignment horizontal="center" vertical="center"/>
    </xf>
    <xf numFmtId="176" fontId="23" fillId="2" borderId="6" xfId="0" applyNumberFormat="1" applyFont="1" applyFill="1" applyBorder="1" applyAlignment="1">
      <alignment horizontal="center" vertical="center"/>
    </xf>
    <xf numFmtId="24" fontId="45" fillId="2" borderId="6" xfId="0" applyNumberFormat="1" applyFont="1" applyFill="1" applyBorder="1" applyAlignment="1">
      <alignment horizontal="center" vertical="center"/>
    </xf>
    <xf numFmtId="0" fontId="20" fillId="15" borderId="66" xfId="0" applyFont="1" applyFill="1" applyBorder="1" applyAlignment="1">
      <alignment horizontal="center" vertical="center"/>
    </xf>
    <xf numFmtId="0" fontId="20" fillId="15" borderId="30" xfId="0" applyFont="1" applyFill="1" applyBorder="1" applyAlignment="1">
      <alignment horizontal="center" vertical="center"/>
    </xf>
    <xf numFmtId="0" fontId="20" fillId="15" borderId="30" xfId="0" applyFont="1" applyFill="1" applyBorder="1" applyAlignment="1">
      <alignment horizontal="center" vertical="center" shrinkToFit="1"/>
    </xf>
    <xf numFmtId="0" fontId="23" fillId="15" borderId="30" xfId="0" applyFont="1" applyFill="1" applyBorder="1" applyAlignment="1">
      <alignment horizontal="center" vertical="center"/>
    </xf>
    <xf numFmtId="176" fontId="20" fillId="15" borderId="30" xfId="0" applyNumberFormat="1" applyFont="1" applyFill="1" applyBorder="1" applyAlignment="1">
      <alignment horizontal="center" vertical="center"/>
    </xf>
    <xf numFmtId="176" fontId="23" fillId="15" borderId="30" xfId="0" applyNumberFormat="1" applyFont="1" applyFill="1" applyBorder="1" applyAlignment="1">
      <alignment horizontal="center" vertical="center"/>
    </xf>
    <xf numFmtId="24" fontId="45" fillId="15" borderId="30" xfId="0" applyNumberFormat="1" applyFont="1" applyFill="1" applyBorder="1" applyAlignment="1">
      <alignment horizontal="center" vertical="center"/>
    </xf>
    <xf numFmtId="24" fontId="45" fillId="15" borderId="31" xfId="0" applyNumberFormat="1" applyFont="1" applyFill="1" applyBorder="1" applyAlignment="1">
      <alignment horizontal="center" vertical="center"/>
    </xf>
    <xf numFmtId="0" fontId="20" fillId="15" borderId="32" xfId="0" applyFont="1" applyFill="1" applyBorder="1" applyAlignment="1">
      <alignment horizontal="center" vertical="center"/>
    </xf>
    <xf numFmtId="24" fontId="45" fillId="15" borderId="33" xfId="0" quotePrefix="1" applyNumberFormat="1" applyFont="1" applyFill="1" applyBorder="1" applyAlignment="1">
      <alignment horizontal="center" vertical="center"/>
    </xf>
    <xf numFmtId="24" fontId="45" fillId="15" borderId="33" xfId="0" applyNumberFormat="1" applyFont="1" applyFill="1" applyBorder="1" applyAlignment="1">
      <alignment horizontal="center" vertical="center"/>
    </xf>
    <xf numFmtId="0" fontId="20" fillId="15" borderId="47" xfId="0" applyFont="1" applyFill="1" applyBorder="1" applyAlignment="1">
      <alignment horizontal="center" vertical="center"/>
    </xf>
    <xf numFmtId="0" fontId="20" fillId="15" borderId="48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20" fillId="15" borderId="48" xfId="0" applyFont="1" applyFill="1" applyBorder="1" applyAlignment="1">
      <alignment horizontal="center" vertical="center" shrinkToFit="1"/>
    </xf>
    <xf numFmtId="0" fontId="23" fillId="15" borderId="48" xfId="0" applyFont="1" applyFill="1" applyBorder="1" applyAlignment="1">
      <alignment horizontal="center" vertical="center"/>
    </xf>
    <xf numFmtId="0" fontId="45" fillId="15" borderId="48" xfId="0" applyFont="1" applyFill="1" applyBorder="1" applyAlignment="1">
      <alignment horizontal="center" vertical="center"/>
    </xf>
    <xf numFmtId="176" fontId="20" fillId="15" borderId="48" xfId="0" applyNumberFormat="1" applyFont="1" applyFill="1" applyBorder="1" applyAlignment="1">
      <alignment horizontal="center" vertical="center"/>
    </xf>
    <xf numFmtId="176" fontId="23" fillId="15" borderId="48" xfId="0" applyNumberFormat="1" applyFont="1" applyFill="1" applyBorder="1" applyAlignment="1">
      <alignment horizontal="center" vertical="center"/>
    </xf>
    <xf numFmtId="24" fontId="45" fillId="15" borderId="48" xfId="0" applyNumberFormat="1" applyFont="1" applyFill="1" applyBorder="1" applyAlignment="1">
      <alignment horizontal="center" vertical="center"/>
    </xf>
    <xf numFmtId="24" fontId="45" fillId="15" borderId="56" xfId="0" applyNumberFormat="1" applyFont="1" applyFill="1" applyBorder="1" applyAlignment="1">
      <alignment horizontal="center" vertical="center"/>
    </xf>
    <xf numFmtId="0" fontId="20" fillId="15" borderId="67" xfId="0" applyFont="1" applyFill="1" applyBorder="1" applyAlignment="1">
      <alignment horizontal="center" vertical="center"/>
    </xf>
    <xf numFmtId="24" fontId="20" fillId="34" borderId="3" xfId="0" applyNumberFormat="1" applyFont="1" applyFill="1" applyBorder="1" applyAlignment="1">
      <alignment horizontal="center" vertical="center"/>
    </xf>
    <xf numFmtId="24" fontId="20" fillId="35" borderId="3" xfId="0" applyNumberFormat="1" applyFont="1" applyFill="1" applyBorder="1" applyAlignment="1">
      <alignment horizontal="center" vertical="center"/>
    </xf>
    <xf numFmtId="24" fontId="20" fillId="18" borderId="3" xfId="0" applyNumberFormat="1" applyFont="1" applyFill="1" applyBorder="1" applyAlignment="1">
      <alignment horizontal="center" vertical="center"/>
    </xf>
    <xf numFmtId="24" fontId="20" fillId="15" borderId="3" xfId="0" applyNumberFormat="1" applyFont="1" applyFill="1" applyBorder="1" applyAlignment="1">
      <alignment horizontal="center" vertical="center"/>
    </xf>
    <xf numFmtId="24" fontId="20" fillId="10" borderId="3" xfId="0" applyNumberFormat="1" applyFont="1" applyFill="1" applyBorder="1" applyAlignment="1">
      <alignment horizontal="center" vertical="center"/>
    </xf>
    <xf numFmtId="24" fontId="20" fillId="17" borderId="3" xfId="0" applyNumberFormat="1" applyFont="1" applyFill="1" applyBorder="1" applyAlignment="1">
      <alignment horizontal="center" vertical="center"/>
    </xf>
    <xf numFmtId="24" fontId="20" fillId="29" borderId="3" xfId="0" applyNumberFormat="1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 shrinkToFit="1"/>
    </xf>
    <xf numFmtId="0" fontId="23" fillId="2" borderId="5" xfId="0" applyFont="1" applyFill="1" applyBorder="1" applyAlignment="1">
      <alignment horizontal="center" vertical="center"/>
    </xf>
    <xf numFmtId="176" fontId="20" fillId="2" borderId="5" xfId="0" applyNumberFormat="1" applyFont="1" applyFill="1" applyBorder="1" applyAlignment="1">
      <alignment horizontal="center" vertical="center"/>
    </xf>
    <xf numFmtId="176" fontId="23" fillId="2" borderId="5" xfId="0" applyNumberFormat="1" applyFont="1" applyFill="1" applyBorder="1" applyAlignment="1">
      <alignment horizontal="center" vertical="center"/>
    </xf>
    <xf numFmtId="24" fontId="45" fillId="2" borderId="5" xfId="0" applyNumberFormat="1" applyFont="1" applyFill="1" applyBorder="1" applyAlignment="1">
      <alignment horizontal="center" vertical="center"/>
    </xf>
    <xf numFmtId="0" fontId="20" fillId="39" borderId="3" xfId="0" applyFont="1" applyFill="1" applyBorder="1" applyAlignment="1">
      <alignment horizontal="center" vertical="center" shrinkToFit="1"/>
    </xf>
    <xf numFmtId="0" fontId="20" fillId="10" borderId="66" xfId="0" applyFont="1" applyFill="1" applyBorder="1" applyAlignment="1">
      <alignment horizontal="center" vertical="center"/>
    </xf>
    <xf numFmtId="0" fontId="20" fillId="10" borderId="30" xfId="0" applyFont="1" applyFill="1" applyBorder="1" applyAlignment="1">
      <alignment horizontal="center" vertical="center"/>
    </xf>
    <xf numFmtId="0" fontId="20" fillId="10" borderId="30" xfId="0" applyFont="1" applyFill="1" applyBorder="1" applyAlignment="1">
      <alignment horizontal="center" vertical="center" wrapText="1"/>
    </xf>
    <xf numFmtId="0" fontId="20" fillId="10" borderId="30" xfId="0" applyFont="1" applyFill="1" applyBorder="1" applyAlignment="1">
      <alignment horizontal="center" vertical="center" shrinkToFit="1"/>
    </xf>
    <xf numFmtId="0" fontId="23" fillId="10" borderId="30" xfId="0" applyFont="1" applyFill="1" applyBorder="1" applyAlignment="1">
      <alignment horizontal="center" vertical="center"/>
    </xf>
    <xf numFmtId="176" fontId="20" fillId="10" borderId="30" xfId="0" quotePrefix="1" applyNumberFormat="1" applyFont="1" applyFill="1" applyBorder="1" applyAlignment="1">
      <alignment horizontal="center" vertical="center"/>
    </xf>
    <xf numFmtId="24" fontId="45" fillId="10" borderId="30" xfId="0" applyNumberFormat="1" applyFont="1" applyFill="1" applyBorder="1" applyAlignment="1">
      <alignment horizontal="center" vertical="center"/>
    </xf>
    <xf numFmtId="24" fontId="45" fillId="10" borderId="31" xfId="0" applyNumberFormat="1" applyFont="1" applyFill="1" applyBorder="1" applyAlignment="1">
      <alignment horizontal="center" vertical="center"/>
    </xf>
    <xf numFmtId="0" fontId="20" fillId="10" borderId="32" xfId="0" applyFont="1" applyFill="1" applyBorder="1" applyAlignment="1">
      <alignment horizontal="center" vertical="center"/>
    </xf>
    <xf numFmtId="0" fontId="45" fillId="10" borderId="33" xfId="0" applyFont="1" applyFill="1" applyBorder="1" applyAlignment="1">
      <alignment horizontal="center" vertical="center"/>
    </xf>
    <xf numFmtId="0" fontId="20" fillId="10" borderId="47" xfId="0" applyFont="1" applyFill="1" applyBorder="1" applyAlignment="1">
      <alignment horizontal="center" vertical="center"/>
    </xf>
    <xf numFmtId="0" fontId="20" fillId="10" borderId="48" xfId="0" applyFont="1" applyFill="1" applyBorder="1" applyAlignment="1">
      <alignment horizontal="center" vertical="center"/>
    </xf>
    <xf numFmtId="0" fontId="20" fillId="10" borderId="48" xfId="0" applyFont="1" applyFill="1" applyBorder="1" applyAlignment="1">
      <alignment horizontal="center" vertical="center" shrinkToFit="1"/>
    </xf>
    <xf numFmtId="0" fontId="45" fillId="10" borderId="48" xfId="0" applyFont="1" applyFill="1" applyBorder="1" applyAlignment="1">
      <alignment horizontal="center" vertical="center" shrinkToFit="1"/>
    </xf>
    <xf numFmtId="0" fontId="23" fillId="10" borderId="48" xfId="0" applyFont="1" applyFill="1" applyBorder="1" applyAlignment="1">
      <alignment horizontal="center" vertical="center"/>
    </xf>
    <xf numFmtId="176" fontId="20" fillId="10" borderId="48" xfId="0" applyNumberFormat="1" applyFont="1" applyFill="1" applyBorder="1" applyAlignment="1">
      <alignment horizontal="center" vertical="center"/>
    </xf>
    <xf numFmtId="176" fontId="23" fillId="10" borderId="48" xfId="0" applyNumberFormat="1" applyFont="1" applyFill="1" applyBorder="1" applyAlignment="1">
      <alignment horizontal="center" vertical="center"/>
    </xf>
    <xf numFmtId="176" fontId="45" fillId="10" borderId="48" xfId="0" applyNumberFormat="1" applyFont="1" applyFill="1" applyBorder="1" applyAlignment="1">
      <alignment horizontal="center" vertical="center"/>
    </xf>
    <xf numFmtId="176" fontId="45" fillId="10" borderId="56" xfId="0" applyNumberFormat="1" applyFont="1" applyFill="1" applyBorder="1" applyAlignment="1">
      <alignment horizontal="center" vertical="center"/>
    </xf>
    <xf numFmtId="176" fontId="45" fillId="20" borderId="33" xfId="0" applyNumberFormat="1" applyFont="1" applyFill="1" applyBorder="1" applyAlignment="1">
      <alignment horizontal="center" vertical="center"/>
    </xf>
    <xf numFmtId="0" fontId="45" fillId="20" borderId="33" xfId="0" applyFont="1" applyFill="1" applyBorder="1" applyAlignment="1">
      <alignment horizontal="center" vertical="center"/>
    </xf>
    <xf numFmtId="0" fontId="45" fillId="40" borderId="3" xfId="0" applyFont="1" applyFill="1" applyBorder="1" applyAlignment="1">
      <alignment horizontal="center" vertical="center"/>
    </xf>
    <xf numFmtId="0" fontId="20" fillId="36" borderId="66" xfId="0" applyFont="1" applyFill="1" applyBorder="1" applyAlignment="1">
      <alignment horizontal="center" vertical="center"/>
    </xf>
    <xf numFmtId="0" fontId="20" fillId="36" borderId="30" xfId="0" applyFont="1" applyFill="1" applyBorder="1" applyAlignment="1">
      <alignment horizontal="center" vertical="center"/>
    </xf>
    <xf numFmtId="0" fontId="20" fillId="36" borderId="68" xfId="0" applyFont="1" applyFill="1" applyBorder="1" applyAlignment="1">
      <alignment horizontal="center" vertical="center"/>
    </xf>
    <xf numFmtId="0" fontId="20" fillId="36" borderId="30" xfId="0" quotePrefix="1" applyFont="1" applyFill="1" applyBorder="1" applyAlignment="1">
      <alignment horizontal="center" vertical="center"/>
    </xf>
    <xf numFmtId="0" fontId="20" fillId="36" borderId="30" xfId="0" applyFont="1" applyFill="1" applyBorder="1" applyAlignment="1">
      <alignment horizontal="center" vertical="center" shrinkToFit="1"/>
    </xf>
    <xf numFmtId="0" fontId="23" fillId="36" borderId="30" xfId="0" applyFont="1" applyFill="1" applyBorder="1" applyAlignment="1">
      <alignment horizontal="center" vertical="center"/>
    </xf>
    <xf numFmtId="176" fontId="20" fillId="36" borderId="30" xfId="0" applyNumberFormat="1" applyFont="1" applyFill="1" applyBorder="1" applyAlignment="1">
      <alignment horizontal="center" vertical="center"/>
    </xf>
    <xf numFmtId="24" fontId="45" fillId="36" borderId="30" xfId="0" applyNumberFormat="1" applyFont="1" applyFill="1" applyBorder="1" applyAlignment="1">
      <alignment horizontal="center" vertical="center"/>
    </xf>
    <xf numFmtId="24" fontId="45" fillId="36" borderId="31" xfId="0" applyNumberFormat="1" applyFont="1" applyFill="1" applyBorder="1" applyAlignment="1">
      <alignment horizontal="center" vertical="center"/>
    </xf>
    <xf numFmtId="0" fontId="20" fillId="36" borderId="32" xfId="0" applyFont="1" applyFill="1" applyBorder="1" applyAlignment="1">
      <alignment horizontal="center" vertical="center"/>
    </xf>
    <xf numFmtId="24" fontId="45" fillId="36" borderId="33" xfId="0" applyNumberFormat="1" applyFont="1" applyFill="1" applyBorder="1" applyAlignment="1">
      <alignment horizontal="center" vertical="center"/>
    </xf>
    <xf numFmtId="0" fontId="20" fillId="36" borderId="3" xfId="0" quotePrefix="1" applyFont="1" applyFill="1" applyBorder="1" applyAlignment="1">
      <alignment horizontal="center" vertical="center"/>
    </xf>
    <xf numFmtId="0" fontId="20" fillId="36" borderId="47" xfId="0" applyFont="1" applyFill="1" applyBorder="1" applyAlignment="1">
      <alignment horizontal="center" vertical="center"/>
    </xf>
    <xf numFmtId="0" fontId="20" fillId="36" borderId="48" xfId="0" applyFont="1" applyFill="1" applyBorder="1" applyAlignment="1">
      <alignment horizontal="center" vertical="center"/>
    </xf>
    <xf numFmtId="0" fontId="20" fillId="36" borderId="48" xfId="0" applyFont="1" applyFill="1" applyBorder="1" applyAlignment="1">
      <alignment horizontal="center" vertical="center" shrinkToFit="1"/>
    </xf>
    <xf numFmtId="0" fontId="23" fillId="36" borderId="48" xfId="0" applyFont="1" applyFill="1" applyBorder="1" applyAlignment="1">
      <alignment horizontal="center" vertical="center"/>
    </xf>
    <xf numFmtId="0" fontId="45" fillId="36" borderId="48" xfId="0" applyFont="1" applyFill="1" applyBorder="1" applyAlignment="1">
      <alignment horizontal="center" vertical="center"/>
    </xf>
    <xf numFmtId="176" fontId="20" fillId="36" borderId="48" xfId="0" applyNumberFormat="1" applyFont="1" applyFill="1" applyBorder="1" applyAlignment="1">
      <alignment horizontal="center" vertical="center"/>
    </xf>
    <xf numFmtId="176" fontId="23" fillId="36" borderId="48" xfId="0" applyNumberFormat="1" applyFont="1" applyFill="1" applyBorder="1" applyAlignment="1">
      <alignment horizontal="center" vertical="center"/>
    </xf>
    <xf numFmtId="24" fontId="45" fillId="36" borderId="48" xfId="0" applyNumberFormat="1" applyFont="1" applyFill="1" applyBorder="1" applyAlignment="1">
      <alignment horizontal="center" vertical="center"/>
    </xf>
    <xf numFmtId="24" fontId="45" fillId="36" borderId="56" xfId="0" applyNumberFormat="1" applyFont="1" applyFill="1" applyBorder="1" applyAlignment="1">
      <alignment horizontal="center" vertical="center"/>
    </xf>
    <xf numFmtId="0" fontId="20" fillId="11" borderId="66" xfId="0" applyFont="1" applyFill="1" applyBorder="1" applyAlignment="1">
      <alignment horizontal="center" vertical="center"/>
    </xf>
    <xf numFmtId="0" fontId="20" fillId="11" borderId="30" xfId="0" applyFont="1" applyFill="1" applyBorder="1" applyAlignment="1">
      <alignment horizontal="center" vertical="center"/>
    </xf>
    <xf numFmtId="0" fontId="20" fillId="11" borderId="68" xfId="0" applyFont="1" applyFill="1" applyBorder="1" applyAlignment="1">
      <alignment horizontal="center" vertical="center"/>
    </xf>
    <xf numFmtId="0" fontId="20" fillId="11" borderId="30" xfId="0" applyFont="1" applyFill="1" applyBorder="1" applyAlignment="1">
      <alignment horizontal="center" vertical="center" shrinkToFit="1"/>
    </xf>
    <xf numFmtId="0" fontId="23" fillId="11" borderId="30" xfId="0" applyFont="1" applyFill="1" applyBorder="1" applyAlignment="1">
      <alignment horizontal="center" vertical="center"/>
    </xf>
    <xf numFmtId="176" fontId="20" fillId="11" borderId="30" xfId="0" applyNumberFormat="1" applyFont="1" applyFill="1" applyBorder="1" applyAlignment="1">
      <alignment horizontal="center" vertical="center"/>
    </xf>
    <xf numFmtId="176" fontId="23" fillId="11" borderId="30" xfId="0" applyNumberFormat="1" applyFont="1" applyFill="1" applyBorder="1" applyAlignment="1">
      <alignment horizontal="center" vertical="center"/>
    </xf>
    <xf numFmtId="24" fontId="45" fillId="11" borderId="30" xfId="0" applyNumberFormat="1" applyFont="1" applyFill="1" applyBorder="1" applyAlignment="1">
      <alignment horizontal="center" vertical="center"/>
    </xf>
    <xf numFmtId="24" fontId="45" fillId="11" borderId="31" xfId="0" applyNumberFormat="1" applyFont="1" applyFill="1" applyBorder="1" applyAlignment="1">
      <alignment horizontal="center" vertical="center"/>
    </xf>
    <xf numFmtId="0" fontId="20" fillId="11" borderId="32" xfId="0" applyFont="1" applyFill="1" applyBorder="1" applyAlignment="1">
      <alignment horizontal="center" vertical="center"/>
    </xf>
    <xf numFmtId="24" fontId="45" fillId="11" borderId="33" xfId="0" applyNumberFormat="1" applyFont="1" applyFill="1" applyBorder="1" applyAlignment="1">
      <alignment horizontal="center" vertical="center"/>
    </xf>
    <xf numFmtId="0" fontId="20" fillId="11" borderId="47" xfId="0" applyFont="1" applyFill="1" applyBorder="1" applyAlignment="1">
      <alignment horizontal="center" vertical="center"/>
    </xf>
    <xf numFmtId="0" fontId="20" fillId="11" borderId="48" xfId="0" applyFont="1" applyFill="1" applyBorder="1" applyAlignment="1">
      <alignment horizontal="center" vertical="center"/>
    </xf>
    <xf numFmtId="0" fontId="20" fillId="11" borderId="48" xfId="0" applyFont="1" applyFill="1" applyBorder="1" applyAlignment="1">
      <alignment horizontal="center" vertical="center" shrinkToFit="1"/>
    </xf>
    <xf numFmtId="0" fontId="23" fillId="11" borderId="48" xfId="0" applyFont="1" applyFill="1" applyBorder="1" applyAlignment="1">
      <alignment horizontal="center" vertical="center"/>
    </xf>
    <xf numFmtId="0" fontId="45" fillId="11" borderId="48" xfId="0" applyFont="1" applyFill="1" applyBorder="1" applyAlignment="1">
      <alignment horizontal="center" vertical="center"/>
    </xf>
    <xf numFmtId="176" fontId="20" fillId="11" borderId="48" xfId="0" applyNumberFormat="1" applyFont="1" applyFill="1" applyBorder="1" applyAlignment="1">
      <alignment horizontal="center" vertical="center"/>
    </xf>
    <xf numFmtId="176" fontId="23" fillId="11" borderId="48" xfId="0" applyNumberFormat="1" applyFont="1" applyFill="1" applyBorder="1" applyAlignment="1">
      <alignment horizontal="center" vertical="center"/>
    </xf>
    <xf numFmtId="24" fontId="45" fillId="11" borderId="48" xfId="0" applyNumberFormat="1" applyFont="1" applyFill="1" applyBorder="1" applyAlignment="1">
      <alignment horizontal="center" vertical="center"/>
    </xf>
    <xf numFmtId="24" fontId="45" fillId="11" borderId="56" xfId="0" applyNumberFormat="1" applyFont="1" applyFill="1" applyBorder="1" applyAlignment="1">
      <alignment horizontal="center" vertical="center"/>
    </xf>
    <xf numFmtId="0" fontId="20" fillId="38" borderId="26" xfId="0" applyFont="1" applyFill="1" applyBorder="1" applyAlignment="1">
      <alignment horizontal="center" vertical="center"/>
    </xf>
    <xf numFmtId="177" fontId="20" fillId="0" borderId="3" xfId="0" applyNumberFormat="1" applyFont="1" applyBorder="1" applyAlignment="1">
      <alignment horizontal="center" vertical="center" shrinkToFit="1"/>
    </xf>
    <xf numFmtId="0" fontId="20" fillId="0" borderId="6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shrinkToFit="1"/>
    </xf>
    <xf numFmtId="0" fontId="23" fillId="0" borderId="4" xfId="0" applyFont="1" applyBorder="1" applyAlignment="1">
      <alignment horizontal="center" vertical="center"/>
    </xf>
    <xf numFmtId="0" fontId="45" fillId="0" borderId="4" xfId="0" applyFont="1" applyBorder="1" applyAlignment="1">
      <alignment horizontal="center" vertical="center"/>
    </xf>
    <xf numFmtId="176" fontId="20" fillId="0" borderId="4" xfId="0" applyNumberFormat="1" applyFont="1" applyBorder="1" applyAlignment="1">
      <alignment horizontal="center" vertical="center"/>
    </xf>
    <xf numFmtId="176" fontId="23" fillId="0" borderId="4" xfId="0" applyNumberFormat="1" applyFont="1" applyBorder="1" applyAlignment="1">
      <alignment horizontal="center" vertical="center"/>
    </xf>
    <xf numFmtId="24" fontId="45" fillId="0" borderId="4" xfId="0" applyNumberFormat="1" applyFont="1" applyBorder="1" applyAlignment="1">
      <alignment horizontal="center" vertical="center"/>
    </xf>
    <xf numFmtId="24" fontId="45" fillId="0" borderId="6" xfId="0" applyNumberFormat="1" applyFont="1" applyBorder="1" applyAlignment="1">
      <alignment horizontal="center" vertical="center"/>
    </xf>
    <xf numFmtId="0" fontId="20" fillId="39" borderId="3" xfId="0" applyFont="1" applyFill="1" applyBorder="1" applyAlignment="1">
      <alignment horizontal="center" vertical="center"/>
    </xf>
    <xf numFmtId="0" fontId="23" fillId="39" borderId="3" xfId="0" applyFont="1" applyFill="1" applyBorder="1" applyAlignment="1">
      <alignment horizontal="center" vertical="center"/>
    </xf>
    <xf numFmtId="176" fontId="20" fillId="39" borderId="3" xfId="0" applyNumberFormat="1" applyFont="1" applyFill="1" applyBorder="1" applyAlignment="1">
      <alignment horizontal="center" vertical="center"/>
    </xf>
    <xf numFmtId="176" fontId="23" fillId="39" borderId="3" xfId="0" applyNumberFormat="1" applyFont="1" applyFill="1" applyBorder="1" applyAlignment="1">
      <alignment horizontal="center" vertical="center"/>
    </xf>
    <xf numFmtId="24" fontId="45" fillId="39" borderId="3" xfId="0" applyNumberFormat="1" applyFont="1" applyFill="1" applyBorder="1" applyAlignment="1">
      <alignment horizontal="center" vertical="center"/>
    </xf>
    <xf numFmtId="0" fontId="45" fillId="39" borderId="3" xfId="0" applyFont="1" applyFill="1" applyBorder="1" applyAlignment="1">
      <alignment horizontal="center" vertical="center"/>
    </xf>
    <xf numFmtId="176" fontId="23" fillId="39" borderId="3" xfId="0" applyNumberFormat="1" applyFont="1" applyFill="1" applyBorder="1" applyAlignment="1">
      <alignment horizontal="left" vertical="center"/>
    </xf>
    <xf numFmtId="176" fontId="20" fillId="39" borderId="3" xfId="0" applyNumberFormat="1" applyFont="1" applyFill="1" applyBorder="1" applyAlignment="1">
      <alignment horizontal="left" vertical="center"/>
    </xf>
    <xf numFmtId="0" fontId="20" fillId="0" borderId="61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 shrinkToFit="1"/>
    </xf>
    <xf numFmtId="0" fontId="23" fillId="0" borderId="5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176" fontId="20" fillId="0" borderId="5" xfId="0" applyNumberFormat="1" applyFont="1" applyBorder="1" applyAlignment="1">
      <alignment horizontal="center" vertical="center"/>
    </xf>
    <xf numFmtId="176" fontId="23" fillId="0" borderId="5" xfId="0" applyNumberFormat="1" applyFont="1" applyBorder="1" applyAlignment="1">
      <alignment horizontal="center" vertical="center"/>
    </xf>
    <xf numFmtId="24" fontId="45" fillId="0" borderId="5" xfId="0" applyNumberFormat="1" applyFont="1" applyBorder="1" applyAlignment="1">
      <alignment horizontal="center" vertical="center"/>
    </xf>
    <xf numFmtId="0" fontId="20" fillId="39" borderId="66" xfId="0" applyFont="1" applyFill="1" applyBorder="1" applyAlignment="1">
      <alignment horizontal="center" vertical="center"/>
    </xf>
    <xf numFmtId="0" fontId="20" fillId="39" borderId="30" xfId="0" applyFont="1" applyFill="1" applyBorder="1" applyAlignment="1">
      <alignment horizontal="center" vertical="center"/>
    </xf>
    <xf numFmtId="0" fontId="20" fillId="39" borderId="30" xfId="0" applyFont="1" applyFill="1" applyBorder="1" applyAlignment="1">
      <alignment horizontal="center" vertical="center" shrinkToFit="1"/>
    </xf>
    <xf numFmtId="0" fontId="23" fillId="39" borderId="30" xfId="0" applyFont="1" applyFill="1" applyBorder="1" applyAlignment="1">
      <alignment horizontal="center" vertical="center"/>
    </xf>
    <xf numFmtId="176" fontId="20" fillId="39" borderId="30" xfId="0" applyNumberFormat="1" applyFont="1" applyFill="1" applyBorder="1" applyAlignment="1">
      <alignment horizontal="center" vertical="center"/>
    </xf>
    <xf numFmtId="176" fontId="23" fillId="39" borderId="30" xfId="0" applyNumberFormat="1" applyFont="1" applyFill="1" applyBorder="1" applyAlignment="1">
      <alignment horizontal="center" vertical="center"/>
    </xf>
    <xf numFmtId="24" fontId="45" fillId="39" borderId="30" xfId="0" applyNumberFormat="1" applyFont="1" applyFill="1" applyBorder="1" applyAlignment="1">
      <alignment horizontal="center" vertical="center"/>
    </xf>
    <xf numFmtId="24" fontId="45" fillId="39" borderId="31" xfId="0" applyNumberFormat="1" applyFont="1" applyFill="1" applyBorder="1" applyAlignment="1">
      <alignment horizontal="center" vertical="center"/>
    </xf>
    <xf numFmtId="0" fontId="20" fillId="39" borderId="32" xfId="0" applyFont="1" applyFill="1" applyBorder="1" applyAlignment="1">
      <alignment horizontal="center" vertical="center"/>
    </xf>
    <xf numFmtId="24" fontId="45" fillId="39" borderId="33" xfId="0" applyNumberFormat="1" applyFont="1" applyFill="1" applyBorder="1" applyAlignment="1">
      <alignment horizontal="center" vertical="center"/>
    </xf>
    <xf numFmtId="0" fontId="20" fillId="39" borderId="47" xfId="0" applyFont="1" applyFill="1" applyBorder="1" applyAlignment="1">
      <alignment horizontal="center" vertical="center"/>
    </xf>
    <xf numFmtId="0" fontId="20" fillId="39" borderId="48" xfId="0" applyFont="1" applyFill="1" applyBorder="1" applyAlignment="1">
      <alignment horizontal="center" vertical="center"/>
    </xf>
    <xf numFmtId="0" fontId="20" fillId="39" borderId="48" xfId="0" applyFont="1" applyFill="1" applyBorder="1" applyAlignment="1">
      <alignment horizontal="center" vertical="center" shrinkToFit="1"/>
    </xf>
    <xf numFmtId="0" fontId="23" fillId="39" borderId="48" xfId="0" applyFont="1" applyFill="1" applyBorder="1" applyAlignment="1">
      <alignment horizontal="center" vertical="center"/>
    </xf>
    <xf numFmtId="0" fontId="45" fillId="39" borderId="48" xfId="0" applyFont="1" applyFill="1" applyBorder="1" applyAlignment="1">
      <alignment horizontal="center" vertical="center"/>
    </xf>
    <xf numFmtId="176" fontId="20" fillId="39" borderId="48" xfId="0" applyNumberFormat="1" applyFont="1" applyFill="1" applyBorder="1" applyAlignment="1">
      <alignment horizontal="center" vertical="center"/>
    </xf>
    <xf numFmtId="176" fontId="23" fillId="39" borderId="48" xfId="0" applyNumberFormat="1" applyFont="1" applyFill="1" applyBorder="1" applyAlignment="1">
      <alignment horizontal="center" vertical="center"/>
    </xf>
    <xf numFmtId="24" fontId="45" fillId="39" borderId="48" xfId="0" applyNumberFormat="1" applyFont="1" applyFill="1" applyBorder="1" applyAlignment="1">
      <alignment horizontal="center" vertical="center"/>
    </xf>
    <xf numFmtId="24" fontId="45" fillId="39" borderId="56" xfId="0" applyNumberFormat="1" applyFont="1" applyFill="1" applyBorder="1" applyAlignment="1">
      <alignment horizontal="center" vertical="center"/>
    </xf>
    <xf numFmtId="0" fontId="20" fillId="39" borderId="68" xfId="0" applyFont="1" applyFill="1" applyBorder="1" applyAlignment="1">
      <alignment horizontal="center" vertical="center"/>
    </xf>
    <xf numFmtId="0" fontId="20" fillId="39" borderId="3" xfId="0" quotePrefix="1" applyFont="1" applyFill="1" applyBorder="1" applyAlignment="1">
      <alignment horizontal="center" vertical="center" shrinkToFit="1"/>
    </xf>
    <xf numFmtId="0" fontId="20" fillId="39" borderId="3" xfId="0" quotePrefix="1" applyFont="1" applyFill="1" applyBorder="1" applyAlignment="1">
      <alignment horizontal="center" vertical="center"/>
    </xf>
    <xf numFmtId="176" fontId="20" fillId="36" borderId="3" xfId="0" quotePrefix="1" applyNumberFormat="1" applyFont="1" applyFill="1" applyBorder="1" applyAlignment="1">
      <alignment horizontal="center" vertical="center"/>
    </xf>
    <xf numFmtId="176" fontId="22" fillId="11" borderId="30" xfId="0" applyNumberFormat="1" applyFont="1" applyFill="1" applyBorder="1" applyAlignment="1">
      <alignment horizontal="left" vertical="center"/>
    </xf>
    <xf numFmtId="0" fontId="20" fillId="11" borderId="6" xfId="0" applyFont="1" applyFill="1" applyBorder="1" applyAlignment="1">
      <alignment horizontal="center" vertical="center"/>
    </xf>
    <xf numFmtId="24" fontId="45" fillId="0" borderId="1" xfId="0" applyNumberFormat="1" applyFont="1" applyBorder="1" applyAlignment="1">
      <alignment horizontal="center" vertical="center"/>
    </xf>
    <xf numFmtId="24" fontId="45" fillId="0" borderId="48" xfId="0" applyNumberFormat="1" applyFont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 shrinkToFit="1"/>
    </xf>
    <xf numFmtId="176" fontId="45" fillId="20" borderId="33" xfId="0" applyNumberFormat="1" applyFont="1" applyFill="1" applyBorder="1" applyAlignment="1">
      <alignment horizontal="left" vertical="center"/>
    </xf>
    <xf numFmtId="0" fontId="20" fillId="4" borderId="48" xfId="0" applyFont="1" applyFill="1" applyBorder="1" applyAlignment="1">
      <alignment horizontal="center" vertical="center" shrinkToFit="1"/>
    </xf>
    <xf numFmtId="176" fontId="45" fillId="20" borderId="3" xfId="0" applyNumberFormat="1" applyFont="1" applyFill="1" applyBorder="1" applyAlignment="1">
      <alignment horizontal="center" vertical="center"/>
    </xf>
    <xf numFmtId="176" fontId="63" fillId="11" borderId="3" xfId="0" applyNumberFormat="1" applyFont="1" applyFill="1" applyBorder="1" applyAlignment="1">
      <alignment horizontal="center" vertical="center"/>
    </xf>
    <xf numFmtId="176" fontId="22" fillId="11" borderId="3" xfId="0" applyNumberFormat="1" applyFont="1" applyFill="1" applyBorder="1" applyAlignment="1">
      <alignment horizontal="left" vertical="center"/>
    </xf>
    <xf numFmtId="176" fontId="63" fillId="17" borderId="3" xfId="0" applyNumberFormat="1" applyFont="1" applyFill="1" applyBorder="1" applyAlignment="1">
      <alignment horizontal="center" vertical="center"/>
    </xf>
    <xf numFmtId="176" fontId="63" fillId="26" borderId="3" xfId="0" applyNumberFormat="1" applyFont="1" applyFill="1" applyBorder="1" applyAlignment="1">
      <alignment horizontal="center" vertical="center"/>
    </xf>
    <xf numFmtId="176" fontId="63" fillId="22" borderId="3" xfId="0" applyNumberFormat="1" applyFont="1" applyFill="1" applyBorder="1" applyAlignment="1">
      <alignment horizontal="center" vertical="center"/>
    </xf>
    <xf numFmtId="176" fontId="63" fillId="3" borderId="3" xfId="0" applyNumberFormat="1" applyFont="1" applyFill="1" applyBorder="1" applyAlignment="1">
      <alignment horizontal="center" vertical="center"/>
    </xf>
    <xf numFmtId="176" fontId="63" fillId="18" borderId="3" xfId="0" applyNumberFormat="1" applyFont="1" applyFill="1" applyBorder="1" applyAlignment="1">
      <alignment horizontal="center" vertical="center"/>
    </xf>
    <xf numFmtId="176" fontId="63" fillId="15" borderId="3" xfId="0" applyNumberFormat="1" applyFont="1" applyFill="1" applyBorder="1" applyAlignment="1">
      <alignment horizontal="center" vertical="center"/>
    </xf>
    <xf numFmtId="176" fontId="63" fillId="23" borderId="3" xfId="0" applyNumberFormat="1" applyFont="1" applyFill="1" applyBorder="1" applyAlignment="1">
      <alignment horizontal="center" vertical="center"/>
    </xf>
    <xf numFmtId="176" fontId="63" fillId="28" borderId="3" xfId="0" applyNumberFormat="1" applyFont="1" applyFill="1" applyBorder="1" applyAlignment="1">
      <alignment horizontal="center" vertical="center"/>
    </xf>
    <xf numFmtId="176" fontId="63" fillId="13" borderId="3" xfId="0" applyNumberFormat="1" applyFont="1" applyFill="1" applyBorder="1" applyAlignment="1">
      <alignment horizontal="center" vertical="center"/>
    </xf>
    <xf numFmtId="176" fontId="63" fillId="9" borderId="3" xfId="0" applyNumberFormat="1" applyFont="1" applyFill="1" applyBorder="1" applyAlignment="1">
      <alignment horizontal="center" vertical="center"/>
    </xf>
    <xf numFmtId="176" fontId="63" fillId="19" borderId="3" xfId="0" applyNumberFormat="1" applyFont="1" applyFill="1" applyBorder="1" applyAlignment="1">
      <alignment horizontal="center" vertical="center"/>
    </xf>
    <xf numFmtId="176" fontId="63" fillId="21" borderId="3" xfId="0" applyNumberFormat="1" applyFont="1" applyFill="1" applyBorder="1" applyAlignment="1">
      <alignment horizontal="center" vertical="center"/>
    </xf>
    <xf numFmtId="24" fontId="45" fillId="0" borderId="26" xfId="0" applyNumberFormat="1" applyFont="1" applyBorder="1" applyAlignment="1">
      <alignment horizontal="center" vertical="center"/>
    </xf>
    <xf numFmtId="24" fontId="45" fillId="0" borderId="30" xfId="0" applyNumberFormat="1" applyFont="1" applyBorder="1" applyAlignment="1">
      <alignment horizontal="center" vertical="center"/>
    </xf>
    <xf numFmtId="0" fontId="20" fillId="17" borderId="66" xfId="0" applyFont="1" applyFill="1" applyBorder="1" applyAlignment="1">
      <alignment horizontal="center" vertical="center"/>
    </xf>
    <xf numFmtId="0" fontId="20" fillId="17" borderId="30" xfId="0" applyFont="1" applyFill="1" applyBorder="1" applyAlignment="1">
      <alignment horizontal="center" vertical="center"/>
    </xf>
    <xf numFmtId="0" fontId="20" fillId="17" borderId="69" xfId="0" applyFont="1" applyFill="1" applyBorder="1" applyAlignment="1">
      <alignment horizontal="center" vertical="center"/>
    </xf>
    <xf numFmtId="0" fontId="20" fillId="17" borderId="30" xfId="0" applyFont="1" applyFill="1" applyBorder="1" applyAlignment="1">
      <alignment horizontal="center" vertical="center" shrinkToFit="1"/>
    </xf>
    <xf numFmtId="0" fontId="23" fillId="17" borderId="30" xfId="0" applyFont="1" applyFill="1" applyBorder="1" applyAlignment="1">
      <alignment horizontal="center" vertical="center"/>
    </xf>
    <xf numFmtId="176" fontId="20" fillId="17" borderId="30" xfId="0" applyNumberFormat="1" applyFont="1" applyFill="1" applyBorder="1" applyAlignment="1">
      <alignment horizontal="center" vertical="center"/>
    </xf>
    <xf numFmtId="24" fontId="45" fillId="17" borderId="30" xfId="0" applyNumberFormat="1" applyFont="1" applyFill="1" applyBorder="1" applyAlignment="1">
      <alignment horizontal="center" vertical="center"/>
    </xf>
    <xf numFmtId="24" fontId="45" fillId="17" borderId="31" xfId="0" applyNumberFormat="1" applyFont="1" applyFill="1" applyBorder="1" applyAlignment="1">
      <alignment horizontal="center" vertical="center"/>
    </xf>
    <xf numFmtId="0" fontId="20" fillId="17" borderId="32" xfId="0" applyFont="1" applyFill="1" applyBorder="1" applyAlignment="1">
      <alignment horizontal="center" vertical="center"/>
    </xf>
    <xf numFmtId="24" fontId="45" fillId="17" borderId="33" xfId="0" applyNumberFormat="1" applyFont="1" applyFill="1" applyBorder="1" applyAlignment="1">
      <alignment horizontal="center" vertical="center"/>
    </xf>
    <xf numFmtId="0" fontId="20" fillId="17" borderId="47" xfId="0" applyFont="1" applyFill="1" applyBorder="1" applyAlignment="1">
      <alignment horizontal="center" vertical="center"/>
    </xf>
    <xf numFmtId="0" fontId="20" fillId="17" borderId="48" xfId="0" applyFont="1" applyFill="1" applyBorder="1" applyAlignment="1">
      <alignment horizontal="center" vertical="center"/>
    </xf>
    <xf numFmtId="0" fontId="20" fillId="17" borderId="48" xfId="0" applyFont="1" applyFill="1" applyBorder="1" applyAlignment="1">
      <alignment horizontal="center" vertical="center" shrinkToFit="1"/>
    </xf>
    <xf numFmtId="0" fontId="23" fillId="17" borderId="48" xfId="0" applyFont="1" applyFill="1" applyBorder="1" applyAlignment="1">
      <alignment horizontal="center" vertical="center"/>
    </xf>
    <xf numFmtId="0" fontId="45" fillId="17" borderId="48" xfId="0" applyFont="1" applyFill="1" applyBorder="1" applyAlignment="1">
      <alignment horizontal="center" vertical="center"/>
    </xf>
    <xf numFmtId="176" fontId="20" fillId="17" borderId="48" xfId="0" applyNumberFormat="1" applyFont="1" applyFill="1" applyBorder="1" applyAlignment="1">
      <alignment horizontal="center" vertical="center"/>
    </xf>
    <xf numFmtId="176" fontId="23" fillId="17" borderId="48" xfId="0" applyNumberFormat="1" applyFont="1" applyFill="1" applyBorder="1" applyAlignment="1">
      <alignment horizontal="center" vertical="center"/>
    </xf>
    <xf numFmtId="24" fontId="45" fillId="17" borderId="48" xfId="0" applyNumberFormat="1" applyFont="1" applyFill="1" applyBorder="1" applyAlignment="1">
      <alignment horizontal="center" vertical="center"/>
    </xf>
    <xf numFmtId="24" fontId="45" fillId="17" borderId="56" xfId="0" applyNumberFormat="1" applyFont="1" applyFill="1" applyBorder="1" applyAlignment="1">
      <alignment horizontal="center" vertical="center"/>
    </xf>
    <xf numFmtId="0" fontId="20" fillId="17" borderId="3" xfId="0" quotePrefix="1" applyFont="1" applyFill="1" applyBorder="1" applyAlignment="1">
      <alignment horizontal="center" vertical="center" shrinkToFit="1"/>
    </xf>
    <xf numFmtId="0" fontId="23" fillId="39" borderId="3" xfId="0" applyFont="1" applyFill="1" applyBorder="1" applyAlignment="1">
      <alignment horizontal="center" vertical="center" shrinkToFit="1"/>
    </xf>
    <xf numFmtId="0" fontId="20" fillId="10" borderId="68" xfId="0" applyFont="1" applyFill="1" applyBorder="1" applyAlignment="1">
      <alignment horizontal="center" vertical="center"/>
    </xf>
    <xf numFmtId="176" fontId="20" fillId="10" borderId="30" xfId="0" applyNumberFormat="1" applyFont="1" applyFill="1" applyBorder="1" applyAlignment="1">
      <alignment horizontal="center" vertical="center"/>
    </xf>
    <xf numFmtId="24" fontId="45" fillId="10" borderId="33" xfId="0" applyNumberFormat="1" applyFont="1" applyFill="1" applyBorder="1" applyAlignment="1">
      <alignment horizontal="center" vertical="center"/>
    </xf>
    <xf numFmtId="0" fontId="45" fillId="10" borderId="48" xfId="0" applyFont="1" applyFill="1" applyBorder="1" applyAlignment="1">
      <alignment horizontal="center" vertical="center"/>
    </xf>
    <xf numFmtId="24" fontId="45" fillId="10" borderId="48" xfId="0" applyNumberFormat="1" applyFont="1" applyFill="1" applyBorder="1" applyAlignment="1">
      <alignment horizontal="center" vertical="center"/>
    </xf>
    <xf numFmtId="24" fontId="45" fillId="10" borderId="56" xfId="0" applyNumberFormat="1" applyFont="1" applyFill="1" applyBorder="1" applyAlignment="1">
      <alignment horizontal="center" vertical="center"/>
    </xf>
    <xf numFmtId="0" fontId="20" fillId="12" borderId="66" xfId="0" applyFont="1" applyFill="1" applyBorder="1" applyAlignment="1">
      <alignment horizontal="center" vertical="center"/>
    </xf>
    <xf numFmtId="0" fontId="20" fillId="12" borderId="30" xfId="0" applyFont="1" applyFill="1" applyBorder="1" applyAlignment="1">
      <alignment horizontal="center" vertical="center"/>
    </xf>
    <xf numFmtId="0" fontId="20" fillId="12" borderId="69" xfId="0" applyFont="1" applyFill="1" applyBorder="1" applyAlignment="1">
      <alignment horizontal="center" vertical="center"/>
    </xf>
    <xf numFmtId="0" fontId="20" fillId="12" borderId="30" xfId="0" applyFont="1" applyFill="1" applyBorder="1" applyAlignment="1">
      <alignment horizontal="center" vertical="center" shrinkToFit="1"/>
    </xf>
    <xf numFmtId="0" fontId="23" fillId="12" borderId="30" xfId="0" applyFont="1" applyFill="1" applyBorder="1" applyAlignment="1">
      <alignment horizontal="center" vertical="center"/>
    </xf>
    <xf numFmtId="176" fontId="20" fillId="12" borderId="30" xfId="0" applyNumberFormat="1" applyFont="1" applyFill="1" applyBorder="1" applyAlignment="1">
      <alignment horizontal="center" vertical="center"/>
    </xf>
    <xf numFmtId="24" fontId="45" fillId="12" borderId="30" xfId="0" applyNumberFormat="1" applyFont="1" applyFill="1" applyBorder="1" applyAlignment="1">
      <alignment horizontal="center" vertical="center"/>
    </xf>
    <xf numFmtId="24" fontId="45" fillId="12" borderId="31" xfId="0" applyNumberFormat="1" applyFont="1" applyFill="1" applyBorder="1" applyAlignment="1">
      <alignment horizontal="center" vertical="center"/>
    </xf>
    <xf numFmtId="0" fontId="20" fillId="12" borderId="32" xfId="0" applyFont="1" applyFill="1" applyBorder="1" applyAlignment="1">
      <alignment horizontal="center" vertical="center"/>
    </xf>
    <xf numFmtId="24" fontId="45" fillId="12" borderId="33" xfId="0" applyNumberFormat="1" applyFont="1" applyFill="1" applyBorder="1" applyAlignment="1">
      <alignment horizontal="center" vertical="center"/>
    </xf>
    <xf numFmtId="0" fontId="20" fillId="12" borderId="47" xfId="0" applyFont="1" applyFill="1" applyBorder="1" applyAlignment="1">
      <alignment horizontal="center" vertical="center"/>
    </xf>
    <xf numFmtId="0" fontId="20" fillId="12" borderId="48" xfId="0" applyFont="1" applyFill="1" applyBorder="1" applyAlignment="1">
      <alignment horizontal="center" vertical="center"/>
    </xf>
    <xf numFmtId="0" fontId="20" fillId="12" borderId="48" xfId="0" applyFont="1" applyFill="1" applyBorder="1" applyAlignment="1">
      <alignment horizontal="center" vertical="center" shrinkToFit="1"/>
    </xf>
    <xf numFmtId="0" fontId="23" fillId="12" borderId="48" xfId="0" applyFont="1" applyFill="1" applyBorder="1" applyAlignment="1">
      <alignment horizontal="center" vertical="center"/>
    </xf>
    <xf numFmtId="0" fontId="45" fillId="12" borderId="48" xfId="0" applyFont="1" applyFill="1" applyBorder="1" applyAlignment="1">
      <alignment horizontal="center" vertical="center"/>
    </xf>
    <xf numFmtId="176" fontId="20" fillId="12" borderId="48" xfId="0" applyNumberFormat="1" applyFont="1" applyFill="1" applyBorder="1" applyAlignment="1">
      <alignment horizontal="center" vertical="center"/>
    </xf>
    <xf numFmtId="176" fontId="23" fillId="12" borderId="48" xfId="0" applyNumberFormat="1" applyFont="1" applyFill="1" applyBorder="1" applyAlignment="1">
      <alignment horizontal="center" vertical="center"/>
    </xf>
    <xf numFmtId="180" fontId="45" fillId="12" borderId="48" xfId="0" applyNumberFormat="1" applyFont="1" applyFill="1" applyBorder="1" applyAlignment="1">
      <alignment horizontal="center" vertical="center"/>
    </xf>
    <xf numFmtId="24" fontId="45" fillId="12" borderId="56" xfId="0" applyNumberFormat="1" applyFont="1" applyFill="1" applyBorder="1" applyAlignment="1">
      <alignment horizontal="center" vertical="center"/>
    </xf>
    <xf numFmtId="0" fontId="25" fillId="4" borderId="48" xfId="0" applyFont="1" applyFill="1" applyBorder="1" applyAlignment="1">
      <alignment horizontal="center" vertical="center"/>
    </xf>
    <xf numFmtId="0" fontId="20" fillId="8" borderId="66" xfId="0" applyFont="1" applyFill="1" applyBorder="1" applyAlignment="1">
      <alignment horizontal="center" vertical="center"/>
    </xf>
    <xf numFmtId="0" fontId="20" fillId="8" borderId="30" xfId="0" applyFont="1" applyFill="1" applyBorder="1" applyAlignment="1">
      <alignment horizontal="center" vertical="center"/>
    </xf>
    <xf numFmtId="0" fontId="20" fillId="8" borderId="69" xfId="0" applyFont="1" applyFill="1" applyBorder="1" applyAlignment="1">
      <alignment horizontal="center" vertical="center"/>
    </xf>
    <xf numFmtId="0" fontId="20" fillId="8" borderId="30" xfId="0" applyFont="1" applyFill="1" applyBorder="1" applyAlignment="1">
      <alignment horizontal="center" vertical="center" shrinkToFit="1"/>
    </xf>
    <xf numFmtId="0" fontId="23" fillId="8" borderId="30" xfId="0" applyFont="1" applyFill="1" applyBorder="1" applyAlignment="1">
      <alignment horizontal="center" vertical="center"/>
    </xf>
    <xf numFmtId="176" fontId="20" fillId="8" borderId="30" xfId="0" applyNumberFormat="1" applyFont="1" applyFill="1" applyBorder="1" applyAlignment="1">
      <alignment horizontal="center" vertical="center"/>
    </xf>
    <xf numFmtId="24" fontId="45" fillId="8" borderId="30" xfId="0" applyNumberFormat="1" applyFont="1" applyFill="1" applyBorder="1" applyAlignment="1">
      <alignment horizontal="center" vertical="center"/>
    </xf>
    <xf numFmtId="24" fontId="45" fillId="8" borderId="31" xfId="0" applyNumberFormat="1" applyFont="1" applyFill="1" applyBorder="1" applyAlignment="1">
      <alignment horizontal="center" vertical="center"/>
    </xf>
    <xf numFmtId="0" fontId="20" fillId="8" borderId="32" xfId="0" applyFont="1" applyFill="1" applyBorder="1" applyAlignment="1">
      <alignment horizontal="center" vertical="center"/>
    </xf>
    <xf numFmtId="24" fontId="45" fillId="8" borderId="33" xfId="0" applyNumberFormat="1" applyFont="1" applyFill="1" applyBorder="1" applyAlignment="1">
      <alignment horizontal="center" vertical="center"/>
    </xf>
    <xf numFmtId="0" fontId="20" fillId="8" borderId="3" xfId="0" quotePrefix="1" applyFont="1" applyFill="1" applyBorder="1" applyAlignment="1">
      <alignment horizontal="center" vertical="center" shrinkToFit="1"/>
    </xf>
    <xf numFmtId="0" fontId="20" fillId="8" borderId="47" xfId="0" applyFont="1" applyFill="1" applyBorder="1" applyAlignment="1">
      <alignment horizontal="center" vertical="center"/>
    </xf>
    <xf numFmtId="0" fontId="20" fillId="8" borderId="48" xfId="0" applyFont="1" applyFill="1" applyBorder="1" applyAlignment="1">
      <alignment horizontal="center" vertical="center"/>
    </xf>
    <xf numFmtId="0" fontId="20" fillId="8" borderId="48" xfId="0" applyFont="1" applyFill="1" applyBorder="1" applyAlignment="1">
      <alignment horizontal="center" vertical="center" shrinkToFit="1"/>
    </xf>
    <xf numFmtId="0" fontId="23" fillId="8" borderId="48" xfId="0" applyFont="1" applyFill="1" applyBorder="1" applyAlignment="1">
      <alignment horizontal="center" vertical="center"/>
    </xf>
    <xf numFmtId="0" fontId="45" fillId="8" borderId="48" xfId="0" applyFont="1" applyFill="1" applyBorder="1" applyAlignment="1">
      <alignment horizontal="center" vertical="center"/>
    </xf>
    <xf numFmtId="176" fontId="20" fillId="8" borderId="48" xfId="0" applyNumberFormat="1" applyFont="1" applyFill="1" applyBorder="1" applyAlignment="1">
      <alignment horizontal="center" vertical="center"/>
    </xf>
    <xf numFmtId="176" fontId="23" fillId="8" borderId="48" xfId="0" applyNumberFormat="1" applyFont="1" applyFill="1" applyBorder="1" applyAlignment="1">
      <alignment horizontal="center" vertical="center"/>
    </xf>
    <xf numFmtId="24" fontId="45" fillId="8" borderId="48" xfId="0" applyNumberFormat="1" applyFont="1" applyFill="1" applyBorder="1" applyAlignment="1">
      <alignment horizontal="center" vertical="center"/>
    </xf>
    <xf numFmtId="24" fontId="45" fillId="8" borderId="56" xfId="0" applyNumberFormat="1" applyFont="1" applyFill="1" applyBorder="1" applyAlignment="1">
      <alignment horizontal="center" vertical="center"/>
    </xf>
    <xf numFmtId="182" fontId="20" fillId="2" borderId="3" xfId="0" applyNumberFormat="1" applyFont="1" applyFill="1" applyBorder="1" applyAlignment="1">
      <alignment horizontal="center" vertical="center"/>
    </xf>
    <xf numFmtId="182" fontId="20" fillId="4" borderId="3" xfId="0" applyNumberFormat="1" applyFont="1" applyFill="1" applyBorder="1" applyAlignment="1">
      <alignment horizontal="center" vertical="center"/>
    </xf>
    <xf numFmtId="24" fontId="45" fillId="38" borderId="33" xfId="0" applyNumberFormat="1" applyFont="1" applyFill="1" applyBorder="1" applyAlignment="1">
      <alignment horizontal="center" vertical="center"/>
    </xf>
    <xf numFmtId="0" fontId="20" fillId="29" borderId="66" xfId="0" applyFont="1" applyFill="1" applyBorder="1" applyAlignment="1">
      <alignment horizontal="center" vertical="center"/>
    </xf>
    <xf numFmtId="0" fontId="20" fillId="29" borderId="30" xfId="0" applyFont="1" applyFill="1" applyBorder="1" applyAlignment="1">
      <alignment horizontal="center" vertical="center"/>
    </xf>
    <xf numFmtId="0" fontId="20" fillId="29" borderId="30" xfId="0" applyFont="1" applyFill="1" applyBorder="1" applyAlignment="1">
      <alignment horizontal="center" vertical="center" shrinkToFit="1"/>
    </xf>
    <xf numFmtId="0" fontId="23" fillId="29" borderId="30" xfId="0" applyFont="1" applyFill="1" applyBorder="1" applyAlignment="1">
      <alignment horizontal="center" vertical="center"/>
    </xf>
    <xf numFmtId="24" fontId="45" fillId="29" borderId="30" xfId="0" applyNumberFormat="1" applyFont="1" applyFill="1" applyBorder="1" applyAlignment="1">
      <alignment horizontal="center" vertical="center"/>
    </xf>
    <xf numFmtId="24" fontId="45" fillId="29" borderId="31" xfId="0" applyNumberFormat="1" applyFont="1" applyFill="1" applyBorder="1" applyAlignment="1">
      <alignment horizontal="center" vertical="center"/>
    </xf>
    <xf numFmtId="0" fontId="20" fillId="29" borderId="32" xfId="0" applyFont="1" applyFill="1" applyBorder="1" applyAlignment="1">
      <alignment horizontal="center" vertical="center"/>
    </xf>
    <xf numFmtId="24" fontId="45" fillId="29" borderId="33" xfId="0" applyNumberFormat="1" applyFont="1" applyFill="1" applyBorder="1" applyAlignment="1">
      <alignment horizontal="center" vertical="center"/>
    </xf>
    <xf numFmtId="0" fontId="20" fillId="29" borderId="47" xfId="0" applyFont="1" applyFill="1" applyBorder="1" applyAlignment="1">
      <alignment horizontal="center" vertical="center"/>
    </xf>
    <xf numFmtId="0" fontId="20" fillId="29" borderId="48" xfId="0" applyFont="1" applyFill="1" applyBorder="1" applyAlignment="1">
      <alignment horizontal="center" vertical="center"/>
    </xf>
    <xf numFmtId="0" fontId="20" fillId="29" borderId="48" xfId="0" applyFont="1" applyFill="1" applyBorder="1" applyAlignment="1">
      <alignment horizontal="center" vertical="center" shrinkToFit="1"/>
    </xf>
    <xf numFmtId="0" fontId="23" fillId="29" borderId="48" xfId="0" applyFont="1" applyFill="1" applyBorder="1" applyAlignment="1">
      <alignment horizontal="center" vertical="center"/>
    </xf>
    <xf numFmtId="0" fontId="45" fillId="29" borderId="48" xfId="0" applyFont="1" applyFill="1" applyBorder="1" applyAlignment="1">
      <alignment horizontal="center" vertical="center"/>
    </xf>
    <xf numFmtId="176" fontId="20" fillId="29" borderId="48" xfId="0" applyNumberFormat="1" applyFont="1" applyFill="1" applyBorder="1" applyAlignment="1">
      <alignment horizontal="center" vertical="center"/>
    </xf>
    <xf numFmtId="176" fontId="23" fillId="29" borderId="48" xfId="0" applyNumberFormat="1" applyFont="1" applyFill="1" applyBorder="1" applyAlignment="1">
      <alignment horizontal="center" vertical="center"/>
    </xf>
    <xf numFmtId="0" fontId="20" fillId="29" borderId="68" xfId="0" applyFont="1" applyFill="1" applyBorder="1" applyAlignment="1">
      <alignment horizontal="center" vertical="center"/>
    </xf>
    <xf numFmtId="0" fontId="20" fillId="29" borderId="30" xfId="0" applyFont="1" applyFill="1" applyBorder="1" applyAlignment="1">
      <alignment horizontal="center" vertical="center" wrapText="1"/>
    </xf>
    <xf numFmtId="176" fontId="20" fillId="29" borderId="30" xfId="0" quotePrefix="1" applyNumberFormat="1" applyFont="1" applyFill="1" applyBorder="1" applyAlignment="1">
      <alignment horizontal="center" vertical="center"/>
    </xf>
    <xf numFmtId="176" fontId="23" fillId="29" borderId="30" xfId="0" quotePrefix="1" applyNumberFormat="1" applyFont="1" applyFill="1" applyBorder="1" applyAlignment="1">
      <alignment horizontal="center" vertical="center"/>
    </xf>
    <xf numFmtId="0" fontId="45" fillId="29" borderId="3" xfId="0" applyFont="1" applyFill="1" applyBorder="1" applyAlignment="1">
      <alignment horizontal="center" vertical="center" wrapText="1"/>
    </xf>
    <xf numFmtId="176" fontId="20" fillId="29" borderId="3" xfId="0" quotePrefix="1" applyNumberFormat="1" applyFont="1" applyFill="1" applyBorder="1" applyAlignment="1">
      <alignment horizontal="center" vertical="center"/>
    </xf>
    <xf numFmtId="0" fontId="17" fillId="29" borderId="3" xfId="0" applyFont="1" applyFill="1" applyBorder="1" applyAlignment="1">
      <alignment horizontal="center" vertical="center"/>
    </xf>
    <xf numFmtId="0" fontId="45" fillId="29" borderId="33" xfId="0" applyFont="1" applyFill="1" applyBorder="1" applyAlignment="1">
      <alignment horizontal="center" vertical="center"/>
    </xf>
    <xf numFmtId="176" fontId="45" fillId="29" borderId="33" xfId="0" applyNumberFormat="1" applyFont="1" applyFill="1" applyBorder="1" applyAlignment="1">
      <alignment horizontal="center" vertical="center"/>
    </xf>
    <xf numFmtId="24" fontId="45" fillId="29" borderId="48" xfId="0" applyNumberFormat="1" applyFont="1" applyFill="1" applyBorder="1" applyAlignment="1">
      <alignment horizontal="center" vertical="center"/>
    </xf>
    <xf numFmtId="176" fontId="45" fillId="29" borderId="56" xfId="0" applyNumberFormat="1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20" fillId="19" borderId="66" xfId="0" applyFont="1" applyFill="1" applyBorder="1" applyAlignment="1">
      <alignment horizontal="center" vertical="center"/>
    </xf>
    <xf numFmtId="0" fontId="20" fillId="19" borderId="30" xfId="0" applyFont="1" applyFill="1" applyBorder="1" applyAlignment="1">
      <alignment horizontal="center" vertical="center"/>
    </xf>
    <xf numFmtId="0" fontId="20" fillId="19" borderId="30" xfId="0" applyFont="1" applyFill="1" applyBorder="1" applyAlignment="1">
      <alignment horizontal="center" vertical="center" shrinkToFit="1"/>
    </xf>
    <xf numFmtId="0" fontId="23" fillId="19" borderId="30" xfId="0" applyFont="1" applyFill="1" applyBorder="1" applyAlignment="1">
      <alignment horizontal="center" vertical="center"/>
    </xf>
    <xf numFmtId="176" fontId="20" fillId="19" borderId="30" xfId="0" applyNumberFormat="1" applyFont="1" applyFill="1" applyBorder="1" applyAlignment="1">
      <alignment horizontal="center" vertical="center"/>
    </xf>
    <xf numFmtId="24" fontId="45" fillId="19" borderId="30" xfId="0" applyNumberFormat="1" applyFont="1" applyFill="1" applyBorder="1" applyAlignment="1">
      <alignment horizontal="center" vertical="center"/>
    </xf>
    <xf numFmtId="24" fontId="45" fillId="19" borderId="31" xfId="0" applyNumberFormat="1" applyFont="1" applyFill="1" applyBorder="1" applyAlignment="1">
      <alignment horizontal="center" vertical="center"/>
    </xf>
    <xf numFmtId="0" fontId="20" fillId="19" borderId="32" xfId="0" applyFont="1" applyFill="1" applyBorder="1" applyAlignment="1">
      <alignment horizontal="center" vertical="center"/>
    </xf>
    <xf numFmtId="24" fontId="45" fillId="19" borderId="33" xfId="0" applyNumberFormat="1" applyFont="1" applyFill="1" applyBorder="1" applyAlignment="1">
      <alignment horizontal="center" vertical="center"/>
    </xf>
    <xf numFmtId="0" fontId="20" fillId="19" borderId="47" xfId="0" applyFont="1" applyFill="1" applyBorder="1" applyAlignment="1">
      <alignment horizontal="center" vertical="center"/>
    </xf>
    <xf numFmtId="0" fontId="20" fillId="19" borderId="48" xfId="0" applyFont="1" applyFill="1" applyBorder="1" applyAlignment="1">
      <alignment horizontal="center" vertical="center"/>
    </xf>
    <xf numFmtId="0" fontId="20" fillId="19" borderId="48" xfId="0" applyFont="1" applyFill="1" applyBorder="1" applyAlignment="1">
      <alignment horizontal="center" vertical="center" shrinkToFit="1"/>
    </xf>
    <xf numFmtId="0" fontId="23" fillId="19" borderId="48" xfId="0" applyFont="1" applyFill="1" applyBorder="1" applyAlignment="1">
      <alignment horizontal="center" vertical="center"/>
    </xf>
    <xf numFmtId="0" fontId="45" fillId="19" borderId="48" xfId="0" applyFont="1" applyFill="1" applyBorder="1" applyAlignment="1">
      <alignment horizontal="center" vertical="center"/>
    </xf>
    <xf numFmtId="176" fontId="20" fillId="19" borderId="48" xfId="0" applyNumberFormat="1" applyFont="1" applyFill="1" applyBorder="1" applyAlignment="1">
      <alignment horizontal="center" vertical="center"/>
    </xf>
    <xf numFmtId="176" fontId="23" fillId="19" borderId="48" xfId="0" applyNumberFormat="1" applyFont="1" applyFill="1" applyBorder="1" applyAlignment="1">
      <alignment horizontal="center" vertical="center"/>
    </xf>
    <xf numFmtId="24" fontId="45" fillId="19" borderId="48" xfId="0" applyNumberFormat="1" applyFont="1" applyFill="1" applyBorder="1" applyAlignment="1">
      <alignment horizontal="center" vertical="center"/>
    </xf>
    <xf numFmtId="24" fontId="45" fillId="19" borderId="56" xfId="0" applyNumberFormat="1" applyFont="1" applyFill="1" applyBorder="1" applyAlignment="1">
      <alignment horizontal="center" vertical="center"/>
    </xf>
    <xf numFmtId="0" fontId="20" fillId="41" borderId="66" xfId="0" applyFont="1" applyFill="1" applyBorder="1" applyAlignment="1">
      <alignment horizontal="center" vertical="center"/>
    </xf>
    <xf numFmtId="0" fontId="20" fillId="41" borderId="30" xfId="0" applyFont="1" applyFill="1" applyBorder="1" applyAlignment="1">
      <alignment horizontal="center" vertical="center"/>
    </xf>
    <xf numFmtId="0" fontId="20" fillId="41" borderId="69" xfId="0" applyFont="1" applyFill="1" applyBorder="1" applyAlignment="1">
      <alignment horizontal="center" vertical="center"/>
    </xf>
    <xf numFmtId="0" fontId="20" fillId="41" borderId="30" xfId="0" applyFont="1" applyFill="1" applyBorder="1" applyAlignment="1">
      <alignment horizontal="center" vertical="center" shrinkToFit="1"/>
    </xf>
    <xf numFmtId="0" fontId="23" fillId="41" borderId="30" xfId="0" applyFont="1" applyFill="1" applyBorder="1" applyAlignment="1">
      <alignment horizontal="center" vertical="center"/>
    </xf>
    <xf numFmtId="0" fontId="20" fillId="41" borderId="30" xfId="0" quotePrefix="1" applyFont="1" applyFill="1" applyBorder="1" applyAlignment="1">
      <alignment horizontal="center" vertical="center"/>
    </xf>
    <xf numFmtId="176" fontId="20" fillId="41" borderId="30" xfId="0" applyNumberFormat="1" applyFont="1" applyFill="1" applyBorder="1" applyAlignment="1">
      <alignment horizontal="center" vertical="center"/>
    </xf>
    <xf numFmtId="176" fontId="23" fillId="41" borderId="30" xfId="0" applyNumberFormat="1" applyFont="1" applyFill="1" applyBorder="1" applyAlignment="1">
      <alignment horizontal="center" vertical="center"/>
    </xf>
    <xf numFmtId="24" fontId="45" fillId="41" borderId="30" xfId="0" applyNumberFormat="1" applyFont="1" applyFill="1" applyBorder="1" applyAlignment="1">
      <alignment horizontal="center" vertical="center"/>
    </xf>
    <xf numFmtId="24" fontId="45" fillId="41" borderId="31" xfId="0" applyNumberFormat="1" applyFont="1" applyFill="1" applyBorder="1" applyAlignment="1">
      <alignment horizontal="center" vertical="center"/>
    </xf>
    <xf numFmtId="0" fontId="20" fillId="41" borderId="32" xfId="0" applyFont="1" applyFill="1" applyBorder="1" applyAlignment="1">
      <alignment horizontal="center" vertical="center"/>
    </xf>
    <xf numFmtId="0" fontId="20" fillId="41" borderId="3" xfId="0" applyFont="1" applyFill="1" applyBorder="1" applyAlignment="1">
      <alignment horizontal="center" vertical="center"/>
    </xf>
    <xf numFmtId="0" fontId="45" fillId="41" borderId="3" xfId="0" applyFont="1" applyFill="1" applyBorder="1" applyAlignment="1">
      <alignment horizontal="center" vertical="center"/>
    </xf>
    <xf numFmtId="0" fontId="20" fillId="41" borderId="3" xfId="0" applyFont="1" applyFill="1" applyBorder="1" applyAlignment="1">
      <alignment horizontal="center" vertical="center" shrinkToFit="1"/>
    </xf>
    <xf numFmtId="0" fontId="23" fillId="41" borderId="3" xfId="0" applyFont="1" applyFill="1" applyBorder="1" applyAlignment="1">
      <alignment horizontal="center" vertical="center"/>
    </xf>
    <xf numFmtId="0" fontId="20" fillId="41" borderId="3" xfId="0" quotePrefix="1" applyFont="1" applyFill="1" applyBorder="1" applyAlignment="1">
      <alignment horizontal="center" vertical="center"/>
    </xf>
    <xf numFmtId="176" fontId="23" fillId="41" borderId="3" xfId="0" applyNumberFormat="1" applyFont="1" applyFill="1" applyBorder="1" applyAlignment="1">
      <alignment horizontal="center" vertical="center"/>
    </xf>
    <xf numFmtId="24" fontId="20" fillId="41" borderId="3" xfId="0" applyNumberFormat="1" applyFont="1" applyFill="1" applyBorder="1" applyAlignment="1">
      <alignment horizontal="left" vertical="center"/>
    </xf>
    <xf numFmtId="24" fontId="45" fillId="41" borderId="33" xfId="0" applyNumberFormat="1" applyFont="1" applyFill="1" applyBorder="1" applyAlignment="1">
      <alignment horizontal="center" vertical="center"/>
    </xf>
    <xf numFmtId="177" fontId="20" fillId="41" borderId="3" xfId="0" applyNumberFormat="1" applyFont="1" applyFill="1" applyBorder="1" applyAlignment="1">
      <alignment horizontal="center" vertical="center" shrinkToFit="1"/>
    </xf>
    <xf numFmtId="176" fontId="20" fillId="41" borderId="3" xfId="0" applyNumberFormat="1" applyFont="1" applyFill="1" applyBorder="1" applyAlignment="1">
      <alignment horizontal="center" vertical="center"/>
    </xf>
    <xf numFmtId="24" fontId="45" fillId="41" borderId="3" xfId="0" applyNumberFormat="1" applyFont="1" applyFill="1" applyBorder="1" applyAlignment="1">
      <alignment horizontal="center" vertical="center"/>
    </xf>
    <xf numFmtId="0" fontId="20" fillId="41" borderId="47" xfId="0" applyFont="1" applyFill="1" applyBorder="1" applyAlignment="1">
      <alignment horizontal="center" vertical="center"/>
    </xf>
    <xf numFmtId="0" fontId="20" fillId="41" borderId="48" xfId="0" applyFont="1" applyFill="1" applyBorder="1" applyAlignment="1">
      <alignment horizontal="center" vertical="center"/>
    </xf>
    <xf numFmtId="0" fontId="20" fillId="41" borderId="48" xfId="0" applyFont="1" applyFill="1" applyBorder="1" applyAlignment="1">
      <alignment horizontal="center" vertical="center" shrinkToFit="1"/>
    </xf>
    <xf numFmtId="0" fontId="23" fillId="41" borderId="48" xfId="0" applyFont="1" applyFill="1" applyBorder="1" applyAlignment="1">
      <alignment horizontal="center" vertical="center"/>
    </xf>
    <xf numFmtId="0" fontId="45" fillId="41" borderId="48" xfId="0" applyFont="1" applyFill="1" applyBorder="1" applyAlignment="1">
      <alignment horizontal="center" vertical="center"/>
    </xf>
    <xf numFmtId="176" fontId="20" fillId="41" borderId="48" xfId="0" applyNumberFormat="1" applyFont="1" applyFill="1" applyBorder="1" applyAlignment="1">
      <alignment horizontal="center" vertical="center"/>
    </xf>
    <xf numFmtId="176" fontId="23" fillId="41" borderId="48" xfId="0" applyNumberFormat="1" applyFont="1" applyFill="1" applyBorder="1" applyAlignment="1">
      <alignment horizontal="center" vertical="center"/>
    </xf>
    <xf numFmtId="24" fontId="45" fillId="41" borderId="48" xfId="0" applyNumberFormat="1" applyFont="1" applyFill="1" applyBorder="1" applyAlignment="1">
      <alignment horizontal="center" vertical="center"/>
    </xf>
    <xf numFmtId="24" fontId="45" fillId="41" borderId="56" xfId="0" applyNumberFormat="1" applyFont="1" applyFill="1" applyBorder="1" applyAlignment="1">
      <alignment horizontal="center" vertical="center"/>
    </xf>
    <xf numFmtId="0" fontId="23" fillId="41" borderId="3" xfId="0" applyFont="1" applyFill="1" applyBorder="1" applyAlignment="1">
      <alignment horizontal="center" vertical="center" shrinkToFit="1"/>
    </xf>
    <xf numFmtId="177" fontId="20" fillId="2" borderId="6" xfId="0" applyNumberFormat="1" applyFont="1" applyFill="1" applyBorder="1" applyAlignment="1">
      <alignment horizontal="center" vertical="center"/>
    </xf>
    <xf numFmtId="24" fontId="45" fillId="4" borderId="33" xfId="0" applyNumberFormat="1" applyFont="1" applyFill="1" applyBorder="1" applyAlignment="1">
      <alignment horizontal="center" vertical="center"/>
    </xf>
    <xf numFmtId="180" fontId="20" fillId="8" borderId="3" xfId="0" applyNumberFormat="1" applyFont="1" applyFill="1" applyBorder="1" applyAlignment="1">
      <alignment horizontal="center" vertical="center"/>
    </xf>
    <xf numFmtId="0" fontId="20" fillId="42" borderId="3" xfId="0" applyFont="1" applyFill="1" applyBorder="1" applyAlignment="1">
      <alignment horizontal="center" vertical="center" shrinkToFit="1"/>
    </xf>
    <xf numFmtId="0" fontId="65" fillId="0" borderId="59" xfId="0" applyFont="1" applyBorder="1">
      <alignment vertical="center"/>
    </xf>
    <xf numFmtId="0" fontId="66" fillId="0" borderId="59" xfId="0" applyFont="1" applyBorder="1">
      <alignment vertical="center"/>
    </xf>
    <xf numFmtId="0" fontId="55" fillId="30" borderId="62" xfId="6" applyFont="1" applyFill="1" applyBorder="1">
      <alignment vertical="center"/>
    </xf>
    <xf numFmtId="0" fontId="55" fillId="30" borderId="63" xfId="6" applyFont="1" applyFill="1" applyBorder="1">
      <alignment vertical="center"/>
    </xf>
    <xf numFmtId="0" fontId="55" fillId="30" borderId="64" xfId="6" applyFont="1" applyFill="1" applyBorder="1">
      <alignment vertical="center"/>
    </xf>
    <xf numFmtId="0" fontId="55" fillId="30" borderId="60" xfId="6" applyFont="1" applyFill="1" applyBorder="1">
      <alignment vertical="center"/>
    </xf>
    <xf numFmtId="0" fontId="55" fillId="30" borderId="0" xfId="6" applyFont="1" applyFill="1">
      <alignment vertical="center"/>
    </xf>
    <xf numFmtId="0" fontId="55" fillId="30" borderId="61" xfId="6" applyFont="1" applyFill="1" applyBorder="1">
      <alignment vertical="center"/>
    </xf>
    <xf numFmtId="0" fontId="55" fillId="30" borderId="43" xfId="6" applyFont="1" applyFill="1" applyBorder="1">
      <alignment vertical="center"/>
    </xf>
    <xf numFmtId="0" fontId="55" fillId="30" borderId="57" xfId="6" applyFont="1" applyFill="1" applyBorder="1">
      <alignment vertical="center"/>
    </xf>
    <xf numFmtId="0" fontId="55" fillId="30" borderId="44" xfId="6" applyFont="1" applyFill="1" applyBorder="1">
      <alignment vertical="center"/>
    </xf>
    <xf numFmtId="0" fontId="20" fillId="9" borderId="66" xfId="0" applyFont="1" applyFill="1" applyBorder="1" applyAlignment="1">
      <alignment horizontal="center" vertical="center"/>
    </xf>
    <xf numFmtId="0" fontId="20" fillId="9" borderId="30" xfId="0" applyFont="1" applyFill="1" applyBorder="1" applyAlignment="1">
      <alignment horizontal="center" vertical="center"/>
    </xf>
    <xf numFmtId="0" fontId="20" fillId="9" borderId="67" xfId="0" applyFont="1" applyFill="1" applyBorder="1" applyAlignment="1">
      <alignment horizontal="center" vertical="center"/>
    </xf>
    <xf numFmtId="0" fontId="20" fillId="9" borderId="30" xfId="0" applyFont="1" applyFill="1" applyBorder="1" applyAlignment="1">
      <alignment horizontal="center" vertical="center" shrinkToFit="1"/>
    </xf>
    <xf numFmtId="176" fontId="20" fillId="9" borderId="30" xfId="0" applyNumberFormat="1" applyFont="1" applyFill="1" applyBorder="1" applyAlignment="1">
      <alignment horizontal="center" vertical="center"/>
    </xf>
    <xf numFmtId="24" fontId="45" fillId="9" borderId="30" xfId="0" applyNumberFormat="1" applyFont="1" applyFill="1" applyBorder="1" applyAlignment="1">
      <alignment horizontal="center" vertical="center"/>
    </xf>
    <xf numFmtId="24" fontId="45" fillId="9" borderId="31" xfId="0" applyNumberFormat="1" applyFont="1" applyFill="1" applyBorder="1" applyAlignment="1">
      <alignment horizontal="center" vertical="center"/>
    </xf>
    <xf numFmtId="0" fontId="20" fillId="9" borderId="32" xfId="0" applyFont="1" applyFill="1" applyBorder="1" applyAlignment="1">
      <alignment horizontal="center" vertical="center"/>
    </xf>
    <xf numFmtId="24" fontId="45" fillId="9" borderId="33" xfId="0" quotePrefix="1" applyNumberFormat="1" applyFont="1" applyFill="1" applyBorder="1" applyAlignment="1">
      <alignment horizontal="center" vertical="center"/>
    </xf>
    <xf numFmtId="24" fontId="45" fillId="9" borderId="33" xfId="0" applyNumberFormat="1" applyFont="1" applyFill="1" applyBorder="1" applyAlignment="1">
      <alignment horizontal="center" vertical="center"/>
    </xf>
    <xf numFmtId="0" fontId="20" fillId="9" borderId="47" xfId="0" applyFont="1" applyFill="1" applyBorder="1" applyAlignment="1">
      <alignment horizontal="center" vertical="center"/>
    </xf>
    <xf numFmtId="0" fontId="20" fillId="9" borderId="48" xfId="0" applyFont="1" applyFill="1" applyBorder="1" applyAlignment="1">
      <alignment horizontal="center" vertical="center"/>
    </xf>
    <xf numFmtId="0" fontId="20" fillId="9" borderId="48" xfId="0" applyFont="1" applyFill="1" applyBorder="1" applyAlignment="1">
      <alignment horizontal="center" vertical="center" shrinkToFit="1"/>
    </xf>
    <xf numFmtId="0" fontId="23" fillId="9" borderId="48" xfId="0" applyFont="1" applyFill="1" applyBorder="1" applyAlignment="1">
      <alignment horizontal="center" vertical="center"/>
    </xf>
    <xf numFmtId="0" fontId="45" fillId="9" borderId="48" xfId="0" applyFont="1" applyFill="1" applyBorder="1" applyAlignment="1">
      <alignment horizontal="center" vertical="center"/>
    </xf>
    <xf numFmtId="176" fontId="20" fillId="9" borderId="48" xfId="0" applyNumberFormat="1" applyFont="1" applyFill="1" applyBorder="1" applyAlignment="1">
      <alignment horizontal="center" vertical="center"/>
    </xf>
    <xf numFmtId="176" fontId="23" fillId="9" borderId="48" xfId="0" applyNumberFormat="1" applyFont="1" applyFill="1" applyBorder="1" applyAlignment="1">
      <alignment horizontal="center" vertical="center"/>
    </xf>
    <xf numFmtId="24" fontId="45" fillId="9" borderId="48" xfId="0" applyNumberFormat="1" applyFont="1" applyFill="1" applyBorder="1" applyAlignment="1">
      <alignment horizontal="center" vertical="center"/>
    </xf>
    <xf numFmtId="24" fontId="45" fillId="9" borderId="56" xfId="0" applyNumberFormat="1" applyFont="1" applyFill="1" applyBorder="1" applyAlignment="1">
      <alignment horizontal="center" vertical="center"/>
    </xf>
    <xf numFmtId="0" fontId="20" fillId="10" borderId="30" xfId="0" quotePrefix="1" applyFont="1" applyFill="1" applyBorder="1" applyAlignment="1">
      <alignment horizontal="center" vertical="center"/>
    </xf>
    <xf numFmtId="0" fontId="20" fillId="38" borderId="48" xfId="0" quotePrefix="1" applyFont="1" applyFill="1" applyBorder="1" applyAlignment="1">
      <alignment horizontal="center" vertical="center"/>
    </xf>
    <xf numFmtId="0" fontId="20" fillId="40" borderId="66" xfId="0" applyFont="1" applyFill="1" applyBorder="1" applyAlignment="1">
      <alignment horizontal="center" vertical="center"/>
    </xf>
    <xf numFmtId="0" fontId="20" fillId="40" borderId="30" xfId="0" applyFont="1" applyFill="1" applyBorder="1" applyAlignment="1">
      <alignment horizontal="center" vertical="center"/>
    </xf>
    <xf numFmtId="0" fontId="20" fillId="40" borderId="68" xfId="0" applyFont="1" applyFill="1" applyBorder="1" applyAlignment="1">
      <alignment horizontal="center" vertical="center"/>
    </xf>
    <xf numFmtId="0" fontId="20" fillId="40" borderId="30" xfId="0" applyFont="1" applyFill="1" applyBorder="1" applyAlignment="1">
      <alignment horizontal="center" vertical="center" wrapText="1"/>
    </xf>
    <xf numFmtId="0" fontId="20" fillId="40" borderId="30" xfId="0" applyFont="1" applyFill="1" applyBorder="1" applyAlignment="1">
      <alignment horizontal="center" vertical="center" shrinkToFit="1"/>
    </xf>
    <xf numFmtId="0" fontId="23" fillId="40" borderId="30" xfId="0" applyFont="1" applyFill="1" applyBorder="1" applyAlignment="1">
      <alignment horizontal="center" vertical="center"/>
    </xf>
    <xf numFmtId="176" fontId="20" fillId="40" borderId="30" xfId="0" quotePrefix="1" applyNumberFormat="1" applyFont="1" applyFill="1" applyBorder="1" applyAlignment="1">
      <alignment horizontal="center" vertical="center"/>
    </xf>
    <xf numFmtId="176" fontId="23" fillId="40" borderId="30" xfId="0" quotePrefix="1" applyNumberFormat="1" applyFont="1" applyFill="1" applyBorder="1" applyAlignment="1">
      <alignment horizontal="center" vertical="center"/>
    </xf>
    <xf numFmtId="24" fontId="45" fillId="40" borderId="30" xfId="0" applyNumberFormat="1" applyFont="1" applyFill="1" applyBorder="1" applyAlignment="1">
      <alignment horizontal="center" vertical="center"/>
    </xf>
    <xf numFmtId="24" fontId="45" fillId="40" borderId="31" xfId="0" applyNumberFormat="1" applyFont="1" applyFill="1" applyBorder="1" applyAlignment="1">
      <alignment horizontal="center" vertical="center"/>
    </xf>
    <xf numFmtId="0" fontId="20" fillId="40" borderId="32" xfId="0" applyFont="1" applyFill="1" applyBorder="1" applyAlignment="1">
      <alignment horizontal="center" vertical="center"/>
    </xf>
    <xf numFmtId="0" fontId="20" fillId="40" borderId="3" xfId="0" applyFont="1" applyFill="1" applyBorder="1" applyAlignment="1">
      <alignment horizontal="center" vertical="center"/>
    </xf>
    <xf numFmtId="0" fontId="45" fillId="40" borderId="3" xfId="0" applyFont="1" applyFill="1" applyBorder="1" applyAlignment="1">
      <alignment horizontal="center" vertical="center" wrapText="1"/>
    </xf>
    <xf numFmtId="0" fontId="23" fillId="40" borderId="3" xfId="0" applyFont="1" applyFill="1" applyBorder="1" applyAlignment="1">
      <alignment horizontal="center" vertical="center"/>
    </xf>
    <xf numFmtId="0" fontId="20" fillId="40" borderId="3" xfId="0" applyFont="1" applyFill="1" applyBorder="1" applyAlignment="1">
      <alignment horizontal="center" vertical="center" shrinkToFit="1"/>
    </xf>
    <xf numFmtId="176" fontId="23" fillId="40" borderId="3" xfId="0" quotePrefix="1" applyNumberFormat="1" applyFont="1" applyFill="1" applyBorder="1" applyAlignment="1">
      <alignment horizontal="center" vertical="center"/>
    </xf>
    <xf numFmtId="24" fontId="45" fillId="40" borderId="3" xfId="0" applyNumberFormat="1" applyFont="1" applyFill="1" applyBorder="1" applyAlignment="1">
      <alignment horizontal="center" vertical="center"/>
    </xf>
    <xf numFmtId="24" fontId="45" fillId="40" borderId="33" xfId="0" applyNumberFormat="1" applyFont="1" applyFill="1" applyBorder="1" applyAlignment="1">
      <alignment horizontal="center" vertical="center"/>
    </xf>
    <xf numFmtId="176" fontId="20" fillId="40" borderId="3" xfId="0" quotePrefix="1" applyNumberFormat="1" applyFont="1" applyFill="1" applyBorder="1" applyAlignment="1">
      <alignment horizontal="center" vertical="center"/>
    </xf>
    <xf numFmtId="0" fontId="17" fillId="40" borderId="3" xfId="0" applyFont="1" applyFill="1" applyBorder="1" applyAlignment="1">
      <alignment horizontal="center" vertical="center"/>
    </xf>
    <xf numFmtId="176" fontId="20" fillId="40" borderId="3" xfId="0" applyNumberFormat="1" applyFont="1" applyFill="1" applyBorder="1" applyAlignment="1">
      <alignment horizontal="center" vertical="center"/>
    </xf>
    <xf numFmtId="176" fontId="23" fillId="40" borderId="3" xfId="0" applyNumberFormat="1" applyFont="1" applyFill="1" applyBorder="1" applyAlignment="1">
      <alignment horizontal="center" vertical="center"/>
    </xf>
    <xf numFmtId="0" fontId="45" fillId="40" borderId="33" xfId="0" applyFont="1" applyFill="1" applyBorder="1" applyAlignment="1">
      <alignment horizontal="center" vertical="center"/>
    </xf>
    <xf numFmtId="176" fontId="45" fillId="40" borderId="33" xfId="0" applyNumberFormat="1" applyFont="1" applyFill="1" applyBorder="1" applyAlignment="1">
      <alignment horizontal="center" vertical="center"/>
    </xf>
    <xf numFmtId="0" fontId="20" fillId="40" borderId="47" xfId="0" applyFont="1" applyFill="1" applyBorder="1" applyAlignment="1">
      <alignment horizontal="center" vertical="center"/>
    </xf>
    <xf numFmtId="0" fontId="20" fillId="40" borderId="48" xfId="0" applyFont="1" applyFill="1" applyBorder="1" applyAlignment="1">
      <alignment horizontal="center" vertical="center"/>
    </xf>
    <xf numFmtId="0" fontId="20" fillId="40" borderId="48" xfId="0" applyFont="1" applyFill="1" applyBorder="1" applyAlignment="1">
      <alignment horizontal="center" vertical="center" shrinkToFit="1"/>
    </xf>
    <xf numFmtId="0" fontId="23" fillId="40" borderId="48" xfId="0" applyFont="1" applyFill="1" applyBorder="1" applyAlignment="1">
      <alignment horizontal="center" vertical="center"/>
    </xf>
    <xf numFmtId="0" fontId="45" fillId="40" borderId="48" xfId="0" applyFont="1" applyFill="1" applyBorder="1" applyAlignment="1">
      <alignment horizontal="center" vertical="center"/>
    </xf>
    <xf numFmtId="176" fontId="20" fillId="40" borderId="48" xfId="0" applyNumberFormat="1" applyFont="1" applyFill="1" applyBorder="1" applyAlignment="1">
      <alignment horizontal="center" vertical="center"/>
    </xf>
    <xf numFmtId="176" fontId="23" fillId="40" borderId="48" xfId="0" applyNumberFormat="1" applyFont="1" applyFill="1" applyBorder="1" applyAlignment="1">
      <alignment horizontal="center" vertical="center"/>
    </xf>
    <xf numFmtId="24" fontId="45" fillId="40" borderId="48" xfId="0" applyNumberFormat="1" applyFont="1" applyFill="1" applyBorder="1" applyAlignment="1">
      <alignment horizontal="center" vertical="center"/>
    </xf>
    <xf numFmtId="176" fontId="45" fillId="40" borderId="56" xfId="0" applyNumberFormat="1" applyFont="1" applyFill="1" applyBorder="1" applyAlignment="1">
      <alignment horizontal="center" vertical="center"/>
    </xf>
    <xf numFmtId="0" fontId="20" fillId="4" borderId="48" xfId="0" applyFont="1" applyFill="1" applyBorder="1" applyAlignment="1">
      <alignment horizontal="center" vertical="center"/>
    </xf>
    <xf numFmtId="177" fontId="20" fillId="38" borderId="3" xfId="0" applyNumberFormat="1" applyFont="1" applyFill="1" applyBorder="1" applyAlignment="1">
      <alignment horizontal="center" vertical="center" shrinkToFit="1"/>
    </xf>
    <xf numFmtId="0" fontId="20" fillId="20" borderId="48" xfId="0" applyFont="1" applyFill="1" applyBorder="1" applyAlignment="1">
      <alignment horizontal="center" vertical="center" shrinkToFit="1"/>
    </xf>
    <xf numFmtId="0" fontId="20" fillId="20" borderId="66" xfId="0" applyFont="1" applyFill="1" applyBorder="1" applyAlignment="1">
      <alignment horizontal="center" vertical="center"/>
    </xf>
    <xf numFmtId="0" fontId="20" fillId="20" borderId="30" xfId="0" applyFont="1" applyFill="1" applyBorder="1" applyAlignment="1">
      <alignment horizontal="center" vertical="center"/>
    </xf>
    <xf numFmtId="0" fontId="20" fillId="20" borderId="30" xfId="0" applyFont="1" applyFill="1" applyBorder="1" applyAlignment="1">
      <alignment horizontal="center" vertical="center" shrinkToFit="1"/>
    </xf>
    <xf numFmtId="0" fontId="23" fillId="20" borderId="30" xfId="0" applyFont="1" applyFill="1" applyBorder="1" applyAlignment="1">
      <alignment horizontal="center" vertical="center"/>
    </xf>
    <xf numFmtId="176" fontId="20" fillId="20" borderId="30" xfId="0" applyNumberFormat="1" applyFont="1" applyFill="1" applyBorder="1" applyAlignment="1">
      <alignment horizontal="center" vertical="center"/>
    </xf>
    <xf numFmtId="24" fontId="45" fillId="20" borderId="30" xfId="0" applyNumberFormat="1" applyFont="1" applyFill="1" applyBorder="1" applyAlignment="1">
      <alignment horizontal="center" vertical="center"/>
    </xf>
    <xf numFmtId="24" fontId="45" fillId="20" borderId="31" xfId="0" applyNumberFormat="1" applyFont="1" applyFill="1" applyBorder="1" applyAlignment="1">
      <alignment horizontal="center" vertical="center"/>
    </xf>
    <xf numFmtId="0" fontId="20" fillId="20" borderId="32" xfId="0" applyFont="1" applyFill="1" applyBorder="1" applyAlignment="1">
      <alignment horizontal="center" vertical="center"/>
    </xf>
    <xf numFmtId="24" fontId="45" fillId="20" borderId="33" xfId="0" applyNumberFormat="1" applyFont="1" applyFill="1" applyBorder="1" applyAlignment="1">
      <alignment horizontal="center" vertical="center"/>
    </xf>
    <xf numFmtId="0" fontId="20" fillId="20" borderId="47" xfId="0" applyFont="1" applyFill="1" applyBorder="1" applyAlignment="1">
      <alignment horizontal="center" vertical="center"/>
    </xf>
    <xf numFmtId="0" fontId="20" fillId="20" borderId="48" xfId="0" applyFont="1" applyFill="1" applyBorder="1" applyAlignment="1">
      <alignment horizontal="center" vertical="center"/>
    </xf>
    <xf numFmtId="0" fontId="23" fillId="20" borderId="48" xfId="0" applyFont="1" applyFill="1" applyBorder="1" applyAlignment="1">
      <alignment horizontal="center" vertical="center"/>
    </xf>
    <xf numFmtId="0" fontId="45" fillId="20" borderId="48" xfId="0" applyFont="1" applyFill="1" applyBorder="1" applyAlignment="1">
      <alignment horizontal="center" vertical="center"/>
    </xf>
    <xf numFmtId="176" fontId="20" fillId="20" borderId="48" xfId="0" applyNumberFormat="1" applyFont="1" applyFill="1" applyBorder="1" applyAlignment="1">
      <alignment horizontal="center" vertical="center"/>
    </xf>
    <xf numFmtId="176" fontId="23" fillId="20" borderId="48" xfId="0" applyNumberFormat="1" applyFont="1" applyFill="1" applyBorder="1" applyAlignment="1">
      <alignment horizontal="center" vertical="center"/>
    </xf>
    <xf numFmtId="24" fontId="45" fillId="20" borderId="48" xfId="0" applyNumberFormat="1" applyFont="1" applyFill="1" applyBorder="1" applyAlignment="1">
      <alignment horizontal="center" vertical="center"/>
    </xf>
    <xf numFmtId="24" fontId="45" fillId="20" borderId="56" xfId="0" applyNumberFormat="1" applyFont="1" applyFill="1" applyBorder="1" applyAlignment="1">
      <alignment horizontal="center" vertical="center"/>
    </xf>
    <xf numFmtId="0" fontId="20" fillId="9" borderId="30" xfId="0" quotePrefix="1" applyFont="1" applyFill="1" applyBorder="1" applyAlignment="1">
      <alignment horizontal="center" vertical="center"/>
    </xf>
    <xf numFmtId="0" fontId="20" fillId="9" borderId="3" xfId="0" quotePrefix="1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76" fontId="44" fillId="7" borderId="4" xfId="0" applyNumberFormat="1" applyFont="1" applyFill="1" applyBorder="1" applyAlignment="1" applyProtection="1">
      <alignment horizontal="center" vertical="top" wrapText="1"/>
      <protection locked="0"/>
    </xf>
    <xf numFmtId="176" fontId="44" fillId="7" borderId="4" xfId="0" applyNumberFormat="1" applyFont="1" applyFill="1" applyBorder="1" applyAlignment="1" applyProtection="1">
      <alignment horizontal="center" vertical="top"/>
      <protection locked="0"/>
    </xf>
    <xf numFmtId="0" fontId="44" fillId="7" borderId="4" xfId="0" applyFont="1" applyFill="1" applyBorder="1" applyAlignment="1" applyProtection="1">
      <alignment horizontal="center" vertical="top"/>
      <protection locked="0"/>
    </xf>
    <xf numFmtId="0" fontId="44" fillId="7" borderId="4" xfId="0" applyFont="1" applyFill="1" applyBorder="1" applyAlignment="1" applyProtection="1">
      <alignment horizontal="center" vertical="top" wrapText="1"/>
      <protection locked="0"/>
    </xf>
    <xf numFmtId="0" fontId="44" fillId="7" borderId="4" xfId="0" applyFont="1" applyFill="1" applyBorder="1" applyAlignment="1" applyProtection="1">
      <alignment horizontal="center" vertical="top" shrinkToFit="1"/>
      <protection locked="0"/>
    </xf>
    <xf numFmtId="24" fontId="49" fillId="7" borderId="4" xfId="0" applyNumberFormat="1" applyFont="1" applyFill="1" applyBorder="1" applyAlignment="1" applyProtection="1">
      <alignment horizontal="center" vertical="top"/>
      <protection locked="0"/>
    </xf>
    <xf numFmtId="0" fontId="20" fillId="43" borderId="66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 shrinkToFit="1"/>
    </xf>
    <xf numFmtId="0" fontId="23" fillId="43" borderId="30" xfId="0" applyFont="1" applyFill="1" applyBorder="1" applyAlignment="1">
      <alignment horizontal="center" vertical="center"/>
    </xf>
    <xf numFmtId="176" fontId="20" fillId="43" borderId="30" xfId="0" applyNumberFormat="1" applyFont="1" applyFill="1" applyBorder="1" applyAlignment="1">
      <alignment horizontal="center" vertical="center"/>
    </xf>
    <xf numFmtId="24" fontId="45" fillId="43" borderId="30" xfId="0" applyNumberFormat="1" applyFont="1" applyFill="1" applyBorder="1" applyAlignment="1">
      <alignment horizontal="center" vertical="center"/>
    </xf>
    <xf numFmtId="24" fontId="45" fillId="43" borderId="31" xfId="0" applyNumberFormat="1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20" fillId="43" borderId="3" xfId="0" applyFont="1" applyFill="1" applyBorder="1" applyAlignment="1">
      <alignment horizontal="center" vertical="center"/>
    </xf>
    <xf numFmtId="0" fontId="45" fillId="43" borderId="3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 shrinkToFit="1"/>
    </xf>
    <xf numFmtId="176" fontId="23" fillId="43" borderId="3" xfId="0" applyNumberFormat="1" applyFont="1" applyFill="1" applyBorder="1" applyAlignment="1">
      <alignment horizontal="center" vertical="center"/>
    </xf>
    <xf numFmtId="180" fontId="20" fillId="43" borderId="3" xfId="0" applyNumberFormat="1" applyFont="1" applyFill="1" applyBorder="1" applyAlignment="1">
      <alignment horizontal="center" vertical="center"/>
    </xf>
    <xf numFmtId="24" fontId="45" fillId="43" borderId="3" xfId="0" applyNumberFormat="1" applyFont="1" applyFill="1" applyBorder="1" applyAlignment="1">
      <alignment horizontal="center" vertical="center"/>
    </xf>
    <xf numFmtId="24" fontId="45" fillId="43" borderId="33" xfId="0" applyNumberFormat="1" applyFont="1" applyFill="1" applyBorder="1" applyAlignment="1">
      <alignment horizontal="center" vertical="center"/>
    </xf>
    <xf numFmtId="0" fontId="20" fillId="43" borderId="3" xfId="0" applyFont="1" applyFill="1" applyBorder="1" applyAlignment="1">
      <alignment horizontal="center" vertical="center" shrinkToFit="1"/>
    </xf>
    <xf numFmtId="0" fontId="20" fillId="43" borderId="3" xfId="0" quotePrefix="1" applyFont="1" applyFill="1" applyBorder="1" applyAlignment="1">
      <alignment horizontal="center" vertical="center" shrinkToFit="1"/>
    </xf>
    <xf numFmtId="176" fontId="20" fillId="43" borderId="3" xfId="0" applyNumberFormat="1" applyFont="1" applyFill="1" applyBorder="1" applyAlignment="1">
      <alignment horizontal="center" vertical="center"/>
    </xf>
    <xf numFmtId="0" fontId="20" fillId="43" borderId="47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 shrinkToFit="1"/>
    </xf>
    <xf numFmtId="0" fontId="23" fillId="43" borderId="48" xfId="0" applyFont="1" applyFill="1" applyBorder="1" applyAlignment="1">
      <alignment horizontal="center" vertical="center"/>
    </xf>
    <xf numFmtId="0" fontId="45" fillId="43" borderId="48" xfId="0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23" fillId="43" borderId="48" xfId="0" applyNumberFormat="1" applyFont="1" applyFill="1" applyBorder="1" applyAlignment="1">
      <alignment horizontal="center" vertical="center"/>
    </xf>
    <xf numFmtId="24" fontId="45" fillId="43" borderId="48" xfId="0" applyNumberFormat="1" applyFont="1" applyFill="1" applyBorder="1" applyAlignment="1">
      <alignment horizontal="center" vertical="center"/>
    </xf>
    <xf numFmtId="24" fontId="45" fillId="43" borderId="56" xfId="0" applyNumberFormat="1" applyFont="1" applyFill="1" applyBorder="1" applyAlignment="1">
      <alignment horizontal="center" vertical="center"/>
    </xf>
    <xf numFmtId="0" fontId="45" fillId="39" borderId="3" xfId="0" applyFont="1" applyFill="1" applyBorder="1" applyAlignment="1">
      <alignment horizontal="center" vertical="center" shrinkToFit="1"/>
    </xf>
    <xf numFmtId="0" fontId="45" fillId="39" borderId="48" xfId="0" applyFont="1" applyFill="1" applyBorder="1" applyAlignment="1">
      <alignment horizontal="center" vertical="center" shrinkToFit="1"/>
    </xf>
    <xf numFmtId="183" fontId="45" fillId="39" borderId="30" xfId="0" applyNumberFormat="1" applyFont="1" applyFill="1" applyBorder="1" applyAlignment="1">
      <alignment horizontal="center" vertical="center"/>
    </xf>
    <xf numFmtId="183" fontId="45" fillId="39" borderId="33" xfId="0" applyNumberFormat="1" applyFont="1" applyFill="1" applyBorder="1" applyAlignment="1">
      <alignment horizontal="center" vertical="center"/>
    </xf>
    <xf numFmtId="183" fontId="45" fillId="39" borderId="56" xfId="0" applyNumberFormat="1" applyFont="1" applyFill="1" applyBorder="1" applyAlignment="1">
      <alignment horizontal="center" vertical="center"/>
    </xf>
    <xf numFmtId="183" fontId="45" fillId="39" borderId="3" xfId="0" applyNumberFormat="1" applyFont="1" applyFill="1" applyBorder="1" applyAlignment="1">
      <alignment horizontal="center" vertical="center"/>
    </xf>
    <xf numFmtId="183" fontId="45" fillId="39" borderId="48" xfId="0" applyNumberFormat="1" applyFont="1" applyFill="1" applyBorder="1" applyAlignment="1">
      <alignment horizontal="center" vertical="center"/>
    </xf>
    <xf numFmtId="0" fontId="20" fillId="31" borderId="30" xfId="0" applyFont="1" applyFill="1" applyBorder="1" applyAlignment="1">
      <alignment horizontal="center" vertical="center" wrapText="1"/>
    </xf>
    <xf numFmtId="24" fontId="20" fillId="43" borderId="3" xfId="0" applyNumberFormat="1" applyFont="1" applyFill="1" applyBorder="1" applyAlignment="1">
      <alignment horizontal="center" vertical="center"/>
    </xf>
    <xf numFmtId="184" fontId="20" fillId="43" borderId="3" xfId="0" applyNumberFormat="1" applyFont="1" applyFill="1" applyBorder="1" applyAlignment="1">
      <alignment horizontal="center" vertical="center"/>
    </xf>
    <xf numFmtId="184" fontId="45" fillId="43" borderId="3" xfId="0" applyNumberFormat="1" applyFont="1" applyFill="1" applyBorder="1" applyAlignment="1">
      <alignment horizontal="center" vertical="center"/>
    </xf>
    <xf numFmtId="0" fontId="20" fillId="29" borderId="3" xfId="0" applyFont="1" applyFill="1" applyBorder="1" applyAlignment="1">
      <alignment horizontal="center" vertical="center" wrapText="1"/>
    </xf>
    <xf numFmtId="0" fontId="20" fillId="4" borderId="3" xfId="0" applyFont="1" applyFill="1" applyBorder="1" applyAlignment="1">
      <alignment horizontal="center" vertical="center" wrapText="1"/>
    </xf>
    <xf numFmtId="0" fontId="20" fillId="10" borderId="69" xfId="0" applyFont="1" applyFill="1" applyBorder="1" applyAlignment="1">
      <alignment horizontal="center" vertical="center"/>
    </xf>
    <xf numFmtId="176" fontId="45" fillId="10" borderId="33" xfId="0" applyNumberFormat="1" applyFont="1" applyFill="1" applyBorder="1" applyAlignment="1">
      <alignment horizontal="center" vertical="center"/>
    </xf>
    <xf numFmtId="176" fontId="45" fillId="39" borderId="48" xfId="0" applyNumberFormat="1" applyFont="1" applyFill="1" applyBorder="1" applyAlignment="1">
      <alignment horizontal="center" vertical="center"/>
    </xf>
    <xf numFmtId="180" fontId="20" fillId="2" borderId="3" xfId="0" applyNumberFormat="1" applyFont="1" applyFill="1" applyBorder="1" applyAlignment="1">
      <alignment horizontal="center" vertical="center"/>
    </xf>
    <xf numFmtId="0" fontId="45" fillId="43" borderId="30" xfId="0" applyFont="1" applyFill="1" applyBorder="1" applyAlignment="1">
      <alignment horizontal="center" vertical="center" shrinkToFit="1"/>
    </xf>
    <xf numFmtId="0" fontId="45" fillId="43" borderId="30" xfId="0" applyFont="1" applyFill="1" applyBorder="1" applyAlignment="1">
      <alignment horizontal="center" vertical="center"/>
    </xf>
    <xf numFmtId="0" fontId="45" fillId="43" borderId="48" xfId="0" applyFont="1" applyFill="1" applyBorder="1" applyAlignment="1">
      <alignment horizontal="center" vertical="center" shrinkToFit="1"/>
    </xf>
    <xf numFmtId="0" fontId="62" fillId="29" borderId="3" xfId="0" applyFont="1" applyFill="1" applyBorder="1" applyAlignment="1">
      <alignment horizontal="center" vertical="center"/>
    </xf>
    <xf numFmtId="0" fontId="20" fillId="39" borderId="1" xfId="0" applyFont="1" applyFill="1" applyBorder="1" applyAlignment="1">
      <alignment horizontal="center" vertical="center"/>
    </xf>
    <xf numFmtId="0" fontId="20" fillId="43" borderId="1" xfId="0" applyFont="1" applyFill="1" applyBorder="1" applyAlignment="1">
      <alignment horizontal="center" vertical="center"/>
    </xf>
    <xf numFmtId="0" fontId="20" fillId="42" borderId="66" xfId="0" applyFont="1" applyFill="1" applyBorder="1" applyAlignment="1">
      <alignment horizontal="center" vertical="center"/>
    </xf>
    <xf numFmtId="0" fontId="20" fillId="42" borderId="30" xfId="0" applyFont="1" applyFill="1" applyBorder="1" applyAlignment="1">
      <alignment horizontal="center" vertical="center"/>
    </xf>
    <xf numFmtId="0" fontId="20" fillId="42" borderId="69" xfId="0" applyFont="1" applyFill="1" applyBorder="1" applyAlignment="1">
      <alignment horizontal="center" vertical="center"/>
    </xf>
    <xf numFmtId="0" fontId="20" fillId="42" borderId="30" xfId="0" applyFont="1" applyFill="1" applyBorder="1" applyAlignment="1">
      <alignment horizontal="center" vertical="center" shrinkToFit="1"/>
    </xf>
    <xf numFmtId="0" fontId="23" fillId="42" borderId="30" xfId="0" applyFont="1" applyFill="1" applyBorder="1" applyAlignment="1">
      <alignment horizontal="center" vertical="center"/>
    </xf>
    <xf numFmtId="176" fontId="20" fillId="42" borderId="30" xfId="0" applyNumberFormat="1" applyFont="1" applyFill="1" applyBorder="1" applyAlignment="1">
      <alignment horizontal="center" vertical="center"/>
    </xf>
    <xf numFmtId="24" fontId="45" fillId="42" borderId="31" xfId="0" applyNumberFormat="1" applyFont="1" applyFill="1" applyBorder="1" applyAlignment="1">
      <alignment horizontal="center" vertical="center"/>
    </xf>
    <xf numFmtId="0" fontId="20" fillId="42" borderId="32" xfId="0" applyFont="1" applyFill="1" applyBorder="1" applyAlignment="1">
      <alignment horizontal="center" vertical="center"/>
    </xf>
    <xf numFmtId="0" fontId="20" fillId="42" borderId="3" xfId="0" applyFont="1" applyFill="1" applyBorder="1" applyAlignment="1">
      <alignment horizontal="center" vertical="center"/>
    </xf>
    <xf numFmtId="0" fontId="45" fillId="42" borderId="3" xfId="0" applyFont="1" applyFill="1" applyBorder="1" applyAlignment="1">
      <alignment horizontal="center" vertical="center"/>
    </xf>
    <xf numFmtId="0" fontId="23" fillId="42" borderId="3" xfId="0" applyFont="1" applyFill="1" applyBorder="1" applyAlignment="1">
      <alignment horizontal="center" vertical="center" shrinkToFit="1"/>
    </xf>
    <xf numFmtId="0" fontId="23" fillId="42" borderId="3" xfId="0" applyFont="1" applyFill="1" applyBorder="1" applyAlignment="1">
      <alignment horizontal="center" vertical="center"/>
    </xf>
    <xf numFmtId="176" fontId="23" fillId="42" borderId="3" xfId="0" applyNumberFormat="1" applyFont="1" applyFill="1" applyBorder="1" applyAlignment="1">
      <alignment horizontal="center" vertical="center"/>
    </xf>
    <xf numFmtId="176" fontId="20" fillId="42" borderId="3" xfId="0" applyNumberFormat="1" applyFont="1" applyFill="1" applyBorder="1" applyAlignment="1">
      <alignment horizontal="center" vertical="center"/>
    </xf>
    <xf numFmtId="24" fontId="45" fillId="42" borderId="3" xfId="0" applyNumberFormat="1" applyFont="1" applyFill="1" applyBorder="1" applyAlignment="1">
      <alignment horizontal="center" vertical="center"/>
    </xf>
    <xf numFmtId="24" fontId="45" fillId="42" borderId="33" xfId="0" applyNumberFormat="1" applyFont="1" applyFill="1" applyBorder="1" applyAlignment="1">
      <alignment horizontal="center" vertical="center"/>
    </xf>
    <xf numFmtId="0" fontId="20" fillId="42" borderId="3" xfId="0" quotePrefix="1" applyFont="1" applyFill="1" applyBorder="1" applyAlignment="1">
      <alignment horizontal="center" vertical="center" shrinkToFit="1"/>
    </xf>
    <xf numFmtId="0" fontId="20" fillId="42" borderId="47" xfId="0" applyFont="1" applyFill="1" applyBorder="1" applyAlignment="1">
      <alignment horizontal="center" vertical="center"/>
    </xf>
    <xf numFmtId="0" fontId="20" fillId="42" borderId="48" xfId="0" applyFont="1" applyFill="1" applyBorder="1" applyAlignment="1">
      <alignment horizontal="center" vertical="center"/>
    </xf>
    <xf numFmtId="0" fontId="20" fillId="42" borderId="48" xfId="0" applyFont="1" applyFill="1" applyBorder="1" applyAlignment="1">
      <alignment horizontal="center" vertical="center" shrinkToFit="1"/>
    </xf>
    <xf numFmtId="0" fontId="23" fillId="42" borderId="48" xfId="0" applyFont="1" applyFill="1" applyBorder="1" applyAlignment="1">
      <alignment horizontal="center" vertical="center"/>
    </xf>
    <xf numFmtId="0" fontId="45" fillId="42" borderId="48" xfId="0" applyFont="1" applyFill="1" applyBorder="1" applyAlignment="1">
      <alignment horizontal="center" vertical="center"/>
    </xf>
    <xf numFmtId="176" fontId="20" fillId="42" borderId="48" xfId="0" applyNumberFormat="1" applyFont="1" applyFill="1" applyBorder="1" applyAlignment="1">
      <alignment horizontal="center" vertical="center"/>
    </xf>
    <xf numFmtId="176" fontId="23" fillId="42" borderId="48" xfId="0" applyNumberFormat="1" applyFont="1" applyFill="1" applyBorder="1" applyAlignment="1">
      <alignment horizontal="center" vertical="center"/>
    </xf>
    <xf numFmtId="24" fontId="45" fillId="42" borderId="48" xfId="0" applyNumberFormat="1" applyFont="1" applyFill="1" applyBorder="1" applyAlignment="1">
      <alignment horizontal="center" vertical="center"/>
    </xf>
    <xf numFmtId="24" fontId="45" fillId="42" borderId="56" xfId="0" applyNumberFormat="1" applyFont="1" applyFill="1" applyBorder="1" applyAlignment="1">
      <alignment horizontal="center" vertical="center"/>
    </xf>
    <xf numFmtId="0" fontId="71" fillId="42" borderId="3" xfId="0" applyFont="1" applyFill="1" applyBorder="1">
      <alignment vertical="center"/>
    </xf>
    <xf numFmtId="180" fontId="20" fillId="10" borderId="66" xfId="0" applyNumberFormat="1" applyFont="1" applyFill="1" applyBorder="1" applyAlignment="1">
      <alignment horizontal="center" vertical="center"/>
    </xf>
    <xf numFmtId="180" fontId="20" fillId="10" borderId="30" xfId="0" applyNumberFormat="1" applyFont="1" applyFill="1" applyBorder="1" applyAlignment="1">
      <alignment horizontal="center" vertical="center"/>
    </xf>
    <xf numFmtId="180" fontId="20" fillId="10" borderId="69" xfId="0" applyNumberFormat="1" applyFont="1" applyFill="1" applyBorder="1" applyAlignment="1">
      <alignment horizontal="center" vertical="center"/>
    </xf>
    <xf numFmtId="180" fontId="20" fillId="10" borderId="30" xfId="0" applyNumberFormat="1" applyFont="1" applyFill="1" applyBorder="1" applyAlignment="1">
      <alignment horizontal="center" vertical="center" shrinkToFit="1"/>
    </xf>
    <xf numFmtId="180" fontId="20" fillId="10" borderId="30" xfId="0" applyNumberFormat="1" applyFont="1" applyFill="1" applyBorder="1">
      <alignment vertical="center"/>
    </xf>
    <xf numFmtId="180" fontId="23" fillId="10" borderId="30" xfId="0" applyNumberFormat="1" applyFont="1" applyFill="1" applyBorder="1" applyAlignment="1">
      <alignment horizontal="center" vertical="center"/>
    </xf>
    <xf numFmtId="180" fontId="45" fillId="10" borderId="30" xfId="0" applyNumberFormat="1" applyFont="1" applyFill="1" applyBorder="1" applyAlignment="1">
      <alignment horizontal="center" vertical="center"/>
    </xf>
    <xf numFmtId="180" fontId="45" fillId="10" borderId="31" xfId="0" applyNumberFormat="1" applyFont="1" applyFill="1" applyBorder="1" applyAlignment="1">
      <alignment horizontal="center" vertical="center"/>
    </xf>
    <xf numFmtId="180" fontId="20" fillId="10" borderId="32" xfId="0" applyNumberFormat="1" applyFont="1" applyFill="1" applyBorder="1" applyAlignment="1">
      <alignment horizontal="center" vertical="center"/>
    </xf>
    <xf numFmtId="180" fontId="20" fillId="10" borderId="3" xfId="0" applyNumberFormat="1" applyFont="1" applyFill="1" applyBorder="1" applyAlignment="1">
      <alignment horizontal="center" vertical="center"/>
    </xf>
    <xf numFmtId="180" fontId="20" fillId="38" borderId="3" xfId="0" applyNumberFormat="1" applyFont="1" applyFill="1" applyBorder="1" applyAlignment="1">
      <alignment horizontal="center" vertical="center" shrinkToFit="1"/>
    </xf>
    <xf numFmtId="180" fontId="20" fillId="10" borderId="3" xfId="0" applyNumberFormat="1" applyFont="1" applyFill="1" applyBorder="1" applyAlignment="1">
      <alignment horizontal="center" vertical="center" shrinkToFit="1"/>
    </xf>
    <xf numFmtId="180" fontId="23" fillId="10" borderId="3" xfId="0" applyNumberFormat="1" applyFont="1" applyFill="1" applyBorder="1" applyAlignment="1">
      <alignment horizontal="center" vertical="center"/>
    </xf>
    <xf numFmtId="180" fontId="20" fillId="10" borderId="3" xfId="0" quotePrefix="1" applyNumberFormat="1" applyFont="1" applyFill="1" applyBorder="1" applyAlignment="1">
      <alignment horizontal="center" vertical="center"/>
    </xf>
    <xf numFmtId="180" fontId="45" fillId="10" borderId="3" xfId="0" applyNumberFormat="1" applyFont="1" applyFill="1" applyBorder="1" applyAlignment="1">
      <alignment horizontal="center" vertical="center"/>
    </xf>
    <xf numFmtId="180" fontId="45" fillId="10" borderId="33" xfId="0" applyNumberFormat="1" applyFont="1" applyFill="1" applyBorder="1" applyAlignment="1">
      <alignment horizontal="center" vertical="center"/>
    </xf>
    <xf numFmtId="180" fontId="20" fillId="4" borderId="3" xfId="0" applyNumberFormat="1" applyFont="1" applyFill="1" applyBorder="1" applyAlignment="1">
      <alignment horizontal="center" vertical="center"/>
    </xf>
    <xf numFmtId="180" fontId="20" fillId="10" borderId="47" xfId="0" applyNumberFormat="1" applyFont="1" applyFill="1" applyBorder="1" applyAlignment="1">
      <alignment horizontal="center" vertical="center"/>
    </xf>
    <xf numFmtId="180" fontId="20" fillId="10" borderId="48" xfId="0" applyNumberFormat="1" applyFont="1" applyFill="1" applyBorder="1" applyAlignment="1">
      <alignment horizontal="center" vertical="center"/>
    </xf>
    <xf numFmtId="180" fontId="20" fillId="4" borderId="48" xfId="0" applyNumberFormat="1" applyFont="1" applyFill="1" applyBorder="1" applyAlignment="1">
      <alignment horizontal="center" vertical="center"/>
    </xf>
    <xf numFmtId="180" fontId="20" fillId="10" borderId="48" xfId="0" applyNumberFormat="1" applyFont="1" applyFill="1" applyBorder="1" applyAlignment="1">
      <alignment horizontal="center" vertical="center" shrinkToFit="1"/>
    </xf>
    <xf numFmtId="180" fontId="20" fillId="10" borderId="48" xfId="0" applyNumberFormat="1" applyFont="1" applyFill="1" applyBorder="1">
      <alignment vertical="center"/>
    </xf>
    <xf numFmtId="180" fontId="23" fillId="10" borderId="48" xfId="0" applyNumberFormat="1" applyFont="1" applyFill="1" applyBorder="1" applyAlignment="1">
      <alignment horizontal="center" vertical="center"/>
    </xf>
    <xf numFmtId="180" fontId="20" fillId="10" borderId="48" xfId="0" quotePrefix="1" applyNumberFormat="1" applyFont="1" applyFill="1" applyBorder="1" applyAlignment="1">
      <alignment horizontal="center" vertical="center"/>
    </xf>
    <xf numFmtId="180" fontId="45" fillId="10" borderId="48" xfId="0" applyNumberFormat="1" applyFont="1" applyFill="1" applyBorder="1" applyAlignment="1">
      <alignment horizontal="center" vertical="center"/>
    </xf>
    <xf numFmtId="180" fontId="45" fillId="10" borderId="56" xfId="0" applyNumberFormat="1" applyFont="1" applyFill="1" applyBorder="1" applyAlignment="1">
      <alignment horizontal="center" vertical="center"/>
    </xf>
    <xf numFmtId="180" fontId="23" fillId="2" borderId="3" xfId="0" applyNumberFormat="1" applyFont="1" applyFill="1" applyBorder="1" applyAlignment="1">
      <alignment horizontal="center" vertical="center"/>
    </xf>
    <xf numFmtId="24" fontId="45" fillId="2" borderId="3" xfId="0" quotePrefix="1" applyNumberFormat="1" applyFont="1" applyFill="1" applyBorder="1" applyAlignment="1">
      <alignment horizontal="center" vertical="center"/>
    </xf>
    <xf numFmtId="24" fontId="45" fillId="17" borderId="3" xfId="0" quotePrefix="1" applyNumberFormat="1" applyFont="1" applyFill="1" applyBorder="1" applyAlignment="1">
      <alignment horizontal="center" vertical="center"/>
    </xf>
    <xf numFmtId="24" fontId="45" fillId="17" borderId="31" xfId="0" quotePrefix="1" applyNumberFormat="1" applyFont="1" applyFill="1" applyBorder="1" applyAlignment="1">
      <alignment horizontal="center" vertical="center"/>
    </xf>
    <xf numFmtId="176" fontId="23" fillId="10" borderId="30" xfId="0" quotePrefix="1" applyNumberFormat="1" applyFont="1" applyFill="1" applyBorder="1" applyAlignment="1">
      <alignment horizontal="center" vertical="center"/>
    </xf>
    <xf numFmtId="26" fontId="45" fillId="39" borderId="30" xfId="0" applyNumberFormat="1" applyFont="1" applyFill="1" applyBorder="1" applyAlignment="1">
      <alignment horizontal="center" vertical="center"/>
    </xf>
    <xf numFmtId="26" fontId="45" fillId="39" borderId="3" xfId="0" applyNumberFormat="1" applyFont="1" applyFill="1" applyBorder="1" applyAlignment="1">
      <alignment horizontal="center" vertical="center"/>
    </xf>
    <xf numFmtId="26" fontId="45" fillId="39" borderId="33" xfId="0" applyNumberFormat="1" applyFont="1" applyFill="1" applyBorder="1" applyAlignment="1">
      <alignment horizontal="center" vertical="center"/>
    </xf>
    <xf numFmtId="26" fontId="45" fillId="39" borderId="48" xfId="0" applyNumberFormat="1" applyFont="1" applyFill="1" applyBorder="1" applyAlignment="1">
      <alignment horizontal="center" vertical="center"/>
    </xf>
    <xf numFmtId="26" fontId="45" fillId="39" borderId="56" xfId="0" applyNumberFormat="1" applyFont="1" applyFill="1" applyBorder="1" applyAlignment="1">
      <alignment horizontal="center" vertical="center"/>
    </xf>
    <xf numFmtId="176" fontId="20" fillId="29" borderId="3" xfId="0" quotePrefix="1" applyNumberFormat="1" applyFont="1" applyFill="1" applyBorder="1" applyAlignment="1">
      <alignment horizontal="left" vertical="center"/>
    </xf>
    <xf numFmtId="176" fontId="45" fillId="43" borderId="48" xfId="0" applyNumberFormat="1" applyFont="1" applyFill="1" applyBorder="1" applyAlignment="1">
      <alignment horizontal="center" vertical="center"/>
    </xf>
    <xf numFmtId="24" fontId="76" fillId="42" borderId="30" xfId="0" applyNumberFormat="1" applyFont="1" applyFill="1" applyBorder="1" applyAlignment="1">
      <alignment horizontal="center" vertical="center"/>
    </xf>
    <xf numFmtId="177" fontId="23" fillId="41" borderId="3" xfId="0" applyNumberFormat="1" applyFont="1" applyFill="1" applyBorder="1" applyAlignment="1">
      <alignment horizontal="center" vertical="center" shrinkToFit="1"/>
    </xf>
    <xf numFmtId="24" fontId="76" fillId="29" borderId="31" xfId="0" applyNumberFormat="1" applyFont="1" applyFill="1" applyBorder="1" applyAlignment="1">
      <alignment horizontal="center" vertical="center"/>
    </xf>
    <xf numFmtId="0" fontId="20" fillId="41" borderId="3" xfId="0" quotePrefix="1" applyFont="1" applyFill="1" applyBorder="1" applyAlignment="1">
      <alignment horizontal="center" vertical="center" shrinkToFit="1"/>
    </xf>
    <xf numFmtId="0" fontId="55" fillId="30" borderId="60" xfId="6" applyFont="1" applyFill="1" applyBorder="1" applyAlignment="1">
      <alignment horizontal="center" vertical="center"/>
    </xf>
    <xf numFmtId="0" fontId="55" fillId="30" borderId="0" xfId="6" applyFont="1" applyFill="1" applyAlignment="1">
      <alignment horizontal="center" vertical="center"/>
    </xf>
    <xf numFmtId="0" fontId="55" fillId="30" borderId="61" xfId="6" applyFont="1" applyFill="1" applyBorder="1" applyAlignment="1">
      <alignment horizontal="center" vertical="center"/>
    </xf>
    <xf numFmtId="0" fontId="55" fillId="30" borderId="43" xfId="6" applyFont="1" applyFill="1" applyBorder="1" applyAlignment="1">
      <alignment horizontal="center" vertical="center"/>
    </xf>
    <xf numFmtId="0" fontId="55" fillId="30" borderId="57" xfId="6" applyFont="1" applyFill="1" applyBorder="1" applyAlignment="1">
      <alignment horizontal="center" vertical="center"/>
    </xf>
    <xf numFmtId="0" fontId="55" fillId="30" borderId="44" xfId="6" applyFont="1" applyFill="1" applyBorder="1" applyAlignment="1">
      <alignment horizontal="center" vertical="center"/>
    </xf>
    <xf numFmtId="24" fontId="76" fillId="41" borderId="31" xfId="0" applyNumberFormat="1" applyFont="1" applyFill="1" applyBorder="1" applyAlignment="1">
      <alignment horizontal="center" vertical="center"/>
    </xf>
    <xf numFmtId="185" fontId="76" fillId="20" borderId="30" xfId="0" applyNumberFormat="1" applyFont="1" applyFill="1" applyBorder="1" applyAlignment="1">
      <alignment horizontal="center" vertical="center"/>
    </xf>
    <xf numFmtId="0" fontId="55" fillId="30" borderId="7" xfId="6" applyFont="1" applyFill="1" applyBorder="1" applyAlignment="1">
      <alignment horizontal="left" vertical="center"/>
    </xf>
    <xf numFmtId="0" fontId="55" fillId="30" borderId="58" xfId="6" applyFont="1" applyFill="1" applyBorder="1" applyAlignment="1">
      <alignment horizontal="left" vertical="center"/>
    </xf>
    <xf numFmtId="0" fontId="55" fillId="30" borderId="8" xfId="6" applyFont="1" applyFill="1" applyBorder="1" applyAlignment="1">
      <alignment horizontal="left" vertical="center"/>
    </xf>
    <xf numFmtId="0" fontId="20" fillId="6" borderId="66" xfId="0" applyFont="1" applyFill="1" applyBorder="1" applyAlignment="1">
      <alignment horizontal="center" vertical="center"/>
    </xf>
    <xf numFmtId="0" fontId="20" fillId="6" borderId="30" xfId="0" applyFont="1" applyFill="1" applyBorder="1" applyAlignment="1">
      <alignment horizontal="center" vertical="center"/>
    </xf>
    <xf numFmtId="0" fontId="20" fillId="6" borderId="32" xfId="0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horizontal="center" vertical="center"/>
    </xf>
    <xf numFmtId="0" fontId="20" fillId="6" borderId="47" xfId="0" applyFont="1" applyFill="1" applyBorder="1" applyAlignment="1">
      <alignment horizontal="center" vertical="center"/>
    </xf>
    <xf numFmtId="0" fontId="20" fillId="6" borderId="48" xfId="0" applyFont="1" applyFill="1" applyBorder="1" applyAlignment="1">
      <alignment horizontal="center" vertical="center"/>
    </xf>
    <xf numFmtId="0" fontId="20" fillId="6" borderId="30" xfId="0" quotePrefix="1" applyFont="1" applyFill="1" applyBorder="1" applyAlignment="1">
      <alignment horizontal="center" vertical="center"/>
    </xf>
    <xf numFmtId="0" fontId="20" fillId="6" borderId="30" xfId="0" applyFont="1" applyFill="1" applyBorder="1" applyAlignment="1">
      <alignment horizontal="center" vertical="center" shrinkToFit="1"/>
    </xf>
    <xf numFmtId="0" fontId="23" fillId="6" borderId="3" xfId="0" applyFont="1" applyFill="1" applyBorder="1" applyAlignment="1">
      <alignment horizontal="center" vertical="center" shrinkToFit="1"/>
    </xf>
    <xf numFmtId="0" fontId="20" fillId="6" borderId="3" xfId="0" applyFont="1" applyFill="1" applyBorder="1" applyAlignment="1">
      <alignment horizontal="center" vertical="center" shrinkToFit="1"/>
    </xf>
    <xf numFmtId="0" fontId="20" fillId="6" borderId="48" xfId="0" applyFont="1" applyFill="1" applyBorder="1" applyAlignment="1">
      <alignment horizontal="center" vertical="center" shrinkToFit="1"/>
    </xf>
    <xf numFmtId="0" fontId="23" fillId="6" borderId="30" xfId="0" applyFont="1" applyFill="1" applyBorder="1" applyAlignment="1">
      <alignment horizontal="center" vertical="center"/>
    </xf>
    <xf numFmtId="176" fontId="20" fillId="6" borderId="30" xfId="0" applyNumberFormat="1" applyFont="1" applyFill="1" applyBorder="1" applyAlignment="1">
      <alignment horizontal="center" vertical="center"/>
    </xf>
    <xf numFmtId="24" fontId="45" fillId="6" borderId="30" xfId="0" applyNumberFormat="1" applyFont="1" applyFill="1" applyBorder="1" applyAlignment="1">
      <alignment horizontal="center" vertical="center"/>
    </xf>
    <xf numFmtId="24" fontId="45" fillId="6" borderId="31" xfId="0" applyNumberFormat="1" applyFont="1" applyFill="1" applyBorder="1" applyAlignment="1">
      <alignment horizontal="center" vertical="center"/>
    </xf>
    <xf numFmtId="0" fontId="23" fillId="6" borderId="3" xfId="0" applyFont="1" applyFill="1" applyBorder="1" applyAlignment="1">
      <alignment horizontal="center" vertical="center"/>
    </xf>
    <xf numFmtId="176" fontId="20" fillId="6" borderId="3" xfId="0" applyNumberFormat="1" applyFont="1" applyFill="1" applyBorder="1" applyAlignment="1">
      <alignment horizontal="center" vertical="center"/>
    </xf>
    <xf numFmtId="24" fontId="45" fillId="6" borderId="3" xfId="0" applyNumberFormat="1" applyFont="1" applyFill="1" applyBorder="1" applyAlignment="1">
      <alignment horizontal="center" vertical="center"/>
    </xf>
    <xf numFmtId="24" fontId="45" fillId="6" borderId="33" xfId="0" applyNumberFormat="1" applyFont="1" applyFill="1" applyBorder="1" applyAlignment="1">
      <alignment horizontal="center" vertical="center"/>
    </xf>
    <xf numFmtId="176" fontId="23" fillId="6" borderId="3" xfId="0" applyNumberFormat="1" applyFont="1" applyFill="1" applyBorder="1" applyAlignment="1">
      <alignment horizontal="center" vertical="center"/>
    </xf>
    <xf numFmtId="0" fontId="45" fillId="6" borderId="3" xfId="0" applyFont="1" applyFill="1" applyBorder="1" applyAlignment="1">
      <alignment horizontal="center" vertical="center"/>
    </xf>
    <xf numFmtId="0" fontId="23" fillId="6" borderId="48" xfId="0" applyFont="1" applyFill="1" applyBorder="1" applyAlignment="1">
      <alignment horizontal="center" vertical="center"/>
    </xf>
    <xf numFmtId="0" fontId="45" fillId="6" borderId="48" xfId="0" applyFont="1" applyFill="1" applyBorder="1" applyAlignment="1">
      <alignment horizontal="center" vertical="center"/>
    </xf>
    <xf numFmtId="176" fontId="20" fillId="6" borderId="48" xfId="0" applyNumberFormat="1" applyFont="1" applyFill="1" applyBorder="1" applyAlignment="1">
      <alignment horizontal="center" vertical="center"/>
    </xf>
    <xf numFmtId="176" fontId="23" fillId="6" borderId="48" xfId="0" applyNumberFormat="1" applyFont="1" applyFill="1" applyBorder="1" applyAlignment="1">
      <alignment horizontal="center" vertical="center"/>
    </xf>
    <xf numFmtId="24" fontId="45" fillId="6" borderId="48" xfId="0" applyNumberFormat="1" applyFont="1" applyFill="1" applyBorder="1" applyAlignment="1">
      <alignment horizontal="center" vertical="center"/>
    </xf>
    <xf numFmtId="24" fontId="45" fillId="6" borderId="56" xfId="0" applyNumberFormat="1" applyFont="1" applyFill="1" applyBorder="1" applyAlignment="1">
      <alignment horizontal="center" vertical="center"/>
    </xf>
    <xf numFmtId="0" fontId="62" fillId="38" borderId="3" xfId="0" applyFont="1" applyFill="1" applyBorder="1" applyAlignment="1">
      <alignment horizontal="center" vertical="center" shrinkToFit="1"/>
    </xf>
    <xf numFmtId="0" fontId="53" fillId="44" borderId="3" xfId="10" applyFont="1" applyFill="1" applyBorder="1" applyAlignment="1">
      <alignment horizontal="left" vertical="center" indent="1"/>
    </xf>
    <xf numFmtId="0" fontId="54" fillId="0" borderId="0" xfId="10" applyFont="1" applyAlignment="1">
      <alignment horizontal="left" vertical="center" indent="1"/>
    </xf>
    <xf numFmtId="0" fontId="78" fillId="2" borderId="60" xfId="10" applyFont="1" applyFill="1" applyBorder="1">
      <alignment vertical="center"/>
    </xf>
    <xf numFmtId="0" fontId="78" fillId="2" borderId="0" xfId="10" applyFont="1" applyFill="1">
      <alignment vertical="center"/>
    </xf>
    <xf numFmtId="0" fontId="78" fillId="2" borderId="61" xfId="10" applyFont="1" applyFill="1" applyBorder="1">
      <alignment vertical="center"/>
    </xf>
    <xf numFmtId="0" fontId="78" fillId="2" borderId="7" xfId="10" applyFont="1" applyFill="1" applyBorder="1" applyAlignment="1">
      <alignment horizontal="left" vertical="center" indent="1"/>
    </xf>
    <xf numFmtId="0" fontId="78" fillId="2" borderId="7" xfId="10" quotePrefix="1" applyFont="1" applyFill="1" applyBorder="1" applyAlignment="1">
      <alignment horizontal="left" vertical="center" indent="1"/>
    </xf>
    <xf numFmtId="0" fontId="78" fillId="2" borderId="7" xfId="10" quotePrefix="1" applyFont="1" applyFill="1" applyBorder="1" applyAlignment="1">
      <alignment horizontal="center" vertical="center"/>
    </xf>
    <xf numFmtId="0" fontId="78" fillId="2" borderId="7" xfId="10" quotePrefix="1" applyFont="1" applyFill="1" applyBorder="1" applyAlignment="1">
      <alignment horizontal="left" vertical="center" wrapText="1" indent="1"/>
    </xf>
    <xf numFmtId="0" fontId="78" fillId="4" borderId="7" xfId="10" applyFont="1" applyFill="1" applyBorder="1" applyAlignment="1">
      <alignment horizontal="left" vertical="center" indent="1"/>
    </xf>
    <xf numFmtId="0" fontId="78" fillId="4" borderId="7" xfId="10" quotePrefix="1" applyFont="1" applyFill="1" applyBorder="1" applyAlignment="1">
      <alignment horizontal="left" vertical="center" indent="1"/>
    </xf>
    <xf numFmtId="0" fontId="78" fillId="2" borderId="62" xfId="10" applyFont="1" applyFill="1" applyBorder="1" applyAlignment="1">
      <alignment horizontal="left" vertical="center" indent="1"/>
    </xf>
    <xf numFmtId="0" fontId="78" fillId="2" borderId="7" xfId="10" applyFont="1" applyFill="1" applyBorder="1" applyAlignment="1">
      <alignment horizontal="center" vertical="center"/>
    </xf>
    <xf numFmtId="0" fontId="80" fillId="2" borderId="7" xfId="10" applyFont="1" applyFill="1" applyBorder="1" applyAlignment="1">
      <alignment horizontal="left" vertical="center" indent="1"/>
    </xf>
    <xf numFmtId="0" fontId="52" fillId="2" borderId="7" xfId="5" applyFill="1" applyBorder="1" applyAlignment="1">
      <alignment horizontal="left" vertical="center" indent="1"/>
    </xf>
    <xf numFmtId="0" fontId="78" fillId="2" borderId="7" xfId="10" applyFont="1" applyFill="1" applyBorder="1" applyAlignment="1">
      <alignment horizontal="left" vertical="center" wrapText="1" indent="1"/>
    </xf>
    <xf numFmtId="0" fontId="78" fillId="2" borderId="3" xfId="10" applyFont="1" applyFill="1" applyBorder="1" applyAlignment="1">
      <alignment horizontal="left" vertical="center" indent="1"/>
    </xf>
    <xf numFmtId="0" fontId="52" fillId="2" borderId="3" xfId="5" applyFill="1" applyBorder="1" applyAlignment="1">
      <alignment horizontal="left" vertical="center" indent="1"/>
    </xf>
    <xf numFmtId="0" fontId="78" fillId="2" borderId="3" xfId="10" quotePrefix="1" applyFont="1" applyFill="1" applyBorder="1" applyAlignment="1">
      <alignment horizontal="left" vertical="center" indent="1"/>
    </xf>
    <xf numFmtId="0" fontId="82" fillId="18" borderId="3" xfId="10" applyFont="1" applyFill="1" applyBorder="1" applyAlignment="1">
      <alignment horizontal="center" vertical="center"/>
    </xf>
    <xf numFmtId="0" fontId="82" fillId="18" borderId="3" xfId="10" applyFont="1" applyFill="1" applyBorder="1" applyAlignment="1">
      <alignment horizontal="left" vertical="center"/>
    </xf>
    <xf numFmtId="0" fontId="82" fillId="18" borderId="3" xfId="10" applyFont="1" applyFill="1" applyBorder="1">
      <alignment vertical="center"/>
    </xf>
    <xf numFmtId="0" fontId="82" fillId="18" borderId="62" xfId="10" applyFont="1" applyFill="1" applyBorder="1" applyAlignment="1">
      <alignment horizontal="left" vertical="center"/>
    </xf>
    <xf numFmtId="0" fontId="66" fillId="18" borderId="3" xfId="10" applyFont="1" applyFill="1" applyBorder="1" applyAlignment="1">
      <alignment horizontal="center" vertical="center"/>
    </xf>
    <xf numFmtId="0" fontId="82" fillId="18" borderId="62" xfId="10" applyFont="1" applyFill="1" applyBorder="1">
      <alignment vertical="center"/>
    </xf>
    <xf numFmtId="0" fontId="83" fillId="18" borderId="3" xfId="10" applyFont="1" applyFill="1" applyBorder="1" applyAlignment="1">
      <alignment horizontal="left" vertical="center"/>
    </xf>
    <xf numFmtId="0" fontId="66" fillId="18" borderId="3" xfId="10" applyFont="1" applyFill="1" applyBorder="1" applyAlignment="1">
      <alignment horizontal="left" vertical="center"/>
    </xf>
    <xf numFmtId="0" fontId="82" fillId="18" borderId="4" xfId="10" applyFont="1" applyFill="1" applyBorder="1" applyAlignment="1">
      <alignment horizontal="center" vertical="center"/>
    </xf>
    <xf numFmtId="0" fontId="66" fillId="18" borderId="7" xfId="10" applyFont="1" applyFill="1" applyBorder="1" applyAlignment="1">
      <alignment horizontal="left" vertical="center"/>
    </xf>
    <xf numFmtId="0" fontId="82" fillId="18" borderId="58" xfId="10" applyFont="1" applyFill="1" applyBorder="1" applyAlignment="1">
      <alignment horizontal="left" vertical="center"/>
    </xf>
    <xf numFmtId="0" fontId="66" fillId="18" borderId="58" xfId="10" applyFont="1" applyFill="1" applyBorder="1" applyAlignment="1">
      <alignment horizontal="left" vertical="center"/>
    </xf>
    <xf numFmtId="0" fontId="66" fillId="18" borderId="8" xfId="10" applyFont="1" applyFill="1" applyBorder="1" applyAlignment="1">
      <alignment horizontal="left" vertical="center"/>
    </xf>
    <xf numFmtId="0" fontId="82" fillId="18" borderId="62" xfId="10" applyFont="1" applyFill="1" applyBorder="1" applyAlignment="1">
      <alignment horizontal="center" vertical="center"/>
    </xf>
    <xf numFmtId="0" fontId="82" fillId="18" borderId="7" xfId="10" applyFont="1" applyFill="1" applyBorder="1" applyAlignment="1">
      <alignment horizontal="left" vertical="center"/>
    </xf>
    <xf numFmtId="0" fontId="82" fillId="18" borderId="60" xfId="10" applyFont="1" applyFill="1" applyBorder="1" applyAlignment="1">
      <alignment horizontal="center" vertical="center"/>
    </xf>
    <xf numFmtId="0" fontId="82" fillId="18" borderId="60" xfId="10" applyFont="1" applyFill="1" applyBorder="1" applyAlignment="1">
      <alignment horizontal="left" vertical="center"/>
    </xf>
    <xf numFmtId="0" fontId="82" fillId="18" borderId="0" xfId="10" applyFont="1" applyFill="1" applyAlignment="1">
      <alignment horizontal="left" vertical="center"/>
    </xf>
    <xf numFmtId="0" fontId="82" fillId="18" borderId="63" xfId="10" applyFont="1" applyFill="1" applyBorder="1" applyAlignment="1">
      <alignment horizontal="left" vertical="center"/>
    </xf>
    <xf numFmtId="0" fontId="82" fillId="18" borderId="64" xfId="10" applyFont="1" applyFill="1" applyBorder="1" applyAlignment="1">
      <alignment horizontal="left" vertical="center"/>
    </xf>
    <xf numFmtId="0" fontId="82" fillId="18" borderId="10" xfId="10" applyFont="1" applyFill="1" applyBorder="1" applyAlignment="1">
      <alignment horizontal="center" vertical="center"/>
    </xf>
    <xf numFmtId="0" fontId="82" fillId="18" borderId="30" xfId="10" applyFont="1" applyFill="1" applyBorder="1" applyAlignment="1">
      <alignment horizontal="center" vertical="center"/>
    </xf>
    <xf numFmtId="0" fontId="82" fillId="18" borderId="30" xfId="10" applyFont="1" applyFill="1" applyBorder="1">
      <alignment vertical="center"/>
    </xf>
    <xf numFmtId="0" fontId="82" fillId="18" borderId="63" xfId="10" applyFont="1" applyFill="1" applyBorder="1" applyAlignment="1">
      <alignment horizontal="center" vertical="center"/>
    </xf>
    <xf numFmtId="0" fontId="82" fillId="18" borderId="8" xfId="10" applyFont="1" applyFill="1" applyBorder="1" applyAlignment="1">
      <alignment horizontal="center" vertical="center"/>
    </xf>
    <xf numFmtId="0" fontId="82" fillId="18" borderId="0" xfId="10" applyFont="1" applyFill="1" applyAlignment="1">
      <alignment horizontal="center" vertical="center"/>
    </xf>
    <xf numFmtId="0" fontId="82" fillId="18" borderId="6" xfId="10" applyFont="1" applyFill="1" applyBorder="1" applyAlignment="1">
      <alignment horizontal="center" vertical="center"/>
    </xf>
    <xf numFmtId="0" fontId="83" fillId="18" borderId="43" xfId="10" applyFont="1" applyFill="1" applyBorder="1" applyAlignment="1">
      <alignment horizontal="left" vertical="center"/>
    </xf>
    <xf numFmtId="0" fontId="83" fillId="18" borderId="57" xfId="10" applyFont="1" applyFill="1" applyBorder="1" applyAlignment="1">
      <alignment horizontal="left" vertical="center"/>
    </xf>
    <xf numFmtId="0" fontId="83" fillId="18" borderId="45" xfId="10" applyFont="1" applyFill="1" applyBorder="1" applyAlignment="1">
      <alignment horizontal="left" vertical="center"/>
    </xf>
    <xf numFmtId="0" fontId="82" fillId="18" borderId="64" xfId="10" applyFont="1" applyFill="1" applyBorder="1" applyAlignment="1">
      <alignment horizontal="center" vertical="center"/>
    </xf>
    <xf numFmtId="0" fontId="83" fillId="18" borderId="7" xfId="10" applyFont="1" applyFill="1" applyBorder="1" applyAlignment="1">
      <alignment horizontal="left" vertical="center"/>
    </xf>
    <xf numFmtId="0" fontId="83" fillId="18" borderId="58" xfId="10" applyFont="1" applyFill="1" applyBorder="1" applyAlignment="1">
      <alignment horizontal="left" vertical="center"/>
    </xf>
    <xf numFmtId="0" fontId="83" fillId="18" borderId="46" xfId="10" applyFont="1" applyFill="1" applyBorder="1" applyAlignment="1">
      <alignment horizontal="left" vertical="center"/>
    </xf>
    <xf numFmtId="0" fontId="82" fillId="18" borderId="64" xfId="10" applyFont="1" applyFill="1" applyBorder="1" applyAlignment="1">
      <alignment horizontal="center" vertical="center" wrapText="1"/>
    </xf>
    <xf numFmtId="0" fontId="83" fillId="18" borderId="7" xfId="10" applyFont="1" applyFill="1" applyBorder="1">
      <alignment vertical="center"/>
    </xf>
    <xf numFmtId="0" fontId="83" fillId="18" borderId="58" xfId="10" applyFont="1" applyFill="1" applyBorder="1">
      <alignment vertical="center"/>
    </xf>
    <xf numFmtId="0" fontId="83" fillId="18" borderId="46" xfId="10" applyFont="1" applyFill="1" applyBorder="1">
      <alignment vertical="center"/>
    </xf>
    <xf numFmtId="0" fontId="83" fillId="18" borderId="3" xfId="10" applyFont="1" applyFill="1" applyBorder="1">
      <alignment vertical="center"/>
    </xf>
    <xf numFmtId="0" fontId="66" fillId="18" borderId="7" xfId="10" applyFont="1" applyFill="1" applyBorder="1">
      <alignment vertical="center"/>
    </xf>
    <xf numFmtId="0" fontId="82" fillId="18" borderId="7" xfId="10" applyFont="1" applyFill="1" applyBorder="1" applyAlignment="1">
      <alignment horizontal="center" vertical="center"/>
    </xf>
    <xf numFmtId="0" fontId="82" fillId="18" borderId="48" xfId="10" applyFont="1" applyFill="1" applyBorder="1" applyAlignment="1">
      <alignment horizontal="center" vertical="center"/>
    </xf>
    <xf numFmtId="0" fontId="82" fillId="18" borderId="48" xfId="10" applyFont="1" applyFill="1" applyBorder="1">
      <alignment vertical="center"/>
    </xf>
    <xf numFmtId="0" fontId="82" fillId="18" borderId="6" xfId="10" applyFont="1" applyFill="1" applyBorder="1">
      <alignment vertical="center"/>
    </xf>
    <xf numFmtId="0" fontId="82" fillId="18" borderId="8" xfId="10" applyFont="1" applyFill="1" applyBorder="1" applyAlignment="1">
      <alignment horizontal="left" vertical="center"/>
    </xf>
    <xf numFmtId="0" fontId="66" fillId="18" borderId="3" xfId="10" applyFont="1" applyFill="1" applyBorder="1">
      <alignment vertical="center"/>
    </xf>
    <xf numFmtId="9" fontId="82" fillId="18" borderId="7" xfId="10" applyNumberFormat="1" applyFont="1" applyFill="1" applyBorder="1" applyAlignment="1">
      <alignment horizontal="center" vertical="center"/>
    </xf>
    <xf numFmtId="0" fontId="82" fillId="4" borderId="3" xfId="10" applyFont="1" applyFill="1" applyBorder="1" applyAlignment="1">
      <alignment horizontal="center" vertical="center"/>
    </xf>
    <xf numFmtId="0" fontId="82" fillId="4" borderId="3" xfId="10" applyFont="1" applyFill="1" applyBorder="1">
      <alignment vertical="center"/>
    </xf>
    <xf numFmtId="0" fontId="52" fillId="18" borderId="3" xfId="5" applyFill="1" applyBorder="1" applyAlignment="1">
      <alignment horizontal="left" vertical="center"/>
    </xf>
    <xf numFmtId="0" fontId="82" fillId="18" borderId="4" xfId="10" applyFont="1" applyFill="1" applyBorder="1" applyAlignment="1">
      <alignment horizontal="left" vertical="center"/>
    </xf>
    <xf numFmtId="0" fontId="82" fillId="18" borderId="30" xfId="10" applyFont="1" applyFill="1" applyBorder="1" applyAlignment="1">
      <alignment horizontal="left" vertical="center"/>
    </xf>
    <xf numFmtId="0" fontId="82" fillId="18" borderId="48" xfId="10" applyFont="1" applyFill="1" applyBorder="1" applyAlignment="1">
      <alignment horizontal="left" vertical="center"/>
    </xf>
    <xf numFmtId="0" fontId="82" fillId="18" borderId="6" xfId="10" applyFont="1" applyFill="1" applyBorder="1" applyAlignment="1">
      <alignment horizontal="left" vertical="center"/>
    </xf>
    <xf numFmtId="0" fontId="84" fillId="18" borderId="58" xfId="10" applyFont="1" applyFill="1" applyBorder="1" applyAlignment="1">
      <alignment horizontal="left" vertical="center"/>
    </xf>
    <xf numFmtId="0" fontId="84" fillId="18" borderId="8" xfId="10" applyFont="1" applyFill="1" applyBorder="1" applyAlignment="1">
      <alignment horizontal="left" vertical="center"/>
    </xf>
    <xf numFmtId="0" fontId="85" fillId="18" borderId="3" xfId="10" applyFont="1" applyFill="1" applyBorder="1" applyAlignment="1">
      <alignment horizontal="center" vertical="center"/>
    </xf>
    <xf numFmtId="0" fontId="82" fillId="0" borderId="0" xfId="10" applyFont="1" applyAlignment="1">
      <alignment horizontal="left" vertical="center" indent="1"/>
    </xf>
    <xf numFmtId="0" fontId="66" fillId="18" borderId="3" xfId="11" applyFont="1" applyFill="1" applyBorder="1">
      <alignment vertical="center"/>
    </xf>
    <xf numFmtId="0" fontId="66" fillId="18" borderId="3" xfId="11" applyFont="1" applyFill="1" applyBorder="1" applyAlignment="1">
      <alignment horizontal="center" vertical="center"/>
    </xf>
    <xf numFmtId="0" fontId="66" fillId="18" borderId="3" xfId="11" applyFont="1" applyFill="1" applyBorder="1" applyAlignment="1">
      <alignment horizontal="left" vertical="center"/>
    </xf>
    <xf numFmtId="0" fontId="66" fillId="18" borderId="4" xfId="11" applyFont="1" applyFill="1" applyBorder="1" applyAlignment="1">
      <alignment horizontal="left" vertical="center"/>
    </xf>
    <xf numFmtId="0" fontId="66" fillId="18" borderId="31" xfId="11" applyFont="1" applyFill="1" applyBorder="1" applyAlignment="1">
      <alignment horizontal="left" vertical="center"/>
    </xf>
    <xf numFmtId="0" fontId="66" fillId="18" borderId="33" xfId="11" applyFont="1" applyFill="1" applyBorder="1" applyAlignment="1">
      <alignment horizontal="left" vertical="center"/>
    </xf>
    <xf numFmtId="0" fontId="66" fillId="18" borderId="56" xfId="11" applyFont="1" applyFill="1" applyBorder="1" applyAlignment="1">
      <alignment horizontal="left" vertical="center"/>
    </xf>
    <xf numFmtId="0" fontId="66" fillId="18" borderId="6" xfId="11" applyFont="1" applyFill="1" applyBorder="1" applyAlignment="1">
      <alignment horizontal="left" vertical="center"/>
    </xf>
    <xf numFmtId="0" fontId="15" fillId="18" borderId="0" xfId="11" applyFill="1">
      <alignment vertical="center"/>
    </xf>
    <xf numFmtId="0" fontId="83" fillId="18" borderId="3" xfId="11" applyFont="1" applyFill="1" applyBorder="1" applyAlignment="1">
      <alignment horizontal="left" vertical="center"/>
    </xf>
    <xf numFmtId="0" fontId="66" fillId="4" borderId="3" xfId="11" applyFont="1" applyFill="1" applyBorder="1" applyAlignment="1">
      <alignment horizontal="left" vertical="center"/>
    </xf>
    <xf numFmtId="0" fontId="83" fillId="18" borderId="31" xfId="11" applyFont="1" applyFill="1" applyBorder="1" applyAlignment="1">
      <alignment horizontal="left" vertical="center"/>
    </xf>
    <xf numFmtId="0" fontId="83" fillId="18" borderId="33" xfId="11" applyFont="1" applyFill="1" applyBorder="1" applyAlignment="1">
      <alignment horizontal="left" vertical="center"/>
    </xf>
    <xf numFmtId="0" fontId="83" fillId="18" borderId="56" xfId="11" applyFont="1" applyFill="1" applyBorder="1" applyAlignment="1">
      <alignment horizontal="left" vertical="center"/>
    </xf>
    <xf numFmtId="0" fontId="66" fillId="18" borderId="8" xfId="11" applyFont="1" applyFill="1" applyBorder="1" applyAlignment="1">
      <alignment horizontal="left" vertical="center"/>
    </xf>
    <xf numFmtId="24" fontId="76" fillId="15" borderId="31" xfId="0" applyNumberFormat="1" applyFont="1" applyFill="1" applyBorder="1" applyAlignment="1">
      <alignment horizontal="center" vertical="center"/>
    </xf>
    <xf numFmtId="0" fontId="45" fillId="12" borderId="30" xfId="0" applyFont="1" applyFill="1" applyBorder="1" applyAlignment="1">
      <alignment horizontal="center" vertical="center"/>
    </xf>
    <xf numFmtId="180" fontId="23" fillId="43" borderId="3" xfId="0" applyNumberFormat="1" applyFont="1" applyFill="1" applyBorder="1" applyAlignment="1">
      <alignment horizontal="center" vertical="center"/>
    </xf>
    <xf numFmtId="0" fontId="25" fillId="10" borderId="3" xfId="0" applyFont="1" applyFill="1" applyBorder="1" applyAlignment="1">
      <alignment horizontal="center" vertical="center"/>
    </xf>
    <xf numFmtId="0" fontId="20" fillId="10" borderId="48" xfId="0" applyFont="1" applyFill="1" applyBorder="1">
      <alignment vertical="center"/>
    </xf>
    <xf numFmtId="176" fontId="20" fillId="10" borderId="48" xfId="0" quotePrefix="1" applyNumberFormat="1" applyFont="1" applyFill="1" applyBorder="1" applyAlignment="1">
      <alignment horizontal="center" vertical="center"/>
    </xf>
    <xf numFmtId="177" fontId="23" fillId="10" borderId="3" xfId="0" applyNumberFormat="1" applyFont="1" applyFill="1" applyBorder="1" applyAlignment="1">
      <alignment horizontal="center" vertical="center"/>
    </xf>
    <xf numFmtId="176" fontId="20" fillId="6" borderId="3" xfId="0" quotePrefix="1" applyNumberFormat="1" applyFont="1" applyFill="1" applyBorder="1" applyAlignment="1">
      <alignment horizontal="center" vertical="center"/>
    </xf>
    <xf numFmtId="176" fontId="63" fillId="43" borderId="3" xfId="0" applyNumberFormat="1" applyFont="1" applyFill="1" applyBorder="1" applyAlignment="1">
      <alignment horizontal="center" vertical="center"/>
    </xf>
    <xf numFmtId="24" fontId="45" fillId="4" borderId="48" xfId="0" applyNumberFormat="1" applyFont="1" applyFill="1" applyBorder="1" applyAlignment="1">
      <alignment horizontal="center" vertical="center"/>
    </xf>
    <xf numFmtId="24" fontId="45" fillId="4" borderId="56" xfId="0" applyNumberFormat="1" applyFont="1" applyFill="1" applyBorder="1" applyAlignment="1">
      <alignment horizontal="center" vertical="center"/>
    </xf>
    <xf numFmtId="20" fontId="20" fillId="12" borderId="3" xfId="0" applyNumberFormat="1" applyFont="1" applyFill="1" applyBorder="1" applyAlignment="1">
      <alignment horizontal="center" vertical="center"/>
    </xf>
    <xf numFmtId="24" fontId="45" fillId="4" borderId="3" xfId="0" quotePrefix="1" applyNumberFormat="1" applyFont="1" applyFill="1" applyBorder="1" applyAlignment="1">
      <alignment horizontal="center" vertical="center"/>
    </xf>
    <xf numFmtId="0" fontId="20" fillId="8" borderId="54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vertical="center"/>
    </xf>
    <xf numFmtId="0" fontId="20" fillId="8" borderId="4" xfId="0" quotePrefix="1" applyFont="1" applyFill="1" applyBorder="1" applyAlignment="1">
      <alignment horizontal="center" vertical="center" shrinkToFit="1"/>
    </xf>
    <xf numFmtId="0" fontId="45" fillId="8" borderId="4" xfId="0" applyFont="1" applyFill="1" applyBorder="1" applyAlignment="1">
      <alignment horizontal="center" vertical="center"/>
    </xf>
    <xf numFmtId="176" fontId="20" fillId="8" borderId="4" xfId="0" applyNumberFormat="1" applyFont="1" applyFill="1" applyBorder="1" applyAlignment="1">
      <alignment horizontal="center" vertical="center"/>
    </xf>
    <xf numFmtId="176" fontId="23" fillId="8" borderId="4" xfId="0" applyNumberFormat="1" applyFont="1" applyFill="1" applyBorder="1" applyAlignment="1">
      <alignment horizontal="center" vertical="center"/>
    </xf>
    <xf numFmtId="24" fontId="45" fillId="8" borderId="4" xfId="0" applyNumberFormat="1" applyFont="1" applyFill="1" applyBorder="1" applyAlignment="1">
      <alignment horizontal="center" vertical="center"/>
    </xf>
    <xf numFmtId="24" fontId="45" fillId="8" borderId="55" xfId="0" applyNumberFormat="1" applyFont="1" applyFill="1" applyBorder="1" applyAlignment="1">
      <alignment horizontal="center" vertical="center"/>
    </xf>
    <xf numFmtId="0" fontId="20" fillId="45" borderId="3" xfId="0" applyFont="1" applyFill="1" applyBorder="1" applyAlignment="1">
      <alignment horizontal="center" vertical="center" shrinkToFit="1"/>
    </xf>
    <xf numFmtId="0" fontId="54" fillId="2" borderId="0" xfId="6" applyFont="1" applyFill="1" applyAlignment="1">
      <alignment horizontal="left" vertical="center"/>
    </xf>
    <xf numFmtId="0" fontId="55" fillId="30" borderId="62" xfId="6" applyFont="1" applyFill="1" applyBorder="1" applyAlignment="1">
      <alignment horizontal="left" vertical="center"/>
    </xf>
    <xf numFmtId="0" fontId="55" fillId="30" borderId="63" xfId="6" applyFont="1" applyFill="1" applyBorder="1" applyAlignment="1">
      <alignment horizontal="left" vertical="center"/>
    </xf>
    <xf numFmtId="0" fontId="55" fillId="30" borderId="64" xfId="6" applyFont="1" applyFill="1" applyBorder="1" applyAlignment="1">
      <alignment horizontal="left" vertical="center"/>
    </xf>
    <xf numFmtId="0" fontId="55" fillId="30" borderId="60" xfId="6" applyFont="1" applyFill="1" applyBorder="1" applyAlignment="1">
      <alignment horizontal="left" vertical="center"/>
    </xf>
    <xf numFmtId="0" fontId="55" fillId="30" borderId="0" xfId="6" applyFont="1" applyFill="1" applyAlignment="1">
      <alignment horizontal="left" vertical="center"/>
    </xf>
    <xf numFmtId="0" fontId="55" fillId="30" borderId="61" xfId="6" applyFont="1" applyFill="1" applyBorder="1" applyAlignment="1">
      <alignment horizontal="left" vertical="center"/>
    </xf>
    <xf numFmtId="0" fontId="55" fillId="30" borderId="43" xfId="6" applyFont="1" applyFill="1" applyBorder="1" applyAlignment="1">
      <alignment horizontal="left" vertical="center"/>
    </xf>
    <xf numFmtId="0" fontId="55" fillId="30" borderId="57" xfId="6" applyFont="1" applyFill="1" applyBorder="1" applyAlignment="1">
      <alignment horizontal="left" vertical="center"/>
    </xf>
    <xf numFmtId="0" fontId="55" fillId="30" borderId="44" xfId="6" applyFont="1" applyFill="1" applyBorder="1" applyAlignment="1">
      <alignment horizontal="left" vertical="center"/>
    </xf>
    <xf numFmtId="0" fontId="54" fillId="2" borderId="0" xfId="6" applyFont="1" applyFill="1" applyAlignment="1">
      <alignment horizontal="left" vertical="center" wrapText="1"/>
    </xf>
    <xf numFmtId="0" fontId="58" fillId="30" borderId="0" xfId="6" applyFont="1" applyFill="1" applyAlignment="1">
      <alignment horizontal="left" vertical="center"/>
    </xf>
    <xf numFmtId="0" fontId="56" fillId="30" borderId="0" xfId="6" applyFont="1" applyFill="1" applyAlignment="1">
      <alignment horizontal="left" vertical="center"/>
    </xf>
    <xf numFmtId="0" fontId="55" fillId="30" borderId="7" xfId="6" quotePrefix="1" applyFont="1" applyFill="1" applyBorder="1" applyAlignment="1">
      <alignment horizontal="left" vertical="center"/>
    </xf>
    <xf numFmtId="0" fontId="55" fillId="30" borderId="7" xfId="5" quotePrefix="1" applyFont="1" applyFill="1" applyBorder="1" applyAlignment="1">
      <alignment horizontal="left" vertical="center"/>
    </xf>
    <xf numFmtId="24" fontId="76" fillId="10" borderId="1" xfId="0" applyNumberFormat="1" applyFont="1" applyFill="1" applyBorder="1" applyAlignment="1">
      <alignment horizontal="center" vertical="center"/>
    </xf>
    <xf numFmtId="24" fontId="76" fillId="10" borderId="31" xfId="0" applyNumberFormat="1" applyFont="1" applyFill="1" applyBorder="1" applyAlignment="1">
      <alignment horizontal="center" vertical="center"/>
    </xf>
    <xf numFmtId="24" fontId="76" fillId="15" borderId="30" xfId="0" applyNumberFormat="1" applyFont="1" applyFill="1" applyBorder="1" applyAlignment="1">
      <alignment horizontal="center" vertical="center"/>
    </xf>
    <xf numFmtId="24" fontId="76" fillId="12" borderId="30" xfId="0" applyNumberFormat="1" applyFont="1" applyFill="1" applyBorder="1" applyAlignment="1">
      <alignment horizontal="center" vertical="center"/>
    </xf>
    <xf numFmtId="24" fontId="76" fillId="12" borderId="3" xfId="0" applyNumberFormat="1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26" xfId="0" applyFont="1" applyFill="1" applyBorder="1" applyAlignment="1">
      <alignment horizontal="center" vertical="center"/>
    </xf>
    <xf numFmtId="0" fontId="20" fillId="4" borderId="26" xfId="0" applyFont="1" applyFill="1" applyBorder="1" applyAlignment="1">
      <alignment horizontal="center" vertical="center"/>
    </xf>
    <xf numFmtId="0" fontId="20" fillId="10" borderId="26" xfId="0" applyFont="1" applyFill="1" applyBorder="1" applyAlignment="1">
      <alignment horizontal="center" vertical="center" shrinkToFit="1"/>
    </xf>
    <xf numFmtId="0" fontId="23" fillId="10" borderId="26" xfId="0" applyFont="1" applyFill="1" applyBorder="1" applyAlignment="1">
      <alignment horizontal="center" vertical="center"/>
    </xf>
    <xf numFmtId="0" fontId="45" fillId="10" borderId="26" xfId="0" applyFont="1" applyFill="1" applyBorder="1" applyAlignment="1">
      <alignment horizontal="center" vertical="center"/>
    </xf>
    <xf numFmtId="176" fontId="20" fillId="10" borderId="26" xfId="0" applyNumberFormat="1" applyFont="1" applyFill="1" applyBorder="1" applyAlignment="1">
      <alignment horizontal="center" vertical="center"/>
    </xf>
    <xf numFmtId="176" fontId="23" fillId="10" borderId="26" xfId="0" applyNumberFormat="1" applyFont="1" applyFill="1" applyBorder="1" applyAlignment="1">
      <alignment horizontal="center" vertical="center"/>
    </xf>
    <xf numFmtId="24" fontId="45" fillId="10" borderId="26" xfId="0" applyNumberFormat="1" applyFont="1" applyFill="1" applyBorder="1" applyAlignment="1">
      <alignment horizontal="center" vertical="center"/>
    </xf>
    <xf numFmtId="176" fontId="45" fillId="10" borderId="27" xfId="0" applyNumberFormat="1" applyFont="1" applyFill="1" applyBorder="1" applyAlignment="1">
      <alignment horizontal="center" vertical="center"/>
    </xf>
    <xf numFmtId="24" fontId="45" fillId="4" borderId="33" xfId="0" quotePrefix="1" applyNumberFormat="1" applyFont="1" applyFill="1" applyBorder="1" applyAlignment="1">
      <alignment horizontal="center" vertical="center"/>
    </xf>
    <xf numFmtId="176" fontId="23" fillId="6" borderId="3" xfId="0" quotePrefix="1" applyNumberFormat="1" applyFont="1" applyFill="1" applyBorder="1" applyAlignment="1">
      <alignment horizontal="center" vertical="center"/>
    </xf>
    <xf numFmtId="0" fontId="20" fillId="46" borderId="66" xfId="0" applyFont="1" applyFill="1" applyBorder="1" applyAlignment="1">
      <alignment horizontal="center" vertical="center"/>
    </xf>
    <xf numFmtId="0" fontId="20" fillId="46" borderId="30" xfId="0" applyFont="1" applyFill="1" applyBorder="1" applyAlignment="1">
      <alignment horizontal="center" vertical="center"/>
    </xf>
    <xf numFmtId="0" fontId="20" fillId="46" borderId="30" xfId="0" applyFont="1" applyFill="1" applyBorder="1" applyAlignment="1">
      <alignment horizontal="center" vertical="center" shrinkToFit="1"/>
    </xf>
    <xf numFmtId="0" fontId="23" fillId="46" borderId="30" xfId="0" applyFont="1" applyFill="1" applyBorder="1" applyAlignment="1">
      <alignment horizontal="center" vertical="center"/>
    </xf>
    <xf numFmtId="176" fontId="20" fillId="46" borderId="30" xfId="0" applyNumberFormat="1" applyFont="1" applyFill="1" applyBorder="1" applyAlignment="1">
      <alignment horizontal="center" vertical="center"/>
    </xf>
    <xf numFmtId="24" fontId="45" fillId="46" borderId="30" xfId="0" applyNumberFormat="1" applyFont="1" applyFill="1" applyBorder="1" applyAlignment="1">
      <alignment horizontal="center" vertical="center"/>
    </xf>
    <xf numFmtId="24" fontId="45" fillId="46" borderId="31" xfId="0" applyNumberFormat="1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20" fillId="46" borderId="3" xfId="0" applyFont="1" applyFill="1" applyBorder="1" applyAlignment="1">
      <alignment horizontal="center" vertical="center"/>
    </xf>
    <xf numFmtId="0" fontId="45" fillId="46" borderId="3" xfId="0" applyFont="1" applyFill="1" applyBorder="1" applyAlignment="1">
      <alignment horizontal="center" vertical="center"/>
    </xf>
    <xf numFmtId="0" fontId="20" fillId="46" borderId="3" xfId="0" applyFont="1" applyFill="1" applyBorder="1" applyAlignment="1">
      <alignment horizontal="center" vertical="center" shrinkToFit="1"/>
    </xf>
    <xf numFmtId="176" fontId="20" fillId="46" borderId="3" xfId="0" applyNumberFormat="1" applyFont="1" applyFill="1" applyBorder="1" applyAlignment="1">
      <alignment horizontal="center" vertical="center"/>
    </xf>
    <xf numFmtId="176" fontId="23" fillId="46" borderId="3" xfId="0" applyNumberFormat="1" applyFont="1" applyFill="1" applyBorder="1" applyAlignment="1">
      <alignment horizontal="center" vertical="center"/>
    </xf>
    <xf numFmtId="24" fontId="45" fillId="46" borderId="3" xfId="0" applyNumberFormat="1" applyFont="1" applyFill="1" applyBorder="1" applyAlignment="1">
      <alignment horizontal="center" vertical="center"/>
    </xf>
    <xf numFmtId="24" fontId="45" fillId="46" borderId="33" xfId="0" applyNumberFormat="1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 shrinkToFit="1"/>
    </xf>
    <xf numFmtId="0" fontId="23" fillId="46" borderId="48" xfId="0" applyFont="1" applyFill="1" applyBorder="1" applyAlignment="1">
      <alignment horizontal="center" vertical="center"/>
    </xf>
    <xf numFmtId="0" fontId="45" fillId="46" borderId="48" xfId="0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23" fillId="46" borderId="48" xfId="0" applyNumberFormat="1" applyFont="1" applyFill="1" applyBorder="1" applyAlignment="1">
      <alignment horizontal="center" vertical="center"/>
    </xf>
    <xf numFmtId="24" fontId="45" fillId="46" borderId="48" xfId="0" applyNumberFormat="1" applyFont="1" applyFill="1" applyBorder="1" applyAlignment="1">
      <alignment horizontal="center" vertical="center"/>
    </xf>
    <xf numFmtId="24" fontId="45" fillId="46" borderId="56" xfId="0" applyNumberFormat="1" applyFont="1" applyFill="1" applyBorder="1" applyAlignment="1">
      <alignment horizontal="center" vertical="center"/>
    </xf>
    <xf numFmtId="0" fontId="20" fillId="11" borderId="69" xfId="0" applyFont="1" applyFill="1" applyBorder="1" applyAlignment="1">
      <alignment horizontal="center" vertical="center"/>
    </xf>
    <xf numFmtId="24" fontId="54" fillId="0" borderId="0" xfId="10" applyNumberFormat="1" applyFont="1" applyAlignment="1">
      <alignment horizontal="left" vertical="center" indent="1"/>
    </xf>
    <xf numFmtId="0" fontId="7" fillId="0" borderId="0" xfId="13">
      <alignment vertical="center"/>
    </xf>
    <xf numFmtId="0" fontId="32" fillId="0" borderId="3" xfId="13" applyFont="1" applyBorder="1" applyAlignment="1">
      <alignment horizontal="center" vertical="center"/>
    </xf>
    <xf numFmtId="187" fontId="32" fillId="0" borderId="3" xfId="13" applyNumberFormat="1" applyFont="1" applyBorder="1" applyAlignment="1">
      <alignment horizontal="center" vertical="center"/>
    </xf>
    <xf numFmtId="0" fontId="32" fillId="18" borderId="3" xfId="13" applyFont="1" applyFill="1" applyBorder="1" applyAlignment="1">
      <alignment horizontal="center" vertical="center"/>
    </xf>
    <xf numFmtId="188" fontId="32" fillId="18" borderId="3" xfId="13" applyNumberFormat="1" applyFont="1" applyFill="1" applyBorder="1" applyAlignment="1">
      <alignment horizontal="center" vertical="center"/>
    </xf>
    <xf numFmtId="0" fontId="32" fillId="17" borderId="3" xfId="13" applyFont="1" applyFill="1" applyBorder="1" applyAlignment="1">
      <alignment horizontal="center" vertical="center"/>
    </xf>
    <xf numFmtId="185" fontId="32" fillId="17" borderId="3" xfId="13" applyNumberFormat="1" applyFont="1" applyFill="1" applyBorder="1" applyAlignment="1">
      <alignment horizontal="center" vertical="center"/>
    </xf>
    <xf numFmtId="0" fontId="32" fillId="17" borderId="35" xfId="13" applyFont="1" applyFill="1" applyBorder="1" applyAlignment="1">
      <alignment horizontal="center" vertical="center"/>
    </xf>
    <xf numFmtId="182" fontId="32" fillId="17" borderId="35" xfId="13" applyNumberFormat="1" applyFont="1" applyFill="1" applyBorder="1" applyAlignment="1">
      <alignment horizontal="center" vertical="center"/>
    </xf>
    <xf numFmtId="0" fontId="32" fillId="18" borderId="6" xfId="13" applyFont="1" applyFill="1" applyBorder="1" applyAlignment="1">
      <alignment horizontal="center" vertical="center"/>
    </xf>
    <xf numFmtId="188" fontId="32" fillId="18" borderId="6" xfId="13" applyNumberFormat="1" applyFont="1" applyFill="1" applyBorder="1" applyAlignment="1">
      <alignment horizontal="center" vertical="center"/>
    </xf>
    <xf numFmtId="24" fontId="45" fillId="8" borderId="33" xfId="0" applyNumberFormat="1" applyFont="1" applyFill="1" applyBorder="1" applyAlignment="1">
      <alignment horizontal="left" vertical="center"/>
    </xf>
    <xf numFmtId="177" fontId="32" fillId="0" borderId="6" xfId="14" applyNumberFormat="1" applyFont="1" applyBorder="1" applyAlignment="1">
      <alignment horizontal="center" vertical="center"/>
    </xf>
    <xf numFmtId="177" fontId="32" fillId="0" borderId="3" xfId="14" applyNumberFormat="1" applyFont="1" applyBorder="1" applyAlignment="1">
      <alignment horizontal="center" vertical="center"/>
    </xf>
    <xf numFmtId="0" fontId="20" fillId="17" borderId="30" xfId="0" applyFont="1" applyFill="1" applyBorder="1" applyAlignment="1">
      <alignment horizontal="center" vertical="center" wrapText="1"/>
    </xf>
    <xf numFmtId="0" fontId="32" fillId="0" borderId="0" xfId="14" applyFont="1" applyAlignment="1">
      <alignment horizontal="center" vertical="center"/>
    </xf>
    <xf numFmtId="0" fontId="32" fillId="0" borderId="35" xfId="14" applyFont="1" applyBorder="1" applyAlignment="1">
      <alignment horizontal="center" vertical="center"/>
    </xf>
    <xf numFmtId="0" fontId="32" fillId="0" borderId="6" xfId="14" applyFont="1" applyBorder="1" applyAlignment="1">
      <alignment horizontal="center" vertical="center"/>
    </xf>
    <xf numFmtId="182" fontId="32" fillId="0" borderId="6" xfId="14" applyNumberFormat="1" applyFont="1" applyBorder="1" applyAlignment="1">
      <alignment horizontal="center" vertical="center"/>
    </xf>
    <xf numFmtId="0" fontId="32" fillId="0" borderId="3" xfId="14" applyFont="1" applyBorder="1" applyAlignment="1">
      <alignment horizontal="center" vertical="center"/>
    </xf>
    <xf numFmtId="0" fontId="32" fillId="0" borderId="3" xfId="14" applyFont="1" applyBorder="1" applyAlignment="1">
      <alignment horizontal="center" vertical="center" wrapText="1"/>
    </xf>
    <xf numFmtId="176" fontId="45" fillId="20" borderId="56" xfId="0" applyNumberFormat="1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 shrinkToFit="1"/>
    </xf>
    <xf numFmtId="0" fontId="20" fillId="48" borderId="30" xfId="0" applyFont="1" applyFill="1" applyBorder="1" applyAlignment="1">
      <alignment horizontal="center" vertical="center" shrinkToFit="1"/>
    </xf>
    <xf numFmtId="0" fontId="25" fillId="29" borderId="30" xfId="0" applyFont="1" applyFill="1" applyBorder="1" applyAlignment="1">
      <alignment horizontal="center" vertical="center"/>
    </xf>
    <xf numFmtId="0" fontId="21" fillId="4" borderId="48" xfId="0" applyFont="1" applyFill="1" applyBorder="1" applyAlignment="1">
      <alignment horizontal="center" vertical="center" shrinkToFit="1"/>
    </xf>
    <xf numFmtId="20" fontId="20" fillId="20" borderId="3" xfId="0" applyNumberFormat="1" applyFont="1" applyFill="1" applyBorder="1" applyAlignment="1">
      <alignment horizontal="center" vertical="center" shrinkToFit="1"/>
    </xf>
    <xf numFmtId="176" fontId="63" fillId="10" borderId="3" xfId="0" quotePrefix="1" applyNumberFormat="1" applyFont="1" applyFill="1" applyBorder="1" applyAlignment="1">
      <alignment horizontal="center" vertical="center"/>
    </xf>
    <xf numFmtId="176" fontId="63" fillId="6" borderId="30" xfId="0" applyNumberFormat="1" applyFont="1" applyFill="1" applyBorder="1" applyAlignment="1">
      <alignment horizontal="center" vertical="center"/>
    </xf>
    <xf numFmtId="176" fontId="63" fillId="20" borderId="3" xfId="0" applyNumberFormat="1" applyFont="1" applyFill="1" applyBorder="1" applyAlignment="1">
      <alignment horizontal="center" vertical="center"/>
    </xf>
    <xf numFmtId="176" fontId="63" fillId="20" borderId="30" xfId="0" applyNumberFormat="1" applyFont="1" applyFill="1" applyBorder="1" applyAlignment="1">
      <alignment horizontal="center" vertical="center"/>
    </xf>
    <xf numFmtId="176" fontId="63" fillId="41" borderId="30" xfId="0" applyNumberFormat="1" applyFont="1" applyFill="1" applyBorder="1" applyAlignment="1">
      <alignment horizontal="center" vertical="center"/>
    </xf>
    <xf numFmtId="176" fontId="63" fillId="46" borderId="30" xfId="0" applyNumberFormat="1" applyFont="1" applyFill="1" applyBorder="1" applyAlignment="1">
      <alignment horizontal="center" vertical="center"/>
    </xf>
    <xf numFmtId="24" fontId="45" fillId="42" borderId="30" xfId="0" applyNumberFormat="1" applyFont="1" applyFill="1" applyBorder="1" applyAlignment="1">
      <alignment horizontal="center" vertical="center"/>
    </xf>
    <xf numFmtId="182" fontId="45" fillId="10" borderId="3" xfId="0" applyNumberFormat="1" applyFont="1" applyFill="1" applyBorder="1" applyAlignment="1">
      <alignment horizontal="center" vertical="center"/>
    </xf>
    <xf numFmtId="176" fontId="62" fillId="43" borderId="30" xfId="0" applyNumberFormat="1" applyFont="1" applyFill="1" applyBorder="1" applyAlignment="1">
      <alignment horizontal="center" vertical="center"/>
    </xf>
    <xf numFmtId="24" fontId="76" fillId="43" borderId="30" xfId="0" applyNumberFormat="1" applyFont="1" applyFill="1" applyBorder="1" applyAlignment="1">
      <alignment horizontal="center" vertical="center"/>
    </xf>
    <xf numFmtId="26" fontId="45" fillId="8" borderId="30" xfId="0" applyNumberFormat="1" applyFont="1" applyFill="1" applyBorder="1" applyAlignment="1">
      <alignment horizontal="center" vertical="center"/>
    </xf>
    <xf numFmtId="0" fontId="31" fillId="0" borderId="0" xfId="14" applyFont="1" applyAlignment="1">
      <alignment horizontal="center" vertical="center"/>
    </xf>
    <xf numFmtId="0" fontId="31" fillId="4" borderId="6" xfId="14" applyFont="1" applyFill="1" applyBorder="1" applyAlignment="1">
      <alignment horizontal="center" vertical="center"/>
    </xf>
    <xf numFmtId="185" fontId="31" fillId="4" borderId="6" xfId="14" applyNumberFormat="1" applyFont="1" applyFill="1" applyBorder="1" applyAlignment="1">
      <alignment horizontal="center" vertical="center"/>
    </xf>
    <xf numFmtId="182" fontId="31" fillId="4" borderId="6" xfId="14" applyNumberFormat="1" applyFont="1" applyFill="1" applyBorder="1" applyAlignment="1">
      <alignment horizontal="center" vertical="center"/>
    </xf>
    <xf numFmtId="0" fontId="31" fillId="4" borderId="3" xfId="14" applyFont="1" applyFill="1" applyBorder="1" applyAlignment="1">
      <alignment horizontal="center" vertical="center"/>
    </xf>
    <xf numFmtId="185" fontId="31" fillId="4" borderId="3" xfId="14" applyNumberFormat="1" applyFont="1" applyFill="1" applyBorder="1" applyAlignment="1">
      <alignment horizontal="center" vertical="center"/>
    </xf>
    <xf numFmtId="0" fontId="31" fillId="0" borderId="3" xfId="14" applyFont="1" applyBorder="1" applyAlignment="1">
      <alignment horizontal="center" vertical="center"/>
    </xf>
    <xf numFmtId="185" fontId="31" fillId="0" borderId="3" xfId="14" applyNumberFormat="1" applyFont="1" applyBorder="1" applyAlignment="1">
      <alignment horizontal="center" vertical="center"/>
    </xf>
    <xf numFmtId="182" fontId="31" fillId="0" borderId="6" xfId="14" applyNumberFormat="1" applyFont="1" applyBorder="1" applyAlignment="1">
      <alignment horizontal="center" vertical="center"/>
    </xf>
    <xf numFmtId="182" fontId="32" fillId="0" borderId="3" xfId="13" applyNumberFormat="1" applyFont="1" applyBorder="1" applyAlignment="1">
      <alignment horizontal="center" vertical="center"/>
    </xf>
    <xf numFmtId="0" fontId="32" fillId="4" borderId="3" xfId="13" applyFont="1" applyFill="1" applyBorder="1" applyAlignment="1">
      <alignment horizontal="center" vertical="center"/>
    </xf>
    <xf numFmtId="182" fontId="32" fillId="4" borderId="3" xfId="13" applyNumberFormat="1" applyFont="1" applyFill="1" applyBorder="1" applyAlignment="1">
      <alignment horizontal="center" vertical="center"/>
    </xf>
    <xf numFmtId="0" fontId="20" fillId="46" borderId="3" xfId="0" quotePrefix="1" applyFont="1" applyFill="1" applyBorder="1" applyAlignment="1">
      <alignment horizontal="center" vertical="center" shrinkToFit="1"/>
    </xf>
    <xf numFmtId="0" fontId="23" fillId="9" borderId="30" xfId="0" applyFont="1" applyFill="1" applyBorder="1" applyAlignment="1">
      <alignment horizontal="center" vertical="center"/>
    </xf>
    <xf numFmtId="0" fontId="25" fillId="20" borderId="30" xfId="0" applyFont="1" applyFill="1" applyBorder="1" applyAlignment="1">
      <alignment horizontal="center" vertical="center"/>
    </xf>
    <xf numFmtId="0" fontId="20" fillId="11" borderId="38" xfId="0" applyFont="1" applyFill="1" applyBorder="1" applyAlignment="1">
      <alignment horizontal="center" vertical="center"/>
    </xf>
    <xf numFmtId="0" fontId="20" fillId="11" borderId="26" xfId="0" applyFont="1" applyFill="1" applyBorder="1" applyAlignment="1">
      <alignment horizontal="center" vertical="center"/>
    </xf>
    <xf numFmtId="0" fontId="20" fillId="11" borderId="26" xfId="0" applyFont="1" applyFill="1" applyBorder="1" applyAlignment="1">
      <alignment horizontal="center" vertical="center" shrinkToFit="1"/>
    </xf>
    <xf numFmtId="0" fontId="23" fillId="11" borderId="26" xfId="0" applyFont="1" applyFill="1" applyBorder="1" applyAlignment="1">
      <alignment horizontal="center" vertical="center"/>
    </xf>
    <xf numFmtId="0" fontId="45" fillId="11" borderId="26" xfId="0" applyFont="1" applyFill="1" applyBorder="1" applyAlignment="1">
      <alignment horizontal="center" vertical="center"/>
    </xf>
    <xf numFmtId="176" fontId="20" fillId="11" borderId="26" xfId="0" applyNumberFormat="1" applyFont="1" applyFill="1" applyBorder="1" applyAlignment="1">
      <alignment horizontal="center" vertical="center"/>
    </xf>
    <xf numFmtId="176" fontId="23" fillId="11" borderId="26" xfId="0" applyNumberFormat="1" applyFont="1" applyFill="1" applyBorder="1" applyAlignment="1">
      <alignment horizontal="center" vertical="center"/>
    </xf>
    <xf numFmtId="24" fontId="45" fillId="11" borderId="26" xfId="0" applyNumberFormat="1" applyFont="1" applyFill="1" applyBorder="1" applyAlignment="1">
      <alignment horizontal="center" vertical="center"/>
    </xf>
    <xf numFmtId="24" fontId="45" fillId="11" borderId="27" xfId="0" applyNumberFormat="1" applyFont="1" applyFill="1" applyBorder="1" applyAlignment="1">
      <alignment horizontal="center" vertical="center"/>
    </xf>
    <xf numFmtId="0" fontId="20" fillId="5" borderId="66" xfId="0" applyFont="1" applyFill="1" applyBorder="1" applyAlignment="1">
      <alignment horizontal="center" vertical="center"/>
    </xf>
    <xf numFmtId="0" fontId="20" fillId="5" borderId="30" xfId="0" applyFont="1" applyFill="1" applyBorder="1" applyAlignment="1">
      <alignment horizontal="center" vertical="center"/>
    </xf>
    <xf numFmtId="0" fontId="20" fillId="5" borderId="68" xfId="0" applyFont="1" applyFill="1" applyBorder="1" applyAlignment="1">
      <alignment horizontal="center" vertical="center"/>
    </xf>
    <xf numFmtId="0" fontId="20" fillId="5" borderId="30" xfId="0" applyFont="1" applyFill="1" applyBorder="1" applyAlignment="1">
      <alignment horizontal="center" vertical="center" wrapText="1"/>
    </xf>
    <xf numFmtId="0" fontId="25" fillId="5" borderId="30" xfId="0" applyFont="1" applyFill="1" applyBorder="1" applyAlignment="1">
      <alignment horizontal="center" vertical="center"/>
    </xf>
    <xf numFmtId="0" fontId="20" fillId="5" borderId="30" xfId="0" applyFont="1" applyFill="1" applyBorder="1" applyAlignment="1">
      <alignment horizontal="center" vertical="center" shrinkToFit="1"/>
    </xf>
    <xf numFmtId="0" fontId="23" fillId="5" borderId="30" xfId="0" applyFont="1" applyFill="1" applyBorder="1" applyAlignment="1">
      <alignment horizontal="center" vertical="center"/>
    </xf>
    <xf numFmtId="176" fontId="23" fillId="5" borderId="30" xfId="0" quotePrefix="1" applyNumberFormat="1" applyFont="1" applyFill="1" applyBorder="1" applyAlignment="1">
      <alignment horizontal="center" vertical="center"/>
    </xf>
    <xf numFmtId="24" fontId="45" fillId="5" borderId="30" xfId="0" applyNumberFormat="1" applyFont="1" applyFill="1" applyBorder="1" applyAlignment="1">
      <alignment horizontal="center" vertical="center"/>
    </xf>
    <xf numFmtId="24" fontId="45" fillId="5" borderId="31" xfId="0" applyNumberFormat="1" applyFont="1" applyFill="1" applyBorder="1" applyAlignment="1">
      <alignment horizontal="center" vertical="center"/>
    </xf>
    <xf numFmtId="0" fontId="20" fillId="5" borderId="32" xfId="0" applyFont="1" applyFill="1" applyBorder="1" applyAlignment="1">
      <alignment horizontal="center" vertical="center"/>
    </xf>
    <xf numFmtId="0" fontId="20" fillId="5" borderId="3" xfId="0" applyFont="1" applyFill="1" applyBorder="1" applyAlignment="1">
      <alignment horizontal="center" vertical="center"/>
    </xf>
    <xf numFmtId="0" fontId="23" fillId="5" borderId="3" xfId="0" applyFont="1" applyFill="1" applyBorder="1" applyAlignment="1">
      <alignment horizontal="center" vertical="center"/>
    </xf>
    <xf numFmtId="0" fontId="20" fillId="5" borderId="3" xfId="0" applyFont="1" applyFill="1" applyBorder="1" applyAlignment="1">
      <alignment horizontal="center" vertical="center" shrinkToFit="1"/>
    </xf>
    <xf numFmtId="176" fontId="23" fillId="5" borderId="3" xfId="0" quotePrefix="1" applyNumberFormat="1" applyFont="1" applyFill="1" applyBorder="1" applyAlignment="1">
      <alignment horizontal="center" vertical="center"/>
    </xf>
    <xf numFmtId="176" fontId="20" fillId="5" borderId="3" xfId="0" quotePrefix="1" applyNumberFormat="1" applyFont="1" applyFill="1" applyBorder="1" applyAlignment="1">
      <alignment horizontal="left" vertical="center"/>
    </xf>
    <xf numFmtId="24" fontId="45" fillId="5" borderId="3" xfId="0" applyNumberFormat="1" applyFont="1" applyFill="1" applyBorder="1" applyAlignment="1">
      <alignment horizontal="center" vertical="center"/>
    </xf>
    <xf numFmtId="24" fontId="45" fillId="5" borderId="33" xfId="0" applyNumberFormat="1" applyFont="1" applyFill="1" applyBorder="1" applyAlignment="1">
      <alignment horizontal="center" vertical="center"/>
    </xf>
    <xf numFmtId="176" fontId="20" fillId="5" borderId="3" xfId="0" quotePrefix="1" applyNumberFormat="1" applyFont="1" applyFill="1" applyBorder="1" applyAlignment="1">
      <alignment horizontal="center" vertical="center"/>
    </xf>
    <xf numFmtId="176" fontId="20" fillId="5" borderId="3" xfId="0" applyNumberFormat="1" applyFont="1" applyFill="1" applyBorder="1" applyAlignment="1">
      <alignment horizontal="center" vertical="center"/>
    </xf>
    <xf numFmtId="176" fontId="23" fillId="5" borderId="3" xfId="0" applyNumberFormat="1" applyFont="1" applyFill="1" applyBorder="1" applyAlignment="1">
      <alignment horizontal="center" vertical="center"/>
    </xf>
    <xf numFmtId="0" fontId="45" fillId="5" borderId="33" xfId="0" applyFont="1" applyFill="1" applyBorder="1" applyAlignment="1">
      <alignment horizontal="center" vertical="center"/>
    </xf>
    <xf numFmtId="0" fontId="20" fillId="5" borderId="3" xfId="0" quotePrefix="1" applyFont="1" applyFill="1" applyBorder="1" applyAlignment="1">
      <alignment horizontal="center" vertical="center"/>
    </xf>
    <xf numFmtId="0" fontId="45" fillId="5" borderId="3" xfId="0" applyFont="1" applyFill="1" applyBorder="1" applyAlignment="1">
      <alignment horizontal="center" vertical="center"/>
    </xf>
    <xf numFmtId="176" fontId="45" fillId="5" borderId="33" xfId="0" applyNumberFormat="1" applyFont="1" applyFill="1" applyBorder="1" applyAlignment="1">
      <alignment horizontal="center" vertical="center"/>
    </xf>
    <xf numFmtId="0" fontId="20" fillId="5" borderId="47" xfId="0" applyFont="1" applyFill="1" applyBorder="1" applyAlignment="1">
      <alignment horizontal="center" vertical="center"/>
    </xf>
    <xf numFmtId="0" fontId="20" fillId="5" borderId="48" xfId="0" applyFont="1" applyFill="1" applyBorder="1" applyAlignment="1">
      <alignment horizontal="center" vertical="center"/>
    </xf>
    <xf numFmtId="0" fontId="20" fillId="5" borderId="48" xfId="0" applyFont="1" applyFill="1" applyBorder="1" applyAlignment="1">
      <alignment horizontal="center" vertical="center" shrinkToFit="1"/>
    </xf>
    <xf numFmtId="0" fontId="23" fillId="5" borderId="48" xfId="0" applyFont="1" applyFill="1" applyBorder="1" applyAlignment="1">
      <alignment horizontal="center" vertical="center"/>
    </xf>
    <xf numFmtId="0" fontId="45" fillId="5" borderId="48" xfId="0" applyFont="1" applyFill="1" applyBorder="1" applyAlignment="1">
      <alignment horizontal="center" vertical="center"/>
    </xf>
    <xf numFmtId="176" fontId="20" fillId="5" borderId="48" xfId="0" applyNumberFormat="1" applyFont="1" applyFill="1" applyBorder="1" applyAlignment="1">
      <alignment horizontal="center" vertical="center"/>
    </xf>
    <xf numFmtId="176" fontId="23" fillId="5" borderId="48" xfId="0" applyNumberFormat="1" applyFont="1" applyFill="1" applyBorder="1" applyAlignment="1">
      <alignment horizontal="center" vertical="center"/>
    </xf>
    <xf numFmtId="24" fontId="45" fillId="5" borderId="48" xfId="0" applyNumberFormat="1" applyFont="1" applyFill="1" applyBorder="1" applyAlignment="1">
      <alignment horizontal="center" vertical="center"/>
    </xf>
    <xf numFmtId="176" fontId="45" fillId="5" borderId="56" xfId="0" applyNumberFormat="1" applyFont="1" applyFill="1" applyBorder="1" applyAlignment="1">
      <alignment horizontal="center" vertical="center"/>
    </xf>
    <xf numFmtId="24" fontId="76" fillId="20" borderId="30" xfId="0" applyNumberFormat="1" applyFont="1" applyFill="1" applyBorder="1" applyAlignment="1">
      <alignment horizontal="center" vertical="center"/>
    </xf>
    <xf numFmtId="0" fontId="62" fillId="38" borderId="3" xfId="0" applyFont="1" applyFill="1" applyBorder="1" applyAlignment="1">
      <alignment horizontal="center" vertical="center"/>
    </xf>
    <xf numFmtId="0" fontId="20" fillId="20" borderId="7" xfId="0" applyFont="1" applyFill="1" applyBorder="1" applyAlignment="1">
      <alignment horizontal="center" vertical="center"/>
    </xf>
    <xf numFmtId="0" fontId="20" fillId="20" borderId="58" xfId="0" applyFont="1" applyFill="1" applyBorder="1" applyAlignment="1">
      <alignment horizontal="center" vertical="center" shrinkToFit="1"/>
    </xf>
    <xf numFmtId="0" fontId="20" fillId="20" borderId="8" xfId="0" applyFont="1" applyFill="1" applyBorder="1" applyAlignment="1">
      <alignment horizontal="center" vertical="center" shrinkToFit="1"/>
    </xf>
    <xf numFmtId="0" fontId="76" fillId="4" borderId="3" xfId="0" applyFont="1" applyFill="1" applyBorder="1" applyAlignment="1">
      <alignment horizontal="center" vertical="center"/>
    </xf>
    <xf numFmtId="176" fontId="63" fillId="6" borderId="3" xfId="0" applyNumberFormat="1" applyFont="1" applyFill="1" applyBorder="1" applyAlignment="1">
      <alignment horizontal="center" vertical="center"/>
    </xf>
    <xf numFmtId="176" fontId="63" fillId="41" borderId="3" xfId="0" applyNumberFormat="1" applyFont="1" applyFill="1" applyBorder="1" applyAlignment="1">
      <alignment horizontal="center" vertical="center"/>
    </xf>
    <xf numFmtId="176" fontId="63" fillId="12" borderId="3" xfId="0" applyNumberFormat="1" applyFont="1" applyFill="1" applyBorder="1" applyAlignment="1">
      <alignment horizontal="center" vertical="center"/>
    </xf>
    <xf numFmtId="24" fontId="20" fillId="43" borderId="33" xfId="0" applyNumberFormat="1" applyFont="1" applyFill="1" applyBorder="1" applyAlignment="1">
      <alignment horizontal="center" vertical="center"/>
    </xf>
    <xf numFmtId="0" fontId="20" fillId="10" borderId="30" xfId="0" quotePrefix="1" applyFont="1" applyFill="1" applyBorder="1" applyAlignment="1">
      <alignment horizontal="center" vertical="center" shrinkToFit="1"/>
    </xf>
    <xf numFmtId="176" fontId="62" fillId="5" borderId="30" xfId="0" quotePrefix="1" applyNumberFormat="1" applyFont="1" applyFill="1" applyBorder="1" applyAlignment="1">
      <alignment horizontal="center" vertical="center"/>
    </xf>
    <xf numFmtId="24" fontId="45" fillId="17" borderId="33" xfId="0" applyNumberFormat="1" applyFont="1" applyFill="1" applyBorder="1" applyAlignment="1">
      <alignment horizontal="left" vertical="center"/>
    </xf>
    <xf numFmtId="0" fontId="20" fillId="25" borderId="66" xfId="0" applyFont="1" applyFill="1" applyBorder="1" applyAlignment="1">
      <alignment horizontal="center" vertical="center"/>
    </xf>
    <xf numFmtId="0" fontId="20" fillId="25" borderId="30" xfId="0" applyFont="1" applyFill="1" applyBorder="1" applyAlignment="1">
      <alignment horizontal="center" vertical="center"/>
    </xf>
    <xf numFmtId="0" fontId="20" fillId="25" borderId="69" xfId="0" applyFont="1" applyFill="1" applyBorder="1" applyAlignment="1">
      <alignment horizontal="center" vertical="center"/>
    </xf>
    <xf numFmtId="0" fontId="20" fillId="25" borderId="30" xfId="0" applyFont="1" applyFill="1" applyBorder="1" applyAlignment="1">
      <alignment horizontal="center" vertical="center" wrapText="1"/>
    </xf>
    <xf numFmtId="0" fontId="20" fillId="25" borderId="30" xfId="0" applyFont="1" applyFill="1" applyBorder="1" applyAlignment="1">
      <alignment horizontal="center" vertical="center" shrinkToFit="1"/>
    </xf>
    <xf numFmtId="0" fontId="23" fillId="25" borderId="30" xfId="0" applyFont="1" applyFill="1" applyBorder="1" applyAlignment="1">
      <alignment horizontal="center" vertical="center"/>
    </xf>
    <xf numFmtId="176" fontId="20" fillId="25" borderId="30" xfId="0" quotePrefix="1" applyNumberFormat="1" applyFont="1" applyFill="1" applyBorder="1" applyAlignment="1">
      <alignment horizontal="center" vertical="center"/>
    </xf>
    <xf numFmtId="24" fontId="45" fillId="25" borderId="30" xfId="0" applyNumberFormat="1" applyFont="1" applyFill="1" applyBorder="1" applyAlignment="1">
      <alignment horizontal="center" vertical="center"/>
    </xf>
    <xf numFmtId="24" fontId="45" fillId="25" borderId="31" xfId="0" applyNumberFormat="1" applyFont="1" applyFill="1" applyBorder="1" applyAlignment="1">
      <alignment horizontal="center" vertical="center"/>
    </xf>
    <xf numFmtId="0" fontId="20" fillId="25" borderId="32" xfId="0" applyFont="1" applyFill="1" applyBorder="1" applyAlignment="1">
      <alignment horizontal="center" vertical="center"/>
    </xf>
    <xf numFmtId="176" fontId="23" fillId="25" borderId="3" xfId="0" quotePrefix="1" applyNumberFormat="1" applyFont="1" applyFill="1" applyBorder="1" applyAlignment="1">
      <alignment horizontal="center" vertical="center"/>
    </xf>
    <xf numFmtId="176" fontId="20" fillId="25" borderId="3" xfId="0" quotePrefix="1" applyNumberFormat="1" applyFont="1" applyFill="1" applyBorder="1" applyAlignment="1">
      <alignment horizontal="center" vertical="center"/>
    </xf>
    <xf numFmtId="24" fontId="45" fillId="25" borderId="33" xfId="0" applyNumberFormat="1" applyFont="1" applyFill="1" applyBorder="1" applyAlignment="1">
      <alignment horizontal="center" vertical="center"/>
    </xf>
    <xf numFmtId="176" fontId="45" fillId="25" borderId="33" xfId="0" applyNumberFormat="1" applyFont="1" applyFill="1" applyBorder="1" applyAlignment="1">
      <alignment horizontal="center" vertical="center"/>
    </xf>
    <xf numFmtId="0" fontId="20" fillId="25" borderId="38" xfId="0" applyFont="1" applyFill="1" applyBorder="1" applyAlignment="1">
      <alignment horizontal="center" vertical="center"/>
    </xf>
    <xf numFmtId="0" fontId="20" fillId="25" borderId="26" xfId="0" applyFont="1" applyFill="1" applyBorder="1" applyAlignment="1">
      <alignment horizontal="center" vertical="center"/>
    </xf>
    <xf numFmtId="0" fontId="20" fillId="25" borderId="26" xfId="0" applyFont="1" applyFill="1" applyBorder="1" applyAlignment="1">
      <alignment horizontal="center" vertical="center" shrinkToFit="1"/>
    </xf>
    <xf numFmtId="0" fontId="23" fillId="25" borderId="26" xfId="0" applyFont="1" applyFill="1" applyBorder="1" applyAlignment="1">
      <alignment horizontal="center" vertical="center"/>
    </xf>
    <xf numFmtId="0" fontId="45" fillId="25" borderId="26" xfId="0" applyFont="1" applyFill="1" applyBorder="1" applyAlignment="1">
      <alignment horizontal="center" vertical="center"/>
    </xf>
    <xf numFmtId="176" fontId="20" fillId="25" borderId="26" xfId="0" applyNumberFormat="1" applyFont="1" applyFill="1" applyBorder="1" applyAlignment="1">
      <alignment horizontal="center" vertical="center"/>
    </xf>
    <xf numFmtId="176" fontId="23" fillId="25" borderId="26" xfId="0" applyNumberFormat="1" applyFont="1" applyFill="1" applyBorder="1" applyAlignment="1">
      <alignment horizontal="center" vertical="center"/>
    </xf>
    <xf numFmtId="24" fontId="45" fillId="25" borderId="26" xfId="0" applyNumberFormat="1" applyFont="1" applyFill="1" applyBorder="1" applyAlignment="1">
      <alignment horizontal="center" vertical="center"/>
    </xf>
    <xf numFmtId="176" fontId="45" fillId="25" borderId="27" xfId="0" applyNumberFormat="1" applyFont="1" applyFill="1" applyBorder="1" applyAlignment="1">
      <alignment horizontal="center" vertical="center"/>
    </xf>
    <xf numFmtId="20" fontId="20" fillId="25" borderId="3" xfId="0" applyNumberFormat="1" applyFont="1" applyFill="1" applyBorder="1" applyAlignment="1">
      <alignment horizontal="center" vertical="center"/>
    </xf>
    <xf numFmtId="176" fontId="62" fillId="19" borderId="30" xfId="0" applyNumberFormat="1" applyFont="1" applyFill="1" applyBorder="1" applyAlignment="1">
      <alignment horizontal="center" vertical="center"/>
    </xf>
    <xf numFmtId="0" fontId="20" fillId="49" borderId="30" xfId="0" applyFont="1" applyFill="1" applyBorder="1" applyAlignment="1">
      <alignment horizontal="center" vertical="center"/>
    </xf>
    <xf numFmtId="0" fontId="20" fillId="49" borderId="3" xfId="0" applyFont="1" applyFill="1" applyBorder="1" applyAlignment="1">
      <alignment horizontal="center" vertical="center"/>
    </xf>
    <xf numFmtId="0" fontId="45" fillId="49" borderId="3" xfId="0" applyFont="1" applyFill="1" applyBorder="1" applyAlignment="1">
      <alignment horizontal="center" vertical="center"/>
    </xf>
    <xf numFmtId="176" fontId="62" fillId="42" borderId="30" xfId="0" applyNumberFormat="1" applyFont="1" applyFill="1" applyBorder="1" applyAlignment="1">
      <alignment horizontal="center" vertical="center"/>
    </xf>
    <xf numFmtId="176" fontId="62" fillId="42" borderId="3" xfId="0" applyNumberFormat="1" applyFont="1" applyFill="1" applyBorder="1" applyAlignment="1">
      <alignment horizontal="center" vertical="center"/>
    </xf>
    <xf numFmtId="176" fontId="62" fillId="46" borderId="30" xfId="0" applyNumberFormat="1" applyFont="1" applyFill="1" applyBorder="1" applyAlignment="1">
      <alignment horizontal="center" vertical="center"/>
    </xf>
    <xf numFmtId="176" fontId="62" fillId="29" borderId="30" xfId="0" quotePrefix="1" applyNumberFormat="1" applyFont="1" applyFill="1" applyBorder="1" applyAlignment="1">
      <alignment horizontal="center" vertical="center"/>
    </xf>
    <xf numFmtId="0" fontId="23" fillId="9" borderId="3" xfId="0" quotePrefix="1" applyFont="1" applyFill="1" applyBorder="1" applyAlignment="1">
      <alignment horizontal="center" vertical="center"/>
    </xf>
    <xf numFmtId="0" fontId="23" fillId="9" borderId="30" xfId="0" quotePrefix="1" applyFont="1" applyFill="1" applyBorder="1" applyAlignment="1">
      <alignment horizontal="center" vertical="center"/>
    </xf>
    <xf numFmtId="0" fontId="20" fillId="9" borderId="30" xfId="0" applyFont="1" applyFill="1" applyBorder="1" applyAlignment="1">
      <alignment horizontal="center" vertical="center" wrapText="1"/>
    </xf>
    <xf numFmtId="0" fontId="20" fillId="22" borderId="66" xfId="0" applyFont="1" applyFill="1" applyBorder="1" applyAlignment="1">
      <alignment horizontal="center" vertical="center"/>
    </xf>
    <xf numFmtId="0" fontId="20" fillId="22" borderId="30" xfId="0" applyFont="1" applyFill="1" applyBorder="1" applyAlignment="1">
      <alignment horizontal="center" vertical="center"/>
    </xf>
    <xf numFmtId="0" fontId="20" fillId="22" borderId="30" xfId="0" applyFont="1" applyFill="1" applyBorder="1" applyAlignment="1">
      <alignment horizontal="center" vertical="center" shrinkToFit="1"/>
    </xf>
    <xf numFmtId="0" fontId="23" fillId="22" borderId="30" xfId="0" applyFont="1" applyFill="1" applyBorder="1" applyAlignment="1">
      <alignment horizontal="center" vertical="center"/>
    </xf>
    <xf numFmtId="176" fontId="20" fillId="22" borderId="30" xfId="0" applyNumberFormat="1" applyFont="1" applyFill="1" applyBorder="1" applyAlignment="1">
      <alignment horizontal="center" vertical="center"/>
    </xf>
    <xf numFmtId="24" fontId="45" fillId="22" borderId="30" xfId="0" applyNumberFormat="1" applyFont="1" applyFill="1" applyBorder="1" applyAlignment="1">
      <alignment horizontal="center" vertical="center"/>
    </xf>
    <xf numFmtId="24" fontId="45" fillId="22" borderId="31" xfId="0" applyNumberFormat="1" applyFont="1" applyFill="1" applyBorder="1" applyAlignment="1">
      <alignment horizontal="center" vertical="center"/>
    </xf>
    <xf numFmtId="0" fontId="20" fillId="22" borderId="32" xfId="0" applyFont="1" applyFill="1" applyBorder="1" applyAlignment="1">
      <alignment horizontal="center" vertical="center"/>
    </xf>
    <xf numFmtId="24" fontId="45" fillId="22" borderId="33" xfId="0" applyNumberFormat="1" applyFont="1" applyFill="1" applyBorder="1" applyAlignment="1">
      <alignment horizontal="center" vertical="center"/>
    </xf>
    <xf numFmtId="0" fontId="20" fillId="22" borderId="47" xfId="0" applyFont="1" applyFill="1" applyBorder="1" applyAlignment="1">
      <alignment horizontal="center" vertical="center"/>
    </xf>
    <xf numFmtId="0" fontId="20" fillId="22" borderId="48" xfId="0" applyFont="1" applyFill="1" applyBorder="1" applyAlignment="1">
      <alignment horizontal="center" vertical="center"/>
    </xf>
    <xf numFmtId="0" fontId="20" fillId="22" borderId="48" xfId="0" applyFont="1" applyFill="1" applyBorder="1" applyAlignment="1">
      <alignment horizontal="center" vertical="center" shrinkToFit="1"/>
    </xf>
    <xf numFmtId="0" fontId="23" fillId="22" borderId="48" xfId="0" applyFont="1" applyFill="1" applyBorder="1" applyAlignment="1">
      <alignment horizontal="center" vertical="center"/>
    </xf>
    <xf numFmtId="0" fontId="45" fillId="22" borderId="48" xfId="0" applyFont="1" applyFill="1" applyBorder="1" applyAlignment="1">
      <alignment horizontal="center" vertical="center"/>
    </xf>
    <xf numFmtId="176" fontId="20" fillId="22" borderId="48" xfId="0" applyNumberFormat="1" applyFont="1" applyFill="1" applyBorder="1" applyAlignment="1">
      <alignment horizontal="center" vertical="center"/>
    </xf>
    <xf numFmtId="176" fontId="23" fillId="22" borderId="48" xfId="0" applyNumberFormat="1" applyFont="1" applyFill="1" applyBorder="1" applyAlignment="1">
      <alignment horizontal="center" vertical="center"/>
    </xf>
    <xf numFmtId="24" fontId="45" fillId="22" borderId="48" xfId="0" applyNumberFormat="1" applyFont="1" applyFill="1" applyBorder="1" applyAlignment="1">
      <alignment horizontal="center" vertical="center"/>
    </xf>
    <xf numFmtId="24" fontId="45" fillId="22" borderId="56" xfId="0" applyNumberFormat="1" applyFont="1" applyFill="1" applyBorder="1" applyAlignment="1">
      <alignment horizontal="center" vertical="center"/>
    </xf>
    <xf numFmtId="176" fontId="94" fillId="46" borderId="30" xfId="0" applyNumberFormat="1" applyFont="1" applyFill="1" applyBorder="1" applyAlignment="1">
      <alignment horizontal="center" vertical="center"/>
    </xf>
    <xf numFmtId="176" fontId="62" fillId="10" borderId="30" xfId="0" quotePrefix="1" applyNumberFormat="1" applyFont="1" applyFill="1" applyBorder="1" applyAlignment="1">
      <alignment horizontal="center" vertical="center"/>
    </xf>
    <xf numFmtId="24" fontId="76" fillId="29" borderId="30" xfId="0" applyNumberFormat="1" applyFont="1" applyFill="1" applyBorder="1" applyAlignment="1">
      <alignment horizontal="center" vertical="center"/>
    </xf>
    <xf numFmtId="24" fontId="76" fillId="19" borderId="30" xfId="0" applyNumberFormat="1" applyFont="1" applyFill="1" applyBorder="1" applyAlignment="1">
      <alignment horizontal="center" vertical="center"/>
    </xf>
    <xf numFmtId="24" fontId="96" fillId="6" borderId="33" xfId="0" applyNumberFormat="1" applyFont="1" applyFill="1" applyBorder="1" applyAlignment="1">
      <alignment horizontal="center" vertical="center"/>
    </xf>
    <xf numFmtId="0" fontId="20" fillId="29" borderId="3" xfId="0" quotePrefix="1" applyFont="1" applyFill="1" applyBorder="1" applyAlignment="1">
      <alignment horizontal="center" vertical="center" shrinkToFit="1"/>
    </xf>
    <xf numFmtId="0" fontId="17" fillId="2" borderId="0" xfId="0" applyFont="1" applyFill="1" applyAlignment="1">
      <alignment horizontal="center" vertical="center" wrapText="1"/>
    </xf>
    <xf numFmtId="0" fontId="23" fillId="46" borderId="3" xfId="0" applyFont="1" applyFill="1" applyBorder="1" applyAlignment="1">
      <alignment horizontal="center" vertical="center" shrinkToFit="1"/>
    </xf>
    <xf numFmtId="176" fontId="62" fillId="9" borderId="30" xfId="0" applyNumberFormat="1" applyFont="1" applyFill="1" applyBorder="1" applyAlignment="1">
      <alignment horizontal="center" vertical="center"/>
    </xf>
    <xf numFmtId="0" fontId="17" fillId="2" borderId="0" xfId="11" applyFont="1" applyFill="1" applyAlignment="1">
      <alignment horizontal="center" vertical="center"/>
    </xf>
    <xf numFmtId="0" fontId="20" fillId="11" borderId="66" xfId="11" applyFont="1" applyFill="1" applyBorder="1" applyAlignment="1">
      <alignment horizontal="center" vertical="center"/>
    </xf>
    <xf numFmtId="0" fontId="20" fillId="11" borderId="30" xfId="11" applyFont="1" applyFill="1" applyBorder="1" applyAlignment="1">
      <alignment horizontal="center" vertical="center"/>
    </xf>
    <xf numFmtId="0" fontId="20" fillId="11" borderId="30" xfId="11" applyFont="1" applyFill="1" applyBorder="1" applyAlignment="1">
      <alignment horizontal="center" vertical="center" wrapText="1"/>
    </xf>
    <xf numFmtId="49" fontId="20" fillId="11" borderId="30" xfId="0" quotePrefix="1" applyNumberFormat="1" applyFont="1" applyFill="1" applyBorder="1" applyAlignment="1">
      <alignment horizontal="center" vertical="center"/>
    </xf>
    <xf numFmtId="176" fontId="20" fillId="11" borderId="30" xfId="11" quotePrefix="1" applyNumberFormat="1" applyFont="1" applyFill="1" applyBorder="1" applyAlignment="1">
      <alignment horizontal="center" vertical="center"/>
    </xf>
    <xf numFmtId="0" fontId="20" fillId="11" borderId="32" xfId="11" applyFont="1" applyFill="1" applyBorder="1" applyAlignment="1">
      <alignment horizontal="center" vertical="center"/>
    </xf>
    <xf numFmtId="0" fontId="20" fillId="11" borderId="3" xfId="11" applyFont="1" applyFill="1" applyBorder="1" applyAlignment="1">
      <alignment horizontal="center" vertical="center"/>
    </xf>
    <xf numFmtId="178" fontId="20" fillId="11" borderId="3" xfId="4" applyNumberFormat="1" applyFont="1" applyFill="1" applyBorder="1" applyAlignment="1">
      <alignment horizontal="center" vertical="center"/>
    </xf>
    <xf numFmtId="0" fontId="20" fillId="11" borderId="3" xfId="11" applyFont="1" applyFill="1" applyBorder="1" applyAlignment="1">
      <alignment horizontal="center" vertical="center" wrapText="1"/>
    </xf>
    <xf numFmtId="0" fontId="20" fillId="11" borderId="3" xfId="11" applyFont="1" applyFill="1" applyBorder="1" applyAlignment="1">
      <alignment horizontal="center" vertical="center" shrinkToFit="1"/>
    </xf>
    <xf numFmtId="0" fontId="23" fillId="11" borderId="3" xfId="11" applyFont="1" applyFill="1" applyBorder="1" applyAlignment="1">
      <alignment horizontal="center" vertical="center" shrinkToFit="1"/>
    </xf>
    <xf numFmtId="176" fontId="20" fillId="11" borderId="3" xfId="11" applyNumberFormat="1" applyFont="1" applyFill="1" applyBorder="1" applyAlignment="1">
      <alignment horizontal="center" vertical="center"/>
    </xf>
    <xf numFmtId="176" fontId="23" fillId="11" borderId="3" xfId="11" applyNumberFormat="1" applyFont="1" applyFill="1" applyBorder="1" applyAlignment="1">
      <alignment horizontal="center" vertical="center"/>
    </xf>
    <xf numFmtId="178" fontId="20" fillId="11" borderId="3" xfId="11" applyNumberFormat="1" applyFont="1" applyFill="1" applyBorder="1" applyAlignment="1">
      <alignment horizontal="center" vertical="center"/>
    </xf>
    <xf numFmtId="178" fontId="23" fillId="11" borderId="33" xfId="11" applyNumberFormat="1" applyFont="1" applyFill="1" applyBorder="1" applyAlignment="1">
      <alignment horizontal="center" vertical="center"/>
    </xf>
    <xf numFmtId="177" fontId="20" fillId="11" borderId="3" xfId="11" applyNumberFormat="1" applyFont="1" applyFill="1" applyBorder="1" applyAlignment="1">
      <alignment horizontal="center" vertical="center"/>
    </xf>
    <xf numFmtId="0" fontId="45" fillId="11" borderId="3" xfId="11" applyFont="1" applyFill="1" applyBorder="1" applyAlignment="1">
      <alignment horizontal="center" vertical="center"/>
    </xf>
    <xf numFmtId="0" fontId="20" fillId="11" borderId="47" xfId="11" applyFont="1" applyFill="1" applyBorder="1" applyAlignment="1">
      <alignment horizontal="center" vertical="center"/>
    </xf>
    <xf numFmtId="0" fontId="20" fillId="11" borderId="48" xfId="11" applyFont="1" applyFill="1" applyBorder="1" applyAlignment="1">
      <alignment horizontal="center" vertical="center"/>
    </xf>
    <xf numFmtId="0" fontId="23" fillId="11" borderId="48" xfId="11" applyFont="1" applyFill="1" applyBorder="1" applyAlignment="1">
      <alignment horizontal="center" vertical="center" wrapText="1"/>
    </xf>
    <xf numFmtId="0" fontId="20" fillId="11" borderId="48" xfId="11" applyFont="1" applyFill="1" applyBorder="1" applyAlignment="1">
      <alignment horizontal="center" vertical="center" shrinkToFit="1"/>
    </xf>
    <xf numFmtId="0" fontId="23" fillId="11" borderId="48" xfId="11" applyFont="1" applyFill="1" applyBorder="1" applyAlignment="1">
      <alignment horizontal="center" vertical="center" shrinkToFit="1"/>
    </xf>
    <xf numFmtId="0" fontId="23" fillId="11" borderId="48" xfId="11" applyFont="1" applyFill="1" applyBorder="1" applyAlignment="1">
      <alignment horizontal="center" vertical="center"/>
    </xf>
    <xf numFmtId="176" fontId="20" fillId="11" borderId="48" xfId="11" applyNumberFormat="1" applyFont="1" applyFill="1" applyBorder="1" applyAlignment="1">
      <alignment horizontal="center" vertical="center"/>
    </xf>
    <xf numFmtId="176" fontId="23" fillId="11" borderId="48" xfId="11" applyNumberFormat="1" applyFont="1" applyFill="1" applyBorder="1" applyAlignment="1">
      <alignment horizontal="center" vertical="center"/>
    </xf>
    <xf numFmtId="178" fontId="20" fillId="11" borderId="48" xfId="11" applyNumberFormat="1" applyFont="1" applyFill="1" applyBorder="1" applyAlignment="1">
      <alignment horizontal="center" vertical="center"/>
    </xf>
    <xf numFmtId="178" fontId="23" fillId="11" borderId="56" xfId="11" applyNumberFormat="1" applyFont="1" applyFill="1" applyBorder="1" applyAlignment="1">
      <alignment horizontal="center" vertical="center"/>
    </xf>
    <xf numFmtId="0" fontId="20" fillId="2" borderId="5" xfId="11" applyFont="1" applyFill="1" applyBorder="1" applyAlignment="1">
      <alignment horizontal="center" vertical="center"/>
    </xf>
    <xf numFmtId="0" fontId="20" fillId="11" borderId="3" xfId="11" applyFont="1" applyFill="1" applyBorder="1" applyAlignment="1">
      <alignment vertical="center" wrapText="1"/>
    </xf>
    <xf numFmtId="0" fontId="20" fillId="2" borderId="5" xfId="11" applyFont="1" applyFill="1" applyBorder="1" applyAlignment="1">
      <alignment horizontal="center" vertical="center" shrinkToFit="1"/>
    </xf>
    <xf numFmtId="0" fontId="23" fillId="2" borderId="5" xfId="11" applyFont="1" applyFill="1" applyBorder="1" applyAlignment="1">
      <alignment horizontal="center" vertical="center" shrinkToFit="1"/>
    </xf>
    <xf numFmtId="176" fontId="20" fillId="2" borderId="5" xfId="11" applyNumberFormat="1" applyFont="1" applyFill="1" applyBorder="1" applyAlignment="1">
      <alignment horizontal="center" vertical="center"/>
    </xf>
    <xf numFmtId="176" fontId="23" fillId="2" borderId="5" xfId="11" applyNumberFormat="1" applyFont="1" applyFill="1" applyBorder="1" applyAlignment="1">
      <alignment horizontal="center" vertical="center"/>
    </xf>
    <xf numFmtId="179" fontId="20" fillId="2" borderId="5" xfId="11" applyNumberFormat="1" applyFont="1" applyFill="1" applyBorder="1" applyAlignment="1">
      <alignment horizontal="center" vertical="center"/>
    </xf>
    <xf numFmtId="179" fontId="23" fillId="2" borderId="5" xfId="11" applyNumberFormat="1" applyFont="1" applyFill="1" applyBorder="1" applyAlignment="1">
      <alignment horizontal="center" vertical="center"/>
    </xf>
    <xf numFmtId="0" fontId="20" fillId="11" borderId="48" xfId="11" applyFont="1" applyFill="1" applyBorder="1" applyAlignment="1">
      <alignment vertical="center" wrapText="1"/>
    </xf>
    <xf numFmtId="176" fontId="20" fillId="6" borderId="30" xfId="0" quotePrefix="1" applyNumberFormat="1" applyFont="1" applyFill="1" applyBorder="1" applyAlignment="1">
      <alignment horizontal="center" vertical="center"/>
    </xf>
    <xf numFmtId="0" fontId="20" fillId="10" borderId="7" xfId="0" applyFont="1" applyFill="1" applyBorder="1">
      <alignment vertical="center"/>
    </xf>
    <xf numFmtId="0" fontId="20" fillId="10" borderId="8" xfId="0" applyFont="1" applyFill="1" applyBorder="1">
      <alignment vertical="center"/>
    </xf>
    <xf numFmtId="189" fontId="45" fillId="11" borderId="30" xfId="11" quotePrefix="1" applyNumberFormat="1" applyFont="1" applyFill="1" applyBorder="1" applyAlignment="1">
      <alignment horizontal="center" vertical="center"/>
    </xf>
    <xf numFmtId="189" fontId="45" fillId="11" borderId="31" xfId="11" quotePrefix="1" applyNumberFormat="1" applyFont="1" applyFill="1" applyBorder="1" applyAlignment="1">
      <alignment horizontal="center" vertical="center"/>
    </xf>
    <xf numFmtId="0" fontId="45" fillId="4" borderId="3" xfId="11" applyFont="1" applyFill="1" applyBorder="1" applyAlignment="1">
      <alignment horizontal="center" vertical="center" wrapText="1"/>
    </xf>
    <xf numFmtId="0" fontId="20" fillId="11" borderId="54" xfId="11" applyFont="1" applyFill="1" applyBorder="1" applyAlignment="1">
      <alignment horizontal="center" vertical="center"/>
    </xf>
    <xf numFmtId="0" fontId="20" fillId="11" borderId="4" xfId="11" applyFont="1" applyFill="1" applyBorder="1" applyAlignment="1">
      <alignment horizontal="center" vertical="center"/>
    </xf>
    <xf numFmtId="177" fontId="20" fillId="11" borderId="4" xfId="11" applyNumberFormat="1" applyFont="1" applyFill="1" applyBorder="1" applyAlignment="1">
      <alignment horizontal="center" vertical="center"/>
    </xf>
    <xf numFmtId="0" fontId="20" fillId="11" borderId="4" xfId="11" applyFont="1" applyFill="1" applyBorder="1" applyAlignment="1">
      <alignment horizontal="center" vertical="center" wrapText="1"/>
    </xf>
    <xf numFmtId="0" fontId="20" fillId="11" borderId="4" xfId="11" applyFont="1" applyFill="1" applyBorder="1" applyAlignment="1">
      <alignment horizontal="center" vertical="center" shrinkToFit="1"/>
    </xf>
    <xf numFmtId="0" fontId="20" fillId="11" borderId="4" xfId="11" applyFont="1" applyFill="1" applyBorder="1" applyAlignment="1">
      <alignment vertical="center" wrapText="1"/>
    </xf>
    <xf numFmtId="0" fontId="23" fillId="11" borderId="4" xfId="11" applyFont="1" applyFill="1" applyBorder="1" applyAlignment="1">
      <alignment horizontal="center" vertical="center" shrinkToFit="1"/>
    </xf>
    <xf numFmtId="0" fontId="45" fillId="11" borderId="4" xfId="11" applyFont="1" applyFill="1" applyBorder="1" applyAlignment="1">
      <alignment horizontal="center" vertical="center"/>
    </xf>
    <xf numFmtId="176" fontId="20" fillId="11" borderId="4" xfId="11" applyNumberFormat="1" applyFont="1" applyFill="1" applyBorder="1" applyAlignment="1">
      <alignment horizontal="center" vertical="center"/>
    </xf>
    <xf numFmtId="176" fontId="23" fillId="11" borderId="4" xfId="11" applyNumberFormat="1" applyFont="1" applyFill="1" applyBorder="1" applyAlignment="1">
      <alignment horizontal="center" vertical="center"/>
    </xf>
    <xf numFmtId="178" fontId="20" fillId="11" borderId="4" xfId="11" applyNumberFormat="1" applyFont="1" applyFill="1" applyBorder="1" applyAlignment="1">
      <alignment horizontal="center" vertical="center"/>
    </xf>
    <xf numFmtId="178" fontId="23" fillId="11" borderId="55" xfId="11" applyNumberFormat="1" applyFont="1" applyFill="1" applyBorder="1" applyAlignment="1">
      <alignment horizontal="center" vertical="center"/>
    </xf>
    <xf numFmtId="176" fontId="23" fillId="46" borderId="30" xfId="0" applyNumberFormat="1" applyFont="1" applyFill="1" applyBorder="1" applyAlignment="1">
      <alignment horizontal="center" vertical="center"/>
    </xf>
    <xf numFmtId="176" fontId="23" fillId="12" borderId="30" xfId="0" applyNumberFormat="1" applyFont="1" applyFill="1" applyBorder="1" applyAlignment="1">
      <alignment horizontal="center" vertical="center"/>
    </xf>
    <xf numFmtId="0" fontId="20" fillId="4" borderId="3" xfId="11" applyFont="1" applyFill="1" applyBorder="1" applyAlignment="1">
      <alignment horizontal="center" vertical="center"/>
    </xf>
    <xf numFmtId="0" fontId="45" fillId="20" borderId="3" xfId="0" applyFont="1" applyFill="1" applyBorder="1" applyAlignment="1">
      <alignment horizontal="center" vertical="center" shrinkToFit="1"/>
    </xf>
    <xf numFmtId="0" fontId="20" fillId="43" borderId="3" xfId="0" quotePrefix="1" applyFont="1" applyFill="1" applyBorder="1" applyAlignment="1">
      <alignment horizontal="center" vertical="center"/>
    </xf>
    <xf numFmtId="178" fontId="45" fillId="11" borderId="3" xfId="11" applyNumberFormat="1" applyFont="1" applyFill="1" applyBorder="1" applyAlignment="1">
      <alignment horizontal="center" vertical="center"/>
    </xf>
    <xf numFmtId="0" fontId="62" fillId="43" borderId="3" xfId="0" applyFont="1" applyFill="1" applyBorder="1" applyAlignment="1">
      <alignment horizontal="center" vertical="center"/>
    </xf>
    <xf numFmtId="24" fontId="76" fillId="12" borderId="31" xfId="0" applyNumberFormat="1" applyFont="1" applyFill="1" applyBorder="1" applyAlignment="1">
      <alignment horizontal="center" vertical="center"/>
    </xf>
    <xf numFmtId="24" fontId="76" fillId="43" borderId="31" xfId="0" applyNumberFormat="1" applyFont="1" applyFill="1" applyBorder="1" applyAlignment="1">
      <alignment horizontal="center" vertical="center"/>
    </xf>
    <xf numFmtId="0" fontId="25" fillId="20" borderId="3" xfId="0" applyFont="1" applyFill="1" applyBorder="1" applyAlignment="1">
      <alignment horizontal="center" vertical="center"/>
    </xf>
    <xf numFmtId="180" fontId="20" fillId="20" borderId="3" xfId="0" applyNumberFormat="1" applyFont="1" applyFill="1" applyBorder="1" applyAlignment="1">
      <alignment horizontal="center" vertical="center"/>
    </xf>
    <xf numFmtId="176" fontId="20" fillId="5" borderId="30" xfId="0" quotePrefix="1" applyNumberFormat="1" applyFont="1" applyFill="1" applyBorder="1" applyAlignment="1">
      <alignment horizontal="center" vertical="center"/>
    </xf>
    <xf numFmtId="0" fontId="21" fillId="46" borderId="3" xfId="0" quotePrefix="1" applyFont="1" applyFill="1" applyBorder="1" applyAlignment="1">
      <alignment horizontal="center" vertical="center" shrinkToFit="1"/>
    </xf>
    <xf numFmtId="0" fontId="17" fillId="5" borderId="3" xfId="0" quotePrefix="1" applyFont="1" applyFill="1" applyBorder="1" applyAlignment="1">
      <alignment horizontal="center" vertical="center"/>
    </xf>
    <xf numFmtId="24" fontId="20" fillId="8" borderId="33" xfId="0" applyNumberFormat="1" applyFont="1" applyFill="1" applyBorder="1" applyAlignment="1">
      <alignment horizontal="left" vertical="center"/>
    </xf>
    <xf numFmtId="0" fontId="56" fillId="30" borderId="60" xfId="6" applyFont="1" applyFill="1" applyBorder="1" applyAlignment="1">
      <alignment horizontal="left" vertical="center"/>
    </xf>
    <xf numFmtId="0" fontId="56" fillId="30" borderId="61" xfId="6" applyFont="1" applyFill="1" applyBorder="1" applyAlignment="1">
      <alignment horizontal="left" vertical="center"/>
    </xf>
    <xf numFmtId="0" fontId="23" fillId="46" borderId="3" xfId="0" applyFont="1" applyFill="1" applyBorder="1" applyAlignment="1">
      <alignment horizontal="center" vertical="center"/>
    </xf>
    <xf numFmtId="24" fontId="96" fillId="22" borderId="3" xfId="0" quotePrefix="1" applyNumberFormat="1" applyFont="1" applyFill="1" applyBorder="1" applyAlignment="1">
      <alignment horizontal="center" vertical="center"/>
    </xf>
    <xf numFmtId="24" fontId="96" fillId="15" borderId="3" xfId="0" quotePrefix="1" applyNumberFormat="1" applyFont="1" applyFill="1" applyBorder="1" applyAlignment="1">
      <alignment horizontal="center" vertical="center"/>
    </xf>
    <xf numFmtId="0" fontId="22" fillId="19" borderId="3" xfId="0" applyFont="1" applyFill="1" applyBorder="1" applyAlignment="1">
      <alignment horizontal="center" vertical="center"/>
    </xf>
    <xf numFmtId="176" fontId="98" fillId="46" borderId="30" xfId="0" applyNumberFormat="1" applyFont="1" applyFill="1" applyBorder="1" applyAlignment="1">
      <alignment horizontal="center" vertical="center"/>
    </xf>
    <xf numFmtId="0" fontId="52" fillId="30" borderId="7" xfId="5" applyFill="1" applyBorder="1" applyAlignment="1">
      <alignment horizontal="left" vertical="center"/>
    </xf>
    <xf numFmtId="0" fontId="20" fillId="13" borderId="66" xfId="0" applyFont="1" applyFill="1" applyBorder="1" applyAlignment="1">
      <alignment horizontal="center" vertical="center"/>
    </xf>
    <xf numFmtId="0" fontId="20" fillId="13" borderId="30" xfId="0" applyFont="1" applyFill="1" applyBorder="1" applyAlignment="1">
      <alignment horizontal="center" vertical="center"/>
    </xf>
    <xf numFmtId="0" fontId="20" fillId="13" borderId="30" xfId="0" applyFont="1" applyFill="1" applyBorder="1" applyAlignment="1">
      <alignment horizontal="center" vertical="center" shrinkToFit="1"/>
    </xf>
    <xf numFmtId="0" fontId="23" fillId="13" borderId="30" xfId="0" applyFont="1" applyFill="1" applyBorder="1" applyAlignment="1">
      <alignment horizontal="center" vertical="center"/>
    </xf>
    <xf numFmtId="176" fontId="20" fillId="13" borderId="30" xfId="0" applyNumberFormat="1" applyFont="1" applyFill="1" applyBorder="1" applyAlignment="1">
      <alignment horizontal="center" vertical="center"/>
    </xf>
    <xf numFmtId="24" fontId="45" fillId="13" borderId="30" xfId="0" applyNumberFormat="1" applyFont="1" applyFill="1" applyBorder="1" applyAlignment="1">
      <alignment horizontal="center" vertical="center"/>
    </xf>
    <xf numFmtId="24" fontId="45" fillId="13" borderId="31" xfId="0" applyNumberFormat="1" applyFont="1" applyFill="1" applyBorder="1" applyAlignment="1">
      <alignment horizontal="center" vertical="center"/>
    </xf>
    <xf numFmtId="0" fontId="20" fillId="13" borderId="32" xfId="0" applyFont="1" applyFill="1" applyBorder="1" applyAlignment="1">
      <alignment horizontal="center" vertical="center"/>
    </xf>
    <xf numFmtId="24" fontId="45" fillId="13" borderId="33" xfId="0" applyNumberFormat="1" applyFont="1" applyFill="1" applyBorder="1" applyAlignment="1">
      <alignment horizontal="center" vertical="center"/>
    </xf>
    <xf numFmtId="0" fontId="20" fillId="13" borderId="47" xfId="0" applyFont="1" applyFill="1" applyBorder="1" applyAlignment="1">
      <alignment horizontal="center" vertical="center"/>
    </xf>
    <xf numFmtId="0" fontId="20" fillId="13" borderId="48" xfId="0" applyFont="1" applyFill="1" applyBorder="1" applyAlignment="1">
      <alignment horizontal="center" vertical="center"/>
    </xf>
    <xf numFmtId="0" fontId="20" fillId="13" borderId="48" xfId="0" applyFont="1" applyFill="1" applyBorder="1" applyAlignment="1">
      <alignment horizontal="center" vertical="center" shrinkToFit="1"/>
    </xf>
    <xf numFmtId="0" fontId="23" fillId="13" borderId="48" xfId="0" applyFont="1" applyFill="1" applyBorder="1" applyAlignment="1">
      <alignment horizontal="center" vertical="center"/>
    </xf>
    <xf numFmtId="0" fontId="45" fillId="13" borderId="48" xfId="0" applyFont="1" applyFill="1" applyBorder="1" applyAlignment="1">
      <alignment horizontal="center" vertical="center"/>
    </xf>
    <xf numFmtId="176" fontId="20" fillId="13" borderId="48" xfId="0" applyNumberFormat="1" applyFont="1" applyFill="1" applyBorder="1" applyAlignment="1">
      <alignment horizontal="center" vertical="center"/>
    </xf>
    <xf numFmtId="176" fontId="23" fillId="13" borderId="48" xfId="0" applyNumberFormat="1" applyFont="1" applyFill="1" applyBorder="1" applyAlignment="1">
      <alignment horizontal="center" vertical="center"/>
    </xf>
    <xf numFmtId="24" fontId="45" fillId="13" borderId="48" xfId="0" applyNumberFormat="1" applyFont="1" applyFill="1" applyBorder="1" applyAlignment="1">
      <alignment horizontal="center" vertical="center"/>
    </xf>
    <xf numFmtId="24" fontId="45" fillId="13" borderId="56" xfId="0" applyNumberFormat="1" applyFont="1" applyFill="1" applyBorder="1" applyAlignment="1">
      <alignment horizontal="center" vertical="center"/>
    </xf>
    <xf numFmtId="0" fontId="62" fillId="46" borderId="30" xfId="0" applyFont="1" applyFill="1" applyBorder="1" applyAlignment="1">
      <alignment horizontal="center" vertical="center" shrinkToFit="1"/>
    </xf>
    <xf numFmtId="189" fontId="45" fillId="11" borderId="3" xfId="11" applyNumberFormat="1" applyFont="1" applyFill="1" applyBorder="1" applyAlignment="1">
      <alignment horizontal="center" vertical="center"/>
    </xf>
    <xf numFmtId="178" fontId="45" fillId="11" borderId="33" xfId="11" applyNumberFormat="1" applyFont="1" applyFill="1" applyBorder="1" applyAlignment="1">
      <alignment horizontal="center" vertical="center"/>
    </xf>
    <xf numFmtId="0" fontId="58" fillId="30" borderId="7" xfId="6" applyFont="1" applyFill="1" applyBorder="1" applyAlignment="1">
      <alignment horizontal="left" vertical="center"/>
    </xf>
    <xf numFmtId="0" fontId="20" fillId="6" borderId="30" xfId="0" quotePrefix="1" applyFont="1" applyFill="1" applyBorder="1" applyAlignment="1">
      <alignment horizontal="center" vertical="center" wrapText="1"/>
    </xf>
    <xf numFmtId="0" fontId="20" fillId="20" borderId="67" xfId="0" applyFont="1" applyFill="1" applyBorder="1" applyAlignment="1">
      <alignment horizontal="center" vertical="center"/>
    </xf>
    <xf numFmtId="0" fontId="20" fillId="12" borderId="67" xfId="0" applyFont="1" applyFill="1" applyBorder="1" applyAlignment="1">
      <alignment horizontal="center" vertical="center"/>
    </xf>
    <xf numFmtId="0" fontId="20" fillId="43" borderId="67" xfId="0" applyFont="1" applyFill="1" applyBorder="1" applyAlignment="1">
      <alignment horizontal="center" vertical="center"/>
    </xf>
    <xf numFmtId="0" fontId="20" fillId="8" borderId="67" xfId="0" applyFont="1" applyFill="1" applyBorder="1" applyAlignment="1">
      <alignment horizontal="center" vertical="center"/>
    </xf>
    <xf numFmtId="0" fontId="20" fillId="5" borderId="67" xfId="0" applyFont="1" applyFill="1" applyBorder="1" applyAlignment="1">
      <alignment horizontal="center" vertical="center"/>
    </xf>
    <xf numFmtId="0" fontId="20" fillId="10" borderId="67" xfId="0" applyFont="1" applyFill="1" applyBorder="1" applyAlignment="1">
      <alignment horizontal="center" vertical="center"/>
    </xf>
    <xf numFmtId="0" fontId="20" fillId="46" borderId="67" xfId="0" applyFont="1" applyFill="1" applyBorder="1" applyAlignment="1">
      <alignment horizontal="center" vertical="center"/>
    </xf>
    <xf numFmtId="0" fontId="20" fillId="13" borderId="67" xfId="0" applyFont="1" applyFill="1" applyBorder="1" applyAlignment="1">
      <alignment horizontal="center" vertical="center"/>
    </xf>
    <xf numFmtId="0" fontId="20" fillId="29" borderId="67" xfId="0" applyFont="1" applyFill="1" applyBorder="1" applyAlignment="1">
      <alignment horizontal="center" vertical="center"/>
    </xf>
    <xf numFmtId="0" fontId="20" fillId="6" borderId="67" xfId="0" applyFont="1" applyFill="1" applyBorder="1" applyAlignment="1">
      <alignment horizontal="center" vertical="center"/>
    </xf>
    <xf numFmtId="0" fontId="20" fillId="11" borderId="67" xfId="0" applyFont="1" applyFill="1" applyBorder="1" applyAlignment="1">
      <alignment horizontal="center" vertical="center"/>
    </xf>
    <xf numFmtId="176" fontId="98" fillId="29" borderId="3" xfId="0" quotePrefix="1" applyNumberFormat="1" applyFont="1" applyFill="1" applyBorder="1" applyAlignment="1">
      <alignment horizontal="center" vertical="center"/>
    </xf>
    <xf numFmtId="176" fontId="62" fillId="29" borderId="3" xfId="0" quotePrefix="1" applyNumberFormat="1" applyFont="1" applyFill="1" applyBorder="1" applyAlignment="1">
      <alignment horizontal="center" vertical="center"/>
    </xf>
    <xf numFmtId="0" fontId="20" fillId="22" borderId="67" xfId="0" applyFont="1" applyFill="1" applyBorder="1" applyAlignment="1">
      <alignment horizontal="center" vertical="center"/>
    </xf>
    <xf numFmtId="0" fontId="20" fillId="11" borderId="67" xfId="11" applyFont="1" applyFill="1" applyBorder="1" applyAlignment="1">
      <alignment horizontal="center" vertical="center"/>
    </xf>
    <xf numFmtId="176" fontId="45" fillId="20" borderId="27" xfId="0" applyNumberFormat="1" applyFont="1" applyFill="1" applyBorder="1" applyAlignment="1">
      <alignment horizontal="center" vertical="center"/>
    </xf>
    <xf numFmtId="24" fontId="45" fillId="6" borderId="19" xfId="0" applyNumberFormat="1" applyFont="1" applyFill="1" applyBorder="1" applyAlignment="1">
      <alignment horizontal="center" vertical="center"/>
    </xf>
    <xf numFmtId="0" fontId="20" fillId="6" borderId="76" xfId="0" applyFont="1" applyFill="1" applyBorder="1" applyAlignment="1">
      <alignment horizontal="center" vertical="center"/>
    </xf>
    <xf numFmtId="190" fontId="45" fillId="43" borderId="30" xfId="0" applyNumberFormat="1" applyFont="1" applyFill="1" applyBorder="1" applyAlignment="1">
      <alignment horizontal="center" vertical="center"/>
    </xf>
    <xf numFmtId="24" fontId="45" fillId="4" borderId="31" xfId="0" applyNumberFormat="1" applyFont="1" applyFill="1" applyBorder="1" applyAlignment="1">
      <alignment horizontal="center" vertical="center"/>
    </xf>
    <xf numFmtId="0" fontId="25" fillId="25" borderId="30" xfId="0" applyFont="1" applyFill="1" applyBorder="1" applyAlignment="1">
      <alignment horizontal="center" vertical="center"/>
    </xf>
    <xf numFmtId="0" fontId="100" fillId="6" borderId="30" xfId="0" applyFont="1" applyFill="1" applyBorder="1" applyAlignment="1">
      <alignment horizontal="center" vertical="center"/>
    </xf>
    <xf numFmtId="0" fontId="100" fillId="6" borderId="3" xfId="0" applyFont="1" applyFill="1" applyBorder="1" applyAlignment="1">
      <alignment horizontal="center" vertical="center"/>
    </xf>
    <xf numFmtId="0" fontId="20" fillId="42" borderId="67" xfId="0" applyFont="1" applyFill="1" applyBorder="1" applyAlignment="1">
      <alignment horizontal="center" vertical="center"/>
    </xf>
    <xf numFmtId="0" fontId="101" fillId="6" borderId="3" xfId="0" applyFont="1" applyFill="1" applyBorder="1" applyAlignment="1">
      <alignment horizontal="center" vertical="center"/>
    </xf>
    <xf numFmtId="0" fontId="17" fillId="5" borderId="30" xfId="0" applyFont="1" applyFill="1" applyBorder="1" applyAlignment="1">
      <alignment horizontal="center" vertical="center"/>
    </xf>
    <xf numFmtId="0" fontId="102" fillId="6" borderId="3" xfId="0" applyFont="1" applyFill="1" applyBorder="1" applyAlignment="1">
      <alignment horizontal="center" vertical="center"/>
    </xf>
    <xf numFmtId="0" fontId="103" fillId="6" borderId="3" xfId="0" applyFont="1" applyFill="1" applyBorder="1" applyAlignment="1">
      <alignment horizontal="center" vertical="center"/>
    </xf>
    <xf numFmtId="176" fontId="62" fillId="11" borderId="30" xfId="11" quotePrefix="1" applyNumberFormat="1" applyFont="1" applyFill="1" applyBorder="1" applyAlignment="1">
      <alignment horizontal="center" vertical="center"/>
    </xf>
    <xf numFmtId="189" fontId="45" fillId="11" borderId="2" xfId="11" quotePrefix="1" applyNumberFormat="1" applyFont="1" applyFill="1" applyBorder="1" applyAlignment="1">
      <alignment horizontal="center" vertical="center"/>
    </xf>
    <xf numFmtId="189" fontId="45" fillId="11" borderId="33" xfId="11" quotePrefix="1" applyNumberFormat="1" applyFont="1" applyFill="1" applyBorder="1" applyAlignment="1">
      <alignment horizontal="center" vertical="center"/>
    </xf>
    <xf numFmtId="176" fontId="62" fillId="25" borderId="30" xfId="0" quotePrefix="1" applyNumberFormat="1" applyFont="1" applyFill="1" applyBorder="1" applyAlignment="1">
      <alignment horizontal="center" vertical="center"/>
    </xf>
    <xf numFmtId="0" fontId="23" fillId="11" borderId="3" xfId="11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/>
    </xf>
    <xf numFmtId="0" fontId="45" fillId="11" borderId="30" xfId="11" applyFont="1" applyFill="1" applyBorder="1" applyAlignment="1">
      <alignment horizontal="center" vertical="center"/>
    </xf>
    <xf numFmtId="0" fontId="45" fillId="11" borderId="30" xfId="0" applyFont="1" applyFill="1" applyBorder="1" applyAlignment="1">
      <alignment horizontal="center" vertical="center"/>
    </xf>
    <xf numFmtId="49" fontId="45" fillId="11" borderId="30" xfId="0" quotePrefix="1" applyNumberFormat="1" applyFont="1" applyFill="1" applyBorder="1" applyAlignment="1">
      <alignment horizontal="center" vertical="center"/>
    </xf>
    <xf numFmtId="0" fontId="45" fillId="11" borderId="6" xfId="0" applyFont="1" applyFill="1" applyBorder="1" applyAlignment="1">
      <alignment horizontal="center" vertical="center"/>
    </xf>
    <xf numFmtId="24" fontId="45" fillId="43" borderId="33" xfId="0" applyNumberFormat="1" applyFont="1" applyFill="1" applyBorder="1" applyAlignment="1">
      <alignment horizontal="right" vertical="center"/>
    </xf>
    <xf numFmtId="0" fontId="17" fillId="29" borderId="30" xfId="0" applyFont="1" applyFill="1" applyBorder="1" applyAlignment="1">
      <alignment horizontal="center" vertical="center"/>
    </xf>
    <xf numFmtId="0" fontId="105" fillId="15" borderId="30" xfId="0" applyFont="1" applyFill="1" applyBorder="1" applyAlignment="1">
      <alignment horizontal="center" vertical="center"/>
    </xf>
    <xf numFmtId="176" fontId="62" fillId="15" borderId="30" xfId="0" applyNumberFormat="1" applyFont="1" applyFill="1" applyBorder="1" applyAlignment="1">
      <alignment horizontal="center" vertical="center"/>
    </xf>
    <xf numFmtId="176" fontId="98" fillId="15" borderId="30" xfId="0" applyNumberFormat="1" applyFont="1" applyFill="1" applyBorder="1" applyAlignment="1">
      <alignment horizontal="center" vertical="center"/>
    </xf>
    <xf numFmtId="176" fontId="98" fillId="15" borderId="3" xfId="0" applyNumberFormat="1" applyFont="1" applyFill="1" applyBorder="1" applyAlignment="1">
      <alignment horizontal="center" vertical="center"/>
    </xf>
    <xf numFmtId="176" fontId="62" fillId="12" borderId="30" xfId="0" applyNumberFormat="1" applyFont="1" applyFill="1" applyBorder="1" applyAlignment="1">
      <alignment horizontal="center" vertical="center"/>
    </xf>
    <xf numFmtId="176" fontId="98" fillId="12" borderId="3" xfId="0" applyNumberFormat="1" applyFont="1" applyFill="1" applyBorder="1" applyAlignment="1">
      <alignment horizontal="center" vertical="center"/>
    </xf>
    <xf numFmtId="176" fontId="62" fillId="12" borderId="3" xfId="0" applyNumberFormat="1" applyFont="1" applyFill="1" applyBorder="1" applyAlignment="1">
      <alignment horizontal="center" vertical="center"/>
    </xf>
    <xf numFmtId="0" fontId="20" fillId="19" borderId="67" xfId="0" applyFont="1" applyFill="1" applyBorder="1" applyAlignment="1">
      <alignment horizontal="center" vertical="center"/>
    </xf>
    <xf numFmtId="0" fontId="4" fillId="0" borderId="0" xfId="17">
      <alignment vertical="center"/>
    </xf>
    <xf numFmtId="0" fontId="20" fillId="6" borderId="3" xfId="0" quotePrefix="1" applyFont="1" applyFill="1" applyBorder="1" applyAlignment="1">
      <alignment horizontal="center" vertical="center" shrinkToFit="1"/>
    </xf>
    <xf numFmtId="0" fontId="23" fillId="11" borderId="30" xfId="11" applyFont="1" applyFill="1" applyBorder="1" applyAlignment="1">
      <alignment horizontal="center" vertical="center" shrinkToFit="1"/>
    </xf>
    <xf numFmtId="24" fontId="45" fillId="28" borderId="33" xfId="0" applyNumberFormat="1" applyFont="1" applyFill="1" applyBorder="1" applyAlignment="1">
      <alignment horizontal="center" vertical="center"/>
    </xf>
    <xf numFmtId="24" fontId="45" fillId="10" borderId="33" xfId="0" quotePrefix="1" applyNumberFormat="1" applyFont="1" applyFill="1" applyBorder="1" applyAlignment="1">
      <alignment horizontal="center" vertical="center"/>
    </xf>
    <xf numFmtId="0" fontId="18" fillId="18" borderId="3" xfId="0" applyFont="1" applyFill="1" applyBorder="1" applyAlignment="1">
      <alignment horizontal="center" vertical="center"/>
    </xf>
    <xf numFmtId="0" fontId="20" fillId="8" borderId="3" xfId="0" quotePrefix="1" applyFont="1" applyFill="1" applyBorder="1" applyAlignment="1">
      <alignment horizontal="center" vertical="center"/>
    </xf>
    <xf numFmtId="24" fontId="76" fillId="5" borderId="31" xfId="0" applyNumberFormat="1" applyFont="1" applyFill="1" applyBorder="1" applyAlignment="1">
      <alignment horizontal="center" vertical="center"/>
    </xf>
    <xf numFmtId="0" fontId="20" fillId="20" borderId="30" xfId="0" quotePrefix="1" applyFont="1" applyFill="1" applyBorder="1" applyAlignment="1">
      <alignment horizontal="center" vertical="center"/>
    </xf>
    <xf numFmtId="176" fontId="23" fillId="20" borderId="3" xfId="0" quotePrefix="1" applyNumberFormat="1" applyFont="1" applyFill="1" applyBorder="1" applyAlignment="1">
      <alignment horizontal="center" vertical="center"/>
    </xf>
    <xf numFmtId="24" fontId="20" fillId="20" borderId="3" xfId="0" applyNumberFormat="1" applyFont="1" applyFill="1" applyBorder="1" applyAlignment="1">
      <alignment horizontal="center" vertical="center"/>
    </xf>
    <xf numFmtId="0" fontId="20" fillId="20" borderId="3" xfId="0" quotePrefix="1" applyFont="1" applyFill="1" applyBorder="1" applyAlignment="1">
      <alignment horizontal="center" vertical="center"/>
    </xf>
    <xf numFmtId="0" fontId="20" fillId="17" borderId="67" xfId="0" applyFont="1" applyFill="1" applyBorder="1" applyAlignment="1">
      <alignment horizontal="center" vertical="center"/>
    </xf>
    <xf numFmtId="0" fontId="62" fillId="13" borderId="30" xfId="0" applyFont="1" applyFill="1" applyBorder="1" applyAlignment="1">
      <alignment horizontal="center" vertical="center" shrinkToFit="1"/>
    </xf>
    <xf numFmtId="0" fontId="52" fillId="30" borderId="0" xfId="5" applyFill="1" applyAlignment="1">
      <alignment horizontal="left" vertical="center"/>
    </xf>
    <xf numFmtId="184" fontId="45" fillId="43" borderId="3" xfId="0" quotePrefix="1" applyNumberFormat="1" applyFont="1" applyFill="1" applyBorder="1" applyAlignment="1">
      <alignment horizontal="center" vertical="center"/>
    </xf>
    <xf numFmtId="24" fontId="45" fillId="43" borderId="33" xfId="0" quotePrefix="1" applyNumberFormat="1" applyFont="1" applyFill="1" applyBorder="1" applyAlignment="1">
      <alignment horizontal="center" vertical="center"/>
    </xf>
    <xf numFmtId="178" fontId="45" fillId="11" borderId="3" xfId="11" quotePrefix="1" applyNumberFormat="1" applyFont="1" applyFill="1" applyBorder="1" applyAlignment="1">
      <alignment horizontal="center" vertical="center"/>
    </xf>
    <xf numFmtId="178" fontId="45" fillId="11" borderId="33" xfId="11" quotePrefix="1" applyNumberFormat="1" applyFont="1" applyFill="1" applyBorder="1" applyAlignment="1">
      <alignment horizontal="center" vertical="center"/>
    </xf>
    <xf numFmtId="0" fontId="20" fillId="17" borderId="8" xfId="0" applyFont="1" applyFill="1" applyBorder="1" applyAlignment="1">
      <alignment horizontal="center" vertical="center"/>
    </xf>
    <xf numFmtId="0" fontId="25" fillId="19" borderId="3" xfId="0" applyFont="1" applyFill="1" applyBorder="1" applyAlignment="1">
      <alignment horizontal="center" vertical="center"/>
    </xf>
    <xf numFmtId="0" fontId="20" fillId="6" borderId="4" xfId="0" applyFont="1" applyFill="1" applyBorder="1" applyAlignment="1">
      <alignment horizontal="center" vertical="center" shrinkToFit="1"/>
    </xf>
    <xf numFmtId="0" fontId="20" fillId="6" borderId="4" xfId="0" applyFont="1" applyFill="1" applyBorder="1" applyAlignment="1">
      <alignment horizontal="center" vertical="center"/>
    </xf>
    <xf numFmtId="0" fontId="62" fillId="19" borderId="30" xfId="0" applyFont="1" applyFill="1" applyBorder="1" applyAlignment="1">
      <alignment horizontal="center" vertical="center" shrinkToFit="1"/>
    </xf>
    <xf numFmtId="24" fontId="76" fillId="19" borderId="31" xfId="0" applyNumberFormat="1" applyFont="1" applyFill="1" applyBorder="1" applyAlignment="1">
      <alignment horizontal="center" vertical="center"/>
    </xf>
    <xf numFmtId="24" fontId="76" fillId="22" borderId="31" xfId="0" applyNumberFormat="1" applyFont="1" applyFill="1" applyBorder="1" applyAlignment="1">
      <alignment horizontal="center" vertical="center"/>
    </xf>
    <xf numFmtId="0" fontId="62" fillId="17" borderId="3" xfId="0" applyFont="1" applyFill="1" applyBorder="1" applyAlignment="1">
      <alignment horizontal="center" vertical="center"/>
    </xf>
    <xf numFmtId="176" fontId="62" fillId="17" borderId="30" xfId="0" applyNumberFormat="1" applyFont="1" applyFill="1" applyBorder="1" applyAlignment="1">
      <alignment horizontal="center" vertical="center"/>
    </xf>
    <xf numFmtId="24" fontId="23" fillId="6" borderId="3" xfId="0" applyNumberFormat="1" applyFont="1" applyFill="1" applyBorder="1" applyAlignment="1">
      <alignment horizontal="center" vertical="center"/>
    </xf>
    <xf numFmtId="0" fontId="20" fillId="6" borderId="54" xfId="0" applyFont="1" applyFill="1" applyBorder="1" applyAlignment="1">
      <alignment horizontal="center" vertical="center"/>
    </xf>
    <xf numFmtId="0" fontId="23" fillId="6" borderId="4" xfId="0" applyFont="1" applyFill="1" applyBorder="1" applyAlignment="1">
      <alignment horizontal="center" vertical="center"/>
    </xf>
    <xf numFmtId="176" fontId="20" fillId="6" borderId="4" xfId="0" applyNumberFormat="1" applyFont="1" applyFill="1" applyBorder="1" applyAlignment="1">
      <alignment horizontal="center" vertical="center"/>
    </xf>
    <xf numFmtId="176" fontId="23" fillId="6" borderId="4" xfId="0" applyNumberFormat="1" applyFont="1" applyFill="1" applyBorder="1" applyAlignment="1">
      <alignment horizontal="center" vertical="center"/>
    </xf>
    <xf numFmtId="24" fontId="45" fillId="6" borderId="4" xfId="0" applyNumberFormat="1" applyFont="1" applyFill="1" applyBorder="1" applyAlignment="1">
      <alignment horizontal="center" vertical="center"/>
    </xf>
    <xf numFmtId="24" fontId="45" fillId="4" borderId="55" xfId="0" applyNumberFormat="1" applyFont="1" applyFill="1" applyBorder="1" applyAlignment="1">
      <alignment horizontal="center" vertical="center"/>
    </xf>
    <xf numFmtId="176" fontId="45" fillId="6" borderId="48" xfId="0" applyNumberFormat="1" applyFont="1" applyFill="1" applyBorder="1" applyAlignment="1">
      <alignment horizontal="center" vertical="center"/>
    </xf>
    <xf numFmtId="176" fontId="62" fillId="8" borderId="30" xfId="0" applyNumberFormat="1" applyFont="1" applyFill="1" applyBorder="1" applyAlignment="1">
      <alignment horizontal="center" vertical="center"/>
    </xf>
    <xf numFmtId="176" fontId="23" fillId="17" borderId="56" xfId="0" applyNumberFormat="1" applyFont="1" applyFill="1" applyBorder="1" applyAlignment="1">
      <alignment horizontal="center" vertical="center"/>
    </xf>
    <xf numFmtId="0" fontId="62" fillId="17" borderId="30" xfId="0" applyFont="1" applyFill="1" applyBorder="1" applyAlignment="1">
      <alignment horizontal="center" vertical="center"/>
    </xf>
    <xf numFmtId="0" fontId="20" fillId="6" borderId="6" xfId="0" applyFont="1" applyFill="1" applyBorder="1" applyAlignment="1">
      <alignment horizontal="center" vertical="center" shrinkToFit="1"/>
    </xf>
    <xf numFmtId="0" fontId="23" fillId="6" borderId="6" xfId="0" applyFont="1" applyFill="1" applyBorder="1" applyAlignment="1">
      <alignment horizontal="center" vertical="center"/>
    </xf>
    <xf numFmtId="0" fontId="20" fillId="6" borderId="6" xfId="0" applyFont="1" applyFill="1" applyBorder="1" applyAlignment="1">
      <alignment horizontal="center" vertical="center"/>
    </xf>
    <xf numFmtId="0" fontId="20" fillId="6" borderId="18" xfId="0" applyFont="1" applyFill="1" applyBorder="1" applyAlignment="1">
      <alignment horizontal="center" vertical="center"/>
    </xf>
    <xf numFmtId="0" fontId="100" fillId="6" borderId="6" xfId="0" applyFont="1" applyFill="1" applyBorder="1" applyAlignment="1">
      <alignment horizontal="center" vertical="center"/>
    </xf>
    <xf numFmtId="0" fontId="20" fillId="6" borderId="6" xfId="0" quotePrefix="1" applyFont="1" applyFill="1" applyBorder="1" applyAlignment="1">
      <alignment horizontal="center" vertical="center"/>
    </xf>
    <xf numFmtId="176" fontId="20" fillId="6" borderId="6" xfId="0" quotePrefix="1" applyNumberFormat="1" applyFont="1" applyFill="1" applyBorder="1" applyAlignment="1">
      <alignment horizontal="center" vertical="center"/>
    </xf>
    <xf numFmtId="24" fontId="45" fillId="6" borderId="6" xfId="0" applyNumberFormat="1" applyFont="1" applyFill="1" applyBorder="1" applyAlignment="1">
      <alignment horizontal="center" vertical="center"/>
    </xf>
    <xf numFmtId="3" fontId="20" fillId="11" borderId="30" xfId="11" applyNumberFormat="1" applyFont="1" applyFill="1" applyBorder="1" applyAlignment="1">
      <alignment horizontal="center" vertical="center"/>
    </xf>
    <xf numFmtId="3" fontId="20" fillId="11" borderId="3" xfId="11" applyNumberFormat="1" applyFont="1" applyFill="1" applyBorder="1" applyAlignment="1">
      <alignment horizontal="center" vertical="center"/>
    </xf>
    <xf numFmtId="181" fontId="45" fillId="4" borderId="33" xfId="0" quotePrefix="1" applyNumberFormat="1" applyFont="1" applyFill="1" applyBorder="1" applyAlignment="1">
      <alignment horizontal="center" vertical="center"/>
    </xf>
    <xf numFmtId="24" fontId="45" fillId="4" borderId="31" xfId="0" quotePrefix="1" applyNumberFormat="1" applyFont="1" applyFill="1" applyBorder="1" applyAlignment="1">
      <alignment horizontal="center" vertical="center"/>
    </xf>
    <xf numFmtId="176" fontId="45" fillId="43" borderId="3" xfId="0" applyNumberFormat="1" applyFont="1" applyFill="1" applyBorder="1" applyAlignment="1">
      <alignment horizontal="center" vertical="center"/>
    </xf>
    <xf numFmtId="24" fontId="45" fillId="43" borderId="33" xfId="0" quotePrefix="1" applyNumberFormat="1" applyFont="1" applyFill="1" applyBorder="1" applyAlignment="1">
      <alignment horizontal="center" vertical="center" wrapText="1"/>
    </xf>
    <xf numFmtId="176" fontId="62" fillId="17" borderId="3" xfId="0" applyNumberFormat="1" applyFont="1" applyFill="1" applyBorder="1" applyAlignment="1">
      <alignment horizontal="center" vertical="center"/>
    </xf>
    <xf numFmtId="176" fontId="62" fillId="5" borderId="3" xfId="0" quotePrefix="1" applyNumberFormat="1" applyFont="1" applyFill="1" applyBorder="1" applyAlignment="1">
      <alignment horizontal="center" vertical="center"/>
    </xf>
    <xf numFmtId="24" fontId="76" fillId="6" borderId="30" xfId="0" applyNumberFormat="1" applyFont="1" applyFill="1" applyBorder="1" applyAlignment="1">
      <alignment horizontal="center" vertical="center"/>
    </xf>
    <xf numFmtId="176" fontId="62" fillId="22" borderId="30" xfId="0" applyNumberFormat="1" applyFont="1" applyFill="1" applyBorder="1" applyAlignment="1">
      <alignment horizontal="center" vertical="center"/>
    </xf>
    <xf numFmtId="0" fontId="18" fillId="22" borderId="3" xfId="0" applyFont="1" applyFill="1" applyBorder="1" applyAlignment="1">
      <alignment horizontal="center" vertical="center"/>
    </xf>
    <xf numFmtId="0" fontId="20" fillId="22" borderId="30" xfId="0" applyFont="1" applyFill="1" applyBorder="1" applyAlignment="1">
      <alignment horizontal="center" vertical="center" wrapText="1"/>
    </xf>
    <xf numFmtId="0" fontId="18" fillId="15" borderId="3" xfId="0" applyFont="1" applyFill="1" applyBorder="1" applyAlignment="1">
      <alignment horizontal="center" vertical="center"/>
    </xf>
    <xf numFmtId="24" fontId="23" fillId="6" borderId="33" xfId="0" applyNumberFormat="1" applyFont="1" applyFill="1" applyBorder="1" applyAlignment="1">
      <alignment horizontal="center" vertical="center"/>
    </xf>
    <xf numFmtId="0" fontId="102" fillId="6" borderId="6" xfId="0" applyFont="1" applyFill="1" applyBorder="1" applyAlignment="1">
      <alignment horizontal="center" vertical="center"/>
    </xf>
    <xf numFmtId="0" fontId="20" fillId="38" borderId="6" xfId="0" quotePrefix="1" applyFont="1" applyFill="1" applyBorder="1" applyAlignment="1">
      <alignment horizontal="center" vertical="center"/>
    </xf>
    <xf numFmtId="177" fontId="20" fillId="17" borderId="3" xfId="0" applyNumberFormat="1" applyFont="1" applyFill="1" applyBorder="1" applyAlignment="1">
      <alignment horizontal="center" vertical="center"/>
    </xf>
    <xf numFmtId="184" fontId="20" fillId="17" borderId="3" xfId="0" applyNumberFormat="1" applyFont="1" applyFill="1" applyBorder="1" applyAlignment="1">
      <alignment horizontal="center" vertical="center"/>
    </xf>
    <xf numFmtId="24" fontId="76" fillId="17" borderId="30" xfId="0" applyNumberFormat="1" applyFont="1" applyFill="1" applyBorder="1" applyAlignment="1">
      <alignment horizontal="center" vertical="center"/>
    </xf>
    <xf numFmtId="24" fontId="76" fillId="5" borderId="30" xfId="0" applyNumberFormat="1" applyFont="1" applyFill="1" applyBorder="1" applyAlignment="1">
      <alignment horizontal="center" vertical="center"/>
    </xf>
    <xf numFmtId="24" fontId="76" fillId="6" borderId="6" xfId="0" applyNumberFormat="1" applyFont="1" applyFill="1" applyBorder="1" applyAlignment="1">
      <alignment horizontal="center" vertical="center"/>
    </xf>
    <xf numFmtId="24" fontId="76" fillId="6" borderId="19" xfId="0" applyNumberFormat="1" applyFont="1" applyFill="1" applyBorder="1" applyAlignment="1">
      <alignment horizontal="center" vertical="center"/>
    </xf>
    <xf numFmtId="0" fontId="101" fillId="6" borderId="6" xfId="0" applyFont="1" applyFill="1" applyBorder="1" applyAlignment="1">
      <alignment horizontal="center" vertical="center"/>
    </xf>
    <xf numFmtId="0" fontId="101" fillId="6" borderId="6" xfId="0" quotePrefix="1" applyFont="1" applyFill="1" applyBorder="1" applyAlignment="1">
      <alignment horizontal="center" vertical="center"/>
    </xf>
    <xf numFmtId="0" fontId="101" fillId="6" borderId="6" xfId="0" applyFont="1" applyFill="1" applyBorder="1" applyAlignment="1">
      <alignment horizontal="center" vertical="center" shrinkToFit="1"/>
    </xf>
    <xf numFmtId="0" fontId="102" fillId="6" borderId="6" xfId="0" quotePrefix="1" applyFont="1" applyFill="1" applyBorder="1" applyAlignment="1">
      <alignment horizontal="center" vertical="center"/>
    </xf>
    <xf numFmtId="0" fontId="102" fillId="6" borderId="6" xfId="0" applyFont="1" applyFill="1" applyBorder="1" applyAlignment="1">
      <alignment horizontal="center" vertical="center" shrinkToFit="1"/>
    </xf>
    <xf numFmtId="0" fontId="20" fillId="6" borderId="5" xfId="0" applyFont="1" applyFill="1" applyBorder="1" applyAlignment="1">
      <alignment horizontal="center" vertical="center"/>
    </xf>
    <xf numFmtId="0" fontId="62" fillId="6" borderId="30" xfId="0" applyFont="1" applyFill="1" applyBorder="1" applyAlignment="1">
      <alignment horizontal="center" vertical="center" shrinkToFit="1"/>
    </xf>
    <xf numFmtId="181" fontId="45" fillId="4" borderId="19" xfId="0" applyNumberFormat="1" applyFont="1" applyFill="1" applyBorder="1" applyAlignment="1">
      <alignment horizontal="center" vertical="center"/>
    </xf>
    <xf numFmtId="0" fontId="103" fillId="6" borderId="6" xfId="0" applyFont="1" applyFill="1" applyBorder="1" applyAlignment="1">
      <alignment horizontal="center" vertical="center"/>
    </xf>
    <xf numFmtId="176" fontId="23" fillId="6" borderId="6" xfId="0" quotePrefix="1" applyNumberFormat="1" applyFont="1" applyFill="1" applyBorder="1" applyAlignment="1">
      <alignment horizontal="center" vertical="center"/>
    </xf>
    <xf numFmtId="176" fontId="20" fillId="6" borderId="6" xfId="0" applyNumberFormat="1" applyFont="1" applyFill="1" applyBorder="1" applyAlignment="1">
      <alignment horizontal="center" vertical="center"/>
    </xf>
    <xf numFmtId="0" fontId="20" fillId="6" borderId="53" xfId="0" applyFont="1" applyFill="1" applyBorder="1" applyAlignment="1">
      <alignment horizontal="center" vertical="center"/>
    </xf>
    <xf numFmtId="0" fontId="102" fillId="6" borderId="5" xfId="0" applyFont="1" applyFill="1" applyBorder="1" applyAlignment="1">
      <alignment horizontal="center" vertical="center"/>
    </xf>
    <xf numFmtId="0" fontId="102" fillId="6" borderId="5" xfId="0" quotePrefix="1" applyFont="1" applyFill="1" applyBorder="1" applyAlignment="1">
      <alignment horizontal="center" vertical="center"/>
    </xf>
    <xf numFmtId="0" fontId="102" fillId="6" borderId="5" xfId="0" applyFont="1" applyFill="1" applyBorder="1" applyAlignment="1">
      <alignment horizontal="center" vertical="center" shrinkToFit="1"/>
    </xf>
    <xf numFmtId="176" fontId="20" fillId="6" borderId="5" xfId="0" quotePrefix="1" applyNumberFormat="1" applyFont="1" applyFill="1" applyBorder="1" applyAlignment="1">
      <alignment horizontal="center" vertical="center"/>
    </xf>
    <xf numFmtId="24" fontId="76" fillId="10" borderId="30" xfId="0" applyNumberFormat="1" applyFont="1" applyFill="1" applyBorder="1" applyAlignment="1">
      <alignment horizontal="center" vertical="center"/>
    </xf>
    <xf numFmtId="24" fontId="76" fillId="10" borderId="31" xfId="0" quotePrefix="1" applyNumberFormat="1" applyFont="1" applyFill="1" applyBorder="1" applyAlignment="1">
      <alignment horizontal="center" vertical="center"/>
    </xf>
    <xf numFmtId="24" fontId="76" fillId="10" borderId="3" xfId="0" applyNumberFormat="1" applyFont="1" applyFill="1" applyBorder="1" applyAlignment="1">
      <alignment horizontal="center" vertical="center"/>
    </xf>
    <xf numFmtId="24" fontId="76" fillId="10" borderId="33" xfId="0" quotePrefix="1" applyNumberFormat="1" applyFont="1" applyFill="1" applyBorder="1" applyAlignment="1">
      <alignment horizontal="center" vertical="center"/>
    </xf>
    <xf numFmtId="176" fontId="45" fillId="20" borderId="19" xfId="0" applyNumberFormat="1" applyFont="1" applyFill="1" applyBorder="1" applyAlignment="1">
      <alignment horizontal="center" vertical="center"/>
    </xf>
    <xf numFmtId="24" fontId="45" fillId="11" borderId="31" xfId="11" quotePrefix="1" applyNumberFormat="1" applyFont="1" applyFill="1" applyBorder="1" applyAlignment="1">
      <alignment horizontal="center" vertical="center"/>
    </xf>
    <xf numFmtId="24" fontId="23" fillId="11" borderId="33" xfId="11" applyNumberFormat="1" applyFont="1" applyFill="1" applyBorder="1" applyAlignment="1">
      <alignment horizontal="center" vertical="center"/>
    </xf>
    <xf numFmtId="24" fontId="23" fillId="11" borderId="55" xfId="11" applyNumberFormat="1" applyFont="1" applyFill="1" applyBorder="1" applyAlignment="1">
      <alignment horizontal="center" vertical="center"/>
    </xf>
    <xf numFmtId="24" fontId="23" fillId="11" borderId="56" xfId="11" applyNumberFormat="1" applyFont="1" applyFill="1" applyBorder="1" applyAlignment="1">
      <alignment horizontal="center" vertical="center"/>
    </xf>
    <xf numFmtId="24" fontId="45" fillId="4" borderId="33" xfId="11" applyNumberFormat="1" applyFont="1" applyFill="1" applyBorder="1" applyAlignment="1">
      <alignment horizontal="center" vertical="center"/>
    </xf>
    <xf numFmtId="24" fontId="45" fillId="6" borderId="5" xfId="0" applyNumberFormat="1" applyFont="1" applyFill="1" applyBorder="1" applyAlignment="1">
      <alignment horizontal="center" vertical="center"/>
    </xf>
    <xf numFmtId="181" fontId="45" fillId="6" borderId="48" xfId="0" applyNumberFormat="1" applyFont="1" applyFill="1" applyBorder="1" applyAlignment="1">
      <alignment horizontal="center" vertical="center"/>
    </xf>
    <xf numFmtId="24" fontId="45" fillId="4" borderId="19" xfId="0" applyNumberFormat="1" applyFont="1" applyFill="1" applyBorder="1" applyAlignment="1">
      <alignment horizontal="center" vertical="center"/>
    </xf>
    <xf numFmtId="0" fontId="108" fillId="6" borderId="3" xfId="0" applyFont="1" applyFill="1" applyBorder="1" applyAlignment="1">
      <alignment horizontal="center" vertical="center"/>
    </xf>
    <xf numFmtId="181" fontId="45" fillId="43" borderId="30" xfId="0" applyNumberFormat="1" applyFont="1" applyFill="1" applyBorder="1" applyAlignment="1">
      <alignment horizontal="center" vertical="center"/>
    </xf>
    <xf numFmtId="0" fontId="76" fillId="4" borderId="3" xfId="0" applyFont="1" applyFill="1" applyBorder="1" applyAlignment="1">
      <alignment horizontal="center" vertical="center" wrapText="1"/>
    </xf>
    <xf numFmtId="24" fontId="20" fillId="8" borderId="33" xfId="0" applyNumberFormat="1" applyFont="1" applyFill="1" applyBorder="1" applyAlignment="1">
      <alignment horizontal="center" vertical="center"/>
    </xf>
    <xf numFmtId="0" fontId="20" fillId="50" borderId="3" xfId="0" applyFont="1" applyFill="1" applyBorder="1" applyAlignment="1">
      <alignment horizontal="center" vertical="center"/>
    </xf>
    <xf numFmtId="0" fontId="20" fillId="50" borderId="66" xfId="0" applyFont="1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20" fillId="50" borderId="67" xfId="0" applyFont="1" applyFill="1" applyBorder="1" applyAlignment="1">
      <alignment horizontal="center" vertical="center"/>
    </xf>
    <xf numFmtId="0" fontId="20" fillId="50" borderId="30" xfId="0" quotePrefix="1" applyFont="1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 shrinkToFit="1"/>
    </xf>
    <xf numFmtId="0" fontId="23" fillId="50" borderId="30" xfId="0" applyFont="1" applyFill="1" applyBorder="1" applyAlignment="1">
      <alignment horizontal="center" vertical="center"/>
    </xf>
    <xf numFmtId="176" fontId="20" fillId="50" borderId="30" xfId="0" applyNumberFormat="1" applyFont="1" applyFill="1" applyBorder="1" applyAlignment="1">
      <alignment horizontal="center" vertical="center"/>
    </xf>
    <xf numFmtId="24" fontId="45" fillId="50" borderId="30" xfId="0" applyNumberFormat="1" applyFont="1" applyFill="1" applyBorder="1" applyAlignment="1">
      <alignment horizontal="center" vertical="center"/>
    </xf>
    <xf numFmtId="24" fontId="45" fillId="50" borderId="31" xfId="0" applyNumberFormat="1" applyFont="1" applyFill="1" applyBorder="1" applyAlignment="1">
      <alignment horizontal="center" vertical="center"/>
    </xf>
    <xf numFmtId="0" fontId="20" fillId="50" borderId="32" xfId="0" applyFont="1" applyFill="1" applyBorder="1" applyAlignment="1">
      <alignment horizontal="center" vertical="center"/>
    </xf>
    <xf numFmtId="0" fontId="45" fillId="50" borderId="3" xfId="0" applyFont="1" applyFill="1" applyBorder="1" applyAlignment="1">
      <alignment horizontal="center" vertical="center"/>
    </xf>
    <xf numFmtId="0" fontId="23" fillId="50" borderId="3" xfId="0" applyFont="1" applyFill="1" applyBorder="1" applyAlignment="1">
      <alignment horizontal="center" vertical="center" shrinkToFit="1"/>
    </xf>
    <xf numFmtId="0" fontId="20" fillId="50" borderId="3" xfId="0" applyFont="1" applyFill="1" applyBorder="1" applyAlignment="1">
      <alignment horizontal="center" vertical="center" shrinkToFit="1"/>
    </xf>
    <xf numFmtId="0" fontId="23" fillId="50" borderId="3" xfId="0" applyFont="1" applyFill="1" applyBorder="1" applyAlignment="1">
      <alignment horizontal="center" vertical="center"/>
    </xf>
    <xf numFmtId="176" fontId="23" fillId="50" borderId="3" xfId="0" quotePrefix="1" applyNumberFormat="1" applyFont="1" applyFill="1" applyBorder="1" applyAlignment="1">
      <alignment horizontal="center" vertical="center"/>
    </xf>
    <xf numFmtId="176" fontId="20" fillId="50" borderId="3" xfId="0" applyNumberFormat="1" applyFont="1" applyFill="1" applyBorder="1" applyAlignment="1">
      <alignment horizontal="center" vertical="center"/>
    </xf>
    <xf numFmtId="24" fontId="20" fillId="50" borderId="3" xfId="0" applyNumberFormat="1" applyFont="1" applyFill="1" applyBorder="1" applyAlignment="1">
      <alignment horizontal="center" vertical="center"/>
    </xf>
    <xf numFmtId="24" fontId="45" fillId="50" borderId="33" xfId="0" applyNumberFormat="1" applyFont="1" applyFill="1" applyBorder="1" applyAlignment="1">
      <alignment horizontal="center" vertical="center"/>
    </xf>
    <xf numFmtId="24" fontId="45" fillId="50" borderId="3" xfId="0" applyNumberFormat="1" applyFont="1" applyFill="1" applyBorder="1" applyAlignment="1">
      <alignment horizontal="center" vertical="center"/>
    </xf>
    <xf numFmtId="176" fontId="23" fillId="50" borderId="3" xfId="0" applyNumberFormat="1" applyFont="1" applyFill="1" applyBorder="1" applyAlignment="1">
      <alignment horizontal="center" vertical="center"/>
    </xf>
    <xf numFmtId="0" fontId="20" fillId="50" borderId="3" xfId="0" quotePrefix="1" applyFont="1" applyFill="1" applyBorder="1" applyAlignment="1">
      <alignment horizontal="center" vertical="center"/>
    </xf>
    <xf numFmtId="0" fontId="20" fillId="50" borderId="47" xfId="0" applyFont="1" applyFill="1" applyBorder="1" applyAlignment="1">
      <alignment horizontal="center" vertical="center"/>
    </xf>
    <xf numFmtId="0" fontId="20" fillId="50" borderId="48" xfId="0" applyFont="1" applyFill="1" applyBorder="1" applyAlignment="1">
      <alignment horizontal="center" vertical="center"/>
    </xf>
    <xf numFmtId="0" fontId="20" fillId="50" borderId="48" xfId="0" applyFont="1" applyFill="1" applyBorder="1" applyAlignment="1">
      <alignment horizontal="center" vertical="center" shrinkToFit="1"/>
    </xf>
    <xf numFmtId="0" fontId="23" fillId="50" borderId="48" xfId="0" applyFont="1" applyFill="1" applyBorder="1" applyAlignment="1">
      <alignment horizontal="center" vertical="center"/>
    </xf>
    <xf numFmtId="0" fontId="45" fillId="50" borderId="48" xfId="0" applyFont="1" applyFill="1" applyBorder="1" applyAlignment="1">
      <alignment horizontal="center" vertical="center"/>
    </xf>
    <xf numFmtId="176" fontId="20" fillId="50" borderId="48" xfId="0" applyNumberFormat="1" applyFont="1" applyFill="1" applyBorder="1" applyAlignment="1">
      <alignment horizontal="center" vertical="center"/>
    </xf>
    <xf numFmtId="176" fontId="23" fillId="50" borderId="48" xfId="0" applyNumberFormat="1" applyFont="1" applyFill="1" applyBorder="1" applyAlignment="1">
      <alignment horizontal="center" vertical="center"/>
    </xf>
    <xf numFmtId="24" fontId="45" fillId="50" borderId="48" xfId="0" applyNumberFormat="1" applyFont="1" applyFill="1" applyBorder="1" applyAlignment="1">
      <alignment horizontal="center" vertical="center"/>
    </xf>
    <xf numFmtId="24" fontId="45" fillId="50" borderId="56" xfId="0" applyNumberFormat="1" applyFont="1" applyFill="1" applyBorder="1" applyAlignment="1">
      <alignment horizontal="center" vertical="center"/>
    </xf>
    <xf numFmtId="0" fontId="20" fillId="20" borderId="26" xfId="0" applyFont="1" applyFill="1" applyBorder="1" applyAlignment="1">
      <alignment horizontal="center" vertical="center"/>
    </xf>
    <xf numFmtId="0" fontId="20" fillId="13" borderId="18" xfId="0" applyFont="1" applyFill="1" applyBorder="1" applyAlignment="1">
      <alignment horizontal="center" vertical="center"/>
    </xf>
    <xf numFmtId="0" fontId="20" fillId="13" borderId="6" xfId="0" applyFont="1" applyFill="1" applyBorder="1" applyAlignment="1">
      <alignment horizontal="center" vertical="center"/>
    </xf>
    <xf numFmtId="0" fontId="20" fillId="13" borderId="6" xfId="0" applyFont="1" applyFill="1" applyBorder="1" applyAlignment="1">
      <alignment horizontal="center" vertical="center" shrinkToFit="1"/>
    </xf>
    <xf numFmtId="176" fontId="20" fillId="13" borderId="6" xfId="0" applyNumberFormat="1" applyFont="1" applyFill="1" applyBorder="1" applyAlignment="1">
      <alignment horizontal="center" vertical="center"/>
    </xf>
    <xf numFmtId="24" fontId="45" fillId="13" borderId="6" xfId="0" applyNumberFormat="1" applyFont="1" applyFill="1" applyBorder="1" applyAlignment="1">
      <alignment horizontal="center" vertical="center"/>
    </xf>
    <xf numFmtId="24" fontId="45" fillId="13" borderId="19" xfId="0" applyNumberFormat="1" applyFont="1" applyFill="1" applyBorder="1" applyAlignment="1">
      <alignment horizontal="center" vertical="center"/>
    </xf>
    <xf numFmtId="176" fontId="62" fillId="50" borderId="30" xfId="0" applyNumberFormat="1" applyFont="1" applyFill="1" applyBorder="1" applyAlignment="1">
      <alignment horizontal="center" vertical="center"/>
    </xf>
    <xf numFmtId="0" fontId="62" fillId="50" borderId="3" xfId="0" applyFont="1" applyFill="1" applyBorder="1" applyAlignment="1">
      <alignment horizontal="center" vertical="center" shrinkToFit="1"/>
    </xf>
    <xf numFmtId="0" fontId="20" fillId="15" borderId="3" xfId="0" quotePrefix="1" applyFont="1" applyFill="1" applyBorder="1" applyAlignment="1">
      <alignment horizontal="center" vertical="center"/>
    </xf>
    <xf numFmtId="24" fontId="45" fillId="4" borderId="30" xfId="0" applyNumberFormat="1" applyFont="1" applyFill="1" applyBorder="1" applyAlignment="1">
      <alignment horizontal="center" vertical="center"/>
    </xf>
    <xf numFmtId="0" fontId="20" fillId="50" borderId="48" xfId="0" quotePrefix="1" applyFont="1" applyFill="1" applyBorder="1" applyAlignment="1">
      <alignment horizontal="center" vertical="center"/>
    </xf>
    <xf numFmtId="176" fontId="20" fillId="50" borderId="3" xfId="0" quotePrefix="1" applyNumberFormat="1" applyFont="1" applyFill="1" applyBorder="1" applyAlignment="1">
      <alignment horizontal="center" vertical="center"/>
    </xf>
    <xf numFmtId="24" fontId="23" fillId="4" borderId="33" xfId="11" quotePrefix="1" applyNumberFormat="1" applyFont="1" applyFill="1" applyBorder="1" applyAlignment="1">
      <alignment horizontal="center" vertical="center"/>
    </xf>
    <xf numFmtId="186" fontId="45" fillId="10" borderId="3" xfId="0" applyNumberFormat="1" applyFont="1" applyFill="1" applyBorder="1" applyAlignment="1">
      <alignment horizontal="center" vertical="center"/>
    </xf>
    <xf numFmtId="24" fontId="23" fillId="43" borderId="31" xfId="0" applyNumberFormat="1" applyFont="1" applyFill="1" applyBorder="1" applyAlignment="1">
      <alignment horizontal="center" vertical="center"/>
    </xf>
    <xf numFmtId="0" fontId="20" fillId="43" borderId="3" xfId="0" applyFont="1" applyFill="1" applyBorder="1" applyAlignment="1">
      <alignment horizontal="left" vertical="center"/>
    </xf>
    <xf numFmtId="0" fontId="62" fillId="42" borderId="30" xfId="0" applyFont="1" applyFill="1" applyBorder="1" applyAlignment="1">
      <alignment horizontal="center" vertical="center" shrinkToFit="1"/>
    </xf>
    <xf numFmtId="176" fontId="45" fillId="9" borderId="3" xfId="0" applyNumberFormat="1" applyFont="1" applyFill="1" applyBorder="1" applyAlignment="1">
      <alignment horizontal="center" vertical="center"/>
    </xf>
    <xf numFmtId="24" fontId="45" fillId="9" borderId="33" xfId="0" quotePrefix="1" applyNumberFormat="1" applyFont="1" applyFill="1" applyBorder="1" applyAlignment="1">
      <alignment horizontal="center" vertical="center" wrapText="1"/>
    </xf>
    <xf numFmtId="0" fontId="62" fillId="9" borderId="3" xfId="0" applyFont="1" applyFill="1" applyBorder="1" applyAlignment="1">
      <alignment horizontal="center" vertical="center"/>
    </xf>
    <xf numFmtId="0" fontId="20" fillId="9" borderId="3" xfId="0" quotePrefix="1" applyFont="1" applyFill="1" applyBorder="1" applyAlignment="1">
      <alignment horizontal="center" vertical="center" shrinkToFit="1"/>
    </xf>
    <xf numFmtId="0" fontId="25" fillId="50" borderId="3" xfId="0" applyFont="1" applyFill="1" applyBorder="1" applyAlignment="1">
      <alignment horizontal="center" vertical="center"/>
    </xf>
    <xf numFmtId="0" fontId="25" fillId="50" borderId="3" xfId="0" quotePrefix="1" applyFont="1" applyFill="1" applyBorder="1" applyAlignment="1">
      <alignment horizontal="center" vertical="center"/>
    </xf>
    <xf numFmtId="176" fontId="62" fillId="50" borderId="3" xfId="0" applyNumberFormat="1" applyFont="1" applyFill="1" applyBorder="1" applyAlignment="1">
      <alignment horizontal="center" vertical="center"/>
    </xf>
    <xf numFmtId="176" fontId="62" fillId="50" borderId="3" xfId="0" quotePrefix="1" applyNumberFormat="1" applyFont="1" applyFill="1" applyBorder="1" applyAlignment="1">
      <alignment horizontal="center" vertical="center"/>
    </xf>
    <xf numFmtId="176" fontId="62" fillId="6" borderId="30" xfId="0" applyNumberFormat="1" applyFont="1" applyFill="1" applyBorder="1" applyAlignment="1">
      <alignment horizontal="center" vertical="center"/>
    </xf>
    <xf numFmtId="191" fontId="20" fillId="50" borderId="30" xfId="0" applyNumberFormat="1" applyFont="1" applyFill="1" applyBorder="1" applyAlignment="1">
      <alignment horizontal="center" vertical="center"/>
    </xf>
    <xf numFmtId="191" fontId="20" fillId="50" borderId="3" xfId="0" applyNumberFormat="1" applyFont="1" applyFill="1" applyBorder="1" applyAlignment="1">
      <alignment horizontal="center" vertical="center"/>
    </xf>
    <xf numFmtId="24" fontId="23" fillId="6" borderId="6" xfId="0" applyNumberFormat="1" applyFont="1" applyFill="1" applyBorder="1" applyAlignment="1">
      <alignment horizontal="center" vertical="center"/>
    </xf>
    <xf numFmtId="24" fontId="23" fillId="6" borderId="19" xfId="0" applyNumberFormat="1" applyFont="1" applyFill="1" applyBorder="1" applyAlignment="1">
      <alignment horizontal="center" vertical="center"/>
    </xf>
    <xf numFmtId="0" fontId="20" fillId="50" borderId="3" xfId="0" quotePrefix="1" applyFont="1" applyFill="1" applyBorder="1" applyAlignment="1">
      <alignment horizontal="left" vertical="center"/>
    </xf>
    <xf numFmtId="0" fontId="20" fillId="29" borderId="1" xfId="0" applyFont="1" applyFill="1" applyBorder="1" applyAlignment="1">
      <alignment horizontal="center" vertical="center"/>
    </xf>
    <xf numFmtId="0" fontId="88" fillId="4" borderId="48" xfId="0" applyFont="1" applyFill="1" applyBorder="1" applyAlignment="1">
      <alignment horizontal="center" vertical="center" shrinkToFit="1"/>
    </xf>
    <xf numFmtId="24" fontId="45" fillId="6" borderId="55" xfId="0" applyNumberFormat="1" applyFont="1" applyFill="1" applyBorder="1" applyAlignment="1">
      <alignment horizontal="center" vertical="center"/>
    </xf>
    <xf numFmtId="0" fontId="20" fillId="50" borderId="8" xfId="0" applyFont="1" applyFill="1" applyBorder="1" applyAlignment="1">
      <alignment horizontal="center" vertical="center"/>
    </xf>
    <xf numFmtId="0" fontId="20" fillId="50" borderId="7" xfId="0" applyFont="1" applyFill="1" applyBorder="1" applyAlignment="1">
      <alignment horizontal="center" vertical="center" shrinkToFit="1"/>
    </xf>
    <xf numFmtId="0" fontId="20" fillId="50" borderId="7" xfId="0" quotePrefix="1" applyFont="1" applyFill="1" applyBorder="1" applyAlignment="1">
      <alignment horizontal="center" vertical="center"/>
    </xf>
    <xf numFmtId="0" fontId="20" fillId="50" borderId="4" xfId="0" applyFont="1" applyFill="1" applyBorder="1" applyAlignment="1">
      <alignment horizontal="center" vertical="center"/>
    </xf>
    <xf numFmtId="0" fontId="20" fillId="3" borderId="4" xfId="0" applyFont="1" applyFill="1" applyBorder="1" applyAlignment="1">
      <alignment horizontal="center" vertical="center" shrinkToFit="1"/>
    </xf>
    <xf numFmtId="0" fontId="20" fillId="50" borderId="4" xfId="0" applyFont="1" applyFill="1" applyBorder="1" applyAlignment="1">
      <alignment horizontal="center" vertical="center" shrinkToFit="1"/>
    </xf>
    <xf numFmtId="0" fontId="20" fillId="50" borderId="26" xfId="0" quotePrefix="1" applyFont="1" applyFill="1" applyBorder="1" applyAlignment="1">
      <alignment horizontal="center" vertical="center"/>
    </xf>
    <xf numFmtId="0" fontId="20" fillId="50" borderId="26" xfId="0" applyFont="1" applyFill="1" applyBorder="1" applyAlignment="1">
      <alignment horizontal="center" vertical="center"/>
    </xf>
    <xf numFmtId="0" fontId="20" fillId="50" borderId="26" xfId="0" applyFont="1" applyFill="1" applyBorder="1" applyAlignment="1">
      <alignment horizontal="center" vertical="center" shrinkToFit="1"/>
    </xf>
    <xf numFmtId="0" fontId="105" fillId="8" borderId="30" xfId="0" applyFont="1" applyFill="1" applyBorder="1" applyAlignment="1">
      <alignment horizontal="center" vertical="center"/>
    </xf>
    <xf numFmtId="0" fontId="105" fillId="8" borderId="3" xfId="0" applyFont="1" applyFill="1" applyBorder="1" applyAlignment="1">
      <alignment horizontal="center" vertical="center"/>
    </xf>
    <xf numFmtId="0" fontId="71" fillId="11" borderId="3" xfId="0" applyFont="1" applyFill="1" applyBorder="1">
      <alignment vertical="center"/>
    </xf>
    <xf numFmtId="176" fontId="62" fillId="11" borderId="3" xfId="0" applyNumberFormat="1" applyFont="1" applyFill="1" applyBorder="1" applyAlignment="1">
      <alignment horizontal="center" vertical="center"/>
    </xf>
    <xf numFmtId="0" fontId="20" fillId="11" borderId="3" xfId="0" quotePrefix="1" applyFont="1" applyFill="1" applyBorder="1" applyAlignment="1">
      <alignment horizontal="center" vertical="center" shrinkToFit="1"/>
    </xf>
    <xf numFmtId="0" fontId="71" fillId="9" borderId="3" xfId="0" applyFont="1" applyFill="1" applyBorder="1">
      <alignment vertical="center"/>
    </xf>
    <xf numFmtId="0" fontId="71" fillId="9" borderId="4" xfId="0" applyFont="1" applyFill="1" applyBorder="1">
      <alignment vertical="center"/>
    </xf>
    <xf numFmtId="0" fontId="20" fillId="9" borderId="4" xfId="0" applyFont="1" applyFill="1" applyBorder="1" applyAlignment="1">
      <alignment horizontal="center" vertical="center" shrinkToFit="1"/>
    </xf>
    <xf numFmtId="0" fontId="23" fillId="9" borderId="4" xfId="0" applyFont="1" applyFill="1" applyBorder="1" applyAlignment="1">
      <alignment horizontal="center" vertical="center"/>
    </xf>
    <xf numFmtId="0" fontId="20" fillId="9" borderId="7" xfId="0" applyFont="1" applyFill="1" applyBorder="1" applyAlignment="1">
      <alignment horizontal="center" vertical="center" shrinkToFit="1"/>
    </xf>
    <xf numFmtId="0" fontId="71" fillId="9" borderId="7" xfId="0" applyFont="1" applyFill="1" applyBorder="1">
      <alignment vertical="center"/>
    </xf>
    <xf numFmtId="0" fontId="20" fillId="9" borderId="26" xfId="0" applyFont="1" applyFill="1" applyBorder="1" applyAlignment="1">
      <alignment horizontal="center" vertical="center"/>
    </xf>
    <xf numFmtId="0" fontId="20" fillId="9" borderId="26" xfId="0" applyFont="1" applyFill="1" applyBorder="1" applyAlignment="1">
      <alignment horizontal="center" vertical="center" shrinkToFit="1"/>
    </xf>
    <xf numFmtId="0" fontId="23" fillId="9" borderId="26" xfId="0" applyFont="1" applyFill="1" applyBorder="1" applyAlignment="1">
      <alignment horizontal="center" vertical="center"/>
    </xf>
    <xf numFmtId="0" fontId="62" fillId="15" borderId="30" xfId="0" applyFont="1" applyFill="1" applyBorder="1" applyAlignment="1">
      <alignment horizontal="center" vertical="center" shrinkToFit="1"/>
    </xf>
    <xf numFmtId="24" fontId="45" fillId="50" borderId="33" xfId="0" quotePrefix="1" applyNumberFormat="1" applyFont="1" applyFill="1" applyBorder="1" applyAlignment="1">
      <alignment horizontal="center" vertical="center"/>
    </xf>
    <xf numFmtId="0" fontId="62" fillId="29" borderId="30" xfId="0" applyFont="1" applyFill="1" applyBorder="1" applyAlignment="1">
      <alignment horizontal="center" vertical="center" shrinkToFit="1"/>
    </xf>
    <xf numFmtId="0" fontId="45" fillId="6" borderId="4" xfId="0" applyFont="1" applyFill="1" applyBorder="1" applyAlignment="1">
      <alignment horizontal="center" vertical="center"/>
    </xf>
    <xf numFmtId="0" fontId="20" fillId="2" borderId="30" xfId="0" applyFont="1" applyFill="1" applyBorder="1" applyAlignment="1">
      <alignment horizontal="center" vertical="center"/>
    </xf>
    <xf numFmtId="176" fontId="62" fillId="11" borderId="30" xfId="0" applyNumberFormat="1" applyFont="1" applyFill="1" applyBorder="1" applyAlignment="1">
      <alignment horizontal="center" vertical="center"/>
    </xf>
    <xf numFmtId="177" fontId="23" fillId="6" borderId="6" xfId="0" applyNumberFormat="1" applyFont="1" applyFill="1" applyBorder="1" applyAlignment="1">
      <alignment horizontal="center" vertical="center"/>
    </xf>
    <xf numFmtId="0" fontId="45" fillId="25" borderId="3" xfId="0" applyFont="1" applyFill="1" applyBorder="1" applyAlignment="1">
      <alignment horizontal="center" vertical="center" shrinkToFit="1"/>
    </xf>
    <xf numFmtId="176" fontId="45" fillId="29" borderId="3" xfId="0" applyNumberFormat="1" applyFont="1" applyFill="1" applyBorder="1" applyAlignment="1">
      <alignment horizontal="center" vertical="center"/>
    </xf>
    <xf numFmtId="0" fontId="62" fillId="10" borderId="3" xfId="0" applyFont="1" applyFill="1" applyBorder="1" applyAlignment="1">
      <alignment horizontal="center" vertical="center"/>
    </xf>
    <xf numFmtId="176" fontId="62" fillId="13" borderId="30" xfId="0" applyNumberFormat="1" applyFont="1" applyFill="1" applyBorder="1" applyAlignment="1">
      <alignment horizontal="center" vertical="center"/>
    </xf>
    <xf numFmtId="0" fontId="62" fillId="22" borderId="3" xfId="0" applyFont="1" applyFill="1" applyBorder="1" applyAlignment="1">
      <alignment horizontal="center" vertical="center" shrinkToFit="1"/>
    </xf>
    <xf numFmtId="0" fontId="62" fillId="15" borderId="3" xfId="0" applyFont="1" applyFill="1" applyBorder="1" applyAlignment="1">
      <alignment horizontal="center" vertical="center" shrinkToFit="1"/>
    </xf>
    <xf numFmtId="24" fontId="76" fillId="9" borderId="31" xfId="0" applyNumberFormat="1" applyFont="1" applyFill="1" applyBorder="1" applyAlignment="1">
      <alignment horizontal="center" vertical="center"/>
    </xf>
    <xf numFmtId="0" fontId="25" fillId="10" borderId="30" xfId="0" applyFont="1" applyFill="1" applyBorder="1" applyAlignment="1">
      <alignment horizontal="center" vertical="center"/>
    </xf>
    <xf numFmtId="0" fontId="20" fillId="6" borderId="5" xfId="0" applyFont="1" applyFill="1" applyBorder="1" applyAlignment="1">
      <alignment horizontal="center" vertical="center" shrinkToFit="1"/>
    </xf>
    <xf numFmtId="0" fontId="45" fillId="15" borderId="48" xfId="0" applyFont="1" applyFill="1" applyBorder="1" applyAlignment="1">
      <alignment horizontal="center" vertical="center" shrinkToFit="1"/>
    </xf>
    <xf numFmtId="0" fontId="45" fillId="25" borderId="26" xfId="0" applyFont="1" applyFill="1" applyBorder="1" applyAlignment="1">
      <alignment horizontal="center" vertical="center" shrinkToFit="1"/>
    </xf>
    <xf numFmtId="24" fontId="20" fillId="6" borderId="4" xfId="0" applyNumberFormat="1" applyFont="1" applyFill="1" applyBorder="1" applyAlignment="1">
      <alignment horizontal="center" vertical="center"/>
    </xf>
    <xf numFmtId="0" fontId="62" fillId="6" borderId="3" xfId="0" applyFont="1" applyFill="1" applyBorder="1" applyAlignment="1">
      <alignment horizontal="center" vertical="center"/>
    </xf>
    <xf numFmtId="0" fontId="20" fillId="2" borderId="62" xfId="0" applyFont="1" applyFill="1" applyBorder="1" applyAlignment="1">
      <alignment horizontal="center" vertical="center" shrinkToFit="1"/>
    </xf>
    <xf numFmtId="0" fontId="20" fillId="2" borderId="64" xfId="0" applyFont="1" applyFill="1" applyBorder="1" applyAlignment="1">
      <alignment horizontal="center" vertical="center"/>
    </xf>
    <xf numFmtId="0" fontId="62" fillId="6" borderId="30" xfId="0" applyFont="1" applyFill="1" applyBorder="1" applyAlignment="1">
      <alignment horizontal="center" vertical="center"/>
    </xf>
    <xf numFmtId="24" fontId="20" fillId="6" borderId="3" xfId="0" applyNumberFormat="1" applyFont="1" applyFill="1" applyBorder="1" applyAlignment="1">
      <alignment horizontal="center" vertical="center"/>
    </xf>
    <xf numFmtId="0" fontId="20" fillId="6" borderId="30" xfId="0" quotePrefix="1" applyFont="1" applyFill="1" applyBorder="1" applyAlignment="1">
      <alignment horizontal="center" vertical="center" shrinkToFit="1"/>
    </xf>
    <xf numFmtId="24" fontId="20" fillId="6" borderId="33" xfId="0" applyNumberFormat="1" applyFont="1" applyFill="1" applyBorder="1" applyAlignment="1">
      <alignment horizontal="center" vertical="center"/>
    </xf>
    <xf numFmtId="177" fontId="20" fillId="6" borderId="4" xfId="0" applyNumberFormat="1" applyFont="1" applyFill="1" applyBorder="1" applyAlignment="1">
      <alignment horizontal="center" vertical="center" shrinkToFit="1"/>
    </xf>
    <xf numFmtId="0" fontId="20" fillId="6" borderId="64" xfId="0" applyFont="1" applyFill="1" applyBorder="1" applyAlignment="1">
      <alignment horizontal="center" vertical="center"/>
    </xf>
    <xf numFmtId="24" fontId="20" fillId="6" borderId="6" xfId="0" applyNumberFormat="1" applyFont="1" applyFill="1" applyBorder="1" applyAlignment="1">
      <alignment horizontal="center" vertical="center"/>
    </xf>
    <xf numFmtId="24" fontId="20" fillId="6" borderId="19" xfId="0" applyNumberFormat="1" applyFont="1" applyFill="1" applyBorder="1" applyAlignment="1">
      <alignment horizontal="center" vertical="center"/>
    </xf>
    <xf numFmtId="26" fontId="45" fillId="13" borderId="3" xfId="0" applyNumberFormat="1" applyFont="1" applyFill="1" applyBorder="1" applyAlignment="1">
      <alignment horizontal="center" vertical="center"/>
    </xf>
    <xf numFmtId="0" fontId="45" fillId="26" borderId="6" xfId="0" applyFont="1" applyFill="1" applyBorder="1" applyAlignment="1">
      <alignment horizontal="center" vertical="center"/>
    </xf>
    <xf numFmtId="0" fontId="33" fillId="6" borderId="6" xfId="0" applyFont="1" applyFill="1" applyBorder="1" applyAlignment="1">
      <alignment horizontal="center" vertical="center"/>
    </xf>
    <xf numFmtId="0" fontId="33" fillId="6" borderId="3" xfId="0" applyFont="1" applyFill="1" applyBorder="1" applyAlignment="1">
      <alignment horizontal="center" vertical="center"/>
    </xf>
    <xf numFmtId="0" fontId="45" fillId="26" borderId="4" xfId="0" applyFont="1" applyFill="1" applyBorder="1" applyAlignment="1">
      <alignment horizontal="center" vertical="center"/>
    </xf>
    <xf numFmtId="0" fontId="23" fillId="36" borderId="4" xfId="0" applyFont="1" applyFill="1" applyBorder="1" applyAlignment="1">
      <alignment horizontal="center" vertical="center"/>
    </xf>
    <xf numFmtId="0" fontId="45" fillId="29" borderId="48" xfId="0" applyFont="1" applyFill="1" applyBorder="1" applyAlignment="1">
      <alignment horizontal="center" vertical="center" shrinkToFit="1"/>
    </xf>
    <xf numFmtId="0" fontId="25" fillId="13" borderId="3" xfId="0" applyFont="1" applyFill="1" applyBorder="1" applyAlignment="1">
      <alignment horizontal="center" vertical="center"/>
    </xf>
    <xf numFmtId="0" fontId="52" fillId="13" borderId="3" xfId="5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20" fillId="43" borderId="6" xfId="0" applyFont="1" applyFill="1" applyBorder="1" applyAlignment="1">
      <alignment horizontal="center" vertical="center"/>
    </xf>
    <xf numFmtId="14" fontId="20" fillId="6" borderId="4" xfId="0" applyNumberFormat="1" applyFont="1" applyFill="1" applyBorder="1" applyAlignment="1">
      <alignment horizontal="center" vertical="center"/>
    </xf>
    <xf numFmtId="0" fontId="105" fillId="6" borderId="3" xfId="0" applyFont="1" applyFill="1" applyBorder="1" applyAlignment="1">
      <alignment horizontal="center" vertical="center"/>
    </xf>
    <xf numFmtId="0" fontId="96" fillId="26" borderId="3" xfId="0" applyFont="1" applyFill="1" applyBorder="1" applyAlignment="1">
      <alignment horizontal="center" vertical="center"/>
    </xf>
    <xf numFmtId="0" fontId="20" fillId="43" borderId="18" xfId="0" applyFont="1" applyFill="1" applyBorder="1" applyAlignment="1">
      <alignment horizontal="center" vertical="center"/>
    </xf>
    <xf numFmtId="0" fontId="17" fillId="43" borderId="6" xfId="0" applyFont="1" applyFill="1" applyBorder="1" applyAlignment="1">
      <alignment horizontal="center" vertical="center"/>
    </xf>
    <xf numFmtId="176" fontId="20" fillId="43" borderId="6" xfId="0" applyNumberFormat="1" applyFont="1" applyFill="1" applyBorder="1" applyAlignment="1">
      <alignment horizontal="center" vertical="center"/>
    </xf>
    <xf numFmtId="24" fontId="45" fillId="43" borderId="6" xfId="0" applyNumberFormat="1" applyFont="1" applyFill="1" applyBorder="1" applyAlignment="1">
      <alignment horizontal="center" vertical="center"/>
    </xf>
    <xf numFmtId="24" fontId="45" fillId="43" borderId="19" xfId="0" applyNumberFormat="1" applyFont="1" applyFill="1" applyBorder="1" applyAlignment="1">
      <alignment horizontal="center" vertical="center"/>
    </xf>
    <xf numFmtId="0" fontId="3" fillId="0" borderId="0" xfId="19">
      <alignment vertical="center"/>
    </xf>
    <xf numFmtId="0" fontId="110" fillId="33" borderId="3" xfId="19" applyFont="1" applyFill="1" applyBorder="1" applyAlignment="1">
      <alignment horizontal="center" vertical="center"/>
    </xf>
    <xf numFmtId="0" fontId="20" fillId="6" borderId="3" xfId="0" quotePrefix="1" applyFont="1" applyFill="1" applyBorder="1" applyAlignment="1">
      <alignment horizontal="center" vertical="center"/>
    </xf>
    <xf numFmtId="177" fontId="20" fillId="29" borderId="3" xfId="0" applyNumberFormat="1" applyFont="1" applyFill="1" applyBorder="1" applyAlignment="1">
      <alignment horizontal="center" vertical="center"/>
    </xf>
    <xf numFmtId="0" fontId="110" fillId="9" borderId="3" xfId="19" applyFont="1" applyFill="1" applyBorder="1" applyAlignment="1">
      <alignment horizontal="center" vertical="center"/>
    </xf>
    <xf numFmtId="0" fontId="110" fillId="12" borderId="3" xfId="19" applyFont="1" applyFill="1" applyBorder="1" applyAlignment="1">
      <alignment horizontal="center" vertical="center"/>
    </xf>
    <xf numFmtId="0" fontId="110" fillId="8" borderId="3" xfId="19" applyFont="1" applyFill="1" applyBorder="1" applyAlignment="1">
      <alignment horizontal="center" vertical="center"/>
    </xf>
    <xf numFmtId="0" fontId="110" fillId="8" borderId="3" xfId="19" applyFont="1" applyFill="1" applyBorder="1" applyAlignment="1">
      <alignment horizontal="center" vertical="center" wrapText="1"/>
    </xf>
    <xf numFmtId="0" fontId="25" fillId="43" borderId="3" xfId="0" applyFont="1" applyFill="1" applyBorder="1" applyAlignment="1">
      <alignment horizontal="center" vertical="center"/>
    </xf>
    <xf numFmtId="180" fontId="45" fillId="10" borderId="26" xfId="0" applyNumberFormat="1" applyFont="1" applyFill="1" applyBorder="1" applyAlignment="1">
      <alignment horizontal="center" vertical="center"/>
    </xf>
    <xf numFmtId="0" fontId="20" fillId="13" borderId="3" xfId="0" applyFont="1" applyFill="1" applyBorder="1" applyAlignment="1">
      <alignment horizontal="left" vertical="center"/>
    </xf>
    <xf numFmtId="0" fontId="23" fillId="6" borderId="26" xfId="0" applyFont="1" applyFill="1" applyBorder="1" applyAlignment="1">
      <alignment horizontal="center" vertical="center"/>
    </xf>
    <xf numFmtId="14" fontId="20" fillId="6" borderId="30" xfId="0" quotePrefix="1" applyNumberFormat="1" applyFont="1" applyFill="1" applyBorder="1" applyAlignment="1">
      <alignment horizontal="center" vertical="center" shrinkToFit="1"/>
    </xf>
    <xf numFmtId="24" fontId="23" fillId="9" borderId="3" xfId="0" applyNumberFormat="1" applyFont="1" applyFill="1" applyBorder="1" applyAlignment="1">
      <alignment horizontal="center" vertical="center"/>
    </xf>
    <xf numFmtId="0" fontId="18" fillId="10" borderId="30" xfId="0" applyFont="1" applyFill="1" applyBorder="1" applyAlignment="1">
      <alignment horizontal="center" vertical="center"/>
    </xf>
    <xf numFmtId="186" fontId="62" fillId="19" borderId="30" xfId="0" applyNumberFormat="1" applyFont="1" applyFill="1" applyBorder="1" applyAlignment="1">
      <alignment horizontal="center" vertical="center" shrinkToFit="1"/>
    </xf>
    <xf numFmtId="0" fontId="20" fillId="20" borderId="3" xfId="0" applyFont="1" applyFill="1" applyBorder="1" applyAlignment="1">
      <alignment horizontal="left" vertical="center"/>
    </xf>
    <xf numFmtId="176" fontId="62" fillId="43" borderId="3" xfId="0" applyNumberFormat="1" applyFont="1" applyFill="1" applyBorder="1" applyAlignment="1">
      <alignment horizontal="center" vertical="center"/>
    </xf>
    <xf numFmtId="0" fontId="17" fillId="20" borderId="3" xfId="0" applyFont="1" applyFill="1" applyBorder="1" applyAlignment="1">
      <alignment horizontal="center" vertical="center"/>
    </xf>
    <xf numFmtId="0" fontId="18" fillId="20" borderId="3" xfId="0" applyFont="1" applyFill="1" applyBorder="1" applyAlignment="1">
      <alignment horizontal="center" vertical="center"/>
    </xf>
    <xf numFmtId="186" fontId="20" fillId="46" borderId="30" xfId="0" applyNumberFormat="1" applyFont="1" applyFill="1" applyBorder="1" applyAlignment="1">
      <alignment horizontal="center" vertical="center" shrinkToFit="1"/>
    </xf>
    <xf numFmtId="0" fontId="20" fillId="6" borderId="4" xfId="0" quotePrefix="1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24" fontId="76" fillId="15" borderId="33" xfId="0" applyNumberFormat="1" applyFont="1" applyFill="1" applyBorder="1" applyAlignment="1">
      <alignment horizontal="center" vertical="center"/>
    </xf>
    <xf numFmtId="24" fontId="76" fillId="6" borderId="31" xfId="0" applyNumberFormat="1" applyFont="1" applyFill="1" applyBorder="1" applyAlignment="1">
      <alignment horizontal="center" vertical="center"/>
    </xf>
    <xf numFmtId="0" fontId="45" fillId="15" borderId="30" xfId="0" applyFont="1" applyFill="1" applyBorder="1" applyAlignment="1">
      <alignment horizontal="center" vertical="center"/>
    </xf>
    <xf numFmtId="0" fontId="25" fillId="9" borderId="3" xfId="0" applyFont="1" applyFill="1" applyBorder="1" applyAlignment="1">
      <alignment horizontal="center" vertical="center"/>
    </xf>
    <xf numFmtId="0" fontId="20" fillId="4" borderId="4" xfId="0" applyFont="1" applyFill="1" applyBorder="1" applyAlignment="1">
      <alignment horizontal="center" vertical="center"/>
    </xf>
    <xf numFmtId="13" fontId="45" fillId="10" borderId="3" xfId="0" applyNumberFormat="1" applyFont="1" applyFill="1" applyBorder="1" applyAlignment="1">
      <alignment horizontal="center" vertical="center"/>
    </xf>
    <xf numFmtId="24" fontId="76" fillId="42" borderId="31" xfId="0" applyNumberFormat="1" applyFont="1" applyFill="1" applyBorder="1" applyAlignment="1">
      <alignment horizontal="center" vertical="center"/>
    </xf>
    <xf numFmtId="0" fontId="20" fillId="38" borderId="4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24" fontId="76" fillId="46" borderId="30" xfId="0" applyNumberFormat="1" applyFont="1" applyFill="1" applyBorder="1" applyAlignment="1">
      <alignment horizontal="center" vertical="center"/>
    </xf>
    <xf numFmtId="176" fontId="62" fillId="9" borderId="3" xfId="0" applyNumberFormat="1" applyFont="1" applyFill="1" applyBorder="1" applyAlignment="1">
      <alignment horizontal="center" vertical="center"/>
    </xf>
    <xf numFmtId="0" fontId="20" fillId="9" borderId="4" xfId="0" applyFont="1" applyFill="1" applyBorder="1" applyAlignment="1">
      <alignment horizontal="center" vertical="center"/>
    </xf>
    <xf numFmtId="24" fontId="76" fillId="46" borderId="3" xfId="0" applyNumberFormat="1" applyFont="1" applyFill="1" applyBorder="1" applyAlignment="1">
      <alignment horizontal="center" vertical="center"/>
    </xf>
    <xf numFmtId="24" fontId="76" fillId="46" borderId="31" xfId="0" applyNumberFormat="1" applyFont="1" applyFill="1" applyBorder="1" applyAlignment="1">
      <alignment horizontal="center" vertical="center"/>
    </xf>
    <xf numFmtId="176" fontId="62" fillId="15" borderId="3" xfId="0" applyNumberFormat="1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20" fillId="20" borderId="7" xfId="0" applyFont="1" applyFill="1" applyBorder="1" applyAlignment="1">
      <alignment horizontal="center" vertical="center" shrinkToFit="1"/>
    </xf>
    <xf numFmtId="0" fontId="23" fillId="43" borderId="30" xfId="0" quotePrefix="1" applyFont="1" applyFill="1" applyBorder="1" applyAlignment="1">
      <alignment horizontal="center" vertical="center"/>
    </xf>
    <xf numFmtId="177" fontId="20" fillId="6" borderId="1" xfId="0" applyNumberFormat="1" applyFont="1" applyFill="1" applyBorder="1" applyAlignment="1">
      <alignment horizontal="center" vertical="center" wrapText="1" shrinkToFit="1"/>
    </xf>
    <xf numFmtId="0" fontId="20" fillId="9" borderId="48" xfId="0" quotePrefix="1" applyFont="1" applyFill="1" applyBorder="1" applyAlignment="1">
      <alignment horizontal="center" vertical="center"/>
    </xf>
    <xf numFmtId="0" fontId="25" fillId="20" borderId="7" xfId="0" applyFont="1" applyFill="1" applyBorder="1" applyAlignment="1">
      <alignment horizontal="center" vertical="center"/>
    </xf>
    <xf numFmtId="24" fontId="23" fillId="6" borderId="55" xfId="0" applyNumberFormat="1" applyFont="1" applyFill="1" applyBorder="1" applyAlignment="1">
      <alignment horizontal="center" vertical="center"/>
    </xf>
    <xf numFmtId="0" fontId="20" fillId="9" borderId="3" xfId="0" applyFont="1" applyFill="1" applyBorder="1" applyAlignment="1">
      <alignment horizontal="center" vertical="center" wrapText="1"/>
    </xf>
    <xf numFmtId="0" fontId="20" fillId="9" borderId="4" xfId="0" applyFont="1" applyFill="1" applyBorder="1" applyAlignment="1">
      <alignment horizontal="center" vertical="center" wrapText="1"/>
    </xf>
    <xf numFmtId="0" fontId="62" fillId="20" borderId="30" xfId="0" applyFont="1" applyFill="1" applyBorder="1" applyAlignment="1">
      <alignment horizontal="center" vertical="center" shrinkToFit="1"/>
    </xf>
    <xf numFmtId="24" fontId="76" fillId="9" borderId="30" xfId="0" applyNumberFormat="1" applyFont="1" applyFill="1" applyBorder="1" applyAlignment="1">
      <alignment horizontal="center" vertical="center"/>
    </xf>
    <xf numFmtId="24" fontId="45" fillId="4" borderId="4" xfId="0" applyNumberFormat="1" applyFont="1" applyFill="1" applyBorder="1" applyAlignment="1">
      <alignment horizontal="center" vertical="center"/>
    </xf>
    <xf numFmtId="24" fontId="23" fillId="6" borderId="31" xfId="0" applyNumberFormat="1" applyFont="1" applyFill="1" applyBorder="1" applyAlignment="1">
      <alignment horizontal="center" vertical="center"/>
    </xf>
    <xf numFmtId="24" fontId="23" fillId="6" borderId="30" xfId="0" applyNumberFormat="1" applyFont="1" applyFill="1" applyBorder="1" applyAlignment="1">
      <alignment horizontal="center" vertical="center"/>
    </xf>
    <xf numFmtId="24" fontId="23" fillId="6" borderId="4" xfId="0" applyNumberFormat="1" applyFont="1" applyFill="1" applyBorder="1" applyAlignment="1">
      <alignment horizontal="center" vertical="center"/>
    </xf>
    <xf numFmtId="177" fontId="20" fillId="6" borderId="3" xfId="0" applyNumberFormat="1" applyFont="1" applyFill="1" applyBorder="1" applyAlignment="1">
      <alignment horizontal="center" vertical="center" shrinkToFit="1"/>
    </xf>
    <xf numFmtId="0" fontId="25" fillId="11" borderId="30" xfId="11" applyFont="1" applyFill="1" applyBorder="1" applyAlignment="1">
      <alignment horizontal="center" vertical="center"/>
    </xf>
    <xf numFmtId="0" fontId="111" fillId="0" borderId="0" xfId="0" applyFont="1">
      <alignment vertical="center"/>
    </xf>
    <xf numFmtId="189" fontId="76" fillId="11" borderId="30" xfId="11" quotePrefix="1" applyNumberFormat="1" applyFont="1" applyFill="1" applyBorder="1" applyAlignment="1">
      <alignment horizontal="center" vertical="center"/>
    </xf>
    <xf numFmtId="0" fontId="20" fillId="20" borderId="4" xfId="0" applyFont="1" applyFill="1" applyBorder="1" applyAlignment="1">
      <alignment horizontal="center" vertical="center"/>
    </xf>
    <xf numFmtId="0" fontId="62" fillId="43" borderId="3" xfId="0" quotePrefix="1" applyFont="1" applyFill="1" applyBorder="1" applyAlignment="1">
      <alignment horizontal="center" vertical="center" shrinkToFit="1"/>
    </xf>
    <xf numFmtId="24" fontId="45" fillId="28" borderId="55" xfId="0" applyNumberFormat="1" applyFont="1" applyFill="1" applyBorder="1" applyAlignment="1">
      <alignment horizontal="center" vertical="center"/>
    </xf>
    <xf numFmtId="0" fontId="25" fillId="46" borderId="3" xfId="0" applyFont="1" applyFill="1" applyBorder="1" applyAlignment="1">
      <alignment horizontal="center" vertical="center"/>
    </xf>
    <xf numFmtId="24" fontId="76" fillId="6" borderId="3" xfId="0" applyNumberFormat="1" applyFont="1" applyFill="1" applyBorder="1" applyAlignment="1">
      <alignment horizontal="center" vertical="center"/>
    </xf>
    <xf numFmtId="0" fontId="20" fillId="13" borderId="3" xfId="0" applyFont="1" applyFill="1" applyBorder="1" applyAlignment="1">
      <alignment horizontal="center" vertical="center" wrapText="1"/>
    </xf>
    <xf numFmtId="0" fontId="45" fillId="15" borderId="3" xfId="0" quotePrefix="1" applyFont="1" applyFill="1" applyBorder="1" applyAlignment="1">
      <alignment horizontal="center" vertical="center"/>
    </xf>
    <xf numFmtId="176" fontId="45" fillId="29" borderId="3" xfId="0" quotePrefix="1" applyNumberFormat="1" applyFont="1" applyFill="1" applyBorder="1" applyAlignment="1">
      <alignment horizontal="center" vertical="center"/>
    </xf>
    <xf numFmtId="24" fontId="76" fillId="6" borderId="33" xfId="0" applyNumberFormat="1" applyFont="1" applyFill="1" applyBorder="1" applyAlignment="1">
      <alignment horizontal="center" vertical="center"/>
    </xf>
    <xf numFmtId="184" fontId="45" fillId="4" borderId="3" xfId="0" applyNumberFormat="1" applyFont="1" applyFill="1" applyBorder="1" applyAlignment="1">
      <alignment horizontal="center" vertical="center"/>
    </xf>
    <xf numFmtId="24" fontId="45" fillId="4" borderId="6" xfId="0" applyNumberFormat="1" applyFont="1" applyFill="1" applyBorder="1" applyAlignment="1">
      <alignment horizontal="center" vertical="center"/>
    </xf>
    <xf numFmtId="189" fontId="76" fillId="11" borderId="31" xfId="11" quotePrefix="1" applyNumberFormat="1" applyFont="1" applyFill="1" applyBorder="1" applyAlignment="1">
      <alignment horizontal="center" vertical="center"/>
    </xf>
    <xf numFmtId="0" fontId="23" fillId="13" borderId="30" xfId="0" applyFont="1" applyFill="1" applyBorder="1" applyAlignment="1">
      <alignment horizontal="center" vertical="center" wrapText="1"/>
    </xf>
    <xf numFmtId="0" fontId="20" fillId="15" borderId="3" xfId="0" quotePrefix="1" applyFont="1" applyFill="1" applyBorder="1" applyAlignment="1">
      <alignment horizontal="left" vertical="center"/>
    </xf>
    <xf numFmtId="180" fontId="23" fillId="46" borderId="3" xfId="0" applyNumberFormat="1" applyFont="1" applyFill="1" applyBorder="1" applyAlignment="1">
      <alignment horizontal="center" vertical="center"/>
    </xf>
    <xf numFmtId="186" fontId="62" fillId="46" borderId="30" xfId="0" applyNumberFormat="1" applyFont="1" applyFill="1" applyBorder="1" applyAlignment="1">
      <alignment horizontal="center" vertical="center" shrinkToFit="1"/>
    </xf>
    <xf numFmtId="0" fontId="20" fillId="15" borderId="3" xfId="0" applyFont="1" applyFill="1" applyBorder="1" applyAlignment="1">
      <alignment horizontal="left" vertical="center"/>
    </xf>
    <xf numFmtId="189" fontId="23" fillId="11" borderId="33" xfId="11" applyNumberFormat="1" applyFont="1" applyFill="1" applyBorder="1" applyAlignment="1">
      <alignment horizontal="center" vertical="center"/>
    </xf>
    <xf numFmtId="24" fontId="76" fillId="22" borderId="30" xfId="0" applyNumberFormat="1" applyFont="1" applyFill="1" applyBorder="1" applyAlignment="1">
      <alignment horizontal="center" vertical="center"/>
    </xf>
    <xf numFmtId="176" fontId="62" fillId="46" borderId="3" xfId="0" applyNumberFormat="1" applyFont="1" applyFill="1" applyBorder="1" applyAlignment="1">
      <alignment horizontal="center" vertical="center"/>
    </xf>
    <xf numFmtId="176" fontId="62" fillId="6" borderId="30" xfId="0" quotePrefix="1" applyNumberFormat="1" applyFont="1" applyFill="1" applyBorder="1" applyAlignment="1">
      <alignment horizontal="center" vertical="center"/>
    </xf>
    <xf numFmtId="0" fontId="62" fillId="46" borderId="3" xfId="0" applyFont="1" applyFill="1" applyBorder="1" applyAlignment="1">
      <alignment horizontal="center" vertical="center" shrinkToFit="1"/>
    </xf>
    <xf numFmtId="0" fontId="20" fillId="11" borderId="30" xfId="0" quotePrefix="1" applyFont="1" applyFill="1" applyBorder="1" applyAlignment="1">
      <alignment horizontal="center" vertical="center"/>
    </xf>
    <xf numFmtId="24" fontId="45" fillId="38" borderId="3" xfId="0" applyNumberFormat="1" applyFont="1" applyFill="1" applyBorder="1" applyAlignment="1">
      <alignment horizontal="center" vertical="center"/>
    </xf>
    <xf numFmtId="0" fontId="62" fillId="42" borderId="3" xfId="0" applyFont="1" applyFill="1" applyBorder="1" applyAlignment="1">
      <alignment horizontal="center" vertical="center"/>
    </xf>
    <xf numFmtId="0" fontId="62" fillId="43" borderId="3" xfId="0" applyFont="1" applyFill="1" applyBorder="1" applyAlignment="1">
      <alignment horizontal="center" vertical="center" shrinkToFit="1"/>
    </xf>
    <xf numFmtId="0" fontId="20" fillId="11" borderId="30" xfId="11" applyFont="1" applyFill="1" applyBorder="1" applyAlignment="1">
      <alignment horizontal="center" vertical="center" shrinkToFit="1"/>
    </xf>
    <xf numFmtId="0" fontId="62" fillId="46" borderId="3" xfId="0" applyFont="1" applyFill="1" applyBorder="1" applyAlignment="1">
      <alignment horizontal="center" vertical="center"/>
    </xf>
    <xf numFmtId="24" fontId="23" fillId="4" borderId="56" xfId="0" applyNumberFormat="1" applyFont="1" applyFill="1" applyBorder="1" applyAlignment="1">
      <alignment horizontal="center" vertical="center"/>
    </xf>
    <xf numFmtId="24" fontId="23" fillId="4" borderId="4" xfId="0" applyNumberFormat="1" applyFont="1" applyFill="1" applyBorder="1" applyAlignment="1">
      <alignment horizontal="center" vertical="center"/>
    </xf>
    <xf numFmtId="177" fontId="23" fillId="6" borderId="1" xfId="0" applyNumberFormat="1" applyFont="1" applyFill="1" applyBorder="1" applyAlignment="1">
      <alignment horizontal="center" vertical="center" wrapText="1" shrinkToFit="1"/>
    </xf>
    <xf numFmtId="189" fontId="45" fillId="11" borderId="33" xfId="11" applyNumberFormat="1" applyFont="1" applyFill="1" applyBorder="1" applyAlignment="1">
      <alignment horizontal="center" vertical="center"/>
    </xf>
    <xf numFmtId="176" fontId="62" fillId="43" borderId="6" xfId="0" applyNumberFormat="1" applyFont="1" applyFill="1" applyBorder="1" applyAlignment="1">
      <alignment horizontal="center" vertical="center"/>
    </xf>
    <xf numFmtId="176" fontId="62" fillId="11" borderId="3" xfId="11" applyNumberFormat="1" applyFont="1" applyFill="1" applyBorder="1" applyAlignment="1">
      <alignment horizontal="center" vertical="center"/>
    </xf>
    <xf numFmtId="177" fontId="20" fillId="46" borderId="3" xfId="0" applyNumberFormat="1" applyFont="1" applyFill="1" applyBorder="1" applyAlignment="1">
      <alignment horizontal="center" vertical="center"/>
    </xf>
    <xf numFmtId="176" fontId="23" fillId="6" borderId="6" xfId="0" applyNumberFormat="1" applyFont="1" applyFill="1" applyBorder="1" applyAlignment="1">
      <alignment horizontal="center" vertical="center"/>
    </xf>
    <xf numFmtId="0" fontId="20" fillId="6" borderId="1" xfId="0" applyFont="1" applyFill="1" applyBorder="1" applyAlignment="1">
      <alignment horizontal="center" vertical="center"/>
    </xf>
    <xf numFmtId="0" fontId="20" fillId="6" borderId="1" xfId="0" quotePrefix="1" applyFont="1" applyFill="1" applyBorder="1" applyAlignment="1">
      <alignment horizontal="center" vertical="center" shrinkToFit="1"/>
    </xf>
    <xf numFmtId="0" fontId="23" fillId="43" borderId="3" xfId="0" applyFont="1" applyFill="1" applyBorder="1" applyAlignment="1">
      <alignment horizontal="center" vertical="center"/>
    </xf>
    <xf numFmtId="0" fontId="20" fillId="22" borderId="3" xfId="0" applyFon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 wrapText="1"/>
    </xf>
    <xf numFmtId="189" fontId="76" fillId="11" borderId="3" xfId="11" applyNumberFormat="1" applyFont="1" applyFill="1" applyBorder="1" applyAlignment="1">
      <alignment horizontal="center" vertical="center"/>
    </xf>
    <xf numFmtId="24" fontId="76" fillId="43" borderId="6" xfId="0" applyNumberFormat="1" applyFont="1" applyFill="1" applyBorder="1" applyAlignment="1">
      <alignment horizontal="center" vertical="center"/>
    </xf>
    <xf numFmtId="0" fontId="20" fillId="46" borderId="3" xfId="0" applyFont="1" applyFill="1" applyBorder="1" applyAlignment="1">
      <alignment horizontal="left" vertical="center"/>
    </xf>
    <xf numFmtId="0" fontId="20" fillId="46" borderId="48" xfId="0" applyFont="1" applyFill="1" applyBorder="1" applyAlignment="1">
      <alignment horizontal="left" vertical="center"/>
    </xf>
    <xf numFmtId="0" fontId="23" fillId="29" borderId="30" xfId="0" applyFont="1" applyFill="1" applyBorder="1" applyAlignment="1">
      <alignment horizontal="center" vertical="center" shrinkToFit="1"/>
    </xf>
    <xf numFmtId="180" fontId="20" fillId="10" borderId="67" xfId="0" applyNumberFormat="1" applyFont="1" applyFill="1" applyBorder="1" applyAlignment="1">
      <alignment horizontal="center" vertical="center"/>
    </xf>
    <xf numFmtId="177" fontId="45" fillId="6" borderId="1" xfId="0" applyNumberFormat="1" applyFont="1" applyFill="1" applyBorder="1" applyAlignment="1">
      <alignment horizontal="center" vertical="center" wrapText="1" shrinkToFit="1"/>
    </xf>
    <xf numFmtId="177" fontId="45" fillId="6" borderId="3" xfId="0" applyNumberFormat="1" applyFont="1" applyFill="1" applyBorder="1" applyAlignment="1">
      <alignment horizontal="center" vertical="center" shrinkToFit="1"/>
    </xf>
    <xf numFmtId="0" fontId="45" fillId="6" borderId="3" xfId="0" applyFont="1" applyFill="1" applyBorder="1" applyAlignment="1">
      <alignment horizontal="center" vertical="center" shrinkToFit="1"/>
    </xf>
    <xf numFmtId="180" fontId="20" fillId="46" borderId="3" xfId="0" applyNumberFormat="1" applyFont="1" applyFill="1" applyBorder="1" applyAlignment="1">
      <alignment horizontal="center" vertical="center"/>
    </xf>
    <xf numFmtId="181" fontId="45" fillId="46" borderId="3" xfId="0" applyNumberFormat="1" applyFont="1" applyFill="1" applyBorder="1" applyAlignment="1">
      <alignment horizontal="center" vertical="center"/>
    </xf>
    <xf numFmtId="181" fontId="45" fillId="46" borderId="33" xfId="0" applyNumberFormat="1" applyFont="1" applyFill="1" applyBorder="1" applyAlignment="1">
      <alignment horizontal="center" vertical="center"/>
    </xf>
    <xf numFmtId="0" fontId="23" fillId="15" borderId="3" xfId="0" quotePrefix="1" applyFont="1" applyFill="1" applyBorder="1" applyAlignment="1">
      <alignment horizontal="left" vertical="center"/>
    </xf>
    <xf numFmtId="0" fontId="23" fillId="15" borderId="30" xfId="0" applyFont="1" applyFill="1" applyBorder="1" applyAlignment="1">
      <alignment horizontal="left" vertical="center"/>
    </xf>
    <xf numFmtId="0" fontId="23" fillId="15" borderId="3" xfId="0" quotePrefix="1" applyFont="1" applyFill="1" applyBorder="1" applyAlignment="1">
      <alignment horizontal="center" vertical="center"/>
    </xf>
    <xf numFmtId="0" fontId="45" fillId="15" borderId="30" xfId="0" applyFont="1" applyFill="1" applyBorder="1" applyAlignment="1">
      <alignment horizontal="center" vertical="center" shrinkToFit="1"/>
    </xf>
    <xf numFmtId="177" fontId="23" fillId="6" borderId="3" xfId="0" applyNumberFormat="1" applyFont="1" applyFill="1" applyBorder="1" applyAlignment="1">
      <alignment horizontal="center" vertical="center" shrinkToFit="1"/>
    </xf>
    <xf numFmtId="190" fontId="45" fillId="29" borderId="3" xfId="0" applyNumberFormat="1" applyFont="1" applyFill="1" applyBorder="1" applyAlignment="1">
      <alignment horizontal="center" vertical="center"/>
    </xf>
    <xf numFmtId="0" fontId="113" fillId="46" borderId="3" xfId="0" applyFont="1" applyFill="1" applyBorder="1" applyAlignment="1">
      <alignment horizontal="center" vertical="center"/>
    </xf>
    <xf numFmtId="176" fontId="62" fillId="20" borderId="30" xfId="0" applyNumberFormat="1" applyFont="1" applyFill="1" applyBorder="1" applyAlignment="1">
      <alignment horizontal="center" vertical="center"/>
    </xf>
    <xf numFmtId="24" fontId="76" fillId="20" borderId="31" xfId="0" applyNumberFormat="1" applyFont="1" applyFill="1" applyBorder="1" applyAlignment="1">
      <alignment horizontal="center" vertical="center"/>
    </xf>
    <xf numFmtId="0" fontId="62" fillId="20" borderId="3" xfId="0" applyFont="1" applyFill="1" applyBorder="1" applyAlignment="1">
      <alignment horizontal="center" vertical="center" shrinkToFit="1"/>
    </xf>
    <xf numFmtId="26" fontId="45" fillId="43" borderId="30" xfId="0" applyNumberFormat="1" applyFont="1" applyFill="1" applyBorder="1" applyAlignment="1">
      <alignment horizontal="center" vertical="center"/>
    </xf>
    <xf numFmtId="0" fontId="20" fillId="17" borderId="6" xfId="0" applyFont="1" applyFill="1" applyBorder="1" applyAlignment="1">
      <alignment horizontal="center" vertical="center"/>
    </xf>
    <xf numFmtId="180" fontId="25" fillId="4" borderId="48" xfId="0" applyNumberFormat="1" applyFont="1" applyFill="1" applyBorder="1" applyAlignment="1">
      <alignment horizontal="center" vertical="center"/>
    </xf>
    <xf numFmtId="180" fontId="20" fillId="10" borderId="3" xfId="0" applyNumberFormat="1" applyFont="1" applyFill="1" applyBorder="1" applyAlignment="1">
      <alignment horizontal="left" vertical="center"/>
    </xf>
    <xf numFmtId="0" fontId="20" fillId="4" borderId="4" xfId="0" applyFont="1" applyFill="1" applyBorder="1" applyAlignment="1">
      <alignment horizontal="center" vertical="center" shrinkToFit="1"/>
    </xf>
    <xf numFmtId="0" fontId="20" fillId="29" borderId="4" xfId="0" applyFont="1" applyFill="1" applyBorder="1" applyAlignment="1">
      <alignment horizontal="center" vertical="center"/>
    </xf>
    <xf numFmtId="0" fontId="20" fillId="29" borderId="4" xfId="0" applyFont="1" applyFill="1" applyBorder="1" applyAlignment="1">
      <alignment horizontal="center" vertical="center" shrinkToFit="1"/>
    </xf>
    <xf numFmtId="0" fontId="23" fillId="29" borderId="4" xfId="0" applyFont="1" applyFill="1" applyBorder="1" applyAlignment="1">
      <alignment horizontal="center" vertical="center"/>
    </xf>
    <xf numFmtId="0" fontId="45" fillId="29" borderId="4" xfId="0" applyFont="1" applyFill="1" applyBorder="1" applyAlignment="1">
      <alignment horizontal="center" vertical="center"/>
    </xf>
    <xf numFmtId="176" fontId="20" fillId="29" borderId="4" xfId="0" applyNumberFormat="1" applyFont="1" applyFill="1" applyBorder="1" applyAlignment="1">
      <alignment horizontal="center" vertical="center"/>
    </xf>
    <xf numFmtId="176" fontId="23" fillId="29" borderId="4" xfId="0" applyNumberFormat="1" applyFont="1" applyFill="1" applyBorder="1" applyAlignment="1">
      <alignment horizontal="center" vertical="center"/>
    </xf>
    <xf numFmtId="24" fontId="45" fillId="29" borderId="4" xfId="0" applyNumberFormat="1" applyFont="1" applyFill="1" applyBorder="1" applyAlignment="1">
      <alignment horizontal="center" vertical="center"/>
    </xf>
    <xf numFmtId="0" fontId="20" fillId="2" borderId="6" xfId="11" applyFont="1" applyFill="1" applyBorder="1" applyAlignment="1">
      <alignment horizontal="center" vertical="center"/>
    </xf>
    <xf numFmtId="0" fontId="20" fillId="2" borderId="6" xfId="11" applyFont="1" applyFill="1" applyBorder="1" applyAlignment="1">
      <alignment horizontal="center" vertical="center" shrinkToFit="1"/>
    </xf>
    <xf numFmtId="0" fontId="23" fillId="2" borderId="6" xfId="11" applyFont="1" applyFill="1" applyBorder="1" applyAlignment="1">
      <alignment horizontal="center" vertical="center"/>
    </xf>
    <xf numFmtId="14" fontId="20" fillId="2" borderId="6" xfId="11" applyNumberFormat="1" applyFont="1" applyFill="1" applyBorder="1" applyAlignment="1">
      <alignment horizontal="center" vertical="center"/>
    </xf>
    <xf numFmtId="14" fontId="23" fillId="2" borderId="6" xfId="11" applyNumberFormat="1" applyFont="1" applyFill="1" applyBorder="1" applyAlignment="1">
      <alignment horizontal="center" vertical="center"/>
    </xf>
    <xf numFmtId="179" fontId="20" fillId="2" borderId="6" xfId="11" applyNumberFormat="1" applyFont="1" applyFill="1" applyBorder="1" applyAlignment="1">
      <alignment horizontal="center" vertical="center"/>
    </xf>
    <xf numFmtId="179" fontId="23" fillId="2" borderId="6" xfId="11" applyNumberFormat="1" applyFont="1" applyFill="1" applyBorder="1" applyAlignment="1">
      <alignment horizontal="center" vertical="center"/>
    </xf>
    <xf numFmtId="0" fontId="20" fillId="51" borderId="66" xfId="0" applyFont="1" applyFill="1" applyBorder="1" applyAlignment="1">
      <alignment horizontal="center" vertical="center"/>
    </xf>
    <xf numFmtId="0" fontId="20" fillId="51" borderId="30" xfId="0" applyFont="1" applyFill="1" applyBorder="1" applyAlignment="1">
      <alignment horizontal="center" vertical="center"/>
    </xf>
    <xf numFmtId="0" fontId="20" fillId="51" borderId="30" xfId="0" applyFont="1" applyFill="1" applyBorder="1" applyAlignment="1">
      <alignment horizontal="center" vertical="center" wrapText="1"/>
    </xf>
    <xf numFmtId="0" fontId="20" fillId="51" borderId="41" xfId="0" applyFont="1" applyFill="1" applyBorder="1" applyAlignment="1">
      <alignment horizontal="center" vertical="center"/>
    </xf>
    <xf numFmtId="0" fontId="45" fillId="51" borderId="30" xfId="0" applyFont="1" applyFill="1" applyBorder="1" applyAlignment="1">
      <alignment horizontal="center" vertical="center" shrinkToFit="1"/>
    </xf>
    <xf numFmtId="0" fontId="20" fillId="51" borderId="30" xfId="0" applyFont="1" applyFill="1" applyBorder="1" applyAlignment="1">
      <alignment horizontal="center" vertical="center" shrinkToFit="1"/>
    </xf>
    <xf numFmtId="14" fontId="20" fillId="51" borderId="30" xfId="0" applyNumberFormat="1" applyFont="1" applyFill="1" applyBorder="1" applyAlignment="1">
      <alignment horizontal="center" vertical="center"/>
    </xf>
    <xf numFmtId="178" fontId="45" fillId="51" borderId="30" xfId="0" applyNumberFormat="1" applyFont="1" applyFill="1" applyBorder="1" applyAlignment="1">
      <alignment horizontal="center" vertical="center"/>
    </xf>
    <xf numFmtId="24" fontId="45" fillId="51" borderId="31" xfId="0" applyNumberFormat="1" applyFont="1" applyFill="1" applyBorder="1" applyAlignment="1">
      <alignment horizontal="center" vertical="center"/>
    </xf>
    <xf numFmtId="0" fontId="20" fillId="51" borderId="32" xfId="0" applyFont="1" applyFill="1" applyBorder="1" applyAlignment="1">
      <alignment horizontal="center" vertical="center"/>
    </xf>
    <xf numFmtId="0" fontId="20" fillId="51" borderId="3" xfId="0" applyFont="1" applyFill="1" applyBorder="1" applyAlignment="1">
      <alignment horizontal="center" vertical="center"/>
    </xf>
    <xf numFmtId="0" fontId="23" fillId="51" borderId="3" xfId="0" applyFont="1" applyFill="1" applyBorder="1" applyAlignment="1">
      <alignment horizontal="center" vertical="center" wrapText="1"/>
    </xf>
    <xf numFmtId="0" fontId="45" fillId="51" borderId="3" xfId="0" applyFont="1" applyFill="1" applyBorder="1" applyAlignment="1">
      <alignment horizontal="center" vertical="center"/>
    </xf>
    <xf numFmtId="0" fontId="45" fillId="51" borderId="7" xfId="0" applyFont="1" applyFill="1" applyBorder="1" applyAlignment="1">
      <alignment horizontal="center" vertical="center" shrinkToFit="1"/>
    </xf>
    <xf numFmtId="0" fontId="20" fillId="51" borderId="3" xfId="0" applyFont="1" applyFill="1" applyBorder="1" applyAlignment="1">
      <alignment horizontal="center" vertical="center" shrinkToFit="1"/>
    </xf>
    <xf numFmtId="0" fontId="20" fillId="51" borderId="3" xfId="0" quotePrefix="1" applyFont="1" applyFill="1" applyBorder="1" applyAlignment="1">
      <alignment horizontal="center" vertical="center"/>
    </xf>
    <xf numFmtId="14" fontId="20" fillId="51" borderId="3" xfId="0" applyNumberFormat="1" applyFont="1" applyFill="1" applyBorder="1" applyAlignment="1">
      <alignment horizontal="center" vertical="center"/>
    </xf>
    <xf numFmtId="14" fontId="23" fillId="51" borderId="3" xfId="0" applyNumberFormat="1" applyFont="1" applyFill="1" applyBorder="1" applyAlignment="1">
      <alignment horizontal="center" vertical="center"/>
    </xf>
    <xf numFmtId="192" fontId="45" fillId="51" borderId="3" xfId="0" applyNumberFormat="1" applyFont="1" applyFill="1" applyBorder="1" applyAlignment="1">
      <alignment horizontal="center" vertical="center"/>
    </xf>
    <xf numFmtId="0" fontId="45" fillId="51" borderId="33" xfId="0" applyFont="1" applyFill="1" applyBorder="1" applyAlignment="1">
      <alignment horizontal="center" vertical="center"/>
    </xf>
    <xf numFmtId="0" fontId="23" fillId="51" borderId="3" xfId="0" applyFont="1" applyFill="1" applyBorder="1" applyAlignment="1">
      <alignment vertical="center" wrapText="1"/>
    </xf>
    <xf numFmtId="0" fontId="20" fillId="51" borderId="7" xfId="0" applyFont="1" applyFill="1" applyBorder="1" applyAlignment="1">
      <alignment horizontal="center" vertical="center" shrinkToFit="1"/>
    </xf>
    <xf numFmtId="176" fontId="45" fillId="51" borderId="33" xfId="0" applyNumberFormat="1" applyFont="1" applyFill="1" applyBorder="1" applyAlignment="1">
      <alignment horizontal="center" vertical="center"/>
    </xf>
    <xf numFmtId="0" fontId="23" fillId="51" borderId="7" xfId="0" applyFont="1" applyFill="1" applyBorder="1" applyAlignment="1">
      <alignment horizontal="center" vertical="center" shrinkToFit="1"/>
    </xf>
    <xf numFmtId="176" fontId="45" fillId="51" borderId="3" xfId="0" applyNumberFormat="1" applyFont="1" applyFill="1" applyBorder="1" applyAlignment="1">
      <alignment horizontal="center" vertical="center"/>
    </xf>
    <xf numFmtId="0" fontId="20" fillId="51" borderId="3" xfId="0" quotePrefix="1" applyFont="1" applyFill="1" applyBorder="1" applyAlignment="1">
      <alignment horizontal="center" vertical="center" shrinkToFit="1"/>
    </xf>
    <xf numFmtId="0" fontId="20" fillId="51" borderId="47" xfId="0" applyFont="1" applyFill="1" applyBorder="1" applyAlignment="1">
      <alignment horizontal="center" vertical="center"/>
    </xf>
    <xf numFmtId="0" fontId="20" fillId="51" borderId="48" xfId="0" applyFont="1" applyFill="1" applyBorder="1" applyAlignment="1">
      <alignment horizontal="center" vertical="center"/>
    </xf>
    <xf numFmtId="0" fontId="20" fillId="51" borderId="39" xfId="0" applyFont="1" applyFill="1" applyBorder="1" applyAlignment="1">
      <alignment horizontal="center" vertical="center" shrinkToFit="1"/>
    </xf>
    <xf numFmtId="0" fontId="20" fillId="51" borderId="48" xfId="0" applyFont="1" applyFill="1" applyBorder="1" applyAlignment="1">
      <alignment horizontal="center" vertical="center" shrinkToFit="1"/>
    </xf>
    <xf numFmtId="0" fontId="23" fillId="51" borderId="48" xfId="0" applyFont="1" applyFill="1" applyBorder="1" applyAlignment="1">
      <alignment horizontal="center" vertical="center"/>
    </xf>
    <xf numFmtId="14" fontId="20" fillId="51" borderId="48" xfId="0" applyNumberFormat="1" applyFont="1" applyFill="1" applyBorder="1" applyAlignment="1">
      <alignment horizontal="center" vertical="center"/>
    </xf>
    <xf numFmtId="14" fontId="23" fillId="51" borderId="48" xfId="0" applyNumberFormat="1" applyFont="1" applyFill="1" applyBorder="1" applyAlignment="1">
      <alignment horizontal="center" vertical="center"/>
    </xf>
    <xf numFmtId="176" fontId="45" fillId="51" borderId="48" xfId="0" applyNumberFormat="1" applyFont="1" applyFill="1" applyBorder="1" applyAlignment="1">
      <alignment horizontal="center" vertical="center"/>
    </xf>
    <xf numFmtId="176" fontId="45" fillId="51" borderId="56" xfId="0" applyNumberFormat="1" applyFont="1" applyFill="1" applyBorder="1" applyAlignment="1">
      <alignment horizontal="center" vertical="center"/>
    </xf>
    <xf numFmtId="0" fontId="20" fillId="29" borderId="54" xfId="0" applyFont="1" applyFill="1" applyBorder="1" applyAlignment="1">
      <alignment horizontal="center" vertical="center"/>
    </xf>
    <xf numFmtId="176" fontId="45" fillId="29" borderId="55" xfId="0" applyNumberFormat="1" applyFont="1" applyFill="1" applyBorder="1" applyAlignment="1">
      <alignment horizontal="center" vertical="center"/>
    </xf>
    <xf numFmtId="0" fontId="20" fillId="51" borderId="3" xfId="0" applyFont="1" applyFill="1" applyBorder="1" applyAlignment="1">
      <alignment horizontal="center" vertical="center" wrapText="1"/>
    </xf>
    <xf numFmtId="0" fontId="20" fillId="31" borderId="66" xfId="11" applyFont="1" applyFill="1" applyBorder="1" applyAlignment="1">
      <alignment horizontal="center" vertical="center"/>
    </xf>
    <xf numFmtId="0" fontId="20" fillId="31" borderId="30" xfId="11" applyFont="1" applyFill="1" applyBorder="1" applyAlignment="1">
      <alignment horizontal="center" vertical="center"/>
    </xf>
    <xf numFmtId="0" fontId="20" fillId="31" borderId="30" xfId="11" applyFont="1" applyFill="1" applyBorder="1" applyAlignment="1">
      <alignment horizontal="center" vertical="center" wrapText="1"/>
    </xf>
    <xf numFmtId="0" fontId="20" fillId="31" borderId="30" xfId="11" applyFont="1" applyFill="1" applyBorder="1" applyAlignment="1">
      <alignment horizontal="center" vertical="center" shrinkToFit="1"/>
    </xf>
    <xf numFmtId="0" fontId="20" fillId="31" borderId="1" xfId="0" applyFont="1" applyFill="1" applyBorder="1" applyAlignment="1">
      <alignment horizontal="center" vertical="center" shrinkToFit="1"/>
    </xf>
    <xf numFmtId="14" fontId="20" fillId="31" borderId="30" xfId="11" applyNumberFormat="1" applyFont="1" applyFill="1" applyBorder="1" applyAlignment="1">
      <alignment horizontal="center" vertical="center"/>
    </xf>
    <xf numFmtId="14" fontId="23" fillId="31" borderId="30" xfId="11" applyNumberFormat="1" applyFont="1" applyFill="1" applyBorder="1" applyAlignment="1">
      <alignment horizontal="center" vertical="center"/>
    </xf>
    <xf numFmtId="178" fontId="20" fillId="31" borderId="30" xfId="11" applyNumberFormat="1" applyFont="1" applyFill="1" applyBorder="1" applyAlignment="1">
      <alignment horizontal="center" vertical="center"/>
    </xf>
    <xf numFmtId="178" fontId="20" fillId="31" borderId="31" xfId="11" applyNumberFormat="1" applyFont="1" applyFill="1" applyBorder="1" applyAlignment="1">
      <alignment horizontal="center" vertical="center"/>
    </xf>
    <xf numFmtId="0" fontId="20" fillId="31" borderId="32" xfId="11" applyFont="1" applyFill="1" applyBorder="1" applyAlignment="1">
      <alignment horizontal="center" vertical="center"/>
    </xf>
    <xf numFmtId="0" fontId="20" fillId="31" borderId="3" xfId="11" applyFont="1" applyFill="1" applyBorder="1" applyAlignment="1">
      <alignment horizontal="center" vertical="center"/>
    </xf>
    <xf numFmtId="0" fontId="20" fillId="31" borderId="3" xfId="11" applyFont="1" applyFill="1" applyBorder="1" applyAlignment="1">
      <alignment horizontal="center" vertical="center" wrapText="1"/>
    </xf>
    <xf numFmtId="0" fontId="45" fillId="31" borderId="3" xfId="11" applyFont="1" applyFill="1" applyBorder="1" applyAlignment="1">
      <alignment horizontal="center" vertical="center" shrinkToFit="1"/>
    </xf>
    <xf numFmtId="0" fontId="20" fillId="31" borderId="3" xfId="11" applyFont="1" applyFill="1" applyBorder="1" applyAlignment="1">
      <alignment horizontal="center" vertical="center" shrinkToFit="1"/>
    </xf>
    <xf numFmtId="0" fontId="20" fillId="31" borderId="4" xfId="0" applyFont="1" applyFill="1" applyBorder="1" applyAlignment="1">
      <alignment horizontal="center" vertical="center" shrinkToFit="1"/>
    </xf>
    <xf numFmtId="0" fontId="23" fillId="31" borderId="3" xfId="11" applyFont="1" applyFill="1" applyBorder="1" applyAlignment="1">
      <alignment horizontal="center" vertical="center" shrinkToFit="1"/>
    </xf>
    <xf numFmtId="0" fontId="20" fillId="31" borderId="3" xfId="0" applyFont="1" applyFill="1" applyBorder="1" applyAlignment="1">
      <alignment horizontal="center" vertical="center"/>
    </xf>
    <xf numFmtId="14" fontId="20" fillId="31" borderId="3" xfId="11" applyNumberFormat="1" applyFont="1" applyFill="1" applyBorder="1" applyAlignment="1">
      <alignment horizontal="center" vertical="center"/>
    </xf>
    <xf numFmtId="14" fontId="23" fillId="31" borderId="3" xfId="11" applyNumberFormat="1" applyFont="1" applyFill="1" applyBorder="1" applyAlignment="1">
      <alignment horizontal="center" vertical="center"/>
    </xf>
    <xf numFmtId="178" fontId="20" fillId="31" borderId="3" xfId="11" applyNumberFormat="1" applyFont="1" applyFill="1" applyBorder="1" applyAlignment="1">
      <alignment horizontal="center" vertical="center"/>
    </xf>
    <xf numFmtId="178" fontId="20" fillId="31" borderId="33" xfId="11" applyNumberFormat="1" applyFont="1" applyFill="1" applyBorder="1" applyAlignment="1">
      <alignment horizontal="center" vertical="center"/>
    </xf>
    <xf numFmtId="0" fontId="20" fillId="31" borderId="48" xfId="11" applyFont="1" applyFill="1" applyBorder="1" applyAlignment="1">
      <alignment horizontal="center" vertical="center"/>
    </xf>
    <xf numFmtId="0" fontId="20" fillId="31" borderId="48" xfId="11" applyFont="1" applyFill="1" applyBorder="1" applyAlignment="1">
      <alignment horizontal="center" vertical="center" wrapText="1"/>
    </xf>
    <xf numFmtId="0" fontId="45" fillId="31" borderId="48" xfId="11" applyFont="1" applyFill="1" applyBorder="1" applyAlignment="1">
      <alignment horizontal="center" vertical="center" shrinkToFit="1"/>
    </xf>
    <xf numFmtId="0" fontId="20" fillId="31" borderId="48" xfId="11" applyFont="1" applyFill="1" applyBorder="1" applyAlignment="1">
      <alignment horizontal="center" vertical="center" shrinkToFit="1"/>
    </xf>
    <xf numFmtId="0" fontId="20" fillId="31" borderId="48" xfId="0" applyFont="1" applyFill="1" applyBorder="1" applyAlignment="1">
      <alignment horizontal="center" vertical="center" shrinkToFit="1"/>
    </xf>
    <xf numFmtId="0" fontId="23" fillId="31" borderId="48" xfId="11" applyFont="1" applyFill="1" applyBorder="1" applyAlignment="1">
      <alignment horizontal="center" vertical="center" shrinkToFit="1"/>
    </xf>
    <xf numFmtId="14" fontId="20" fillId="31" borderId="48" xfId="11" applyNumberFormat="1" applyFont="1" applyFill="1" applyBorder="1" applyAlignment="1">
      <alignment horizontal="center" vertical="center"/>
    </xf>
    <xf numFmtId="14" fontId="23" fillId="31" borderId="48" xfId="11" applyNumberFormat="1" applyFont="1" applyFill="1" applyBorder="1" applyAlignment="1">
      <alignment horizontal="center" vertical="center"/>
    </xf>
    <xf numFmtId="178" fontId="20" fillId="31" borderId="48" xfId="11" applyNumberFormat="1" applyFont="1" applyFill="1" applyBorder="1" applyAlignment="1">
      <alignment horizontal="center" vertical="center"/>
    </xf>
    <xf numFmtId="178" fontId="20" fillId="31" borderId="56" xfId="11" applyNumberFormat="1" applyFont="1" applyFill="1" applyBorder="1" applyAlignment="1">
      <alignment horizontal="center" vertical="center"/>
    </xf>
    <xf numFmtId="0" fontId="20" fillId="17" borderId="66" xfId="11" applyFont="1" applyFill="1" applyBorder="1" applyAlignment="1">
      <alignment horizontal="center" vertical="center"/>
    </xf>
    <xf numFmtId="0" fontId="20" fillId="17" borderId="30" xfId="11" applyFont="1" applyFill="1" applyBorder="1" applyAlignment="1">
      <alignment horizontal="center" vertical="center"/>
    </xf>
    <xf numFmtId="0" fontId="20" fillId="17" borderId="30" xfId="11" applyFont="1" applyFill="1" applyBorder="1" applyAlignment="1">
      <alignment horizontal="center" vertical="center" wrapText="1"/>
    </xf>
    <xf numFmtId="0" fontId="20" fillId="17" borderId="30" xfId="11" applyFont="1" applyFill="1" applyBorder="1" applyAlignment="1">
      <alignment horizontal="center" vertical="center" shrinkToFit="1"/>
    </xf>
    <xf numFmtId="178" fontId="20" fillId="17" borderId="30" xfId="11" applyNumberFormat="1" applyFont="1" applyFill="1" applyBorder="1" applyAlignment="1">
      <alignment horizontal="center" vertical="center" shrinkToFit="1"/>
    </xf>
    <xf numFmtId="14" fontId="20" fillId="17" borderId="30" xfId="11" applyNumberFormat="1" applyFont="1" applyFill="1" applyBorder="1" applyAlignment="1">
      <alignment horizontal="center" vertical="center"/>
    </xf>
    <xf numFmtId="178" fontId="20" fillId="17" borderId="30" xfId="11" applyNumberFormat="1" applyFont="1" applyFill="1" applyBorder="1" applyAlignment="1">
      <alignment horizontal="center" vertical="center"/>
    </xf>
    <xf numFmtId="178" fontId="20" fillId="17" borderId="31" xfId="11" applyNumberFormat="1" applyFont="1" applyFill="1" applyBorder="1" applyAlignment="1">
      <alignment horizontal="center" vertical="center"/>
    </xf>
    <xf numFmtId="0" fontId="20" fillId="17" borderId="18" xfId="11" applyFont="1" applyFill="1" applyBorder="1" applyAlignment="1">
      <alignment horizontal="center" vertical="center"/>
    </xf>
    <xf numFmtId="0" fontId="20" fillId="17" borderId="6" xfId="11" applyFont="1" applyFill="1" applyBorder="1" applyAlignment="1">
      <alignment horizontal="center" vertical="center"/>
    </xf>
    <xf numFmtId="0" fontId="20" fillId="17" borderId="6" xfId="11" applyFont="1" applyFill="1" applyBorder="1" applyAlignment="1">
      <alignment horizontal="center" vertical="center" wrapText="1"/>
    </xf>
    <xf numFmtId="0" fontId="20" fillId="17" borderId="6" xfId="11" applyFont="1" applyFill="1" applyBorder="1" applyAlignment="1">
      <alignment horizontal="center" vertical="center" shrinkToFit="1"/>
    </xf>
    <xf numFmtId="178" fontId="20" fillId="17" borderId="6" xfId="11" applyNumberFormat="1" applyFont="1" applyFill="1" applyBorder="1" applyAlignment="1">
      <alignment horizontal="center" vertical="center" shrinkToFit="1"/>
    </xf>
    <xf numFmtId="0" fontId="23" fillId="17" borderId="3" xfId="11" applyFont="1" applyFill="1" applyBorder="1" applyAlignment="1">
      <alignment horizontal="center" vertical="center" shrinkToFit="1"/>
    </xf>
    <xf numFmtId="14" fontId="20" fillId="17" borderId="6" xfId="11" applyNumberFormat="1" applyFont="1" applyFill="1" applyBorder="1" applyAlignment="1">
      <alignment horizontal="center" vertical="center"/>
    </xf>
    <xf numFmtId="14" fontId="23" fillId="17" borderId="6" xfId="11" applyNumberFormat="1" applyFont="1" applyFill="1" applyBorder="1" applyAlignment="1">
      <alignment horizontal="center" vertical="center"/>
    </xf>
    <xf numFmtId="178" fontId="20" fillId="17" borderId="6" xfId="11" applyNumberFormat="1" applyFont="1" applyFill="1" applyBorder="1" applyAlignment="1">
      <alignment horizontal="center" vertical="center"/>
    </xf>
    <xf numFmtId="178" fontId="20" fillId="17" borderId="19" xfId="11" applyNumberFormat="1" applyFont="1" applyFill="1" applyBorder="1" applyAlignment="1">
      <alignment horizontal="center" vertical="center"/>
    </xf>
    <xf numFmtId="0" fontId="20" fillId="17" borderId="4" xfId="0" applyFont="1" applyFill="1" applyBorder="1" applyAlignment="1">
      <alignment horizontal="center" vertical="center" shrinkToFit="1"/>
    </xf>
    <xf numFmtId="0" fontId="20" fillId="17" borderId="38" xfId="11" applyFont="1" applyFill="1" applyBorder="1" applyAlignment="1">
      <alignment horizontal="center" vertical="center"/>
    </xf>
    <xf numFmtId="0" fontId="20" fillId="17" borderId="26" xfId="11" applyFont="1" applyFill="1" applyBorder="1" applyAlignment="1">
      <alignment horizontal="center" vertical="center"/>
    </xf>
    <xf numFmtId="0" fontId="20" fillId="17" borderId="26" xfId="11" applyFont="1" applyFill="1" applyBorder="1" applyAlignment="1">
      <alignment horizontal="center" vertical="center" wrapText="1"/>
    </xf>
    <xf numFmtId="0" fontId="20" fillId="17" borderId="26" xfId="11" applyFont="1" applyFill="1" applyBorder="1" applyAlignment="1">
      <alignment horizontal="center" vertical="center" shrinkToFit="1"/>
    </xf>
    <xf numFmtId="178" fontId="20" fillId="17" borderId="26" xfId="11" applyNumberFormat="1" applyFont="1" applyFill="1" applyBorder="1" applyAlignment="1">
      <alignment horizontal="center" vertical="center" shrinkToFit="1"/>
    </xf>
    <xf numFmtId="0" fontId="23" fillId="17" borderId="48" xfId="11" applyFont="1" applyFill="1" applyBorder="1" applyAlignment="1">
      <alignment horizontal="center" vertical="center" shrinkToFit="1"/>
    </xf>
    <xf numFmtId="0" fontId="45" fillId="17" borderId="26" xfId="11" applyFont="1" applyFill="1" applyBorder="1" applyAlignment="1">
      <alignment horizontal="center" vertical="center"/>
    </xf>
    <xf numFmtId="14" fontId="20" fillId="17" borderId="26" xfId="11" applyNumberFormat="1" applyFont="1" applyFill="1" applyBorder="1" applyAlignment="1">
      <alignment horizontal="center" vertical="center"/>
    </xf>
    <xf numFmtId="14" fontId="23" fillId="17" borderId="26" xfId="11" applyNumberFormat="1" applyFont="1" applyFill="1" applyBorder="1" applyAlignment="1">
      <alignment horizontal="center" vertical="center"/>
    </xf>
    <xf numFmtId="178" fontId="20" fillId="17" borderId="26" xfId="11" applyNumberFormat="1" applyFont="1" applyFill="1" applyBorder="1" applyAlignment="1">
      <alignment horizontal="center" vertical="center"/>
    </xf>
    <xf numFmtId="178" fontId="20" fillId="17" borderId="27" xfId="11" applyNumberFormat="1" applyFont="1" applyFill="1" applyBorder="1" applyAlignment="1">
      <alignment horizontal="center" vertical="center"/>
    </xf>
    <xf numFmtId="0" fontId="20" fillId="31" borderId="54" xfId="11" applyFont="1" applyFill="1" applyBorder="1" applyAlignment="1">
      <alignment horizontal="center" vertical="center"/>
    </xf>
    <xf numFmtId="0" fontId="20" fillId="31" borderId="4" xfId="11" applyFont="1" applyFill="1" applyBorder="1" applyAlignment="1">
      <alignment horizontal="center" vertical="center"/>
    </xf>
    <xf numFmtId="0" fontId="23" fillId="31" borderId="4" xfId="11" applyFont="1" applyFill="1" applyBorder="1" applyAlignment="1">
      <alignment horizontal="center" vertical="center" shrinkToFit="1"/>
    </xf>
    <xf numFmtId="14" fontId="20" fillId="31" borderId="4" xfId="11" applyNumberFormat="1" applyFont="1" applyFill="1" applyBorder="1" applyAlignment="1">
      <alignment horizontal="center" vertical="center"/>
    </xf>
    <xf numFmtId="14" fontId="23" fillId="31" borderId="4" xfId="11" applyNumberFormat="1" applyFont="1" applyFill="1" applyBorder="1" applyAlignment="1">
      <alignment horizontal="center" vertical="center"/>
    </xf>
    <xf numFmtId="178" fontId="20" fillId="31" borderId="4" xfId="11" applyNumberFormat="1" applyFont="1" applyFill="1" applyBorder="1" applyAlignment="1">
      <alignment horizontal="center" vertical="center"/>
    </xf>
    <xf numFmtId="178" fontId="20" fillId="31" borderId="55" xfId="11" applyNumberFormat="1" applyFont="1" applyFill="1" applyBorder="1" applyAlignment="1">
      <alignment horizontal="center" vertical="center"/>
    </xf>
    <xf numFmtId="184" fontId="45" fillId="10" borderId="31" xfId="0" applyNumberFormat="1" applyFont="1" applyFill="1" applyBorder="1" applyAlignment="1">
      <alignment horizontal="center" vertical="center"/>
    </xf>
    <xf numFmtId="24" fontId="45" fillId="29" borderId="3" xfId="0" quotePrefix="1" applyNumberFormat="1" applyFont="1" applyFill="1" applyBorder="1" applyAlignment="1">
      <alignment horizontal="center" vertical="center"/>
    </xf>
    <xf numFmtId="0" fontId="45" fillId="31" borderId="30" xfId="11" applyFont="1" applyFill="1" applyBorder="1" applyAlignment="1">
      <alignment horizontal="center" vertical="center"/>
    </xf>
    <xf numFmtId="0" fontId="45" fillId="31" borderId="30" xfId="0" applyFont="1" applyFill="1" applyBorder="1" applyAlignment="1">
      <alignment horizontal="center" vertical="center"/>
    </xf>
    <xf numFmtId="0" fontId="45" fillId="31" borderId="3" xfId="11" applyFont="1" applyFill="1" applyBorder="1" applyAlignment="1">
      <alignment horizontal="center" vertical="center"/>
    </xf>
    <xf numFmtId="0" fontId="45" fillId="31" borderId="3" xfId="0" applyFont="1" applyFill="1" applyBorder="1" applyAlignment="1">
      <alignment horizontal="center" vertical="center"/>
    </xf>
    <xf numFmtId="0" fontId="23" fillId="31" borderId="4" xfId="0" applyFont="1" applyFill="1" applyBorder="1" applyAlignment="1">
      <alignment horizontal="center" vertical="center"/>
    </xf>
    <xf numFmtId="0" fontId="23" fillId="31" borderId="3" xfId="11" applyFont="1" applyFill="1" applyBorder="1" applyAlignment="1">
      <alignment horizontal="center" vertical="center"/>
    </xf>
    <xf numFmtId="0" fontId="23" fillId="31" borderId="3" xfId="0" applyFont="1" applyFill="1" applyBorder="1" applyAlignment="1">
      <alignment horizontal="center" vertical="center"/>
    </xf>
    <xf numFmtId="0" fontId="23" fillId="31" borderId="4" xfId="11" applyFont="1" applyFill="1" applyBorder="1" applyAlignment="1">
      <alignment horizontal="center" vertical="center"/>
    </xf>
    <xf numFmtId="0" fontId="103" fillId="31" borderId="3" xfId="11" applyFont="1" applyFill="1" applyBorder="1" applyAlignment="1">
      <alignment horizontal="center" vertical="center"/>
    </xf>
    <xf numFmtId="0" fontId="103" fillId="31" borderId="3" xfId="0" applyFont="1" applyFill="1" applyBorder="1" applyAlignment="1">
      <alignment horizontal="center" vertical="center"/>
    </xf>
    <xf numFmtId="0" fontId="45" fillId="51" borderId="3" xfId="0" quotePrefix="1" applyFont="1" applyFill="1" applyBorder="1" applyAlignment="1">
      <alignment horizontal="center" vertical="center" shrinkToFit="1"/>
    </xf>
    <xf numFmtId="0" fontId="62" fillId="43" borderId="30" xfId="0" applyFont="1" applyFill="1" applyBorder="1" applyAlignment="1">
      <alignment horizontal="center" vertical="center" shrinkToFit="1"/>
    </xf>
    <xf numFmtId="0" fontId="20" fillId="31" borderId="47" xfId="11" applyFont="1" applyFill="1" applyBorder="1" applyAlignment="1">
      <alignment horizontal="center" vertical="center"/>
    </xf>
    <xf numFmtId="0" fontId="45" fillId="31" borderId="48" xfId="0" applyFont="1" applyFill="1" applyBorder="1">
      <alignment vertical="center"/>
    </xf>
    <xf numFmtId="0" fontId="45" fillId="31" borderId="48" xfId="0" applyFont="1" applyFill="1" applyBorder="1" applyAlignment="1">
      <alignment vertical="center" shrinkToFit="1"/>
    </xf>
    <xf numFmtId="0" fontId="45" fillId="31" borderId="48" xfId="11" applyFont="1" applyFill="1" applyBorder="1" applyAlignment="1">
      <alignment horizontal="center" vertical="center"/>
    </xf>
    <xf numFmtId="0" fontId="45" fillId="31" borderId="48" xfId="0" applyFont="1" applyFill="1" applyBorder="1" applyAlignment="1">
      <alignment horizontal="center" vertical="center"/>
    </xf>
    <xf numFmtId="0" fontId="23" fillId="31" borderId="3" xfId="11" applyFont="1" applyFill="1" applyBorder="1" applyAlignment="1">
      <alignment horizontal="center" vertical="center" wrapText="1"/>
    </xf>
    <xf numFmtId="0" fontId="23" fillId="31" borderId="4" xfId="0" applyFont="1" applyFill="1" applyBorder="1" applyAlignment="1">
      <alignment horizontal="center" vertical="center" shrinkToFit="1"/>
    </xf>
    <xf numFmtId="0" fontId="45" fillId="31" borderId="30" xfId="11" applyFont="1" applyFill="1" applyBorder="1" applyAlignment="1">
      <alignment horizontal="center" vertical="center" shrinkToFit="1"/>
    </xf>
    <xf numFmtId="0" fontId="114" fillId="31" borderId="3" xfId="11" applyFont="1" applyFill="1" applyBorder="1" applyAlignment="1">
      <alignment horizontal="center" vertical="center"/>
    </xf>
    <xf numFmtId="0" fontId="114" fillId="31" borderId="3" xfId="11" applyFont="1" applyFill="1" applyBorder="1" applyAlignment="1">
      <alignment horizontal="center" vertical="center" wrapText="1"/>
    </xf>
    <xf numFmtId="0" fontId="114" fillId="31" borderId="3" xfId="11" applyFont="1" applyFill="1" applyBorder="1" applyAlignment="1">
      <alignment horizontal="center" vertical="center" shrinkToFit="1"/>
    </xf>
    <xf numFmtId="0" fontId="114" fillId="31" borderId="4" xfId="0" applyFont="1" applyFill="1" applyBorder="1" applyAlignment="1">
      <alignment horizontal="center" vertical="center" shrinkToFit="1"/>
    </xf>
    <xf numFmtId="0" fontId="114" fillId="31" borderId="3" xfId="0" applyFont="1" applyFill="1" applyBorder="1" applyAlignment="1">
      <alignment horizontal="center" vertical="center"/>
    </xf>
    <xf numFmtId="0" fontId="115" fillId="31" borderId="3" xfId="11" applyFont="1" applyFill="1" applyBorder="1" applyAlignment="1">
      <alignment horizontal="center" vertical="center"/>
    </xf>
    <xf numFmtId="0" fontId="115" fillId="31" borderId="3" xfId="11" applyFont="1" applyFill="1" applyBorder="1" applyAlignment="1">
      <alignment horizontal="center" vertical="center" wrapText="1"/>
    </xf>
    <xf numFmtId="0" fontId="115" fillId="31" borderId="3" xfId="11" applyFont="1" applyFill="1" applyBorder="1" applyAlignment="1">
      <alignment horizontal="center" vertical="center" shrinkToFit="1"/>
    </xf>
    <xf numFmtId="0" fontId="115" fillId="31" borderId="4" xfId="0" applyFont="1" applyFill="1" applyBorder="1" applyAlignment="1">
      <alignment horizontal="center" vertical="center" shrinkToFit="1"/>
    </xf>
    <xf numFmtId="0" fontId="115" fillId="31" borderId="3" xfId="0" applyFont="1" applyFill="1" applyBorder="1" applyAlignment="1">
      <alignment horizontal="center" vertical="center"/>
    </xf>
    <xf numFmtId="0" fontId="45" fillId="31" borderId="1" xfId="0" applyFont="1" applyFill="1" applyBorder="1" applyAlignment="1">
      <alignment horizontal="center" vertical="center" shrinkToFit="1"/>
    </xf>
    <xf numFmtId="0" fontId="45" fillId="31" borderId="4" xfId="0" applyFont="1" applyFill="1" applyBorder="1" applyAlignment="1">
      <alignment horizontal="center" vertical="center" shrinkToFit="1"/>
    </xf>
    <xf numFmtId="0" fontId="45" fillId="31" borderId="30" xfId="11" applyFont="1" applyFill="1" applyBorder="1" applyAlignment="1">
      <alignment horizontal="center" vertical="center" wrapText="1"/>
    </xf>
    <xf numFmtId="0" fontId="45" fillId="31" borderId="3" xfId="11" applyFont="1" applyFill="1" applyBorder="1" applyAlignment="1">
      <alignment horizontal="center" vertical="center" wrapText="1"/>
    </xf>
    <xf numFmtId="0" fontId="23" fillId="31" borderId="4" xfId="11" applyFont="1" applyFill="1" applyBorder="1" applyAlignment="1">
      <alignment horizontal="center" vertical="center" wrapText="1"/>
    </xf>
    <xf numFmtId="0" fontId="115" fillId="31" borderId="3" xfId="0" applyFont="1" applyFill="1" applyBorder="1" applyAlignment="1">
      <alignment horizontal="center" vertical="center" shrinkToFit="1"/>
    </xf>
    <xf numFmtId="0" fontId="103" fillId="31" borderId="3" xfId="11" applyFont="1" applyFill="1" applyBorder="1" applyAlignment="1">
      <alignment horizontal="center" vertical="center" wrapText="1"/>
    </xf>
    <xf numFmtId="0" fontId="103" fillId="31" borderId="3" xfId="11" applyFont="1" applyFill="1" applyBorder="1" applyAlignment="1">
      <alignment horizontal="center" vertical="center" shrinkToFit="1"/>
    </xf>
    <xf numFmtId="0" fontId="103" fillId="31" borderId="3" xfId="0" applyFont="1" applyFill="1" applyBorder="1" applyAlignment="1">
      <alignment horizontal="center" vertical="center" shrinkToFit="1"/>
    </xf>
    <xf numFmtId="0" fontId="116" fillId="31" borderId="3" xfId="11" applyFont="1" applyFill="1" applyBorder="1" applyAlignment="1">
      <alignment horizontal="center" vertical="center"/>
    </xf>
    <xf numFmtId="0" fontId="116" fillId="31" borderId="3" xfId="11" applyFont="1" applyFill="1" applyBorder="1" applyAlignment="1">
      <alignment horizontal="center" vertical="center" wrapText="1"/>
    </xf>
    <xf numFmtId="0" fontId="116" fillId="31" borderId="3" xfId="11" applyFont="1" applyFill="1" applyBorder="1" applyAlignment="1">
      <alignment horizontal="center" vertical="center" shrinkToFit="1"/>
    </xf>
    <xf numFmtId="0" fontId="116" fillId="31" borderId="3" xfId="0" applyFont="1" applyFill="1" applyBorder="1" applyAlignment="1">
      <alignment horizontal="center" vertical="center" shrinkToFit="1"/>
    </xf>
    <xf numFmtId="0" fontId="116" fillId="31" borderId="3" xfId="0" applyFont="1" applyFill="1" applyBorder="1" applyAlignment="1">
      <alignment horizontal="center" vertical="center"/>
    </xf>
    <xf numFmtId="0" fontId="116" fillId="31" borderId="48" xfId="11" applyFont="1" applyFill="1" applyBorder="1" applyAlignment="1">
      <alignment horizontal="center" vertical="center"/>
    </xf>
    <xf numFmtId="0" fontId="116" fillId="31" borderId="48" xfId="11" applyFont="1" applyFill="1" applyBorder="1" applyAlignment="1">
      <alignment horizontal="center" vertical="center" wrapText="1"/>
    </xf>
    <xf numFmtId="0" fontId="116" fillId="31" borderId="48" xfId="11" applyFont="1" applyFill="1" applyBorder="1" applyAlignment="1">
      <alignment horizontal="center" vertical="center" shrinkToFit="1"/>
    </xf>
    <xf numFmtId="0" fontId="116" fillId="31" borderId="48" xfId="0" applyFont="1" applyFill="1" applyBorder="1" applyAlignment="1">
      <alignment horizontal="center" vertical="center" shrinkToFit="1"/>
    </xf>
    <xf numFmtId="0" fontId="116" fillId="31" borderId="48" xfId="0" applyFont="1" applyFill="1" applyBorder="1" applyAlignment="1">
      <alignment horizontal="center" vertical="center"/>
    </xf>
    <xf numFmtId="0" fontId="20" fillId="42" borderId="1" xfId="0" applyFont="1" applyFill="1" applyBorder="1">
      <alignment vertical="center"/>
    </xf>
    <xf numFmtId="0" fontId="20" fillId="42" borderId="3" xfId="0" applyFont="1" applyFill="1" applyBorder="1">
      <alignment vertical="center"/>
    </xf>
    <xf numFmtId="0" fontId="62" fillId="51" borderId="30" xfId="0" applyFont="1" applyFill="1" applyBorder="1" applyAlignment="1">
      <alignment horizontal="center" vertical="center" shrinkToFit="1"/>
    </xf>
    <xf numFmtId="0" fontId="114" fillId="31" borderId="3" xfId="0" applyFont="1" applyFill="1" applyBorder="1" applyAlignment="1">
      <alignment horizontal="center" vertical="center" wrapText="1" shrinkToFit="1"/>
    </xf>
    <xf numFmtId="0" fontId="20" fillId="31" borderId="6" xfId="11" applyFont="1" applyFill="1" applyBorder="1" applyAlignment="1">
      <alignment horizontal="center" vertical="center" wrapText="1"/>
    </xf>
    <xf numFmtId="24" fontId="45" fillId="43" borderId="19" xfId="0" applyNumberFormat="1" applyFont="1" applyFill="1" applyBorder="1" applyAlignment="1">
      <alignment horizontal="left" vertical="center"/>
    </xf>
    <xf numFmtId="24" fontId="45" fillId="43" borderId="33" xfId="0" applyNumberFormat="1" applyFont="1" applyFill="1" applyBorder="1" applyAlignment="1">
      <alignment horizontal="left" vertical="center"/>
    </xf>
    <xf numFmtId="24" fontId="45" fillId="43" borderId="56" xfId="0" applyNumberFormat="1" applyFont="1" applyFill="1" applyBorder="1" applyAlignment="1">
      <alignment horizontal="left" vertical="center"/>
    </xf>
    <xf numFmtId="24" fontId="20" fillId="43" borderId="33" xfId="0" applyNumberFormat="1" applyFont="1" applyFill="1" applyBorder="1" applyAlignment="1">
      <alignment horizontal="left" vertical="center"/>
    </xf>
    <xf numFmtId="177" fontId="20" fillId="6" borderId="1" xfId="0" applyNumberFormat="1" applyFont="1" applyFill="1" applyBorder="1" applyAlignment="1">
      <alignment horizontal="center" vertical="center" shrinkToFit="1"/>
    </xf>
    <xf numFmtId="0" fontId="20" fillId="9" borderId="1" xfId="0" applyFont="1" applyFill="1" applyBorder="1" applyAlignment="1">
      <alignment horizontal="center" vertical="center" wrapText="1"/>
    </xf>
    <xf numFmtId="176" fontId="62" fillId="22" borderId="3" xfId="0" applyNumberFormat="1" applyFont="1" applyFill="1" applyBorder="1" applyAlignment="1">
      <alignment horizontal="center" vertical="center"/>
    </xf>
    <xf numFmtId="176" fontId="98" fillId="22" borderId="3" xfId="0" applyNumberFormat="1" applyFont="1" applyFill="1" applyBorder="1" applyAlignment="1">
      <alignment horizontal="center" vertical="center"/>
    </xf>
    <xf numFmtId="193" fontId="23" fillId="10" borderId="48" xfId="0" applyNumberFormat="1" applyFont="1" applyFill="1" applyBorder="1" applyAlignment="1">
      <alignment horizontal="center" vertical="center"/>
    </xf>
    <xf numFmtId="176" fontId="23" fillId="10" borderId="6" xfId="0" applyNumberFormat="1" applyFont="1" applyFill="1" applyBorder="1" applyAlignment="1">
      <alignment horizontal="center" vertical="center"/>
    </xf>
    <xf numFmtId="0" fontId="23" fillId="51" borderId="3" xfId="0" applyFont="1" applyFill="1" applyBorder="1" applyAlignment="1">
      <alignment horizontal="center" vertical="center" shrinkToFit="1"/>
    </xf>
    <xf numFmtId="180" fontId="20" fillId="46" borderId="3" xfId="0" applyNumberFormat="1" applyFont="1" applyFill="1" applyBorder="1" applyAlignment="1">
      <alignment horizontal="left" vertical="center"/>
    </xf>
    <xf numFmtId="194" fontId="20" fillId="6" borderId="1" xfId="0" applyNumberFormat="1" applyFont="1" applyFill="1" applyBorder="1" applyAlignment="1">
      <alignment horizontal="center" vertical="center" wrapText="1" shrinkToFit="1"/>
    </xf>
    <xf numFmtId="194" fontId="20" fillId="6" borderId="3" xfId="0" applyNumberFormat="1" applyFont="1" applyFill="1" applyBorder="1" applyAlignment="1">
      <alignment horizontal="center" vertical="center" shrinkToFit="1"/>
    </xf>
    <xf numFmtId="194" fontId="20" fillId="6" borderId="4" xfId="0" applyNumberFormat="1" applyFont="1" applyFill="1" applyBorder="1" applyAlignment="1">
      <alignment horizontal="center" vertical="center" shrinkToFit="1"/>
    </xf>
    <xf numFmtId="0" fontId="20" fillId="51" borderId="67" xfId="0" applyFont="1" applyFill="1" applyBorder="1" applyAlignment="1">
      <alignment horizontal="center" vertical="center"/>
    </xf>
    <xf numFmtId="0" fontId="17" fillId="22" borderId="3" xfId="0" applyFont="1" applyFill="1" applyBorder="1" applyAlignment="1">
      <alignment horizontal="center" vertical="center"/>
    </xf>
    <xf numFmtId="24" fontId="45" fillId="51" borderId="30" xfId="0" applyNumberFormat="1" applyFont="1" applyFill="1" applyBorder="1" applyAlignment="1">
      <alignment horizontal="center" vertical="center"/>
    </xf>
    <xf numFmtId="24" fontId="45" fillId="51" borderId="3" xfId="0" applyNumberFormat="1" applyFont="1" applyFill="1" applyBorder="1" applyAlignment="1">
      <alignment horizontal="center" vertical="center"/>
    </xf>
    <xf numFmtId="24" fontId="45" fillId="51" borderId="33" xfId="0" applyNumberFormat="1" applyFont="1" applyFill="1" applyBorder="1" applyAlignment="1">
      <alignment horizontal="center" vertical="center"/>
    </xf>
    <xf numFmtId="24" fontId="45" fillId="51" borderId="48" xfId="0" applyNumberFormat="1" applyFont="1" applyFill="1" applyBorder="1" applyAlignment="1">
      <alignment horizontal="center" vertical="center"/>
    </xf>
    <xf numFmtId="24" fontId="45" fillId="51" borderId="56" xfId="0" applyNumberFormat="1" applyFont="1" applyFill="1" applyBorder="1" applyAlignment="1">
      <alignment horizontal="center" vertical="center"/>
    </xf>
    <xf numFmtId="0" fontId="23" fillId="51" borderId="30" xfId="0" applyFont="1" applyFill="1" applyBorder="1" applyAlignment="1">
      <alignment horizontal="center" vertical="center" shrinkToFit="1"/>
    </xf>
    <xf numFmtId="0" fontId="20" fillId="43" borderId="1" xfId="0" quotePrefix="1" applyFont="1" applyFill="1" applyBorder="1" applyAlignment="1">
      <alignment horizontal="center" vertical="center"/>
    </xf>
    <xf numFmtId="0" fontId="20" fillId="51" borderId="6" xfId="0" applyFont="1" applyFill="1" applyBorder="1" applyAlignment="1">
      <alignment horizontal="center" vertical="center"/>
    </xf>
    <xf numFmtId="176" fontId="20" fillId="51" borderId="1" xfId="0" applyNumberFormat="1" applyFont="1" applyFill="1" applyBorder="1" applyAlignment="1">
      <alignment horizontal="center" vertical="center"/>
    </xf>
    <xf numFmtId="176" fontId="20" fillId="51" borderId="3" xfId="0" applyNumberFormat="1" applyFont="1" applyFill="1" applyBorder="1" applyAlignment="1">
      <alignment horizontal="center" vertical="center"/>
    </xf>
    <xf numFmtId="176" fontId="23" fillId="51" borderId="3" xfId="0" applyNumberFormat="1" applyFont="1" applyFill="1" applyBorder="1" applyAlignment="1">
      <alignment horizontal="center" vertical="center"/>
    </xf>
    <xf numFmtId="176" fontId="23" fillId="43" borderId="6" xfId="0" applyNumberFormat="1" applyFont="1" applyFill="1" applyBorder="1" applyAlignment="1">
      <alignment horizontal="center" vertical="center"/>
    </xf>
    <xf numFmtId="0" fontId="20" fillId="40" borderId="66" xfId="11" applyFont="1" applyFill="1" applyBorder="1" applyAlignment="1">
      <alignment horizontal="center" vertical="center"/>
    </xf>
    <xf numFmtId="0" fontId="20" fillId="40" borderId="30" xfId="11" applyFont="1" applyFill="1" applyBorder="1" applyAlignment="1">
      <alignment horizontal="center" vertical="center"/>
    </xf>
    <xf numFmtId="0" fontId="20" fillId="40" borderId="30" xfId="11" applyFont="1" applyFill="1" applyBorder="1" applyAlignment="1">
      <alignment horizontal="center" vertical="center" wrapText="1"/>
    </xf>
    <xf numFmtId="0" fontId="23" fillId="40" borderId="30" xfId="11" applyFont="1" applyFill="1" applyBorder="1" applyAlignment="1">
      <alignment horizontal="center" vertical="center" shrinkToFit="1"/>
    </xf>
    <xf numFmtId="176" fontId="20" fillId="40" borderId="30" xfId="11" quotePrefix="1" applyNumberFormat="1" applyFont="1" applyFill="1" applyBorder="1" applyAlignment="1">
      <alignment horizontal="center" vertical="center"/>
    </xf>
    <xf numFmtId="189" fontId="45" fillId="40" borderId="30" xfId="11" quotePrefix="1" applyNumberFormat="1" applyFont="1" applyFill="1" applyBorder="1" applyAlignment="1">
      <alignment horizontal="center" vertical="center"/>
    </xf>
    <xf numFmtId="189" fontId="45" fillId="40" borderId="31" xfId="11" quotePrefix="1" applyNumberFormat="1" applyFont="1" applyFill="1" applyBorder="1" applyAlignment="1">
      <alignment horizontal="center" vertical="center"/>
    </xf>
    <xf numFmtId="0" fontId="20" fillId="40" borderId="32" xfId="11" applyFont="1" applyFill="1" applyBorder="1" applyAlignment="1">
      <alignment horizontal="center" vertical="center"/>
    </xf>
    <xf numFmtId="0" fontId="20" fillId="40" borderId="3" xfId="11" applyFont="1" applyFill="1" applyBorder="1" applyAlignment="1">
      <alignment horizontal="center" vertical="center"/>
    </xf>
    <xf numFmtId="178" fontId="20" fillId="40" borderId="3" xfId="4" applyNumberFormat="1" applyFont="1" applyFill="1" applyBorder="1" applyAlignment="1">
      <alignment horizontal="center" vertical="center"/>
    </xf>
    <xf numFmtId="0" fontId="23" fillId="40" borderId="3" xfId="11" applyFont="1" applyFill="1" applyBorder="1" applyAlignment="1">
      <alignment horizontal="center" vertical="center" shrinkToFit="1"/>
    </xf>
    <xf numFmtId="0" fontId="20" fillId="40" borderId="3" xfId="11" applyFont="1" applyFill="1" applyBorder="1" applyAlignment="1">
      <alignment horizontal="center" vertical="center" shrinkToFit="1"/>
    </xf>
    <xf numFmtId="0" fontId="20" fillId="40" borderId="6" xfId="0" applyFont="1" applyFill="1" applyBorder="1" applyAlignment="1">
      <alignment horizontal="center" vertical="center"/>
    </xf>
    <xf numFmtId="176" fontId="20" fillId="40" borderId="3" xfId="11" applyNumberFormat="1" applyFont="1" applyFill="1" applyBorder="1" applyAlignment="1">
      <alignment horizontal="center" vertical="center"/>
    </xf>
    <xf numFmtId="189" fontId="45" fillId="40" borderId="3" xfId="11" applyNumberFormat="1" applyFont="1" applyFill="1" applyBorder="1" applyAlignment="1">
      <alignment horizontal="center" vertical="center"/>
    </xf>
    <xf numFmtId="189" fontId="23" fillId="40" borderId="33" xfId="11" applyNumberFormat="1" applyFont="1" applyFill="1" applyBorder="1" applyAlignment="1">
      <alignment horizontal="center" vertical="center"/>
    </xf>
    <xf numFmtId="177" fontId="20" fillId="40" borderId="3" xfId="11" applyNumberFormat="1" applyFont="1" applyFill="1" applyBorder="1" applyAlignment="1">
      <alignment horizontal="center" vertical="center"/>
    </xf>
    <xf numFmtId="0" fontId="20" fillId="40" borderId="3" xfId="11" applyFont="1" applyFill="1" applyBorder="1" applyAlignment="1">
      <alignment horizontal="center" vertical="center" wrapText="1"/>
    </xf>
    <xf numFmtId="176" fontId="23" fillId="40" borderId="3" xfId="11" applyNumberFormat="1" applyFont="1" applyFill="1" applyBorder="1" applyAlignment="1">
      <alignment horizontal="center" vertical="center"/>
    </xf>
    <xf numFmtId="178" fontId="23" fillId="40" borderId="33" xfId="11" applyNumberFormat="1" applyFont="1" applyFill="1" applyBorder="1" applyAlignment="1">
      <alignment horizontal="center" vertical="center"/>
    </xf>
    <xf numFmtId="177" fontId="20" fillId="40" borderId="4" xfId="11" applyNumberFormat="1" applyFont="1" applyFill="1" applyBorder="1" applyAlignment="1">
      <alignment horizontal="center" vertical="center"/>
    </xf>
    <xf numFmtId="0" fontId="20" fillId="40" borderId="4" xfId="11" applyFont="1" applyFill="1" applyBorder="1" applyAlignment="1">
      <alignment horizontal="center" vertical="center" wrapText="1"/>
    </xf>
    <xf numFmtId="0" fontId="20" fillId="40" borderId="4" xfId="11" applyFont="1" applyFill="1" applyBorder="1" applyAlignment="1">
      <alignment horizontal="center" vertical="center" shrinkToFit="1"/>
    </xf>
    <xf numFmtId="0" fontId="20" fillId="40" borderId="3" xfId="11" applyFont="1" applyFill="1" applyBorder="1" applyAlignment="1">
      <alignment vertical="center" wrapText="1"/>
    </xf>
    <xf numFmtId="0" fontId="45" fillId="40" borderId="3" xfId="11" applyFont="1" applyFill="1" applyBorder="1" applyAlignment="1">
      <alignment horizontal="center" vertical="center"/>
    </xf>
    <xf numFmtId="178" fontId="20" fillId="40" borderId="3" xfId="11" applyNumberFormat="1" applyFont="1" applyFill="1" applyBorder="1" applyAlignment="1">
      <alignment horizontal="center" vertical="center"/>
    </xf>
    <xf numFmtId="0" fontId="20" fillId="40" borderId="54" xfId="11" applyFont="1" applyFill="1" applyBorder="1" applyAlignment="1">
      <alignment horizontal="center" vertical="center"/>
    </xf>
    <xf numFmtId="0" fontId="20" fillId="40" borderId="4" xfId="11" applyFont="1" applyFill="1" applyBorder="1" applyAlignment="1">
      <alignment horizontal="center" vertical="center"/>
    </xf>
    <xf numFmtId="0" fontId="45" fillId="40" borderId="4" xfId="11" applyFont="1" applyFill="1" applyBorder="1" applyAlignment="1">
      <alignment horizontal="center" vertical="center"/>
    </xf>
    <xf numFmtId="176" fontId="23" fillId="40" borderId="4" xfId="11" applyNumberFormat="1" applyFont="1" applyFill="1" applyBorder="1" applyAlignment="1">
      <alignment horizontal="center" vertical="center"/>
    </xf>
    <xf numFmtId="178" fontId="20" fillId="40" borderId="4" xfId="11" applyNumberFormat="1" applyFont="1" applyFill="1" applyBorder="1" applyAlignment="1">
      <alignment horizontal="center" vertical="center"/>
    </xf>
    <xf numFmtId="178" fontId="23" fillId="40" borderId="55" xfId="11" applyNumberFormat="1" applyFont="1" applyFill="1" applyBorder="1" applyAlignment="1">
      <alignment horizontal="center" vertical="center"/>
    </xf>
    <xf numFmtId="0" fontId="20" fillId="40" borderId="47" xfId="11" applyFont="1" applyFill="1" applyBorder="1" applyAlignment="1">
      <alignment horizontal="center" vertical="center"/>
    </xf>
    <xf numFmtId="0" fontId="20" fillId="40" borderId="48" xfId="11" applyFont="1" applyFill="1" applyBorder="1" applyAlignment="1">
      <alignment horizontal="center" vertical="center"/>
    </xf>
    <xf numFmtId="0" fontId="23" fillId="40" borderId="48" xfId="11" applyFont="1" applyFill="1" applyBorder="1" applyAlignment="1">
      <alignment horizontal="center" vertical="center" wrapText="1"/>
    </xf>
    <xf numFmtId="0" fontId="20" fillId="40" borderId="48" xfId="11" applyFont="1" applyFill="1" applyBorder="1" applyAlignment="1">
      <alignment horizontal="center" vertical="center" shrinkToFit="1"/>
    </xf>
    <xf numFmtId="0" fontId="20" fillId="40" borderId="48" xfId="11" applyFont="1" applyFill="1" applyBorder="1" applyAlignment="1">
      <alignment vertical="center" wrapText="1"/>
    </xf>
    <xf numFmtId="0" fontId="23" fillId="40" borderId="48" xfId="11" applyFont="1" applyFill="1" applyBorder="1" applyAlignment="1">
      <alignment horizontal="center" vertical="center" shrinkToFit="1"/>
    </xf>
    <xf numFmtId="0" fontId="20" fillId="40" borderId="26" xfId="0" applyFont="1" applyFill="1" applyBorder="1" applyAlignment="1">
      <alignment horizontal="center" vertical="center"/>
    </xf>
    <xf numFmtId="0" fontId="23" fillId="40" borderId="48" xfId="11" applyFont="1" applyFill="1" applyBorder="1" applyAlignment="1">
      <alignment horizontal="center" vertical="center"/>
    </xf>
    <xf numFmtId="176" fontId="20" fillId="40" borderId="48" xfId="11" applyNumberFormat="1" applyFont="1" applyFill="1" applyBorder="1" applyAlignment="1">
      <alignment horizontal="center" vertical="center"/>
    </xf>
    <xf numFmtId="176" fontId="23" fillId="40" borderId="48" xfId="11" applyNumberFormat="1" applyFont="1" applyFill="1" applyBorder="1" applyAlignment="1">
      <alignment horizontal="center" vertical="center"/>
    </xf>
    <xf numFmtId="178" fontId="20" fillId="40" borderId="48" xfId="11" applyNumberFormat="1" applyFont="1" applyFill="1" applyBorder="1" applyAlignment="1">
      <alignment horizontal="center" vertical="center"/>
    </xf>
    <xf numFmtId="178" fontId="23" fillId="40" borderId="56" xfId="11" applyNumberFormat="1" applyFont="1" applyFill="1" applyBorder="1" applyAlignment="1">
      <alignment horizontal="center" vertical="center"/>
    </xf>
    <xf numFmtId="0" fontId="45" fillId="31" borderId="6" xfId="11" applyFont="1" applyFill="1" applyBorder="1" applyAlignment="1">
      <alignment horizontal="center" vertical="center" shrinkToFit="1"/>
    </xf>
    <xf numFmtId="0" fontId="45" fillId="31" borderId="6" xfId="0" applyFont="1" applyFill="1" applyBorder="1" applyAlignment="1">
      <alignment horizontal="center" vertical="center"/>
    </xf>
    <xf numFmtId="0" fontId="20" fillId="31" borderId="6" xfId="11" applyFont="1" applyFill="1" applyBorder="1" applyAlignment="1">
      <alignment horizontal="center" vertical="center" shrinkToFit="1"/>
    </xf>
    <xf numFmtId="24" fontId="45" fillId="51" borderId="42" xfId="0" applyNumberFormat="1" applyFont="1" applyFill="1" applyBorder="1" applyAlignment="1">
      <alignment horizontal="center" vertical="center"/>
    </xf>
    <xf numFmtId="0" fontId="20" fillId="31" borderId="18" xfId="11" applyFont="1" applyFill="1" applyBorder="1" applyAlignment="1">
      <alignment horizontal="center" vertical="center"/>
    </xf>
    <xf numFmtId="0" fontId="20" fillId="31" borderId="6" xfId="11" applyFont="1" applyFill="1" applyBorder="1" applyAlignment="1">
      <alignment horizontal="center" vertical="center"/>
    </xf>
    <xf numFmtId="0" fontId="45" fillId="31" borderId="6" xfId="11" applyFont="1" applyFill="1" applyBorder="1" applyAlignment="1">
      <alignment horizontal="center" vertical="center"/>
    </xf>
    <xf numFmtId="178" fontId="20" fillId="31" borderId="6" xfId="11" applyNumberFormat="1" applyFont="1" applyFill="1" applyBorder="1" applyAlignment="1">
      <alignment horizontal="center" vertical="center"/>
    </xf>
    <xf numFmtId="178" fontId="20" fillId="31" borderId="19" xfId="11" applyNumberFormat="1" applyFont="1" applyFill="1" applyBorder="1" applyAlignment="1">
      <alignment horizontal="center" vertical="center"/>
    </xf>
    <xf numFmtId="0" fontId="45" fillId="31" borderId="26" xfId="0" applyFont="1" applyFill="1" applyBorder="1" applyAlignment="1">
      <alignment vertical="center" wrapText="1" shrinkToFit="1"/>
    </xf>
    <xf numFmtId="0" fontId="45" fillId="31" borderId="26" xfId="11" applyFont="1" applyFill="1" applyBorder="1" applyAlignment="1">
      <alignment vertical="center" shrinkToFit="1"/>
    </xf>
    <xf numFmtId="0" fontId="45" fillId="31" borderId="26" xfId="0" applyFont="1" applyFill="1" applyBorder="1" applyAlignment="1">
      <alignment horizontal="center" vertical="center" shrinkToFit="1"/>
    </xf>
    <xf numFmtId="0" fontId="45" fillId="31" borderId="3" xfId="11" applyFont="1" applyFill="1" applyBorder="1" applyAlignment="1">
      <alignment vertical="center" shrinkToFit="1"/>
    </xf>
    <xf numFmtId="0" fontId="45" fillId="31" borderId="3" xfId="0" applyFont="1" applyFill="1" applyBorder="1" applyAlignment="1">
      <alignment vertical="center" wrapText="1" shrinkToFit="1"/>
    </xf>
    <xf numFmtId="0" fontId="20" fillId="31" borderId="3" xfId="0" applyFont="1" applyFill="1" applyBorder="1" applyAlignment="1">
      <alignment horizontal="center" vertical="center" shrinkToFit="1"/>
    </xf>
    <xf numFmtId="0" fontId="45" fillId="31" borderId="3" xfId="0" applyFont="1" applyFill="1" applyBorder="1" applyAlignment="1">
      <alignment horizontal="center" vertical="center" shrinkToFit="1"/>
    </xf>
    <xf numFmtId="0" fontId="20" fillId="31" borderId="4" xfId="11" applyFont="1" applyFill="1" applyBorder="1" applyAlignment="1">
      <alignment horizontal="center" vertical="center" wrapText="1"/>
    </xf>
    <xf numFmtId="0" fontId="45" fillId="31" borderId="4" xfId="11" applyFont="1" applyFill="1" applyBorder="1" applyAlignment="1">
      <alignment horizontal="center" vertical="center" shrinkToFit="1"/>
    </xf>
    <xf numFmtId="176" fontId="20" fillId="31" borderId="30" xfId="11" applyNumberFormat="1" applyFont="1" applyFill="1" applyBorder="1" applyAlignment="1">
      <alignment horizontal="center" vertical="center"/>
    </xf>
    <xf numFmtId="176" fontId="20" fillId="31" borderId="6" xfId="11" applyNumberFormat="1" applyFont="1" applyFill="1" applyBorder="1" applyAlignment="1">
      <alignment horizontal="center" vertical="center"/>
    </xf>
    <xf numFmtId="176" fontId="23" fillId="31" borderId="6" xfId="11" applyNumberFormat="1" applyFont="1" applyFill="1" applyBorder="1" applyAlignment="1">
      <alignment horizontal="center" vertical="center"/>
    </xf>
    <xf numFmtId="176" fontId="20" fillId="31" borderId="3" xfId="11" applyNumberFormat="1" applyFont="1" applyFill="1" applyBorder="1" applyAlignment="1">
      <alignment horizontal="center" vertical="center"/>
    </xf>
    <xf numFmtId="176" fontId="23" fillId="31" borderId="3" xfId="11" applyNumberFormat="1" applyFont="1" applyFill="1" applyBorder="1" applyAlignment="1">
      <alignment horizontal="center" vertical="center"/>
    </xf>
    <xf numFmtId="176" fontId="20" fillId="31" borderId="4" xfId="11" applyNumberFormat="1" applyFont="1" applyFill="1" applyBorder="1" applyAlignment="1">
      <alignment horizontal="center" vertical="center"/>
    </xf>
    <xf numFmtId="176" fontId="23" fillId="31" borderId="4" xfId="11" applyNumberFormat="1" applyFont="1" applyFill="1" applyBorder="1" applyAlignment="1">
      <alignment horizontal="center" vertical="center"/>
    </xf>
    <xf numFmtId="176" fontId="20" fillId="31" borderId="48" xfId="11" applyNumberFormat="1" applyFont="1" applyFill="1" applyBorder="1" applyAlignment="1">
      <alignment horizontal="center" vertical="center"/>
    </xf>
    <xf numFmtId="176" fontId="23" fillId="31" borderId="48" xfId="11" applyNumberFormat="1" applyFont="1" applyFill="1" applyBorder="1" applyAlignment="1">
      <alignment horizontal="center" vertical="center"/>
    </xf>
    <xf numFmtId="0" fontId="20" fillId="40" borderId="1" xfId="11" applyFont="1" applyFill="1" applyBorder="1" applyAlignment="1">
      <alignment horizontal="center" vertical="center" shrinkToFit="1"/>
    </xf>
    <xf numFmtId="0" fontId="20" fillId="31" borderId="6" xfId="0" applyFont="1" applyFill="1" applyBorder="1" applyAlignment="1">
      <alignment horizontal="center" vertical="center"/>
    </xf>
    <xf numFmtId="0" fontId="23" fillId="31" borderId="6" xfId="11" applyFont="1" applyFill="1" applyBorder="1" applyAlignment="1">
      <alignment horizontal="center" vertical="center" shrinkToFit="1"/>
    </xf>
    <xf numFmtId="0" fontId="23" fillId="31" borderId="6" xfId="0" applyFont="1" applyFill="1" applyBorder="1" applyAlignment="1">
      <alignment horizontal="center" vertical="center"/>
    </xf>
    <xf numFmtId="0" fontId="20" fillId="31" borderId="26" xfId="0" applyFont="1" applyFill="1" applyBorder="1">
      <alignment vertical="center"/>
    </xf>
    <xf numFmtId="0" fontId="20" fillId="31" borderId="1" xfId="11" applyFont="1" applyFill="1" applyBorder="1" applyAlignment="1">
      <alignment horizontal="center" vertical="center" shrinkToFit="1"/>
    </xf>
    <xf numFmtId="0" fontId="23" fillId="31" borderId="6" xfId="11" applyFont="1" applyFill="1" applyBorder="1" applyAlignment="1">
      <alignment horizontal="center" vertical="center"/>
    </xf>
    <xf numFmtId="0" fontId="23" fillId="31" borderId="6" xfId="11" applyFont="1" applyFill="1" applyBorder="1" applyAlignment="1">
      <alignment horizontal="center" vertical="center" wrapText="1"/>
    </xf>
    <xf numFmtId="178" fontId="23" fillId="31" borderId="19" xfId="11" applyNumberFormat="1" applyFont="1" applyFill="1" applyBorder="1" applyAlignment="1">
      <alignment horizontal="center" vertical="center"/>
    </xf>
    <xf numFmtId="0" fontId="20" fillId="31" borderId="4" xfId="0" applyFont="1" applyFill="1" applyBorder="1" applyAlignment="1">
      <alignment horizontal="center" vertical="center"/>
    </xf>
    <xf numFmtId="0" fontId="103" fillId="31" borderId="6" xfId="11" applyFont="1" applyFill="1" applyBorder="1" applyAlignment="1">
      <alignment horizontal="center" vertical="center" shrinkToFit="1"/>
    </xf>
    <xf numFmtId="0" fontId="103" fillId="31" borderId="6" xfId="0" applyFont="1" applyFill="1" applyBorder="1" applyAlignment="1">
      <alignment horizontal="center" vertical="center"/>
    </xf>
    <xf numFmtId="0" fontId="45" fillId="31" borderId="1" xfId="0" applyFont="1" applyFill="1" applyBorder="1" applyAlignment="1">
      <alignment horizontal="center" vertical="center" wrapText="1" shrinkToFit="1"/>
    </xf>
    <xf numFmtId="0" fontId="20" fillId="31" borderId="4" xfId="11" applyFont="1" applyFill="1" applyBorder="1" applyAlignment="1">
      <alignment horizontal="center" vertical="center" shrinkToFit="1"/>
    </xf>
    <xf numFmtId="180" fontId="20" fillId="51" borderId="3" xfId="0" quotePrefix="1" applyNumberFormat="1" applyFont="1" applyFill="1" applyBorder="1" applyAlignment="1">
      <alignment horizontal="center" vertical="center"/>
    </xf>
    <xf numFmtId="0" fontId="103" fillId="31" borderId="6" xfId="11" applyFont="1" applyFill="1" applyBorder="1" applyAlignment="1">
      <alignment horizontal="center" vertical="center"/>
    </xf>
    <xf numFmtId="0" fontId="103" fillId="31" borderId="6" xfId="11" applyFont="1" applyFill="1" applyBorder="1" applyAlignment="1">
      <alignment horizontal="center" vertical="center" wrapText="1"/>
    </xf>
    <xf numFmtId="0" fontId="101" fillId="31" borderId="6" xfId="11" applyFont="1" applyFill="1" applyBorder="1" applyAlignment="1">
      <alignment horizontal="center" vertical="center"/>
    </xf>
    <xf numFmtId="0" fontId="101" fillId="31" borderId="6" xfId="11" applyFont="1" applyFill="1" applyBorder="1" applyAlignment="1">
      <alignment horizontal="center" vertical="center" wrapText="1"/>
    </xf>
    <xf numFmtId="0" fontId="101" fillId="31" borderId="6" xfId="11" applyFont="1" applyFill="1" applyBorder="1" applyAlignment="1">
      <alignment horizontal="center" vertical="center" shrinkToFit="1"/>
    </xf>
    <xf numFmtId="0" fontId="101" fillId="31" borderId="6" xfId="0" applyFont="1" applyFill="1" applyBorder="1" applyAlignment="1">
      <alignment horizontal="center" vertical="center"/>
    </xf>
    <xf numFmtId="176" fontId="101" fillId="31" borderId="6" xfId="11" applyNumberFormat="1" applyFont="1" applyFill="1" applyBorder="1" applyAlignment="1">
      <alignment horizontal="center" vertical="center"/>
    </xf>
    <xf numFmtId="176" fontId="103" fillId="31" borderId="6" xfId="11" applyNumberFormat="1" applyFont="1" applyFill="1" applyBorder="1" applyAlignment="1">
      <alignment horizontal="center" vertical="center"/>
    </xf>
    <xf numFmtId="178" fontId="103" fillId="31" borderId="19" xfId="11" applyNumberFormat="1" applyFont="1" applyFill="1" applyBorder="1" applyAlignment="1">
      <alignment horizontal="center" vertical="center"/>
    </xf>
    <xf numFmtId="178" fontId="45" fillId="31" borderId="30" xfId="11" applyNumberFormat="1" applyFont="1" applyFill="1" applyBorder="1" applyAlignment="1">
      <alignment horizontal="center" vertical="center"/>
    </xf>
    <xf numFmtId="178" fontId="45" fillId="31" borderId="31" xfId="11" applyNumberFormat="1" applyFont="1" applyFill="1" applyBorder="1" applyAlignment="1">
      <alignment horizontal="center" vertical="center"/>
    </xf>
    <xf numFmtId="176" fontId="45" fillId="31" borderId="6" xfId="11" applyNumberFormat="1" applyFont="1" applyFill="1" applyBorder="1" applyAlignment="1">
      <alignment horizontal="center" vertical="center"/>
    </xf>
    <xf numFmtId="178" fontId="45" fillId="31" borderId="6" xfId="11" applyNumberFormat="1" applyFont="1" applyFill="1" applyBorder="1" applyAlignment="1">
      <alignment horizontal="center" vertical="center"/>
    </xf>
    <xf numFmtId="178" fontId="45" fillId="31" borderId="19" xfId="11" applyNumberFormat="1" applyFont="1" applyFill="1" applyBorder="1" applyAlignment="1">
      <alignment horizontal="center" vertical="center"/>
    </xf>
    <xf numFmtId="0" fontId="20" fillId="31" borderId="30" xfId="0" applyFont="1" applyFill="1" applyBorder="1" applyAlignment="1">
      <alignment horizontal="center" vertical="center"/>
    </xf>
    <xf numFmtId="0" fontId="20" fillId="31" borderId="1" xfId="0" applyFont="1" applyFill="1" applyBorder="1" applyAlignment="1">
      <alignment horizontal="center" vertical="center" wrapText="1" shrinkToFit="1"/>
    </xf>
    <xf numFmtId="0" fontId="117" fillId="31" borderId="3" xfId="0" applyFont="1" applyFill="1" applyBorder="1" applyAlignment="1">
      <alignment horizontal="center" vertical="center"/>
    </xf>
    <xf numFmtId="0" fontId="117" fillId="31" borderId="6" xfId="11" applyFont="1" applyFill="1" applyBorder="1" applyAlignment="1">
      <alignment horizontal="center" vertical="center"/>
    </xf>
    <xf numFmtId="0" fontId="117" fillId="31" borderId="6" xfId="11" applyFont="1" applyFill="1" applyBorder="1" applyAlignment="1">
      <alignment horizontal="center" vertical="center" wrapText="1"/>
    </xf>
    <xf numFmtId="0" fontId="117" fillId="31" borderId="6" xfId="11" applyFont="1" applyFill="1" applyBorder="1" applyAlignment="1">
      <alignment horizontal="center" vertical="center" shrinkToFit="1"/>
    </xf>
    <xf numFmtId="0" fontId="117" fillId="31" borderId="6" xfId="0" applyFont="1" applyFill="1" applyBorder="1" applyAlignment="1">
      <alignment horizontal="center" vertical="center"/>
    </xf>
    <xf numFmtId="176" fontId="117" fillId="31" borderId="6" xfId="11" applyNumberFormat="1" applyFont="1" applyFill="1" applyBorder="1" applyAlignment="1">
      <alignment horizontal="center" vertical="center"/>
    </xf>
    <xf numFmtId="178" fontId="117" fillId="31" borderId="19" xfId="11" applyNumberFormat="1" applyFont="1" applyFill="1" applyBorder="1" applyAlignment="1">
      <alignment horizontal="center" vertical="center"/>
    </xf>
    <xf numFmtId="0" fontId="20" fillId="4" borderId="48" xfId="11" applyFont="1" applyFill="1" applyBorder="1" applyAlignment="1">
      <alignment horizontal="center" vertical="center"/>
    </xf>
    <xf numFmtId="0" fontId="20" fillId="4" borderId="48" xfId="11" applyFont="1" applyFill="1" applyBorder="1" applyAlignment="1">
      <alignment horizontal="center" vertical="center" shrinkToFit="1"/>
    </xf>
    <xf numFmtId="0" fontId="117" fillId="31" borderId="48" xfId="11" applyFont="1" applyFill="1" applyBorder="1" applyAlignment="1">
      <alignment horizontal="center" vertical="center"/>
    </xf>
    <xf numFmtId="176" fontId="20" fillId="10" borderId="6" xfId="0" applyNumberFormat="1" applyFont="1" applyFill="1" applyBorder="1" applyAlignment="1">
      <alignment horizontal="center" vertical="center"/>
    </xf>
    <xf numFmtId="0" fontId="25" fillId="51" borderId="41" xfId="0" applyFont="1" applyFill="1" applyBorder="1" applyAlignment="1">
      <alignment horizontal="center" vertical="center"/>
    </xf>
    <xf numFmtId="0" fontId="22" fillId="43" borderId="6" xfId="0" applyFont="1" applyFill="1" applyBorder="1" applyAlignment="1">
      <alignment horizontal="center" vertical="center"/>
    </xf>
    <xf numFmtId="176" fontId="62" fillId="51" borderId="1" xfId="0" applyNumberFormat="1" applyFont="1" applyFill="1" applyBorder="1" applyAlignment="1">
      <alignment horizontal="center" vertical="center"/>
    </xf>
    <xf numFmtId="0" fontId="62" fillId="51" borderId="7" xfId="0" applyFont="1" applyFill="1" applyBorder="1" applyAlignment="1">
      <alignment horizontal="center" vertical="center" shrinkToFit="1"/>
    </xf>
    <xf numFmtId="178" fontId="45" fillId="31" borderId="48" xfId="11" applyNumberFormat="1" applyFont="1" applyFill="1" applyBorder="1" applyAlignment="1">
      <alignment horizontal="center" vertical="center"/>
    </xf>
    <xf numFmtId="182" fontId="45" fillId="6" borderId="4" xfId="0" applyNumberFormat="1" applyFont="1" applyFill="1" applyBorder="1" applyAlignment="1">
      <alignment horizontal="center" vertical="center"/>
    </xf>
    <xf numFmtId="194" fontId="45" fillId="6" borderId="3" xfId="0" applyNumberFormat="1" applyFont="1" applyFill="1" applyBorder="1" applyAlignment="1">
      <alignment horizontal="center" vertical="center" shrinkToFit="1"/>
    </xf>
    <xf numFmtId="0" fontId="20" fillId="42" borderId="3" xfId="0" applyFont="1" applyFill="1" applyBorder="1" applyAlignment="1">
      <alignment horizontal="right" vertical="center"/>
    </xf>
    <xf numFmtId="0" fontId="20" fillId="42" borderId="48" xfId="0" applyFont="1" applyFill="1" applyBorder="1" applyAlignment="1">
      <alignment horizontal="right" vertical="center"/>
    </xf>
    <xf numFmtId="0" fontId="45" fillId="6" borderId="4" xfId="0" applyFont="1" applyFill="1" applyBorder="1" applyAlignment="1">
      <alignment horizontal="center" vertical="center" shrinkToFit="1"/>
    </xf>
    <xf numFmtId="176" fontId="62" fillId="51" borderId="3" xfId="0" applyNumberFormat="1" applyFont="1" applyFill="1" applyBorder="1" applyAlignment="1">
      <alignment horizontal="center" vertical="center"/>
    </xf>
    <xf numFmtId="180" fontId="20" fillId="51" borderId="3" xfId="0" quotePrefix="1" applyNumberFormat="1" applyFont="1" applyFill="1" applyBorder="1" applyAlignment="1">
      <alignment horizontal="right" vertical="center"/>
    </xf>
    <xf numFmtId="0" fontId="20" fillId="51" borderId="48" xfId="0" applyFont="1" applyFill="1" applyBorder="1" applyAlignment="1">
      <alignment horizontal="right" vertical="center"/>
    </xf>
    <xf numFmtId="0" fontId="20" fillId="15" borderId="30" xfId="0" applyFont="1" applyFill="1" applyBorder="1" applyAlignment="1">
      <alignment horizontal="center" vertical="center" wrapText="1"/>
    </xf>
    <xf numFmtId="0" fontId="20" fillId="51" borderId="3" xfId="0" quotePrefix="1" applyFont="1" applyFill="1" applyBorder="1" applyAlignment="1">
      <alignment horizontal="center" vertical="center" wrapText="1"/>
    </xf>
    <xf numFmtId="182" fontId="20" fillId="6" borderId="4" xfId="0" applyNumberFormat="1" applyFont="1" applyFill="1" applyBorder="1" applyAlignment="1">
      <alignment horizontal="center" vertical="center"/>
    </xf>
    <xf numFmtId="182" fontId="20" fillId="6" borderId="6" xfId="0" applyNumberFormat="1" applyFont="1" applyFill="1" applyBorder="1" applyAlignment="1">
      <alignment horizontal="center" vertical="center"/>
    </xf>
    <xf numFmtId="182" fontId="20" fillId="6" borderId="30" xfId="0" applyNumberFormat="1" applyFont="1" applyFill="1" applyBorder="1" applyAlignment="1">
      <alignment horizontal="center" vertical="center"/>
    </xf>
    <xf numFmtId="182" fontId="20" fillId="6" borderId="3" xfId="0" applyNumberFormat="1" applyFont="1" applyFill="1" applyBorder="1" applyAlignment="1">
      <alignment horizontal="center" vertical="center"/>
    </xf>
    <xf numFmtId="0" fontId="20" fillId="31" borderId="26" xfId="0" applyFont="1" applyFill="1" applyBorder="1" applyAlignment="1">
      <alignment horizontal="center" vertical="center" shrinkToFit="1"/>
    </xf>
    <xf numFmtId="0" fontId="20" fillId="31" borderId="48" xfId="0" applyFont="1" applyFill="1" applyBorder="1" applyAlignment="1">
      <alignment horizontal="center" vertical="center"/>
    </xf>
    <xf numFmtId="178" fontId="45" fillId="31" borderId="56" xfId="11" applyNumberFormat="1" applyFont="1" applyFill="1" applyBorder="1" applyAlignment="1">
      <alignment horizontal="center" vertical="center"/>
    </xf>
    <xf numFmtId="0" fontId="20" fillId="46" borderId="6" xfId="0" applyFont="1" applyFill="1" applyBorder="1" applyAlignment="1">
      <alignment horizontal="center" vertical="center"/>
    </xf>
    <xf numFmtId="24" fontId="76" fillId="51" borderId="30" xfId="0" applyNumberFormat="1" applyFont="1" applyFill="1" applyBorder="1" applyAlignment="1">
      <alignment horizontal="center" vertical="center"/>
    </xf>
    <xf numFmtId="0" fontId="20" fillId="51" borderId="1" xfId="0" applyFont="1" applyFill="1" applyBorder="1" applyAlignment="1">
      <alignment horizontal="center" vertical="center" shrinkToFit="1"/>
    </xf>
    <xf numFmtId="0" fontId="20" fillId="46" borderId="66" xfId="11" applyFont="1" applyFill="1" applyBorder="1" applyAlignment="1">
      <alignment horizontal="center" vertical="center"/>
    </xf>
    <xf numFmtId="0" fontId="20" fillId="46" borderId="30" xfId="11" applyFont="1" applyFill="1" applyBorder="1" applyAlignment="1">
      <alignment horizontal="center" vertical="center"/>
    </xf>
    <xf numFmtId="0" fontId="20" fillId="46" borderId="32" xfId="11" applyFont="1" applyFill="1" applyBorder="1" applyAlignment="1">
      <alignment horizontal="center" vertical="center"/>
    </xf>
    <xf numFmtId="0" fontId="20" fillId="46" borderId="3" xfId="11" applyFont="1" applyFill="1" applyBorder="1" applyAlignment="1">
      <alignment horizontal="center" vertical="center"/>
    </xf>
    <xf numFmtId="0" fontId="20" fillId="46" borderId="54" xfId="11" applyFont="1" applyFill="1" applyBorder="1" applyAlignment="1">
      <alignment horizontal="center" vertical="center"/>
    </xf>
    <xf numFmtId="0" fontId="20" fillId="46" borderId="4" xfId="11" applyFont="1" applyFill="1" applyBorder="1" applyAlignment="1">
      <alignment horizontal="center" vertical="center"/>
    </xf>
    <xf numFmtId="0" fontId="20" fillId="46" borderId="47" xfId="11" applyFont="1" applyFill="1" applyBorder="1" applyAlignment="1">
      <alignment horizontal="center" vertical="center"/>
    </xf>
    <xf numFmtId="0" fontId="20" fillId="46" borderId="48" xfId="11" applyFont="1" applyFill="1" applyBorder="1" applyAlignment="1">
      <alignment horizontal="center" vertical="center"/>
    </xf>
    <xf numFmtId="177" fontId="20" fillId="46" borderId="3" xfId="11" applyNumberFormat="1" applyFont="1" applyFill="1" applyBorder="1" applyAlignment="1">
      <alignment horizontal="center" vertical="center"/>
    </xf>
    <xf numFmtId="177" fontId="20" fillId="46" borderId="4" xfId="11" applyNumberFormat="1" applyFont="1" applyFill="1" applyBorder="1" applyAlignment="1">
      <alignment horizontal="center" vertical="center"/>
    </xf>
    <xf numFmtId="178" fontId="20" fillId="46" borderId="3" xfId="4" applyNumberFormat="1" applyFont="1" applyFill="1" applyBorder="1" applyAlignment="1">
      <alignment horizontal="center" vertical="center"/>
    </xf>
    <xf numFmtId="0" fontId="20" fillId="46" borderId="30" xfId="11" applyFont="1" applyFill="1" applyBorder="1" applyAlignment="1">
      <alignment horizontal="center" vertical="center" wrapText="1"/>
    </xf>
    <xf numFmtId="0" fontId="20" fillId="46" borderId="3" xfId="11" applyFont="1" applyFill="1" applyBorder="1" applyAlignment="1">
      <alignment horizontal="center" vertical="center" wrapText="1"/>
    </xf>
    <xf numFmtId="0" fontId="20" fillId="46" borderId="4" xfId="11" applyFont="1" applyFill="1" applyBorder="1" applyAlignment="1">
      <alignment horizontal="center" vertical="center" wrapText="1"/>
    </xf>
    <xf numFmtId="0" fontId="23" fillId="46" borderId="48" xfId="11" applyFont="1" applyFill="1" applyBorder="1" applyAlignment="1">
      <alignment horizontal="center" vertical="center" wrapText="1"/>
    </xf>
    <xf numFmtId="0" fontId="23" fillId="46" borderId="3" xfId="11" applyFont="1" applyFill="1" applyBorder="1" applyAlignment="1">
      <alignment horizontal="center" vertical="center" shrinkToFit="1"/>
    </xf>
    <xf numFmtId="0" fontId="20" fillId="46" borderId="3" xfId="11" applyFont="1" applyFill="1" applyBorder="1" applyAlignment="1">
      <alignment horizontal="center" vertical="center" shrinkToFit="1"/>
    </xf>
    <xf numFmtId="0" fontId="20" fillId="46" borderId="4" xfId="11" applyFont="1" applyFill="1" applyBorder="1" applyAlignment="1">
      <alignment horizontal="center" vertical="center" shrinkToFit="1"/>
    </xf>
    <xf numFmtId="0" fontId="20" fillId="46" borderId="48" xfId="11" applyFont="1" applyFill="1" applyBorder="1" applyAlignment="1">
      <alignment horizontal="center" vertical="center" shrinkToFit="1"/>
    </xf>
    <xf numFmtId="0" fontId="20" fillId="46" borderId="3" xfId="11" applyFont="1" applyFill="1" applyBorder="1" applyAlignment="1">
      <alignment vertical="center" wrapText="1"/>
    </xf>
    <xf numFmtId="0" fontId="20" fillId="46" borderId="48" xfId="11" applyFont="1" applyFill="1" applyBorder="1" applyAlignment="1">
      <alignment vertical="center" wrapText="1"/>
    </xf>
    <xf numFmtId="0" fontId="23" fillId="46" borderId="48" xfId="11" applyFont="1" applyFill="1" applyBorder="1" applyAlignment="1">
      <alignment horizontal="center" vertical="center" shrinkToFit="1"/>
    </xf>
    <xf numFmtId="0" fontId="23" fillId="46" borderId="30" xfId="11" applyFont="1" applyFill="1" applyBorder="1" applyAlignment="1">
      <alignment horizontal="center" vertical="center" shrinkToFit="1"/>
    </xf>
    <xf numFmtId="176" fontId="20" fillId="46" borderId="30" xfId="11" quotePrefix="1" applyNumberFormat="1" applyFont="1" applyFill="1" applyBorder="1" applyAlignment="1">
      <alignment horizontal="center" vertical="center"/>
    </xf>
    <xf numFmtId="189" fontId="45" fillId="46" borderId="30" xfId="11" quotePrefix="1" applyNumberFormat="1" applyFont="1" applyFill="1" applyBorder="1" applyAlignment="1">
      <alignment horizontal="center" vertical="center"/>
    </xf>
    <xf numFmtId="176" fontId="23" fillId="46" borderId="3" xfId="11" applyNumberFormat="1" applyFont="1" applyFill="1" applyBorder="1" applyAlignment="1">
      <alignment horizontal="center" vertical="center"/>
    </xf>
    <xf numFmtId="189" fontId="45" fillId="46" borderId="3" xfId="11" applyNumberFormat="1" applyFont="1" applyFill="1" applyBorder="1" applyAlignment="1">
      <alignment horizontal="center" vertical="center"/>
    </xf>
    <xf numFmtId="176" fontId="20" fillId="46" borderId="3" xfId="11" applyNumberFormat="1" applyFont="1" applyFill="1" applyBorder="1" applyAlignment="1">
      <alignment horizontal="center" vertical="center"/>
    </xf>
    <xf numFmtId="0" fontId="45" fillId="46" borderId="3" xfId="11" applyFont="1" applyFill="1" applyBorder="1" applyAlignment="1">
      <alignment horizontal="center" vertical="center"/>
    </xf>
    <xf numFmtId="178" fontId="20" fillId="46" borderId="3" xfId="11" applyNumberFormat="1" applyFont="1" applyFill="1" applyBorder="1" applyAlignment="1">
      <alignment horizontal="center" vertical="center"/>
    </xf>
    <xf numFmtId="0" fontId="45" fillId="46" borderId="4" xfId="11" applyFont="1" applyFill="1" applyBorder="1" applyAlignment="1">
      <alignment horizontal="center" vertical="center"/>
    </xf>
    <xf numFmtId="176" fontId="23" fillId="46" borderId="4" xfId="11" applyNumberFormat="1" applyFont="1" applyFill="1" applyBorder="1" applyAlignment="1">
      <alignment horizontal="center" vertical="center"/>
    </xf>
    <xf numFmtId="178" fontId="20" fillId="46" borderId="4" xfId="11" applyNumberFormat="1" applyFont="1" applyFill="1" applyBorder="1" applyAlignment="1">
      <alignment horizontal="center" vertical="center"/>
    </xf>
    <xf numFmtId="0" fontId="20" fillId="46" borderId="26" xfId="0" applyFont="1" applyFill="1" applyBorder="1" applyAlignment="1">
      <alignment horizontal="center" vertical="center"/>
    </xf>
    <xf numFmtId="0" fontId="23" fillId="46" borderId="48" xfId="11" applyFont="1" applyFill="1" applyBorder="1" applyAlignment="1">
      <alignment horizontal="center" vertical="center"/>
    </xf>
    <xf numFmtId="176" fontId="20" fillId="46" borderId="48" xfId="11" applyNumberFormat="1" applyFont="1" applyFill="1" applyBorder="1" applyAlignment="1">
      <alignment horizontal="center" vertical="center"/>
    </xf>
    <xf numFmtId="176" fontId="23" fillId="46" borderId="48" xfId="11" applyNumberFormat="1" applyFont="1" applyFill="1" applyBorder="1" applyAlignment="1">
      <alignment horizontal="center" vertical="center"/>
    </xf>
    <xf numFmtId="178" fontId="20" fillId="46" borderId="48" xfId="11" applyNumberFormat="1" applyFont="1" applyFill="1" applyBorder="1" applyAlignment="1">
      <alignment horizontal="center" vertical="center"/>
    </xf>
    <xf numFmtId="189" fontId="45" fillId="46" borderId="31" xfId="11" quotePrefix="1" applyNumberFormat="1" applyFont="1" applyFill="1" applyBorder="1" applyAlignment="1">
      <alignment horizontal="center" vertical="center"/>
    </xf>
    <xf numFmtId="189" fontId="23" fillId="46" borderId="33" xfId="11" applyNumberFormat="1" applyFont="1" applyFill="1" applyBorder="1" applyAlignment="1">
      <alignment horizontal="center" vertical="center"/>
    </xf>
    <xf numFmtId="178" fontId="23" fillId="46" borderId="33" xfId="11" applyNumberFormat="1" applyFont="1" applyFill="1" applyBorder="1" applyAlignment="1">
      <alignment horizontal="center" vertical="center"/>
    </xf>
    <xf numFmtId="178" fontId="23" fillId="46" borderId="55" xfId="11" applyNumberFormat="1" applyFont="1" applyFill="1" applyBorder="1" applyAlignment="1">
      <alignment horizontal="center" vertical="center"/>
    </xf>
    <xf numFmtId="178" fontId="23" fillId="46" borderId="56" xfId="11" applyNumberFormat="1" applyFont="1" applyFill="1" applyBorder="1" applyAlignment="1">
      <alignment horizontal="center" vertical="center"/>
    </xf>
    <xf numFmtId="0" fontId="20" fillId="20" borderId="3" xfId="11" applyFont="1" applyFill="1" applyBorder="1" applyAlignment="1">
      <alignment horizontal="center" vertical="center" shrinkToFit="1"/>
    </xf>
    <xf numFmtId="0" fontId="20" fillId="31" borderId="53" xfId="11" applyFont="1" applyFill="1" applyBorder="1" applyAlignment="1">
      <alignment horizontal="center" vertical="center"/>
    </xf>
    <xf numFmtId="0" fontId="117" fillId="31" borderId="5" xfId="11" applyFont="1" applyFill="1" applyBorder="1" applyAlignment="1">
      <alignment horizontal="center" vertical="center" shrinkToFit="1"/>
    </xf>
    <xf numFmtId="176" fontId="117" fillId="31" borderId="5" xfId="11" applyNumberFormat="1" applyFont="1" applyFill="1" applyBorder="1" applyAlignment="1">
      <alignment horizontal="center" vertical="center"/>
    </xf>
    <xf numFmtId="178" fontId="45" fillId="31" borderId="5" xfId="11" applyNumberFormat="1" applyFont="1" applyFill="1" applyBorder="1" applyAlignment="1">
      <alignment horizontal="center" vertical="center"/>
    </xf>
    <xf numFmtId="178" fontId="117" fillId="31" borderId="79" xfId="11" applyNumberFormat="1" applyFont="1" applyFill="1" applyBorder="1" applyAlignment="1">
      <alignment horizontal="center" vertical="center"/>
    </xf>
    <xf numFmtId="176" fontId="62" fillId="31" borderId="30" xfId="11" applyNumberFormat="1" applyFont="1" applyFill="1" applyBorder="1" applyAlignment="1">
      <alignment horizontal="center" vertical="center"/>
    </xf>
    <xf numFmtId="180" fontId="45" fillId="4" borderId="3" xfId="0" applyNumberFormat="1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24" fontId="17" fillId="2" borderId="0" xfId="11" applyNumberFormat="1" applyFont="1" applyFill="1" applyAlignment="1">
      <alignment horizontal="center" vertical="center"/>
    </xf>
    <xf numFmtId="24" fontId="76" fillId="28" borderId="33" xfId="0" applyNumberFormat="1" applyFont="1" applyFill="1" applyBorder="1" applyAlignment="1">
      <alignment horizontal="center" vertical="center"/>
    </xf>
    <xf numFmtId="0" fontId="20" fillId="9" borderId="62" xfId="0" applyFont="1" applyFill="1" applyBorder="1" applyAlignment="1">
      <alignment horizontal="center" vertical="center" shrinkToFit="1"/>
    </xf>
    <xf numFmtId="0" fontId="23" fillId="9" borderId="62" xfId="0" applyFont="1" applyFill="1" applyBorder="1" applyAlignment="1">
      <alignment horizontal="center" vertical="center"/>
    </xf>
    <xf numFmtId="0" fontId="117" fillId="31" borderId="6" xfId="11" applyFont="1" applyFill="1" applyBorder="1" applyAlignment="1">
      <alignment horizontal="center" vertical="center" wrapText="1" shrinkToFit="1"/>
    </xf>
    <xf numFmtId="0" fontId="45" fillId="31" borderId="1" xfId="11" applyFont="1" applyFill="1" applyBorder="1" applyAlignment="1">
      <alignment horizontal="center" vertical="center" wrapText="1" shrinkToFit="1"/>
    </xf>
    <xf numFmtId="0" fontId="20" fillId="31" borderId="6" xfId="11" applyFont="1" applyFill="1" applyBorder="1" applyAlignment="1">
      <alignment horizontal="center" vertical="center" wrapText="1" shrinkToFit="1"/>
    </xf>
    <xf numFmtId="0" fontId="103" fillId="31" borderId="6" xfId="11" applyFont="1" applyFill="1" applyBorder="1" applyAlignment="1">
      <alignment horizontal="center" vertical="center" wrapText="1" shrinkToFit="1"/>
    </xf>
    <xf numFmtId="0" fontId="23" fillId="31" borderId="6" xfId="11" applyFont="1" applyFill="1" applyBorder="1" applyAlignment="1">
      <alignment horizontal="center" vertical="center" wrapText="1" shrinkToFit="1"/>
    </xf>
    <xf numFmtId="0" fontId="101" fillId="31" borderId="6" xfId="11" applyFont="1" applyFill="1" applyBorder="1" applyAlignment="1">
      <alignment horizontal="center" vertical="center" wrapText="1" shrinkToFit="1"/>
    </xf>
    <xf numFmtId="0" fontId="20" fillId="43" borderId="30" xfId="0" quotePrefix="1" applyFont="1" applyFill="1" applyBorder="1" applyAlignment="1">
      <alignment horizontal="center" vertical="center"/>
    </xf>
    <xf numFmtId="0" fontId="23" fillId="46" borderId="30" xfId="0" applyFont="1" applyFill="1" applyBorder="1" applyAlignment="1">
      <alignment horizontal="center" vertical="center" shrinkToFit="1"/>
    </xf>
    <xf numFmtId="186" fontId="23" fillId="46" borderId="30" xfId="0" applyNumberFormat="1" applyFont="1" applyFill="1" applyBorder="1" applyAlignment="1">
      <alignment horizontal="center" vertical="center" shrinkToFit="1"/>
    </xf>
    <xf numFmtId="178" fontId="45" fillId="4" borderId="6" xfId="11" applyNumberFormat="1" applyFont="1" applyFill="1" applyBorder="1" applyAlignment="1">
      <alignment horizontal="center" vertical="center"/>
    </xf>
    <xf numFmtId="178" fontId="45" fillId="4" borderId="19" xfId="11" applyNumberFormat="1" applyFont="1" applyFill="1" applyBorder="1" applyAlignment="1">
      <alignment horizontal="center" vertical="center"/>
    </xf>
    <xf numFmtId="0" fontId="45" fillId="15" borderId="3" xfId="0" applyFont="1" applyFill="1" applyBorder="1" applyAlignment="1">
      <alignment horizontal="center" vertical="center" shrinkToFit="1"/>
    </xf>
    <xf numFmtId="0" fontId="45" fillId="15" borderId="1" xfId="0" applyFont="1" applyFill="1" applyBorder="1" applyAlignment="1">
      <alignment horizontal="center" vertical="center" shrinkToFit="1"/>
    </xf>
    <xf numFmtId="177" fontId="20" fillId="15" borderId="3" xfId="0" applyNumberFormat="1" applyFont="1" applyFill="1" applyBorder="1" applyAlignment="1">
      <alignment horizontal="center" vertical="center"/>
    </xf>
    <xf numFmtId="177" fontId="20" fillId="15" borderId="3" xfId="0" applyNumberFormat="1" applyFont="1" applyFill="1" applyBorder="1" applyAlignment="1">
      <alignment horizontal="center" vertical="center" shrinkToFit="1"/>
    </xf>
    <xf numFmtId="24" fontId="45" fillId="9" borderId="3" xfId="0" applyNumberFormat="1" applyFont="1" applyFill="1" applyBorder="1" applyAlignment="1">
      <alignment horizontal="right" vertical="center"/>
    </xf>
    <xf numFmtId="24" fontId="20" fillId="9" borderId="3" xfId="0" applyNumberFormat="1" applyFont="1" applyFill="1" applyBorder="1" applyAlignment="1">
      <alignment horizontal="center" vertical="center"/>
    </xf>
    <xf numFmtId="0" fontId="101" fillId="31" borderId="6" xfId="11" applyFont="1" applyFill="1" applyBorder="1" applyAlignment="1">
      <alignment horizontal="left" vertical="center"/>
    </xf>
    <xf numFmtId="0" fontId="20" fillId="31" borderId="6" xfId="11" applyFont="1" applyFill="1" applyBorder="1" applyAlignment="1">
      <alignment horizontal="left" vertical="center"/>
    </xf>
    <xf numFmtId="0" fontId="45" fillId="31" borderId="6" xfId="11" applyFont="1" applyFill="1" applyBorder="1" applyAlignment="1">
      <alignment horizontal="center" vertical="center" wrapText="1"/>
    </xf>
    <xf numFmtId="0" fontId="45" fillId="31" borderId="6" xfId="11" applyFont="1" applyFill="1" applyBorder="1" applyAlignment="1">
      <alignment horizontal="left" vertical="center"/>
    </xf>
    <xf numFmtId="0" fontId="23" fillId="31" borderId="6" xfId="11" applyFont="1" applyFill="1" applyBorder="1" applyAlignment="1">
      <alignment horizontal="left" vertical="center"/>
    </xf>
    <xf numFmtId="0" fontId="103" fillId="31" borderId="6" xfId="11" applyFont="1" applyFill="1" applyBorder="1" applyAlignment="1">
      <alignment horizontal="left" vertical="center"/>
    </xf>
    <xf numFmtId="189" fontId="20" fillId="11" borderId="33" xfId="11" applyNumberFormat="1" applyFont="1" applyFill="1" applyBorder="1" applyAlignment="1">
      <alignment horizontal="center" vertical="center"/>
    </xf>
    <xf numFmtId="0" fontId="20" fillId="31" borderId="38" xfId="11" applyFont="1" applyFill="1" applyBorder="1" applyAlignment="1">
      <alignment horizontal="center" vertical="center"/>
    </xf>
    <xf numFmtId="0" fontId="20" fillId="31" borderId="26" xfId="0" applyFont="1" applyFill="1" applyBorder="1" applyAlignment="1">
      <alignment horizontal="center" vertical="center"/>
    </xf>
    <xf numFmtId="0" fontId="52" fillId="29" borderId="3" xfId="5" applyFill="1" applyBorder="1" applyAlignment="1">
      <alignment horizontal="center" vertical="center"/>
    </xf>
    <xf numFmtId="178" fontId="23" fillId="31" borderId="27" xfId="11" applyNumberFormat="1" applyFont="1" applyFill="1" applyBorder="1" applyAlignment="1">
      <alignment horizontal="center" vertical="center"/>
    </xf>
    <xf numFmtId="0" fontId="20" fillId="31" borderId="26" xfId="11" applyFont="1" applyFill="1" applyBorder="1" applyAlignment="1">
      <alignment horizontal="center" vertical="center"/>
    </xf>
    <xf numFmtId="0" fontId="20" fillId="31" borderId="26" xfId="11" applyFont="1" applyFill="1" applyBorder="1" applyAlignment="1">
      <alignment horizontal="center" vertical="center" wrapText="1"/>
    </xf>
    <xf numFmtId="0" fontId="20" fillId="31" borderId="26" xfId="11" applyFont="1" applyFill="1" applyBorder="1" applyAlignment="1">
      <alignment horizontal="center" vertical="center" shrinkToFit="1"/>
    </xf>
    <xf numFmtId="176" fontId="20" fillId="31" borderId="26" xfId="11" applyNumberFormat="1" applyFont="1" applyFill="1" applyBorder="1" applyAlignment="1">
      <alignment horizontal="center" vertical="center"/>
    </xf>
    <xf numFmtId="178" fontId="20" fillId="31" borderId="26" xfId="11" applyNumberFormat="1" applyFont="1" applyFill="1" applyBorder="1" applyAlignment="1">
      <alignment horizontal="center" vertical="center"/>
    </xf>
    <xf numFmtId="0" fontId="116" fillId="31" borderId="6" xfId="0" applyFont="1" applyFill="1" applyBorder="1" applyAlignment="1">
      <alignment horizontal="center" vertical="center"/>
    </xf>
    <xf numFmtId="0" fontId="116" fillId="31" borderId="6" xfId="11" applyFont="1" applyFill="1" applyBorder="1" applyAlignment="1">
      <alignment horizontal="center" vertical="center" shrinkToFit="1"/>
    </xf>
    <xf numFmtId="0" fontId="114" fillId="31" borderId="6" xfId="0" applyFont="1" applyFill="1" applyBorder="1" applyAlignment="1">
      <alignment horizontal="center" vertical="center"/>
    </xf>
    <xf numFmtId="0" fontId="114" fillId="31" borderId="6" xfId="11" applyFont="1" applyFill="1" applyBorder="1" applyAlignment="1">
      <alignment horizontal="center" vertical="center" shrinkToFit="1"/>
    </xf>
    <xf numFmtId="0" fontId="45" fillId="31" borderId="18" xfId="11" applyFont="1" applyFill="1" applyBorder="1" applyAlignment="1">
      <alignment horizontal="center" vertical="center"/>
    </xf>
    <xf numFmtId="0" fontId="23" fillId="31" borderId="18" xfId="11" applyFont="1" applyFill="1" applyBorder="1" applyAlignment="1">
      <alignment horizontal="center" vertical="center"/>
    </xf>
    <xf numFmtId="178" fontId="23" fillId="31" borderId="6" xfId="11" applyNumberFormat="1" applyFont="1" applyFill="1" applyBorder="1" applyAlignment="1">
      <alignment horizontal="center" vertical="center"/>
    </xf>
    <xf numFmtId="0" fontId="100" fillId="31" borderId="18" xfId="11" applyFont="1" applyFill="1" applyBorder="1" applyAlignment="1">
      <alignment horizontal="center" vertical="center"/>
    </xf>
    <xf numFmtId="0" fontId="100" fillId="31" borderId="6" xfId="11" applyFont="1" applyFill="1" applyBorder="1" applyAlignment="1">
      <alignment horizontal="center" vertical="center"/>
    </xf>
    <xf numFmtId="0" fontId="100" fillId="31" borderId="6" xfId="11" applyFont="1" applyFill="1" applyBorder="1" applyAlignment="1">
      <alignment horizontal="center" vertical="center" wrapText="1"/>
    </xf>
    <xf numFmtId="0" fontId="100" fillId="31" borderId="6" xfId="11" applyFont="1" applyFill="1" applyBorder="1" applyAlignment="1">
      <alignment horizontal="center" vertical="center" shrinkToFit="1"/>
    </xf>
    <xf numFmtId="0" fontId="100" fillId="31" borderId="6" xfId="0" applyFont="1" applyFill="1" applyBorder="1" applyAlignment="1">
      <alignment horizontal="center" vertical="center"/>
    </xf>
    <xf numFmtId="176" fontId="100" fillId="31" borderId="6" xfId="11" applyNumberFormat="1" applyFont="1" applyFill="1" applyBorder="1" applyAlignment="1">
      <alignment horizontal="center" vertical="center"/>
    </xf>
    <xf numFmtId="178" fontId="100" fillId="31" borderId="6" xfId="11" applyNumberFormat="1" applyFont="1" applyFill="1" applyBorder="1" applyAlignment="1">
      <alignment horizontal="center" vertical="center"/>
    </xf>
    <xf numFmtId="178" fontId="100" fillId="31" borderId="19" xfId="11" applyNumberFormat="1" applyFont="1" applyFill="1" applyBorder="1" applyAlignment="1">
      <alignment horizontal="center" vertical="center"/>
    </xf>
    <xf numFmtId="0" fontId="101" fillId="31" borderId="18" xfId="11" applyFont="1" applyFill="1" applyBorder="1" applyAlignment="1">
      <alignment horizontal="center" vertical="center"/>
    </xf>
    <xf numFmtId="178" fontId="101" fillId="31" borderId="6" xfId="11" applyNumberFormat="1" applyFont="1" applyFill="1" applyBorder="1" applyAlignment="1">
      <alignment horizontal="center" vertical="center"/>
    </xf>
    <xf numFmtId="178" fontId="101" fillId="31" borderId="19" xfId="11" applyNumberFormat="1" applyFont="1" applyFill="1" applyBorder="1" applyAlignment="1">
      <alignment horizontal="center" vertical="center"/>
    </xf>
    <xf numFmtId="0" fontId="116" fillId="31" borderId="18" xfId="11" applyFont="1" applyFill="1" applyBorder="1" applyAlignment="1">
      <alignment horizontal="center" vertical="center"/>
    </xf>
    <xf numFmtId="0" fontId="116" fillId="31" borderId="6" xfId="11" applyFont="1" applyFill="1" applyBorder="1" applyAlignment="1">
      <alignment horizontal="center" vertical="center"/>
    </xf>
    <xf numFmtId="0" fontId="116" fillId="31" borderId="6" xfId="11" applyFont="1" applyFill="1" applyBorder="1" applyAlignment="1">
      <alignment horizontal="center" vertical="center" wrapText="1"/>
    </xf>
    <xf numFmtId="176" fontId="116" fillId="31" borderId="6" xfId="11" applyNumberFormat="1" applyFont="1" applyFill="1" applyBorder="1" applyAlignment="1">
      <alignment horizontal="center" vertical="center"/>
    </xf>
    <xf numFmtId="178" fontId="116" fillId="31" borderId="6" xfId="11" applyNumberFormat="1" applyFont="1" applyFill="1" applyBorder="1" applyAlignment="1">
      <alignment horizontal="center" vertical="center"/>
    </xf>
    <xf numFmtId="178" fontId="116" fillId="31" borderId="19" xfId="11" applyNumberFormat="1" applyFont="1" applyFill="1" applyBorder="1" applyAlignment="1">
      <alignment horizontal="center" vertical="center"/>
    </xf>
    <xf numFmtId="0" fontId="103" fillId="31" borderId="18" xfId="11" applyFont="1" applyFill="1" applyBorder="1" applyAlignment="1">
      <alignment horizontal="center" vertical="center"/>
    </xf>
    <xf numFmtId="178" fontId="103" fillId="31" borderId="6" xfId="11" applyNumberFormat="1" applyFont="1" applyFill="1" applyBorder="1" applyAlignment="1">
      <alignment horizontal="center" vertical="center"/>
    </xf>
    <xf numFmtId="0" fontId="114" fillId="31" borderId="18" xfId="11" applyFont="1" applyFill="1" applyBorder="1" applyAlignment="1">
      <alignment horizontal="center" vertical="center"/>
    </xf>
    <xf numFmtId="0" fontId="114" fillId="31" borderId="6" xfId="11" applyFont="1" applyFill="1" applyBorder="1" applyAlignment="1">
      <alignment horizontal="center" vertical="center"/>
    </xf>
    <xf numFmtId="0" fontId="114" fillId="31" borderId="6" xfId="11" applyFont="1" applyFill="1" applyBorder="1" applyAlignment="1">
      <alignment horizontal="center" vertical="center" wrapText="1"/>
    </xf>
    <xf numFmtId="176" fontId="114" fillId="31" borderId="6" xfId="11" applyNumberFormat="1" applyFont="1" applyFill="1" applyBorder="1" applyAlignment="1">
      <alignment horizontal="center" vertical="center"/>
    </xf>
    <xf numFmtId="178" fontId="114" fillId="31" borderId="6" xfId="11" applyNumberFormat="1" applyFont="1" applyFill="1" applyBorder="1" applyAlignment="1">
      <alignment horizontal="center" vertical="center"/>
    </xf>
    <xf numFmtId="178" fontId="114" fillId="31" borderId="19" xfId="11" applyNumberFormat="1" applyFont="1" applyFill="1" applyBorder="1" applyAlignment="1">
      <alignment horizontal="center" vertical="center"/>
    </xf>
    <xf numFmtId="0" fontId="118" fillId="31" borderId="18" xfId="11" applyFont="1" applyFill="1" applyBorder="1" applyAlignment="1">
      <alignment horizontal="center" vertical="center"/>
    </xf>
    <xf numFmtId="0" fontId="118" fillId="31" borderId="6" xfId="11" applyFont="1" applyFill="1" applyBorder="1" applyAlignment="1">
      <alignment horizontal="center" vertical="center"/>
    </xf>
    <xf numFmtId="0" fontId="118" fillId="31" borderId="6" xfId="11" applyFont="1" applyFill="1" applyBorder="1" applyAlignment="1">
      <alignment horizontal="center" vertical="center" wrapText="1"/>
    </xf>
    <xf numFmtId="0" fontId="118" fillId="31" borderId="6" xfId="11" applyFont="1" applyFill="1" applyBorder="1" applyAlignment="1">
      <alignment horizontal="center" vertical="center" shrinkToFit="1"/>
    </xf>
    <xf numFmtId="0" fontId="118" fillId="31" borderId="6" xfId="0" applyFont="1" applyFill="1" applyBorder="1" applyAlignment="1">
      <alignment horizontal="center" vertical="center"/>
    </xf>
    <xf numFmtId="176" fontId="118" fillId="31" borderId="6" xfId="11" applyNumberFormat="1" applyFont="1" applyFill="1" applyBorder="1" applyAlignment="1">
      <alignment horizontal="center" vertical="center"/>
    </xf>
    <xf numFmtId="178" fontId="118" fillId="31" borderId="6" xfId="11" applyNumberFormat="1" applyFont="1" applyFill="1" applyBorder="1" applyAlignment="1">
      <alignment horizontal="center" vertical="center"/>
    </xf>
    <xf numFmtId="178" fontId="118" fillId="31" borderId="19" xfId="11" applyNumberFormat="1" applyFont="1" applyFill="1" applyBorder="1" applyAlignment="1">
      <alignment horizontal="center" vertical="center"/>
    </xf>
    <xf numFmtId="0" fontId="119" fillId="2" borderId="0" xfId="11" applyFont="1" applyFill="1" applyAlignment="1">
      <alignment horizontal="center" vertical="center"/>
    </xf>
    <xf numFmtId="0" fontId="101" fillId="31" borderId="26" xfId="11" applyFont="1" applyFill="1" applyBorder="1" applyAlignment="1">
      <alignment vertical="center" shrinkToFit="1"/>
    </xf>
    <xf numFmtId="0" fontId="101" fillId="31" borderId="26" xfId="0" applyFont="1" applyFill="1" applyBorder="1" applyAlignment="1">
      <alignment vertical="center" wrapText="1" shrinkToFit="1"/>
    </xf>
    <xf numFmtId="177" fontId="23" fillId="6" borderId="1" xfId="0" applyNumberFormat="1" applyFont="1" applyFill="1" applyBorder="1" applyAlignment="1">
      <alignment horizontal="center" vertical="center" shrinkToFit="1"/>
    </xf>
    <xf numFmtId="0" fontId="20" fillId="15" borderId="6" xfId="0" applyFont="1" applyFill="1" applyBorder="1" applyAlignment="1">
      <alignment horizontal="center" vertical="center" shrinkToFit="1"/>
    </xf>
    <xf numFmtId="0" fontId="20" fillId="31" borderId="1" xfId="11" quotePrefix="1" applyFont="1" applyFill="1" applyBorder="1" applyAlignment="1">
      <alignment horizontal="center" vertical="center" wrapText="1" shrinkToFit="1"/>
    </xf>
    <xf numFmtId="0" fontId="45" fillId="31" borderId="6" xfId="11" quotePrefix="1" applyFont="1" applyFill="1" applyBorder="1" applyAlignment="1">
      <alignment horizontal="center" vertical="center" shrinkToFit="1"/>
    </xf>
    <xf numFmtId="0" fontId="23" fillId="31" borderId="6" xfId="11" quotePrefix="1" applyFont="1" applyFill="1" applyBorder="1" applyAlignment="1">
      <alignment horizontal="center" vertical="center" shrinkToFit="1"/>
    </xf>
    <xf numFmtId="0" fontId="100" fillId="31" borderId="6" xfId="11" quotePrefix="1" applyFont="1" applyFill="1" applyBorder="1" applyAlignment="1">
      <alignment horizontal="center" vertical="center" shrinkToFit="1"/>
    </xf>
    <xf numFmtId="0" fontId="101" fillId="31" borderId="6" xfId="11" quotePrefix="1" applyFont="1" applyFill="1" applyBorder="1" applyAlignment="1">
      <alignment horizontal="center" vertical="center" shrinkToFit="1"/>
    </xf>
    <xf numFmtId="0" fontId="116" fillId="31" borderId="6" xfId="11" quotePrefix="1" applyFont="1" applyFill="1" applyBorder="1" applyAlignment="1">
      <alignment horizontal="center" vertical="center" shrinkToFit="1"/>
    </xf>
    <xf numFmtId="0" fontId="103" fillId="31" borderId="6" xfId="11" quotePrefix="1" applyFont="1" applyFill="1" applyBorder="1" applyAlignment="1">
      <alignment horizontal="center" vertical="center" shrinkToFit="1"/>
    </xf>
    <xf numFmtId="0" fontId="114" fillId="31" borderId="6" xfId="11" quotePrefix="1" applyFont="1" applyFill="1" applyBorder="1" applyAlignment="1">
      <alignment horizontal="center" vertical="center" shrinkToFit="1"/>
    </xf>
    <xf numFmtId="0" fontId="118" fillId="31" borderId="6" xfId="11" quotePrefix="1" applyFont="1" applyFill="1" applyBorder="1" applyAlignment="1">
      <alignment horizontal="center" vertical="center" shrinkToFit="1"/>
    </xf>
    <xf numFmtId="0" fontId="62" fillId="46" borderId="3" xfId="0" applyFont="1" applyFill="1" applyBorder="1" applyAlignment="1">
      <alignment horizontal="center" vertical="center" wrapText="1"/>
    </xf>
    <xf numFmtId="0" fontId="20" fillId="46" borderId="48" xfId="0" applyFont="1" applyFill="1" applyBorder="1" applyAlignment="1">
      <alignment horizontal="center" vertical="center" wrapText="1"/>
    </xf>
    <xf numFmtId="0" fontId="20" fillId="46" borderId="3" xfId="0" applyFont="1" applyFill="1" applyBorder="1" applyAlignment="1">
      <alignment horizontal="right" vertical="center"/>
    </xf>
    <xf numFmtId="0" fontId="20" fillId="10" borderId="58" xfId="0" applyFont="1" applyFill="1" applyBorder="1" applyAlignment="1">
      <alignment horizontal="center" vertical="center"/>
    </xf>
    <xf numFmtId="176" fontId="23" fillId="51" borderId="48" xfId="0" applyNumberFormat="1" applyFont="1" applyFill="1" applyBorder="1" applyAlignment="1">
      <alignment horizontal="center" vertical="center"/>
    </xf>
    <xf numFmtId="0" fontId="20" fillId="46" borderId="3" xfId="0" applyFont="1" applyFill="1" applyBorder="1" applyAlignment="1">
      <alignment horizontal="center" vertical="center" wrapText="1"/>
    </xf>
    <xf numFmtId="0" fontId="20" fillId="46" borderId="18" xfId="0" applyFont="1" applyFill="1" applyBorder="1" applyAlignment="1">
      <alignment horizontal="center" vertical="center"/>
    </xf>
    <xf numFmtId="0" fontId="23" fillId="15" borderId="30" xfId="0" applyFont="1" applyFill="1" applyBorder="1" applyAlignment="1">
      <alignment horizontal="center" vertical="center" shrinkToFit="1"/>
    </xf>
    <xf numFmtId="0" fontId="17" fillId="46" borderId="7" xfId="0" applyFont="1" applyFill="1" applyBorder="1" applyAlignment="1">
      <alignment horizontal="center" vertical="center"/>
    </xf>
    <xf numFmtId="0" fontId="45" fillId="15" borderId="6" xfId="0" applyFont="1" applyFill="1" applyBorder="1" applyAlignment="1">
      <alignment horizontal="center" vertical="center" shrinkToFit="1"/>
    </xf>
    <xf numFmtId="24" fontId="45" fillId="42" borderId="33" xfId="0" applyNumberFormat="1" applyFont="1" applyFill="1" applyBorder="1" applyAlignment="1">
      <alignment horizontal="left" vertical="center"/>
    </xf>
    <xf numFmtId="0" fontId="20" fillId="46" borderId="3" xfId="0" applyFont="1" applyFill="1" applyBorder="1">
      <alignment vertical="center"/>
    </xf>
    <xf numFmtId="0" fontId="20" fillId="46" borderId="6" xfId="0" applyFont="1" applyFill="1" applyBorder="1">
      <alignment vertical="center"/>
    </xf>
    <xf numFmtId="178" fontId="20" fillId="31" borderId="27" xfId="11" applyNumberFormat="1" applyFont="1" applyFill="1" applyBorder="1" applyAlignment="1">
      <alignment horizontal="center" vertical="center"/>
    </xf>
    <xf numFmtId="0" fontId="20" fillId="42" borderId="6" xfId="0" applyFont="1" applyFill="1" applyBorder="1" applyAlignment="1">
      <alignment horizontal="center" vertical="center"/>
    </xf>
    <xf numFmtId="0" fontId="20" fillId="42" borderId="6" xfId="0" applyFont="1" applyFill="1" applyBorder="1">
      <alignment vertical="center"/>
    </xf>
    <xf numFmtId="177" fontId="23" fillId="42" borderId="3" xfId="0" applyNumberFormat="1" applyFont="1" applyFill="1" applyBorder="1" applyAlignment="1">
      <alignment horizontal="center" vertical="center"/>
    </xf>
    <xf numFmtId="0" fontId="45" fillId="31" borderId="6" xfId="11" applyFont="1" applyFill="1" applyBorder="1" applyAlignment="1">
      <alignment horizontal="center" vertical="center" wrapText="1" shrinkToFit="1"/>
    </xf>
    <xf numFmtId="0" fontId="45" fillId="31" borderId="66" xfId="11" applyFont="1" applyFill="1" applyBorder="1" applyAlignment="1">
      <alignment horizontal="center" vertical="center"/>
    </xf>
    <xf numFmtId="0" fontId="45" fillId="31" borderId="1" xfId="11" quotePrefix="1" applyFont="1" applyFill="1" applyBorder="1" applyAlignment="1">
      <alignment horizontal="center" vertical="center" wrapText="1" shrinkToFit="1"/>
    </xf>
    <xf numFmtId="0" fontId="120" fillId="46" borderId="3" xfId="5" applyFont="1" applyFill="1" applyBorder="1" applyAlignment="1">
      <alignment horizontal="center" vertical="center"/>
    </xf>
    <xf numFmtId="0" fontId="114" fillId="31" borderId="32" xfId="11" applyFont="1" applyFill="1" applyBorder="1" applyAlignment="1">
      <alignment horizontal="center" vertical="center"/>
    </xf>
    <xf numFmtId="176" fontId="114" fillId="31" borderId="3" xfId="11" applyNumberFormat="1" applyFont="1" applyFill="1" applyBorder="1" applyAlignment="1">
      <alignment horizontal="center" vertical="center"/>
    </xf>
    <xf numFmtId="178" fontId="114" fillId="31" borderId="3" xfId="11" applyNumberFormat="1" applyFont="1" applyFill="1" applyBorder="1" applyAlignment="1">
      <alignment horizontal="center" vertical="center"/>
    </xf>
    <xf numFmtId="178" fontId="114" fillId="31" borderId="33" xfId="11" applyNumberFormat="1" applyFont="1" applyFill="1" applyBorder="1" applyAlignment="1">
      <alignment horizontal="center" vertical="center"/>
    </xf>
    <xf numFmtId="0" fontId="20" fillId="29" borderId="6" xfId="0" applyFont="1" applyFill="1" applyBorder="1" applyAlignment="1">
      <alignment horizontal="center" vertical="center" wrapText="1"/>
    </xf>
    <xf numFmtId="0" fontId="20" fillId="43" borderId="5" xfId="0" applyFont="1" applyFill="1" applyBorder="1" applyAlignment="1">
      <alignment horizontal="center" vertical="center"/>
    </xf>
    <xf numFmtId="0" fontId="20" fillId="40" borderId="67" xfId="11" applyFont="1" applyFill="1" applyBorder="1" applyAlignment="1">
      <alignment horizontal="center" vertical="center"/>
    </xf>
    <xf numFmtId="176" fontId="62" fillId="40" borderId="30" xfId="11" quotePrefix="1" applyNumberFormat="1" applyFont="1" applyFill="1" applyBorder="1" applyAlignment="1">
      <alignment horizontal="center" vertical="center"/>
    </xf>
    <xf numFmtId="176" fontId="62" fillId="40" borderId="3" xfId="11" applyNumberFormat="1" applyFont="1" applyFill="1" applyBorder="1" applyAlignment="1">
      <alignment horizontal="center" vertical="center"/>
    </xf>
    <xf numFmtId="0" fontId="20" fillId="10" borderId="30" xfId="0" applyFont="1" applyFill="1" applyBorder="1">
      <alignment vertical="center"/>
    </xf>
    <xf numFmtId="24" fontId="45" fillId="47" borderId="3" xfId="0" applyNumberFormat="1" applyFont="1" applyFill="1" applyBorder="1" applyAlignment="1">
      <alignment horizontal="center" vertical="center"/>
    </xf>
    <xf numFmtId="176" fontId="62" fillId="6" borderId="3" xfId="0" quotePrefix="1" applyNumberFormat="1" applyFont="1" applyFill="1" applyBorder="1" applyAlignment="1">
      <alignment horizontal="center" vertical="center"/>
    </xf>
    <xf numFmtId="176" fontId="62" fillId="6" borderId="3" xfId="0" applyNumberFormat="1" applyFont="1" applyFill="1" applyBorder="1" applyAlignment="1">
      <alignment horizontal="center" vertical="center"/>
    </xf>
    <xf numFmtId="194" fontId="45" fillId="6" borderId="4" xfId="0" applyNumberFormat="1" applyFont="1" applyFill="1" applyBorder="1" applyAlignment="1">
      <alignment horizontal="center" vertical="center" shrinkToFit="1"/>
    </xf>
    <xf numFmtId="176" fontId="121" fillId="42" borderId="3" xfId="0" applyNumberFormat="1" applyFont="1" applyFill="1" applyBorder="1" applyAlignment="1">
      <alignment horizontal="center" vertical="center"/>
    </xf>
    <xf numFmtId="176" fontId="121" fillId="10" borderId="3" xfId="0" quotePrefix="1" applyNumberFormat="1" applyFont="1" applyFill="1" applyBorder="1" applyAlignment="1">
      <alignment horizontal="center" vertical="center"/>
    </xf>
    <xf numFmtId="176" fontId="121" fillId="43" borderId="3" xfId="0" applyNumberFormat="1" applyFont="1" applyFill="1" applyBorder="1" applyAlignment="1">
      <alignment horizontal="center" vertical="center"/>
    </xf>
    <xf numFmtId="176" fontId="121" fillId="6" borderId="3" xfId="0" applyNumberFormat="1" applyFont="1" applyFill="1" applyBorder="1" applyAlignment="1">
      <alignment horizontal="center" vertical="center"/>
    </xf>
    <xf numFmtId="176" fontId="121" fillId="31" borderId="6" xfId="11" applyNumberFormat="1" applyFont="1" applyFill="1" applyBorder="1" applyAlignment="1">
      <alignment horizontal="center" vertical="center"/>
    </xf>
    <xf numFmtId="176" fontId="121" fillId="46" borderId="3" xfId="0" applyNumberFormat="1" applyFont="1" applyFill="1" applyBorder="1" applyAlignment="1">
      <alignment horizontal="center" vertical="center"/>
    </xf>
    <xf numFmtId="0" fontId="20" fillId="52" borderId="30" xfId="0" applyFont="1" applyFill="1" applyBorder="1" applyAlignment="1">
      <alignment horizontal="center" vertical="center" shrinkToFit="1"/>
    </xf>
    <xf numFmtId="186" fontId="20" fillId="39" borderId="30" xfId="0" applyNumberFormat="1" applyFont="1" applyFill="1" applyBorder="1" applyAlignment="1">
      <alignment horizontal="center" vertical="center" shrinkToFit="1"/>
    </xf>
    <xf numFmtId="181" fontId="45" fillId="39" borderId="3" xfId="0" applyNumberFormat="1" applyFont="1" applyFill="1" applyBorder="1" applyAlignment="1">
      <alignment horizontal="center" vertical="center"/>
    </xf>
    <xf numFmtId="181" fontId="45" fillId="39" borderId="33" xfId="0" applyNumberFormat="1" applyFont="1" applyFill="1" applyBorder="1" applyAlignment="1">
      <alignment horizontal="center" vertical="center"/>
    </xf>
    <xf numFmtId="0" fontId="20" fillId="39" borderId="3" xfId="0" applyFont="1" applyFill="1" applyBorder="1" applyAlignment="1">
      <alignment horizontal="right" vertical="center"/>
    </xf>
    <xf numFmtId="0" fontId="20" fillId="39" borderId="48" xfId="0" applyFont="1" applyFill="1" applyBorder="1" applyAlignment="1">
      <alignment horizontal="center" vertical="center" wrapText="1"/>
    </xf>
    <xf numFmtId="0" fontId="20" fillId="39" borderId="3" xfId="0" applyFont="1" applyFill="1" applyBorder="1" applyAlignment="1">
      <alignment horizontal="center" vertical="center" wrapText="1"/>
    </xf>
    <xf numFmtId="0" fontId="121" fillId="6" borderId="30" xfId="0" applyFont="1" applyFill="1" applyBorder="1" applyAlignment="1">
      <alignment horizontal="center" vertical="center"/>
    </xf>
    <xf numFmtId="0" fontId="121" fillId="6" borderId="3" xfId="0" applyFont="1" applyFill="1" applyBorder="1" applyAlignment="1">
      <alignment horizontal="center" vertical="center"/>
    </xf>
    <xf numFmtId="0" fontId="121" fillId="6" borderId="6" xfId="0" applyFont="1" applyFill="1" applyBorder="1" applyAlignment="1">
      <alignment horizontal="center" vertical="center"/>
    </xf>
    <xf numFmtId="0" fontId="121" fillId="6" borderId="4" xfId="0" applyFont="1" applyFill="1" applyBorder="1" applyAlignment="1">
      <alignment horizontal="center" vertical="center"/>
    </xf>
    <xf numFmtId="182" fontId="121" fillId="6" borderId="30" xfId="0" applyNumberFormat="1" applyFont="1" applyFill="1" applyBorder="1" applyAlignment="1">
      <alignment horizontal="center" vertical="center"/>
    </xf>
    <xf numFmtId="182" fontId="121" fillId="6" borderId="3" xfId="0" applyNumberFormat="1" applyFont="1" applyFill="1" applyBorder="1" applyAlignment="1">
      <alignment horizontal="center" vertical="center"/>
    </xf>
    <xf numFmtId="182" fontId="121" fillId="6" borderId="6" xfId="0" applyNumberFormat="1" applyFont="1" applyFill="1" applyBorder="1" applyAlignment="1">
      <alignment horizontal="center" vertical="center"/>
    </xf>
    <xf numFmtId="182" fontId="121" fillId="6" borderId="4" xfId="0" applyNumberFormat="1" applyFont="1" applyFill="1" applyBorder="1" applyAlignment="1">
      <alignment horizontal="center" vertical="center"/>
    </xf>
    <xf numFmtId="177" fontId="121" fillId="6" borderId="3" xfId="0" applyNumberFormat="1" applyFont="1" applyFill="1" applyBorder="1" applyAlignment="1">
      <alignment horizontal="center" vertical="center" shrinkToFit="1"/>
    </xf>
    <xf numFmtId="176" fontId="121" fillId="29" borderId="3" xfId="0" applyNumberFormat="1" applyFont="1" applyFill="1" applyBorder="1" applyAlignment="1">
      <alignment horizontal="center" vertical="center"/>
    </xf>
    <xf numFmtId="176" fontId="42" fillId="7" borderId="57" xfId="0" applyNumberFormat="1" applyFont="1" applyFill="1" applyBorder="1" applyAlignment="1">
      <alignment horizontal="center" vertical="center"/>
    </xf>
    <xf numFmtId="176" fontId="42" fillId="7" borderId="44" xfId="0" applyNumberFormat="1" applyFont="1" applyFill="1" applyBorder="1" applyAlignment="1">
      <alignment horizontal="center" vertical="center"/>
    </xf>
    <xf numFmtId="0" fontId="20" fillId="22" borderId="7" xfId="0" applyFont="1" applyFill="1" applyBorder="1" applyAlignment="1">
      <alignment horizontal="center" vertical="center"/>
    </xf>
    <xf numFmtId="0" fontId="20" fillId="22" borderId="58" xfId="0" applyFont="1" applyFill="1" applyBorder="1" applyAlignment="1">
      <alignment horizontal="center" vertical="center"/>
    </xf>
    <xf numFmtId="0" fontId="20" fillId="22" borderId="8" xfId="0" applyFont="1" applyFill="1" applyBorder="1" applyAlignment="1">
      <alignment horizontal="center" vertical="center"/>
    </xf>
    <xf numFmtId="0" fontId="20" fillId="39" borderId="7" xfId="0" applyFont="1" applyFill="1" applyBorder="1" applyAlignment="1">
      <alignment horizontal="center" vertical="center"/>
    </xf>
    <xf numFmtId="0" fontId="20" fillId="39" borderId="58" xfId="0" applyFont="1" applyFill="1" applyBorder="1" applyAlignment="1">
      <alignment horizontal="center" vertical="center"/>
    </xf>
    <xf numFmtId="0" fontId="20" fillId="39" borderId="8" xfId="0" applyFont="1" applyFill="1" applyBorder="1" applyAlignment="1">
      <alignment horizontal="center" vertical="center"/>
    </xf>
    <xf numFmtId="0" fontId="64" fillId="3" borderId="62" xfId="0" applyFont="1" applyFill="1" applyBorder="1" applyAlignment="1">
      <alignment horizontal="center" vertical="center" shrinkToFit="1"/>
    </xf>
    <xf numFmtId="0" fontId="64" fillId="3" borderId="63" xfId="0" applyFont="1" applyFill="1" applyBorder="1" applyAlignment="1">
      <alignment horizontal="center" vertical="center" shrinkToFit="1"/>
    </xf>
    <xf numFmtId="0" fontId="64" fillId="3" borderId="64" xfId="0" applyFont="1" applyFill="1" applyBorder="1" applyAlignment="1">
      <alignment horizontal="center" vertical="center" shrinkToFit="1"/>
    </xf>
    <xf numFmtId="0" fontId="64" fillId="3" borderId="60" xfId="0" applyFont="1" applyFill="1" applyBorder="1" applyAlignment="1">
      <alignment horizontal="center" vertical="center" shrinkToFit="1"/>
    </xf>
    <xf numFmtId="0" fontId="64" fillId="3" borderId="0" xfId="0" applyFont="1" applyFill="1" applyAlignment="1">
      <alignment horizontal="center" vertical="center" shrinkToFit="1"/>
    </xf>
    <xf numFmtId="0" fontId="64" fillId="3" borderId="61" xfId="0" applyFont="1" applyFill="1" applyBorder="1" applyAlignment="1">
      <alignment horizontal="center" vertical="center" shrinkToFit="1"/>
    </xf>
    <xf numFmtId="0" fontId="64" fillId="3" borderId="43" xfId="0" applyFont="1" applyFill="1" applyBorder="1" applyAlignment="1">
      <alignment horizontal="center" vertical="center" shrinkToFit="1"/>
    </xf>
    <xf numFmtId="0" fontId="64" fillId="3" borderId="57" xfId="0" applyFont="1" applyFill="1" applyBorder="1" applyAlignment="1">
      <alignment horizontal="center" vertical="center" shrinkToFit="1"/>
    </xf>
    <xf numFmtId="0" fontId="64" fillId="3" borderId="44" xfId="0" applyFont="1" applyFill="1" applyBorder="1" applyAlignment="1">
      <alignment horizontal="center" vertical="center" shrinkToFit="1"/>
    </xf>
    <xf numFmtId="0" fontId="69" fillId="39" borderId="70" xfId="0" applyFont="1" applyFill="1" applyBorder="1" applyAlignment="1">
      <alignment horizontal="center" vertical="center" shrinkToFit="1"/>
    </xf>
    <xf numFmtId="0" fontId="69" fillId="39" borderId="10" xfId="0" applyFont="1" applyFill="1" applyBorder="1" applyAlignment="1">
      <alignment horizontal="center" vertical="center" shrinkToFit="1"/>
    </xf>
    <xf numFmtId="0" fontId="69" fillId="39" borderId="71" xfId="0" applyFont="1" applyFill="1" applyBorder="1" applyAlignment="1">
      <alignment horizontal="center" vertical="center" shrinkToFit="1"/>
    </xf>
    <xf numFmtId="0" fontId="69" fillId="39" borderId="60" xfId="0" applyFont="1" applyFill="1" applyBorder="1" applyAlignment="1">
      <alignment horizontal="center" vertical="center" shrinkToFit="1"/>
    </xf>
    <xf numFmtId="0" fontId="69" fillId="39" borderId="0" xfId="0" applyFont="1" applyFill="1" applyAlignment="1">
      <alignment horizontal="center" vertical="center" shrinkToFit="1"/>
    </xf>
    <xf numFmtId="0" fontId="69" fillId="39" borderId="61" xfId="0" applyFont="1" applyFill="1" applyBorder="1" applyAlignment="1">
      <alignment horizontal="center" vertical="center" shrinkToFit="1"/>
    </xf>
    <xf numFmtId="0" fontId="69" fillId="39" borderId="72" xfId="0" applyFont="1" applyFill="1" applyBorder="1" applyAlignment="1">
      <alignment horizontal="center" vertical="center" shrinkToFit="1"/>
    </xf>
    <xf numFmtId="0" fontId="69" fillId="39" borderId="73" xfId="0" applyFont="1" applyFill="1" applyBorder="1" applyAlignment="1">
      <alignment horizontal="center" vertical="center" shrinkToFit="1"/>
    </xf>
    <xf numFmtId="0" fontId="69" fillId="39" borderId="74" xfId="0" applyFont="1" applyFill="1" applyBorder="1" applyAlignment="1">
      <alignment horizontal="center" vertical="center" shrinkToFit="1"/>
    </xf>
    <xf numFmtId="176" fontId="20" fillId="38" borderId="7" xfId="0" applyNumberFormat="1" applyFont="1" applyFill="1" applyBorder="1" applyAlignment="1">
      <alignment horizontal="center" vertical="center"/>
    </xf>
    <xf numFmtId="176" fontId="20" fillId="38" borderId="8" xfId="0" applyNumberFormat="1" applyFont="1" applyFill="1" applyBorder="1" applyAlignment="1">
      <alignment horizontal="center" vertical="center"/>
    </xf>
    <xf numFmtId="0" fontId="68" fillId="17" borderId="70" xfId="0" applyFont="1" applyFill="1" applyBorder="1" applyAlignment="1">
      <alignment horizontal="center" vertical="center"/>
    </xf>
    <xf numFmtId="0" fontId="68" fillId="17" borderId="10" xfId="0" applyFont="1" applyFill="1" applyBorder="1" applyAlignment="1">
      <alignment horizontal="center" vertical="center"/>
    </xf>
    <xf numFmtId="0" fontId="68" fillId="17" borderId="71" xfId="0" applyFont="1" applyFill="1" applyBorder="1" applyAlignment="1">
      <alignment horizontal="center" vertical="center"/>
    </xf>
    <xf numFmtId="0" fontId="68" fillId="17" borderId="60" xfId="0" applyFont="1" applyFill="1" applyBorder="1" applyAlignment="1">
      <alignment horizontal="center" vertical="center"/>
    </xf>
    <xf numFmtId="0" fontId="68" fillId="17" borderId="0" xfId="0" applyFont="1" applyFill="1" applyAlignment="1">
      <alignment horizontal="center" vertical="center"/>
    </xf>
    <xf numFmtId="0" fontId="68" fillId="17" borderId="61" xfId="0" applyFont="1" applyFill="1" applyBorder="1" applyAlignment="1">
      <alignment horizontal="center" vertical="center"/>
    </xf>
    <xf numFmtId="0" fontId="68" fillId="17" borderId="72" xfId="0" applyFont="1" applyFill="1" applyBorder="1" applyAlignment="1">
      <alignment horizontal="center" vertical="center"/>
    </xf>
    <xf numFmtId="0" fontId="68" fillId="17" borderId="73" xfId="0" applyFont="1" applyFill="1" applyBorder="1" applyAlignment="1">
      <alignment horizontal="center" vertical="center"/>
    </xf>
    <xf numFmtId="0" fontId="68" fillId="17" borderId="74" xfId="0" applyFont="1" applyFill="1" applyBorder="1" applyAlignment="1">
      <alignment horizontal="center" vertical="center"/>
    </xf>
    <xf numFmtId="0" fontId="20" fillId="38" borderId="7" xfId="0" applyFont="1" applyFill="1" applyBorder="1" applyAlignment="1">
      <alignment horizontal="center" vertical="center" shrinkToFit="1"/>
    </xf>
    <xf numFmtId="0" fontId="20" fillId="38" borderId="8" xfId="0" applyFont="1" applyFill="1" applyBorder="1" applyAlignment="1">
      <alignment horizontal="center" vertical="center" shrinkToFit="1"/>
    </xf>
    <xf numFmtId="0" fontId="20" fillId="31" borderId="7" xfId="0" applyFont="1" applyFill="1" applyBorder="1" applyAlignment="1">
      <alignment horizontal="center" vertical="center" shrinkToFit="1"/>
    </xf>
    <xf numFmtId="0" fontId="20" fillId="31" borderId="58" xfId="0" applyFont="1" applyFill="1" applyBorder="1" applyAlignment="1">
      <alignment horizontal="center" vertical="center" shrinkToFit="1"/>
    </xf>
    <xf numFmtId="0" fontId="20" fillId="31" borderId="8" xfId="0" applyFont="1" applyFill="1" applyBorder="1" applyAlignment="1">
      <alignment horizontal="center" vertical="center" shrinkToFit="1"/>
    </xf>
    <xf numFmtId="0" fontId="20" fillId="41" borderId="7" xfId="0" applyFont="1" applyFill="1" applyBorder="1" applyAlignment="1">
      <alignment horizontal="center" vertical="center"/>
    </xf>
    <xf numFmtId="0" fontId="20" fillId="41" borderId="58" xfId="0" applyFont="1" applyFill="1" applyBorder="1" applyAlignment="1">
      <alignment horizontal="center" vertical="center"/>
    </xf>
    <xf numFmtId="0" fontId="20" fillId="41" borderId="8" xfId="0" applyFont="1" applyFill="1" applyBorder="1" applyAlignment="1">
      <alignment horizontal="center" vertical="center"/>
    </xf>
    <xf numFmtId="0" fontId="20" fillId="41" borderId="4" xfId="0" applyFont="1" applyFill="1" applyBorder="1" applyAlignment="1">
      <alignment horizontal="center" vertical="center"/>
    </xf>
    <xf numFmtId="0" fontId="20" fillId="41" borderId="5" xfId="0" applyFont="1" applyFill="1" applyBorder="1" applyAlignment="1">
      <alignment horizontal="center" vertical="center"/>
    </xf>
    <xf numFmtId="0" fontId="20" fillId="41" borderId="6" xfId="0" applyFont="1" applyFill="1" applyBorder="1" applyAlignment="1">
      <alignment horizontal="center" vertical="center"/>
    </xf>
    <xf numFmtId="176" fontId="20" fillId="41" borderId="7" xfId="0" applyNumberFormat="1" applyFont="1" applyFill="1" applyBorder="1" applyAlignment="1">
      <alignment horizontal="center" vertical="center"/>
    </xf>
    <xf numFmtId="176" fontId="20" fillId="41" borderId="8" xfId="0" applyNumberFormat="1" applyFont="1" applyFill="1" applyBorder="1" applyAlignment="1">
      <alignment horizontal="center" vertical="center"/>
    </xf>
    <xf numFmtId="20" fontId="20" fillId="43" borderId="7" xfId="0" applyNumberFormat="1" applyFont="1" applyFill="1" applyBorder="1" applyAlignment="1">
      <alignment horizontal="center" vertical="center"/>
    </xf>
    <xf numFmtId="20" fontId="20" fillId="43" borderId="58" xfId="0" applyNumberFormat="1" applyFont="1" applyFill="1" applyBorder="1" applyAlignment="1">
      <alignment horizontal="center" vertical="center"/>
    </xf>
    <xf numFmtId="20" fontId="20" fillId="43" borderId="8" xfId="0" applyNumberFormat="1" applyFont="1" applyFill="1" applyBorder="1" applyAlignment="1">
      <alignment horizontal="center" vertical="center"/>
    </xf>
    <xf numFmtId="0" fontId="88" fillId="10" borderId="62" xfId="0" applyFont="1" applyFill="1" applyBorder="1" applyAlignment="1">
      <alignment horizontal="center" vertical="center" wrapText="1"/>
    </xf>
    <xf numFmtId="0" fontId="88" fillId="10" borderId="64" xfId="0" applyFont="1" applyFill="1" applyBorder="1" applyAlignment="1">
      <alignment horizontal="center" vertical="center" wrapText="1"/>
    </xf>
    <xf numFmtId="0" fontId="88" fillId="10" borderId="60" xfId="0" applyFont="1" applyFill="1" applyBorder="1" applyAlignment="1">
      <alignment horizontal="center" vertical="center" wrapText="1"/>
    </xf>
    <xf numFmtId="0" fontId="88" fillId="10" borderId="61" xfId="0" applyFont="1" applyFill="1" applyBorder="1" applyAlignment="1">
      <alignment horizontal="center" vertical="center" wrapText="1"/>
    </xf>
    <xf numFmtId="0" fontId="88" fillId="10" borderId="43" xfId="0" applyFont="1" applyFill="1" applyBorder="1" applyAlignment="1">
      <alignment horizontal="center" vertical="center" wrapText="1"/>
    </xf>
    <xf numFmtId="0" fontId="88" fillId="10" borderId="44" xfId="0" applyFont="1" applyFill="1" applyBorder="1" applyAlignment="1">
      <alignment horizontal="center" vertical="center" wrapText="1"/>
    </xf>
    <xf numFmtId="0" fontId="73" fillId="10" borderId="62" xfId="0" applyFont="1" applyFill="1" applyBorder="1" applyAlignment="1">
      <alignment horizontal="center" vertical="center" wrapText="1" shrinkToFit="1"/>
    </xf>
    <xf numFmtId="0" fontId="73" fillId="10" borderId="63" xfId="0" applyFont="1" applyFill="1" applyBorder="1" applyAlignment="1">
      <alignment horizontal="center" vertical="center" shrinkToFit="1"/>
    </xf>
    <xf numFmtId="0" fontId="73" fillId="10" borderId="64" xfId="0" applyFont="1" applyFill="1" applyBorder="1" applyAlignment="1">
      <alignment horizontal="center" vertical="center" shrinkToFit="1"/>
    </xf>
    <xf numFmtId="0" fontId="73" fillId="10" borderId="60" xfId="0" applyFont="1" applyFill="1" applyBorder="1" applyAlignment="1">
      <alignment horizontal="center" vertical="center" shrinkToFit="1"/>
    </xf>
    <xf numFmtId="0" fontId="73" fillId="10" borderId="0" xfId="0" applyFont="1" applyFill="1" applyAlignment="1">
      <alignment horizontal="center" vertical="center" shrinkToFit="1"/>
    </xf>
    <xf numFmtId="0" fontId="73" fillId="10" borderId="61" xfId="0" applyFont="1" applyFill="1" applyBorder="1" applyAlignment="1">
      <alignment horizontal="center" vertical="center" shrinkToFit="1"/>
    </xf>
    <xf numFmtId="0" fontId="73" fillId="10" borderId="43" xfId="0" applyFont="1" applyFill="1" applyBorder="1" applyAlignment="1">
      <alignment horizontal="center" vertical="center" shrinkToFit="1"/>
    </xf>
    <xf numFmtId="0" fontId="73" fillId="10" borderId="57" xfId="0" applyFont="1" applyFill="1" applyBorder="1" applyAlignment="1">
      <alignment horizontal="center" vertical="center" shrinkToFit="1"/>
    </xf>
    <xf numFmtId="0" fontId="73" fillId="10" borderId="44" xfId="0" applyFont="1" applyFill="1" applyBorder="1" applyAlignment="1">
      <alignment horizontal="center" vertical="center" shrinkToFit="1"/>
    </xf>
    <xf numFmtId="0" fontId="20" fillId="43" borderId="7" xfId="0" applyFont="1" applyFill="1" applyBorder="1" applyAlignment="1">
      <alignment horizontal="center" vertical="center"/>
    </xf>
    <xf numFmtId="0" fontId="20" fillId="43" borderId="58" xfId="0" applyFont="1" applyFill="1" applyBorder="1" applyAlignment="1">
      <alignment horizontal="center" vertical="center"/>
    </xf>
    <xf numFmtId="0" fontId="20" fillId="43" borderId="8" xfId="0" applyFont="1" applyFill="1" applyBorder="1" applyAlignment="1">
      <alignment horizontal="center" vertical="center"/>
    </xf>
    <xf numFmtId="0" fontId="69" fillId="10" borderId="70" xfId="0" applyFont="1" applyFill="1" applyBorder="1" applyAlignment="1">
      <alignment horizontal="center" vertical="center" shrinkToFit="1"/>
    </xf>
    <xf numFmtId="0" fontId="69" fillId="10" borderId="10" xfId="0" applyFont="1" applyFill="1" applyBorder="1" applyAlignment="1">
      <alignment horizontal="center" vertical="center" shrinkToFit="1"/>
    </xf>
    <xf numFmtId="0" fontId="69" fillId="10" borderId="71" xfId="0" applyFont="1" applyFill="1" applyBorder="1" applyAlignment="1">
      <alignment horizontal="center" vertical="center" shrinkToFit="1"/>
    </xf>
    <xf numFmtId="0" fontId="69" fillId="10" borderId="60" xfId="0" applyFont="1" applyFill="1" applyBorder="1" applyAlignment="1">
      <alignment horizontal="center" vertical="center" shrinkToFit="1"/>
    </xf>
    <xf numFmtId="0" fontId="69" fillId="10" borderId="0" xfId="0" applyFont="1" applyFill="1" applyAlignment="1">
      <alignment horizontal="center" vertical="center" shrinkToFit="1"/>
    </xf>
    <xf numFmtId="0" fontId="69" fillId="10" borderId="61" xfId="0" applyFont="1" applyFill="1" applyBorder="1" applyAlignment="1">
      <alignment horizontal="center" vertical="center" shrinkToFit="1"/>
    </xf>
    <xf numFmtId="0" fontId="69" fillId="10" borderId="72" xfId="0" applyFont="1" applyFill="1" applyBorder="1" applyAlignment="1">
      <alignment horizontal="center" vertical="center" shrinkToFit="1"/>
    </xf>
    <xf numFmtId="0" fontId="69" fillId="10" borderId="73" xfId="0" applyFont="1" applyFill="1" applyBorder="1" applyAlignment="1">
      <alignment horizontal="center" vertical="center" shrinkToFit="1"/>
    </xf>
    <xf numFmtId="0" fontId="69" fillId="10" borderId="74" xfId="0" applyFont="1" applyFill="1" applyBorder="1" applyAlignment="1">
      <alignment horizontal="center" vertical="center" shrinkToFit="1"/>
    </xf>
    <xf numFmtId="0" fontId="64" fillId="8" borderId="62" xfId="0" applyFont="1" applyFill="1" applyBorder="1" applyAlignment="1">
      <alignment horizontal="center" vertical="center" wrapText="1" shrinkToFit="1"/>
    </xf>
    <xf numFmtId="0" fontId="64" fillId="8" borderId="63" xfId="0" applyFont="1" applyFill="1" applyBorder="1" applyAlignment="1">
      <alignment horizontal="center" vertical="center" shrinkToFit="1"/>
    </xf>
    <xf numFmtId="0" fontId="64" fillId="8" borderId="64" xfId="0" applyFont="1" applyFill="1" applyBorder="1" applyAlignment="1">
      <alignment horizontal="center" vertical="center" shrinkToFit="1"/>
    </xf>
    <xf numFmtId="0" fontId="64" fillId="8" borderId="60" xfId="0" applyFont="1" applyFill="1" applyBorder="1" applyAlignment="1">
      <alignment horizontal="center" vertical="center" shrinkToFit="1"/>
    </xf>
    <xf numFmtId="0" fontId="64" fillId="8" borderId="0" xfId="0" applyFont="1" applyFill="1" applyAlignment="1">
      <alignment horizontal="center" vertical="center" shrinkToFit="1"/>
    </xf>
    <xf numFmtId="0" fontId="64" fillId="8" borderId="61" xfId="0" applyFont="1" applyFill="1" applyBorder="1" applyAlignment="1">
      <alignment horizontal="center" vertical="center" shrinkToFit="1"/>
    </xf>
    <xf numFmtId="0" fontId="64" fillId="8" borderId="43" xfId="0" applyFont="1" applyFill="1" applyBorder="1" applyAlignment="1">
      <alignment horizontal="center" vertical="center" shrinkToFit="1"/>
    </xf>
    <xf numFmtId="0" fontId="64" fillId="8" borderId="57" xfId="0" applyFont="1" applyFill="1" applyBorder="1" applyAlignment="1">
      <alignment horizontal="center" vertical="center" shrinkToFit="1"/>
    </xf>
    <xf numFmtId="0" fontId="64" fillId="8" borderId="44" xfId="0" applyFont="1" applyFill="1" applyBorder="1" applyAlignment="1">
      <alignment horizontal="center" vertical="center" shrinkToFit="1"/>
    </xf>
    <xf numFmtId="0" fontId="90" fillId="8" borderId="62" xfId="0" applyFont="1" applyFill="1" applyBorder="1" applyAlignment="1">
      <alignment horizontal="center" vertical="center" wrapText="1" shrinkToFit="1"/>
    </xf>
    <xf numFmtId="0" fontId="90" fillId="8" borderId="63" xfId="0" applyFont="1" applyFill="1" applyBorder="1" applyAlignment="1">
      <alignment horizontal="center" vertical="center" shrinkToFit="1"/>
    </xf>
    <xf numFmtId="0" fontId="90" fillId="8" borderId="64" xfId="0" applyFont="1" applyFill="1" applyBorder="1" applyAlignment="1">
      <alignment horizontal="center" vertical="center" shrinkToFit="1"/>
    </xf>
    <xf numFmtId="0" fontId="90" fillId="8" borderId="60" xfId="0" applyFont="1" applyFill="1" applyBorder="1" applyAlignment="1">
      <alignment horizontal="center" vertical="center" shrinkToFit="1"/>
    </xf>
    <xf numFmtId="0" fontId="90" fillId="8" borderId="0" xfId="0" applyFont="1" applyFill="1" applyAlignment="1">
      <alignment horizontal="center" vertical="center" shrinkToFit="1"/>
    </xf>
    <xf numFmtId="0" fontId="90" fillId="8" borderId="61" xfId="0" applyFont="1" applyFill="1" applyBorder="1" applyAlignment="1">
      <alignment horizontal="center" vertical="center" shrinkToFit="1"/>
    </xf>
    <xf numFmtId="0" fontId="90" fillId="8" borderId="43" xfId="0" applyFont="1" applyFill="1" applyBorder="1" applyAlignment="1">
      <alignment horizontal="center" vertical="center" shrinkToFit="1"/>
    </xf>
    <xf numFmtId="0" fontId="90" fillId="8" borderId="57" xfId="0" applyFont="1" applyFill="1" applyBorder="1" applyAlignment="1">
      <alignment horizontal="center" vertical="center" shrinkToFit="1"/>
    </xf>
    <xf numFmtId="0" fontId="90" fillId="8" borderId="44" xfId="0" applyFont="1" applyFill="1" applyBorder="1" applyAlignment="1">
      <alignment horizontal="center" vertical="center" shrinkToFit="1"/>
    </xf>
    <xf numFmtId="0" fontId="64" fillId="15" borderId="62" xfId="0" applyFont="1" applyFill="1" applyBorder="1" applyAlignment="1">
      <alignment horizontal="center" vertical="center" wrapText="1"/>
    </xf>
    <xf numFmtId="0" fontId="64" fillId="15" borderId="63" xfId="0" applyFont="1" applyFill="1" applyBorder="1" applyAlignment="1">
      <alignment horizontal="center" vertical="center"/>
    </xf>
    <xf numFmtId="0" fontId="64" fillId="15" borderId="64" xfId="0" applyFont="1" applyFill="1" applyBorder="1" applyAlignment="1">
      <alignment horizontal="center" vertical="center"/>
    </xf>
    <xf numFmtId="0" fontId="64" fillId="15" borderId="60" xfId="0" applyFont="1" applyFill="1" applyBorder="1" applyAlignment="1">
      <alignment horizontal="center" vertical="center"/>
    </xf>
    <xf numFmtId="0" fontId="64" fillId="15" borderId="0" xfId="0" applyFont="1" applyFill="1" applyAlignment="1">
      <alignment horizontal="center" vertical="center"/>
    </xf>
    <xf numFmtId="0" fontId="64" fillId="15" borderId="61" xfId="0" applyFont="1" applyFill="1" applyBorder="1" applyAlignment="1">
      <alignment horizontal="center" vertical="center"/>
    </xf>
    <xf numFmtId="0" fontId="64" fillId="15" borderId="43" xfId="0" applyFont="1" applyFill="1" applyBorder="1" applyAlignment="1">
      <alignment horizontal="center" vertical="center"/>
    </xf>
    <xf numFmtId="0" fontId="64" fillId="15" borderId="57" xfId="0" applyFont="1" applyFill="1" applyBorder="1" applyAlignment="1">
      <alignment horizontal="center" vertical="center"/>
    </xf>
    <xf numFmtId="0" fontId="64" fillId="15" borderId="44" xfId="0" applyFont="1" applyFill="1" applyBorder="1" applyAlignment="1">
      <alignment horizontal="center" vertical="center"/>
    </xf>
    <xf numFmtId="0" fontId="64" fillId="29" borderId="62" xfId="0" applyFont="1" applyFill="1" applyBorder="1" applyAlignment="1">
      <alignment horizontal="center" vertical="center" wrapText="1" shrinkToFit="1"/>
    </xf>
    <xf numFmtId="0" fontId="64" fillId="29" borderId="63" xfId="0" applyFont="1" applyFill="1" applyBorder="1" applyAlignment="1">
      <alignment horizontal="center" vertical="center" shrinkToFit="1"/>
    </xf>
    <xf numFmtId="0" fontId="64" fillId="29" borderId="64" xfId="0" applyFont="1" applyFill="1" applyBorder="1" applyAlignment="1">
      <alignment horizontal="center" vertical="center" shrinkToFit="1"/>
    </xf>
    <xf numFmtId="0" fontId="64" fillId="29" borderId="60" xfId="0" applyFont="1" applyFill="1" applyBorder="1" applyAlignment="1">
      <alignment horizontal="center" vertical="center" shrinkToFit="1"/>
    </xf>
    <xf numFmtId="0" fontId="64" fillId="29" borderId="0" xfId="0" applyFont="1" applyFill="1" applyAlignment="1">
      <alignment horizontal="center" vertical="center" shrinkToFit="1"/>
    </xf>
    <xf numFmtId="0" fontId="64" fillId="29" borderId="61" xfId="0" applyFont="1" applyFill="1" applyBorder="1" applyAlignment="1">
      <alignment horizontal="center" vertical="center" shrinkToFit="1"/>
    </xf>
    <xf numFmtId="0" fontId="64" fillId="29" borderId="43" xfId="0" applyFont="1" applyFill="1" applyBorder="1" applyAlignment="1">
      <alignment horizontal="center" vertical="center" shrinkToFit="1"/>
    </xf>
    <xf numFmtId="0" fontId="64" fillId="29" borderId="57" xfId="0" applyFont="1" applyFill="1" applyBorder="1" applyAlignment="1">
      <alignment horizontal="center" vertical="center" shrinkToFit="1"/>
    </xf>
    <xf numFmtId="0" fontId="64" fillId="29" borderId="44" xfId="0" applyFont="1" applyFill="1" applyBorder="1" applyAlignment="1">
      <alignment horizontal="center" vertical="center" shrinkToFit="1"/>
    </xf>
    <xf numFmtId="0" fontId="90" fillId="46" borderId="62" xfId="0" applyFont="1" applyFill="1" applyBorder="1" applyAlignment="1">
      <alignment horizontal="center" vertical="center" wrapText="1"/>
    </xf>
    <xf numFmtId="0" fontId="90" fillId="46" borderId="63" xfId="0" applyFont="1" applyFill="1" applyBorder="1" applyAlignment="1">
      <alignment horizontal="center" vertical="center"/>
    </xf>
    <xf numFmtId="0" fontId="90" fillId="46" borderId="64" xfId="0" applyFont="1" applyFill="1" applyBorder="1" applyAlignment="1">
      <alignment horizontal="center" vertical="center"/>
    </xf>
    <xf numFmtId="0" fontId="90" fillId="46" borderId="60" xfId="0" applyFont="1" applyFill="1" applyBorder="1" applyAlignment="1">
      <alignment horizontal="center" vertical="center"/>
    </xf>
    <xf numFmtId="0" fontId="90" fillId="46" borderId="0" xfId="0" applyFont="1" applyFill="1" applyAlignment="1">
      <alignment horizontal="center" vertical="center"/>
    </xf>
    <xf numFmtId="0" fontId="90" fillId="46" borderId="61" xfId="0" applyFont="1" applyFill="1" applyBorder="1" applyAlignment="1">
      <alignment horizontal="center" vertical="center"/>
    </xf>
    <xf numFmtId="0" fontId="90" fillId="46" borderId="43" xfId="0" applyFont="1" applyFill="1" applyBorder="1" applyAlignment="1">
      <alignment horizontal="center" vertical="center"/>
    </xf>
    <xf numFmtId="0" fontId="90" fillId="46" borderId="57" xfId="0" applyFont="1" applyFill="1" applyBorder="1" applyAlignment="1">
      <alignment horizontal="center" vertical="center"/>
    </xf>
    <xf numFmtId="0" fontId="90" fillId="46" borderId="44" xfId="0" applyFont="1" applyFill="1" applyBorder="1" applyAlignment="1">
      <alignment horizontal="center" vertical="center"/>
    </xf>
    <xf numFmtId="0" fontId="20" fillId="38" borderId="7" xfId="0" applyFont="1" applyFill="1" applyBorder="1" applyAlignment="1">
      <alignment horizontal="center" vertical="center"/>
    </xf>
    <xf numFmtId="0" fontId="20" fillId="38" borderId="58" xfId="0" applyFont="1" applyFill="1" applyBorder="1" applyAlignment="1">
      <alignment horizontal="center" vertical="center"/>
    </xf>
    <xf numFmtId="0" fontId="20" fillId="38" borderId="8" xfId="0" applyFont="1" applyFill="1" applyBorder="1" applyAlignment="1">
      <alignment horizontal="center" vertical="center"/>
    </xf>
    <xf numFmtId="0" fontId="20" fillId="46" borderId="7" xfId="0" applyFont="1" applyFill="1" applyBorder="1" applyAlignment="1">
      <alignment horizontal="center" vertical="center"/>
    </xf>
    <xf numFmtId="0" fontId="20" fillId="46" borderId="58" xfId="0" applyFont="1" applyFill="1" applyBorder="1" applyAlignment="1">
      <alignment horizontal="center" vertical="center"/>
    </xf>
    <xf numFmtId="0" fontId="20" fillId="46" borderId="8" xfId="0" applyFont="1" applyFill="1" applyBorder="1" applyAlignment="1">
      <alignment horizontal="center" vertical="center"/>
    </xf>
    <xf numFmtId="0" fontId="64" fillId="42" borderId="62" xfId="0" applyFont="1" applyFill="1" applyBorder="1" applyAlignment="1">
      <alignment horizontal="center" vertical="center" wrapText="1" shrinkToFit="1"/>
    </xf>
    <xf numFmtId="0" fontId="64" fillId="42" borderId="63" xfId="0" applyFont="1" applyFill="1" applyBorder="1" applyAlignment="1">
      <alignment horizontal="center" vertical="center" shrinkToFit="1"/>
    </xf>
    <xf numFmtId="0" fontId="64" fillId="42" borderId="64" xfId="0" applyFont="1" applyFill="1" applyBorder="1" applyAlignment="1">
      <alignment horizontal="center" vertical="center" shrinkToFit="1"/>
    </xf>
    <xf numFmtId="0" fontId="64" fillId="42" borderId="60" xfId="0" applyFont="1" applyFill="1" applyBorder="1" applyAlignment="1">
      <alignment horizontal="center" vertical="center" shrinkToFit="1"/>
    </xf>
    <xf numFmtId="0" fontId="64" fillId="42" borderId="0" xfId="0" applyFont="1" applyFill="1" applyAlignment="1">
      <alignment horizontal="center" vertical="center" shrinkToFit="1"/>
    </xf>
    <xf numFmtId="0" fontId="64" fillId="42" borderId="61" xfId="0" applyFont="1" applyFill="1" applyBorder="1" applyAlignment="1">
      <alignment horizontal="center" vertical="center" shrinkToFit="1"/>
    </xf>
    <xf numFmtId="0" fontId="64" fillId="42" borderId="43" xfId="0" applyFont="1" applyFill="1" applyBorder="1" applyAlignment="1">
      <alignment horizontal="center" vertical="center" shrinkToFit="1"/>
    </xf>
    <xf numFmtId="0" fontId="64" fillId="42" borderId="57" xfId="0" applyFont="1" applyFill="1" applyBorder="1" applyAlignment="1">
      <alignment horizontal="center" vertical="center" shrinkToFit="1"/>
    </xf>
    <xf numFmtId="0" fontId="64" fillId="42" borderId="44" xfId="0" applyFont="1" applyFill="1" applyBorder="1" applyAlignment="1">
      <alignment horizontal="center" vertical="center" shrinkToFit="1"/>
    </xf>
    <xf numFmtId="0" fontId="69" fillId="15" borderId="62" xfId="0" applyFont="1" applyFill="1" applyBorder="1" applyAlignment="1">
      <alignment horizontal="center" vertical="center" shrinkToFit="1"/>
    </xf>
    <xf numFmtId="0" fontId="69" fillId="15" borderId="63" xfId="0" applyFont="1" applyFill="1" applyBorder="1" applyAlignment="1">
      <alignment horizontal="center" vertical="center" shrinkToFit="1"/>
    </xf>
    <xf numFmtId="0" fontId="69" fillId="15" borderId="64" xfId="0" applyFont="1" applyFill="1" applyBorder="1" applyAlignment="1">
      <alignment horizontal="center" vertical="center" shrinkToFit="1"/>
    </xf>
    <xf numFmtId="0" fontId="69" fillId="15" borderId="60" xfId="0" applyFont="1" applyFill="1" applyBorder="1" applyAlignment="1">
      <alignment horizontal="center" vertical="center" shrinkToFit="1"/>
    </xf>
    <xf numFmtId="0" fontId="69" fillId="15" borderId="0" xfId="0" applyFont="1" applyFill="1" applyAlignment="1">
      <alignment horizontal="center" vertical="center" shrinkToFit="1"/>
    </xf>
    <xf numFmtId="0" fontId="69" fillId="15" borderId="61" xfId="0" applyFont="1" applyFill="1" applyBorder="1" applyAlignment="1">
      <alignment horizontal="center" vertical="center" shrinkToFit="1"/>
    </xf>
    <xf numFmtId="0" fontId="69" fillId="15" borderId="43" xfId="0" applyFont="1" applyFill="1" applyBorder="1" applyAlignment="1">
      <alignment horizontal="center" vertical="center" shrinkToFit="1"/>
    </xf>
    <xf numFmtId="0" fontId="69" fillId="15" borderId="57" xfId="0" applyFont="1" applyFill="1" applyBorder="1" applyAlignment="1">
      <alignment horizontal="center" vertical="center" shrinkToFit="1"/>
    </xf>
    <xf numFmtId="0" fontId="69" fillId="15" borderId="44" xfId="0" applyFont="1" applyFill="1" applyBorder="1" applyAlignment="1">
      <alignment horizontal="center" vertical="center" shrinkToFit="1"/>
    </xf>
    <xf numFmtId="0" fontId="68" fillId="46" borderId="62" xfId="0" applyFont="1" applyFill="1" applyBorder="1" applyAlignment="1">
      <alignment horizontal="center" vertical="center"/>
    </xf>
    <xf numFmtId="0" fontId="68" fillId="46" borderId="63" xfId="0" applyFont="1" applyFill="1" applyBorder="1" applyAlignment="1">
      <alignment horizontal="center" vertical="center"/>
    </xf>
    <xf numFmtId="0" fontId="68" fillId="46" borderId="64" xfId="0" applyFont="1" applyFill="1" applyBorder="1" applyAlignment="1">
      <alignment horizontal="center" vertical="center"/>
    </xf>
    <xf numFmtId="0" fontId="68" fillId="46" borderId="60" xfId="0" applyFont="1" applyFill="1" applyBorder="1" applyAlignment="1">
      <alignment horizontal="center" vertical="center"/>
    </xf>
    <xf numFmtId="0" fontId="68" fillId="46" borderId="0" xfId="0" applyFont="1" applyFill="1" applyAlignment="1">
      <alignment horizontal="center" vertical="center"/>
    </xf>
    <xf numFmtId="0" fontId="68" fillId="46" borderId="61" xfId="0" applyFont="1" applyFill="1" applyBorder="1" applyAlignment="1">
      <alignment horizontal="center" vertical="center"/>
    </xf>
    <xf numFmtId="0" fontId="68" fillId="46" borderId="43" xfId="0" applyFont="1" applyFill="1" applyBorder="1" applyAlignment="1">
      <alignment horizontal="center" vertical="center"/>
    </xf>
    <xf numFmtId="0" fontId="68" fillId="46" borderId="57" xfId="0" applyFont="1" applyFill="1" applyBorder="1" applyAlignment="1">
      <alignment horizontal="center" vertical="center"/>
    </xf>
    <xf numFmtId="0" fontId="68" fillId="46" borderId="44" xfId="0" applyFont="1" applyFill="1" applyBorder="1" applyAlignment="1">
      <alignment horizontal="center" vertical="center"/>
    </xf>
    <xf numFmtId="0" fontId="93" fillId="10" borderId="62" xfId="0" applyFont="1" applyFill="1" applyBorder="1" applyAlignment="1">
      <alignment horizontal="center" vertical="center" shrinkToFit="1"/>
    </xf>
    <xf numFmtId="0" fontId="93" fillId="10" borderId="63" xfId="0" applyFont="1" applyFill="1" applyBorder="1" applyAlignment="1">
      <alignment horizontal="center" vertical="center" shrinkToFit="1"/>
    </xf>
    <xf numFmtId="0" fontId="93" fillId="10" borderId="64" xfId="0" applyFont="1" applyFill="1" applyBorder="1" applyAlignment="1">
      <alignment horizontal="center" vertical="center" shrinkToFit="1"/>
    </xf>
    <xf numFmtId="0" fontId="93" fillId="10" borderId="60" xfId="0" applyFont="1" applyFill="1" applyBorder="1" applyAlignment="1">
      <alignment horizontal="center" vertical="center" shrinkToFit="1"/>
    </xf>
    <xf numFmtId="0" fontId="93" fillId="10" borderId="0" xfId="0" applyFont="1" applyFill="1" applyAlignment="1">
      <alignment horizontal="center" vertical="center" shrinkToFit="1"/>
    </xf>
    <xf numFmtId="0" fontId="93" fillId="10" borderId="61" xfId="0" applyFont="1" applyFill="1" applyBorder="1" applyAlignment="1">
      <alignment horizontal="center" vertical="center" shrinkToFit="1"/>
    </xf>
    <xf numFmtId="0" fontId="93" fillId="10" borderId="43" xfId="0" applyFont="1" applyFill="1" applyBorder="1" applyAlignment="1">
      <alignment horizontal="center" vertical="center" shrinkToFit="1"/>
    </xf>
    <xf numFmtId="0" fontId="93" fillId="10" borderId="57" xfId="0" applyFont="1" applyFill="1" applyBorder="1" applyAlignment="1">
      <alignment horizontal="center" vertical="center" shrinkToFit="1"/>
    </xf>
    <xf numFmtId="0" fontId="93" fillId="10" borderId="44" xfId="0" applyFont="1" applyFill="1" applyBorder="1" applyAlignment="1">
      <alignment horizontal="center" vertical="center" shrinkToFit="1"/>
    </xf>
    <xf numFmtId="0" fontId="69" fillId="10" borderId="62" xfId="0" applyFont="1" applyFill="1" applyBorder="1" applyAlignment="1">
      <alignment horizontal="center" vertical="center" shrinkToFit="1"/>
    </xf>
    <xf numFmtId="0" fontId="69" fillId="10" borderId="63" xfId="0" applyFont="1" applyFill="1" applyBorder="1" applyAlignment="1">
      <alignment horizontal="center" vertical="center" shrinkToFit="1"/>
    </xf>
    <xf numFmtId="0" fontId="69" fillId="10" borderId="64" xfId="0" applyFont="1" applyFill="1" applyBorder="1" applyAlignment="1">
      <alignment horizontal="center" vertical="center" shrinkToFit="1"/>
    </xf>
    <xf numFmtId="0" fontId="69" fillId="10" borderId="43" xfId="0" applyFont="1" applyFill="1" applyBorder="1" applyAlignment="1">
      <alignment horizontal="center" vertical="center" shrinkToFit="1"/>
    </xf>
    <xf numFmtId="0" fontId="69" fillId="10" borderId="57" xfId="0" applyFont="1" applyFill="1" applyBorder="1" applyAlignment="1">
      <alignment horizontal="center" vertical="center" shrinkToFit="1"/>
    </xf>
    <xf numFmtId="0" fontId="69" fillId="10" borderId="44" xfId="0" applyFont="1" applyFill="1" applyBorder="1" applyAlignment="1">
      <alignment horizontal="center" vertical="center" shrinkToFit="1"/>
    </xf>
    <xf numFmtId="0" fontId="68" fillId="10" borderId="62" xfId="0" applyFont="1" applyFill="1" applyBorder="1" applyAlignment="1">
      <alignment horizontal="center" vertical="center" shrinkToFit="1"/>
    </xf>
    <xf numFmtId="0" fontId="68" fillId="10" borderId="63" xfId="0" applyFont="1" applyFill="1" applyBorder="1" applyAlignment="1">
      <alignment horizontal="center" vertical="center" shrinkToFit="1"/>
    </xf>
    <xf numFmtId="0" fontId="68" fillId="10" borderId="64" xfId="0" applyFont="1" applyFill="1" applyBorder="1" applyAlignment="1">
      <alignment horizontal="center" vertical="center" shrinkToFit="1"/>
    </xf>
    <xf numFmtId="0" fontId="68" fillId="10" borderId="60" xfId="0" applyFont="1" applyFill="1" applyBorder="1" applyAlignment="1">
      <alignment horizontal="center" vertical="center" shrinkToFit="1"/>
    </xf>
    <xf numFmtId="0" fontId="68" fillId="10" borderId="0" xfId="0" applyFont="1" applyFill="1" applyAlignment="1">
      <alignment horizontal="center" vertical="center" shrinkToFit="1"/>
    </xf>
    <xf numFmtId="0" fontId="68" fillId="10" borderId="61" xfId="0" applyFont="1" applyFill="1" applyBorder="1" applyAlignment="1">
      <alignment horizontal="center" vertical="center" shrinkToFit="1"/>
    </xf>
    <xf numFmtId="0" fontId="68" fillId="10" borderId="43" xfId="0" applyFont="1" applyFill="1" applyBorder="1" applyAlignment="1">
      <alignment horizontal="center" vertical="center" shrinkToFit="1"/>
    </xf>
    <xf numFmtId="0" fontId="68" fillId="10" borderId="57" xfId="0" applyFont="1" applyFill="1" applyBorder="1" applyAlignment="1">
      <alignment horizontal="center" vertical="center" shrinkToFit="1"/>
    </xf>
    <xf numFmtId="0" fontId="68" fillId="10" borderId="44" xfId="0" applyFont="1" applyFill="1" applyBorder="1" applyAlignment="1">
      <alignment horizontal="center" vertical="center" shrinkToFit="1"/>
    </xf>
    <xf numFmtId="0" fontId="97" fillId="11" borderId="62" xfId="0" applyFont="1" applyFill="1" applyBorder="1" applyAlignment="1">
      <alignment horizontal="center" vertical="center" wrapText="1" shrinkToFit="1"/>
    </xf>
    <xf numFmtId="0" fontId="97" fillId="11" borderId="63" xfId="0" applyFont="1" applyFill="1" applyBorder="1" applyAlignment="1">
      <alignment horizontal="center" vertical="center" shrinkToFit="1"/>
    </xf>
    <xf numFmtId="0" fontId="97" fillId="11" borderId="64" xfId="0" applyFont="1" applyFill="1" applyBorder="1" applyAlignment="1">
      <alignment horizontal="center" vertical="center" shrinkToFit="1"/>
    </xf>
    <xf numFmtId="0" fontId="97" fillId="11" borderId="60" xfId="0" applyFont="1" applyFill="1" applyBorder="1" applyAlignment="1">
      <alignment horizontal="center" vertical="center" shrinkToFit="1"/>
    </xf>
    <xf numFmtId="0" fontId="97" fillId="11" borderId="0" xfId="0" applyFont="1" applyFill="1" applyAlignment="1">
      <alignment horizontal="center" vertical="center" shrinkToFit="1"/>
    </xf>
    <xf numFmtId="0" fontId="97" fillId="11" borderId="61" xfId="0" applyFont="1" applyFill="1" applyBorder="1" applyAlignment="1">
      <alignment horizontal="center" vertical="center" shrinkToFit="1"/>
    </xf>
    <xf numFmtId="0" fontId="97" fillId="11" borderId="43" xfId="0" applyFont="1" applyFill="1" applyBorder="1" applyAlignment="1">
      <alignment horizontal="center" vertical="center" shrinkToFit="1"/>
    </xf>
    <xf numFmtId="0" fontId="97" fillId="11" borderId="57" xfId="0" applyFont="1" applyFill="1" applyBorder="1" applyAlignment="1">
      <alignment horizontal="center" vertical="center" shrinkToFit="1"/>
    </xf>
    <xf numFmtId="0" fontId="97" fillId="11" borderId="44" xfId="0" applyFont="1" applyFill="1" applyBorder="1" applyAlignment="1">
      <alignment horizontal="center" vertical="center" shrinkToFit="1"/>
    </xf>
    <xf numFmtId="0" fontId="69" fillId="46" borderId="62" xfId="0" applyFont="1" applyFill="1" applyBorder="1" applyAlignment="1">
      <alignment horizontal="center" vertical="center" shrinkToFit="1"/>
    </xf>
    <xf numFmtId="0" fontId="69" fillId="46" borderId="63" xfId="0" applyFont="1" applyFill="1" applyBorder="1" applyAlignment="1">
      <alignment horizontal="center" vertical="center" shrinkToFit="1"/>
    </xf>
    <xf numFmtId="0" fontId="69" fillId="46" borderId="64" xfId="0" applyFont="1" applyFill="1" applyBorder="1" applyAlignment="1">
      <alignment horizontal="center" vertical="center" shrinkToFit="1"/>
    </xf>
    <xf numFmtId="0" fontId="69" fillId="46" borderId="60" xfId="0" applyFont="1" applyFill="1" applyBorder="1" applyAlignment="1">
      <alignment horizontal="center" vertical="center" shrinkToFit="1"/>
    </xf>
    <xf numFmtId="0" fontId="69" fillId="46" borderId="0" xfId="0" applyFont="1" applyFill="1" applyAlignment="1">
      <alignment horizontal="center" vertical="center" shrinkToFit="1"/>
    </xf>
    <xf numFmtId="0" fontId="69" fillId="46" borderId="61" xfId="0" applyFont="1" applyFill="1" applyBorder="1" applyAlignment="1">
      <alignment horizontal="center" vertical="center" shrinkToFit="1"/>
    </xf>
    <xf numFmtId="0" fontId="69" fillId="46" borderId="43" xfId="0" applyFont="1" applyFill="1" applyBorder="1" applyAlignment="1">
      <alignment horizontal="center" vertical="center" shrinkToFit="1"/>
    </xf>
    <xf numFmtId="0" fontId="69" fillId="46" borderId="57" xfId="0" applyFont="1" applyFill="1" applyBorder="1" applyAlignment="1">
      <alignment horizontal="center" vertical="center" shrinkToFit="1"/>
    </xf>
    <xf numFmtId="0" fontId="69" fillId="46" borderId="44" xfId="0" applyFont="1" applyFill="1" applyBorder="1" applyAlignment="1">
      <alignment horizontal="center" vertical="center" shrinkToFit="1"/>
    </xf>
    <xf numFmtId="0" fontId="68" fillId="46" borderId="62" xfId="0" applyFont="1" applyFill="1" applyBorder="1" applyAlignment="1">
      <alignment horizontal="center" vertical="center" shrinkToFit="1"/>
    </xf>
    <xf numFmtId="0" fontId="68" fillId="46" borderId="63" xfId="0" applyFont="1" applyFill="1" applyBorder="1" applyAlignment="1">
      <alignment horizontal="center" vertical="center" shrinkToFit="1"/>
    </xf>
    <xf numFmtId="0" fontId="68" fillId="46" borderId="64" xfId="0" applyFont="1" applyFill="1" applyBorder="1" applyAlignment="1">
      <alignment horizontal="center" vertical="center" shrinkToFit="1"/>
    </xf>
    <xf numFmtId="0" fontId="68" fillId="46" borderId="60" xfId="0" applyFont="1" applyFill="1" applyBorder="1" applyAlignment="1">
      <alignment horizontal="center" vertical="center" shrinkToFit="1"/>
    </xf>
    <xf numFmtId="0" fontId="68" fillId="46" borderId="0" xfId="0" applyFont="1" applyFill="1" applyAlignment="1">
      <alignment horizontal="center" vertical="center" shrinkToFit="1"/>
    </xf>
    <xf numFmtId="0" fontId="68" fillId="46" borderId="61" xfId="0" applyFont="1" applyFill="1" applyBorder="1" applyAlignment="1">
      <alignment horizontal="center" vertical="center" shrinkToFit="1"/>
    </xf>
    <xf numFmtId="0" fontId="68" fillId="46" borderId="43" xfId="0" applyFont="1" applyFill="1" applyBorder="1" applyAlignment="1">
      <alignment horizontal="center" vertical="center" shrinkToFit="1"/>
    </xf>
    <xf numFmtId="0" fontId="68" fillId="46" borderId="57" xfId="0" applyFont="1" applyFill="1" applyBorder="1" applyAlignment="1">
      <alignment horizontal="center" vertical="center" shrinkToFit="1"/>
    </xf>
    <xf numFmtId="0" fontId="68" fillId="46" borderId="44" xfId="0" applyFont="1" applyFill="1" applyBorder="1" applyAlignment="1">
      <alignment horizontal="center" vertical="center" shrinkToFit="1"/>
    </xf>
    <xf numFmtId="0" fontId="69" fillId="12" borderId="62" xfId="0" applyFont="1" applyFill="1" applyBorder="1" applyAlignment="1">
      <alignment horizontal="center" vertical="center"/>
    </xf>
    <xf numFmtId="0" fontId="69" fillId="12" borderId="63" xfId="0" applyFont="1" applyFill="1" applyBorder="1" applyAlignment="1">
      <alignment horizontal="center" vertical="center"/>
    </xf>
    <xf numFmtId="0" fontId="69" fillId="12" borderId="64" xfId="0" applyFont="1" applyFill="1" applyBorder="1" applyAlignment="1">
      <alignment horizontal="center" vertical="center"/>
    </xf>
    <xf numFmtId="0" fontId="69" fillId="12" borderId="60" xfId="0" applyFont="1" applyFill="1" applyBorder="1" applyAlignment="1">
      <alignment horizontal="center" vertical="center"/>
    </xf>
    <xf numFmtId="0" fontId="69" fillId="12" borderId="0" xfId="0" applyFont="1" applyFill="1" applyAlignment="1">
      <alignment horizontal="center" vertical="center"/>
    </xf>
    <xf numFmtId="0" fontId="69" fillId="12" borderId="61" xfId="0" applyFont="1" applyFill="1" applyBorder="1" applyAlignment="1">
      <alignment horizontal="center" vertical="center"/>
    </xf>
    <xf numFmtId="0" fontId="69" fillId="12" borderId="43" xfId="0" applyFont="1" applyFill="1" applyBorder="1" applyAlignment="1">
      <alignment horizontal="center" vertical="center"/>
    </xf>
    <xf numFmtId="0" fontId="69" fillId="12" borderId="57" xfId="0" applyFont="1" applyFill="1" applyBorder="1" applyAlignment="1">
      <alignment horizontal="center" vertical="center"/>
    </xf>
    <xf numFmtId="0" fontId="69" fillId="12" borderId="44" xfId="0" applyFont="1" applyFill="1" applyBorder="1" applyAlignment="1">
      <alignment horizontal="center" vertical="center"/>
    </xf>
    <xf numFmtId="0" fontId="69" fillId="43" borderId="62" xfId="0" applyFont="1" applyFill="1" applyBorder="1" applyAlignment="1">
      <alignment horizontal="center" vertical="center"/>
    </xf>
    <xf numFmtId="0" fontId="69" fillId="43" borderId="63" xfId="0" applyFont="1" applyFill="1" applyBorder="1" applyAlignment="1">
      <alignment horizontal="center" vertical="center"/>
    </xf>
    <xf numFmtId="0" fontId="69" fillId="43" borderId="64" xfId="0" applyFont="1" applyFill="1" applyBorder="1" applyAlignment="1">
      <alignment horizontal="center" vertical="center"/>
    </xf>
    <xf numFmtId="0" fontId="69" fillId="43" borderId="60" xfId="0" applyFont="1" applyFill="1" applyBorder="1" applyAlignment="1">
      <alignment horizontal="center" vertical="center"/>
    </xf>
    <xf numFmtId="0" fontId="69" fillId="43" borderId="0" xfId="0" applyFont="1" applyFill="1" applyAlignment="1">
      <alignment horizontal="center" vertical="center"/>
    </xf>
    <xf numFmtId="0" fontId="69" fillId="43" borderId="61" xfId="0" applyFont="1" applyFill="1" applyBorder="1" applyAlignment="1">
      <alignment horizontal="center" vertical="center"/>
    </xf>
    <xf numFmtId="0" fontId="69" fillId="43" borderId="43" xfId="0" applyFont="1" applyFill="1" applyBorder="1" applyAlignment="1">
      <alignment horizontal="center" vertical="center"/>
    </xf>
    <xf numFmtId="0" fontId="69" fillId="43" borderId="57" xfId="0" applyFont="1" applyFill="1" applyBorder="1" applyAlignment="1">
      <alignment horizontal="center" vertical="center"/>
    </xf>
    <xf numFmtId="0" fontId="69" fillId="43" borderId="44" xfId="0" applyFont="1" applyFill="1" applyBorder="1" applyAlignment="1">
      <alignment horizontal="center" vertical="center"/>
    </xf>
    <xf numFmtId="0" fontId="68" fillId="29" borderId="62" xfId="0" applyFont="1" applyFill="1" applyBorder="1" applyAlignment="1">
      <alignment horizontal="center" vertical="center" shrinkToFit="1"/>
    </xf>
    <xf numFmtId="0" fontId="68" fillId="29" borderId="63" xfId="0" applyFont="1" applyFill="1" applyBorder="1" applyAlignment="1">
      <alignment horizontal="center" vertical="center" shrinkToFit="1"/>
    </xf>
    <xf numFmtId="0" fontId="68" fillId="29" borderId="64" xfId="0" applyFont="1" applyFill="1" applyBorder="1" applyAlignment="1">
      <alignment horizontal="center" vertical="center" shrinkToFit="1"/>
    </xf>
    <xf numFmtId="0" fontId="68" fillId="29" borderId="60" xfId="0" applyFont="1" applyFill="1" applyBorder="1" applyAlignment="1">
      <alignment horizontal="center" vertical="center" shrinkToFit="1"/>
    </xf>
    <xf numFmtId="0" fontId="68" fillId="29" borderId="0" xfId="0" applyFont="1" applyFill="1" applyAlignment="1">
      <alignment horizontal="center" vertical="center" shrinkToFit="1"/>
    </xf>
    <xf numFmtId="0" fontId="68" fillId="29" borderId="61" xfId="0" applyFont="1" applyFill="1" applyBorder="1" applyAlignment="1">
      <alignment horizontal="center" vertical="center" shrinkToFit="1"/>
    </xf>
    <xf numFmtId="0" fontId="68" fillId="29" borderId="43" xfId="0" applyFont="1" applyFill="1" applyBorder="1" applyAlignment="1">
      <alignment horizontal="center" vertical="center" shrinkToFit="1"/>
    </xf>
    <xf numFmtId="0" fontId="68" fillId="29" borderId="57" xfId="0" applyFont="1" applyFill="1" applyBorder="1" applyAlignment="1">
      <alignment horizontal="center" vertical="center" shrinkToFit="1"/>
    </xf>
    <xf numFmtId="0" fontId="68" fillId="29" borderId="44" xfId="0" applyFont="1" applyFill="1" applyBorder="1" applyAlignment="1">
      <alignment horizontal="center" vertical="center" shrinkToFit="1"/>
    </xf>
    <xf numFmtId="0" fontId="69" fillId="11" borderId="62" xfId="0" applyFont="1" applyFill="1" applyBorder="1" applyAlignment="1">
      <alignment horizontal="center" vertical="center" shrinkToFit="1"/>
    </xf>
    <xf numFmtId="0" fontId="69" fillId="11" borderId="63" xfId="0" applyFont="1" applyFill="1" applyBorder="1" applyAlignment="1">
      <alignment horizontal="center" vertical="center" shrinkToFit="1"/>
    </xf>
    <xf numFmtId="0" fontId="69" fillId="11" borderId="64" xfId="0" applyFont="1" applyFill="1" applyBorder="1" applyAlignment="1">
      <alignment horizontal="center" vertical="center" shrinkToFit="1"/>
    </xf>
    <xf numFmtId="0" fontId="69" fillId="11" borderId="60" xfId="0" applyFont="1" applyFill="1" applyBorder="1" applyAlignment="1">
      <alignment horizontal="center" vertical="center" shrinkToFit="1"/>
    </xf>
    <xf numFmtId="0" fontId="69" fillId="11" borderId="0" xfId="0" applyFont="1" applyFill="1" applyAlignment="1">
      <alignment horizontal="center" vertical="center" shrinkToFit="1"/>
    </xf>
    <xf numFmtId="0" fontId="69" fillId="11" borderId="61" xfId="0" applyFont="1" applyFill="1" applyBorder="1" applyAlignment="1">
      <alignment horizontal="center" vertical="center" shrinkToFit="1"/>
    </xf>
    <xf numFmtId="0" fontId="69" fillId="11" borderId="43" xfId="0" applyFont="1" applyFill="1" applyBorder="1" applyAlignment="1">
      <alignment horizontal="center" vertical="center" shrinkToFit="1"/>
    </xf>
    <xf numFmtId="0" fontId="69" fillId="11" borderId="57" xfId="0" applyFont="1" applyFill="1" applyBorder="1" applyAlignment="1">
      <alignment horizontal="center" vertical="center" shrinkToFit="1"/>
    </xf>
    <xf numFmtId="0" fontId="69" fillId="11" borderId="44" xfId="0" applyFont="1" applyFill="1" applyBorder="1" applyAlignment="1">
      <alignment horizontal="center" vertical="center" shrinkToFit="1"/>
    </xf>
    <xf numFmtId="0" fontId="69" fillId="20" borderId="62" xfId="0" applyFont="1" applyFill="1" applyBorder="1" applyAlignment="1">
      <alignment horizontal="center" vertical="center" shrinkToFit="1"/>
    </xf>
    <xf numFmtId="0" fontId="69" fillId="20" borderId="63" xfId="0" applyFont="1" applyFill="1" applyBorder="1" applyAlignment="1">
      <alignment horizontal="center" vertical="center" shrinkToFit="1"/>
    </xf>
    <xf numFmtId="0" fontId="69" fillId="20" borderId="64" xfId="0" applyFont="1" applyFill="1" applyBorder="1" applyAlignment="1">
      <alignment horizontal="center" vertical="center" shrinkToFit="1"/>
    </xf>
    <xf numFmtId="0" fontId="69" fillId="20" borderId="60" xfId="0" applyFont="1" applyFill="1" applyBorder="1" applyAlignment="1">
      <alignment horizontal="center" vertical="center" shrinkToFit="1"/>
    </xf>
    <xf numFmtId="0" fontId="69" fillId="20" borderId="0" xfId="0" applyFont="1" applyFill="1" applyAlignment="1">
      <alignment horizontal="center" vertical="center" shrinkToFit="1"/>
    </xf>
    <xf numFmtId="0" fontId="69" fillId="20" borderId="61" xfId="0" applyFont="1" applyFill="1" applyBorder="1" applyAlignment="1">
      <alignment horizontal="center" vertical="center" shrinkToFit="1"/>
    </xf>
    <xf numFmtId="0" fontId="69" fillId="20" borderId="43" xfId="0" applyFont="1" applyFill="1" applyBorder="1" applyAlignment="1">
      <alignment horizontal="center" vertical="center" shrinkToFit="1"/>
    </xf>
    <xf numFmtId="0" fontId="69" fillId="20" borderId="57" xfId="0" applyFont="1" applyFill="1" applyBorder="1" applyAlignment="1">
      <alignment horizontal="center" vertical="center" shrinkToFit="1"/>
    </xf>
    <xf numFmtId="0" fontId="69" fillId="20" borderId="44" xfId="0" applyFont="1" applyFill="1" applyBorder="1" applyAlignment="1">
      <alignment horizontal="center" vertical="center" shrinkToFit="1"/>
    </xf>
    <xf numFmtId="0" fontId="69" fillId="6" borderId="62" xfId="0" applyFont="1" applyFill="1" applyBorder="1" applyAlignment="1">
      <alignment horizontal="center" vertical="center" shrinkToFit="1"/>
    </xf>
    <xf numFmtId="0" fontId="69" fillId="6" borderId="63" xfId="0" applyFont="1" applyFill="1" applyBorder="1" applyAlignment="1">
      <alignment horizontal="center" vertical="center" shrinkToFit="1"/>
    </xf>
    <xf numFmtId="0" fontId="69" fillId="6" borderId="64" xfId="0" applyFont="1" applyFill="1" applyBorder="1" applyAlignment="1">
      <alignment horizontal="center" vertical="center" shrinkToFit="1"/>
    </xf>
    <xf numFmtId="0" fontId="69" fillId="6" borderId="60" xfId="0" applyFont="1" applyFill="1" applyBorder="1" applyAlignment="1">
      <alignment horizontal="center" vertical="center" shrinkToFit="1"/>
    </xf>
    <xf numFmtId="0" fontId="69" fillId="6" borderId="0" xfId="0" applyFont="1" applyFill="1" applyAlignment="1">
      <alignment horizontal="center" vertical="center" shrinkToFit="1"/>
    </xf>
    <xf numFmtId="0" fontId="69" fillId="6" borderId="61" xfId="0" applyFont="1" applyFill="1" applyBorder="1" applyAlignment="1">
      <alignment horizontal="center" vertical="center" shrinkToFit="1"/>
    </xf>
    <xf numFmtId="0" fontId="69" fillId="6" borderId="43" xfId="0" applyFont="1" applyFill="1" applyBorder="1" applyAlignment="1">
      <alignment horizontal="center" vertical="center" shrinkToFit="1"/>
    </xf>
    <xf numFmtId="0" fontId="69" fillId="6" borderId="57" xfId="0" applyFont="1" applyFill="1" applyBorder="1" applyAlignment="1">
      <alignment horizontal="center" vertical="center" shrinkToFit="1"/>
    </xf>
    <xf numFmtId="0" fontId="69" fillId="6" borderId="44" xfId="0" applyFont="1" applyFill="1" applyBorder="1" applyAlignment="1">
      <alignment horizontal="center" vertical="center" shrinkToFit="1"/>
    </xf>
    <xf numFmtId="0" fontId="90" fillId="20" borderId="62" xfId="0" applyFont="1" applyFill="1" applyBorder="1" applyAlignment="1">
      <alignment horizontal="center" vertical="center" wrapText="1"/>
    </xf>
    <xf numFmtId="0" fontId="90" fillId="20" borderId="63" xfId="0" applyFont="1" applyFill="1" applyBorder="1" applyAlignment="1">
      <alignment horizontal="center" vertical="center"/>
    </xf>
    <xf numFmtId="0" fontId="90" fillId="20" borderId="64" xfId="0" applyFont="1" applyFill="1" applyBorder="1" applyAlignment="1">
      <alignment horizontal="center" vertical="center"/>
    </xf>
    <xf numFmtId="0" fontId="90" fillId="20" borderId="60" xfId="0" applyFont="1" applyFill="1" applyBorder="1" applyAlignment="1">
      <alignment horizontal="center" vertical="center"/>
    </xf>
    <xf numFmtId="0" fontId="90" fillId="20" borderId="0" xfId="0" applyFont="1" applyFill="1" applyAlignment="1">
      <alignment horizontal="center" vertical="center"/>
    </xf>
    <xf numFmtId="0" fontId="90" fillId="20" borderId="61" xfId="0" applyFont="1" applyFill="1" applyBorder="1" applyAlignment="1">
      <alignment horizontal="center" vertical="center"/>
    </xf>
    <xf numFmtId="0" fontId="90" fillId="20" borderId="43" xfId="0" applyFont="1" applyFill="1" applyBorder="1" applyAlignment="1">
      <alignment horizontal="center" vertical="center"/>
    </xf>
    <xf numFmtId="0" fontId="90" fillId="20" borderId="57" xfId="0" applyFont="1" applyFill="1" applyBorder="1" applyAlignment="1">
      <alignment horizontal="center" vertical="center"/>
    </xf>
    <xf numFmtId="0" fontId="90" fillId="20" borderId="44" xfId="0" applyFont="1" applyFill="1" applyBorder="1" applyAlignment="1">
      <alignment horizontal="center" vertical="center"/>
    </xf>
    <xf numFmtId="0" fontId="97" fillId="15" borderId="62" xfId="0" applyFont="1" applyFill="1" applyBorder="1" applyAlignment="1">
      <alignment horizontal="center" vertical="center" wrapText="1"/>
    </xf>
    <xf numFmtId="0" fontId="97" fillId="15" borderId="63" xfId="0" applyFont="1" applyFill="1" applyBorder="1" applyAlignment="1">
      <alignment horizontal="center" vertical="center"/>
    </xf>
    <xf numFmtId="0" fontId="97" fillId="15" borderId="64" xfId="0" applyFont="1" applyFill="1" applyBorder="1" applyAlignment="1">
      <alignment horizontal="center" vertical="center"/>
    </xf>
    <xf numFmtId="0" fontId="97" fillId="15" borderId="60" xfId="0" applyFont="1" applyFill="1" applyBorder="1" applyAlignment="1">
      <alignment horizontal="center" vertical="center"/>
    </xf>
    <xf numFmtId="0" fontId="97" fillId="15" borderId="0" xfId="0" applyFont="1" applyFill="1" applyAlignment="1">
      <alignment horizontal="center" vertical="center"/>
    </xf>
    <xf numFmtId="0" fontId="97" fillId="15" borderId="61" xfId="0" applyFont="1" applyFill="1" applyBorder="1" applyAlignment="1">
      <alignment horizontal="center" vertical="center"/>
    </xf>
    <xf numFmtId="0" fontId="97" fillId="15" borderId="43" xfId="0" applyFont="1" applyFill="1" applyBorder="1" applyAlignment="1">
      <alignment horizontal="center" vertical="center"/>
    </xf>
    <xf numFmtId="0" fontId="97" fillId="15" borderId="57" xfId="0" applyFont="1" applyFill="1" applyBorder="1" applyAlignment="1">
      <alignment horizontal="center" vertical="center"/>
    </xf>
    <xf numFmtId="0" fontId="97" fillId="15" borderId="44" xfId="0" applyFont="1" applyFill="1" applyBorder="1" applyAlignment="1">
      <alignment horizontal="center" vertical="center"/>
    </xf>
    <xf numFmtId="0" fontId="97" fillId="29" borderId="62" xfId="0" applyFont="1" applyFill="1" applyBorder="1" applyAlignment="1">
      <alignment horizontal="center" vertical="center" wrapText="1"/>
    </xf>
    <xf numFmtId="0" fontId="97" fillId="29" borderId="63" xfId="0" applyFont="1" applyFill="1" applyBorder="1" applyAlignment="1">
      <alignment horizontal="center" vertical="center"/>
    </xf>
    <xf numFmtId="0" fontId="97" fillId="29" borderId="64" xfId="0" applyFont="1" applyFill="1" applyBorder="1" applyAlignment="1">
      <alignment horizontal="center" vertical="center"/>
    </xf>
    <xf numFmtId="0" fontId="97" fillId="29" borderId="60" xfId="0" applyFont="1" applyFill="1" applyBorder="1" applyAlignment="1">
      <alignment horizontal="center" vertical="center"/>
    </xf>
    <xf numFmtId="0" fontId="97" fillId="29" borderId="0" xfId="0" applyFont="1" applyFill="1" applyAlignment="1">
      <alignment horizontal="center" vertical="center"/>
    </xf>
    <xf numFmtId="0" fontId="97" fillId="29" borderId="61" xfId="0" applyFont="1" applyFill="1" applyBorder="1" applyAlignment="1">
      <alignment horizontal="center" vertical="center"/>
    </xf>
    <xf numFmtId="0" fontId="97" fillId="29" borderId="43" xfId="0" applyFont="1" applyFill="1" applyBorder="1" applyAlignment="1">
      <alignment horizontal="center" vertical="center"/>
    </xf>
    <xf numFmtId="0" fontId="97" fillId="29" borderId="57" xfId="0" applyFont="1" applyFill="1" applyBorder="1" applyAlignment="1">
      <alignment horizontal="center" vertical="center"/>
    </xf>
    <xf numFmtId="0" fontId="97" fillId="29" borderId="44" xfId="0" applyFont="1" applyFill="1" applyBorder="1" applyAlignment="1">
      <alignment horizontal="center" vertical="center"/>
    </xf>
    <xf numFmtId="0" fontId="97" fillId="6" borderId="62" xfId="0" applyFont="1" applyFill="1" applyBorder="1" applyAlignment="1">
      <alignment horizontal="center" vertical="center" wrapText="1"/>
    </xf>
    <xf numFmtId="0" fontId="97" fillId="6" borderId="63" xfId="0" applyFont="1" applyFill="1" applyBorder="1" applyAlignment="1">
      <alignment horizontal="center" vertical="center"/>
    </xf>
    <xf numFmtId="0" fontId="97" fillId="6" borderId="64" xfId="0" applyFont="1" applyFill="1" applyBorder="1" applyAlignment="1">
      <alignment horizontal="center" vertical="center"/>
    </xf>
    <xf numFmtId="0" fontId="97" fillId="6" borderId="60" xfId="0" applyFont="1" applyFill="1" applyBorder="1" applyAlignment="1">
      <alignment horizontal="center" vertical="center"/>
    </xf>
    <xf numFmtId="0" fontId="97" fillId="6" borderId="0" xfId="0" applyFont="1" applyFill="1" applyAlignment="1">
      <alignment horizontal="center" vertical="center"/>
    </xf>
    <xf numFmtId="0" fontId="97" fillId="6" borderId="61" xfId="0" applyFont="1" applyFill="1" applyBorder="1" applyAlignment="1">
      <alignment horizontal="center" vertical="center"/>
    </xf>
    <xf numFmtId="0" fontId="97" fillId="6" borderId="43" xfId="0" applyFont="1" applyFill="1" applyBorder="1" applyAlignment="1">
      <alignment horizontal="center" vertical="center"/>
    </xf>
    <xf numFmtId="0" fontId="97" fillId="6" borderId="57" xfId="0" applyFont="1" applyFill="1" applyBorder="1" applyAlignment="1">
      <alignment horizontal="center" vertical="center"/>
    </xf>
    <xf numFmtId="0" fontId="97" fillId="6" borderId="44" xfId="0" applyFont="1" applyFill="1" applyBorder="1" applyAlignment="1">
      <alignment horizontal="center" vertical="center"/>
    </xf>
    <xf numFmtId="0" fontId="93" fillId="43" borderId="62" xfId="0" applyFont="1" applyFill="1" applyBorder="1" applyAlignment="1">
      <alignment horizontal="center" vertical="center" wrapText="1"/>
    </xf>
    <xf numFmtId="0" fontId="93" fillId="43" borderId="63" xfId="0" applyFont="1" applyFill="1" applyBorder="1" applyAlignment="1">
      <alignment horizontal="center" vertical="center"/>
    </xf>
    <xf numFmtId="0" fontId="93" fillId="43" borderId="64" xfId="0" applyFont="1" applyFill="1" applyBorder="1" applyAlignment="1">
      <alignment horizontal="center" vertical="center"/>
    </xf>
    <xf numFmtId="0" fontId="93" fillId="43" borderId="60" xfId="0" applyFont="1" applyFill="1" applyBorder="1" applyAlignment="1">
      <alignment horizontal="center" vertical="center"/>
    </xf>
    <xf numFmtId="0" fontId="93" fillId="43" borderId="0" xfId="0" applyFont="1" applyFill="1" applyAlignment="1">
      <alignment horizontal="center" vertical="center"/>
    </xf>
    <xf numFmtId="0" fontId="93" fillId="43" borderId="61" xfId="0" applyFont="1" applyFill="1" applyBorder="1" applyAlignment="1">
      <alignment horizontal="center" vertical="center"/>
    </xf>
    <xf numFmtId="0" fontId="93" fillId="43" borderId="43" xfId="0" applyFont="1" applyFill="1" applyBorder="1" applyAlignment="1">
      <alignment horizontal="center" vertical="center"/>
    </xf>
    <xf numFmtId="0" fontId="93" fillId="43" borderId="57" xfId="0" applyFont="1" applyFill="1" applyBorder="1" applyAlignment="1">
      <alignment horizontal="center" vertical="center"/>
    </xf>
    <xf numFmtId="0" fontId="93" fillId="43" borderId="44" xfId="0" applyFont="1" applyFill="1" applyBorder="1" applyAlignment="1">
      <alignment horizontal="center" vertical="center"/>
    </xf>
    <xf numFmtId="0" fontId="32" fillId="0" borderId="7" xfId="13" applyFont="1" applyBorder="1" applyAlignment="1">
      <alignment horizontal="center" vertical="center"/>
    </xf>
    <xf numFmtId="0" fontId="32" fillId="0" borderId="8" xfId="13" applyFont="1" applyBorder="1" applyAlignment="1">
      <alignment horizontal="center" vertical="center"/>
    </xf>
    <xf numFmtId="0" fontId="20" fillId="42" borderId="7" xfId="0" applyFont="1" applyFill="1" applyBorder="1" applyAlignment="1">
      <alignment horizontal="center" vertical="center"/>
    </xf>
    <xf numFmtId="0" fontId="20" fillId="42" borderId="58" xfId="0" applyFont="1" applyFill="1" applyBorder="1" applyAlignment="1">
      <alignment horizontal="center" vertical="center"/>
    </xf>
    <xf numFmtId="0" fontId="20" fillId="42" borderId="8" xfId="0" applyFont="1" applyFill="1" applyBorder="1" applyAlignment="1">
      <alignment horizontal="center" vertical="center"/>
    </xf>
    <xf numFmtId="0" fontId="90" fillId="29" borderId="62" xfId="0" applyFont="1" applyFill="1" applyBorder="1" applyAlignment="1">
      <alignment horizontal="center" vertical="center" wrapText="1"/>
    </xf>
    <xf numFmtId="0" fontId="90" fillId="29" borderId="63" xfId="0" applyFont="1" applyFill="1" applyBorder="1" applyAlignment="1">
      <alignment horizontal="center" vertical="center"/>
    </xf>
    <xf numFmtId="0" fontId="90" fillId="29" borderId="64" xfId="0" applyFont="1" applyFill="1" applyBorder="1" applyAlignment="1">
      <alignment horizontal="center" vertical="center"/>
    </xf>
    <xf numFmtId="0" fontId="90" fillId="29" borderId="60" xfId="0" applyFont="1" applyFill="1" applyBorder="1" applyAlignment="1">
      <alignment horizontal="center" vertical="center"/>
    </xf>
    <xf numFmtId="0" fontId="90" fillId="29" borderId="0" xfId="0" applyFont="1" applyFill="1" applyAlignment="1">
      <alignment horizontal="center" vertical="center"/>
    </xf>
    <xf numFmtId="0" fontId="90" fillId="29" borderId="61" xfId="0" applyFont="1" applyFill="1" applyBorder="1" applyAlignment="1">
      <alignment horizontal="center" vertical="center"/>
    </xf>
    <xf numFmtId="0" fontId="90" fillId="29" borderId="43" xfId="0" applyFont="1" applyFill="1" applyBorder="1" applyAlignment="1">
      <alignment horizontal="center" vertical="center"/>
    </xf>
    <xf numFmtId="0" fontId="90" fillId="29" borderId="57" xfId="0" applyFont="1" applyFill="1" applyBorder="1" applyAlignment="1">
      <alignment horizontal="center" vertical="center"/>
    </xf>
    <xf numFmtId="0" fontId="90" fillId="29" borderId="44" xfId="0" applyFont="1" applyFill="1" applyBorder="1" applyAlignment="1">
      <alignment horizontal="center" vertical="center"/>
    </xf>
    <xf numFmtId="0" fontId="20" fillId="6" borderId="4" xfId="0" applyFont="1" applyFill="1" applyBorder="1" applyAlignment="1">
      <alignment horizontal="center" vertical="center" shrinkToFit="1"/>
    </xf>
    <xf numFmtId="0" fontId="20" fillId="6" borderId="6" xfId="0" applyFont="1" applyFill="1" applyBorder="1" applyAlignment="1">
      <alignment horizontal="center" vertical="center" shrinkToFit="1"/>
    </xf>
    <xf numFmtId="0" fontId="20" fillId="6" borderId="5" xfId="0" applyFont="1" applyFill="1" applyBorder="1" applyAlignment="1">
      <alignment horizontal="center" vertical="center" shrinkToFit="1"/>
    </xf>
    <xf numFmtId="0" fontId="23" fillId="6" borderId="4" xfId="0" applyFont="1" applyFill="1" applyBorder="1" applyAlignment="1">
      <alignment horizontal="center" vertical="center"/>
    </xf>
    <xf numFmtId="0" fontId="23" fillId="6" borderId="6" xfId="0" applyFont="1" applyFill="1" applyBorder="1" applyAlignment="1">
      <alignment horizontal="center" vertical="center"/>
    </xf>
    <xf numFmtId="0" fontId="23" fillId="6" borderId="5" xfId="0" applyFont="1" applyFill="1" applyBorder="1" applyAlignment="1">
      <alignment horizontal="center" vertical="center"/>
    </xf>
    <xf numFmtId="0" fontId="68" fillId="43" borderId="62" xfId="0" applyFont="1" applyFill="1" applyBorder="1" applyAlignment="1">
      <alignment horizontal="center" vertical="center"/>
    </xf>
    <xf numFmtId="0" fontId="68" fillId="43" borderId="63" xfId="0" applyFont="1" applyFill="1" applyBorder="1" applyAlignment="1">
      <alignment horizontal="center" vertical="center"/>
    </xf>
    <xf numFmtId="0" fontId="68" fillId="43" borderId="64" xfId="0" applyFont="1" applyFill="1" applyBorder="1" applyAlignment="1">
      <alignment horizontal="center" vertical="center"/>
    </xf>
    <xf numFmtId="0" fontId="68" fillId="43" borderId="60" xfId="0" applyFont="1" applyFill="1" applyBorder="1" applyAlignment="1">
      <alignment horizontal="center" vertical="center"/>
    </xf>
    <xf numFmtId="0" fontId="68" fillId="43" borderId="0" xfId="0" applyFont="1" applyFill="1" applyAlignment="1">
      <alignment horizontal="center" vertical="center"/>
    </xf>
    <xf numFmtId="0" fontId="68" fillId="43" borderId="61" xfId="0" applyFont="1" applyFill="1" applyBorder="1" applyAlignment="1">
      <alignment horizontal="center" vertical="center"/>
    </xf>
    <xf numFmtId="0" fontId="68" fillId="43" borderId="43" xfId="0" applyFont="1" applyFill="1" applyBorder="1" applyAlignment="1">
      <alignment horizontal="center" vertical="center"/>
    </xf>
    <xf numFmtId="0" fontId="68" fillId="43" borderId="57" xfId="0" applyFont="1" applyFill="1" applyBorder="1" applyAlignment="1">
      <alignment horizontal="center" vertical="center"/>
    </xf>
    <xf numFmtId="0" fontId="68" fillId="43" borderId="44" xfId="0" applyFont="1" applyFill="1" applyBorder="1" applyAlignment="1">
      <alignment horizontal="center" vertical="center"/>
    </xf>
    <xf numFmtId="0" fontId="104" fillId="20" borderId="7" xfId="0" applyFont="1" applyFill="1" applyBorder="1" applyAlignment="1">
      <alignment horizontal="center" vertical="center"/>
    </xf>
    <xf numFmtId="0" fontId="104" fillId="20" borderId="58" xfId="0" applyFont="1" applyFill="1" applyBorder="1" applyAlignment="1">
      <alignment horizontal="center" vertical="center"/>
    </xf>
    <xf numFmtId="0" fontId="104" fillId="20" borderId="8" xfId="0" applyFont="1" applyFill="1" applyBorder="1" applyAlignment="1">
      <alignment horizontal="center" vertical="center"/>
    </xf>
    <xf numFmtId="0" fontId="64" fillId="6" borderId="62" xfId="0" applyFont="1" applyFill="1" applyBorder="1" applyAlignment="1">
      <alignment horizontal="center" vertical="center"/>
    </xf>
    <xf numFmtId="0" fontId="64" fillId="6" borderId="63" xfId="0" applyFont="1" applyFill="1" applyBorder="1" applyAlignment="1">
      <alignment horizontal="center" vertical="center"/>
    </xf>
    <xf numFmtId="0" fontId="64" fillId="6" borderId="64" xfId="0" applyFont="1" applyFill="1" applyBorder="1" applyAlignment="1">
      <alignment horizontal="center" vertical="center"/>
    </xf>
    <xf numFmtId="0" fontId="64" fillId="6" borderId="60" xfId="0" applyFont="1" applyFill="1" applyBorder="1" applyAlignment="1">
      <alignment horizontal="center" vertical="center"/>
    </xf>
    <xf numFmtId="0" fontId="64" fillId="6" borderId="0" xfId="0" applyFont="1" applyFill="1" applyAlignment="1">
      <alignment horizontal="center" vertical="center"/>
    </xf>
    <xf numFmtId="0" fontId="64" fillId="6" borderId="61" xfId="0" applyFont="1" applyFill="1" applyBorder="1" applyAlignment="1">
      <alignment horizontal="center" vertical="center"/>
    </xf>
    <xf numFmtId="0" fontId="64" fillId="6" borderId="43" xfId="0" applyFont="1" applyFill="1" applyBorder="1" applyAlignment="1">
      <alignment horizontal="center" vertical="center"/>
    </xf>
    <xf numFmtId="0" fontId="64" fillId="6" borderId="57" xfId="0" applyFont="1" applyFill="1" applyBorder="1" applyAlignment="1">
      <alignment horizontal="center" vertical="center"/>
    </xf>
    <xf numFmtId="0" fontId="64" fillId="6" borderId="44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vertical="center"/>
    </xf>
    <xf numFmtId="0" fontId="20" fillId="8" borderId="6" xfId="0" applyFont="1" applyFill="1" applyBorder="1" applyAlignment="1">
      <alignment horizontal="center" vertical="center"/>
    </xf>
    <xf numFmtId="0" fontId="20" fillId="6" borderId="4" xfId="0" applyFont="1" applyFill="1" applyBorder="1" applyAlignment="1">
      <alignment horizontal="center" vertical="center"/>
    </xf>
    <xf numFmtId="0" fontId="20" fillId="6" borderId="6" xfId="0" applyFont="1" applyFill="1" applyBorder="1" applyAlignment="1">
      <alignment horizontal="center" vertical="center"/>
    </xf>
    <xf numFmtId="0" fontId="20" fillId="6" borderId="5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0" fontId="20" fillId="20" borderId="39" xfId="0" applyFont="1" applyFill="1" applyBorder="1" applyAlignment="1">
      <alignment horizontal="center" vertical="center"/>
    </xf>
    <xf numFmtId="0" fontId="20" fillId="20" borderId="77" xfId="0" applyFont="1" applyFill="1" applyBorder="1" applyAlignment="1">
      <alignment horizontal="center" vertical="center"/>
    </xf>
    <xf numFmtId="0" fontId="20" fillId="20" borderId="25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58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20" fillId="13" borderId="7" xfId="0" applyFont="1" applyFill="1" applyBorder="1" applyAlignment="1">
      <alignment horizontal="center" vertical="center"/>
    </xf>
    <xf numFmtId="0" fontId="20" fillId="13" borderId="58" xfId="0" applyFont="1" applyFill="1" applyBorder="1" applyAlignment="1">
      <alignment horizontal="center" vertical="center"/>
    </xf>
    <xf numFmtId="0" fontId="20" fillId="13" borderId="8" xfId="0" applyFont="1" applyFill="1" applyBorder="1" applyAlignment="1">
      <alignment horizontal="center" vertical="center"/>
    </xf>
    <xf numFmtId="0" fontId="20" fillId="13" borderId="1" xfId="0" applyFont="1" applyFill="1" applyBorder="1" applyAlignment="1">
      <alignment horizontal="center" vertical="center"/>
    </xf>
    <xf numFmtId="0" fontId="20" fillId="13" borderId="6" xfId="0" applyFont="1" applyFill="1" applyBorder="1" applyAlignment="1">
      <alignment horizontal="center" vertical="center"/>
    </xf>
    <xf numFmtId="0" fontId="20" fillId="13" borderId="4" xfId="0" applyFont="1" applyFill="1" applyBorder="1" applyAlignment="1">
      <alignment horizontal="center" vertical="center"/>
    </xf>
    <xf numFmtId="0" fontId="20" fillId="10" borderId="7" xfId="0" applyFont="1" applyFill="1" applyBorder="1" applyAlignment="1">
      <alignment horizontal="center" vertical="center"/>
    </xf>
    <xf numFmtId="0" fontId="20" fillId="10" borderId="58" xfId="0" applyFont="1" applyFill="1" applyBorder="1" applyAlignment="1">
      <alignment horizontal="center" vertical="center"/>
    </xf>
    <xf numFmtId="0" fontId="20" fillId="10" borderId="8" xfId="0" applyFont="1" applyFill="1" applyBorder="1" applyAlignment="1">
      <alignment horizontal="center" vertical="center"/>
    </xf>
    <xf numFmtId="0" fontId="64" fillId="43" borderId="62" xfId="0" applyFont="1" applyFill="1" applyBorder="1" applyAlignment="1">
      <alignment horizontal="center" vertical="center"/>
    </xf>
    <xf numFmtId="0" fontId="64" fillId="43" borderId="63" xfId="0" applyFont="1" applyFill="1" applyBorder="1" applyAlignment="1">
      <alignment horizontal="center" vertical="center"/>
    </xf>
    <xf numFmtId="0" fontId="64" fillId="43" borderId="64" xfId="0" applyFont="1" applyFill="1" applyBorder="1" applyAlignment="1">
      <alignment horizontal="center" vertical="center"/>
    </xf>
    <xf numFmtId="0" fontId="64" fillId="43" borderId="60" xfId="0" applyFont="1" applyFill="1" applyBorder="1" applyAlignment="1">
      <alignment horizontal="center" vertical="center"/>
    </xf>
    <xf numFmtId="0" fontId="64" fillId="43" borderId="0" xfId="0" applyFont="1" applyFill="1" applyAlignment="1">
      <alignment horizontal="center" vertical="center"/>
    </xf>
    <xf numFmtId="0" fontId="64" fillId="43" borderId="61" xfId="0" applyFont="1" applyFill="1" applyBorder="1" applyAlignment="1">
      <alignment horizontal="center" vertical="center"/>
    </xf>
    <xf numFmtId="0" fontId="64" fillId="43" borderId="43" xfId="0" applyFont="1" applyFill="1" applyBorder="1" applyAlignment="1">
      <alignment horizontal="center" vertical="center"/>
    </xf>
    <xf numFmtId="0" fontId="64" fillId="43" borderId="57" xfId="0" applyFont="1" applyFill="1" applyBorder="1" applyAlignment="1">
      <alignment horizontal="center" vertical="center"/>
    </xf>
    <xf numFmtId="0" fontId="64" fillId="43" borderId="44" xfId="0" applyFont="1" applyFill="1" applyBorder="1" applyAlignment="1">
      <alignment horizontal="center" vertical="center"/>
    </xf>
    <xf numFmtId="0" fontId="93" fillId="10" borderId="62" xfId="0" applyFont="1" applyFill="1" applyBorder="1" applyAlignment="1">
      <alignment horizontal="center" vertical="center"/>
    </xf>
    <xf numFmtId="0" fontId="93" fillId="10" borderId="63" xfId="0" applyFont="1" applyFill="1" applyBorder="1" applyAlignment="1">
      <alignment horizontal="center" vertical="center"/>
    </xf>
    <xf numFmtId="0" fontId="93" fillId="10" borderId="64" xfId="0" applyFont="1" applyFill="1" applyBorder="1" applyAlignment="1">
      <alignment horizontal="center" vertical="center"/>
    </xf>
    <xf numFmtId="0" fontId="93" fillId="10" borderId="60" xfId="0" applyFont="1" applyFill="1" applyBorder="1" applyAlignment="1">
      <alignment horizontal="center" vertical="center"/>
    </xf>
    <xf numFmtId="0" fontId="93" fillId="10" borderId="0" xfId="0" applyFont="1" applyFill="1" applyAlignment="1">
      <alignment horizontal="center" vertical="center"/>
    </xf>
    <xf numFmtId="0" fontId="93" fillId="10" borderId="61" xfId="0" applyFont="1" applyFill="1" applyBorder="1" applyAlignment="1">
      <alignment horizontal="center" vertical="center"/>
    </xf>
    <xf numFmtId="0" fontId="93" fillId="10" borderId="43" xfId="0" applyFont="1" applyFill="1" applyBorder="1" applyAlignment="1">
      <alignment horizontal="center" vertical="center"/>
    </xf>
    <xf numFmtId="0" fontId="93" fillId="10" borderId="57" xfId="0" applyFont="1" applyFill="1" applyBorder="1" applyAlignment="1">
      <alignment horizontal="center" vertical="center"/>
    </xf>
    <xf numFmtId="0" fontId="93" fillId="10" borderId="44" xfId="0" applyFont="1" applyFill="1" applyBorder="1" applyAlignment="1">
      <alignment horizontal="center" vertical="center"/>
    </xf>
    <xf numFmtId="0" fontId="90" fillId="43" borderId="62" xfId="0" applyFont="1" applyFill="1" applyBorder="1" applyAlignment="1">
      <alignment horizontal="center" vertical="center"/>
    </xf>
    <xf numFmtId="0" fontId="90" fillId="43" borderId="63" xfId="0" applyFont="1" applyFill="1" applyBorder="1" applyAlignment="1">
      <alignment horizontal="center" vertical="center"/>
    </xf>
    <xf numFmtId="0" fontId="90" fillId="43" borderId="64" xfId="0" applyFont="1" applyFill="1" applyBorder="1" applyAlignment="1">
      <alignment horizontal="center" vertical="center"/>
    </xf>
    <xf numFmtId="0" fontId="90" fillId="43" borderId="60" xfId="0" applyFont="1" applyFill="1" applyBorder="1" applyAlignment="1">
      <alignment horizontal="center" vertical="center"/>
    </xf>
    <xf numFmtId="0" fontId="90" fillId="43" borderId="0" xfId="0" applyFont="1" applyFill="1" applyAlignment="1">
      <alignment horizontal="center" vertical="center"/>
    </xf>
    <xf numFmtId="0" fontId="90" fillId="43" borderId="61" xfId="0" applyFont="1" applyFill="1" applyBorder="1" applyAlignment="1">
      <alignment horizontal="center" vertical="center"/>
    </xf>
    <xf numFmtId="0" fontId="90" fillId="43" borderId="43" xfId="0" applyFont="1" applyFill="1" applyBorder="1" applyAlignment="1">
      <alignment horizontal="center" vertical="center"/>
    </xf>
    <xf numFmtId="0" fontId="90" fillId="43" borderId="57" xfId="0" applyFont="1" applyFill="1" applyBorder="1" applyAlignment="1">
      <alignment horizontal="center" vertical="center"/>
    </xf>
    <xf numFmtId="0" fontId="90" fillId="43" borderId="44" xfId="0" applyFont="1" applyFill="1" applyBorder="1" applyAlignment="1">
      <alignment horizontal="center" vertical="center"/>
    </xf>
    <xf numFmtId="0" fontId="101" fillId="6" borderId="4" xfId="0" applyFont="1" applyFill="1" applyBorder="1" applyAlignment="1">
      <alignment horizontal="center" vertical="center"/>
    </xf>
    <xf numFmtId="0" fontId="101" fillId="6" borderId="6" xfId="0" applyFont="1" applyFill="1" applyBorder="1" applyAlignment="1">
      <alignment horizontal="center" vertical="center"/>
    </xf>
    <xf numFmtId="0" fontId="102" fillId="6" borderId="4" xfId="0" applyFont="1" applyFill="1" applyBorder="1" applyAlignment="1">
      <alignment horizontal="center" vertical="center"/>
    </xf>
    <xf numFmtId="0" fontId="102" fillId="6" borderId="5" xfId="0" applyFont="1" applyFill="1" applyBorder="1" applyAlignment="1">
      <alignment horizontal="center" vertical="center"/>
    </xf>
    <xf numFmtId="0" fontId="102" fillId="6" borderId="6" xfId="0" applyFont="1" applyFill="1" applyBorder="1" applyAlignment="1">
      <alignment horizontal="center" vertical="center"/>
    </xf>
    <xf numFmtId="0" fontId="64" fillId="15" borderId="62" xfId="0" applyFont="1" applyFill="1" applyBorder="1" applyAlignment="1">
      <alignment horizontal="center" vertical="center"/>
    </xf>
    <xf numFmtId="0" fontId="20" fillId="38" borderId="4" xfId="0" applyFont="1" applyFill="1" applyBorder="1" applyAlignment="1">
      <alignment horizontal="center" vertical="center" wrapText="1"/>
    </xf>
    <xf numFmtId="0" fontId="20" fillId="38" borderId="6" xfId="0" applyFont="1" applyFill="1" applyBorder="1" applyAlignment="1">
      <alignment horizontal="center" vertical="center"/>
    </xf>
    <xf numFmtId="0" fontId="20" fillId="22" borderId="4" xfId="0" applyFont="1" applyFill="1" applyBorder="1" applyAlignment="1">
      <alignment horizontal="center" vertical="center" wrapText="1"/>
    </xf>
    <xf numFmtId="0" fontId="20" fillId="22" borderId="6" xfId="0" applyFont="1" applyFill="1" applyBorder="1" applyAlignment="1">
      <alignment horizontal="center" vertical="center" wrapText="1"/>
    </xf>
    <xf numFmtId="0" fontId="20" fillId="43" borderId="4" xfId="0" applyFont="1" applyFill="1" applyBorder="1" applyAlignment="1">
      <alignment horizontal="center" vertical="center"/>
    </xf>
    <xf numFmtId="0" fontId="20" fillId="43" borderId="6" xfId="0" applyFont="1" applyFill="1" applyBorder="1" applyAlignment="1">
      <alignment horizontal="center" vertical="center"/>
    </xf>
    <xf numFmtId="0" fontId="23" fillId="6" borderId="1" xfId="0" applyFont="1" applyFill="1" applyBorder="1" applyAlignment="1">
      <alignment horizontal="center" vertical="center"/>
    </xf>
    <xf numFmtId="0" fontId="88" fillId="6" borderId="1" xfId="0" applyFont="1" applyFill="1" applyBorder="1" applyAlignment="1">
      <alignment horizontal="center" vertical="center" shrinkToFit="1"/>
    </xf>
    <xf numFmtId="0" fontId="88" fillId="6" borderId="5" xfId="0" applyFont="1" applyFill="1" applyBorder="1" applyAlignment="1">
      <alignment horizontal="center" vertical="center" shrinkToFit="1"/>
    </xf>
    <xf numFmtId="0" fontId="88" fillId="6" borderId="6" xfId="0" applyFont="1" applyFill="1" applyBorder="1" applyAlignment="1">
      <alignment horizontal="center" vertical="center" shrinkToFit="1"/>
    </xf>
    <xf numFmtId="0" fontId="20" fillId="6" borderId="1" xfId="0" applyFont="1" applyFill="1" applyBorder="1" applyAlignment="1">
      <alignment horizontal="center" vertical="center"/>
    </xf>
    <xf numFmtId="14" fontId="20" fillId="6" borderId="4" xfId="0" applyNumberFormat="1" applyFont="1" applyFill="1" applyBorder="1" applyAlignment="1">
      <alignment horizontal="center" vertical="center"/>
    </xf>
    <xf numFmtId="14" fontId="20" fillId="6" borderId="6" xfId="0" applyNumberFormat="1" applyFont="1" applyFill="1" applyBorder="1" applyAlignment="1">
      <alignment horizontal="center" vertical="center"/>
    </xf>
    <xf numFmtId="0" fontId="20" fillId="43" borderId="7" xfId="0" applyFont="1" applyFill="1" applyBorder="1" applyAlignment="1">
      <alignment horizontal="right" vertical="center"/>
    </xf>
    <xf numFmtId="0" fontId="20" fillId="43" borderId="8" xfId="0" applyFont="1" applyFill="1" applyBorder="1" applyAlignment="1">
      <alignment horizontal="right" vertical="center"/>
    </xf>
    <xf numFmtId="0" fontId="20" fillId="38" borderId="5" xfId="0" applyFont="1" applyFill="1" applyBorder="1" applyAlignment="1">
      <alignment horizontal="center" vertical="center" wrapText="1"/>
    </xf>
    <xf numFmtId="0" fontId="20" fillId="50" borderId="7" xfId="0" applyFont="1" applyFill="1" applyBorder="1" applyAlignment="1">
      <alignment horizontal="center" vertical="center"/>
    </xf>
    <xf numFmtId="0" fontId="20" fillId="50" borderId="8" xfId="0" applyFont="1" applyFill="1" applyBorder="1" applyAlignment="1">
      <alignment horizontal="center" vertical="center"/>
    </xf>
    <xf numFmtId="0" fontId="20" fillId="50" borderId="41" xfId="0" applyFont="1" applyFill="1" applyBorder="1" applyAlignment="1">
      <alignment horizontal="center" vertical="center"/>
    </xf>
    <xf numFmtId="0" fontId="20" fillId="50" borderId="29" xfId="0" applyFont="1" applyFill="1" applyBorder="1" applyAlignment="1">
      <alignment horizontal="center" vertical="center"/>
    </xf>
    <xf numFmtId="0" fontId="20" fillId="43" borderId="1" xfId="0" applyFont="1" applyFill="1" applyBorder="1" applyAlignment="1">
      <alignment horizontal="center" vertical="center"/>
    </xf>
    <xf numFmtId="0" fontId="20" fillId="17" borderId="4" xfId="0" applyFont="1" applyFill="1" applyBorder="1" applyAlignment="1">
      <alignment horizontal="center" vertical="center"/>
    </xf>
    <xf numFmtId="0" fontId="20" fillId="17" borderId="6" xfId="0" applyFont="1" applyFill="1" applyBorder="1" applyAlignment="1">
      <alignment horizontal="center" vertical="center"/>
    </xf>
    <xf numFmtId="0" fontId="20" fillId="17" borderId="1" xfId="0" applyFont="1" applyFill="1" applyBorder="1" applyAlignment="1">
      <alignment horizontal="center" vertical="center"/>
    </xf>
    <xf numFmtId="180" fontId="20" fillId="10" borderId="4" xfId="0" applyNumberFormat="1" applyFont="1" applyFill="1" applyBorder="1" applyAlignment="1">
      <alignment horizontal="center" vertical="center"/>
    </xf>
    <xf numFmtId="180" fontId="20" fillId="10" borderId="6" xfId="0" applyNumberFormat="1" applyFont="1" applyFill="1" applyBorder="1" applyAlignment="1">
      <alignment horizontal="center" vertical="center"/>
    </xf>
    <xf numFmtId="0" fontId="110" fillId="8" borderId="3" xfId="19" applyFont="1" applyFill="1" applyBorder="1" applyAlignment="1">
      <alignment horizontal="center" vertical="center"/>
    </xf>
    <xf numFmtId="0" fontId="110" fillId="9" borderId="3" xfId="19" applyFont="1" applyFill="1" applyBorder="1" applyAlignment="1">
      <alignment horizontal="center" vertical="center"/>
    </xf>
    <xf numFmtId="0" fontId="110" fillId="12" borderId="3" xfId="19" applyFont="1" applyFill="1" applyBorder="1" applyAlignment="1">
      <alignment horizontal="center" vertical="center"/>
    </xf>
    <xf numFmtId="0" fontId="20" fillId="15" borderId="4" xfId="0" applyFont="1" applyFill="1" applyBorder="1" applyAlignment="1">
      <alignment horizontal="center" vertical="center"/>
    </xf>
    <xf numFmtId="0" fontId="20" fillId="15" borderId="5" xfId="0" applyFont="1" applyFill="1" applyBorder="1" applyAlignment="1">
      <alignment horizontal="center" vertical="center"/>
    </xf>
    <xf numFmtId="0" fontId="20" fillId="15" borderId="6" xfId="0" applyFont="1" applyFill="1" applyBorder="1" applyAlignment="1">
      <alignment horizontal="center" vertical="center"/>
    </xf>
    <xf numFmtId="0" fontId="20" fillId="46" borderId="1" xfId="0" applyFont="1" applyFill="1" applyBorder="1" applyAlignment="1">
      <alignment horizontal="center" vertical="center"/>
    </xf>
    <xf numFmtId="0" fontId="20" fillId="46" borderId="5" xfId="0" applyFont="1" applyFill="1" applyBorder="1" applyAlignment="1">
      <alignment horizontal="center" vertical="center"/>
    </xf>
    <xf numFmtId="0" fontId="20" fillId="46" borderId="6" xfId="0" applyFont="1" applyFill="1" applyBorder="1" applyAlignment="1">
      <alignment horizontal="center" vertical="center"/>
    </xf>
    <xf numFmtId="0" fontId="20" fillId="42" borderId="1" xfId="0" applyFont="1" applyFill="1" applyBorder="1" applyAlignment="1">
      <alignment horizontal="center" vertical="center"/>
    </xf>
    <xf numFmtId="0" fontId="20" fillId="42" borderId="5" xfId="0" applyFont="1" applyFill="1" applyBorder="1" applyAlignment="1">
      <alignment horizontal="center" vertical="center"/>
    </xf>
    <xf numFmtId="0" fontId="20" fillId="42" borderId="6" xfId="0" applyFont="1" applyFill="1" applyBorder="1" applyAlignment="1">
      <alignment horizontal="center" vertical="center"/>
    </xf>
    <xf numFmtId="0" fontId="20" fillId="10" borderId="1" xfId="0" applyFont="1" applyFill="1" applyBorder="1" applyAlignment="1">
      <alignment horizontal="center" vertical="center" shrinkToFit="1"/>
    </xf>
    <xf numFmtId="0" fontId="20" fillId="10" borderId="5" xfId="0" applyFont="1" applyFill="1" applyBorder="1" applyAlignment="1">
      <alignment horizontal="center" vertical="center" shrinkToFit="1"/>
    </xf>
    <xf numFmtId="0" fontId="20" fillId="10" borderId="6" xfId="0" applyFont="1" applyFill="1" applyBorder="1" applyAlignment="1">
      <alignment horizontal="center" vertical="center" shrinkToFit="1"/>
    </xf>
    <xf numFmtId="0" fontId="20" fillId="43" borderId="5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25" fillId="6" borderId="6" xfId="0" applyFont="1" applyFill="1" applyBorder="1" applyAlignment="1">
      <alignment horizontal="center" vertical="center"/>
    </xf>
    <xf numFmtId="0" fontId="20" fillId="29" borderId="1" xfId="0" applyFont="1" applyFill="1" applyBorder="1" applyAlignment="1">
      <alignment horizontal="center" vertical="center" wrapText="1"/>
    </xf>
    <xf numFmtId="0" fontId="20" fillId="29" borderId="5" xfId="0" applyFont="1" applyFill="1" applyBorder="1" applyAlignment="1">
      <alignment horizontal="center" vertical="center" wrapText="1"/>
    </xf>
    <xf numFmtId="0" fontId="20" fillId="29" borderId="6" xfId="0" applyFont="1" applyFill="1" applyBorder="1" applyAlignment="1">
      <alignment horizontal="center" vertical="center" wrapText="1"/>
    </xf>
    <xf numFmtId="0" fontId="23" fillId="6" borderId="1" xfId="0" quotePrefix="1" applyFont="1" applyFill="1" applyBorder="1" applyAlignment="1">
      <alignment horizontal="center" vertical="center" shrinkToFit="1"/>
    </xf>
    <xf numFmtId="0" fontId="23" fillId="6" borderId="5" xfId="0" quotePrefix="1" applyFont="1" applyFill="1" applyBorder="1" applyAlignment="1">
      <alignment horizontal="center" vertical="center" shrinkToFit="1"/>
    </xf>
    <xf numFmtId="0" fontId="23" fillId="6" borderId="6" xfId="0" quotePrefix="1" applyFont="1" applyFill="1" applyBorder="1" applyAlignment="1">
      <alignment horizontal="center" vertical="center" shrinkToFit="1"/>
    </xf>
    <xf numFmtId="0" fontId="22" fillId="6" borderId="4" xfId="0" applyFont="1" applyFill="1" applyBorder="1" applyAlignment="1">
      <alignment horizontal="center" vertical="center"/>
    </xf>
    <xf numFmtId="0" fontId="22" fillId="6" borderId="6" xfId="0" applyFont="1" applyFill="1" applyBorder="1" applyAlignment="1">
      <alignment horizontal="center" vertical="center"/>
    </xf>
    <xf numFmtId="0" fontId="20" fillId="6" borderId="1" xfId="0" applyFont="1" applyFill="1" applyBorder="1" applyAlignment="1">
      <alignment horizontal="center" vertical="center" wrapText="1" shrinkToFit="1"/>
    </xf>
    <xf numFmtId="0" fontId="20" fillId="11" borderId="1" xfId="0" applyFont="1" applyFill="1" applyBorder="1" applyAlignment="1">
      <alignment horizontal="center" vertical="center"/>
    </xf>
    <xf numFmtId="0" fontId="20" fillId="11" borderId="6" xfId="0" applyFont="1" applyFill="1" applyBorder="1" applyAlignment="1">
      <alignment horizontal="center" vertical="center"/>
    </xf>
    <xf numFmtId="0" fontId="20" fillId="11" borderId="5" xfId="0" applyFont="1" applyFill="1" applyBorder="1" applyAlignment="1">
      <alignment horizontal="center" vertical="center"/>
    </xf>
    <xf numFmtId="0" fontId="20" fillId="22" borderId="1" xfId="0" applyFont="1" applyFill="1" applyBorder="1" applyAlignment="1">
      <alignment horizontal="center" vertical="center"/>
    </xf>
    <xf numFmtId="0" fontId="20" fillId="22" borderId="5" xfId="0" applyFont="1" applyFill="1" applyBorder="1" applyAlignment="1">
      <alignment horizontal="center" vertical="center"/>
    </xf>
    <xf numFmtId="0" fontId="20" fillId="22" borderId="6" xfId="0" applyFont="1" applyFill="1" applyBorder="1" applyAlignment="1">
      <alignment horizontal="center" vertical="center"/>
    </xf>
    <xf numFmtId="0" fontId="20" fillId="46" borderId="41" xfId="0" applyFont="1" applyFill="1" applyBorder="1" applyAlignment="1">
      <alignment horizontal="center" vertical="center"/>
    </xf>
    <xf numFmtId="0" fontId="20" fillId="46" borderId="78" xfId="0" applyFont="1" applyFill="1" applyBorder="1" applyAlignment="1">
      <alignment horizontal="center" vertical="center"/>
    </xf>
    <xf numFmtId="0" fontId="20" fillId="46" borderId="29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 shrinkToFit="1"/>
    </xf>
    <xf numFmtId="0" fontId="20" fillId="15" borderId="5" xfId="0" applyFont="1" applyFill="1" applyBorder="1" applyAlignment="1">
      <alignment horizontal="center" vertical="center" shrinkToFit="1"/>
    </xf>
    <xf numFmtId="0" fontId="20" fillId="15" borderId="6" xfId="0" applyFont="1" applyFill="1" applyBorder="1" applyAlignment="1">
      <alignment horizontal="center" vertical="center" shrinkToFit="1"/>
    </xf>
    <xf numFmtId="0" fontId="20" fillId="6" borderId="1" xfId="0" quotePrefix="1" applyFont="1" applyFill="1" applyBorder="1" applyAlignment="1">
      <alignment horizontal="center" vertical="center" shrinkToFit="1"/>
    </xf>
    <xf numFmtId="0" fontId="20" fillId="6" borderId="5" xfId="0" quotePrefix="1" applyFont="1" applyFill="1" applyBorder="1" applyAlignment="1">
      <alignment horizontal="center" vertical="center" shrinkToFit="1"/>
    </xf>
    <xf numFmtId="0" fontId="20" fillId="6" borderId="6" xfId="0" quotePrefix="1" applyFont="1" applyFill="1" applyBorder="1" applyAlignment="1">
      <alignment horizontal="center" vertical="center" shrinkToFit="1"/>
    </xf>
    <xf numFmtId="177" fontId="20" fillId="6" borderId="4" xfId="0" applyNumberFormat="1" applyFont="1" applyFill="1" applyBorder="1" applyAlignment="1">
      <alignment horizontal="center" vertical="center" wrapText="1" shrinkToFit="1"/>
    </xf>
    <xf numFmtId="177" fontId="20" fillId="6" borderId="5" xfId="0" applyNumberFormat="1" applyFont="1" applyFill="1" applyBorder="1" applyAlignment="1">
      <alignment horizontal="center" vertical="center" shrinkToFit="1"/>
    </xf>
    <xf numFmtId="177" fontId="20" fillId="6" borderId="6" xfId="0" applyNumberFormat="1" applyFont="1" applyFill="1" applyBorder="1" applyAlignment="1">
      <alignment horizontal="center" vertical="center" shrinkToFit="1"/>
    </xf>
    <xf numFmtId="0" fontId="20" fillId="42" borderId="4" xfId="0" applyFont="1" applyFill="1" applyBorder="1" applyAlignment="1">
      <alignment horizontal="center" vertical="center"/>
    </xf>
    <xf numFmtId="0" fontId="20" fillId="6" borderId="4" xfId="0" applyFont="1" applyFill="1" applyBorder="1" applyAlignment="1">
      <alignment horizontal="center" vertical="center" wrapText="1" shrinkToFit="1"/>
    </xf>
    <xf numFmtId="0" fontId="23" fillId="6" borderId="4" xfId="0" applyFont="1" applyFill="1" applyBorder="1" applyAlignment="1">
      <alignment horizontal="center" vertical="center" shrinkToFit="1"/>
    </xf>
    <xf numFmtId="0" fontId="23" fillId="6" borderId="5" xfId="0" applyFont="1" applyFill="1" applyBorder="1" applyAlignment="1">
      <alignment horizontal="center" vertical="center" shrinkToFit="1"/>
    </xf>
    <xf numFmtId="0" fontId="23" fillId="6" borderId="6" xfId="0" applyFont="1" applyFill="1" applyBorder="1" applyAlignment="1">
      <alignment horizontal="center" vertical="center" shrinkToFit="1"/>
    </xf>
    <xf numFmtId="177" fontId="20" fillId="6" borderId="1" xfId="0" applyNumberFormat="1" applyFont="1" applyFill="1" applyBorder="1" applyAlignment="1">
      <alignment horizontal="center" vertical="center" wrapText="1" shrinkToFit="1"/>
    </xf>
    <xf numFmtId="177" fontId="20" fillId="6" borderId="5" xfId="0" applyNumberFormat="1" applyFont="1" applyFill="1" applyBorder="1" applyAlignment="1">
      <alignment horizontal="center" vertical="center" wrapText="1" shrinkToFit="1"/>
    </xf>
    <xf numFmtId="177" fontId="20" fillId="6" borderId="6" xfId="0" applyNumberFormat="1" applyFont="1" applyFill="1" applyBorder="1" applyAlignment="1">
      <alignment horizontal="center" vertical="center" wrapText="1" shrinkToFit="1"/>
    </xf>
    <xf numFmtId="177" fontId="20" fillId="6" borderId="4" xfId="0" applyNumberFormat="1" applyFont="1" applyFill="1" applyBorder="1" applyAlignment="1">
      <alignment horizontal="center" vertical="center" shrinkToFit="1"/>
    </xf>
    <xf numFmtId="177" fontId="23" fillId="6" borderId="4" xfId="0" applyNumberFormat="1" applyFont="1" applyFill="1" applyBorder="1" applyAlignment="1">
      <alignment horizontal="center" vertical="center" shrinkToFit="1"/>
    </xf>
    <xf numFmtId="177" fontId="23" fillId="6" borderId="5" xfId="0" applyNumberFormat="1" applyFont="1" applyFill="1" applyBorder="1" applyAlignment="1">
      <alignment horizontal="center" vertical="center" shrinkToFit="1"/>
    </xf>
    <xf numFmtId="177" fontId="23" fillId="6" borderId="6" xfId="0" applyNumberFormat="1" applyFont="1" applyFill="1" applyBorder="1" applyAlignment="1">
      <alignment horizontal="center" vertical="center" shrinkToFit="1"/>
    </xf>
    <xf numFmtId="0" fontId="20" fillId="43" borderId="1" xfId="0" quotePrefix="1" applyFont="1" applyFill="1" applyBorder="1" applyAlignment="1">
      <alignment horizontal="center" vertical="center"/>
    </xf>
    <xf numFmtId="0" fontId="20" fillId="43" borderId="5" xfId="0" quotePrefix="1" applyFont="1" applyFill="1" applyBorder="1" applyAlignment="1">
      <alignment horizontal="center" vertical="center"/>
    </xf>
    <xf numFmtId="0" fontId="20" fillId="43" borderId="6" xfId="0" quotePrefix="1" applyFont="1" applyFill="1" applyBorder="1" applyAlignment="1">
      <alignment horizontal="center" vertical="center"/>
    </xf>
    <xf numFmtId="0" fontId="20" fillId="11" borderId="1" xfId="11" applyFont="1" applyFill="1" applyBorder="1" applyAlignment="1">
      <alignment horizontal="center" vertical="center"/>
    </xf>
    <xf numFmtId="0" fontId="20" fillId="11" borderId="5" xfId="11" applyFont="1" applyFill="1" applyBorder="1" applyAlignment="1">
      <alignment horizontal="center" vertical="center"/>
    </xf>
    <xf numFmtId="0" fontId="20" fillId="11" borderId="6" xfId="11" applyFont="1" applyFill="1" applyBorder="1" applyAlignment="1">
      <alignment horizontal="center" vertical="center"/>
    </xf>
    <xf numFmtId="0" fontId="20" fillId="11" borderId="1" xfId="11" applyFont="1" applyFill="1" applyBorder="1" applyAlignment="1">
      <alignment horizontal="center" vertical="center" shrinkToFit="1"/>
    </xf>
    <xf numFmtId="0" fontId="20" fillId="11" borderId="6" xfId="11" applyFont="1" applyFill="1" applyBorder="1" applyAlignment="1">
      <alignment horizontal="center" vertical="center" shrinkToFit="1"/>
    </xf>
    <xf numFmtId="0" fontId="20" fillId="6" borderId="1" xfId="0" applyFont="1" applyFill="1" applyBorder="1" applyAlignment="1">
      <alignment horizontal="center" vertical="center" shrinkToFit="1"/>
    </xf>
    <xf numFmtId="0" fontId="23" fillId="15" borderId="1" xfId="0" applyFont="1" applyFill="1" applyBorder="1" applyAlignment="1">
      <alignment horizontal="center" vertical="center"/>
    </xf>
    <xf numFmtId="0" fontId="23" fillId="15" borderId="5" xfId="0" applyFont="1" applyFill="1" applyBorder="1" applyAlignment="1">
      <alignment horizontal="center" vertical="center"/>
    </xf>
    <xf numFmtId="0" fontId="23" fillId="15" borderId="6" xfId="0" applyFont="1" applyFill="1" applyBorder="1" applyAlignment="1">
      <alignment horizontal="center" vertical="center"/>
    </xf>
    <xf numFmtId="0" fontId="23" fillId="17" borderId="1" xfId="11" applyFont="1" applyFill="1" applyBorder="1" applyAlignment="1">
      <alignment horizontal="center" vertical="center" wrapText="1" shrinkToFit="1"/>
    </xf>
    <xf numFmtId="0" fontId="23" fillId="17" borderId="5" xfId="11" applyFont="1" applyFill="1" applyBorder="1" applyAlignment="1">
      <alignment horizontal="center" vertical="center" shrinkToFit="1"/>
    </xf>
    <xf numFmtId="0" fontId="23" fillId="17" borderId="6" xfId="11" applyFont="1" applyFill="1" applyBorder="1" applyAlignment="1">
      <alignment horizontal="center" vertical="center" shrinkToFit="1"/>
    </xf>
    <xf numFmtId="0" fontId="23" fillId="17" borderId="4" xfId="11" applyFont="1" applyFill="1" applyBorder="1" applyAlignment="1">
      <alignment horizontal="center" vertical="center" wrapText="1" shrinkToFit="1"/>
    </xf>
    <xf numFmtId="0" fontId="20" fillId="17" borderId="1" xfId="0" applyFont="1" applyFill="1" applyBorder="1" applyAlignment="1">
      <alignment horizontal="center" vertical="center" shrinkToFit="1"/>
    </xf>
    <xf numFmtId="0" fontId="20" fillId="17" borderId="5" xfId="0" applyFont="1" applyFill="1" applyBorder="1" applyAlignment="1">
      <alignment horizontal="center" vertical="center" shrinkToFit="1"/>
    </xf>
    <xf numFmtId="0" fontId="20" fillId="17" borderId="6" xfId="0" applyFont="1" applyFill="1" applyBorder="1" applyAlignment="1">
      <alignment horizontal="center" vertical="center" shrinkToFit="1"/>
    </xf>
    <xf numFmtId="0" fontId="20" fillId="17" borderId="5" xfId="0" applyFont="1" applyFill="1" applyBorder="1" applyAlignment="1">
      <alignment horizontal="center" vertical="center"/>
    </xf>
    <xf numFmtId="0" fontId="20" fillId="17" borderId="4" xfId="0" applyFont="1" applyFill="1" applyBorder="1" applyAlignment="1">
      <alignment horizontal="center" vertical="center" shrinkToFit="1"/>
    </xf>
    <xf numFmtId="0" fontId="20" fillId="17" borderId="1" xfId="0" applyFont="1" applyFill="1" applyBorder="1" applyAlignment="1">
      <alignment horizontal="center" vertical="center" wrapText="1"/>
    </xf>
    <xf numFmtId="0" fontId="45" fillId="17" borderId="39" xfId="0" applyFont="1" applyFill="1" applyBorder="1" applyAlignment="1">
      <alignment horizontal="center" vertical="center"/>
    </xf>
    <xf numFmtId="0" fontId="45" fillId="17" borderId="25" xfId="0" applyFont="1" applyFill="1" applyBorder="1" applyAlignment="1">
      <alignment horizontal="center" vertical="center"/>
    </xf>
    <xf numFmtId="0" fontId="20" fillId="17" borderId="3" xfId="0" applyFont="1" applyFill="1" applyBorder="1" applyAlignment="1">
      <alignment horizontal="center" vertical="center"/>
    </xf>
    <xf numFmtId="0" fontId="20" fillId="17" borderId="4" xfId="0" applyFont="1" applyFill="1" applyBorder="1" applyAlignment="1">
      <alignment horizontal="center" vertical="center" wrapText="1"/>
    </xf>
    <xf numFmtId="0" fontId="20" fillId="17" borderId="4" xfId="0" applyFont="1" applyFill="1" applyBorder="1" applyAlignment="1">
      <alignment horizontal="center" vertical="center" wrapText="1" shrinkToFit="1"/>
    </xf>
    <xf numFmtId="0" fontId="20" fillId="17" borderId="5" xfId="0" applyFont="1" applyFill="1" applyBorder="1" applyAlignment="1">
      <alignment horizontal="center" vertical="center" wrapText="1"/>
    </xf>
    <xf numFmtId="0" fontId="68" fillId="29" borderId="62" xfId="0" applyFont="1" applyFill="1" applyBorder="1" applyAlignment="1">
      <alignment horizontal="center" vertical="center"/>
    </xf>
    <xf numFmtId="0" fontId="68" fillId="29" borderId="63" xfId="0" applyFont="1" applyFill="1" applyBorder="1" applyAlignment="1">
      <alignment horizontal="center" vertical="center"/>
    </xf>
    <xf numFmtId="0" fontId="68" fillId="29" borderId="64" xfId="0" applyFont="1" applyFill="1" applyBorder="1" applyAlignment="1">
      <alignment horizontal="center" vertical="center"/>
    </xf>
    <xf numFmtId="0" fontId="68" fillId="29" borderId="60" xfId="0" applyFont="1" applyFill="1" applyBorder="1" applyAlignment="1">
      <alignment horizontal="center" vertical="center"/>
    </xf>
    <xf numFmtId="0" fontId="68" fillId="29" borderId="0" xfId="0" applyFont="1" applyFill="1" applyAlignment="1">
      <alignment horizontal="center" vertical="center"/>
    </xf>
    <xf numFmtId="0" fontId="68" fillId="29" borderId="61" xfId="0" applyFont="1" applyFill="1" applyBorder="1" applyAlignment="1">
      <alignment horizontal="center" vertical="center"/>
    </xf>
    <xf numFmtId="0" fontId="68" fillId="29" borderId="43" xfId="0" applyFont="1" applyFill="1" applyBorder="1" applyAlignment="1">
      <alignment horizontal="center" vertical="center"/>
    </xf>
    <xf numFmtId="0" fontId="68" fillId="29" borderId="57" xfId="0" applyFont="1" applyFill="1" applyBorder="1" applyAlignment="1">
      <alignment horizontal="center" vertical="center"/>
    </xf>
    <xf numFmtId="0" fontId="68" fillId="29" borderId="44" xfId="0" applyFont="1" applyFill="1" applyBorder="1" applyAlignment="1">
      <alignment horizontal="center" vertical="center"/>
    </xf>
    <xf numFmtId="0" fontId="45" fillId="6" borderId="4" xfId="0" applyFont="1" applyFill="1" applyBorder="1" applyAlignment="1">
      <alignment horizontal="center" vertical="center" shrinkToFit="1"/>
    </xf>
    <xf numFmtId="0" fontId="45" fillId="6" borderId="6" xfId="0" applyFont="1" applyFill="1" applyBorder="1" applyAlignment="1">
      <alignment horizontal="center" vertical="center" shrinkToFit="1"/>
    </xf>
    <xf numFmtId="180" fontId="112" fillId="46" borderId="62" xfId="0" applyNumberFormat="1" applyFont="1" applyFill="1" applyBorder="1" applyAlignment="1">
      <alignment horizontal="center" vertical="center"/>
    </xf>
    <xf numFmtId="180" fontId="112" fillId="46" borderId="63" xfId="0" applyNumberFormat="1" applyFont="1" applyFill="1" applyBorder="1" applyAlignment="1">
      <alignment horizontal="center" vertical="center"/>
    </xf>
    <xf numFmtId="180" fontId="112" fillId="46" borderId="64" xfId="0" applyNumberFormat="1" applyFont="1" applyFill="1" applyBorder="1" applyAlignment="1">
      <alignment horizontal="center" vertical="center"/>
    </xf>
    <xf numFmtId="180" fontId="112" fillId="46" borderId="60" xfId="0" applyNumberFormat="1" applyFont="1" applyFill="1" applyBorder="1" applyAlignment="1">
      <alignment horizontal="center" vertical="center"/>
    </xf>
    <xf numFmtId="180" fontId="112" fillId="46" borderId="0" xfId="0" applyNumberFormat="1" applyFont="1" applyFill="1" applyAlignment="1">
      <alignment horizontal="center" vertical="center"/>
    </xf>
    <xf numFmtId="180" fontId="112" fillId="46" borderId="61" xfId="0" applyNumberFormat="1" applyFont="1" applyFill="1" applyBorder="1" applyAlignment="1">
      <alignment horizontal="center" vertical="center"/>
    </xf>
    <xf numFmtId="180" fontId="112" fillId="46" borderId="43" xfId="0" applyNumberFormat="1" applyFont="1" applyFill="1" applyBorder="1" applyAlignment="1">
      <alignment horizontal="center" vertical="center"/>
    </xf>
    <xf numFmtId="180" fontId="112" fillId="46" borderId="57" xfId="0" applyNumberFormat="1" applyFont="1" applyFill="1" applyBorder="1" applyAlignment="1">
      <alignment horizontal="center" vertical="center"/>
    </xf>
    <xf numFmtId="180" fontId="112" fillId="46" borderId="44" xfId="0" applyNumberFormat="1" applyFont="1" applyFill="1" applyBorder="1" applyAlignment="1">
      <alignment horizontal="center" vertical="center"/>
    </xf>
    <xf numFmtId="0" fontId="68" fillId="3" borderId="62" xfId="0" applyFont="1" applyFill="1" applyBorder="1" applyAlignment="1">
      <alignment horizontal="center" vertical="center" shrinkToFit="1"/>
    </xf>
    <xf numFmtId="0" fontId="68" fillId="3" borderId="63" xfId="0" applyFont="1" applyFill="1" applyBorder="1" applyAlignment="1">
      <alignment horizontal="center" vertical="center" shrinkToFit="1"/>
    </xf>
    <xf numFmtId="0" fontId="68" fillId="3" borderId="64" xfId="0" applyFont="1" applyFill="1" applyBorder="1" applyAlignment="1">
      <alignment horizontal="center" vertical="center" shrinkToFit="1"/>
    </xf>
    <xf numFmtId="0" fontId="68" fillId="3" borderId="60" xfId="0" applyFont="1" applyFill="1" applyBorder="1" applyAlignment="1">
      <alignment horizontal="center" vertical="center" shrinkToFit="1"/>
    </xf>
    <xf numFmtId="0" fontId="68" fillId="3" borderId="0" xfId="0" applyFont="1" applyFill="1" applyAlignment="1">
      <alignment horizontal="center" vertical="center" shrinkToFit="1"/>
    </xf>
    <xf numFmtId="0" fontId="68" fillId="3" borderId="61" xfId="0" applyFont="1" applyFill="1" applyBorder="1" applyAlignment="1">
      <alignment horizontal="center" vertical="center" shrinkToFit="1"/>
    </xf>
    <xf numFmtId="0" fontId="68" fillId="3" borderId="43" xfId="0" applyFont="1" applyFill="1" applyBorder="1" applyAlignment="1">
      <alignment horizontal="center" vertical="center" shrinkToFit="1"/>
    </xf>
    <xf numFmtId="0" fontId="68" fillId="3" borderId="57" xfId="0" applyFont="1" applyFill="1" applyBorder="1" applyAlignment="1">
      <alignment horizontal="center" vertical="center" shrinkToFit="1"/>
    </xf>
    <xf numFmtId="0" fontId="68" fillId="3" borderId="44" xfId="0" applyFont="1" applyFill="1" applyBorder="1" applyAlignment="1">
      <alignment horizontal="center" vertical="center" shrinkToFit="1"/>
    </xf>
    <xf numFmtId="0" fontId="68" fillId="20" borderId="62" xfId="0" applyFont="1" applyFill="1" applyBorder="1" applyAlignment="1">
      <alignment horizontal="center" vertical="center"/>
    </xf>
    <xf numFmtId="0" fontId="68" fillId="20" borderId="63" xfId="0" applyFont="1" applyFill="1" applyBorder="1" applyAlignment="1">
      <alignment horizontal="center" vertical="center"/>
    </xf>
    <xf numFmtId="0" fontId="68" fillId="20" borderId="64" xfId="0" applyFont="1" applyFill="1" applyBorder="1" applyAlignment="1">
      <alignment horizontal="center" vertical="center"/>
    </xf>
    <xf numFmtId="0" fontId="68" fillId="20" borderId="60" xfId="0" applyFont="1" applyFill="1" applyBorder="1" applyAlignment="1">
      <alignment horizontal="center" vertical="center"/>
    </xf>
    <xf numFmtId="0" fontId="68" fillId="20" borderId="0" xfId="0" applyFont="1" applyFill="1" applyAlignment="1">
      <alignment horizontal="center" vertical="center"/>
    </xf>
    <xf numFmtId="0" fontId="68" fillId="20" borderId="61" xfId="0" applyFont="1" applyFill="1" applyBorder="1" applyAlignment="1">
      <alignment horizontal="center" vertical="center"/>
    </xf>
    <xf numFmtId="0" fontId="68" fillId="20" borderId="43" xfId="0" applyFont="1" applyFill="1" applyBorder="1" applyAlignment="1">
      <alignment horizontal="center" vertical="center"/>
    </xf>
    <xf numFmtId="0" fontId="68" fillId="20" borderId="57" xfId="0" applyFont="1" applyFill="1" applyBorder="1" applyAlignment="1">
      <alignment horizontal="center" vertical="center"/>
    </xf>
    <xf numFmtId="0" fontId="68" fillId="20" borderId="44" xfId="0" applyFont="1" applyFill="1" applyBorder="1" applyAlignment="1">
      <alignment horizontal="center" vertical="center"/>
    </xf>
    <xf numFmtId="0" fontId="20" fillId="29" borderId="7" xfId="0" applyFont="1" applyFill="1" applyBorder="1" applyAlignment="1">
      <alignment horizontal="center" vertical="center"/>
    </xf>
    <xf numFmtId="0" fontId="20" fillId="29" borderId="58" xfId="0" applyFont="1" applyFill="1" applyBorder="1" applyAlignment="1">
      <alignment horizontal="center" vertical="center"/>
    </xf>
    <xf numFmtId="0" fontId="20" fillId="29" borderId="8" xfId="0" applyFont="1" applyFill="1" applyBorder="1" applyAlignment="1">
      <alignment horizontal="center" vertical="center"/>
    </xf>
    <xf numFmtId="0" fontId="115" fillId="31" borderId="4" xfId="0" applyFont="1" applyFill="1" applyBorder="1" applyAlignment="1">
      <alignment horizontal="center" vertical="center" wrapText="1"/>
    </xf>
    <xf numFmtId="0" fontId="115" fillId="31" borderId="5" xfId="0" applyFont="1" applyFill="1" applyBorder="1" applyAlignment="1">
      <alignment horizontal="center" vertical="center"/>
    </xf>
    <xf numFmtId="0" fontId="20" fillId="31" borderId="4" xfId="0" applyFont="1" applyFill="1" applyBorder="1" applyAlignment="1">
      <alignment horizontal="center" vertical="center"/>
    </xf>
    <xf numFmtId="0" fontId="20" fillId="31" borderId="5" xfId="0" applyFont="1" applyFill="1" applyBorder="1" applyAlignment="1">
      <alignment horizontal="center" vertical="center"/>
    </xf>
    <xf numFmtId="0" fontId="20" fillId="31" borderId="6" xfId="0" applyFont="1" applyFill="1" applyBorder="1" applyAlignment="1">
      <alignment horizontal="center" vertical="center"/>
    </xf>
    <xf numFmtId="0" fontId="114" fillId="31" borderId="4" xfId="11" applyFont="1" applyFill="1" applyBorder="1" applyAlignment="1">
      <alignment horizontal="center" vertical="center" shrinkToFit="1"/>
    </xf>
    <xf numFmtId="0" fontId="114" fillId="31" borderId="5" xfId="11" applyFont="1" applyFill="1" applyBorder="1" applyAlignment="1">
      <alignment horizontal="center" vertical="center" shrinkToFit="1"/>
    </xf>
    <xf numFmtId="0" fontId="114" fillId="31" borderId="6" xfId="11" applyFont="1" applyFill="1" applyBorder="1" applyAlignment="1">
      <alignment horizontal="center" vertical="center" shrinkToFit="1"/>
    </xf>
    <xf numFmtId="0" fontId="20" fillId="43" borderId="1" xfId="0" applyFont="1" applyFill="1" applyBorder="1" applyAlignment="1">
      <alignment horizontal="center" vertical="center" shrinkToFit="1"/>
    </xf>
    <xf numFmtId="0" fontId="20" fillId="43" borderId="5" xfId="0" applyFont="1" applyFill="1" applyBorder="1" applyAlignment="1">
      <alignment horizontal="center" vertical="center" shrinkToFit="1"/>
    </xf>
    <xf numFmtId="0" fontId="20" fillId="43" borderId="6" xfId="0" applyFont="1" applyFill="1" applyBorder="1" applyAlignment="1">
      <alignment horizontal="center" vertical="center" shrinkToFit="1"/>
    </xf>
    <xf numFmtId="0" fontId="20" fillId="51" borderId="4" xfId="0" applyFont="1" applyFill="1" applyBorder="1" applyAlignment="1">
      <alignment horizontal="center" vertical="center"/>
    </xf>
    <xf numFmtId="0" fontId="20" fillId="51" borderId="6" xfId="0" applyFont="1" applyFill="1" applyBorder="1" applyAlignment="1">
      <alignment horizontal="center" vertical="center"/>
    </xf>
    <xf numFmtId="0" fontId="20" fillId="31" borderId="54" xfId="11" applyFont="1" applyFill="1" applyBorder="1" applyAlignment="1">
      <alignment horizontal="center" vertical="center"/>
    </xf>
    <xf numFmtId="0" fontId="20" fillId="31" borderId="53" xfId="11" applyFont="1" applyFill="1" applyBorder="1" applyAlignment="1">
      <alignment horizontal="center" vertical="center"/>
    </xf>
    <xf numFmtId="0" fontId="20" fillId="31" borderId="38" xfId="11" applyFont="1" applyFill="1" applyBorder="1" applyAlignment="1">
      <alignment horizontal="center" vertical="center"/>
    </xf>
    <xf numFmtId="0" fontId="116" fillId="31" borderId="4" xfId="0" applyFont="1" applyFill="1" applyBorder="1" applyAlignment="1">
      <alignment horizontal="center" vertical="center"/>
    </xf>
    <xf numFmtId="0" fontId="116" fillId="31" borderId="6" xfId="0" applyFont="1" applyFill="1" applyBorder="1" applyAlignment="1">
      <alignment horizontal="center" vertical="center"/>
    </xf>
    <xf numFmtId="0" fontId="116" fillId="31" borderId="5" xfId="0" applyFont="1" applyFill="1" applyBorder="1" applyAlignment="1">
      <alignment horizontal="center" vertical="center"/>
    </xf>
    <xf numFmtId="0" fontId="116" fillId="31" borderId="26" xfId="0" applyFont="1" applyFill="1" applyBorder="1" applyAlignment="1">
      <alignment horizontal="center" vertical="center"/>
    </xf>
    <xf numFmtId="0" fontId="116" fillId="31" borderId="4" xfId="11" applyFont="1" applyFill="1" applyBorder="1" applyAlignment="1">
      <alignment horizontal="center" vertical="center" shrinkToFit="1"/>
    </xf>
    <xf numFmtId="0" fontId="116" fillId="31" borderId="5" xfId="11" applyFont="1" applyFill="1" applyBorder="1" applyAlignment="1">
      <alignment horizontal="center" vertical="center" shrinkToFit="1"/>
    </xf>
    <xf numFmtId="0" fontId="116" fillId="31" borderId="26" xfId="11" applyFont="1" applyFill="1" applyBorder="1" applyAlignment="1">
      <alignment horizontal="center" vertical="center" shrinkToFit="1"/>
    </xf>
    <xf numFmtId="0" fontId="116" fillId="31" borderId="6" xfId="11" applyFont="1" applyFill="1" applyBorder="1" applyAlignment="1">
      <alignment horizontal="center" vertical="center" shrinkToFit="1"/>
    </xf>
    <xf numFmtId="0" fontId="20" fillId="46" borderId="4" xfId="0" applyFont="1" applyFill="1" applyBorder="1" applyAlignment="1">
      <alignment horizontal="center" vertical="center"/>
    </xf>
    <xf numFmtId="0" fontId="45" fillId="31" borderId="1" xfId="11" applyFont="1" applyFill="1" applyBorder="1" applyAlignment="1">
      <alignment horizontal="center" vertical="center" shrinkToFit="1"/>
    </xf>
    <xf numFmtId="0" fontId="45" fillId="31" borderId="5" xfId="11" applyFont="1" applyFill="1" applyBorder="1" applyAlignment="1">
      <alignment horizontal="center" vertical="center" shrinkToFit="1"/>
    </xf>
    <xf numFmtId="0" fontId="45" fillId="31" borderId="6" xfId="11" applyFont="1" applyFill="1" applyBorder="1" applyAlignment="1">
      <alignment horizontal="center" vertical="center" shrinkToFit="1"/>
    </xf>
    <xf numFmtId="0" fontId="23" fillId="31" borderId="4" xfId="11" applyFont="1" applyFill="1" applyBorder="1" applyAlignment="1">
      <alignment horizontal="center" vertical="center" shrinkToFit="1"/>
    </xf>
    <xf numFmtId="0" fontId="23" fillId="31" borderId="5" xfId="11" applyFont="1" applyFill="1" applyBorder="1" applyAlignment="1">
      <alignment horizontal="center" vertical="center" shrinkToFit="1"/>
    </xf>
    <xf numFmtId="0" fontId="23" fillId="31" borderId="6" xfId="11" applyFont="1" applyFill="1" applyBorder="1" applyAlignment="1">
      <alignment horizontal="center" vertical="center" shrinkToFit="1"/>
    </xf>
    <xf numFmtId="0" fontId="115" fillId="31" borderId="4" xfId="11" applyFont="1" applyFill="1" applyBorder="1" applyAlignment="1">
      <alignment horizontal="center" vertical="center" shrinkToFit="1"/>
    </xf>
    <xf numFmtId="0" fontId="115" fillId="31" borderId="6" xfId="11" applyFont="1" applyFill="1" applyBorder="1" applyAlignment="1">
      <alignment horizontal="center" vertical="center" shrinkToFit="1"/>
    </xf>
    <xf numFmtId="0" fontId="103" fillId="31" borderId="4" xfId="11" applyFont="1" applyFill="1" applyBorder="1" applyAlignment="1">
      <alignment horizontal="center" vertical="center" shrinkToFit="1"/>
    </xf>
    <xf numFmtId="0" fontId="103" fillId="31" borderId="6" xfId="11" applyFont="1" applyFill="1" applyBorder="1" applyAlignment="1">
      <alignment horizontal="center" vertical="center" shrinkToFit="1"/>
    </xf>
    <xf numFmtId="0" fontId="115" fillId="31" borderId="4" xfId="0" applyFont="1" applyFill="1" applyBorder="1" applyAlignment="1">
      <alignment horizontal="center" vertical="center"/>
    </xf>
    <xf numFmtId="0" fontId="115" fillId="31" borderId="6" xfId="0" applyFont="1" applyFill="1" applyBorder="1" applyAlignment="1">
      <alignment horizontal="center" vertical="center"/>
    </xf>
    <xf numFmtId="0" fontId="103" fillId="31" borderId="4" xfId="0" applyFont="1" applyFill="1" applyBorder="1" applyAlignment="1">
      <alignment horizontal="center" vertical="center"/>
    </xf>
    <xf numFmtId="0" fontId="103" fillId="31" borderId="6" xfId="0" applyFont="1" applyFill="1" applyBorder="1" applyAlignment="1">
      <alignment horizontal="center" vertical="center"/>
    </xf>
    <xf numFmtId="0" fontId="45" fillId="31" borderId="1" xfId="0" applyFont="1" applyFill="1" applyBorder="1" applyAlignment="1">
      <alignment horizontal="center" vertical="center"/>
    </xf>
    <xf numFmtId="0" fontId="45" fillId="31" borderId="5" xfId="0" applyFont="1" applyFill="1" applyBorder="1" applyAlignment="1">
      <alignment horizontal="center" vertical="center"/>
    </xf>
    <xf numFmtId="0" fontId="45" fillId="31" borderId="6" xfId="0" applyFont="1" applyFill="1" applyBorder="1" applyAlignment="1">
      <alignment horizontal="center" vertical="center"/>
    </xf>
    <xf numFmtId="0" fontId="23" fillId="31" borderId="4" xfId="0" applyFont="1" applyFill="1" applyBorder="1" applyAlignment="1">
      <alignment horizontal="center" vertical="center"/>
    </xf>
    <xf numFmtId="0" fontId="23" fillId="31" borderId="5" xfId="0" applyFont="1" applyFill="1" applyBorder="1" applyAlignment="1">
      <alignment horizontal="center" vertical="center"/>
    </xf>
    <xf numFmtId="0" fontId="23" fillId="31" borderId="6" xfId="0" applyFont="1" applyFill="1" applyBorder="1" applyAlignment="1">
      <alignment horizontal="center" vertical="center"/>
    </xf>
    <xf numFmtId="0" fontId="114" fillId="31" borderId="4" xfId="0" applyFont="1" applyFill="1" applyBorder="1" applyAlignment="1">
      <alignment horizontal="center" vertical="center" wrapText="1"/>
    </xf>
    <xf numFmtId="0" fontId="114" fillId="31" borderId="5" xfId="0" applyFont="1" applyFill="1" applyBorder="1" applyAlignment="1">
      <alignment horizontal="center" vertical="center"/>
    </xf>
    <xf numFmtId="0" fontId="114" fillId="31" borderId="6" xfId="0" applyFont="1" applyFill="1" applyBorder="1" applyAlignment="1">
      <alignment horizontal="center" vertical="center"/>
    </xf>
    <xf numFmtId="0" fontId="114" fillId="31" borderId="4" xfId="0" applyFont="1" applyFill="1" applyBorder="1" applyAlignment="1">
      <alignment horizontal="center" vertical="center"/>
    </xf>
    <xf numFmtId="0" fontId="20" fillId="43" borderId="41" xfId="0" applyFont="1" applyFill="1" applyBorder="1" applyAlignment="1">
      <alignment horizontal="center" vertical="center"/>
    </xf>
    <xf numFmtId="0" fontId="20" fillId="43" borderId="78" xfId="0" applyFont="1" applyFill="1" applyBorder="1" applyAlignment="1">
      <alignment horizontal="center" vertical="center"/>
    </xf>
    <xf numFmtId="0" fontId="20" fillId="43" borderId="29" xfId="0" applyFont="1" applyFill="1" applyBorder="1" applyAlignment="1">
      <alignment horizontal="center" vertical="center"/>
    </xf>
    <xf numFmtId="0" fontId="25" fillId="43" borderId="7" xfId="0" applyFont="1" applyFill="1" applyBorder="1" applyAlignment="1">
      <alignment horizontal="center" vertical="center"/>
    </xf>
    <xf numFmtId="0" fontId="25" fillId="43" borderId="58" xfId="0" applyFont="1" applyFill="1" applyBorder="1" applyAlignment="1">
      <alignment horizontal="center" vertical="center"/>
    </xf>
    <xf numFmtId="0" fontId="25" fillId="43" borderId="8" xfId="0" applyFont="1" applyFill="1" applyBorder="1" applyAlignment="1">
      <alignment horizontal="center" vertical="center"/>
    </xf>
    <xf numFmtId="0" fontId="20" fillId="43" borderId="1" xfId="0" applyFont="1" applyFill="1" applyBorder="1" applyAlignment="1">
      <alignment horizontal="center" vertical="center" wrapText="1"/>
    </xf>
    <xf numFmtId="0" fontId="20" fillId="46" borderId="1" xfId="0" applyFont="1" applyFill="1" applyBorder="1" applyAlignment="1">
      <alignment horizontal="center" vertical="center" shrinkToFit="1"/>
    </xf>
    <xf numFmtId="0" fontId="20" fillId="46" borderId="5" xfId="0" applyFont="1" applyFill="1" applyBorder="1" applyAlignment="1">
      <alignment horizontal="center" vertical="center" shrinkToFit="1"/>
    </xf>
    <xf numFmtId="0" fontId="20" fillId="46" borderId="6" xfId="0" applyFont="1" applyFill="1" applyBorder="1" applyAlignment="1">
      <alignment horizontal="center" vertical="center" shrinkToFit="1"/>
    </xf>
    <xf numFmtId="186" fontId="20" fillId="46" borderId="1" xfId="0" applyNumberFormat="1" applyFont="1" applyFill="1" applyBorder="1" applyAlignment="1">
      <alignment horizontal="center" vertical="center" shrinkToFit="1"/>
    </xf>
    <xf numFmtId="186" fontId="20" fillId="46" borderId="6" xfId="0" applyNumberFormat="1" applyFont="1" applyFill="1" applyBorder="1" applyAlignment="1">
      <alignment horizontal="center" vertical="center" shrinkToFit="1"/>
    </xf>
    <xf numFmtId="0" fontId="116" fillId="31" borderId="4" xfId="0" applyFont="1" applyFill="1" applyBorder="1" applyAlignment="1">
      <alignment horizontal="center" vertical="center" wrapText="1" shrinkToFit="1"/>
    </xf>
    <xf numFmtId="0" fontId="116" fillId="31" borderId="5" xfId="0" applyFont="1" applyFill="1" applyBorder="1" applyAlignment="1">
      <alignment horizontal="center" vertical="center" shrinkToFit="1"/>
    </xf>
    <xf numFmtId="0" fontId="116" fillId="31" borderId="26" xfId="0" applyFont="1" applyFill="1" applyBorder="1" applyAlignment="1">
      <alignment horizontal="center" vertical="center" shrinkToFit="1"/>
    </xf>
    <xf numFmtId="0" fontId="23" fillId="31" borderId="4" xfId="0" applyFont="1" applyFill="1" applyBorder="1" applyAlignment="1">
      <alignment horizontal="center" vertical="center" wrapText="1" shrinkToFit="1"/>
    </xf>
    <xf numFmtId="0" fontId="23" fillId="31" borderId="5" xfId="0" applyFont="1" applyFill="1" applyBorder="1" applyAlignment="1">
      <alignment horizontal="center" vertical="center" shrinkToFit="1"/>
    </xf>
    <xf numFmtId="0" fontId="23" fillId="31" borderId="6" xfId="0" applyFont="1" applyFill="1" applyBorder="1" applyAlignment="1">
      <alignment horizontal="center" vertical="center" shrinkToFit="1"/>
    </xf>
    <xf numFmtId="0" fontId="45" fillId="31" borderId="1" xfId="0" applyFont="1" applyFill="1" applyBorder="1" applyAlignment="1">
      <alignment horizontal="center" vertical="center" wrapText="1" shrinkToFit="1"/>
    </xf>
    <xf numFmtId="0" fontId="45" fillId="31" borderId="5" xfId="0" applyFont="1" applyFill="1" applyBorder="1" applyAlignment="1">
      <alignment horizontal="center" vertical="center" shrinkToFit="1"/>
    </xf>
    <xf numFmtId="0" fontId="45" fillId="31" borderId="6" xfId="0" applyFont="1" applyFill="1" applyBorder="1" applyAlignment="1">
      <alignment horizontal="center" vertical="center" shrinkToFit="1"/>
    </xf>
    <xf numFmtId="0" fontId="115" fillId="31" borderId="4" xfId="0" applyFont="1" applyFill="1" applyBorder="1" applyAlignment="1">
      <alignment horizontal="center" vertical="center" wrapText="1" shrinkToFit="1"/>
    </xf>
    <xf numFmtId="0" fontId="115" fillId="31" borderId="6" xfId="0" applyFont="1" applyFill="1" applyBorder="1" applyAlignment="1">
      <alignment horizontal="center" vertical="center" shrinkToFit="1"/>
    </xf>
    <xf numFmtId="0" fontId="103" fillId="31" borderId="4" xfId="0" applyFont="1" applyFill="1" applyBorder="1" applyAlignment="1">
      <alignment horizontal="center" vertical="center" wrapText="1" shrinkToFit="1"/>
    </xf>
    <xf numFmtId="0" fontId="103" fillId="31" borderId="6" xfId="0" applyFont="1" applyFill="1" applyBorder="1" applyAlignment="1">
      <alignment horizontal="center" vertical="center" shrinkToFit="1"/>
    </xf>
    <xf numFmtId="0" fontId="20" fillId="43" borderId="4" xfId="0" quotePrefix="1" applyFont="1" applyFill="1" applyBorder="1" applyAlignment="1">
      <alignment horizontal="center" vertical="center"/>
    </xf>
    <xf numFmtId="0" fontId="20" fillId="9" borderId="1" xfId="0" applyFont="1" applyFill="1" applyBorder="1" applyAlignment="1">
      <alignment horizontal="center" vertical="center" wrapText="1"/>
    </xf>
    <xf numFmtId="0" fontId="20" fillId="9" borderId="5" xfId="0" applyFont="1" applyFill="1" applyBorder="1" applyAlignment="1">
      <alignment horizontal="center" vertical="center" wrapText="1"/>
    </xf>
    <xf numFmtId="0" fontId="20" fillId="9" borderId="6" xfId="0" applyFont="1" applyFill="1" applyBorder="1" applyAlignment="1">
      <alignment horizontal="center" vertical="center" wrapText="1"/>
    </xf>
    <xf numFmtId="0" fontId="114" fillId="31" borderId="3" xfId="0" applyFont="1" applyFill="1" applyBorder="1" applyAlignment="1">
      <alignment horizontal="center" vertical="center" wrapText="1" shrinkToFit="1"/>
    </xf>
    <xf numFmtId="0" fontId="114" fillId="31" borderId="3" xfId="0" applyFont="1" applyFill="1" applyBorder="1" applyAlignment="1">
      <alignment horizontal="center" vertical="center" shrinkToFit="1"/>
    </xf>
    <xf numFmtId="0" fontId="45" fillId="31" borderId="5" xfId="0" applyFont="1" applyFill="1" applyBorder="1" applyAlignment="1">
      <alignment horizontal="center" vertical="center" wrapText="1" shrinkToFit="1"/>
    </xf>
    <xf numFmtId="0" fontId="45" fillId="31" borderId="6" xfId="0" applyFont="1" applyFill="1" applyBorder="1" applyAlignment="1">
      <alignment horizontal="center" vertical="center" wrapText="1" shrinkToFit="1"/>
    </xf>
    <xf numFmtId="0" fontId="20" fillId="29" borderId="1" xfId="0" applyFont="1" applyFill="1" applyBorder="1" applyAlignment="1">
      <alignment horizontal="center" vertical="center"/>
    </xf>
    <xf numFmtId="0" fontId="20" fillId="29" borderId="5" xfId="0" applyFont="1" applyFill="1" applyBorder="1" applyAlignment="1">
      <alignment horizontal="center" vertical="center"/>
    </xf>
    <xf numFmtId="0" fontId="20" fillId="29" borderId="6" xfId="0" applyFont="1" applyFill="1" applyBorder="1" applyAlignment="1">
      <alignment horizontal="center" vertical="center"/>
    </xf>
    <xf numFmtId="0" fontId="115" fillId="31" borderId="5" xfId="11" applyFont="1" applyFill="1" applyBorder="1" applyAlignment="1">
      <alignment horizontal="center" vertical="center" shrinkToFit="1"/>
    </xf>
    <xf numFmtId="0" fontId="115" fillId="31" borderId="5" xfId="0" applyFont="1" applyFill="1" applyBorder="1" applyAlignment="1">
      <alignment horizontal="center" vertical="center" shrinkToFit="1"/>
    </xf>
    <xf numFmtId="0" fontId="20" fillId="31" borderId="4" xfId="11" applyFont="1" applyFill="1" applyBorder="1" applyAlignment="1">
      <alignment horizontal="center" vertical="center" shrinkToFit="1"/>
    </xf>
    <xf numFmtId="0" fontId="20" fillId="31" borderId="5" xfId="11" applyFont="1" applyFill="1" applyBorder="1" applyAlignment="1">
      <alignment horizontal="center" vertical="center" shrinkToFit="1"/>
    </xf>
    <xf numFmtId="0" fontId="20" fillId="31" borderId="6" xfId="11" applyFont="1" applyFill="1" applyBorder="1" applyAlignment="1">
      <alignment horizontal="center" vertical="center" shrinkToFit="1"/>
    </xf>
    <xf numFmtId="0" fontId="20" fillId="31" borderId="4" xfId="0" applyFont="1" applyFill="1" applyBorder="1" applyAlignment="1">
      <alignment horizontal="center" vertical="center" shrinkToFit="1"/>
    </xf>
    <xf numFmtId="0" fontId="20" fillId="31" borderId="5" xfId="0" applyFont="1" applyFill="1" applyBorder="1" applyAlignment="1">
      <alignment horizontal="center" vertical="center" shrinkToFit="1"/>
    </xf>
    <xf numFmtId="0" fontId="20" fillId="31" borderId="6" xfId="0" applyFont="1" applyFill="1" applyBorder="1" applyAlignment="1">
      <alignment horizontal="center" vertical="center" shrinkToFit="1"/>
    </xf>
    <xf numFmtId="0" fontId="20" fillId="51" borderId="1" xfId="0" applyFont="1" applyFill="1" applyBorder="1" applyAlignment="1">
      <alignment horizontal="center" vertical="center" shrinkToFit="1"/>
    </xf>
    <xf numFmtId="0" fontId="20" fillId="51" borderId="5" xfId="0" applyFont="1" applyFill="1" applyBorder="1" applyAlignment="1">
      <alignment horizontal="center" vertical="center" shrinkToFit="1"/>
    </xf>
    <xf numFmtId="0" fontId="20" fillId="51" borderId="6" xfId="0" applyFont="1" applyFill="1" applyBorder="1" applyAlignment="1">
      <alignment horizontal="center" vertical="center" shrinkToFit="1"/>
    </xf>
    <xf numFmtId="0" fontId="103" fillId="31" borderId="5" xfId="0" applyFont="1" applyFill="1" applyBorder="1" applyAlignment="1">
      <alignment horizontal="center" vertical="center"/>
    </xf>
    <xf numFmtId="0" fontId="20" fillId="20" borderId="1" xfId="0" applyFont="1" applyFill="1" applyBorder="1" applyAlignment="1">
      <alignment horizontal="center" vertical="center"/>
    </xf>
    <xf numFmtId="0" fontId="20" fillId="20" borderId="5" xfId="0" applyFont="1" applyFill="1" applyBorder="1" applyAlignment="1">
      <alignment horizontal="center" vertical="center"/>
    </xf>
    <xf numFmtId="0" fontId="20" fillId="20" borderId="6" xfId="0" applyFont="1" applyFill="1" applyBorder="1" applyAlignment="1">
      <alignment horizontal="center" vertical="center"/>
    </xf>
    <xf numFmtId="0" fontId="20" fillId="31" borderId="1" xfId="0" applyFont="1" applyFill="1" applyBorder="1" applyAlignment="1">
      <alignment horizontal="center" vertical="center"/>
    </xf>
    <xf numFmtId="0" fontId="20" fillId="31" borderId="26" xfId="0" applyFont="1" applyFill="1" applyBorder="1" applyAlignment="1">
      <alignment horizontal="center" vertical="center"/>
    </xf>
    <xf numFmtId="0" fontId="101" fillId="31" borderId="4" xfId="0" applyFont="1" applyFill="1" applyBorder="1" applyAlignment="1">
      <alignment horizontal="center" vertical="center"/>
    </xf>
    <xf numFmtId="0" fontId="101" fillId="31" borderId="5" xfId="0" applyFont="1" applyFill="1" applyBorder="1" applyAlignment="1">
      <alignment horizontal="center" vertical="center"/>
    </xf>
    <xf numFmtId="0" fontId="101" fillId="31" borderId="6" xfId="0" applyFont="1" applyFill="1" applyBorder="1" applyAlignment="1">
      <alignment horizontal="center" vertical="center"/>
    </xf>
    <xf numFmtId="0" fontId="20" fillId="20" borderId="4" xfId="0" applyFont="1" applyFill="1" applyBorder="1" applyAlignment="1">
      <alignment horizontal="center" vertical="center"/>
    </xf>
    <xf numFmtId="0" fontId="20" fillId="51" borderId="4" xfId="0" applyFont="1" applyFill="1" applyBorder="1" applyAlignment="1">
      <alignment horizontal="center" vertical="center" shrinkToFit="1"/>
    </xf>
    <xf numFmtId="0" fontId="20" fillId="9" borderId="7" xfId="0" applyFont="1" applyFill="1" applyBorder="1" applyAlignment="1">
      <alignment horizontal="center" vertical="center"/>
    </xf>
    <xf numFmtId="0" fontId="20" fillId="9" borderId="58" xfId="0" applyFont="1" applyFill="1" applyBorder="1" applyAlignment="1">
      <alignment horizontal="center" vertical="center"/>
    </xf>
    <xf numFmtId="0" fontId="20" fillId="9" borderId="8" xfId="0" applyFont="1" applyFill="1" applyBorder="1" applyAlignment="1">
      <alignment horizontal="center" vertical="center"/>
    </xf>
    <xf numFmtId="0" fontId="20" fillId="9" borderId="1" xfId="0" applyFont="1" applyFill="1" applyBorder="1" applyAlignment="1">
      <alignment horizontal="center" vertical="center"/>
    </xf>
    <xf numFmtId="0" fontId="20" fillId="9" borderId="5" xfId="0" applyFont="1" applyFill="1" applyBorder="1" applyAlignment="1">
      <alignment horizontal="center" vertical="center"/>
    </xf>
    <xf numFmtId="0" fontId="20" fillId="9" borderId="6" xfId="0" applyFont="1" applyFill="1" applyBorder="1" applyAlignment="1">
      <alignment horizontal="center" vertical="center"/>
    </xf>
    <xf numFmtId="0" fontId="20" fillId="9" borderId="4" xfId="0" applyFont="1" applyFill="1" applyBorder="1" applyAlignment="1">
      <alignment horizontal="center" vertical="center"/>
    </xf>
    <xf numFmtId="0" fontId="20" fillId="51" borderId="7" xfId="0" applyFont="1" applyFill="1" applyBorder="1" applyAlignment="1">
      <alignment horizontal="center" vertical="center"/>
    </xf>
    <xf numFmtId="0" fontId="20" fillId="51" borderId="58" xfId="0" applyFont="1" applyFill="1" applyBorder="1" applyAlignment="1">
      <alignment horizontal="center" vertical="center"/>
    </xf>
    <xf numFmtId="0" fontId="20" fillId="51" borderId="8" xfId="0" applyFont="1" applyFill="1" applyBorder="1" applyAlignment="1">
      <alignment horizontal="center" vertical="center"/>
    </xf>
    <xf numFmtId="0" fontId="20" fillId="11" borderId="5" xfId="11" applyFont="1" applyFill="1" applyBorder="1" applyAlignment="1">
      <alignment horizontal="center" vertical="center" shrinkToFit="1"/>
    </xf>
    <xf numFmtId="0" fontId="20" fillId="51" borderId="41" xfId="0" applyFont="1" applyFill="1" applyBorder="1" applyAlignment="1">
      <alignment horizontal="center" vertical="center"/>
    </xf>
    <xf numFmtId="0" fontId="20" fillId="51" borderId="78" xfId="0" applyFont="1" applyFill="1" applyBorder="1" applyAlignment="1">
      <alignment horizontal="center" vertical="center"/>
    </xf>
    <xf numFmtId="0" fontId="20" fillId="51" borderId="29" xfId="0" applyFont="1" applyFill="1" applyBorder="1" applyAlignment="1">
      <alignment horizontal="center" vertical="center"/>
    </xf>
    <xf numFmtId="0" fontId="45" fillId="31" borderId="1" xfId="11" applyFont="1" applyFill="1" applyBorder="1" applyAlignment="1">
      <alignment horizontal="center" vertical="center"/>
    </xf>
    <xf numFmtId="0" fontId="45" fillId="31" borderId="5" xfId="11" applyFont="1" applyFill="1" applyBorder="1" applyAlignment="1">
      <alignment horizontal="center" vertical="center"/>
    </xf>
    <xf numFmtId="0" fontId="45" fillId="31" borderId="6" xfId="11" applyFont="1" applyFill="1" applyBorder="1" applyAlignment="1">
      <alignment horizontal="center" vertical="center"/>
    </xf>
    <xf numFmtId="0" fontId="23" fillId="31" borderId="4" xfId="11" applyFont="1" applyFill="1" applyBorder="1" applyAlignment="1">
      <alignment horizontal="center" vertical="center"/>
    </xf>
    <xf numFmtId="0" fontId="23" fillId="31" borderId="5" xfId="11" applyFont="1" applyFill="1" applyBorder="1" applyAlignment="1">
      <alignment horizontal="center" vertical="center"/>
    </xf>
    <xf numFmtId="0" fontId="23" fillId="31" borderId="6" xfId="11" applyFont="1" applyFill="1" applyBorder="1" applyAlignment="1">
      <alignment horizontal="center" vertical="center"/>
    </xf>
    <xf numFmtId="0" fontId="101" fillId="31" borderId="4" xfId="11" applyFont="1" applyFill="1" applyBorder="1" applyAlignment="1">
      <alignment horizontal="center" vertical="center"/>
    </xf>
    <xf numFmtId="0" fontId="101" fillId="31" borderId="6" xfId="11" applyFont="1" applyFill="1" applyBorder="1" applyAlignment="1">
      <alignment horizontal="center" vertical="center"/>
    </xf>
    <xf numFmtId="0" fontId="20" fillId="31" borderId="4" xfId="11" applyFont="1" applyFill="1" applyBorder="1" applyAlignment="1">
      <alignment horizontal="center" vertical="center" wrapText="1"/>
    </xf>
    <xf numFmtId="0" fontId="20" fillId="31" borderId="5" xfId="11" applyFont="1" applyFill="1" applyBorder="1" applyAlignment="1">
      <alignment horizontal="center" vertical="center"/>
    </xf>
    <xf numFmtId="0" fontId="20" fillId="31" borderId="6" xfId="11" applyFont="1" applyFill="1" applyBorder="1" applyAlignment="1">
      <alignment horizontal="center" vertical="center"/>
    </xf>
    <xf numFmtId="0" fontId="103" fillId="31" borderId="4" xfId="11" applyFont="1" applyFill="1" applyBorder="1" applyAlignment="1">
      <alignment horizontal="center" vertical="center" wrapText="1"/>
    </xf>
    <xf numFmtId="0" fontId="103" fillId="31" borderId="6" xfId="11" applyFont="1" applyFill="1" applyBorder="1" applyAlignment="1">
      <alignment horizontal="center" vertical="center"/>
    </xf>
    <xf numFmtId="0" fontId="103" fillId="31" borderId="4" xfId="11" applyFont="1" applyFill="1" applyBorder="1" applyAlignment="1">
      <alignment horizontal="center" vertical="center"/>
    </xf>
    <xf numFmtId="0" fontId="69" fillId="6" borderId="62" xfId="0" applyFont="1" applyFill="1" applyBorder="1" applyAlignment="1">
      <alignment horizontal="center" vertical="center"/>
    </xf>
    <xf numFmtId="0" fontId="69" fillId="6" borderId="63" xfId="0" applyFont="1" applyFill="1" applyBorder="1" applyAlignment="1">
      <alignment horizontal="center" vertical="center"/>
    </xf>
    <xf numFmtId="0" fontId="69" fillId="6" borderId="64" xfId="0" applyFont="1" applyFill="1" applyBorder="1" applyAlignment="1">
      <alignment horizontal="center" vertical="center"/>
    </xf>
    <xf numFmtId="0" fontId="69" fillId="6" borderId="60" xfId="0" applyFont="1" applyFill="1" applyBorder="1" applyAlignment="1">
      <alignment horizontal="center" vertical="center"/>
    </xf>
    <xf numFmtId="0" fontId="69" fillId="6" borderId="0" xfId="0" applyFont="1" applyFill="1" applyAlignment="1">
      <alignment horizontal="center" vertical="center"/>
    </xf>
    <xf numFmtId="0" fontId="69" fillId="6" borderId="61" xfId="0" applyFont="1" applyFill="1" applyBorder="1" applyAlignment="1">
      <alignment horizontal="center" vertical="center"/>
    </xf>
    <xf numFmtId="0" fontId="69" fillId="6" borderId="43" xfId="0" applyFont="1" applyFill="1" applyBorder="1" applyAlignment="1">
      <alignment horizontal="center" vertical="center"/>
    </xf>
    <xf numFmtId="0" fontId="69" fillId="6" borderId="57" xfId="0" applyFont="1" applyFill="1" applyBorder="1" applyAlignment="1">
      <alignment horizontal="center" vertical="center"/>
    </xf>
    <xf numFmtId="0" fontId="69" fillId="6" borderId="44" xfId="0" applyFont="1" applyFill="1" applyBorder="1" applyAlignment="1">
      <alignment horizontal="center" vertical="center"/>
    </xf>
    <xf numFmtId="0" fontId="20" fillId="46" borderId="1" xfId="11" applyFont="1" applyFill="1" applyBorder="1" applyAlignment="1">
      <alignment horizontal="center" vertical="center" shrinkToFit="1"/>
    </xf>
    <xf numFmtId="0" fontId="20" fillId="46" borderId="5" xfId="11" applyFont="1" applyFill="1" applyBorder="1" applyAlignment="1">
      <alignment horizontal="center" vertical="center" shrinkToFit="1"/>
    </xf>
    <xf numFmtId="0" fontId="20" fillId="46" borderId="6" xfId="11" applyFont="1" applyFill="1" applyBorder="1" applyAlignment="1">
      <alignment horizontal="center" vertical="center" shrinkToFit="1"/>
    </xf>
    <xf numFmtId="0" fontId="20" fillId="43" borderId="3" xfId="0" quotePrefix="1" applyFont="1" applyFill="1" applyBorder="1" applyAlignment="1">
      <alignment horizontal="center" vertical="center"/>
    </xf>
    <xf numFmtId="0" fontId="20" fillId="11" borderId="4" xfId="11" applyFont="1" applyFill="1" applyBorder="1" applyAlignment="1">
      <alignment horizontal="center" vertical="center" shrinkToFit="1"/>
    </xf>
    <xf numFmtId="0" fontId="20" fillId="29" borderId="4" xfId="0" applyFont="1" applyFill="1" applyBorder="1" applyAlignment="1">
      <alignment horizontal="center" vertical="center"/>
    </xf>
    <xf numFmtId="0" fontId="17" fillId="46" borderId="70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6" borderId="60" xfId="0" applyFont="1" applyFill="1" applyBorder="1" applyAlignment="1">
      <alignment horizontal="center" vertical="center"/>
    </xf>
    <xf numFmtId="0" fontId="20" fillId="46" borderId="80" xfId="0" applyFont="1" applyFill="1" applyBorder="1" applyAlignment="1">
      <alignment horizontal="center" vertical="center"/>
    </xf>
    <xf numFmtId="0" fontId="20" fillId="46" borderId="18" xfId="0" applyFont="1" applyFill="1" applyBorder="1" applyAlignment="1">
      <alignment horizontal="center" vertical="center"/>
    </xf>
    <xf numFmtId="0" fontId="20" fillId="46" borderId="53" xfId="0" applyFont="1" applyFill="1" applyBorder="1" applyAlignment="1">
      <alignment horizontal="center" vertical="center"/>
    </xf>
    <xf numFmtId="0" fontId="17" fillId="2" borderId="60" xfId="0" applyFont="1" applyFill="1" applyBorder="1" applyAlignment="1">
      <alignment horizontal="center" vertical="center"/>
    </xf>
    <xf numFmtId="177" fontId="121" fillId="6" borderId="1" xfId="0" applyNumberFormat="1" applyFont="1" applyFill="1" applyBorder="1" applyAlignment="1">
      <alignment horizontal="center" vertical="center" wrapText="1" shrinkToFit="1"/>
    </xf>
    <xf numFmtId="177" fontId="121" fillId="6" borderId="5" xfId="0" applyNumberFormat="1" applyFont="1" applyFill="1" applyBorder="1" applyAlignment="1">
      <alignment horizontal="center" vertical="center" wrapText="1" shrinkToFit="1"/>
    </xf>
    <xf numFmtId="177" fontId="121" fillId="6" borderId="6" xfId="0" applyNumberFormat="1" applyFont="1" applyFill="1" applyBorder="1" applyAlignment="1">
      <alignment horizontal="center" vertical="center" wrapText="1" shrinkToFit="1"/>
    </xf>
    <xf numFmtId="177" fontId="121" fillId="6" borderId="4" xfId="0" applyNumberFormat="1" applyFont="1" applyFill="1" applyBorder="1" applyAlignment="1">
      <alignment horizontal="center" vertical="center" shrinkToFit="1"/>
    </xf>
    <xf numFmtId="177" fontId="121" fillId="6" borderId="5" xfId="0" applyNumberFormat="1" applyFont="1" applyFill="1" applyBorder="1" applyAlignment="1">
      <alignment horizontal="center" vertical="center" shrinkToFit="1"/>
    </xf>
    <xf numFmtId="177" fontId="121" fillId="6" borderId="6" xfId="0" applyNumberFormat="1" applyFont="1" applyFill="1" applyBorder="1" applyAlignment="1">
      <alignment horizontal="center" vertical="center" shrinkToFit="1"/>
    </xf>
    <xf numFmtId="0" fontId="20" fillId="39" borderId="1" xfId="0" applyFont="1" applyFill="1" applyBorder="1" applyAlignment="1">
      <alignment horizontal="center" vertical="center"/>
    </xf>
    <xf numFmtId="0" fontId="20" fillId="39" borderId="5" xfId="0" applyFont="1" applyFill="1" applyBorder="1" applyAlignment="1">
      <alignment horizontal="center" vertical="center"/>
    </xf>
    <xf numFmtId="0" fontId="20" fillId="39" borderId="6" xfId="0" applyFont="1" applyFill="1" applyBorder="1" applyAlignment="1">
      <alignment horizontal="center" vertical="center"/>
    </xf>
    <xf numFmtId="0" fontId="20" fillId="39" borderId="80" xfId="0" applyFont="1" applyFill="1" applyBorder="1" applyAlignment="1">
      <alignment horizontal="center" vertical="center"/>
    </xf>
    <xf numFmtId="0" fontId="20" fillId="39" borderId="53" xfId="0" applyFont="1" applyFill="1" applyBorder="1" applyAlignment="1">
      <alignment horizontal="center" vertical="center"/>
    </xf>
    <xf numFmtId="0" fontId="20" fillId="39" borderId="18" xfId="0" applyFont="1" applyFill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0" fontId="33" fillId="0" borderId="6" xfId="0" applyFont="1" applyBorder="1" applyAlignment="1">
      <alignment horizontal="center" vertical="center"/>
    </xf>
    <xf numFmtId="0" fontId="35" fillId="0" borderId="38" xfId="0" applyFont="1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/>
    </xf>
    <xf numFmtId="0" fontId="27" fillId="6" borderId="16" xfId="0" applyFont="1" applyFill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78" fontId="30" fillId="0" borderId="6" xfId="0" applyNumberFormat="1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27" fillId="6" borderId="15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31" fillId="0" borderId="28" xfId="0" applyFont="1" applyBorder="1" applyAlignment="1">
      <alignment horizontal="center" vertical="center"/>
    </xf>
    <xf numFmtId="0" fontId="31" fillId="0" borderId="29" xfId="0" applyFont="1" applyBorder="1" applyAlignment="1">
      <alignment horizontal="center" vertical="center"/>
    </xf>
    <xf numFmtId="0" fontId="25" fillId="5" borderId="9" xfId="0" applyFont="1" applyFill="1" applyBorder="1" applyAlignment="1">
      <alignment horizontal="center" vertical="center"/>
    </xf>
    <xf numFmtId="0" fontId="25" fillId="5" borderId="10" xfId="0" applyFont="1" applyFill="1" applyBorder="1" applyAlignment="1">
      <alignment horizontal="center" vertical="center"/>
    </xf>
    <xf numFmtId="0" fontId="25" fillId="5" borderId="11" xfId="0" applyFont="1" applyFill="1" applyBorder="1" applyAlignment="1">
      <alignment horizontal="center" vertical="center"/>
    </xf>
    <xf numFmtId="0" fontId="25" fillId="5" borderId="12" xfId="0" applyFont="1" applyFill="1" applyBorder="1" applyAlignment="1">
      <alignment horizontal="center" vertical="center"/>
    </xf>
    <xf numFmtId="0" fontId="25" fillId="5" borderId="13" xfId="0" applyFont="1" applyFill="1" applyBorder="1" applyAlignment="1">
      <alignment horizontal="center" vertical="center"/>
    </xf>
    <xf numFmtId="0" fontId="25" fillId="5" borderId="14" xfId="0" applyFont="1" applyFill="1" applyBorder="1" applyAlignment="1">
      <alignment horizontal="center" vertical="center"/>
    </xf>
    <xf numFmtId="0" fontId="27" fillId="6" borderId="17" xfId="0" applyFont="1" applyFill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35" xfId="0" applyFont="1" applyBorder="1" applyAlignment="1">
      <alignment horizontal="center" vertical="center"/>
    </xf>
    <xf numFmtId="0" fontId="33" fillId="0" borderId="38" xfId="0" applyFont="1" applyBorder="1" applyAlignment="1">
      <alignment horizontal="center" vertical="center"/>
    </xf>
    <xf numFmtId="0" fontId="33" fillId="0" borderId="26" xfId="0" applyFont="1" applyBorder="1" applyAlignment="1">
      <alignment horizontal="center" vertical="center"/>
    </xf>
    <xf numFmtId="178" fontId="32" fillId="0" borderId="39" xfId="0" applyNumberFormat="1" applyFont="1" applyBorder="1" applyAlignment="1">
      <alignment horizontal="center" vertical="center"/>
    </xf>
    <xf numFmtId="178" fontId="32" fillId="0" borderId="25" xfId="0" applyNumberFormat="1" applyFont="1" applyBorder="1" applyAlignment="1">
      <alignment horizontal="center" vertical="center"/>
    </xf>
    <xf numFmtId="178" fontId="32" fillId="0" borderId="40" xfId="0" applyNumberFormat="1" applyFont="1" applyBorder="1" applyAlignment="1">
      <alignment horizontal="center" vertical="center"/>
    </xf>
    <xf numFmtId="178" fontId="32" fillId="0" borderId="41" xfId="0" applyNumberFormat="1" applyFont="1" applyBorder="1" applyAlignment="1">
      <alignment horizontal="center" vertical="center"/>
    </xf>
    <xf numFmtId="178" fontId="32" fillId="0" borderId="29" xfId="0" applyNumberFormat="1" applyFont="1" applyBorder="1" applyAlignment="1">
      <alignment horizontal="center" vertical="center"/>
    </xf>
    <xf numFmtId="178" fontId="32" fillId="0" borderId="42" xfId="0" applyNumberFormat="1" applyFont="1" applyBorder="1" applyAlignment="1">
      <alignment horizontal="center" vertical="center"/>
    </xf>
    <xf numFmtId="0" fontId="31" fillId="0" borderId="47" xfId="0" applyFont="1" applyBorder="1" applyAlignment="1">
      <alignment horizontal="center" vertical="center"/>
    </xf>
    <xf numFmtId="0" fontId="31" fillId="0" borderId="48" xfId="0" applyFont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9" fillId="0" borderId="51" xfId="0" applyFont="1" applyBorder="1" applyAlignment="1">
      <alignment horizontal="center" vertical="center" wrapText="1"/>
    </xf>
    <xf numFmtId="0" fontId="39" fillId="0" borderId="53" xfId="0" applyFont="1" applyBorder="1" applyAlignment="1">
      <alignment horizontal="center" vertical="center"/>
    </xf>
    <xf numFmtId="0" fontId="39" fillId="0" borderId="18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 wrapText="1"/>
    </xf>
    <xf numFmtId="0" fontId="31" fillId="0" borderId="53" xfId="0" applyFont="1" applyBorder="1" applyAlignment="1">
      <alignment horizontal="center" vertical="center"/>
    </xf>
    <xf numFmtId="0" fontId="31" fillId="0" borderId="38" xfId="0" applyFont="1" applyBorder="1" applyAlignment="1">
      <alignment horizontal="center" vertical="center"/>
    </xf>
    <xf numFmtId="0" fontId="29" fillId="0" borderId="0" xfId="3" applyFont="1" applyAlignment="1">
      <alignment horizontal="right"/>
    </xf>
    <xf numFmtId="0" fontId="55" fillId="30" borderId="7" xfId="6" applyFont="1" applyFill="1" applyBorder="1" applyAlignment="1">
      <alignment horizontal="left" vertical="center"/>
    </xf>
    <xf numFmtId="0" fontId="55" fillId="30" borderId="58" xfId="6" applyFont="1" applyFill="1" applyBorder="1" applyAlignment="1">
      <alignment horizontal="left" vertical="center"/>
    </xf>
    <xf numFmtId="0" fontId="55" fillId="30" borderId="8" xfId="6" applyFont="1" applyFill="1" applyBorder="1" applyAlignment="1">
      <alignment horizontal="left" vertical="center"/>
    </xf>
    <xf numFmtId="0" fontId="53" fillId="30" borderId="3" xfId="6" applyFont="1" applyFill="1" applyBorder="1" applyAlignment="1">
      <alignment horizontal="left" vertical="center"/>
    </xf>
    <xf numFmtId="0" fontId="55" fillId="30" borderId="62" xfId="6" applyFont="1" applyFill="1" applyBorder="1" applyAlignment="1">
      <alignment horizontal="left" vertical="center"/>
    </xf>
    <xf numFmtId="0" fontId="55" fillId="30" borderId="63" xfId="6" applyFont="1" applyFill="1" applyBorder="1" applyAlignment="1">
      <alignment horizontal="left" vertical="center"/>
    </xf>
    <xf numFmtId="0" fontId="55" fillId="30" borderId="64" xfId="6" applyFont="1" applyFill="1" applyBorder="1" applyAlignment="1">
      <alignment horizontal="left" vertical="center"/>
    </xf>
    <xf numFmtId="0" fontId="55" fillId="30" borderId="7" xfId="6" quotePrefix="1" applyFont="1" applyFill="1" applyBorder="1" applyAlignment="1">
      <alignment horizontal="left" vertical="center" wrapText="1"/>
    </xf>
    <xf numFmtId="0" fontId="55" fillId="30" borderId="58" xfId="6" quotePrefix="1" applyFont="1" applyFill="1" applyBorder="1" applyAlignment="1">
      <alignment horizontal="left" vertical="center" wrapText="1"/>
    </xf>
    <xf numFmtId="0" fontId="55" fillId="30" borderId="8" xfId="6" quotePrefix="1" applyFont="1" applyFill="1" applyBorder="1" applyAlignment="1">
      <alignment horizontal="left" vertical="center" wrapText="1"/>
    </xf>
    <xf numFmtId="0" fontId="55" fillId="30" borderId="43" xfId="6" applyFont="1" applyFill="1" applyBorder="1" applyAlignment="1">
      <alignment horizontal="left" vertical="center"/>
    </xf>
    <xf numFmtId="0" fontId="55" fillId="30" borderId="57" xfId="6" applyFont="1" applyFill="1" applyBorder="1" applyAlignment="1">
      <alignment horizontal="left" vertical="center"/>
    </xf>
    <xf numFmtId="0" fontId="55" fillId="30" borderId="44" xfId="6" applyFont="1" applyFill="1" applyBorder="1" applyAlignment="1">
      <alignment horizontal="left" vertical="center"/>
    </xf>
    <xf numFmtId="0" fontId="55" fillId="30" borderId="60" xfId="6" applyFont="1" applyFill="1" applyBorder="1" applyAlignment="1">
      <alignment horizontal="left" vertical="center"/>
    </xf>
    <xf numFmtId="0" fontId="55" fillId="30" borderId="0" xfId="6" applyFont="1" applyFill="1" applyAlignment="1">
      <alignment horizontal="left" vertical="center"/>
    </xf>
    <xf numFmtId="0" fontId="55" fillId="30" borderId="61" xfId="6" applyFont="1" applyFill="1" applyBorder="1" applyAlignment="1">
      <alignment horizontal="left" vertical="center"/>
    </xf>
    <xf numFmtId="0" fontId="55" fillId="30" borderId="7" xfId="6" quotePrefix="1" applyFont="1" applyFill="1" applyBorder="1" applyAlignment="1">
      <alignment horizontal="left" vertical="center"/>
    </xf>
    <xf numFmtId="0" fontId="55" fillId="30" borderId="58" xfId="6" quotePrefix="1" applyFont="1" applyFill="1" applyBorder="1" applyAlignment="1">
      <alignment horizontal="left" vertical="center"/>
    </xf>
    <xf numFmtId="0" fontId="55" fillId="30" borderId="8" xfId="6" quotePrefix="1" applyFont="1" applyFill="1" applyBorder="1" applyAlignment="1">
      <alignment horizontal="left" vertical="center"/>
    </xf>
    <xf numFmtId="0" fontId="56" fillId="30" borderId="62" xfId="6" applyFont="1" applyFill="1" applyBorder="1" applyAlignment="1">
      <alignment horizontal="left" vertical="center"/>
    </xf>
    <xf numFmtId="0" fontId="56" fillId="30" borderId="63" xfId="6" applyFont="1" applyFill="1" applyBorder="1" applyAlignment="1">
      <alignment horizontal="left" vertical="center"/>
    </xf>
    <xf numFmtId="0" fontId="56" fillId="30" borderId="64" xfId="6" applyFont="1" applyFill="1" applyBorder="1" applyAlignment="1">
      <alignment horizontal="left" vertical="center"/>
    </xf>
    <xf numFmtId="0" fontId="56" fillId="30" borderId="60" xfId="6" applyFont="1" applyFill="1" applyBorder="1" applyAlignment="1">
      <alignment horizontal="left" vertical="center"/>
    </xf>
    <xf numFmtId="0" fontId="56" fillId="30" borderId="0" xfId="6" applyFont="1" applyFill="1" applyAlignment="1">
      <alignment horizontal="left" vertical="center"/>
    </xf>
    <xf numFmtId="0" fontId="56" fillId="30" borderId="61" xfId="6" applyFont="1" applyFill="1" applyBorder="1" applyAlignment="1">
      <alignment horizontal="left" vertical="center"/>
    </xf>
    <xf numFmtId="0" fontId="56" fillId="30" borderId="43" xfId="6" applyFont="1" applyFill="1" applyBorder="1" applyAlignment="1">
      <alignment horizontal="left" vertical="center"/>
    </xf>
    <xf numFmtId="0" fontId="56" fillId="30" borderId="57" xfId="6" applyFont="1" applyFill="1" applyBorder="1" applyAlignment="1">
      <alignment horizontal="left" vertical="center"/>
    </xf>
    <xf numFmtId="0" fontId="56" fillId="30" borderId="44" xfId="6" applyFont="1" applyFill="1" applyBorder="1" applyAlignment="1">
      <alignment horizontal="left" vertical="center"/>
    </xf>
    <xf numFmtId="0" fontId="55" fillId="30" borderId="62" xfId="6" applyFont="1" applyFill="1" applyBorder="1" applyAlignment="1">
      <alignment horizontal="left" vertical="center" wrapText="1"/>
    </xf>
    <xf numFmtId="0" fontId="55" fillId="30" borderId="63" xfId="6" applyFont="1" applyFill="1" applyBorder="1" applyAlignment="1">
      <alignment horizontal="left" vertical="center" wrapText="1"/>
    </xf>
    <xf numFmtId="0" fontId="55" fillId="30" borderId="64" xfId="6" applyFont="1" applyFill="1" applyBorder="1" applyAlignment="1">
      <alignment horizontal="left" vertical="center" wrapText="1"/>
    </xf>
    <xf numFmtId="0" fontId="55" fillId="30" borderId="43" xfId="6" applyFont="1" applyFill="1" applyBorder="1" applyAlignment="1">
      <alignment horizontal="left" vertical="center" wrapText="1"/>
    </xf>
    <xf numFmtId="0" fontId="55" fillId="30" borderId="57" xfId="6" applyFont="1" applyFill="1" applyBorder="1" applyAlignment="1">
      <alignment horizontal="left" vertical="center" wrapText="1"/>
    </xf>
    <xf numFmtId="0" fontId="55" fillId="30" borderId="44" xfId="6" applyFont="1" applyFill="1" applyBorder="1" applyAlignment="1">
      <alignment horizontal="left" vertical="center" wrapText="1"/>
    </xf>
    <xf numFmtId="0" fontId="58" fillId="30" borderId="0" xfId="6" applyFont="1" applyFill="1" applyAlignment="1">
      <alignment horizontal="left" vertical="center"/>
    </xf>
    <xf numFmtId="0" fontId="58" fillId="30" borderId="0" xfId="6" applyFont="1" applyFill="1" applyAlignment="1">
      <alignment horizontal="left" vertical="center" indent="1"/>
    </xf>
    <xf numFmtId="0" fontId="56" fillId="30" borderId="0" xfId="6" applyFont="1" applyFill="1" applyAlignment="1">
      <alignment horizontal="left" vertical="center" indent="1"/>
    </xf>
    <xf numFmtId="0" fontId="55" fillId="30" borderId="7" xfId="6" applyFont="1" applyFill="1" applyBorder="1" applyAlignment="1">
      <alignment horizontal="center" vertical="center"/>
    </xf>
    <xf numFmtId="0" fontId="55" fillId="30" borderId="58" xfId="6" applyFont="1" applyFill="1" applyBorder="1" applyAlignment="1">
      <alignment horizontal="center" vertical="center"/>
    </xf>
    <xf numFmtId="0" fontId="55" fillId="30" borderId="8" xfId="6" applyFont="1" applyFill="1" applyBorder="1" applyAlignment="1">
      <alignment horizontal="center" vertical="center"/>
    </xf>
    <xf numFmtId="0" fontId="55" fillId="30" borderId="7" xfId="6" applyFont="1" applyFill="1" applyBorder="1" applyAlignment="1">
      <alignment horizontal="left" vertical="center" indent="1"/>
    </xf>
    <xf numFmtId="0" fontId="55" fillId="30" borderId="58" xfId="6" applyFont="1" applyFill="1" applyBorder="1" applyAlignment="1">
      <alignment horizontal="left" vertical="center" indent="1"/>
    </xf>
    <xf numFmtId="0" fontId="55" fillId="30" borderId="8" xfId="6" applyFont="1" applyFill="1" applyBorder="1" applyAlignment="1">
      <alignment horizontal="left" vertical="center" indent="1"/>
    </xf>
    <xf numFmtId="0" fontId="55" fillId="30" borderId="3" xfId="6" applyFont="1" applyFill="1" applyBorder="1" applyAlignment="1">
      <alignment horizontal="center" vertical="center"/>
    </xf>
    <xf numFmtId="0" fontId="55" fillId="30" borderId="62" xfId="6" applyFont="1" applyFill="1" applyBorder="1" applyAlignment="1">
      <alignment horizontal="center" vertical="center"/>
    </xf>
    <xf numFmtId="0" fontId="55" fillId="30" borderId="63" xfId="6" applyFont="1" applyFill="1" applyBorder="1" applyAlignment="1">
      <alignment horizontal="center" vertical="center"/>
    </xf>
    <xf numFmtId="0" fontId="55" fillId="30" borderId="64" xfId="6" applyFont="1" applyFill="1" applyBorder="1" applyAlignment="1">
      <alignment horizontal="center" vertical="center"/>
    </xf>
    <xf numFmtId="0" fontId="55" fillId="30" borderId="60" xfId="6" applyFont="1" applyFill="1" applyBorder="1" applyAlignment="1">
      <alignment horizontal="center" vertical="center"/>
    </xf>
    <xf numFmtId="0" fontId="55" fillId="30" borderId="0" xfId="6" applyFont="1" applyFill="1" applyAlignment="1">
      <alignment horizontal="center" vertical="center"/>
    </xf>
    <xf numFmtId="0" fontId="55" fillId="30" borderId="61" xfId="6" applyFont="1" applyFill="1" applyBorder="1" applyAlignment="1">
      <alignment horizontal="center" vertical="center"/>
    </xf>
    <xf numFmtId="0" fontId="55" fillId="30" borderId="43" xfId="6" applyFont="1" applyFill="1" applyBorder="1" applyAlignment="1">
      <alignment horizontal="center" vertical="center"/>
    </xf>
    <xf numFmtId="0" fontId="55" fillId="30" borderId="57" xfId="6" applyFont="1" applyFill="1" applyBorder="1" applyAlignment="1">
      <alignment horizontal="center" vertical="center"/>
    </xf>
    <xf numFmtId="0" fontId="55" fillId="30" borderId="44" xfId="6" applyFont="1" applyFill="1" applyBorder="1" applyAlignment="1">
      <alignment horizontal="center" vertical="center"/>
    </xf>
    <xf numFmtId="0" fontId="55" fillId="30" borderId="7" xfId="6" quotePrefix="1" applyFont="1" applyFill="1" applyBorder="1" applyAlignment="1">
      <alignment horizontal="left" vertical="center" indent="1"/>
    </xf>
    <xf numFmtId="0" fontId="56" fillId="30" borderId="62" xfId="6" applyFont="1" applyFill="1" applyBorder="1" applyAlignment="1">
      <alignment horizontal="center" vertical="center"/>
    </xf>
    <xf numFmtId="0" fontId="56" fillId="30" borderId="63" xfId="6" applyFont="1" applyFill="1" applyBorder="1" applyAlignment="1">
      <alignment horizontal="center" vertical="center"/>
    </xf>
    <xf numFmtId="0" fontId="56" fillId="30" borderId="64" xfId="6" applyFont="1" applyFill="1" applyBorder="1" applyAlignment="1">
      <alignment horizontal="center" vertical="center"/>
    </xf>
    <xf numFmtId="0" fontId="56" fillId="30" borderId="60" xfId="6" applyFont="1" applyFill="1" applyBorder="1" applyAlignment="1">
      <alignment horizontal="center" vertical="center"/>
    </xf>
    <xf numFmtId="0" fontId="56" fillId="30" borderId="0" xfId="6" applyFont="1" applyFill="1" applyAlignment="1">
      <alignment horizontal="center" vertical="center"/>
    </xf>
    <xf numFmtId="0" fontId="56" fillId="30" borderId="61" xfId="6" applyFont="1" applyFill="1" applyBorder="1" applyAlignment="1">
      <alignment horizontal="center" vertical="center"/>
    </xf>
    <xf numFmtId="0" fontId="56" fillId="30" borderId="43" xfId="6" applyFont="1" applyFill="1" applyBorder="1" applyAlignment="1">
      <alignment horizontal="center" vertical="center"/>
    </xf>
    <xf numFmtId="0" fontId="56" fillId="30" borderId="57" xfId="6" applyFont="1" applyFill="1" applyBorder="1" applyAlignment="1">
      <alignment horizontal="center" vertical="center"/>
    </xf>
    <xf numFmtId="0" fontId="56" fillId="30" borderId="44" xfId="6" applyFont="1" applyFill="1" applyBorder="1" applyAlignment="1">
      <alignment horizontal="center" vertical="center"/>
    </xf>
    <xf numFmtId="0" fontId="55" fillId="30" borderId="62" xfId="6" applyFont="1" applyFill="1" applyBorder="1" applyAlignment="1">
      <alignment horizontal="left" vertical="center" indent="1"/>
    </xf>
    <xf numFmtId="0" fontId="55" fillId="30" borderId="63" xfId="6" applyFont="1" applyFill="1" applyBorder="1" applyAlignment="1">
      <alignment horizontal="left" vertical="center" indent="1"/>
    </xf>
    <xf numFmtId="0" fontId="55" fillId="30" borderId="64" xfId="6" applyFont="1" applyFill="1" applyBorder="1" applyAlignment="1">
      <alignment horizontal="left" vertical="center" indent="1"/>
    </xf>
    <xf numFmtId="0" fontId="55" fillId="30" borderId="60" xfId="6" applyFont="1" applyFill="1" applyBorder="1" applyAlignment="1">
      <alignment horizontal="left" vertical="center" indent="1"/>
    </xf>
    <xf numFmtId="0" fontId="55" fillId="30" borderId="0" xfId="6" applyFont="1" applyFill="1" applyAlignment="1">
      <alignment horizontal="left" vertical="center" indent="1"/>
    </xf>
    <xf numFmtId="0" fontId="55" fillId="30" borderId="61" xfId="6" applyFont="1" applyFill="1" applyBorder="1" applyAlignment="1">
      <alignment horizontal="left" vertical="center" indent="1"/>
    </xf>
    <xf numFmtId="0" fontId="55" fillId="30" borderId="43" xfId="6" applyFont="1" applyFill="1" applyBorder="1" applyAlignment="1">
      <alignment horizontal="left" vertical="center" indent="1"/>
    </xf>
    <xf numFmtId="0" fontId="55" fillId="30" borderId="57" xfId="6" applyFont="1" applyFill="1" applyBorder="1" applyAlignment="1">
      <alignment horizontal="left" vertical="center" indent="1"/>
    </xf>
    <xf numFmtId="0" fontId="55" fillId="30" borderId="44" xfId="6" applyFont="1" applyFill="1" applyBorder="1" applyAlignment="1">
      <alignment horizontal="left" vertical="center" indent="1"/>
    </xf>
    <xf numFmtId="0" fontId="55" fillId="30" borderId="62" xfId="6" applyFont="1" applyFill="1" applyBorder="1" applyAlignment="1">
      <alignment horizontal="left" vertical="center" wrapText="1" indent="1"/>
    </xf>
    <xf numFmtId="0" fontId="55" fillId="30" borderId="63" xfId="6" applyFont="1" applyFill="1" applyBorder="1" applyAlignment="1">
      <alignment horizontal="left" vertical="center" wrapText="1" indent="1"/>
    </xf>
    <xf numFmtId="0" fontId="55" fillId="30" borderId="64" xfId="6" applyFont="1" applyFill="1" applyBorder="1" applyAlignment="1">
      <alignment horizontal="left" vertical="center" wrapText="1" indent="1"/>
    </xf>
    <xf numFmtId="0" fontId="55" fillId="30" borderId="43" xfId="6" applyFont="1" applyFill="1" applyBorder="1" applyAlignment="1">
      <alignment horizontal="left" vertical="center" wrapText="1" indent="1"/>
    </xf>
    <xf numFmtId="0" fontId="55" fillId="30" borderId="57" xfId="6" applyFont="1" applyFill="1" applyBorder="1" applyAlignment="1">
      <alignment horizontal="left" vertical="center" wrapText="1" indent="1"/>
    </xf>
    <xf numFmtId="0" fontId="55" fillId="30" borderId="44" xfId="6" applyFont="1" applyFill="1" applyBorder="1" applyAlignment="1">
      <alignment horizontal="left" vertical="center" wrapText="1" indent="1"/>
    </xf>
    <xf numFmtId="0" fontId="55" fillId="30" borderId="7" xfId="6" applyFont="1" applyFill="1" applyBorder="1" applyAlignment="1">
      <alignment horizontal="left" vertical="center" wrapText="1" indent="1"/>
    </xf>
    <xf numFmtId="0" fontId="55" fillId="30" borderId="58" xfId="6" applyFont="1" applyFill="1" applyBorder="1" applyAlignment="1">
      <alignment horizontal="left" vertical="center" wrapText="1" indent="1"/>
    </xf>
    <xf numFmtId="0" fontId="55" fillId="30" borderId="8" xfId="6" applyFont="1" applyFill="1" applyBorder="1" applyAlignment="1">
      <alignment horizontal="left" vertical="center" wrapText="1" indent="1"/>
    </xf>
    <xf numFmtId="0" fontId="55" fillId="30" borderId="7" xfId="6" quotePrefix="1" applyFont="1" applyFill="1" applyBorder="1" applyAlignment="1">
      <alignment horizontal="left" vertical="center" wrapText="1" indent="1"/>
    </xf>
    <xf numFmtId="0" fontId="55" fillId="30" borderId="7" xfId="5" quotePrefix="1" applyFont="1" applyFill="1" applyBorder="1" applyAlignment="1">
      <alignment horizontal="left" vertical="center" indent="1"/>
    </xf>
    <xf numFmtId="0" fontId="55" fillId="30" borderId="58" xfId="6" quotePrefix="1" applyFont="1" applyFill="1" applyBorder="1" applyAlignment="1">
      <alignment horizontal="left" vertical="center" indent="1"/>
    </xf>
    <xf numFmtId="0" fontId="55" fillId="30" borderId="8" xfId="6" quotePrefix="1" applyFont="1" applyFill="1" applyBorder="1" applyAlignment="1">
      <alignment horizontal="left" vertical="center" indent="1"/>
    </xf>
    <xf numFmtId="0" fontId="53" fillId="30" borderId="3" xfId="6" applyFont="1" applyFill="1" applyBorder="1" applyAlignment="1">
      <alignment horizontal="left" vertical="center" indent="1"/>
    </xf>
    <xf numFmtId="186" fontId="78" fillId="2" borderId="62" xfId="10" applyNumberFormat="1" applyFont="1" applyFill="1" applyBorder="1" applyAlignment="1">
      <alignment horizontal="left" vertical="center" indent="1"/>
    </xf>
    <xf numFmtId="186" fontId="78" fillId="2" borderId="43" xfId="10" applyNumberFormat="1" applyFont="1" applyFill="1" applyBorder="1" applyAlignment="1">
      <alignment horizontal="left" vertical="center" indent="1"/>
    </xf>
    <xf numFmtId="0" fontId="78" fillId="2" borderId="7" xfId="10" applyFont="1" applyFill="1" applyBorder="1" applyAlignment="1">
      <alignment horizontal="left" vertical="center" indent="1"/>
    </xf>
    <xf numFmtId="0" fontId="78" fillId="2" borderId="58" xfId="10" applyFont="1" applyFill="1" applyBorder="1" applyAlignment="1">
      <alignment horizontal="left" vertical="center" indent="1"/>
    </xf>
    <xf numFmtId="0" fontId="78" fillId="2" borderId="8" xfId="10" applyFont="1" applyFill="1" applyBorder="1" applyAlignment="1">
      <alignment horizontal="left" vertical="center" indent="1"/>
    </xf>
    <xf numFmtId="0" fontId="53" fillId="44" borderId="3" xfId="10" applyFont="1" applyFill="1" applyBorder="1" applyAlignment="1">
      <alignment horizontal="left" vertical="center" indent="1"/>
    </xf>
    <xf numFmtId="0" fontId="78" fillId="2" borderId="7" xfId="10" quotePrefix="1" applyFont="1" applyFill="1" applyBorder="1" applyAlignment="1">
      <alignment horizontal="left" vertical="center" indent="1"/>
    </xf>
    <xf numFmtId="0" fontId="79" fillId="2" borderId="7" xfId="10" applyFont="1" applyFill="1" applyBorder="1" applyAlignment="1">
      <alignment horizontal="left" vertical="center" indent="1"/>
    </xf>
    <xf numFmtId="0" fontId="79" fillId="2" borderId="58" xfId="10" applyFont="1" applyFill="1" applyBorder="1" applyAlignment="1">
      <alignment horizontal="left" vertical="center" indent="1"/>
    </xf>
    <xf numFmtId="0" fontId="79" fillId="2" borderId="8" xfId="10" applyFont="1" applyFill="1" applyBorder="1" applyAlignment="1">
      <alignment horizontal="left" vertical="center" indent="1"/>
    </xf>
    <xf numFmtId="0" fontId="78" fillId="4" borderId="7" xfId="10" applyFont="1" applyFill="1" applyBorder="1" applyAlignment="1">
      <alignment horizontal="left" vertical="center" indent="1"/>
    </xf>
    <xf numFmtId="0" fontId="78" fillId="4" borderId="58" xfId="10" applyFont="1" applyFill="1" applyBorder="1" applyAlignment="1">
      <alignment horizontal="left" vertical="center" indent="1"/>
    </xf>
    <xf numFmtId="0" fontId="78" fillId="4" borderId="8" xfId="10" applyFont="1" applyFill="1" applyBorder="1" applyAlignment="1">
      <alignment horizontal="left" vertical="center" indent="1"/>
    </xf>
    <xf numFmtId="0" fontId="78" fillId="2" borderId="62" xfId="10" applyFont="1" applyFill="1" applyBorder="1" applyAlignment="1">
      <alignment horizontal="left" vertical="center" indent="1"/>
    </xf>
    <xf numFmtId="0" fontId="78" fillId="2" borderId="43" xfId="10" applyFont="1" applyFill="1" applyBorder="1" applyAlignment="1">
      <alignment horizontal="left" vertical="center" indent="1"/>
    </xf>
    <xf numFmtId="0" fontId="80" fillId="2" borderId="7" xfId="10" applyFont="1" applyFill="1" applyBorder="1" applyAlignment="1">
      <alignment horizontal="left" vertical="center" indent="1"/>
    </xf>
    <xf numFmtId="0" fontId="80" fillId="2" borderId="58" xfId="10" applyFont="1" applyFill="1" applyBorder="1" applyAlignment="1">
      <alignment horizontal="left" vertical="center" indent="1"/>
    </xf>
    <xf numFmtId="0" fontId="80" fillId="2" borderId="8" xfId="10" applyFont="1" applyFill="1" applyBorder="1" applyAlignment="1">
      <alignment horizontal="left" vertical="center" indent="1"/>
    </xf>
    <xf numFmtId="0" fontId="78" fillId="2" borderId="3" xfId="10" applyFont="1" applyFill="1" applyBorder="1" applyAlignment="1">
      <alignment horizontal="left" vertical="center" indent="1"/>
    </xf>
    <xf numFmtId="0" fontId="78" fillId="2" borderId="62" xfId="10" applyFont="1" applyFill="1" applyBorder="1" applyAlignment="1">
      <alignment horizontal="center" vertical="center"/>
    </xf>
    <xf numFmtId="0" fontId="78" fillId="2" borderId="63" xfId="10" applyFont="1" applyFill="1" applyBorder="1" applyAlignment="1">
      <alignment horizontal="center" vertical="center"/>
    </xf>
    <xf numFmtId="0" fontId="78" fillId="2" borderId="64" xfId="10" applyFont="1" applyFill="1" applyBorder="1" applyAlignment="1">
      <alignment horizontal="center" vertical="center"/>
    </xf>
    <xf numFmtId="0" fontId="78" fillId="2" borderId="60" xfId="10" applyFont="1" applyFill="1" applyBorder="1" applyAlignment="1">
      <alignment horizontal="center" vertical="center"/>
    </xf>
    <xf numFmtId="0" fontId="78" fillId="2" borderId="0" xfId="10" applyFont="1" applyFill="1" applyAlignment="1">
      <alignment horizontal="center" vertical="center"/>
    </xf>
    <xf numFmtId="0" fontId="78" fillId="2" borderId="61" xfId="10" applyFont="1" applyFill="1" applyBorder="1" applyAlignment="1">
      <alignment horizontal="center" vertical="center"/>
    </xf>
    <xf numFmtId="0" fontId="78" fillId="2" borderId="43" xfId="10" applyFont="1" applyFill="1" applyBorder="1" applyAlignment="1">
      <alignment horizontal="center" vertical="center"/>
    </xf>
    <xf numFmtId="0" fontId="78" fillId="2" borderId="57" xfId="10" applyFont="1" applyFill="1" applyBorder="1" applyAlignment="1">
      <alignment horizontal="center" vertical="center"/>
    </xf>
    <xf numFmtId="0" fontId="78" fillId="2" borderId="44" xfId="10" applyFont="1" applyFill="1" applyBorder="1" applyAlignment="1">
      <alignment horizontal="center" vertical="center"/>
    </xf>
    <xf numFmtId="0" fontId="78" fillId="2" borderId="60" xfId="10" applyFont="1" applyFill="1" applyBorder="1" applyAlignment="1">
      <alignment horizontal="left" vertical="center" indent="1"/>
    </xf>
    <xf numFmtId="0" fontId="78" fillId="2" borderId="63" xfId="10" applyFont="1" applyFill="1" applyBorder="1" applyAlignment="1">
      <alignment horizontal="left" vertical="center" indent="1"/>
    </xf>
    <xf numFmtId="0" fontId="78" fillId="2" borderId="64" xfId="10" applyFont="1" applyFill="1" applyBorder="1" applyAlignment="1">
      <alignment horizontal="left" vertical="center" indent="1"/>
    </xf>
    <xf numFmtId="0" fontId="78" fillId="2" borderId="0" xfId="10" applyFont="1" applyFill="1" applyAlignment="1">
      <alignment horizontal="left" vertical="center" indent="1"/>
    </xf>
    <xf numFmtId="0" fontId="78" fillId="2" borderId="61" xfId="10" applyFont="1" applyFill="1" applyBorder="1" applyAlignment="1">
      <alignment horizontal="left" vertical="center" indent="1"/>
    </xf>
    <xf numFmtId="0" fontId="78" fillId="2" borderId="57" xfId="10" applyFont="1" applyFill="1" applyBorder="1" applyAlignment="1">
      <alignment horizontal="left" vertical="center" indent="1"/>
    </xf>
    <xf numFmtId="0" fontId="78" fillId="2" borderId="44" xfId="10" applyFont="1" applyFill="1" applyBorder="1" applyAlignment="1">
      <alignment horizontal="left" vertical="center" indent="1"/>
    </xf>
    <xf numFmtId="0" fontId="78" fillId="2" borderId="3" xfId="10" applyFont="1" applyFill="1" applyBorder="1" applyAlignment="1">
      <alignment horizontal="center" vertical="center"/>
    </xf>
    <xf numFmtId="0" fontId="81" fillId="18" borderId="62" xfId="10" applyFont="1" applyFill="1" applyBorder="1" applyAlignment="1">
      <alignment horizontal="center" vertical="center"/>
    </xf>
    <xf numFmtId="0" fontId="81" fillId="18" borderId="63" xfId="10" applyFont="1" applyFill="1" applyBorder="1" applyAlignment="1">
      <alignment horizontal="center" vertical="center"/>
    </xf>
    <xf numFmtId="0" fontId="81" fillId="18" borderId="64" xfId="10" applyFont="1" applyFill="1" applyBorder="1" applyAlignment="1">
      <alignment horizontal="center" vertical="center"/>
    </xf>
    <xf numFmtId="0" fontId="81" fillId="18" borderId="60" xfId="10" applyFont="1" applyFill="1" applyBorder="1" applyAlignment="1">
      <alignment horizontal="center" vertical="center"/>
    </xf>
    <xf numFmtId="0" fontId="81" fillId="18" borderId="0" xfId="10" applyFont="1" applyFill="1" applyAlignment="1">
      <alignment horizontal="center" vertical="center"/>
    </xf>
    <xf numFmtId="0" fontId="81" fillId="18" borderId="61" xfId="10" applyFont="1" applyFill="1" applyBorder="1" applyAlignment="1">
      <alignment horizontal="center" vertical="center"/>
    </xf>
    <xf numFmtId="0" fontId="81" fillId="18" borderId="43" xfId="10" applyFont="1" applyFill="1" applyBorder="1" applyAlignment="1">
      <alignment horizontal="center" vertical="center"/>
    </xf>
    <xf numFmtId="0" fontId="81" fillId="18" borderId="57" xfId="10" applyFont="1" applyFill="1" applyBorder="1" applyAlignment="1">
      <alignment horizontal="center" vertical="center"/>
    </xf>
    <xf numFmtId="0" fontId="81" fillId="18" borderId="44" xfId="10" applyFont="1" applyFill="1" applyBorder="1" applyAlignment="1">
      <alignment horizontal="center" vertical="center"/>
    </xf>
    <xf numFmtId="0" fontId="82" fillId="18" borderId="4" xfId="10" applyFont="1" applyFill="1" applyBorder="1" applyAlignment="1">
      <alignment horizontal="center" vertical="center"/>
    </xf>
    <xf numFmtId="0" fontId="82" fillId="18" borderId="5" xfId="10" applyFont="1" applyFill="1" applyBorder="1" applyAlignment="1">
      <alignment horizontal="center" vertical="center"/>
    </xf>
    <xf numFmtId="0" fontId="82" fillId="18" borderId="6" xfId="10" applyFont="1" applyFill="1" applyBorder="1" applyAlignment="1">
      <alignment horizontal="center" vertical="center"/>
    </xf>
    <xf numFmtId="0" fontId="82" fillId="18" borderId="3" xfId="10" applyFont="1" applyFill="1" applyBorder="1" applyAlignment="1">
      <alignment horizontal="left" vertical="center"/>
    </xf>
    <xf numFmtId="0" fontId="83" fillId="18" borderId="7" xfId="10" applyFont="1" applyFill="1" applyBorder="1" applyAlignment="1">
      <alignment horizontal="left" vertical="center"/>
    </xf>
    <xf numFmtId="0" fontId="83" fillId="18" borderId="58" xfId="10" applyFont="1" applyFill="1" applyBorder="1" applyAlignment="1">
      <alignment horizontal="left" vertical="center"/>
    </xf>
    <xf numFmtId="0" fontId="83" fillId="18" borderId="8" xfId="10" applyFont="1" applyFill="1" applyBorder="1" applyAlignment="1">
      <alignment horizontal="left" vertical="center"/>
    </xf>
    <xf numFmtId="0" fontId="82" fillId="18" borderId="3" xfId="10" applyFont="1" applyFill="1" applyBorder="1" applyAlignment="1">
      <alignment horizontal="center" vertical="center"/>
    </xf>
    <xf numFmtId="0" fontId="82" fillId="18" borderId="62" xfId="10" applyFont="1" applyFill="1" applyBorder="1" applyAlignment="1">
      <alignment horizontal="center" vertical="center"/>
    </xf>
    <xf numFmtId="0" fontId="82" fillId="18" borderId="60" xfId="10" applyFont="1" applyFill="1" applyBorder="1" applyAlignment="1">
      <alignment horizontal="center" vertical="center"/>
    </xf>
    <xf numFmtId="0" fontId="82" fillId="18" borderId="3" xfId="10" applyFont="1" applyFill="1" applyBorder="1">
      <alignment vertical="center"/>
    </xf>
    <xf numFmtId="0" fontId="82" fillId="18" borderId="43" xfId="10" applyFont="1" applyFill="1" applyBorder="1" applyAlignment="1">
      <alignment horizontal="center" vertical="center"/>
    </xf>
    <xf numFmtId="0" fontId="82" fillId="18" borderId="4" xfId="10" applyFont="1" applyFill="1" applyBorder="1" applyAlignment="1">
      <alignment horizontal="center" vertical="center" wrapText="1"/>
    </xf>
    <xf numFmtId="0" fontId="82" fillId="18" borderId="5" xfId="10" applyFont="1" applyFill="1" applyBorder="1" applyAlignment="1">
      <alignment horizontal="center" vertical="center" wrapText="1"/>
    </xf>
    <xf numFmtId="0" fontId="82" fillId="18" borderId="6" xfId="10" applyFont="1" applyFill="1" applyBorder="1" applyAlignment="1">
      <alignment horizontal="center" vertical="center" wrapText="1"/>
    </xf>
    <xf numFmtId="0" fontId="82" fillId="18" borderId="7" xfId="10" applyFont="1" applyFill="1" applyBorder="1" applyAlignment="1">
      <alignment horizontal="left" vertical="center"/>
    </xf>
    <xf numFmtId="0" fontId="82" fillId="18" borderId="58" xfId="10" applyFont="1" applyFill="1" applyBorder="1" applyAlignment="1">
      <alignment horizontal="left" vertical="center"/>
    </xf>
    <xf numFmtId="0" fontId="82" fillId="18" borderId="8" xfId="10" applyFont="1" applyFill="1" applyBorder="1" applyAlignment="1">
      <alignment horizontal="left" vertical="center"/>
    </xf>
    <xf numFmtId="0" fontId="66" fillId="18" borderId="7" xfId="11" applyFont="1" applyFill="1" applyBorder="1" applyAlignment="1">
      <alignment horizontal="left" vertical="center"/>
    </xf>
    <xf numFmtId="0" fontId="66" fillId="18" borderId="58" xfId="11" applyFont="1" applyFill="1" applyBorder="1" applyAlignment="1">
      <alignment horizontal="left" vertical="center"/>
    </xf>
    <xf numFmtId="0" fontId="66" fillId="18" borderId="8" xfId="11" applyFont="1" applyFill="1" applyBorder="1" applyAlignment="1">
      <alignment horizontal="left" vertical="center"/>
    </xf>
    <xf numFmtId="0" fontId="82" fillId="18" borderId="62" xfId="10" applyFont="1" applyFill="1" applyBorder="1" applyAlignment="1">
      <alignment horizontal="left" vertical="center"/>
    </xf>
    <xf numFmtId="0" fontId="82" fillId="18" borderId="63" xfId="10" applyFont="1" applyFill="1" applyBorder="1" applyAlignment="1">
      <alignment horizontal="left" vertical="center"/>
    </xf>
    <xf numFmtId="0" fontId="82" fillId="18" borderId="64" xfId="10" applyFont="1" applyFill="1" applyBorder="1" applyAlignment="1">
      <alignment horizontal="left" vertical="center"/>
    </xf>
    <xf numFmtId="0" fontId="83" fillId="18" borderId="7" xfId="10" applyFont="1" applyFill="1" applyBorder="1" applyAlignment="1">
      <alignment horizontal="left" vertical="center" wrapText="1"/>
    </xf>
    <xf numFmtId="0" fontId="83" fillId="18" borderId="58" xfId="10" applyFont="1" applyFill="1" applyBorder="1" applyAlignment="1">
      <alignment horizontal="left" vertical="center" wrapText="1"/>
    </xf>
    <xf numFmtId="0" fontId="83" fillId="18" borderId="8" xfId="10" applyFont="1" applyFill="1" applyBorder="1" applyAlignment="1">
      <alignment horizontal="left" vertical="center" wrapText="1"/>
    </xf>
    <xf numFmtId="186" fontId="54" fillId="18" borderId="4" xfId="10" applyNumberFormat="1" applyFont="1" applyFill="1" applyBorder="1" applyAlignment="1">
      <alignment horizontal="center" vertical="center"/>
    </xf>
    <xf numFmtId="186" fontId="54" fillId="18" borderId="5" xfId="10" applyNumberFormat="1" applyFont="1" applyFill="1" applyBorder="1" applyAlignment="1">
      <alignment horizontal="center" vertical="center"/>
    </xf>
    <xf numFmtId="186" fontId="54" fillId="18" borderId="6" xfId="10" applyNumberFormat="1" applyFont="1" applyFill="1" applyBorder="1" applyAlignment="1">
      <alignment horizontal="center" vertical="center"/>
    </xf>
    <xf numFmtId="0" fontId="83" fillId="18" borderId="43" xfId="10" applyFont="1" applyFill="1" applyBorder="1" applyAlignment="1">
      <alignment horizontal="left" vertical="center"/>
    </xf>
    <xf numFmtId="0" fontId="83" fillId="18" borderId="57" xfId="10" applyFont="1" applyFill="1" applyBorder="1" applyAlignment="1">
      <alignment horizontal="left" vertical="center"/>
    </xf>
    <xf numFmtId="0" fontId="83" fillId="18" borderId="44" xfId="10" applyFont="1" applyFill="1" applyBorder="1" applyAlignment="1">
      <alignment horizontal="left" vertical="center"/>
    </xf>
    <xf numFmtId="0" fontId="54" fillId="18" borderId="4" xfId="10" applyFont="1" applyFill="1" applyBorder="1" applyAlignment="1">
      <alignment horizontal="center" vertical="center"/>
    </xf>
    <xf numFmtId="0" fontId="54" fillId="18" borderId="6" xfId="10" applyFont="1" applyFill="1" applyBorder="1" applyAlignment="1">
      <alignment horizontal="center" vertical="center"/>
    </xf>
    <xf numFmtId="0" fontId="66" fillId="18" borderId="3" xfId="10" applyFont="1" applyFill="1" applyBorder="1" applyAlignment="1">
      <alignment horizontal="left" vertical="center"/>
    </xf>
    <xf numFmtId="0" fontId="82" fillId="18" borderId="62" xfId="10" applyFont="1" applyFill="1" applyBorder="1" applyAlignment="1">
      <alignment horizontal="center" vertical="center" wrapText="1"/>
    </xf>
    <xf numFmtId="0" fontId="66" fillId="18" borderId="7" xfId="10" applyFont="1" applyFill="1" applyBorder="1" applyAlignment="1">
      <alignment horizontal="left" vertical="center"/>
    </xf>
    <xf numFmtId="0" fontId="66" fillId="18" borderId="58" xfId="10" applyFont="1" applyFill="1" applyBorder="1" applyAlignment="1">
      <alignment horizontal="left" vertical="center"/>
    </xf>
    <xf numFmtId="0" fontId="66" fillId="18" borderId="8" xfId="10" applyFont="1" applyFill="1" applyBorder="1" applyAlignment="1">
      <alignment horizontal="left" vertical="center"/>
    </xf>
    <xf numFmtId="0" fontId="82" fillId="18" borderId="7" xfId="10" applyFont="1" applyFill="1" applyBorder="1">
      <alignment vertical="center"/>
    </xf>
    <xf numFmtId="0" fontId="82" fillId="18" borderId="58" xfId="10" applyFont="1" applyFill="1" applyBorder="1">
      <alignment vertical="center"/>
    </xf>
    <xf numFmtId="0" fontId="82" fillId="18" borderId="8" xfId="10" applyFont="1" applyFill="1" applyBorder="1">
      <alignment vertical="center"/>
    </xf>
    <xf numFmtId="0" fontId="66" fillId="18" borderId="3" xfId="10" applyFont="1" applyFill="1" applyBorder="1" applyAlignment="1">
      <alignment horizontal="center" vertical="center" wrapText="1"/>
    </xf>
    <xf numFmtId="0" fontId="66" fillId="18" borderId="3" xfId="10" applyFont="1" applyFill="1" applyBorder="1" applyAlignment="1">
      <alignment horizontal="center" vertical="center"/>
    </xf>
    <xf numFmtId="0" fontId="66" fillId="18" borderId="7" xfId="10" applyFont="1" applyFill="1" applyBorder="1" applyAlignment="1">
      <alignment horizontal="center" vertical="center"/>
    </xf>
    <xf numFmtId="0" fontId="66" fillId="18" borderId="58" xfId="10" applyFont="1" applyFill="1" applyBorder="1" applyAlignment="1">
      <alignment horizontal="center" vertical="center"/>
    </xf>
    <xf numFmtId="0" fontId="66" fillId="18" borderId="8" xfId="10" applyFont="1" applyFill="1" applyBorder="1" applyAlignment="1">
      <alignment horizontal="center" vertical="center"/>
    </xf>
    <xf numFmtId="0" fontId="82" fillId="18" borderId="3" xfId="10" applyFont="1" applyFill="1" applyBorder="1" applyAlignment="1">
      <alignment horizontal="center" vertical="center" wrapText="1"/>
    </xf>
    <xf numFmtId="0" fontId="78" fillId="18" borderId="66" xfId="10" applyFont="1" applyFill="1" applyBorder="1" applyAlignment="1">
      <alignment horizontal="center" vertical="center"/>
    </xf>
    <xf numFmtId="0" fontId="78" fillId="18" borderId="30" xfId="10" applyFont="1" applyFill="1" applyBorder="1" applyAlignment="1">
      <alignment horizontal="center" vertical="center"/>
    </xf>
    <xf numFmtId="0" fontId="78" fillId="18" borderId="31" xfId="10" applyFont="1" applyFill="1" applyBorder="1" applyAlignment="1">
      <alignment horizontal="center" vertical="center"/>
    </xf>
    <xf numFmtId="0" fontId="78" fillId="18" borderId="32" xfId="10" applyFont="1" applyFill="1" applyBorder="1" applyAlignment="1">
      <alignment horizontal="center" vertical="center"/>
    </xf>
    <xf numFmtId="0" fontId="78" fillId="18" borderId="3" xfId="10" applyFont="1" applyFill="1" applyBorder="1" applyAlignment="1">
      <alignment horizontal="center" vertical="center"/>
    </xf>
    <xf numFmtId="0" fontId="78" fillId="18" borderId="33" xfId="10" applyFont="1" applyFill="1" applyBorder="1" applyAlignment="1">
      <alignment horizontal="center" vertical="center"/>
    </xf>
    <xf numFmtId="0" fontId="78" fillId="18" borderId="47" xfId="10" applyFont="1" applyFill="1" applyBorder="1" applyAlignment="1">
      <alignment horizontal="center" vertical="center"/>
    </xf>
    <xf numFmtId="0" fontId="78" fillId="18" borderId="48" xfId="10" applyFont="1" applyFill="1" applyBorder="1" applyAlignment="1">
      <alignment horizontal="center" vertical="center"/>
    </xf>
    <xf numFmtId="0" fontId="78" fillId="18" borderId="56" xfId="10" applyFont="1" applyFill="1" applyBorder="1" applyAlignment="1">
      <alignment horizontal="center" vertical="center"/>
    </xf>
    <xf numFmtId="0" fontId="82" fillId="18" borderId="30" xfId="10" applyFont="1" applyFill="1" applyBorder="1" applyAlignment="1">
      <alignment horizontal="left" vertical="center"/>
    </xf>
    <xf numFmtId="0" fontId="82" fillId="18" borderId="6" xfId="10" applyFont="1" applyFill="1" applyBorder="1" applyAlignment="1">
      <alignment horizontal="left" vertical="center"/>
    </xf>
    <xf numFmtId="0" fontId="82" fillId="18" borderId="64" xfId="10" applyFont="1" applyFill="1" applyBorder="1" applyAlignment="1">
      <alignment horizontal="center" vertical="center" wrapText="1"/>
    </xf>
    <xf numFmtId="0" fontId="82" fillId="18" borderId="44" xfId="10" applyFont="1" applyFill="1" applyBorder="1" applyAlignment="1">
      <alignment horizontal="center" vertical="center"/>
    </xf>
    <xf numFmtId="0" fontId="83" fillId="18" borderId="46" xfId="10" applyFont="1" applyFill="1" applyBorder="1" applyAlignment="1">
      <alignment horizontal="left" vertical="center"/>
    </xf>
    <xf numFmtId="0" fontId="82" fillId="18" borderId="64" xfId="10" applyFont="1" applyFill="1" applyBorder="1" applyAlignment="1">
      <alignment horizontal="center" vertical="center"/>
    </xf>
    <xf numFmtId="0" fontId="82" fillId="18" borderId="61" xfId="10" applyFont="1" applyFill="1" applyBorder="1" applyAlignment="1">
      <alignment horizontal="center" vertical="center"/>
    </xf>
    <xf numFmtId="0" fontId="83" fillId="18" borderId="62" xfId="10" applyFont="1" applyFill="1" applyBorder="1" applyAlignment="1">
      <alignment horizontal="left" vertical="center"/>
    </xf>
    <xf numFmtId="0" fontId="83" fillId="18" borderId="63" xfId="10" applyFont="1" applyFill="1" applyBorder="1" applyAlignment="1">
      <alignment horizontal="left" vertical="center"/>
    </xf>
    <xf numFmtId="0" fontId="83" fillId="18" borderId="75" xfId="10" applyFont="1" applyFill="1" applyBorder="1" applyAlignment="1">
      <alignment horizontal="left" vertical="center"/>
    </xf>
    <xf numFmtId="0" fontId="83" fillId="18" borderId="60" xfId="10" applyFont="1" applyFill="1" applyBorder="1" applyAlignment="1">
      <alignment horizontal="left" vertical="center"/>
    </xf>
    <xf numFmtId="0" fontId="83" fillId="18" borderId="0" xfId="10" applyFont="1" applyFill="1" applyAlignment="1">
      <alignment horizontal="left" vertical="center"/>
    </xf>
    <xf numFmtId="0" fontId="83" fillId="18" borderId="23" xfId="10" applyFont="1" applyFill="1" applyBorder="1" applyAlignment="1">
      <alignment horizontal="left" vertical="center"/>
    </xf>
    <xf numFmtId="0" fontId="83" fillId="18" borderId="45" xfId="10" applyFont="1" applyFill="1" applyBorder="1" applyAlignment="1">
      <alignment horizontal="left" vertical="center"/>
    </xf>
    <xf numFmtId="0" fontId="66" fillId="18" borderId="46" xfId="10" applyFont="1" applyFill="1" applyBorder="1" applyAlignment="1">
      <alignment horizontal="left" vertical="center"/>
    </xf>
    <xf numFmtId="0" fontId="82" fillId="18" borderId="74" xfId="10" applyFont="1" applyFill="1" applyBorder="1" applyAlignment="1">
      <alignment horizontal="center" vertical="center"/>
    </xf>
    <xf numFmtId="0" fontId="82" fillId="18" borderId="48" xfId="10" applyFont="1" applyFill="1" applyBorder="1" applyAlignment="1">
      <alignment horizontal="left" vertical="center"/>
    </xf>
    <xf numFmtId="0" fontId="83" fillId="18" borderId="3" xfId="10" applyFont="1" applyFill="1" applyBorder="1" applyAlignment="1">
      <alignment horizontal="left" vertical="center"/>
    </xf>
    <xf numFmtId="0" fontId="82" fillId="4" borderId="3" xfId="10" applyFont="1" applyFill="1" applyBorder="1" applyAlignment="1">
      <alignment horizontal="left" vertical="center"/>
    </xf>
    <xf numFmtId="0" fontId="66" fillId="18" borderId="6" xfId="10" applyFont="1" applyFill="1" applyBorder="1" applyAlignment="1">
      <alignment horizontal="center" vertical="center" wrapText="1"/>
    </xf>
    <xf numFmtId="0" fontId="82" fillId="18" borderId="4" xfId="10" applyFont="1" applyFill="1" applyBorder="1" applyAlignment="1">
      <alignment horizontal="left" vertical="center"/>
    </xf>
    <xf numFmtId="0" fontId="82" fillId="18" borderId="66" xfId="10" applyFont="1" applyFill="1" applyBorder="1" applyAlignment="1">
      <alignment horizontal="center" vertical="center" wrapText="1"/>
    </xf>
    <xf numFmtId="0" fontId="82" fillId="18" borderId="32" xfId="10" applyFont="1" applyFill="1" applyBorder="1" applyAlignment="1">
      <alignment horizontal="center" vertical="center"/>
    </xf>
    <xf numFmtId="0" fontId="82" fillId="18" borderId="47" xfId="10" applyFont="1" applyFill="1" applyBorder="1" applyAlignment="1">
      <alignment horizontal="center" vertical="center"/>
    </xf>
    <xf numFmtId="0" fontId="78" fillId="18" borderId="62" xfId="10" applyFont="1" applyFill="1" applyBorder="1" applyAlignment="1">
      <alignment horizontal="center" vertical="center"/>
    </xf>
    <xf numFmtId="0" fontId="78" fillId="18" borderId="63" xfId="10" applyFont="1" applyFill="1" applyBorder="1" applyAlignment="1">
      <alignment horizontal="center" vertical="center"/>
    </xf>
    <xf numFmtId="0" fontId="78" fillId="18" borderId="64" xfId="10" applyFont="1" applyFill="1" applyBorder="1" applyAlignment="1">
      <alignment horizontal="center" vertical="center"/>
    </xf>
    <xf numFmtId="0" fontId="78" fillId="18" borderId="43" xfId="10" applyFont="1" applyFill="1" applyBorder="1" applyAlignment="1">
      <alignment horizontal="center" vertical="center"/>
    </xf>
    <xf numFmtId="0" fontId="78" fillId="18" borderId="57" xfId="10" applyFont="1" applyFill="1" applyBorder="1" applyAlignment="1">
      <alignment horizontal="center" vertical="center"/>
    </xf>
    <xf numFmtId="0" fontId="78" fillId="18" borderId="44" xfId="10" applyFont="1" applyFill="1" applyBorder="1" applyAlignment="1">
      <alignment horizontal="center" vertical="center"/>
    </xf>
    <xf numFmtId="0" fontId="78" fillId="18" borderId="60" xfId="10" applyFont="1" applyFill="1" applyBorder="1" applyAlignment="1">
      <alignment horizontal="center" vertical="center"/>
    </xf>
    <xf numFmtId="0" fontId="78" fillId="18" borderId="0" xfId="10" applyFont="1" applyFill="1" applyAlignment="1">
      <alignment horizontal="center" vertical="center"/>
    </xf>
    <xf numFmtId="0" fontId="78" fillId="18" borderId="61" xfId="10" applyFont="1" applyFill="1" applyBorder="1" applyAlignment="1">
      <alignment horizontal="center" vertical="center"/>
    </xf>
    <xf numFmtId="0" fontId="78" fillId="18" borderId="62" xfId="10" applyFont="1" applyFill="1" applyBorder="1" applyAlignment="1">
      <alignment horizontal="center" vertical="center" wrapText="1"/>
    </xf>
    <xf numFmtId="0" fontId="84" fillId="18" borderId="7" xfId="10" applyFont="1" applyFill="1" applyBorder="1" applyAlignment="1">
      <alignment horizontal="left" vertical="center"/>
    </xf>
    <xf numFmtId="0" fontId="84" fillId="18" borderId="58" xfId="10" applyFont="1" applyFill="1" applyBorder="1" applyAlignment="1">
      <alignment horizontal="left" vertical="center"/>
    </xf>
    <xf numFmtId="0" fontId="84" fillId="18" borderId="8" xfId="10" applyFont="1" applyFill="1" applyBorder="1" applyAlignment="1">
      <alignment horizontal="left" vertical="center"/>
    </xf>
    <xf numFmtId="0" fontId="66" fillId="18" borderId="4" xfId="10" applyFont="1" applyFill="1" applyBorder="1" applyAlignment="1">
      <alignment horizontal="left" vertical="center"/>
    </xf>
    <xf numFmtId="0" fontId="66" fillId="18" borderId="6" xfId="10" applyFont="1" applyFill="1" applyBorder="1" applyAlignment="1">
      <alignment horizontal="left" vertical="center"/>
    </xf>
    <xf numFmtId="0" fontId="66" fillId="18" borderId="62" xfId="10" applyFont="1" applyFill="1" applyBorder="1" applyAlignment="1">
      <alignment horizontal="left" vertical="center"/>
    </xf>
    <xf numFmtId="0" fontId="66" fillId="18" borderId="63" xfId="10" applyFont="1" applyFill="1" applyBorder="1" applyAlignment="1">
      <alignment horizontal="left" vertical="center"/>
    </xf>
    <xf numFmtId="0" fontId="66" fillId="18" borderId="64" xfId="10" applyFont="1" applyFill="1" applyBorder="1" applyAlignment="1">
      <alignment horizontal="left" vertical="center"/>
    </xf>
    <xf numFmtId="0" fontId="66" fillId="18" borderId="43" xfId="10" applyFont="1" applyFill="1" applyBorder="1" applyAlignment="1">
      <alignment horizontal="left" vertical="center"/>
    </xf>
    <xf numFmtId="0" fontId="66" fillId="18" borderId="57" xfId="10" applyFont="1" applyFill="1" applyBorder="1" applyAlignment="1">
      <alignment horizontal="left" vertical="center"/>
    </xf>
    <xf numFmtId="0" fontId="66" fillId="18" borderId="44" xfId="10" applyFont="1" applyFill="1" applyBorder="1" applyAlignment="1">
      <alignment horizontal="left" vertical="center"/>
    </xf>
    <xf numFmtId="0" fontId="54" fillId="0" borderId="0" xfId="10" applyFont="1" applyAlignment="1">
      <alignment horizontal="left" vertical="center" indent="1"/>
    </xf>
    <xf numFmtId="0" fontId="85" fillId="18" borderId="3" xfId="10" applyFont="1" applyFill="1" applyBorder="1" applyAlignment="1">
      <alignment horizontal="center" vertical="center"/>
    </xf>
    <xf numFmtId="0" fontId="86" fillId="4" borderId="3" xfId="10" applyFont="1" applyFill="1" applyBorder="1" applyAlignment="1">
      <alignment horizontal="center" vertical="center"/>
    </xf>
    <xf numFmtId="0" fontId="82" fillId="4" borderId="7" xfId="10" applyFont="1" applyFill="1" applyBorder="1" applyAlignment="1">
      <alignment horizontal="left" vertical="center"/>
    </xf>
    <xf numFmtId="0" fontId="82" fillId="4" borderId="58" xfId="10" applyFont="1" applyFill="1" applyBorder="1" applyAlignment="1">
      <alignment horizontal="left" vertical="center"/>
    </xf>
    <xf numFmtId="0" fontId="82" fillId="4" borderId="8" xfId="10" applyFont="1" applyFill="1" applyBorder="1" applyAlignment="1">
      <alignment horizontal="left" vertical="center"/>
    </xf>
    <xf numFmtId="0" fontId="23" fillId="22" borderId="30" xfId="0" applyFont="1" applyFill="1" applyBorder="1" applyAlignment="1">
      <alignment horizontal="center" vertical="center" shrinkToFit="1"/>
    </xf>
    <xf numFmtId="0" fontId="23" fillId="22" borderId="1" xfId="0" applyFont="1" applyFill="1" applyBorder="1" applyAlignment="1">
      <alignment horizontal="center" vertical="center"/>
    </xf>
    <xf numFmtId="0" fontId="23" fillId="22" borderId="5" xfId="0" applyFont="1" applyFill="1" applyBorder="1" applyAlignment="1">
      <alignment horizontal="center" vertical="center"/>
    </xf>
    <xf numFmtId="0" fontId="23" fillId="22" borderId="6" xfId="0" applyFont="1" applyFill="1" applyBorder="1" applyAlignment="1">
      <alignment horizontal="center" vertical="center"/>
    </xf>
  </cellXfs>
  <cellStyles count="22">
    <cellStyle name="1991-" xfId="18" xr:uid="{00000000-0005-0000-0000-000000000000}"/>
    <cellStyle name="Normal 2" xfId="16" xr:uid="{00000000-0005-0000-0000-000001000000}"/>
    <cellStyle name="통화 [0]" xfId="4" builtinId="7"/>
    <cellStyle name="통화 [0] 2" xfId="2" xr:uid="{00000000-0005-0000-0000-000003000000}"/>
    <cellStyle name="표준" xfId="0" builtinId="0"/>
    <cellStyle name="표준 10" xfId="19" xr:uid="{00000000-0005-0000-0000-000005000000}"/>
    <cellStyle name="표준 11" xfId="20" xr:uid="{00000000-0005-0000-0000-000006000000}"/>
    <cellStyle name="표준 12" xfId="21" xr:uid="{00000000-0005-0000-0000-000007000000}"/>
    <cellStyle name="표준 15 4" xfId="3" xr:uid="{00000000-0005-0000-0000-000008000000}"/>
    <cellStyle name="표준 2" xfId="7" xr:uid="{00000000-0005-0000-0000-000009000000}"/>
    <cellStyle name="표준 2 2" xfId="11" xr:uid="{00000000-0005-0000-0000-00000A000000}"/>
    <cellStyle name="표준 3" xfId="8" xr:uid="{00000000-0005-0000-0000-00000B000000}"/>
    <cellStyle name="표준 34" xfId="6" xr:uid="{00000000-0005-0000-0000-00000C000000}"/>
    <cellStyle name="표준 34 2" xfId="10" xr:uid="{00000000-0005-0000-0000-00000D000000}"/>
    <cellStyle name="표준 35 2" xfId="1" xr:uid="{00000000-0005-0000-0000-00000E000000}"/>
    <cellStyle name="표준 4" xfId="9" xr:uid="{00000000-0005-0000-0000-00000F000000}"/>
    <cellStyle name="표준 5" xfId="12" xr:uid="{00000000-0005-0000-0000-000010000000}"/>
    <cellStyle name="표준 6" xfId="13" xr:uid="{00000000-0005-0000-0000-000011000000}"/>
    <cellStyle name="표준 7" xfId="14" xr:uid="{00000000-0005-0000-0000-000012000000}"/>
    <cellStyle name="표준 8" xfId="15" xr:uid="{00000000-0005-0000-0000-000013000000}"/>
    <cellStyle name="표준 9" xfId="17" xr:uid="{00000000-0005-0000-0000-000014000000}"/>
    <cellStyle name="하이퍼링크" xfId="5" builtinId="8"/>
  </cellStyles>
  <dxfs count="57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CC6600"/>
      <color rgb="FFFFFF99"/>
      <color rgb="FF66FFCC"/>
      <color rgb="FFD3FFA7"/>
      <color rgb="FFFF9966"/>
      <color rgb="FFFFCCFF"/>
      <color rgb="FFC3EDF7"/>
      <color rgb="FFFF99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3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2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18.png"/><Relationship Id="rId5" Type="http://schemas.openxmlformats.org/officeDocument/2006/relationships/image" Target="../media/image26.png"/><Relationship Id="rId15" Type="http://schemas.openxmlformats.org/officeDocument/2006/relationships/image" Target="../media/image35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1.png"/><Relationship Id="rId4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38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7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6.png"/><Relationship Id="rId5" Type="http://schemas.openxmlformats.org/officeDocument/2006/relationships/image" Target="../media/image61.png"/><Relationship Id="rId10" Type="http://schemas.openxmlformats.org/officeDocument/2006/relationships/image" Target="../media/image47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9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8.png"/><Relationship Id="rId1" Type="http://schemas.openxmlformats.org/officeDocument/2006/relationships/image" Target="../media/image64.png"/><Relationship Id="rId6" Type="http://schemas.openxmlformats.org/officeDocument/2006/relationships/image" Target="../media/image52.png"/><Relationship Id="rId11" Type="http://schemas.openxmlformats.org/officeDocument/2006/relationships/image" Target="../media/image76.png"/><Relationship Id="rId5" Type="http://schemas.openxmlformats.org/officeDocument/2006/relationships/image" Target="../media/image71.png"/><Relationship Id="rId10" Type="http://schemas.openxmlformats.org/officeDocument/2006/relationships/image" Target="../media/image75.png"/><Relationship Id="rId4" Type="http://schemas.openxmlformats.org/officeDocument/2006/relationships/image" Target="../media/image70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5" Type="http://schemas.openxmlformats.org/officeDocument/2006/relationships/image" Target="../media/image96.png"/><Relationship Id="rId4" Type="http://schemas.openxmlformats.org/officeDocument/2006/relationships/image" Target="../media/image9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2" Type="http://schemas.openxmlformats.org/officeDocument/2006/relationships/image" Target="../media/image95.png"/><Relationship Id="rId1" Type="http://schemas.openxmlformats.org/officeDocument/2006/relationships/image" Target="../media/image97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5" Type="http://schemas.openxmlformats.org/officeDocument/2006/relationships/image" Target="../media/image102.png"/><Relationship Id="rId10" Type="http://schemas.openxmlformats.org/officeDocument/2006/relationships/image" Target="../media/image107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5" Type="http://schemas.openxmlformats.org/officeDocument/2006/relationships/image" Target="../media/image113.png"/><Relationship Id="rId10" Type="http://schemas.openxmlformats.org/officeDocument/2006/relationships/image" Target="../media/image118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" Type="http://schemas.openxmlformats.org/officeDocument/2006/relationships/image" Target="../media/image98.png"/><Relationship Id="rId4" Type="http://schemas.openxmlformats.org/officeDocument/2006/relationships/image" Target="../media/image12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5" Type="http://schemas.openxmlformats.org/officeDocument/2006/relationships/image" Target="../media/image146.png"/><Relationship Id="rId4" Type="http://schemas.openxmlformats.org/officeDocument/2006/relationships/image" Target="../media/image14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9.png"/><Relationship Id="rId2" Type="http://schemas.openxmlformats.org/officeDocument/2006/relationships/image" Target="../media/image148.png"/><Relationship Id="rId1" Type="http://schemas.openxmlformats.org/officeDocument/2006/relationships/image" Target="../media/image14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2.png"/><Relationship Id="rId2" Type="http://schemas.openxmlformats.org/officeDocument/2006/relationships/image" Target="../media/image151.png"/><Relationship Id="rId1" Type="http://schemas.openxmlformats.org/officeDocument/2006/relationships/image" Target="../media/image150.png"/><Relationship Id="rId4" Type="http://schemas.openxmlformats.org/officeDocument/2006/relationships/image" Target="../media/image15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9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5" Type="http://schemas.openxmlformats.org/officeDocument/2006/relationships/image" Target="../media/image161.png"/><Relationship Id="rId4" Type="http://schemas.openxmlformats.org/officeDocument/2006/relationships/image" Target="../media/image16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4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Relationship Id="rId5" Type="http://schemas.openxmlformats.org/officeDocument/2006/relationships/image" Target="../media/image166.png"/><Relationship Id="rId4" Type="http://schemas.openxmlformats.org/officeDocument/2006/relationships/image" Target="../media/image16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3" Type="http://schemas.openxmlformats.org/officeDocument/2006/relationships/image" Target="../media/image168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2" Type="http://schemas.openxmlformats.org/officeDocument/2006/relationships/image" Target="../media/image167.png"/><Relationship Id="rId1" Type="http://schemas.openxmlformats.org/officeDocument/2006/relationships/image" Target="../media/image162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5" Type="http://schemas.openxmlformats.org/officeDocument/2006/relationships/image" Target="../media/image170.png"/><Relationship Id="rId10" Type="http://schemas.openxmlformats.org/officeDocument/2006/relationships/image" Target="../media/image175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9.png"/><Relationship Id="rId2" Type="http://schemas.openxmlformats.org/officeDocument/2006/relationships/image" Target="../media/image178.png"/><Relationship Id="rId1" Type="http://schemas.openxmlformats.org/officeDocument/2006/relationships/image" Target="../media/image162.png"/><Relationship Id="rId6" Type="http://schemas.openxmlformats.org/officeDocument/2006/relationships/image" Target="../media/image182.png"/><Relationship Id="rId5" Type="http://schemas.openxmlformats.org/officeDocument/2006/relationships/image" Target="../media/image181.png"/><Relationship Id="rId4" Type="http://schemas.openxmlformats.org/officeDocument/2006/relationships/image" Target="../media/image18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9.png"/><Relationship Id="rId1" Type="http://schemas.openxmlformats.org/officeDocument/2006/relationships/image" Target="../media/image16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7" Type="http://schemas.openxmlformats.org/officeDocument/2006/relationships/image" Target="../media/image187.png"/><Relationship Id="rId2" Type="http://schemas.openxmlformats.org/officeDocument/2006/relationships/image" Target="../media/image183.png"/><Relationship Id="rId1" Type="http://schemas.openxmlformats.org/officeDocument/2006/relationships/image" Target="../media/image162.png"/><Relationship Id="rId6" Type="http://schemas.openxmlformats.org/officeDocument/2006/relationships/image" Target="../media/image186.png"/><Relationship Id="rId5" Type="http://schemas.openxmlformats.org/officeDocument/2006/relationships/image" Target="../media/image179.png"/><Relationship Id="rId4" Type="http://schemas.openxmlformats.org/officeDocument/2006/relationships/image" Target="../media/image18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9.png"/><Relationship Id="rId2" Type="http://schemas.openxmlformats.org/officeDocument/2006/relationships/image" Target="../media/image188.png"/><Relationship Id="rId1" Type="http://schemas.openxmlformats.org/officeDocument/2006/relationships/image" Target="../media/image162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11" Type="http://schemas.openxmlformats.org/officeDocument/2006/relationships/image" Target="../media/image199.png"/><Relationship Id="rId5" Type="http://schemas.openxmlformats.org/officeDocument/2006/relationships/image" Target="../media/image193.png"/><Relationship Id="rId10" Type="http://schemas.openxmlformats.org/officeDocument/2006/relationships/image" Target="../media/image198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2.png"/><Relationship Id="rId2" Type="http://schemas.openxmlformats.org/officeDocument/2006/relationships/image" Target="../media/image201.png"/><Relationship Id="rId1" Type="http://schemas.openxmlformats.org/officeDocument/2006/relationships/image" Target="../media/image200.jpeg"/><Relationship Id="rId4" Type="http://schemas.openxmlformats.org/officeDocument/2006/relationships/image" Target="../media/image20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20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3.png"/><Relationship Id="rId3" Type="http://schemas.openxmlformats.org/officeDocument/2006/relationships/image" Target="../media/image208.png"/><Relationship Id="rId7" Type="http://schemas.openxmlformats.org/officeDocument/2006/relationships/image" Target="../media/image212.png"/><Relationship Id="rId2" Type="http://schemas.openxmlformats.org/officeDocument/2006/relationships/image" Target="../media/image207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5" Type="http://schemas.openxmlformats.org/officeDocument/2006/relationships/image" Target="../media/image210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184094</xdr:colOff>
      <xdr:row>165</xdr:row>
      <xdr:rowOff>69271</xdr:rowOff>
    </xdr:from>
    <xdr:to>
      <xdr:col>27</xdr:col>
      <xdr:colOff>51956</xdr:colOff>
      <xdr:row>170</xdr:row>
      <xdr:rowOff>294409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98139" y="55695271"/>
          <a:ext cx="2482907" cy="1870365"/>
        </a:xfrm>
        <a:prstGeom prst="rect">
          <a:avLst/>
        </a:prstGeom>
      </xdr:spPr>
    </xdr:pic>
    <xdr:clientData/>
  </xdr:twoCellAnchor>
  <xdr:twoCellAnchor editAs="oneCell">
    <xdr:from>
      <xdr:col>24</xdr:col>
      <xdr:colOff>68035</xdr:colOff>
      <xdr:row>216</xdr:row>
      <xdr:rowOff>122465</xdr:rowOff>
    </xdr:from>
    <xdr:to>
      <xdr:col>28</xdr:col>
      <xdr:colOff>357657</xdr:colOff>
      <xdr:row>219</xdr:row>
      <xdr:rowOff>54310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5999" y="77982536"/>
          <a:ext cx="3666667" cy="9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606137</xdr:colOff>
      <xdr:row>84</xdr:row>
      <xdr:rowOff>121227</xdr:rowOff>
    </xdr:from>
    <xdr:to>
      <xdr:col>33</xdr:col>
      <xdr:colOff>609568</xdr:colOff>
      <xdr:row>106</xdr:row>
      <xdr:rowOff>272703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20182" y="28904045"/>
          <a:ext cx="7190476" cy="7390476"/>
        </a:xfrm>
        <a:prstGeom prst="rect">
          <a:avLst/>
        </a:prstGeom>
      </xdr:spPr>
    </xdr:pic>
    <xdr:clientData/>
  </xdr:twoCellAnchor>
  <xdr:oneCellAnchor>
    <xdr:from>
      <xdr:col>12</xdr:col>
      <xdr:colOff>390300</xdr:colOff>
      <xdr:row>130</xdr:row>
      <xdr:rowOff>86591</xdr:rowOff>
    </xdr:from>
    <xdr:ext cx="385555" cy="9239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 txBox="1"/>
      </xdr:nvSpPr>
      <xdr:spPr>
        <a:xfrm>
          <a:off x="14227527" y="44005500"/>
          <a:ext cx="385555" cy="923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wordArtVertRtl" wrap="none" rtlCol="0" anchor="t">
          <a:spAutoFit/>
        </a:bodyPr>
        <a:lstStyle/>
        <a:p>
          <a:endParaRPr lang="ko-KR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190501</xdr:colOff>
      <xdr:row>34</xdr:row>
      <xdr:rowOff>51959</xdr:rowOff>
    </xdr:from>
    <xdr:ext cx="6858000" cy="4888450"/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04546" y="12382504"/>
          <a:ext cx="6858000" cy="488845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435</xdr:row>
      <xdr:rowOff>121223</xdr:rowOff>
    </xdr:from>
    <xdr:to>
      <xdr:col>14</xdr:col>
      <xdr:colOff>339128</xdr:colOff>
      <xdr:row>465</xdr:row>
      <xdr:rowOff>69269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4069950"/>
          <a:ext cx="18644446" cy="98194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86590</xdr:rowOff>
    </xdr:from>
    <xdr:to>
      <xdr:col>13</xdr:col>
      <xdr:colOff>744682</xdr:colOff>
      <xdr:row>496</xdr:row>
      <xdr:rowOff>242581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564772"/>
          <a:ext cx="17300864" cy="10027354"/>
        </a:xfrm>
        <a:prstGeom prst="rect">
          <a:avLst/>
        </a:prstGeom>
      </xdr:spPr>
    </xdr:pic>
    <xdr:clientData/>
  </xdr:twoCellAnchor>
  <xdr:twoCellAnchor editAs="oneCell">
    <xdr:from>
      <xdr:col>24</xdr:col>
      <xdr:colOff>277091</xdr:colOff>
      <xdr:row>124</xdr:row>
      <xdr:rowOff>51955</xdr:rowOff>
    </xdr:from>
    <xdr:to>
      <xdr:col>27</xdr:col>
      <xdr:colOff>538236</xdr:colOff>
      <xdr:row>134</xdr:row>
      <xdr:rowOff>151976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991136" y="47590364"/>
          <a:ext cx="2876190" cy="33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450272</xdr:colOff>
      <xdr:row>274</xdr:row>
      <xdr:rowOff>86591</xdr:rowOff>
    </xdr:from>
    <xdr:to>
      <xdr:col>34</xdr:col>
      <xdr:colOff>196465</xdr:colOff>
      <xdr:row>288</xdr:row>
      <xdr:rowOff>299003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64317" y="79213364"/>
          <a:ext cx="7695238" cy="48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294409</xdr:colOff>
      <xdr:row>361</xdr:row>
      <xdr:rowOff>86589</xdr:rowOff>
    </xdr:from>
    <xdr:to>
      <xdr:col>34</xdr:col>
      <xdr:colOff>40602</xdr:colOff>
      <xdr:row>375</xdr:row>
      <xdr:rowOff>299001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83864" y="120014998"/>
          <a:ext cx="7695238" cy="48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450274</xdr:colOff>
      <xdr:row>232</xdr:row>
      <xdr:rowOff>173182</xdr:rowOff>
    </xdr:from>
    <xdr:to>
      <xdr:col>27</xdr:col>
      <xdr:colOff>644753</xdr:colOff>
      <xdr:row>235</xdr:row>
      <xdr:rowOff>252712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164319" y="124708227"/>
          <a:ext cx="2809524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34637</xdr:rowOff>
    </xdr:from>
    <xdr:to>
      <xdr:col>13</xdr:col>
      <xdr:colOff>779318</xdr:colOff>
      <xdr:row>540</xdr:row>
      <xdr:rowOff>153121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4713228"/>
          <a:ext cx="17335500" cy="14267438"/>
        </a:xfrm>
        <a:prstGeom prst="rect">
          <a:avLst/>
        </a:prstGeom>
      </xdr:spPr>
    </xdr:pic>
    <xdr:clientData/>
  </xdr:twoCellAnchor>
  <xdr:twoCellAnchor editAs="oneCell">
    <xdr:from>
      <xdr:col>2</xdr:col>
      <xdr:colOff>51955</xdr:colOff>
      <xdr:row>544</xdr:row>
      <xdr:rowOff>69272</xdr:rowOff>
    </xdr:from>
    <xdr:to>
      <xdr:col>12</xdr:col>
      <xdr:colOff>987137</xdr:colOff>
      <xdr:row>582</xdr:row>
      <xdr:rowOff>86814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773" y="180212999"/>
          <a:ext cx="14859000" cy="12521270"/>
        </a:xfrm>
        <a:prstGeom prst="rect">
          <a:avLst/>
        </a:prstGeom>
      </xdr:spPr>
    </xdr:pic>
    <xdr:clientData/>
  </xdr:twoCellAnchor>
  <xdr:twoCellAnchor editAs="oneCell">
    <xdr:from>
      <xdr:col>34</xdr:col>
      <xdr:colOff>450272</xdr:colOff>
      <xdr:row>274</xdr:row>
      <xdr:rowOff>103907</xdr:rowOff>
    </xdr:from>
    <xdr:to>
      <xdr:col>58</xdr:col>
      <xdr:colOff>95605</xdr:colOff>
      <xdr:row>281</xdr:row>
      <xdr:rowOff>86303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788772" y="91405362"/>
          <a:ext cx="17933333" cy="22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367</xdr:row>
      <xdr:rowOff>0</xdr:rowOff>
    </xdr:from>
    <xdr:to>
      <xdr:col>58</xdr:col>
      <xdr:colOff>397809</xdr:colOff>
      <xdr:row>372</xdr:row>
      <xdr:rowOff>21440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100500" y="121902682"/>
          <a:ext cx="17923809" cy="1666667"/>
        </a:xfrm>
        <a:prstGeom prst="rect">
          <a:avLst/>
        </a:prstGeom>
      </xdr:spPr>
    </xdr:pic>
    <xdr:clientData/>
  </xdr:twoCellAnchor>
  <xdr:twoCellAnchor editAs="oneCell">
    <xdr:from>
      <xdr:col>24</xdr:col>
      <xdr:colOff>363681</xdr:colOff>
      <xdr:row>401</xdr:row>
      <xdr:rowOff>190501</xdr:rowOff>
    </xdr:from>
    <xdr:to>
      <xdr:col>47</xdr:col>
      <xdr:colOff>651493</xdr:colOff>
      <xdr:row>410</xdr:row>
      <xdr:rowOff>95759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53136" y="133280728"/>
          <a:ext cx="18142857" cy="2866667"/>
        </a:xfrm>
        <a:prstGeom prst="rect">
          <a:avLst/>
        </a:prstGeom>
      </xdr:spPr>
    </xdr:pic>
    <xdr:clientData/>
  </xdr:twoCellAnchor>
  <xdr:twoCellAnchor editAs="oneCell">
    <xdr:from>
      <xdr:col>34</xdr:col>
      <xdr:colOff>432955</xdr:colOff>
      <xdr:row>282</xdr:row>
      <xdr:rowOff>17318</xdr:rowOff>
    </xdr:from>
    <xdr:to>
      <xdr:col>58</xdr:col>
      <xdr:colOff>116383</xdr:colOff>
      <xdr:row>287</xdr:row>
      <xdr:rowOff>48281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771455" y="93951136"/>
          <a:ext cx="17971428" cy="16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259772</xdr:colOff>
      <xdr:row>55</xdr:row>
      <xdr:rowOff>17318</xdr:rowOff>
    </xdr:from>
    <xdr:to>
      <xdr:col>47</xdr:col>
      <xdr:colOff>376155</xdr:colOff>
      <xdr:row>59</xdr:row>
      <xdr:rowOff>310660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49227" y="19257818"/>
          <a:ext cx="17971428" cy="1609524"/>
        </a:xfrm>
        <a:prstGeom prst="rect">
          <a:avLst/>
        </a:prstGeom>
      </xdr:spPr>
    </xdr:pic>
    <xdr:clientData/>
  </xdr:twoCellAnchor>
  <xdr:twoCellAnchor editAs="oneCell">
    <xdr:from>
      <xdr:col>24</xdr:col>
      <xdr:colOff>311727</xdr:colOff>
      <xdr:row>376</xdr:row>
      <xdr:rowOff>121227</xdr:rowOff>
    </xdr:from>
    <xdr:to>
      <xdr:col>30</xdr:col>
      <xdr:colOff>210682</xdr:colOff>
      <xdr:row>385</xdr:row>
      <xdr:rowOff>283627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01182" y="124985318"/>
          <a:ext cx="4800000" cy="3123809"/>
        </a:xfrm>
        <a:prstGeom prst="rect">
          <a:avLst/>
        </a:prstGeom>
      </xdr:spPr>
    </xdr:pic>
    <xdr:clientData/>
  </xdr:twoCellAnchor>
  <xdr:twoCellAnchor editAs="oneCell">
    <xdr:from>
      <xdr:col>33</xdr:col>
      <xdr:colOff>259774</xdr:colOff>
      <xdr:row>38</xdr:row>
      <xdr:rowOff>34636</xdr:rowOff>
    </xdr:from>
    <xdr:to>
      <xdr:col>44</xdr:col>
      <xdr:colOff>235436</xdr:colOff>
      <xdr:row>44</xdr:row>
      <xdr:rowOff>207818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836274" y="13681363"/>
          <a:ext cx="8357662" cy="2147455"/>
        </a:xfrm>
        <a:prstGeom prst="rect">
          <a:avLst/>
        </a:prstGeom>
      </xdr:spPr>
    </xdr:pic>
    <xdr:clientData/>
  </xdr:twoCellAnchor>
  <xdr:twoCellAnchor editAs="oneCell">
    <xdr:from>
      <xdr:col>30</xdr:col>
      <xdr:colOff>727363</xdr:colOff>
      <xdr:row>377</xdr:row>
      <xdr:rowOff>277091</xdr:rowOff>
    </xdr:from>
    <xdr:to>
      <xdr:col>41</xdr:col>
      <xdr:colOff>703025</xdr:colOff>
      <xdr:row>384</xdr:row>
      <xdr:rowOff>121227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017863" y="125470227"/>
          <a:ext cx="8357662" cy="2147455"/>
        </a:xfrm>
        <a:prstGeom prst="rect">
          <a:avLst/>
        </a:prstGeom>
      </xdr:spPr>
    </xdr:pic>
    <xdr:clientData/>
  </xdr:twoCellAnchor>
  <xdr:twoCellAnchor editAs="oneCell">
    <xdr:from>
      <xdr:col>24</xdr:col>
      <xdr:colOff>987135</xdr:colOff>
      <xdr:row>582</xdr:row>
      <xdr:rowOff>34635</xdr:rowOff>
    </xdr:from>
    <xdr:to>
      <xdr:col>33</xdr:col>
      <xdr:colOff>484910</xdr:colOff>
      <xdr:row>588</xdr:row>
      <xdr:rowOff>100644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376590" y="192682090"/>
          <a:ext cx="6684820" cy="2040281"/>
        </a:xfrm>
        <a:prstGeom prst="rect">
          <a:avLst/>
        </a:prstGeom>
      </xdr:spPr>
    </xdr:pic>
    <xdr:clientData/>
  </xdr:twoCellAnchor>
  <xdr:twoCellAnchor editAs="oneCell">
    <xdr:from>
      <xdr:col>24</xdr:col>
      <xdr:colOff>1004455</xdr:colOff>
      <xdr:row>589</xdr:row>
      <xdr:rowOff>121225</xdr:rowOff>
    </xdr:from>
    <xdr:to>
      <xdr:col>33</xdr:col>
      <xdr:colOff>668708</xdr:colOff>
      <xdr:row>594</xdr:row>
      <xdr:rowOff>294407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393910" y="195071998"/>
          <a:ext cx="6851298" cy="1818409"/>
        </a:xfrm>
        <a:prstGeom prst="rect">
          <a:avLst/>
        </a:prstGeom>
      </xdr:spPr>
    </xdr:pic>
    <xdr:clientData/>
  </xdr:twoCellAnchor>
  <xdr:twoCellAnchor editAs="oneCell">
    <xdr:from>
      <xdr:col>9</xdr:col>
      <xdr:colOff>3013363</xdr:colOff>
      <xdr:row>600</xdr:row>
      <xdr:rowOff>294410</xdr:rowOff>
    </xdr:from>
    <xdr:to>
      <xdr:col>18</xdr:col>
      <xdr:colOff>20010</xdr:colOff>
      <xdr:row>621</xdr:row>
      <xdr:rowOff>22551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529454" y="198864683"/>
          <a:ext cx="13095238" cy="66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214</xdr:row>
      <xdr:rowOff>311727</xdr:rowOff>
    </xdr:from>
    <xdr:to>
      <xdr:col>12</xdr:col>
      <xdr:colOff>61314</xdr:colOff>
      <xdr:row>226</xdr:row>
      <xdr:rowOff>69272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883318"/>
          <a:ext cx="14573950" cy="3706091"/>
        </a:xfrm>
        <a:prstGeom prst="rect">
          <a:avLst/>
        </a:prstGeom>
      </xdr:spPr>
    </xdr:pic>
    <xdr:clientData/>
  </xdr:twoCellAnchor>
  <xdr:twoCellAnchor editAs="oneCell">
    <xdr:from>
      <xdr:col>11</xdr:col>
      <xdr:colOff>554182</xdr:colOff>
      <xdr:row>80</xdr:row>
      <xdr:rowOff>103910</xdr:rowOff>
    </xdr:from>
    <xdr:to>
      <xdr:col>12</xdr:col>
      <xdr:colOff>1510637</xdr:colOff>
      <xdr:row>85</xdr:row>
      <xdr:rowOff>211063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23273" y="27570546"/>
          <a:ext cx="3000000" cy="1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51954</xdr:colOff>
      <xdr:row>94</xdr:row>
      <xdr:rowOff>277092</xdr:rowOff>
    </xdr:from>
    <xdr:to>
      <xdr:col>40</xdr:col>
      <xdr:colOff>702337</xdr:colOff>
      <xdr:row>107</xdr:row>
      <xdr:rowOff>170930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41409" y="32350365"/>
          <a:ext cx="13171428" cy="4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207818</xdr:colOff>
      <xdr:row>228</xdr:row>
      <xdr:rowOff>173181</xdr:rowOff>
    </xdr:from>
    <xdr:to>
      <xdr:col>11</xdr:col>
      <xdr:colOff>1922318</xdr:colOff>
      <xdr:row>236</xdr:row>
      <xdr:rowOff>75342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818" y="42446863"/>
          <a:ext cx="14183591" cy="2534524"/>
        </a:xfrm>
        <a:prstGeom prst="rect">
          <a:avLst/>
        </a:prstGeom>
      </xdr:spPr>
    </xdr:pic>
    <xdr:clientData/>
  </xdr:twoCellAnchor>
  <xdr:twoCellAnchor editAs="oneCell">
    <xdr:from>
      <xdr:col>12</xdr:col>
      <xdr:colOff>744683</xdr:colOff>
      <xdr:row>219</xdr:row>
      <xdr:rowOff>329044</xdr:rowOff>
    </xdr:from>
    <xdr:to>
      <xdr:col>16</xdr:col>
      <xdr:colOff>813954</xdr:colOff>
      <xdr:row>230</xdr:row>
      <xdr:rowOff>314537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57319" y="46551271"/>
          <a:ext cx="6511635" cy="3604993"/>
        </a:xfrm>
        <a:prstGeom prst="rect">
          <a:avLst/>
        </a:prstGeom>
      </xdr:spPr>
    </xdr:pic>
    <xdr:clientData/>
  </xdr:twoCellAnchor>
  <xdr:twoCellAnchor editAs="oneCell">
    <xdr:from>
      <xdr:col>12</xdr:col>
      <xdr:colOff>606136</xdr:colOff>
      <xdr:row>231</xdr:row>
      <xdr:rowOff>207817</xdr:rowOff>
    </xdr:from>
    <xdr:to>
      <xdr:col>16</xdr:col>
      <xdr:colOff>831273</xdr:colOff>
      <xdr:row>245</xdr:row>
      <xdr:rowOff>52338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18772" y="47746226"/>
          <a:ext cx="6667501" cy="4451157"/>
        </a:xfrm>
        <a:prstGeom prst="rect">
          <a:avLst/>
        </a:prstGeom>
      </xdr:spPr>
    </xdr:pic>
    <xdr:clientData/>
  </xdr:twoCellAnchor>
  <xdr:twoCellAnchor editAs="oneCell">
    <xdr:from>
      <xdr:col>0</xdr:col>
      <xdr:colOff>207818</xdr:colOff>
      <xdr:row>237</xdr:row>
      <xdr:rowOff>121228</xdr:rowOff>
    </xdr:from>
    <xdr:to>
      <xdr:col>11</xdr:col>
      <xdr:colOff>2042811</xdr:colOff>
      <xdr:row>246</xdr:row>
      <xdr:rowOff>242455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818" y="49633910"/>
          <a:ext cx="14304084" cy="3082636"/>
        </a:xfrm>
        <a:prstGeom prst="rect">
          <a:avLst/>
        </a:prstGeom>
      </xdr:spPr>
    </xdr:pic>
    <xdr:clientData/>
  </xdr:twoCellAnchor>
  <xdr:twoCellAnchor editAs="oneCell">
    <xdr:from>
      <xdr:col>13</xdr:col>
      <xdr:colOff>969817</xdr:colOff>
      <xdr:row>133</xdr:row>
      <xdr:rowOff>250373</xdr:rowOff>
    </xdr:from>
    <xdr:to>
      <xdr:col>14</xdr:col>
      <xdr:colOff>1194954</xdr:colOff>
      <xdr:row>141</xdr:row>
      <xdr:rowOff>237475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525999" y="45156418"/>
          <a:ext cx="1974273" cy="2619466"/>
        </a:xfrm>
        <a:prstGeom prst="rect">
          <a:avLst/>
        </a:prstGeom>
      </xdr:spPr>
    </xdr:pic>
    <xdr:clientData/>
  </xdr:twoCellAnchor>
  <xdr:twoCellAnchor editAs="oneCell">
    <xdr:from>
      <xdr:col>12</xdr:col>
      <xdr:colOff>51953</xdr:colOff>
      <xdr:row>133</xdr:row>
      <xdr:rowOff>259772</xdr:rowOff>
    </xdr:from>
    <xdr:to>
      <xdr:col>13</xdr:col>
      <xdr:colOff>935182</xdr:colOff>
      <xdr:row>141</xdr:row>
      <xdr:rowOff>26743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64589" y="45165817"/>
          <a:ext cx="2926775" cy="2399335"/>
        </a:xfrm>
        <a:prstGeom prst="rect">
          <a:avLst/>
        </a:prstGeom>
      </xdr:spPr>
    </xdr:pic>
    <xdr:clientData/>
  </xdr:twoCellAnchor>
  <xdr:twoCellAnchor editAs="oneCell">
    <xdr:from>
      <xdr:col>24</xdr:col>
      <xdr:colOff>173179</xdr:colOff>
      <xdr:row>143</xdr:row>
      <xdr:rowOff>207819</xdr:rowOff>
    </xdr:from>
    <xdr:to>
      <xdr:col>37</xdr:col>
      <xdr:colOff>223848</xdr:colOff>
      <xdr:row>164</xdr:row>
      <xdr:rowOff>126435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562634" y="48404319"/>
          <a:ext cx="10285714" cy="68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207818</xdr:colOff>
      <xdr:row>108</xdr:row>
      <xdr:rowOff>311727</xdr:rowOff>
    </xdr:from>
    <xdr:to>
      <xdr:col>34</xdr:col>
      <xdr:colOff>616435</xdr:colOff>
      <xdr:row>115</xdr:row>
      <xdr:rowOff>155864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597273" y="36991636"/>
          <a:ext cx="8357662" cy="2147455"/>
        </a:xfrm>
        <a:prstGeom prst="rect">
          <a:avLst/>
        </a:prstGeom>
      </xdr:spPr>
    </xdr:pic>
    <xdr:clientData/>
  </xdr:twoCellAnchor>
  <xdr:twoCellAnchor editAs="oneCell">
    <xdr:from>
      <xdr:col>24</xdr:col>
      <xdr:colOff>987136</xdr:colOff>
      <xdr:row>46</xdr:row>
      <xdr:rowOff>138546</xdr:rowOff>
    </xdr:from>
    <xdr:to>
      <xdr:col>45</xdr:col>
      <xdr:colOff>84662</xdr:colOff>
      <xdr:row>74</xdr:row>
      <xdr:rowOff>106225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376591" y="16417637"/>
          <a:ext cx="15428571" cy="9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17319</xdr:colOff>
      <xdr:row>143</xdr:row>
      <xdr:rowOff>259773</xdr:rowOff>
    </xdr:from>
    <xdr:to>
      <xdr:col>31</xdr:col>
      <xdr:colOff>540843</xdr:colOff>
      <xdr:row>148</xdr:row>
      <xdr:rowOff>281213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783819" y="48456273"/>
          <a:ext cx="2809524" cy="1666667"/>
        </a:xfrm>
        <a:prstGeom prst="rect">
          <a:avLst/>
        </a:prstGeom>
      </xdr:spPr>
    </xdr:pic>
    <xdr:clientData/>
  </xdr:twoCellAnchor>
  <xdr:twoCellAnchor editAs="oneCell">
    <xdr:from>
      <xdr:col>24</xdr:col>
      <xdr:colOff>277090</xdr:colOff>
      <xdr:row>88</xdr:row>
      <xdr:rowOff>207818</xdr:rowOff>
    </xdr:from>
    <xdr:to>
      <xdr:col>27</xdr:col>
      <xdr:colOff>471569</xdr:colOff>
      <xdr:row>93</xdr:row>
      <xdr:rowOff>229258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66545" y="30306818"/>
          <a:ext cx="2809524" cy="1666667"/>
        </a:xfrm>
        <a:prstGeom prst="rect">
          <a:avLst/>
        </a:prstGeom>
      </xdr:spPr>
    </xdr:pic>
    <xdr:clientData/>
  </xdr:twoCellAnchor>
  <xdr:twoCellAnchor editAs="oneCell">
    <xdr:from>
      <xdr:col>24</xdr:col>
      <xdr:colOff>103909</xdr:colOff>
      <xdr:row>166</xdr:row>
      <xdr:rowOff>103910</xdr:rowOff>
    </xdr:from>
    <xdr:to>
      <xdr:col>44</xdr:col>
      <xdr:colOff>49150</xdr:colOff>
      <xdr:row>194</xdr:row>
      <xdr:rowOff>109685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493364" y="55868455"/>
          <a:ext cx="15514286" cy="9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173182</xdr:colOff>
      <xdr:row>195</xdr:row>
      <xdr:rowOff>121227</xdr:rowOff>
    </xdr:from>
    <xdr:to>
      <xdr:col>44</xdr:col>
      <xdr:colOff>89851</xdr:colOff>
      <xdr:row>223</xdr:row>
      <xdr:rowOff>88907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562637" y="65428091"/>
          <a:ext cx="15485714" cy="91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259772</xdr:colOff>
      <xdr:row>13</xdr:row>
      <xdr:rowOff>121227</xdr:rowOff>
    </xdr:from>
    <xdr:to>
      <xdr:col>37</xdr:col>
      <xdr:colOff>310440</xdr:colOff>
      <xdr:row>34</xdr:row>
      <xdr:rowOff>39844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49227" y="2580409"/>
          <a:ext cx="10285714" cy="6828571"/>
        </a:xfrm>
        <a:prstGeom prst="rect">
          <a:avLst/>
        </a:prstGeom>
      </xdr:spPr>
    </xdr:pic>
    <xdr:clientData/>
  </xdr:twoCellAnchor>
  <xdr:oneCellAnchor>
    <xdr:from>
      <xdr:col>24</xdr:col>
      <xdr:colOff>225137</xdr:colOff>
      <xdr:row>3</xdr:row>
      <xdr:rowOff>311727</xdr:rowOff>
    </xdr:from>
    <xdr:ext cx="10171428" cy="1552381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53112" y="60795477"/>
          <a:ext cx="10171428" cy="1552381"/>
        </a:xfrm>
        <a:prstGeom prst="rect">
          <a:avLst/>
        </a:prstGeom>
      </xdr:spPr>
    </xdr:pic>
    <xdr:clientData/>
  </xdr:oneCellAnchor>
  <xdr:twoCellAnchor editAs="oneCell">
    <xdr:from>
      <xdr:col>24</xdr:col>
      <xdr:colOff>242453</xdr:colOff>
      <xdr:row>104</xdr:row>
      <xdr:rowOff>294408</xdr:rowOff>
    </xdr:from>
    <xdr:to>
      <xdr:col>51</xdr:col>
      <xdr:colOff>658690</xdr:colOff>
      <xdr:row>110</xdr:row>
      <xdr:rowOff>277089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631908" y="35658135"/>
          <a:ext cx="21319283" cy="195695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192</xdr:row>
      <xdr:rowOff>270243</xdr:rowOff>
    </xdr:from>
    <xdr:to>
      <xdr:col>8</xdr:col>
      <xdr:colOff>813956</xdr:colOff>
      <xdr:row>199</xdr:row>
      <xdr:rowOff>51953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1" y="59983334"/>
          <a:ext cx="5108864" cy="20850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55</xdr:row>
      <xdr:rowOff>69272</xdr:rowOff>
    </xdr:from>
    <xdr:to>
      <xdr:col>9</xdr:col>
      <xdr:colOff>401779</xdr:colOff>
      <xdr:row>62</xdr:row>
      <xdr:rowOff>121225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309772"/>
          <a:ext cx="7242460" cy="23552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</xdr:row>
      <xdr:rowOff>22736</xdr:rowOff>
    </xdr:from>
    <xdr:to>
      <xdr:col>9</xdr:col>
      <xdr:colOff>34636</xdr:colOff>
      <xdr:row>58</xdr:row>
      <xdr:rowOff>300091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6409" y="19592281"/>
          <a:ext cx="2008909" cy="935446"/>
        </a:xfrm>
        <a:prstGeom prst="rect">
          <a:avLst/>
        </a:prstGeom>
      </xdr:spPr>
    </xdr:pic>
    <xdr:clientData/>
  </xdr:twoCellAnchor>
  <xdr:twoCellAnchor editAs="oneCell">
    <xdr:from>
      <xdr:col>24</xdr:col>
      <xdr:colOff>51955</xdr:colOff>
      <xdr:row>40</xdr:row>
      <xdr:rowOff>277090</xdr:rowOff>
    </xdr:from>
    <xdr:to>
      <xdr:col>48</xdr:col>
      <xdr:colOff>291530</xdr:colOff>
      <xdr:row>61</xdr:row>
      <xdr:rowOff>155863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66000" y="14581908"/>
          <a:ext cx="19705212" cy="6788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13</xdr:col>
      <xdr:colOff>1316181</xdr:colOff>
      <xdr:row>344</xdr:row>
      <xdr:rowOff>30497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463770"/>
          <a:ext cx="17196954" cy="2991906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484907</xdr:colOff>
      <xdr:row>346</xdr:row>
      <xdr:rowOff>121225</xdr:rowOff>
    </xdr:from>
    <xdr:to>
      <xdr:col>10</xdr:col>
      <xdr:colOff>970188</xdr:colOff>
      <xdr:row>358</xdr:row>
      <xdr:rowOff>10775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907" y="112481589"/>
          <a:ext cx="10876190" cy="3838095"/>
        </a:xfrm>
        <a:prstGeom prst="rect">
          <a:avLst/>
        </a:prstGeom>
      </xdr:spPr>
    </xdr:pic>
    <xdr:clientData/>
  </xdr:twoCellAnchor>
  <xdr:twoCellAnchor editAs="oneCell">
    <xdr:from>
      <xdr:col>24</xdr:col>
      <xdr:colOff>121226</xdr:colOff>
      <xdr:row>97</xdr:row>
      <xdr:rowOff>51954</xdr:rowOff>
    </xdr:from>
    <xdr:to>
      <xdr:col>39</xdr:col>
      <xdr:colOff>227875</xdr:colOff>
      <xdr:row>108</xdr:row>
      <xdr:rowOff>61025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35271" y="33112363"/>
          <a:ext cx="12714286" cy="36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138545</xdr:colOff>
      <xdr:row>130</xdr:row>
      <xdr:rowOff>0</xdr:rowOff>
    </xdr:from>
    <xdr:to>
      <xdr:col>30</xdr:col>
      <xdr:colOff>606135</xdr:colOff>
      <xdr:row>148</xdr:row>
      <xdr:rowOff>306009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52590" y="50586408"/>
          <a:ext cx="6217227" cy="6228827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571500</xdr:colOff>
      <xdr:row>208</xdr:row>
      <xdr:rowOff>242455</xdr:rowOff>
    </xdr:from>
    <xdr:to>
      <xdr:col>37</xdr:col>
      <xdr:colOff>287863</xdr:colOff>
      <xdr:row>233</xdr:row>
      <xdr:rowOff>125822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285545" y="69826910"/>
          <a:ext cx="10800000" cy="4819048"/>
        </a:xfrm>
        <a:prstGeom prst="rect">
          <a:avLst/>
        </a:prstGeom>
      </xdr:spPr>
    </xdr:pic>
    <xdr:clientData/>
  </xdr:twoCellAnchor>
  <xdr:twoCellAnchor editAs="oneCell">
    <xdr:from>
      <xdr:col>40</xdr:col>
      <xdr:colOff>398318</xdr:colOff>
      <xdr:row>99</xdr:row>
      <xdr:rowOff>51954</xdr:rowOff>
    </xdr:from>
    <xdr:to>
      <xdr:col>51</xdr:col>
      <xdr:colOff>644041</xdr:colOff>
      <xdr:row>104</xdr:row>
      <xdr:rowOff>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633409" y="33770454"/>
          <a:ext cx="8627723" cy="1593273"/>
        </a:xfrm>
        <a:prstGeom prst="rect">
          <a:avLst/>
        </a:prstGeom>
      </xdr:spPr>
    </xdr:pic>
    <xdr:clientData/>
  </xdr:twoCellAnchor>
  <xdr:twoCellAnchor editAs="oneCell">
    <xdr:from>
      <xdr:col>32</xdr:col>
      <xdr:colOff>34636</xdr:colOff>
      <xdr:row>130</xdr:row>
      <xdr:rowOff>207818</xdr:rowOff>
    </xdr:from>
    <xdr:to>
      <xdr:col>42</xdr:col>
      <xdr:colOff>80450</xdr:colOff>
      <xdr:row>140</xdr:row>
      <xdr:rowOff>173181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173727" y="44126727"/>
          <a:ext cx="7665814" cy="3255818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138545</xdr:colOff>
      <xdr:row>169</xdr:row>
      <xdr:rowOff>190500</xdr:rowOff>
    </xdr:from>
    <xdr:to>
      <xdr:col>29</xdr:col>
      <xdr:colOff>675409</xdr:colOff>
      <xdr:row>177</xdr:row>
      <xdr:rowOff>257033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852590" y="56942182"/>
          <a:ext cx="5524501" cy="2698896"/>
        </a:xfrm>
        <a:prstGeom prst="rect">
          <a:avLst/>
        </a:prstGeom>
      </xdr:spPr>
    </xdr:pic>
    <xdr:clientData/>
  </xdr:twoCellAnchor>
  <xdr:twoCellAnchor editAs="oneCell">
    <xdr:from>
      <xdr:col>11</xdr:col>
      <xdr:colOff>242454</xdr:colOff>
      <xdr:row>102</xdr:row>
      <xdr:rowOff>86592</xdr:rowOff>
    </xdr:from>
    <xdr:to>
      <xdr:col>19</xdr:col>
      <xdr:colOff>668847</xdr:colOff>
      <xdr:row>104</xdr:row>
      <xdr:rowOff>245843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36136" y="34792228"/>
          <a:ext cx="14609984" cy="817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259773</xdr:colOff>
      <xdr:row>174</xdr:row>
      <xdr:rowOff>1</xdr:rowOff>
    </xdr:from>
    <xdr:to>
      <xdr:col>19</xdr:col>
      <xdr:colOff>980944</xdr:colOff>
      <xdr:row>176</xdr:row>
      <xdr:rowOff>294291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53455" y="58396910"/>
          <a:ext cx="14904762" cy="9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432954</xdr:colOff>
      <xdr:row>134</xdr:row>
      <xdr:rowOff>34636</xdr:rowOff>
    </xdr:from>
    <xdr:to>
      <xdr:col>19</xdr:col>
      <xdr:colOff>1154125</xdr:colOff>
      <xdr:row>136</xdr:row>
      <xdr:rowOff>328926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26636" y="45269727"/>
          <a:ext cx="14904762" cy="9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75</xdr:row>
      <xdr:rowOff>155863</xdr:rowOff>
    </xdr:from>
    <xdr:to>
      <xdr:col>8</xdr:col>
      <xdr:colOff>432955</xdr:colOff>
      <xdr:row>81</xdr:row>
      <xdr:rowOff>266618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615045"/>
          <a:ext cx="5108864" cy="2085028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174</xdr:row>
      <xdr:rowOff>103910</xdr:rowOff>
    </xdr:from>
    <xdr:to>
      <xdr:col>33</xdr:col>
      <xdr:colOff>35389</xdr:colOff>
      <xdr:row>179</xdr:row>
      <xdr:rowOff>106302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52591" y="58500819"/>
          <a:ext cx="7828571" cy="16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103911</xdr:colOff>
      <xdr:row>189</xdr:row>
      <xdr:rowOff>218747</xdr:rowOff>
    </xdr:from>
    <xdr:to>
      <xdr:col>13</xdr:col>
      <xdr:colOff>1368137</xdr:colOff>
      <xdr:row>199</xdr:row>
      <xdr:rowOff>96580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1138" y="63551338"/>
          <a:ext cx="3307772" cy="3168287"/>
        </a:xfrm>
        <a:prstGeom prst="rect">
          <a:avLst/>
        </a:prstGeom>
      </xdr:spPr>
    </xdr:pic>
    <xdr:clientData/>
  </xdr:twoCellAnchor>
  <xdr:twoCellAnchor editAs="oneCell">
    <xdr:from>
      <xdr:col>24</xdr:col>
      <xdr:colOff>51955</xdr:colOff>
      <xdr:row>315</xdr:row>
      <xdr:rowOff>121228</xdr:rowOff>
    </xdr:from>
    <xdr:to>
      <xdr:col>39</xdr:col>
      <xdr:colOff>43465</xdr:colOff>
      <xdr:row>326</xdr:row>
      <xdr:rowOff>54109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6000" y="107874955"/>
          <a:ext cx="12495238" cy="35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658091</xdr:colOff>
      <xdr:row>260</xdr:row>
      <xdr:rowOff>34636</xdr:rowOff>
    </xdr:from>
    <xdr:to>
      <xdr:col>28</xdr:col>
      <xdr:colOff>155411</xdr:colOff>
      <xdr:row>263</xdr:row>
      <xdr:rowOff>323689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72136" y="86729454"/>
          <a:ext cx="3619048" cy="12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294408</xdr:colOff>
      <xdr:row>221</xdr:row>
      <xdr:rowOff>138545</xdr:rowOff>
    </xdr:from>
    <xdr:to>
      <xdr:col>18</xdr:col>
      <xdr:colOff>2883856</xdr:colOff>
      <xdr:row>223</xdr:row>
      <xdr:rowOff>207818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88090" y="74000590"/>
          <a:ext cx="13725039" cy="7273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155864</xdr:colOff>
      <xdr:row>2</xdr:row>
      <xdr:rowOff>121227</xdr:rowOff>
    </xdr:from>
    <xdr:ext cx="2638095" cy="2742857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17089" y="106277352"/>
          <a:ext cx="2638095" cy="2742857"/>
        </a:xfrm>
        <a:prstGeom prst="rect">
          <a:avLst/>
        </a:prstGeom>
      </xdr:spPr>
    </xdr:pic>
    <xdr:clientData/>
  </xdr:oneCellAnchor>
  <xdr:twoCellAnchor editAs="oneCell">
    <xdr:from>
      <xdr:col>0</xdr:col>
      <xdr:colOff>536864</xdr:colOff>
      <xdr:row>494</xdr:row>
      <xdr:rowOff>173183</xdr:rowOff>
    </xdr:from>
    <xdr:to>
      <xdr:col>9</xdr:col>
      <xdr:colOff>2114944</xdr:colOff>
      <xdr:row>502</xdr:row>
      <xdr:rowOff>69273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864" y="156954683"/>
          <a:ext cx="8418762" cy="2528454"/>
        </a:xfrm>
        <a:prstGeom prst="rect">
          <a:avLst/>
        </a:prstGeom>
      </xdr:spPr>
    </xdr:pic>
    <xdr:clientData/>
  </xdr:twoCellAnchor>
  <xdr:twoCellAnchor editAs="oneCell">
    <xdr:from>
      <xdr:col>24</xdr:col>
      <xdr:colOff>207819</xdr:colOff>
      <xdr:row>202</xdr:row>
      <xdr:rowOff>155864</xdr:rowOff>
    </xdr:from>
    <xdr:to>
      <xdr:col>30</xdr:col>
      <xdr:colOff>716297</xdr:colOff>
      <xdr:row>205</xdr:row>
      <xdr:rowOff>16346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21864" y="42758591"/>
          <a:ext cx="5409524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484908</xdr:colOff>
      <xdr:row>502</xdr:row>
      <xdr:rowOff>294407</xdr:rowOff>
    </xdr:from>
    <xdr:to>
      <xdr:col>9</xdr:col>
      <xdr:colOff>2110893</xdr:colOff>
      <xdr:row>507</xdr:row>
      <xdr:rowOff>125370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4908" y="159708271"/>
          <a:ext cx="8466667" cy="1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508</xdr:row>
      <xdr:rowOff>69274</xdr:rowOff>
    </xdr:from>
    <xdr:to>
      <xdr:col>9</xdr:col>
      <xdr:colOff>2407227</xdr:colOff>
      <xdr:row>514</xdr:row>
      <xdr:rowOff>177967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975" y="161457410"/>
          <a:ext cx="8685934" cy="2082965"/>
        </a:xfrm>
        <a:prstGeom prst="rect">
          <a:avLst/>
        </a:prstGeom>
      </xdr:spPr>
    </xdr:pic>
    <xdr:clientData/>
  </xdr:twoCellAnchor>
  <xdr:twoCellAnchor editAs="oneCell">
    <xdr:from>
      <xdr:col>2</xdr:col>
      <xdr:colOff>103910</xdr:colOff>
      <xdr:row>473</xdr:row>
      <xdr:rowOff>311729</xdr:rowOff>
    </xdr:from>
    <xdr:to>
      <xdr:col>9</xdr:col>
      <xdr:colOff>658091</xdr:colOff>
      <xdr:row>493</xdr:row>
      <xdr:rowOff>41880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8" y="150183274"/>
          <a:ext cx="6806045" cy="6311060"/>
        </a:xfrm>
        <a:prstGeom prst="rect">
          <a:avLst/>
        </a:prstGeom>
      </xdr:spPr>
    </xdr:pic>
    <xdr:clientData/>
  </xdr:twoCellAnchor>
  <xdr:twoCellAnchor editAs="oneCell">
    <xdr:from>
      <xdr:col>11</xdr:col>
      <xdr:colOff>415636</xdr:colOff>
      <xdr:row>13</xdr:row>
      <xdr:rowOff>258762</xdr:rowOff>
    </xdr:from>
    <xdr:to>
      <xdr:col>19</xdr:col>
      <xdr:colOff>831272</xdr:colOff>
      <xdr:row>16</xdr:row>
      <xdr:rowOff>17317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09318" y="5679353"/>
          <a:ext cx="14599227" cy="745691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138545</xdr:colOff>
      <xdr:row>452</xdr:row>
      <xdr:rowOff>86591</xdr:rowOff>
    </xdr:from>
    <xdr:to>
      <xdr:col>39</xdr:col>
      <xdr:colOff>703308</xdr:colOff>
      <xdr:row>470</xdr:row>
      <xdr:rowOff>239963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852590" y="145351500"/>
          <a:ext cx="12323809" cy="60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320</xdr:row>
      <xdr:rowOff>86591</xdr:rowOff>
    </xdr:from>
    <xdr:to>
      <xdr:col>12</xdr:col>
      <xdr:colOff>556479</xdr:colOff>
      <xdr:row>322</xdr:row>
      <xdr:rowOff>18976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84182" y="104878909"/>
          <a:ext cx="2409524" cy="590476"/>
        </a:xfrm>
        <a:prstGeom prst="rect">
          <a:avLst/>
        </a:prstGeom>
      </xdr:spPr>
    </xdr:pic>
    <xdr:clientData/>
  </xdr:twoCellAnchor>
  <xdr:oneCellAnchor>
    <xdr:from>
      <xdr:col>40</xdr:col>
      <xdr:colOff>398318</xdr:colOff>
      <xdr:row>333</xdr:row>
      <xdr:rowOff>51954</xdr:rowOff>
    </xdr:from>
    <xdr:ext cx="8627723" cy="1593273"/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575393" y="4862079"/>
          <a:ext cx="8627723" cy="1593273"/>
        </a:xfrm>
        <a:prstGeom prst="rect">
          <a:avLst/>
        </a:prstGeom>
      </xdr:spPr>
    </xdr:pic>
    <xdr:clientData/>
  </xdr:oneCellAnchor>
  <xdr:twoCellAnchor editAs="oneCell">
    <xdr:from>
      <xdr:col>24</xdr:col>
      <xdr:colOff>155863</xdr:colOff>
      <xdr:row>265</xdr:row>
      <xdr:rowOff>0</xdr:rowOff>
    </xdr:from>
    <xdr:to>
      <xdr:col>29</xdr:col>
      <xdr:colOff>462994</xdr:colOff>
      <xdr:row>274</xdr:row>
      <xdr:rowOff>242455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869908" y="83733409"/>
          <a:ext cx="4446177" cy="3203864"/>
        </a:xfrm>
        <a:prstGeom prst="rect">
          <a:avLst/>
        </a:prstGeom>
      </xdr:spPr>
    </xdr:pic>
    <xdr:clientData/>
  </xdr:twoCellAnchor>
  <xdr:twoCellAnchor editAs="oneCell">
    <xdr:from>
      <xdr:col>11</xdr:col>
      <xdr:colOff>398318</xdr:colOff>
      <xdr:row>336</xdr:row>
      <xdr:rowOff>86591</xdr:rowOff>
    </xdr:from>
    <xdr:to>
      <xdr:col>19</xdr:col>
      <xdr:colOff>832271</xdr:colOff>
      <xdr:row>338</xdr:row>
      <xdr:rowOff>251031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0" y="107182227"/>
          <a:ext cx="14617544" cy="8225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554181</xdr:colOff>
      <xdr:row>20</xdr:row>
      <xdr:rowOff>51954</xdr:rowOff>
    </xdr:from>
    <xdr:to>
      <xdr:col>40</xdr:col>
      <xdr:colOff>356944</xdr:colOff>
      <xdr:row>47</xdr:row>
      <xdr:rowOff>153371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68226" y="1853045"/>
          <a:ext cx="12323809" cy="60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3</xdr:row>
      <xdr:rowOff>121228</xdr:rowOff>
    </xdr:from>
    <xdr:to>
      <xdr:col>35</xdr:col>
      <xdr:colOff>346121</xdr:colOff>
      <xdr:row>6</xdr:row>
      <xdr:rowOff>758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04545" y="2251364"/>
          <a:ext cx="8866667" cy="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1143389</xdr:colOff>
      <xdr:row>47</xdr:row>
      <xdr:rowOff>173181</xdr:rowOff>
    </xdr:from>
    <xdr:to>
      <xdr:col>9</xdr:col>
      <xdr:colOff>3394363</xdr:colOff>
      <xdr:row>51</xdr:row>
      <xdr:rowOff>121227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2207" y="11187545"/>
          <a:ext cx="8502838" cy="1264227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1108364</xdr:colOff>
      <xdr:row>54</xdr:row>
      <xdr:rowOff>155863</xdr:rowOff>
    </xdr:from>
    <xdr:to>
      <xdr:col>9</xdr:col>
      <xdr:colOff>3307773</xdr:colOff>
      <xdr:row>58</xdr:row>
      <xdr:rowOff>151433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7182" y="13473545"/>
          <a:ext cx="8451273" cy="1311752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1212270</xdr:colOff>
      <xdr:row>40</xdr:row>
      <xdr:rowOff>225135</xdr:rowOff>
    </xdr:from>
    <xdr:to>
      <xdr:col>9</xdr:col>
      <xdr:colOff>3428998</xdr:colOff>
      <xdr:row>44</xdr:row>
      <xdr:rowOff>225136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1088" y="14529953"/>
          <a:ext cx="8468592" cy="1316183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266</xdr:row>
      <xdr:rowOff>103910</xdr:rowOff>
    </xdr:from>
    <xdr:to>
      <xdr:col>34</xdr:col>
      <xdr:colOff>18071</xdr:colOff>
      <xdr:row>278</xdr:row>
      <xdr:rowOff>2392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99771" y="59254160"/>
          <a:ext cx="7823375" cy="1669267"/>
        </a:xfrm>
        <a:prstGeom prst="rect">
          <a:avLst/>
        </a:prstGeom>
      </xdr:spPr>
    </xdr:pic>
    <xdr:clientData/>
  </xdr:twoCellAnchor>
  <xdr:twoCellAnchor editAs="oneCell">
    <xdr:from>
      <xdr:col>24</xdr:col>
      <xdr:colOff>103909</xdr:colOff>
      <xdr:row>85</xdr:row>
      <xdr:rowOff>51954</xdr:rowOff>
    </xdr:from>
    <xdr:to>
      <xdr:col>26</xdr:col>
      <xdr:colOff>127053</xdr:colOff>
      <xdr:row>95</xdr:row>
      <xdr:rowOff>247214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17954" y="32783318"/>
          <a:ext cx="1876190" cy="3485714"/>
        </a:xfrm>
        <a:prstGeom prst="rect">
          <a:avLst/>
        </a:prstGeom>
      </xdr:spPr>
    </xdr:pic>
    <xdr:clientData/>
  </xdr:twoCellAnchor>
  <xdr:oneCellAnchor>
    <xdr:from>
      <xdr:col>24</xdr:col>
      <xdr:colOff>138546</xdr:colOff>
      <xdr:row>122</xdr:row>
      <xdr:rowOff>103910</xdr:rowOff>
    </xdr:from>
    <xdr:ext cx="7828571" cy="1647619"/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52591" y="57184637"/>
          <a:ext cx="7828571" cy="1647619"/>
        </a:xfrm>
        <a:prstGeom prst="rect">
          <a:avLst/>
        </a:prstGeom>
      </xdr:spPr>
    </xdr:pic>
    <xdr:clientData/>
  </xdr:oneCellAnchor>
  <xdr:twoCellAnchor editAs="oneCell">
    <xdr:from>
      <xdr:col>24</xdr:col>
      <xdr:colOff>329046</xdr:colOff>
      <xdr:row>175</xdr:row>
      <xdr:rowOff>17318</xdr:rowOff>
    </xdr:from>
    <xdr:to>
      <xdr:col>31</xdr:col>
      <xdr:colOff>132667</xdr:colOff>
      <xdr:row>182</xdr:row>
      <xdr:rowOff>123524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043091" y="46897636"/>
          <a:ext cx="5466667" cy="2409524"/>
        </a:xfrm>
        <a:prstGeom prst="rect">
          <a:avLst/>
        </a:prstGeom>
      </xdr:spPr>
    </xdr:pic>
    <xdr:clientData/>
  </xdr:twoCellAnchor>
  <xdr:twoCellAnchor editAs="oneCell">
    <xdr:from>
      <xdr:col>24</xdr:col>
      <xdr:colOff>277091</xdr:colOff>
      <xdr:row>222</xdr:row>
      <xdr:rowOff>173182</xdr:rowOff>
    </xdr:from>
    <xdr:to>
      <xdr:col>32</xdr:col>
      <xdr:colOff>394902</xdr:colOff>
      <xdr:row>227</xdr:row>
      <xdr:rowOff>127955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991136" y="54950591"/>
          <a:ext cx="6542857" cy="1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121228</xdr:colOff>
      <xdr:row>247</xdr:row>
      <xdr:rowOff>103909</xdr:rowOff>
    </xdr:from>
    <xdr:to>
      <xdr:col>16</xdr:col>
      <xdr:colOff>383626</xdr:colOff>
      <xdr:row>249</xdr:row>
      <xdr:rowOff>255342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58455" y="73965954"/>
          <a:ext cx="6704762" cy="8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121228</xdr:colOff>
      <xdr:row>254</xdr:row>
      <xdr:rowOff>86591</xdr:rowOff>
    </xdr:from>
    <xdr:to>
      <xdr:col>16</xdr:col>
      <xdr:colOff>383626</xdr:colOff>
      <xdr:row>256</xdr:row>
      <xdr:rowOff>238024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58455" y="76251955"/>
          <a:ext cx="6704762" cy="8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155863</xdr:colOff>
      <xdr:row>261</xdr:row>
      <xdr:rowOff>121227</xdr:rowOff>
    </xdr:from>
    <xdr:to>
      <xdr:col>16</xdr:col>
      <xdr:colOff>418261</xdr:colOff>
      <xdr:row>263</xdr:row>
      <xdr:rowOff>272660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93090" y="78589909"/>
          <a:ext cx="6704762" cy="809524"/>
        </a:xfrm>
        <a:prstGeom prst="rect">
          <a:avLst/>
        </a:prstGeom>
      </xdr:spPr>
    </xdr:pic>
    <xdr:clientData/>
  </xdr:twoCellAnchor>
  <xdr:oneCellAnchor>
    <xdr:from>
      <xdr:col>24</xdr:col>
      <xdr:colOff>138546</xdr:colOff>
      <xdr:row>356</xdr:row>
      <xdr:rowOff>103910</xdr:rowOff>
    </xdr:from>
    <xdr:ext cx="7828571" cy="1647619"/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52591" y="77152500"/>
          <a:ext cx="7828571" cy="1647619"/>
        </a:xfrm>
        <a:prstGeom prst="rect">
          <a:avLst/>
        </a:prstGeom>
      </xdr:spPr>
    </xdr:pic>
    <xdr:clientData/>
  </xdr:oneCellAnchor>
  <xdr:twoCellAnchor editAs="oneCell">
    <xdr:from>
      <xdr:col>24</xdr:col>
      <xdr:colOff>155863</xdr:colOff>
      <xdr:row>479</xdr:row>
      <xdr:rowOff>173182</xdr:rowOff>
    </xdr:from>
    <xdr:to>
      <xdr:col>40</xdr:col>
      <xdr:colOff>63388</xdr:colOff>
      <xdr:row>500</xdr:row>
      <xdr:rowOff>196560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869908" y="141489546"/>
          <a:ext cx="12428571" cy="6933333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373</xdr:row>
      <xdr:rowOff>259773</xdr:rowOff>
    </xdr:from>
    <xdr:to>
      <xdr:col>34</xdr:col>
      <xdr:colOff>98029</xdr:colOff>
      <xdr:row>379</xdr:row>
      <xdr:rowOff>138545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852591" y="110316818"/>
          <a:ext cx="7908529" cy="185304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294409</xdr:colOff>
      <xdr:row>203</xdr:row>
      <xdr:rowOff>69273</xdr:rowOff>
    </xdr:from>
    <xdr:to>
      <xdr:col>8</xdr:col>
      <xdr:colOff>1391991</xdr:colOff>
      <xdr:row>205</xdr:row>
      <xdr:rowOff>125468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4591" y="36749182"/>
          <a:ext cx="3123809" cy="7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155864</xdr:colOff>
      <xdr:row>78</xdr:row>
      <xdr:rowOff>86592</xdr:rowOff>
    </xdr:from>
    <xdr:to>
      <xdr:col>29</xdr:col>
      <xdr:colOff>188247</xdr:colOff>
      <xdr:row>81</xdr:row>
      <xdr:rowOff>328026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69909" y="23933728"/>
          <a:ext cx="4171429" cy="12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415636</xdr:colOff>
      <xdr:row>352</xdr:row>
      <xdr:rowOff>155863</xdr:rowOff>
    </xdr:from>
    <xdr:to>
      <xdr:col>18</xdr:col>
      <xdr:colOff>975283</xdr:colOff>
      <xdr:row>354</xdr:row>
      <xdr:rowOff>164439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9318" y="102315818"/>
          <a:ext cx="11695238" cy="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432954</xdr:colOff>
      <xdr:row>455</xdr:row>
      <xdr:rowOff>69273</xdr:rowOff>
    </xdr:from>
    <xdr:to>
      <xdr:col>9</xdr:col>
      <xdr:colOff>3238500</xdr:colOff>
      <xdr:row>457</xdr:row>
      <xdr:rowOff>190500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772" y="114074864"/>
          <a:ext cx="9057410" cy="779318"/>
        </a:xfrm>
        <a:prstGeom prst="rect">
          <a:avLst/>
        </a:prstGeom>
      </xdr:spPr>
    </xdr:pic>
    <xdr:clientData/>
  </xdr:twoCellAnchor>
  <xdr:twoCellAnchor editAs="oneCell">
    <xdr:from>
      <xdr:col>24</xdr:col>
      <xdr:colOff>277091</xdr:colOff>
      <xdr:row>65</xdr:row>
      <xdr:rowOff>138545</xdr:rowOff>
    </xdr:from>
    <xdr:to>
      <xdr:col>44</xdr:col>
      <xdr:colOff>98521</xdr:colOff>
      <xdr:row>69</xdr:row>
      <xdr:rowOff>79507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991136" y="22669500"/>
          <a:ext cx="15390476" cy="12571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577</xdr:row>
      <xdr:rowOff>69273</xdr:rowOff>
    </xdr:from>
    <xdr:to>
      <xdr:col>9</xdr:col>
      <xdr:colOff>2975975</xdr:colOff>
      <xdr:row>585</xdr:row>
      <xdr:rowOff>259774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2444546"/>
          <a:ext cx="10492066" cy="2822864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346364</xdr:colOff>
      <xdr:row>569</xdr:row>
      <xdr:rowOff>134431</xdr:rowOff>
    </xdr:from>
    <xdr:to>
      <xdr:col>14</xdr:col>
      <xdr:colOff>952501</xdr:colOff>
      <xdr:row>574</xdr:row>
      <xdr:rowOff>225137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364" y="138818431"/>
          <a:ext cx="18911455" cy="1735933"/>
        </a:xfrm>
        <a:prstGeom prst="rect">
          <a:avLst/>
        </a:prstGeom>
      </xdr:spPr>
    </xdr:pic>
    <xdr:clientData/>
  </xdr:twoCellAnchor>
  <xdr:twoCellAnchor editAs="oneCell">
    <xdr:from>
      <xdr:col>11</xdr:col>
      <xdr:colOff>311727</xdr:colOff>
      <xdr:row>577</xdr:row>
      <xdr:rowOff>242454</xdr:rowOff>
    </xdr:from>
    <xdr:to>
      <xdr:col>14</xdr:col>
      <xdr:colOff>246929</xdr:colOff>
      <xdr:row>594</xdr:row>
      <xdr:rowOff>10587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5409" y="162617727"/>
          <a:ext cx="5771429" cy="5361905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511</xdr:row>
      <xdr:rowOff>51954</xdr:rowOff>
    </xdr:from>
    <xdr:to>
      <xdr:col>37</xdr:col>
      <xdr:colOff>81133</xdr:colOff>
      <xdr:row>517</xdr:row>
      <xdr:rowOff>225137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528001" y="119651318"/>
          <a:ext cx="10177632" cy="21474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86590</xdr:colOff>
      <xdr:row>65</xdr:row>
      <xdr:rowOff>0</xdr:rowOff>
    </xdr:from>
    <xdr:ext cx="5314286" cy="2361905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76045" y="22530955"/>
          <a:ext cx="5314286" cy="2361905"/>
        </a:xfrm>
        <a:prstGeom prst="rect">
          <a:avLst/>
        </a:prstGeom>
      </xdr:spPr>
    </xdr:pic>
    <xdr:clientData/>
  </xdr:oneCellAnchor>
  <xdr:twoCellAnchor editAs="oneCell">
    <xdr:from>
      <xdr:col>4</xdr:col>
      <xdr:colOff>415636</xdr:colOff>
      <xdr:row>92</xdr:row>
      <xdr:rowOff>86124</xdr:rowOff>
    </xdr:from>
    <xdr:to>
      <xdr:col>8</xdr:col>
      <xdr:colOff>1246909</xdr:colOff>
      <xdr:row>98</xdr:row>
      <xdr:rowOff>78535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5818" y="28539897"/>
          <a:ext cx="3532909" cy="1966683"/>
        </a:xfrm>
        <a:prstGeom prst="rect">
          <a:avLst/>
        </a:prstGeom>
      </xdr:spPr>
    </xdr:pic>
    <xdr:clientData/>
  </xdr:twoCellAnchor>
  <xdr:twoCellAnchor editAs="oneCell">
    <xdr:from>
      <xdr:col>4</xdr:col>
      <xdr:colOff>484910</xdr:colOff>
      <xdr:row>101</xdr:row>
      <xdr:rowOff>64013</xdr:rowOff>
    </xdr:from>
    <xdr:to>
      <xdr:col>8</xdr:col>
      <xdr:colOff>1229592</xdr:colOff>
      <xdr:row>107</xdr:row>
      <xdr:rowOff>314022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5092" y="31479195"/>
          <a:ext cx="3446318" cy="2224282"/>
        </a:xfrm>
        <a:prstGeom prst="rect">
          <a:avLst/>
        </a:prstGeom>
      </xdr:spPr>
    </xdr:pic>
    <xdr:clientData/>
  </xdr:twoCellAnchor>
  <xdr:twoCellAnchor>
    <xdr:from>
      <xdr:col>4</xdr:col>
      <xdr:colOff>329045</xdr:colOff>
      <xdr:row>151</xdr:row>
      <xdr:rowOff>17318</xdr:rowOff>
    </xdr:from>
    <xdr:to>
      <xdr:col>8</xdr:col>
      <xdr:colOff>1714500</xdr:colOff>
      <xdr:row>155</xdr:row>
      <xdr:rowOff>311727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 txBox="1"/>
      </xdr:nvSpPr>
      <xdr:spPr>
        <a:xfrm>
          <a:off x="3169227" y="44923363"/>
          <a:ext cx="4087091" cy="16105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B. QUITEQUE - COMERCIO E PRESTACAO DE SERVICOS ( SU ) LDA </a:t>
          </a:r>
        </a:p>
        <a:p>
          <a:r>
            <a:rPr lang="en-US" altLang="ko-KR" sz="1100"/>
            <a:t>NIF: 500038733 </a:t>
          </a:r>
        </a:p>
        <a:p>
          <a:r>
            <a:rPr lang="en-US" altLang="ko-KR" sz="1100"/>
            <a:t>RUA : 12 CASA N.16 ZONA 6 , LOCAL DE REFERENCIA : PROXIMO DO KEIFIC</a:t>
          </a:r>
        </a:p>
        <a:p>
          <a:r>
            <a:rPr lang="en-US" altLang="ko-KR" sz="1100"/>
            <a:t>ANGOLA - LUANDA</a:t>
          </a:r>
        </a:p>
        <a:p>
          <a:r>
            <a:rPr lang="en-US" altLang="ko-KR" sz="1100"/>
            <a:t>TEL : +244923524872</a:t>
          </a:r>
        </a:p>
        <a:p>
          <a:r>
            <a:rPr lang="en-US" altLang="ko-KR" sz="1100"/>
            <a:t>E-MAIL : bernardoaldemira28@gmail.com </a:t>
          </a:r>
          <a:endParaRPr lang="ko-KR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155864</xdr:colOff>
      <xdr:row>3</xdr:row>
      <xdr:rowOff>0</xdr:rowOff>
    </xdr:from>
    <xdr:to>
      <xdr:col>29</xdr:col>
      <xdr:colOff>188247</xdr:colOff>
      <xdr:row>6</xdr:row>
      <xdr:rowOff>241434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17089" y="27232842"/>
          <a:ext cx="4166233" cy="1241559"/>
        </a:xfrm>
        <a:prstGeom prst="rect">
          <a:avLst/>
        </a:prstGeom>
      </xdr:spPr>
    </xdr:pic>
    <xdr:clientData/>
  </xdr:twoCellAnchor>
  <xdr:twoCellAnchor editAs="oneCell">
    <xdr:from>
      <xdr:col>24</xdr:col>
      <xdr:colOff>277091</xdr:colOff>
      <xdr:row>3</xdr:row>
      <xdr:rowOff>0</xdr:rowOff>
    </xdr:from>
    <xdr:to>
      <xdr:col>44</xdr:col>
      <xdr:colOff>98521</xdr:colOff>
      <xdr:row>6</xdr:row>
      <xdr:rowOff>270006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38316" y="22950920"/>
          <a:ext cx="15385280" cy="12744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103909</xdr:colOff>
      <xdr:row>85</xdr:row>
      <xdr:rowOff>242454</xdr:rowOff>
    </xdr:from>
    <xdr:to>
      <xdr:col>33</xdr:col>
      <xdr:colOff>402578</xdr:colOff>
      <xdr:row>88</xdr:row>
      <xdr:rowOff>312460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93364" y="29025272"/>
          <a:ext cx="7485714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25</xdr:row>
      <xdr:rowOff>190500</xdr:rowOff>
    </xdr:from>
    <xdr:to>
      <xdr:col>8</xdr:col>
      <xdr:colOff>289238</xdr:colOff>
      <xdr:row>29</xdr:row>
      <xdr:rowOff>138546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2591" y="5940136"/>
          <a:ext cx="3458465" cy="1264228"/>
        </a:xfrm>
        <a:prstGeom prst="rect">
          <a:avLst/>
        </a:prstGeom>
      </xdr:spPr>
    </xdr:pic>
    <xdr:clientData/>
  </xdr:twoCellAnchor>
  <xdr:twoCellAnchor editAs="oneCell">
    <xdr:from>
      <xdr:col>4</xdr:col>
      <xdr:colOff>155864</xdr:colOff>
      <xdr:row>87</xdr:row>
      <xdr:rowOff>138545</xdr:rowOff>
    </xdr:from>
    <xdr:to>
      <xdr:col>8</xdr:col>
      <xdr:colOff>912693</xdr:colOff>
      <xdr:row>91</xdr:row>
      <xdr:rowOff>86591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6046" y="26289000"/>
          <a:ext cx="3458465" cy="1264228"/>
        </a:xfrm>
        <a:prstGeom prst="rect">
          <a:avLst/>
        </a:prstGeom>
      </xdr:spPr>
    </xdr:pic>
    <xdr:clientData/>
  </xdr:twoCellAnchor>
  <xdr:twoCellAnchor editAs="oneCell">
    <xdr:from>
      <xdr:col>24</xdr:col>
      <xdr:colOff>484909</xdr:colOff>
      <xdr:row>112</xdr:row>
      <xdr:rowOff>173182</xdr:rowOff>
    </xdr:from>
    <xdr:to>
      <xdr:col>40</xdr:col>
      <xdr:colOff>268626</xdr:colOff>
      <xdr:row>130</xdr:row>
      <xdr:rowOff>2745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74364" y="32904546"/>
          <a:ext cx="12304762" cy="5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95</xdr:row>
      <xdr:rowOff>17318</xdr:rowOff>
    </xdr:from>
    <xdr:to>
      <xdr:col>33</xdr:col>
      <xdr:colOff>427691</xdr:colOff>
      <xdr:row>104</xdr:row>
      <xdr:rowOff>117626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52591" y="28800136"/>
          <a:ext cx="7476190" cy="1104762"/>
        </a:xfrm>
        <a:prstGeom prst="rect">
          <a:avLst/>
        </a:prstGeom>
      </xdr:spPr>
    </xdr:pic>
    <xdr:clientData/>
  </xdr:twoCellAnchor>
  <xdr:twoCellAnchor editAs="oneCell">
    <xdr:from>
      <xdr:col>24</xdr:col>
      <xdr:colOff>86591</xdr:colOff>
      <xdr:row>89</xdr:row>
      <xdr:rowOff>121227</xdr:rowOff>
    </xdr:from>
    <xdr:to>
      <xdr:col>41</xdr:col>
      <xdr:colOff>708308</xdr:colOff>
      <xdr:row>90</xdr:row>
      <xdr:rowOff>211229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476046" y="30220227"/>
          <a:ext cx="13904762" cy="419048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571500</xdr:colOff>
      <xdr:row>16</xdr:row>
      <xdr:rowOff>86590</xdr:rowOff>
    </xdr:from>
    <xdr:to>
      <xdr:col>31</xdr:col>
      <xdr:colOff>209024</xdr:colOff>
      <xdr:row>18</xdr:row>
      <xdr:rowOff>295166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00" y="6165272"/>
          <a:ext cx="4209524" cy="866667"/>
        </a:xfrm>
        <a:prstGeom prst="rect">
          <a:avLst/>
        </a:prstGeom>
      </xdr:spPr>
    </xdr:pic>
    <xdr:clientData/>
  </xdr:twoCellAnchor>
  <xdr:twoCellAnchor>
    <xdr:from>
      <xdr:col>12</xdr:col>
      <xdr:colOff>398319</xdr:colOff>
      <xdr:row>158</xdr:row>
      <xdr:rowOff>155864</xdr:rowOff>
    </xdr:from>
    <xdr:to>
      <xdr:col>15</xdr:col>
      <xdr:colOff>1281546</xdr:colOff>
      <xdr:row>162</xdr:row>
      <xdr:rowOff>34637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 txBox="1"/>
      </xdr:nvSpPr>
      <xdr:spPr>
        <a:xfrm>
          <a:off x="14910955" y="71714591"/>
          <a:ext cx="5957455" cy="1194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CMR</a:t>
          </a:r>
        </a:p>
        <a:p>
          <a:r>
            <a:rPr lang="ko-KR" altLang="en-US" sz="1100"/>
            <a:t>이란 </a:t>
          </a:r>
          <a:r>
            <a:rPr lang="en-US" altLang="ko-KR" sz="1100"/>
            <a:t>- </a:t>
          </a:r>
          <a:r>
            <a:rPr lang="ko-KR" altLang="en-US" sz="1100"/>
            <a:t>바쿠</a:t>
          </a:r>
        </a:p>
        <a:p>
          <a:endParaRPr lang="ko-KR" altLang="en-US" sz="1100"/>
        </a:p>
        <a:p>
          <a:r>
            <a:rPr lang="en-US" altLang="ko-KR" sz="1100"/>
            <a:t>convention on the contract for the international carriage of goods by road</a:t>
          </a:r>
        </a:p>
      </xdr:txBody>
    </xdr:sp>
    <xdr:clientData/>
  </xdr:twoCellAnchor>
  <xdr:twoCellAnchor editAs="oneCell">
    <xdr:from>
      <xdr:col>24</xdr:col>
      <xdr:colOff>103908</xdr:colOff>
      <xdr:row>137</xdr:row>
      <xdr:rowOff>242455</xdr:rowOff>
    </xdr:from>
    <xdr:to>
      <xdr:col>33</xdr:col>
      <xdr:colOff>402577</xdr:colOff>
      <xdr:row>140</xdr:row>
      <xdr:rowOff>321986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493363" y="65878364"/>
          <a:ext cx="7485714" cy="10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398319</xdr:colOff>
      <xdr:row>164</xdr:row>
      <xdr:rowOff>277090</xdr:rowOff>
    </xdr:from>
    <xdr:to>
      <xdr:col>21</xdr:col>
      <xdr:colOff>20220</xdr:colOff>
      <xdr:row>174</xdr:row>
      <xdr:rowOff>51953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10955" y="49131681"/>
          <a:ext cx="14359674" cy="3065318"/>
        </a:xfrm>
        <a:prstGeom prst="rect">
          <a:avLst/>
        </a:prstGeom>
      </xdr:spPr>
    </xdr:pic>
    <xdr:clientData/>
  </xdr:twoCellAnchor>
  <xdr:twoCellAnchor>
    <xdr:from>
      <xdr:col>11</xdr:col>
      <xdr:colOff>519545</xdr:colOff>
      <xdr:row>128</xdr:row>
      <xdr:rowOff>51954</xdr:rowOff>
    </xdr:from>
    <xdr:to>
      <xdr:col>15</xdr:col>
      <xdr:colOff>519544</xdr:colOff>
      <xdr:row>134</xdr:row>
      <xdr:rowOff>225137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12988636" y="38048045"/>
          <a:ext cx="7117772" cy="21474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800" b="1" baseline="0">
              <a:solidFill>
                <a:srgbClr val="FF9966"/>
              </a:solidFill>
            </a:rPr>
            <a:t>JR</a:t>
          </a:r>
          <a:r>
            <a:rPr lang="ko-KR" altLang="en-US" sz="2800" b="1" baseline="0">
              <a:solidFill>
                <a:srgbClr val="FF9966"/>
              </a:solidFill>
            </a:rPr>
            <a:t>오토트레이딩</a:t>
          </a:r>
          <a:endParaRPr lang="en-US" altLang="ko-KR" sz="2800" b="1" baseline="0">
            <a:solidFill>
              <a:srgbClr val="FF9966"/>
            </a:solidFill>
          </a:endParaRPr>
        </a:p>
        <a:p>
          <a:pPr algn="ctr"/>
          <a:r>
            <a:rPr lang="ko-KR" altLang="en-US" sz="2800" b="1" baseline="0">
              <a:solidFill>
                <a:srgbClr val="FF9966"/>
              </a:solidFill>
            </a:rPr>
            <a:t>비슈케크 부킹 캔슬비</a:t>
          </a:r>
          <a:endParaRPr lang="en-US" altLang="ko-KR" sz="2800" b="1" baseline="0">
            <a:solidFill>
              <a:srgbClr val="FF9966"/>
            </a:solidFill>
          </a:endParaRPr>
        </a:p>
        <a:p>
          <a:pPr algn="ctr"/>
          <a:r>
            <a:rPr lang="ko-KR" altLang="en-US" sz="2800" b="1" baseline="0">
              <a:solidFill>
                <a:srgbClr val="FF9966"/>
              </a:solidFill>
            </a:rPr>
            <a:t>서중물류 </a:t>
          </a:r>
          <a:r>
            <a:rPr lang="en-US" altLang="ko-KR" sz="2800" b="1" baseline="0">
              <a:solidFill>
                <a:srgbClr val="FF9966"/>
              </a:solidFill>
            </a:rPr>
            <a:t>6</a:t>
          </a:r>
          <a:r>
            <a:rPr lang="ko-KR" altLang="en-US" sz="2800" b="1" baseline="0">
              <a:solidFill>
                <a:srgbClr val="FF9966"/>
              </a:solidFill>
            </a:rPr>
            <a:t>만 청구 인보이스 확인 必</a:t>
          </a:r>
          <a:endParaRPr lang="en-US" altLang="ko-KR" sz="2800" b="1" baseline="0">
            <a:solidFill>
              <a:srgbClr val="FF9966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571500</xdr:colOff>
      <xdr:row>51</xdr:row>
      <xdr:rowOff>0</xdr:rowOff>
    </xdr:from>
    <xdr:to>
      <xdr:col>31</xdr:col>
      <xdr:colOff>209024</xdr:colOff>
      <xdr:row>53</xdr:row>
      <xdr:rowOff>208576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85325" y="6230215"/>
          <a:ext cx="4209524" cy="875326"/>
        </a:xfrm>
        <a:prstGeom prst="rect">
          <a:avLst/>
        </a:prstGeom>
      </xdr:spPr>
    </xdr:pic>
    <xdr:clientData/>
  </xdr:twoCellAnchor>
  <xdr:oneCellAnchor>
    <xdr:from>
      <xdr:col>25</xdr:col>
      <xdr:colOff>571500</xdr:colOff>
      <xdr:row>58</xdr:row>
      <xdr:rowOff>0</xdr:rowOff>
    </xdr:from>
    <xdr:ext cx="4209524" cy="866667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0" y="1801091"/>
          <a:ext cx="4209524" cy="866667"/>
        </a:xfrm>
        <a:prstGeom prst="rect">
          <a:avLst/>
        </a:prstGeom>
      </xdr:spPr>
    </xdr:pic>
    <xdr:clientData/>
  </xdr:oneCellAnchor>
  <xdr:twoCellAnchor editAs="oneCell">
    <xdr:from>
      <xdr:col>24</xdr:col>
      <xdr:colOff>138546</xdr:colOff>
      <xdr:row>60</xdr:row>
      <xdr:rowOff>17318</xdr:rowOff>
    </xdr:from>
    <xdr:to>
      <xdr:col>33</xdr:col>
      <xdr:colOff>427691</xdr:colOff>
      <xdr:row>63</xdr:row>
      <xdr:rowOff>134942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66521" y="29146500"/>
          <a:ext cx="7470995" cy="1117750"/>
        </a:xfrm>
        <a:prstGeom prst="rect">
          <a:avLst/>
        </a:prstGeom>
      </xdr:spPr>
    </xdr:pic>
    <xdr:clientData/>
  </xdr:twoCellAnchor>
  <xdr:twoCellAnchor editAs="oneCell">
    <xdr:from>
      <xdr:col>2</xdr:col>
      <xdr:colOff>69272</xdr:colOff>
      <xdr:row>555</xdr:row>
      <xdr:rowOff>69275</xdr:rowOff>
    </xdr:from>
    <xdr:to>
      <xdr:col>12</xdr:col>
      <xdr:colOff>519546</xdr:colOff>
      <xdr:row>562</xdr:row>
      <xdr:rowOff>271206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0" y="177909684"/>
          <a:ext cx="14374092" cy="2505249"/>
        </a:xfrm>
        <a:prstGeom prst="rect">
          <a:avLst/>
        </a:prstGeom>
      </xdr:spPr>
    </xdr:pic>
    <xdr:clientData/>
  </xdr:twoCellAnchor>
  <xdr:twoCellAnchor editAs="oneCell">
    <xdr:from>
      <xdr:col>24</xdr:col>
      <xdr:colOff>346364</xdr:colOff>
      <xdr:row>145</xdr:row>
      <xdr:rowOff>121227</xdr:rowOff>
    </xdr:from>
    <xdr:to>
      <xdr:col>35</xdr:col>
      <xdr:colOff>178176</xdr:colOff>
      <xdr:row>149</xdr:row>
      <xdr:rowOff>109807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735819" y="46014409"/>
          <a:ext cx="8542857" cy="1304762"/>
        </a:xfrm>
        <a:prstGeom prst="rect">
          <a:avLst/>
        </a:prstGeom>
      </xdr:spPr>
    </xdr:pic>
    <xdr:clientData/>
  </xdr:twoCellAnchor>
  <xdr:twoCellAnchor editAs="oneCell">
    <xdr:from>
      <xdr:col>24</xdr:col>
      <xdr:colOff>121227</xdr:colOff>
      <xdr:row>156</xdr:row>
      <xdr:rowOff>173181</xdr:rowOff>
    </xdr:from>
    <xdr:to>
      <xdr:col>34</xdr:col>
      <xdr:colOff>715039</xdr:colOff>
      <xdr:row>160</xdr:row>
      <xdr:rowOff>161761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510682" y="49356817"/>
          <a:ext cx="8542857" cy="1304762"/>
        </a:xfrm>
        <a:prstGeom prst="rect">
          <a:avLst/>
        </a:prstGeom>
      </xdr:spPr>
    </xdr:pic>
    <xdr:clientData/>
  </xdr:twoCellAnchor>
  <xdr:twoCellAnchor>
    <xdr:from>
      <xdr:col>24</xdr:col>
      <xdr:colOff>155864</xdr:colOff>
      <xdr:row>220</xdr:row>
      <xdr:rowOff>121229</xdr:rowOff>
    </xdr:from>
    <xdr:to>
      <xdr:col>26</xdr:col>
      <xdr:colOff>432955</xdr:colOff>
      <xdr:row>224</xdr:row>
      <xdr:rowOff>155865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 txBox="1"/>
      </xdr:nvSpPr>
      <xdr:spPr>
        <a:xfrm>
          <a:off x="33545319" y="49962956"/>
          <a:ext cx="2130136" cy="13508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800"/>
            <a:t>$16,400</a:t>
          </a:r>
        </a:p>
        <a:p>
          <a:pPr algn="l"/>
          <a:r>
            <a:rPr lang="en-US" altLang="ko-KR" sz="1800"/>
            <a:t>ML </a:t>
          </a:r>
          <a:r>
            <a:rPr lang="ko-KR" altLang="en-US" sz="1800"/>
            <a:t>계산서 </a:t>
          </a:r>
          <a:r>
            <a:rPr lang="en-US" altLang="ko-KR" sz="1800"/>
            <a:t>$6,300</a:t>
          </a:r>
        </a:p>
        <a:p>
          <a:pPr algn="l"/>
          <a:r>
            <a:rPr lang="ko-KR" altLang="en-US" sz="1800"/>
            <a:t>토구룰 </a:t>
          </a:r>
          <a:r>
            <a:rPr lang="en-US" altLang="ko-KR" sz="1800"/>
            <a:t>$10,100</a:t>
          </a:r>
          <a:endParaRPr lang="ko-KR" altLang="en-US" sz="1800"/>
        </a:p>
      </xdr:txBody>
    </xdr:sp>
    <xdr:clientData/>
  </xdr:twoCellAnchor>
  <xdr:twoCellAnchor editAs="oneCell">
    <xdr:from>
      <xdr:col>24</xdr:col>
      <xdr:colOff>86591</xdr:colOff>
      <xdr:row>436</xdr:row>
      <xdr:rowOff>259772</xdr:rowOff>
    </xdr:from>
    <xdr:to>
      <xdr:col>33</xdr:col>
      <xdr:colOff>15363</xdr:colOff>
      <xdr:row>439</xdr:row>
      <xdr:rowOff>155864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476046" y="157041272"/>
          <a:ext cx="7115817" cy="883228"/>
        </a:xfrm>
        <a:prstGeom prst="rect">
          <a:avLst/>
        </a:prstGeom>
      </xdr:spPr>
    </xdr:pic>
    <xdr:clientData/>
  </xdr:twoCellAnchor>
  <xdr:twoCellAnchor editAs="oneCell">
    <xdr:from>
      <xdr:col>0</xdr:col>
      <xdr:colOff>277090</xdr:colOff>
      <xdr:row>563</xdr:row>
      <xdr:rowOff>155862</xdr:rowOff>
    </xdr:from>
    <xdr:to>
      <xdr:col>11</xdr:col>
      <xdr:colOff>800737</xdr:colOff>
      <xdr:row>572</xdr:row>
      <xdr:rowOff>173180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7090" y="192145226"/>
          <a:ext cx="12992738" cy="2978727"/>
        </a:xfrm>
        <a:prstGeom prst="rect">
          <a:avLst/>
        </a:prstGeom>
      </xdr:spPr>
    </xdr:pic>
    <xdr:clientData/>
  </xdr:twoCellAnchor>
  <xdr:oneCellAnchor>
    <xdr:from>
      <xdr:col>24</xdr:col>
      <xdr:colOff>155863</xdr:colOff>
      <xdr:row>494</xdr:row>
      <xdr:rowOff>51954</xdr:rowOff>
    </xdr:from>
    <xdr:ext cx="7115817" cy="883228"/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45318" y="107147590"/>
          <a:ext cx="7115817" cy="883228"/>
        </a:xfrm>
        <a:prstGeom prst="rect">
          <a:avLst/>
        </a:prstGeom>
      </xdr:spPr>
    </xdr:pic>
    <xdr:clientData/>
  </xdr:oneCellAnchor>
  <xdr:twoCellAnchor editAs="oneCell">
    <xdr:from>
      <xdr:col>24</xdr:col>
      <xdr:colOff>105576</xdr:colOff>
      <xdr:row>310</xdr:row>
      <xdr:rowOff>174458</xdr:rowOff>
    </xdr:from>
    <xdr:to>
      <xdr:col>33</xdr:col>
      <xdr:colOff>259773</xdr:colOff>
      <xdr:row>316</xdr:row>
      <xdr:rowOff>69274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495031" y="97398731"/>
          <a:ext cx="7341242" cy="1869088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427</xdr:row>
      <xdr:rowOff>259772</xdr:rowOff>
    </xdr:from>
    <xdr:to>
      <xdr:col>29</xdr:col>
      <xdr:colOff>518730</xdr:colOff>
      <xdr:row>433</xdr:row>
      <xdr:rowOff>103909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579955" y="131046681"/>
          <a:ext cx="4467275" cy="1818410"/>
        </a:xfrm>
        <a:prstGeom prst="rect">
          <a:avLst/>
        </a:prstGeom>
      </xdr:spPr>
    </xdr:pic>
    <xdr:clientData/>
  </xdr:twoCellAnchor>
  <xdr:twoCellAnchor editAs="oneCell">
    <xdr:from>
      <xdr:col>0</xdr:col>
      <xdr:colOff>294409</xdr:colOff>
      <xdr:row>573</xdr:row>
      <xdr:rowOff>17318</xdr:rowOff>
    </xdr:from>
    <xdr:to>
      <xdr:col>11</xdr:col>
      <xdr:colOff>294409</xdr:colOff>
      <xdr:row>591</xdr:row>
      <xdr:rowOff>273994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4409" y="195297136"/>
          <a:ext cx="12469091" cy="6179494"/>
        </a:xfrm>
        <a:prstGeom prst="rect">
          <a:avLst/>
        </a:prstGeom>
      </xdr:spPr>
    </xdr:pic>
    <xdr:clientData/>
  </xdr:twoCellAnchor>
  <xdr:twoCellAnchor editAs="oneCell">
    <xdr:from>
      <xdr:col>24</xdr:col>
      <xdr:colOff>277091</xdr:colOff>
      <xdr:row>363</xdr:row>
      <xdr:rowOff>294408</xdr:rowOff>
    </xdr:from>
    <xdr:to>
      <xdr:col>37</xdr:col>
      <xdr:colOff>575379</xdr:colOff>
      <xdr:row>371</xdr:row>
      <xdr:rowOff>309664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666546" y="114958090"/>
          <a:ext cx="10533333" cy="2647619"/>
        </a:xfrm>
        <a:prstGeom prst="rect">
          <a:avLst/>
        </a:prstGeom>
      </xdr:spPr>
    </xdr:pic>
    <xdr:clientData/>
  </xdr:twoCellAnchor>
  <xdr:twoCellAnchor editAs="oneCell">
    <xdr:from>
      <xdr:col>30</xdr:col>
      <xdr:colOff>138546</xdr:colOff>
      <xdr:row>427</xdr:row>
      <xdr:rowOff>0</xdr:rowOff>
    </xdr:from>
    <xdr:to>
      <xdr:col>53</xdr:col>
      <xdr:colOff>679212</xdr:colOff>
      <xdr:row>434</xdr:row>
      <xdr:rowOff>96682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429046" y="147239182"/>
          <a:ext cx="18066666" cy="24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259773</xdr:colOff>
      <xdr:row>467</xdr:row>
      <xdr:rowOff>138545</xdr:rowOff>
    </xdr:from>
    <xdr:to>
      <xdr:col>10</xdr:col>
      <xdr:colOff>694896</xdr:colOff>
      <xdr:row>474</xdr:row>
      <xdr:rowOff>138546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773" y="137506363"/>
          <a:ext cx="11501441" cy="2303319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155862</xdr:colOff>
      <xdr:row>9</xdr:row>
      <xdr:rowOff>0</xdr:rowOff>
    </xdr:from>
    <xdr:to>
      <xdr:col>28</xdr:col>
      <xdr:colOff>571500</xdr:colOff>
      <xdr:row>21</xdr:row>
      <xdr:rowOff>295647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14589" y="13837228"/>
          <a:ext cx="3792684" cy="4244193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311728</xdr:colOff>
      <xdr:row>476</xdr:row>
      <xdr:rowOff>207818</xdr:rowOff>
    </xdr:from>
    <xdr:to>
      <xdr:col>11</xdr:col>
      <xdr:colOff>751811</xdr:colOff>
      <xdr:row>484</xdr:row>
      <xdr:rowOff>69273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728" y="140537045"/>
          <a:ext cx="12909174" cy="2493818"/>
        </a:xfrm>
        <a:prstGeom prst="rect">
          <a:avLst/>
        </a:prstGeom>
      </xdr:spPr>
    </xdr:pic>
    <xdr:clientData/>
  </xdr:twoCellAnchor>
  <xdr:twoCellAnchor editAs="oneCell">
    <xdr:from>
      <xdr:col>0</xdr:col>
      <xdr:colOff>294410</xdr:colOff>
      <xdr:row>485</xdr:row>
      <xdr:rowOff>0</xdr:rowOff>
    </xdr:from>
    <xdr:to>
      <xdr:col>8</xdr:col>
      <xdr:colOff>1076401</xdr:colOff>
      <xdr:row>488</xdr:row>
      <xdr:rowOff>127150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410" y="143290636"/>
          <a:ext cx="6323809" cy="1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259773</xdr:colOff>
      <xdr:row>5</xdr:row>
      <xdr:rowOff>103909</xdr:rowOff>
    </xdr:from>
    <xdr:to>
      <xdr:col>8</xdr:col>
      <xdr:colOff>840106</xdr:colOff>
      <xdr:row>8</xdr:row>
      <xdr:rowOff>212010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591" y="2892136"/>
          <a:ext cx="5533333" cy="1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588820</xdr:colOff>
      <xdr:row>7</xdr:row>
      <xdr:rowOff>277091</xdr:rowOff>
    </xdr:from>
    <xdr:to>
      <xdr:col>9</xdr:col>
      <xdr:colOff>2909785</xdr:colOff>
      <xdr:row>8</xdr:row>
      <xdr:rowOff>281378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0638" y="3723409"/>
          <a:ext cx="4295238" cy="3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1108365</xdr:colOff>
      <xdr:row>470</xdr:row>
      <xdr:rowOff>1</xdr:rowOff>
    </xdr:from>
    <xdr:to>
      <xdr:col>16</xdr:col>
      <xdr:colOff>1021774</xdr:colOff>
      <xdr:row>482</xdr:row>
      <xdr:rowOff>225662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77456" y="138354956"/>
          <a:ext cx="8399318" cy="4174206"/>
        </a:xfrm>
        <a:prstGeom prst="rect">
          <a:avLst/>
        </a:prstGeom>
      </xdr:spPr>
    </xdr:pic>
    <xdr:clientData/>
  </xdr:twoCellAnchor>
  <xdr:twoCellAnchor editAs="oneCell">
    <xdr:from>
      <xdr:col>24</xdr:col>
      <xdr:colOff>259775</xdr:colOff>
      <xdr:row>237</xdr:row>
      <xdr:rowOff>173181</xdr:rowOff>
    </xdr:from>
    <xdr:to>
      <xdr:col>28</xdr:col>
      <xdr:colOff>749396</xdr:colOff>
      <xdr:row>244</xdr:row>
      <xdr:rowOff>88911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718502" y="70744772"/>
          <a:ext cx="3866667" cy="2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138545</xdr:colOff>
      <xdr:row>463</xdr:row>
      <xdr:rowOff>0</xdr:rowOff>
    </xdr:from>
    <xdr:to>
      <xdr:col>34</xdr:col>
      <xdr:colOff>579975</xdr:colOff>
      <xdr:row>474</xdr:row>
      <xdr:rowOff>304309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597272" y="131739409"/>
          <a:ext cx="8390476" cy="3923809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155864</xdr:colOff>
      <xdr:row>356</xdr:row>
      <xdr:rowOff>51955</xdr:rowOff>
    </xdr:from>
    <xdr:to>
      <xdr:col>32</xdr:col>
      <xdr:colOff>626056</xdr:colOff>
      <xdr:row>367</xdr:row>
      <xdr:rowOff>32455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614591" y="113399455"/>
          <a:ext cx="6895238" cy="36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155864</xdr:colOff>
      <xdr:row>347</xdr:row>
      <xdr:rowOff>190500</xdr:rowOff>
    </xdr:from>
    <xdr:to>
      <xdr:col>26</xdr:col>
      <xdr:colOff>493294</xdr:colOff>
      <xdr:row>352</xdr:row>
      <xdr:rowOff>11940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614591" y="105311864"/>
          <a:ext cx="2190476" cy="14666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415636</xdr:colOff>
      <xdr:row>111</xdr:row>
      <xdr:rowOff>207817</xdr:rowOff>
    </xdr:from>
    <xdr:to>
      <xdr:col>7</xdr:col>
      <xdr:colOff>484909</xdr:colOff>
      <xdr:row>116</xdr:row>
      <xdr:rowOff>190499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2580409" y="28990635"/>
          <a:ext cx="2770909" cy="1627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ko-KR" altLang="en-US" sz="1800">
              <a:latin typeface="+mj-ea"/>
              <a:ea typeface="+mj-ea"/>
            </a:rPr>
            <a:t>키노 </a:t>
          </a:r>
          <a:r>
            <a:rPr lang="en-US" altLang="ko-KR" sz="1800">
              <a:latin typeface="+mj-ea"/>
              <a:ea typeface="+mj-ea"/>
            </a:rPr>
            <a:t>$3,480</a:t>
          </a:r>
        </a:p>
        <a:p>
          <a:r>
            <a:rPr lang="ko-KR" altLang="en-US" sz="1800">
              <a:latin typeface="+mj-ea"/>
              <a:ea typeface="+mj-ea"/>
            </a:rPr>
            <a:t>스타스카스 </a:t>
          </a:r>
          <a:r>
            <a:rPr lang="en-US" altLang="ko-KR" sz="1800">
              <a:latin typeface="+mj-ea"/>
              <a:ea typeface="+mj-ea"/>
            </a:rPr>
            <a:t>$1,720</a:t>
          </a:r>
        </a:p>
        <a:p>
          <a:r>
            <a:rPr lang="ko-KR" altLang="en-US" sz="1800">
              <a:latin typeface="+mj-ea"/>
              <a:ea typeface="+mj-ea"/>
            </a:rPr>
            <a:t>총합 </a:t>
          </a:r>
          <a:r>
            <a:rPr lang="en-US" altLang="ko-KR" sz="1800">
              <a:latin typeface="+mj-ea"/>
              <a:ea typeface="+mj-ea"/>
            </a:rPr>
            <a:t>$5,200</a:t>
          </a:r>
          <a:endParaRPr lang="ko-KR" altLang="en-US" sz="1800">
            <a:latin typeface="+mj-ea"/>
            <a:ea typeface="+mj-ea"/>
          </a:endParaRPr>
        </a:p>
      </xdr:txBody>
    </xdr:sp>
    <xdr:clientData/>
  </xdr:twoCellAnchor>
  <xdr:twoCellAnchor>
    <xdr:from>
      <xdr:col>8</xdr:col>
      <xdr:colOff>242456</xdr:colOff>
      <xdr:row>111</xdr:row>
      <xdr:rowOff>69272</xdr:rowOff>
    </xdr:from>
    <xdr:to>
      <xdr:col>9</xdr:col>
      <xdr:colOff>1801092</xdr:colOff>
      <xdr:row>117</xdr:row>
      <xdr:rowOff>17318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 txBox="1"/>
      </xdr:nvSpPr>
      <xdr:spPr>
        <a:xfrm>
          <a:off x="5784274" y="37407272"/>
          <a:ext cx="3532909" cy="19223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/>
            <a:t>UAB SAUGOS</a:t>
          </a:r>
        </a:p>
        <a:p>
          <a:r>
            <a:rPr lang="en-US" altLang="ko-KR" sz="1400"/>
            <a:t>Manager: Vladislovas Medingis</a:t>
          </a:r>
        </a:p>
        <a:p>
          <a:r>
            <a:rPr lang="en-US" altLang="ko-KR" sz="1400"/>
            <a:t>Company code: 303191243</a:t>
          </a:r>
        </a:p>
        <a:p>
          <a:r>
            <a:rPr lang="en-US" altLang="ko-KR" sz="1400"/>
            <a:t>VAT payer code: LT100008163919</a:t>
          </a:r>
        </a:p>
        <a:p>
          <a:r>
            <a:rPr lang="en-US" altLang="ko-KR" sz="1400"/>
            <a:t>Address: Panevezys st. 17-24, LT-92315 Klaipeda</a:t>
          </a:r>
        </a:p>
        <a:p>
          <a:r>
            <a:rPr lang="en-US" altLang="ko-KR" sz="1400"/>
            <a:t>+370 631 11966</a:t>
          </a:r>
        </a:p>
        <a:p>
          <a:r>
            <a:rPr lang="en-US" altLang="ko-KR" sz="1400"/>
            <a:t>uabsaugos@gmail.com</a:t>
          </a:r>
          <a:endParaRPr lang="ko-KR" altLang="en-US" sz="1400"/>
        </a:p>
      </xdr:txBody>
    </xdr:sp>
    <xdr:clientData/>
  </xdr:twoCellAnchor>
  <xdr:twoCellAnchor editAs="oneCell">
    <xdr:from>
      <xdr:col>24</xdr:col>
      <xdr:colOff>103908</xdr:colOff>
      <xdr:row>182</xdr:row>
      <xdr:rowOff>242455</xdr:rowOff>
    </xdr:from>
    <xdr:to>
      <xdr:col>33</xdr:col>
      <xdr:colOff>402578</xdr:colOff>
      <xdr:row>185</xdr:row>
      <xdr:rowOff>321986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31883" y="41723830"/>
          <a:ext cx="7480519" cy="1079656"/>
        </a:xfrm>
        <a:prstGeom prst="rect">
          <a:avLst/>
        </a:prstGeom>
      </xdr:spPr>
    </xdr:pic>
    <xdr:clientData/>
  </xdr:twoCellAnchor>
  <xdr:twoCellAnchor>
    <xdr:from>
      <xdr:col>24</xdr:col>
      <xdr:colOff>51954</xdr:colOff>
      <xdr:row>81</xdr:row>
      <xdr:rowOff>51955</xdr:rowOff>
    </xdr:from>
    <xdr:to>
      <xdr:col>26</xdr:col>
      <xdr:colOff>692727</xdr:colOff>
      <xdr:row>86</xdr:row>
      <xdr:rowOff>259772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DDE747D-3B7F-2466-E969-F796C40525AF}"/>
            </a:ext>
          </a:extLst>
        </xdr:cNvPr>
        <xdr:cNvSpPr txBox="1"/>
      </xdr:nvSpPr>
      <xdr:spPr>
        <a:xfrm>
          <a:off x="33285545" y="27847637"/>
          <a:ext cx="2493818" cy="18530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/>
            <a:t>이지글로벌 </a:t>
          </a:r>
          <a:r>
            <a:rPr lang="en-US" altLang="ko-KR" sz="1800"/>
            <a:t>$5,800</a:t>
          </a:r>
        </a:p>
        <a:p>
          <a:r>
            <a:rPr lang="en-US" altLang="ko-KR" sz="1800"/>
            <a:t>$5,900 (5/20 </a:t>
          </a:r>
          <a:r>
            <a:rPr lang="ko-KR" altLang="en-US" sz="1800"/>
            <a:t>입금 完</a:t>
          </a:r>
          <a:r>
            <a:rPr lang="en-US" altLang="ko-KR" sz="1800"/>
            <a:t>)</a:t>
          </a:r>
        </a:p>
        <a:p>
          <a:endParaRPr lang="en-US" altLang="ko-KR" sz="1800"/>
        </a:p>
        <a:p>
          <a:r>
            <a:rPr lang="en-US" altLang="ko-KR" sz="1800"/>
            <a:t>$</a:t>
          </a:r>
          <a:r>
            <a:rPr lang="en-US" altLang="ko-KR" sz="1800" baseline="0"/>
            <a:t>100 </a:t>
          </a:r>
          <a:r>
            <a:rPr lang="ko-KR" altLang="en-US" sz="1800" baseline="0"/>
            <a:t>선수금 정리</a:t>
          </a:r>
          <a:endParaRPr lang="en-US" altLang="ko-KR" sz="1800"/>
        </a:p>
      </xdr:txBody>
    </xdr:sp>
    <xdr:clientData/>
  </xdr:twoCellAnchor>
  <xdr:oneCellAnchor>
    <xdr:from>
      <xdr:col>24</xdr:col>
      <xdr:colOff>103908</xdr:colOff>
      <xdr:row>182</xdr:row>
      <xdr:rowOff>242455</xdr:rowOff>
    </xdr:from>
    <xdr:ext cx="7485715" cy="1066667"/>
    <xdr:pic>
      <xdr:nvPicPr>
        <xdr:cNvPr id="3" name="그림 2">
          <a:extLst>
            <a:ext uri="{FF2B5EF4-FFF2-40B4-BE49-F238E27FC236}">
              <a16:creationId xmlns:a16="http://schemas.microsoft.com/office/drawing/2014/main" id="{705658D4-4A3A-4B35-BB6F-5647E3310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499" y="61271728"/>
          <a:ext cx="7485715" cy="1066667"/>
        </a:xfrm>
        <a:prstGeom prst="rect">
          <a:avLst/>
        </a:prstGeom>
      </xdr:spPr>
    </xdr:pic>
    <xdr:clientData/>
  </xdr:oneCellAnchor>
  <xdr:twoCellAnchor editAs="oneCell">
    <xdr:from>
      <xdr:col>24</xdr:col>
      <xdr:colOff>191972</xdr:colOff>
      <xdr:row>340</xdr:row>
      <xdr:rowOff>249023</xdr:rowOff>
    </xdr:from>
    <xdr:to>
      <xdr:col>48</xdr:col>
      <xdr:colOff>0</xdr:colOff>
      <xdr:row>364</xdr:row>
      <xdr:rowOff>138546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C411B3E-0DD4-B23C-BEF6-CDDC874D0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25563" y="113267478"/>
          <a:ext cx="18425073" cy="7786613"/>
        </a:xfrm>
        <a:prstGeom prst="rect">
          <a:avLst/>
        </a:prstGeom>
      </xdr:spPr>
    </xdr:pic>
    <xdr:clientData/>
  </xdr:twoCellAnchor>
  <xdr:twoCellAnchor editAs="oneCell">
    <xdr:from>
      <xdr:col>0</xdr:col>
      <xdr:colOff>121224</xdr:colOff>
      <xdr:row>411</xdr:row>
      <xdr:rowOff>190500</xdr:rowOff>
    </xdr:from>
    <xdr:to>
      <xdr:col>8</xdr:col>
      <xdr:colOff>1675016</xdr:colOff>
      <xdr:row>420</xdr:row>
      <xdr:rowOff>82554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36E53E-6731-9FB8-B3D4-BA0890A6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224" y="136571182"/>
          <a:ext cx="7095610" cy="2853463"/>
        </a:xfrm>
        <a:prstGeom prst="rect">
          <a:avLst/>
        </a:prstGeom>
      </xdr:spPr>
    </xdr:pic>
    <xdr:clientData/>
  </xdr:twoCellAnchor>
  <xdr:twoCellAnchor editAs="oneCell">
    <xdr:from>
      <xdr:col>0</xdr:col>
      <xdr:colOff>155865</xdr:colOff>
      <xdr:row>397</xdr:row>
      <xdr:rowOff>150782</xdr:rowOff>
    </xdr:from>
    <xdr:to>
      <xdr:col>8</xdr:col>
      <xdr:colOff>1818409</xdr:colOff>
      <xdr:row>405</xdr:row>
      <xdr:rowOff>294410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73DB7C9-145F-01D9-0813-F4E9A30F8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865" y="131924827"/>
          <a:ext cx="7204362" cy="277599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311727</xdr:colOff>
      <xdr:row>122</xdr:row>
      <xdr:rowOff>277093</xdr:rowOff>
    </xdr:from>
    <xdr:to>
      <xdr:col>39</xdr:col>
      <xdr:colOff>619349</xdr:colOff>
      <xdr:row>143</xdr:row>
      <xdr:rowOff>24281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926307B-F94D-BA20-7A8E-47AD177ED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45318" y="41563638"/>
          <a:ext cx="12066667" cy="6657143"/>
        </a:xfrm>
        <a:prstGeom prst="rect">
          <a:avLst/>
        </a:prstGeom>
      </xdr:spPr>
    </xdr:pic>
    <xdr:clientData/>
  </xdr:twoCellAnchor>
  <xdr:twoCellAnchor editAs="oneCell">
    <xdr:from>
      <xdr:col>39</xdr:col>
      <xdr:colOff>710046</xdr:colOff>
      <xdr:row>123</xdr:row>
      <xdr:rowOff>86592</xdr:rowOff>
    </xdr:from>
    <xdr:to>
      <xdr:col>56</xdr:col>
      <xdr:colOff>127474</xdr:colOff>
      <xdr:row>143</xdr:row>
      <xdr:rowOff>48540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468D3E-7795-CEE1-76B6-39905AA56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02682" y="41702183"/>
          <a:ext cx="12371428" cy="65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259772</xdr:colOff>
      <xdr:row>5</xdr:row>
      <xdr:rowOff>311728</xdr:rowOff>
    </xdr:from>
    <xdr:to>
      <xdr:col>32</xdr:col>
      <xdr:colOff>634727</xdr:colOff>
      <xdr:row>16</xdr:row>
      <xdr:rowOff>301752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83E36B6-D428-5894-7421-C9FA51E57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93363" y="3099955"/>
          <a:ext cx="6800000" cy="360952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190498</xdr:colOff>
      <xdr:row>32</xdr:row>
      <xdr:rowOff>121227</xdr:rowOff>
    </xdr:from>
    <xdr:to>
      <xdr:col>36</xdr:col>
      <xdr:colOff>500052</xdr:colOff>
      <xdr:row>49</xdr:row>
      <xdr:rowOff>121228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4AACB6F-9757-61CC-EA63-C23F5F2A0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24089" y="11793682"/>
          <a:ext cx="9782599" cy="5593773"/>
        </a:xfrm>
        <a:prstGeom prst="rect">
          <a:avLst/>
        </a:prstGeom>
      </xdr:spPr>
    </xdr:pic>
    <xdr:clientData/>
  </xdr:twoCellAnchor>
  <xdr:twoCellAnchor editAs="oneCell">
    <xdr:from>
      <xdr:col>24</xdr:col>
      <xdr:colOff>363681</xdr:colOff>
      <xdr:row>49</xdr:row>
      <xdr:rowOff>121228</xdr:rowOff>
    </xdr:from>
    <xdr:to>
      <xdr:col>29</xdr:col>
      <xdr:colOff>596065</xdr:colOff>
      <xdr:row>50</xdr:row>
      <xdr:rowOff>306468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B9DB4A0-DFD4-B5A9-E0CD-15239BD26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97272" y="17387455"/>
          <a:ext cx="4371429" cy="5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294408</xdr:colOff>
      <xdr:row>51</xdr:row>
      <xdr:rowOff>51954</xdr:rowOff>
    </xdr:from>
    <xdr:to>
      <xdr:col>27</xdr:col>
      <xdr:colOff>269839</xdr:colOff>
      <xdr:row>54</xdr:row>
      <xdr:rowOff>45769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46F5FA2-7433-CC8B-73B9-53098053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7999" y="17976272"/>
          <a:ext cx="2590476" cy="9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450275</xdr:colOff>
      <xdr:row>177</xdr:row>
      <xdr:rowOff>69273</xdr:rowOff>
    </xdr:from>
    <xdr:to>
      <xdr:col>7</xdr:col>
      <xdr:colOff>497571</xdr:colOff>
      <xdr:row>184</xdr:row>
      <xdr:rowOff>48057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86D1129-33F1-F3AE-83BE-05CC39F56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90457" y="59453318"/>
          <a:ext cx="2073523" cy="2282103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138545</xdr:colOff>
      <xdr:row>174</xdr:row>
      <xdr:rowOff>294409</xdr:rowOff>
    </xdr:from>
    <xdr:to>
      <xdr:col>31</xdr:col>
      <xdr:colOff>580262</xdr:colOff>
      <xdr:row>184</xdr:row>
      <xdr:rowOff>223002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3FDB8DD-EF19-91A3-7001-411C68496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72136" y="58691318"/>
          <a:ext cx="6104762" cy="3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155863</xdr:colOff>
      <xdr:row>183</xdr:row>
      <xdr:rowOff>0</xdr:rowOff>
    </xdr:from>
    <xdr:to>
      <xdr:col>32</xdr:col>
      <xdr:colOff>16532</xdr:colOff>
      <xdr:row>195</xdr:row>
      <xdr:rowOff>32406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A7AE1C4-E4BE-1DC7-2F5A-66A25461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89454" y="65947636"/>
          <a:ext cx="6285714" cy="398095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259773</xdr:colOff>
      <xdr:row>43</xdr:row>
      <xdr:rowOff>155864</xdr:rowOff>
    </xdr:from>
    <xdr:to>
      <xdr:col>37</xdr:col>
      <xdr:colOff>624728</xdr:colOff>
      <xdr:row>61</xdr:row>
      <xdr:rowOff>204475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63D8A03-4D7B-1241-9947-ECB7A1714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93364" y="6563591"/>
          <a:ext cx="10600000" cy="59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363681</xdr:colOff>
      <xdr:row>315</xdr:row>
      <xdr:rowOff>72329</xdr:rowOff>
    </xdr:from>
    <xdr:to>
      <xdr:col>20</xdr:col>
      <xdr:colOff>727364</xdr:colOff>
      <xdr:row>336</xdr:row>
      <xdr:rowOff>205208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16DD105-AE03-BD1E-C84E-A84455166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93545" y="102751829"/>
          <a:ext cx="7290955" cy="7042834"/>
        </a:xfrm>
        <a:prstGeom prst="rect">
          <a:avLst/>
        </a:prstGeom>
      </xdr:spPr>
    </xdr:pic>
    <xdr:clientData/>
  </xdr:twoCellAnchor>
  <xdr:twoCellAnchor editAs="oneCell">
    <xdr:from>
      <xdr:col>16</xdr:col>
      <xdr:colOff>450272</xdr:colOff>
      <xdr:row>337</xdr:row>
      <xdr:rowOff>294408</xdr:rowOff>
    </xdr:from>
    <xdr:to>
      <xdr:col>19</xdr:col>
      <xdr:colOff>978556</xdr:colOff>
      <xdr:row>351</xdr:row>
      <xdr:rowOff>144915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9BEAE-37E2-2783-0823-EEA202B5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80136" y="110212908"/>
          <a:ext cx="6295238" cy="44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346364</xdr:colOff>
      <xdr:row>353</xdr:row>
      <xdr:rowOff>207817</xdr:rowOff>
    </xdr:from>
    <xdr:to>
      <xdr:col>23</xdr:col>
      <xdr:colOff>564883</xdr:colOff>
      <xdr:row>365</xdr:row>
      <xdr:rowOff>230700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FA9DA4A-34DE-3069-28D0-AF20142C0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76228" y="115391044"/>
          <a:ext cx="11371428" cy="3971429"/>
        </a:xfrm>
        <a:prstGeom prst="rect">
          <a:avLst/>
        </a:prstGeom>
      </xdr:spPr>
    </xdr:pic>
    <xdr:clientData/>
  </xdr:twoCellAnchor>
  <xdr:twoCellAnchor editAs="oneCell">
    <xdr:from>
      <xdr:col>24</xdr:col>
      <xdr:colOff>242454</xdr:colOff>
      <xdr:row>72</xdr:row>
      <xdr:rowOff>225136</xdr:rowOff>
    </xdr:from>
    <xdr:to>
      <xdr:col>40</xdr:col>
      <xdr:colOff>149980</xdr:colOff>
      <xdr:row>91</xdr:row>
      <xdr:rowOff>87559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52DCB64-91EB-1BF7-6143-75DEEFE21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476045" y="25059409"/>
          <a:ext cx="12428571" cy="6114286"/>
        </a:xfrm>
        <a:prstGeom prst="rect">
          <a:avLst/>
        </a:prstGeom>
      </xdr:spPr>
    </xdr:pic>
    <xdr:clientData/>
  </xdr:twoCellAnchor>
  <xdr:twoCellAnchor editAs="oneCell">
    <xdr:from>
      <xdr:col>40</xdr:col>
      <xdr:colOff>536865</xdr:colOff>
      <xdr:row>73</xdr:row>
      <xdr:rowOff>173182</xdr:rowOff>
    </xdr:from>
    <xdr:to>
      <xdr:col>63</xdr:col>
      <xdr:colOff>725151</xdr:colOff>
      <xdr:row>94</xdr:row>
      <xdr:rowOff>120370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A09E61C-D446-6627-480D-0626DCE65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91501" y="25336500"/>
          <a:ext cx="17714286" cy="68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242454</xdr:colOff>
      <xdr:row>65</xdr:row>
      <xdr:rowOff>103909</xdr:rowOff>
    </xdr:from>
    <xdr:to>
      <xdr:col>46</xdr:col>
      <xdr:colOff>454171</xdr:colOff>
      <xdr:row>72</xdr:row>
      <xdr:rowOff>257734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E84FEE7-76F5-0CD1-66B9-749807E2B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476045" y="22634864"/>
          <a:ext cx="17304762" cy="24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17318</xdr:colOff>
      <xdr:row>167</xdr:row>
      <xdr:rowOff>121226</xdr:rowOff>
    </xdr:from>
    <xdr:to>
      <xdr:col>11</xdr:col>
      <xdr:colOff>413263</xdr:colOff>
      <xdr:row>167</xdr:row>
      <xdr:rowOff>302178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402B395-E95D-8A29-F0A0-BCB256A3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33409" y="78122317"/>
          <a:ext cx="5123809" cy="1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450272</xdr:colOff>
      <xdr:row>101</xdr:row>
      <xdr:rowOff>207818</xdr:rowOff>
    </xdr:from>
    <xdr:to>
      <xdr:col>31</xdr:col>
      <xdr:colOff>558656</xdr:colOff>
      <xdr:row>106</xdr:row>
      <xdr:rowOff>423121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589BEDE-8818-C921-A124-F29A35FA1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683863" y="34584409"/>
          <a:ext cx="5771429" cy="2466667"/>
        </a:xfrm>
        <a:prstGeom prst="rect">
          <a:avLst/>
        </a:prstGeom>
      </xdr:spPr>
    </xdr:pic>
    <xdr:clientData/>
  </xdr:twoCellAnchor>
  <xdr:twoCellAnchor editAs="oneCell">
    <xdr:from>
      <xdr:col>31</xdr:col>
      <xdr:colOff>588818</xdr:colOff>
      <xdr:row>98</xdr:row>
      <xdr:rowOff>242454</xdr:rowOff>
    </xdr:from>
    <xdr:to>
      <xdr:col>55</xdr:col>
      <xdr:colOff>357961</xdr:colOff>
      <xdr:row>111</xdr:row>
      <xdr:rowOff>49606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1AB68D4-DAAA-D67B-046C-1555E897A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85454" y="33631909"/>
          <a:ext cx="18057143" cy="493333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155864</xdr:colOff>
      <xdr:row>30</xdr:row>
      <xdr:rowOff>311727</xdr:rowOff>
    </xdr:from>
    <xdr:to>
      <xdr:col>28</xdr:col>
      <xdr:colOff>710045</xdr:colOff>
      <xdr:row>35</xdr:row>
      <xdr:rowOff>277091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6F2689-D9E8-6946-B36A-57D53A3D5EE0}"/>
            </a:ext>
          </a:extLst>
        </xdr:cNvPr>
        <xdr:cNvSpPr txBox="1"/>
      </xdr:nvSpPr>
      <xdr:spPr>
        <a:xfrm>
          <a:off x="33389455" y="11326091"/>
          <a:ext cx="3931226" cy="16105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인천항 반출료 대납 후 청구</a:t>
          </a:r>
          <a:endParaRPr lang="en-US" altLang="ko-KR" sz="1600"/>
        </a:p>
        <a:p>
          <a:pPr algn="ctr"/>
          <a:r>
            <a:rPr lang="ko-KR" altLang="en-US" sz="1600"/>
            <a:t>보관비 </a:t>
          </a:r>
          <a:r>
            <a:rPr lang="en-US" altLang="ko-KR" sz="1600"/>
            <a:t>: KRW</a:t>
          </a:r>
          <a:r>
            <a:rPr lang="en-US" altLang="ko-KR" sz="1600" baseline="0"/>
            <a:t> 133,652 (VAT 13,365)</a:t>
          </a:r>
        </a:p>
        <a:p>
          <a:pPr algn="ctr"/>
          <a:r>
            <a:rPr lang="ko-KR" altLang="en-US" sz="1600" baseline="0"/>
            <a:t>캐리어비 </a:t>
          </a:r>
          <a:r>
            <a:rPr lang="en-US" altLang="ko-KR" sz="1600" baseline="0"/>
            <a:t>: KRW 25,000</a:t>
          </a:r>
        </a:p>
        <a:p>
          <a:pPr algn="ctr"/>
          <a:r>
            <a:rPr lang="ko-KR" altLang="en-US" sz="1600" baseline="0"/>
            <a:t>청구 </a:t>
          </a:r>
          <a:r>
            <a:rPr lang="en-US" altLang="ko-KR" sz="1600" baseline="0"/>
            <a:t>: USD 170</a:t>
          </a:r>
          <a:endParaRPr lang="ko-KR" altLang="en-US" sz="1600"/>
        </a:p>
      </xdr:txBody>
    </xdr:sp>
    <xdr:clientData/>
  </xdr:twoCellAnchor>
  <xdr:twoCellAnchor editAs="oneCell">
    <xdr:from>
      <xdr:col>24</xdr:col>
      <xdr:colOff>554182</xdr:colOff>
      <xdr:row>69</xdr:row>
      <xdr:rowOff>69274</xdr:rowOff>
    </xdr:from>
    <xdr:to>
      <xdr:col>40</xdr:col>
      <xdr:colOff>404565</xdr:colOff>
      <xdr:row>91</xdr:row>
      <xdr:rowOff>201702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2C8A54D-5655-4577-95A7-27F92252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787773" y="23916410"/>
          <a:ext cx="12371428" cy="7371428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259776</xdr:colOff>
      <xdr:row>40</xdr:row>
      <xdr:rowOff>102517</xdr:rowOff>
    </xdr:from>
    <xdr:to>
      <xdr:col>8</xdr:col>
      <xdr:colOff>1783774</xdr:colOff>
      <xdr:row>46</xdr:row>
      <xdr:rowOff>209210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83A7C39-88E4-19DC-3782-A617580D4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9958" y="14407335"/>
          <a:ext cx="4225634" cy="2080966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128</xdr:row>
      <xdr:rowOff>138547</xdr:rowOff>
    </xdr:from>
    <xdr:to>
      <xdr:col>9</xdr:col>
      <xdr:colOff>2485238</xdr:colOff>
      <xdr:row>130</xdr:row>
      <xdr:rowOff>89980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092F796-7332-4FDC-1A5B-69C0D868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06091" y="45702683"/>
          <a:ext cx="6295238" cy="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467590</xdr:colOff>
      <xdr:row>135</xdr:row>
      <xdr:rowOff>311726</xdr:rowOff>
    </xdr:from>
    <xdr:to>
      <xdr:col>7</xdr:col>
      <xdr:colOff>212792</xdr:colOff>
      <xdr:row>137</xdr:row>
      <xdr:rowOff>320302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761B910-0D75-C314-BD54-DF7C3433B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07772" y="49166317"/>
          <a:ext cx="1771429" cy="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658091</xdr:colOff>
      <xdr:row>135</xdr:row>
      <xdr:rowOff>242455</xdr:rowOff>
    </xdr:from>
    <xdr:to>
      <xdr:col>9</xdr:col>
      <xdr:colOff>1712389</xdr:colOff>
      <xdr:row>138</xdr:row>
      <xdr:rowOff>302937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E346F8A-0971-6758-00AF-A114267BE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9909" y="53703682"/>
          <a:ext cx="3028571" cy="104761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225135</xdr:colOff>
      <xdr:row>108</xdr:row>
      <xdr:rowOff>138545</xdr:rowOff>
    </xdr:from>
    <xdr:to>
      <xdr:col>29</xdr:col>
      <xdr:colOff>305138</xdr:colOff>
      <xdr:row>113</xdr:row>
      <xdr:rowOff>245699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474EFBE-1036-7183-94D7-647E2B0C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58726" y="36818454"/>
          <a:ext cx="4219048" cy="1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207819</xdr:colOff>
      <xdr:row>30</xdr:row>
      <xdr:rowOff>190500</xdr:rowOff>
    </xdr:from>
    <xdr:to>
      <xdr:col>29</xdr:col>
      <xdr:colOff>287822</xdr:colOff>
      <xdr:row>35</xdr:row>
      <xdr:rowOff>297654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586F1DE-B4F0-70E1-455D-4835D782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41410" y="11204864"/>
          <a:ext cx="4219048" cy="1752381"/>
        </a:xfrm>
        <a:prstGeom prst="rect">
          <a:avLst/>
        </a:prstGeom>
      </xdr:spPr>
    </xdr:pic>
    <xdr:clientData/>
  </xdr:twoCellAnchor>
  <xdr:twoCellAnchor editAs="oneCell">
    <xdr:from>
      <xdr:col>24</xdr:col>
      <xdr:colOff>121227</xdr:colOff>
      <xdr:row>89</xdr:row>
      <xdr:rowOff>69274</xdr:rowOff>
    </xdr:from>
    <xdr:to>
      <xdr:col>38</xdr:col>
      <xdr:colOff>67039</xdr:colOff>
      <xdr:row>95</xdr:row>
      <xdr:rowOff>28334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EC952C7-6A01-3E30-35C5-307926C3F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54818" y="44975319"/>
          <a:ext cx="10942857" cy="19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484911</xdr:colOff>
      <xdr:row>14</xdr:row>
      <xdr:rowOff>99958</xdr:rowOff>
    </xdr:from>
    <xdr:to>
      <xdr:col>23</xdr:col>
      <xdr:colOff>1056410</xdr:colOff>
      <xdr:row>18</xdr:row>
      <xdr:rowOff>121227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762CD94-D725-7F89-C027-020B00F9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42047" y="5849594"/>
          <a:ext cx="4797136" cy="133745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138545</xdr:colOff>
      <xdr:row>5</xdr:row>
      <xdr:rowOff>242455</xdr:rowOff>
    </xdr:from>
    <xdr:to>
      <xdr:col>35</xdr:col>
      <xdr:colOff>151308</xdr:colOff>
      <xdr:row>15</xdr:row>
      <xdr:rowOff>123429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983F1EA-DDD8-21F6-8C03-62D8CAC0F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72136" y="3030682"/>
          <a:ext cx="8723809" cy="3171429"/>
        </a:xfrm>
        <a:prstGeom prst="rect">
          <a:avLst/>
        </a:prstGeom>
      </xdr:spPr>
    </xdr:pic>
    <xdr:clientData/>
  </xdr:twoCellAnchor>
  <xdr:twoCellAnchor>
    <xdr:from>
      <xdr:col>20</xdr:col>
      <xdr:colOff>658091</xdr:colOff>
      <xdr:row>103</xdr:row>
      <xdr:rowOff>207818</xdr:rowOff>
    </xdr:from>
    <xdr:to>
      <xdr:col>22</xdr:col>
      <xdr:colOff>813954</xdr:colOff>
      <xdr:row>108</xdr:row>
      <xdr:rowOff>155864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E8D7350-D7CE-F9D4-47DF-3E776BA4DA19}"/>
            </a:ext>
          </a:extLst>
        </xdr:cNvPr>
        <xdr:cNvSpPr txBox="1"/>
      </xdr:nvSpPr>
      <xdr:spPr>
        <a:xfrm>
          <a:off x="28315227" y="36558682"/>
          <a:ext cx="3030682" cy="15932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400" kern="1200"/>
            <a:t>도착 전 운임 </a:t>
          </a:r>
          <a:r>
            <a:rPr lang="en-US" altLang="ko-KR" sz="2400" kern="1200"/>
            <a:t>$4100 </a:t>
          </a:r>
          <a:r>
            <a:rPr lang="ko-KR" altLang="en-US" sz="2400" kern="1200"/>
            <a:t>조지아카고그룹 송금</a:t>
          </a:r>
        </a:p>
      </xdr:txBody>
    </xdr:sp>
    <xdr:clientData/>
  </xdr:twoCellAnchor>
  <xdr:twoCellAnchor editAs="oneCell">
    <xdr:from>
      <xdr:col>8</xdr:col>
      <xdr:colOff>1524000</xdr:colOff>
      <xdr:row>43</xdr:row>
      <xdr:rowOff>69273</xdr:rowOff>
    </xdr:from>
    <xdr:to>
      <xdr:col>9</xdr:col>
      <xdr:colOff>2844965</xdr:colOff>
      <xdr:row>45</xdr:row>
      <xdr:rowOff>163564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AA48D6D-EB18-96BC-52F6-971F841D8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5818" y="29839228"/>
          <a:ext cx="3295238" cy="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207817</xdr:colOff>
      <xdr:row>397</xdr:row>
      <xdr:rowOff>4708</xdr:rowOff>
    </xdr:from>
    <xdr:to>
      <xdr:col>11</xdr:col>
      <xdr:colOff>710045</xdr:colOff>
      <xdr:row>402</xdr:row>
      <xdr:rowOff>58732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76CD7DC-FE66-5CC9-E970-B5AFE062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635" y="72221526"/>
          <a:ext cx="12157365" cy="1699251"/>
        </a:xfrm>
        <a:prstGeom prst="rect">
          <a:avLst/>
        </a:prstGeom>
      </xdr:spPr>
    </xdr:pic>
    <xdr:clientData/>
  </xdr:twoCellAnchor>
  <xdr:twoCellAnchor>
    <xdr:from>
      <xdr:col>4</xdr:col>
      <xdr:colOff>103908</xdr:colOff>
      <xdr:row>381</xdr:row>
      <xdr:rowOff>86590</xdr:rowOff>
    </xdr:from>
    <xdr:to>
      <xdr:col>8</xdr:col>
      <xdr:colOff>242454</xdr:colOff>
      <xdr:row>386</xdr:row>
      <xdr:rowOff>225136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3C96655-A7F9-D238-9A36-71D908ACDF2E}"/>
            </a:ext>
          </a:extLst>
        </xdr:cNvPr>
        <xdr:cNvSpPr txBox="1"/>
      </xdr:nvSpPr>
      <xdr:spPr>
        <a:xfrm>
          <a:off x="2944090" y="90729954"/>
          <a:ext cx="2840182" cy="17837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400" kern="1200"/>
            <a:t>운임 조지아카고그룹 송금해야 함</a:t>
          </a:r>
        </a:p>
      </xdr:txBody>
    </xdr:sp>
    <xdr:clientData/>
  </xdr:twoCellAnchor>
  <xdr:twoCellAnchor editAs="oneCell">
    <xdr:from>
      <xdr:col>24</xdr:col>
      <xdr:colOff>242454</xdr:colOff>
      <xdr:row>366</xdr:row>
      <xdr:rowOff>69273</xdr:rowOff>
    </xdr:from>
    <xdr:to>
      <xdr:col>32</xdr:col>
      <xdr:colOff>465027</xdr:colOff>
      <xdr:row>401</xdr:row>
      <xdr:rowOff>315277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4368355-CEC0-CC28-A2FB-3444C0F5D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476045" y="91699773"/>
          <a:ext cx="6647619" cy="623809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398320</xdr:colOff>
      <xdr:row>236</xdr:row>
      <xdr:rowOff>69274</xdr:rowOff>
    </xdr:from>
    <xdr:to>
      <xdr:col>8</xdr:col>
      <xdr:colOff>1830016</xdr:colOff>
      <xdr:row>238</xdr:row>
      <xdr:rowOff>249278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65DDC0-4B43-011D-BC08-6ACB7B1BA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6865" y="81828410"/>
          <a:ext cx="4133333" cy="838095"/>
        </a:xfrm>
        <a:prstGeom prst="rect">
          <a:avLst/>
        </a:prstGeom>
      </xdr:spPr>
    </xdr:pic>
    <xdr:clientData/>
  </xdr:twoCellAnchor>
  <xdr:twoCellAnchor editAs="oneCell">
    <xdr:from>
      <xdr:col>24</xdr:col>
      <xdr:colOff>502227</xdr:colOff>
      <xdr:row>117</xdr:row>
      <xdr:rowOff>17319</xdr:rowOff>
    </xdr:from>
    <xdr:to>
      <xdr:col>39</xdr:col>
      <xdr:colOff>495563</xdr:colOff>
      <xdr:row>134</xdr:row>
      <xdr:rowOff>61641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C14DD10-DC65-2548-FF59-347BB1BC2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35818" y="39658637"/>
          <a:ext cx="11752381" cy="5638095"/>
        </a:xfrm>
        <a:prstGeom prst="rect">
          <a:avLst/>
        </a:prstGeom>
      </xdr:spPr>
    </xdr:pic>
    <xdr:clientData/>
  </xdr:twoCellAnchor>
  <xdr:twoCellAnchor>
    <xdr:from>
      <xdr:col>15</xdr:col>
      <xdr:colOff>1229592</xdr:colOff>
      <xdr:row>259</xdr:row>
      <xdr:rowOff>173182</xdr:rowOff>
    </xdr:from>
    <xdr:to>
      <xdr:col>20</xdr:col>
      <xdr:colOff>103911</xdr:colOff>
      <xdr:row>265</xdr:row>
      <xdr:rowOff>173182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7DFD2E-C8B9-05CC-02A2-FDAA2D817679}"/>
            </a:ext>
          </a:extLst>
        </xdr:cNvPr>
        <xdr:cNvSpPr txBox="1"/>
      </xdr:nvSpPr>
      <xdr:spPr>
        <a:xfrm>
          <a:off x="21699683" y="86538955"/>
          <a:ext cx="7169728" cy="19742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 kern="1200"/>
            <a:t>부킹 캔슬</a:t>
          </a:r>
          <a:endParaRPr lang="en-US" altLang="ko-KR" sz="2000" kern="1200"/>
        </a:p>
        <a:p>
          <a:pPr algn="ctr"/>
          <a:r>
            <a:rPr lang="en-US" altLang="ko-KR" sz="2000" kern="1200"/>
            <a:t>-&gt; OOCL </a:t>
          </a:r>
          <a:r>
            <a:rPr lang="ko-KR" altLang="en-US" sz="2000" kern="1200"/>
            <a:t>캔슬비 </a:t>
          </a:r>
          <a:r>
            <a:rPr lang="en-US" altLang="ko-KR" sz="2000" kern="1200"/>
            <a:t>: $75</a:t>
          </a:r>
        </a:p>
        <a:p>
          <a:pPr algn="ctr"/>
          <a:r>
            <a:rPr lang="en-US" altLang="ko-KR" sz="2000" kern="1200"/>
            <a:t>-&gt;</a:t>
          </a:r>
          <a:r>
            <a:rPr lang="en-US" altLang="ko-KR" sz="2000" kern="1200" baseline="0"/>
            <a:t> SNCT </a:t>
          </a:r>
          <a:r>
            <a:rPr lang="ko-KR" altLang="en-US" sz="2000" kern="1200" baseline="0"/>
            <a:t>재반출 </a:t>
          </a:r>
          <a:r>
            <a:rPr lang="en-US" altLang="ko-KR" sz="2000" kern="1200" baseline="0"/>
            <a:t>&amp; </a:t>
          </a:r>
          <a:r>
            <a:rPr lang="ko-KR" altLang="en-US" sz="2000" kern="1200" baseline="0"/>
            <a:t>엠티 반납 비용 </a:t>
          </a:r>
          <a:r>
            <a:rPr lang="en-US" altLang="ko-KR" sz="2000" kern="1200" baseline="0"/>
            <a:t>: </a:t>
          </a:r>
        </a:p>
        <a:p>
          <a:pPr algn="ctr"/>
          <a:r>
            <a:rPr lang="en-US" altLang="ko-KR" sz="2000" kern="1200" baseline="0"/>
            <a:t>-&gt; </a:t>
          </a:r>
          <a:r>
            <a:rPr lang="ko-KR" altLang="en-US" sz="2000" kern="1200" baseline="0"/>
            <a:t>운송비 </a:t>
          </a:r>
          <a:r>
            <a:rPr lang="en-US" altLang="ko-KR" sz="2000" kern="1200" baseline="0"/>
            <a:t>: 44</a:t>
          </a:r>
          <a:r>
            <a:rPr lang="ko-KR" altLang="en-US" sz="2000" kern="1200" baseline="0"/>
            <a:t>만 </a:t>
          </a:r>
          <a:r>
            <a:rPr lang="en-US" altLang="ko-KR" sz="2000" kern="1200" baseline="0"/>
            <a:t>(22</a:t>
          </a:r>
          <a:r>
            <a:rPr lang="ko-KR" altLang="en-US" sz="2000" kern="1200" baseline="0"/>
            <a:t>만 </a:t>
          </a:r>
          <a:r>
            <a:rPr lang="en-US" altLang="ko-KR" sz="2000" kern="1200" baseline="0"/>
            <a:t>* 2</a:t>
          </a:r>
          <a:r>
            <a:rPr lang="ko-KR" altLang="en-US" sz="2000" kern="1200" baseline="0"/>
            <a:t>번</a:t>
          </a:r>
          <a:r>
            <a:rPr lang="en-US" altLang="ko-KR" sz="2000" kern="1200" baseline="0"/>
            <a:t>)</a:t>
          </a:r>
        </a:p>
      </xdr:txBody>
    </xdr:sp>
    <xdr:clientData/>
  </xdr:twoCellAnchor>
  <xdr:twoCellAnchor editAs="oneCell">
    <xdr:from>
      <xdr:col>11</xdr:col>
      <xdr:colOff>2026228</xdr:colOff>
      <xdr:row>123</xdr:row>
      <xdr:rowOff>155863</xdr:rowOff>
    </xdr:from>
    <xdr:to>
      <xdr:col>16</xdr:col>
      <xdr:colOff>445081</xdr:colOff>
      <xdr:row>127</xdr:row>
      <xdr:rowOff>239681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FC8EF8B-9701-E9A7-D372-6BCDEFD07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78546" y="41771454"/>
          <a:ext cx="6904762" cy="140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173182</xdr:colOff>
      <xdr:row>5</xdr:row>
      <xdr:rowOff>103909</xdr:rowOff>
    </xdr:from>
    <xdr:ext cx="5228571" cy="771429"/>
    <xdr:pic>
      <xdr:nvPicPr>
        <xdr:cNvPr id="3" name="그림 2">
          <a:extLst>
            <a:ext uri="{FF2B5EF4-FFF2-40B4-BE49-F238E27FC236}">
              <a16:creationId xmlns:a16="http://schemas.microsoft.com/office/drawing/2014/main" id="{281BB6D6-A14E-4E95-9ED3-B57A33E24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13500" y="2892136"/>
          <a:ext cx="5228571" cy="771429"/>
        </a:xfrm>
        <a:prstGeom prst="rect">
          <a:avLst/>
        </a:prstGeom>
      </xdr:spPr>
    </xdr:pic>
    <xdr:clientData/>
  </xdr:oneCellAnchor>
  <xdr:twoCellAnchor editAs="oneCell">
    <xdr:from>
      <xdr:col>24</xdr:col>
      <xdr:colOff>242454</xdr:colOff>
      <xdr:row>61</xdr:row>
      <xdr:rowOff>190500</xdr:rowOff>
    </xdr:from>
    <xdr:to>
      <xdr:col>39</xdr:col>
      <xdr:colOff>397695</xdr:colOff>
      <xdr:row>72</xdr:row>
      <xdr:rowOff>9095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2065BCC-894E-FB60-E7E3-BADF58A5A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84409" y="21405273"/>
          <a:ext cx="11914286" cy="3438095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128</xdr:row>
      <xdr:rowOff>121228</xdr:rowOff>
    </xdr:from>
    <xdr:to>
      <xdr:col>34</xdr:col>
      <xdr:colOff>208549</xdr:colOff>
      <xdr:row>133</xdr:row>
      <xdr:rowOff>276001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D484C30-3EC4-290C-4948-43D86FEE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80501" y="48646773"/>
          <a:ext cx="8019048" cy="18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137</xdr:row>
      <xdr:rowOff>225137</xdr:rowOff>
    </xdr:from>
    <xdr:to>
      <xdr:col>27</xdr:col>
      <xdr:colOff>409215</xdr:colOff>
      <xdr:row>142</xdr:row>
      <xdr:rowOff>208480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0AF27C3-8CD7-656A-3E50-EE3B924A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80501" y="46447364"/>
          <a:ext cx="2885714" cy="16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259772</xdr:colOff>
      <xdr:row>260</xdr:row>
      <xdr:rowOff>34636</xdr:rowOff>
    </xdr:from>
    <xdr:to>
      <xdr:col>32</xdr:col>
      <xdr:colOff>368060</xdr:colOff>
      <xdr:row>269</xdr:row>
      <xdr:rowOff>139894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E713F-5647-3EFB-26B5-6E4676E9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601727" y="103839818"/>
          <a:ext cx="6533333" cy="3066667"/>
        </a:xfrm>
        <a:prstGeom prst="rect">
          <a:avLst/>
        </a:prstGeom>
      </xdr:spPr>
    </xdr:pic>
    <xdr:clientData/>
  </xdr:twoCellAnchor>
  <xdr:twoCellAnchor>
    <xdr:from>
      <xdr:col>8</xdr:col>
      <xdr:colOff>1697182</xdr:colOff>
      <xdr:row>292</xdr:row>
      <xdr:rowOff>17318</xdr:rowOff>
    </xdr:from>
    <xdr:to>
      <xdr:col>10</xdr:col>
      <xdr:colOff>1021773</xdr:colOff>
      <xdr:row>301</xdr:row>
      <xdr:rowOff>69273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9734799-4150-D432-3F00-AC0525EA4F4B}"/>
            </a:ext>
          </a:extLst>
        </xdr:cNvPr>
        <xdr:cNvSpPr txBox="1"/>
      </xdr:nvSpPr>
      <xdr:spPr>
        <a:xfrm>
          <a:off x="8347364" y="97241591"/>
          <a:ext cx="4623954" cy="30133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​Fadi Doar )PMI-PMP®)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Dead sea marine &amp; shipping Co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Amman-Jordan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Wasfi Al-Tal St.,Bldg#:111,1st Floor, Office No.106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Tel No:+962 6 5560916/7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Fax No: +962 6 5560-918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Mobile No.+962 79 6913130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Email ID: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Fadi.doar@deadsea-shipping.com</a:t>
          </a:r>
          <a:b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Info@deadsea-shipping.com</a:t>
          </a: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86590</xdr:colOff>
      <xdr:row>333</xdr:row>
      <xdr:rowOff>103909</xdr:rowOff>
    </xdr:from>
    <xdr:to>
      <xdr:col>18</xdr:col>
      <xdr:colOff>2391578</xdr:colOff>
      <xdr:row>342</xdr:row>
      <xdr:rowOff>190499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806234F-99B6-E6EC-0C7F-5CC87F5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24817" y="112135227"/>
          <a:ext cx="5023943" cy="3047999"/>
        </a:xfrm>
        <a:prstGeom prst="rect">
          <a:avLst/>
        </a:prstGeom>
      </xdr:spPr>
    </xdr:pic>
    <xdr:clientData/>
  </xdr:twoCellAnchor>
  <xdr:twoCellAnchor>
    <xdr:from>
      <xdr:col>11</xdr:col>
      <xdr:colOff>484909</xdr:colOff>
      <xdr:row>28</xdr:row>
      <xdr:rowOff>86591</xdr:rowOff>
    </xdr:from>
    <xdr:to>
      <xdr:col>15</xdr:col>
      <xdr:colOff>1212273</xdr:colOff>
      <xdr:row>34</xdr:row>
      <xdr:rowOff>225137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A313133-C1A6-A5D5-8FC2-93F8414F82C0}"/>
            </a:ext>
          </a:extLst>
        </xdr:cNvPr>
        <xdr:cNvSpPr txBox="1"/>
      </xdr:nvSpPr>
      <xdr:spPr>
        <a:xfrm>
          <a:off x="13837227" y="10442864"/>
          <a:ext cx="7845137" cy="21128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600"/>
            <a:t>부킹 캔슬</a:t>
          </a:r>
          <a:endParaRPr lang="en-US" altLang="ko-KR" sz="1600"/>
        </a:p>
        <a:p>
          <a:endParaRPr lang="en-US" altLang="ko-KR" sz="1600"/>
        </a:p>
        <a:p>
          <a:r>
            <a:rPr lang="ko-KR" altLang="en-US" sz="1600"/>
            <a:t>운송비 </a:t>
          </a:r>
          <a:r>
            <a:rPr lang="en-US" altLang="ko-KR" sz="1600"/>
            <a:t>: 440,000 (22</a:t>
          </a:r>
          <a:r>
            <a:rPr lang="ko-KR" altLang="en-US" sz="1600"/>
            <a:t>만</a:t>
          </a:r>
          <a:r>
            <a:rPr lang="en-US" altLang="ko-KR" sz="1600"/>
            <a:t>*2</a:t>
          </a:r>
          <a:r>
            <a:rPr lang="ko-KR" altLang="en-US" sz="1600"/>
            <a:t>번</a:t>
          </a:r>
          <a:r>
            <a:rPr lang="en-US" altLang="ko-KR" sz="1600"/>
            <a:t>)</a:t>
          </a:r>
        </a:p>
        <a:p>
          <a:r>
            <a:rPr lang="ko-KR" altLang="en-US" sz="1600"/>
            <a:t>풀컨 재반출 비용 </a:t>
          </a:r>
          <a:r>
            <a:rPr lang="en-US" altLang="ko-KR" sz="1600"/>
            <a:t>&amp; </a:t>
          </a:r>
          <a:r>
            <a:rPr lang="ko-KR" altLang="en-US" sz="1600"/>
            <a:t>엠티 반납 비용 </a:t>
          </a:r>
          <a:r>
            <a:rPr lang="en-US" altLang="ko-KR" sz="1600"/>
            <a:t>: 267,000 (</a:t>
          </a:r>
          <a:r>
            <a:rPr lang="ko-KR" altLang="en-US" sz="1600"/>
            <a:t>부가세 </a:t>
          </a:r>
          <a:r>
            <a:rPr lang="en-US" altLang="ko-KR" sz="1600"/>
            <a:t>: 26,700) = 293,700</a:t>
          </a:r>
        </a:p>
        <a:p>
          <a:r>
            <a:rPr lang="ko-KR" altLang="en-US" sz="1600"/>
            <a:t>부킹 캔슬 비용 </a:t>
          </a:r>
          <a:r>
            <a:rPr lang="en-US" altLang="ko-KR" sz="1600"/>
            <a:t>: $80</a:t>
          </a:r>
          <a:endParaRPr lang="ko-KR" altLang="en-US" sz="1600"/>
        </a:p>
      </xdr:txBody>
    </xdr:sp>
    <xdr:clientData/>
  </xdr:twoCellAnchor>
  <xdr:twoCellAnchor editAs="oneCell">
    <xdr:from>
      <xdr:col>24</xdr:col>
      <xdr:colOff>138546</xdr:colOff>
      <xdr:row>28</xdr:row>
      <xdr:rowOff>86591</xdr:rowOff>
    </xdr:from>
    <xdr:to>
      <xdr:col>34</xdr:col>
      <xdr:colOff>170453</xdr:colOff>
      <xdr:row>41</xdr:row>
      <xdr:rowOff>130489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D5C73F5-838A-05E7-7A6F-89FA44A0C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1" y="10442864"/>
          <a:ext cx="7980952" cy="2104762"/>
        </a:xfrm>
        <a:prstGeom prst="rect">
          <a:avLst/>
        </a:prstGeom>
      </xdr:spPr>
    </xdr:pic>
    <xdr:clientData/>
  </xdr:twoCellAnchor>
  <xdr:twoCellAnchor editAs="oneCell">
    <xdr:from>
      <xdr:col>24</xdr:col>
      <xdr:colOff>86591</xdr:colOff>
      <xdr:row>220</xdr:row>
      <xdr:rowOff>51955</xdr:rowOff>
    </xdr:from>
    <xdr:to>
      <xdr:col>34</xdr:col>
      <xdr:colOff>718498</xdr:colOff>
      <xdr:row>223</xdr:row>
      <xdr:rowOff>283867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B2B961-AA9E-D7F3-20AA-8AF09F68A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28546" y="73914000"/>
          <a:ext cx="8580952" cy="1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155863</xdr:colOff>
      <xdr:row>224</xdr:row>
      <xdr:rowOff>259773</xdr:rowOff>
    </xdr:from>
    <xdr:to>
      <xdr:col>47</xdr:col>
      <xdr:colOff>386532</xdr:colOff>
      <xdr:row>231</xdr:row>
      <xdr:rowOff>89788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FE74D9A-B970-DAE9-28F4-F4A989D2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97818" y="75438000"/>
          <a:ext cx="18085714" cy="21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225136</xdr:colOff>
      <xdr:row>7</xdr:row>
      <xdr:rowOff>242455</xdr:rowOff>
    </xdr:from>
    <xdr:to>
      <xdr:col>18</xdr:col>
      <xdr:colOff>3010943</xdr:colOff>
      <xdr:row>9</xdr:row>
      <xdr:rowOff>51031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2C34BE4-D37B-2F62-0EAF-11055DB65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63363" y="3688773"/>
          <a:ext cx="5504762" cy="46666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190500</xdr:colOff>
      <xdr:row>385</xdr:row>
      <xdr:rowOff>207819</xdr:rowOff>
    </xdr:from>
    <xdr:to>
      <xdr:col>18</xdr:col>
      <xdr:colOff>813955</xdr:colOff>
      <xdr:row>391</xdr:row>
      <xdr:rowOff>261368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8843C53-FBDB-423C-9DAC-6CAF60DCB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28727" y="125071910"/>
          <a:ext cx="3342410" cy="2027822"/>
        </a:xfrm>
        <a:prstGeom prst="rect">
          <a:avLst/>
        </a:prstGeom>
      </xdr:spPr>
    </xdr:pic>
    <xdr:clientData/>
  </xdr:twoCellAnchor>
  <xdr:twoCellAnchor editAs="oneCell">
    <xdr:from>
      <xdr:col>24</xdr:col>
      <xdr:colOff>225136</xdr:colOff>
      <xdr:row>110</xdr:row>
      <xdr:rowOff>103909</xdr:rowOff>
    </xdr:from>
    <xdr:to>
      <xdr:col>39</xdr:col>
      <xdr:colOff>551805</xdr:colOff>
      <xdr:row>120</xdr:row>
      <xdr:rowOff>270597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249B029-4793-294E-D3F8-C9940AE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67091" y="14737773"/>
          <a:ext cx="12085714" cy="34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138545</xdr:colOff>
      <xdr:row>72</xdr:row>
      <xdr:rowOff>103910</xdr:rowOff>
    </xdr:from>
    <xdr:to>
      <xdr:col>39</xdr:col>
      <xdr:colOff>369976</xdr:colOff>
      <xdr:row>77</xdr:row>
      <xdr:rowOff>325350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4BF1B2C-D214-3CA4-985E-5422DD99F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80500" y="2234046"/>
          <a:ext cx="11990476" cy="1866667"/>
        </a:xfrm>
        <a:prstGeom prst="rect">
          <a:avLst/>
        </a:prstGeom>
      </xdr:spPr>
    </xdr:pic>
    <xdr:clientData/>
  </xdr:twoCellAnchor>
  <xdr:oneCellAnchor>
    <xdr:from>
      <xdr:col>5</xdr:col>
      <xdr:colOff>207817</xdr:colOff>
      <xdr:row>34</xdr:row>
      <xdr:rowOff>34636</xdr:rowOff>
    </xdr:from>
    <xdr:ext cx="7695238" cy="247619"/>
    <xdr:pic>
      <xdr:nvPicPr>
        <xdr:cNvPr id="7" name="그림 6">
          <a:extLst>
            <a:ext uri="{FF2B5EF4-FFF2-40B4-BE49-F238E27FC236}">
              <a16:creationId xmlns:a16="http://schemas.microsoft.com/office/drawing/2014/main" id="{1579D8DA-6F93-4872-96B1-9F98A81DA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08392" y="100190011"/>
          <a:ext cx="7695238" cy="247619"/>
        </a:xfrm>
        <a:prstGeom prst="rect">
          <a:avLst/>
        </a:prstGeom>
      </xdr:spPr>
    </xdr:pic>
    <xdr:clientData/>
  </xdr:oneCellAnchor>
  <xdr:twoCellAnchor editAs="oneCell">
    <xdr:from>
      <xdr:col>24</xdr:col>
      <xdr:colOff>190500</xdr:colOff>
      <xdr:row>38</xdr:row>
      <xdr:rowOff>69274</xdr:rowOff>
    </xdr:from>
    <xdr:to>
      <xdr:col>47</xdr:col>
      <xdr:colOff>392598</xdr:colOff>
      <xdr:row>46</xdr:row>
      <xdr:rowOff>313100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1D91BA3-898F-612D-374B-0F9A591E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532455" y="5160819"/>
          <a:ext cx="18057143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450275</xdr:colOff>
      <xdr:row>398</xdr:row>
      <xdr:rowOff>34633</xdr:rowOff>
    </xdr:from>
    <xdr:to>
      <xdr:col>11</xdr:col>
      <xdr:colOff>744683</xdr:colOff>
      <xdr:row>424</xdr:row>
      <xdr:rowOff>87864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721DF17-7EDE-2066-A722-50E2B269C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093" y="129176315"/>
          <a:ext cx="13057908" cy="8608413"/>
        </a:xfrm>
        <a:prstGeom prst="rect">
          <a:avLst/>
        </a:prstGeom>
      </xdr:spPr>
    </xdr:pic>
    <xdr:clientData/>
  </xdr:twoCellAnchor>
  <xdr:oneCellAnchor>
    <xdr:from>
      <xdr:col>24</xdr:col>
      <xdr:colOff>69271</xdr:colOff>
      <xdr:row>7</xdr:row>
      <xdr:rowOff>225138</xdr:rowOff>
    </xdr:from>
    <xdr:ext cx="18161905" cy="3085714"/>
    <xdr:pic>
      <xdr:nvPicPr>
        <xdr:cNvPr id="10" name="그림 9">
          <a:extLst>
            <a:ext uri="{FF2B5EF4-FFF2-40B4-BE49-F238E27FC236}">
              <a16:creationId xmlns:a16="http://schemas.microsoft.com/office/drawing/2014/main" id="{99BA5841-F51A-44F5-B896-CA915FED4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1226" y="3671456"/>
          <a:ext cx="18161905" cy="3085714"/>
        </a:xfrm>
        <a:prstGeom prst="rect">
          <a:avLst/>
        </a:prstGeom>
      </xdr:spPr>
    </xdr:pic>
    <xdr:clientData/>
  </xdr:oneCellAnchor>
  <xdr:oneCellAnchor>
    <xdr:from>
      <xdr:col>24</xdr:col>
      <xdr:colOff>138545</xdr:colOff>
      <xdr:row>17</xdr:row>
      <xdr:rowOff>190500</xdr:rowOff>
    </xdr:from>
    <xdr:ext cx="18085714" cy="2990476"/>
    <xdr:pic>
      <xdr:nvPicPr>
        <xdr:cNvPr id="11" name="그림 10">
          <a:extLst>
            <a:ext uri="{FF2B5EF4-FFF2-40B4-BE49-F238E27FC236}">
              <a16:creationId xmlns:a16="http://schemas.microsoft.com/office/drawing/2014/main" id="{DE899571-D7A5-4B00-A4BE-DB842E103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80500" y="6927273"/>
          <a:ext cx="18085714" cy="2990476"/>
        </a:xfrm>
        <a:prstGeom prst="rect">
          <a:avLst/>
        </a:prstGeom>
      </xdr:spPr>
    </xdr:pic>
    <xdr:clientData/>
  </xdr:oneCellAnchor>
  <xdr:twoCellAnchor editAs="oneCell">
    <xdr:from>
      <xdr:col>1</xdr:col>
      <xdr:colOff>536864</xdr:colOff>
      <xdr:row>379</xdr:row>
      <xdr:rowOff>277090</xdr:rowOff>
    </xdr:from>
    <xdr:to>
      <xdr:col>14</xdr:col>
      <xdr:colOff>16880</xdr:colOff>
      <xdr:row>395</xdr:row>
      <xdr:rowOff>225136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2AE3E2A-FA0C-EC65-0C57-5FD89E1A5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5682" y="123166908"/>
          <a:ext cx="18079743" cy="5212773"/>
        </a:xfrm>
        <a:prstGeom prst="rect">
          <a:avLst/>
        </a:prstGeom>
      </xdr:spPr>
    </xdr:pic>
    <xdr:clientData/>
  </xdr:twoCellAnchor>
  <xdr:twoCellAnchor editAs="oneCell">
    <xdr:from>
      <xdr:col>24</xdr:col>
      <xdr:colOff>363681</xdr:colOff>
      <xdr:row>265</xdr:row>
      <xdr:rowOff>138546</xdr:rowOff>
    </xdr:from>
    <xdr:to>
      <xdr:col>39</xdr:col>
      <xdr:colOff>595112</xdr:colOff>
      <xdr:row>282</xdr:row>
      <xdr:rowOff>325725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46DA6EF-C640-C79A-5262-79B5AF3C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705636" y="105918001"/>
          <a:ext cx="11990476" cy="57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190501</xdr:colOff>
      <xdr:row>358</xdr:row>
      <xdr:rowOff>34635</xdr:rowOff>
    </xdr:from>
    <xdr:to>
      <xdr:col>39</xdr:col>
      <xdr:colOff>383837</xdr:colOff>
      <xdr:row>368</xdr:row>
      <xdr:rowOff>220371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FAF27E2-A961-EC3A-8F9E-C8C8D5D8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32456" y="116672590"/>
          <a:ext cx="11952381" cy="3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155864</xdr:colOff>
      <xdr:row>345</xdr:row>
      <xdr:rowOff>155863</xdr:rowOff>
    </xdr:from>
    <xdr:to>
      <xdr:col>39</xdr:col>
      <xdr:colOff>292057</xdr:colOff>
      <xdr:row>351</xdr:row>
      <xdr:rowOff>86353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B8BF18B-4094-778E-8D92-09C3393E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97819" y="117780954"/>
          <a:ext cx="11895238" cy="190476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2840182</xdr:colOff>
      <xdr:row>361</xdr:row>
      <xdr:rowOff>277091</xdr:rowOff>
    </xdr:from>
    <xdr:to>
      <xdr:col>21</xdr:col>
      <xdr:colOff>536865</xdr:colOff>
      <xdr:row>368</xdr:row>
      <xdr:rowOff>1595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49926F-7D23-4AFA-BCA4-9F7AE247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97364" y="56370682"/>
          <a:ext cx="3342410" cy="2027822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138545</xdr:colOff>
      <xdr:row>4</xdr:row>
      <xdr:rowOff>103909</xdr:rowOff>
    </xdr:from>
    <xdr:to>
      <xdr:col>45</xdr:col>
      <xdr:colOff>12450</xdr:colOff>
      <xdr:row>13</xdr:row>
      <xdr:rowOff>75833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E5AAC56-2E25-5160-F415-AD7EA8560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0" y="2563091"/>
          <a:ext cx="18161905" cy="2933333"/>
        </a:xfrm>
        <a:prstGeom prst="rect">
          <a:avLst/>
        </a:prstGeom>
      </xdr:spPr>
    </xdr:pic>
    <xdr:clientData/>
  </xdr:twoCellAnchor>
  <xdr:twoCellAnchor editAs="oneCell">
    <xdr:from>
      <xdr:col>24</xdr:col>
      <xdr:colOff>259772</xdr:colOff>
      <xdr:row>165</xdr:row>
      <xdr:rowOff>207816</xdr:rowOff>
    </xdr:from>
    <xdr:to>
      <xdr:col>37</xdr:col>
      <xdr:colOff>39200</xdr:colOff>
      <xdr:row>171</xdr:row>
      <xdr:rowOff>176400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D511229-4CC3-FCA2-CE95-73DB4FC8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01727" y="55643316"/>
          <a:ext cx="11971428" cy="1942857"/>
        </a:xfrm>
        <a:prstGeom prst="rect">
          <a:avLst/>
        </a:prstGeom>
      </xdr:spPr>
    </xdr:pic>
    <xdr:clientData/>
  </xdr:twoCellAnchor>
  <xdr:oneCellAnchor>
    <xdr:from>
      <xdr:col>24</xdr:col>
      <xdr:colOff>259772</xdr:colOff>
      <xdr:row>183</xdr:row>
      <xdr:rowOff>207816</xdr:rowOff>
    </xdr:from>
    <xdr:ext cx="11971428" cy="1942857"/>
    <xdr:pic>
      <xdr:nvPicPr>
        <xdr:cNvPr id="4" name="그림 3">
          <a:extLst>
            <a:ext uri="{FF2B5EF4-FFF2-40B4-BE49-F238E27FC236}">
              <a16:creationId xmlns:a16="http://schemas.microsoft.com/office/drawing/2014/main" id="{686ACDF0-4A81-465C-912B-DDD86BAB8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01727" y="55643316"/>
          <a:ext cx="11971428" cy="19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432955</xdr:colOff>
      <xdr:row>190</xdr:row>
      <xdr:rowOff>121227</xdr:rowOff>
    </xdr:from>
    <xdr:to>
      <xdr:col>29</xdr:col>
      <xdr:colOff>356003</xdr:colOff>
      <xdr:row>201</xdr:row>
      <xdr:rowOff>111251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E75ECB5-0589-9017-67D9-34F576E3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74910" y="66744272"/>
          <a:ext cx="6019048" cy="3609524"/>
        </a:xfrm>
        <a:prstGeom prst="rect">
          <a:avLst/>
        </a:prstGeom>
      </xdr:spPr>
    </xdr:pic>
    <xdr:clientData/>
  </xdr:twoCellAnchor>
  <xdr:twoCellAnchor>
    <xdr:from>
      <xdr:col>8</xdr:col>
      <xdr:colOff>1177636</xdr:colOff>
      <xdr:row>251</xdr:row>
      <xdr:rowOff>121228</xdr:rowOff>
    </xdr:from>
    <xdr:to>
      <xdr:col>9</xdr:col>
      <xdr:colOff>3030681</xdr:colOff>
      <xdr:row>261</xdr:row>
      <xdr:rowOff>121228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55B7719-49AA-4CC5-518E-443B9DA06E6F}"/>
            </a:ext>
          </a:extLst>
        </xdr:cNvPr>
        <xdr:cNvSpPr txBox="1"/>
      </xdr:nvSpPr>
      <xdr:spPr>
        <a:xfrm>
          <a:off x="7827818" y="83854637"/>
          <a:ext cx="3827318" cy="32904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AQABA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Maltrans Shipping Agencies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E-mail: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mgrs@maltrans.com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Tel: </a:t>
          </a:r>
          <a:r>
            <a:rPr lang="en-US" altLang="ko-KR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+962 6 5004800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Fax: +962 6 5665721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Pic: Mr Nader Al Sayed 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E-mail: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naderalsayed@maltrans.com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Mob: +962 79 9233334 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  Mr. Raed Muzaffar 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E-maill: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raedmuzaffar@maltrans.com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  Mob: +962 79 5223023 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  Mr. Nabil Al Khatib</a:t>
          </a:r>
          <a:endParaRPr lang="en-US" altLang="ko-KR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   E-mail: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nabilalkhatib@maltrans.com</a:t>
          </a:r>
          <a:endParaRPr lang="en-US" altLang="ko-KR"/>
        </a:p>
        <a:p>
          <a:endParaRPr lang="ko-KR" altLang="en-US" sz="1100"/>
        </a:p>
      </xdr:txBody>
    </xdr:sp>
    <xdr:clientData/>
  </xdr:twoCellAnchor>
  <xdr:twoCellAnchor editAs="oneCell">
    <xdr:from>
      <xdr:col>24</xdr:col>
      <xdr:colOff>450272</xdr:colOff>
      <xdr:row>237</xdr:row>
      <xdr:rowOff>121227</xdr:rowOff>
    </xdr:from>
    <xdr:to>
      <xdr:col>33</xdr:col>
      <xdr:colOff>20558</xdr:colOff>
      <xdr:row>244</xdr:row>
      <xdr:rowOff>141718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33E41B-52F9-D7B9-48D4-77EA0DCF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792227" y="100306909"/>
          <a:ext cx="8714286" cy="2323809"/>
        </a:xfrm>
        <a:prstGeom prst="rect">
          <a:avLst/>
        </a:prstGeom>
      </xdr:spPr>
    </xdr:pic>
    <xdr:clientData/>
  </xdr:twoCellAnchor>
  <xdr:twoCellAnchor editAs="oneCell">
    <xdr:from>
      <xdr:col>24</xdr:col>
      <xdr:colOff>432955</xdr:colOff>
      <xdr:row>244</xdr:row>
      <xdr:rowOff>173183</xdr:rowOff>
    </xdr:from>
    <xdr:to>
      <xdr:col>45</xdr:col>
      <xdr:colOff>202098</xdr:colOff>
      <xdr:row>263</xdr:row>
      <xdr:rowOff>207033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7B73EA-B01A-1FDF-2657-E1D8BFB5C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774910" y="102662183"/>
          <a:ext cx="18057143" cy="628571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190501</xdr:colOff>
      <xdr:row>462</xdr:row>
      <xdr:rowOff>155863</xdr:rowOff>
    </xdr:from>
    <xdr:to>
      <xdr:col>19</xdr:col>
      <xdr:colOff>484911</xdr:colOff>
      <xdr:row>468</xdr:row>
      <xdr:rowOff>209412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4DFE082-6153-4DCA-A756-26C8490FF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47683" y="150356454"/>
          <a:ext cx="3342410" cy="2027822"/>
        </a:xfrm>
        <a:prstGeom prst="rect">
          <a:avLst/>
        </a:prstGeom>
      </xdr:spPr>
    </xdr:pic>
    <xdr:clientData/>
  </xdr:twoCellAnchor>
  <xdr:oneCellAnchor>
    <xdr:from>
      <xdr:col>24</xdr:col>
      <xdr:colOff>259772</xdr:colOff>
      <xdr:row>145</xdr:row>
      <xdr:rowOff>207816</xdr:rowOff>
    </xdr:from>
    <xdr:ext cx="11971428" cy="1942857"/>
    <xdr:pic>
      <xdr:nvPicPr>
        <xdr:cNvPr id="3" name="그림 2">
          <a:extLst>
            <a:ext uri="{FF2B5EF4-FFF2-40B4-BE49-F238E27FC236}">
              <a16:creationId xmlns:a16="http://schemas.microsoft.com/office/drawing/2014/main" id="{7766B74D-5924-4DA3-B08E-A39FE0DDF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40247" y="87694941"/>
          <a:ext cx="11971428" cy="1942857"/>
        </a:xfrm>
        <a:prstGeom prst="rect">
          <a:avLst/>
        </a:prstGeom>
      </xdr:spPr>
    </xdr:pic>
    <xdr:clientData/>
  </xdr:oneCellAnchor>
  <xdr:twoCellAnchor>
    <xdr:from>
      <xdr:col>4</xdr:col>
      <xdr:colOff>398318</xdr:colOff>
      <xdr:row>107</xdr:row>
      <xdr:rowOff>190500</xdr:rowOff>
    </xdr:from>
    <xdr:to>
      <xdr:col>8</xdr:col>
      <xdr:colOff>1749136</xdr:colOff>
      <xdr:row>112</xdr:row>
      <xdr:rowOff>69275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3DF7EEF-330B-4E46-9A33-F69625B77A49}"/>
            </a:ext>
          </a:extLst>
        </xdr:cNvPr>
        <xdr:cNvSpPr txBox="1"/>
      </xdr:nvSpPr>
      <xdr:spPr>
        <a:xfrm>
          <a:off x="4346863" y="36541364"/>
          <a:ext cx="4052455" cy="15240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/>
            <a:t>JASMINE COUNTRY GENERAL TRADING COMPANY</a:t>
          </a:r>
        </a:p>
        <a:p>
          <a:r>
            <a:rPr lang="en-US" altLang="ko-KR" sz="1400"/>
            <a:t>JORDAN, ZARQA FREE ZONE, THE STREET NUMBER 5</a:t>
          </a:r>
        </a:p>
        <a:p>
          <a:r>
            <a:rPr lang="en-US" altLang="ko-KR" sz="1400"/>
            <a:t>TAX NUMBER: 730003647</a:t>
          </a:r>
        </a:p>
        <a:p>
          <a:r>
            <a:rPr lang="en-US" altLang="ko-KR" sz="1400"/>
            <a:t>TEL:00962790270422</a:t>
          </a:r>
        </a:p>
        <a:p>
          <a:r>
            <a:rPr lang="en-US" altLang="ko-KR" sz="1400"/>
            <a:t>E-MAIL:MOHAMADABWZAHL@GMAIL.COM</a:t>
          </a:r>
          <a:endParaRPr lang="ko-KR" altLang="en-US" sz="1400"/>
        </a:p>
      </xdr:txBody>
    </xdr:sp>
    <xdr:clientData/>
  </xdr:twoCellAnchor>
  <xdr:oneCellAnchor>
    <xdr:from>
      <xdr:col>24</xdr:col>
      <xdr:colOff>259772</xdr:colOff>
      <xdr:row>19</xdr:row>
      <xdr:rowOff>207816</xdr:rowOff>
    </xdr:from>
    <xdr:ext cx="11971428" cy="1942857"/>
    <xdr:pic>
      <xdr:nvPicPr>
        <xdr:cNvPr id="5" name="그림 4">
          <a:extLst>
            <a:ext uri="{FF2B5EF4-FFF2-40B4-BE49-F238E27FC236}">
              <a16:creationId xmlns:a16="http://schemas.microsoft.com/office/drawing/2014/main" id="{B60C6592-1C8D-4FF8-B386-6F8A79956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40247" y="80027316"/>
          <a:ext cx="11971428" cy="194285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519546</xdr:colOff>
      <xdr:row>305</xdr:row>
      <xdr:rowOff>69272</xdr:rowOff>
    </xdr:from>
    <xdr:to>
      <xdr:col>19</xdr:col>
      <xdr:colOff>813956</xdr:colOff>
      <xdr:row>311</xdr:row>
      <xdr:rowOff>122822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BB424C4-AC3A-4341-AD07-143ED56F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76728" y="124275272"/>
          <a:ext cx="3342410" cy="2027822"/>
        </a:xfrm>
        <a:prstGeom prst="rect">
          <a:avLst/>
        </a:prstGeom>
      </xdr:spPr>
    </xdr:pic>
    <xdr:clientData/>
  </xdr:twoCellAnchor>
  <xdr:twoCellAnchor editAs="oneCell">
    <xdr:from>
      <xdr:col>24</xdr:col>
      <xdr:colOff>121227</xdr:colOff>
      <xdr:row>22</xdr:row>
      <xdr:rowOff>17318</xdr:rowOff>
    </xdr:from>
    <xdr:to>
      <xdr:col>25</xdr:col>
      <xdr:colOff>1488082</xdr:colOff>
      <xdr:row>35</xdr:row>
      <xdr:rowOff>158775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663A516-6361-4F7E-A4BC-73F6515BA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01702" y="152845943"/>
          <a:ext cx="3329005" cy="4475332"/>
        </a:xfrm>
        <a:prstGeom prst="rect">
          <a:avLst/>
        </a:prstGeom>
      </xdr:spPr>
    </xdr:pic>
    <xdr:clientData/>
  </xdr:twoCellAnchor>
  <xdr:twoCellAnchor editAs="oneCell">
    <xdr:from>
      <xdr:col>25</xdr:col>
      <xdr:colOff>1627910</xdr:colOff>
      <xdr:row>22</xdr:row>
      <xdr:rowOff>138545</xdr:rowOff>
    </xdr:from>
    <xdr:to>
      <xdr:col>32</xdr:col>
      <xdr:colOff>307626</xdr:colOff>
      <xdr:row>32</xdr:row>
      <xdr:rowOff>124280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32110B5-A1DA-4C77-9FA6-3245B6DD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870535" y="152967170"/>
          <a:ext cx="5099566" cy="3319486"/>
        </a:xfrm>
        <a:prstGeom prst="rect">
          <a:avLst/>
        </a:prstGeom>
      </xdr:spPr>
    </xdr:pic>
    <xdr:clientData/>
  </xdr:twoCellAnchor>
  <xdr:twoCellAnchor editAs="oneCell">
    <xdr:from>
      <xdr:col>32</xdr:col>
      <xdr:colOff>502227</xdr:colOff>
      <xdr:row>21</xdr:row>
      <xdr:rowOff>155864</xdr:rowOff>
    </xdr:from>
    <xdr:to>
      <xdr:col>49</xdr:col>
      <xdr:colOff>319655</xdr:colOff>
      <xdr:row>40</xdr:row>
      <xdr:rowOff>151620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29F4749-EFDF-4BAA-9CCF-0B4FFF23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64702" y="152651114"/>
          <a:ext cx="12771428" cy="6329880"/>
        </a:xfrm>
        <a:prstGeom prst="rect">
          <a:avLst/>
        </a:prstGeom>
      </xdr:spPr>
    </xdr:pic>
    <xdr:clientData/>
  </xdr:twoCellAnchor>
  <xdr:oneCellAnchor>
    <xdr:from>
      <xdr:col>24</xdr:col>
      <xdr:colOff>225136</xdr:colOff>
      <xdr:row>12</xdr:row>
      <xdr:rowOff>190500</xdr:rowOff>
    </xdr:from>
    <xdr:ext cx="11971428" cy="1942857"/>
    <xdr:pic>
      <xdr:nvPicPr>
        <xdr:cNvPr id="10" name="그림 9">
          <a:extLst>
            <a:ext uri="{FF2B5EF4-FFF2-40B4-BE49-F238E27FC236}">
              <a16:creationId xmlns:a16="http://schemas.microsoft.com/office/drawing/2014/main" id="{BC8B619D-0B10-47AC-BBA1-055D53BC9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567091" y="2320636"/>
          <a:ext cx="11971428" cy="1942857"/>
        </a:xfrm>
        <a:prstGeom prst="rect">
          <a:avLst/>
        </a:prstGeom>
      </xdr:spPr>
    </xdr:pic>
    <xdr:clientData/>
  </xdr:oneCellAnchor>
  <xdr:twoCellAnchor editAs="oneCell">
    <xdr:from>
      <xdr:col>24</xdr:col>
      <xdr:colOff>190499</xdr:colOff>
      <xdr:row>160</xdr:row>
      <xdr:rowOff>0</xdr:rowOff>
    </xdr:from>
    <xdr:to>
      <xdr:col>37</xdr:col>
      <xdr:colOff>503261</xdr:colOff>
      <xdr:row>171</xdr:row>
      <xdr:rowOff>237643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3A844C3-15B5-2C66-109F-B912BC10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532454" y="19534908"/>
          <a:ext cx="12504762" cy="38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329045</xdr:colOff>
      <xdr:row>105</xdr:row>
      <xdr:rowOff>34636</xdr:rowOff>
    </xdr:from>
    <xdr:to>
      <xdr:col>45</xdr:col>
      <xdr:colOff>260092</xdr:colOff>
      <xdr:row>116</xdr:row>
      <xdr:rowOff>119898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F502057-038C-386D-ADFC-455B20DA3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71000" y="65012454"/>
          <a:ext cx="18219047" cy="3704762"/>
        </a:xfrm>
        <a:prstGeom prst="rect">
          <a:avLst/>
        </a:prstGeom>
      </xdr:spPr>
    </xdr:pic>
    <xdr:clientData/>
  </xdr:twoCellAnchor>
  <xdr:twoCellAnchor>
    <xdr:from>
      <xdr:col>5</xdr:col>
      <xdr:colOff>640773</xdr:colOff>
      <xdr:row>152</xdr:row>
      <xdr:rowOff>225137</xdr:rowOff>
    </xdr:from>
    <xdr:to>
      <xdr:col>8</xdr:col>
      <xdr:colOff>1956955</xdr:colOff>
      <xdr:row>158</xdr:row>
      <xdr:rowOff>277091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FB27B58-7679-E983-0A72-F05F4188BBF2}"/>
            </a:ext>
          </a:extLst>
        </xdr:cNvPr>
        <xdr:cNvSpPr txBox="1"/>
      </xdr:nvSpPr>
      <xdr:spPr>
        <a:xfrm>
          <a:off x="5264728" y="51383046"/>
          <a:ext cx="3342409" cy="2026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atinLnBrk="1"/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Sharaf Shipping Agencies Co. W.L.L</a:t>
          </a:r>
          <a:endParaRPr lang="en-US" altLang="ko-KR">
            <a:effectLst/>
          </a:endParaRPr>
        </a:p>
        <a:p>
          <a:pPr latinLnBrk="1"/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2nd Floor Office No 02 &amp; 03</a:t>
          </a:r>
          <a:endParaRPr lang="en-US" altLang="ko-KR">
            <a:effectLst/>
          </a:endParaRPr>
        </a:p>
        <a:p>
          <a:pPr latinLnBrk="1"/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Petra Street ALAFAQ CENTER Tel: +962-3-2019441 / 2019662</a:t>
          </a:r>
          <a:endParaRPr lang="en-US" altLang="ko-KR">
            <a:effectLst/>
          </a:endParaRPr>
        </a:p>
        <a:p>
          <a:pPr latinLnBrk="1"/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P.O. Box 407 Zip Code 77110, Aqaba, Jordan</a:t>
          </a:r>
          <a:endParaRPr lang="en-US" altLang="ko-KR">
            <a:effectLst/>
          </a:endParaRPr>
        </a:p>
        <a:p>
          <a:pPr latinLnBrk="1"/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Fax: +962-3-2019665</a:t>
          </a:r>
          <a:endParaRPr lang="en-US" altLang="ko-KR">
            <a:effectLst/>
          </a:endParaRPr>
        </a:p>
        <a:p>
          <a:pPr latinLnBrk="1"/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Mobile: +962-798201501</a:t>
          </a:r>
          <a:endParaRPr lang="en-US" altLang="ko-KR">
            <a:effectLst/>
          </a:endParaRPr>
        </a:p>
        <a:p>
          <a:pPr latinLnBrk="1"/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IP Phone: 1911</a:t>
          </a:r>
          <a:endParaRPr lang="en-US" altLang="ko-KR">
            <a:effectLst/>
          </a:endParaRPr>
        </a:p>
        <a:p>
          <a:pPr latinLnBrk="1"/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Email: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kasim@ssajordan.com</a:t>
          </a:r>
          <a:endParaRPr lang="en-US" altLang="ko-KR">
            <a:effectLst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69272</xdr:colOff>
      <xdr:row>362</xdr:row>
      <xdr:rowOff>86589</xdr:rowOff>
    </xdr:from>
    <xdr:to>
      <xdr:col>19</xdr:col>
      <xdr:colOff>363682</xdr:colOff>
      <xdr:row>368</xdr:row>
      <xdr:rowOff>140138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EB43043-46D0-4288-B092-7D4738F48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26454" y="118040725"/>
          <a:ext cx="3342410" cy="2027822"/>
        </a:xfrm>
        <a:prstGeom prst="rect">
          <a:avLst/>
        </a:prstGeom>
      </xdr:spPr>
    </xdr:pic>
    <xdr:clientData/>
  </xdr:twoCellAnchor>
  <xdr:twoCellAnchor editAs="oneCell">
    <xdr:from>
      <xdr:col>24</xdr:col>
      <xdr:colOff>173182</xdr:colOff>
      <xdr:row>154</xdr:row>
      <xdr:rowOff>103909</xdr:rowOff>
    </xdr:from>
    <xdr:to>
      <xdr:col>37</xdr:col>
      <xdr:colOff>190706</xdr:colOff>
      <xdr:row>166</xdr:row>
      <xdr:rowOff>31554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98536D2-4098-22DF-EF54-C91434743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15137" y="51590864"/>
          <a:ext cx="12209524" cy="3876190"/>
        </a:xfrm>
        <a:prstGeom prst="rect">
          <a:avLst/>
        </a:prstGeom>
      </xdr:spPr>
    </xdr:pic>
    <xdr:clientData/>
  </xdr:twoCellAnchor>
  <xdr:twoCellAnchor>
    <xdr:from>
      <xdr:col>11</xdr:col>
      <xdr:colOff>536864</xdr:colOff>
      <xdr:row>156</xdr:row>
      <xdr:rowOff>86591</xdr:rowOff>
    </xdr:from>
    <xdr:to>
      <xdr:col>15</xdr:col>
      <xdr:colOff>762000</xdr:colOff>
      <xdr:row>164</xdr:row>
      <xdr:rowOff>225136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7B090DF-EF19-5C5B-00EF-7D856884E4FE}"/>
            </a:ext>
          </a:extLst>
        </xdr:cNvPr>
        <xdr:cNvSpPr txBox="1"/>
      </xdr:nvSpPr>
      <xdr:spPr>
        <a:xfrm>
          <a:off x="13889182" y="52560682"/>
          <a:ext cx="7342909" cy="2770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3600"/>
            <a:t>부킹 캔슬함</a:t>
          </a:r>
        </a:p>
      </xdr:txBody>
    </xdr:sp>
    <xdr:clientData/>
  </xdr:twoCellAnchor>
  <xdr:oneCellAnchor>
    <xdr:from>
      <xdr:col>24</xdr:col>
      <xdr:colOff>190499</xdr:colOff>
      <xdr:row>1</xdr:row>
      <xdr:rowOff>103907</xdr:rowOff>
    </xdr:from>
    <xdr:ext cx="11971428" cy="1942857"/>
    <xdr:pic>
      <xdr:nvPicPr>
        <xdr:cNvPr id="6" name="그림 5">
          <a:extLst>
            <a:ext uri="{FF2B5EF4-FFF2-40B4-BE49-F238E27FC236}">
              <a16:creationId xmlns:a16="http://schemas.microsoft.com/office/drawing/2014/main" id="{E8294606-8B2E-438E-9117-B87840B8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70974" y="101259407"/>
          <a:ext cx="11971428" cy="1942857"/>
        </a:xfrm>
        <a:prstGeom prst="rect">
          <a:avLst/>
        </a:prstGeom>
      </xdr:spPr>
    </xdr:pic>
    <xdr:clientData/>
  </xdr:oneCellAnchor>
  <xdr:twoCellAnchor>
    <xdr:from>
      <xdr:col>8</xdr:col>
      <xdr:colOff>155865</xdr:colOff>
      <xdr:row>174</xdr:row>
      <xdr:rowOff>121226</xdr:rowOff>
    </xdr:from>
    <xdr:to>
      <xdr:col>9</xdr:col>
      <xdr:colOff>3117274</xdr:colOff>
      <xdr:row>188</xdr:row>
      <xdr:rowOff>51953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FCB44CD-DFFD-9FC3-969C-62A6C4347E9A}"/>
            </a:ext>
          </a:extLst>
        </xdr:cNvPr>
        <xdr:cNvSpPr txBox="1"/>
      </xdr:nvSpPr>
      <xdr:spPr>
        <a:xfrm>
          <a:off x="6806047" y="58518135"/>
          <a:ext cx="4935682" cy="45373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본선하역사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HPIT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주 소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경기도 평택시 포승읍 포승공단순환로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644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현대글로비스 평택국제터미널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동부두 제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정문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담당자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평택국제터미널 게이트 박진우 수석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031-686-9308 /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최윤근 매니저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031-935-3711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장치장 코드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016-06-020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HPIT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게이트 운영시간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08:00~17:00(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평일 및 휴일 정상운영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점심시간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(12:00~13:00)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제외</a:t>
          </a:r>
        </a:p>
        <a:p>
          <a:b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ko-KR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★중요★ 배터리 분리 관련 요청사항</a:t>
          </a: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최우선적으로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 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배터리 커버를 미리 개방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탈거하여 분리작업이 용이하도록 입고 전 사전 조치 요청</a:t>
          </a:r>
        </a:p>
        <a:p>
          <a:b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ko-KR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 중고차 입고 전 차량 전면에 배터리 위치에 대한 구체적인 표기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 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분리방법이 일반적이지 않은 경우에는 별도 분리 가이드 제공 부탁 드립니다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ko-KR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3</xdr:row>
      <xdr:rowOff>133350</xdr:rowOff>
    </xdr:from>
    <xdr:to>
      <xdr:col>11</xdr:col>
      <xdr:colOff>1399332</xdr:colOff>
      <xdr:row>18</xdr:row>
      <xdr:rowOff>37719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0" y="5295900"/>
          <a:ext cx="6742857" cy="3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47625</xdr:rowOff>
    </xdr:from>
    <xdr:to>
      <xdr:col>11</xdr:col>
      <xdr:colOff>1256465</xdr:colOff>
      <xdr:row>26</xdr:row>
      <xdr:rowOff>37918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4029075"/>
          <a:ext cx="6676190" cy="1457143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27</xdr:row>
      <xdr:rowOff>142875</xdr:rowOff>
    </xdr:from>
    <xdr:to>
      <xdr:col>5</xdr:col>
      <xdr:colOff>609600</xdr:colOff>
      <xdr:row>39</xdr:row>
      <xdr:rowOff>114300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 txBox="1"/>
      </xdr:nvSpPr>
      <xdr:spPr>
        <a:xfrm>
          <a:off x="1047750" y="5800725"/>
          <a:ext cx="3371850" cy="2486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E.T.D : 4.25</a:t>
          </a:r>
        </a:p>
        <a:p>
          <a:r>
            <a:rPr lang="en-US" altLang="ko-KR" sz="1100"/>
            <a:t>QTY : 40HQ*1</a:t>
          </a:r>
        </a:p>
        <a:p>
          <a:r>
            <a:rPr lang="en-US" altLang="ko-KR" sz="1100"/>
            <a:t>ITEM : USED CARS</a:t>
          </a:r>
        </a:p>
        <a:p>
          <a:r>
            <a:rPr lang="en-US" altLang="ko-KR" sz="1100"/>
            <a:t>HS CODE : 870323</a:t>
          </a:r>
        </a:p>
        <a:p>
          <a:r>
            <a:rPr lang="en-US" altLang="ko-KR" sz="1100"/>
            <a:t>SHIPPER : MSSP</a:t>
          </a:r>
        </a:p>
        <a:p>
          <a:r>
            <a:rPr lang="en-US" altLang="ko-KR" sz="1100"/>
            <a:t>PICK UP AREA : KRINC</a:t>
          </a:r>
        </a:p>
        <a:p>
          <a:r>
            <a:rPr lang="en-US" altLang="ko-KR" sz="1100"/>
            <a:t>PICK UP LOCATION : KRINC</a:t>
          </a:r>
        </a:p>
        <a:p>
          <a:r>
            <a:rPr lang="en-US" altLang="ko-KR" sz="1100"/>
            <a:t>PICK UP DATE : 4.17</a:t>
          </a:r>
        </a:p>
        <a:p>
          <a:r>
            <a:rPr lang="en-US" altLang="ko-KR" sz="1100"/>
            <a:t>PICK UP TIME : 09:00</a:t>
          </a:r>
        </a:p>
        <a:p>
          <a:r>
            <a:rPr lang="en-US" altLang="ko-KR" sz="1100"/>
            <a:t>TRUCKER : DONGHWA</a:t>
          </a:r>
        </a:p>
        <a:p>
          <a:r>
            <a:rPr lang="en-US" altLang="ko-KR" sz="1100"/>
            <a:t>SHIPPER : MS SHIPPING CO LTD    </a:t>
          </a:r>
        </a:p>
        <a:p>
          <a:r>
            <a:rPr lang="en-US" altLang="ko-KR" sz="1100"/>
            <a:t>LOI#2024-LOI-KR006</a:t>
          </a:r>
          <a:endParaRPr lang="ko-KR" altLang="en-US" sz="1100"/>
        </a:p>
      </xdr:txBody>
    </xdr:sp>
    <xdr:clientData/>
  </xdr:twoCellAnchor>
  <xdr:twoCellAnchor>
    <xdr:from>
      <xdr:col>6</xdr:col>
      <xdr:colOff>9525</xdr:colOff>
      <xdr:row>28</xdr:row>
      <xdr:rowOff>0</xdr:rowOff>
    </xdr:from>
    <xdr:to>
      <xdr:col>9</xdr:col>
      <xdr:colOff>371475</xdr:colOff>
      <xdr:row>35</xdr:row>
      <xdr:rowOff>57150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 txBox="1"/>
      </xdr:nvSpPr>
      <xdr:spPr>
        <a:xfrm>
          <a:off x="4581525" y="5867400"/>
          <a:ext cx="4152900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These vehicles(cars) aren't Electric &amp; Hybrid,</a:t>
          </a:r>
        </a:p>
        <a:p>
          <a:r>
            <a:rPr lang="en-US" altLang="ko-KR" sz="1100"/>
            <a:t>No Include battery, And we will remove oil  separately</a:t>
          </a:r>
        </a:p>
        <a:p>
          <a:r>
            <a:rPr lang="en-US" altLang="ko-KR" sz="1100"/>
            <a:t>So please refer to the attached file(LOI).</a:t>
          </a:r>
          <a:endParaRPr lang="ko-KR" altLang="en-US" sz="1100"/>
        </a:p>
      </xdr:txBody>
    </xdr:sp>
    <xdr:clientData/>
  </xdr:twoCellAnchor>
  <xdr:twoCellAnchor editAs="oneCell">
    <xdr:from>
      <xdr:col>9</xdr:col>
      <xdr:colOff>819150</xdr:colOff>
      <xdr:row>28</xdr:row>
      <xdr:rowOff>47625</xdr:rowOff>
    </xdr:from>
    <xdr:to>
      <xdr:col>18</xdr:col>
      <xdr:colOff>94228</xdr:colOff>
      <xdr:row>44</xdr:row>
      <xdr:rowOff>209111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2100" y="5915025"/>
          <a:ext cx="8171428" cy="3514286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40</xdr:row>
      <xdr:rowOff>9525</xdr:rowOff>
    </xdr:from>
    <xdr:to>
      <xdr:col>7</xdr:col>
      <xdr:colOff>257175</xdr:colOff>
      <xdr:row>48</xdr:row>
      <xdr:rowOff>133350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743C7AA-3E47-DD06-1AEB-980648080A51}"/>
            </a:ext>
          </a:extLst>
        </xdr:cNvPr>
        <xdr:cNvSpPr txBox="1"/>
      </xdr:nvSpPr>
      <xdr:spPr>
        <a:xfrm>
          <a:off x="1028700" y="8391525"/>
          <a:ext cx="5648325" cy="1800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HAPAG </a:t>
          </a:r>
          <a:r>
            <a:rPr lang="ko-KR" altLang="en-US" sz="1100"/>
            <a:t>운임 </a:t>
          </a:r>
          <a:r>
            <a:rPr lang="en-US" altLang="ko-KR" sz="1100"/>
            <a:t>- QUICK QUOTE SPOT</a:t>
          </a:r>
        </a:p>
        <a:p>
          <a:endParaRPr lang="en-US" altLang="ko-KR" sz="1100"/>
        </a:p>
        <a:p>
          <a:r>
            <a:rPr lang="ko-KR" altLang="en-US" sz="1100"/>
            <a:t>운임 중량 차이 </a:t>
          </a:r>
          <a:r>
            <a:rPr lang="en-US" altLang="ko-KR" sz="1100"/>
            <a:t>3000</a:t>
          </a:r>
          <a:r>
            <a:rPr lang="ko-KR" altLang="en-US" sz="1100"/>
            <a:t>키로 </a:t>
          </a:r>
          <a:r>
            <a:rPr lang="en-US" altLang="ko-KR" sz="1100"/>
            <a:t>-&gt; </a:t>
          </a:r>
          <a:r>
            <a:rPr lang="ko-KR" altLang="en-US" sz="1100"/>
            <a:t>페널티 나옴</a:t>
          </a:r>
        </a:p>
        <a:p>
          <a:endParaRPr lang="ko-KR" altLang="en-US" sz="1100"/>
        </a:p>
        <a:p>
          <a:r>
            <a:rPr lang="ko-KR" altLang="en-US" sz="1100"/>
            <a:t>부킹 컨펌 받은 후 캔슬하면 바로 캔슬비 나옴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219075</xdr:colOff>
      <xdr:row>49</xdr:row>
      <xdr:rowOff>161925</xdr:rowOff>
    </xdr:from>
    <xdr:to>
      <xdr:col>11</xdr:col>
      <xdr:colOff>398874</xdr:colOff>
      <xdr:row>67</xdr:row>
      <xdr:rowOff>85263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DD11AF-2426-C3EF-43C4-CB2E0AD0A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1075" y="10429875"/>
          <a:ext cx="9409524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69</xdr:row>
      <xdr:rowOff>133350</xdr:rowOff>
    </xdr:from>
    <xdr:to>
      <xdr:col>9</xdr:col>
      <xdr:colOff>599077</xdr:colOff>
      <xdr:row>98</xdr:row>
      <xdr:rowOff>84971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A517257-16C3-C736-427A-2FCA64D9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1075" y="14592300"/>
          <a:ext cx="7980952" cy="6028571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69</xdr:row>
      <xdr:rowOff>142875</xdr:rowOff>
    </xdr:from>
    <xdr:to>
      <xdr:col>13</xdr:col>
      <xdr:colOff>561975</xdr:colOff>
      <xdr:row>81</xdr:row>
      <xdr:rowOff>190500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2DB024E-EE5A-1DFC-6B27-D844D169A849}"/>
            </a:ext>
          </a:extLst>
        </xdr:cNvPr>
        <xdr:cNvSpPr txBox="1"/>
      </xdr:nvSpPr>
      <xdr:spPr>
        <a:xfrm>
          <a:off x="9648825" y="14601825"/>
          <a:ext cx="4362450" cy="2562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July ocean freight have not been updated yet but are based on spot freights.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means "spot" freights and schedules that are likely to change depending on when we inquiry.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we must check once again before booking.</a:t>
          </a:r>
        </a:p>
        <a:p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Here is our offer.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Please review below and give us your feedback.</a:t>
          </a:r>
        </a:p>
        <a:p>
          <a:b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Kindly note below freight is not included shoring and carrier fee.</a:t>
          </a:r>
        </a:p>
        <a:p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723900</xdr:colOff>
      <xdr:row>102</xdr:row>
      <xdr:rowOff>19050</xdr:rowOff>
    </xdr:from>
    <xdr:to>
      <xdr:col>7</xdr:col>
      <xdr:colOff>551669</xdr:colOff>
      <xdr:row>124</xdr:row>
      <xdr:rowOff>132759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C581159-00C2-BC1B-1039-D69FDFD02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21393150"/>
          <a:ext cx="6247619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125</xdr:row>
      <xdr:rowOff>38100</xdr:rowOff>
    </xdr:from>
    <xdr:to>
      <xdr:col>8</xdr:col>
      <xdr:colOff>303911</xdr:colOff>
      <xdr:row>149</xdr:row>
      <xdr:rowOff>199376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ADA771D-6A57-12A0-6B19-93B78E431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5775" y="26231850"/>
          <a:ext cx="7114286" cy="5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151</xdr:row>
      <xdr:rowOff>142875</xdr:rowOff>
    </xdr:from>
    <xdr:to>
      <xdr:col>12</xdr:col>
      <xdr:colOff>274638</xdr:colOff>
      <xdr:row>182</xdr:row>
      <xdr:rowOff>94444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EAAC6DA-D3C3-2856-DCE3-F248F3E8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" y="31784925"/>
          <a:ext cx="12695238" cy="6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183</xdr:row>
      <xdr:rowOff>190500</xdr:rowOff>
    </xdr:from>
    <xdr:to>
      <xdr:col>6</xdr:col>
      <xdr:colOff>1408980</xdr:colOff>
      <xdr:row>213</xdr:row>
      <xdr:rowOff>37333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903F94C-7ED9-52C6-2137-BBCAAF9CA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38538150"/>
          <a:ext cx="5761905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200025</xdr:rowOff>
    </xdr:from>
    <xdr:to>
      <xdr:col>14</xdr:col>
      <xdr:colOff>645419</xdr:colOff>
      <xdr:row>251</xdr:row>
      <xdr:rowOff>76831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A33EE9A-A296-617B-4C7F-44297CC50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253275"/>
          <a:ext cx="14856719" cy="7420606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253</xdr:row>
      <xdr:rowOff>28575</xdr:rowOff>
    </xdr:from>
    <xdr:to>
      <xdr:col>12</xdr:col>
      <xdr:colOff>74692</xdr:colOff>
      <xdr:row>280</xdr:row>
      <xdr:rowOff>75487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461B024-A80A-5A26-E45B-3535BAE16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53044725"/>
          <a:ext cx="12066667" cy="5704762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666750</xdr:colOff>
      <xdr:row>40</xdr:row>
      <xdr:rowOff>190500</xdr:rowOff>
    </xdr:from>
    <xdr:to>
      <xdr:col>5</xdr:col>
      <xdr:colOff>95250</xdr:colOff>
      <xdr:row>41</xdr:row>
      <xdr:rowOff>219076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10100" y="8515350"/>
          <a:ext cx="504825" cy="23812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70</xdr:row>
      <xdr:rowOff>47625</xdr:rowOff>
    </xdr:from>
    <xdr:to>
      <xdr:col>5</xdr:col>
      <xdr:colOff>351754</xdr:colOff>
      <xdr:row>88</xdr:row>
      <xdr:rowOff>113820</xdr:rowOff>
    </xdr:to>
    <xdr:pic>
      <xdr:nvPicPr>
        <xdr:cNvPr id="3" name="그림 2" descr="텍스트, 스크린샷, 폰트, 번호이(가) 표시된 사진&#10;&#10;자동 생성된 설명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11400"/>
          <a:ext cx="5371429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19050</xdr:rowOff>
    </xdr:from>
    <xdr:to>
      <xdr:col>5</xdr:col>
      <xdr:colOff>351754</xdr:colOff>
      <xdr:row>140</xdr:row>
      <xdr:rowOff>103455</xdr:rowOff>
    </xdr:to>
    <xdr:pic>
      <xdr:nvPicPr>
        <xdr:cNvPr id="4" name="그림 3" descr="텍스트, 스크린샷, 번호, 폰트이(가) 표시된 사진&#10;&#10;자동 생성된 설명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173825"/>
          <a:ext cx="5371429" cy="10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9525</xdr:rowOff>
    </xdr:from>
    <xdr:to>
      <xdr:col>2</xdr:col>
      <xdr:colOff>875967</xdr:colOff>
      <xdr:row>162</xdr:row>
      <xdr:rowOff>18551</xdr:rowOff>
    </xdr:to>
    <xdr:pic>
      <xdr:nvPicPr>
        <xdr:cNvPr id="5" name="그림 4" descr="텍스트, 번호, 스크린샷, 폰트이(가) 표시된 사진&#10;&#10;자동 생성된 설명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270450"/>
          <a:ext cx="2666667" cy="399047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3</xdr:row>
      <xdr:rowOff>190500</xdr:rowOff>
    </xdr:from>
    <xdr:to>
      <xdr:col>16</xdr:col>
      <xdr:colOff>656580</xdr:colOff>
      <xdr:row>14</xdr:row>
      <xdr:rowOff>228268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5" y="819150"/>
          <a:ext cx="5161905" cy="2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16</xdr:row>
      <xdr:rowOff>161925</xdr:rowOff>
    </xdr:from>
    <xdr:to>
      <xdr:col>14</xdr:col>
      <xdr:colOff>28251</xdr:colOff>
      <xdr:row>23</xdr:row>
      <xdr:rowOff>152167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3533775"/>
          <a:ext cx="2590476" cy="186666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19050</xdr:rowOff>
    </xdr:from>
    <xdr:to>
      <xdr:col>10</xdr:col>
      <xdr:colOff>637158</xdr:colOff>
      <xdr:row>25</xdr:row>
      <xdr:rowOff>94586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9050"/>
          <a:ext cx="8133333" cy="5314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369795</xdr:colOff>
      <xdr:row>195</xdr:row>
      <xdr:rowOff>190984</xdr:rowOff>
    </xdr:from>
    <xdr:to>
      <xdr:col>10</xdr:col>
      <xdr:colOff>201706</xdr:colOff>
      <xdr:row>204</xdr:row>
      <xdr:rowOff>37217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089" y="53676660"/>
          <a:ext cx="2521323" cy="1919322"/>
        </a:xfrm>
        <a:prstGeom prst="rect">
          <a:avLst/>
        </a:prstGeom>
      </xdr:spPr>
    </xdr:pic>
    <xdr:clientData/>
  </xdr:twoCellAnchor>
  <xdr:twoCellAnchor editAs="oneCell">
    <xdr:from>
      <xdr:col>2</xdr:col>
      <xdr:colOff>347384</xdr:colOff>
      <xdr:row>204</xdr:row>
      <xdr:rowOff>134470</xdr:rowOff>
    </xdr:from>
    <xdr:to>
      <xdr:col>12</xdr:col>
      <xdr:colOff>431218</xdr:colOff>
      <xdr:row>213</xdr:row>
      <xdr:rowOff>124632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7678" y="55693235"/>
          <a:ext cx="3333540" cy="1906368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358589</xdr:colOff>
      <xdr:row>214</xdr:row>
      <xdr:rowOff>56029</xdr:rowOff>
    </xdr:from>
    <xdr:to>
      <xdr:col>12</xdr:col>
      <xdr:colOff>245497</xdr:colOff>
      <xdr:row>222</xdr:row>
      <xdr:rowOff>88081</xdr:rowOff>
    </xdr:to>
    <xdr:pic>
      <xdr:nvPicPr>
        <xdr:cNvPr id="6" name="그림 5" descr="텍스트, 명함, 폰트, 스크린샷이(가) 표시된 사진&#10;&#10;자동 생성된 설명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57743911"/>
          <a:ext cx="3136614" cy="1735346"/>
        </a:xfrm>
        <a:prstGeom prst="rect">
          <a:avLst/>
        </a:prstGeom>
      </xdr:spPr>
    </xdr:pic>
    <xdr:clientData/>
  </xdr:twoCellAnchor>
  <xdr:twoCellAnchor editAs="oneCell">
    <xdr:from>
      <xdr:col>24</xdr:col>
      <xdr:colOff>56028</xdr:colOff>
      <xdr:row>195</xdr:row>
      <xdr:rowOff>224118</xdr:rowOff>
    </xdr:from>
    <xdr:to>
      <xdr:col>42</xdr:col>
      <xdr:colOff>248514</xdr:colOff>
      <xdr:row>208</xdr:row>
      <xdr:rowOff>166049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2940" y="53709794"/>
          <a:ext cx="6523809" cy="2866667"/>
        </a:xfrm>
        <a:prstGeom prst="rect">
          <a:avLst/>
        </a:prstGeom>
      </xdr:spPr>
    </xdr:pic>
    <xdr:clientData/>
  </xdr:twoCellAnchor>
  <xdr:twoCellAnchor>
    <xdr:from>
      <xdr:col>14</xdr:col>
      <xdr:colOff>235324</xdr:colOff>
      <xdr:row>218</xdr:row>
      <xdr:rowOff>89648</xdr:rowOff>
    </xdr:from>
    <xdr:to>
      <xdr:col>23</xdr:col>
      <xdr:colOff>123264</xdr:colOff>
      <xdr:row>224</xdr:row>
      <xdr:rowOff>33619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 txBox="1"/>
      </xdr:nvSpPr>
      <xdr:spPr>
        <a:xfrm>
          <a:off x="4773706" y="58629177"/>
          <a:ext cx="3182470" cy="122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코레스타쇼링</a:t>
          </a:r>
          <a:endParaRPr lang="en-US" altLang="ko-KR" sz="1100"/>
        </a:p>
        <a:p>
          <a:r>
            <a:rPr lang="ko-KR" altLang="en-US" sz="1100"/>
            <a:t>앰뷸런스 작업 시 대당 </a:t>
          </a:r>
          <a:r>
            <a:rPr lang="en-US" altLang="ko-KR" sz="1100"/>
            <a:t>15</a:t>
          </a:r>
          <a:r>
            <a:rPr lang="ko-KR" altLang="en-US" sz="1100"/>
            <a:t>만</a:t>
          </a:r>
          <a:endParaRPr lang="en-US" altLang="ko-KR" sz="1100"/>
        </a:p>
        <a:p>
          <a:r>
            <a:rPr lang="ko-KR" altLang="en-US" sz="1100"/>
            <a:t>바라시 등 추가 작업 있을 경우 별도</a:t>
          </a:r>
          <a:r>
            <a:rPr lang="ko-KR" altLang="en-US" sz="1100" baseline="0"/>
            <a:t> 청구</a:t>
          </a:r>
          <a:endParaRPr lang="ko-KR" altLang="en-US" sz="1100"/>
        </a:p>
      </xdr:txBody>
    </xdr:sp>
    <xdr:clientData/>
  </xdr:twoCellAnchor>
  <xdr:twoCellAnchor editAs="oneCell">
    <xdr:from>
      <xdr:col>24</xdr:col>
      <xdr:colOff>56030</xdr:colOff>
      <xdr:row>215</xdr:row>
      <xdr:rowOff>78442</xdr:rowOff>
    </xdr:from>
    <xdr:to>
      <xdr:col>48</xdr:col>
      <xdr:colOff>1405729</xdr:colOff>
      <xdr:row>222</xdr:row>
      <xdr:rowOff>169012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5C591E-3DA6-C222-6DCB-836D2E292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2942" y="57979236"/>
          <a:ext cx="9361905" cy="1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123264</xdr:colOff>
      <xdr:row>226</xdr:row>
      <xdr:rowOff>100853</xdr:rowOff>
    </xdr:from>
    <xdr:to>
      <xdr:col>48</xdr:col>
      <xdr:colOff>482486</xdr:colOff>
      <xdr:row>228</xdr:row>
      <xdr:rowOff>151219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14C24F-76B5-AB38-E073-6AF46676E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80176" y="60343677"/>
          <a:ext cx="8371428" cy="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33617</xdr:colOff>
      <xdr:row>230</xdr:row>
      <xdr:rowOff>89647</xdr:rowOff>
    </xdr:from>
    <xdr:to>
      <xdr:col>45</xdr:col>
      <xdr:colOff>261853</xdr:colOff>
      <xdr:row>248</xdr:row>
      <xdr:rowOff>123903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7A4285-8BF7-06F4-C4A9-CBB1A6F3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90529" y="61184118"/>
          <a:ext cx="7400000" cy="3866667"/>
        </a:xfrm>
        <a:prstGeom prst="rect">
          <a:avLst/>
        </a:prstGeom>
      </xdr:spPr>
    </xdr:pic>
    <xdr:clientData/>
  </xdr:twoCellAnchor>
  <xdr:twoCellAnchor editAs="oneCell">
    <xdr:from>
      <xdr:col>24</xdr:col>
      <xdr:colOff>11206</xdr:colOff>
      <xdr:row>254</xdr:row>
      <xdr:rowOff>33617</xdr:rowOff>
    </xdr:from>
    <xdr:to>
      <xdr:col>47</xdr:col>
      <xdr:colOff>79147</xdr:colOff>
      <xdr:row>260</xdr:row>
      <xdr:rowOff>127576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E5C4C51-A60C-991D-C94B-D1F7E61F6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68118" y="66529323"/>
          <a:ext cx="7800000" cy="13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246530</xdr:colOff>
      <xdr:row>227</xdr:row>
      <xdr:rowOff>179294</xdr:rowOff>
    </xdr:from>
    <xdr:to>
      <xdr:col>23</xdr:col>
      <xdr:colOff>1390095</xdr:colOff>
      <xdr:row>238</xdr:row>
      <xdr:rowOff>199169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8D3EC84-F83C-920A-3BC5-835E99767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84912" y="60097147"/>
          <a:ext cx="4438095" cy="236190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78441</xdr:colOff>
      <xdr:row>407</xdr:row>
      <xdr:rowOff>145676</xdr:rowOff>
    </xdr:from>
    <xdr:to>
      <xdr:col>39</xdr:col>
      <xdr:colOff>140770</xdr:colOff>
      <xdr:row>418</xdr:row>
      <xdr:rowOff>149275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8088" y="109571117"/>
          <a:ext cx="3390476" cy="258095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Windows\Documents\&#45348;&#51060;&#53944;&#50728;%20&#48155;&#51008;%20&#54028;&#51068;\&#52264;&#47049;&#44396;&#4851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ACCENT</v>
          </cell>
          <cell r="B1" t="str">
            <v>SEDAN</v>
          </cell>
        </row>
        <row r="2">
          <cell r="A2" t="str">
            <v>AUDI A3</v>
          </cell>
          <cell r="B2" t="str">
            <v>SEDAN</v>
          </cell>
        </row>
        <row r="3">
          <cell r="A3" t="str">
            <v>AUDI A4</v>
          </cell>
          <cell r="B3" t="str">
            <v>SEDAN</v>
          </cell>
        </row>
        <row r="4">
          <cell r="A4" t="str">
            <v>AUDI A6</v>
          </cell>
          <cell r="B4" t="str">
            <v>SEDAN</v>
          </cell>
        </row>
        <row r="5">
          <cell r="A5" t="str">
            <v>AUDI A7</v>
          </cell>
          <cell r="B5" t="str">
            <v>SEDAN</v>
          </cell>
        </row>
        <row r="6">
          <cell r="A6" t="str">
            <v>AUDI Q5</v>
          </cell>
          <cell r="B6" t="str">
            <v>SUV</v>
          </cell>
        </row>
        <row r="7">
          <cell r="A7" t="str">
            <v>AUDI SQ5</v>
          </cell>
          <cell r="B7" t="str">
            <v>SUV</v>
          </cell>
        </row>
        <row r="8">
          <cell r="A8" t="str">
            <v>BENZ C220</v>
          </cell>
          <cell r="B8" t="str">
            <v>SEDAN</v>
          </cell>
        </row>
        <row r="9">
          <cell r="A9" t="str">
            <v>BENZ CLA200d</v>
          </cell>
          <cell r="B9" t="str">
            <v>SUV</v>
          </cell>
        </row>
        <row r="10">
          <cell r="A10" t="str">
            <v>BENZ CLS300D</v>
          </cell>
          <cell r="B10" t="str">
            <v>SEDAN</v>
          </cell>
        </row>
        <row r="11">
          <cell r="A11" t="str">
            <v>BENZ GL63AMG</v>
          </cell>
          <cell r="B11" t="str">
            <v>SUV</v>
          </cell>
        </row>
        <row r="12">
          <cell r="A12" t="str">
            <v>BENZ GLA</v>
          </cell>
          <cell r="B12" t="str">
            <v>SUV</v>
          </cell>
        </row>
        <row r="13">
          <cell r="A13" t="str">
            <v>BENZ GLC200</v>
          </cell>
          <cell r="B13" t="str">
            <v>SUV</v>
          </cell>
        </row>
        <row r="14">
          <cell r="A14" t="str">
            <v>BENZ GLK220</v>
          </cell>
          <cell r="B14" t="str">
            <v>SUV</v>
          </cell>
        </row>
        <row r="15">
          <cell r="A15" t="str">
            <v>BENZ ML250</v>
          </cell>
          <cell r="B15" t="str">
            <v>SUV</v>
          </cell>
        </row>
        <row r="16">
          <cell r="A16" t="str">
            <v>BENZ ML350</v>
          </cell>
          <cell r="B16" t="str">
            <v>SUV</v>
          </cell>
        </row>
        <row r="17">
          <cell r="A17" t="str">
            <v>BENZ S500</v>
          </cell>
          <cell r="B17" t="str">
            <v>SEDAN</v>
          </cell>
        </row>
        <row r="18">
          <cell r="A18" t="str">
            <v>BMW 118D</v>
          </cell>
          <cell r="B18" t="str">
            <v>SEDAN</v>
          </cell>
        </row>
        <row r="19">
          <cell r="A19" t="str">
            <v>BMW 2 Series Active Tourer</v>
          </cell>
          <cell r="B19" t="str">
            <v>SUV</v>
          </cell>
        </row>
        <row r="20">
          <cell r="A20" t="str">
            <v>BMW 218D</v>
          </cell>
          <cell r="B20" t="str">
            <v>SUV</v>
          </cell>
        </row>
        <row r="21">
          <cell r="A21" t="str">
            <v>BMW 3</v>
          </cell>
          <cell r="B21" t="str">
            <v>SEDAN</v>
          </cell>
        </row>
        <row r="22">
          <cell r="A22" t="str">
            <v>BMW 320I</v>
          </cell>
          <cell r="B22" t="str">
            <v>SEDAN</v>
          </cell>
        </row>
        <row r="23">
          <cell r="A23" t="str">
            <v>BMW 420D</v>
          </cell>
          <cell r="B23" t="str">
            <v>SEDAN</v>
          </cell>
        </row>
        <row r="24">
          <cell r="A24" t="str">
            <v>BMW 5</v>
          </cell>
          <cell r="B24" t="str">
            <v>SEDAN</v>
          </cell>
        </row>
        <row r="25">
          <cell r="A25" t="str">
            <v>BMW 550D</v>
          </cell>
          <cell r="B25" t="str">
            <v>SEDAN</v>
          </cell>
        </row>
        <row r="26">
          <cell r="A26" t="str">
            <v>BMW M550D</v>
          </cell>
          <cell r="B26" t="str">
            <v>SEDAN</v>
          </cell>
        </row>
        <row r="27">
          <cell r="A27" t="str">
            <v>BMW X6</v>
          </cell>
          <cell r="B27" t="str">
            <v>SUV</v>
          </cell>
        </row>
        <row r="28">
          <cell r="A28" t="str">
            <v>VOLKSWAGEN CC</v>
          </cell>
          <cell r="B28" t="str">
            <v>SEDAN</v>
          </cell>
        </row>
        <row r="29">
          <cell r="A29" t="str">
            <v>CHEROKEE</v>
          </cell>
          <cell r="B29" t="str">
            <v>SUV</v>
          </cell>
        </row>
        <row r="30">
          <cell r="A30" t="str">
            <v>CRUZE</v>
          </cell>
          <cell r="B30" t="str">
            <v>SEDAN</v>
          </cell>
        </row>
        <row r="31">
          <cell r="A31" t="str">
            <v>E-CLASS</v>
          </cell>
          <cell r="B31" t="str">
            <v>SEDAN</v>
          </cell>
        </row>
        <row r="32">
          <cell r="A32" t="str">
            <v>FORD</v>
          </cell>
          <cell r="B32" t="str">
            <v>SUV</v>
          </cell>
        </row>
        <row r="33">
          <cell r="A33" t="str">
            <v>FORD KUGA</v>
          </cell>
          <cell r="B33" t="str">
            <v>SUV</v>
          </cell>
        </row>
        <row r="34">
          <cell r="A34" t="str">
            <v>GOLF</v>
          </cell>
          <cell r="B34" t="str">
            <v>SEDAN</v>
          </cell>
        </row>
        <row r="35">
          <cell r="A35" t="str">
            <v>GOLF7</v>
          </cell>
          <cell r="B35" t="str">
            <v>SEDAN</v>
          </cell>
        </row>
        <row r="36">
          <cell r="A36" t="str">
            <v>I30</v>
          </cell>
          <cell r="B36" t="str">
            <v>SEDAN</v>
          </cell>
        </row>
        <row r="37">
          <cell r="A37" t="str">
            <v>I40</v>
          </cell>
          <cell r="B37" t="str">
            <v>SEDAN</v>
          </cell>
        </row>
        <row r="38">
          <cell r="A38" t="str">
            <v>JETTA</v>
          </cell>
          <cell r="B38" t="str">
            <v>SEDAN</v>
          </cell>
        </row>
        <row r="39">
          <cell r="A39" t="str">
            <v>K5</v>
          </cell>
          <cell r="B39" t="str">
            <v>SEDAN</v>
          </cell>
        </row>
        <row r="40">
          <cell r="A40" t="str">
            <v>K7</v>
          </cell>
          <cell r="B40" t="str">
            <v>SEDAN</v>
          </cell>
        </row>
        <row r="41">
          <cell r="A41" t="str">
            <v>MALIBU</v>
          </cell>
          <cell r="B41" t="str">
            <v>SEDAN</v>
          </cell>
        </row>
        <row r="42">
          <cell r="A42" t="str">
            <v>PASSAT</v>
          </cell>
          <cell r="B42" t="str">
            <v>SEDAN</v>
          </cell>
        </row>
        <row r="43">
          <cell r="A43" t="str">
            <v>PEUGEOT 208</v>
          </cell>
          <cell r="B43" t="str">
            <v>SEDAN</v>
          </cell>
        </row>
        <row r="44">
          <cell r="A44" t="str">
            <v>POLO</v>
          </cell>
          <cell r="B44" t="str">
            <v>SEDAN</v>
          </cell>
        </row>
        <row r="45">
          <cell r="A45" t="str">
            <v>QM3</v>
          </cell>
          <cell r="B45" t="str">
            <v>SUV</v>
          </cell>
        </row>
        <row r="46">
          <cell r="A46" t="str">
            <v>SANTAFE</v>
          </cell>
          <cell r="B46" t="str">
            <v>SUV</v>
          </cell>
        </row>
        <row r="47">
          <cell r="A47" t="str">
            <v>SM5</v>
          </cell>
          <cell r="B47" t="str">
            <v>SEDAN</v>
          </cell>
        </row>
        <row r="48">
          <cell r="A48" t="str">
            <v>SOUL</v>
          </cell>
          <cell r="B48" t="str">
            <v>SEDAN</v>
          </cell>
        </row>
        <row r="49">
          <cell r="A49" t="str">
            <v>STAREX</v>
          </cell>
          <cell r="B49" t="str">
            <v>VAN</v>
          </cell>
        </row>
        <row r="50">
          <cell r="A50" t="str">
            <v>TIGUAN</v>
          </cell>
          <cell r="B50" t="str">
            <v>SUV</v>
          </cell>
        </row>
        <row r="51">
          <cell r="A51" t="str">
            <v>TUCSON</v>
          </cell>
          <cell r="B51" t="str">
            <v>SUV</v>
          </cell>
        </row>
        <row r="52">
          <cell r="A52" t="str">
            <v>VOLVO XC60</v>
          </cell>
          <cell r="B52" t="str">
            <v>SUV</v>
          </cell>
        </row>
        <row r="53">
          <cell r="A53" t="str">
            <v>Benz CLS</v>
          </cell>
          <cell r="B53" t="str">
            <v>SEDAN</v>
          </cell>
        </row>
        <row r="54">
          <cell r="A54" t="str">
            <v>BENZ B CLASS</v>
          </cell>
          <cell r="B54" t="str">
            <v>SEDAN</v>
          </cell>
        </row>
        <row r="55">
          <cell r="A55" t="str">
            <v>FIAT 500X</v>
          </cell>
          <cell r="B55" t="str">
            <v>SEDAN</v>
          </cell>
        </row>
        <row r="56">
          <cell r="A56" t="str">
            <v>BMW X1</v>
          </cell>
          <cell r="B56" t="str">
            <v>SUV</v>
          </cell>
        </row>
        <row r="57">
          <cell r="A57" t="str">
            <v>JAGUAR XF</v>
          </cell>
          <cell r="B57" t="str">
            <v>SEDAN</v>
          </cell>
        </row>
        <row r="58">
          <cell r="A58" t="str">
            <v>BENZ C CLASS</v>
          </cell>
          <cell r="B58" t="str">
            <v>SEDAN</v>
          </cell>
        </row>
        <row r="59">
          <cell r="A59" t="str">
            <v>LAND ROVER DISCOVERY SPORT</v>
          </cell>
          <cell r="B59" t="str">
            <v>SUV</v>
          </cell>
        </row>
        <row r="60">
          <cell r="A60" t="str">
            <v>RANGE ROVER EVOQUE</v>
          </cell>
          <cell r="B60" t="str">
            <v>SUV</v>
          </cell>
        </row>
        <row r="61">
          <cell r="A61" t="str">
            <v>VOLVO V40</v>
          </cell>
          <cell r="B61" t="str">
            <v>SEDAN</v>
          </cell>
        </row>
        <row r="62">
          <cell r="A62" t="str">
            <v>BENZ M CLASS</v>
          </cell>
          <cell r="B62" t="str">
            <v>SUV</v>
          </cell>
        </row>
        <row r="63">
          <cell r="A63" t="str">
            <v>LAND ROVER FREELANDER</v>
          </cell>
          <cell r="B63" t="str">
            <v>SUV</v>
          </cell>
        </row>
        <row r="64">
          <cell r="A64" t="str">
            <v>KONA</v>
          </cell>
          <cell r="B64" t="str">
            <v>SEDAN</v>
          </cell>
        </row>
        <row r="65">
          <cell r="A65" t="str">
            <v>PHAETON</v>
          </cell>
          <cell r="B65" t="str">
            <v>SEDAN</v>
          </cell>
        </row>
        <row r="66">
          <cell r="A66" t="str">
            <v>AUDI A8</v>
          </cell>
          <cell r="B66" t="str">
            <v>SEDAN</v>
          </cell>
        </row>
        <row r="67">
          <cell r="A67" t="str">
            <v>ACTYON SPORTS</v>
          </cell>
          <cell r="B67" t="str">
            <v>SUV</v>
          </cell>
        </row>
        <row r="68">
          <cell r="A68" t="str">
            <v>VOLVO S80</v>
          </cell>
          <cell r="B68" t="str">
            <v>SEDAN</v>
          </cell>
        </row>
        <row r="69">
          <cell r="A69" t="str">
            <v>BENZ E CLASS</v>
          </cell>
          <cell r="B69" t="str">
            <v>SEDAN</v>
          </cell>
        </row>
        <row r="70">
          <cell r="A70" t="str">
            <v>JAGUAR XE</v>
          </cell>
          <cell r="B70" t="str">
            <v>SEDAN</v>
          </cell>
        </row>
        <row r="71">
          <cell r="A71" t="str">
            <v>KORANDO SPORTS</v>
          </cell>
          <cell r="B71" t="str">
            <v>SUV</v>
          </cell>
        </row>
        <row r="72">
          <cell r="A72" t="str">
            <v>AUDI A5</v>
          </cell>
          <cell r="B72" t="str">
            <v>SEDAN</v>
          </cell>
        </row>
        <row r="73">
          <cell r="A73" t="str">
            <v>BENZ CLA CLASS</v>
          </cell>
          <cell r="B73" t="str">
            <v>SEDAN</v>
          </cell>
        </row>
        <row r="74">
          <cell r="A74" t="str">
            <v>BENZ CLS250</v>
          </cell>
          <cell r="B74" t="str">
            <v>SEDAN</v>
          </cell>
        </row>
        <row r="75">
          <cell r="A75" t="str">
            <v>NISSAN QASHQAI</v>
          </cell>
          <cell r="B75" t="str">
            <v>SUV</v>
          </cell>
        </row>
        <row r="76">
          <cell r="A76" t="str">
            <v>KORANDO TURISMO</v>
          </cell>
          <cell r="B76" t="str">
            <v>SUV</v>
          </cell>
        </row>
        <row r="77">
          <cell r="A77" t="str">
            <v>BMW 320D</v>
          </cell>
          <cell r="B77" t="str">
            <v>SEDAN</v>
          </cell>
        </row>
        <row r="78">
          <cell r="A78" t="str">
            <v>SPORTAGE</v>
          </cell>
          <cell r="B78" t="str">
            <v>RV</v>
          </cell>
        </row>
        <row r="79">
          <cell r="A79" t="str">
            <v>KORANDO</v>
          </cell>
          <cell r="B79" t="str">
            <v>SUV</v>
          </cell>
        </row>
        <row r="80">
          <cell r="A80" t="str">
            <v>QM6</v>
          </cell>
          <cell r="B80" t="str">
            <v>SUV</v>
          </cell>
        </row>
        <row r="81">
          <cell r="A81" t="str">
            <v>RAY</v>
          </cell>
          <cell r="B81" t="str">
            <v>SEDAN</v>
          </cell>
        </row>
        <row r="82">
          <cell r="A82" t="str">
            <v>BENZ GLK</v>
          </cell>
          <cell r="B82" t="str">
            <v>SUV</v>
          </cell>
        </row>
        <row r="83">
          <cell r="A83" t="str">
            <v>GOLF6</v>
          </cell>
          <cell r="B83" t="str">
            <v>SEDAN</v>
          </cell>
        </row>
        <row r="84">
          <cell r="A84" t="str">
            <v>AVANTE</v>
          </cell>
          <cell r="B84" t="str">
            <v>SEDAN</v>
          </cell>
        </row>
        <row r="85">
          <cell r="A85" t="str">
            <v>GRANDEUR</v>
          </cell>
          <cell r="B85" t="str">
            <v>SEDAN</v>
          </cell>
        </row>
        <row r="86">
          <cell r="A86" t="str">
            <v>RAV 4</v>
          </cell>
          <cell r="B86" t="str">
            <v>SUV</v>
          </cell>
        </row>
        <row r="87">
          <cell r="A87" t="str">
            <v>BENZ C220D</v>
          </cell>
          <cell r="B87" t="str">
            <v>SEDAN</v>
          </cell>
        </row>
        <row r="88">
          <cell r="A88" t="str">
            <v>CAPTIVA</v>
          </cell>
          <cell r="B88" t="str">
            <v>SUV</v>
          </cell>
        </row>
        <row r="89">
          <cell r="A89" t="str">
            <v>CARNIVAL</v>
          </cell>
          <cell r="B89" t="str">
            <v>SUV</v>
          </cell>
        </row>
        <row r="90">
          <cell r="A90" t="str">
            <v>BENZ E220d</v>
          </cell>
          <cell r="B90" t="str">
            <v>SEDAN</v>
          </cell>
        </row>
        <row r="91">
          <cell r="A91" t="str">
            <v>CAYENNE</v>
          </cell>
          <cell r="B91" t="str">
            <v>SUV</v>
          </cell>
        </row>
        <row r="92">
          <cell r="A92" t="str">
            <v>CC</v>
          </cell>
          <cell r="B92" t="str">
            <v>SEDAN</v>
          </cell>
        </row>
        <row r="93">
          <cell r="A93" t="str">
            <v>BMW M4</v>
          </cell>
          <cell r="B93" t="str">
            <v>SEDAN</v>
          </cell>
        </row>
        <row r="94">
          <cell r="A94" t="str">
            <v>AUDI Q7</v>
          </cell>
          <cell r="B94" t="str">
            <v>SUV</v>
          </cell>
        </row>
        <row r="95">
          <cell r="A95" t="str">
            <v>AUDI Q8</v>
          </cell>
          <cell r="B95" t="str">
            <v>SUV</v>
          </cell>
        </row>
        <row r="96">
          <cell r="A96" t="str">
            <v>AUDI Q3</v>
          </cell>
          <cell r="B96" t="str">
            <v>SUV</v>
          </cell>
        </row>
        <row r="97">
          <cell r="A97" t="str">
            <v>BENZ C</v>
          </cell>
          <cell r="B97" t="str">
            <v>SEDAN</v>
          </cell>
        </row>
        <row r="98">
          <cell r="A98" t="str">
            <v>BENZ E400</v>
          </cell>
          <cell r="B98" t="str">
            <v>SEDAN</v>
          </cell>
        </row>
        <row r="99">
          <cell r="A99" t="str">
            <v>ARTEON</v>
          </cell>
          <cell r="B99" t="str">
            <v>SEDAN</v>
          </cell>
        </row>
        <row r="100">
          <cell r="A100" t="str">
            <v>Benz GLE</v>
          </cell>
          <cell r="B100" t="str">
            <v>SUV</v>
          </cell>
        </row>
        <row r="101">
          <cell r="A101" t="str">
            <v>Touareg</v>
          </cell>
          <cell r="B101" t="str">
            <v>SUV</v>
          </cell>
        </row>
        <row r="102">
          <cell r="A102" t="str">
            <v>BENZ E</v>
          </cell>
          <cell r="B102" t="str">
            <v>SEDAN</v>
          </cell>
        </row>
        <row r="103">
          <cell r="A103" t="str">
            <v>Panamera</v>
          </cell>
          <cell r="B103" t="str">
            <v>SEDAN</v>
          </cell>
        </row>
        <row r="104">
          <cell r="A104" t="str">
            <v>FOCUS</v>
          </cell>
          <cell r="B104" t="str">
            <v>SEDAN</v>
          </cell>
        </row>
        <row r="105">
          <cell r="A105" t="str">
            <v>RANGEROVER SPORT</v>
          </cell>
          <cell r="B105" t="str">
            <v>SUV</v>
          </cell>
        </row>
        <row r="106">
          <cell r="A106" t="str">
            <v>PUEGOT</v>
          </cell>
          <cell r="B106" t="str">
            <v>SEDAN</v>
          </cell>
        </row>
        <row r="107">
          <cell r="A107" t="str">
            <v>SONATA</v>
          </cell>
          <cell r="B107" t="str">
            <v>SEDAN</v>
          </cell>
        </row>
        <row r="108">
          <cell r="A108" t="str">
            <v>DISCOVERY</v>
          </cell>
          <cell r="B108" t="str">
            <v>SUV</v>
          </cell>
        </row>
        <row r="109">
          <cell r="A109" t="str">
            <v>BENZ CLA</v>
          </cell>
          <cell r="B109" t="str">
            <v>SEDAN</v>
          </cell>
        </row>
        <row r="110">
          <cell r="A110" t="str">
            <v>BENZ S</v>
          </cell>
          <cell r="B110" t="str">
            <v>SEDAN</v>
          </cell>
        </row>
        <row r="111">
          <cell r="A111" t="str">
            <v>PEUGEOT 2008</v>
          </cell>
          <cell r="B111" t="str">
            <v>SEDAN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mailto:GBS.KRWEBRELEASE@cma-cgm.com" TargetMode="External"/><Relationship Id="rId5" Type="http://schemas.openxmlformats.org/officeDocument/2006/relationships/comments" Target="../comments15.xml"/><Relationship Id="rId4" Type="http://schemas.openxmlformats.org/officeDocument/2006/relationships/vmlDrawing" Target="../drawings/vmlDrawing15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.bin"/><Relationship Id="rId3" Type="http://schemas.openxmlformats.org/officeDocument/2006/relationships/hyperlink" Target="https://www.maersk.com/local-information/europe/greece/import" TargetMode="External"/><Relationship Id="rId7" Type="http://schemas.openxmlformats.org/officeDocument/2006/relationships/hyperlink" Target="https://www.maersk.com/local-information/europe/greece/import" TargetMode="External"/><Relationship Id="rId2" Type="http://schemas.openxmlformats.org/officeDocument/2006/relationships/hyperlink" Target="https://www.maersk.com/local-information/europe/greece/import" TargetMode="External"/><Relationship Id="rId1" Type="http://schemas.openxmlformats.org/officeDocument/2006/relationships/hyperlink" Target="mailto:mingyu.kang@msc.com" TargetMode="External"/><Relationship Id="rId6" Type="http://schemas.openxmlformats.org/officeDocument/2006/relationships/hyperlink" Target="https://www.maersk.com/local-information/europe/greece/import" TargetMode="External"/><Relationship Id="rId5" Type="http://schemas.openxmlformats.org/officeDocument/2006/relationships/hyperlink" Target="https://www.maersk.com/local-information/europe/greece/import" TargetMode="External"/><Relationship Id="rId4" Type="http://schemas.openxmlformats.org/officeDocument/2006/relationships/hyperlink" Target="https://www.maersk.com/local-information/europe/greece/import" TargetMode="External"/><Relationship Id="rId9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aersk.com/local-information/europe/greece/import" TargetMode="External"/><Relationship Id="rId2" Type="http://schemas.openxmlformats.org/officeDocument/2006/relationships/hyperlink" Target="https://www.maersk.com/local-information/europe/greece/import" TargetMode="External"/><Relationship Id="rId1" Type="http://schemas.openxmlformats.org/officeDocument/2006/relationships/hyperlink" Target="https://www.maersk.com/local-information/europe/greece/import" TargetMode="External"/><Relationship Id="rId6" Type="http://schemas.openxmlformats.org/officeDocument/2006/relationships/drawing" Target="../drawings/drawing28.xml"/><Relationship Id="rId5" Type="http://schemas.openxmlformats.org/officeDocument/2006/relationships/printerSettings" Target="../printerSettings/printerSettings28.bin"/><Relationship Id="rId4" Type="http://schemas.openxmlformats.org/officeDocument/2006/relationships/hyperlink" Target="mailto:mingyu.kang@msc.com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aersk.com/local-information/europe/greece/import" TargetMode="External"/><Relationship Id="rId2" Type="http://schemas.openxmlformats.org/officeDocument/2006/relationships/hyperlink" Target="https://www.maersk.com/local-information/europe/greece/import" TargetMode="External"/><Relationship Id="rId1" Type="http://schemas.openxmlformats.org/officeDocument/2006/relationships/hyperlink" Target="https://www.maersk.com/local-information/europe/greece/import" TargetMode="External"/><Relationship Id="rId5" Type="http://schemas.openxmlformats.org/officeDocument/2006/relationships/drawing" Target="../drawings/drawing29.xml"/><Relationship Id="rId4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https://www.maersk.com/local-information/europe/greece/import" TargetMode="External"/><Relationship Id="rId1" Type="http://schemas.openxmlformats.org/officeDocument/2006/relationships/hyperlink" Target="https://www.maersk.com/local-information/europe/greece/import" TargetMode="External"/><Relationship Id="rId4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5.xml"/><Relationship Id="rId3" Type="http://schemas.openxmlformats.org/officeDocument/2006/relationships/hyperlink" Target="mailto:kor.service@cma-cgm.com" TargetMode="External"/><Relationship Id="rId7" Type="http://schemas.openxmlformats.org/officeDocument/2006/relationships/printerSettings" Target="../printerSettings/printerSettings32.bin"/><Relationship Id="rId2" Type="http://schemas.openxmlformats.org/officeDocument/2006/relationships/hyperlink" Target="mailto:sel.customerservice@cma-cgm.com" TargetMode="External"/><Relationship Id="rId1" Type="http://schemas.openxmlformats.org/officeDocument/2006/relationships/hyperlink" Target="mailto:h.kim@msc.com" TargetMode="External"/><Relationship Id="rId6" Type="http://schemas.openxmlformats.org/officeDocument/2006/relationships/hyperlink" Target="mailto:hyeongjun.park@msc.com" TargetMode="External"/><Relationship Id="rId5" Type="http://schemas.openxmlformats.org/officeDocument/2006/relationships/hyperlink" Target="mailto:KR.Collections@maersk.com" TargetMode="External"/><Relationship Id="rId4" Type="http://schemas.openxmlformats.org/officeDocument/2006/relationships/hyperlink" Target="mailto:SEL.HYDANG@cma-cgm.com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mailto:skdirudxo@nate.com" TargetMode="External"/><Relationship Id="rId13" Type="http://schemas.openxmlformats.org/officeDocument/2006/relationships/hyperlink" Target="mailto:1229wjs@slnetworks.co.kr" TargetMode="External"/><Relationship Id="rId3" Type="http://schemas.openxmlformats.org/officeDocument/2006/relationships/hyperlink" Target="mailto:019-277-1349@hanmail.net" TargetMode="External"/><Relationship Id="rId7" Type="http://schemas.openxmlformats.org/officeDocument/2006/relationships/hyperlink" Target="mailto:Andrewlee@glovis.net" TargetMode="External"/><Relationship Id="rId12" Type="http://schemas.openxmlformats.org/officeDocument/2006/relationships/hyperlink" Target="mailto:sunjintrading@gmail.com" TargetMode="External"/><Relationship Id="rId2" Type="http://schemas.openxmlformats.org/officeDocument/2006/relationships/hyperlink" Target="mailto:jin6081@daum.net" TargetMode="External"/><Relationship Id="rId1" Type="http://schemas.openxmlformats.org/officeDocument/2006/relationships/hyperlink" Target="mailto:Hj@hjship.co.kr" TargetMode="External"/><Relationship Id="rId6" Type="http://schemas.openxmlformats.org/officeDocument/2006/relationships/hyperlink" Target="mailto:lift2@seals-korea.co.kr" TargetMode="External"/><Relationship Id="rId11" Type="http://schemas.openxmlformats.org/officeDocument/2006/relationships/hyperlink" Target="mailto:eric@woojingl.com" TargetMode="External"/><Relationship Id="rId5" Type="http://schemas.openxmlformats.org/officeDocument/2006/relationships/hyperlink" Target="mailto:chang@seals-korea.co.kr" TargetMode="External"/><Relationship Id="rId10" Type="http://schemas.openxmlformats.org/officeDocument/2006/relationships/hyperlink" Target="mailto:madeon2@nate.com" TargetMode="External"/><Relationship Id="rId4" Type="http://schemas.openxmlformats.org/officeDocument/2006/relationships/hyperlink" Target="mailto:sea@seals-korea.co.kr" TargetMode="External"/><Relationship Id="rId9" Type="http://schemas.openxmlformats.org/officeDocument/2006/relationships/hyperlink" Target="mailto:yekpig@nate.com" TargetMode="External"/><Relationship Id="rId14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6">
    <pageSetUpPr fitToPage="1"/>
  </sheetPr>
  <dimension ref="A1:Y240"/>
  <sheetViews>
    <sheetView showGridLines="0" zoomScale="55" zoomScaleNormal="55" zoomScaleSheetLayoutView="70" workbookViewId="0">
      <pane ySplit="2" topLeftCell="A4" activePane="bottomLeft" state="frozen"/>
      <selection activeCell="L86" sqref="L86"/>
      <selection pane="bottomLeft" activeCell="I4" sqref="I4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bestFit="1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488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61" t="s">
        <v>167</v>
      </c>
      <c r="B2" s="62" t="s">
        <v>15</v>
      </c>
      <c r="C2" s="63" t="s">
        <v>168</v>
      </c>
      <c r="D2" s="64" t="s">
        <v>169</v>
      </c>
      <c r="E2" s="64" t="s">
        <v>170</v>
      </c>
      <c r="F2" s="64" t="s">
        <v>171</v>
      </c>
      <c r="G2" s="64" t="s">
        <v>172</v>
      </c>
      <c r="H2" s="64" t="s">
        <v>173</v>
      </c>
      <c r="I2" s="64" t="s">
        <v>174</v>
      </c>
      <c r="J2" s="63" t="s">
        <v>16</v>
      </c>
      <c r="K2" s="65" t="s">
        <v>175</v>
      </c>
      <c r="L2" s="63" t="s">
        <v>17</v>
      </c>
      <c r="M2" s="63" t="s">
        <v>178</v>
      </c>
      <c r="N2" s="65" t="s">
        <v>176</v>
      </c>
      <c r="O2" s="65" t="s">
        <v>177</v>
      </c>
      <c r="P2" s="64" t="s">
        <v>179</v>
      </c>
      <c r="Q2" s="63" t="s">
        <v>180</v>
      </c>
      <c r="R2" s="63" t="s">
        <v>181</v>
      </c>
      <c r="S2" s="63" t="s">
        <v>182</v>
      </c>
      <c r="T2" s="63" t="s">
        <v>183</v>
      </c>
      <c r="U2" s="62" t="s">
        <v>184</v>
      </c>
      <c r="V2" s="62" t="s">
        <v>185</v>
      </c>
      <c r="W2" s="206" t="s">
        <v>186</v>
      </c>
      <c r="X2" s="206" t="s">
        <v>187</v>
      </c>
    </row>
    <row r="3" spans="1:24" ht="26.25" customHeight="1">
      <c r="T3" s="69"/>
    </row>
    <row r="4" spans="1:24" s="82" customFormat="1" ht="26.25" customHeight="1">
      <c r="A4" s="90" t="s">
        <v>188</v>
      </c>
      <c r="B4" s="90"/>
      <c r="C4" s="90" t="s">
        <v>197</v>
      </c>
      <c r="D4" s="90" t="s">
        <v>198</v>
      </c>
      <c r="E4" s="90" t="s">
        <v>299</v>
      </c>
      <c r="F4" s="90" t="s">
        <v>398</v>
      </c>
      <c r="G4" s="90" t="s">
        <v>191</v>
      </c>
      <c r="H4" s="90"/>
      <c r="I4" s="90" t="s">
        <v>199</v>
      </c>
      <c r="J4" s="90" t="s">
        <v>1742</v>
      </c>
      <c r="K4" s="91" t="s">
        <v>141</v>
      </c>
      <c r="L4" s="90" t="s">
        <v>3119</v>
      </c>
      <c r="M4" s="90"/>
      <c r="N4" s="91" t="s">
        <v>765</v>
      </c>
      <c r="O4" s="91" t="s">
        <v>265</v>
      </c>
      <c r="P4" s="92" t="s">
        <v>2999</v>
      </c>
      <c r="Q4" s="90" t="s">
        <v>285</v>
      </c>
      <c r="R4" s="90">
        <v>2012</v>
      </c>
      <c r="S4" s="90" t="s">
        <v>327</v>
      </c>
      <c r="T4" s="90">
        <v>2255</v>
      </c>
      <c r="U4" s="93">
        <v>44987</v>
      </c>
      <c r="V4" s="93">
        <v>45045</v>
      </c>
      <c r="W4" s="105"/>
      <c r="X4" s="105">
        <v>1020</v>
      </c>
    </row>
    <row r="5" spans="1:24" s="82" customFormat="1" ht="26.25" customHeight="1">
      <c r="A5" s="90"/>
      <c r="B5" s="90"/>
      <c r="C5" s="90"/>
      <c r="D5" s="90"/>
      <c r="E5" s="90"/>
      <c r="F5" s="90"/>
      <c r="G5" s="90"/>
      <c r="H5" s="90"/>
      <c r="I5" s="90" t="s">
        <v>194</v>
      </c>
      <c r="J5" s="90" t="s">
        <v>259</v>
      </c>
      <c r="K5" s="96" t="s">
        <v>195</v>
      </c>
      <c r="L5" s="320" t="s">
        <v>3079</v>
      </c>
      <c r="M5" s="90"/>
      <c r="N5" s="91"/>
      <c r="O5" s="91"/>
      <c r="P5" s="92" t="s">
        <v>3171</v>
      </c>
      <c r="Q5" s="90" t="s">
        <v>297</v>
      </c>
      <c r="R5" s="90">
        <v>2010</v>
      </c>
      <c r="S5" s="90" t="s">
        <v>328</v>
      </c>
      <c r="T5" s="90">
        <v>2285</v>
      </c>
      <c r="U5" s="94">
        <v>44991</v>
      </c>
      <c r="V5" s="93">
        <v>45047</v>
      </c>
      <c r="W5" s="105" t="s">
        <v>443</v>
      </c>
      <c r="X5" s="105"/>
    </row>
    <row r="6" spans="1:24" s="82" customFormat="1" ht="26.25" customHeight="1">
      <c r="A6" s="90"/>
      <c r="B6" s="90"/>
      <c r="C6" s="90"/>
      <c r="D6" s="90"/>
      <c r="E6" s="90"/>
      <c r="F6" s="90"/>
      <c r="G6" s="90"/>
      <c r="H6" s="90"/>
      <c r="I6" s="90"/>
      <c r="J6" s="95" t="s">
        <v>533</v>
      </c>
      <c r="K6" s="91" t="s">
        <v>253</v>
      </c>
      <c r="L6" s="320" t="s">
        <v>3080</v>
      </c>
      <c r="M6" s="90"/>
      <c r="N6" s="91"/>
      <c r="O6" s="91"/>
      <c r="P6" s="92"/>
      <c r="Q6" s="90" t="s">
        <v>325</v>
      </c>
      <c r="R6" s="90">
        <v>2014</v>
      </c>
      <c r="S6" s="90" t="s">
        <v>329</v>
      </c>
      <c r="T6" s="90">
        <v>2245</v>
      </c>
      <c r="U6" s="93"/>
      <c r="V6" s="93">
        <v>45057</v>
      </c>
      <c r="W6" s="105"/>
      <c r="X6" s="105"/>
    </row>
    <row r="7" spans="1:24" s="82" customFormat="1" ht="26.25" customHeight="1">
      <c r="A7" s="90"/>
      <c r="B7" s="90"/>
      <c r="C7" s="90"/>
      <c r="D7" s="90"/>
      <c r="E7" s="90"/>
      <c r="F7" s="90"/>
      <c r="G7" s="90"/>
      <c r="H7" s="90"/>
      <c r="I7" s="90"/>
      <c r="J7" s="90"/>
      <c r="K7" s="91" t="s">
        <v>254</v>
      </c>
      <c r="L7" s="320" t="s">
        <v>3081</v>
      </c>
      <c r="M7" s="90"/>
      <c r="N7" s="91"/>
      <c r="O7" s="91"/>
      <c r="P7" s="92"/>
      <c r="Q7" s="90" t="s">
        <v>326</v>
      </c>
      <c r="R7" s="90">
        <v>2014</v>
      </c>
      <c r="S7" s="90" t="s">
        <v>330</v>
      </c>
      <c r="T7" s="90">
        <v>1435</v>
      </c>
      <c r="U7" s="93"/>
      <c r="V7" s="93">
        <v>45060</v>
      </c>
      <c r="W7" s="105"/>
      <c r="X7" s="105"/>
    </row>
    <row r="8" spans="1:24" s="82" customFormat="1" ht="26.25" customHeight="1">
      <c r="A8" s="90"/>
      <c r="B8" s="90"/>
      <c r="C8" s="90"/>
      <c r="D8" s="90"/>
      <c r="E8" s="90"/>
      <c r="F8" s="90"/>
      <c r="G8" s="90"/>
      <c r="H8" s="90"/>
      <c r="I8" s="90"/>
      <c r="J8" s="90"/>
      <c r="K8" s="91"/>
      <c r="L8" s="90"/>
      <c r="M8" s="90"/>
      <c r="N8" s="91"/>
      <c r="O8" s="91"/>
      <c r="P8" s="92"/>
      <c r="Q8" s="90"/>
      <c r="R8" s="90"/>
      <c r="S8" s="95" t="s">
        <v>189</v>
      </c>
      <c r="T8" s="95">
        <v>3620</v>
      </c>
      <c r="U8" s="93"/>
      <c r="V8" s="93">
        <v>45071</v>
      </c>
      <c r="W8" s="105"/>
      <c r="X8" s="105"/>
    </row>
    <row r="9" spans="1:24" s="82" customFormat="1" ht="26.25" customHeight="1">
      <c r="A9" s="90"/>
      <c r="B9" s="90"/>
      <c r="C9" s="90"/>
      <c r="D9" s="90"/>
      <c r="E9" s="90"/>
      <c r="F9" s="90"/>
      <c r="G9" s="90"/>
      <c r="H9" s="90"/>
      <c r="I9" s="90"/>
      <c r="J9" s="90"/>
      <c r="K9" s="91"/>
      <c r="L9" s="90"/>
      <c r="M9" s="90"/>
      <c r="N9" s="91"/>
      <c r="O9" s="91"/>
      <c r="P9" s="92"/>
      <c r="Q9" s="90"/>
      <c r="R9" s="90"/>
      <c r="S9" s="95"/>
      <c r="T9" s="95">
        <f>SUM(T4:T8)</f>
        <v>11840</v>
      </c>
      <c r="U9" s="93"/>
      <c r="V9" s="93">
        <v>45081</v>
      </c>
      <c r="W9" s="105"/>
      <c r="X9" s="105"/>
    </row>
    <row r="10" spans="1:24" s="82" customFormat="1" ht="26.25" customHeight="1">
      <c r="A10" s="90"/>
      <c r="B10" s="90"/>
      <c r="C10" s="90"/>
      <c r="D10" s="90"/>
      <c r="E10" s="90"/>
      <c r="F10" s="90"/>
      <c r="G10" s="90"/>
      <c r="H10" s="90"/>
      <c r="I10" s="90"/>
      <c r="J10" s="90"/>
      <c r="K10" s="91"/>
      <c r="L10" s="90"/>
      <c r="M10" s="90"/>
      <c r="N10" s="91"/>
      <c r="O10" s="91"/>
      <c r="P10" s="92"/>
      <c r="Q10" s="90"/>
      <c r="R10" s="90"/>
      <c r="S10" s="95"/>
      <c r="T10" s="95"/>
      <c r="U10" s="93"/>
      <c r="V10" s="94">
        <v>45089</v>
      </c>
      <c r="W10" s="105"/>
      <c r="X10" s="105"/>
    </row>
    <row r="11" spans="1:24" s="82" customFormat="1" ht="26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79"/>
      <c r="L11" s="2"/>
      <c r="M11" s="2"/>
      <c r="N11" s="79"/>
      <c r="O11" s="79"/>
      <c r="P11" s="3"/>
      <c r="Q11" s="2"/>
      <c r="R11" s="2"/>
      <c r="S11" s="2"/>
      <c r="T11" s="2"/>
      <c r="U11" s="80"/>
      <c r="V11" s="81"/>
      <c r="W11" s="150"/>
      <c r="X11" s="150"/>
    </row>
    <row r="12" spans="1:24" s="82" customFormat="1" ht="26.25" customHeight="1">
      <c r="A12" s="90" t="s">
        <v>188</v>
      </c>
      <c r="B12" s="90"/>
      <c r="C12" s="90" t="s">
        <v>197</v>
      </c>
      <c r="D12" s="90" t="s">
        <v>198</v>
      </c>
      <c r="E12" s="90" t="s">
        <v>299</v>
      </c>
      <c r="F12" s="90" t="s">
        <v>399</v>
      </c>
      <c r="G12" s="90" t="s">
        <v>191</v>
      </c>
      <c r="H12" s="90"/>
      <c r="I12" s="90" t="s">
        <v>199</v>
      </c>
      <c r="J12" s="90" t="s">
        <v>258</v>
      </c>
      <c r="K12" s="91" t="s">
        <v>141</v>
      </c>
      <c r="L12" s="90" t="s">
        <v>1743</v>
      </c>
      <c r="M12" s="90"/>
      <c r="N12" s="91" t="s">
        <v>266</v>
      </c>
      <c r="O12" s="91" t="s">
        <v>267</v>
      </c>
      <c r="P12" s="92" t="s">
        <v>2999</v>
      </c>
      <c r="Q12" s="90" t="s">
        <v>297</v>
      </c>
      <c r="R12" s="90">
        <v>2014</v>
      </c>
      <c r="S12" s="90" t="s">
        <v>336</v>
      </c>
      <c r="T12" s="90">
        <v>1820</v>
      </c>
      <c r="U12" s="93">
        <v>44987</v>
      </c>
      <c r="V12" s="93">
        <v>45045</v>
      </c>
      <c r="W12" s="105"/>
      <c r="X12" s="105">
        <v>1120</v>
      </c>
    </row>
    <row r="13" spans="1:24" s="82" customFormat="1" ht="26.25" customHeight="1">
      <c r="A13" s="90"/>
      <c r="B13" s="90"/>
      <c r="C13" s="90"/>
      <c r="D13" s="90"/>
      <c r="E13" s="90"/>
      <c r="F13" s="90"/>
      <c r="G13" s="90"/>
      <c r="H13" s="90"/>
      <c r="I13" s="90" t="s">
        <v>194</v>
      </c>
      <c r="J13" s="90" t="s">
        <v>259</v>
      </c>
      <c r="K13" s="96" t="s">
        <v>255</v>
      </c>
      <c r="L13" s="90"/>
      <c r="M13" s="90"/>
      <c r="N13" s="91"/>
      <c r="O13" s="91"/>
      <c r="P13" s="92"/>
      <c r="Q13" s="90" t="s">
        <v>331</v>
      </c>
      <c r="R13" s="90">
        <v>2016</v>
      </c>
      <c r="S13" s="90" t="s">
        <v>335</v>
      </c>
      <c r="T13" s="90">
        <v>1560</v>
      </c>
      <c r="U13" s="94">
        <v>44991</v>
      </c>
      <c r="V13" s="93">
        <v>45047</v>
      </c>
      <c r="W13" s="105"/>
      <c r="X13" s="105"/>
    </row>
    <row r="14" spans="1:24" s="82" customFormat="1" ht="26.25" customHeight="1">
      <c r="A14" s="90"/>
      <c r="B14" s="90"/>
      <c r="C14" s="90"/>
      <c r="D14" s="90"/>
      <c r="E14" s="90"/>
      <c r="F14" s="90"/>
      <c r="G14" s="90"/>
      <c r="H14" s="90"/>
      <c r="I14" s="90"/>
      <c r="J14" s="95" t="s">
        <v>260</v>
      </c>
      <c r="K14" s="91" t="s">
        <v>257</v>
      </c>
      <c r="L14" s="90"/>
      <c r="M14" s="90"/>
      <c r="N14" s="91"/>
      <c r="O14" s="91"/>
      <c r="P14" s="92"/>
      <c r="Q14" s="90" t="s">
        <v>304</v>
      </c>
      <c r="R14" s="90">
        <v>2013</v>
      </c>
      <c r="S14" s="90" t="s">
        <v>334</v>
      </c>
      <c r="T14" s="90">
        <v>2060</v>
      </c>
      <c r="U14" s="93"/>
      <c r="V14" s="93">
        <v>45057</v>
      </c>
      <c r="W14" s="105"/>
      <c r="X14" s="105"/>
    </row>
    <row r="15" spans="1:24" s="82" customFormat="1" ht="26.25" customHeight="1">
      <c r="A15" s="90"/>
      <c r="B15" s="90"/>
      <c r="C15" s="90"/>
      <c r="D15" s="90"/>
      <c r="E15" s="90"/>
      <c r="F15" s="90"/>
      <c r="G15" s="90"/>
      <c r="H15" s="90"/>
      <c r="I15" s="90"/>
      <c r="J15" s="90"/>
      <c r="K15" s="91" t="s">
        <v>254</v>
      </c>
      <c r="L15" s="90"/>
      <c r="M15" s="90"/>
      <c r="N15" s="91"/>
      <c r="O15" s="91"/>
      <c r="P15" s="92"/>
      <c r="Q15" s="90" t="s">
        <v>332</v>
      </c>
      <c r="R15" s="90">
        <v>2011</v>
      </c>
      <c r="S15" s="90" t="s">
        <v>333</v>
      </c>
      <c r="T15" s="90">
        <v>1430</v>
      </c>
      <c r="U15" s="93"/>
      <c r="V15" s="93">
        <v>45060</v>
      </c>
      <c r="W15" s="105"/>
      <c r="X15" s="105"/>
    </row>
    <row r="16" spans="1:24" s="82" customFormat="1" ht="26.25" customHeight="1">
      <c r="A16" s="90"/>
      <c r="B16" s="90"/>
      <c r="C16" s="90"/>
      <c r="D16" s="90"/>
      <c r="E16" s="90"/>
      <c r="F16" s="90"/>
      <c r="G16" s="90"/>
      <c r="H16" s="90"/>
      <c r="I16" s="90"/>
      <c r="J16" s="90"/>
      <c r="K16" s="91"/>
      <c r="L16" s="90"/>
      <c r="M16" s="90"/>
      <c r="N16" s="91"/>
      <c r="O16" s="91"/>
      <c r="P16" s="92"/>
      <c r="Q16" s="90"/>
      <c r="R16" s="90"/>
      <c r="S16" s="95" t="s">
        <v>189</v>
      </c>
      <c r="T16" s="95">
        <v>3840</v>
      </c>
      <c r="U16" s="93"/>
      <c r="V16" s="93">
        <v>45071</v>
      </c>
      <c r="W16" s="105"/>
      <c r="X16" s="105"/>
    </row>
    <row r="17" spans="1:24" s="82" customFormat="1" ht="26.25" customHeight="1">
      <c r="A17" s="90"/>
      <c r="B17" s="90"/>
      <c r="C17" s="90"/>
      <c r="D17" s="90"/>
      <c r="E17" s="90"/>
      <c r="F17" s="90"/>
      <c r="G17" s="90"/>
      <c r="H17" s="90"/>
      <c r="I17" s="90"/>
      <c r="J17" s="90"/>
      <c r="K17" s="91"/>
      <c r="L17" s="90"/>
      <c r="M17" s="90"/>
      <c r="N17" s="91"/>
      <c r="O17" s="91"/>
      <c r="P17" s="92"/>
      <c r="Q17" s="90"/>
      <c r="R17" s="90"/>
      <c r="S17" s="95"/>
      <c r="T17" s="95">
        <f>SUM(T12:T16)</f>
        <v>10710</v>
      </c>
      <c r="U17" s="93"/>
      <c r="V17" s="93">
        <v>45081</v>
      </c>
      <c r="W17" s="105"/>
      <c r="X17" s="105"/>
    </row>
    <row r="18" spans="1:24" s="82" customFormat="1" ht="26.25" customHeight="1">
      <c r="A18" s="90"/>
      <c r="B18" s="90"/>
      <c r="C18" s="90"/>
      <c r="D18" s="90"/>
      <c r="E18" s="90"/>
      <c r="F18" s="90"/>
      <c r="G18" s="90"/>
      <c r="H18" s="90"/>
      <c r="I18" s="90"/>
      <c r="J18" s="90"/>
      <c r="K18" s="91"/>
      <c r="L18" s="90"/>
      <c r="M18" s="90"/>
      <c r="N18" s="91"/>
      <c r="O18" s="91"/>
      <c r="P18" s="92"/>
      <c r="Q18" s="90"/>
      <c r="R18" s="90"/>
      <c r="S18" s="95"/>
      <c r="T18" s="95"/>
      <c r="U18" s="93"/>
      <c r="V18" s="94">
        <v>45089</v>
      </c>
      <c r="W18" s="105"/>
      <c r="X18" s="105"/>
    </row>
    <row r="20" spans="1:24" s="82" customFormat="1" ht="26.25" customHeight="1">
      <c r="A20" s="90" t="s">
        <v>188</v>
      </c>
      <c r="B20" s="90"/>
      <c r="C20" s="90" t="s">
        <v>197</v>
      </c>
      <c r="D20" s="90" t="s">
        <v>198</v>
      </c>
      <c r="E20" s="90" t="s">
        <v>299</v>
      </c>
      <c r="F20" s="90" t="s">
        <v>399</v>
      </c>
      <c r="G20" s="90" t="s">
        <v>507</v>
      </c>
      <c r="H20" s="90"/>
      <c r="I20" s="90" t="s">
        <v>199</v>
      </c>
      <c r="J20" s="90" t="s">
        <v>258</v>
      </c>
      <c r="K20" s="91" t="s">
        <v>141</v>
      </c>
      <c r="L20" s="90" t="s">
        <v>2964</v>
      </c>
      <c r="M20" s="90"/>
      <c r="N20" s="91" t="s">
        <v>337</v>
      </c>
      <c r="O20" s="91" t="s">
        <v>268</v>
      </c>
      <c r="P20" s="92" t="s">
        <v>2999</v>
      </c>
      <c r="Q20" s="90" t="s">
        <v>338</v>
      </c>
      <c r="R20" s="90">
        <v>2012</v>
      </c>
      <c r="S20" s="90" t="s">
        <v>343</v>
      </c>
      <c r="T20" s="90">
        <v>1650</v>
      </c>
      <c r="U20" s="93">
        <v>44987</v>
      </c>
      <c r="V20" s="93">
        <v>45045</v>
      </c>
      <c r="W20" s="105"/>
      <c r="X20" s="105">
        <v>1120</v>
      </c>
    </row>
    <row r="21" spans="1:24" s="82" customFormat="1" ht="26.25" customHeight="1">
      <c r="A21" s="90"/>
      <c r="B21" s="90"/>
      <c r="C21" s="90"/>
      <c r="D21" s="90"/>
      <c r="E21" s="90"/>
      <c r="F21" s="90"/>
      <c r="G21" s="90"/>
      <c r="H21" s="90"/>
      <c r="I21" s="90" t="s">
        <v>194</v>
      </c>
      <c r="J21" s="90" t="s">
        <v>259</v>
      </c>
      <c r="K21" s="96" t="s">
        <v>255</v>
      </c>
      <c r="L21" s="90"/>
      <c r="M21" s="90"/>
      <c r="N21" s="91"/>
      <c r="O21" s="91"/>
      <c r="P21" s="92"/>
      <c r="Q21" s="90" t="s">
        <v>304</v>
      </c>
      <c r="R21" s="90">
        <v>2012</v>
      </c>
      <c r="S21" s="90" t="s">
        <v>342</v>
      </c>
      <c r="T21" s="90">
        <v>2255</v>
      </c>
      <c r="U21" s="94">
        <v>44991</v>
      </c>
      <c r="V21" s="93">
        <v>45047</v>
      </c>
      <c r="W21" s="105"/>
      <c r="X21" s="105"/>
    </row>
    <row r="22" spans="1:24" s="82" customFormat="1" ht="26.25" customHeight="1">
      <c r="A22" s="90"/>
      <c r="B22" s="90"/>
      <c r="C22" s="90"/>
      <c r="D22" s="90"/>
      <c r="E22" s="90"/>
      <c r="F22" s="90"/>
      <c r="G22" s="90"/>
      <c r="H22" s="90"/>
      <c r="I22" s="90"/>
      <c r="J22" s="95" t="s">
        <v>252</v>
      </c>
      <c r="K22" s="91" t="s">
        <v>256</v>
      </c>
      <c r="L22" s="90"/>
      <c r="M22" s="90"/>
      <c r="N22" s="91"/>
      <c r="O22" s="91"/>
      <c r="P22" s="92"/>
      <c r="Q22" s="90" t="s">
        <v>304</v>
      </c>
      <c r="R22" s="90">
        <v>2013</v>
      </c>
      <c r="S22" s="90" t="s">
        <v>341</v>
      </c>
      <c r="T22" s="90">
        <v>1800</v>
      </c>
      <c r="U22" s="93"/>
      <c r="V22" s="93">
        <v>45057</v>
      </c>
      <c r="W22" s="105"/>
      <c r="X22" s="105"/>
    </row>
    <row r="23" spans="1:24" s="82" customFormat="1" ht="26.25" customHeight="1">
      <c r="A23" s="90"/>
      <c r="B23" s="90"/>
      <c r="C23" s="90"/>
      <c r="D23" s="90"/>
      <c r="E23" s="90"/>
      <c r="F23" s="90"/>
      <c r="G23" s="90"/>
      <c r="H23" s="90"/>
      <c r="I23" s="90"/>
      <c r="J23" s="90"/>
      <c r="K23" s="91" t="s">
        <v>254</v>
      </c>
      <c r="L23" s="90"/>
      <c r="M23" s="90"/>
      <c r="N23" s="91"/>
      <c r="O23" s="91"/>
      <c r="P23" s="92"/>
      <c r="Q23" s="90" t="s">
        <v>339</v>
      </c>
      <c r="R23" s="90">
        <v>2015</v>
      </c>
      <c r="S23" s="90" t="s">
        <v>340</v>
      </c>
      <c r="T23" s="90">
        <v>1840</v>
      </c>
      <c r="U23" s="93"/>
      <c r="V23" s="93">
        <v>45060</v>
      </c>
      <c r="W23" s="105"/>
      <c r="X23" s="105"/>
    </row>
    <row r="24" spans="1:24" s="82" customFormat="1" ht="26.25" customHeight="1">
      <c r="A24" s="90"/>
      <c r="B24" s="90"/>
      <c r="C24" s="90"/>
      <c r="D24" s="90"/>
      <c r="E24" s="90"/>
      <c r="F24" s="90"/>
      <c r="G24" s="90"/>
      <c r="H24" s="90"/>
      <c r="I24" s="90"/>
      <c r="J24" s="90"/>
      <c r="K24" s="91"/>
      <c r="L24" s="90"/>
      <c r="M24" s="90"/>
      <c r="N24" s="91"/>
      <c r="O24" s="91"/>
      <c r="P24" s="92"/>
      <c r="Q24" s="90"/>
      <c r="R24" s="90"/>
      <c r="S24" s="95" t="s">
        <v>189</v>
      </c>
      <c r="T24" s="95">
        <v>3840</v>
      </c>
      <c r="U24" s="93"/>
      <c r="V24" s="93">
        <v>45071</v>
      </c>
      <c r="W24" s="105"/>
      <c r="X24" s="105"/>
    </row>
    <row r="25" spans="1:24" s="82" customFormat="1" ht="26.25" customHeight="1">
      <c r="A25" s="90"/>
      <c r="B25" s="90"/>
      <c r="C25" s="90"/>
      <c r="D25" s="90"/>
      <c r="E25" s="90"/>
      <c r="F25" s="90"/>
      <c r="G25" s="90"/>
      <c r="H25" s="90"/>
      <c r="I25" s="90"/>
      <c r="J25" s="90"/>
      <c r="K25" s="91"/>
      <c r="L25" s="90"/>
      <c r="M25" s="90"/>
      <c r="N25" s="91"/>
      <c r="O25" s="91"/>
      <c r="P25" s="92"/>
      <c r="Q25" s="90"/>
      <c r="R25" s="90"/>
      <c r="S25" s="95"/>
      <c r="T25" s="95">
        <f>SUM(T20:T24)</f>
        <v>11385</v>
      </c>
      <c r="U25" s="93"/>
      <c r="V25" s="93">
        <v>45081</v>
      </c>
      <c r="W25" s="105"/>
      <c r="X25" s="105"/>
    </row>
    <row r="26" spans="1:24" s="82" customFormat="1" ht="26.25" customHeight="1">
      <c r="A26" s="90"/>
      <c r="B26" s="90"/>
      <c r="C26" s="90"/>
      <c r="D26" s="90"/>
      <c r="E26" s="90"/>
      <c r="F26" s="90"/>
      <c r="G26" s="90"/>
      <c r="H26" s="90"/>
      <c r="I26" s="90"/>
      <c r="J26" s="90"/>
      <c r="K26" s="91"/>
      <c r="L26" s="90"/>
      <c r="M26" s="90"/>
      <c r="N26" s="91"/>
      <c r="O26" s="91"/>
      <c r="P26" s="92"/>
      <c r="Q26" s="90"/>
      <c r="R26" s="90"/>
      <c r="S26" s="95"/>
      <c r="T26" s="95"/>
      <c r="U26" s="93"/>
      <c r="V26" s="94">
        <v>45089</v>
      </c>
      <c r="W26" s="105"/>
      <c r="X26" s="105"/>
    </row>
    <row r="28" spans="1:24" s="82" customFormat="1" ht="26.25" customHeight="1">
      <c r="A28" s="90" t="s">
        <v>188</v>
      </c>
      <c r="B28" s="90"/>
      <c r="C28" s="90" t="s">
        <v>197</v>
      </c>
      <c r="D28" s="90" t="s">
        <v>198</v>
      </c>
      <c r="E28" s="90" t="s">
        <v>299</v>
      </c>
      <c r="F28" s="90" t="s">
        <v>398</v>
      </c>
      <c r="G28" s="90" t="s">
        <v>508</v>
      </c>
      <c r="H28" s="90"/>
      <c r="I28" s="90" t="s">
        <v>199</v>
      </c>
      <c r="J28" s="90" t="s">
        <v>2511</v>
      </c>
      <c r="K28" s="91" t="s">
        <v>141</v>
      </c>
      <c r="L28" s="90" t="s">
        <v>2976</v>
      </c>
      <c r="M28" s="90"/>
      <c r="N28" s="91" t="s">
        <v>345</v>
      </c>
      <c r="O28" s="91" t="s">
        <v>269</v>
      </c>
      <c r="P28" s="92" t="s">
        <v>2999</v>
      </c>
      <c r="Q28" s="90" t="s">
        <v>293</v>
      </c>
      <c r="R28" s="90">
        <v>2013</v>
      </c>
      <c r="S28" s="90" t="s">
        <v>324</v>
      </c>
      <c r="T28" s="90">
        <v>1900</v>
      </c>
      <c r="U28" s="93">
        <v>44987</v>
      </c>
      <c r="V28" s="93">
        <v>45045</v>
      </c>
      <c r="W28" s="105"/>
      <c r="X28" s="105">
        <v>1120</v>
      </c>
    </row>
    <row r="29" spans="1:24" s="82" customFormat="1" ht="26.25" customHeight="1">
      <c r="A29" s="90"/>
      <c r="B29" s="90"/>
      <c r="C29" s="90"/>
      <c r="D29" s="90"/>
      <c r="E29" s="90"/>
      <c r="F29" s="90"/>
      <c r="G29" s="90"/>
      <c r="H29" s="90"/>
      <c r="I29" s="90" t="s">
        <v>194</v>
      </c>
      <c r="J29" s="90" t="s">
        <v>259</v>
      </c>
      <c r="K29" s="96" t="s">
        <v>255</v>
      </c>
      <c r="L29" s="90"/>
      <c r="M29" s="90"/>
      <c r="N29" s="91"/>
      <c r="O29" s="91"/>
      <c r="P29" s="92"/>
      <c r="Q29" s="90" t="s">
        <v>294</v>
      </c>
      <c r="R29" s="90">
        <v>2014</v>
      </c>
      <c r="S29" s="90" t="s">
        <v>323</v>
      </c>
      <c r="T29" s="90">
        <v>1607</v>
      </c>
      <c r="U29" s="94">
        <v>44991</v>
      </c>
      <c r="V29" s="93">
        <v>45047</v>
      </c>
      <c r="W29" s="105"/>
      <c r="X29" s="105"/>
    </row>
    <row r="30" spans="1:24" s="82" customFormat="1" ht="26.25" customHeight="1">
      <c r="A30" s="90"/>
      <c r="B30" s="90"/>
      <c r="C30" s="90"/>
      <c r="D30" s="90"/>
      <c r="E30" s="90"/>
      <c r="F30" s="90"/>
      <c r="G30" s="90"/>
      <c r="H30" s="90"/>
      <c r="I30" s="90"/>
      <c r="J30" s="95" t="s">
        <v>344</v>
      </c>
      <c r="K30" s="91" t="s">
        <v>256</v>
      </c>
      <c r="L30" s="90"/>
      <c r="M30" s="90"/>
      <c r="N30" s="91"/>
      <c r="O30" s="91"/>
      <c r="P30" s="92"/>
      <c r="Q30" s="90" t="s">
        <v>295</v>
      </c>
      <c r="R30" s="90">
        <v>2012</v>
      </c>
      <c r="S30" s="90" t="s">
        <v>322</v>
      </c>
      <c r="T30" s="90">
        <v>1560</v>
      </c>
      <c r="U30" s="93"/>
      <c r="V30" s="93">
        <v>45057</v>
      </c>
      <c r="W30" s="105"/>
      <c r="X30" s="105"/>
    </row>
    <row r="31" spans="1:24" s="82" customFormat="1" ht="26.25" customHeight="1">
      <c r="A31" s="90"/>
      <c r="B31" s="90"/>
      <c r="C31" s="90"/>
      <c r="D31" s="90"/>
      <c r="E31" s="90"/>
      <c r="F31" s="90"/>
      <c r="G31" s="90"/>
      <c r="H31" s="90"/>
      <c r="I31" s="90"/>
      <c r="J31" s="90"/>
      <c r="K31" s="91" t="s">
        <v>254</v>
      </c>
      <c r="L31" s="90"/>
      <c r="M31" s="90"/>
      <c r="N31" s="91"/>
      <c r="O31" s="91"/>
      <c r="P31" s="92"/>
      <c r="Q31" s="90" t="s">
        <v>285</v>
      </c>
      <c r="R31" s="90">
        <v>2017</v>
      </c>
      <c r="S31" s="90" t="s">
        <v>321</v>
      </c>
      <c r="T31" s="90">
        <v>2060</v>
      </c>
      <c r="U31" s="93"/>
      <c r="V31" s="93">
        <v>45060</v>
      </c>
      <c r="W31" s="105"/>
      <c r="X31" s="105"/>
    </row>
    <row r="32" spans="1:24" s="82" customFormat="1" ht="26.25" customHeight="1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1"/>
      <c r="L32" s="90"/>
      <c r="M32" s="90"/>
      <c r="N32" s="91"/>
      <c r="O32" s="91"/>
      <c r="P32" s="92"/>
      <c r="Q32" s="90"/>
      <c r="R32" s="90"/>
      <c r="S32" s="95" t="s">
        <v>189</v>
      </c>
      <c r="T32" s="95">
        <v>3750</v>
      </c>
      <c r="U32" s="93"/>
      <c r="V32" s="93">
        <v>45071</v>
      </c>
      <c r="W32" s="105"/>
      <c r="X32" s="105"/>
    </row>
    <row r="33" spans="1:24" s="82" customFormat="1" ht="26.25" customHeight="1">
      <c r="A33" s="90"/>
      <c r="B33" s="90"/>
      <c r="C33" s="90"/>
      <c r="D33" s="90"/>
      <c r="E33" s="90"/>
      <c r="F33" s="90"/>
      <c r="G33" s="90"/>
      <c r="H33" s="90"/>
      <c r="I33" s="90"/>
      <c r="J33" s="90"/>
      <c r="K33" s="91"/>
      <c r="L33" s="90"/>
      <c r="M33" s="90"/>
      <c r="N33" s="91"/>
      <c r="O33" s="91"/>
      <c r="P33" s="92"/>
      <c r="Q33" s="90"/>
      <c r="R33" s="90"/>
      <c r="S33" s="95"/>
      <c r="T33" s="95">
        <f>SUM(T28:T32)</f>
        <v>10877</v>
      </c>
      <c r="U33" s="93"/>
      <c r="V33" s="93">
        <v>45081</v>
      </c>
      <c r="W33" s="105"/>
      <c r="X33" s="105"/>
    </row>
    <row r="34" spans="1:24" s="82" customFormat="1" ht="26.25" customHeight="1">
      <c r="A34" s="90"/>
      <c r="B34" s="90"/>
      <c r="C34" s="90"/>
      <c r="D34" s="90"/>
      <c r="E34" s="90"/>
      <c r="F34" s="90"/>
      <c r="G34" s="90"/>
      <c r="H34" s="90"/>
      <c r="I34" s="90"/>
      <c r="J34" s="90"/>
      <c r="K34" s="91"/>
      <c r="L34" s="90"/>
      <c r="M34" s="90"/>
      <c r="N34" s="91"/>
      <c r="O34" s="91"/>
      <c r="P34" s="92"/>
      <c r="Q34" s="90"/>
      <c r="R34" s="90"/>
      <c r="S34" s="95"/>
      <c r="T34" s="95"/>
      <c r="U34" s="93"/>
      <c r="V34" s="94">
        <v>45089</v>
      </c>
      <c r="W34" s="105"/>
      <c r="X34" s="105"/>
    </row>
    <row r="36" spans="1:24" s="82" customFormat="1" ht="26.25" customHeight="1">
      <c r="A36" s="90" t="s">
        <v>188</v>
      </c>
      <c r="B36" s="90"/>
      <c r="C36" s="90" t="s">
        <v>197</v>
      </c>
      <c r="D36" s="90" t="s">
        <v>198</v>
      </c>
      <c r="E36" s="90" t="s">
        <v>299</v>
      </c>
      <c r="F36" s="90" t="s">
        <v>400</v>
      </c>
      <c r="G36" s="90" t="s">
        <v>507</v>
      </c>
      <c r="H36" s="90"/>
      <c r="I36" s="90" t="s">
        <v>199</v>
      </c>
      <c r="J36" s="90" t="s">
        <v>258</v>
      </c>
      <c r="K36" s="91" t="s">
        <v>141</v>
      </c>
      <c r="L36" s="90" t="s">
        <v>1744</v>
      </c>
      <c r="M36" s="90"/>
      <c r="N36" s="91" t="s">
        <v>270</v>
      </c>
      <c r="O36" s="91" t="s">
        <v>271</v>
      </c>
      <c r="P36" s="92" t="s">
        <v>2999</v>
      </c>
      <c r="Q36" s="90" t="s">
        <v>296</v>
      </c>
      <c r="R36" s="90">
        <v>2013</v>
      </c>
      <c r="S36" s="90" t="s">
        <v>320</v>
      </c>
      <c r="T36" s="90">
        <v>1000</v>
      </c>
      <c r="U36" s="93">
        <v>44987</v>
      </c>
      <c r="V36" s="93">
        <v>45045</v>
      </c>
      <c r="W36" s="105"/>
      <c r="X36" s="105">
        <v>1120</v>
      </c>
    </row>
    <row r="37" spans="1:24" s="82" customFormat="1" ht="26.25" customHeight="1">
      <c r="A37" s="90"/>
      <c r="B37" s="90"/>
      <c r="C37" s="90"/>
      <c r="D37" s="90"/>
      <c r="E37" s="90"/>
      <c r="F37" s="90"/>
      <c r="G37" s="90"/>
      <c r="H37" s="90"/>
      <c r="I37" s="90" t="s">
        <v>194</v>
      </c>
      <c r="J37" s="90" t="s">
        <v>259</v>
      </c>
      <c r="K37" s="96" t="s">
        <v>255</v>
      </c>
      <c r="L37" s="90"/>
      <c r="M37" s="90"/>
      <c r="N37" s="91"/>
      <c r="O37" s="91"/>
      <c r="P37" s="92"/>
      <c r="Q37" s="90" t="s">
        <v>285</v>
      </c>
      <c r="R37" s="90">
        <v>2014</v>
      </c>
      <c r="S37" s="90" t="s">
        <v>319</v>
      </c>
      <c r="T37" s="90">
        <v>2060</v>
      </c>
      <c r="U37" s="94">
        <v>44991</v>
      </c>
      <c r="V37" s="93">
        <v>45047</v>
      </c>
      <c r="W37" s="105"/>
      <c r="X37" s="105"/>
    </row>
    <row r="38" spans="1:24" s="82" customFormat="1" ht="26.25" customHeight="1">
      <c r="A38" s="90"/>
      <c r="B38" s="90"/>
      <c r="C38" s="90"/>
      <c r="D38" s="90"/>
      <c r="E38" s="90"/>
      <c r="F38" s="90"/>
      <c r="G38" s="90"/>
      <c r="H38" s="90"/>
      <c r="I38" s="90"/>
      <c r="J38" s="95" t="s">
        <v>346</v>
      </c>
      <c r="K38" s="91" t="s">
        <v>256</v>
      </c>
      <c r="L38" s="90"/>
      <c r="M38" s="90"/>
      <c r="N38" s="91"/>
      <c r="O38" s="91"/>
      <c r="P38" s="92"/>
      <c r="Q38" s="90" t="s">
        <v>297</v>
      </c>
      <c r="R38" s="90">
        <v>2013</v>
      </c>
      <c r="S38" s="90" t="s">
        <v>318</v>
      </c>
      <c r="T38" s="90">
        <v>1840</v>
      </c>
      <c r="U38" s="93"/>
      <c r="V38" s="93">
        <v>45057</v>
      </c>
      <c r="W38" s="105"/>
      <c r="X38" s="105"/>
    </row>
    <row r="39" spans="1:24" s="82" customFormat="1" ht="26.25" customHeight="1">
      <c r="A39" s="90"/>
      <c r="B39" s="90"/>
      <c r="C39" s="90"/>
      <c r="D39" s="90"/>
      <c r="E39" s="90"/>
      <c r="F39" s="90"/>
      <c r="G39" s="90"/>
      <c r="H39" s="90"/>
      <c r="I39" s="90"/>
      <c r="J39" s="90"/>
      <c r="K39" s="91" t="s">
        <v>254</v>
      </c>
      <c r="L39" s="90"/>
      <c r="M39" s="90"/>
      <c r="N39" s="91"/>
      <c r="O39" s="91"/>
      <c r="P39" s="92"/>
      <c r="Q39" s="90" t="s">
        <v>298</v>
      </c>
      <c r="R39" s="90">
        <v>2014</v>
      </c>
      <c r="S39" s="90" t="s">
        <v>317</v>
      </c>
      <c r="T39" s="90">
        <v>2085</v>
      </c>
      <c r="U39" s="93"/>
      <c r="V39" s="93">
        <v>45060</v>
      </c>
      <c r="W39" s="105"/>
      <c r="X39" s="105"/>
    </row>
    <row r="40" spans="1:24" s="82" customFormat="1" ht="26.25" customHeight="1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1"/>
      <c r="L40" s="90"/>
      <c r="M40" s="90"/>
      <c r="N40" s="91"/>
      <c r="O40" s="91"/>
      <c r="P40" s="92"/>
      <c r="Q40" s="90"/>
      <c r="R40" s="90"/>
      <c r="S40" s="95" t="s">
        <v>189</v>
      </c>
      <c r="T40" s="95">
        <v>3830</v>
      </c>
      <c r="U40" s="93"/>
      <c r="V40" s="93">
        <v>45071</v>
      </c>
      <c r="W40" s="105"/>
      <c r="X40" s="105"/>
    </row>
    <row r="41" spans="1:24" s="82" customFormat="1" ht="26.25" customHeight="1">
      <c r="A41" s="90"/>
      <c r="B41" s="90"/>
      <c r="C41" s="90"/>
      <c r="D41" s="90"/>
      <c r="E41" s="90"/>
      <c r="F41" s="90"/>
      <c r="G41" s="90"/>
      <c r="H41" s="90"/>
      <c r="I41" s="90"/>
      <c r="J41" s="90"/>
      <c r="K41" s="91"/>
      <c r="L41" s="90"/>
      <c r="M41" s="90"/>
      <c r="N41" s="91"/>
      <c r="O41" s="91"/>
      <c r="P41" s="92"/>
      <c r="Q41" s="90"/>
      <c r="R41" s="90"/>
      <c r="S41" s="95"/>
      <c r="T41" s="95">
        <f>SUM(T36:T40)</f>
        <v>10815</v>
      </c>
      <c r="U41" s="93"/>
      <c r="V41" s="93">
        <v>45081</v>
      </c>
      <c r="W41" s="105"/>
      <c r="X41" s="105"/>
    </row>
    <row r="42" spans="1:24" s="82" customFormat="1" ht="26.25" customHeight="1">
      <c r="A42" s="90"/>
      <c r="B42" s="90"/>
      <c r="C42" s="90"/>
      <c r="D42" s="90"/>
      <c r="E42" s="90"/>
      <c r="F42" s="90"/>
      <c r="G42" s="90"/>
      <c r="H42" s="90"/>
      <c r="I42" s="90"/>
      <c r="J42" s="90"/>
      <c r="K42" s="91"/>
      <c r="L42" s="90"/>
      <c r="M42" s="90"/>
      <c r="N42" s="91"/>
      <c r="O42" s="91"/>
      <c r="P42" s="92"/>
      <c r="Q42" s="90"/>
      <c r="R42" s="90"/>
      <c r="S42" s="95"/>
      <c r="T42" s="95"/>
      <c r="U42" s="93"/>
      <c r="V42" s="94">
        <v>45089</v>
      </c>
      <c r="W42" s="105"/>
      <c r="X42" s="105"/>
    </row>
    <row r="44" spans="1:24" s="82" customFormat="1" ht="26.25" customHeight="1">
      <c r="A44" s="90" t="s">
        <v>188</v>
      </c>
      <c r="B44" s="90"/>
      <c r="C44" s="90" t="s">
        <v>197</v>
      </c>
      <c r="D44" s="90" t="s">
        <v>198</v>
      </c>
      <c r="E44" s="90" t="s">
        <v>299</v>
      </c>
      <c r="F44" s="90" t="s">
        <v>399</v>
      </c>
      <c r="G44" s="90" t="s">
        <v>509</v>
      </c>
      <c r="H44" s="90"/>
      <c r="I44" s="90" t="s">
        <v>199</v>
      </c>
      <c r="J44" s="90" t="s">
        <v>258</v>
      </c>
      <c r="K44" s="91" t="s">
        <v>141</v>
      </c>
      <c r="L44" s="90" t="s">
        <v>1745</v>
      </c>
      <c r="M44" s="90"/>
      <c r="N44" s="91" t="s">
        <v>348</v>
      </c>
      <c r="O44" s="91" t="s">
        <v>272</v>
      </c>
      <c r="P44" s="92" t="s">
        <v>2999</v>
      </c>
      <c r="Q44" s="90" t="s">
        <v>303</v>
      </c>
      <c r="R44" s="90">
        <v>2012</v>
      </c>
      <c r="S44" s="90" t="s">
        <v>316</v>
      </c>
      <c r="T44" s="90">
        <v>2060</v>
      </c>
      <c r="U44" s="93">
        <v>44987</v>
      </c>
      <c r="V44" s="93">
        <v>45045</v>
      </c>
      <c r="W44" s="105"/>
      <c r="X44" s="105">
        <v>1140</v>
      </c>
    </row>
    <row r="45" spans="1:24" s="82" customFormat="1" ht="26.25" customHeight="1">
      <c r="A45" s="90"/>
      <c r="B45" s="90"/>
      <c r="C45" s="90"/>
      <c r="D45" s="90"/>
      <c r="E45" s="90"/>
      <c r="F45" s="90"/>
      <c r="G45" s="90"/>
      <c r="H45" s="90"/>
      <c r="I45" s="90" t="s">
        <v>194</v>
      </c>
      <c r="J45" s="90" t="s">
        <v>259</v>
      </c>
      <c r="K45" s="96" t="s">
        <v>255</v>
      </c>
      <c r="L45" s="90"/>
      <c r="M45" s="90"/>
      <c r="N45" s="91"/>
      <c r="O45" s="91"/>
      <c r="P45" s="92"/>
      <c r="Q45" s="90" t="s">
        <v>304</v>
      </c>
      <c r="R45" s="90">
        <v>2013</v>
      </c>
      <c r="S45" s="90" t="s">
        <v>315</v>
      </c>
      <c r="T45" s="90">
        <v>2000</v>
      </c>
      <c r="U45" s="94">
        <v>44991</v>
      </c>
      <c r="V45" s="93">
        <v>45047</v>
      </c>
      <c r="W45" s="105"/>
      <c r="X45" s="105"/>
    </row>
    <row r="46" spans="1:24" s="82" customFormat="1" ht="26.25" customHeight="1">
      <c r="A46" s="90"/>
      <c r="B46" s="90"/>
      <c r="C46" s="90"/>
      <c r="D46" s="90"/>
      <c r="E46" s="90"/>
      <c r="F46" s="90"/>
      <c r="G46" s="90"/>
      <c r="H46" s="90"/>
      <c r="I46" s="90"/>
      <c r="J46" s="95" t="s">
        <v>347</v>
      </c>
      <c r="K46" s="91" t="s">
        <v>256</v>
      </c>
      <c r="L46" s="90"/>
      <c r="M46" s="90"/>
      <c r="N46" s="91"/>
      <c r="O46" s="91"/>
      <c r="P46" s="92"/>
      <c r="Q46" s="90" t="s">
        <v>305</v>
      </c>
      <c r="R46" s="90">
        <v>2016</v>
      </c>
      <c r="S46" s="90" t="s">
        <v>314</v>
      </c>
      <c r="T46" s="90">
        <v>1000</v>
      </c>
      <c r="U46" s="93"/>
      <c r="V46" s="93">
        <v>45057</v>
      </c>
      <c r="W46" s="105"/>
      <c r="X46" s="105"/>
    </row>
    <row r="47" spans="1:24" s="82" customFormat="1" ht="26.25" customHeight="1">
      <c r="A47" s="90"/>
      <c r="B47" s="90"/>
      <c r="C47" s="90"/>
      <c r="D47" s="90"/>
      <c r="E47" s="90"/>
      <c r="F47" s="90"/>
      <c r="G47" s="90"/>
      <c r="H47" s="90"/>
      <c r="I47" s="90"/>
      <c r="J47" s="90"/>
      <c r="K47" s="91" t="s">
        <v>254</v>
      </c>
      <c r="L47" s="90"/>
      <c r="M47" s="90"/>
      <c r="N47" s="91"/>
      <c r="O47" s="91"/>
      <c r="P47" s="92"/>
      <c r="Q47" s="90" t="s">
        <v>297</v>
      </c>
      <c r="R47" s="90">
        <v>2011</v>
      </c>
      <c r="S47" s="90" t="s">
        <v>313</v>
      </c>
      <c r="T47" s="90">
        <v>1820</v>
      </c>
      <c r="U47" s="93"/>
      <c r="V47" s="93">
        <v>45060</v>
      </c>
      <c r="W47" s="105"/>
      <c r="X47" s="105"/>
    </row>
    <row r="48" spans="1:24" s="82" customFormat="1" ht="26.25" customHeight="1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1"/>
      <c r="L48" s="90"/>
      <c r="M48" s="90"/>
      <c r="N48" s="91"/>
      <c r="O48" s="91"/>
      <c r="P48" s="92"/>
      <c r="Q48" s="90"/>
      <c r="R48" s="90"/>
      <c r="S48" s="95" t="s">
        <v>189</v>
      </c>
      <c r="T48" s="95">
        <v>3840</v>
      </c>
      <c r="U48" s="93"/>
      <c r="V48" s="93">
        <v>45071</v>
      </c>
      <c r="W48" s="105"/>
      <c r="X48" s="105"/>
    </row>
    <row r="49" spans="1:24" s="82" customFormat="1" ht="26.25" customHeight="1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1"/>
      <c r="L49" s="90"/>
      <c r="M49" s="90"/>
      <c r="N49" s="91"/>
      <c r="O49" s="91"/>
      <c r="P49" s="92"/>
      <c r="Q49" s="90"/>
      <c r="R49" s="90"/>
      <c r="S49" s="95"/>
      <c r="T49" s="95">
        <f>SUM(T44:T48)</f>
        <v>10720</v>
      </c>
      <c r="U49" s="93"/>
      <c r="V49" s="93">
        <v>45081</v>
      </c>
      <c r="W49" s="105"/>
      <c r="X49" s="105"/>
    </row>
    <row r="50" spans="1:24" s="82" customFormat="1" ht="26.25" customHeight="1">
      <c r="A50" s="90"/>
      <c r="B50" s="90"/>
      <c r="C50" s="90"/>
      <c r="D50" s="90"/>
      <c r="E50" s="90"/>
      <c r="F50" s="90"/>
      <c r="G50" s="90"/>
      <c r="H50" s="90"/>
      <c r="I50" s="90"/>
      <c r="J50" s="90"/>
      <c r="K50" s="91"/>
      <c r="L50" s="90"/>
      <c r="M50" s="90"/>
      <c r="N50" s="91"/>
      <c r="O50" s="91"/>
      <c r="P50" s="92"/>
      <c r="Q50" s="90"/>
      <c r="R50" s="90"/>
      <c r="S50" s="95"/>
      <c r="T50" s="95"/>
      <c r="U50" s="93"/>
      <c r="V50" s="94">
        <v>45089</v>
      </c>
      <c r="W50" s="105"/>
      <c r="X50" s="105"/>
    </row>
    <row r="52" spans="1:24" s="82" customFormat="1" ht="26.25" customHeight="1">
      <c r="A52" s="90" t="s">
        <v>188</v>
      </c>
      <c r="B52" s="90"/>
      <c r="C52" s="90" t="s">
        <v>197</v>
      </c>
      <c r="D52" s="90" t="s">
        <v>198</v>
      </c>
      <c r="E52" s="90" t="s">
        <v>299</v>
      </c>
      <c r="F52" s="90" t="s">
        <v>398</v>
      </c>
      <c r="G52" s="90" t="s">
        <v>510</v>
      </c>
      <c r="H52" s="90"/>
      <c r="I52" s="90" t="s">
        <v>199</v>
      </c>
      <c r="J52" s="90" t="s">
        <v>258</v>
      </c>
      <c r="K52" s="91" t="s">
        <v>141</v>
      </c>
      <c r="L52" s="90" t="s">
        <v>2977</v>
      </c>
      <c r="M52" s="90"/>
      <c r="N52" s="91" t="s">
        <v>474</v>
      </c>
      <c r="O52" s="91" t="s">
        <v>473</v>
      </c>
      <c r="P52" s="92" t="s">
        <v>2999</v>
      </c>
      <c r="Q52" s="90" t="s">
        <v>303</v>
      </c>
      <c r="R52" s="90">
        <v>2014</v>
      </c>
      <c r="S52" s="90" t="s">
        <v>312</v>
      </c>
      <c r="T52" s="90">
        <v>2060</v>
      </c>
      <c r="U52" s="93">
        <v>44987</v>
      </c>
      <c r="V52" s="93">
        <v>45045</v>
      </c>
      <c r="W52" s="105"/>
      <c r="X52" s="105">
        <v>1120</v>
      </c>
    </row>
    <row r="53" spans="1:24" s="82" customFormat="1" ht="26.25" customHeight="1">
      <c r="A53" s="90"/>
      <c r="B53" s="90"/>
      <c r="C53" s="90"/>
      <c r="D53" s="90"/>
      <c r="E53" s="90"/>
      <c r="F53" s="90"/>
      <c r="G53" s="90"/>
      <c r="H53" s="90"/>
      <c r="I53" s="90" t="s">
        <v>194</v>
      </c>
      <c r="J53" s="90" t="s">
        <v>259</v>
      </c>
      <c r="K53" s="96" t="s">
        <v>255</v>
      </c>
      <c r="L53" s="90"/>
      <c r="M53" s="90"/>
      <c r="N53" s="91"/>
      <c r="O53" s="91"/>
      <c r="P53" s="92"/>
      <c r="Q53" s="90" t="s">
        <v>306</v>
      </c>
      <c r="R53" s="90">
        <v>2013</v>
      </c>
      <c r="S53" s="90" t="s">
        <v>311</v>
      </c>
      <c r="T53" s="90">
        <v>2100</v>
      </c>
      <c r="U53" s="94">
        <v>44991</v>
      </c>
      <c r="V53" s="93">
        <v>45047</v>
      </c>
      <c r="W53" s="105"/>
      <c r="X53" s="105"/>
    </row>
    <row r="54" spans="1:24" s="82" customFormat="1" ht="26.25" customHeight="1">
      <c r="A54" s="90"/>
      <c r="B54" s="90"/>
      <c r="C54" s="90"/>
      <c r="D54" s="90"/>
      <c r="E54" s="90"/>
      <c r="F54" s="90"/>
      <c r="G54" s="90"/>
      <c r="H54" s="90"/>
      <c r="I54" s="90"/>
      <c r="J54" s="95" t="s">
        <v>349</v>
      </c>
      <c r="K54" s="91" t="s">
        <v>256</v>
      </c>
      <c r="L54" s="90"/>
      <c r="M54" s="90"/>
      <c r="N54" s="91"/>
      <c r="O54" s="91"/>
      <c r="P54" s="92"/>
      <c r="Q54" s="90" t="s">
        <v>307</v>
      </c>
      <c r="R54" s="90">
        <v>2012</v>
      </c>
      <c r="S54" s="90" t="s">
        <v>310</v>
      </c>
      <c r="T54" s="90">
        <v>1305</v>
      </c>
      <c r="U54" s="93"/>
      <c r="V54" s="93">
        <v>45057</v>
      </c>
      <c r="W54" s="105"/>
      <c r="X54" s="105"/>
    </row>
    <row r="55" spans="1:24" s="82" customFormat="1" ht="26.25" customHeight="1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1" t="s">
        <v>254</v>
      </c>
      <c r="L55" s="90"/>
      <c r="M55" s="90"/>
      <c r="N55" s="91"/>
      <c r="O55" s="91"/>
      <c r="P55" s="92"/>
      <c r="Q55" s="90" t="s">
        <v>308</v>
      </c>
      <c r="R55" s="90">
        <v>2010</v>
      </c>
      <c r="S55" s="90" t="s">
        <v>309</v>
      </c>
      <c r="T55" s="90">
        <v>1820</v>
      </c>
      <c r="U55" s="93"/>
      <c r="V55" s="93">
        <v>45060</v>
      </c>
      <c r="W55" s="105"/>
      <c r="X55" s="105"/>
    </row>
    <row r="56" spans="1:24" s="82" customFormat="1" ht="26.25" customHeight="1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1"/>
      <c r="L56" s="90"/>
      <c r="M56" s="90"/>
      <c r="N56" s="91"/>
      <c r="O56" s="91"/>
      <c r="P56" s="92"/>
      <c r="Q56" s="90"/>
      <c r="R56" s="90"/>
      <c r="S56" s="95" t="s">
        <v>189</v>
      </c>
      <c r="T56" s="95">
        <v>3840</v>
      </c>
      <c r="U56" s="93"/>
      <c r="V56" s="93">
        <v>45071</v>
      </c>
      <c r="W56" s="105"/>
      <c r="X56" s="105"/>
    </row>
    <row r="57" spans="1:24" s="82" customFormat="1" ht="26.25" customHeight="1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1"/>
      <c r="L57" s="90"/>
      <c r="M57" s="90"/>
      <c r="N57" s="91"/>
      <c r="O57" s="91"/>
      <c r="P57" s="92"/>
      <c r="Q57" s="90"/>
      <c r="R57" s="90"/>
      <c r="S57" s="95"/>
      <c r="T57" s="95">
        <f>SUM(T52:T56)</f>
        <v>11125</v>
      </c>
      <c r="U57" s="93"/>
      <c r="V57" s="93">
        <v>45081</v>
      </c>
      <c r="W57" s="105"/>
      <c r="X57" s="105"/>
    </row>
    <row r="58" spans="1:24" s="82" customFormat="1" ht="26.25" customHeight="1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1"/>
      <c r="L58" s="90"/>
      <c r="M58" s="90"/>
      <c r="N58" s="91"/>
      <c r="O58" s="91"/>
      <c r="P58" s="92"/>
      <c r="Q58" s="90"/>
      <c r="R58" s="90"/>
      <c r="S58" s="95"/>
      <c r="T58" s="95"/>
      <c r="U58" s="93"/>
      <c r="V58" s="94">
        <v>45089</v>
      </c>
      <c r="W58" s="105"/>
      <c r="X58" s="105"/>
    </row>
    <row r="60" spans="1:24" ht="26.25" customHeight="1">
      <c r="A60" s="125" t="s">
        <v>188</v>
      </c>
      <c r="B60" s="125"/>
      <c r="C60" s="125" t="s">
        <v>155</v>
      </c>
      <c r="D60" s="125" t="s">
        <v>198</v>
      </c>
      <c r="E60" s="125" t="s">
        <v>300</v>
      </c>
      <c r="F60" s="125" t="s">
        <v>399</v>
      </c>
      <c r="G60" s="125" t="s">
        <v>509</v>
      </c>
      <c r="H60" s="125"/>
      <c r="I60" s="125" t="s">
        <v>199</v>
      </c>
      <c r="J60" s="125" t="s">
        <v>1746</v>
      </c>
      <c r="K60" s="126" t="s">
        <v>141</v>
      </c>
      <c r="L60" s="125" t="s">
        <v>1747</v>
      </c>
      <c r="M60" s="125"/>
      <c r="N60" s="126" t="s">
        <v>3309</v>
      </c>
      <c r="O60" s="126" t="s">
        <v>273</v>
      </c>
      <c r="P60" s="127" t="s">
        <v>3278</v>
      </c>
      <c r="Q60" s="125" t="s">
        <v>284</v>
      </c>
      <c r="R60" s="125">
        <v>2013</v>
      </c>
      <c r="S60" s="125" t="s">
        <v>279</v>
      </c>
      <c r="T60" s="125">
        <v>2040</v>
      </c>
      <c r="U60" s="128">
        <v>44987</v>
      </c>
      <c r="V60" s="128">
        <v>45045</v>
      </c>
      <c r="W60" s="130"/>
      <c r="X60" s="130">
        <v>600</v>
      </c>
    </row>
    <row r="61" spans="1:24" ht="26.25" customHeight="1">
      <c r="A61" s="125"/>
      <c r="B61" s="125"/>
      <c r="C61" s="125"/>
      <c r="D61" s="125"/>
      <c r="E61" s="125"/>
      <c r="F61" s="125"/>
      <c r="G61" s="125"/>
      <c r="H61" s="125"/>
      <c r="I61" s="125" t="s">
        <v>194</v>
      </c>
      <c r="J61" s="125" t="s">
        <v>259</v>
      </c>
      <c r="K61" s="132" t="s">
        <v>262</v>
      </c>
      <c r="L61" s="125"/>
      <c r="M61" s="125"/>
      <c r="N61" s="126"/>
      <c r="O61" s="126"/>
      <c r="P61" s="127"/>
      <c r="Q61" s="125" t="s">
        <v>277</v>
      </c>
      <c r="R61" s="125">
        <v>2019</v>
      </c>
      <c r="S61" s="125" t="s">
        <v>280</v>
      </c>
      <c r="T61" s="125">
        <v>2580</v>
      </c>
      <c r="U61" s="129">
        <v>44991</v>
      </c>
      <c r="V61" s="128">
        <v>45057</v>
      </c>
      <c r="W61" s="130"/>
      <c r="X61" s="130" t="s">
        <v>511</v>
      </c>
    </row>
    <row r="62" spans="1:24" ht="26.25" customHeight="1">
      <c r="A62" s="125"/>
      <c r="B62" s="125"/>
      <c r="C62" s="125"/>
      <c r="D62" s="125"/>
      <c r="E62" s="125"/>
      <c r="F62" s="125"/>
      <c r="G62" s="125"/>
      <c r="H62" s="125"/>
      <c r="I62" s="125"/>
      <c r="J62" s="131" t="s">
        <v>350</v>
      </c>
      <c r="K62" s="126" t="s">
        <v>261</v>
      </c>
      <c r="L62" s="125"/>
      <c r="M62" s="125"/>
      <c r="N62" s="126"/>
      <c r="O62" s="126"/>
      <c r="P62" s="127"/>
      <c r="Q62" s="125" t="s">
        <v>278</v>
      </c>
      <c r="R62" s="125">
        <v>2016</v>
      </c>
      <c r="S62" s="125" t="s">
        <v>281</v>
      </c>
      <c r="T62" s="125">
        <v>2395</v>
      </c>
      <c r="U62" s="128"/>
      <c r="V62" s="128">
        <v>45060</v>
      </c>
      <c r="W62" s="130"/>
      <c r="X62" s="130"/>
    </row>
    <row r="63" spans="1:24" ht="26.25" customHeight="1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6" t="s">
        <v>254</v>
      </c>
      <c r="L63" s="125"/>
      <c r="M63" s="125"/>
      <c r="N63" s="126"/>
      <c r="O63" s="126"/>
      <c r="P63" s="127"/>
      <c r="Q63" s="125" t="s">
        <v>282</v>
      </c>
      <c r="R63" s="125">
        <v>2014</v>
      </c>
      <c r="S63" s="125" t="s">
        <v>283</v>
      </c>
      <c r="T63" s="125">
        <v>1475</v>
      </c>
      <c r="U63" s="128"/>
      <c r="V63" s="128">
        <v>45071</v>
      </c>
      <c r="W63" s="130"/>
      <c r="X63" s="130"/>
    </row>
    <row r="64" spans="1:24" ht="26.25" customHeight="1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6"/>
      <c r="L64" s="125"/>
      <c r="M64" s="125"/>
      <c r="N64" s="126"/>
      <c r="O64" s="126"/>
      <c r="P64" s="127"/>
      <c r="Q64" s="125"/>
      <c r="R64" s="125"/>
      <c r="S64" s="131" t="s">
        <v>189</v>
      </c>
      <c r="T64" s="131">
        <v>3700</v>
      </c>
      <c r="U64" s="128"/>
      <c r="V64" s="128">
        <v>45080</v>
      </c>
      <c r="W64" s="130"/>
      <c r="X64" s="130"/>
    </row>
    <row r="65" spans="1:24" ht="26.25" customHeight="1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6"/>
      <c r="L65" s="125"/>
      <c r="M65" s="125"/>
      <c r="N65" s="126"/>
      <c r="O65" s="126"/>
      <c r="P65" s="127"/>
      <c r="Q65" s="125"/>
      <c r="R65" s="125"/>
      <c r="S65" s="131"/>
      <c r="T65" s="131">
        <f>SUM(T60:T64)</f>
        <v>12190</v>
      </c>
      <c r="U65" s="128"/>
      <c r="V65" s="128">
        <v>45084</v>
      </c>
      <c r="W65" s="130"/>
      <c r="X65" s="130"/>
    </row>
    <row r="66" spans="1:24" ht="26.25" customHeight="1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6"/>
      <c r="L66" s="125"/>
      <c r="M66" s="125"/>
      <c r="N66" s="126"/>
      <c r="O66" s="126"/>
      <c r="P66" s="127"/>
      <c r="Q66" s="125"/>
      <c r="R66" s="125"/>
      <c r="S66" s="131"/>
      <c r="T66" s="131"/>
      <c r="U66" s="128"/>
      <c r="V66" s="129">
        <v>45089</v>
      </c>
      <c r="W66" s="130"/>
      <c r="X66" s="130"/>
    </row>
    <row r="68" spans="1:24" ht="26.25" customHeight="1">
      <c r="A68" s="170" t="s">
        <v>188</v>
      </c>
      <c r="B68" s="170"/>
      <c r="C68" s="170" t="s">
        <v>263</v>
      </c>
      <c r="D68" s="170" t="s">
        <v>569</v>
      </c>
      <c r="E68" s="170" t="s">
        <v>301</v>
      </c>
      <c r="F68" s="170" t="s">
        <v>399</v>
      </c>
      <c r="G68" s="170" t="s">
        <v>509</v>
      </c>
      <c r="H68" s="170"/>
      <c r="I68" s="170" t="s">
        <v>199</v>
      </c>
      <c r="J68" s="170" t="s">
        <v>258</v>
      </c>
      <c r="K68" s="171" t="s">
        <v>141</v>
      </c>
      <c r="L68" s="170" t="s">
        <v>3144</v>
      </c>
      <c r="M68" s="170"/>
      <c r="N68" s="171" t="s">
        <v>2771</v>
      </c>
      <c r="O68" s="171" t="s">
        <v>274</v>
      </c>
      <c r="P68" s="172" t="s">
        <v>2192</v>
      </c>
      <c r="Q68" s="170" t="s">
        <v>285</v>
      </c>
      <c r="R68" s="170">
        <v>2012</v>
      </c>
      <c r="S68" s="170" t="s">
        <v>289</v>
      </c>
      <c r="T68" s="170">
        <v>2255</v>
      </c>
      <c r="U68" s="173">
        <v>44987</v>
      </c>
      <c r="V68" s="173">
        <v>45045</v>
      </c>
      <c r="W68" s="175"/>
      <c r="X68" s="175">
        <v>600</v>
      </c>
    </row>
    <row r="69" spans="1:24" ht="26.25" customHeight="1">
      <c r="A69" s="170"/>
      <c r="B69" s="170"/>
      <c r="C69" s="170"/>
      <c r="D69" s="170"/>
      <c r="E69" s="170"/>
      <c r="F69" s="170"/>
      <c r="G69" s="170"/>
      <c r="H69" s="170"/>
      <c r="I69" s="170" t="s">
        <v>194</v>
      </c>
      <c r="J69" s="170" t="s">
        <v>259</v>
      </c>
      <c r="K69" s="177" t="s">
        <v>264</v>
      </c>
      <c r="L69" s="320" t="s">
        <v>2793</v>
      </c>
      <c r="M69" s="170"/>
      <c r="N69" s="171"/>
      <c r="O69" s="171"/>
      <c r="P69" s="172" t="s">
        <v>2829</v>
      </c>
      <c r="Q69" s="170" t="s">
        <v>286</v>
      </c>
      <c r="R69" s="170">
        <v>2010</v>
      </c>
      <c r="S69" s="170" t="s">
        <v>290</v>
      </c>
      <c r="T69" s="170">
        <v>2255</v>
      </c>
      <c r="U69" s="174">
        <v>44991</v>
      </c>
      <c r="V69" s="173">
        <v>45057</v>
      </c>
      <c r="W69" s="175"/>
      <c r="X69" s="175" t="s">
        <v>408</v>
      </c>
    </row>
    <row r="70" spans="1:24" ht="26.25" customHeight="1">
      <c r="A70" s="170"/>
      <c r="B70" s="170"/>
      <c r="C70" s="170"/>
      <c r="D70" s="170"/>
      <c r="E70" s="170"/>
      <c r="F70" s="170"/>
      <c r="G70" s="170"/>
      <c r="H70" s="170"/>
      <c r="I70" s="170"/>
      <c r="J70" s="176" t="s">
        <v>356</v>
      </c>
      <c r="K70" s="171" t="s">
        <v>261</v>
      </c>
      <c r="L70" s="170"/>
      <c r="M70" s="170"/>
      <c r="N70" s="171"/>
      <c r="O70" s="171"/>
      <c r="P70" s="172"/>
      <c r="Q70" s="170" t="s">
        <v>287</v>
      </c>
      <c r="R70" s="170">
        <v>2011</v>
      </c>
      <c r="S70" s="170" t="s">
        <v>291</v>
      </c>
      <c r="T70" s="170">
        <v>2255</v>
      </c>
      <c r="U70" s="173"/>
      <c r="V70" s="173">
        <v>45060</v>
      </c>
      <c r="W70" s="175"/>
      <c r="X70" s="175" t="s">
        <v>496</v>
      </c>
    </row>
    <row r="71" spans="1:24" ht="26.25" customHeight="1">
      <c r="A71" s="170"/>
      <c r="B71" s="170"/>
      <c r="C71" s="170"/>
      <c r="D71" s="170"/>
      <c r="E71" s="170"/>
      <c r="F71" s="170"/>
      <c r="G71" s="170"/>
      <c r="H71" s="170"/>
      <c r="I71" s="170"/>
      <c r="J71" s="170"/>
      <c r="K71" s="171" t="s">
        <v>254</v>
      </c>
      <c r="L71" s="170"/>
      <c r="M71" s="170"/>
      <c r="N71" s="171"/>
      <c r="O71" s="171"/>
      <c r="P71" s="172"/>
      <c r="Q71" s="170" t="s">
        <v>288</v>
      </c>
      <c r="R71" s="170">
        <v>2009</v>
      </c>
      <c r="S71" s="170" t="s">
        <v>292</v>
      </c>
      <c r="T71" s="170">
        <v>1475</v>
      </c>
      <c r="U71" s="173"/>
      <c r="V71" s="173">
        <v>45071</v>
      </c>
      <c r="W71" s="175"/>
      <c r="X71" s="175"/>
    </row>
    <row r="72" spans="1:24" ht="26.25" customHeight="1">
      <c r="A72" s="170"/>
      <c r="B72" s="170"/>
      <c r="C72" s="170"/>
      <c r="D72" s="170"/>
      <c r="E72" s="170"/>
      <c r="F72" s="170"/>
      <c r="G72" s="170"/>
      <c r="H72" s="170"/>
      <c r="I72" s="170"/>
      <c r="J72" s="170"/>
      <c r="K72" s="171"/>
      <c r="L72" s="170"/>
      <c r="M72" s="170"/>
      <c r="N72" s="171"/>
      <c r="O72" s="171"/>
      <c r="P72" s="172"/>
      <c r="Q72" s="170"/>
      <c r="R72" s="170"/>
      <c r="S72" s="176" t="s">
        <v>189</v>
      </c>
      <c r="T72" s="176">
        <v>3750</v>
      </c>
      <c r="U72" s="173"/>
      <c r="V72" s="173">
        <v>45080</v>
      </c>
      <c r="W72" s="175"/>
      <c r="X72" s="175"/>
    </row>
    <row r="73" spans="1:24" ht="26.25" customHeight="1">
      <c r="A73" s="170"/>
      <c r="B73" s="170"/>
      <c r="C73" s="170"/>
      <c r="D73" s="170"/>
      <c r="E73" s="170"/>
      <c r="F73" s="170"/>
      <c r="G73" s="170"/>
      <c r="H73" s="170"/>
      <c r="I73" s="170"/>
      <c r="J73" s="170"/>
      <c r="K73" s="171"/>
      <c r="L73" s="170"/>
      <c r="M73" s="170"/>
      <c r="N73" s="171"/>
      <c r="O73" s="171"/>
      <c r="P73" s="172"/>
      <c r="Q73" s="170"/>
      <c r="R73" s="170"/>
      <c r="S73" s="176"/>
      <c r="T73" s="176">
        <f>SUM(T68:T72)</f>
        <v>11990</v>
      </c>
      <c r="U73" s="173"/>
      <c r="V73" s="173">
        <v>45084</v>
      </c>
      <c r="W73" s="175"/>
      <c r="X73" s="175"/>
    </row>
    <row r="74" spans="1:24" ht="26.25" customHeight="1">
      <c r="A74" s="170"/>
      <c r="B74" s="170"/>
      <c r="C74" s="170"/>
      <c r="D74" s="170"/>
      <c r="E74" s="170"/>
      <c r="F74" s="170"/>
      <c r="G74" s="170"/>
      <c r="H74" s="170"/>
      <c r="I74" s="170"/>
      <c r="J74" s="170"/>
      <c r="K74" s="171"/>
      <c r="L74" s="170"/>
      <c r="M74" s="170"/>
      <c r="N74" s="171"/>
      <c r="O74" s="171"/>
      <c r="P74" s="172"/>
      <c r="Q74" s="170"/>
      <c r="R74" s="170"/>
      <c r="S74" s="176"/>
      <c r="T74" s="176"/>
      <c r="U74" s="173"/>
      <c r="V74" s="174">
        <v>45089</v>
      </c>
      <c r="W74" s="175"/>
      <c r="X74" s="175" t="s">
        <v>1764</v>
      </c>
    </row>
    <row r="77" spans="1:24" ht="26.25" customHeight="1">
      <c r="A77" s="188" t="s">
        <v>188</v>
      </c>
      <c r="B77" s="188"/>
      <c r="C77" s="188" t="s">
        <v>263</v>
      </c>
      <c r="D77" s="188" t="s">
        <v>198</v>
      </c>
      <c r="E77" s="188" t="s">
        <v>302</v>
      </c>
      <c r="F77" s="188" t="s">
        <v>507</v>
      </c>
      <c r="G77" s="188" t="s">
        <v>509</v>
      </c>
      <c r="H77" s="188"/>
      <c r="I77" s="188" t="s">
        <v>140</v>
      </c>
      <c r="J77" s="188" t="s">
        <v>275</v>
      </c>
      <c r="K77" s="189" t="s">
        <v>141</v>
      </c>
      <c r="L77" s="188" t="s">
        <v>2772</v>
      </c>
      <c r="M77" s="188"/>
      <c r="N77" s="189" t="s">
        <v>497</v>
      </c>
      <c r="O77" s="189" t="s">
        <v>2769</v>
      </c>
      <c r="P77" s="190" t="s">
        <v>2402</v>
      </c>
      <c r="Q77" s="188" t="s">
        <v>351</v>
      </c>
      <c r="R77" s="188">
        <v>2012</v>
      </c>
      <c r="S77" s="188" t="s">
        <v>352</v>
      </c>
      <c r="T77" s="188">
        <v>2255</v>
      </c>
      <c r="U77" s="191">
        <v>44993</v>
      </c>
      <c r="V77" s="191">
        <v>45048</v>
      </c>
      <c r="W77" s="193"/>
      <c r="X77" s="193">
        <v>600</v>
      </c>
    </row>
    <row r="78" spans="1:24" ht="26.25" customHeight="1">
      <c r="A78" s="188"/>
      <c r="B78" s="188"/>
      <c r="C78" s="188"/>
      <c r="D78" s="188"/>
      <c r="E78" s="188"/>
      <c r="F78" s="188"/>
      <c r="G78" s="188"/>
      <c r="H78" s="188"/>
      <c r="I78" s="188" t="s">
        <v>194</v>
      </c>
      <c r="J78" s="194" t="s">
        <v>2791</v>
      </c>
      <c r="K78" s="195" t="s">
        <v>217</v>
      </c>
      <c r="L78" s="320" t="s">
        <v>2793</v>
      </c>
      <c r="M78" s="188"/>
      <c r="N78" s="189"/>
      <c r="O78" s="189"/>
      <c r="P78" s="190" t="s">
        <v>2828</v>
      </c>
      <c r="Q78" s="188" t="s">
        <v>351</v>
      </c>
      <c r="R78" s="188">
        <v>2011</v>
      </c>
      <c r="S78" s="188" t="s">
        <v>353</v>
      </c>
      <c r="T78" s="188">
        <v>2255</v>
      </c>
      <c r="U78" s="192"/>
      <c r="V78" s="191">
        <v>45057</v>
      </c>
      <c r="W78" s="193"/>
      <c r="X78" s="193" t="s">
        <v>409</v>
      </c>
    </row>
    <row r="79" spans="1:24" ht="26.25" customHeight="1">
      <c r="A79" s="188"/>
      <c r="B79" s="188"/>
      <c r="C79" s="188"/>
      <c r="D79" s="188"/>
      <c r="E79" s="188"/>
      <c r="F79" s="188"/>
      <c r="G79" s="188"/>
      <c r="H79" s="188"/>
      <c r="I79" s="188"/>
      <c r="J79" s="194"/>
      <c r="K79" s="189" t="s">
        <v>276</v>
      </c>
      <c r="L79" s="188"/>
      <c r="M79" s="188"/>
      <c r="N79" s="189"/>
      <c r="O79" s="189"/>
      <c r="P79" s="190"/>
      <c r="Q79" s="188" t="s">
        <v>354</v>
      </c>
      <c r="R79" s="188">
        <v>2015</v>
      </c>
      <c r="S79" s="188" t="s">
        <v>355</v>
      </c>
      <c r="T79" s="188">
        <v>2335</v>
      </c>
      <c r="U79" s="191"/>
      <c r="V79" s="191">
        <v>45060</v>
      </c>
      <c r="W79" s="193"/>
      <c r="X79" s="193"/>
    </row>
    <row r="80" spans="1:24" ht="26.25" customHeight="1">
      <c r="A80" s="188"/>
      <c r="B80" s="188"/>
      <c r="C80" s="188"/>
      <c r="D80" s="188"/>
      <c r="E80" s="188"/>
      <c r="F80" s="188"/>
      <c r="G80" s="188"/>
      <c r="H80" s="188"/>
      <c r="I80" s="188"/>
      <c r="J80" s="188"/>
      <c r="K80" s="189" t="s">
        <v>220</v>
      </c>
      <c r="L80" s="188"/>
      <c r="M80" s="188"/>
      <c r="N80" s="189"/>
      <c r="O80" s="189"/>
      <c r="P80" s="190"/>
      <c r="Q80" s="188"/>
      <c r="R80" s="188"/>
      <c r="S80" s="194" t="s">
        <v>189</v>
      </c>
      <c r="T80" s="194">
        <v>3890</v>
      </c>
      <c r="U80" s="191"/>
      <c r="V80" s="191">
        <v>45071</v>
      </c>
      <c r="W80" s="193"/>
      <c r="X80" s="193"/>
    </row>
    <row r="81" spans="1:24" ht="26.25" customHeight="1">
      <c r="A81" s="188"/>
      <c r="B81" s="188"/>
      <c r="C81" s="188"/>
      <c r="D81" s="188"/>
      <c r="E81" s="188"/>
      <c r="F81" s="188"/>
      <c r="G81" s="188"/>
      <c r="H81" s="188"/>
      <c r="I81" s="188"/>
      <c r="J81" s="188"/>
      <c r="K81" s="189"/>
      <c r="L81" s="188"/>
      <c r="M81" s="188"/>
      <c r="N81" s="189"/>
      <c r="O81" s="189"/>
      <c r="P81" s="190"/>
      <c r="Q81" s="188"/>
      <c r="R81" s="188"/>
      <c r="S81" s="194"/>
      <c r="T81" s="194">
        <f>SUM(T77:T80)</f>
        <v>10735</v>
      </c>
      <c r="U81" s="191"/>
      <c r="V81" s="191">
        <v>45080</v>
      </c>
      <c r="W81" s="193"/>
      <c r="X81" s="193"/>
    </row>
    <row r="82" spans="1:24" ht="26.25" customHeight="1">
      <c r="A82" s="188"/>
      <c r="B82" s="188"/>
      <c r="C82" s="188"/>
      <c r="D82" s="188"/>
      <c r="E82" s="188"/>
      <c r="F82" s="188"/>
      <c r="G82" s="188"/>
      <c r="H82" s="188"/>
      <c r="I82" s="188"/>
      <c r="J82" s="188"/>
      <c r="K82" s="189"/>
      <c r="L82" s="188"/>
      <c r="M82" s="188"/>
      <c r="N82" s="189"/>
      <c r="O82" s="189"/>
      <c r="P82" s="190"/>
      <c r="Q82" s="188"/>
      <c r="R82" s="188"/>
      <c r="S82" s="194"/>
      <c r="T82" s="194"/>
      <c r="U82" s="191"/>
      <c r="V82" s="191">
        <v>45084</v>
      </c>
      <c r="W82" s="193"/>
      <c r="X82" s="193"/>
    </row>
    <row r="83" spans="1:24" ht="26.25" customHeight="1">
      <c r="A83" s="188"/>
      <c r="B83" s="188"/>
      <c r="C83" s="188"/>
      <c r="D83" s="188"/>
      <c r="E83" s="188"/>
      <c r="F83" s="188"/>
      <c r="G83" s="188"/>
      <c r="H83" s="188"/>
      <c r="I83" s="188"/>
      <c r="J83" s="188"/>
      <c r="K83" s="189"/>
      <c r="L83" s="188"/>
      <c r="M83" s="188"/>
      <c r="N83" s="189"/>
      <c r="O83" s="189"/>
      <c r="P83" s="190"/>
      <c r="Q83" s="188"/>
      <c r="R83" s="188"/>
      <c r="S83" s="194"/>
      <c r="T83" s="194"/>
      <c r="U83" s="191"/>
      <c r="V83" s="192">
        <v>45089</v>
      </c>
      <c r="W83" s="193"/>
      <c r="X83" s="193" t="s">
        <v>1763</v>
      </c>
    </row>
    <row r="86" spans="1:24" ht="26.25" customHeight="1">
      <c r="A86" s="134" t="s">
        <v>188</v>
      </c>
      <c r="B86" s="134"/>
      <c r="C86" s="134" t="s">
        <v>382</v>
      </c>
      <c r="D86" s="134" t="s">
        <v>383</v>
      </c>
      <c r="E86" s="134" t="s">
        <v>467</v>
      </c>
      <c r="F86" s="134" t="s">
        <v>507</v>
      </c>
      <c r="G86" s="134" t="s">
        <v>514</v>
      </c>
      <c r="H86" s="134"/>
      <c r="I86" s="134" t="s">
        <v>384</v>
      </c>
      <c r="J86" s="134" t="s">
        <v>1748</v>
      </c>
      <c r="K86" s="135" t="s">
        <v>386</v>
      </c>
      <c r="L86" s="134" t="s">
        <v>1770</v>
      </c>
      <c r="M86" s="134"/>
      <c r="N86" s="135" t="s">
        <v>1714</v>
      </c>
      <c r="O86" s="135" t="s">
        <v>397</v>
      </c>
      <c r="P86" s="136" t="s">
        <v>2193</v>
      </c>
      <c r="Q86" s="134" t="s">
        <v>389</v>
      </c>
      <c r="R86" s="134">
        <v>2021</v>
      </c>
      <c r="S86" s="134" t="s">
        <v>394</v>
      </c>
      <c r="T86" s="136" t="s">
        <v>405</v>
      </c>
      <c r="U86" s="137">
        <v>44995</v>
      </c>
      <c r="V86" s="137">
        <v>45056</v>
      </c>
      <c r="W86" s="139"/>
      <c r="X86" s="139">
        <v>4450</v>
      </c>
    </row>
    <row r="87" spans="1:24" ht="26.25" customHeight="1">
      <c r="A87" s="134"/>
      <c r="B87" s="134"/>
      <c r="C87" s="134"/>
      <c r="D87" s="134"/>
      <c r="E87" s="134"/>
      <c r="F87" s="134"/>
      <c r="G87" s="134"/>
      <c r="H87" s="134"/>
      <c r="I87" s="134" t="s">
        <v>194</v>
      </c>
      <c r="J87" s="140" t="s">
        <v>631</v>
      </c>
      <c r="K87" s="141" t="s">
        <v>385</v>
      </c>
      <c r="L87" s="134"/>
      <c r="M87" s="134"/>
      <c r="N87" s="135"/>
      <c r="O87" s="135"/>
      <c r="P87" s="136"/>
      <c r="Q87" s="134" t="s">
        <v>390</v>
      </c>
      <c r="R87" s="134">
        <v>2017</v>
      </c>
      <c r="S87" s="134" t="s">
        <v>393</v>
      </c>
      <c r="T87" s="136" t="s">
        <v>406</v>
      </c>
      <c r="U87" s="138"/>
      <c r="V87" s="138">
        <v>45052</v>
      </c>
      <c r="W87" s="139" t="s">
        <v>410</v>
      </c>
      <c r="X87" s="224" t="s">
        <v>412</v>
      </c>
    </row>
    <row r="88" spans="1:24" ht="26.25" customHeight="1">
      <c r="A88" s="134"/>
      <c r="B88" s="134"/>
      <c r="C88" s="134"/>
      <c r="D88" s="134"/>
      <c r="E88" s="134"/>
      <c r="F88" s="134"/>
      <c r="G88" s="134"/>
      <c r="H88" s="134"/>
      <c r="I88" s="134"/>
      <c r="J88" s="140"/>
      <c r="K88" s="135" t="s">
        <v>388</v>
      </c>
      <c r="L88" s="134"/>
      <c r="M88" s="134"/>
      <c r="N88" s="135"/>
      <c r="O88" s="135"/>
      <c r="P88" s="136"/>
      <c r="Q88" s="134" t="s">
        <v>391</v>
      </c>
      <c r="R88" s="134">
        <v>2016</v>
      </c>
      <c r="S88" s="134" t="s">
        <v>396</v>
      </c>
      <c r="T88" s="136" t="s">
        <v>25</v>
      </c>
      <c r="U88" s="137"/>
      <c r="V88" s="138"/>
      <c r="W88" s="139"/>
      <c r="X88" s="139" t="s">
        <v>407</v>
      </c>
    </row>
    <row r="89" spans="1:24" ht="26.25" customHeight="1">
      <c r="A89" s="134"/>
      <c r="B89" s="134"/>
      <c r="C89" s="134"/>
      <c r="D89" s="134"/>
      <c r="E89" s="134"/>
      <c r="F89" s="134"/>
      <c r="G89" s="134"/>
      <c r="H89" s="134"/>
      <c r="I89" s="134"/>
      <c r="J89" s="134"/>
      <c r="K89" s="135" t="s">
        <v>387</v>
      </c>
      <c r="L89" s="134"/>
      <c r="M89" s="134"/>
      <c r="N89" s="135"/>
      <c r="O89" s="135"/>
      <c r="P89" s="136"/>
      <c r="Q89" s="134" t="s">
        <v>392</v>
      </c>
      <c r="R89" s="134">
        <v>2014</v>
      </c>
      <c r="S89" s="134" t="s">
        <v>395</v>
      </c>
      <c r="T89" s="136" t="s">
        <v>25</v>
      </c>
      <c r="U89" s="137"/>
      <c r="V89" s="138"/>
      <c r="W89" s="268"/>
      <c r="X89" s="268"/>
    </row>
    <row r="90" spans="1:24" ht="26.25" customHeight="1">
      <c r="A90" s="134"/>
      <c r="B90" s="134"/>
      <c r="C90" s="134"/>
      <c r="D90" s="134"/>
      <c r="E90" s="134"/>
      <c r="F90" s="134"/>
      <c r="G90" s="134"/>
      <c r="H90" s="134"/>
      <c r="I90" s="134"/>
      <c r="J90" s="134"/>
      <c r="K90" s="135"/>
      <c r="L90" s="134"/>
      <c r="M90" s="134"/>
      <c r="N90" s="135"/>
      <c r="O90" s="135"/>
      <c r="P90" s="136"/>
      <c r="Q90" s="134"/>
      <c r="R90" s="134"/>
      <c r="S90" s="140" t="s">
        <v>189</v>
      </c>
      <c r="T90" s="140">
        <v>3770</v>
      </c>
      <c r="U90" s="137"/>
      <c r="V90" s="138"/>
      <c r="W90" s="139"/>
      <c r="X90" s="139"/>
    </row>
    <row r="91" spans="1:24" ht="26.25" customHeight="1">
      <c r="A91" s="134"/>
      <c r="B91" s="134"/>
      <c r="C91" s="134"/>
      <c r="D91" s="134"/>
      <c r="E91" s="134"/>
      <c r="F91" s="134"/>
      <c r="G91" s="134"/>
      <c r="H91" s="134"/>
      <c r="I91" s="134"/>
      <c r="J91" s="134"/>
      <c r="K91" s="135"/>
      <c r="L91" s="134"/>
      <c r="M91" s="134"/>
      <c r="N91" s="135"/>
      <c r="O91" s="135"/>
      <c r="P91" s="136"/>
      <c r="Q91" s="134"/>
      <c r="R91" s="134"/>
      <c r="S91" s="140"/>
      <c r="T91" s="140">
        <f>SUM(T86:T90)</f>
        <v>3770</v>
      </c>
      <c r="U91" s="137"/>
      <c r="V91" s="138"/>
      <c r="W91" s="139"/>
      <c r="X91" s="139"/>
    </row>
    <row r="92" spans="1:24" ht="26.25" customHeight="1">
      <c r="A92" s="134"/>
      <c r="B92" s="134"/>
      <c r="C92" s="134"/>
      <c r="D92" s="134"/>
      <c r="E92" s="134"/>
      <c r="F92" s="134"/>
      <c r="G92" s="134"/>
      <c r="H92" s="134"/>
      <c r="I92" s="134"/>
      <c r="J92" s="134"/>
      <c r="K92" s="135"/>
      <c r="L92" s="134"/>
      <c r="M92" s="134"/>
      <c r="N92" s="135"/>
      <c r="O92" s="135"/>
      <c r="P92" s="136"/>
      <c r="Q92" s="134"/>
      <c r="R92" s="134"/>
      <c r="S92" s="140"/>
      <c r="T92" s="140"/>
      <c r="U92" s="137"/>
      <c r="V92" s="138"/>
      <c r="W92" s="139"/>
      <c r="X92" s="139" t="s">
        <v>1699</v>
      </c>
    </row>
    <row r="95" spans="1:24" ht="26.25" customHeight="1">
      <c r="A95" s="116" t="s">
        <v>188</v>
      </c>
      <c r="B95" s="116"/>
      <c r="C95" s="116" t="s">
        <v>123</v>
      </c>
      <c r="D95" s="116" t="s">
        <v>383</v>
      </c>
      <c r="E95" s="116" t="s">
        <v>468</v>
      </c>
      <c r="F95" s="116" t="s">
        <v>512</v>
      </c>
      <c r="G95" s="116" t="s">
        <v>519</v>
      </c>
      <c r="H95" s="116"/>
      <c r="I95" s="116" t="s">
        <v>402</v>
      </c>
      <c r="J95" s="116" t="s">
        <v>414</v>
      </c>
      <c r="K95" s="117" t="s">
        <v>21</v>
      </c>
      <c r="L95" s="116" t="s">
        <v>1749</v>
      </c>
      <c r="M95" s="116"/>
      <c r="N95" s="117" t="s">
        <v>1720</v>
      </c>
      <c r="O95" s="117">
        <v>648145</v>
      </c>
      <c r="P95" s="118"/>
      <c r="Q95" s="116" t="s">
        <v>426</v>
      </c>
      <c r="R95" s="116">
        <v>2019</v>
      </c>
      <c r="S95" s="116" t="s">
        <v>430</v>
      </c>
      <c r="T95" s="116">
        <v>2090</v>
      </c>
      <c r="U95" s="119">
        <v>44996</v>
      </c>
      <c r="V95" s="120"/>
      <c r="W95" s="121">
        <v>8900</v>
      </c>
      <c r="X95" s="121">
        <v>9700</v>
      </c>
    </row>
    <row r="96" spans="1:24" ht="26.25" customHeight="1">
      <c r="A96" s="116"/>
      <c r="B96" s="116"/>
      <c r="C96" s="116"/>
      <c r="D96" s="116"/>
      <c r="E96" s="116"/>
      <c r="F96" s="116"/>
      <c r="G96" s="116"/>
      <c r="H96" s="116"/>
      <c r="I96" s="116" t="s">
        <v>194</v>
      </c>
      <c r="J96" s="122" t="s">
        <v>532</v>
      </c>
      <c r="K96" s="123" t="s">
        <v>416</v>
      </c>
      <c r="L96" s="116"/>
      <c r="M96" s="116"/>
      <c r="N96" s="117"/>
      <c r="O96" s="117"/>
      <c r="P96" s="118"/>
      <c r="Q96" s="116" t="s">
        <v>427</v>
      </c>
      <c r="R96" s="116">
        <v>2018</v>
      </c>
      <c r="S96" s="116" t="s">
        <v>431</v>
      </c>
      <c r="T96" s="116">
        <v>1630</v>
      </c>
      <c r="U96" s="120"/>
      <c r="V96" s="120"/>
      <c r="W96" s="308">
        <v>8700</v>
      </c>
      <c r="X96" s="121"/>
    </row>
    <row r="97" spans="1:24" ht="26.25" customHeight="1">
      <c r="A97" s="116"/>
      <c r="B97" s="116"/>
      <c r="C97" s="116"/>
      <c r="D97" s="116"/>
      <c r="E97" s="116"/>
      <c r="F97" s="116"/>
      <c r="G97" s="116"/>
      <c r="H97" s="116"/>
      <c r="I97" s="116"/>
      <c r="J97" s="122"/>
      <c r="K97" s="117" t="s">
        <v>415</v>
      </c>
      <c r="L97" s="116"/>
      <c r="M97" s="116"/>
      <c r="N97" s="117"/>
      <c r="O97" s="117"/>
      <c r="P97" s="118"/>
      <c r="Q97" s="116" t="s">
        <v>428</v>
      </c>
      <c r="R97" s="116">
        <v>2019</v>
      </c>
      <c r="S97" s="116" t="s">
        <v>432</v>
      </c>
      <c r="T97" s="116">
        <v>1500</v>
      </c>
      <c r="U97" s="119"/>
      <c r="V97" s="120"/>
      <c r="W97" s="121"/>
      <c r="X97" s="121"/>
    </row>
    <row r="98" spans="1:24" ht="26.25" customHeight="1">
      <c r="A98" s="116"/>
      <c r="B98" s="116"/>
      <c r="C98" s="116"/>
      <c r="D98" s="116"/>
      <c r="E98" s="116"/>
      <c r="F98" s="116"/>
      <c r="G98" s="116"/>
      <c r="H98" s="116"/>
      <c r="I98" s="116"/>
      <c r="J98" s="116"/>
      <c r="K98" s="117" t="s">
        <v>404</v>
      </c>
      <c r="L98" s="116"/>
      <c r="M98" s="116"/>
      <c r="N98" s="117"/>
      <c r="O98" s="117"/>
      <c r="P98" s="118"/>
      <c r="Q98" s="116" t="s">
        <v>429</v>
      </c>
      <c r="R98" s="116">
        <v>2019</v>
      </c>
      <c r="S98" s="116" t="s">
        <v>433</v>
      </c>
      <c r="T98" s="116">
        <v>1630</v>
      </c>
      <c r="U98" s="119"/>
      <c r="V98" s="120"/>
      <c r="W98" s="121" t="s">
        <v>1669</v>
      </c>
      <c r="X98" s="121"/>
    </row>
    <row r="99" spans="1:24" ht="26.25" customHeight="1">
      <c r="A99" s="116"/>
      <c r="B99" s="116"/>
      <c r="C99" s="116"/>
      <c r="D99" s="116"/>
      <c r="E99" s="116"/>
      <c r="F99" s="116"/>
      <c r="G99" s="116"/>
      <c r="H99" s="116"/>
      <c r="I99" s="116"/>
      <c r="J99" s="116"/>
      <c r="K99" s="117"/>
      <c r="L99" s="116"/>
      <c r="M99" s="116"/>
      <c r="N99" s="117"/>
      <c r="O99" s="117"/>
      <c r="P99" s="118"/>
      <c r="Q99" s="116"/>
      <c r="R99" s="116"/>
      <c r="S99" s="122" t="s">
        <v>189</v>
      </c>
      <c r="T99" s="122">
        <v>3890</v>
      </c>
      <c r="U99" s="119"/>
      <c r="V99" s="120"/>
      <c r="W99" s="121" t="s">
        <v>1671</v>
      </c>
      <c r="X99" s="121"/>
    </row>
    <row r="100" spans="1:24" ht="26.25" customHeight="1">
      <c r="A100" s="116"/>
      <c r="B100" s="116"/>
      <c r="C100" s="116"/>
      <c r="D100" s="116"/>
      <c r="E100" s="116"/>
      <c r="F100" s="116"/>
      <c r="G100" s="116"/>
      <c r="H100" s="116"/>
      <c r="I100" s="116"/>
      <c r="J100" s="116"/>
      <c r="K100" s="117"/>
      <c r="L100" s="116"/>
      <c r="M100" s="116"/>
      <c r="N100" s="117"/>
      <c r="O100" s="117"/>
      <c r="P100" s="118"/>
      <c r="Q100" s="116"/>
      <c r="R100" s="116"/>
      <c r="S100" s="122"/>
      <c r="T100" s="122">
        <f>SUM(T95:T99)</f>
        <v>10740</v>
      </c>
      <c r="U100" s="119"/>
      <c r="V100" s="120"/>
      <c r="W100" s="121"/>
      <c r="X100" s="121"/>
    </row>
    <row r="101" spans="1:24" ht="26.25" customHeight="1">
      <c r="A101" s="116"/>
      <c r="B101" s="116"/>
      <c r="C101" s="116"/>
      <c r="D101" s="116"/>
      <c r="E101" s="116"/>
      <c r="F101" s="116"/>
      <c r="G101" s="116"/>
      <c r="H101" s="116"/>
      <c r="I101" s="116"/>
      <c r="J101" s="116"/>
      <c r="K101" s="117"/>
      <c r="L101" s="116"/>
      <c r="M101" s="116"/>
      <c r="N101" s="117"/>
      <c r="O101" s="117"/>
      <c r="P101" s="118"/>
      <c r="Q101" s="116"/>
      <c r="R101" s="116"/>
      <c r="S101" s="122"/>
      <c r="T101" s="122"/>
      <c r="U101" s="119"/>
      <c r="V101" s="120"/>
      <c r="W101" s="121" t="s">
        <v>1696</v>
      </c>
      <c r="X101" s="121"/>
    </row>
    <row r="104" spans="1:24" ht="26.25" customHeight="1">
      <c r="A104" s="179" t="s">
        <v>188</v>
      </c>
      <c r="B104" s="179"/>
      <c r="C104" s="179" t="s">
        <v>20</v>
      </c>
      <c r="D104" s="179" t="s">
        <v>383</v>
      </c>
      <c r="E104" s="179" t="s">
        <v>468</v>
      </c>
      <c r="F104" s="179" t="s">
        <v>507</v>
      </c>
      <c r="G104" s="179" t="s">
        <v>518</v>
      </c>
      <c r="H104" s="179"/>
      <c r="I104" s="179" t="s">
        <v>125</v>
      </c>
      <c r="J104" s="179" t="s">
        <v>414</v>
      </c>
      <c r="K104" s="180" t="s">
        <v>21</v>
      </c>
      <c r="L104" s="179" t="s">
        <v>2397</v>
      </c>
      <c r="M104" s="179"/>
      <c r="N104" s="180" t="s">
        <v>1701</v>
      </c>
      <c r="O104" s="180" t="s">
        <v>517</v>
      </c>
      <c r="P104" s="181"/>
      <c r="Q104" s="179" t="s">
        <v>454</v>
      </c>
      <c r="R104" s="179">
        <v>2023</v>
      </c>
      <c r="S104" s="179" t="s">
        <v>453</v>
      </c>
      <c r="T104" s="179">
        <v>2000</v>
      </c>
      <c r="U104" s="182">
        <v>44996</v>
      </c>
      <c r="V104" s="183"/>
      <c r="W104" s="184">
        <v>7600</v>
      </c>
      <c r="X104" s="184">
        <v>8500</v>
      </c>
    </row>
    <row r="105" spans="1:24" ht="26.25" customHeight="1">
      <c r="A105" s="179"/>
      <c r="B105" s="179"/>
      <c r="C105" s="179"/>
      <c r="D105" s="179"/>
      <c r="E105" s="179"/>
      <c r="F105" s="179"/>
      <c r="G105" s="179"/>
      <c r="H105" s="179"/>
      <c r="I105" s="179" t="s">
        <v>194</v>
      </c>
      <c r="J105" s="185" t="s">
        <v>677</v>
      </c>
      <c r="K105" s="186" t="s">
        <v>420</v>
      </c>
      <c r="L105" s="179"/>
      <c r="M105" s="179"/>
      <c r="N105" s="180"/>
      <c r="O105" s="180"/>
      <c r="P105" s="181"/>
      <c r="Q105" s="179" t="s">
        <v>454</v>
      </c>
      <c r="R105" s="179">
        <v>2023</v>
      </c>
      <c r="S105" s="179" t="s">
        <v>455</v>
      </c>
      <c r="T105" s="179">
        <v>2000</v>
      </c>
      <c r="U105" s="183"/>
      <c r="V105" s="183"/>
      <c r="W105" s="310">
        <v>7400</v>
      </c>
      <c r="X105" s="184"/>
    </row>
    <row r="106" spans="1:24" ht="26.25" customHeight="1">
      <c r="A106" s="179"/>
      <c r="B106" s="179"/>
      <c r="C106" s="179"/>
      <c r="D106" s="179"/>
      <c r="E106" s="179"/>
      <c r="F106" s="179"/>
      <c r="G106" s="179"/>
      <c r="H106" s="179"/>
      <c r="I106" s="179"/>
      <c r="J106" s="185"/>
      <c r="K106" s="180" t="s">
        <v>419</v>
      </c>
      <c r="L106" s="179"/>
      <c r="M106" s="179"/>
      <c r="N106" s="180"/>
      <c r="O106" s="180"/>
      <c r="P106" s="181"/>
      <c r="Q106" s="179" t="s">
        <v>458</v>
      </c>
      <c r="R106" s="179">
        <v>2019</v>
      </c>
      <c r="S106" s="179" t="s">
        <v>456</v>
      </c>
      <c r="T106" s="179">
        <v>1505</v>
      </c>
      <c r="U106" s="182"/>
      <c r="V106" s="183"/>
      <c r="W106" s="184"/>
      <c r="X106" s="184"/>
    </row>
    <row r="107" spans="1:24" ht="26.25" customHeight="1">
      <c r="A107" s="179"/>
      <c r="B107" s="179"/>
      <c r="C107" s="179"/>
      <c r="D107" s="179"/>
      <c r="E107" s="179"/>
      <c r="F107" s="179"/>
      <c r="G107" s="179"/>
      <c r="H107" s="179"/>
      <c r="I107" s="179"/>
      <c r="J107" s="179"/>
      <c r="K107" s="180" t="s">
        <v>227</v>
      </c>
      <c r="L107" s="179"/>
      <c r="M107" s="179"/>
      <c r="N107" s="180"/>
      <c r="O107" s="180"/>
      <c r="P107" s="181"/>
      <c r="Q107" s="179" t="s">
        <v>459</v>
      </c>
      <c r="R107" s="179">
        <v>2019</v>
      </c>
      <c r="S107" s="179" t="s">
        <v>457</v>
      </c>
      <c r="T107" s="179">
        <v>1505</v>
      </c>
      <c r="U107" s="182"/>
      <c r="V107" s="183"/>
      <c r="W107" s="184" t="s">
        <v>1668</v>
      </c>
      <c r="X107" s="184"/>
    </row>
    <row r="108" spans="1:24" ht="26.25" customHeight="1">
      <c r="A108" s="179"/>
      <c r="B108" s="179"/>
      <c r="C108" s="179"/>
      <c r="D108" s="179"/>
      <c r="E108" s="179"/>
      <c r="F108" s="179"/>
      <c r="G108" s="179"/>
      <c r="H108" s="179"/>
      <c r="I108" s="179"/>
      <c r="J108" s="179"/>
      <c r="K108" s="180"/>
      <c r="L108" s="179"/>
      <c r="M108" s="179"/>
      <c r="N108" s="180"/>
      <c r="O108" s="180"/>
      <c r="P108" s="181"/>
      <c r="Q108" s="179"/>
      <c r="R108" s="179"/>
      <c r="S108" s="185" t="s">
        <v>189</v>
      </c>
      <c r="T108" s="185">
        <v>3890</v>
      </c>
      <c r="U108" s="182"/>
      <c r="V108" s="183"/>
      <c r="W108" s="184" t="s">
        <v>1670</v>
      </c>
      <c r="X108" s="184"/>
    </row>
    <row r="109" spans="1:24" ht="26.25" customHeight="1">
      <c r="A109" s="179"/>
      <c r="B109" s="179"/>
      <c r="C109" s="179"/>
      <c r="D109" s="179"/>
      <c r="E109" s="179"/>
      <c r="F109" s="179"/>
      <c r="G109" s="179"/>
      <c r="H109" s="179"/>
      <c r="I109" s="179"/>
      <c r="J109" s="179"/>
      <c r="K109" s="180"/>
      <c r="L109" s="179"/>
      <c r="M109" s="179"/>
      <c r="N109" s="180"/>
      <c r="O109" s="180"/>
      <c r="P109" s="181"/>
      <c r="Q109" s="179"/>
      <c r="R109" s="179"/>
      <c r="S109" s="185"/>
      <c r="T109" s="185">
        <f>SUM(T104:T108)</f>
        <v>10900</v>
      </c>
      <c r="U109" s="182"/>
      <c r="V109" s="183"/>
      <c r="W109" s="184"/>
      <c r="X109" s="184"/>
    </row>
    <row r="110" spans="1:24" ht="26.25" customHeight="1">
      <c r="A110" s="179"/>
      <c r="B110" s="179"/>
      <c r="C110" s="179"/>
      <c r="D110" s="179"/>
      <c r="E110" s="179"/>
      <c r="F110" s="179"/>
      <c r="G110" s="179"/>
      <c r="H110" s="179"/>
      <c r="I110" s="179"/>
      <c r="J110" s="179"/>
      <c r="K110" s="180"/>
      <c r="L110" s="179"/>
      <c r="M110" s="179"/>
      <c r="N110" s="180"/>
      <c r="O110" s="180"/>
      <c r="P110" s="181"/>
      <c r="Q110" s="179"/>
      <c r="R110" s="179"/>
      <c r="S110" s="185"/>
      <c r="T110" s="185"/>
      <c r="U110" s="182"/>
      <c r="V110" s="183"/>
      <c r="W110" s="184"/>
      <c r="X110" s="184"/>
    </row>
    <row r="113" spans="1:24" ht="26.25" customHeight="1">
      <c r="A113" s="208" t="s">
        <v>188</v>
      </c>
      <c r="B113" s="208"/>
      <c r="C113" s="208" t="s">
        <v>381</v>
      </c>
      <c r="D113" s="208" t="s">
        <v>383</v>
      </c>
      <c r="E113" s="208" t="s">
        <v>467</v>
      </c>
      <c r="F113" s="208" t="s">
        <v>513</v>
      </c>
      <c r="G113" s="208" t="s">
        <v>581</v>
      </c>
      <c r="H113" s="208"/>
      <c r="I113" s="208" t="s">
        <v>402</v>
      </c>
      <c r="J113" s="208" t="s">
        <v>1750</v>
      </c>
      <c r="K113" s="209" t="s">
        <v>21</v>
      </c>
      <c r="L113" s="208" t="s">
        <v>1894</v>
      </c>
      <c r="M113" s="210" t="s">
        <v>476</v>
      </c>
      <c r="N113" s="209" t="s">
        <v>434</v>
      </c>
      <c r="O113" s="209" t="s">
        <v>413</v>
      </c>
      <c r="P113" s="210"/>
      <c r="Q113" s="208" t="s">
        <v>477</v>
      </c>
      <c r="R113" s="208">
        <v>2017</v>
      </c>
      <c r="S113" s="208" t="s">
        <v>478</v>
      </c>
      <c r="T113" s="208">
        <v>1820</v>
      </c>
      <c r="U113" s="211">
        <v>44993</v>
      </c>
      <c r="V113" s="212"/>
      <c r="W113" s="213">
        <v>8900</v>
      </c>
      <c r="X113" s="213">
        <v>9500</v>
      </c>
    </row>
    <row r="114" spans="1:24" ht="26.25" customHeight="1">
      <c r="A114" s="208"/>
      <c r="B114" s="208"/>
      <c r="C114" s="208" t="s">
        <v>401</v>
      </c>
      <c r="D114" s="208"/>
      <c r="E114" s="208"/>
      <c r="F114" s="208"/>
      <c r="G114" s="208"/>
      <c r="H114" s="208"/>
      <c r="I114" s="208" t="s">
        <v>194</v>
      </c>
      <c r="J114" s="214" t="s">
        <v>676</v>
      </c>
      <c r="K114" s="215" t="s">
        <v>403</v>
      </c>
      <c r="L114" s="208"/>
      <c r="M114" s="208"/>
      <c r="N114" s="209"/>
      <c r="O114" s="209"/>
      <c r="P114" s="210"/>
      <c r="Q114" s="208" t="s">
        <v>480</v>
      </c>
      <c r="R114" s="208">
        <v>2020</v>
      </c>
      <c r="S114" s="208" t="s">
        <v>479</v>
      </c>
      <c r="T114" s="208">
        <v>1450</v>
      </c>
      <c r="U114" s="211">
        <v>44996</v>
      </c>
      <c r="V114" s="246" t="s">
        <v>435</v>
      </c>
      <c r="W114" s="309">
        <v>8700</v>
      </c>
      <c r="X114" s="213"/>
    </row>
    <row r="115" spans="1:24" ht="26.25" customHeight="1">
      <c r="A115" s="208"/>
      <c r="B115" s="208"/>
      <c r="C115" s="208"/>
      <c r="D115" s="208"/>
      <c r="E115" s="208"/>
      <c r="F115" s="208"/>
      <c r="G115" s="208"/>
      <c r="H115" s="208"/>
      <c r="I115" s="208"/>
      <c r="J115" s="214"/>
      <c r="K115" s="209" t="s">
        <v>388</v>
      </c>
      <c r="L115" s="208"/>
      <c r="M115" s="208"/>
      <c r="N115" s="209"/>
      <c r="O115" s="209"/>
      <c r="P115" s="210"/>
      <c r="Q115" s="208" t="s">
        <v>481</v>
      </c>
      <c r="R115" s="208">
        <v>2017</v>
      </c>
      <c r="S115" s="208" t="s">
        <v>482</v>
      </c>
      <c r="T115" s="208">
        <v>2000</v>
      </c>
      <c r="U115" s="212">
        <v>44999</v>
      </c>
      <c r="V115" s="246" t="s">
        <v>475</v>
      </c>
      <c r="W115" s="213"/>
      <c r="X115" s="213"/>
    </row>
    <row r="116" spans="1:24" ht="26.25" customHeight="1">
      <c r="A116" s="208"/>
      <c r="B116" s="208"/>
      <c r="C116" s="208"/>
      <c r="D116" s="208"/>
      <c r="E116" s="208"/>
      <c r="F116" s="208"/>
      <c r="G116" s="208"/>
      <c r="H116" s="208"/>
      <c r="I116" s="208"/>
      <c r="J116" s="208"/>
      <c r="K116" s="209" t="s">
        <v>404</v>
      </c>
      <c r="L116" s="208"/>
      <c r="M116" s="208"/>
      <c r="N116" s="209"/>
      <c r="O116" s="209"/>
      <c r="P116" s="210"/>
      <c r="Q116" s="208" t="s">
        <v>483</v>
      </c>
      <c r="R116" s="208">
        <v>2017</v>
      </c>
      <c r="S116" s="208" t="s">
        <v>484</v>
      </c>
      <c r="T116" s="208">
        <v>1450</v>
      </c>
      <c r="U116" s="211"/>
      <c r="V116" s="212"/>
      <c r="W116" s="213"/>
      <c r="X116" s="213"/>
    </row>
    <row r="117" spans="1:24" ht="26.25" customHeight="1">
      <c r="A117" s="208"/>
      <c r="B117" s="208"/>
      <c r="C117" s="208"/>
      <c r="D117" s="208"/>
      <c r="E117" s="208"/>
      <c r="F117" s="208"/>
      <c r="G117" s="208"/>
      <c r="H117" s="208"/>
      <c r="I117" s="208"/>
      <c r="J117" s="208"/>
      <c r="K117" s="209"/>
      <c r="L117" s="208"/>
      <c r="M117" s="208"/>
      <c r="N117" s="209"/>
      <c r="O117" s="209"/>
      <c r="P117" s="210"/>
      <c r="Q117" s="2436" t="s">
        <v>485</v>
      </c>
      <c r="R117" s="2437"/>
      <c r="S117" s="2438"/>
      <c r="T117" s="208">
        <v>300</v>
      </c>
      <c r="U117" s="246"/>
      <c r="V117" s="212"/>
      <c r="W117" s="213" t="s">
        <v>1668</v>
      </c>
      <c r="X117" s="213"/>
    </row>
    <row r="118" spans="1:24" ht="26.25" customHeight="1">
      <c r="A118" s="208"/>
      <c r="B118" s="208"/>
      <c r="C118" s="208"/>
      <c r="D118" s="208"/>
      <c r="E118" s="208"/>
      <c r="F118" s="208"/>
      <c r="G118" s="208"/>
      <c r="H118" s="208"/>
      <c r="I118" s="208"/>
      <c r="J118" s="208"/>
      <c r="K118" s="209"/>
      <c r="L118" s="208"/>
      <c r="M118" s="208"/>
      <c r="N118" s="209"/>
      <c r="O118" s="209"/>
      <c r="P118" s="210"/>
      <c r="Q118" s="208"/>
      <c r="R118" s="208"/>
      <c r="S118" s="214" t="s">
        <v>189</v>
      </c>
      <c r="T118" s="214">
        <v>3890</v>
      </c>
      <c r="U118" s="211"/>
      <c r="V118" s="212"/>
      <c r="W118" s="213" t="s">
        <v>1670</v>
      </c>
      <c r="X118" s="213"/>
    </row>
    <row r="119" spans="1:24" ht="26.25" customHeight="1">
      <c r="A119" s="208"/>
      <c r="B119" s="208"/>
      <c r="C119" s="208"/>
      <c r="D119" s="208"/>
      <c r="E119" s="208"/>
      <c r="F119" s="208"/>
      <c r="G119" s="208"/>
      <c r="H119" s="208"/>
      <c r="I119" s="208"/>
      <c r="J119" s="208"/>
      <c r="K119" s="209"/>
      <c r="L119" s="208"/>
      <c r="M119" s="208"/>
      <c r="N119" s="209"/>
      <c r="O119" s="209"/>
      <c r="P119" s="210"/>
      <c r="Q119" s="208"/>
      <c r="R119" s="208"/>
      <c r="S119" s="214"/>
      <c r="T119" s="214">
        <f>SUM(T113:T118)</f>
        <v>10910</v>
      </c>
      <c r="U119" s="211"/>
      <c r="V119" s="212"/>
      <c r="W119" s="213" t="s">
        <v>1697</v>
      </c>
      <c r="X119" s="213" t="s">
        <v>1713</v>
      </c>
    </row>
    <row r="122" spans="1:24" ht="26.25" customHeight="1">
      <c r="A122" s="108" t="s">
        <v>188</v>
      </c>
      <c r="B122" s="108"/>
      <c r="C122" s="108" t="s">
        <v>357</v>
      </c>
      <c r="D122" s="108" t="s">
        <v>198</v>
      </c>
      <c r="E122" s="108" t="s">
        <v>468</v>
      </c>
      <c r="F122" s="108" t="s">
        <v>509</v>
      </c>
      <c r="G122" s="108" t="s">
        <v>616</v>
      </c>
      <c r="H122" s="108" t="s">
        <v>191</v>
      </c>
      <c r="I122" s="108" t="s">
        <v>140</v>
      </c>
      <c r="J122" s="108" t="s">
        <v>1751</v>
      </c>
      <c r="K122" s="109" t="s">
        <v>141</v>
      </c>
      <c r="L122" s="108" t="s">
        <v>3384</v>
      </c>
      <c r="M122" s="108"/>
      <c r="N122" s="109" t="s">
        <v>499</v>
      </c>
      <c r="O122" s="109" t="s">
        <v>500</v>
      </c>
      <c r="P122" s="110" t="s">
        <v>3172</v>
      </c>
      <c r="Q122" s="108" t="s">
        <v>361</v>
      </c>
      <c r="R122" s="108">
        <v>2016</v>
      </c>
      <c r="S122" s="108" t="s">
        <v>362</v>
      </c>
      <c r="T122" s="108">
        <v>2060</v>
      </c>
      <c r="U122" s="111">
        <v>45000</v>
      </c>
      <c r="V122" s="111">
        <v>45056</v>
      </c>
      <c r="W122" s="113"/>
      <c r="X122" s="113">
        <v>1120</v>
      </c>
    </row>
    <row r="123" spans="1:24" ht="26.25" customHeight="1">
      <c r="A123" s="108"/>
      <c r="B123" s="108"/>
      <c r="C123" s="108"/>
      <c r="D123" s="108"/>
      <c r="E123" s="108"/>
      <c r="F123" s="108"/>
      <c r="G123" s="108"/>
      <c r="H123" s="108"/>
      <c r="I123" s="108" t="s">
        <v>194</v>
      </c>
      <c r="J123" s="114" t="s">
        <v>680</v>
      </c>
      <c r="K123" s="115" t="s">
        <v>359</v>
      </c>
      <c r="L123" s="108"/>
      <c r="M123" s="108"/>
      <c r="N123" s="109"/>
      <c r="O123" s="109"/>
      <c r="P123" s="110"/>
      <c r="Q123" s="108" t="s">
        <v>363</v>
      </c>
      <c r="R123" s="108">
        <v>2008</v>
      </c>
      <c r="S123" s="108" t="s">
        <v>364</v>
      </c>
      <c r="T123" s="108">
        <v>1820</v>
      </c>
      <c r="U123" s="112">
        <v>45001</v>
      </c>
      <c r="V123" s="111">
        <v>45068</v>
      </c>
      <c r="W123" s="113"/>
      <c r="X123" s="113"/>
    </row>
    <row r="124" spans="1:24" ht="26.25" customHeight="1">
      <c r="A124" s="108"/>
      <c r="B124" s="108"/>
      <c r="C124" s="108"/>
      <c r="D124" s="108"/>
      <c r="E124" s="108"/>
      <c r="F124" s="108"/>
      <c r="G124" s="108"/>
      <c r="H124" s="108"/>
      <c r="I124" s="108"/>
      <c r="J124" s="114"/>
      <c r="K124" s="109" t="s">
        <v>360</v>
      </c>
      <c r="L124" s="108"/>
      <c r="M124" s="108"/>
      <c r="N124" s="109"/>
      <c r="O124" s="109"/>
      <c r="P124" s="110"/>
      <c r="Q124" s="108" t="s">
        <v>361</v>
      </c>
      <c r="R124" s="108">
        <v>2010</v>
      </c>
      <c r="S124" s="108" t="s">
        <v>365</v>
      </c>
      <c r="T124" s="108">
        <v>2060</v>
      </c>
      <c r="U124" s="111"/>
      <c r="V124" s="111">
        <v>45079</v>
      </c>
      <c r="W124" s="113"/>
      <c r="X124" s="113"/>
    </row>
    <row r="125" spans="1:24" ht="26.25" customHeight="1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9" t="s">
        <v>220</v>
      </c>
      <c r="L125" s="108"/>
      <c r="M125" s="108"/>
      <c r="N125" s="109"/>
      <c r="O125" s="109"/>
      <c r="P125" s="110"/>
      <c r="Q125" s="110" t="s">
        <v>469</v>
      </c>
      <c r="R125" s="108">
        <v>2013</v>
      </c>
      <c r="S125" s="108" t="s">
        <v>366</v>
      </c>
      <c r="T125" s="108">
        <v>825</v>
      </c>
      <c r="U125" s="111"/>
      <c r="V125" s="111">
        <v>45086</v>
      </c>
      <c r="W125" s="113"/>
      <c r="X125" s="113"/>
    </row>
    <row r="126" spans="1:24" ht="26.25" customHeight="1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9"/>
      <c r="L126" s="108"/>
      <c r="M126" s="108"/>
      <c r="N126" s="109"/>
      <c r="O126" s="109"/>
      <c r="P126" s="110"/>
      <c r="Q126" s="108"/>
      <c r="R126" s="108"/>
      <c r="S126" s="114" t="s">
        <v>189</v>
      </c>
      <c r="T126" s="114">
        <v>3700</v>
      </c>
      <c r="U126" s="111"/>
      <c r="V126" s="111">
        <v>45089</v>
      </c>
      <c r="W126" s="113"/>
      <c r="X126" s="113"/>
    </row>
    <row r="127" spans="1:24" ht="26.25" customHeight="1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9"/>
      <c r="L127" s="108"/>
      <c r="M127" s="108"/>
      <c r="N127" s="109"/>
      <c r="O127" s="109"/>
      <c r="P127" s="110"/>
      <c r="Q127" s="108"/>
      <c r="R127" s="108"/>
      <c r="S127" s="114"/>
      <c r="T127" s="114">
        <f>SUM(T122:T126)</f>
        <v>10465</v>
      </c>
      <c r="U127" s="111"/>
      <c r="V127" s="613">
        <v>45098</v>
      </c>
      <c r="W127" s="113"/>
      <c r="X127" s="113"/>
    </row>
    <row r="128" spans="1:24" ht="26.25" customHeight="1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9"/>
      <c r="L128" s="108"/>
      <c r="M128" s="108"/>
      <c r="N128" s="109"/>
      <c r="O128" s="109"/>
      <c r="P128" s="110"/>
      <c r="Q128" s="108"/>
      <c r="R128" s="108"/>
      <c r="S128" s="114"/>
      <c r="T128" s="114"/>
      <c r="U128" s="111"/>
      <c r="V128" s="112">
        <v>45110</v>
      </c>
      <c r="W128" s="113"/>
      <c r="X128" s="113"/>
    </row>
    <row r="130" spans="1:24" ht="26.25" customHeight="1">
      <c r="A130" s="108" t="s">
        <v>188</v>
      </c>
      <c r="B130" s="108"/>
      <c r="C130" s="108" t="s">
        <v>357</v>
      </c>
      <c r="D130" s="108" t="s">
        <v>198</v>
      </c>
      <c r="E130" s="108" t="s">
        <v>472</v>
      </c>
      <c r="F130" s="108" t="s">
        <v>507</v>
      </c>
      <c r="G130" s="108" t="s">
        <v>614</v>
      </c>
      <c r="H130" s="108" t="s">
        <v>191</v>
      </c>
      <c r="I130" s="108" t="s">
        <v>140</v>
      </c>
      <c r="J130" s="108" t="s">
        <v>358</v>
      </c>
      <c r="K130" s="109" t="s">
        <v>141</v>
      </c>
      <c r="L130" s="108" t="s">
        <v>1752</v>
      </c>
      <c r="M130" s="108"/>
      <c r="N130" s="109" t="s">
        <v>471</v>
      </c>
      <c r="O130" s="109" t="s">
        <v>498</v>
      </c>
      <c r="P130" s="110" t="s">
        <v>3172</v>
      </c>
      <c r="Q130" s="108" t="s">
        <v>361</v>
      </c>
      <c r="R130" s="108">
        <v>2011</v>
      </c>
      <c r="S130" s="108" t="s">
        <v>367</v>
      </c>
      <c r="T130" s="108">
        <v>2060</v>
      </c>
      <c r="U130" s="111">
        <v>45000</v>
      </c>
      <c r="V130" s="111">
        <v>45056</v>
      </c>
      <c r="W130" s="113"/>
      <c r="X130" s="113">
        <v>1120</v>
      </c>
    </row>
    <row r="131" spans="1:24" ht="26.25" customHeight="1">
      <c r="A131" s="108"/>
      <c r="B131" s="108"/>
      <c r="C131" s="108"/>
      <c r="D131" s="108"/>
      <c r="E131" s="108"/>
      <c r="F131" s="108"/>
      <c r="G131" s="108"/>
      <c r="H131" s="108"/>
      <c r="I131" s="108" t="s">
        <v>194</v>
      </c>
      <c r="J131" s="114" t="s">
        <v>470</v>
      </c>
      <c r="K131" s="115" t="s">
        <v>359</v>
      </c>
      <c r="L131" s="108"/>
      <c r="M131" s="108"/>
      <c r="N131" s="109"/>
      <c r="O131" s="109"/>
      <c r="P131" s="110"/>
      <c r="Q131" s="108" t="s">
        <v>363</v>
      </c>
      <c r="R131" s="108">
        <v>2016</v>
      </c>
      <c r="S131" s="108" t="s">
        <v>368</v>
      </c>
      <c r="T131" s="108">
        <v>1820</v>
      </c>
      <c r="U131" s="112">
        <v>45001</v>
      </c>
      <c r="V131" s="111">
        <v>45068</v>
      </c>
      <c r="W131" s="113"/>
      <c r="X131" s="113"/>
    </row>
    <row r="132" spans="1:24" ht="26.25" customHeight="1">
      <c r="A132" s="108"/>
      <c r="B132" s="108"/>
      <c r="C132" s="108"/>
      <c r="D132" s="108"/>
      <c r="E132" s="108"/>
      <c r="F132" s="108"/>
      <c r="G132" s="108"/>
      <c r="H132" s="108"/>
      <c r="I132" s="108"/>
      <c r="J132" s="114"/>
      <c r="K132" s="109" t="s">
        <v>360</v>
      </c>
      <c r="L132" s="108"/>
      <c r="M132" s="108"/>
      <c r="N132" s="109"/>
      <c r="O132" s="109"/>
      <c r="P132" s="110"/>
      <c r="Q132" s="108" t="s">
        <v>361</v>
      </c>
      <c r="R132" s="108">
        <v>2011</v>
      </c>
      <c r="S132" s="108" t="s">
        <v>369</v>
      </c>
      <c r="T132" s="108">
        <v>2060</v>
      </c>
      <c r="U132" s="111"/>
      <c r="V132" s="111">
        <v>45079</v>
      </c>
      <c r="W132" s="113"/>
      <c r="X132" s="113"/>
    </row>
    <row r="133" spans="1:24" ht="26.25" customHeight="1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9" t="s">
        <v>220</v>
      </c>
      <c r="L133" s="108"/>
      <c r="M133" s="108"/>
      <c r="N133" s="109"/>
      <c r="O133" s="109"/>
      <c r="P133" s="110"/>
      <c r="Q133" s="108" t="s">
        <v>370</v>
      </c>
      <c r="R133" s="108">
        <v>2016</v>
      </c>
      <c r="S133" s="108" t="s">
        <v>371</v>
      </c>
      <c r="T133" s="108">
        <v>1000</v>
      </c>
      <c r="U133" s="111"/>
      <c r="V133" s="111">
        <v>45086</v>
      </c>
      <c r="W133" s="113"/>
      <c r="X133" s="113"/>
    </row>
    <row r="134" spans="1:24" ht="26.25" customHeight="1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9"/>
      <c r="L134" s="108"/>
      <c r="M134" s="108"/>
      <c r="N134" s="109"/>
      <c r="O134" s="109"/>
      <c r="P134" s="110"/>
      <c r="Q134" s="108"/>
      <c r="R134" s="108"/>
      <c r="S134" s="114" t="s">
        <v>189</v>
      </c>
      <c r="T134" s="114">
        <v>3620</v>
      </c>
      <c r="U134" s="111"/>
      <c r="V134" s="111">
        <v>45089</v>
      </c>
      <c r="W134" s="113"/>
      <c r="X134" s="113"/>
    </row>
    <row r="135" spans="1:24" ht="26.25" customHeight="1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9"/>
      <c r="L135" s="108"/>
      <c r="M135" s="108"/>
      <c r="N135" s="109"/>
      <c r="O135" s="109"/>
      <c r="P135" s="110"/>
      <c r="Q135" s="108"/>
      <c r="R135" s="108"/>
      <c r="S135" s="114"/>
      <c r="T135" s="114">
        <f>SUM(T130:T134)</f>
        <v>10560</v>
      </c>
      <c r="U135" s="111"/>
      <c r="V135" s="613">
        <v>45098</v>
      </c>
      <c r="W135" s="113"/>
      <c r="X135" s="113"/>
    </row>
    <row r="136" spans="1:24" ht="26.25" customHeight="1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9"/>
      <c r="L136" s="108"/>
      <c r="M136" s="108"/>
      <c r="N136" s="109"/>
      <c r="O136" s="109"/>
      <c r="P136" s="110"/>
      <c r="Q136" s="108"/>
      <c r="R136" s="108"/>
      <c r="S136" s="114"/>
      <c r="T136" s="114"/>
      <c r="U136" s="111"/>
      <c r="V136" s="112">
        <v>45110</v>
      </c>
      <c r="W136" s="113"/>
      <c r="X136" s="113"/>
    </row>
    <row r="138" spans="1:24" ht="26.25" customHeight="1">
      <c r="A138" s="108" t="s">
        <v>188</v>
      </c>
      <c r="B138" s="108"/>
      <c r="C138" s="108" t="s">
        <v>357</v>
      </c>
      <c r="D138" s="108" t="s">
        <v>198</v>
      </c>
      <c r="E138" s="108" t="s">
        <v>472</v>
      </c>
      <c r="F138" s="108" t="s">
        <v>509</v>
      </c>
      <c r="G138" s="108" t="s">
        <v>614</v>
      </c>
      <c r="H138" s="108" t="s">
        <v>191</v>
      </c>
      <c r="I138" s="108" t="s">
        <v>140</v>
      </c>
      <c r="J138" s="108" t="s">
        <v>615</v>
      </c>
      <c r="K138" s="109" t="s">
        <v>141</v>
      </c>
      <c r="L138" s="108" t="s">
        <v>1753</v>
      </c>
      <c r="M138" s="108"/>
      <c r="N138" s="109" t="s">
        <v>501</v>
      </c>
      <c r="O138" s="109" t="s">
        <v>502</v>
      </c>
      <c r="P138" s="110" t="s">
        <v>3172</v>
      </c>
      <c r="Q138" s="108" t="s">
        <v>361</v>
      </c>
      <c r="R138" s="108">
        <v>2016</v>
      </c>
      <c r="S138" s="108" t="s">
        <v>372</v>
      </c>
      <c r="T138" s="108">
        <v>2060</v>
      </c>
      <c r="U138" s="111">
        <v>45000</v>
      </c>
      <c r="V138" s="111">
        <v>45056</v>
      </c>
      <c r="W138" s="113"/>
      <c r="X138" s="113">
        <v>1120</v>
      </c>
    </row>
    <row r="139" spans="1:24" ht="26.25" customHeight="1">
      <c r="A139" s="108"/>
      <c r="B139" s="108"/>
      <c r="C139" s="108"/>
      <c r="D139" s="108"/>
      <c r="E139" s="108"/>
      <c r="F139" s="108"/>
      <c r="G139" s="108"/>
      <c r="H139" s="108"/>
      <c r="I139" s="108" t="s">
        <v>194</v>
      </c>
      <c r="J139" s="114" t="s">
        <v>681</v>
      </c>
      <c r="K139" s="115" t="s">
        <v>359</v>
      </c>
      <c r="L139" s="108"/>
      <c r="M139" s="108"/>
      <c r="N139" s="109"/>
      <c r="O139" s="109"/>
      <c r="P139" s="110"/>
      <c r="Q139" s="108" t="s">
        <v>361</v>
      </c>
      <c r="R139" s="108">
        <v>2014</v>
      </c>
      <c r="S139" s="108" t="s">
        <v>373</v>
      </c>
      <c r="T139" s="108">
        <v>2060</v>
      </c>
      <c r="U139" s="112">
        <v>45001</v>
      </c>
      <c r="V139" s="111">
        <v>45068</v>
      </c>
      <c r="W139" s="113"/>
      <c r="X139" s="113"/>
    </row>
    <row r="140" spans="1:24" ht="26.25" customHeight="1">
      <c r="A140" s="108"/>
      <c r="B140" s="108"/>
      <c r="C140" s="108"/>
      <c r="D140" s="108"/>
      <c r="E140" s="108"/>
      <c r="F140" s="108"/>
      <c r="G140" s="108"/>
      <c r="H140" s="108"/>
      <c r="I140" s="108"/>
      <c r="J140" s="114"/>
      <c r="K140" s="109" t="s">
        <v>360</v>
      </c>
      <c r="L140" s="108"/>
      <c r="M140" s="108"/>
      <c r="N140" s="109"/>
      <c r="O140" s="109"/>
      <c r="P140" s="110"/>
      <c r="Q140" s="108" t="s">
        <v>243</v>
      </c>
      <c r="R140" s="108">
        <v>2009</v>
      </c>
      <c r="S140" s="108" t="s">
        <v>374</v>
      </c>
      <c r="T140" s="108">
        <v>1560</v>
      </c>
      <c r="U140" s="111"/>
      <c r="V140" s="111">
        <v>45079</v>
      </c>
      <c r="W140" s="113"/>
      <c r="X140" s="113"/>
    </row>
    <row r="141" spans="1:24" ht="26.25" customHeight="1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9" t="s">
        <v>220</v>
      </c>
      <c r="L141" s="108"/>
      <c r="M141" s="108"/>
      <c r="N141" s="109"/>
      <c r="O141" s="109"/>
      <c r="P141" s="110"/>
      <c r="Q141" s="108" t="s">
        <v>375</v>
      </c>
      <c r="R141" s="108">
        <v>2015</v>
      </c>
      <c r="S141" s="108" t="s">
        <v>376</v>
      </c>
      <c r="T141" s="108">
        <v>1150</v>
      </c>
      <c r="U141" s="111"/>
      <c r="V141" s="111">
        <v>45086</v>
      </c>
      <c r="W141" s="113"/>
      <c r="X141" s="113"/>
    </row>
    <row r="142" spans="1:24" ht="26.25" customHeight="1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9"/>
      <c r="L142" s="108"/>
      <c r="M142" s="108"/>
      <c r="N142" s="109"/>
      <c r="O142" s="109"/>
      <c r="P142" s="110"/>
      <c r="Q142" s="108"/>
      <c r="R142" s="108"/>
      <c r="S142" s="114" t="s">
        <v>189</v>
      </c>
      <c r="T142" s="114">
        <v>3700</v>
      </c>
      <c r="U142" s="111"/>
      <c r="V142" s="111">
        <v>45089</v>
      </c>
      <c r="W142" s="113"/>
      <c r="X142" s="113"/>
    </row>
    <row r="143" spans="1:24" ht="26.25" customHeight="1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9"/>
      <c r="L143" s="108"/>
      <c r="M143" s="108"/>
      <c r="N143" s="109"/>
      <c r="O143" s="109"/>
      <c r="P143" s="110"/>
      <c r="Q143" s="108"/>
      <c r="R143" s="108"/>
      <c r="S143" s="114"/>
      <c r="T143" s="114">
        <f>SUM(T138:T142)</f>
        <v>10530</v>
      </c>
      <c r="U143" s="111"/>
      <c r="V143" s="613">
        <v>45098</v>
      </c>
      <c r="W143" s="113"/>
      <c r="X143" s="113"/>
    </row>
    <row r="144" spans="1:24" ht="26.25" customHeight="1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9"/>
      <c r="L144" s="108"/>
      <c r="M144" s="108"/>
      <c r="N144" s="109"/>
      <c r="O144" s="109"/>
      <c r="P144" s="110"/>
      <c r="Q144" s="108"/>
      <c r="R144" s="108"/>
      <c r="S144" s="114"/>
      <c r="T144" s="114"/>
      <c r="U144" s="111"/>
      <c r="V144" s="112">
        <v>45110</v>
      </c>
      <c r="W144" s="113"/>
      <c r="X144" s="113"/>
    </row>
    <row r="145" spans="1:24" s="82" customFormat="1" ht="26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79"/>
      <c r="L145" s="2"/>
      <c r="M145" s="2"/>
      <c r="N145" s="79"/>
      <c r="O145" s="79"/>
      <c r="P145" s="3"/>
      <c r="Q145" s="2"/>
      <c r="R145" s="2"/>
      <c r="S145" s="236"/>
      <c r="T145" s="236"/>
      <c r="U145" s="80"/>
      <c r="V145" s="81"/>
      <c r="W145" s="150"/>
      <c r="X145" s="150"/>
    </row>
    <row r="147" spans="1:24" ht="26.25" customHeight="1">
      <c r="A147" s="143" t="s">
        <v>188</v>
      </c>
      <c r="B147" s="143"/>
      <c r="C147" s="143" t="s">
        <v>381</v>
      </c>
      <c r="D147" s="143" t="s">
        <v>1718</v>
      </c>
      <c r="E147" s="143" t="s">
        <v>467</v>
      </c>
      <c r="F147" s="143" t="s">
        <v>509</v>
      </c>
      <c r="G147" s="143" t="s">
        <v>614</v>
      </c>
      <c r="H147" s="143" t="s">
        <v>191</v>
      </c>
      <c r="I147" s="143" t="s">
        <v>140</v>
      </c>
      <c r="J147" s="143" t="s">
        <v>613</v>
      </c>
      <c r="K147" s="144" t="s">
        <v>141</v>
      </c>
      <c r="L147" s="143" t="s">
        <v>3644</v>
      </c>
      <c r="M147" s="143"/>
      <c r="N147" s="144" t="s">
        <v>2190</v>
      </c>
      <c r="O147" s="144" t="s">
        <v>442</v>
      </c>
      <c r="P147" s="145" t="s">
        <v>3674</v>
      </c>
      <c r="Q147" s="143" t="s">
        <v>196</v>
      </c>
      <c r="R147" s="143">
        <v>2012</v>
      </c>
      <c r="S147" s="143" t="s">
        <v>460</v>
      </c>
      <c r="T147" s="143">
        <v>2285</v>
      </c>
      <c r="U147" s="168">
        <v>45000</v>
      </c>
      <c r="V147" s="168">
        <v>45056</v>
      </c>
      <c r="W147" s="147"/>
      <c r="X147" s="147">
        <v>3660</v>
      </c>
    </row>
    <row r="148" spans="1:24" ht="26.25" customHeight="1">
      <c r="A148" s="143"/>
      <c r="B148" s="143"/>
      <c r="C148" s="143"/>
      <c r="D148" s="143"/>
      <c r="E148" s="143"/>
      <c r="F148" s="143"/>
      <c r="G148" s="143"/>
      <c r="H148" s="143"/>
      <c r="I148" s="143" t="s">
        <v>194</v>
      </c>
      <c r="J148" s="148" t="s">
        <v>612</v>
      </c>
      <c r="K148" s="169" t="s">
        <v>359</v>
      </c>
      <c r="L148" s="143"/>
      <c r="M148" s="143"/>
      <c r="N148" s="144"/>
      <c r="O148" s="144"/>
      <c r="P148" s="145"/>
      <c r="Q148" s="143" t="s">
        <v>464</v>
      </c>
      <c r="R148" s="143">
        <v>2010</v>
      </c>
      <c r="S148" s="143" t="s">
        <v>461</v>
      </c>
      <c r="T148" s="143">
        <v>2255</v>
      </c>
      <c r="U148" s="146">
        <v>45001</v>
      </c>
      <c r="V148" s="168">
        <v>45068</v>
      </c>
      <c r="W148" s="147"/>
      <c r="X148" s="147"/>
    </row>
    <row r="149" spans="1:24" ht="26.25" customHeight="1">
      <c r="A149" s="143"/>
      <c r="B149" s="143"/>
      <c r="C149" s="143"/>
      <c r="D149" s="143"/>
      <c r="E149" s="143"/>
      <c r="F149" s="143"/>
      <c r="G149" s="143"/>
      <c r="H149" s="143"/>
      <c r="I149" s="143"/>
      <c r="J149" s="148"/>
      <c r="K149" s="144" t="s">
        <v>360</v>
      </c>
      <c r="L149" s="143"/>
      <c r="M149" s="143"/>
      <c r="N149" s="144"/>
      <c r="O149" s="144"/>
      <c r="P149" s="145"/>
      <c r="Q149" s="143" t="s">
        <v>465</v>
      </c>
      <c r="R149" s="143">
        <v>2010</v>
      </c>
      <c r="S149" s="143" t="s">
        <v>462</v>
      </c>
      <c r="T149" s="143">
        <v>2285</v>
      </c>
      <c r="U149" s="168"/>
      <c r="V149" s="168">
        <v>45079</v>
      </c>
      <c r="W149" s="147"/>
      <c r="X149" s="147"/>
    </row>
    <row r="150" spans="1:24" ht="26.25" customHeight="1">
      <c r="A150" s="143"/>
      <c r="B150" s="143"/>
      <c r="C150" s="143"/>
      <c r="D150" s="143"/>
      <c r="E150" s="143"/>
      <c r="F150" s="143"/>
      <c r="G150" s="143"/>
      <c r="H150" s="143"/>
      <c r="I150" s="143"/>
      <c r="J150" s="143"/>
      <c r="K150" s="144" t="s">
        <v>220</v>
      </c>
      <c r="L150" s="143"/>
      <c r="M150" s="143"/>
      <c r="N150" s="144"/>
      <c r="O150" s="144"/>
      <c r="P150" s="145"/>
      <c r="Q150" s="143" t="s">
        <v>466</v>
      </c>
      <c r="R150" s="143">
        <v>2011</v>
      </c>
      <c r="S150" s="143" t="s">
        <v>463</v>
      </c>
      <c r="T150" s="143">
        <v>2285</v>
      </c>
      <c r="U150" s="168"/>
      <c r="V150" s="168">
        <v>45086</v>
      </c>
      <c r="W150" s="147"/>
      <c r="X150" s="147"/>
    </row>
    <row r="151" spans="1:24" ht="26.25" customHeight="1">
      <c r="A151" s="143"/>
      <c r="B151" s="143"/>
      <c r="C151" s="143"/>
      <c r="D151" s="143"/>
      <c r="E151" s="143"/>
      <c r="F151" s="143"/>
      <c r="G151" s="143"/>
      <c r="H151" s="143"/>
      <c r="I151" s="143"/>
      <c r="J151" s="143"/>
      <c r="K151" s="144"/>
      <c r="L151" s="143"/>
      <c r="M151" s="143"/>
      <c r="N151" s="144"/>
      <c r="O151" s="144"/>
      <c r="P151" s="145"/>
      <c r="Q151" s="143"/>
      <c r="R151" s="143"/>
      <c r="S151" s="148" t="s">
        <v>189</v>
      </c>
      <c r="T151" s="148">
        <v>3700</v>
      </c>
      <c r="U151" s="168"/>
      <c r="V151" s="168">
        <v>45089</v>
      </c>
      <c r="W151" s="147"/>
      <c r="X151" s="147"/>
    </row>
    <row r="152" spans="1:24" ht="26.25" customHeight="1">
      <c r="A152" s="143"/>
      <c r="B152" s="143"/>
      <c r="C152" s="143"/>
      <c r="D152" s="143"/>
      <c r="E152" s="143"/>
      <c r="F152" s="143"/>
      <c r="G152" s="143"/>
      <c r="H152" s="143"/>
      <c r="I152" s="143"/>
      <c r="J152" s="143"/>
      <c r="K152" s="144"/>
      <c r="L152" s="143"/>
      <c r="M152" s="143"/>
      <c r="N152" s="144"/>
      <c r="O152" s="144"/>
      <c r="P152" s="145"/>
      <c r="Q152" s="143"/>
      <c r="R152" s="143"/>
      <c r="S152" s="148"/>
      <c r="T152" s="148">
        <f>SUM(T147:T151)</f>
        <v>12810</v>
      </c>
      <c r="U152" s="168"/>
      <c r="V152" s="620">
        <v>45098</v>
      </c>
      <c r="W152" s="147"/>
      <c r="X152" s="147"/>
    </row>
    <row r="153" spans="1:24" ht="26.25" customHeight="1">
      <c r="A153" s="143"/>
      <c r="B153" s="143"/>
      <c r="C153" s="143"/>
      <c r="D153" s="143"/>
      <c r="E153" s="143"/>
      <c r="F153" s="143"/>
      <c r="G153" s="143"/>
      <c r="H153" s="143"/>
      <c r="I153" s="143"/>
      <c r="J153" s="143"/>
      <c r="K153" s="144"/>
      <c r="L153" s="143"/>
      <c r="M153" s="143"/>
      <c r="N153" s="144"/>
      <c r="O153" s="144"/>
      <c r="P153" s="145"/>
      <c r="Q153" s="143"/>
      <c r="R153" s="143"/>
      <c r="S153" s="148"/>
      <c r="T153" s="148"/>
      <c r="U153" s="168"/>
      <c r="V153" s="146">
        <v>45118</v>
      </c>
      <c r="W153" s="147"/>
      <c r="X153" s="147"/>
    </row>
    <row r="156" spans="1:24" ht="26.25" customHeight="1">
      <c r="A156" s="134" t="s">
        <v>188</v>
      </c>
      <c r="B156" s="134"/>
      <c r="C156" s="134" t="s">
        <v>382</v>
      </c>
      <c r="D156" s="134" t="s">
        <v>383</v>
      </c>
      <c r="E156" s="134" t="s">
        <v>467</v>
      </c>
      <c r="F156" s="134" t="s">
        <v>507</v>
      </c>
      <c r="G156" s="134" t="s">
        <v>614</v>
      </c>
      <c r="H156" s="403"/>
      <c r="I156" s="134" t="s">
        <v>384</v>
      </c>
      <c r="J156" s="134" t="s">
        <v>1754</v>
      </c>
      <c r="K156" s="135" t="s">
        <v>386</v>
      </c>
      <c r="L156" s="134" t="s">
        <v>1798</v>
      </c>
      <c r="M156" s="134"/>
      <c r="N156" s="135" t="s">
        <v>1715</v>
      </c>
      <c r="O156" s="135" t="s">
        <v>1716</v>
      </c>
      <c r="P156" s="136" t="s">
        <v>2194</v>
      </c>
      <c r="Q156" s="134" t="s">
        <v>445</v>
      </c>
      <c r="R156" s="134">
        <v>2020</v>
      </c>
      <c r="S156" s="134" t="s">
        <v>446</v>
      </c>
      <c r="T156" s="134">
        <v>2795</v>
      </c>
      <c r="U156" s="137">
        <v>45001</v>
      </c>
      <c r="V156" s="138">
        <v>45066</v>
      </c>
      <c r="W156" s="136" t="s">
        <v>437</v>
      </c>
      <c r="X156" s="139" t="s">
        <v>487</v>
      </c>
    </row>
    <row r="157" spans="1:24" ht="41.25" customHeight="1">
      <c r="A157" s="134"/>
      <c r="B157" s="134"/>
      <c r="C157" s="134"/>
      <c r="D157" s="134"/>
      <c r="E157" s="134"/>
      <c r="F157" s="134"/>
      <c r="G157" s="134"/>
      <c r="H157" s="134"/>
      <c r="I157" s="134" t="s">
        <v>194</v>
      </c>
      <c r="J157" s="140" t="s">
        <v>630</v>
      </c>
      <c r="K157" s="141" t="s">
        <v>418</v>
      </c>
      <c r="L157" s="134"/>
      <c r="M157" s="134"/>
      <c r="N157" s="135"/>
      <c r="O157" s="135"/>
      <c r="P157" s="136"/>
      <c r="Q157" s="134" t="s">
        <v>447</v>
      </c>
      <c r="R157" s="134">
        <v>2022</v>
      </c>
      <c r="S157" s="134" t="s">
        <v>448</v>
      </c>
      <c r="T157" s="134">
        <v>2300</v>
      </c>
      <c r="U157" s="138">
        <v>45002</v>
      </c>
      <c r="V157" s="138"/>
      <c r="W157" s="136" t="s">
        <v>438</v>
      </c>
      <c r="X157" s="207" t="s">
        <v>439</v>
      </c>
    </row>
    <row r="158" spans="1:24" ht="26.25" customHeight="1">
      <c r="A158" s="134"/>
      <c r="B158" s="134"/>
      <c r="C158" s="134"/>
      <c r="D158" s="134"/>
      <c r="E158" s="134"/>
      <c r="F158" s="134"/>
      <c r="G158" s="134"/>
      <c r="H158" s="134"/>
      <c r="I158" s="134"/>
      <c r="J158" s="140"/>
      <c r="K158" s="135" t="s">
        <v>417</v>
      </c>
      <c r="L158" s="134"/>
      <c r="M158" s="134"/>
      <c r="N158" s="135"/>
      <c r="O158" s="135"/>
      <c r="P158" s="136"/>
      <c r="Q158" s="134" t="s">
        <v>449</v>
      </c>
      <c r="R158" s="134">
        <v>2020</v>
      </c>
      <c r="S158" s="134" t="s">
        <v>450</v>
      </c>
      <c r="T158" s="134">
        <v>2290</v>
      </c>
      <c r="U158" s="137"/>
      <c r="V158" s="138"/>
      <c r="W158" s="136" t="s">
        <v>438</v>
      </c>
      <c r="X158" s="139" t="s">
        <v>440</v>
      </c>
    </row>
    <row r="159" spans="1:24" ht="26.25" customHeight="1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5" t="s">
        <v>387</v>
      </c>
      <c r="L159" s="134"/>
      <c r="M159" s="134"/>
      <c r="N159" s="135"/>
      <c r="O159" s="135"/>
      <c r="P159" s="136"/>
      <c r="Q159" s="134" t="s">
        <v>451</v>
      </c>
      <c r="R159" s="134">
        <v>2015</v>
      </c>
      <c r="S159" s="134" t="s">
        <v>452</v>
      </c>
      <c r="T159" s="134">
        <v>1625</v>
      </c>
      <c r="U159" s="137"/>
      <c r="V159" s="138"/>
      <c r="W159" s="136" t="s">
        <v>438</v>
      </c>
      <c r="X159" s="139"/>
    </row>
    <row r="160" spans="1:24" ht="26.25" customHeight="1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5"/>
      <c r="L160" s="134"/>
      <c r="M160" s="134"/>
      <c r="N160" s="135"/>
      <c r="O160" s="135"/>
      <c r="P160" s="136"/>
      <c r="Q160" s="134"/>
      <c r="R160" s="134"/>
      <c r="S160" s="140" t="s">
        <v>189</v>
      </c>
      <c r="T160" s="140">
        <v>3900</v>
      </c>
      <c r="U160" s="137"/>
      <c r="V160" s="138"/>
      <c r="W160" s="139" t="s">
        <v>436</v>
      </c>
      <c r="X160" s="139"/>
    </row>
    <row r="161" spans="1:25" ht="26.25" customHeight="1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5"/>
      <c r="L161" s="134"/>
      <c r="M161" s="134"/>
      <c r="N161" s="135"/>
      <c r="O161" s="135"/>
      <c r="P161" s="136"/>
      <c r="Q161" s="134"/>
      <c r="R161" s="134"/>
      <c r="S161" s="140"/>
      <c r="T161" s="140">
        <f>SUM(T156:T160)</f>
        <v>12910</v>
      </c>
      <c r="U161" s="137"/>
      <c r="V161" s="138"/>
      <c r="W161" s="139"/>
      <c r="X161" s="139"/>
    </row>
    <row r="162" spans="1:25" ht="26.25" customHeight="1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5"/>
      <c r="L162" s="134"/>
      <c r="M162" s="134"/>
      <c r="N162" s="135"/>
      <c r="O162" s="135"/>
      <c r="P162" s="136"/>
      <c r="Q162" s="134"/>
      <c r="R162" s="134"/>
      <c r="S162" s="140"/>
      <c r="T162" s="140"/>
      <c r="U162" s="137"/>
      <c r="V162" s="138"/>
      <c r="W162" s="139"/>
      <c r="X162" s="139" t="s">
        <v>1700</v>
      </c>
    </row>
    <row r="165" spans="1:25" s="82" customFormat="1" ht="26.25" customHeight="1">
      <c r="A165" s="116" t="s">
        <v>188</v>
      </c>
      <c r="B165" s="116"/>
      <c r="C165" s="116" t="s">
        <v>489</v>
      </c>
      <c r="D165" s="116" t="s">
        <v>190</v>
      </c>
      <c r="E165" s="116" t="s">
        <v>580</v>
      </c>
      <c r="F165" s="116" t="s">
        <v>580</v>
      </c>
      <c r="G165" s="116" t="s">
        <v>709</v>
      </c>
      <c r="H165" s="398"/>
      <c r="I165" s="116" t="s">
        <v>490</v>
      </c>
      <c r="J165" s="116" t="s">
        <v>1755</v>
      </c>
      <c r="K165" s="117" t="s">
        <v>607</v>
      </c>
      <c r="L165" s="116" t="s">
        <v>2249</v>
      </c>
      <c r="M165" s="118"/>
      <c r="N165" s="117" t="s">
        <v>720</v>
      </c>
      <c r="O165" s="117">
        <v>10473863</v>
      </c>
      <c r="P165" s="118"/>
      <c r="Q165" s="116" t="s">
        <v>556</v>
      </c>
      <c r="R165" s="116">
        <v>2018</v>
      </c>
      <c r="S165" s="116" t="s">
        <v>560</v>
      </c>
      <c r="T165" s="116">
        <v>1880</v>
      </c>
      <c r="U165" s="119">
        <v>45006</v>
      </c>
      <c r="V165" s="120"/>
      <c r="W165" s="121">
        <v>8900</v>
      </c>
      <c r="X165" s="121">
        <v>10550</v>
      </c>
    </row>
    <row r="166" spans="1:25" s="82" customFormat="1" ht="26.25" customHeight="1">
      <c r="A166" s="116"/>
      <c r="B166" s="116"/>
      <c r="C166" s="116" t="s">
        <v>708</v>
      </c>
      <c r="D166" s="116"/>
      <c r="E166" s="116"/>
      <c r="F166" s="116"/>
      <c r="G166" s="116"/>
      <c r="H166" s="116"/>
      <c r="I166" s="116" t="s">
        <v>194</v>
      </c>
      <c r="J166" s="122" t="s">
        <v>584</v>
      </c>
      <c r="K166" s="123" t="s">
        <v>492</v>
      </c>
      <c r="L166" s="116"/>
      <c r="M166" s="116"/>
      <c r="N166" s="117"/>
      <c r="O166" s="117"/>
      <c r="P166" s="118"/>
      <c r="Q166" s="116" t="s">
        <v>557</v>
      </c>
      <c r="R166" s="116">
        <v>2019</v>
      </c>
      <c r="S166" s="116" t="s">
        <v>561</v>
      </c>
      <c r="T166" s="116">
        <v>2165</v>
      </c>
      <c r="U166" s="120">
        <v>45007</v>
      </c>
      <c r="V166" s="120"/>
      <c r="W166" s="308">
        <v>8700</v>
      </c>
      <c r="X166" s="121"/>
    </row>
    <row r="167" spans="1:25" s="82" customFormat="1" ht="26.25" customHeight="1">
      <c r="A167" s="116"/>
      <c r="B167" s="116"/>
      <c r="C167" s="116"/>
      <c r="D167" s="116"/>
      <c r="E167" s="116"/>
      <c r="F167" s="116"/>
      <c r="G167" s="116"/>
      <c r="H167" s="116"/>
      <c r="I167" s="116"/>
      <c r="J167" s="116" t="s">
        <v>495</v>
      </c>
      <c r="K167" s="124" t="s">
        <v>493</v>
      </c>
      <c r="L167" s="116"/>
      <c r="M167" s="116"/>
      <c r="N167" s="117"/>
      <c r="O167" s="117"/>
      <c r="P167" s="118"/>
      <c r="Q167" s="116" t="s">
        <v>558</v>
      </c>
      <c r="R167" s="116">
        <v>2019</v>
      </c>
      <c r="S167" s="116" t="s">
        <v>562</v>
      </c>
      <c r="T167" s="116">
        <v>2835</v>
      </c>
      <c r="U167" s="119"/>
      <c r="V167" s="120"/>
      <c r="W167" s="121"/>
      <c r="X167" s="121"/>
    </row>
    <row r="168" spans="1:25" s="82" customFormat="1" ht="26.25" customHeight="1">
      <c r="A168" s="116"/>
      <c r="B168" s="116"/>
      <c r="C168" s="116"/>
      <c r="D168" s="116"/>
      <c r="E168" s="116"/>
      <c r="F168" s="116"/>
      <c r="G168" s="116"/>
      <c r="H168" s="116"/>
      <c r="I168" s="116"/>
      <c r="J168" s="122"/>
      <c r="K168" s="117" t="s">
        <v>575</v>
      </c>
      <c r="L168" s="116"/>
      <c r="M168" s="116"/>
      <c r="N168" s="117"/>
      <c r="O168" s="117"/>
      <c r="P168" s="118"/>
      <c r="Q168" s="116" t="s">
        <v>559</v>
      </c>
      <c r="R168" s="116">
        <v>2020</v>
      </c>
      <c r="S168" s="116" t="s">
        <v>563</v>
      </c>
      <c r="T168" s="116">
        <v>1840</v>
      </c>
      <c r="U168" s="119"/>
      <c r="V168" s="120"/>
      <c r="W168" s="121" t="s">
        <v>1668</v>
      </c>
      <c r="X168" s="121"/>
    </row>
    <row r="169" spans="1:25" s="82" customFormat="1" ht="26.25" customHeight="1">
      <c r="A169" s="116"/>
      <c r="B169" s="116"/>
      <c r="C169" s="116"/>
      <c r="D169" s="116"/>
      <c r="E169" s="116"/>
      <c r="F169" s="116"/>
      <c r="G169" s="116"/>
      <c r="H169" s="116"/>
      <c r="I169" s="116"/>
      <c r="J169" s="116"/>
      <c r="K169" s="117"/>
      <c r="L169" s="116"/>
      <c r="M169" s="116"/>
      <c r="N169" s="117"/>
      <c r="O169" s="117"/>
      <c r="P169" s="118"/>
      <c r="Q169" s="116"/>
      <c r="R169" s="116"/>
      <c r="S169" s="122" t="s">
        <v>491</v>
      </c>
      <c r="T169" s="122">
        <v>3910</v>
      </c>
      <c r="U169" s="119"/>
      <c r="V169" s="120"/>
      <c r="W169" s="121" t="s">
        <v>1670</v>
      </c>
      <c r="X169" s="121"/>
    </row>
    <row r="170" spans="1:25" s="82" customFormat="1" ht="26.25" customHeight="1">
      <c r="A170" s="116"/>
      <c r="B170" s="116"/>
      <c r="C170" s="116"/>
      <c r="D170" s="116"/>
      <c r="E170" s="116"/>
      <c r="F170" s="116"/>
      <c r="G170" s="116"/>
      <c r="H170" s="116"/>
      <c r="I170" s="116"/>
      <c r="J170" s="116"/>
      <c r="K170" s="117"/>
      <c r="L170" s="116"/>
      <c r="M170" s="116"/>
      <c r="N170" s="117"/>
      <c r="O170" s="117"/>
      <c r="P170" s="118"/>
      <c r="Q170" s="116"/>
      <c r="R170" s="116"/>
      <c r="S170" s="122"/>
      <c r="T170" s="122">
        <f>SUM(T165:T169)</f>
        <v>12630</v>
      </c>
      <c r="U170" s="119"/>
      <c r="V170" s="120"/>
      <c r="W170" s="121"/>
      <c r="X170" s="121" t="s">
        <v>1677</v>
      </c>
    </row>
    <row r="171" spans="1:25" s="82" customFormat="1" ht="26.25" customHeight="1">
      <c r="A171" s="116"/>
      <c r="B171" s="116"/>
      <c r="C171" s="116"/>
      <c r="D171" s="116"/>
      <c r="E171" s="116"/>
      <c r="F171" s="116"/>
      <c r="G171" s="116"/>
      <c r="H171" s="116"/>
      <c r="I171" s="116"/>
      <c r="J171" s="116"/>
      <c r="K171" s="117"/>
      <c r="L171" s="116"/>
      <c r="M171" s="116"/>
      <c r="N171" s="117"/>
      <c r="O171" s="117"/>
      <c r="P171" s="118"/>
      <c r="Q171" s="116"/>
      <c r="R171" s="116"/>
      <c r="S171" s="122"/>
      <c r="T171" s="122"/>
      <c r="U171" s="119"/>
      <c r="V171" s="120"/>
      <c r="W171" s="121" t="s">
        <v>1698</v>
      </c>
      <c r="X171" s="121"/>
    </row>
    <row r="172" spans="1:25" s="82" customFormat="1" ht="26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79"/>
      <c r="L172" s="2"/>
      <c r="M172" s="2"/>
      <c r="N172" s="79"/>
      <c r="O172" s="79"/>
      <c r="P172" s="3"/>
      <c r="Q172" s="2"/>
      <c r="R172" s="2"/>
      <c r="S172" s="2"/>
      <c r="T172" s="2"/>
      <c r="U172" s="80"/>
      <c r="V172" s="81"/>
      <c r="W172" s="150"/>
      <c r="X172" s="150"/>
    </row>
    <row r="174" spans="1:25" s="82" customFormat="1" ht="26.25" customHeight="1">
      <c r="A174" s="97" t="s">
        <v>188</v>
      </c>
      <c r="B174" s="97"/>
      <c r="C174" s="97" t="s">
        <v>11</v>
      </c>
      <c r="D174" s="97" t="s">
        <v>234</v>
      </c>
      <c r="E174" s="97" t="s">
        <v>574</v>
      </c>
      <c r="F174" s="97" t="s">
        <v>583</v>
      </c>
      <c r="G174" s="97" t="s">
        <v>709</v>
      </c>
      <c r="H174" s="405"/>
      <c r="I174" s="97" t="s">
        <v>235</v>
      </c>
      <c r="J174" s="97" t="s">
        <v>494</v>
      </c>
      <c r="K174" s="98" t="s">
        <v>21</v>
      </c>
      <c r="L174" s="97" t="s">
        <v>1756</v>
      </c>
      <c r="M174" s="99"/>
      <c r="N174" s="98" t="s">
        <v>573</v>
      </c>
      <c r="O174" s="98">
        <v>179516</v>
      </c>
      <c r="P174" s="99"/>
      <c r="Q174" s="97" t="s">
        <v>245</v>
      </c>
      <c r="R174" s="97">
        <v>2020</v>
      </c>
      <c r="S174" s="97" t="s">
        <v>246</v>
      </c>
      <c r="T174" s="97">
        <v>2100</v>
      </c>
      <c r="U174" s="100">
        <v>44976</v>
      </c>
      <c r="V174" s="101"/>
      <c r="W174" s="106">
        <v>7450</v>
      </c>
      <c r="X174" s="106">
        <v>8400</v>
      </c>
      <c r="Y174" s="269" t="s">
        <v>1672</v>
      </c>
    </row>
    <row r="175" spans="1:25" ht="26.25" customHeight="1">
      <c r="A175" s="97"/>
      <c r="B175" s="97"/>
      <c r="C175" s="97"/>
      <c r="D175" s="97"/>
      <c r="E175" s="97"/>
      <c r="F175" s="97"/>
      <c r="G175" s="97"/>
      <c r="H175" s="97"/>
      <c r="I175" s="97" t="s">
        <v>194</v>
      </c>
      <c r="J175" s="102" t="s">
        <v>582</v>
      </c>
      <c r="K175" s="103" t="s">
        <v>237</v>
      </c>
      <c r="L175" s="97"/>
      <c r="M175" s="97"/>
      <c r="N175" s="98"/>
      <c r="O175" s="98"/>
      <c r="P175" s="99"/>
      <c r="Q175" s="97" t="s">
        <v>245</v>
      </c>
      <c r="R175" s="97">
        <v>2021</v>
      </c>
      <c r="S175" s="97" t="s">
        <v>247</v>
      </c>
      <c r="T175" s="97">
        <v>1900</v>
      </c>
      <c r="U175" s="100">
        <v>45006</v>
      </c>
      <c r="V175" s="101"/>
      <c r="W175" s="106" t="s">
        <v>411</v>
      </c>
      <c r="X175" s="106" t="s">
        <v>703</v>
      </c>
      <c r="Y175" s="312" t="s">
        <v>1673</v>
      </c>
    </row>
    <row r="176" spans="1:25" ht="26.25" customHeight="1">
      <c r="A176" s="97"/>
      <c r="B176" s="97"/>
      <c r="C176" s="97"/>
      <c r="D176" s="97"/>
      <c r="E176" s="97"/>
      <c r="F176" s="97"/>
      <c r="G176" s="97"/>
      <c r="H176" s="97"/>
      <c r="I176" s="97"/>
      <c r="J176" s="97" t="s">
        <v>244</v>
      </c>
      <c r="K176" s="256" t="s">
        <v>238</v>
      </c>
      <c r="L176" s="97"/>
      <c r="M176" s="97"/>
      <c r="N176" s="98"/>
      <c r="O176" s="98"/>
      <c r="P176" s="99"/>
      <c r="Q176" s="97" t="s">
        <v>243</v>
      </c>
      <c r="R176" s="97">
        <v>2021</v>
      </c>
      <c r="S176" s="97" t="s">
        <v>248</v>
      </c>
      <c r="T176" s="97">
        <v>1900</v>
      </c>
      <c r="U176" s="101">
        <v>45007</v>
      </c>
      <c r="V176" s="101"/>
      <c r="W176" s="106"/>
      <c r="X176" s="106" t="s">
        <v>710</v>
      </c>
    </row>
    <row r="177" spans="1:24" ht="26.25" customHeight="1">
      <c r="A177" s="97"/>
      <c r="B177" s="97"/>
      <c r="C177" s="97"/>
      <c r="D177" s="97"/>
      <c r="E177" s="97"/>
      <c r="F177" s="97"/>
      <c r="G177" s="97"/>
      <c r="H177" s="97"/>
      <c r="I177" s="97"/>
      <c r="J177" s="102"/>
      <c r="K177" s="98" t="s">
        <v>233</v>
      </c>
      <c r="L177" s="97"/>
      <c r="M177" s="97"/>
      <c r="N177" s="98"/>
      <c r="O177" s="98"/>
      <c r="P177" s="99"/>
      <c r="Q177" s="97" t="s">
        <v>249</v>
      </c>
      <c r="R177" s="97">
        <v>2021</v>
      </c>
      <c r="S177" s="97" t="s">
        <v>571</v>
      </c>
      <c r="T177" s="97">
        <v>2500</v>
      </c>
      <c r="U177" s="100"/>
      <c r="V177" s="101"/>
      <c r="W177" s="106">
        <v>7600</v>
      </c>
      <c r="X177" s="106"/>
    </row>
    <row r="178" spans="1:24" ht="26.25" customHeight="1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8"/>
      <c r="L178" s="97"/>
      <c r="M178" s="97"/>
      <c r="N178" s="98"/>
      <c r="O178" s="98"/>
      <c r="P178" s="99"/>
      <c r="Q178" s="97"/>
      <c r="R178" s="97"/>
      <c r="S178" s="102" t="s">
        <v>572</v>
      </c>
      <c r="T178" s="102">
        <v>3930</v>
      </c>
      <c r="U178" s="100"/>
      <c r="V178" s="101"/>
      <c r="W178" s="311">
        <v>7400</v>
      </c>
      <c r="X178" s="106"/>
    </row>
    <row r="179" spans="1:24" ht="26.25" customHeight="1">
      <c r="A179" s="97"/>
      <c r="B179" s="97"/>
      <c r="C179" s="97"/>
      <c r="D179" s="97"/>
      <c r="E179" s="97"/>
      <c r="F179" s="97"/>
      <c r="G179" s="97"/>
      <c r="H179" s="97"/>
      <c r="I179" s="97"/>
      <c r="J179" s="97"/>
      <c r="K179" s="98"/>
      <c r="L179" s="97"/>
      <c r="M179" s="97"/>
      <c r="N179" s="98"/>
      <c r="O179" s="98"/>
      <c r="P179" s="99"/>
      <c r="Q179" s="97"/>
      <c r="R179" s="97"/>
      <c r="S179" s="102"/>
      <c r="T179" s="102"/>
      <c r="U179" s="100"/>
      <c r="V179" s="101"/>
      <c r="W179" s="106" t="s">
        <v>1668</v>
      </c>
      <c r="X179" s="106"/>
    </row>
    <row r="180" spans="1:24" ht="26.25" customHeight="1">
      <c r="A180" s="97"/>
      <c r="B180" s="97"/>
      <c r="C180" s="97"/>
      <c r="D180" s="97"/>
      <c r="E180" s="97"/>
      <c r="F180" s="97"/>
      <c r="G180" s="97"/>
      <c r="H180" s="97"/>
      <c r="I180" s="97"/>
      <c r="J180" s="97"/>
      <c r="K180" s="98"/>
      <c r="L180" s="97"/>
      <c r="M180" s="97"/>
      <c r="N180" s="98"/>
      <c r="O180" s="98"/>
      <c r="P180" s="99"/>
      <c r="Q180" s="97"/>
      <c r="R180" s="97"/>
      <c r="S180" s="102"/>
      <c r="T180" s="102"/>
      <c r="U180" s="100"/>
      <c r="V180" s="101"/>
      <c r="W180" s="106" t="s">
        <v>1670</v>
      </c>
      <c r="X180" s="106"/>
    </row>
    <row r="181" spans="1:24" s="82" customFormat="1" ht="26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79"/>
      <c r="L181" s="2"/>
      <c r="M181" s="2"/>
      <c r="N181" s="79"/>
      <c r="O181" s="79"/>
      <c r="P181" s="3"/>
      <c r="Q181" s="2"/>
      <c r="R181" s="2"/>
      <c r="S181" s="236"/>
      <c r="T181" s="236"/>
      <c r="U181" s="80"/>
      <c r="V181" s="81"/>
      <c r="W181" s="150"/>
      <c r="X181" s="150"/>
    </row>
    <row r="182" spans="1:24" s="82" customFormat="1" ht="26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79"/>
      <c r="L182" s="2"/>
      <c r="M182" s="2"/>
      <c r="N182" s="79"/>
      <c r="O182" s="79"/>
      <c r="P182" s="3"/>
      <c r="Q182" s="2"/>
      <c r="R182" s="2"/>
      <c r="S182" s="236"/>
      <c r="T182" s="236"/>
      <c r="U182" s="80"/>
      <c r="V182" s="81"/>
      <c r="W182" s="150"/>
      <c r="X182" s="150"/>
    </row>
    <row r="183" spans="1:24" ht="26.25" customHeight="1">
      <c r="A183" s="216" t="s">
        <v>188</v>
      </c>
      <c r="B183" s="216"/>
      <c r="C183" s="216" t="s">
        <v>145</v>
      </c>
      <c r="D183" s="216" t="s">
        <v>198</v>
      </c>
      <c r="E183" s="216" t="s">
        <v>552</v>
      </c>
      <c r="F183" s="216" t="s">
        <v>564</v>
      </c>
      <c r="G183" s="216" t="s">
        <v>723</v>
      </c>
      <c r="H183" s="216" t="s">
        <v>191</v>
      </c>
      <c r="I183" s="216" t="s">
        <v>126</v>
      </c>
      <c r="J183" s="216" t="s">
        <v>441</v>
      </c>
      <c r="K183" s="217" t="s">
        <v>131</v>
      </c>
      <c r="L183" s="216" t="s">
        <v>1758</v>
      </c>
      <c r="M183" s="216"/>
      <c r="N183" s="217" t="s">
        <v>2189</v>
      </c>
      <c r="O183" s="217" t="s">
        <v>551</v>
      </c>
      <c r="P183" s="218" t="s">
        <v>3182</v>
      </c>
      <c r="Q183" s="216" t="s">
        <v>423</v>
      </c>
      <c r="R183" s="216">
        <v>2008</v>
      </c>
      <c r="S183" s="216" t="s">
        <v>547</v>
      </c>
      <c r="T183" s="216">
        <v>1607</v>
      </c>
      <c r="U183" s="219">
        <v>45007</v>
      </c>
      <c r="V183" s="219">
        <v>45061</v>
      </c>
      <c r="W183" s="221"/>
      <c r="X183" s="221">
        <v>1120</v>
      </c>
    </row>
    <row r="184" spans="1:24" ht="26.25" customHeight="1">
      <c r="A184" s="216"/>
      <c r="B184" s="216"/>
      <c r="C184" s="216"/>
      <c r="D184" s="216"/>
      <c r="E184" s="216"/>
      <c r="F184" s="216"/>
      <c r="G184" s="216"/>
      <c r="H184" s="216"/>
      <c r="I184" s="216" t="s">
        <v>194</v>
      </c>
      <c r="J184" s="222" t="s">
        <v>714</v>
      </c>
      <c r="K184" s="223" t="s">
        <v>206</v>
      </c>
      <c r="L184" s="216"/>
      <c r="M184" s="216"/>
      <c r="N184" s="217"/>
      <c r="O184" s="217"/>
      <c r="P184" s="218"/>
      <c r="Q184" s="216" t="s">
        <v>363</v>
      </c>
      <c r="R184" s="216">
        <v>2014</v>
      </c>
      <c r="S184" s="216" t="s">
        <v>548</v>
      </c>
      <c r="T184" s="216">
        <v>1820</v>
      </c>
      <c r="U184" s="220">
        <v>45008</v>
      </c>
      <c r="V184" s="219">
        <v>45068</v>
      </c>
      <c r="W184" s="221"/>
      <c r="X184" s="221"/>
    </row>
    <row r="185" spans="1:24" ht="26.25" customHeight="1">
      <c r="A185" s="216"/>
      <c r="B185" s="216"/>
      <c r="C185" s="216"/>
      <c r="D185" s="216"/>
      <c r="E185" s="216"/>
      <c r="F185" s="216"/>
      <c r="G185" s="216"/>
      <c r="H185" s="216"/>
      <c r="I185" s="216"/>
      <c r="J185" s="222"/>
      <c r="K185" s="217" t="s">
        <v>421</v>
      </c>
      <c r="L185" s="216"/>
      <c r="M185" s="216"/>
      <c r="N185" s="217"/>
      <c r="O185" s="217"/>
      <c r="P185" s="218"/>
      <c r="Q185" s="216" t="s">
        <v>361</v>
      </c>
      <c r="R185" s="216">
        <v>2012</v>
      </c>
      <c r="S185" s="216" t="s">
        <v>549</v>
      </c>
      <c r="T185" s="216">
        <v>2060</v>
      </c>
      <c r="U185" s="219"/>
      <c r="V185" s="219">
        <v>45079</v>
      </c>
      <c r="W185" s="221"/>
      <c r="X185" s="221"/>
    </row>
    <row r="186" spans="1:24" ht="26.25" customHeight="1">
      <c r="A186" s="216"/>
      <c r="B186" s="216"/>
      <c r="C186" s="216"/>
      <c r="D186" s="216"/>
      <c r="E186" s="216"/>
      <c r="F186" s="216"/>
      <c r="G186" s="216"/>
      <c r="H186" s="216"/>
      <c r="I186" s="216"/>
      <c r="J186" s="216"/>
      <c r="K186" s="217" t="s">
        <v>220</v>
      </c>
      <c r="L186" s="216"/>
      <c r="M186" s="216"/>
      <c r="N186" s="217"/>
      <c r="O186" s="217"/>
      <c r="P186" s="218"/>
      <c r="Q186" s="216" t="s">
        <v>424</v>
      </c>
      <c r="R186" s="216">
        <v>2014</v>
      </c>
      <c r="S186" s="216" t="s">
        <v>550</v>
      </c>
      <c r="T186" s="216">
        <v>825</v>
      </c>
      <c r="U186" s="219"/>
      <c r="V186" s="219">
        <v>45086</v>
      </c>
      <c r="W186" s="221"/>
      <c r="X186" s="221"/>
    </row>
    <row r="187" spans="1:24" ht="26.25" customHeight="1">
      <c r="A187" s="216"/>
      <c r="B187" s="216"/>
      <c r="C187" s="216"/>
      <c r="D187" s="216"/>
      <c r="E187" s="216"/>
      <c r="F187" s="216"/>
      <c r="G187" s="216"/>
      <c r="H187" s="216"/>
      <c r="I187" s="216"/>
      <c r="J187" s="216"/>
      <c r="K187" s="217"/>
      <c r="L187" s="216"/>
      <c r="M187" s="216"/>
      <c r="N187" s="217"/>
      <c r="O187" s="217"/>
      <c r="P187" s="218"/>
      <c r="Q187" s="216"/>
      <c r="R187" s="216"/>
      <c r="S187" s="222" t="s">
        <v>546</v>
      </c>
      <c r="T187" s="222">
        <v>3840</v>
      </c>
      <c r="U187" s="219"/>
      <c r="V187" s="219">
        <v>45089</v>
      </c>
      <c r="W187" s="221"/>
      <c r="X187" s="221"/>
    </row>
    <row r="188" spans="1:24" ht="26.25" customHeight="1">
      <c r="A188" s="216"/>
      <c r="B188" s="216"/>
      <c r="C188" s="216"/>
      <c r="D188" s="216"/>
      <c r="E188" s="216"/>
      <c r="F188" s="216"/>
      <c r="G188" s="216"/>
      <c r="H188" s="216"/>
      <c r="I188" s="216"/>
      <c r="J188" s="216"/>
      <c r="K188" s="217"/>
      <c r="L188" s="216"/>
      <c r="M188" s="216"/>
      <c r="N188" s="217"/>
      <c r="O188" s="217"/>
      <c r="P188" s="218"/>
      <c r="Q188" s="216"/>
      <c r="R188" s="216"/>
      <c r="S188" s="222"/>
      <c r="T188" s="222">
        <f>SUM(T183:T187)</f>
        <v>10152</v>
      </c>
      <c r="U188" s="219"/>
      <c r="V188" s="621">
        <v>45098</v>
      </c>
      <c r="W188" s="221"/>
      <c r="X188" s="221"/>
    </row>
    <row r="189" spans="1:24" ht="26.25" customHeight="1">
      <c r="A189" s="216"/>
      <c r="B189" s="216"/>
      <c r="C189" s="216"/>
      <c r="D189" s="216"/>
      <c r="E189" s="216"/>
      <c r="F189" s="216"/>
      <c r="G189" s="216"/>
      <c r="H189" s="216"/>
      <c r="I189" s="216"/>
      <c r="J189" s="216"/>
      <c r="K189" s="217"/>
      <c r="L189" s="216"/>
      <c r="M189" s="216"/>
      <c r="N189" s="217"/>
      <c r="O189" s="217"/>
      <c r="P189" s="218"/>
      <c r="Q189" s="216"/>
      <c r="R189" s="216"/>
      <c r="S189" s="222"/>
      <c r="T189" s="222"/>
      <c r="U189" s="219"/>
      <c r="V189" s="220">
        <v>45110</v>
      </c>
      <c r="W189" s="221"/>
      <c r="X189" s="221"/>
    </row>
    <row r="191" spans="1:24" ht="26.25" customHeight="1">
      <c r="A191" s="216" t="s">
        <v>188</v>
      </c>
      <c r="B191" s="216"/>
      <c r="C191" s="216" t="s">
        <v>357</v>
      </c>
      <c r="D191" s="216" t="s">
        <v>198</v>
      </c>
      <c r="E191" s="216" t="s">
        <v>553</v>
      </c>
      <c r="F191" s="216" t="s">
        <v>564</v>
      </c>
      <c r="G191" s="216" t="s">
        <v>724</v>
      </c>
      <c r="H191" s="216" t="s">
        <v>191</v>
      </c>
      <c r="I191" s="216" t="s">
        <v>126</v>
      </c>
      <c r="J191" s="216" t="s">
        <v>486</v>
      </c>
      <c r="K191" s="217" t="s">
        <v>131</v>
      </c>
      <c r="L191" s="216" t="s">
        <v>1757</v>
      </c>
      <c r="M191" s="216"/>
      <c r="N191" s="217" t="s">
        <v>721</v>
      </c>
      <c r="O191" s="217" t="s">
        <v>722</v>
      </c>
      <c r="P191" s="218" t="s">
        <v>3182</v>
      </c>
      <c r="Q191" s="216" t="s">
        <v>425</v>
      </c>
      <c r="R191" s="216">
        <v>2013</v>
      </c>
      <c r="S191" s="216" t="s">
        <v>503</v>
      </c>
      <c r="T191" s="216">
        <v>1820</v>
      </c>
      <c r="U191" s="219">
        <v>45007</v>
      </c>
      <c r="V191" s="219">
        <v>45061</v>
      </c>
      <c r="W191" s="221"/>
      <c r="X191" s="221">
        <v>1120</v>
      </c>
    </row>
    <row r="192" spans="1:24" ht="26.25" customHeight="1">
      <c r="A192" s="216"/>
      <c r="B192" s="216"/>
      <c r="C192" s="216"/>
      <c r="D192" s="216"/>
      <c r="E192" s="216"/>
      <c r="F192" s="216"/>
      <c r="G192" s="216"/>
      <c r="H192" s="216"/>
      <c r="I192" s="216" t="s">
        <v>194</v>
      </c>
      <c r="J192" s="222" t="s">
        <v>538</v>
      </c>
      <c r="K192" s="223" t="s">
        <v>359</v>
      </c>
      <c r="L192" s="216"/>
      <c r="M192" s="216"/>
      <c r="N192" s="217"/>
      <c r="O192" s="217"/>
      <c r="P192" s="218"/>
      <c r="Q192" s="216" t="s">
        <v>361</v>
      </c>
      <c r="R192" s="216">
        <v>2014</v>
      </c>
      <c r="S192" s="216" t="s">
        <v>504</v>
      </c>
      <c r="T192" s="216">
        <v>2060</v>
      </c>
      <c r="U192" s="220">
        <v>45008</v>
      </c>
      <c r="V192" s="219">
        <v>45068</v>
      </c>
      <c r="W192" s="221"/>
      <c r="X192" s="221"/>
    </row>
    <row r="193" spans="1:24" ht="26.25" customHeight="1">
      <c r="A193" s="216"/>
      <c r="B193" s="216"/>
      <c r="C193" s="216"/>
      <c r="D193" s="216"/>
      <c r="E193" s="216"/>
      <c r="F193" s="216"/>
      <c r="G193" s="216"/>
      <c r="H193" s="216"/>
      <c r="I193" s="216"/>
      <c r="J193" s="222"/>
      <c r="K193" s="217" t="s">
        <v>422</v>
      </c>
      <c r="L193" s="216"/>
      <c r="M193" s="216"/>
      <c r="N193" s="217"/>
      <c r="O193" s="217"/>
      <c r="P193" s="218"/>
      <c r="Q193" s="216" t="s">
        <v>363</v>
      </c>
      <c r="R193" s="216">
        <v>2013</v>
      </c>
      <c r="S193" s="216" t="s">
        <v>505</v>
      </c>
      <c r="T193" s="216">
        <v>1840</v>
      </c>
      <c r="U193" s="219"/>
      <c r="V193" s="219">
        <v>45079</v>
      </c>
      <c r="W193" s="221"/>
      <c r="X193" s="221"/>
    </row>
    <row r="194" spans="1:24" ht="26.25" customHeight="1">
      <c r="A194" s="216"/>
      <c r="B194" s="216"/>
      <c r="C194" s="216"/>
      <c r="D194" s="216"/>
      <c r="E194" s="216"/>
      <c r="F194" s="216"/>
      <c r="G194" s="216"/>
      <c r="H194" s="216"/>
      <c r="I194" s="216"/>
      <c r="J194" s="216"/>
      <c r="K194" s="217" t="s">
        <v>220</v>
      </c>
      <c r="L194" s="216"/>
      <c r="M194" s="216"/>
      <c r="N194" s="217"/>
      <c r="O194" s="217"/>
      <c r="P194" s="218"/>
      <c r="Q194" s="216" t="s">
        <v>375</v>
      </c>
      <c r="R194" s="216">
        <v>2015</v>
      </c>
      <c r="S194" s="216" t="s">
        <v>506</v>
      </c>
      <c r="T194" s="216">
        <v>1150</v>
      </c>
      <c r="U194" s="219"/>
      <c r="V194" s="219">
        <v>45086</v>
      </c>
      <c r="W194" s="221"/>
      <c r="X194" s="221"/>
    </row>
    <row r="195" spans="1:24" ht="26.25" customHeight="1">
      <c r="A195" s="216"/>
      <c r="B195" s="216"/>
      <c r="C195" s="216"/>
      <c r="D195" s="216"/>
      <c r="E195" s="216"/>
      <c r="F195" s="216"/>
      <c r="G195" s="216"/>
      <c r="H195" s="216"/>
      <c r="I195" s="216"/>
      <c r="J195" s="216"/>
      <c r="K195" s="217"/>
      <c r="L195" s="216"/>
      <c r="M195" s="216"/>
      <c r="N195" s="217"/>
      <c r="O195" s="217"/>
      <c r="P195" s="218"/>
      <c r="Q195" s="216"/>
      <c r="R195" s="216"/>
      <c r="S195" s="222" t="s">
        <v>189</v>
      </c>
      <c r="T195" s="222">
        <v>3810</v>
      </c>
      <c r="U195" s="219"/>
      <c r="V195" s="219">
        <v>45089</v>
      </c>
      <c r="W195" s="221"/>
      <c r="X195" s="221"/>
    </row>
    <row r="196" spans="1:24" ht="26.25" customHeight="1">
      <c r="A196" s="216"/>
      <c r="B196" s="216"/>
      <c r="C196" s="216"/>
      <c r="D196" s="216"/>
      <c r="E196" s="216"/>
      <c r="F196" s="216"/>
      <c r="G196" s="216"/>
      <c r="H196" s="216"/>
      <c r="I196" s="216"/>
      <c r="J196" s="216"/>
      <c r="K196" s="217"/>
      <c r="L196" s="216"/>
      <c r="M196" s="216"/>
      <c r="N196" s="217"/>
      <c r="O196" s="217"/>
      <c r="P196" s="218"/>
      <c r="Q196" s="216"/>
      <c r="R196" s="216"/>
      <c r="S196" s="222"/>
      <c r="T196" s="222">
        <f>SUM(T191:T195)</f>
        <v>10680</v>
      </c>
      <c r="U196" s="219"/>
      <c r="V196" s="621">
        <v>45098</v>
      </c>
      <c r="W196" s="221"/>
      <c r="X196" s="221"/>
    </row>
    <row r="197" spans="1:24" ht="26.25" customHeight="1">
      <c r="A197" s="216"/>
      <c r="B197" s="216"/>
      <c r="C197" s="216"/>
      <c r="D197" s="216"/>
      <c r="E197" s="216"/>
      <c r="F197" s="216"/>
      <c r="G197" s="216"/>
      <c r="H197" s="216"/>
      <c r="I197" s="216"/>
      <c r="J197" s="216"/>
      <c r="K197" s="217"/>
      <c r="L197" s="216"/>
      <c r="M197" s="216"/>
      <c r="N197" s="217"/>
      <c r="O197" s="217"/>
      <c r="P197" s="218"/>
      <c r="Q197" s="216"/>
      <c r="R197" s="216"/>
      <c r="S197" s="222"/>
      <c r="T197" s="222"/>
      <c r="U197" s="219"/>
      <c r="V197" s="220">
        <v>45110</v>
      </c>
      <c r="W197" s="221"/>
      <c r="X197" s="221"/>
    </row>
    <row r="200" spans="1:24" ht="26.25" customHeight="1">
      <c r="A200" s="208" t="s">
        <v>188</v>
      </c>
      <c r="B200" s="208"/>
      <c r="C200" s="208" t="s">
        <v>158</v>
      </c>
      <c r="D200" s="208" t="s">
        <v>198</v>
      </c>
      <c r="E200" s="208" t="s">
        <v>540</v>
      </c>
      <c r="F200" s="208" t="s">
        <v>565</v>
      </c>
      <c r="G200" s="208" t="s">
        <v>729</v>
      </c>
      <c r="H200" s="208" t="s">
        <v>191</v>
      </c>
      <c r="I200" s="208" t="s">
        <v>126</v>
      </c>
      <c r="J200" s="208" t="s">
        <v>728</v>
      </c>
      <c r="K200" s="209" t="s">
        <v>131</v>
      </c>
      <c r="L200" s="208" t="s">
        <v>2889</v>
      </c>
      <c r="M200" s="208"/>
      <c r="N200" s="209" t="s">
        <v>727</v>
      </c>
      <c r="O200" s="209" t="s">
        <v>725</v>
      </c>
      <c r="P200" s="210" t="s">
        <v>2743</v>
      </c>
      <c r="Q200" s="208" t="s">
        <v>520</v>
      </c>
      <c r="R200" s="208">
        <v>2010</v>
      </c>
      <c r="S200" s="208" t="s">
        <v>521</v>
      </c>
      <c r="T200" s="208">
        <v>1650</v>
      </c>
      <c r="U200" s="211">
        <v>45007</v>
      </c>
      <c r="V200" s="211">
        <v>45061</v>
      </c>
      <c r="W200" s="213"/>
      <c r="X200" s="213">
        <v>600</v>
      </c>
    </row>
    <row r="201" spans="1:24" ht="26.25" customHeight="1">
      <c r="A201" s="208"/>
      <c r="B201" s="208"/>
      <c r="C201" s="208"/>
      <c r="D201" s="208"/>
      <c r="E201" s="208"/>
      <c r="F201" s="208"/>
      <c r="G201" s="208"/>
      <c r="H201" s="208"/>
      <c r="I201" s="208" t="s">
        <v>194</v>
      </c>
      <c r="J201" s="214" t="s">
        <v>726</v>
      </c>
      <c r="K201" s="215" t="s">
        <v>206</v>
      </c>
      <c r="L201" s="208"/>
      <c r="M201" s="208"/>
      <c r="N201" s="209"/>
      <c r="O201" s="209"/>
      <c r="P201" s="210"/>
      <c r="Q201" s="208" t="s">
        <v>520</v>
      </c>
      <c r="R201" s="208">
        <v>2018</v>
      </c>
      <c r="S201" s="208" t="s">
        <v>522</v>
      </c>
      <c r="T201" s="208">
        <v>1650</v>
      </c>
      <c r="U201" s="212">
        <v>45008</v>
      </c>
      <c r="V201" s="211">
        <v>45068</v>
      </c>
      <c r="W201" s="213" t="s">
        <v>2553</v>
      </c>
      <c r="X201" s="213"/>
    </row>
    <row r="202" spans="1:24" ht="26.25" customHeight="1">
      <c r="A202" s="208"/>
      <c r="B202" s="208"/>
      <c r="C202" s="208"/>
      <c r="D202" s="208"/>
      <c r="E202" s="208"/>
      <c r="F202" s="208"/>
      <c r="G202" s="208"/>
      <c r="H202" s="208"/>
      <c r="I202" s="208"/>
      <c r="J202" s="214"/>
      <c r="K202" s="209" t="s">
        <v>1962</v>
      </c>
      <c r="L202" s="208"/>
      <c r="M202" s="208"/>
      <c r="N202" s="209"/>
      <c r="O202" s="209"/>
      <c r="P202" s="210"/>
      <c r="Q202" s="225" t="s">
        <v>523</v>
      </c>
      <c r="R202" s="208">
        <v>2015</v>
      </c>
      <c r="S202" s="208" t="s">
        <v>524</v>
      </c>
      <c r="T202" s="208">
        <v>1560</v>
      </c>
      <c r="U202" s="211"/>
      <c r="V202" s="211">
        <v>45079</v>
      </c>
      <c r="W202" s="213"/>
      <c r="X202" s="213" t="s">
        <v>730</v>
      </c>
    </row>
    <row r="203" spans="1:24" ht="26.25" customHeight="1">
      <c r="A203" s="208"/>
      <c r="B203" s="208"/>
      <c r="C203" s="208"/>
      <c r="D203" s="208"/>
      <c r="E203" s="208"/>
      <c r="F203" s="208"/>
      <c r="G203" s="208"/>
      <c r="H203" s="208"/>
      <c r="I203" s="208"/>
      <c r="J203" s="208"/>
      <c r="K203" s="209" t="s">
        <v>220</v>
      </c>
      <c r="L203" s="208"/>
      <c r="M203" s="208"/>
      <c r="N203" s="209"/>
      <c r="O203" s="209"/>
      <c r="P203" s="210"/>
      <c r="Q203" s="225" t="s">
        <v>525</v>
      </c>
      <c r="R203" s="208">
        <v>2015</v>
      </c>
      <c r="S203" s="208" t="s">
        <v>526</v>
      </c>
      <c r="T203" s="208">
        <v>1600</v>
      </c>
      <c r="U203" s="211"/>
      <c r="V203" s="211">
        <v>45086</v>
      </c>
      <c r="W203" s="213"/>
      <c r="X203" s="213"/>
    </row>
    <row r="204" spans="1:24" ht="26.25" customHeight="1">
      <c r="A204" s="208"/>
      <c r="B204" s="208"/>
      <c r="C204" s="208"/>
      <c r="D204" s="208"/>
      <c r="E204" s="208"/>
      <c r="F204" s="208"/>
      <c r="G204" s="208"/>
      <c r="H204" s="208"/>
      <c r="I204" s="208"/>
      <c r="J204" s="208"/>
      <c r="K204" s="209"/>
      <c r="L204" s="208"/>
      <c r="M204" s="208"/>
      <c r="N204" s="209"/>
      <c r="O204" s="209"/>
      <c r="P204" s="210"/>
      <c r="Q204" s="208"/>
      <c r="R204" s="208"/>
      <c r="S204" s="214" t="s">
        <v>189</v>
      </c>
      <c r="T204" s="214">
        <v>3840</v>
      </c>
      <c r="U204" s="211"/>
      <c r="V204" s="211">
        <v>45089</v>
      </c>
      <c r="W204" s="213"/>
      <c r="X204" s="213"/>
    </row>
    <row r="205" spans="1:24" ht="26.25" customHeight="1">
      <c r="A205" s="208"/>
      <c r="B205" s="208"/>
      <c r="C205" s="208"/>
      <c r="D205" s="208"/>
      <c r="E205" s="208"/>
      <c r="F205" s="208"/>
      <c r="G205" s="208"/>
      <c r="H205" s="208"/>
      <c r="I205" s="208"/>
      <c r="J205" s="208"/>
      <c r="K205" s="209"/>
      <c r="L205" s="208"/>
      <c r="M205" s="208"/>
      <c r="N205" s="209"/>
      <c r="O205" s="209"/>
      <c r="P205" s="210"/>
      <c r="Q205" s="208"/>
      <c r="R205" s="208"/>
      <c r="S205" s="214"/>
      <c r="T205" s="214">
        <f>SUM(T200:T204)</f>
        <v>10300</v>
      </c>
      <c r="U205" s="211"/>
      <c r="V205" s="617">
        <v>45098</v>
      </c>
      <c r="W205" s="213"/>
      <c r="X205" s="213"/>
    </row>
    <row r="206" spans="1:24" ht="26.25" customHeight="1">
      <c r="A206" s="208"/>
      <c r="B206" s="208"/>
      <c r="C206" s="208"/>
      <c r="D206" s="208"/>
      <c r="E206" s="208"/>
      <c r="F206" s="208"/>
      <c r="G206" s="208"/>
      <c r="H206" s="208"/>
      <c r="I206" s="208"/>
      <c r="J206" s="208"/>
      <c r="K206" s="209"/>
      <c r="L206" s="208"/>
      <c r="M206" s="208"/>
      <c r="N206" s="209"/>
      <c r="O206" s="209"/>
      <c r="P206" s="210"/>
      <c r="Q206" s="208"/>
      <c r="R206" s="208"/>
      <c r="S206" s="214"/>
      <c r="T206" s="214"/>
      <c r="U206" s="211"/>
      <c r="V206" s="212">
        <v>45111</v>
      </c>
      <c r="W206" s="213"/>
      <c r="X206" s="213"/>
    </row>
    <row r="208" spans="1:24" ht="26.25" customHeight="1">
      <c r="A208" s="208" t="s">
        <v>188</v>
      </c>
      <c r="B208" s="208"/>
      <c r="C208" s="208" t="s">
        <v>158</v>
      </c>
      <c r="D208" s="208" t="s">
        <v>198</v>
      </c>
      <c r="E208" s="208" t="s">
        <v>541</v>
      </c>
      <c r="F208" s="208" t="s">
        <v>566</v>
      </c>
      <c r="G208" s="208" t="s">
        <v>729</v>
      </c>
      <c r="H208" s="208" t="s">
        <v>191</v>
      </c>
      <c r="I208" s="208" t="s">
        <v>126</v>
      </c>
      <c r="J208" s="208" t="s">
        <v>441</v>
      </c>
      <c r="K208" s="209" t="s">
        <v>131</v>
      </c>
      <c r="L208" s="208" t="s">
        <v>2653</v>
      </c>
      <c r="M208" s="208"/>
      <c r="N208" s="209" t="s">
        <v>2646</v>
      </c>
      <c r="O208" s="209" t="s">
        <v>539</v>
      </c>
      <c r="P208" s="210" t="s">
        <v>2743</v>
      </c>
      <c r="Q208" s="208" t="s">
        <v>520</v>
      </c>
      <c r="R208" s="208">
        <v>2012</v>
      </c>
      <c r="S208" s="208" t="s">
        <v>528</v>
      </c>
      <c r="T208" s="208">
        <v>1650</v>
      </c>
      <c r="U208" s="211">
        <v>45007</v>
      </c>
      <c r="V208" s="211">
        <v>45061</v>
      </c>
      <c r="W208" s="213"/>
      <c r="X208" s="213">
        <v>600</v>
      </c>
    </row>
    <row r="209" spans="1:24" ht="26.25" customHeight="1">
      <c r="A209" s="208"/>
      <c r="B209" s="208"/>
      <c r="C209" s="208"/>
      <c r="D209" s="208"/>
      <c r="E209" s="208"/>
      <c r="F209" s="208"/>
      <c r="G209" s="208"/>
      <c r="H209" s="208"/>
      <c r="I209" s="208" t="s">
        <v>194</v>
      </c>
      <c r="J209" s="214" t="s">
        <v>1961</v>
      </c>
      <c r="K209" s="215" t="s">
        <v>206</v>
      </c>
      <c r="L209" s="208"/>
      <c r="M209" s="208"/>
      <c r="N209" s="209"/>
      <c r="O209" s="209"/>
      <c r="P209" s="210"/>
      <c r="Q209" s="208" t="s">
        <v>520</v>
      </c>
      <c r="R209" s="208">
        <v>2014</v>
      </c>
      <c r="S209" s="208" t="s">
        <v>529</v>
      </c>
      <c r="T209" s="208">
        <v>1650</v>
      </c>
      <c r="U209" s="212">
        <v>45008</v>
      </c>
      <c r="V209" s="211">
        <v>45068</v>
      </c>
      <c r="W209" s="213" t="s">
        <v>2553</v>
      </c>
      <c r="X209" s="213"/>
    </row>
    <row r="210" spans="1:24" ht="26.25" customHeight="1">
      <c r="A210" s="208"/>
      <c r="B210" s="208"/>
      <c r="C210" s="208"/>
      <c r="D210" s="208"/>
      <c r="E210" s="208"/>
      <c r="F210" s="208"/>
      <c r="G210" s="208"/>
      <c r="H210" s="208"/>
      <c r="I210" s="208"/>
      <c r="J210" s="214"/>
      <c r="K210" s="209" t="s">
        <v>1962</v>
      </c>
      <c r="L210" s="208"/>
      <c r="M210" s="208"/>
      <c r="N210" s="209"/>
      <c r="O210" s="209"/>
      <c r="P210" s="210"/>
      <c r="Q210" s="208" t="s">
        <v>520</v>
      </c>
      <c r="R210" s="208">
        <v>2011</v>
      </c>
      <c r="S210" s="208" t="s">
        <v>530</v>
      </c>
      <c r="T210" s="208">
        <v>1650</v>
      </c>
      <c r="U210" s="211"/>
      <c r="V210" s="211">
        <v>45079</v>
      </c>
      <c r="W210" s="213"/>
      <c r="X210" s="213" t="s">
        <v>730</v>
      </c>
    </row>
    <row r="211" spans="1:24" ht="26.25" customHeight="1">
      <c r="A211" s="208"/>
      <c r="B211" s="208"/>
      <c r="C211" s="208"/>
      <c r="D211" s="208"/>
      <c r="E211" s="208"/>
      <c r="F211" s="208"/>
      <c r="G211" s="208"/>
      <c r="H211" s="208"/>
      <c r="I211" s="208"/>
      <c r="J211" s="208"/>
      <c r="K211" s="209" t="s">
        <v>220</v>
      </c>
      <c r="L211" s="208"/>
      <c r="M211" s="208"/>
      <c r="N211" s="209"/>
      <c r="O211" s="209"/>
      <c r="P211" s="210"/>
      <c r="Q211" s="208" t="s">
        <v>527</v>
      </c>
      <c r="R211" s="208">
        <v>2015</v>
      </c>
      <c r="S211" s="208" t="s">
        <v>531</v>
      </c>
      <c r="T211" s="208">
        <v>1500</v>
      </c>
      <c r="U211" s="211"/>
      <c r="V211" s="211">
        <v>45086</v>
      </c>
      <c r="W211" s="213"/>
      <c r="X211" s="213"/>
    </row>
    <row r="212" spans="1:24" ht="26.25" customHeight="1">
      <c r="A212" s="208"/>
      <c r="B212" s="208"/>
      <c r="C212" s="208"/>
      <c r="D212" s="208"/>
      <c r="E212" s="208"/>
      <c r="F212" s="208"/>
      <c r="G212" s="208"/>
      <c r="H212" s="208"/>
      <c r="I212" s="208"/>
      <c r="J212" s="208"/>
      <c r="K212" s="209"/>
      <c r="L212" s="208"/>
      <c r="M212" s="208"/>
      <c r="N212" s="209"/>
      <c r="O212" s="209"/>
      <c r="P212" s="210"/>
      <c r="Q212" s="208"/>
      <c r="R212" s="208"/>
      <c r="S212" s="214" t="s">
        <v>189</v>
      </c>
      <c r="T212" s="214">
        <v>3840</v>
      </c>
      <c r="U212" s="211"/>
      <c r="V212" s="211">
        <v>45089</v>
      </c>
      <c r="W212" s="213"/>
      <c r="X212" s="213"/>
    </row>
    <row r="213" spans="1:24" ht="26.25" customHeight="1">
      <c r="A213" s="208"/>
      <c r="B213" s="208"/>
      <c r="C213" s="208"/>
      <c r="D213" s="208"/>
      <c r="E213" s="208"/>
      <c r="F213" s="208"/>
      <c r="G213" s="208"/>
      <c r="H213" s="208"/>
      <c r="I213" s="208"/>
      <c r="J213" s="208"/>
      <c r="K213" s="209"/>
      <c r="L213" s="208"/>
      <c r="M213" s="208"/>
      <c r="N213" s="209"/>
      <c r="O213" s="209"/>
      <c r="P213" s="210"/>
      <c r="Q213" s="208"/>
      <c r="R213" s="208"/>
      <c r="S213" s="214"/>
      <c r="T213" s="214">
        <f>SUM(T208:T212)</f>
        <v>10290</v>
      </c>
      <c r="U213" s="211"/>
      <c r="V213" s="617">
        <v>45098</v>
      </c>
      <c r="W213" s="213"/>
      <c r="X213" s="213"/>
    </row>
    <row r="214" spans="1:24" ht="26.25" customHeight="1">
      <c r="A214" s="208"/>
      <c r="B214" s="208"/>
      <c r="C214" s="208"/>
      <c r="D214" s="208"/>
      <c r="E214" s="208"/>
      <c r="F214" s="208"/>
      <c r="G214" s="208"/>
      <c r="H214" s="208"/>
      <c r="I214" s="208"/>
      <c r="J214" s="208"/>
      <c r="K214" s="209"/>
      <c r="L214" s="208"/>
      <c r="M214" s="208"/>
      <c r="N214" s="209"/>
      <c r="O214" s="209"/>
      <c r="P214" s="210"/>
      <c r="Q214" s="208"/>
      <c r="R214" s="208"/>
      <c r="S214" s="214"/>
      <c r="T214" s="214"/>
      <c r="U214" s="211"/>
      <c r="V214" s="212">
        <v>45111</v>
      </c>
      <c r="W214" s="213"/>
      <c r="X214" s="213"/>
    </row>
    <row r="217" spans="1:24" s="82" customFormat="1" ht="26.25" customHeight="1">
      <c r="A217" s="227" t="s">
        <v>188</v>
      </c>
      <c r="B217" s="227"/>
      <c r="C217" s="227" t="s">
        <v>20</v>
      </c>
      <c r="D217" s="227" t="s">
        <v>234</v>
      </c>
      <c r="E217" s="227" t="s">
        <v>688</v>
      </c>
      <c r="F217" s="227" t="s">
        <v>712</v>
      </c>
      <c r="G217" s="227" t="s">
        <v>1674</v>
      </c>
      <c r="H217" s="406"/>
      <c r="I217" s="227" t="s">
        <v>235</v>
      </c>
      <c r="J217" s="227" t="s">
        <v>1759</v>
      </c>
      <c r="K217" s="228" t="s">
        <v>21</v>
      </c>
      <c r="L217" s="227" t="s">
        <v>1760</v>
      </c>
      <c r="M217" s="229"/>
      <c r="N217" s="228" t="s">
        <v>1702</v>
      </c>
      <c r="O217" s="228">
        <v>684170</v>
      </c>
      <c r="P217" s="229"/>
      <c r="Q217" s="227" t="s">
        <v>586</v>
      </c>
      <c r="R217" s="227">
        <v>2023</v>
      </c>
      <c r="S217" s="227" t="s">
        <v>682</v>
      </c>
      <c r="T217" s="227">
        <v>2000</v>
      </c>
      <c r="U217" s="230">
        <v>45010</v>
      </c>
      <c r="V217" s="231"/>
      <c r="W217" s="232">
        <v>7600</v>
      </c>
      <c r="X217" s="232">
        <v>8600</v>
      </c>
    </row>
    <row r="218" spans="1:24" s="82" customFormat="1" ht="26.25" customHeight="1">
      <c r="A218" s="227"/>
      <c r="B218" s="227"/>
      <c r="C218" s="227"/>
      <c r="D218" s="227"/>
      <c r="E218" s="227"/>
      <c r="F218" s="227"/>
      <c r="G218" s="227"/>
      <c r="H218" s="227"/>
      <c r="I218" s="227" t="s">
        <v>194</v>
      </c>
      <c r="J218" s="233" t="s">
        <v>686</v>
      </c>
      <c r="K218" s="234" t="s">
        <v>536</v>
      </c>
      <c r="L218" s="227"/>
      <c r="M218" s="227"/>
      <c r="N218" s="228"/>
      <c r="O218" s="228"/>
      <c r="P218" s="229"/>
      <c r="Q218" s="227" t="s">
        <v>587</v>
      </c>
      <c r="R218" s="227">
        <v>2019</v>
      </c>
      <c r="S218" s="227" t="s">
        <v>683</v>
      </c>
      <c r="T218" s="227">
        <v>1520</v>
      </c>
      <c r="U218" s="230">
        <v>45013</v>
      </c>
      <c r="V218" s="267" t="s">
        <v>593</v>
      </c>
      <c r="W218" s="313">
        <v>7400</v>
      </c>
      <c r="X218" s="232"/>
    </row>
    <row r="219" spans="1:24" s="82" customFormat="1" ht="26.25" customHeight="1">
      <c r="A219" s="227"/>
      <c r="B219" s="227"/>
      <c r="C219" s="227"/>
      <c r="D219" s="227"/>
      <c r="E219" s="227"/>
      <c r="F219" s="227"/>
      <c r="G219" s="227"/>
      <c r="H219" s="227"/>
      <c r="I219" s="227"/>
      <c r="J219" s="227" t="s">
        <v>585</v>
      </c>
      <c r="K219" s="235" t="s">
        <v>537</v>
      </c>
      <c r="L219" s="227"/>
      <c r="M219" s="227"/>
      <c r="N219" s="228"/>
      <c r="O219" s="228"/>
      <c r="P219" s="229"/>
      <c r="Q219" s="227" t="s">
        <v>587</v>
      </c>
      <c r="R219" s="227">
        <v>2019</v>
      </c>
      <c r="S219" s="227" t="s">
        <v>684</v>
      </c>
      <c r="T219" s="227">
        <v>1520</v>
      </c>
      <c r="U219" s="231">
        <v>45014</v>
      </c>
      <c r="V219" s="231"/>
      <c r="W219" s="232"/>
      <c r="X219" s="232"/>
    </row>
    <row r="220" spans="1:24" s="82" customFormat="1" ht="26.25" customHeight="1">
      <c r="A220" s="227"/>
      <c r="B220" s="227"/>
      <c r="C220" s="227"/>
      <c r="D220" s="227"/>
      <c r="E220" s="227"/>
      <c r="F220" s="227"/>
      <c r="G220" s="227"/>
      <c r="H220" s="227"/>
      <c r="I220" s="227"/>
      <c r="J220" s="233"/>
      <c r="K220" s="228"/>
      <c r="L220" s="227"/>
      <c r="M220" s="227"/>
      <c r="N220" s="228"/>
      <c r="O220" s="228"/>
      <c r="P220" s="229"/>
      <c r="Q220" s="227" t="s">
        <v>587</v>
      </c>
      <c r="R220" s="227">
        <v>2020</v>
      </c>
      <c r="S220" s="227" t="s">
        <v>685</v>
      </c>
      <c r="T220" s="227">
        <v>1520</v>
      </c>
      <c r="U220" s="230"/>
      <c r="V220" s="231"/>
      <c r="W220" s="232" t="s">
        <v>1668</v>
      </c>
      <c r="X220" s="232"/>
    </row>
    <row r="221" spans="1:24" s="82" customFormat="1" ht="26.25" customHeight="1">
      <c r="A221" s="227"/>
      <c r="B221" s="227"/>
      <c r="C221" s="227"/>
      <c r="D221" s="227"/>
      <c r="E221" s="227"/>
      <c r="F221" s="227"/>
      <c r="G221" s="227"/>
      <c r="H221" s="227"/>
      <c r="I221" s="227"/>
      <c r="J221" s="227"/>
      <c r="K221" s="228"/>
      <c r="L221" s="227"/>
      <c r="M221" s="227"/>
      <c r="N221" s="228"/>
      <c r="O221" s="228"/>
      <c r="P221" s="229"/>
      <c r="Q221" s="227"/>
      <c r="R221" s="227"/>
      <c r="S221" s="233" t="s">
        <v>516</v>
      </c>
      <c r="T221" s="233">
        <v>3800</v>
      </c>
      <c r="U221" s="230"/>
      <c r="V221" s="231"/>
      <c r="W221" s="232" t="s">
        <v>1670</v>
      </c>
      <c r="X221" s="232"/>
    </row>
    <row r="222" spans="1:24" s="82" customFormat="1" ht="26.25" customHeight="1">
      <c r="A222" s="227"/>
      <c r="B222" s="227"/>
      <c r="C222" s="227"/>
      <c r="D222" s="227"/>
      <c r="E222" s="227"/>
      <c r="F222" s="227"/>
      <c r="G222" s="227"/>
      <c r="H222" s="227"/>
      <c r="I222" s="227"/>
      <c r="J222" s="227"/>
      <c r="K222" s="228"/>
      <c r="L222" s="227"/>
      <c r="M222" s="227"/>
      <c r="N222" s="228"/>
      <c r="O222" s="228"/>
      <c r="P222" s="229"/>
      <c r="Q222" s="227"/>
      <c r="R222" s="227"/>
      <c r="S222" s="233"/>
      <c r="T222" s="233">
        <f>SUM(T217:T221)</f>
        <v>10360</v>
      </c>
      <c r="U222" s="230"/>
      <c r="V222" s="231"/>
      <c r="W222" s="232"/>
      <c r="X222" s="232"/>
    </row>
    <row r="223" spans="1:24" s="82" customFormat="1" ht="26.25" customHeight="1">
      <c r="A223" s="227"/>
      <c r="B223" s="227"/>
      <c r="C223" s="227"/>
      <c r="D223" s="227"/>
      <c r="E223" s="227"/>
      <c r="F223" s="227"/>
      <c r="G223" s="227"/>
      <c r="H223" s="227"/>
      <c r="I223" s="227"/>
      <c r="J223" s="227"/>
      <c r="K223" s="228"/>
      <c r="L223" s="227"/>
      <c r="M223" s="227"/>
      <c r="N223" s="228"/>
      <c r="O223" s="228"/>
      <c r="P223" s="229"/>
      <c r="Q223" s="227"/>
      <c r="R223" s="227"/>
      <c r="S223" s="233"/>
      <c r="T223" s="233"/>
      <c r="U223" s="230"/>
      <c r="V223" s="231"/>
      <c r="W223" s="232"/>
      <c r="X223" s="232"/>
    </row>
    <row r="226" spans="1:25" ht="26.25" customHeight="1">
      <c r="A226" s="257" t="s">
        <v>188</v>
      </c>
      <c r="B226" s="257"/>
      <c r="C226" s="257" t="s">
        <v>576</v>
      </c>
      <c r="D226" s="257" t="s">
        <v>190</v>
      </c>
      <c r="E226" s="257" t="s">
        <v>688</v>
      </c>
      <c r="F226" s="257" t="s">
        <v>706</v>
      </c>
      <c r="G226" s="257" t="s">
        <v>540</v>
      </c>
      <c r="H226" s="407"/>
      <c r="I226" s="257" t="s">
        <v>126</v>
      </c>
      <c r="J226" s="257" t="s">
        <v>1761</v>
      </c>
      <c r="K226" s="258" t="s">
        <v>1956</v>
      </c>
      <c r="L226" s="257" t="s">
        <v>3058</v>
      </c>
      <c r="M226" s="257"/>
      <c r="N226" s="258" t="s">
        <v>641</v>
      </c>
      <c r="O226" s="258" t="s">
        <v>2773</v>
      </c>
      <c r="P226" s="259" t="s">
        <v>2968</v>
      </c>
      <c r="Q226" s="257" t="s">
        <v>361</v>
      </c>
      <c r="R226" s="257">
        <v>2015</v>
      </c>
      <c r="S226" s="257" t="s">
        <v>640</v>
      </c>
      <c r="T226" s="257">
        <v>2265</v>
      </c>
      <c r="U226" s="260">
        <v>45014</v>
      </c>
      <c r="V226" s="260">
        <v>45078</v>
      </c>
      <c r="W226" s="262">
        <v>50</v>
      </c>
      <c r="X226" s="262">
        <v>4450</v>
      </c>
      <c r="Y226" s="314"/>
    </row>
    <row r="227" spans="1:25" ht="26.25" customHeight="1">
      <c r="A227" s="257"/>
      <c r="B227" s="257"/>
      <c r="C227" s="257"/>
      <c r="D227" s="257"/>
      <c r="E227" s="257"/>
      <c r="F227" s="257"/>
      <c r="G227" s="257"/>
      <c r="H227" s="257"/>
      <c r="I227" s="257" t="s">
        <v>194</v>
      </c>
      <c r="J227" s="263" t="s">
        <v>2338</v>
      </c>
      <c r="K227" s="264" t="s">
        <v>578</v>
      </c>
      <c r="L227" s="320" t="s">
        <v>2788</v>
      </c>
      <c r="M227" s="257"/>
      <c r="N227" s="258"/>
      <c r="O227" s="258"/>
      <c r="P227" s="259"/>
      <c r="Q227" s="257" t="s">
        <v>635</v>
      </c>
      <c r="R227" s="257">
        <v>2010</v>
      </c>
      <c r="S227" s="257" t="s">
        <v>637</v>
      </c>
      <c r="T227" s="257">
        <v>2345</v>
      </c>
      <c r="U227" s="261">
        <v>45016</v>
      </c>
      <c r="V227" s="260">
        <v>45092</v>
      </c>
      <c r="W227" s="262" t="s">
        <v>2787</v>
      </c>
      <c r="X227" s="262"/>
    </row>
    <row r="228" spans="1:25" ht="26.25" customHeight="1">
      <c r="A228" s="257"/>
      <c r="B228" s="257"/>
      <c r="C228" s="257"/>
      <c r="D228" s="257"/>
      <c r="E228" s="257"/>
      <c r="F228" s="257"/>
      <c r="G228" s="257"/>
      <c r="H228" s="257"/>
      <c r="I228" s="257"/>
      <c r="J228" s="263"/>
      <c r="K228" s="258" t="s">
        <v>579</v>
      </c>
      <c r="L228" s="257"/>
      <c r="M228" s="257"/>
      <c r="N228" s="258"/>
      <c r="O228" s="258"/>
      <c r="P228" s="259"/>
      <c r="Q228" s="257" t="s">
        <v>363</v>
      </c>
      <c r="R228" s="257">
        <v>2014</v>
      </c>
      <c r="S228" s="257" t="s">
        <v>638</v>
      </c>
      <c r="T228" s="257">
        <v>2195</v>
      </c>
      <c r="U228" s="260"/>
      <c r="V228" s="260">
        <v>45085</v>
      </c>
      <c r="W228" s="262"/>
      <c r="X228" s="262"/>
    </row>
    <row r="229" spans="1:25" ht="26.25" customHeight="1">
      <c r="A229" s="257"/>
      <c r="B229" s="257"/>
      <c r="C229" s="257"/>
      <c r="D229" s="257"/>
      <c r="E229" s="257"/>
      <c r="F229" s="257"/>
      <c r="G229" s="257"/>
      <c r="H229" s="257"/>
      <c r="I229" s="257"/>
      <c r="J229" s="257"/>
      <c r="K229" s="258"/>
      <c r="L229" s="257"/>
      <c r="M229" s="257"/>
      <c r="N229" s="258"/>
      <c r="O229" s="258"/>
      <c r="P229" s="259"/>
      <c r="Q229" s="257" t="s">
        <v>636</v>
      </c>
      <c r="R229" s="257">
        <v>2016</v>
      </c>
      <c r="S229" s="257" t="s">
        <v>639</v>
      </c>
      <c r="T229" s="257">
        <v>1430</v>
      </c>
      <c r="U229" s="260"/>
      <c r="V229" s="260">
        <v>45080</v>
      </c>
      <c r="W229" s="262"/>
      <c r="X229" s="262"/>
    </row>
    <row r="230" spans="1:25" ht="26.25" customHeight="1">
      <c r="A230" s="257"/>
      <c r="B230" s="257"/>
      <c r="C230" s="257"/>
      <c r="D230" s="257"/>
      <c r="E230" s="257"/>
      <c r="F230" s="257"/>
      <c r="G230" s="257"/>
      <c r="H230" s="257"/>
      <c r="I230" s="257"/>
      <c r="J230" s="257"/>
      <c r="K230" s="258"/>
      <c r="L230" s="257"/>
      <c r="M230" s="257"/>
      <c r="N230" s="258"/>
      <c r="O230" s="258"/>
      <c r="P230" s="259"/>
      <c r="Q230" s="257"/>
      <c r="R230" s="257"/>
      <c r="S230" s="263" t="s">
        <v>189</v>
      </c>
      <c r="T230" s="263">
        <v>3700</v>
      </c>
      <c r="U230" s="260"/>
      <c r="V230" s="261">
        <v>45081</v>
      </c>
      <c r="W230" s="262"/>
      <c r="X230" s="262"/>
    </row>
    <row r="231" spans="1:25" ht="26.25" customHeight="1">
      <c r="A231" s="257"/>
      <c r="B231" s="257"/>
      <c r="C231" s="257"/>
      <c r="D231" s="257"/>
      <c r="E231" s="257"/>
      <c r="F231" s="257"/>
      <c r="G231" s="257"/>
      <c r="H231" s="257"/>
      <c r="I231" s="257"/>
      <c r="J231" s="257"/>
      <c r="K231" s="258"/>
      <c r="L231" s="257"/>
      <c r="M231" s="257"/>
      <c r="N231" s="258"/>
      <c r="O231" s="258"/>
      <c r="P231" s="259"/>
      <c r="Q231" s="257"/>
      <c r="R231" s="257"/>
      <c r="S231" s="263"/>
      <c r="T231" s="263">
        <f>SUM(T226:T230)</f>
        <v>11935</v>
      </c>
      <c r="U231" s="260"/>
      <c r="V231" s="261"/>
      <c r="W231" s="262"/>
      <c r="X231" s="262"/>
    </row>
    <row r="232" spans="1:25" ht="26.25" customHeight="1">
      <c r="A232" s="257"/>
      <c r="B232" s="257"/>
      <c r="C232" s="257"/>
      <c r="D232" s="257"/>
      <c r="E232" s="257"/>
      <c r="F232" s="257"/>
      <c r="G232" s="257"/>
      <c r="H232" s="257"/>
      <c r="I232" s="257"/>
      <c r="J232" s="257"/>
      <c r="K232" s="258"/>
      <c r="L232" s="257"/>
      <c r="M232" s="257"/>
      <c r="N232" s="258"/>
      <c r="O232" s="258"/>
      <c r="P232" s="259"/>
      <c r="Q232" s="257"/>
      <c r="R232" s="257"/>
      <c r="S232" s="263"/>
      <c r="T232" s="263"/>
      <c r="U232" s="260"/>
      <c r="V232" s="261"/>
      <c r="W232" s="262"/>
      <c r="X232" s="262"/>
    </row>
    <row r="234" spans="1:25" ht="26.25" customHeight="1">
      <c r="A234" s="257" t="s">
        <v>188</v>
      </c>
      <c r="B234" s="257"/>
      <c r="C234" s="257" t="s">
        <v>576</v>
      </c>
      <c r="D234" s="257" t="s">
        <v>190</v>
      </c>
      <c r="E234" s="257" t="s">
        <v>688</v>
      </c>
      <c r="F234" s="257" t="s">
        <v>707</v>
      </c>
      <c r="G234" s="257" t="s">
        <v>540</v>
      </c>
      <c r="H234" s="407"/>
      <c r="I234" s="257" t="s">
        <v>126</v>
      </c>
      <c r="J234" s="257" t="s">
        <v>1729</v>
      </c>
      <c r="K234" s="258" t="s">
        <v>1956</v>
      </c>
      <c r="L234" s="257" t="s">
        <v>1762</v>
      </c>
      <c r="M234" s="257"/>
      <c r="N234" s="258" t="s">
        <v>656</v>
      </c>
      <c r="O234" s="258" t="s">
        <v>2774</v>
      </c>
      <c r="P234" s="259" t="s">
        <v>2968</v>
      </c>
      <c r="Q234" s="257" t="s">
        <v>361</v>
      </c>
      <c r="R234" s="257">
        <v>2010</v>
      </c>
      <c r="S234" s="257" t="s">
        <v>651</v>
      </c>
      <c r="T234" s="257">
        <v>2060</v>
      </c>
      <c r="U234" s="260">
        <v>45014</v>
      </c>
      <c r="V234" s="260">
        <v>45078</v>
      </c>
      <c r="W234" s="262">
        <v>50</v>
      </c>
      <c r="X234" s="262">
        <v>4450</v>
      </c>
      <c r="Y234" s="265"/>
    </row>
    <row r="235" spans="1:25" ht="26.25" customHeight="1">
      <c r="A235" s="257"/>
      <c r="B235" s="257"/>
      <c r="C235" s="257"/>
      <c r="D235" s="257"/>
      <c r="E235" s="257"/>
      <c r="F235" s="257"/>
      <c r="G235" s="257"/>
      <c r="H235" s="257"/>
      <c r="I235" s="257" t="s">
        <v>194</v>
      </c>
      <c r="J235" s="263" t="s">
        <v>2323</v>
      </c>
      <c r="K235" s="264" t="s">
        <v>578</v>
      </c>
      <c r="L235" s="320" t="s">
        <v>2788</v>
      </c>
      <c r="M235" s="257"/>
      <c r="N235" s="258"/>
      <c r="O235" s="258"/>
      <c r="P235" s="259"/>
      <c r="Q235" s="257" t="s">
        <v>655</v>
      </c>
      <c r="R235" s="257">
        <v>2013</v>
      </c>
      <c r="S235" s="257" t="s">
        <v>652</v>
      </c>
      <c r="T235" s="257">
        <v>1820</v>
      </c>
      <c r="U235" s="261">
        <v>45016</v>
      </c>
      <c r="V235" s="260">
        <v>45092</v>
      </c>
      <c r="W235" s="262" t="s">
        <v>2787</v>
      </c>
      <c r="X235" s="262"/>
    </row>
    <row r="236" spans="1:25" ht="26.25" customHeight="1">
      <c r="A236" s="257"/>
      <c r="B236" s="257"/>
      <c r="C236" s="257"/>
      <c r="D236" s="257"/>
      <c r="E236" s="257"/>
      <c r="F236" s="257"/>
      <c r="G236" s="257"/>
      <c r="H236" s="257"/>
      <c r="I236" s="257"/>
      <c r="J236" s="263"/>
      <c r="K236" s="258" t="s">
        <v>579</v>
      </c>
      <c r="L236" s="257"/>
      <c r="M236" s="257"/>
      <c r="N236" s="258"/>
      <c r="O236" s="258"/>
      <c r="P236" s="259"/>
      <c r="Q236" s="257" t="s">
        <v>655</v>
      </c>
      <c r="R236" s="257">
        <v>2014</v>
      </c>
      <c r="S236" s="257" t="s">
        <v>653</v>
      </c>
      <c r="T236" s="257">
        <v>1820</v>
      </c>
      <c r="U236" s="260"/>
      <c r="V236" s="260">
        <v>45085</v>
      </c>
      <c r="W236" s="262"/>
      <c r="X236" s="262"/>
    </row>
    <row r="237" spans="1:25" ht="26.25" customHeight="1">
      <c r="A237" s="257"/>
      <c r="B237" s="257"/>
      <c r="C237" s="257"/>
      <c r="D237" s="257"/>
      <c r="E237" s="257"/>
      <c r="F237" s="257"/>
      <c r="G237" s="257"/>
      <c r="H237" s="257"/>
      <c r="I237" s="257"/>
      <c r="J237" s="257"/>
      <c r="K237" s="258"/>
      <c r="L237" s="257"/>
      <c r="M237" s="257"/>
      <c r="N237" s="258"/>
      <c r="O237" s="258"/>
      <c r="P237" s="259"/>
      <c r="Q237" s="257" t="s">
        <v>375</v>
      </c>
      <c r="R237" s="257">
        <v>2014</v>
      </c>
      <c r="S237" s="257" t="s">
        <v>654</v>
      </c>
      <c r="T237" s="257">
        <v>1150</v>
      </c>
      <c r="U237" s="260"/>
      <c r="V237" s="260">
        <v>45080</v>
      </c>
      <c r="W237" s="262"/>
      <c r="X237" s="262"/>
    </row>
    <row r="238" spans="1:25" ht="26.25" customHeight="1">
      <c r="A238" s="257"/>
      <c r="B238" s="257"/>
      <c r="C238" s="257"/>
      <c r="D238" s="257"/>
      <c r="E238" s="257"/>
      <c r="F238" s="257"/>
      <c r="G238" s="257"/>
      <c r="H238" s="257"/>
      <c r="I238" s="257"/>
      <c r="J238" s="257"/>
      <c r="K238" s="258"/>
      <c r="L238" s="257"/>
      <c r="M238" s="257"/>
      <c r="N238" s="258"/>
      <c r="O238" s="258"/>
      <c r="P238" s="259"/>
      <c r="Q238" s="257"/>
      <c r="R238" s="257"/>
      <c r="S238" s="263" t="s">
        <v>189</v>
      </c>
      <c r="T238" s="263">
        <v>3900</v>
      </c>
      <c r="U238" s="260"/>
      <c r="V238" s="261">
        <v>45081</v>
      </c>
      <c r="W238" s="262"/>
      <c r="X238" s="262"/>
    </row>
    <row r="239" spans="1:25" ht="26.25" customHeight="1">
      <c r="A239" s="257"/>
      <c r="B239" s="257"/>
      <c r="C239" s="257"/>
      <c r="D239" s="257"/>
      <c r="E239" s="257"/>
      <c r="F239" s="257"/>
      <c r="G239" s="257"/>
      <c r="H239" s="257"/>
      <c r="I239" s="257"/>
      <c r="J239" s="257"/>
      <c r="K239" s="258"/>
      <c r="L239" s="257"/>
      <c r="M239" s="257"/>
      <c r="N239" s="258"/>
      <c r="O239" s="258"/>
      <c r="P239" s="259"/>
      <c r="Q239" s="257"/>
      <c r="R239" s="257"/>
      <c r="S239" s="263"/>
      <c r="T239" s="263">
        <f>SUM(T234:T238)</f>
        <v>10750</v>
      </c>
      <c r="U239" s="260"/>
      <c r="V239" s="261"/>
      <c r="W239" s="262"/>
      <c r="X239" s="262"/>
    </row>
    <row r="240" spans="1:25" ht="26.25" customHeight="1">
      <c r="A240" s="257"/>
      <c r="B240" s="257"/>
      <c r="C240" s="257"/>
      <c r="D240" s="257"/>
      <c r="E240" s="257"/>
      <c r="F240" s="257"/>
      <c r="G240" s="257"/>
      <c r="H240" s="257"/>
      <c r="I240" s="257"/>
      <c r="J240" s="257"/>
      <c r="K240" s="258"/>
      <c r="L240" s="257"/>
      <c r="M240" s="257"/>
      <c r="N240" s="258"/>
      <c r="O240" s="258"/>
      <c r="P240" s="259"/>
      <c r="Q240" s="257"/>
      <c r="R240" s="257"/>
      <c r="S240" s="263"/>
      <c r="T240" s="263"/>
      <c r="U240" s="260"/>
      <c r="V240" s="261"/>
      <c r="W240" s="262"/>
      <c r="X240" s="262"/>
    </row>
  </sheetData>
  <autoFilter ref="B2:X2" xr:uid="{00000000-0009-0000-0000-000000000000}"/>
  <mergeCells count="2">
    <mergeCell ref="A1:X1"/>
    <mergeCell ref="Q117:S117"/>
  </mergeCells>
  <phoneticPr fontId="16" type="noConversion"/>
  <conditionalFormatting sqref="L3">
    <cfRule type="duplicateValues" dxfId="5727" priority="731"/>
  </conditionalFormatting>
  <conditionalFormatting sqref="L4:L8">
    <cfRule type="duplicateValues" dxfId="5726" priority="722"/>
  </conditionalFormatting>
  <conditionalFormatting sqref="L9:L10">
    <cfRule type="duplicateValues" dxfId="5725" priority="718"/>
  </conditionalFormatting>
  <conditionalFormatting sqref="L12:L16">
    <cfRule type="duplicateValues" dxfId="5724" priority="338"/>
  </conditionalFormatting>
  <conditionalFormatting sqref="L17:L18">
    <cfRule type="duplicateValues" dxfId="5723" priority="334"/>
  </conditionalFormatting>
  <conditionalFormatting sqref="L20:L24">
    <cfRule type="duplicateValues" dxfId="5722" priority="333"/>
  </conditionalFormatting>
  <conditionalFormatting sqref="L25:L26">
    <cfRule type="duplicateValues" dxfId="5721" priority="329"/>
  </conditionalFormatting>
  <conditionalFormatting sqref="L28:L32">
    <cfRule type="duplicateValues" dxfId="5720" priority="328"/>
  </conditionalFormatting>
  <conditionalFormatting sqref="L33:L34">
    <cfRule type="duplicateValues" dxfId="5719" priority="324"/>
  </conditionalFormatting>
  <conditionalFormatting sqref="L36:L40">
    <cfRule type="duplicateValues" dxfId="5718" priority="321"/>
  </conditionalFormatting>
  <conditionalFormatting sqref="L41:L42">
    <cfRule type="duplicateValues" dxfId="5717" priority="317"/>
  </conditionalFormatting>
  <conditionalFormatting sqref="L43">
    <cfRule type="duplicateValues" dxfId="5716" priority="322"/>
  </conditionalFormatting>
  <conditionalFormatting sqref="L44:L48">
    <cfRule type="duplicateValues" dxfId="5715" priority="316"/>
  </conditionalFormatting>
  <conditionalFormatting sqref="L49:L50">
    <cfRule type="duplicateValues" dxfId="5714" priority="312"/>
  </conditionalFormatting>
  <conditionalFormatting sqref="L52:L56">
    <cfRule type="duplicateValues" dxfId="5713" priority="311"/>
  </conditionalFormatting>
  <conditionalFormatting sqref="L57:L58">
    <cfRule type="duplicateValues" dxfId="5712" priority="307"/>
  </conditionalFormatting>
  <conditionalFormatting sqref="L60:L64">
    <cfRule type="duplicateValues" dxfId="5711" priority="306"/>
  </conditionalFormatting>
  <conditionalFormatting sqref="L65:L66">
    <cfRule type="duplicateValues" dxfId="5710" priority="302"/>
  </conditionalFormatting>
  <conditionalFormatting sqref="L68:L72">
    <cfRule type="duplicateValues" dxfId="5709" priority="301"/>
  </conditionalFormatting>
  <conditionalFormatting sqref="L73:L74">
    <cfRule type="duplicateValues" dxfId="5708" priority="297"/>
  </conditionalFormatting>
  <conditionalFormatting sqref="L77 L79:L81">
    <cfRule type="duplicateValues" dxfId="5707" priority="296"/>
  </conditionalFormatting>
  <conditionalFormatting sqref="L78">
    <cfRule type="duplicateValues" dxfId="5706" priority="1"/>
  </conditionalFormatting>
  <conditionalFormatting sqref="L82:L83">
    <cfRule type="duplicateValues" dxfId="5705" priority="292"/>
  </conditionalFormatting>
  <conditionalFormatting sqref="L86:L90">
    <cfRule type="duplicateValues" dxfId="5704" priority="264"/>
  </conditionalFormatting>
  <conditionalFormatting sqref="L91:L92">
    <cfRule type="duplicateValues" dxfId="5703" priority="260"/>
  </conditionalFormatting>
  <conditionalFormatting sqref="L93:L94">
    <cfRule type="duplicateValues" dxfId="5702" priority="265"/>
  </conditionalFormatting>
  <conditionalFormatting sqref="L95:L99">
    <cfRule type="duplicateValues" dxfId="5701" priority="227"/>
  </conditionalFormatting>
  <conditionalFormatting sqref="L100:L101">
    <cfRule type="duplicateValues" dxfId="5700" priority="223"/>
  </conditionalFormatting>
  <conditionalFormatting sqref="L102:L103">
    <cfRule type="duplicateValues" dxfId="5699" priority="228"/>
  </conditionalFormatting>
  <conditionalFormatting sqref="L104:L108">
    <cfRule type="duplicateValues" dxfId="5698" priority="207"/>
  </conditionalFormatting>
  <conditionalFormatting sqref="L109:L110">
    <cfRule type="duplicateValues" dxfId="5697" priority="203"/>
  </conditionalFormatting>
  <conditionalFormatting sqref="L111:L112">
    <cfRule type="duplicateValues" dxfId="5696" priority="208"/>
  </conditionalFormatting>
  <conditionalFormatting sqref="L113:L117">
    <cfRule type="duplicateValues" dxfId="5695" priority="237"/>
  </conditionalFormatting>
  <conditionalFormatting sqref="L118:L119">
    <cfRule type="duplicateValues" dxfId="5694" priority="233"/>
  </conditionalFormatting>
  <conditionalFormatting sqref="L120:L121">
    <cfRule type="duplicateValues" dxfId="5693" priority="238"/>
  </conditionalFormatting>
  <conditionalFormatting sqref="L122:L126">
    <cfRule type="duplicateValues" dxfId="5692" priority="290"/>
  </conditionalFormatting>
  <conditionalFormatting sqref="L127:L128">
    <cfRule type="duplicateValues" dxfId="5691" priority="286"/>
  </conditionalFormatting>
  <conditionalFormatting sqref="L130:L134">
    <cfRule type="duplicateValues" dxfId="5690" priority="282"/>
  </conditionalFormatting>
  <conditionalFormatting sqref="L135:L136">
    <cfRule type="duplicateValues" dxfId="5689" priority="278"/>
  </conditionalFormatting>
  <conditionalFormatting sqref="L138:L142">
    <cfRule type="duplicateValues" dxfId="5688" priority="274"/>
  </conditionalFormatting>
  <conditionalFormatting sqref="L143:L145">
    <cfRule type="duplicateValues" dxfId="5687" priority="270"/>
  </conditionalFormatting>
  <conditionalFormatting sqref="L147:L151">
    <cfRule type="duplicateValues" dxfId="5686" priority="256"/>
  </conditionalFormatting>
  <conditionalFormatting sqref="L152:L153">
    <cfRule type="duplicateValues" dxfId="5685" priority="252"/>
  </conditionalFormatting>
  <conditionalFormatting sqref="L156:L160">
    <cfRule type="duplicateValues" dxfId="5684" priority="217"/>
  </conditionalFormatting>
  <conditionalFormatting sqref="L161:L162">
    <cfRule type="duplicateValues" dxfId="5683" priority="213"/>
  </conditionalFormatting>
  <conditionalFormatting sqref="L163:L164">
    <cfRule type="duplicateValues" dxfId="5682" priority="218"/>
  </conditionalFormatting>
  <conditionalFormatting sqref="L165:L169">
    <cfRule type="duplicateValues" dxfId="5681" priority="156"/>
  </conditionalFormatting>
  <conditionalFormatting sqref="L170:L171">
    <cfRule type="duplicateValues" dxfId="5680" priority="153"/>
  </conditionalFormatting>
  <conditionalFormatting sqref="L172">
    <cfRule type="duplicateValues" dxfId="5679" priority="157"/>
  </conditionalFormatting>
  <conditionalFormatting sqref="L173">
    <cfRule type="duplicateValues" dxfId="5678" priority="159"/>
  </conditionalFormatting>
  <conditionalFormatting sqref="L174:L178">
    <cfRule type="duplicateValues" dxfId="5677" priority="246"/>
  </conditionalFormatting>
  <conditionalFormatting sqref="L179:L182">
    <cfRule type="duplicateValues" dxfId="5676" priority="243"/>
  </conditionalFormatting>
  <conditionalFormatting sqref="L183:L187">
    <cfRule type="duplicateValues" dxfId="5675" priority="96"/>
  </conditionalFormatting>
  <conditionalFormatting sqref="L188:L189">
    <cfRule type="duplicateValues" dxfId="5674" priority="92"/>
  </conditionalFormatting>
  <conditionalFormatting sqref="L190 L198:L199">
    <cfRule type="duplicateValues" dxfId="5673" priority="198"/>
  </conditionalFormatting>
  <conditionalFormatting sqref="L191:L195">
    <cfRule type="duplicateValues" dxfId="5672" priority="189"/>
  </conditionalFormatting>
  <conditionalFormatting sqref="L196:L197">
    <cfRule type="duplicateValues" dxfId="5671" priority="185"/>
  </conditionalFormatting>
  <conditionalFormatting sqref="L200:L204">
    <cfRule type="duplicateValues" dxfId="5670" priority="179"/>
  </conditionalFormatting>
  <conditionalFormatting sqref="L205:L206">
    <cfRule type="duplicateValues" dxfId="5669" priority="175"/>
  </conditionalFormatting>
  <conditionalFormatting sqref="L207">
    <cfRule type="duplicateValues" dxfId="5668" priority="180"/>
  </conditionalFormatting>
  <conditionalFormatting sqref="L208:L212">
    <cfRule type="duplicateValues" dxfId="5667" priority="171"/>
  </conditionalFormatting>
  <conditionalFormatting sqref="L213:L214">
    <cfRule type="duplicateValues" dxfId="5666" priority="167"/>
  </conditionalFormatting>
  <conditionalFormatting sqref="L216">
    <cfRule type="duplicateValues" dxfId="5665" priority="117"/>
  </conditionalFormatting>
  <conditionalFormatting sqref="L217:L221">
    <cfRule type="duplicateValues" dxfId="5664" priority="116"/>
  </conditionalFormatting>
  <conditionalFormatting sqref="L222:L223">
    <cfRule type="duplicateValues" dxfId="5663" priority="113"/>
  </conditionalFormatting>
  <conditionalFormatting sqref="L226:L230">
    <cfRule type="duplicateValues" dxfId="5662" priority="32"/>
  </conditionalFormatting>
  <conditionalFormatting sqref="L231:L232">
    <cfRule type="duplicateValues" dxfId="5661" priority="28"/>
  </conditionalFormatting>
  <conditionalFormatting sqref="L233">
    <cfRule type="duplicateValues" dxfId="5660" priority="33"/>
  </conditionalFormatting>
  <conditionalFormatting sqref="L234 L236:L238">
    <cfRule type="duplicateValues" dxfId="5659" priority="24"/>
  </conditionalFormatting>
  <conditionalFormatting sqref="L235">
    <cfRule type="duplicateValues" dxfId="5658" priority="3"/>
  </conditionalFormatting>
  <conditionalFormatting sqref="L239:L240">
    <cfRule type="duplicateValues" dxfId="5657" priority="20"/>
  </conditionalFormatting>
  <conditionalFormatting sqref="L241:L1048576 L129 L75:L76 L67 L35 L2 L11 L19 L27 L51 L59 L84:L85 L137 L146 L154:L155">
    <cfRule type="duplicateValues" dxfId="5656" priority="735"/>
  </conditionalFormatting>
  <conditionalFormatting sqref="S3">
    <cfRule type="duplicateValues" dxfId="5655" priority="732"/>
  </conditionalFormatting>
  <conditionalFormatting sqref="S4:S7">
    <cfRule type="duplicateValues" dxfId="5654" priority="721"/>
  </conditionalFormatting>
  <conditionalFormatting sqref="S8">
    <cfRule type="duplicateValues" dxfId="5653" priority="720"/>
  </conditionalFormatting>
  <conditionalFormatting sqref="S9:S10">
    <cfRule type="duplicateValues" dxfId="5652" priority="719"/>
  </conditionalFormatting>
  <conditionalFormatting sqref="S12:S15">
    <cfRule type="duplicateValues" dxfId="5651" priority="337"/>
  </conditionalFormatting>
  <conditionalFormatting sqref="S16">
    <cfRule type="duplicateValues" dxfId="5650" priority="336"/>
  </conditionalFormatting>
  <conditionalFormatting sqref="S17:S18">
    <cfRule type="duplicateValues" dxfId="5649" priority="335"/>
  </conditionalFormatting>
  <conditionalFormatting sqref="S20:S23">
    <cfRule type="duplicateValues" dxfId="5648" priority="332"/>
  </conditionalFormatting>
  <conditionalFormatting sqref="S24">
    <cfRule type="duplicateValues" dxfId="5647" priority="331"/>
  </conditionalFormatting>
  <conditionalFormatting sqref="S25:S26">
    <cfRule type="duplicateValues" dxfId="5646" priority="330"/>
  </conditionalFormatting>
  <conditionalFormatting sqref="S28:S31">
    <cfRule type="duplicateValues" dxfId="5645" priority="327"/>
  </conditionalFormatting>
  <conditionalFormatting sqref="S32">
    <cfRule type="duplicateValues" dxfId="5644" priority="326"/>
  </conditionalFormatting>
  <conditionalFormatting sqref="S33:S34">
    <cfRule type="duplicateValues" dxfId="5643" priority="325"/>
  </conditionalFormatting>
  <conditionalFormatting sqref="S36:S39">
    <cfRule type="duplicateValues" dxfId="5642" priority="320"/>
  </conditionalFormatting>
  <conditionalFormatting sqref="S40">
    <cfRule type="duplicateValues" dxfId="5641" priority="319"/>
  </conditionalFormatting>
  <conditionalFormatting sqref="S41:S42">
    <cfRule type="duplicateValues" dxfId="5640" priority="318"/>
  </conditionalFormatting>
  <conditionalFormatting sqref="S43">
    <cfRule type="duplicateValues" dxfId="5639" priority="323"/>
  </conditionalFormatting>
  <conditionalFormatting sqref="S44:S47">
    <cfRule type="duplicateValues" dxfId="5638" priority="315"/>
  </conditionalFormatting>
  <conditionalFormatting sqref="S48">
    <cfRule type="duplicateValues" dxfId="5637" priority="314"/>
  </conditionalFormatting>
  <conditionalFormatting sqref="S49:S50">
    <cfRule type="duplicateValues" dxfId="5636" priority="313"/>
  </conditionalFormatting>
  <conditionalFormatting sqref="S52:S55">
    <cfRule type="duplicateValues" dxfId="5635" priority="310"/>
  </conditionalFormatting>
  <conditionalFormatting sqref="S56">
    <cfRule type="duplicateValues" dxfId="5634" priority="309"/>
  </conditionalFormatting>
  <conditionalFormatting sqref="S57:S58">
    <cfRule type="duplicateValues" dxfId="5633" priority="308"/>
  </conditionalFormatting>
  <conditionalFormatting sqref="S60:S63">
    <cfRule type="duplicateValues" dxfId="5632" priority="305"/>
  </conditionalFormatting>
  <conditionalFormatting sqref="S64">
    <cfRule type="duplicateValues" dxfId="5631" priority="304"/>
  </conditionalFormatting>
  <conditionalFormatting sqref="S65:S66">
    <cfRule type="duplicateValues" dxfId="5630" priority="303"/>
  </conditionalFormatting>
  <conditionalFormatting sqref="S68:S71">
    <cfRule type="duplicateValues" dxfId="5629" priority="300"/>
  </conditionalFormatting>
  <conditionalFormatting sqref="S72">
    <cfRule type="duplicateValues" dxfId="5628" priority="299"/>
  </conditionalFormatting>
  <conditionalFormatting sqref="S73:S74">
    <cfRule type="duplicateValues" dxfId="5627" priority="298"/>
  </conditionalFormatting>
  <conditionalFormatting sqref="S77:S79">
    <cfRule type="duplicateValues" dxfId="5626" priority="295"/>
  </conditionalFormatting>
  <conditionalFormatting sqref="S80">
    <cfRule type="duplicateValues" dxfId="5625" priority="291"/>
  </conditionalFormatting>
  <conditionalFormatting sqref="S81">
    <cfRule type="duplicateValues" dxfId="5624" priority="294"/>
  </conditionalFormatting>
  <conditionalFormatting sqref="S82:S83">
    <cfRule type="duplicateValues" dxfId="5623" priority="293"/>
  </conditionalFormatting>
  <conditionalFormatting sqref="S86:S88">
    <cfRule type="duplicateValues" dxfId="5622" priority="263"/>
  </conditionalFormatting>
  <conditionalFormatting sqref="S89">
    <cfRule type="duplicateValues" dxfId="5621" priority="259"/>
  </conditionalFormatting>
  <conditionalFormatting sqref="S90">
    <cfRule type="duplicateValues" dxfId="5620" priority="262"/>
  </conditionalFormatting>
  <conditionalFormatting sqref="S91">
    <cfRule type="duplicateValues" dxfId="5619" priority="258"/>
  </conditionalFormatting>
  <conditionalFormatting sqref="S91:S92">
    <cfRule type="duplicateValues" dxfId="5618" priority="261"/>
  </conditionalFormatting>
  <conditionalFormatting sqref="S93:S94">
    <cfRule type="duplicateValues" dxfId="5617" priority="266"/>
  </conditionalFormatting>
  <conditionalFormatting sqref="S95:S97">
    <cfRule type="duplicateValues" dxfId="5616" priority="226"/>
  </conditionalFormatting>
  <conditionalFormatting sqref="S98">
    <cfRule type="duplicateValues" dxfId="5615" priority="222"/>
  </conditionalFormatting>
  <conditionalFormatting sqref="S99">
    <cfRule type="duplicateValues" dxfId="5614" priority="225"/>
  </conditionalFormatting>
  <conditionalFormatting sqref="S100">
    <cfRule type="duplicateValues" dxfId="5613" priority="221"/>
  </conditionalFormatting>
  <conditionalFormatting sqref="S100:S101">
    <cfRule type="duplicateValues" dxfId="5612" priority="224"/>
  </conditionalFormatting>
  <conditionalFormatting sqref="S102:S103">
    <cfRule type="duplicateValues" dxfId="5611" priority="229"/>
  </conditionalFormatting>
  <conditionalFormatting sqref="S104:S106">
    <cfRule type="duplicateValues" dxfId="5610" priority="206"/>
  </conditionalFormatting>
  <conditionalFormatting sqref="S107">
    <cfRule type="duplicateValues" dxfId="5609" priority="202"/>
  </conditionalFormatting>
  <conditionalFormatting sqref="S108">
    <cfRule type="duplicateValues" dxfId="5608" priority="205"/>
  </conditionalFormatting>
  <conditionalFormatting sqref="S109">
    <cfRule type="duplicateValues" dxfId="5607" priority="201"/>
  </conditionalFormatting>
  <conditionalFormatting sqref="S109:S110">
    <cfRule type="duplicateValues" dxfId="5606" priority="204"/>
  </conditionalFormatting>
  <conditionalFormatting sqref="S111:S112">
    <cfRule type="duplicateValues" dxfId="5605" priority="209"/>
  </conditionalFormatting>
  <conditionalFormatting sqref="S113:S115">
    <cfRule type="duplicateValues" dxfId="5604" priority="236"/>
  </conditionalFormatting>
  <conditionalFormatting sqref="S116">
    <cfRule type="duplicateValues" dxfId="5603" priority="232"/>
  </conditionalFormatting>
  <conditionalFormatting sqref="S118">
    <cfRule type="duplicateValues" dxfId="5602" priority="231"/>
  </conditionalFormatting>
  <conditionalFormatting sqref="S118:S119">
    <cfRule type="duplicateValues" dxfId="5601" priority="234"/>
  </conditionalFormatting>
  <conditionalFormatting sqref="S119">
    <cfRule type="duplicateValues" dxfId="5600" priority="162"/>
  </conditionalFormatting>
  <conditionalFormatting sqref="S120:S121">
    <cfRule type="duplicateValues" dxfId="5599" priority="239"/>
  </conditionalFormatting>
  <conditionalFormatting sqref="S122:S124">
    <cfRule type="duplicateValues" dxfId="5598" priority="289"/>
  </conditionalFormatting>
  <conditionalFormatting sqref="S125">
    <cfRule type="duplicateValues" dxfId="5597" priority="285"/>
  </conditionalFormatting>
  <conditionalFormatting sqref="S126">
    <cfRule type="duplicateValues" dxfId="5596" priority="288"/>
  </conditionalFormatting>
  <conditionalFormatting sqref="S127">
    <cfRule type="duplicateValues" dxfId="5595" priority="284"/>
  </conditionalFormatting>
  <conditionalFormatting sqref="S127:S128">
    <cfRule type="duplicateValues" dxfId="5594" priority="287"/>
  </conditionalFormatting>
  <conditionalFormatting sqref="S130:S132">
    <cfRule type="duplicateValues" dxfId="5593" priority="281"/>
  </conditionalFormatting>
  <conditionalFormatting sqref="S133">
    <cfRule type="duplicateValues" dxfId="5592" priority="277"/>
  </conditionalFormatting>
  <conditionalFormatting sqref="S134">
    <cfRule type="duplicateValues" dxfId="5591" priority="280"/>
  </conditionalFormatting>
  <conditionalFormatting sqref="S135">
    <cfRule type="duplicateValues" dxfId="5590" priority="276"/>
  </conditionalFormatting>
  <conditionalFormatting sqref="S135:S136">
    <cfRule type="duplicateValues" dxfId="5589" priority="279"/>
  </conditionalFormatting>
  <conditionalFormatting sqref="S138:S140">
    <cfRule type="duplicateValues" dxfId="5588" priority="273"/>
  </conditionalFormatting>
  <conditionalFormatting sqref="S141">
    <cfRule type="duplicateValues" dxfId="5587" priority="269"/>
  </conditionalFormatting>
  <conditionalFormatting sqref="S142">
    <cfRule type="duplicateValues" dxfId="5586" priority="272"/>
  </conditionalFormatting>
  <conditionalFormatting sqref="S143">
    <cfRule type="duplicateValues" dxfId="5585" priority="268"/>
  </conditionalFormatting>
  <conditionalFormatting sqref="S143:S145">
    <cfRule type="duplicateValues" dxfId="5584" priority="271"/>
  </conditionalFormatting>
  <conditionalFormatting sqref="S147:S149">
    <cfRule type="duplicateValues" dxfId="5583" priority="255"/>
  </conditionalFormatting>
  <conditionalFormatting sqref="S150">
    <cfRule type="duplicateValues" dxfId="5582" priority="251"/>
  </conditionalFormatting>
  <conditionalFormatting sqref="S151">
    <cfRule type="duplicateValues" dxfId="5581" priority="254"/>
  </conditionalFormatting>
  <conditionalFormatting sqref="S152">
    <cfRule type="duplicateValues" dxfId="5580" priority="250"/>
  </conditionalFormatting>
  <conditionalFormatting sqref="S152:S153">
    <cfRule type="duplicateValues" dxfId="5579" priority="253"/>
  </conditionalFormatting>
  <conditionalFormatting sqref="S156:S158">
    <cfRule type="duplicateValues" dxfId="5578" priority="216"/>
  </conditionalFormatting>
  <conditionalFormatting sqref="S159">
    <cfRule type="duplicateValues" dxfId="5577" priority="212"/>
  </conditionalFormatting>
  <conditionalFormatting sqref="S160">
    <cfRule type="duplicateValues" dxfId="5576" priority="215"/>
  </conditionalFormatting>
  <conditionalFormatting sqref="S161">
    <cfRule type="duplicateValues" dxfId="5575" priority="211"/>
  </conditionalFormatting>
  <conditionalFormatting sqref="S161:S162">
    <cfRule type="duplicateValues" dxfId="5574" priority="214"/>
  </conditionalFormatting>
  <conditionalFormatting sqref="S163:S164">
    <cfRule type="duplicateValues" dxfId="5573" priority="219"/>
  </conditionalFormatting>
  <conditionalFormatting sqref="S165:S167">
    <cfRule type="duplicateValues" dxfId="5572" priority="155"/>
  </conditionalFormatting>
  <conditionalFormatting sqref="S168">
    <cfRule type="duplicateValues" dxfId="5571" priority="150"/>
  </conditionalFormatting>
  <conditionalFormatting sqref="S169">
    <cfRule type="duplicateValues" dxfId="5570" priority="151"/>
  </conditionalFormatting>
  <conditionalFormatting sqref="S170">
    <cfRule type="duplicateValues" dxfId="5569" priority="152"/>
  </conditionalFormatting>
  <conditionalFormatting sqref="S171">
    <cfRule type="duplicateValues" dxfId="5568" priority="154"/>
  </conditionalFormatting>
  <conditionalFormatting sqref="S172">
    <cfRule type="duplicateValues" dxfId="5567" priority="158"/>
  </conditionalFormatting>
  <conditionalFormatting sqref="S173">
    <cfRule type="duplicateValues" dxfId="5566" priority="160"/>
  </conditionalFormatting>
  <conditionalFormatting sqref="S174:S176">
    <cfRule type="duplicateValues" dxfId="5565" priority="245"/>
  </conditionalFormatting>
  <conditionalFormatting sqref="S177">
    <cfRule type="duplicateValues" dxfId="5564" priority="240"/>
  </conditionalFormatting>
  <conditionalFormatting sqref="S178">
    <cfRule type="duplicateValues" dxfId="5563" priority="241"/>
  </conditionalFormatting>
  <conditionalFormatting sqref="S179">
    <cfRule type="duplicateValues" dxfId="5562" priority="242"/>
  </conditionalFormatting>
  <conditionalFormatting sqref="S180:S182">
    <cfRule type="duplicateValues" dxfId="5561" priority="244"/>
  </conditionalFormatting>
  <conditionalFormatting sqref="S183:S185">
    <cfRule type="duplicateValues" dxfId="5560" priority="95"/>
  </conditionalFormatting>
  <conditionalFormatting sqref="S186">
    <cfRule type="duplicateValues" dxfId="5559" priority="91"/>
  </conditionalFormatting>
  <conditionalFormatting sqref="S187">
    <cfRule type="duplicateValues" dxfId="5558" priority="94"/>
  </conditionalFormatting>
  <conditionalFormatting sqref="S188">
    <cfRule type="duplicateValues" dxfId="5557" priority="90"/>
  </conditionalFormatting>
  <conditionalFormatting sqref="S188:S189">
    <cfRule type="duplicateValues" dxfId="5556" priority="93"/>
  </conditionalFormatting>
  <conditionalFormatting sqref="S190 S198:S199">
    <cfRule type="duplicateValues" dxfId="5555" priority="199"/>
  </conditionalFormatting>
  <conditionalFormatting sqref="S191:S193">
    <cfRule type="duplicateValues" dxfId="5554" priority="188"/>
  </conditionalFormatting>
  <conditionalFormatting sqref="S194">
    <cfRule type="duplicateValues" dxfId="5553" priority="184"/>
  </conditionalFormatting>
  <conditionalFormatting sqref="S195">
    <cfRule type="duplicateValues" dxfId="5552" priority="187"/>
  </conditionalFormatting>
  <conditionalFormatting sqref="S196">
    <cfRule type="duplicateValues" dxfId="5551" priority="183"/>
  </conditionalFormatting>
  <conditionalFormatting sqref="S196:S197">
    <cfRule type="duplicateValues" dxfId="5550" priority="186"/>
  </conditionalFormatting>
  <conditionalFormatting sqref="S200:S202">
    <cfRule type="duplicateValues" dxfId="5549" priority="178"/>
  </conditionalFormatting>
  <conditionalFormatting sqref="S203">
    <cfRule type="duplicateValues" dxfId="5548" priority="174"/>
  </conditionalFormatting>
  <conditionalFormatting sqref="S204">
    <cfRule type="duplicateValues" dxfId="5547" priority="177"/>
  </conditionalFormatting>
  <conditionalFormatting sqref="S205">
    <cfRule type="duplicateValues" dxfId="5546" priority="173"/>
  </conditionalFormatting>
  <conditionalFormatting sqref="S205:S206">
    <cfRule type="duplicateValues" dxfId="5545" priority="176"/>
  </conditionalFormatting>
  <conditionalFormatting sqref="S207">
    <cfRule type="duplicateValues" dxfId="5544" priority="181"/>
  </conditionalFormatting>
  <conditionalFormatting sqref="S208:S210">
    <cfRule type="duplicateValues" dxfId="5543" priority="170"/>
  </conditionalFormatting>
  <conditionalFormatting sqref="S211">
    <cfRule type="duplicateValues" dxfId="5542" priority="166"/>
  </conditionalFormatting>
  <conditionalFormatting sqref="S212">
    <cfRule type="duplicateValues" dxfId="5541" priority="169"/>
  </conditionalFormatting>
  <conditionalFormatting sqref="S213">
    <cfRule type="duplicateValues" dxfId="5540" priority="165"/>
  </conditionalFormatting>
  <conditionalFormatting sqref="S213:S214">
    <cfRule type="duplicateValues" dxfId="5539" priority="168"/>
  </conditionalFormatting>
  <conditionalFormatting sqref="S216">
    <cfRule type="duplicateValues" dxfId="5538" priority="118"/>
  </conditionalFormatting>
  <conditionalFormatting sqref="S217:S219">
    <cfRule type="duplicateValues" dxfId="5537" priority="115"/>
  </conditionalFormatting>
  <conditionalFormatting sqref="S220">
    <cfRule type="duplicateValues" dxfId="5536" priority="110"/>
  </conditionalFormatting>
  <conditionalFormatting sqref="S221">
    <cfRule type="duplicateValues" dxfId="5535" priority="111"/>
  </conditionalFormatting>
  <conditionalFormatting sqref="S222">
    <cfRule type="duplicateValues" dxfId="5534" priority="112"/>
  </conditionalFormatting>
  <conditionalFormatting sqref="S223">
    <cfRule type="duplicateValues" dxfId="5533" priority="114"/>
  </conditionalFormatting>
  <conditionalFormatting sqref="S226:S228">
    <cfRule type="duplicateValues" dxfId="5532" priority="31"/>
  </conditionalFormatting>
  <conditionalFormatting sqref="S229">
    <cfRule type="duplicateValues" dxfId="5531" priority="27"/>
  </conditionalFormatting>
  <conditionalFormatting sqref="S230">
    <cfRule type="duplicateValues" dxfId="5530" priority="25"/>
    <cfRule type="duplicateValues" dxfId="5529" priority="30"/>
  </conditionalFormatting>
  <conditionalFormatting sqref="S231">
    <cfRule type="duplicateValues" dxfId="5528" priority="26"/>
  </conditionalFormatting>
  <conditionalFormatting sqref="S231:S232">
    <cfRule type="duplicateValues" dxfId="5527" priority="29"/>
  </conditionalFormatting>
  <conditionalFormatting sqref="S233">
    <cfRule type="duplicateValues" dxfId="5526" priority="34"/>
  </conditionalFormatting>
  <conditionalFormatting sqref="S234:S236">
    <cfRule type="duplicateValues" dxfId="5525" priority="23"/>
  </conditionalFormatting>
  <conditionalFormatting sqref="S237">
    <cfRule type="duplicateValues" dxfId="5524" priority="19"/>
  </conditionalFormatting>
  <conditionalFormatting sqref="S238">
    <cfRule type="duplicateValues" dxfId="5523" priority="17"/>
    <cfRule type="duplicateValues" dxfId="5522" priority="22"/>
  </conditionalFormatting>
  <conditionalFormatting sqref="S239">
    <cfRule type="duplicateValues" dxfId="5521" priority="18"/>
  </conditionalFormatting>
  <conditionalFormatting sqref="S239:S240">
    <cfRule type="duplicateValues" dxfId="5520" priority="21"/>
  </conditionalFormatting>
  <conditionalFormatting sqref="S241:S1048576 S129 S75:S76 S67 S35 S2 S11 S19 S27 S51 S59 S84:S85 S137 S146 S154:S155">
    <cfRule type="duplicateValues" dxfId="5519" priority="736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horizontalDpi="4294967293" verticalDpi="4294967293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7">
    <pageSetUpPr fitToPage="1"/>
  </sheetPr>
  <dimension ref="A1:AE599"/>
  <sheetViews>
    <sheetView showGridLines="0" zoomScale="55" zoomScaleNormal="55" zoomScaleSheetLayoutView="70" workbookViewId="0">
      <pane ySplit="2" topLeftCell="A397" activePane="bottomLeft" state="frozen"/>
      <selection activeCell="L86" sqref="L86"/>
      <selection pane="bottomLeft" activeCell="Q430" sqref="Q430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bestFit="1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5" s="60" customFormat="1" ht="66" customHeight="1">
      <c r="A1" s="2434" t="s">
        <v>2488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5" s="66" customFormat="1" ht="76.5" customHeight="1">
      <c r="A2" s="61" t="s">
        <v>167</v>
      </c>
      <c r="B2" s="62" t="s">
        <v>0</v>
      </c>
      <c r="C2" s="63" t="s">
        <v>1</v>
      </c>
      <c r="D2" s="64" t="s">
        <v>169</v>
      </c>
      <c r="E2" s="64" t="s">
        <v>170</v>
      </c>
      <c r="F2" s="64" t="s">
        <v>171</v>
      </c>
      <c r="G2" s="64" t="s">
        <v>172</v>
      </c>
      <c r="H2" s="64" t="s">
        <v>173</v>
      </c>
      <c r="I2" s="64" t="s">
        <v>174</v>
      </c>
      <c r="J2" s="63" t="s">
        <v>16</v>
      </c>
      <c r="K2" s="65" t="s">
        <v>3</v>
      </c>
      <c r="L2" s="63" t="s">
        <v>17</v>
      </c>
      <c r="M2" s="63" t="s">
        <v>5</v>
      </c>
      <c r="N2" s="65" t="s">
        <v>176</v>
      </c>
      <c r="O2" s="65" t="s">
        <v>177</v>
      </c>
      <c r="P2" s="64" t="s">
        <v>179</v>
      </c>
      <c r="Q2" s="63" t="s">
        <v>180</v>
      </c>
      <c r="R2" s="63" t="s">
        <v>181</v>
      </c>
      <c r="S2" s="63" t="s">
        <v>182</v>
      </c>
      <c r="T2" s="63" t="s">
        <v>183</v>
      </c>
      <c r="U2" s="62" t="s">
        <v>6</v>
      </c>
      <c r="V2" s="62" t="s">
        <v>10</v>
      </c>
      <c r="W2" s="206" t="s">
        <v>186</v>
      </c>
      <c r="X2" s="206" t="s">
        <v>187</v>
      </c>
    </row>
    <row r="3" spans="1:25" s="82" customFormat="1" ht="26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79"/>
      <c r="L3" s="2"/>
      <c r="M3" s="2"/>
      <c r="N3" s="79"/>
      <c r="O3" s="79"/>
      <c r="P3" s="3"/>
      <c r="Q3" s="2"/>
      <c r="R3" s="2"/>
      <c r="S3" s="2"/>
      <c r="T3" s="2"/>
      <c r="U3" s="80"/>
      <c r="V3" s="81"/>
      <c r="W3" s="150"/>
      <c r="X3" s="150"/>
    </row>
    <row r="4" spans="1:25" ht="26.25" customHeight="1">
      <c r="A4" s="278" t="s">
        <v>188</v>
      </c>
      <c r="B4" s="278"/>
      <c r="C4" s="278" t="s">
        <v>704</v>
      </c>
      <c r="D4" s="278" t="s">
        <v>190</v>
      </c>
      <c r="E4" s="278" t="s">
        <v>1667</v>
      </c>
      <c r="F4" s="278" t="s">
        <v>1685</v>
      </c>
      <c r="G4" s="278" t="s">
        <v>1731</v>
      </c>
      <c r="H4" s="391"/>
      <c r="I4" s="278" t="s">
        <v>129</v>
      </c>
      <c r="J4" s="278" t="s">
        <v>2388</v>
      </c>
      <c r="K4" s="279" t="s">
        <v>21</v>
      </c>
      <c r="L4" s="278" t="s">
        <v>4371</v>
      </c>
      <c r="M4" s="278"/>
      <c r="N4" s="279" t="s">
        <v>2538</v>
      </c>
      <c r="O4" s="279" t="s">
        <v>1730</v>
      </c>
      <c r="P4" s="280"/>
      <c r="Q4" s="278" t="s">
        <v>1661</v>
      </c>
      <c r="R4" s="278"/>
      <c r="S4" s="278" t="s">
        <v>1662</v>
      </c>
      <c r="T4" s="278">
        <v>1500</v>
      </c>
      <c r="U4" s="281">
        <v>45017</v>
      </c>
      <c r="V4" s="282"/>
      <c r="W4" s="283">
        <v>6900</v>
      </c>
      <c r="X4" s="283">
        <v>6950</v>
      </c>
    </row>
    <row r="5" spans="1:25" ht="26.25" customHeight="1">
      <c r="A5" s="278"/>
      <c r="B5" s="278"/>
      <c r="C5" s="278"/>
      <c r="D5" s="278"/>
      <c r="E5" s="278"/>
      <c r="F5" s="278"/>
      <c r="G5" s="278"/>
      <c r="H5" s="390"/>
      <c r="I5" s="278" t="s">
        <v>194</v>
      </c>
      <c r="J5" s="284" t="s">
        <v>705</v>
      </c>
      <c r="K5" s="285"/>
      <c r="L5" s="278"/>
      <c r="M5" s="278"/>
      <c r="N5" s="279"/>
      <c r="O5" s="279"/>
      <c r="P5" s="280"/>
      <c r="Q5" s="278" t="s">
        <v>636</v>
      </c>
      <c r="R5" s="278"/>
      <c r="S5" s="278" t="s">
        <v>1663</v>
      </c>
      <c r="T5" s="278">
        <v>2245</v>
      </c>
      <c r="U5" s="282"/>
      <c r="V5" s="282"/>
      <c r="W5" s="283"/>
      <c r="X5" s="283"/>
    </row>
    <row r="6" spans="1:25" ht="26.25" customHeight="1">
      <c r="A6" s="278"/>
      <c r="B6" s="278"/>
      <c r="C6" s="278"/>
      <c r="D6" s="278"/>
      <c r="E6" s="278"/>
      <c r="F6" s="278"/>
      <c r="G6" s="278"/>
      <c r="H6" s="278"/>
      <c r="I6" s="278"/>
      <c r="J6" s="284"/>
      <c r="K6" s="279"/>
      <c r="L6" s="278"/>
      <c r="M6" s="278"/>
      <c r="N6" s="279"/>
      <c r="O6" s="279"/>
      <c r="P6" s="280"/>
      <c r="Q6" s="278" t="s">
        <v>377</v>
      </c>
      <c r="R6" s="278"/>
      <c r="S6" s="278" t="s">
        <v>1664</v>
      </c>
      <c r="T6" s="278">
        <v>1740</v>
      </c>
      <c r="U6" s="281"/>
      <c r="V6" s="282"/>
      <c r="W6" s="283"/>
      <c r="X6" s="283"/>
    </row>
    <row r="7" spans="1:25" ht="26.25" customHeight="1">
      <c r="A7" s="278"/>
      <c r="B7" s="278"/>
      <c r="C7" s="278"/>
      <c r="D7" s="278"/>
      <c r="E7" s="278"/>
      <c r="F7" s="278"/>
      <c r="G7" s="278"/>
      <c r="H7" s="278"/>
      <c r="I7" s="278"/>
      <c r="J7" s="278"/>
      <c r="K7" s="279"/>
      <c r="L7" s="278"/>
      <c r="M7" s="278"/>
      <c r="N7" s="279"/>
      <c r="O7" s="279"/>
      <c r="P7" s="280"/>
      <c r="Q7" s="278" t="s">
        <v>1665</v>
      </c>
      <c r="R7" s="278"/>
      <c r="S7" s="278" t="s">
        <v>1666</v>
      </c>
      <c r="T7" s="278">
        <v>1690</v>
      </c>
      <c r="U7" s="281"/>
      <c r="V7" s="282"/>
      <c r="W7" s="283"/>
      <c r="X7" s="283"/>
    </row>
    <row r="8" spans="1:25" ht="26.25" customHeight="1">
      <c r="A8" s="278"/>
      <c r="B8" s="278"/>
      <c r="C8" s="278"/>
      <c r="D8" s="278"/>
      <c r="E8" s="278"/>
      <c r="F8" s="278"/>
      <c r="G8" s="278"/>
      <c r="H8" s="278"/>
      <c r="I8" s="278"/>
      <c r="J8" s="278"/>
      <c r="K8" s="279"/>
      <c r="L8" s="278"/>
      <c r="M8" s="278"/>
      <c r="N8" s="279"/>
      <c r="O8" s="279"/>
      <c r="P8" s="280"/>
      <c r="Q8" s="278"/>
      <c r="R8" s="278"/>
      <c r="S8" s="284" t="s">
        <v>189</v>
      </c>
      <c r="T8" s="284"/>
      <c r="U8" s="281"/>
      <c r="V8" s="282"/>
      <c r="W8" s="283"/>
      <c r="X8" s="283"/>
    </row>
    <row r="9" spans="1:25" ht="26.25" customHeight="1">
      <c r="A9" s="278"/>
      <c r="B9" s="278"/>
      <c r="C9" s="278"/>
      <c r="D9" s="278"/>
      <c r="E9" s="278"/>
      <c r="F9" s="278"/>
      <c r="G9" s="278"/>
      <c r="H9" s="278"/>
      <c r="I9" s="278"/>
      <c r="J9" s="278"/>
      <c r="K9" s="279"/>
      <c r="L9" s="278"/>
      <c r="M9" s="278"/>
      <c r="N9" s="279"/>
      <c r="O9" s="279"/>
      <c r="P9" s="280"/>
      <c r="Q9" s="278"/>
      <c r="R9" s="278"/>
      <c r="S9" s="284"/>
      <c r="T9" s="284">
        <f>SUM(T4:T8)</f>
        <v>7175</v>
      </c>
      <c r="U9" s="281"/>
      <c r="V9" s="282"/>
      <c r="W9" s="283"/>
      <c r="X9" s="283"/>
    </row>
    <row r="10" spans="1:25" ht="26.25" customHeight="1">
      <c r="A10" s="278"/>
      <c r="B10" s="278"/>
      <c r="C10" s="278"/>
      <c r="D10" s="278"/>
      <c r="E10" s="278"/>
      <c r="F10" s="278"/>
      <c r="G10" s="278"/>
      <c r="H10" s="278"/>
      <c r="I10" s="278"/>
      <c r="J10" s="278"/>
      <c r="K10" s="279"/>
      <c r="L10" s="278"/>
      <c r="M10" s="278"/>
      <c r="N10" s="279"/>
      <c r="O10" s="279"/>
      <c r="P10" s="280"/>
      <c r="Q10" s="278"/>
      <c r="R10" s="278"/>
      <c r="S10" s="284"/>
      <c r="T10" s="284"/>
      <c r="U10" s="281"/>
      <c r="V10" s="282"/>
      <c r="W10" s="283"/>
      <c r="X10" s="283"/>
    </row>
    <row r="13" spans="1:25" ht="26.25" customHeight="1">
      <c r="A13" s="159" t="s">
        <v>188</v>
      </c>
      <c r="B13" s="159"/>
      <c r="C13" s="159" t="s">
        <v>123</v>
      </c>
      <c r="D13" s="159" t="s">
        <v>198</v>
      </c>
      <c r="E13" s="159" t="s">
        <v>688</v>
      </c>
      <c r="F13" s="159" t="s">
        <v>191</v>
      </c>
      <c r="G13" s="159" t="s">
        <v>191</v>
      </c>
      <c r="H13" s="159" t="s">
        <v>191</v>
      </c>
      <c r="I13" s="159" t="s">
        <v>126</v>
      </c>
      <c r="J13" s="159" t="s">
        <v>2389</v>
      </c>
      <c r="K13" s="160" t="s">
        <v>131</v>
      </c>
      <c r="L13" s="159" t="s">
        <v>2919</v>
      </c>
      <c r="M13" s="159"/>
      <c r="N13" s="160" t="s">
        <v>2900</v>
      </c>
      <c r="O13" s="160" t="s">
        <v>693</v>
      </c>
      <c r="P13" s="161" t="s">
        <v>2969</v>
      </c>
      <c r="Q13" s="159" t="s">
        <v>520</v>
      </c>
      <c r="R13" s="159">
        <v>2012</v>
      </c>
      <c r="S13" s="159" t="s">
        <v>598</v>
      </c>
      <c r="T13" s="159">
        <v>1650</v>
      </c>
      <c r="U13" s="162">
        <v>45015</v>
      </c>
      <c r="V13" s="162">
        <v>45068</v>
      </c>
      <c r="W13" s="164"/>
      <c r="X13" s="164">
        <v>600</v>
      </c>
      <c r="Y13" s="226"/>
    </row>
    <row r="14" spans="1:25" ht="26.25" customHeight="1">
      <c r="A14" s="159"/>
      <c r="B14" s="159"/>
      <c r="C14" s="159"/>
      <c r="D14" s="159"/>
      <c r="E14" s="159"/>
      <c r="F14" s="159"/>
      <c r="G14" s="159"/>
      <c r="H14" s="159"/>
      <c r="I14" s="159" t="s">
        <v>194</v>
      </c>
      <c r="J14" s="167" t="s">
        <v>687</v>
      </c>
      <c r="K14" s="165" t="s">
        <v>534</v>
      </c>
      <c r="L14" s="320" t="s">
        <v>2908</v>
      </c>
      <c r="M14" s="159"/>
      <c r="N14" s="160"/>
      <c r="O14" s="160"/>
      <c r="P14" s="161"/>
      <c r="Q14" s="159" t="s">
        <v>617</v>
      </c>
      <c r="R14" s="159">
        <v>2016</v>
      </c>
      <c r="S14" s="159" t="s">
        <v>597</v>
      </c>
      <c r="T14" s="159">
        <v>1350</v>
      </c>
      <c r="U14" s="163">
        <v>45018</v>
      </c>
      <c r="V14" s="162">
        <v>45071</v>
      </c>
      <c r="W14" s="164"/>
      <c r="X14" s="164" t="s">
        <v>1796</v>
      </c>
    </row>
    <row r="15" spans="1:25" ht="26.25" customHeight="1">
      <c r="A15" s="159"/>
      <c r="B15" s="159"/>
      <c r="C15" s="159"/>
      <c r="D15" s="159"/>
      <c r="E15" s="159"/>
      <c r="F15" s="159"/>
      <c r="G15" s="159"/>
      <c r="H15" s="159"/>
      <c r="I15" s="159"/>
      <c r="J15" s="167"/>
      <c r="K15" s="160" t="s">
        <v>535</v>
      </c>
      <c r="L15" s="159"/>
      <c r="M15" s="159"/>
      <c r="N15" s="160"/>
      <c r="O15" s="160"/>
      <c r="P15" s="161"/>
      <c r="Q15" s="159" t="s">
        <v>523</v>
      </c>
      <c r="R15" s="159">
        <v>2010</v>
      </c>
      <c r="S15" s="159" t="s">
        <v>600</v>
      </c>
      <c r="T15" s="159">
        <v>1560</v>
      </c>
      <c r="U15" s="162"/>
      <c r="V15" s="162">
        <v>45080</v>
      </c>
      <c r="W15" s="164" t="s">
        <v>2909</v>
      </c>
      <c r="X15" s="164" t="s">
        <v>2909</v>
      </c>
    </row>
    <row r="16" spans="1:25" ht="26.25" customHeight="1">
      <c r="A16" s="159"/>
      <c r="B16" s="159"/>
      <c r="C16" s="159"/>
      <c r="D16" s="159"/>
      <c r="E16" s="159"/>
      <c r="F16" s="159"/>
      <c r="G16" s="159"/>
      <c r="H16" s="159"/>
      <c r="I16" s="159"/>
      <c r="J16" s="159"/>
      <c r="K16" s="160"/>
      <c r="L16" s="159"/>
      <c r="M16" s="159"/>
      <c r="N16" s="160"/>
      <c r="O16" s="160"/>
      <c r="P16" s="161"/>
      <c r="Q16" s="159" t="s">
        <v>520</v>
      </c>
      <c r="R16" s="159">
        <v>2012</v>
      </c>
      <c r="S16" s="159" t="s">
        <v>599</v>
      </c>
      <c r="T16" s="159">
        <v>1650</v>
      </c>
      <c r="U16" s="162"/>
      <c r="V16" s="162">
        <v>45083</v>
      </c>
      <c r="W16" s="389" t="s">
        <v>2921</v>
      </c>
      <c r="X16" s="389" t="s">
        <v>2916</v>
      </c>
    </row>
    <row r="17" spans="1:25" ht="26.25" customHeight="1">
      <c r="A17" s="159"/>
      <c r="B17" s="159"/>
      <c r="C17" s="159"/>
      <c r="D17" s="159"/>
      <c r="E17" s="159"/>
      <c r="F17" s="159"/>
      <c r="G17" s="159"/>
      <c r="H17" s="159"/>
      <c r="I17" s="159"/>
      <c r="J17" s="159"/>
      <c r="K17" s="160"/>
      <c r="L17" s="159"/>
      <c r="M17" s="159"/>
      <c r="N17" s="160"/>
      <c r="O17" s="160"/>
      <c r="P17" s="161"/>
      <c r="Q17" s="159"/>
      <c r="R17" s="159"/>
      <c r="S17" s="167" t="s">
        <v>189</v>
      </c>
      <c r="T17" s="167">
        <v>3700</v>
      </c>
      <c r="U17" s="162"/>
      <c r="V17" s="162">
        <v>45091</v>
      </c>
      <c r="W17" s="164"/>
      <c r="X17" s="164"/>
    </row>
    <row r="18" spans="1:25" ht="26.25" customHeight="1">
      <c r="A18" s="159"/>
      <c r="B18" s="159"/>
      <c r="C18" s="159"/>
      <c r="D18" s="159"/>
      <c r="E18" s="159"/>
      <c r="F18" s="159"/>
      <c r="G18" s="159"/>
      <c r="H18" s="159"/>
      <c r="I18" s="159"/>
      <c r="J18" s="159"/>
      <c r="K18" s="160"/>
      <c r="L18" s="159"/>
      <c r="M18" s="159"/>
      <c r="N18" s="160"/>
      <c r="O18" s="160"/>
      <c r="P18" s="161"/>
      <c r="Q18" s="159"/>
      <c r="R18" s="159"/>
      <c r="S18" s="167"/>
      <c r="T18" s="167">
        <f>SUM(T13:T17)</f>
        <v>9910</v>
      </c>
      <c r="U18" s="162"/>
      <c r="V18" s="162">
        <v>45084</v>
      </c>
      <c r="W18" s="164"/>
      <c r="X18" s="164"/>
    </row>
    <row r="19" spans="1:25" ht="26.25" customHeight="1">
      <c r="A19" s="159"/>
      <c r="B19" s="159"/>
      <c r="C19" s="159"/>
      <c r="D19" s="159"/>
      <c r="E19" s="159"/>
      <c r="F19" s="159"/>
      <c r="G19" s="159"/>
      <c r="H19" s="159"/>
      <c r="I19" s="159"/>
      <c r="J19" s="159"/>
      <c r="K19" s="160"/>
      <c r="L19" s="159"/>
      <c r="M19" s="159"/>
      <c r="N19" s="160"/>
      <c r="O19" s="160"/>
      <c r="P19" s="161"/>
      <c r="Q19" s="159"/>
      <c r="R19" s="159"/>
      <c r="S19" s="167"/>
      <c r="T19" s="167"/>
      <c r="U19" s="162"/>
      <c r="V19" s="163">
        <v>45091</v>
      </c>
      <c r="W19" s="164"/>
      <c r="X19" s="164"/>
    </row>
    <row r="21" spans="1:25" ht="26.25" customHeight="1">
      <c r="A21" s="159" t="s">
        <v>188</v>
      </c>
      <c r="B21" s="159"/>
      <c r="C21" s="159" t="s">
        <v>123</v>
      </c>
      <c r="D21" s="159" t="s">
        <v>198</v>
      </c>
      <c r="E21" s="159" t="s">
        <v>689</v>
      </c>
      <c r="F21" s="159" t="s">
        <v>692</v>
      </c>
      <c r="G21" s="159" t="s">
        <v>191</v>
      </c>
      <c r="H21" s="159" t="s">
        <v>191</v>
      </c>
      <c r="I21" s="159" t="s">
        <v>126</v>
      </c>
      <c r="J21" s="159" t="s">
        <v>632</v>
      </c>
      <c r="K21" s="160" t="s">
        <v>131</v>
      </c>
      <c r="L21" s="159" t="s">
        <v>2970</v>
      </c>
      <c r="M21" s="159"/>
      <c r="N21" s="160" t="s">
        <v>694</v>
      </c>
      <c r="O21" s="160" t="s">
        <v>1773</v>
      </c>
      <c r="P21" s="161" t="s">
        <v>2969</v>
      </c>
      <c r="Q21" s="159" t="s">
        <v>619</v>
      </c>
      <c r="R21" s="159">
        <v>2016</v>
      </c>
      <c r="S21" s="159" t="s">
        <v>595</v>
      </c>
      <c r="T21" s="159">
        <v>1650</v>
      </c>
      <c r="U21" s="162">
        <v>45015</v>
      </c>
      <c r="V21" s="162">
        <v>45068</v>
      </c>
      <c r="W21" s="164"/>
      <c r="X21" s="164">
        <v>600</v>
      </c>
      <c r="Y21" s="226"/>
    </row>
    <row r="22" spans="1:25" ht="26.25" customHeight="1">
      <c r="A22" s="159"/>
      <c r="B22" s="159"/>
      <c r="C22" s="159"/>
      <c r="D22" s="159"/>
      <c r="E22" s="159"/>
      <c r="F22" s="159"/>
      <c r="G22" s="159"/>
      <c r="H22" s="159"/>
      <c r="I22" s="159" t="s">
        <v>194</v>
      </c>
      <c r="J22" s="167" t="s">
        <v>2901</v>
      </c>
      <c r="K22" s="165" t="s">
        <v>534</v>
      </c>
      <c r="L22" s="320" t="s">
        <v>2908</v>
      </c>
      <c r="M22" s="159"/>
      <c r="N22" s="160"/>
      <c r="O22" s="160"/>
      <c r="P22" s="161"/>
      <c r="Q22" s="159" t="s">
        <v>620</v>
      </c>
      <c r="R22" s="159">
        <v>2013</v>
      </c>
      <c r="S22" s="159" t="s">
        <v>596</v>
      </c>
      <c r="T22" s="159">
        <v>1650</v>
      </c>
      <c r="U22" s="163">
        <v>45018</v>
      </c>
      <c r="V22" s="162">
        <v>45071</v>
      </c>
      <c r="W22" s="164"/>
      <c r="X22" s="164" t="s">
        <v>1796</v>
      </c>
    </row>
    <row r="23" spans="1:25" ht="26.25" customHeight="1">
      <c r="A23" s="159"/>
      <c r="B23" s="159"/>
      <c r="C23" s="159"/>
      <c r="D23" s="159"/>
      <c r="E23" s="159"/>
      <c r="F23" s="159"/>
      <c r="G23" s="159"/>
      <c r="H23" s="159"/>
      <c r="I23" s="159"/>
      <c r="J23" s="167"/>
      <c r="K23" s="160" t="s">
        <v>535</v>
      </c>
      <c r="L23" s="159"/>
      <c r="M23" s="159"/>
      <c r="N23" s="160"/>
      <c r="O23" s="160"/>
      <c r="P23" s="161"/>
      <c r="Q23" s="159" t="s">
        <v>621</v>
      </c>
      <c r="R23" s="159">
        <v>2017</v>
      </c>
      <c r="S23" s="159" t="s">
        <v>622</v>
      </c>
      <c r="T23" s="159">
        <v>1300</v>
      </c>
      <c r="U23" s="162"/>
      <c r="V23" s="162">
        <v>45080</v>
      </c>
      <c r="W23" s="164" t="s">
        <v>2909</v>
      </c>
      <c r="X23" s="164" t="s">
        <v>2909</v>
      </c>
    </row>
    <row r="24" spans="1:25" ht="26.25" customHeight="1">
      <c r="A24" s="159"/>
      <c r="B24" s="159"/>
      <c r="C24" s="159"/>
      <c r="D24" s="159"/>
      <c r="E24" s="159"/>
      <c r="F24" s="159"/>
      <c r="G24" s="159"/>
      <c r="H24" s="159"/>
      <c r="I24" s="159"/>
      <c r="J24" s="159"/>
      <c r="K24" s="160"/>
      <c r="L24" s="159"/>
      <c r="M24" s="159"/>
      <c r="N24" s="160"/>
      <c r="O24" s="160"/>
      <c r="P24" s="161"/>
      <c r="Q24" s="159" t="s">
        <v>633</v>
      </c>
      <c r="R24" s="159">
        <v>2019</v>
      </c>
      <c r="S24" s="159" t="s">
        <v>634</v>
      </c>
      <c r="T24" s="159">
        <v>1835</v>
      </c>
      <c r="U24" s="162"/>
      <c r="V24" s="162">
        <v>45083</v>
      </c>
      <c r="W24" s="389" t="s">
        <v>2921</v>
      </c>
      <c r="X24" s="389" t="s">
        <v>2916</v>
      </c>
    </row>
    <row r="25" spans="1:25" ht="26.25" customHeight="1">
      <c r="A25" s="159"/>
      <c r="B25" s="159"/>
      <c r="C25" s="159"/>
      <c r="D25" s="159"/>
      <c r="E25" s="159"/>
      <c r="F25" s="159"/>
      <c r="G25" s="159"/>
      <c r="H25" s="159"/>
      <c r="I25" s="159"/>
      <c r="J25" s="159"/>
      <c r="K25" s="160"/>
      <c r="L25" s="159"/>
      <c r="M25" s="159"/>
      <c r="N25" s="160"/>
      <c r="O25" s="160"/>
      <c r="P25" s="161"/>
      <c r="Q25" s="159"/>
      <c r="R25" s="159"/>
      <c r="S25" s="167" t="s">
        <v>189</v>
      </c>
      <c r="T25" s="167">
        <v>3900</v>
      </c>
      <c r="U25" s="162"/>
      <c r="V25" s="162">
        <v>45091</v>
      </c>
      <c r="W25" s="164"/>
      <c r="X25" s="164"/>
    </row>
    <row r="26" spans="1:25" ht="26.25" customHeight="1">
      <c r="A26" s="159"/>
      <c r="B26" s="159"/>
      <c r="C26" s="159"/>
      <c r="D26" s="159"/>
      <c r="E26" s="159"/>
      <c r="F26" s="159"/>
      <c r="G26" s="159"/>
      <c r="H26" s="159"/>
      <c r="I26" s="159"/>
      <c r="J26" s="159"/>
      <c r="K26" s="160"/>
      <c r="L26" s="159"/>
      <c r="M26" s="159"/>
      <c r="N26" s="160"/>
      <c r="O26" s="160"/>
      <c r="P26" s="161"/>
      <c r="Q26" s="159"/>
      <c r="R26" s="159"/>
      <c r="S26" s="167"/>
      <c r="T26" s="167">
        <f>SUM(T21:T25)</f>
        <v>10335</v>
      </c>
      <c r="U26" s="162"/>
      <c r="V26" s="162">
        <v>45084</v>
      </c>
      <c r="W26" s="164"/>
      <c r="X26" s="164"/>
    </row>
    <row r="27" spans="1:25" ht="26.25" customHeight="1">
      <c r="A27" s="159"/>
      <c r="B27" s="159"/>
      <c r="C27" s="159"/>
      <c r="D27" s="159"/>
      <c r="E27" s="159"/>
      <c r="F27" s="159"/>
      <c r="G27" s="159"/>
      <c r="H27" s="159"/>
      <c r="I27" s="159"/>
      <c r="J27" s="159"/>
      <c r="K27" s="160"/>
      <c r="L27" s="159"/>
      <c r="M27" s="159"/>
      <c r="N27" s="160"/>
      <c r="O27" s="160"/>
      <c r="P27" s="161"/>
      <c r="Q27" s="159"/>
      <c r="R27" s="159"/>
      <c r="S27" s="167"/>
      <c r="T27" s="167"/>
      <c r="U27" s="162"/>
      <c r="V27" s="163">
        <v>45091</v>
      </c>
      <c r="W27" s="164"/>
      <c r="X27" s="164"/>
    </row>
    <row r="28" spans="1:25" s="82" customFormat="1" ht="26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79"/>
      <c r="L28" s="2"/>
      <c r="M28" s="2"/>
      <c r="N28" s="79"/>
      <c r="O28" s="79"/>
      <c r="P28" s="3"/>
      <c r="Q28" s="2"/>
      <c r="R28" s="2"/>
      <c r="S28" s="236"/>
      <c r="T28" s="236"/>
      <c r="U28" s="80"/>
      <c r="V28" s="81"/>
      <c r="W28" s="150"/>
      <c r="X28" s="150"/>
    </row>
    <row r="29" spans="1:25" ht="26.25" customHeight="1">
      <c r="A29" s="159" t="s">
        <v>188</v>
      </c>
      <c r="B29" s="159"/>
      <c r="C29" s="159" t="s">
        <v>123</v>
      </c>
      <c r="D29" s="159" t="s">
        <v>198</v>
      </c>
      <c r="E29" s="159" t="s">
        <v>690</v>
      </c>
      <c r="F29" s="159" t="s">
        <v>688</v>
      </c>
      <c r="G29" s="159" t="s">
        <v>191</v>
      </c>
      <c r="H29" s="159" t="s">
        <v>191</v>
      </c>
      <c r="I29" s="159" t="s">
        <v>126</v>
      </c>
      <c r="J29" s="159" t="s">
        <v>624</v>
      </c>
      <c r="K29" s="160" t="s">
        <v>131</v>
      </c>
      <c r="L29" s="159" t="s">
        <v>2920</v>
      </c>
      <c r="M29" s="159"/>
      <c r="N29" s="160" t="s">
        <v>695</v>
      </c>
      <c r="O29" s="160" t="s">
        <v>1774</v>
      </c>
      <c r="P29" s="161" t="s">
        <v>2969</v>
      </c>
      <c r="Q29" s="159" t="s">
        <v>618</v>
      </c>
      <c r="R29" s="159">
        <v>2020</v>
      </c>
      <c r="S29" s="159" t="s">
        <v>603</v>
      </c>
      <c r="T29" s="159">
        <v>1650</v>
      </c>
      <c r="U29" s="162">
        <v>45015</v>
      </c>
      <c r="V29" s="162">
        <v>45068</v>
      </c>
      <c r="W29" s="164"/>
      <c r="X29" s="164">
        <v>600</v>
      </c>
      <c r="Y29" s="226"/>
    </row>
    <row r="30" spans="1:25" ht="26.25" customHeight="1">
      <c r="A30" s="159"/>
      <c r="B30" s="159"/>
      <c r="C30" s="159"/>
      <c r="D30" s="159"/>
      <c r="E30" s="159"/>
      <c r="F30" s="159"/>
      <c r="G30" s="159"/>
      <c r="H30" s="159"/>
      <c r="I30" s="159" t="s">
        <v>194</v>
      </c>
      <c r="J30" s="167" t="s">
        <v>2379</v>
      </c>
      <c r="K30" s="165" t="s">
        <v>416</v>
      </c>
      <c r="L30" s="320" t="s">
        <v>2908</v>
      </c>
      <c r="M30" s="159"/>
      <c r="N30" s="160"/>
      <c r="O30" s="160"/>
      <c r="P30" s="161"/>
      <c r="Q30" s="159" t="s">
        <v>623</v>
      </c>
      <c r="R30" s="159">
        <v>2010</v>
      </c>
      <c r="S30" s="159" t="s">
        <v>602</v>
      </c>
      <c r="T30" s="159">
        <v>1650</v>
      </c>
      <c r="U30" s="163">
        <v>45018</v>
      </c>
      <c r="V30" s="162">
        <v>45071</v>
      </c>
      <c r="W30" s="164"/>
      <c r="X30" s="164" t="s">
        <v>1796</v>
      </c>
    </row>
    <row r="31" spans="1:25" ht="26.25" customHeight="1">
      <c r="A31" s="159"/>
      <c r="B31" s="159"/>
      <c r="C31" s="159"/>
      <c r="D31" s="159"/>
      <c r="E31" s="159"/>
      <c r="F31" s="159"/>
      <c r="G31" s="159"/>
      <c r="H31" s="159"/>
      <c r="I31" s="159"/>
      <c r="J31" s="167"/>
      <c r="K31" s="160" t="s">
        <v>535</v>
      </c>
      <c r="L31" s="159"/>
      <c r="M31" s="159"/>
      <c r="N31" s="160"/>
      <c r="O31" s="160"/>
      <c r="P31" s="161"/>
      <c r="Q31" s="159" t="s">
        <v>623</v>
      </c>
      <c r="R31" s="159">
        <v>2014</v>
      </c>
      <c r="S31" s="159" t="s">
        <v>604</v>
      </c>
      <c r="T31" s="159">
        <v>1650</v>
      </c>
      <c r="U31" s="162"/>
      <c r="V31" s="162">
        <v>45080</v>
      </c>
      <c r="W31" s="164" t="s">
        <v>2909</v>
      </c>
      <c r="X31" s="164" t="s">
        <v>2909</v>
      </c>
    </row>
    <row r="32" spans="1:25" ht="26.25" customHeight="1">
      <c r="A32" s="159"/>
      <c r="B32" s="159"/>
      <c r="C32" s="159"/>
      <c r="D32" s="159"/>
      <c r="E32" s="159"/>
      <c r="F32" s="159"/>
      <c r="G32" s="159"/>
      <c r="H32" s="159"/>
      <c r="I32" s="159"/>
      <c r="J32" s="159"/>
      <c r="K32" s="160"/>
      <c r="L32" s="159"/>
      <c r="M32" s="159"/>
      <c r="N32" s="160"/>
      <c r="O32" s="160"/>
      <c r="P32" s="161"/>
      <c r="Q32" s="159" t="s">
        <v>625</v>
      </c>
      <c r="R32" s="159">
        <v>2011</v>
      </c>
      <c r="S32" s="159" t="s">
        <v>601</v>
      </c>
      <c r="T32" s="159">
        <v>1300</v>
      </c>
      <c r="U32" s="162"/>
      <c r="V32" s="162">
        <v>45083</v>
      </c>
      <c r="W32" s="389" t="s">
        <v>2921</v>
      </c>
      <c r="X32" s="389" t="s">
        <v>2916</v>
      </c>
    </row>
    <row r="33" spans="1:31" ht="26.25" customHeight="1">
      <c r="A33" s="159"/>
      <c r="B33" s="159"/>
      <c r="C33" s="159"/>
      <c r="D33" s="159"/>
      <c r="E33" s="159"/>
      <c r="F33" s="159"/>
      <c r="G33" s="159"/>
      <c r="H33" s="159"/>
      <c r="I33" s="159"/>
      <c r="J33" s="159"/>
      <c r="K33" s="160"/>
      <c r="L33" s="159"/>
      <c r="M33" s="159"/>
      <c r="N33" s="160"/>
      <c r="O33" s="160"/>
      <c r="P33" s="161"/>
      <c r="Q33" s="159"/>
      <c r="R33" s="159"/>
      <c r="S33" s="167" t="s">
        <v>189</v>
      </c>
      <c r="T33" s="167">
        <v>3900</v>
      </c>
      <c r="U33" s="162"/>
      <c r="V33" s="162">
        <v>45091</v>
      </c>
      <c r="W33" s="164"/>
      <c r="X33" s="164"/>
    </row>
    <row r="34" spans="1:31" ht="26.25" customHeight="1">
      <c r="A34" s="159"/>
      <c r="B34" s="159"/>
      <c r="C34" s="159"/>
      <c r="D34" s="159"/>
      <c r="E34" s="159"/>
      <c r="F34" s="159"/>
      <c r="G34" s="159"/>
      <c r="H34" s="159"/>
      <c r="I34" s="159"/>
      <c r="J34" s="159"/>
      <c r="K34" s="160"/>
      <c r="L34" s="159"/>
      <c r="M34" s="159"/>
      <c r="N34" s="160"/>
      <c r="O34" s="160"/>
      <c r="P34" s="161"/>
      <c r="Q34" s="159"/>
      <c r="R34" s="159"/>
      <c r="S34" s="167"/>
      <c r="T34" s="167">
        <f>SUM(T29:T33)</f>
        <v>10150</v>
      </c>
      <c r="U34" s="162"/>
      <c r="V34" s="162">
        <v>45084</v>
      </c>
      <c r="W34" s="164"/>
      <c r="X34" s="164"/>
    </row>
    <row r="35" spans="1:31" ht="26.25" customHeight="1">
      <c r="A35" s="159"/>
      <c r="B35" s="159"/>
      <c r="C35" s="159"/>
      <c r="D35" s="159"/>
      <c r="E35" s="159"/>
      <c r="F35" s="159"/>
      <c r="G35" s="159"/>
      <c r="H35" s="159"/>
      <c r="I35" s="159"/>
      <c r="J35" s="159"/>
      <c r="K35" s="160"/>
      <c r="L35" s="159"/>
      <c r="M35" s="159"/>
      <c r="N35" s="160"/>
      <c r="O35" s="160"/>
      <c r="P35" s="161"/>
      <c r="Q35" s="159"/>
      <c r="R35" s="159"/>
      <c r="S35" s="167"/>
      <c r="T35" s="167"/>
      <c r="U35" s="162"/>
      <c r="V35" s="163">
        <v>45091</v>
      </c>
      <c r="W35" s="164"/>
      <c r="X35" s="164"/>
    </row>
    <row r="36" spans="1:31" s="82" customFormat="1" ht="26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79"/>
      <c r="L36" s="2"/>
      <c r="M36" s="2"/>
      <c r="N36" s="79"/>
      <c r="O36" s="79"/>
      <c r="P36" s="3"/>
      <c r="Q36" s="2"/>
      <c r="R36" s="2"/>
      <c r="S36" s="236"/>
      <c r="T36" s="236"/>
      <c r="U36" s="80"/>
      <c r="V36" s="81"/>
      <c r="W36" s="150"/>
      <c r="X36" s="150"/>
    </row>
    <row r="38" spans="1:31" ht="26.25" customHeight="1">
      <c r="A38" s="247" t="s">
        <v>188</v>
      </c>
      <c r="B38" s="247"/>
      <c r="C38" s="247" t="s">
        <v>26</v>
      </c>
      <c r="D38" s="247" t="s">
        <v>569</v>
      </c>
      <c r="E38" s="247" t="s">
        <v>688</v>
      </c>
      <c r="F38" s="247" t="s">
        <v>716</v>
      </c>
      <c r="G38" s="247" t="s">
        <v>191</v>
      </c>
      <c r="H38" s="247" t="s">
        <v>191</v>
      </c>
      <c r="I38" s="247" t="s">
        <v>126</v>
      </c>
      <c r="J38" s="247" t="s">
        <v>674</v>
      </c>
      <c r="K38" s="248" t="s">
        <v>543</v>
      </c>
      <c r="L38" s="247" t="s">
        <v>2876</v>
      </c>
      <c r="M38" s="247"/>
      <c r="N38" s="248" t="s">
        <v>2837</v>
      </c>
      <c r="O38" s="248" t="s">
        <v>715</v>
      </c>
      <c r="P38" s="249" t="s">
        <v>2647</v>
      </c>
      <c r="Q38" s="247" t="s">
        <v>666</v>
      </c>
      <c r="R38" s="247">
        <v>2013</v>
      </c>
      <c r="S38" s="247" t="s">
        <v>670</v>
      </c>
      <c r="T38" s="247">
        <v>2060</v>
      </c>
      <c r="U38" s="250">
        <v>45015</v>
      </c>
      <c r="V38" s="250">
        <v>45068</v>
      </c>
      <c r="W38" s="252">
        <v>3000</v>
      </c>
      <c r="X38" s="252">
        <v>6620</v>
      </c>
    </row>
    <row r="39" spans="1:31" s="82" customFormat="1" ht="26.25" customHeight="1">
      <c r="A39" s="247"/>
      <c r="B39" s="247"/>
      <c r="C39" s="320" t="s">
        <v>2337</v>
      </c>
      <c r="D39" s="247"/>
      <c r="E39" s="247"/>
      <c r="F39" s="247"/>
      <c r="G39" s="247"/>
      <c r="H39" s="247"/>
      <c r="I39" s="247" t="s">
        <v>194</v>
      </c>
      <c r="J39" s="253" t="s">
        <v>713</v>
      </c>
      <c r="K39" s="254" t="s">
        <v>568</v>
      </c>
      <c r="L39" s="320" t="s">
        <v>2839</v>
      </c>
      <c r="M39" s="247"/>
      <c r="N39" s="248"/>
      <c r="O39" s="248"/>
      <c r="P39" s="249" t="s">
        <v>2877</v>
      </c>
      <c r="Q39" s="247" t="s">
        <v>667</v>
      </c>
      <c r="R39" s="247">
        <v>2010</v>
      </c>
      <c r="S39" s="247" t="s">
        <v>671</v>
      </c>
      <c r="T39" s="247">
        <v>2060</v>
      </c>
      <c r="U39" s="251">
        <v>45018</v>
      </c>
      <c r="V39" s="250">
        <v>45080</v>
      </c>
      <c r="W39" s="359" t="s">
        <v>2840</v>
      </c>
      <c r="X39" s="252" t="s">
        <v>1828</v>
      </c>
    </row>
    <row r="40" spans="1:31" s="82" customFormat="1" ht="26.25" customHeight="1">
      <c r="A40" s="247"/>
      <c r="B40" s="247"/>
      <c r="C40" s="320" t="s">
        <v>2196</v>
      </c>
      <c r="D40" s="247"/>
      <c r="E40" s="247"/>
      <c r="F40" s="247"/>
      <c r="G40" s="247"/>
      <c r="H40" s="247"/>
      <c r="I40" s="247"/>
      <c r="J40" s="247"/>
      <c r="K40" s="255" t="s">
        <v>567</v>
      </c>
      <c r="L40" s="247"/>
      <c r="M40" s="247"/>
      <c r="N40" s="248"/>
      <c r="O40" s="248"/>
      <c r="P40" s="249"/>
      <c r="Q40" s="247" t="s">
        <v>668</v>
      </c>
      <c r="R40" s="247">
        <v>2018</v>
      </c>
      <c r="S40" s="247" t="s">
        <v>672</v>
      </c>
      <c r="T40" s="247">
        <v>2000</v>
      </c>
      <c r="U40" s="250"/>
      <c r="V40" s="250">
        <v>45083</v>
      </c>
      <c r="W40" s="252"/>
      <c r="X40" s="252" t="s">
        <v>1829</v>
      </c>
      <c r="AE40" s="269"/>
    </row>
    <row r="41" spans="1:31" s="82" customFormat="1" ht="26.25" customHeight="1">
      <c r="A41" s="247"/>
      <c r="B41" s="247"/>
      <c r="C41" s="247"/>
      <c r="D41" s="247"/>
      <c r="E41" s="247"/>
      <c r="F41" s="247"/>
      <c r="G41" s="247"/>
      <c r="H41" s="247"/>
      <c r="I41" s="247"/>
      <c r="J41" s="253"/>
      <c r="K41" s="248"/>
      <c r="L41" s="247"/>
      <c r="M41" s="247"/>
      <c r="N41" s="248"/>
      <c r="O41" s="248"/>
      <c r="P41" s="249"/>
      <c r="Q41" s="247" t="s">
        <v>669</v>
      </c>
      <c r="R41" s="247">
        <v>2014</v>
      </c>
      <c r="S41" s="247" t="s">
        <v>673</v>
      </c>
      <c r="T41" s="247">
        <v>1290</v>
      </c>
      <c r="U41" s="250"/>
      <c r="V41" s="250">
        <v>45084</v>
      </c>
      <c r="W41" s="252">
        <v>2630</v>
      </c>
      <c r="X41" s="252"/>
      <c r="AE41" s="269"/>
    </row>
    <row r="42" spans="1:31" s="82" customFormat="1" ht="26.25" customHeight="1">
      <c r="A42" s="247"/>
      <c r="B42" s="247"/>
      <c r="C42" s="247"/>
      <c r="D42" s="247"/>
      <c r="E42" s="247"/>
      <c r="F42" s="247"/>
      <c r="G42" s="247"/>
      <c r="H42" s="384"/>
      <c r="I42" s="386"/>
      <c r="J42" s="385"/>
      <c r="K42" s="248"/>
      <c r="L42" s="247"/>
      <c r="M42" s="247"/>
      <c r="N42" s="248"/>
      <c r="O42" s="248"/>
      <c r="P42" s="249"/>
      <c r="Q42" s="247"/>
      <c r="R42" s="247"/>
      <c r="S42" s="253" t="s">
        <v>546</v>
      </c>
      <c r="T42" s="253">
        <v>3940</v>
      </c>
      <c r="U42" s="250"/>
      <c r="V42" s="250">
        <v>45079</v>
      </c>
      <c r="W42" s="359" t="s">
        <v>2841</v>
      </c>
      <c r="X42" s="252"/>
    </row>
    <row r="43" spans="1:31" s="82" customFormat="1" ht="26.25" customHeight="1">
      <c r="A43" s="247"/>
      <c r="B43" s="247"/>
      <c r="C43" s="247"/>
      <c r="D43" s="247"/>
      <c r="E43" s="247"/>
      <c r="F43" s="247"/>
      <c r="G43" s="247"/>
      <c r="H43" s="247"/>
      <c r="I43" s="386"/>
      <c r="J43" s="247"/>
      <c r="K43" s="248"/>
      <c r="L43" s="247"/>
      <c r="M43" s="247"/>
      <c r="N43" s="248"/>
      <c r="O43" s="248"/>
      <c r="P43" s="249"/>
      <c r="Q43" s="247"/>
      <c r="R43" s="247"/>
      <c r="S43" s="253"/>
      <c r="T43" s="253">
        <f>SUM(T38:T42)</f>
        <v>11350</v>
      </c>
      <c r="U43" s="250"/>
      <c r="V43" s="250">
        <v>45095</v>
      </c>
      <c r="W43" s="252"/>
      <c r="X43" s="252"/>
    </row>
    <row r="44" spans="1:31" s="82" customFormat="1" ht="26.25" customHeight="1">
      <c r="A44" s="247"/>
      <c r="B44" s="247"/>
      <c r="C44" s="247"/>
      <c r="D44" s="247"/>
      <c r="E44" s="247"/>
      <c r="F44" s="247"/>
      <c r="G44" s="247"/>
      <c r="H44" s="247"/>
      <c r="I44" s="247"/>
      <c r="J44" s="247"/>
      <c r="K44" s="248"/>
      <c r="L44" s="247"/>
      <c r="M44" s="247"/>
      <c r="N44" s="248"/>
      <c r="O44" s="248"/>
      <c r="P44" s="249"/>
      <c r="Q44" s="247"/>
      <c r="R44" s="247"/>
      <c r="S44" s="253"/>
      <c r="T44" s="253"/>
      <c r="U44" s="250"/>
      <c r="V44" s="251">
        <v>45093</v>
      </c>
      <c r="W44" s="252"/>
      <c r="X44" s="252"/>
    </row>
    <row r="45" spans="1:31" s="82" customFormat="1" ht="26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79"/>
      <c r="L45" s="2"/>
      <c r="M45" s="2"/>
      <c r="N45" s="79"/>
      <c r="O45" s="79"/>
      <c r="P45" s="3"/>
      <c r="Q45" s="2"/>
      <c r="R45" s="2"/>
      <c r="S45" s="236"/>
      <c r="T45" s="236"/>
      <c r="U45" s="80"/>
      <c r="V45" s="81"/>
      <c r="W45" s="150"/>
      <c r="X45" s="150"/>
    </row>
    <row r="47" spans="1:31" ht="26.25" customHeight="1">
      <c r="A47" s="237" t="s">
        <v>188</v>
      </c>
      <c r="B47" s="237"/>
      <c r="C47" s="237" t="s">
        <v>542</v>
      </c>
      <c r="D47" s="237" t="s">
        <v>2198</v>
      </c>
      <c r="E47" s="237" t="s">
        <v>691</v>
      </c>
      <c r="F47" s="237" t="s">
        <v>702</v>
      </c>
      <c r="G47" s="237" t="s">
        <v>191</v>
      </c>
      <c r="H47" s="237" t="s">
        <v>191</v>
      </c>
      <c r="I47" s="237" t="s">
        <v>126</v>
      </c>
      <c r="J47" s="237" t="s">
        <v>1776</v>
      </c>
      <c r="K47" s="238" t="s">
        <v>543</v>
      </c>
      <c r="L47" s="237" t="s">
        <v>3059</v>
      </c>
      <c r="M47" s="239"/>
      <c r="N47" s="238" t="s">
        <v>1981</v>
      </c>
      <c r="O47" s="238" t="s">
        <v>642</v>
      </c>
      <c r="P47" s="239" t="s">
        <v>2400</v>
      </c>
      <c r="Q47" s="266" t="s">
        <v>588</v>
      </c>
      <c r="R47" s="237">
        <v>2021</v>
      </c>
      <c r="S47" s="237" t="s">
        <v>590</v>
      </c>
      <c r="T47" s="237">
        <v>2020</v>
      </c>
      <c r="U47" s="240">
        <v>45015</v>
      </c>
      <c r="V47" s="240">
        <v>45068</v>
      </c>
      <c r="W47" s="242">
        <v>3000</v>
      </c>
      <c r="X47" s="242">
        <v>3650</v>
      </c>
    </row>
    <row r="48" spans="1:31" s="82" customFormat="1" ht="26.25" customHeight="1">
      <c r="A48" s="237"/>
      <c r="B48" s="237"/>
      <c r="C48" s="237"/>
      <c r="D48" s="237"/>
      <c r="E48" s="237"/>
      <c r="F48" s="237"/>
      <c r="G48" s="237"/>
      <c r="H48" s="237"/>
      <c r="I48" s="237" t="s">
        <v>194</v>
      </c>
      <c r="J48" s="243" t="s">
        <v>701</v>
      </c>
      <c r="K48" s="244" t="s">
        <v>544</v>
      </c>
      <c r="L48" s="237"/>
      <c r="M48" s="237"/>
      <c r="N48" s="238"/>
      <c r="O48" s="238"/>
      <c r="P48" s="239"/>
      <c r="Q48" s="266" t="s">
        <v>523</v>
      </c>
      <c r="R48" s="237">
        <v>2021</v>
      </c>
      <c r="S48" s="237" t="s">
        <v>591</v>
      </c>
      <c r="T48" s="237">
        <v>1890</v>
      </c>
      <c r="U48" s="241">
        <v>45018</v>
      </c>
      <c r="V48" s="240">
        <v>45080</v>
      </c>
      <c r="W48" s="242"/>
      <c r="X48" s="242"/>
    </row>
    <row r="49" spans="1:24" s="82" customFormat="1" ht="26.25" customHeight="1">
      <c r="A49" s="237"/>
      <c r="B49" s="237"/>
      <c r="C49" s="320" t="s">
        <v>2196</v>
      </c>
      <c r="D49" s="237"/>
      <c r="E49" s="237"/>
      <c r="F49" s="237"/>
      <c r="G49" s="237"/>
      <c r="H49" s="237"/>
      <c r="I49" s="237"/>
      <c r="J49" s="237"/>
      <c r="K49" s="245" t="s">
        <v>545</v>
      </c>
      <c r="L49" s="237"/>
      <c r="M49" s="237"/>
      <c r="N49" s="238"/>
      <c r="O49" s="238"/>
      <c r="P49" s="239"/>
      <c r="Q49" s="266" t="s">
        <v>589</v>
      </c>
      <c r="R49" s="237">
        <v>2021</v>
      </c>
      <c r="S49" s="237" t="s">
        <v>592</v>
      </c>
      <c r="T49" s="237">
        <v>1260</v>
      </c>
      <c r="U49" s="240"/>
      <c r="V49" s="240">
        <v>45083</v>
      </c>
      <c r="W49" s="242"/>
      <c r="X49" s="242"/>
    </row>
    <row r="50" spans="1:24" s="82" customFormat="1" ht="26.25" customHeight="1">
      <c r="A50" s="237"/>
      <c r="B50" s="237"/>
      <c r="C50" s="237"/>
      <c r="D50" s="237"/>
      <c r="E50" s="237"/>
      <c r="F50" s="237"/>
      <c r="G50" s="237"/>
      <c r="H50" s="237"/>
      <c r="I50" s="237"/>
      <c r="J50" s="243"/>
      <c r="K50" s="238"/>
      <c r="L50" s="237"/>
      <c r="M50" s="237"/>
      <c r="N50" s="238"/>
      <c r="O50" s="238"/>
      <c r="P50" s="239"/>
      <c r="Q50" s="237"/>
      <c r="R50" s="237"/>
      <c r="S50" s="237"/>
      <c r="T50" s="237"/>
      <c r="U50" s="240"/>
      <c r="V50" s="240">
        <v>45084</v>
      </c>
      <c r="W50" s="242"/>
      <c r="X50" s="242"/>
    </row>
    <row r="51" spans="1:24" s="82" customFormat="1" ht="26.25" customHeight="1">
      <c r="A51" s="237"/>
      <c r="B51" s="237"/>
      <c r="C51" s="237"/>
      <c r="D51" s="237"/>
      <c r="E51" s="237"/>
      <c r="F51" s="237"/>
      <c r="G51" s="237"/>
      <c r="H51" s="237"/>
      <c r="I51" s="237"/>
      <c r="J51" s="237"/>
      <c r="K51" s="238"/>
      <c r="L51" s="237"/>
      <c r="M51" s="237"/>
      <c r="N51" s="238"/>
      <c r="O51" s="238"/>
      <c r="P51" s="239"/>
      <c r="Q51" s="237"/>
      <c r="R51" s="237"/>
      <c r="S51" s="243" t="s">
        <v>546</v>
      </c>
      <c r="T51" s="243">
        <v>3700</v>
      </c>
      <c r="U51" s="240"/>
      <c r="V51" s="240">
        <v>45079</v>
      </c>
      <c r="W51" s="242"/>
      <c r="X51" s="242"/>
    </row>
    <row r="52" spans="1:24" s="82" customFormat="1" ht="26.25" customHeight="1">
      <c r="A52" s="237"/>
      <c r="B52" s="237"/>
      <c r="C52" s="237"/>
      <c r="D52" s="237"/>
      <c r="E52" s="237"/>
      <c r="F52" s="237"/>
      <c r="G52" s="237"/>
      <c r="H52" s="237"/>
      <c r="I52" s="237"/>
      <c r="J52" s="237"/>
      <c r="K52" s="238"/>
      <c r="L52" s="237"/>
      <c r="M52" s="237"/>
      <c r="N52" s="238"/>
      <c r="O52" s="238"/>
      <c r="P52" s="239"/>
      <c r="Q52" s="237"/>
      <c r="R52" s="237"/>
      <c r="S52" s="243"/>
      <c r="T52" s="243">
        <f>SUM(T47:T51)</f>
        <v>8870</v>
      </c>
      <c r="U52" s="240"/>
      <c r="V52" s="241">
        <v>45091</v>
      </c>
      <c r="W52" s="242"/>
      <c r="X52" s="242"/>
    </row>
    <row r="53" spans="1:24" s="82" customFormat="1" ht="26.25" customHeight="1">
      <c r="A53" s="237"/>
      <c r="B53" s="237"/>
      <c r="C53" s="237"/>
      <c r="D53" s="237"/>
      <c r="E53" s="237"/>
      <c r="F53" s="237"/>
      <c r="G53" s="237"/>
      <c r="H53" s="237"/>
      <c r="I53" s="237"/>
      <c r="J53" s="237"/>
      <c r="K53" s="238"/>
      <c r="L53" s="237"/>
      <c r="M53" s="237"/>
      <c r="N53" s="238"/>
      <c r="O53" s="238"/>
      <c r="P53" s="239"/>
      <c r="Q53" s="237"/>
      <c r="R53" s="237"/>
      <c r="S53" s="243"/>
      <c r="T53" s="243"/>
      <c r="U53" s="240"/>
      <c r="V53" s="241"/>
      <c r="W53" s="242"/>
      <c r="X53" s="242" t="s">
        <v>1797</v>
      </c>
    </row>
    <row r="54" spans="1:24" s="82" customFormat="1" ht="26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79"/>
      <c r="L54" s="2"/>
      <c r="M54" s="2"/>
      <c r="N54" s="79"/>
      <c r="O54" s="79"/>
      <c r="P54" s="3"/>
      <c r="Q54" s="2"/>
      <c r="R54" s="2"/>
      <c r="S54" s="236"/>
      <c r="T54" s="236"/>
      <c r="U54" s="80"/>
      <c r="V54" s="81"/>
      <c r="W54" s="150"/>
      <c r="X54" s="150"/>
    </row>
    <row r="56" spans="1:24" ht="26.25" customHeight="1">
      <c r="A56" s="125" t="s">
        <v>188</v>
      </c>
      <c r="B56" s="125"/>
      <c r="C56" s="125" t="s">
        <v>554</v>
      </c>
      <c r="D56" s="125" t="s">
        <v>629</v>
      </c>
      <c r="E56" s="125" t="s">
        <v>688</v>
      </c>
      <c r="F56" s="125" t="s">
        <v>1687</v>
      </c>
      <c r="G56" s="125" t="s">
        <v>1775</v>
      </c>
      <c r="H56" s="125" t="s">
        <v>191</v>
      </c>
      <c r="I56" s="125" t="s">
        <v>126</v>
      </c>
      <c r="J56" s="125" t="s">
        <v>2138</v>
      </c>
      <c r="K56" s="126" t="s">
        <v>543</v>
      </c>
      <c r="L56" s="125" t="s">
        <v>3042</v>
      </c>
      <c r="M56" s="127" t="s">
        <v>3566</v>
      </c>
      <c r="N56" s="126" t="s">
        <v>3381</v>
      </c>
      <c r="O56" s="126" t="s">
        <v>711</v>
      </c>
      <c r="P56" s="127" t="s">
        <v>2975</v>
      </c>
      <c r="Q56" s="125" t="s">
        <v>626</v>
      </c>
      <c r="R56" s="125">
        <v>2021</v>
      </c>
      <c r="S56" s="125" t="s">
        <v>3136</v>
      </c>
      <c r="T56" s="125">
        <v>3120</v>
      </c>
      <c r="U56" s="128">
        <v>45015</v>
      </c>
      <c r="V56" s="128">
        <v>45068</v>
      </c>
      <c r="W56" s="130">
        <v>3000</v>
      </c>
      <c r="X56" s="130">
        <v>4550</v>
      </c>
    </row>
    <row r="57" spans="1:24" s="82" customFormat="1" ht="26.25" customHeight="1">
      <c r="A57" s="125"/>
      <c r="B57" s="125"/>
      <c r="C57" s="198" t="s">
        <v>2983</v>
      </c>
      <c r="D57" s="125"/>
      <c r="E57" s="125"/>
      <c r="F57" s="125"/>
      <c r="G57" s="125"/>
      <c r="H57" s="125"/>
      <c r="I57" s="125" t="s">
        <v>194</v>
      </c>
      <c r="J57" s="131" t="s">
        <v>1654</v>
      </c>
      <c r="K57" s="132" t="s">
        <v>555</v>
      </c>
      <c r="L57" s="425" t="s">
        <v>3231</v>
      </c>
      <c r="M57" s="125"/>
      <c r="N57" s="126"/>
      <c r="O57" s="126"/>
      <c r="P57" s="127" t="s">
        <v>3233</v>
      </c>
      <c r="Q57" s="125" t="s">
        <v>520</v>
      </c>
      <c r="R57" s="125">
        <v>2020</v>
      </c>
      <c r="S57" s="125" t="s">
        <v>627</v>
      </c>
      <c r="T57" s="125">
        <v>2455</v>
      </c>
      <c r="U57" s="129">
        <v>45018</v>
      </c>
      <c r="V57" s="128">
        <v>45071</v>
      </c>
      <c r="W57" s="130"/>
      <c r="X57" s="130"/>
    </row>
    <row r="58" spans="1:24" s="82" customFormat="1" ht="26.25" customHeight="1">
      <c r="A58" s="125"/>
      <c r="B58" s="125"/>
      <c r="C58" s="125"/>
      <c r="D58" s="125"/>
      <c r="E58" s="125"/>
      <c r="F58" s="125"/>
      <c r="G58" s="125"/>
      <c r="H58" s="125"/>
      <c r="I58" s="125"/>
      <c r="J58" s="376" t="s">
        <v>2133</v>
      </c>
      <c r="K58" s="133" t="s">
        <v>570</v>
      </c>
      <c r="L58" s="125"/>
      <c r="M58" s="125"/>
      <c r="N58" s="126"/>
      <c r="O58" s="126"/>
      <c r="P58" s="127" t="s">
        <v>3559</v>
      </c>
      <c r="Q58" s="125" t="s">
        <v>588</v>
      </c>
      <c r="R58" s="125">
        <v>2019</v>
      </c>
      <c r="S58" s="125" t="s">
        <v>628</v>
      </c>
      <c r="T58" s="125">
        <v>2660</v>
      </c>
      <c r="U58" s="128"/>
      <c r="V58" s="128">
        <v>45080</v>
      </c>
      <c r="W58" s="130"/>
      <c r="X58" s="130"/>
    </row>
    <row r="59" spans="1:24" s="82" customFormat="1" ht="26.25" customHeight="1">
      <c r="A59" s="125"/>
      <c r="B59" s="125"/>
      <c r="C59" s="125"/>
      <c r="D59" s="125"/>
      <c r="E59" s="125"/>
      <c r="F59" s="125"/>
      <c r="G59" s="125"/>
      <c r="H59" s="125"/>
      <c r="I59" s="125"/>
      <c r="J59" s="131"/>
      <c r="K59" s="126"/>
      <c r="L59" s="125"/>
      <c r="M59" s="125"/>
      <c r="N59" s="126"/>
      <c r="O59" s="126"/>
      <c r="P59" s="127"/>
      <c r="Q59" s="125"/>
      <c r="R59" s="125"/>
      <c r="S59" s="125"/>
      <c r="T59" s="125"/>
      <c r="U59" s="128"/>
      <c r="V59" s="128">
        <v>45083</v>
      </c>
      <c r="W59" s="130"/>
      <c r="X59" s="130"/>
    </row>
    <row r="60" spans="1:24" s="82" customFormat="1" ht="26.25" customHeight="1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6"/>
      <c r="L60" s="125"/>
      <c r="M60" s="125"/>
      <c r="N60" s="126"/>
      <c r="O60" s="126"/>
      <c r="P60" s="127"/>
      <c r="Q60" s="125"/>
      <c r="R60" s="125"/>
      <c r="S60" s="131" t="s">
        <v>546</v>
      </c>
      <c r="T60" s="131">
        <v>3700</v>
      </c>
      <c r="U60" s="128"/>
      <c r="V60" s="128">
        <v>45091</v>
      </c>
      <c r="W60" s="130"/>
      <c r="X60" s="130"/>
    </row>
    <row r="61" spans="1:24" s="82" customFormat="1" ht="26.25" customHeight="1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6"/>
      <c r="L61" s="125"/>
      <c r="M61" s="125"/>
      <c r="N61" s="126"/>
      <c r="O61" s="126"/>
      <c r="P61" s="127"/>
      <c r="Q61" s="125"/>
      <c r="R61" s="125"/>
      <c r="S61" s="131"/>
      <c r="T61" s="131">
        <f>SUM(T56:T60)</f>
        <v>11935</v>
      </c>
      <c r="U61" s="128"/>
      <c r="V61" s="128">
        <v>45084</v>
      </c>
      <c r="W61" s="130"/>
      <c r="X61" s="388" t="s">
        <v>2147</v>
      </c>
    </row>
    <row r="62" spans="1:24" s="82" customFormat="1" ht="26.25" customHeight="1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6"/>
      <c r="L62" s="125"/>
      <c r="M62" s="125"/>
      <c r="N62" s="126"/>
      <c r="O62" s="126"/>
      <c r="P62" s="127"/>
      <c r="Q62" s="125"/>
      <c r="R62" s="125"/>
      <c r="S62" s="131"/>
      <c r="T62" s="131"/>
      <c r="U62" s="128"/>
      <c r="V62" s="129">
        <v>45091</v>
      </c>
      <c r="W62" s="130"/>
      <c r="X62" s="130" t="s">
        <v>1796</v>
      </c>
    </row>
    <row r="63" spans="1:24" s="82" customFormat="1" ht="26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67"/>
      <c r="L63" s="5"/>
      <c r="M63" s="5"/>
      <c r="N63" s="67"/>
      <c r="O63" s="67"/>
      <c r="P63" s="68"/>
      <c r="Q63" s="5"/>
      <c r="R63" s="5"/>
      <c r="S63" s="5"/>
      <c r="T63" s="5"/>
      <c r="U63" s="70"/>
      <c r="V63" s="71"/>
      <c r="W63" s="149"/>
      <c r="X63" s="149"/>
    </row>
    <row r="64" spans="1:24" ht="26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79"/>
      <c r="L64" s="2"/>
      <c r="M64" s="2"/>
      <c r="N64" s="79"/>
      <c r="O64" s="79"/>
      <c r="P64" s="3"/>
      <c r="Q64" s="2"/>
      <c r="R64" s="2"/>
      <c r="S64" s="2"/>
      <c r="T64" s="2"/>
      <c r="U64" s="80"/>
      <c r="V64" s="81"/>
      <c r="W64" s="150"/>
      <c r="X64" s="150"/>
    </row>
    <row r="65" spans="1:25" ht="26.25" customHeight="1">
      <c r="A65" s="143" t="s">
        <v>188</v>
      </c>
      <c r="B65" s="143"/>
      <c r="C65" s="143" t="s">
        <v>576</v>
      </c>
      <c r="D65" s="143" t="s">
        <v>198</v>
      </c>
      <c r="E65" s="143" t="s">
        <v>688</v>
      </c>
      <c r="F65" s="143" t="s">
        <v>696</v>
      </c>
      <c r="G65" s="143" t="s">
        <v>191</v>
      </c>
      <c r="H65" s="143" t="s">
        <v>191</v>
      </c>
      <c r="I65" s="143" t="s">
        <v>126</v>
      </c>
      <c r="J65" s="143" t="s">
        <v>1776</v>
      </c>
      <c r="K65" s="144" t="s">
        <v>131</v>
      </c>
      <c r="L65" s="143" t="s">
        <v>3062</v>
      </c>
      <c r="M65" s="143"/>
      <c r="N65" s="144" t="s">
        <v>650</v>
      </c>
      <c r="O65" s="144" t="s">
        <v>698</v>
      </c>
      <c r="P65" s="145" t="s">
        <v>3181</v>
      </c>
      <c r="Q65" s="143" t="s">
        <v>643</v>
      </c>
      <c r="R65" s="143">
        <v>2013</v>
      </c>
      <c r="S65" s="143" t="s">
        <v>645</v>
      </c>
      <c r="T65" s="143">
        <v>2245</v>
      </c>
      <c r="U65" s="168">
        <v>45015</v>
      </c>
      <c r="V65" s="168">
        <v>45068</v>
      </c>
      <c r="W65" s="147"/>
      <c r="X65" s="147">
        <v>1020</v>
      </c>
      <c r="Y65" s="226"/>
    </row>
    <row r="66" spans="1:25" ht="26.25" customHeight="1">
      <c r="A66" s="143"/>
      <c r="B66" s="143"/>
      <c r="C66" s="143"/>
      <c r="D66" s="143"/>
      <c r="E66" s="143"/>
      <c r="F66" s="143"/>
      <c r="G66" s="143"/>
      <c r="H66" s="143"/>
      <c r="I66" s="143" t="s">
        <v>194</v>
      </c>
      <c r="J66" s="148" t="s">
        <v>649</v>
      </c>
      <c r="K66" s="169" t="s">
        <v>206</v>
      </c>
      <c r="L66" s="320" t="s">
        <v>3308</v>
      </c>
      <c r="M66" s="143"/>
      <c r="N66" s="144"/>
      <c r="O66" s="144"/>
      <c r="P66" s="145" t="s">
        <v>3343</v>
      </c>
      <c r="Q66" s="143" t="s">
        <v>363</v>
      </c>
      <c r="R66" s="143">
        <v>2009</v>
      </c>
      <c r="S66" s="143" t="s">
        <v>646</v>
      </c>
      <c r="T66" s="143">
        <v>2285</v>
      </c>
      <c r="U66" s="146">
        <v>45018</v>
      </c>
      <c r="V66" s="168">
        <v>45071</v>
      </c>
      <c r="W66" s="147"/>
      <c r="X66" s="324"/>
    </row>
    <row r="67" spans="1:25" ht="26.25" customHeight="1">
      <c r="A67" s="143"/>
      <c r="B67" s="143"/>
      <c r="C67" s="143"/>
      <c r="D67" s="143"/>
      <c r="E67" s="143"/>
      <c r="F67" s="143"/>
      <c r="G67" s="143"/>
      <c r="H67" s="143"/>
      <c r="I67" s="143"/>
      <c r="J67" s="148"/>
      <c r="K67" s="144" t="s">
        <v>577</v>
      </c>
      <c r="L67" s="320" t="s">
        <v>3283</v>
      </c>
      <c r="M67" s="143"/>
      <c r="N67" s="144"/>
      <c r="O67" s="144"/>
      <c r="P67" s="145"/>
      <c r="Q67" s="143" t="s">
        <v>363</v>
      </c>
      <c r="R67" s="143">
        <v>2012</v>
      </c>
      <c r="S67" s="143" t="s">
        <v>647</v>
      </c>
      <c r="T67" s="143">
        <v>2285</v>
      </c>
      <c r="U67" s="168"/>
      <c r="V67" s="168">
        <v>45080</v>
      </c>
      <c r="W67" s="147"/>
      <c r="X67" s="147"/>
    </row>
    <row r="68" spans="1:25" ht="26.25" customHeight="1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4"/>
      <c r="L68" s="143"/>
      <c r="M68" s="143"/>
      <c r="N68" s="144"/>
      <c r="O68" s="144"/>
      <c r="P68" s="145"/>
      <c r="Q68" s="143" t="s">
        <v>644</v>
      </c>
      <c r="R68" s="143">
        <v>2010</v>
      </c>
      <c r="S68" s="143" t="s">
        <v>648</v>
      </c>
      <c r="T68" s="143">
        <v>1795</v>
      </c>
      <c r="U68" s="168"/>
      <c r="V68" s="168">
        <v>45083</v>
      </c>
      <c r="W68" s="147"/>
      <c r="X68" s="147"/>
    </row>
    <row r="69" spans="1:25" ht="26.25" customHeight="1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4"/>
      <c r="L69" s="143"/>
      <c r="M69" s="143"/>
      <c r="N69" s="144"/>
      <c r="O69" s="144"/>
      <c r="P69" s="145"/>
      <c r="Q69" s="143"/>
      <c r="R69" s="143"/>
      <c r="S69" s="148" t="s">
        <v>189</v>
      </c>
      <c r="T69" s="148">
        <v>3910</v>
      </c>
      <c r="U69" s="168"/>
      <c r="V69" s="168">
        <v>45084</v>
      </c>
      <c r="W69" s="147"/>
      <c r="X69" s="147"/>
    </row>
    <row r="70" spans="1:25" ht="26.25" customHeight="1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4"/>
      <c r="L70" s="143"/>
      <c r="M70" s="143"/>
      <c r="N70" s="144"/>
      <c r="O70" s="144"/>
      <c r="P70" s="145"/>
      <c r="Q70" s="143"/>
      <c r="R70" s="143"/>
      <c r="S70" s="148"/>
      <c r="T70" s="148">
        <f>SUM(T65:T69)</f>
        <v>12520</v>
      </c>
      <c r="U70" s="168"/>
      <c r="V70" s="168">
        <v>45079</v>
      </c>
      <c r="W70" s="147"/>
      <c r="X70" s="147"/>
    </row>
    <row r="71" spans="1:25" ht="26.25" customHeight="1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4"/>
      <c r="L71" s="143"/>
      <c r="M71" s="143"/>
      <c r="N71" s="144"/>
      <c r="O71" s="144"/>
      <c r="P71" s="145"/>
      <c r="Q71" s="143"/>
      <c r="R71" s="143"/>
      <c r="S71" s="148"/>
      <c r="T71" s="148"/>
      <c r="U71" s="168"/>
      <c r="V71" s="146">
        <v>45091</v>
      </c>
      <c r="W71" s="147"/>
      <c r="X71" s="147"/>
    </row>
    <row r="73" spans="1:25" ht="26.25" customHeight="1">
      <c r="A73" s="143" t="s">
        <v>188</v>
      </c>
      <c r="B73" s="143"/>
      <c r="C73" s="143" t="s">
        <v>576</v>
      </c>
      <c r="D73" s="143" t="s">
        <v>198</v>
      </c>
      <c r="E73" s="143" t="s">
        <v>688</v>
      </c>
      <c r="F73" s="143" t="s">
        <v>697</v>
      </c>
      <c r="G73" s="143" t="s">
        <v>191</v>
      </c>
      <c r="H73" s="143" t="s">
        <v>191</v>
      </c>
      <c r="I73" s="143" t="s">
        <v>126</v>
      </c>
      <c r="J73" s="143" t="s">
        <v>657</v>
      </c>
      <c r="K73" s="144" t="s">
        <v>131</v>
      </c>
      <c r="L73" s="143" t="s">
        <v>2390</v>
      </c>
      <c r="M73" s="143"/>
      <c r="N73" s="144" t="s">
        <v>699</v>
      </c>
      <c r="O73" s="144" t="s">
        <v>700</v>
      </c>
      <c r="P73" s="145" t="s">
        <v>3181</v>
      </c>
      <c r="Q73" s="143" t="s">
        <v>658</v>
      </c>
      <c r="R73" s="143">
        <v>2012</v>
      </c>
      <c r="S73" s="143" t="s">
        <v>662</v>
      </c>
      <c r="T73" s="143">
        <v>2255</v>
      </c>
      <c r="U73" s="168">
        <v>45015</v>
      </c>
      <c r="V73" s="168">
        <v>45068</v>
      </c>
      <c r="W73" s="147"/>
      <c r="X73" s="147">
        <v>1020</v>
      </c>
      <c r="Y73" s="226"/>
    </row>
    <row r="74" spans="1:25" ht="26.25" customHeight="1">
      <c r="A74" s="143"/>
      <c r="B74" s="143"/>
      <c r="C74" s="143"/>
      <c r="D74" s="143"/>
      <c r="E74" s="143"/>
      <c r="F74" s="143"/>
      <c r="G74" s="143"/>
      <c r="H74" s="143"/>
      <c r="I74" s="143" t="s">
        <v>194</v>
      </c>
      <c r="J74" s="148" t="s">
        <v>2401</v>
      </c>
      <c r="K74" s="169" t="s">
        <v>206</v>
      </c>
      <c r="L74" s="143"/>
      <c r="M74" s="143"/>
      <c r="N74" s="144"/>
      <c r="O74" s="144"/>
      <c r="P74" s="145"/>
      <c r="Q74" s="143" t="s">
        <v>659</v>
      </c>
      <c r="R74" s="143">
        <v>2010</v>
      </c>
      <c r="S74" s="143" t="s">
        <v>663</v>
      </c>
      <c r="T74" s="143">
        <v>1795</v>
      </c>
      <c r="U74" s="146">
        <v>45018</v>
      </c>
      <c r="V74" s="168">
        <v>45071</v>
      </c>
      <c r="W74" s="147"/>
      <c r="X74" s="147"/>
    </row>
    <row r="75" spans="1:25" ht="26.25" customHeight="1">
      <c r="A75" s="143"/>
      <c r="B75" s="143"/>
      <c r="C75" s="143"/>
      <c r="D75" s="143"/>
      <c r="E75" s="143"/>
      <c r="F75" s="143"/>
      <c r="G75" s="143"/>
      <c r="H75" s="143"/>
      <c r="I75" s="143"/>
      <c r="J75" s="148"/>
      <c r="K75" s="144" t="s">
        <v>577</v>
      </c>
      <c r="L75" s="143"/>
      <c r="M75" s="143"/>
      <c r="N75" s="144"/>
      <c r="O75" s="144"/>
      <c r="P75" s="145"/>
      <c r="Q75" s="143" t="s">
        <v>660</v>
      </c>
      <c r="R75" s="143">
        <v>2015</v>
      </c>
      <c r="S75" s="143" t="s">
        <v>664</v>
      </c>
      <c r="T75" s="143">
        <v>2070</v>
      </c>
      <c r="U75" s="168"/>
      <c r="V75" s="168">
        <v>45080</v>
      </c>
      <c r="W75" s="147"/>
      <c r="X75" s="147"/>
    </row>
    <row r="76" spans="1:25" ht="26.25" customHeight="1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4"/>
      <c r="L76" s="143"/>
      <c r="M76" s="143"/>
      <c r="N76" s="144"/>
      <c r="O76" s="144"/>
      <c r="P76" s="145"/>
      <c r="Q76" s="143" t="s">
        <v>661</v>
      </c>
      <c r="R76" s="143">
        <v>2010</v>
      </c>
      <c r="S76" s="143" t="s">
        <v>665</v>
      </c>
      <c r="T76" s="143">
        <v>1750</v>
      </c>
      <c r="U76" s="168"/>
      <c r="V76" s="168">
        <v>45083</v>
      </c>
      <c r="W76" s="147"/>
      <c r="X76" s="147"/>
    </row>
    <row r="77" spans="1:25" ht="26.25" customHeight="1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4"/>
      <c r="L77" s="143"/>
      <c r="M77" s="143"/>
      <c r="N77" s="144"/>
      <c r="O77" s="144"/>
      <c r="P77" s="145"/>
      <c r="Q77" s="143"/>
      <c r="R77" s="143"/>
      <c r="S77" s="148" t="s">
        <v>189</v>
      </c>
      <c r="T77" s="148">
        <v>3860</v>
      </c>
      <c r="U77" s="168"/>
      <c r="V77" s="168">
        <v>45084</v>
      </c>
      <c r="W77" s="147"/>
      <c r="X77" s="147"/>
    </row>
    <row r="78" spans="1:25" ht="26.25" customHeight="1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4"/>
      <c r="L78" s="143"/>
      <c r="M78" s="143"/>
      <c r="N78" s="144"/>
      <c r="O78" s="144"/>
      <c r="P78" s="145"/>
      <c r="Q78" s="143"/>
      <c r="R78" s="143"/>
      <c r="S78" s="148"/>
      <c r="T78" s="148">
        <f>SUM(T73:T77)</f>
        <v>11730</v>
      </c>
      <c r="U78" s="168"/>
      <c r="V78" s="168">
        <v>45079</v>
      </c>
      <c r="W78" s="147"/>
      <c r="X78" s="147"/>
    </row>
    <row r="79" spans="1:25" ht="26.25" customHeight="1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4"/>
      <c r="L79" s="143"/>
      <c r="M79" s="143"/>
      <c r="N79" s="144"/>
      <c r="O79" s="144"/>
      <c r="P79" s="145"/>
      <c r="Q79" s="143"/>
      <c r="R79" s="143"/>
      <c r="S79" s="148"/>
      <c r="T79" s="148"/>
      <c r="U79" s="168"/>
      <c r="V79" s="146">
        <v>45091</v>
      </c>
      <c r="W79" s="147"/>
      <c r="X79" s="147"/>
    </row>
    <row r="80" spans="1:25" s="82" customFormat="1" ht="26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79"/>
      <c r="L80" s="2"/>
      <c r="M80" s="2"/>
      <c r="N80" s="79"/>
      <c r="O80" s="79"/>
      <c r="P80" s="3"/>
      <c r="Q80" s="2"/>
      <c r="R80" s="2"/>
      <c r="S80" s="236"/>
      <c r="T80" s="236"/>
      <c r="U80" s="80"/>
      <c r="V80" s="81"/>
      <c r="W80" s="150"/>
      <c r="X80" s="150"/>
    </row>
    <row r="81" spans="1:24" s="82" customFormat="1" ht="26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79"/>
      <c r="L81" s="2"/>
      <c r="M81" s="2"/>
      <c r="N81" s="79"/>
      <c r="O81" s="79"/>
      <c r="P81" s="3"/>
      <c r="Q81" s="2"/>
      <c r="R81" s="2"/>
      <c r="S81" s="236"/>
      <c r="T81" s="236"/>
      <c r="U81" s="80"/>
      <c r="V81" s="81"/>
      <c r="W81" s="150"/>
      <c r="X81" s="150"/>
    </row>
    <row r="82" spans="1:24" ht="26.25" customHeight="1">
      <c r="A82" s="188" t="s">
        <v>188</v>
      </c>
      <c r="B82" s="188"/>
      <c r="C82" s="188" t="s">
        <v>241</v>
      </c>
      <c r="D82" s="188" t="s">
        <v>190</v>
      </c>
      <c r="E82" s="188" t="s">
        <v>1695</v>
      </c>
      <c r="F82" s="188" t="s">
        <v>191</v>
      </c>
      <c r="G82" s="188" t="s">
        <v>191</v>
      </c>
      <c r="H82" s="392"/>
      <c r="I82" s="188" t="s">
        <v>129</v>
      </c>
      <c r="J82" s="188" t="s">
        <v>2391</v>
      </c>
      <c r="K82" s="189" t="s">
        <v>21</v>
      </c>
      <c r="L82" s="188" t="s">
        <v>2392</v>
      </c>
      <c r="M82" s="188"/>
      <c r="N82" s="189" t="s">
        <v>2539</v>
      </c>
      <c r="O82" s="189" t="s">
        <v>1784</v>
      </c>
      <c r="P82" s="190"/>
      <c r="Q82" s="188" t="s">
        <v>1681</v>
      </c>
      <c r="R82" s="188">
        <v>2018</v>
      </c>
      <c r="S82" s="188" t="s">
        <v>1892</v>
      </c>
      <c r="T82" s="188">
        <v>1550</v>
      </c>
      <c r="U82" s="191">
        <v>45017</v>
      </c>
      <c r="V82" s="192"/>
      <c r="W82" s="193">
        <v>6900</v>
      </c>
      <c r="X82" s="193">
        <v>7700</v>
      </c>
    </row>
    <row r="83" spans="1:24" ht="26.25" customHeight="1">
      <c r="A83" s="188"/>
      <c r="B83" s="188"/>
      <c r="C83" s="320" t="s">
        <v>1986</v>
      </c>
      <c r="D83" s="188"/>
      <c r="E83" s="188"/>
      <c r="F83" s="188"/>
      <c r="G83" s="188"/>
      <c r="H83" s="188"/>
      <c r="I83" s="188" t="s">
        <v>194</v>
      </c>
      <c r="J83" s="194" t="s">
        <v>717</v>
      </c>
      <c r="K83" s="195" t="s">
        <v>206</v>
      </c>
      <c r="L83" s="188"/>
      <c r="M83" s="188"/>
      <c r="N83" s="189"/>
      <c r="O83" s="189"/>
      <c r="P83" s="190"/>
      <c r="Q83" s="188" t="s">
        <v>1682</v>
      </c>
      <c r="R83" s="188">
        <v>2020</v>
      </c>
      <c r="S83" s="188" t="s">
        <v>1893</v>
      </c>
      <c r="T83" s="188">
        <v>1565</v>
      </c>
      <c r="U83" s="192">
        <v>45020</v>
      </c>
      <c r="V83" s="318" t="s">
        <v>1675</v>
      </c>
      <c r="W83" s="193"/>
      <c r="X83" s="193"/>
    </row>
    <row r="84" spans="1:24" ht="26.25" customHeight="1">
      <c r="A84" s="188"/>
      <c r="B84" s="188"/>
      <c r="C84" s="188"/>
      <c r="D84" s="188"/>
      <c r="E84" s="188"/>
      <c r="F84" s="188"/>
      <c r="G84" s="188"/>
      <c r="H84" s="188"/>
      <c r="I84" s="188"/>
      <c r="J84" s="188" t="s">
        <v>1676</v>
      </c>
      <c r="K84" s="189" t="s">
        <v>608</v>
      </c>
      <c r="L84" s="188"/>
      <c r="M84" s="188"/>
      <c r="N84" s="189"/>
      <c r="O84" s="189"/>
      <c r="P84" s="190"/>
      <c r="Q84" s="188" t="s">
        <v>1683</v>
      </c>
      <c r="R84" s="188">
        <v>2018</v>
      </c>
      <c r="S84" s="188" t="s">
        <v>1680</v>
      </c>
      <c r="T84" s="188">
        <v>1550</v>
      </c>
      <c r="U84" s="192">
        <v>45024</v>
      </c>
      <c r="V84" s="318" t="s">
        <v>1691</v>
      </c>
      <c r="W84" s="193"/>
      <c r="X84" s="193"/>
    </row>
    <row r="85" spans="1:24" ht="26.25" customHeight="1">
      <c r="A85" s="188"/>
      <c r="B85" s="188"/>
      <c r="C85" s="188"/>
      <c r="D85" s="188"/>
      <c r="E85" s="188"/>
      <c r="F85" s="188"/>
      <c r="G85" s="188"/>
      <c r="H85" s="188"/>
      <c r="I85" s="188"/>
      <c r="J85" s="188" t="s">
        <v>1678</v>
      </c>
      <c r="K85" s="189"/>
      <c r="L85" s="188"/>
      <c r="M85" s="188"/>
      <c r="N85" s="189"/>
      <c r="O85" s="189"/>
      <c r="P85" s="190"/>
      <c r="Q85" s="188" t="s">
        <v>1679</v>
      </c>
      <c r="R85" s="188">
        <v>2018</v>
      </c>
      <c r="S85" s="188" t="s">
        <v>1684</v>
      </c>
      <c r="T85" s="188">
        <v>1550</v>
      </c>
      <c r="U85" s="191"/>
      <c r="V85" s="319" t="s">
        <v>1703</v>
      </c>
      <c r="W85" s="193"/>
      <c r="X85" s="193"/>
    </row>
    <row r="86" spans="1:24" ht="26.25" customHeight="1">
      <c r="A86" s="188"/>
      <c r="B86" s="188"/>
      <c r="C86" s="188"/>
      <c r="D86" s="188"/>
      <c r="E86" s="188"/>
      <c r="F86" s="188"/>
      <c r="G86" s="188"/>
      <c r="H86" s="188"/>
      <c r="I86" s="188"/>
      <c r="J86" s="188" t="s">
        <v>1655</v>
      </c>
      <c r="K86" s="189" t="s">
        <v>718</v>
      </c>
      <c r="L86" s="188"/>
      <c r="M86" s="188"/>
      <c r="N86" s="189"/>
      <c r="O86" s="189"/>
      <c r="P86" s="190"/>
      <c r="Q86" s="188"/>
      <c r="R86" s="188"/>
      <c r="S86" s="194" t="s">
        <v>189</v>
      </c>
      <c r="T86" s="194">
        <v>3965</v>
      </c>
      <c r="U86" s="191"/>
      <c r="V86" s="192"/>
      <c r="W86" s="193"/>
      <c r="X86" s="193"/>
    </row>
    <row r="87" spans="1:24" ht="26.25" customHeight="1">
      <c r="A87" s="188"/>
      <c r="B87" s="188"/>
      <c r="C87" s="188"/>
      <c r="D87" s="188"/>
      <c r="E87" s="188"/>
      <c r="F87" s="188"/>
      <c r="G87" s="188"/>
      <c r="H87" s="188"/>
      <c r="I87" s="188"/>
      <c r="J87" s="188" t="s">
        <v>1705</v>
      </c>
      <c r="K87" s="189"/>
      <c r="L87" s="188"/>
      <c r="M87" s="188"/>
      <c r="N87" s="189"/>
      <c r="O87" s="189"/>
      <c r="P87" s="190"/>
      <c r="Q87" s="188"/>
      <c r="R87" s="188"/>
      <c r="S87" s="194"/>
      <c r="T87" s="194">
        <f>SUM(T82:T86)</f>
        <v>10180</v>
      </c>
      <c r="U87" s="191"/>
      <c r="V87" s="192"/>
      <c r="W87" s="193"/>
      <c r="X87" s="193"/>
    </row>
    <row r="88" spans="1:24" ht="26.25" customHeight="1">
      <c r="A88" s="188"/>
      <c r="B88" s="188"/>
      <c r="C88" s="188"/>
      <c r="D88" s="188"/>
      <c r="E88" s="188"/>
      <c r="F88" s="188"/>
      <c r="G88" s="188"/>
      <c r="H88" s="188"/>
      <c r="I88" s="188"/>
      <c r="J88" s="188" t="s">
        <v>1706</v>
      </c>
      <c r="K88" s="189"/>
      <c r="L88" s="188"/>
      <c r="M88" s="188"/>
      <c r="N88" s="189"/>
      <c r="O88" s="189"/>
      <c r="P88" s="190"/>
      <c r="Q88" s="188"/>
      <c r="R88" s="188"/>
      <c r="S88" s="194"/>
      <c r="T88" s="194"/>
      <c r="U88" s="191"/>
      <c r="V88" s="192"/>
      <c r="W88" s="193"/>
      <c r="X88" s="193"/>
    </row>
    <row r="91" spans="1:24" ht="26.25" customHeight="1">
      <c r="A91" s="151" t="s">
        <v>188</v>
      </c>
      <c r="B91" s="151"/>
      <c r="C91" s="151" t="s">
        <v>156</v>
      </c>
      <c r="D91" s="151" t="s">
        <v>2199</v>
      </c>
      <c r="E91" s="151" t="s">
        <v>1891</v>
      </c>
      <c r="F91" s="151" t="s">
        <v>191</v>
      </c>
      <c r="G91" s="151" t="s">
        <v>191</v>
      </c>
      <c r="H91" s="393"/>
      <c r="I91" s="152" t="s">
        <v>1708</v>
      </c>
      <c r="J91" s="152" t="s">
        <v>1721</v>
      </c>
      <c r="K91" s="153" t="s">
        <v>1959</v>
      </c>
      <c r="L91" s="151" t="s">
        <v>1977</v>
      </c>
      <c r="M91" s="197"/>
      <c r="N91" s="155" t="s">
        <v>2266</v>
      </c>
      <c r="O91" s="155" t="s">
        <v>1795</v>
      </c>
      <c r="P91" s="154" t="s">
        <v>2201</v>
      </c>
      <c r="Q91" s="151" t="s">
        <v>1832</v>
      </c>
      <c r="R91" s="151">
        <v>2012</v>
      </c>
      <c r="S91" s="151" t="s">
        <v>1834</v>
      </c>
      <c r="T91" s="151">
        <v>1910</v>
      </c>
      <c r="U91" s="205">
        <v>45028</v>
      </c>
      <c r="V91" s="156">
        <v>45040</v>
      </c>
      <c r="W91" s="157">
        <v>1400</v>
      </c>
      <c r="X91" s="157">
        <v>2100</v>
      </c>
    </row>
    <row r="92" spans="1:24" ht="26.25" customHeight="1">
      <c r="A92" s="151"/>
      <c r="B92" s="151"/>
      <c r="C92" s="151"/>
      <c r="D92" s="151"/>
      <c r="E92" s="151"/>
      <c r="F92" s="151"/>
      <c r="G92" s="151"/>
      <c r="H92" s="151"/>
      <c r="I92" s="152" t="s">
        <v>194</v>
      </c>
      <c r="J92" s="315" t="s">
        <v>1733</v>
      </c>
      <c r="K92" s="196" t="s">
        <v>1717</v>
      </c>
      <c r="L92" s="425" t="s">
        <v>11584</v>
      </c>
      <c r="M92" s="151"/>
      <c r="N92" s="155" t="s">
        <v>2445</v>
      </c>
      <c r="O92" s="155"/>
      <c r="P92" s="154"/>
      <c r="Q92" s="151" t="s">
        <v>1832</v>
      </c>
      <c r="R92" s="151">
        <v>2010</v>
      </c>
      <c r="S92" s="151" t="s">
        <v>1835</v>
      </c>
      <c r="T92" s="151">
        <v>1900</v>
      </c>
      <c r="U92" s="156"/>
      <c r="V92" s="156"/>
      <c r="W92" s="157"/>
      <c r="X92" s="157" t="s">
        <v>1972</v>
      </c>
    </row>
    <row r="93" spans="1:24" ht="26.25" customHeight="1">
      <c r="A93" s="151"/>
      <c r="B93" s="151"/>
      <c r="C93" s="151"/>
      <c r="D93" s="151"/>
      <c r="E93" s="151"/>
      <c r="F93" s="151"/>
      <c r="G93" s="151"/>
      <c r="H93" s="151"/>
      <c r="I93" s="317" t="s">
        <v>1709</v>
      </c>
      <c r="J93" s="152" t="s">
        <v>2279</v>
      </c>
      <c r="K93" s="153" t="s">
        <v>1710</v>
      </c>
      <c r="L93" s="151"/>
      <c r="M93" s="151"/>
      <c r="N93" s="155" t="s">
        <v>2446</v>
      </c>
      <c r="O93" s="155"/>
      <c r="P93" s="154"/>
      <c r="Q93" s="151" t="s">
        <v>1832</v>
      </c>
      <c r="R93" s="151">
        <v>2011</v>
      </c>
      <c r="S93" s="151" t="s">
        <v>1833</v>
      </c>
      <c r="T93" s="151">
        <v>1910</v>
      </c>
      <c r="U93" s="156"/>
      <c r="V93" s="156"/>
      <c r="W93" s="157"/>
      <c r="X93" s="157"/>
    </row>
    <row r="94" spans="1:24" ht="26.25" customHeight="1">
      <c r="A94" s="151"/>
      <c r="B94" s="151"/>
      <c r="C94" s="151"/>
      <c r="D94" s="151"/>
      <c r="E94" s="151"/>
      <c r="F94" s="151"/>
      <c r="G94" s="151"/>
      <c r="H94" s="151"/>
      <c r="I94" s="152"/>
      <c r="J94" s="316" t="s">
        <v>1711</v>
      </c>
      <c r="K94" s="153"/>
      <c r="L94" s="151"/>
      <c r="M94" s="151"/>
      <c r="N94" s="155"/>
      <c r="O94" s="155"/>
      <c r="P94" s="154"/>
      <c r="Q94" s="151"/>
      <c r="R94" s="151"/>
      <c r="S94" s="151"/>
      <c r="T94" s="151"/>
      <c r="U94" s="156"/>
      <c r="V94" s="156"/>
      <c r="W94" s="157"/>
      <c r="X94" s="157"/>
    </row>
    <row r="95" spans="1:24" ht="26.25" customHeight="1">
      <c r="A95" s="151"/>
      <c r="B95" s="151"/>
      <c r="C95" s="151"/>
      <c r="D95" s="151"/>
      <c r="E95" s="151"/>
      <c r="F95" s="151"/>
      <c r="G95" s="151"/>
      <c r="H95" s="151"/>
      <c r="I95" s="152"/>
      <c r="J95" s="316" t="s">
        <v>1712</v>
      </c>
      <c r="K95" s="153" t="s">
        <v>1836</v>
      </c>
      <c r="L95" s="151"/>
      <c r="M95" s="151"/>
      <c r="N95" s="155"/>
      <c r="O95" s="155"/>
      <c r="P95" s="154"/>
      <c r="Q95" s="151"/>
      <c r="R95" s="151"/>
      <c r="S95" s="158" t="s">
        <v>189</v>
      </c>
      <c r="T95" s="158">
        <v>3850</v>
      </c>
      <c r="U95" s="156"/>
      <c r="V95" s="156"/>
      <c r="W95" s="157"/>
      <c r="X95" s="157"/>
    </row>
    <row r="96" spans="1:24" ht="26.25" customHeight="1">
      <c r="A96" s="151"/>
      <c r="B96" s="151"/>
      <c r="C96" s="151"/>
      <c r="D96" s="151"/>
      <c r="E96" s="151"/>
      <c r="F96" s="151"/>
      <c r="G96" s="151"/>
      <c r="H96" s="151"/>
      <c r="I96" s="152"/>
      <c r="J96" s="152"/>
      <c r="K96" s="153"/>
      <c r="L96" s="151"/>
      <c r="M96" s="151"/>
      <c r="N96" s="155"/>
      <c r="O96" s="155"/>
      <c r="P96" s="154"/>
      <c r="Q96" s="151"/>
      <c r="R96" s="151"/>
      <c r="S96" s="151"/>
      <c r="T96" s="158">
        <f>SUM(T91:T93)</f>
        <v>5720</v>
      </c>
      <c r="U96" s="156"/>
      <c r="V96" s="156"/>
      <c r="W96" s="157"/>
      <c r="X96" s="157"/>
    </row>
    <row r="99" spans="1:24" ht="26.25" customHeight="1">
      <c r="A99" s="108" t="s">
        <v>188</v>
      </c>
      <c r="B99" s="108"/>
      <c r="C99" s="108" t="s">
        <v>20</v>
      </c>
      <c r="D99" s="108" t="s">
        <v>383</v>
      </c>
      <c r="E99" s="108" t="s">
        <v>1922</v>
      </c>
      <c r="F99" s="108" t="s">
        <v>191</v>
      </c>
      <c r="G99" s="108" t="s">
        <v>191</v>
      </c>
      <c r="H99" s="394"/>
      <c r="I99" s="108" t="s">
        <v>125</v>
      </c>
      <c r="J99" s="108" t="s">
        <v>1958</v>
      </c>
      <c r="K99" s="109" t="s">
        <v>1777</v>
      </c>
      <c r="L99" s="108" t="s">
        <v>2393</v>
      </c>
      <c r="M99" s="108"/>
      <c r="N99" s="109" t="s">
        <v>2064</v>
      </c>
      <c r="O99" s="109" t="s">
        <v>1810</v>
      </c>
      <c r="P99" s="110"/>
      <c r="Q99" s="108" t="s">
        <v>1901</v>
      </c>
      <c r="R99" s="108">
        <v>2021</v>
      </c>
      <c r="S99" s="108" t="s">
        <v>1918</v>
      </c>
      <c r="T99" s="108">
        <v>2000</v>
      </c>
      <c r="U99" s="111">
        <v>45028</v>
      </c>
      <c r="V99" s="112"/>
      <c r="W99" s="113">
        <v>7900</v>
      </c>
      <c r="X99" s="113">
        <v>8800</v>
      </c>
    </row>
    <row r="100" spans="1:24" ht="26.25" customHeight="1">
      <c r="A100" s="108"/>
      <c r="B100" s="108"/>
      <c r="C100" s="108"/>
      <c r="D100" s="108"/>
      <c r="E100" s="108"/>
      <c r="F100" s="108"/>
      <c r="G100" s="108"/>
      <c r="H100" s="108"/>
      <c r="I100" s="108" t="s">
        <v>194</v>
      </c>
      <c r="J100" s="114" t="s">
        <v>1943</v>
      </c>
      <c r="K100" s="115" t="s">
        <v>420</v>
      </c>
      <c r="L100" s="108"/>
      <c r="M100" s="108"/>
      <c r="N100" s="369" t="s">
        <v>2433</v>
      </c>
      <c r="O100" s="109"/>
      <c r="P100" s="110"/>
      <c r="Q100" s="108" t="s">
        <v>636</v>
      </c>
      <c r="R100" s="108">
        <v>2019</v>
      </c>
      <c r="S100" s="108" t="s">
        <v>1919</v>
      </c>
      <c r="T100" s="108">
        <v>1580</v>
      </c>
      <c r="U100" s="112">
        <v>45031</v>
      </c>
      <c r="V100" s="329" t="s">
        <v>1853</v>
      </c>
      <c r="W100" s="323"/>
      <c r="X100" s="113"/>
    </row>
    <row r="101" spans="1:24" ht="26.25" customHeight="1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 t="s">
        <v>1799</v>
      </c>
      <c r="K101" s="109" t="s">
        <v>1725</v>
      </c>
      <c r="L101" s="108"/>
      <c r="M101" s="108"/>
      <c r="N101" s="109"/>
      <c r="O101" s="109"/>
      <c r="P101" s="110"/>
      <c r="Q101" s="108" t="s">
        <v>636</v>
      </c>
      <c r="R101" s="108">
        <v>2019</v>
      </c>
      <c r="S101" s="108" t="s">
        <v>1920</v>
      </c>
      <c r="T101" s="108">
        <v>1580</v>
      </c>
      <c r="U101" s="111"/>
      <c r="V101" s="112"/>
      <c r="W101" s="113"/>
      <c r="X101" s="113"/>
    </row>
    <row r="102" spans="1:24" ht="26.25" customHeight="1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9"/>
      <c r="L102" s="108"/>
      <c r="M102" s="108"/>
      <c r="N102" s="109"/>
      <c r="O102" s="109"/>
      <c r="P102" s="110"/>
      <c r="Q102" s="108" t="s">
        <v>636</v>
      </c>
      <c r="R102" s="108">
        <v>2019</v>
      </c>
      <c r="S102" s="108" t="s">
        <v>1921</v>
      </c>
      <c r="T102" s="108">
        <v>1580</v>
      </c>
      <c r="U102" s="111"/>
      <c r="V102" s="112"/>
      <c r="W102" s="113"/>
      <c r="X102" s="113"/>
    </row>
    <row r="103" spans="1:24" ht="26.25" customHeight="1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9" t="s">
        <v>1765</v>
      </c>
      <c r="L103" s="108"/>
      <c r="M103" s="108"/>
      <c r="N103" s="109"/>
      <c r="O103" s="109"/>
      <c r="P103" s="110"/>
      <c r="Q103" s="108"/>
      <c r="R103" s="108"/>
      <c r="S103" s="114" t="s">
        <v>189</v>
      </c>
      <c r="T103" s="114">
        <v>3890</v>
      </c>
      <c r="U103" s="111"/>
      <c r="V103" s="112"/>
      <c r="W103" s="113"/>
      <c r="X103" s="113"/>
    </row>
    <row r="104" spans="1:24" ht="26.25" customHeight="1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9"/>
      <c r="L104" s="108"/>
      <c r="M104" s="108"/>
      <c r="N104" s="109"/>
      <c r="O104" s="109"/>
      <c r="P104" s="110"/>
      <c r="Q104" s="108"/>
      <c r="R104" s="108"/>
      <c r="S104" s="114"/>
      <c r="T104" s="114">
        <f>SUM(T99:T103)</f>
        <v>10630</v>
      </c>
      <c r="U104" s="111"/>
      <c r="V104" s="112"/>
      <c r="W104" s="113"/>
      <c r="X104" s="113"/>
    </row>
    <row r="105" spans="1:24" ht="26.25" customHeight="1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9"/>
      <c r="L105" s="108"/>
      <c r="M105" s="108"/>
      <c r="N105" s="109"/>
      <c r="O105" s="109"/>
      <c r="P105" s="110"/>
      <c r="Q105" s="108"/>
      <c r="R105" s="108"/>
      <c r="S105" s="114"/>
      <c r="T105" s="114"/>
      <c r="U105" s="111"/>
      <c r="V105" s="112"/>
      <c r="W105" s="113"/>
      <c r="X105" s="113"/>
    </row>
    <row r="106" spans="1:24" ht="26.25" customHeight="1">
      <c r="K106" s="326"/>
    </row>
    <row r="107" spans="1:24" ht="26.25" customHeight="1">
      <c r="K107" s="326"/>
    </row>
    <row r="108" spans="1:24" ht="26.25" customHeight="1">
      <c r="A108" s="179" t="s">
        <v>188</v>
      </c>
      <c r="B108" s="179"/>
      <c r="C108" s="179" t="s">
        <v>1816</v>
      </c>
      <c r="D108" s="179" t="s">
        <v>190</v>
      </c>
      <c r="E108" s="179" t="s">
        <v>1941</v>
      </c>
      <c r="F108" s="179" t="s">
        <v>191</v>
      </c>
      <c r="G108" s="179" t="s">
        <v>191</v>
      </c>
      <c r="H108" s="395"/>
      <c r="I108" s="179" t="s">
        <v>129</v>
      </c>
      <c r="J108" s="179" t="s">
        <v>1958</v>
      </c>
      <c r="K108" s="180" t="s">
        <v>21</v>
      </c>
      <c r="L108" s="179" t="s">
        <v>2394</v>
      </c>
      <c r="M108" s="181"/>
      <c r="N108" s="180" t="s">
        <v>2540</v>
      </c>
      <c r="O108" s="180" t="s">
        <v>1957</v>
      </c>
      <c r="P108" s="181"/>
      <c r="Q108" s="179" t="s">
        <v>1933</v>
      </c>
      <c r="R108" s="179">
        <v>2021</v>
      </c>
      <c r="S108" s="179" t="s">
        <v>1937</v>
      </c>
      <c r="T108" s="179">
        <v>1760</v>
      </c>
      <c r="U108" s="182">
        <v>45034</v>
      </c>
      <c r="V108" s="183"/>
      <c r="W108" s="184">
        <v>7300</v>
      </c>
      <c r="X108" s="184">
        <v>8300</v>
      </c>
    </row>
    <row r="109" spans="1:24" ht="26.25" customHeight="1">
      <c r="A109" s="179"/>
      <c r="B109" s="179"/>
      <c r="C109" s="320" t="s">
        <v>1983</v>
      </c>
      <c r="D109" s="179"/>
      <c r="E109" s="179"/>
      <c r="F109" s="179"/>
      <c r="G109" s="179"/>
      <c r="H109" s="179"/>
      <c r="I109" s="179" t="s">
        <v>194</v>
      </c>
      <c r="J109" s="185" t="s">
        <v>1940</v>
      </c>
      <c r="K109" s="186" t="s">
        <v>1818</v>
      </c>
      <c r="L109" s="320" t="s">
        <v>2430</v>
      </c>
      <c r="M109" s="179"/>
      <c r="N109" s="180"/>
      <c r="O109" s="180"/>
      <c r="P109" s="181"/>
      <c r="Q109" s="179" t="s">
        <v>1934</v>
      </c>
      <c r="R109" s="179">
        <v>2022</v>
      </c>
      <c r="S109" s="179" t="s">
        <v>1938</v>
      </c>
      <c r="T109" s="179">
        <v>1930</v>
      </c>
      <c r="U109" s="183">
        <v>45031</v>
      </c>
      <c r="V109" s="353" t="s">
        <v>1955</v>
      </c>
      <c r="W109" s="310"/>
      <c r="X109" s="184"/>
    </row>
    <row r="110" spans="1:24" ht="26.25" customHeight="1">
      <c r="A110" s="179"/>
      <c r="B110" s="179"/>
      <c r="C110" s="179"/>
      <c r="D110" s="179"/>
      <c r="E110" s="179"/>
      <c r="F110" s="179"/>
      <c r="G110" s="179"/>
      <c r="H110" s="179"/>
      <c r="I110" s="179"/>
      <c r="J110" s="179" t="s">
        <v>1819</v>
      </c>
      <c r="K110" s="187" t="s">
        <v>1817</v>
      </c>
      <c r="L110" s="179"/>
      <c r="M110" s="179"/>
      <c r="N110" s="180"/>
      <c r="O110" s="180"/>
      <c r="P110" s="181"/>
      <c r="Q110" s="179" t="s">
        <v>1935</v>
      </c>
      <c r="R110" s="179">
        <v>2022</v>
      </c>
      <c r="S110" s="179" t="s">
        <v>1939</v>
      </c>
      <c r="T110" s="179">
        <v>1920</v>
      </c>
      <c r="U110" s="182"/>
      <c r="V110" s="183"/>
      <c r="W110" s="184"/>
      <c r="X110" s="357"/>
    </row>
    <row r="111" spans="1:24" ht="26.25" customHeight="1">
      <c r="A111" s="179"/>
      <c r="B111" s="179"/>
      <c r="C111" s="320" t="s">
        <v>1984</v>
      </c>
      <c r="D111" s="179"/>
      <c r="E111" s="179"/>
      <c r="F111" s="179"/>
      <c r="G111" s="179"/>
      <c r="H111" s="179"/>
      <c r="I111" s="179"/>
      <c r="J111" s="185"/>
      <c r="K111" s="180" t="s">
        <v>213</v>
      </c>
      <c r="L111" s="179"/>
      <c r="M111" s="179"/>
      <c r="N111" s="180"/>
      <c r="O111" s="180"/>
      <c r="P111" s="181"/>
      <c r="Q111" s="179" t="s">
        <v>1932</v>
      </c>
      <c r="R111" s="179">
        <v>2020</v>
      </c>
      <c r="S111" s="179" t="s">
        <v>1936</v>
      </c>
      <c r="T111" s="179">
        <v>1760</v>
      </c>
      <c r="U111" s="182"/>
      <c r="V111" s="183"/>
      <c r="W111" s="184"/>
      <c r="X111" s="357"/>
    </row>
    <row r="112" spans="1:24" ht="26.25" customHeight="1">
      <c r="A112" s="179"/>
      <c r="B112" s="179"/>
      <c r="C112" s="320" t="s">
        <v>1985</v>
      </c>
      <c r="D112" s="179"/>
      <c r="E112" s="179"/>
      <c r="F112" s="179"/>
      <c r="G112" s="179"/>
      <c r="H112" s="179"/>
      <c r="I112" s="179"/>
      <c r="J112" s="179" t="s">
        <v>1954</v>
      </c>
      <c r="K112" s="180"/>
      <c r="L112" s="179"/>
      <c r="M112" s="179"/>
      <c r="N112" s="180"/>
      <c r="O112" s="180"/>
      <c r="P112" s="181"/>
      <c r="Q112" s="179"/>
      <c r="R112" s="179"/>
      <c r="S112" s="185" t="s">
        <v>189</v>
      </c>
      <c r="T112" s="185">
        <v>3920</v>
      </c>
      <c r="U112" s="182"/>
      <c r="V112" s="183"/>
      <c r="W112" s="184"/>
      <c r="X112" s="184"/>
    </row>
    <row r="113" spans="1:25" ht="26.25" customHeight="1">
      <c r="A113" s="179"/>
      <c r="B113" s="179"/>
      <c r="C113" s="179"/>
      <c r="D113" s="179"/>
      <c r="E113" s="179"/>
      <c r="F113" s="179"/>
      <c r="G113" s="179"/>
      <c r="H113" s="179"/>
      <c r="I113" s="179"/>
      <c r="J113" s="179"/>
      <c r="K113" s="180" t="s">
        <v>1948</v>
      </c>
      <c r="L113" s="179"/>
      <c r="M113" s="179"/>
      <c r="N113" s="180"/>
      <c r="O113" s="180"/>
      <c r="P113" s="181"/>
      <c r="Q113" s="179"/>
      <c r="R113" s="179"/>
      <c r="S113" s="185"/>
      <c r="T113" s="185">
        <f>SUM(T108:T112)</f>
        <v>11290</v>
      </c>
      <c r="U113" s="182"/>
      <c r="V113" s="183"/>
      <c r="W113" s="184"/>
      <c r="X113" s="184"/>
    </row>
    <row r="114" spans="1:25" ht="26.25" customHeight="1">
      <c r="A114" s="179"/>
      <c r="B114" s="179"/>
      <c r="C114" s="179"/>
      <c r="D114" s="179"/>
      <c r="E114" s="179"/>
      <c r="F114" s="179"/>
      <c r="G114" s="179"/>
      <c r="H114" s="179"/>
      <c r="I114" s="179"/>
      <c r="J114" s="179"/>
      <c r="K114" s="180"/>
      <c r="L114" s="179"/>
      <c r="M114" s="179"/>
      <c r="N114" s="180"/>
      <c r="O114" s="180"/>
      <c r="P114" s="181"/>
      <c r="Q114" s="179"/>
      <c r="R114" s="179"/>
      <c r="S114" s="185" t="s">
        <v>1907</v>
      </c>
      <c r="T114" s="185">
        <v>7370</v>
      </c>
      <c r="U114" s="182"/>
      <c r="V114" s="183"/>
      <c r="W114" s="184"/>
      <c r="X114" s="184"/>
    </row>
    <row r="116" spans="1:25" ht="26.25" customHeight="1">
      <c r="T116" s="69"/>
    </row>
    <row r="117" spans="1:25" ht="26.25" customHeight="1">
      <c r="A117" s="170" t="s">
        <v>188</v>
      </c>
      <c r="B117" s="170"/>
      <c r="C117" s="170" t="s">
        <v>263</v>
      </c>
      <c r="D117" s="170" t="s">
        <v>198</v>
      </c>
      <c r="E117" s="170" t="s">
        <v>758</v>
      </c>
      <c r="F117" s="170" t="s">
        <v>1692</v>
      </c>
      <c r="G117" s="170" t="s">
        <v>191</v>
      </c>
      <c r="H117" s="170"/>
      <c r="I117" s="170" t="s">
        <v>199</v>
      </c>
      <c r="J117" s="170" t="s">
        <v>2644</v>
      </c>
      <c r="K117" s="171" t="s">
        <v>141</v>
      </c>
      <c r="L117" s="170" t="s">
        <v>3625</v>
      </c>
      <c r="M117" s="170"/>
      <c r="N117" s="171" t="s">
        <v>1811</v>
      </c>
      <c r="O117" s="171" t="s">
        <v>750</v>
      </c>
      <c r="P117" s="172" t="s">
        <v>2819</v>
      </c>
      <c r="Q117" s="170" t="s">
        <v>754</v>
      </c>
      <c r="R117" s="170">
        <v>2013</v>
      </c>
      <c r="S117" s="170" t="s">
        <v>751</v>
      </c>
      <c r="T117" s="170">
        <v>2245</v>
      </c>
      <c r="U117" s="173">
        <v>45021</v>
      </c>
      <c r="V117" s="173">
        <v>45075</v>
      </c>
      <c r="W117" s="175"/>
      <c r="X117" s="175">
        <v>650</v>
      </c>
      <c r="Y117" s="59"/>
    </row>
    <row r="118" spans="1:25" ht="26.25" customHeight="1">
      <c r="A118" s="170"/>
      <c r="B118" s="170"/>
      <c r="C118" s="170"/>
      <c r="D118" s="170"/>
      <c r="E118" s="170"/>
      <c r="F118" s="170"/>
      <c r="G118" s="170"/>
      <c r="H118" s="170"/>
      <c r="I118" s="170" t="s">
        <v>194</v>
      </c>
      <c r="J118" s="176" t="s">
        <v>2792</v>
      </c>
      <c r="K118" s="177" t="s">
        <v>605</v>
      </c>
      <c r="L118" s="320" t="s">
        <v>2764</v>
      </c>
      <c r="M118" s="170"/>
      <c r="N118" s="171"/>
      <c r="O118" s="171"/>
      <c r="P118" s="172" t="s">
        <v>3659</v>
      </c>
      <c r="Q118" s="170" t="s">
        <v>755</v>
      </c>
      <c r="R118" s="170">
        <v>2017</v>
      </c>
      <c r="S118" s="170" t="s">
        <v>749</v>
      </c>
      <c r="T118" s="170">
        <v>1675</v>
      </c>
      <c r="U118" s="173">
        <v>45024</v>
      </c>
      <c r="V118" s="173">
        <v>45087</v>
      </c>
      <c r="W118" s="175" t="s">
        <v>2758</v>
      </c>
      <c r="X118" s="175" t="s">
        <v>2758</v>
      </c>
    </row>
    <row r="119" spans="1:25" ht="26.25" customHeight="1">
      <c r="A119" s="170"/>
      <c r="B119" s="170"/>
      <c r="C119" s="170"/>
      <c r="D119" s="170"/>
      <c r="E119" s="170"/>
      <c r="F119" s="170"/>
      <c r="G119" s="170"/>
      <c r="H119" s="170"/>
      <c r="I119" s="170"/>
      <c r="J119" s="170" t="s">
        <v>1801</v>
      </c>
      <c r="K119" s="171" t="s">
        <v>606</v>
      </c>
      <c r="L119" s="320" t="s">
        <v>2789</v>
      </c>
      <c r="M119" s="170"/>
      <c r="N119" s="171"/>
      <c r="O119" s="171"/>
      <c r="P119" s="172"/>
      <c r="Q119" s="170" t="s">
        <v>756</v>
      </c>
      <c r="R119" s="170">
        <v>2012</v>
      </c>
      <c r="S119" s="170" t="s">
        <v>752</v>
      </c>
      <c r="T119" s="170">
        <v>2255</v>
      </c>
      <c r="U119" s="174">
        <v>45033</v>
      </c>
      <c r="V119" s="173">
        <v>45079</v>
      </c>
      <c r="W119" s="175"/>
      <c r="X119" s="175"/>
    </row>
    <row r="120" spans="1:25" ht="26.25" customHeight="1">
      <c r="A120" s="170"/>
      <c r="B120" s="170"/>
      <c r="C120" s="170"/>
      <c r="D120" s="170"/>
      <c r="E120" s="170"/>
      <c r="F120" s="170"/>
      <c r="G120" s="170"/>
      <c r="H120" s="170"/>
      <c r="I120" s="170"/>
      <c r="J120" s="170" t="s">
        <v>1965</v>
      </c>
      <c r="K120" s="171" t="s">
        <v>220</v>
      </c>
      <c r="L120" s="170"/>
      <c r="M120" s="170"/>
      <c r="N120" s="171"/>
      <c r="O120" s="171"/>
      <c r="P120" s="172"/>
      <c r="Q120" s="170" t="s">
        <v>757</v>
      </c>
      <c r="R120" s="170">
        <v>2011</v>
      </c>
      <c r="S120" s="170" t="s">
        <v>753</v>
      </c>
      <c r="T120" s="170">
        <v>2255</v>
      </c>
      <c r="U120" s="325"/>
      <c r="V120" s="173">
        <v>45094</v>
      </c>
      <c r="W120" s="175"/>
      <c r="X120" s="175"/>
    </row>
    <row r="121" spans="1:25" ht="26.25" customHeight="1">
      <c r="A121" s="170"/>
      <c r="B121" s="170"/>
      <c r="C121" s="170"/>
      <c r="D121" s="170"/>
      <c r="E121" s="170"/>
      <c r="F121" s="170"/>
      <c r="G121" s="170"/>
      <c r="H121" s="170"/>
      <c r="I121" s="170"/>
      <c r="J121" s="170"/>
      <c r="K121" s="171"/>
      <c r="L121" s="442"/>
      <c r="M121" s="170"/>
      <c r="N121" s="171"/>
      <c r="O121" s="171"/>
      <c r="P121" s="172"/>
      <c r="Q121" s="170"/>
      <c r="R121" s="170"/>
      <c r="S121" s="176" t="s">
        <v>189</v>
      </c>
      <c r="T121" s="176">
        <v>3620</v>
      </c>
      <c r="U121" s="173"/>
      <c r="V121" s="619">
        <v>45107</v>
      </c>
      <c r="W121" s="175"/>
      <c r="X121" s="175"/>
    </row>
    <row r="122" spans="1:25" ht="26.25" customHeight="1">
      <c r="A122" s="170"/>
      <c r="B122" s="170"/>
      <c r="C122" s="170"/>
      <c r="D122" s="170"/>
      <c r="E122" s="170"/>
      <c r="F122" s="170"/>
      <c r="G122" s="170"/>
      <c r="H122" s="170"/>
      <c r="I122" s="170"/>
      <c r="J122" s="170"/>
      <c r="K122" s="171"/>
      <c r="L122" s="442"/>
      <c r="M122" s="170"/>
      <c r="N122" s="171"/>
      <c r="O122" s="171"/>
      <c r="P122" s="172"/>
      <c r="Q122" s="170"/>
      <c r="R122" s="170"/>
      <c r="S122" s="176"/>
      <c r="T122" s="176">
        <f>SUM(T117:T121)</f>
        <v>12050</v>
      </c>
      <c r="U122" s="173"/>
      <c r="V122" s="173">
        <v>45109</v>
      </c>
      <c r="W122" s="175"/>
      <c r="X122" s="175"/>
    </row>
    <row r="123" spans="1:25" ht="26.25" customHeight="1">
      <c r="A123" s="170"/>
      <c r="B123" s="170"/>
      <c r="C123" s="170"/>
      <c r="D123" s="170"/>
      <c r="E123" s="170"/>
      <c r="F123" s="170"/>
      <c r="G123" s="170"/>
      <c r="H123" s="170"/>
      <c r="I123" s="170"/>
      <c r="J123" s="170"/>
      <c r="K123" s="171"/>
      <c r="L123" s="170"/>
      <c r="M123" s="170"/>
      <c r="N123" s="171"/>
      <c r="O123" s="171"/>
      <c r="P123" s="172"/>
      <c r="Q123" s="170"/>
      <c r="R123" s="170"/>
      <c r="S123" s="176"/>
      <c r="T123" s="176"/>
      <c r="U123" s="173"/>
      <c r="V123" s="174">
        <v>45123</v>
      </c>
      <c r="W123" s="175"/>
      <c r="X123" s="175"/>
    </row>
    <row r="126" spans="1:25" ht="26.25" customHeight="1">
      <c r="A126" s="159" t="s">
        <v>188</v>
      </c>
      <c r="B126" s="159"/>
      <c r="C126" s="159" t="s">
        <v>609</v>
      </c>
      <c r="D126" s="159" t="s">
        <v>2199</v>
      </c>
      <c r="E126" s="159" t="s">
        <v>729</v>
      </c>
      <c r="F126" s="159" t="s">
        <v>1695</v>
      </c>
      <c r="G126" s="159" t="s">
        <v>191</v>
      </c>
      <c r="H126" s="159"/>
      <c r="I126" s="159" t="s">
        <v>199</v>
      </c>
      <c r="J126" s="159" t="s">
        <v>2139</v>
      </c>
      <c r="K126" s="160" t="s">
        <v>141</v>
      </c>
      <c r="L126" s="159" t="s">
        <v>3420</v>
      </c>
      <c r="M126" s="161" t="s">
        <v>2395</v>
      </c>
      <c r="N126" s="160" t="s">
        <v>1812</v>
      </c>
      <c r="O126" s="160" t="s">
        <v>1694</v>
      </c>
      <c r="P126" s="161" t="s">
        <v>2975</v>
      </c>
      <c r="Q126" s="159" t="s">
        <v>759</v>
      </c>
      <c r="R126" s="159">
        <v>2020</v>
      </c>
      <c r="S126" s="159" t="s">
        <v>763</v>
      </c>
      <c r="T126" s="159">
        <v>2845</v>
      </c>
      <c r="U126" s="162">
        <v>45021</v>
      </c>
      <c r="V126" s="162">
        <v>45075</v>
      </c>
      <c r="W126" s="164"/>
      <c r="X126" s="164">
        <v>4550</v>
      </c>
      <c r="Y126" s="59"/>
    </row>
    <row r="127" spans="1:25" ht="26.25" customHeight="1">
      <c r="A127" s="159"/>
      <c r="B127" s="159"/>
      <c r="C127" s="198" t="s">
        <v>2984</v>
      </c>
      <c r="D127" s="159"/>
      <c r="E127" s="159"/>
      <c r="F127" s="159"/>
      <c r="G127" s="159"/>
      <c r="H127" s="159"/>
      <c r="I127" s="159" t="s">
        <v>194</v>
      </c>
      <c r="J127" s="167" t="s">
        <v>2083</v>
      </c>
      <c r="K127" s="165" t="s">
        <v>610</v>
      </c>
      <c r="L127" s="425" t="s">
        <v>3234</v>
      </c>
      <c r="M127" s="159"/>
      <c r="N127" s="160"/>
      <c r="O127" s="160"/>
      <c r="P127" s="161" t="s">
        <v>3235</v>
      </c>
      <c r="Q127" s="159" t="s">
        <v>760</v>
      </c>
      <c r="R127" s="159">
        <v>2020</v>
      </c>
      <c r="S127" s="159" t="s">
        <v>764</v>
      </c>
      <c r="T127" s="159">
        <v>2455</v>
      </c>
      <c r="U127" s="162">
        <v>45024</v>
      </c>
      <c r="V127" s="162">
        <v>45087</v>
      </c>
      <c r="W127" s="164"/>
      <c r="X127" s="164"/>
    </row>
    <row r="128" spans="1:25" ht="26.25" customHeight="1">
      <c r="A128" s="159"/>
      <c r="B128" s="159"/>
      <c r="C128" s="320" t="s">
        <v>2126</v>
      </c>
      <c r="D128" s="159"/>
      <c r="E128" s="159"/>
      <c r="F128" s="159"/>
      <c r="G128" s="159"/>
      <c r="H128" s="159"/>
      <c r="I128" s="159"/>
      <c r="J128" s="376" t="s">
        <v>2410</v>
      </c>
      <c r="K128" s="160" t="s">
        <v>611</v>
      </c>
      <c r="L128" s="159"/>
      <c r="M128" s="159"/>
      <c r="N128" s="160"/>
      <c r="O128" s="160"/>
      <c r="P128" s="161" t="s">
        <v>3582</v>
      </c>
      <c r="Q128" s="159" t="s">
        <v>761</v>
      </c>
      <c r="R128" s="159">
        <v>2019</v>
      </c>
      <c r="S128" s="159" t="s">
        <v>762</v>
      </c>
      <c r="T128" s="159">
        <v>2570</v>
      </c>
      <c r="U128" s="163">
        <v>45033</v>
      </c>
      <c r="V128" s="162">
        <v>45079</v>
      </c>
      <c r="W128" s="164"/>
      <c r="X128" s="164"/>
    </row>
    <row r="129" spans="1:24" ht="26.25" customHeight="1">
      <c r="A129" s="159"/>
      <c r="B129" s="159"/>
      <c r="C129" s="320" t="s">
        <v>2196</v>
      </c>
      <c r="D129" s="159"/>
      <c r="E129" s="159"/>
      <c r="F129" s="159"/>
      <c r="G129" s="159"/>
      <c r="H129" s="159"/>
      <c r="I129" s="159"/>
      <c r="J129" s="159" t="s">
        <v>1802</v>
      </c>
      <c r="K129" s="160" t="s">
        <v>220</v>
      </c>
      <c r="L129" s="159"/>
      <c r="M129" s="159"/>
      <c r="N129" s="160"/>
      <c r="O129" s="160"/>
      <c r="P129" s="161"/>
      <c r="Q129" s="159"/>
      <c r="R129" s="159"/>
      <c r="S129" s="159"/>
      <c r="T129" s="159"/>
      <c r="U129" s="162"/>
      <c r="V129" s="162">
        <v>45094</v>
      </c>
      <c r="W129" s="164"/>
      <c r="X129" s="164"/>
    </row>
    <row r="130" spans="1:24" ht="26.25" customHeight="1">
      <c r="A130" s="159"/>
      <c r="B130" s="159"/>
      <c r="C130" s="159"/>
      <c r="D130" s="159"/>
      <c r="E130" s="159"/>
      <c r="F130" s="159"/>
      <c r="G130" s="159"/>
      <c r="H130" s="159"/>
      <c r="I130" s="159"/>
      <c r="J130" s="159" t="s">
        <v>1803</v>
      </c>
      <c r="K130" s="160"/>
      <c r="L130" s="159"/>
      <c r="M130" s="159"/>
      <c r="N130" s="160"/>
      <c r="O130" s="160"/>
      <c r="P130" s="161"/>
      <c r="Q130" s="159"/>
      <c r="R130" s="159"/>
      <c r="S130" s="167" t="s">
        <v>189</v>
      </c>
      <c r="T130" s="167">
        <v>3840</v>
      </c>
      <c r="U130" s="162"/>
      <c r="V130" s="615">
        <v>45107</v>
      </c>
      <c r="W130" s="164"/>
      <c r="X130" s="164"/>
    </row>
    <row r="131" spans="1:24" ht="26.25" customHeight="1">
      <c r="A131" s="159"/>
      <c r="B131" s="159"/>
      <c r="C131" s="159"/>
      <c r="D131" s="159"/>
      <c r="E131" s="159"/>
      <c r="F131" s="159"/>
      <c r="G131" s="159"/>
      <c r="H131" s="159"/>
      <c r="I131" s="159"/>
      <c r="J131" s="159" t="s">
        <v>1693</v>
      </c>
      <c r="K131" s="160"/>
      <c r="L131" s="159"/>
      <c r="M131" s="159"/>
      <c r="N131" s="160"/>
      <c r="O131" s="160"/>
      <c r="P131" s="161"/>
      <c r="Q131" s="159"/>
      <c r="R131" s="159"/>
      <c r="S131" s="167"/>
      <c r="T131" s="167">
        <f>SUM(T126:T130)</f>
        <v>11710</v>
      </c>
      <c r="U131" s="162"/>
      <c r="V131" s="162">
        <v>45109</v>
      </c>
      <c r="W131" s="164"/>
      <c r="X131" s="389" t="s">
        <v>2148</v>
      </c>
    </row>
    <row r="132" spans="1:24" ht="26.25" customHeight="1">
      <c r="A132" s="159"/>
      <c r="B132" s="159"/>
      <c r="C132" s="159"/>
      <c r="D132" s="159"/>
      <c r="E132" s="159"/>
      <c r="F132" s="159"/>
      <c r="G132" s="159"/>
      <c r="H132" s="159"/>
      <c r="I132" s="159"/>
      <c r="J132" s="159"/>
      <c r="K132" s="160"/>
      <c r="L132" s="159"/>
      <c r="M132" s="159"/>
      <c r="N132" s="160"/>
      <c r="O132" s="160"/>
      <c r="P132" s="161"/>
      <c r="Q132" s="159"/>
      <c r="R132" s="159"/>
      <c r="S132" s="167"/>
      <c r="T132" s="167"/>
      <c r="U132" s="162"/>
      <c r="V132" s="163">
        <v>45141</v>
      </c>
      <c r="W132" s="164"/>
      <c r="X132" s="164"/>
    </row>
    <row r="135" spans="1:24" ht="26.25" customHeight="1">
      <c r="A135" s="270" t="s">
        <v>188</v>
      </c>
      <c r="B135" s="270"/>
      <c r="C135" s="270" t="s">
        <v>381</v>
      </c>
      <c r="D135" s="270" t="s">
        <v>1719</v>
      </c>
      <c r="E135" s="270" t="s">
        <v>1660</v>
      </c>
      <c r="F135" s="270" t="s">
        <v>1686</v>
      </c>
      <c r="G135" s="270" t="s">
        <v>191</v>
      </c>
      <c r="H135" s="270"/>
      <c r="I135" s="270" t="s">
        <v>140</v>
      </c>
      <c r="J135" s="270" t="s">
        <v>1804</v>
      </c>
      <c r="K135" s="271" t="s">
        <v>141</v>
      </c>
      <c r="L135" s="270" t="s">
        <v>2396</v>
      </c>
      <c r="M135" s="270"/>
      <c r="N135" s="271" t="s">
        <v>3003</v>
      </c>
      <c r="O135" s="271" t="s">
        <v>719</v>
      </c>
      <c r="P135" s="272" t="s">
        <v>3183</v>
      </c>
      <c r="Q135" s="270" t="s">
        <v>363</v>
      </c>
      <c r="R135" s="270">
        <v>2011</v>
      </c>
      <c r="S135" s="270" t="s">
        <v>1656</v>
      </c>
      <c r="T135" s="270">
        <v>1700</v>
      </c>
      <c r="U135" s="273">
        <v>45021</v>
      </c>
      <c r="V135" s="273">
        <v>45075</v>
      </c>
      <c r="W135" s="275"/>
      <c r="X135" s="275">
        <v>3670</v>
      </c>
    </row>
    <row r="136" spans="1:24" ht="26.25" customHeight="1">
      <c r="A136" s="270"/>
      <c r="B136" s="270"/>
      <c r="C136" s="320" t="s">
        <v>2127</v>
      </c>
      <c r="D136" s="270"/>
      <c r="E136" s="270"/>
      <c r="F136" s="270"/>
      <c r="G136" s="270"/>
      <c r="H136" s="270"/>
      <c r="I136" s="270" t="s">
        <v>194</v>
      </c>
      <c r="J136" s="276" t="s">
        <v>2202</v>
      </c>
      <c r="K136" s="277" t="s">
        <v>359</v>
      </c>
      <c r="L136" s="320" t="s">
        <v>3000</v>
      </c>
      <c r="M136" s="270"/>
      <c r="N136" s="271"/>
      <c r="O136" s="271"/>
      <c r="P136" s="272"/>
      <c r="Q136" s="270" t="s">
        <v>361</v>
      </c>
      <c r="R136" s="270">
        <v>2011</v>
      </c>
      <c r="S136" s="270" t="s">
        <v>1657</v>
      </c>
      <c r="T136" s="270">
        <v>1700</v>
      </c>
      <c r="U136" s="274">
        <v>45024</v>
      </c>
      <c r="V136" s="273">
        <v>45087</v>
      </c>
      <c r="W136" s="275"/>
      <c r="X136" s="275"/>
    </row>
    <row r="137" spans="1:24" ht="26.25" customHeight="1">
      <c r="A137" s="270"/>
      <c r="B137" s="270"/>
      <c r="C137" s="270"/>
      <c r="D137" s="270"/>
      <c r="E137" s="270"/>
      <c r="F137" s="270"/>
      <c r="G137" s="270"/>
      <c r="H137" s="270"/>
      <c r="I137" s="270"/>
      <c r="J137" s="270" t="s">
        <v>1805</v>
      </c>
      <c r="K137" s="271" t="s">
        <v>675</v>
      </c>
      <c r="L137" s="320" t="s">
        <v>3002</v>
      </c>
      <c r="M137" s="270"/>
      <c r="N137" s="271"/>
      <c r="O137" s="271"/>
      <c r="P137" s="272"/>
      <c r="Q137" s="270" t="s">
        <v>363</v>
      </c>
      <c r="R137" s="270">
        <v>2011</v>
      </c>
      <c r="S137" s="270" t="s">
        <v>1658</v>
      </c>
      <c r="T137" s="270">
        <v>1700</v>
      </c>
      <c r="U137" s="274">
        <v>45033</v>
      </c>
      <c r="V137" s="273">
        <v>45079</v>
      </c>
      <c r="W137" s="275"/>
      <c r="X137" s="275"/>
    </row>
    <row r="138" spans="1:24" ht="26.25" customHeight="1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 t="s">
        <v>1806</v>
      </c>
      <c r="K138" s="271" t="s">
        <v>220</v>
      </c>
      <c r="L138" s="320" t="s">
        <v>2998</v>
      </c>
      <c r="M138" s="270"/>
      <c r="N138" s="271"/>
      <c r="O138" s="271"/>
      <c r="P138" s="272"/>
      <c r="Q138" s="270" t="s">
        <v>363</v>
      </c>
      <c r="R138" s="270">
        <v>2010</v>
      </c>
      <c r="S138" s="270" t="s">
        <v>1659</v>
      </c>
      <c r="T138" s="270">
        <v>1700</v>
      </c>
      <c r="U138" s="273"/>
      <c r="V138" s="273">
        <v>45091</v>
      </c>
      <c r="W138" s="275"/>
      <c r="X138" s="275"/>
    </row>
    <row r="139" spans="1:24" ht="26.25" customHeight="1">
      <c r="A139" s="270"/>
      <c r="B139" s="270"/>
      <c r="C139" s="320" t="s">
        <v>2197</v>
      </c>
      <c r="D139" s="270"/>
      <c r="E139" s="270"/>
      <c r="F139" s="270"/>
      <c r="G139" s="270"/>
      <c r="H139" s="270"/>
      <c r="I139" s="270"/>
      <c r="J139" s="270"/>
      <c r="K139" s="271"/>
      <c r="L139" s="270"/>
      <c r="M139" s="270"/>
      <c r="N139" s="271"/>
      <c r="O139" s="271"/>
      <c r="P139" s="272"/>
      <c r="Q139" s="270"/>
      <c r="R139" s="270"/>
      <c r="S139" s="276" t="s">
        <v>546</v>
      </c>
      <c r="T139" s="276">
        <v>3700</v>
      </c>
      <c r="U139" s="273"/>
      <c r="V139" s="622">
        <v>45107</v>
      </c>
      <c r="W139" s="275"/>
      <c r="X139" s="275"/>
    </row>
    <row r="140" spans="1:24" ht="26.25" customHeight="1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 t="s">
        <v>1707</v>
      </c>
      <c r="K140" s="271"/>
      <c r="L140" s="270"/>
      <c r="M140" s="270"/>
      <c r="N140" s="271"/>
      <c r="O140" s="271"/>
      <c r="P140" s="272"/>
      <c r="Q140" s="270"/>
      <c r="R140" s="270"/>
      <c r="S140" s="276"/>
      <c r="T140" s="276">
        <f>SUM(T135:T139)</f>
        <v>10500</v>
      </c>
      <c r="U140" s="273"/>
      <c r="V140" s="273">
        <v>45109</v>
      </c>
      <c r="W140" s="275"/>
      <c r="X140" s="275"/>
    </row>
    <row r="141" spans="1:24" ht="26.25" customHeight="1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1"/>
      <c r="L141" s="270"/>
      <c r="M141" s="270"/>
      <c r="N141" s="271"/>
      <c r="O141" s="271"/>
      <c r="P141" s="272"/>
      <c r="Q141" s="270"/>
      <c r="R141" s="270"/>
      <c r="S141" s="276"/>
      <c r="T141" s="276"/>
      <c r="U141" s="273"/>
      <c r="V141" s="274">
        <v>45139</v>
      </c>
      <c r="W141" s="275"/>
      <c r="X141" s="275"/>
    </row>
    <row r="144" spans="1:24" ht="26.25" customHeight="1">
      <c r="A144" s="125" t="s">
        <v>188</v>
      </c>
      <c r="B144" s="125"/>
      <c r="C144" s="125" t="s">
        <v>222</v>
      </c>
      <c r="D144" s="125" t="s">
        <v>224</v>
      </c>
      <c r="E144" s="125" t="s">
        <v>729</v>
      </c>
      <c r="F144" s="125" t="s">
        <v>1687</v>
      </c>
      <c r="G144" s="125" t="s">
        <v>191</v>
      </c>
      <c r="H144" s="125"/>
      <c r="I144" s="125" t="s">
        <v>218</v>
      </c>
      <c r="J144" s="125" t="s">
        <v>2081</v>
      </c>
      <c r="K144" s="126" t="s">
        <v>219</v>
      </c>
      <c r="L144" s="125" t="s">
        <v>2403</v>
      </c>
      <c r="M144" s="127"/>
      <c r="N144" s="126" t="s">
        <v>1813</v>
      </c>
      <c r="O144" s="126" t="s">
        <v>1688</v>
      </c>
      <c r="P144" s="127" t="s">
        <v>2819</v>
      </c>
      <c r="Q144" s="125" t="s">
        <v>731</v>
      </c>
      <c r="R144" s="125">
        <v>2014</v>
      </c>
      <c r="S144" s="125" t="s">
        <v>739</v>
      </c>
      <c r="T144" s="125">
        <v>2615</v>
      </c>
      <c r="U144" s="128">
        <v>45021</v>
      </c>
      <c r="V144" s="128">
        <v>45075</v>
      </c>
      <c r="W144" s="130"/>
      <c r="X144" s="130">
        <v>600</v>
      </c>
    </row>
    <row r="145" spans="1:24" ht="26.25" customHeight="1">
      <c r="A145" s="125"/>
      <c r="B145" s="125"/>
      <c r="C145" s="125"/>
      <c r="D145" s="125"/>
      <c r="E145" s="125"/>
      <c r="F145" s="125"/>
      <c r="G145" s="125"/>
      <c r="H145" s="125"/>
      <c r="I145" s="125" t="s">
        <v>194</v>
      </c>
      <c r="J145" s="131" t="s">
        <v>2203</v>
      </c>
      <c r="K145" s="132" t="s">
        <v>678</v>
      </c>
      <c r="L145" s="125"/>
      <c r="M145" s="125"/>
      <c r="N145" s="126"/>
      <c r="O145" s="126"/>
      <c r="P145" s="127"/>
      <c r="Q145" s="125" t="s">
        <v>732</v>
      </c>
      <c r="R145" s="125">
        <v>2018</v>
      </c>
      <c r="S145" s="125" t="s">
        <v>740</v>
      </c>
      <c r="T145" s="125">
        <v>2225</v>
      </c>
      <c r="U145" s="128">
        <v>45024</v>
      </c>
      <c r="V145" s="128">
        <v>45087</v>
      </c>
      <c r="W145" s="130"/>
      <c r="X145" s="130"/>
    </row>
    <row r="146" spans="1:24" ht="26.25" customHeight="1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 t="s">
        <v>1807</v>
      </c>
      <c r="K146" s="133" t="s">
        <v>679</v>
      </c>
      <c r="L146" s="125"/>
      <c r="M146" s="125"/>
      <c r="N146" s="126"/>
      <c r="O146" s="126"/>
      <c r="P146" s="127"/>
      <c r="Q146" s="125" t="s">
        <v>733</v>
      </c>
      <c r="R146" s="125">
        <v>2015</v>
      </c>
      <c r="S146" s="125" t="s">
        <v>741</v>
      </c>
      <c r="T146" s="125">
        <v>2070</v>
      </c>
      <c r="U146" s="129">
        <v>45033</v>
      </c>
      <c r="V146" s="128">
        <v>45079</v>
      </c>
      <c r="W146" s="130"/>
      <c r="X146" s="130"/>
    </row>
    <row r="147" spans="1:24" ht="26.25" customHeight="1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 t="s">
        <v>1808</v>
      </c>
      <c r="K147" s="126" t="s">
        <v>220</v>
      </c>
      <c r="L147" s="125"/>
      <c r="M147" s="125"/>
      <c r="N147" s="126"/>
      <c r="O147" s="126"/>
      <c r="P147" s="127"/>
      <c r="Q147" s="125" t="s">
        <v>734</v>
      </c>
      <c r="R147" s="125">
        <v>2016</v>
      </c>
      <c r="S147" s="125" t="s">
        <v>742</v>
      </c>
      <c r="T147" s="125">
        <v>1700</v>
      </c>
      <c r="U147" s="128"/>
      <c r="V147" s="128">
        <v>45094</v>
      </c>
      <c r="W147" s="130"/>
      <c r="X147" s="130"/>
    </row>
    <row r="148" spans="1:24" ht="26.25" customHeight="1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6"/>
      <c r="L148" s="125"/>
      <c r="M148" s="125"/>
      <c r="N148" s="126"/>
      <c r="O148" s="126"/>
      <c r="P148" s="127"/>
      <c r="Q148" s="125"/>
      <c r="R148" s="125"/>
      <c r="S148" s="131" t="s">
        <v>189</v>
      </c>
      <c r="T148" s="131">
        <v>3840</v>
      </c>
      <c r="U148" s="128"/>
      <c r="V148" s="623">
        <v>45107</v>
      </c>
      <c r="W148" s="130"/>
      <c r="X148" s="130"/>
    </row>
    <row r="149" spans="1:24" ht="26.25" customHeight="1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6"/>
      <c r="L149" s="125"/>
      <c r="M149" s="125"/>
      <c r="N149" s="126"/>
      <c r="O149" s="126"/>
      <c r="P149" s="127"/>
      <c r="Q149" s="125"/>
      <c r="R149" s="125"/>
      <c r="S149" s="131"/>
      <c r="T149" s="131">
        <f>SUM(T144:T148)</f>
        <v>12450</v>
      </c>
      <c r="U149" s="128"/>
      <c r="V149" s="128">
        <v>45109</v>
      </c>
      <c r="W149" s="130"/>
      <c r="X149" s="130"/>
    </row>
    <row r="150" spans="1:24" ht="26.25" customHeight="1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6"/>
      <c r="L150" s="125"/>
      <c r="M150" s="125"/>
      <c r="N150" s="126"/>
      <c r="O150" s="126"/>
      <c r="P150" s="127"/>
      <c r="Q150" s="125"/>
      <c r="R150" s="125"/>
      <c r="S150" s="131"/>
      <c r="T150" s="131"/>
      <c r="U150" s="128"/>
      <c r="V150" s="129">
        <v>45141</v>
      </c>
      <c r="W150" s="130"/>
      <c r="X150" s="130"/>
    </row>
    <row r="152" spans="1:24" ht="26.25" customHeight="1">
      <c r="A152" s="125" t="s">
        <v>188</v>
      </c>
      <c r="B152" s="125"/>
      <c r="C152" s="125" t="s">
        <v>222</v>
      </c>
      <c r="D152" s="125" t="s">
        <v>224</v>
      </c>
      <c r="E152" s="125" t="s">
        <v>747</v>
      </c>
      <c r="F152" s="125" t="s">
        <v>1687</v>
      </c>
      <c r="G152" s="125" t="s">
        <v>191</v>
      </c>
      <c r="H152" s="125"/>
      <c r="I152" s="125" t="s">
        <v>218</v>
      </c>
      <c r="J152" s="125" t="s">
        <v>1814</v>
      </c>
      <c r="K152" s="126" t="s">
        <v>219</v>
      </c>
      <c r="L152" s="125" t="s">
        <v>2195</v>
      </c>
      <c r="M152" s="127"/>
      <c r="N152" s="126" t="s">
        <v>748</v>
      </c>
      <c r="O152" s="126" t="s">
        <v>1689</v>
      </c>
      <c r="P152" s="127" t="s">
        <v>2819</v>
      </c>
      <c r="Q152" s="125" t="s">
        <v>735</v>
      </c>
      <c r="R152" s="125">
        <v>2015</v>
      </c>
      <c r="S152" s="125" t="s">
        <v>743</v>
      </c>
      <c r="T152" s="125">
        <v>2390</v>
      </c>
      <c r="U152" s="128">
        <v>45021</v>
      </c>
      <c r="V152" s="128">
        <v>45075</v>
      </c>
      <c r="W152" s="130"/>
      <c r="X152" s="130">
        <v>600</v>
      </c>
    </row>
    <row r="153" spans="1:24" ht="26.25" customHeight="1">
      <c r="A153" s="125"/>
      <c r="B153" s="125"/>
      <c r="C153" s="125"/>
      <c r="D153" s="125"/>
      <c r="E153" s="125"/>
      <c r="F153" s="125"/>
      <c r="G153" s="125"/>
      <c r="H153" s="125"/>
      <c r="I153" s="125" t="s">
        <v>194</v>
      </c>
      <c r="J153" s="131" t="s">
        <v>2204</v>
      </c>
      <c r="K153" s="132" t="s">
        <v>678</v>
      </c>
      <c r="L153" s="125"/>
      <c r="M153" s="125"/>
      <c r="N153" s="126"/>
      <c r="O153" s="126"/>
      <c r="P153" s="127"/>
      <c r="Q153" s="125" t="s">
        <v>736</v>
      </c>
      <c r="R153" s="125">
        <v>2010</v>
      </c>
      <c r="S153" s="125" t="s">
        <v>744</v>
      </c>
      <c r="T153" s="125">
        <v>2545</v>
      </c>
      <c r="U153" s="128">
        <v>45024</v>
      </c>
      <c r="V153" s="128">
        <v>45087</v>
      </c>
      <c r="W153" s="130"/>
      <c r="X153" s="130"/>
    </row>
    <row r="154" spans="1:24" ht="26.25" customHeight="1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 t="s">
        <v>1801</v>
      </c>
      <c r="K154" s="133" t="s">
        <v>679</v>
      </c>
      <c r="L154" s="125"/>
      <c r="M154" s="125"/>
      <c r="N154" s="126"/>
      <c r="O154" s="126"/>
      <c r="P154" s="127"/>
      <c r="Q154" s="125" t="s">
        <v>737</v>
      </c>
      <c r="R154" s="125">
        <v>1999</v>
      </c>
      <c r="S154" s="125" t="s">
        <v>745</v>
      </c>
      <c r="T154" s="125">
        <v>2360</v>
      </c>
      <c r="U154" s="129">
        <v>45033</v>
      </c>
      <c r="V154" s="128">
        <v>45079</v>
      </c>
      <c r="W154" s="130"/>
      <c r="X154" s="130"/>
    </row>
    <row r="155" spans="1:24" ht="26.25" customHeight="1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 t="s">
        <v>1808</v>
      </c>
      <c r="K155" s="126" t="s">
        <v>220</v>
      </c>
      <c r="L155" s="125"/>
      <c r="M155" s="125"/>
      <c r="N155" s="126"/>
      <c r="O155" s="126"/>
      <c r="P155" s="127"/>
      <c r="Q155" s="125" t="s">
        <v>738</v>
      </c>
      <c r="R155" s="125">
        <v>2014</v>
      </c>
      <c r="S155" s="125" t="s">
        <v>746</v>
      </c>
      <c r="T155" s="125">
        <v>1840</v>
      </c>
      <c r="U155" s="128"/>
      <c r="V155" s="128">
        <v>45094</v>
      </c>
      <c r="W155" s="130"/>
      <c r="X155" s="130"/>
    </row>
    <row r="156" spans="1:24" ht="26.25" customHeight="1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6"/>
      <c r="L156" s="125"/>
      <c r="M156" s="125"/>
      <c r="N156" s="126"/>
      <c r="O156" s="126"/>
      <c r="P156" s="127"/>
      <c r="Q156" s="125"/>
      <c r="R156" s="125"/>
      <c r="S156" s="131" t="s">
        <v>189</v>
      </c>
      <c r="T156" s="131">
        <v>3840</v>
      </c>
      <c r="U156" s="128"/>
      <c r="V156" s="623">
        <v>45107</v>
      </c>
      <c r="W156" s="130"/>
      <c r="X156" s="130"/>
    </row>
    <row r="157" spans="1:24" ht="26.25" customHeight="1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6"/>
      <c r="L157" s="125"/>
      <c r="M157" s="125"/>
      <c r="N157" s="126"/>
      <c r="O157" s="126"/>
      <c r="P157" s="127"/>
      <c r="Q157" s="125"/>
      <c r="R157" s="125"/>
      <c r="S157" s="131"/>
      <c r="T157" s="131">
        <f>SUM(T152:T156)</f>
        <v>12975</v>
      </c>
      <c r="U157" s="128"/>
      <c r="V157" s="128">
        <v>45109</v>
      </c>
      <c r="W157" s="130"/>
      <c r="X157" s="130"/>
    </row>
    <row r="158" spans="1:24" ht="26.25" customHeight="1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6"/>
      <c r="L158" s="125"/>
      <c r="M158" s="125"/>
      <c r="N158" s="126"/>
      <c r="O158" s="126"/>
      <c r="P158" s="127"/>
      <c r="Q158" s="125"/>
      <c r="R158" s="125"/>
      <c r="S158" s="131"/>
      <c r="T158" s="131"/>
      <c r="U158" s="128"/>
      <c r="V158" s="129">
        <v>45141</v>
      </c>
      <c r="W158" s="130"/>
      <c r="X158" s="130"/>
    </row>
    <row r="161" spans="1:24" ht="26.25" customHeight="1">
      <c r="A161" s="134" t="s">
        <v>188</v>
      </c>
      <c r="B161" s="134"/>
      <c r="C161" s="134" t="s">
        <v>489</v>
      </c>
      <c r="D161" s="134" t="s">
        <v>569</v>
      </c>
      <c r="E161" s="134" t="s">
        <v>1922</v>
      </c>
      <c r="F161" s="134" t="s">
        <v>191</v>
      </c>
      <c r="G161" s="134" t="s">
        <v>191</v>
      </c>
      <c r="H161" s="403"/>
      <c r="I161" s="134" t="s">
        <v>1736</v>
      </c>
      <c r="J161" s="134" t="s">
        <v>1767</v>
      </c>
      <c r="K161" s="135" t="s">
        <v>1953</v>
      </c>
      <c r="L161" s="134" t="s">
        <v>3541</v>
      </c>
      <c r="M161" s="136"/>
      <c r="N161" s="135" t="s">
        <v>3239</v>
      </c>
      <c r="O161" s="135">
        <v>19384772</v>
      </c>
      <c r="P161" s="136" t="s">
        <v>2975</v>
      </c>
      <c r="Q161" s="134" t="s">
        <v>1901</v>
      </c>
      <c r="R161" s="134">
        <v>2019</v>
      </c>
      <c r="S161" s="134" t="s">
        <v>2978</v>
      </c>
      <c r="T161" s="134">
        <v>2835</v>
      </c>
      <c r="U161" s="137">
        <v>45033</v>
      </c>
      <c r="V161" s="137">
        <v>45065</v>
      </c>
      <c r="W161" s="139"/>
      <c r="X161" s="139">
        <v>4550</v>
      </c>
    </row>
    <row r="162" spans="1:24" ht="26.25" customHeight="1">
      <c r="A162" s="134"/>
      <c r="B162" s="134"/>
      <c r="C162" s="198" t="s">
        <v>2987</v>
      </c>
      <c r="D162" s="134"/>
      <c r="E162" s="134"/>
      <c r="F162" s="134"/>
      <c r="G162" s="134"/>
      <c r="H162" s="134"/>
      <c r="I162" s="134" t="s">
        <v>194</v>
      </c>
      <c r="J162" s="140" t="s">
        <v>2417</v>
      </c>
      <c r="K162" s="141" t="s">
        <v>1771</v>
      </c>
      <c r="L162" s="425" t="s">
        <v>3234</v>
      </c>
      <c r="M162" s="134"/>
      <c r="N162" s="135" t="s">
        <v>2439</v>
      </c>
      <c r="O162" s="135"/>
      <c r="P162" s="136" t="s">
        <v>3232</v>
      </c>
      <c r="Q162" s="134" t="s">
        <v>243</v>
      </c>
      <c r="R162" s="134">
        <v>2019</v>
      </c>
      <c r="S162" s="134" t="s">
        <v>1902</v>
      </c>
      <c r="T162" s="134">
        <v>2165</v>
      </c>
      <c r="U162" s="137">
        <v>45035</v>
      </c>
      <c r="V162" s="137">
        <v>45068</v>
      </c>
      <c r="W162" s="139"/>
      <c r="X162" s="139"/>
    </row>
    <row r="163" spans="1:24" ht="26.25" customHeight="1">
      <c r="A163" s="134"/>
      <c r="B163" s="134"/>
      <c r="C163" s="320" t="s">
        <v>2126</v>
      </c>
      <c r="D163" s="134"/>
      <c r="E163" s="134"/>
      <c r="F163" s="134"/>
      <c r="G163" s="134"/>
      <c r="H163" s="134"/>
      <c r="I163" s="134"/>
      <c r="J163" s="134"/>
      <c r="K163" s="142" t="s">
        <v>1800</v>
      </c>
      <c r="L163" s="134"/>
      <c r="M163" s="134"/>
      <c r="N163" s="135"/>
      <c r="O163" s="135"/>
      <c r="P163" s="136" t="s">
        <v>3438</v>
      </c>
      <c r="Q163" s="134" t="s">
        <v>363</v>
      </c>
      <c r="R163" s="134">
        <v>2020</v>
      </c>
      <c r="S163" s="134" t="s">
        <v>1923</v>
      </c>
      <c r="T163" s="134">
        <v>2460</v>
      </c>
      <c r="U163" s="138">
        <v>45037</v>
      </c>
      <c r="V163" s="137">
        <v>45082</v>
      </c>
      <c r="W163" s="139" t="s">
        <v>2253</v>
      </c>
      <c r="X163" s="139"/>
    </row>
    <row r="164" spans="1:24" ht="26.25" customHeight="1">
      <c r="A164" s="134"/>
      <c r="B164" s="134"/>
      <c r="C164" s="134"/>
      <c r="D164" s="134"/>
      <c r="E164" s="134"/>
      <c r="F164" s="134"/>
      <c r="G164" s="134"/>
      <c r="H164" s="134"/>
      <c r="I164" s="134"/>
      <c r="J164" s="513" t="s">
        <v>2961</v>
      </c>
      <c r="K164" s="135" t="s">
        <v>1768</v>
      </c>
      <c r="L164" s="134"/>
      <c r="M164" s="134"/>
      <c r="N164" s="135"/>
      <c r="O164" s="135"/>
      <c r="P164" s="136"/>
      <c r="Q164" s="134"/>
      <c r="R164" s="134"/>
      <c r="S164" s="134"/>
      <c r="T164" s="134"/>
      <c r="U164" s="137"/>
      <c r="V164" s="137">
        <v>45084</v>
      </c>
      <c r="W164" s="139"/>
      <c r="X164" s="139"/>
    </row>
    <row r="165" spans="1:24" ht="26.25" customHeight="1">
      <c r="A165" s="134"/>
      <c r="B165" s="134"/>
      <c r="C165" s="134"/>
      <c r="D165" s="134"/>
      <c r="E165" s="134"/>
      <c r="F165" s="134"/>
      <c r="G165" s="134"/>
      <c r="H165" s="134"/>
      <c r="I165" s="134"/>
      <c r="J165" s="136"/>
      <c r="K165" s="135" t="s">
        <v>3463</v>
      </c>
      <c r="L165" s="134"/>
      <c r="M165" s="134"/>
      <c r="N165" s="135"/>
      <c r="O165" s="135"/>
      <c r="P165" s="136"/>
      <c r="Q165" s="134"/>
      <c r="R165" s="134"/>
      <c r="S165" s="140" t="s">
        <v>546</v>
      </c>
      <c r="T165" s="140">
        <v>3900</v>
      </c>
      <c r="U165" s="137"/>
      <c r="V165" s="138">
        <v>45082</v>
      </c>
      <c r="W165" s="139"/>
      <c r="X165" s="139"/>
    </row>
    <row r="166" spans="1:24" ht="26.25" customHeight="1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5" t="s">
        <v>1766</v>
      </c>
      <c r="L166" s="134"/>
      <c r="M166" s="134"/>
      <c r="N166" s="135"/>
      <c r="O166" s="135"/>
      <c r="P166" s="136"/>
      <c r="Q166" s="134"/>
      <c r="R166" s="134"/>
      <c r="S166" s="140"/>
      <c r="T166" s="140">
        <f>SUM(T161:T165)</f>
        <v>11360</v>
      </c>
      <c r="U166" s="137"/>
      <c r="V166" s="138"/>
      <c r="W166" s="139"/>
      <c r="X166" s="139"/>
    </row>
    <row r="167" spans="1:24" ht="26.25" customHeight="1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5" t="s">
        <v>1765</v>
      </c>
      <c r="L167" s="134"/>
      <c r="M167" s="134"/>
      <c r="N167" s="135"/>
      <c r="O167" s="135"/>
      <c r="P167" s="136"/>
      <c r="Q167" s="134"/>
      <c r="R167" s="134"/>
      <c r="S167" s="140"/>
      <c r="T167" s="140"/>
      <c r="U167" s="137"/>
      <c r="V167" s="138"/>
      <c r="W167" s="139"/>
      <c r="X167" s="139"/>
    </row>
    <row r="169" spans="1:24" ht="26.25" customHeight="1">
      <c r="A169" s="134" t="s">
        <v>188</v>
      </c>
      <c r="B169" s="134"/>
      <c r="C169" s="134" t="s">
        <v>489</v>
      </c>
      <c r="D169" s="134" t="s">
        <v>569</v>
      </c>
      <c r="E169" s="134" t="s">
        <v>1922</v>
      </c>
      <c r="F169" s="134" t="s">
        <v>191</v>
      </c>
      <c r="G169" s="134" t="s">
        <v>191</v>
      </c>
      <c r="H169" s="403"/>
      <c r="I169" s="134" t="s">
        <v>1736</v>
      </c>
      <c r="J169" s="134" t="s">
        <v>1767</v>
      </c>
      <c r="K169" s="135" t="s">
        <v>1953</v>
      </c>
      <c r="L169" s="134" t="s">
        <v>2398</v>
      </c>
      <c r="M169" s="136"/>
      <c r="N169" s="135" t="s">
        <v>2254</v>
      </c>
      <c r="O169" s="135">
        <v>19359858</v>
      </c>
      <c r="P169" s="136" t="s">
        <v>2975</v>
      </c>
      <c r="Q169" s="134" t="s">
        <v>363</v>
      </c>
      <c r="R169" s="134">
        <v>2020</v>
      </c>
      <c r="S169" s="134" t="s">
        <v>1903</v>
      </c>
      <c r="T169" s="134">
        <v>2460</v>
      </c>
      <c r="U169" s="137">
        <v>45033</v>
      </c>
      <c r="V169" s="137">
        <v>45065</v>
      </c>
      <c r="W169" s="139"/>
      <c r="X169" s="139">
        <v>4550</v>
      </c>
    </row>
    <row r="170" spans="1:24" ht="26.25" customHeight="1">
      <c r="A170" s="134"/>
      <c r="B170" s="134"/>
      <c r="C170" s="198" t="s">
        <v>2988</v>
      </c>
      <c r="D170" s="134"/>
      <c r="E170" s="134"/>
      <c r="F170" s="134"/>
      <c r="G170" s="134"/>
      <c r="H170" s="134"/>
      <c r="I170" s="134" t="s">
        <v>194</v>
      </c>
      <c r="J170" s="140" t="s">
        <v>2416</v>
      </c>
      <c r="K170" s="141" t="s">
        <v>1771</v>
      </c>
      <c r="L170" s="425" t="s">
        <v>3234</v>
      </c>
      <c r="M170" s="134"/>
      <c r="N170" s="135" t="s">
        <v>2439</v>
      </c>
      <c r="O170" s="135"/>
      <c r="P170" s="136" t="s">
        <v>3232</v>
      </c>
      <c r="Q170" s="134" t="s">
        <v>363</v>
      </c>
      <c r="R170" s="134">
        <v>2020</v>
      </c>
      <c r="S170" s="134" t="s">
        <v>1904</v>
      </c>
      <c r="T170" s="134">
        <v>2290</v>
      </c>
      <c r="U170" s="137">
        <v>45035</v>
      </c>
      <c r="V170" s="137">
        <v>45068</v>
      </c>
      <c r="W170" s="139"/>
      <c r="X170" s="139"/>
    </row>
    <row r="171" spans="1:24" ht="26.25" customHeight="1">
      <c r="A171" s="134"/>
      <c r="B171" s="134"/>
      <c r="C171" s="320" t="s">
        <v>2126</v>
      </c>
      <c r="D171" s="134"/>
      <c r="E171" s="134"/>
      <c r="F171" s="134"/>
      <c r="G171" s="134"/>
      <c r="H171" s="134"/>
      <c r="I171" s="134"/>
      <c r="J171" s="134"/>
      <c r="K171" s="142" t="s">
        <v>1800</v>
      </c>
      <c r="L171" s="134"/>
      <c r="M171" s="134"/>
      <c r="N171" s="135"/>
      <c r="O171" s="135"/>
      <c r="P171" s="136" t="s">
        <v>3438</v>
      </c>
      <c r="Q171" s="134" t="s">
        <v>363</v>
      </c>
      <c r="R171" s="134">
        <v>2020</v>
      </c>
      <c r="S171" s="134" t="s">
        <v>1924</v>
      </c>
      <c r="T171" s="134">
        <v>2290</v>
      </c>
      <c r="U171" s="138">
        <v>45037</v>
      </c>
      <c r="V171" s="137">
        <v>45082</v>
      </c>
      <c r="W171" s="139" t="s">
        <v>2247</v>
      </c>
      <c r="X171" s="139"/>
    </row>
    <row r="172" spans="1:24" ht="26.25" customHeight="1">
      <c r="A172" s="134"/>
      <c r="B172" s="134"/>
      <c r="C172" s="134"/>
      <c r="D172" s="134"/>
      <c r="E172" s="134"/>
      <c r="F172" s="134"/>
      <c r="G172" s="134"/>
      <c r="H172" s="134"/>
      <c r="I172" s="134"/>
      <c r="J172" s="513" t="s">
        <v>2961</v>
      </c>
      <c r="K172" s="135" t="s">
        <v>1768</v>
      </c>
      <c r="L172" s="134"/>
      <c r="M172" s="134"/>
      <c r="N172" s="135"/>
      <c r="O172" s="135"/>
      <c r="P172" s="136"/>
      <c r="Q172" s="134"/>
      <c r="R172" s="134"/>
      <c r="S172" s="134"/>
      <c r="T172" s="134"/>
      <c r="U172" s="137"/>
      <c r="V172" s="137">
        <v>45084</v>
      </c>
      <c r="W172" s="139"/>
      <c r="X172" s="139"/>
    </row>
    <row r="173" spans="1:24" ht="26.25" customHeight="1">
      <c r="A173" s="134"/>
      <c r="B173" s="134"/>
      <c r="C173" s="134"/>
      <c r="D173" s="134"/>
      <c r="E173" s="134"/>
      <c r="F173" s="134"/>
      <c r="G173" s="134"/>
      <c r="H173" s="134"/>
      <c r="I173" s="134"/>
      <c r="J173" s="136"/>
      <c r="K173" s="135" t="s">
        <v>1772</v>
      </c>
      <c r="L173" s="134"/>
      <c r="M173" s="134"/>
      <c r="N173" s="135"/>
      <c r="O173" s="135"/>
      <c r="P173" s="136"/>
      <c r="Q173" s="134"/>
      <c r="R173" s="134"/>
      <c r="S173" s="140" t="s">
        <v>546</v>
      </c>
      <c r="T173" s="140">
        <v>3800</v>
      </c>
      <c r="U173" s="137"/>
      <c r="V173" s="138">
        <v>45082</v>
      </c>
      <c r="W173" s="139"/>
      <c r="X173" s="139"/>
    </row>
    <row r="174" spans="1:24" ht="26.25" customHeight="1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5" t="s">
        <v>1766</v>
      </c>
      <c r="L174" s="134"/>
      <c r="M174" s="134"/>
      <c r="N174" s="135"/>
      <c r="O174" s="135"/>
      <c r="P174" s="136"/>
      <c r="Q174" s="134"/>
      <c r="R174" s="134"/>
      <c r="S174" s="140"/>
      <c r="T174" s="140">
        <f>SUM(T169:T173)</f>
        <v>10840</v>
      </c>
      <c r="U174" s="137"/>
      <c r="V174" s="138"/>
      <c r="W174" s="139"/>
      <c r="X174" s="139"/>
    </row>
    <row r="175" spans="1:24" ht="26.25" customHeight="1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5" t="s">
        <v>1765</v>
      </c>
      <c r="L175" s="134"/>
      <c r="M175" s="134"/>
      <c r="N175" s="135"/>
      <c r="O175" s="135"/>
      <c r="P175" s="136"/>
      <c r="Q175" s="134"/>
      <c r="R175" s="134"/>
      <c r="S175" s="140"/>
      <c r="T175" s="140"/>
      <c r="U175" s="137"/>
      <c r="V175" s="138"/>
      <c r="W175" s="139"/>
      <c r="X175" s="139"/>
    </row>
    <row r="176" spans="1:24" ht="26.25" customHeight="1">
      <c r="K176" s="326"/>
    </row>
    <row r="177" spans="1:24" ht="26.25" customHeight="1">
      <c r="K177" s="326"/>
    </row>
    <row r="178" spans="1:24" ht="26.25" customHeight="1">
      <c r="A178" s="170" t="s">
        <v>188</v>
      </c>
      <c r="B178" s="170"/>
      <c r="C178" s="170" t="s">
        <v>154</v>
      </c>
      <c r="D178" s="170" t="s">
        <v>190</v>
      </c>
      <c r="E178" s="170" t="s">
        <v>2115</v>
      </c>
      <c r="F178" s="170" t="s">
        <v>2115</v>
      </c>
      <c r="G178" s="170" t="s">
        <v>191</v>
      </c>
      <c r="H178" s="396"/>
      <c r="I178" s="170" t="s">
        <v>1910</v>
      </c>
      <c r="J178" s="170" t="s">
        <v>1974</v>
      </c>
      <c r="K178" s="171" t="s">
        <v>21</v>
      </c>
      <c r="L178" s="170" t="s">
        <v>2418</v>
      </c>
      <c r="M178" s="172"/>
      <c r="N178" s="171" t="s">
        <v>3792</v>
      </c>
      <c r="O178" s="171" t="s">
        <v>3793</v>
      </c>
      <c r="P178" s="172"/>
      <c r="Q178" s="170" t="s">
        <v>1914</v>
      </c>
      <c r="R178" s="170">
        <v>2018</v>
      </c>
      <c r="S178" s="170" t="s">
        <v>2111</v>
      </c>
      <c r="T178" s="170">
        <v>1780</v>
      </c>
      <c r="U178" s="173">
        <v>45034</v>
      </c>
      <c r="V178" s="174"/>
      <c r="W178" s="175"/>
      <c r="X178" s="175">
        <v>10950</v>
      </c>
    </row>
    <row r="179" spans="1:24" ht="26.25" customHeight="1">
      <c r="A179" s="170"/>
      <c r="B179" s="170"/>
      <c r="C179" s="320" t="s">
        <v>2250</v>
      </c>
      <c r="D179" s="170"/>
      <c r="E179" s="170"/>
      <c r="F179" s="170"/>
      <c r="G179" s="170"/>
      <c r="H179" s="170"/>
      <c r="I179" s="170" t="s">
        <v>194</v>
      </c>
      <c r="J179" s="176" t="s">
        <v>2104</v>
      </c>
      <c r="K179" s="177" t="s">
        <v>240</v>
      </c>
      <c r="L179" s="170"/>
      <c r="M179" s="170"/>
      <c r="N179" s="171" t="s">
        <v>2441</v>
      </c>
      <c r="O179" s="171"/>
      <c r="P179" s="172"/>
      <c r="Q179" s="170" t="s">
        <v>1915</v>
      </c>
      <c r="R179" s="170">
        <v>2020</v>
      </c>
      <c r="S179" s="170" t="s">
        <v>2112</v>
      </c>
      <c r="T179" s="170">
        <v>2100</v>
      </c>
      <c r="U179" s="174">
        <v>45038</v>
      </c>
      <c r="V179" s="355" t="s">
        <v>1975</v>
      </c>
      <c r="W179" s="341"/>
      <c r="X179" s="175"/>
    </row>
    <row r="180" spans="1:24" ht="26.25" customHeight="1">
      <c r="A180" s="170"/>
      <c r="B180" s="170"/>
      <c r="C180" s="170"/>
      <c r="D180" s="170"/>
      <c r="E180" s="170"/>
      <c r="F180" s="170"/>
      <c r="G180" s="170"/>
      <c r="H180" s="170"/>
      <c r="I180" s="170"/>
      <c r="J180" s="170" t="s">
        <v>1912</v>
      </c>
      <c r="K180" s="178" t="s">
        <v>1913</v>
      </c>
      <c r="L180" s="170"/>
      <c r="M180" s="170"/>
      <c r="N180" s="171" t="s">
        <v>2442</v>
      </c>
      <c r="O180" s="171"/>
      <c r="P180" s="172"/>
      <c r="Q180" s="170" t="s">
        <v>1916</v>
      </c>
      <c r="R180" s="170">
        <v>2019</v>
      </c>
      <c r="S180" s="170" t="s">
        <v>2113</v>
      </c>
      <c r="T180" s="170">
        <v>1600</v>
      </c>
      <c r="U180" s="173"/>
      <c r="V180" s="174"/>
      <c r="W180" s="175"/>
      <c r="X180" s="175"/>
    </row>
    <row r="181" spans="1:24" ht="26.25" customHeight="1">
      <c r="A181" s="170"/>
      <c r="B181" s="170"/>
      <c r="C181" s="170"/>
      <c r="D181" s="170"/>
      <c r="E181" s="170"/>
      <c r="F181" s="170"/>
      <c r="G181" s="170"/>
      <c r="H181" s="170"/>
      <c r="I181" s="170"/>
      <c r="J181" s="170" t="s">
        <v>1973</v>
      </c>
      <c r="K181" s="171" t="s">
        <v>213</v>
      </c>
      <c r="L181" s="170"/>
      <c r="M181" s="170"/>
      <c r="N181" s="171"/>
      <c r="O181" s="171"/>
      <c r="P181" s="172"/>
      <c r="Q181" s="170" t="s">
        <v>1917</v>
      </c>
      <c r="R181" s="170">
        <v>2019</v>
      </c>
      <c r="S181" s="170" t="s">
        <v>2114</v>
      </c>
      <c r="T181" s="170">
        <v>1180</v>
      </c>
      <c r="U181" s="173"/>
      <c r="V181" s="174"/>
      <c r="W181" s="175"/>
      <c r="X181" s="175"/>
    </row>
    <row r="182" spans="1:24" ht="26.25" customHeight="1">
      <c r="A182" s="170"/>
      <c r="B182" s="170"/>
      <c r="C182" s="170"/>
      <c r="D182" s="170"/>
      <c r="E182" s="170"/>
      <c r="F182" s="170"/>
      <c r="G182" s="170"/>
      <c r="H182" s="170"/>
      <c r="I182" s="170"/>
      <c r="J182" s="170"/>
      <c r="K182" s="171"/>
      <c r="L182" s="170"/>
      <c r="M182" s="170"/>
      <c r="N182" s="171"/>
      <c r="O182" s="171"/>
      <c r="P182" s="172"/>
      <c r="Q182" s="170"/>
      <c r="R182" s="170"/>
      <c r="S182" s="176" t="s">
        <v>189</v>
      </c>
      <c r="T182" s="176">
        <v>4000</v>
      </c>
      <c r="U182" s="173"/>
      <c r="V182" s="174"/>
      <c r="W182" s="175"/>
      <c r="X182" s="175"/>
    </row>
    <row r="183" spans="1:24" ht="26.25" customHeight="1">
      <c r="A183" s="170"/>
      <c r="B183" s="170"/>
      <c r="C183" s="170"/>
      <c r="D183" s="170"/>
      <c r="E183" s="170"/>
      <c r="F183" s="170"/>
      <c r="G183" s="170"/>
      <c r="H183" s="170"/>
      <c r="I183" s="170"/>
      <c r="J183" s="170"/>
      <c r="K183" s="171" t="s">
        <v>1947</v>
      </c>
      <c r="L183" s="170"/>
      <c r="M183" s="170"/>
      <c r="N183" s="171"/>
      <c r="O183" s="171"/>
      <c r="P183" s="172"/>
      <c r="Q183" s="170"/>
      <c r="R183" s="170"/>
      <c r="S183" s="176"/>
      <c r="T183" s="176">
        <f>SUM(T178:T182)</f>
        <v>10660</v>
      </c>
      <c r="U183" s="173"/>
      <c r="V183" s="174"/>
      <c r="W183" s="175"/>
      <c r="X183" s="175"/>
    </row>
    <row r="184" spans="1:24" ht="26.25" customHeight="1">
      <c r="A184" s="170"/>
      <c r="B184" s="170"/>
      <c r="C184" s="170"/>
      <c r="D184" s="170"/>
      <c r="E184" s="170"/>
      <c r="F184" s="170"/>
      <c r="G184" s="170"/>
      <c r="H184" s="170"/>
      <c r="I184" s="170"/>
      <c r="J184" s="170"/>
      <c r="K184" s="171"/>
      <c r="L184" s="170"/>
      <c r="M184" s="170"/>
      <c r="N184" s="171"/>
      <c r="O184" s="171"/>
      <c r="P184" s="172"/>
      <c r="Q184" s="170"/>
      <c r="R184" s="170"/>
      <c r="S184" s="176" t="s">
        <v>1907</v>
      </c>
      <c r="T184" s="176">
        <v>6660</v>
      </c>
      <c r="U184" s="173"/>
      <c r="V184" s="174"/>
      <c r="W184" s="175"/>
      <c r="X184" s="175"/>
    </row>
    <row r="185" spans="1:24" ht="26.25" customHeight="1">
      <c r="K185" s="326"/>
    </row>
    <row r="186" spans="1:24" ht="26.25" customHeight="1">
      <c r="K186" s="326"/>
    </row>
    <row r="187" spans="1:24" ht="26.25" customHeight="1">
      <c r="A187" s="331" t="s">
        <v>188</v>
      </c>
      <c r="B187" s="331"/>
      <c r="C187" s="331" t="s">
        <v>1905</v>
      </c>
      <c r="D187" s="331" t="s">
        <v>190</v>
      </c>
      <c r="E187" s="331" t="s">
        <v>2103</v>
      </c>
      <c r="F187" s="331" t="s">
        <v>191</v>
      </c>
      <c r="G187" s="331" t="s">
        <v>191</v>
      </c>
      <c r="H187" s="397"/>
      <c r="I187" s="331" t="s">
        <v>129</v>
      </c>
      <c r="J187" s="331" t="s">
        <v>1974</v>
      </c>
      <c r="K187" s="332" t="s">
        <v>21</v>
      </c>
      <c r="L187" s="331" t="s">
        <v>2268</v>
      </c>
      <c r="M187" s="333"/>
      <c r="N187" s="332" t="s">
        <v>2287</v>
      </c>
      <c r="O187" s="332" t="s">
        <v>2124</v>
      </c>
      <c r="P187" s="333"/>
      <c r="Q187" s="331" t="s">
        <v>215</v>
      </c>
      <c r="R187" s="331">
        <v>2022</v>
      </c>
      <c r="S187" s="340" t="s">
        <v>1963</v>
      </c>
      <c r="T187" s="331">
        <v>1585</v>
      </c>
      <c r="U187" s="334">
        <v>45034</v>
      </c>
      <c r="V187" s="335"/>
      <c r="W187" s="336">
        <v>7700</v>
      </c>
      <c r="X187" s="336">
        <v>8650</v>
      </c>
    </row>
    <row r="188" spans="1:24" ht="26.25" customHeight="1">
      <c r="A188" s="331"/>
      <c r="B188" s="331"/>
      <c r="C188" s="320" t="s">
        <v>1987</v>
      </c>
      <c r="D188" s="331"/>
      <c r="E188" s="331"/>
      <c r="F188" s="331"/>
      <c r="G188" s="331"/>
      <c r="H188" s="331"/>
      <c r="I188" s="331" t="s">
        <v>194</v>
      </c>
      <c r="J188" s="337" t="s">
        <v>1908</v>
      </c>
      <c r="K188" s="338" t="s">
        <v>240</v>
      </c>
      <c r="L188" s="331"/>
      <c r="M188" s="331"/>
      <c r="N188" s="332" t="s">
        <v>2439</v>
      </c>
      <c r="O188" s="332"/>
      <c r="P188" s="333"/>
      <c r="Q188" s="331" t="s">
        <v>377</v>
      </c>
      <c r="R188" s="331">
        <v>2020</v>
      </c>
      <c r="S188" s="340" t="s">
        <v>2100</v>
      </c>
      <c r="T188" s="331">
        <v>1400</v>
      </c>
      <c r="U188" s="335">
        <v>45038</v>
      </c>
      <c r="V188" s="356" t="s">
        <v>1976</v>
      </c>
      <c r="W188" s="352">
        <v>7800</v>
      </c>
      <c r="X188" s="336"/>
    </row>
    <row r="189" spans="1:24" ht="26.25" customHeight="1">
      <c r="A189" s="331"/>
      <c r="B189" s="331"/>
      <c r="C189" s="331"/>
      <c r="D189" s="331"/>
      <c r="E189" s="331"/>
      <c r="F189" s="331"/>
      <c r="G189" s="331"/>
      <c r="H189" s="331"/>
      <c r="I189" s="331"/>
      <c r="J189" s="331" t="s">
        <v>1909</v>
      </c>
      <c r="K189" s="339" t="s">
        <v>1906</v>
      </c>
      <c r="L189" s="331"/>
      <c r="M189" s="331"/>
      <c r="N189" s="332" t="s">
        <v>2440</v>
      </c>
      <c r="O189" s="332"/>
      <c r="P189" s="333"/>
      <c r="Q189" s="331" t="s">
        <v>207</v>
      </c>
      <c r="R189" s="331">
        <v>2019</v>
      </c>
      <c r="S189" s="340" t="s">
        <v>2101</v>
      </c>
      <c r="T189" s="331">
        <v>1400</v>
      </c>
      <c r="U189" s="334"/>
      <c r="V189" s="335"/>
      <c r="W189" s="352" t="s">
        <v>1931</v>
      </c>
      <c r="X189" s="336"/>
    </row>
    <row r="190" spans="1:24" ht="26.25" customHeight="1">
      <c r="A190" s="331"/>
      <c r="B190" s="331"/>
      <c r="C190" s="331"/>
      <c r="D190" s="331"/>
      <c r="E190" s="331"/>
      <c r="F190" s="331"/>
      <c r="G190" s="331"/>
      <c r="H190" s="331"/>
      <c r="I190" s="331"/>
      <c r="J190" s="331" t="s">
        <v>1973</v>
      </c>
      <c r="K190" s="332" t="s">
        <v>213</v>
      </c>
      <c r="L190" s="331"/>
      <c r="M190" s="331"/>
      <c r="N190" s="332"/>
      <c r="O190" s="332"/>
      <c r="P190" s="333"/>
      <c r="Q190" s="331" t="s">
        <v>378</v>
      </c>
      <c r="R190" s="331">
        <v>2015</v>
      </c>
      <c r="S190" s="340" t="s">
        <v>2102</v>
      </c>
      <c r="T190" s="331">
        <v>1635</v>
      </c>
      <c r="U190" s="334"/>
      <c r="V190" s="335"/>
      <c r="W190" s="352" t="s">
        <v>1930</v>
      </c>
      <c r="X190" s="336"/>
    </row>
    <row r="191" spans="1:24" ht="26.25" customHeight="1">
      <c r="A191" s="331"/>
      <c r="B191" s="331"/>
      <c r="C191" s="331"/>
      <c r="D191" s="331"/>
      <c r="E191" s="331"/>
      <c r="F191" s="331"/>
      <c r="G191" s="331"/>
      <c r="H191" s="331"/>
      <c r="I191" s="331"/>
      <c r="J191" s="331"/>
      <c r="K191" s="332"/>
      <c r="L191" s="331"/>
      <c r="M191" s="331"/>
      <c r="N191" s="332"/>
      <c r="O191" s="332"/>
      <c r="P191" s="333"/>
      <c r="Q191" s="331"/>
      <c r="R191" s="331"/>
      <c r="S191" s="337" t="s">
        <v>189</v>
      </c>
      <c r="T191" s="337">
        <v>3890</v>
      </c>
      <c r="U191" s="334"/>
      <c r="V191" s="335"/>
      <c r="W191" s="336"/>
      <c r="X191" s="336"/>
    </row>
    <row r="192" spans="1:24" ht="26.25" customHeight="1">
      <c r="A192" s="331"/>
      <c r="B192" s="331"/>
      <c r="C192" s="331"/>
      <c r="D192" s="331"/>
      <c r="E192" s="331"/>
      <c r="F192" s="331"/>
      <c r="G192" s="331"/>
      <c r="H192" s="331"/>
      <c r="I192" s="331"/>
      <c r="J192" s="331"/>
      <c r="K192" s="332" t="s">
        <v>1949</v>
      </c>
      <c r="L192" s="331"/>
      <c r="M192" s="331"/>
      <c r="N192" s="332"/>
      <c r="O192" s="332"/>
      <c r="P192" s="333"/>
      <c r="Q192" s="331"/>
      <c r="R192" s="331"/>
      <c r="S192" s="337"/>
      <c r="T192" s="337">
        <f>SUM(T187:T191)</f>
        <v>9910</v>
      </c>
      <c r="U192" s="334"/>
      <c r="V192" s="335"/>
      <c r="W192" s="336"/>
      <c r="X192" s="336"/>
    </row>
    <row r="193" spans="1:24" ht="26.25" customHeight="1">
      <c r="A193" s="331"/>
      <c r="B193" s="331"/>
      <c r="C193" s="331"/>
      <c r="D193" s="331"/>
      <c r="E193" s="331"/>
      <c r="F193" s="331"/>
      <c r="G193" s="331"/>
      <c r="H193" s="331"/>
      <c r="I193" s="331"/>
      <c r="J193" s="331"/>
      <c r="K193" s="332"/>
      <c r="L193" s="331"/>
      <c r="M193" s="331"/>
      <c r="N193" s="332"/>
      <c r="O193" s="332"/>
      <c r="P193" s="333"/>
      <c r="Q193" s="331"/>
      <c r="R193" s="331"/>
      <c r="S193" s="337" t="s">
        <v>1966</v>
      </c>
      <c r="T193" s="337">
        <v>6020</v>
      </c>
      <c r="U193" s="334"/>
      <c r="V193" s="335"/>
      <c r="W193" s="336"/>
      <c r="X193" s="336"/>
    </row>
    <row r="194" spans="1:24" ht="26.25" customHeight="1">
      <c r="K194" s="326"/>
    </row>
    <row r="195" spans="1:24" ht="26.25" customHeight="1">
      <c r="K195" s="326"/>
    </row>
    <row r="196" spans="1:24" ht="26.25" customHeight="1">
      <c r="A196" s="116" t="s">
        <v>188</v>
      </c>
      <c r="B196" s="116"/>
      <c r="C196" s="116" t="s">
        <v>1898</v>
      </c>
      <c r="D196" s="116" t="s">
        <v>190</v>
      </c>
      <c r="E196" s="116" t="s">
        <v>2055</v>
      </c>
      <c r="F196" s="116" t="s">
        <v>191</v>
      </c>
      <c r="G196" s="116" t="s">
        <v>191</v>
      </c>
      <c r="H196" s="398"/>
      <c r="I196" s="116" t="s">
        <v>153</v>
      </c>
      <c r="J196" s="116" t="s">
        <v>2123</v>
      </c>
      <c r="K196" s="117" t="s">
        <v>21</v>
      </c>
      <c r="L196" s="116" t="s">
        <v>2267</v>
      </c>
      <c r="M196" s="118"/>
      <c r="N196" s="117" t="s">
        <v>2151</v>
      </c>
      <c r="O196" s="117">
        <v>648172</v>
      </c>
      <c r="P196" s="118"/>
      <c r="Q196" s="116" t="s">
        <v>2093</v>
      </c>
      <c r="R196" s="116">
        <v>2019</v>
      </c>
      <c r="S196" s="116" t="s">
        <v>2094</v>
      </c>
      <c r="T196" s="116">
        <v>1472</v>
      </c>
      <c r="U196" s="119">
        <v>45038</v>
      </c>
      <c r="V196" s="120"/>
      <c r="W196" s="121">
        <v>9100</v>
      </c>
      <c r="X196" s="121">
        <v>9950</v>
      </c>
    </row>
    <row r="197" spans="1:24" ht="26.25" customHeight="1">
      <c r="A197" s="116"/>
      <c r="B197" s="116"/>
      <c r="C197" s="116" t="s">
        <v>1967</v>
      </c>
      <c r="D197" s="116"/>
      <c r="E197" s="116"/>
      <c r="F197" s="116"/>
      <c r="G197" s="116"/>
      <c r="H197" s="116"/>
      <c r="I197" s="116" t="s">
        <v>194</v>
      </c>
      <c r="J197" s="122" t="s">
        <v>1911</v>
      </c>
      <c r="K197" s="123" t="s">
        <v>1899</v>
      </c>
      <c r="L197" s="116"/>
      <c r="M197" s="116"/>
      <c r="N197" s="117" t="s">
        <v>2451</v>
      </c>
      <c r="O197" s="117"/>
      <c r="P197" s="118"/>
      <c r="Q197" s="116" t="s">
        <v>2093</v>
      </c>
      <c r="R197" s="116">
        <v>2019</v>
      </c>
      <c r="S197" s="116" t="s">
        <v>2095</v>
      </c>
      <c r="T197" s="116">
        <v>1472</v>
      </c>
      <c r="U197" s="120"/>
      <c r="V197" s="120"/>
      <c r="W197" s="308"/>
      <c r="X197" s="121"/>
    </row>
    <row r="198" spans="1:24" ht="26.25" customHeight="1">
      <c r="A198" s="116"/>
      <c r="B198" s="116"/>
      <c r="C198" s="116"/>
      <c r="D198" s="116"/>
      <c r="E198" s="116"/>
      <c r="F198" s="116"/>
      <c r="G198" s="116"/>
      <c r="H198" s="116"/>
      <c r="I198" s="116"/>
      <c r="J198" s="116" t="s">
        <v>1945</v>
      </c>
      <c r="K198" s="124" t="s">
        <v>1900</v>
      </c>
      <c r="L198" s="116"/>
      <c r="M198" s="116"/>
      <c r="N198" s="117" t="s">
        <v>2446</v>
      </c>
      <c r="O198" s="117"/>
      <c r="P198" s="118"/>
      <c r="Q198" s="116" t="s">
        <v>2093</v>
      </c>
      <c r="R198" s="116">
        <v>2019</v>
      </c>
      <c r="S198" s="116" t="s">
        <v>2096</v>
      </c>
      <c r="T198" s="116">
        <v>1472</v>
      </c>
      <c r="U198" s="119"/>
      <c r="V198" s="120"/>
      <c r="W198" s="121"/>
      <c r="X198" s="121"/>
    </row>
    <row r="199" spans="1:24" ht="26.25" customHeight="1">
      <c r="A199" s="116"/>
      <c r="B199" s="116"/>
      <c r="C199" s="116"/>
      <c r="D199" s="116"/>
      <c r="E199" s="116"/>
      <c r="F199" s="116"/>
      <c r="G199" s="116"/>
      <c r="H199" s="116"/>
      <c r="I199" s="116"/>
      <c r="J199" s="122"/>
      <c r="K199" s="117" t="s">
        <v>213</v>
      </c>
      <c r="L199" s="116"/>
      <c r="M199" s="116"/>
      <c r="N199" s="117"/>
      <c r="O199" s="117"/>
      <c r="P199" s="118"/>
      <c r="Q199" s="116" t="s">
        <v>2093</v>
      </c>
      <c r="R199" s="116">
        <v>2018</v>
      </c>
      <c r="S199" s="116" t="s">
        <v>2097</v>
      </c>
      <c r="T199" s="116">
        <v>1474</v>
      </c>
      <c r="U199" s="119"/>
      <c r="V199" s="120"/>
      <c r="W199" s="121"/>
      <c r="X199" s="121"/>
    </row>
    <row r="200" spans="1:24" ht="26.25" customHeight="1">
      <c r="A200" s="116"/>
      <c r="B200" s="116"/>
      <c r="C200" s="320" t="s">
        <v>2248</v>
      </c>
      <c r="D200" s="116"/>
      <c r="E200" s="116"/>
      <c r="F200" s="116"/>
      <c r="G200" s="116"/>
      <c r="H200" s="116"/>
      <c r="I200" s="116"/>
      <c r="J200" s="116"/>
      <c r="K200" s="117"/>
      <c r="L200" s="116"/>
      <c r="M200" s="116"/>
      <c r="N200" s="117"/>
      <c r="O200" s="117"/>
      <c r="P200" s="118"/>
      <c r="Q200" s="116"/>
      <c r="R200" s="116"/>
      <c r="S200" s="122" t="s">
        <v>189</v>
      </c>
      <c r="T200" s="122">
        <v>3950</v>
      </c>
      <c r="U200" s="119"/>
      <c r="V200" s="120"/>
      <c r="W200" s="121"/>
      <c r="X200" s="121"/>
    </row>
    <row r="201" spans="1:24" ht="26.25" customHeight="1">
      <c r="A201" s="116"/>
      <c r="B201" s="116"/>
      <c r="C201" s="116"/>
      <c r="D201" s="116"/>
      <c r="E201" s="116"/>
      <c r="F201" s="116"/>
      <c r="G201" s="116"/>
      <c r="H201" s="116"/>
      <c r="I201" s="116"/>
      <c r="J201" s="116"/>
      <c r="K201" s="117"/>
      <c r="L201" s="116"/>
      <c r="M201" s="116"/>
      <c r="N201" s="117"/>
      <c r="O201" s="117"/>
      <c r="P201" s="118"/>
      <c r="Q201" s="116"/>
      <c r="R201" s="116"/>
      <c r="S201" s="122"/>
      <c r="T201" s="122">
        <f>SUM(T196:T200)</f>
        <v>9840</v>
      </c>
      <c r="U201" s="119"/>
      <c r="V201" s="120"/>
      <c r="W201" s="121"/>
      <c r="X201" s="121"/>
    </row>
    <row r="202" spans="1:24" ht="26.25" customHeight="1">
      <c r="A202" s="116"/>
      <c r="B202" s="116"/>
      <c r="C202" s="116"/>
      <c r="D202" s="116"/>
      <c r="E202" s="116"/>
      <c r="F202" s="116"/>
      <c r="G202" s="116"/>
      <c r="H202" s="116"/>
      <c r="I202" s="116"/>
      <c r="J202" s="116"/>
      <c r="K202" s="117"/>
      <c r="L202" s="116"/>
      <c r="M202" s="116"/>
      <c r="N202" s="117"/>
      <c r="O202" s="117"/>
      <c r="P202" s="118"/>
      <c r="Q202" s="116"/>
      <c r="R202" s="116"/>
      <c r="S202" s="122" t="s">
        <v>2026</v>
      </c>
      <c r="T202" s="122">
        <v>5890</v>
      </c>
      <c r="U202" s="119"/>
      <c r="V202" s="120"/>
      <c r="W202" s="121"/>
      <c r="X202" s="121"/>
    </row>
    <row r="203" spans="1:24" ht="26.25" customHeight="1">
      <c r="K203" s="326"/>
    </row>
    <row r="204" spans="1:24" s="82" customFormat="1" ht="26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556"/>
      <c r="L204" s="2"/>
      <c r="M204" s="2"/>
      <c r="N204" s="79"/>
      <c r="O204" s="79"/>
      <c r="P204" s="3"/>
      <c r="Q204" s="2"/>
      <c r="R204" s="2"/>
      <c r="S204" s="2"/>
      <c r="T204" s="2"/>
      <c r="U204" s="80"/>
      <c r="V204" s="81"/>
      <c r="W204" s="150"/>
      <c r="X204" s="150"/>
    </row>
    <row r="205" spans="1:24" ht="26.25" customHeight="1">
      <c r="A205" s="342" t="s">
        <v>188</v>
      </c>
      <c r="B205" s="342"/>
      <c r="C205" s="342" t="s">
        <v>1927</v>
      </c>
      <c r="D205" s="342" t="s">
        <v>190</v>
      </c>
      <c r="E205" s="342" t="s">
        <v>2162</v>
      </c>
      <c r="F205" s="342" t="s">
        <v>2162</v>
      </c>
      <c r="G205" s="342" t="s">
        <v>191</v>
      </c>
      <c r="H205" s="399"/>
      <c r="I205" s="342" t="s">
        <v>1928</v>
      </c>
      <c r="J205" s="342" t="s">
        <v>2099</v>
      </c>
      <c r="K205" s="343" t="s">
        <v>21</v>
      </c>
      <c r="L205" s="342" t="s">
        <v>2399</v>
      </c>
      <c r="M205" s="344"/>
      <c r="N205" s="343" t="s">
        <v>2490</v>
      </c>
      <c r="O205" s="343" t="s">
        <v>2085</v>
      </c>
      <c r="P205" s="344"/>
      <c r="Q205" s="342" t="s">
        <v>379</v>
      </c>
      <c r="R205" s="342">
        <v>2022</v>
      </c>
      <c r="S205" s="342" t="s">
        <v>2159</v>
      </c>
      <c r="T205" s="342">
        <v>2020</v>
      </c>
      <c r="U205" s="345">
        <v>45037</v>
      </c>
      <c r="V205" s="346"/>
      <c r="W205" s="347">
        <v>7900</v>
      </c>
      <c r="X205" s="347">
        <v>8800</v>
      </c>
    </row>
    <row r="206" spans="1:24" ht="26.25" customHeight="1">
      <c r="A206" s="342"/>
      <c r="B206" s="342"/>
      <c r="C206" s="342"/>
      <c r="D206" s="342"/>
      <c r="E206" s="342"/>
      <c r="F206" s="342"/>
      <c r="G206" s="342"/>
      <c r="H206" s="342"/>
      <c r="I206" s="342" t="s">
        <v>194</v>
      </c>
      <c r="J206" s="348" t="s">
        <v>2090</v>
      </c>
      <c r="K206" s="349" t="s">
        <v>1929</v>
      </c>
      <c r="L206" s="342"/>
      <c r="M206" s="342"/>
      <c r="N206" s="369" t="s">
        <v>2431</v>
      </c>
      <c r="O206" s="343"/>
      <c r="P206" s="344"/>
      <c r="Q206" s="342" t="s">
        <v>636</v>
      </c>
      <c r="R206" s="342">
        <v>2019</v>
      </c>
      <c r="S206" s="342" t="s">
        <v>2158</v>
      </c>
      <c r="T206" s="342">
        <v>1650</v>
      </c>
      <c r="U206" s="345">
        <v>45041</v>
      </c>
      <c r="V206" s="358" t="s">
        <v>2082</v>
      </c>
      <c r="W206" s="350"/>
      <c r="X206" s="347"/>
    </row>
    <row r="207" spans="1:24" ht="26.25" customHeight="1">
      <c r="A207" s="342"/>
      <c r="B207" s="342"/>
      <c r="C207" s="342"/>
      <c r="D207" s="342"/>
      <c r="E207" s="342"/>
      <c r="F207" s="342"/>
      <c r="G207" s="342"/>
      <c r="H207" s="342"/>
      <c r="I207" s="342"/>
      <c r="J207" s="342" t="s">
        <v>1960</v>
      </c>
      <c r="K207" s="351" t="s">
        <v>1944</v>
      </c>
      <c r="L207" s="342"/>
      <c r="M207" s="342"/>
      <c r="N207" s="343"/>
      <c r="O207" s="343"/>
      <c r="P207" s="344"/>
      <c r="Q207" s="342" t="s">
        <v>636</v>
      </c>
      <c r="R207" s="342">
        <v>2020</v>
      </c>
      <c r="S207" s="342" t="s">
        <v>2160</v>
      </c>
      <c r="T207" s="342">
        <v>1650</v>
      </c>
      <c r="U207" s="346">
        <v>45042</v>
      </c>
      <c r="V207" s="346"/>
      <c r="W207" s="347"/>
      <c r="X207" s="347"/>
    </row>
    <row r="208" spans="1:24" ht="26.25" customHeight="1">
      <c r="A208" s="342"/>
      <c r="B208" s="342"/>
      <c r="C208" s="342"/>
      <c r="D208" s="342"/>
      <c r="E208" s="342"/>
      <c r="F208" s="342"/>
      <c r="G208" s="342"/>
      <c r="H208" s="342"/>
      <c r="I208" s="342"/>
      <c r="J208" s="342" t="s">
        <v>2091</v>
      </c>
      <c r="K208" s="343" t="s">
        <v>213</v>
      </c>
      <c r="L208" s="342"/>
      <c r="M208" s="342"/>
      <c r="N208" s="343"/>
      <c r="O208" s="343"/>
      <c r="P208" s="344"/>
      <c r="Q208" s="342" t="s">
        <v>636</v>
      </c>
      <c r="R208" s="342">
        <v>2019</v>
      </c>
      <c r="S208" s="342" t="s">
        <v>2161</v>
      </c>
      <c r="T208" s="342">
        <v>1650</v>
      </c>
      <c r="U208" s="345"/>
      <c r="V208" s="346"/>
      <c r="W208" s="347"/>
      <c r="X208" s="347"/>
    </row>
    <row r="209" spans="1:24" ht="26.25" customHeight="1">
      <c r="A209" s="342"/>
      <c r="B209" s="342"/>
      <c r="C209" s="342"/>
      <c r="D209" s="342"/>
      <c r="E209" s="342"/>
      <c r="F209" s="342"/>
      <c r="G209" s="342"/>
      <c r="H209" s="342"/>
      <c r="I209" s="342"/>
      <c r="J209" s="342"/>
      <c r="K209" s="343"/>
      <c r="L209" s="342"/>
      <c r="M209" s="342"/>
      <c r="N209" s="343"/>
      <c r="O209" s="343"/>
      <c r="P209" s="344"/>
      <c r="Q209" s="342"/>
      <c r="R209" s="342"/>
      <c r="S209" s="348" t="s">
        <v>189</v>
      </c>
      <c r="T209" s="348">
        <v>3800</v>
      </c>
      <c r="U209" s="345"/>
      <c r="V209" s="346"/>
      <c r="W209" s="347"/>
      <c r="X209" s="347"/>
    </row>
    <row r="210" spans="1:24" ht="26.25" customHeight="1">
      <c r="A210" s="342"/>
      <c r="B210" s="342"/>
      <c r="C210" s="342"/>
      <c r="D210" s="342"/>
      <c r="E210" s="342"/>
      <c r="F210" s="342"/>
      <c r="G210" s="342"/>
      <c r="H210" s="342"/>
      <c r="I210" s="342"/>
      <c r="J210" s="342"/>
      <c r="K210" s="343" t="s">
        <v>2086</v>
      </c>
      <c r="L210" s="342"/>
      <c r="M210" s="342"/>
      <c r="N210" s="343"/>
      <c r="O210" s="343"/>
      <c r="P210" s="344"/>
      <c r="Q210" s="342"/>
      <c r="R210" s="342"/>
      <c r="S210" s="348"/>
      <c r="T210" s="348">
        <f>SUM(T205:T209)</f>
        <v>10770</v>
      </c>
      <c r="U210" s="345"/>
      <c r="V210" s="346"/>
      <c r="W210" s="347"/>
      <c r="X210" s="347"/>
    </row>
    <row r="211" spans="1:24" ht="26.25" customHeight="1">
      <c r="A211" s="342"/>
      <c r="B211" s="342"/>
      <c r="C211" s="342"/>
      <c r="D211" s="342"/>
      <c r="E211" s="342"/>
      <c r="F211" s="342"/>
      <c r="G211" s="342"/>
      <c r="H211" s="342"/>
      <c r="I211" s="342"/>
      <c r="J211" s="342"/>
      <c r="K211" s="343"/>
      <c r="L211" s="342"/>
      <c r="M211" s="342"/>
      <c r="N211" s="343"/>
      <c r="O211" s="343"/>
      <c r="P211" s="344"/>
      <c r="Q211" s="342"/>
      <c r="R211" s="342"/>
      <c r="S211" s="348" t="s">
        <v>2084</v>
      </c>
      <c r="T211" s="348">
        <v>6970</v>
      </c>
      <c r="U211" s="345"/>
      <c r="V211" s="346"/>
      <c r="W211" s="347"/>
      <c r="X211" s="347"/>
    </row>
    <row r="214" spans="1:24" ht="26.25" customHeight="1">
      <c r="A214" s="116" t="s">
        <v>188</v>
      </c>
      <c r="B214" s="116"/>
      <c r="C214" s="116" t="s">
        <v>123</v>
      </c>
      <c r="D214" s="116" t="s">
        <v>190</v>
      </c>
      <c r="E214" s="116" t="s">
        <v>2168</v>
      </c>
      <c r="F214" s="116" t="s">
        <v>2168</v>
      </c>
      <c r="G214" s="116" t="s">
        <v>191</v>
      </c>
      <c r="H214" s="398"/>
      <c r="I214" s="116" t="s">
        <v>153</v>
      </c>
      <c r="J214" s="116" t="s">
        <v>2183</v>
      </c>
      <c r="K214" s="117" t="s">
        <v>21</v>
      </c>
      <c r="L214" s="116" t="s">
        <v>2491</v>
      </c>
      <c r="M214" s="118"/>
      <c r="N214" s="117" t="s">
        <v>3977</v>
      </c>
      <c r="O214" s="117">
        <v>10473866</v>
      </c>
      <c r="P214" s="118"/>
      <c r="Q214" s="116" t="s">
        <v>520</v>
      </c>
      <c r="R214" s="116">
        <v>2019</v>
      </c>
      <c r="S214" s="116" t="s">
        <v>2164</v>
      </c>
      <c r="T214" s="116">
        <v>1910</v>
      </c>
      <c r="U214" s="119">
        <v>45041</v>
      </c>
      <c r="V214" s="120"/>
      <c r="W214" s="121">
        <v>9100</v>
      </c>
      <c r="X214" s="121">
        <v>9950</v>
      </c>
    </row>
    <row r="215" spans="1:24" ht="26.25" customHeight="1">
      <c r="A215" s="116"/>
      <c r="B215" s="116"/>
      <c r="C215" s="116" t="s">
        <v>1968</v>
      </c>
      <c r="D215" s="116"/>
      <c r="E215" s="116"/>
      <c r="F215" s="116"/>
      <c r="G215" s="116"/>
      <c r="H215" s="116"/>
      <c r="I215" s="116" t="s">
        <v>194</v>
      </c>
      <c r="J215" s="122" t="s">
        <v>2041</v>
      </c>
      <c r="K215" s="123" t="s">
        <v>206</v>
      </c>
      <c r="L215" s="116"/>
      <c r="M215" s="116"/>
      <c r="N215" s="117" t="s">
        <v>2445</v>
      </c>
      <c r="O215" s="117"/>
      <c r="P215" s="118"/>
      <c r="Q215" s="116" t="s">
        <v>520</v>
      </c>
      <c r="R215" s="116">
        <v>2020</v>
      </c>
      <c r="S215" s="116" t="s">
        <v>2165</v>
      </c>
      <c r="T215" s="116">
        <v>1910</v>
      </c>
      <c r="U215" s="120">
        <v>45042</v>
      </c>
      <c r="V215" s="120"/>
      <c r="W215" s="308"/>
      <c r="X215" s="121"/>
    </row>
    <row r="216" spans="1:24" ht="26.25" customHeight="1">
      <c r="A216" s="116"/>
      <c r="B216" s="116"/>
      <c r="C216" s="116"/>
      <c r="D216" s="116"/>
      <c r="E216" s="116"/>
      <c r="F216" s="116"/>
      <c r="G216" s="116"/>
      <c r="H216" s="116"/>
      <c r="I216" s="116"/>
      <c r="J216" s="116" t="s">
        <v>2044</v>
      </c>
      <c r="K216" s="124" t="s">
        <v>1969</v>
      </c>
      <c r="L216" s="116"/>
      <c r="M216" s="116"/>
      <c r="N216" s="117" t="s">
        <v>2446</v>
      </c>
      <c r="O216" s="117"/>
      <c r="P216" s="118"/>
      <c r="Q216" s="116" t="s">
        <v>520</v>
      </c>
      <c r="R216" s="116">
        <v>2020</v>
      </c>
      <c r="S216" s="116" t="s">
        <v>2166</v>
      </c>
      <c r="T216" s="116">
        <v>1910</v>
      </c>
      <c r="U216" s="119"/>
      <c r="V216" s="120"/>
      <c r="W216" s="121"/>
      <c r="X216" s="121"/>
    </row>
    <row r="217" spans="1:24" ht="26.25" customHeight="1">
      <c r="A217" s="116"/>
      <c r="B217" s="116"/>
      <c r="C217" s="116"/>
      <c r="D217" s="116"/>
      <c r="E217" s="116"/>
      <c r="F217" s="116"/>
      <c r="G217" s="116"/>
      <c r="H217" s="116"/>
      <c r="I217" s="116"/>
      <c r="J217" s="122"/>
      <c r="K217" s="117" t="s">
        <v>213</v>
      </c>
      <c r="L217" s="116"/>
      <c r="M217" s="116"/>
      <c r="N217" s="117"/>
      <c r="O217" s="117"/>
      <c r="P217" s="118"/>
      <c r="Q217" s="116" t="s">
        <v>2093</v>
      </c>
      <c r="R217" s="116">
        <v>2019</v>
      </c>
      <c r="S217" s="116" t="s">
        <v>2167</v>
      </c>
      <c r="T217" s="116">
        <v>1465</v>
      </c>
      <c r="U217" s="119"/>
      <c r="V217" s="120"/>
      <c r="W217" s="121"/>
      <c r="X217" s="121"/>
    </row>
    <row r="218" spans="1:24" ht="26.25" customHeight="1">
      <c r="A218" s="116"/>
      <c r="B218" s="116"/>
      <c r="C218" s="116"/>
      <c r="D218" s="116"/>
      <c r="E218" s="116"/>
      <c r="F218" s="116"/>
      <c r="G218" s="116"/>
      <c r="H218" s="116"/>
      <c r="I218" s="116"/>
      <c r="J218" s="122"/>
      <c r="K218" s="117"/>
      <c r="L218" s="116"/>
      <c r="M218" s="116"/>
      <c r="N218" s="117"/>
      <c r="O218" s="117"/>
      <c r="P218" s="118"/>
      <c r="Q218" s="116"/>
      <c r="R218" s="116"/>
      <c r="S218" s="116" t="s">
        <v>2163</v>
      </c>
      <c r="T218" s="116">
        <v>15</v>
      </c>
      <c r="U218" s="119"/>
      <c r="V218" s="120"/>
      <c r="W218" s="121"/>
      <c r="X218" s="121"/>
    </row>
    <row r="219" spans="1:24" ht="26.25" customHeight="1">
      <c r="A219" s="116"/>
      <c r="B219" s="116"/>
      <c r="C219" s="116"/>
      <c r="D219" s="116"/>
      <c r="E219" s="116"/>
      <c r="F219" s="116"/>
      <c r="G219" s="116"/>
      <c r="H219" s="116"/>
      <c r="I219" s="116"/>
      <c r="J219" s="116"/>
      <c r="K219" s="117"/>
      <c r="L219" s="116"/>
      <c r="M219" s="116"/>
      <c r="N219" s="117"/>
      <c r="O219" s="117"/>
      <c r="P219" s="118"/>
      <c r="Q219" s="116"/>
      <c r="R219" s="116"/>
      <c r="S219" s="122" t="s">
        <v>189</v>
      </c>
      <c r="T219" s="122">
        <v>3920</v>
      </c>
      <c r="U219" s="119"/>
      <c r="V219" s="120"/>
      <c r="W219" s="121"/>
      <c r="X219" s="121"/>
    </row>
    <row r="220" spans="1:24" ht="26.25" customHeight="1">
      <c r="A220" s="116"/>
      <c r="B220" s="116"/>
      <c r="C220" s="116"/>
      <c r="D220" s="116"/>
      <c r="E220" s="116"/>
      <c r="F220" s="116"/>
      <c r="G220" s="116"/>
      <c r="H220" s="116"/>
      <c r="I220" s="116"/>
      <c r="J220" s="116"/>
      <c r="K220" s="117" t="s">
        <v>2045</v>
      </c>
      <c r="L220" s="116"/>
      <c r="M220" s="116"/>
      <c r="N220" s="117"/>
      <c r="O220" s="117"/>
      <c r="P220" s="118"/>
      <c r="Q220" s="116"/>
      <c r="R220" s="116"/>
      <c r="S220" s="122"/>
      <c r="T220" s="122">
        <f>SUM(T214:T219)</f>
        <v>11130</v>
      </c>
      <c r="U220" s="119"/>
      <c r="V220" s="120"/>
      <c r="W220" s="121"/>
      <c r="X220" s="121"/>
    </row>
    <row r="221" spans="1:24" ht="26.25" customHeight="1">
      <c r="A221" s="116"/>
      <c r="B221" s="116"/>
      <c r="C221" s="116"/>
      <c r="D221" s="116"/>
      <c r="E221" s="116"/>
      <c r="F221" s="116"/>
      <c r="G221" s="116"/>
      <c r="H221" s="116"/>
      <c r="I221" s="116"/>
      <c r="J221" s="116"/>
      <c r="K221" s="117"/>
      <c r="L221" s="116"/>
      <c r="M221" s="116"/>
      <c r="N221" s="117"/>
      <c r="O221" s="117"/>
      <c r="P221" s="118"/>
      <c r="Q221" s="116"/>
      <c r="R221" s="116"/>
      <c r="S221" s="122" t="s">
        <v>2143</v>
      </c>
      <c r="T221" s="122">
        <v>7210</v>
      </c>
      <c r="U221" s="119"/>
      <c r="V221" s="120"/>
      <c r="W221" s="121"/>
      <c r="X221" s="121"/>
    </row>
    <row r="224" spans="1:24" ht="26.25" customHeight="1">
      <c r="A224" s="159" t="s">
        <v>188</v>
      </c>
      <c r="B224" s="159"/>
      <c r="C224" s="159" t="s">
        <v>2372</v>
      </c>
      <c r="D224" s="159" t="s">
        <v>190</v>
      </c>
      <c r="E224" s="159" t="s">
        <v>2168</v>
      </c>
      <c r="F224" s="159" t="s">
        <v>2162</v>
      </c>
      <c r="G224" s="159" t="s">
        <v>191</v>
      </c>
      <c r="H224" s="400"/>
      <c r="I224" s="159" t="s">
        <v>153</v>
      </c>
      <c r="J224" s="159" t="s">
        <v>2043</v>
      </c>
      <c r="K224" s="160" t="s">
        <v>21</v>
      </c>
      <c r="L224" s="159" t="s">
        <v>2741</v>
      </c>
      <c r="M224" s="161" t="s">
        <v>2463</v>
      </c>
      <c r="N224" s="160" t="s">
        <v>2541</v>
      </c>
      <c r="O224" s="160">
        <v>10473929</v>
      </c>
      <c r="P224" s="161"/>
      <c r="Q224" s="159" t="s">
        <v>2174</v>
      </c>
      <c r="R224" s="159">
        <v>2018</v>
      </c>
      <c r="S224" s="159" t="s">
        <v>2181</v>
      </c>
      <c r="T224" s="159">
        <v>1265</v>
      </c>
      <c r="U224" s="162">
        <v>45041</v>
      </c>
      <c r="V224" s="163"/>
      <c r="W224" s="164"/>
      <c r="X224" s="164">
        <v>9950</v>
      </c>
    </row>
    <row r="225" spans="1:24" ht="26.25" customHeight="1">
      <c r="A225" s="159"/>
      <c r="B225" s="159"/>
      <c r="C225" s="320" t="s">
        <v>2371</v>
      </c>
      <c r="D225" s="159"/>
      <c r="E225" s="159"/>
      <c r="F225" s="159"/>
      <c r="G225" s="159"/>
      <c r="H225" s="159"/>
      <c r="I225" s="159" t="s">
        <v>194</v>
      </c>
      <c r="J225" s="167" t="s">
        <v>2042</v>
      </c>
      <c r="K225" s="165" t="s">
        <v>206</v>
      </c>
      <c r="L225" s="159"/>
      <c r="M225" s="159"/>
      <c r="N225" s="160" t="s">
        <v>2447</v>
      </c>
      <c r="O225" s="160"/>
      <c r="P225" s="161"/>
      <c r="Q225" s="159" t="s">
        <v>2175</v>
      </c>
      <c r="R225" s="159">
        <v>2019</v>
      </c>
      <c r="S225" s="159" t="s">
        <v>2182</v>
      </c>
      <c r="T225" s="159">
        <v>1500</v>
      </c>
      <c r="U225" s="163">
        <v>45042</v>
      </c>
      <c r="V225" s="163"/>
      <c r="W225" s="354"/>
      <c r="X225" s="164" t="s">
        <v>2290</v>
      </c>
    </row>
    <row r="226" spans="1:24" ht="26.25" customHeight="1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 t="s">
        <v>2044</v>
      </c>
      <c r="K226" s="166" t="s">
        <v>1969</v>
      </c>
      <c r="L226" s="159"/>
      <c r="M226" s="159"/>
      <c r="N226" s="160" t="s">
        <v>2448</v>
      </c>
      <c r="O226" s="160"/>
      <c r="P226" s="161"/>
      <c r="Q226" s="159" t="s">
        <v>2169</v>
      </c>
      <c r="R226" s="159">
        <v>2018</v>
      </c>
      <c r="S226" s="159" t="s">
        <v>2179</v>
      </c>
      <c r="T226" s="159">
        <v>1800</v>
      </c>
      <c r="U226" s="162"/>
      <c r="V226" s="163"/>
      <c r="W226" s="164"/>
      <c r="X226" s="164" t="s">
        <v>2153</v>
      </c>
    </row>
    <row r="227" spans="1:24" ht="26.25" customHeight="1">
      <c r="A227" s="159"/>
      <c r="B227" s="159"/>
      <c r="C227" s="159"/>
      <c r="D227" s="159"/>
      <c r="E227" s="159"/>
      <c r="F227" s="159"/>
      <c r="G227" s="159"/>
      <c r="H227" s="159"/>
      <c r="I227" s="159"/>
      <c r="J227" s="167"/>
      <c r="K227" s="160" t="s">
        <v>213</v>
      </c>
      <c r="L227" s="159"/>
      <c r="M227" s="159"/>
      <c r="N227" s="160"/>
      <c r="O227" s="160"/>
      <c r="P227" s="161"/>
      <c r="Q227" s="159" t="s">
        <v>2176</v>
      </c>
      <c r="R227" s="159">
        <v>2018</v>
      </c>
      <c r="S227" s="159" t="s">
        <v>2180</v>
      </c>
      <c r="T227" s="159">
        <v>1535</v>
      </c>
      <c r="U227" s="162"/>
      <c r="V227" s="163"/>
      <c r="W227" s="164"/>
      <c r="X227" s="164"/>
    </row>
    <row r="228" spans="1:24" ht="26.25" customHeight="1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60"/>
      <c r="L228" s="159"/>
      <c r="M228" s="159"/>
      <c r="N228" s="160"/>
      <c r="O228" s="160"/>
      <c r="P228" s="161"/>
      <c r="Q228" s="159"/>
      <c r="R228" s="159"/>
      <c r="S228" s="167" t="s">
        <v>189</v>
      </c>
      <c r="T228" s="167">
        <v>3860</v>
      </c>
      <c r="U228" s="162"/>
      <c r="V228" s="163"/>
      <c r="W228" s="164"/>
      <c r="X228" s="164"/>
    </row>
    <row r="229" spans="1:24" ht="26.25" customHeight="1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60" t="s">
        <v>2046</v>
      </c>
      <c r="L229" s="159"/>
      <c r="M229" s="159"/>
      <c r="N229" s="160"/>
      <c r="O229" s="160"/>
      <c r="P229" s="161"/>
      <c r="Q229" s="159"/>
      <c r="R229" s="159"/>
      <c r="S229" s="167"/>
      <c r="T229" s="167">
        <f>SUM(T224:T228)</f>
        <v>9960</v>
      </c>
      <c r="U229" s="162"/>
      <c r="V229" s="163"/>
      <c r="W229" s="164"/>
      <c r="X229" s="164"/>
    </row>
    <row r="230" spans="1:24" ht="26.25" customHeight="1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60"/>
      <c r="L230" s="159"/>
      <c r="M230" s="159"/>
      <c r="N230" s="160"/>
      <c r="O230" s="160"/>
      <c r="P230" s="161"/>
      <c r="Q230" s="159"/>
      <c r="R230" s="159"/>
      <c r="S230" s="167" t="s">
        <v>2144</v>
      </c>
      <c r="T230" s="167">
        <v>6240</v>
      </c>
      <c r="U230" s="162"/>
      <c r="V230" s="163"/>
      <c r="W230" s="164"/>
      <c r="X230" s="164"/>
    </row>
    <row r="233" spans="1:24" ht="26.25" customHeight="1">
      <c r="A233" s="368" t="s">
        <v>188</v>
      </c>
      <c r="B233" s="368"/>
      <c r="C233" s="368" t="s">
        <v>2105</v>
      </c>
      <c r="D233" s="368" t="s">
        <v>190</v>
      </c>
      <c r="E233" s="368" t="s">
        <v>2162</v>
      </c>
      <c r="F233" s="368" t="s">
        <v>2188</v>
      </c>
      <c r="G233" s="368" t="s">
        <v>191</v>
      </c>
      <c r="H233" s="401"/>
      <c r="I233" s="368" t="s">
        <v>2106</v>
      </c>
      <c r="J233" s="368" t="s">
        <v>2460</v>
      </c>
      <c r="K233" s="369" t="s">
        <v>2108</v>
      </c>
      <c r="L233" s="368" t="s">
        <v>2459</v>
      </c>
      <c r="M233" s="368"/>
      <c r="N233" s="369" t="s">
        <v>2542</v>
      </c>
      <c r="O233" s="369">
        <v>684195</v>
      </c>
      <c r="P233" s="370"/>
      <c r="Q233" s="368" t="s">
        <v>2169</v>
      </c>
      <c r="R233" s="368">
        <v>2019</v>
      </c>
      <c r="S233" s="368" t="s">
        <v>2184</v>
      </c>
      <c r="T233" s="368">
        <v>1800</v>
      </c>
      <c r="U233" s="371">
        <v>45041</v>
      </c>
      <c r="V233" s="371"/>
      <c r="W233" s="372"/>
      <c r="X233" s="372">
        <v>13300</v>
      </c>
    </row>
    <row r="234" spans="1:24" ht="26.25" customHeight="1">
      <c r="A234" s="368"/>
      <c r="B234" s="368"/>
      <c r="C234" s="320" t="s">
        <v>2274</v>
      </c>
      <c r="D234" s="368"/>
      <c r="E234" s="368"/>
      <c r="F234" s="368"/>
      <c r="G234" s="368"/>
      <c r="H234" s="368"/>
      <c r="I234" s="368" t="s">
        <v>194</v>
      </c>
      <c r="J234" s="373" t="s">
        <v>2461</v>
      </c>
      <c r="K234" s="374" t="s">
        <v>2128</v>
      </c>
      <c r="L234" s="368"/>
      <c r="M234" s="368"/>
      <c r="N234" s="369" t="s">
        <v>2431</v>
      </c>
      <c r="O234" s="369"/>
      <c r="P234" s="370"/>
      <c r="Q234" s="368" t="s">
        <v>2169</v>
      </c>
      <c r="R234" s="368">
        <v>2019</v>
      </c>
      <c r="S234" s="368" t="s">
        <v>2186</v>
      </c>
      <c r="T234" s="368">
        <v>1800</v>
      </c>
      <c r="U234" s="375">
        <v>45042</v>
      </c>
      <c r="V234" s="371"/>
      <c r="W234" s="372"/>
      <c r="X234" s="372"/>
    </row>
    <row r="235" spans="1:24" ht="26.25" customHeight="1">
      <c r="A235" s="368"/>
      <c r="B235" s="368"/>
      <c r="C235" s="368"/>
      <c r="D235" s="368"/>
      <c r="E235" s="368"/>
      <c r="F235" s="368"/>
      <c r="G235" s="368"/>
      <c r="H235" s="368"/>
      <c r="I235" s="376" t="s">
        <v>2107</v>
      </c>
      <c r="J235" s="370" t="s">
        <v>2130</v>
      </c>
      <c r="K235" s="369" t="s">
        <v>2129</v>
      </c>
      <c r="L235" s="368"/>
      <c r="M235" s="368"/>
      <c r="N235" s="369"/>
      <c r="O235" s="369"/>
      <c r="P235" s="370"/>
      <c r="Q235" s="368" t="s">
        <v>2170</v>
      </c>
      <c r="R235" s="368">
        <v>2018</v>
      </c>
      <c r="S235" s="368" t="s">
        <v>2185</v>
      </c>
      <c r="T235" s="368">
        <v>1720</v>
      </c>
      <c r="U235" s="375"/>
      <c r="V235" s="375"/>
      <c r="W235" s="372"/>
      <c r="X235" s="372"/>
    </row>
    <row r="236" spans="1:24" ht="26.25" customHeight="1">
      <c r="A236" s="368"/>
      <c r="B236" s="368"/>
      <c r="C236" s="368"/>
      <c r="D236" s="368"/>
      <c r="E236" s="368"/>
      <c r="F236" s="368"/>
      <c r="G236" s="368"/>
      <c r="H236" s="368"/>
      <c r="I236" s="368"/>
      <c r="J236" s="368"/>
      <c r="K236" s="369"/>
      <c r="L236" s="368"/>
      <c r="M236" s="368"/>
      <c r="N236" s="427" t="s">
        <v>2543</v>
      </c>
      <c r="O236" s="369"/>
      <c r="P236" s="370"/>
      <c r="Q236" s="368" t="s">
        <v>2171</v>
      </c>
      <c r="R236" s="368">
        <v>2018</v>
      </c>
      <c r="S236" s="368" t="s">
        <v>2187</v>
      </c>
      <c r="T236" s="368">
        <v>1800</v>
      </c>
      <c r="U236" s="371"/>
      <c r="V236" s="375"/>
      <c r="W236" s="372"/>
      <c r="X236" s="372"/>
    </row>
    <row r="237" spans="1:24" ht="26.25" customHeight="1">
      <c r="A237" s="368"/>
      <c r="B237" s="368"/>
      <c r="C237" s="368"/>
      <c r="D237" s="368"/>
      <c r="E237" s="368"/>
      <c r="F237" s="368"/>
      <c r="G237" s="368"/>
      <c r="H237" s="368"/>
      <c r="I237" s="368"/>
      <c r="J237" s="368"/>
      <c r="K237" s="369" t="s">
        <v>2030</v>
      </c>
      <c r="L237" s="368"/>
      <c r="M237" s="368"/>
      <c r="N237" s="369"/>
      <c r="O237" s="369"/>
      <c r="P237" s="370"/>
      <c r="Q237" s="368"/>
      <c r="R237" s="368"/>
      <c r="S237" s="373" t="s">
        <v>189</v>
      </c>
      <c r="T237" s="373">
        <v>3890</v>
      </c>
      <c r="U237" s="371"/>
      <c r="V237" s="375"/>
      <c r="W237" s="372"/>
      <c r="X237" s="372"/>
    </row>
    <row r="238" spans="1:24" ht="26.25" customHeight="1">
      <c r="A238" s="368"/>
      <c r="B238" s="368"/>
      <c r="C238" s="368"/>
      <c r="D238" s="368"/>
      <c r="E238" s="368"/>
      <c r="F238" s="368"/>
      <c r="G238" s="368"/>
      <c r="H238" s="368"/>
      <c r="I238" s="368"/>
      <c r="J238" s="368"/>
      <c r="K238" s="369"/>
      <c r="L238" s="368"/>
      <c r="M238" s="368"/>
      <c r="N238" s="369"/>
      <c r="O238" s="369"/>
      <c r="P238" s="370"/>
      <c r="Q238" s="368"/>
      <c r="R238" s="368"/>
      <c r="S238" s="373"/>
      <c r="T238" s="373">
        <f>SUM(T233:T237)</f>
        <v>11010</v>
      </c>
      <c r="U238" s="371"/>
      <c r="V238" s="375"/>
      <c r="W238" s="372"/>
      <c r="X238" s="372"/>
    </row>
    <row r="239" spans="1:24" ht="26.25" customHeight="1">
      <c r="A239" s="368"/>
      <c r="B239" s="368"/>
      <c r="C239" s="368"/>
      <c r="D239" s="368"/>
      <c r="E239" s="368"/>
      <c r="F239" s="368"/>
      <c r="G239" s="368"/>
      <c r="H239" s="368"/>
      <c r="I239" s="368"/>
      <c r="J239" s="368"/>
      <c r="K239" s="369"/>
      <c r="L239" s="368"/>
      <c r="M239" s="368"/>
      <c r="N239" s="369"/>
      <c r="O239" s="369"/>
      <c r="P239" s="370"/>
      <c r="Q239" s="368"/>
      <c r="R239" s="368"/>
      <c r="S239" s="373" t="s">
        <v>2150</v>
      </c>
      <c r="T239" s="373">
        <v>7120</v>
      </c>
      <c r="U239" s="371"/>
      <c r="V239" s="375"/>
      <c r="W239" s="372"/>
      <c r="X239" s="372"/>
    </row>
    <row r="240" spans="1:24" ht="26.25" customHeight="1">
      <c r="K240" s="326"/>
      <c r="M240" s="327"/>
      <c r="N240" s="326"/>
    </row>
    <row r="242" spans="1:25" s="82" customFormat="1" ht="26.25" customHeight="1">
      <c r="A242" s="90" t="s">
        <v>188</v>
      </c>
      <c r="B242" s="90"/>
      <c r="C242" s="90" t="s">
        <v>145</v>
      </c>
      <c r="D242" s="90" t="s">
        <v>198</v>
      </c>
      <c r="E242" s="90" t="s">
        <v>1864</v>
      </c>
      <c r="F242" s="90" t="s">
        <v>191</v>
      </c>
      <c r="G242" s="90" t="s">
        <v>191</v>
      </c>
      <c r="H242" s="90" t="s">
        <v>191</v>
      </c>
      <c r="I242" s="90" t="s">
        <v>143</v>
      </c>
      <c r="J242" s="90" t="s">
        <v>2236</v>
      </c>
      <c r="K242" s="91" t="s">
        <v>141</v>
      </c>
      <c r="L242" s="413" t="s">
        <v>3122</v>
      </c>
      <c r="M242" s="90"/>
      <c r="N242" s="91" t="s">
        <v>1854</v>
      </c>
      <c r="O242" s="91" t="s">
        <v>1857</v>
      </c>
      <c r="P242" s="92" t="s">
        <v>3480</v>
      </c>
      <c r="Q242" s="90" t="s">
        <v>1858</v>
      </c>
      <c r="R242" s="90">
        <v>2016</v>
      </c>
      <c r="S242" s="90" t="s">
        <v>1860</v>
      </c>
      <c r="T242" s="90">
        <v>2220</v>
      </c>
      <c r="U242" s="93">
        <v>45035</v>
      </c>
      <c r="V242" s="93">
        <v>45076</v>
      </c>
      <c r="W242" s="105"/>
      <c r="X242" s="105">
        <v>1045</v>
      </c>
    </row>
    <row r="243" spans="1:25" s="82" customFormat="1" ht="26.25" customHeight="1">
      <c r="A243" s="90"/>
      <c r="B243" s="90"/>
      <c r="C243" s="90"/>
      <c r="D243" s="90"/>
      <c r="E243" s="90"/>
      <c r="F243" s="90"/>
      <c r="G243" s="90"/>
      <c r="H243" s="90"/>
      <c r="I243" s="90" t="s">
        <v>194</v>
      </c>
      <c r="J243" s="95" t="s">
        <v>2374</v>
      </c>
      <c r="K243" s="96" t="s">
        <v>578</v>
      </c>
      <c r="L243" s="90"/>
      <c r="M243" s="90"/>
      <c r="N243" s="369" t="s">
        <v>2432</v>
      </c>
      <c r="O243" s="91"/>
      <c r="P243" s="92"/>
      <c r="Q243" s="90" t="s">
        <v>361</v>
      </c>
      <c r="R243" s="90">
        <v>2010</v>
      </c>
      <c r="S243" s="90" t="s">
        <v>1861</v>
      </c>
      <c r="T243" s="90">
        <v>2345</v>
      </c>
      <c r="U243" s="93">
        <v>45037</v>
      </c>
      <c r="V243" s="93">
        <v>45087</v>
      </c>
      <c r="W243" s="105"/>
      <c r="X243" s="105">
        <v>845</v>
      </c>
    </row>
    <row r="244" spans="1:25" s="82" customFormat="1" ht="26.25" customHeight="1">
      <c r="A244" s="90"/>
      <c r="B244" s="90"/>
      <c r="C244" s="90"/>
      <c r="D244" s="90"/>
      <c r="E244" s="90"/>
      <c r="F244" s="90"/>
      <c r="G244" s="90"/>
      <c r="H244" s="90"/>
      <c r="I244" s="90"/>
      <c r="J244" s="90" t="s">
        <v>2373</v>
      </c>
      <c r="K244" s="91" t="s">
        <v>1732</v>
      </c>
      <c r="L244" s="90"/>
      <c r="M244" s="413" t="s">
        <v>2423</v>
      </c>
      <c r="N244" s="91"/>
      <c r="O244" s="91"/>
      <c r="P244" s="92"/>
      <c r="Q244" s="90" t="s">
        <v>361</v>
      </c>
      <c r="R244" s="90">
        <v>2011</v>
      </c>
      <c r="S244" s="90" t="s">
        <v>1862</v>
      </c>
      <c r="T244" s="90">
        <v>1790</v>
      </c>
      <c r="U244" s="93">
        <v>45042</v>
      </c>
      <c r="V244" s="624">
        <v>45098</v>
      </c>
      <c r="W244" s="105"/>
      <c r="X244" s="359">
        <f>X243+200</f>
        <v>1045</v>
      </c>
    </row>
    <row r="245" spans="1:25" s="82" customFormat="1" ht="26.25" customHeight="1">
      <c r="A245" s="90"/>
      <c r="B245" s="90"/>
      <c r="C245" s="90"/>
      <c r="D245" s="90"/>
      <c r="E245" s="90"/>
      <c r="F245" s="90"/>
      <c r="G245" s="90"/>
      <c r="H245" s="90"/>
      <c r="I245" s="90"/>
      <c r="J245" s="90" t="s">
        <v>1826</v>
      </c>
      <c r="K245" s="91" t="s">
        <v>220</v>
      </c>
      <c r="L245" s="90"/>
      <c r="M245" s="90"/>
      <c r="N245" s="91"/>
      <c r="O245" s="91"/>
      <c r="P245" s="92"/>
      <c r="Q245" s="90" t="s">
        <v>1859</v>
      </c>
      <c r="R245" s="90">
        <v>2013</v>
      </c>
      <c r="S245" s="90" t="s">
        <v>1863</v>
      </c>
      <c r="T245" s="90">
        <v>1950</v>
      </c>
      <c r="U245" s="94"/>
      <c r="V245" s="93">
        <v>45104</v>
      </c>
      <c r="W245" s="330" t="s">
        <v>2277</v>
      </c>
      <c r="X245" s="105"/>
    </row>
    <row r="246" spans="1:25" s="82" customFormat="1" ht="26.25" customHeight="1">
      <c r="A246" s="90"/>
      <c r="B246" s="90"/>
      <c r="C246" s="90"/>
      <c r="D246" s="90"/>
      <c r="E246" s="90"/>
      <c r="F246" s="90"/>
      <c r="G246" s="90"/>
      <c r="H246" s="90"/>
      <c r="I246" s="90"/>
      <c r="J246" s="90" t="s">
        <v>1989</v>
      </c>
      <c r="K246" s="91"/>
      <c r="L246" s="90"/>
      <c r="M246" s="90"/>
      <c r="N246" s="91"/>
      <c r="O246" s="91"/>
      <c r="P246" s="92"/>
      <c r="Q246" s="90"/>
      <c r="R246" s="90"/>
      <c r="S246" s="95" t="s">
        <v>189</v>
      </c>
      <c r="T246" s="95">
        <v>3850</v>
      </c>
      <c r="U246" s="93"/>
      <c r="V246" s="93">
        <v>45102</v>
      </c>
      <c r="W246" s="330" t="s">
        <v>2339</v>
      </c>
      <c r="X246" s="105"/>
    </row>
    <row r="247" spans="1:25" s="82" customFormat="1" ht="26.25" customHeight="1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1" t="s">
        <v>1738</v>
      </c>
      <c r="L247" s="90"/>
      <c r="M247" s="90"/>
      <c r="N247" s="91"/>
      <c r="O247" s="91"/>
      <c r="P247" s="92"/>
      <c r="Q247" s="90"/>
      <c r="R247" s="90"/>
      <c r="S247" s="95"/>
      <c r="T247" s="95">
        <f>SUM(T242:T246)</f>
        <v>12155</v>
      </c>
      <c r="U247" s="93"/>
      <c r="V247" s="94">
        <v>45106</v>
      </c>
      <c r="W247" s="105"/>
      <c r="X247" s="105"/>
    </row>
    <row r="248" spans="1:25" s="82" customFormat="1" ht="26.25" customHeight="1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1"/>
      <c r="L248" s="90"/>
      <c r="M248" s="90"/>
      <c r="N248" s="91"/>
      <c r="O248" s="91"/>
      <c r="P248" s="92"/>
      <c r="Q248" s="90"/>
      <c r="R248" s="90"/>
      <c r="S248" s="95"/>
      <c r="T248" s="95"/>
      <c r="U248" s="93"/>
      <c r="V248" s="94"/>
      <c r="W248" s="105"/>
      <c r="X248" s="105"/>
    </row>
    <row r="249" spans="1:25" s="82" customFormat="1" ht="26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79"/>
      <c r="L249" s="2"/>
      <c r="M249" s="2"/>
      <c r="N249" s="79"/>
      <c r="O249" s="79"/>
      <c r="P249" s="3"/>
      <c r="Q249" s="2"/>
      <c r="R249" s="2"/>
      <c r="S249" s="2"/>
      <c r="T249" s="2"/>
      <c r="U249" s="80"/>
      <c r="V249" s="81"/>
      <c r="W249" s="150"/>
      <c r="X249" s="150"/>
    </row>
    <row r="250" spans="1:25" s="82" customFormat="1" ht="26.25" customHeight="1">
      <c r="A250" s="90" t="s">
        <v>188</v>
      </c>
      <c r="B250" s="90"/>
      <c r="C250" s="90" t="s">
        <v>145</v>
      </c>
      <c r="D250" s="90" t="s">
        <v>198</v>
      </c>
      <c r="E250" s="90" t="s">
        <v>1864</v>
      </c>
      <c r="F250" s="90" t="s">
        <v>191</v>
      </c>
      <c r="G250" s="90" t="s">
        <v>191</v>
      </c>
      <c r="H250" s="90" t="s">
        <v>191</v>
      </c>
      <c r="I250" s="90" t="s">
        <v>143</v>
      </c>
      <c r="J250" s="90" t="s">
        <v>2238</v>
      </c>
      <c r="K250" s="91" t="s">
        <v>141</v>
      </c>
      <c r="L250" s="413" t="s">
        <v>2405</v>
      </c>
      <c r="M250" s="90"/>
      <c r="N250" s="91" t="s">
        <v>1865</v>
      </c>
      <c r="O250" s="91" t="s">
        <v>1866</v>
      </c>
      <c r="P250" s="92" t="s">
        <v>3480</v>
      </c>
      <c r="Q250" s="90" t="s">
        <v>1867</v>
      </c>
      <c r="R250" s="90">
        <v>2015</v>
      </c>
      <c r="S250" s="90" t="s">
        <v>1871</v>
      </c>
      <c r="T250" s="90">
        <v>2060</v>
      </c>
      <c r="U250" s="93">
        <v>45035</v>
      </c>
      <c r="V250" s="93">
        <v>45076</v>
      </c>
      <c r="W250" s="105"/>
      <c r="X250" s="105">
        <v>1120</v>
      </c>
    </row>
    <row r="251" spans="1:25" s="82" customFormat="1" ht="26.25" customHeight="1">
      <c r="A251" s="90"/>
      <c r="B251" s="90"/>
      <c r="C251" s="90"/>
      <c r="D251" s="90"/>
      <c r="E251" s="90"/>
      <c r="F251" s="90"/>
      <c r="G251" s="90"/>
      <c r="H251" s="90"/>
      <c r="I251" s="90" t="s">
        <v>194</v>
      </c>
      <c r="J251" s="95" t="s">
        <v>2518</v>
      </c>
      <c r="K251" s="96" t="s">
        <v>578</v>
      </c>
      <c r="L251" s="90"/>
      <c r="M251" s="90"/>
      <c r="N251" s="369" t="s">
        <v>2432</v>
      </c>
      <c r="O251" s="91"/>
      <c r="P251" s="92"/>
      <c r="Q251" s="90" t="s">
        <v>361</v>
      </c>
      <c r="R251" s="90">
        <v>2011</v>
      </c>
      <c r="S251" s="90" t="s">
        <v>1870</v>
      </c>
      <c r="T251" s="90">
        <v>2060</v>
      </c>
      <c r="U251" s="93">
        <v>45037</v>
      </c>
      <c r="V251" s="93">
        <v>45087</v>
      </c>
      <c r="W251" s="105"/>
      <c r="X251" s="105"/>
    </row>
    <row r="252" spans="1:25" s="82" customFormat="1" ht="26.25" customHeight="1">
      <c r="A252" s="90"/>
      <c r="B252" s="90"/>
      <c r="C252" s="90"/>
      <c r="D252" s="90"/>
      <c r="E252" s="90"/>
      <c r="F252" s="90"/>
      <c r="G252" s="90"/>
      <c r="H252" s="90"/>
      <c r="I252" s="90"/>
      <c r="J252" s="90" t="s">
        <v>1809</v>
      </c>
      <c r="K252" s="91" t="s">
        <v>1732</v>
      </c>
      <c r="L252" s="90"/>
      <c r="M252" s="413" t="s">
        <v>2423</v>
      </c>
      <c r="N252" s="91"/>
      <c r="O252" s="91"/>
      <c r="P252" s="92"/>
      <c r="Q252" s="90" t="s">
        <v>1868</v>
      </c>
      <c r="R252" s="90">
        <v>2010</v>
      </c>
      <c r="S252" s="90" t="s">
        <v>1872</v>
      </c>
      <c r="T252" s="90">
        <v>1720</v>
      </c>
      <c r="U252" s="93">
        <v>45042</v>
      </c>
      <c r="V252" s="624">
        <v>45098</v>
      </c>
      <c r="W252" s="105"/>
      <c r="X252" s="105"/>
    </row>
    <row r="253" spans="1:25" s="82" customFormat="1" ht="26.25" customHeight="1">
      <c r="A253" s="90"/>
      <c r="B253" s="90"/>
      <c r="C253" s="90"/>
      <c r="D253" s="90"/>
      <c r="E253" s="90"/>
      <c r="F253" s="90"/>
      <c r="G253" s="90"/>
      <c r="H253" s="90"/>
      <c r="I253" s="90"/>
      <c r="J253" s="90" t="s">
        <v>1826</v>
      </c>
      <c r="K253" s="91" t="s">
        <v>220</v>
      </c>
      <c r="L253" s="90"/>
      <c r="M253" s="90"/>
      <c r="N253" s="91"/>
      <c r="O253" s="91"/>
      <c r="P253" s="92"/>
      <c r="Q253" s="90" t="s">
        <v>1869</v>
      </c>
      <c r="R253" s="90">
        <v>2016</v>
      </c>
      <c r="S253" s="90" t="s">
        <v>1873</v>
      </c>
      <c r="T253" s="90">
        <v>1430</v>
      </c>
      <c r="U253" s="94"/>
      <c r="V253" s="93">
        <v>45104</v>
      </c>
      <c r="W253" s="105"/>
      <c r="X253" s="105"/>
    </row>
    <row r="254" spans="1:25" s="82" customFormat="1" ht="26.25" customHeight="1">
      <c r="A254" s="90"/>
      <c r="B254" s="90"/>
      <c r="C254" s="90"/>
      <c r="D254" s="90"/>
      <c r="E254" s="90"/>
      <c r="F254" s="90"/>
      <c r="G254" s="90"/>
      <c r="H254" s="90"/>
      <c r="I254" s="90"/>
      <c r="J254" s="90" t="s">
        <v>1989</v>
      </c>
      <c r="K254" s="91"/>
      <c r="L254" s="90"/>
      <c r="M254" s="90"/>
      <c r="N254" s="91"/>
      <c r="O254" s="91"/>
      <c r="P254" s="92"/>
      <c r="Q254" s="90"/>
      <c r="R254" s="90"/>
      <c r="S254" s="95" t="s">
        <v>189</v>
      </c>
      <c r="T254" s="95">
        <v>3700</v>
      </c>
      <c r="U254" s="93"/>
      <c r="V254" s="93">
        <v>45102</v>
      </c>
      <c r="W254" s="105"/>
      <c r="X254" s="105"/>
    </row>
    <row r="255" spans="1:25" s="82" customFormat="1" ht="26.25" customHeight="1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1" t="s">
        <v>1738</v>
      </c>
      <c r="L255" s="90"/>
      <c r="M255" s="90"/>
      <c r="N255" s="91"/>
      <c r="O255" s="91"/>
      <c r="P255" s="92"/>
      <c r="Q255" s="90"/>
      <c r="R255" s="90"/>
      <c r="S255" s="95"/>
      <c r="T255" s="95">
        <f>SUM(T250:T254)</f>
        <v>10970</v>
      </c>
      <c r="U255" s="93"/>
      <c r="V255" s="94">
        <v>45106</v>
      </c>
      <c r="W255" s="105"/>
      <c r="X255" s="105"/>
    </row>
    <row r="256" spans="1:25" s="82" customFormat="1" ht="26.25" customHeight="1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1"/>
      <c r="L256" s="90"/>
      <c r="M256" s="90"/>
      <c r="N256" s="91"/>
      <c r="O256" s="91"/>
      <c r="P256" s="92"/>
      <c r="Q256" s="90"/>
      <c r="R256" s="90"/>
      <c r="S256" s="95"/>
      <c r="T256" s="95"/>
      <c r="U256" s="93"/>
      <c r="V256" s="94"/>
      <c r="W256" s="105"/>
      <c r="X256" s="105"/>
    </row>
    <row r="258" spans="1:24" s="82" customFormat="1" ht="26.25" customHeight="1">
      <c r="A258" s="90" t="s">
        <v>188</v>
      </c>
      <c r="B258" s="90"/>
      <c r="C258" s="90" t="s">
        <v>145</v>
      </c>
      <c r="D258" s="90" t="s">
        <v>198</v>
      </c>
      <c r="E258" s="90" t="s">
        <v>1864</v>
      </c>
      <c r="F258" s="90" t="s">
        <v>191</v>
      </c>
      <c r="G258" s="90" t="s">
        <v>191</v>
      </c>
      <c r="H258" s="90" t="s">
        <v>191</v>
      </c>
      <c r="I258" s="90" t="s">
        <v>143</v>
      </c>
      <c r="J258" s="90" t="s">
        <v>2238</v>
      </c>
      <c r="K258" s="91" t="s">
        <v>141</v>
      </c>
      <c r="L258" s="413" t="s">
        <v>2479</v>
      </c>
      <c r="M258" s="90"/>
      <c r="N258" s="91" t="s">
        <v>1821</v>
      </c>
      <c r="O258" s="91" t="s">
        <v>1874</v>
      </c>
      <c r="P258" s="92" t="s">
        <v>3480</v>
      </c>
      <c r="Q258" s="90" t="s">
        <v>1875</v>
      </c>
      <c r="R258" s="90">
        <v>2013</v>
      </c>
      <c r="S258" s="90" t="s">
        <v>1856</v>
      </c>
      <c r="T258" s="90">
        <v>1820</v>
      </c>
      <c r="U258" s="93">
        <v>45035</v>
      </c>
      <c r="V258" s="93">
        <v>45076</v>
      </c>
      <c r="W258" s="105"/>
      <c r="X258" s="105">
        <v>1120</v>
      </c>
    </row>
    <row r="259" spans="1:24" s="82" customFormat="1" ht="26.25" customHeight="1">
      <c r="A259" s="90"/>
      <c r="B259" s="90"/>
      <c r="C259" s="90"/>
      <c r="D259" s="90"/>
      <c r="E259" s="90"/>
      <c r="F259" s="90"/>
      <c r="G259" s="90"/>
      <c r="H259" s="90"/>
      <c r="I259" s="90" t="s">
        <v>194</v>
      </c>
      <c r="J259" s="95" t="s">
        <v>2375</v>
      </c>
      <c r="K259" s="96" t="s">
        <v>578</v>
      </c>
      <c r="L259" s="90"/>
      <c r="M259" s="90"/>
      <c r="N259" s="369" t="s">
        <v>2432</v>
      </c>
      <c r="O259" s="91"/>
      <c r="P259" s="92"/>
      <c r="Q259" s="90" t="s">
        <v>363</v>
      </c>
      <c r="R259" s="90">
        <v>2014</v>
      </c>
      <c r="S259" s="90" t="s">
        <v>1877</v>
      </c>
      <c r="T259" s="90">
        <v>1820</v>
      </c>
      <c r="U259" s="93">
        <v>45037</v>
      </c>
      <c r="V259" s="93">
        <v>45087</v>
      </c>
      <c r="W259" s="105"/>
      <c r="X259" s="105"/>
    </row>
    <row r="260" spans="1:24" s="82" customFormat="1" ht="26.25" customHeight="1">
      <c r="A260" s="90"/>
      <c r="B260" s="90"/>
      <c r="C260" s="90"/>
      <c r="D260" s="90"/>
      <c r="E260" s="90"/>
      <c r="F260" s="90"/>
      <c r="G260" s="90"/>
      <c r="H260" s="90"/>
      <c r="I260" s="90"/>
      <c r="J260" s="90" t="s">
        <v>1809</v>
      </c>
      <c r="K260" s="91" t="s">
        <v>1728</v>
      </c>
      <c r="L260" s="90"/>
      <c r="M260" s="413" t="s">
        <v>2423</v>
      </c>
      <c r="N260" s="91"/>
      <c r="O260" s="91"/>
      <c r="P260" s="92"/>
      <c r="Q260" s="90" t="s">
        <v>363</v>
      </c>
      <c r="R260" s="90">
        <v>2012</v>
      </c>
      <c r="S260" s="90" t="s">
        <v>1878</v>
      </c>
      <c r="T260" s="90">
        <v>1607</v>
      </c>
      <c r="U260" s="93">
        <v>45042</v>
      </c>
      <c r="V260" s="624">
        <v>45098</v>
      </c>
      <c r="W260" s="105"/>
      <c r="X260" s="105"/>
    </row>
    <row r="261" spans="1:24" s="82" customFormat="1" ht="26.25" customHeight="1">
      <c r="A261" s="90"/>
      <c r="B261" s="90"/>
      <c r="C261" s="90"/>
      <c r="D261" s="90"/>
      <c r="E261" s="90"/>
      <c r="F261" s="90"/>
      <c r="G261" s="90"/>
      <c r="H261" s="90"/>
      <c r="I261" s="90"/>
      <c r="J261" s="90" t="s">
        <v>1826</v>
      </c>
      <c r="K261" s="91" t="s">
        <v>1785</v>
      </c>
      <c r="L261" s="90"/>
      <c r="M261" s="90"/>
      <c r="N261" s="91"/>
      <c r="O261" s="91"/>
      <c r="P261" s="92"/>
      <c r="Q261" s="90" t="s">
        <v>1876</v>
      </c>
      <c r="R261" s="90">
        <v>2014</v>
      </c>
      <c r="S261" s="90" t="s">
        <v>1879</v>
      </c>
      <c r="T261" s="90">
        <v>1250</v>
      </c>
      <c r="U261" s="94"/>
      <c r="V261" s="93">
        <v>45104</v>
      </c>
      <c r="W261" s="105"/>
      <c r="X261" s="105"/>
    </row>
    <row r="262" spans="1:24" s="82" customFormat="1" ht="26.25" customHeight="1">
      <c r="A262" s="90"/>
      <c r="B262" s="90"/>
      <c r="C262" s="90"/>
      <c r="D262" s="90"/>
      <c r="E262" s="90"/>
      <c r="F262" s="90"/>
      <c r="G262" s="90"/>
      <c r="H262" s="90"/>
      <c r="I262" s="90"/>
      <c r="J262" s="90" t="s">
        <v>1989</v>
      </c>
      <c r="K262" s="91" t="s">
        <v>220</v>
      </c>
      <c r="L262" s="90"/>
      <c r="M262" s="90"/>
      <c r="N262" s="91"/>
      <c r="O262" s="91"/>
      <c r="P262" s="92"/>
      <c r="Q262" s="90"/>
      <c r="R262" s="90"/>
      <c r="S262" s="95" t="s">
        <v>189</v>
      </c>
      <c r="T262" s="95">
        <v>3840</v>
      </c>
      <c r="U262" s="93"/>
      <c r="V262" s="93">
        <v>45102</v>
      </c>
      <c r="W262" s="105"/>
      <c r="X262" s="105"/>
    </row>
    <row r="263" spans="1:24" s="82" customFormat="1" ht="26.25" customHeight="1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1" t="s">
        <v>1738</v>
      </c>
      <c r="L263" s="90"/>
      <c r="M263" s="90"/>
      <c r="N263" s="91"/>
      <c r="O263" s="91"/>
      <c r="P263" s="92"/>
      <c r="Q263" s="90"/>
      <c r="R263" s="90"/>
      <c r="S263" s="95"/>
      <c r="T263" s="95">
        <f>SUM(T258:T262)</f>
        <v>10337</v>
      </c>
      <c r="U263" s="93"/>
      <c r="V263" s="94">
        <v>45106</v>
      </c>
      <c r="W263" s="105"/>
      <c r="X263" s="105"/>
    </row>
    <row r="264" spans="1:24" s="82" customFormat="1" ht="26.25" customHeight="1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1"/>
      <c r="L264" s="90"/>
      <c r="M264" s="90"/>
      <c r="N264" s="91"/>
      <c r="O264" s="91"/>
      <c r="P264" s="92"/>
      <c r="Q264" s="90"/>
      <c r="R264" s="90"/>
      <c r="S264" s="95"/>
      <c r="T264" s="95"/>
      <c r="U264" s="93"/>
      <c r="V264" s="94"/>
      <c r="W264" s="105"/>
      <c r="X264" s="105"/>
    </row>
    <row r="266" spans="1:24" s="82" customFormat="1" ht="26.25" customHeight="1">
      <c r="A266" s="90" t="s">
        <v>188</v>
      </c>
      <c r="B266" s="90"/>
      <c r="C266" s="90" t="s">
        <v>145</v>
      </c>
      <c r="D266" s="90" t="s">
        <v>198</v>
      </c>
      <c r="E266" s="90" t="s">
        <v>1864</v>
      </c>
      <c r="F266" s="90" t="s">
        <v>191</v>
      </c>
      <c r="G266" s="90" t="s">
        <v>191</v>
      </c>
      <c r="H266" s="90" t="s">
        <v>191</v>
      </c>
      <c r="I266" s="90" t="s">
        <v>143</v>
      </c>
      <c r="J266" s="90" t="s">
        <v>2236</v>
      </c>
      <c r="K266" s="91" t="s">
        <v>141</v>
      </c>
      <c r="L266" s="413" t="s">
        <v>2406</v>
      </c>
      <c r="M266" s="90"/>
      <c r="N266" s="91" t="s">
        <v>2340</v>
      </c>
      <c r="O266" s="91" t="s">
        <v>2341</v>
      </c>
      <c r="P266" s="92" t="s">
        <v>3480</v>
      </c>
      <c r="Q266" s="90" t="s">
        <v>1880</v>
      </c>
      <c r="R266" s="90">
        <v>2015</v>
      </c>
      <c r="S266" s="90" t="s">
        <v>1855</v>
      </c>
      <c r="T266" s="90">
        <v>1820</v>
      </c>
      <c r="U266" s="93">
        <v>45035</v>
      </c>
      <c r="V266" s="93">
        <v>45076</v>
      </c>
      <c r="W266" s="105"/>
      <c r="X266" s="105">
        <v>1120</v>
      </c>
    </row>
    <row r="267" spans="1:24" s="82" customFormat="1" ht="26.25" customHeight="1">
      <c r="A267" s="90"/>
      <c r="B267" s="90"/>
      <c r="C267" s="90"/>
      <c r="D267" s="90"/>
      <c r="E267" s="90"/>
      <c r="F267" s="90"/>
      <c r="G267" s="90"/>
      <c r="H267" s="90"/>
      <c r="I267" s="90" t="s">
        <v>194</v>
      </c>
      <c r="J267" s="95" t="s">
        <v>2505</v>
      </c>
      <c r="K267" s="96" t="s">
        <v>578</v>
      </c>
      <c r="L267" s="90"/>
      <c r="M267" s="90"/>
      <c r="N267" s="369" t="s">
        <v>2432</v>
      </c>
      <c r="O267" s="91"/>
      <c r="P267" s="92"/>
      <c r="Q267" s="90" t="s">
        <v>1881</v>
      </c>
      <c r="R267" s="90">
        <v>2014</v>
      </c>
      <c r="S267" s="90" t="s">
        <v>1883</v>
      </c>
      <c r="T267" s="90">
        <v>1820</v>
      </c>
      <c r="U267" s="93">
        <v>45037</v>
      </c>
      <c r="V267" s="93">
        <v>45087</v>
      </c>
      <c r="W267" s="105"/>
      <c r="X267" s="105"/>
    </row>
    <row r="268" spans="1:24" s="82" customFormat="1" ht="26.25" customHeight="1">
      <c r="A268" s="90"/>
      <c r="B268" s="90"/>
      <c r="C268" s="90"/>
      <c r="D268" s="90"/>
      <c r="E268" s="90"/>
      <c r="F268" s="90"/>
      <c r="G268" s="90"/>
      <c r="H268" s="90"/>
      <c r="I268" s="90"/>
      <c r="J268" s="90" t="s">
        <v>1809</v>
      </c>
      <c r="K268" s="91" t="s">
        <v>1728</v>
      </c>
      <c r="L268" s="90"/>
      <c r="M268" s="413" t="s">
        <v>2423</v>
      </c>
      <c r="N268" s="91"/>
      <c r="O268" s="91"/>
      <c r="P268" s="92"/>
      <c r="Q268" s="90" t="s">
        <v>363</v>
      </c>
      <c r="R268" s="90">
        <v>2014</v>
      </c>
      <c r="S268" s="90" t="s">
        <v>1884</v>
      </c>
      <c r="T268" s="90">
        <v>1820</v>
      </c>
      <c r="U268" s="93">
        <v>45042</v>
      </c>
      <c r="V268" s="624">
        <v>45098</v>
      </c>
      <c r="W268" s="105"/>
      <c r="X268" s="105"/>
    </row>
    <row r="269" spans="1:24" s="82" customFormat="1" ht="26.25" customHeight="1">
      <c r="A269" s="90"/>
      <c r="B269" s="90"/>
      <c r="C269" s="90"/>
      <c r="D269" s="90"/>
      <c r="E269" s="90"/>
      <c r="F269" s="90"/>
      <c r="G269" s="90"/>
      <c r="H269" s="90"/>
      <c r="I269" s="90"/>
      <c r="J269" s="90" t="s">
        <v>1826</v>
      </c>
      <c r="K269" s="91" t="s">
        <v>220</v>
      </c>
      <c r="L269" s="90"/>
      <c r="M269" s="90"/>
      <c r="N269" s="91"/>
      <c r="O269" s="91"/>
      <c r="P269" s="92"/>
      <c r="Q269" s="90" t="s">
        <v>1882</v>
      </c>
      <c r="R269" s="90">
        <v>2015</v>
      </c>
      <c r="S269" s="90" t="s">
        <v>1885</v>
      </c>
      <c r="T269" s="90">
        <v>1150</v>
      </c>
      <c r="U269" s="94"/>
      <c r="V269" s="93">
        <v>45104</v>
      </c>
      <c r="W269" s="105"/>
      <c r="X269" s="105"/>
    </row>
    <row r="270" spans="1:24" s="82" customFormat="1" ht="26.25" customHeight="1">
      <c r="A270" s="90"/>
      <c r="B270" s="90"/>
      <c r="C270" s="90"/>
      <c r="D270" s="90"/>
      <c r="E270" s="90"/>
      <c r="F270" s="90"/>
      <c r="G270" s="90"/>
      <c r="H270" s="90"/>
      <c r="I270" s="90"/>
      <c r="J270" s="90" t="s">
        <v>1989</v>
      </c>
      <c r="K270" s="91"/>
      <c r="L270" s="90"/>
      <c r="M270" s="90"/>
      <c r="N270" s="91"/>
      <c r="O270" s="91"/>
      <c r="P270" s="92"/>
      <c r="Q270" s="90"/>
      <c r="R270" s="90"/>
      <c r="S270" s="95" t="s">
        <v>189</v>
      </c>
      <c r="T270" s="95">
        <v>3700</v>
      </c>
      <c r="U270" s="93"/>
      <c r="V270" s="93">
        <v>45102</v>
      </c>
      <c r="W270" s="105"/>
      <c r="X270" s="105"/>
    </row>
    <row r="271" spans="1:24" s="82" customFormat="1" ht="26.25" customHeight="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1" t="s">
        <v>1738</v>
      </c>
      <c r="L271" s="90"/>
      <c r="M271" s="90"/>
      <c r="N271" s="91"/>
      <c r="O271" s="91"/>
      <c r="P271" s="92"/>
      <c r="Q271" s="90"/>
      <c r="R271" s="90"/>
      <c r="S271" s="95"/>
      <c r="T271" s="95">
        <f>SUM(T266:T270)</f>
        <v>10310</v>
      </c>
      <c r="U271" s="93"/>
      <c r="V271" s="94">
        <v>45106</v>
      </c>
      <c r="W271" s="105"/>
      <c r="X271" s="105"/>
    </row>
    <row r="272" spans="1:24" s="82" customFormat="1" ht="26.25" customHeight="1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1"/>
      <c r="L272" s="90"/>
      <c r="M272" s="90"/>
      <c r="N272" s="91"/>
      <c r="O272" s="91"/>
      <c r="P272" s="92"/>
      <c r="Q272" s="90"/>
      <c r="R272" s="90"/>
      <c r="S272" s="95"/>
      <c r="T272" s="95"/>
      <c r="U272" s="93"/>
      <c r="V272" s="94"/>
      <c r="W272" s="105"/>
      <c r="X272" s="105"/>
    </row>
    <row r="275" spans="1:25" ht="26.25" customHeight="1">
      <c r="A275" s="247" t="s">
        <v>188</v>
      </c>
      <c r="B275" s="247"/>
      <c r="C275" s="247" t="s">
        <v>154</v>
      </c>
      <c r="D275" s="247" t="s">
        <v>190</v>
      </c>
      <c r="E275" s="247" t="s">
        <v>1837</v>
      </c>
      <c r="F275" s="247" t="s">
        <v>191</v>
      </c>
      <c r="G275" s="247" t="s">
        <v>191</v>
      </c>
      <c r="H275" s="247" t="s">
        <v>191</v>
      </c>
      <c r="I275" s="247" t="s">
        <v>143</v>
      </c>
      <c r="J275" s="247" t="s">
        <v>2236</v>
      </c>
      <c r="K275" s="248" t="s">
        <v>141</v>
      </c>
      <c r="L275" s="413" t="s">
        <v>2140</v>
      </c>
      <c r="M275" s="249" t="s">
        <v>2149</v>
      </c>
      <c r="N275" s="248" t="s">
        <v>1740</v>
      </c>
      <c r="O275" s="248" t="s">
        <v>1741</v>
      </c>
      <c r="P275" s="249" t="s">
        <v>2996</v>
      </c>
      <c r="Q275" s="247" t="s">
        <v>520</v>
      </c>
      <c r="R275" s="247">
        <v>2020</v>
      </c>
      <c r="S275" s="247" t="s">
        <v>2979</v>
      </c>
      <c r="T275" s="247">
        <v>2265</v>
      </c>
      <c r="U275" s="250">
        <v>45035</v>
      </c>
      <c r="V275" s="250">
        <v>45076</v>
      </c>
      <c r="W275" s="252"/>
      <c r="X275" s="252">
        <v>4550</v>
      </c>
      <c r="Y275" s="59"/>
    </row>
    <row r="276" spans="1:25" ht="26.25" customHeight="1">
      <c r="A276" s="247"/>
      <c r="B276" s="247"/>
      <c r="C276" s="198" t="s">
        <v>2986</v>
      </c>
      <c r="D276" s="247"/>
      <c r="E276" s="247"/>
      <c r="F276" s="247"/>
      <c r="G276" s="247"/>
      <c r="H276" s="247"/>
      <c r="I276" s="247" t="s">
        <v>194</v>
      </c>
      <c r="J276" s="253" t="s">
        <v>2377</v>
      </c>
      <c r="K276" s="254" t="s">
        <v>206</v>
      </c>
      <c r="L276" s="425" t="s">
        <v>3234</v>
      </c>
      <c r="M276" s="247"/>
      <c r="N276" s="248" t="s">
        <v>2444</v>
      </c>
      <c r="O276" s="248"/>
      <c r="P276" s="249" t="s">
        <v>3232</v>
      </c>
      <c r="Q276" s="247" t="s">
        <v>1838</v>
      </c>
      <c r="R276" s="247">
        <v>2019</v>
      </c>
      <c r="S276" s="247" t="s">
        <v>1839</v>
      </c>
      <c r="T276" s="247">
        <v>1650</v>
      </c>
      <c r="U276" s="250">
        <v>45037</v>
      </c>
      <c r="V276" s="250">
        <v>45087</v>
      </c>
      <c r="W276" s="252"/>
      <c r="X276" s="252"/>
    </row>
    <row r="277" spans="1:25" ht="26.25" customHeight="1">
      <c r="A277" s="247"/>
      <c r="B277" s="247"/>
      <c r="C277" s="320" t="s">
        <v>2126</v>
      </c>
      <c r="D277" s="247"/>
      <c r="E277" s="247"/>
      <c r="F277" s="247"/>
      <c r="G277" s="247"/>
      <c r="H277" s="247"/>
      <c r="I277" s="247"/>
      <c r="J277" s="376" t="s">
        <v>2246</v>
      </c>
      <c r="K277" s="248" t="s">
        <v>1690</v>
      </c>
      <c r="L277" s="247"/>
      <c r="M277" s="413" t="s">
        <v>2423</v>
      </c>
      <c r="N277" s="248"/>
      <c r="O277" s="248"/>
      <c r="P277" s="249" t="s">
        <v>3559</v>
      </c>
      <c r="Q277" s="247" t="s">
        <v>626</v>
      </c>
      <c r="R277" s="247">
        <v>2020</v>
      </c>
      <c r="S277" s="247" t="s">
        <v>2038</v>
      </c>
      <c r="T277" s="247">
        <v>3120</v>
      </c>
      <c r="U277" s="250">
        <v>45042</v>
      </c>
      <c r="V277" s="250">
        <v>45096</v>
      </c>
      <c r="W277" s="252"/>
      <c r="X277" s="252"/>
    </row>
    <row r="278" spans="1:25" ht="26.25" customHeight="1">
      <c r="A278" s="247"/>
      <c r="B278" s="247"/>
      <c r="C278" s="320" t="s">
        <v>2197</v>
      </c>
      <c r="D278" s="247"/>
      <c r="E278" s="247"/>
      <c r="F278" s="247"/>
      <c r="G278" s="247"/>
      <c r="H278" s="247"/>
      <c r="I278" s="247"/>
      <c r="J278" s="247" t="s">
        <v>2135</v>
      </c>
      <c r="K278" s="248" t="s">
        <v>1704</v>
      </c>
      <c r="L278" s="247"/>
      <c r="M278" s="247"/>
      <c r="N278" s="248"/>
      <c r="O278" s="248"/>
      <c r="P278" s="249"/>
      <c r="Q278" s="247"/>
      <c r="R278" s="247"/>
      <c r="S278" s="247"/>
      <c r="T278" s="247"/>
      <c r="U278" s="251"/>
      <c r="V278" s="250">
        <v>45095</v>
      </c>
      <c r="W278" s="252"/>
      <c r="X278" s="252"/>
    </row>
    <row r="279" spans="1:25" ht="26.25" customHeight="1">
      <c r="A279" s="247"/>
      <c r="B279" s="247"/>
      <c r="C279" s="247"/>
      <c r="D279" s="247"/>
      <c r="E279" s="247"/>
      <c r="F279" s="247"/>
      <c r="G279" s="247"/>
      <c r="H279" s="247"/>
      <c r="I279" s="247"/>
      <c r="J279" s="247" t="s">
        <v>1827</v>
      </c>
      <c r="K279" s="248" t="s">
        <v>220</v>
      </c>
      <c r="L279" s="247"/>
      <c r="M279" s="247"/>
      <c r="N279" s="248"/>
      <c r="O279" s="248"/>
      <c r="P279" s="249"/>
      <c r="Q279" s="247"/>
      <c r="R279" s="247"/>
      <c r="S279" s="253" t="s">
        <v>189</v>
      </c>
      <c r="T279" s="253">
        <v>3840</v>
      </c>
      <c r="U279" s="250"/>
      <c r="V279" s="616">
        <v>45098</v>
      </c>
      <c r="W279" s="252"/>
      <c r="X279" s="252"/>
    </row>
    <row r="280" spans="1:25" ht="26.25" customHeight="1">
      <c r="A280" s="247"/>
      <c r="B280" s="247"/>
      <c r="C280" s="247"/>
      <c r="D280" s="247"/>
      <c r="E280" s="247"/>
      <c r="F280" s="247"/>
      <c r="G280" s="247"/>
      <c r="H280" s="247"/>
      <c r="I280" s="247"/>
      <c r="J280" s="247" t="s">
        <v>1988</v>
      </c>
      <c r="K280" s="248" t="s">
        <v>1737</v>
      </c>
      <c r="L280" s="247"/>
      <c r="M280" s="247"/>
      <c r="N280" s="248"/>
      <c r="O280" s="248"/>
      <c r="P280" s="249"/>
      <c r="Q280" s="247"/>
      <c r="R280" s="247"/>
      <c r="S280" s="253"/>
      <c r="T280" s="253">
        <f>SUM(T275:T279)</f>
        <v>10875</v>
      </c>
      <c r="U280" s="250"/>
      <c r="V280" s="250">
        <v>45104</v>
      </c>
      <c r="W280" s="252"/>
      <c r="X280" s="252"/>
    </row>
    <row r="281" spans="1:25" ht="26.25" customHeight="1">
      <c r="A281" s="247"/>
      <c r="B281" s="247"/>
      <c r="C281" s="247"/>
      <c r="D281" s="247"/>
      <c r="E281" s="247"/>
      <c r="F281" s="247"/>
      <c r="G281" s="247"/>
      <c r="H281" s="247"/>
      <c r="I281" s="247"/>
      <c r="J281" s="247"/>
      <c r="K281" s="248"/>
      <c r="L281" s="247"/>
      <c r="M281" s="247"/>
      <c r="N281" s="248"/>
      <c r="O281" s="248"/>
      <c r="P281" s="249"/>
      <c r="Q281" s="247"/>
      <c r="R281" s="247"/>
      <c r="S281" s="253"/>
      <c r="T281" s="253"/>
      <c r="U281" s="250"/>
      <c r="V281" s="251">
        <v>45106</v>
      </c>
      <c r="W281" s="252"/>
      <c r="X281" s="252"/>
    </row>
    <row r="283" spans="1:25" ht="26.25" customHeight="1">
      <c r="A283" s="247" t="s">
        <v>188</v>
      </c>
      <c r="B283" s="247"/>
      <c r="C283" s="247" t="s">
        <v>154</v>
      </c>
      <c r="D283" s="247" t="s">
        <v>190</v>
      </c>
      <c r="E283" s="247" t="s">
        <v>1837</v>
      </c>
      <c r="F283" s="247" t="s">
        <v>191</v>
      </c>
      <c r="G283" s="247" t="s">
        <v>191</v>
      </c>
      <c r="H283" s="247" t="s">
        <v>191</v>
      </c>
      <c r="I283" s="247" t="s">
        <v>143</v>
      </c>
      <c r="J283" s="247" t="s">
        <v>2236</v>
      </c>
      <c r="K283" s="248" t="s">
        <v>141</v>
      </c>
      <c r="L283" s="413" t="s">
        <v>2146</v>
      </c>
      <c r="M283" s="249" t="s">
        <v>2995</v>
      </c>
      <c r="N283" s="248" t="s">
        <v>2145</v>
      </c>
      <c r="O283" s="248" t="s">
        <v>1769</v>
      </c>
      <c r="P283" s="249" t="s">
        <v>2996</v>
      </c>
      <c r="Q283" s="247" t="s">
        <v>520</v>
      </c>
      <c r="R283" s="247">
        <v>2020</v>
      </c>
      <c r="S283" s="247" t="s">
        <v>1840</v>
      </c>
      <c r="T283" s="247">
        <v>2500</v>
      </c>
      <c r="U283" s="250">
        <v>45035</v>
      </c>
      <c r="V283" s="250">
        <v>45076</v>
      </c>
      <c r="W283" s="252"/>
      <c r="X283" s="252">
        <v>4550</v>
      </c>
    </row>
    <row r="284" spans="1:25" ht="26.25" customHeight="1">
      <c r="A284" s="247"/>
      <c r="B284" s="247"/>
      <c r="C284" s="198" t="s">
        <v>2985</v>
      </c>
      <c r="D284" s="247"/>
      <c r="E284" s="247"/>
      <c r="F284" s="247"/>
      <c r="G284" s="247"/>
      <c r="H284" s="247"/>
      <c r="I284" s="247" t="s">
        <v>194</v>
      </c>
      <c r="J284" s="253" t="s">
        <v>2378</v>
      </c>
      <c r="K284" s="254" t="s">
        <v>206</v>
      </c>
      <c r="L284" s="425" t="s">
        <v>3234</v>
      </c>
      <c r="M284" s="247"/>
      <c r="N284" s="248" t="s">
        <v>2447</v>
      </c>
      <c r="O284" s="248"/>
      <c r="P284" s="249" t="s">
        <v>3232</v>
      </c>
      <c r="Q284" s="247" t="s">
        <v>588</v>
      </c>
      <c r="R284" s="247">
        <v>2020</v>
      </c>
      <c r="S284" s="247" t="s">
        <v>1841</v>
      </c>
      <c r="T284" s="247">
        <v>2585</v>
      </c>
      <c r="U284" s="250">
        <v>45037</v>
      </c>
      <c r="V284" s="250">
        <v>45087</v>
      </c>
      <c r="W284" s="252"/>
      <c r="X284" s="252"/>
    </row>
    <row r="285" spans="1:25" ht="26.25" customHeight="1">
      <c r="A285" s="247"/>
      <c r="B285" s="247"/>
      <c r="C285" s="320" t="s">
        <v>2126</v>
      </c>
      <c r="D285" s="247"/>
      <c r="E285" s="247"/>
      <c r="F285" s="247"/>
      <c r="G285" s="247"/>
      <c r="H285" s="247"/>
      <c r="I285" s="247"/>
      <c r="J285" s="376" t="s">
        <v>2119</v>
      </c>
      <c r="K285" s="248" t="s">
        <v>1690</v>
      </c>
      <c r="L285" s="247"/>
      <c r="M285" s="413" t="s">
        <v>2423</v>
      </c>
      <c r="N285" s="248"/>
      <c r="O285" s="248"/>
      <c r="P285" s="249" t="s">
        <v>3559</v>
      </c>
      <c r="Q285" s="247" t="s">
        <v>1838</v>
      </c>
      <c r="R285" s="247">
        <v>2020</v>
      </c>
      <c r="S285" s="247" t="s">
        <v>2980</v>
      </c>
      <c r="T285" s="247">
        <v>1620</v>
      </c>
      <c r="U285" s="250">
        <v>45042</v>
      </c>
      <c r="V285" s="250">
        <v>45096</v>
      </c>
      <c r="W285" s="252"/>
      <c r="X285" s="252"/>
    </row>
    <row r="286" spans="1:25" ht="26.25" customHeight="1">
      <c r="A286" s="247"/>
      <c r="B286" s="247"/>
      <c r="C286" s="320" t="s">
        <v>2196</v>
      </c>
      <c r="D286" s="247"/>
      <c r="E286" s="247"/>
      <c r="F286" s="247"/>
      <c r="G286" s="247"/>
      <c r="H286" s="247"/>
      <c r="I286" s="247"/>
      <c r="J286" s="247" t="s">
        <v>1809</v>
      </c>
      <c r="K286" s="248" t="s">
        <v>1704</v>
      </c>
      <c r="L286" s="247"/>
      <c r="M286" s="247"/>
      <c r="N286" s="248"/>
      <c r="O286" s="248"/>
      <c r="P286" s="249"/>
      <c r="Q286" s="247"/>
      <c r="R286" s="247"/>
      <c r="S286" s="247"/>
      <c r="T286" s="247"/>
      <c r="U286" s="251"/>
      <c r="V286" s="250">
        <v>45095</v>
      </c>
      <c r="W286" s="252"/>
      <c r="X286" s="252"/>
    </row>
    <row r="287" spans="1:25" ht="26.25" customHeight="1">
      <c r="A287" s="247"/>
      <c r="B287" s="247"/>
      <c r="C287" s="247"/>
      <c r="D287" s="247"/>
      <c r="E287" s="247"/>
      <c r="F287" s="247"/>
      <c r="G287" s="247"/>
      <c r="H287" s="247"/>
      <c r="I287" s="247"/>
      <c r="J287" s="247" t="s">
        <v>1826</v>
      </c>
      <c r="K287" s="248" t="s">
        <v>220</v>
      </c>
      <c r="L287" s="247"/>
      <c r="M287" s="247"/>
      <c r="N287" s="248"/>
      <c r="O287" s="248"/>
      <c r="P287" s="249"/>
      <c r="Q287" s="247"/>
      <c r="R287" s="247"/>
      <c r="S287" s="253" t="s">
        <v>189</v>
      </c>
      <c r="T287" s="253">
        <v>3860</v>
      </c>
      <c r="U287" s="250"/>
      <c r="V287" s="616">
        <v>45098</v>
      </c>
      <c r="W287" s="252"/>
      <c r="X287" s="252"/>
    </row>
    <row r="288" spans="1:25" ht="26.25" customHeight="1">
      <c r="A288" s="247"/>
      <c r="B288" s="247"/>
      <c r="C288" s="247"/>
      <c r="D288" s="247"/>
      <c r="E288" s="247"/>
      <c r="F288" s="247"/>
      <c r="G288" s="247"/>
      <c r="H288" s="247"/>
      <c r="I288" s="247"/>
      <c r="J288" s="247" t="s">
        <v>1988</v>
      </c>
      <c r="K288" s="248" t="s">
        <v>1737</v>
      </c>
      <c r="L288" s="247"/>
      <c r="M288" s="247"/>
      <c r="N288" s="248"/>
      <c r="O288" s="248"/>
      <c r="P288" s="249"/>
      <c r="Q288" s="247"/>
      <c r="R288" s="247"/>
      <c r="S288" s="253"/>
      <c r="T288" s="253">
        <f>SUM(T283:T287)</f>
        <v>10565</v>
      </c>
      <c r="U288" s="250"/>
      <c r="V288" s="250">
        <v>45104</v>
      </c>
      <c r="W288" s="252"/>
      <c r="X288" s="252"/>
    </row>
    <row r="289" spans="1:24" ht="26.25" customHeight="1">
      <c r="A289" s="247"/>
      <c r="B289" s="247"/>
      <c r="C289" s="247"/>
      <c r="D289" s="247"/>
      <c r="E289" s="247"/>
      <c r="F289" s="247"/>
      <c r="G289" s="247"/>
      <c r="H289" s="247"/>
      <c r="I289" s="247"/>
      <c r="J289" s="247"/>
      <c r="K289" s="248"/>
      <c r="L289" s="247"/>
      <c r="M289" s="247"/>
      <c r="N289" s="248"/>
      <c r="O289" s="248"/>
      <c r="P289" s="249"/>
      <c r="Q289" s="247"/>
      <c r="R289" s="247"/>
      <c r="S289" s="253"/>
      <c r="T289" s="253"/>
      <c r="U289" s="250"/>
      <c r="V289" s="251">
        <v>45106</v>
      </c>
      <c r="W289" s="252"/>
      <c r="X289" s="252"/>
    </row>
    <row r="292" spans="1:24" ht="26.25" customHeight="1">
      <c r="A292" s="198" t="s">
        <v>188</v>
      </c>
      <c r="B292" s="198"/>
      <c r="C292" s="198" t="s">
        <v>1722</v>
      </c>
      <c r="D292" s="198" t="s">
        <v>1724</v>
      </c>
      <c r="E292" s="198" t="s">
        <v>1843</v>
      </c>
      <c r="F292" s="198" t="s">
        <v>191</v>
      </c>
      <c r="G292" s="198" t="s">
        <v>191</v>
      </c>
      <c r="H292" s="198" t="s">
        <v>191</v>
      </c>
      <c r="I292" s="198" t="s">
        <v>143</v>
      </c>
      <c r="J292" s="198" t="s">
        <v>2245</v>
      </c>
      <c r="K292" s="199" t="s">
        <v>141</v>
      </c>
      <c r="L292" s="413" t="s">
        <v>2424</v>
      </c>
      <c r="M292" s="200" t="s">
        <v>2342</v>
      </c>
      <c r="N292" s="199" t="s">
        <v>2234</v>
      </c>
      <c r="O292" s="199" t="s">
        <v>3001</v>
      </c>
      <c r="P292" s="200" t="s">
        <v>3210</v>
      </c>
      <c r="Q292" s="198" t="s">
        <v>1822</v>
      </c>
      <c r="R292" s="198">
        <v>2016</v>
      </c>
      <c r="S292" s="198" t="s">
        <v>1824</v>
      </c>
      <c r="T292" s="198">
        <v>1600</v>
      </c>
      <c r="U292" s="201">
        <v>45035</v>
      </c>
      <c r="V292" s="201">
        <v>45076</v>
      </c>
      <c r="W292" s="203">
        <v>3000</v>
      </c>
      <c r="X292" s="203">
        <v>3050</v>
      </c>
    </row>
    <row r="293" spans="1:24" ht="26.25" customHeight="1">
      <c r="A293" s="198"/>
      <c r="B293" s="198"/>
      <c r="C293" s="198"/>
      <c r="D293" s="198"/>
      <c r="E293" s="198"/>
      <c r="F293" s="198"/>
      <c r="G293" s="198"/>
      <c r="H293" s="198"/>
      <c r="I293" s="198" t="s">
        <v>194</v>
      </c>
      <c r="J293" s="204" t="s">
        <v>2120</v>
      </c>
      <c r="K293" s="199" t="s">
        <v>220</v>
      </c>
      <c r="L293" s="198"/>
      <c r="M293" s="320" t="s">
        <v>2343</v>
      </c>
      <c r="N293" s="199"/>
      <c r="O293" s="199"/>
      <c r="P293" s="200"/>
      <c r="Q293" s="198" t="s">
        <v>1823</v>
      </c>
      <c r="R293" s="198">
        <v>2014</v>
      </c>
      <c r="S293" s="198" t="s">
        <v>1825</v>
      </c>
      <c r="T293" s="198">
        <v>1750</v>
      </c>
      <c r="U293" s="201">
        <v>45037</v>
      </c>
      <c r="V293" s="201">
        <v>45087</v>
      </c>
      <c r="W293" s="203"/>
      <c r="X293" s="203" t="s">
        <v>2346</v>
      </c>
    </row>
    <row r="294" spans="1:24" ht="26.25" customHeight="1">
      <c r="A294" s="198"/>
      <c r="B294" s="198"/>
      <c r="C294" s="320" t="s">
        <v>2347</v>
      </c>
      <c r="D294" s="198"/>
      <c r="E294" s="198"/>
      <c r="F294" s="198"/>
      <c r="G294" s="198"/>
      <c r="H294" s="198"/>
      <c r="I294" s="198"/>
      <c r="J294" s="376" t="s">
        <v>2088</v>
      </c>
      <c r="K294" s="199" t="s">
        <v>1723</v>
      </c>
      <c r="L294" s="198"/>
      <c r="M294" s="320" t="s">
        <v>2421</v>
      </c>
      <c r="N294" s="199"/>
      <c r="O294" s="199"/>
      <c r="P294" s="200"/>
      <c r="Q294" s="198" t="s">
        <v>520</v>
      </c>
      <c r="R294" s="198">
        <v>2016</v>
      </c>
      <c r="S294" s="198" t="s">
        <v>1844</v>
      </c>
      <c r="T294" s="198">
        <v>1900</v>
      </c>
      <c r="U294" s="201">
        <v>45042</v>
      </c>
      <c r="V294" s="201">
        <v>45096</v>
      </c>
      <c r="W294" s="203"/>
      <c r="X294" s="203"/>
    </row>
    <row r="295" spans="1:24" ht="26.25" customHeight="1">
      <c r="A295" s="198"/>
      <c r="B295" s="198"/>
      <c r="C295" s="198"/>
      <c r="D295" s="198"/>
      <c r="E295" s="198"/>
      <c r="F295" s="198"/>
      <c r="G295" s="198"/>
      <c r="H295" s="198"/>
      <c r="I295" s="198"/>
      <c r="J295" s="198" t="s">
        <v>2232</v>
      </c>
      <c r="K295" s="199"/>
      <c r="L295" s="198"/>
      <c r="M295" s="320" t="s">
        <v>2422</v>
      </c>
      <c r="N295" s="199"/>
      <c r="O295" s="199"/>
      <c r="P295" s="200"/>
      <c r="Q295" s="198" t="s">
        <v>520</v>
      </c>
      <c r="R295" s="198">
        <v>2014</v>
      </c>
      <c r="S295" s="198" t="s">
        <v>1845</v>
      </c>
      <c r="T295" s="198">
        <v>1900</v>
      </c>
      <c r="U295" s="202"/>
      <c r="V295" s="201">
        <v>45098</v>
      </c>
      <c r="W295" s="203"/>
      <c r="X295" s="203"/>
    </row>
    <row r="296" spans="1:24" ht="26.25" customHeight="1">
      <c r="A296" s="198"/>
      <c r="B296" s="198"/>
      <c r="C296" s="198"/>
      <c r="D296" s="198"/>
      <c r="E296" s="198"/>
      <c r="F296" s="198"/>
      <c r="G296" s="198"/>
      <c r="H296" s="198"/>
      <c r="I296" s="198"/>
      <c r="J296" s="198" t="s">
        <v>2233</v>
      </c>
      <c r="K296" s="199" t="s">
        <v>1726</v>
      </c>
      <c r="L296" s="198"/>
      <c r="M296" s="413" t="s">
        <v>2423</v>
      </c>
      <c r="N296" s="199"/>
      <c r="O296" s="199"/>
      <c r="P296" s="200"/>
      <c r="Q296" s="198"/>
      <c r="R296" s="198"/>
      <c r="S296" s="204" t="s">
        <v>189</v>
      </c>
      <c r="T296" s="204">
        <v>3700</v>
      </c>
      <c r="U296" s="201"/>
      <c r="V296" s="202">
        <v>45106</v>
      </c>
      <c r="W296" s="203"/>
      <c r="X296" s="203"/>
    </row>
    <row r="297" spans="1:24" ht="26.25" customHeight="1">
      <c r="A297" s="198"/>
      <c r="B297" s="198"/>
      <c r="C297" s="198"/>
      <c r="D297" s="198"/>
      <c r="E297" s="198"/>
      <c r="F297" s="198"/>
      <c r="G297" s="198"/>
      <c r="H297" s="198"/>
      <c r="I297" s="198"/>
      <c r="J297" s="322" t="s">
        <v>1988</v>
      </c>
      <c r="K297" s="199"/>
      <c r="L297" s="198"/>
      <c r="M297" s="198"/>
      <c r="N297" s="199"/>
      <c r="O297" s="199"/>
      <c r="P297" s="200"/>
      <c r="Q297" s="198"/>
      <c r="R297" s="198"/>
      <c r="S297" s="204"/>
      <c r="T297" s="204">
        <f>SUM(T292:T296)</f>
        <v>10850</v>
      </c>
      <c r="U297" s="201"/>
      <c r="V297" s="202"/>
      <c r="W297" s="203"/>
      <c r="X297" s="203"/>
    </row>
    <row r="298" spans="1:24" ht="26.25" customHeight="1">
      <c r="A298" s="198"/>
      <c r="B298" s="198"/>
      <c r="C298" s="198"/>
      <c r="D298" s="198"/>
      <c r="E298" s="198"/>
      <c r="F298" s="198"/>
      <c r="G298" s="198"/>
      <c r="H298" s="198"/>
      <c r="I298" s="198"/>
      <c r="J298" s="198"/>
      <c r="K298" s="199"/>
      <c r="L298" s="198"/>
      <c r="M298" s="198"/>
      <c r="N298" s="199"/>
      <c r="O298" s="199"/>
      <c r="P298" s="200"/>
      <c r="Q298" s="198"/>
      <c r="R298" s="198"/>
      <c r="S298" s="204"/>
      <c r="T298" s="204"/>
      <c r="U298" s="201"/>
      <c r="V298" s="202"/>
      <c r="W298" s="203"/>
      <c r="X298" s="203"/>
    </row>
    <row r="301" spans="1:24" ht="26.25" customHeight="1">
      <c r="A301" s="179" t="s">
        <v>188</v>
      </c>
      <c r="B301" s="179"/>
      <c r="C301" s="179" t="s">
        <v>1727</v>
      </c>
      <c r="D301" s="179" t="s">
        <v>2200</v>
      </c>
      <c r="E301" s="179" t="s">
        <v>1843</v>
      </c>
      <c r="F301" s="179" t="s">
        <v>1926</v>
      </c>
      <c r="G301" s="179" t="s">
        <v>191</v>
      </c>
      <c r="H301" s="179" t="s">
        <v>191</v>
      </c>
      <c r="I301" s="179" t="s">
        <v>143</v>
      </c>
      <c r="J301" s="321" t="s">
        <v>2404</v>
      </c>
      <c r="K301" s="180" t="s">
        <v>141</v>
      </c>
      <c r="L301" s="413" t="s">
        <v>3064</v>
      </c>
      <c r="M301" s="179"/>
      <c r="N301" s="180" t="s">
        <v>1925</v>
      </c>
      <c r="O301" s="180" t="s">
        <v>1820</v>
      </c>
      <c r="P301" s="181" t="s">
        <v>2820</v>
      </c>
      <c r="Q301" s="179" t="s">
        <v>735</v>
      </c>
      <c r="R301" s="179">
        <v>2014</v>
      </c>
      <c r="S301" s="179" t="s">
        <v>1849</v>
      </c>
      <c r="T301" s="179">
        <v>2400</v>
      </c>
      <c r="U301" s="182">
        <v>45035</v>
      </c>
      <c r="V301" s="182">
        <v>45076</v>
      </c>
      <c r="W301" s="184"/>
      <c r="X301" s="184">
        <v>600</v>
      </c>
    </row>
    <row r="302" spans="1:24" ht="26.25" customHeight="1">
      <c r="A302" s="179"/>
      <c r="B302" s="179"/>
      <c r="C302" s="179"/>
      <c r="D302" s="179"/>
      <c r="E302" s="179"/>
      <c r="F302" s="179"/>
      <c r="G302" s="179"/>
      <c r="H302" s="179"/>
      <c r="I302" s="179" t="s">
        <v>194</v>
      </c>
      <c r="J302" s="185" t="s">
        <v>2376</v>
      </c>
      <c r="K302" s="186" t="s">
        <v>678</v>
      </c>
      <c r="L302" s="179" t="s">
        <v>2438</v>
      </c>
      <c r="M302" s="179"/>
      <c r="N302" s="180"/>
      <c r="O302" s="180"/>
      <c r="P302" s="181"/>
      <c r="Q302" s="179" t="s">
        <v>1846</v>
      </c>
      <c r="R302" s="179">
        <v>2004</v>
      </c>
      <c r="S302" s="179" t="s">
        <v>1850</v>
      </c>
      <c r="T302" s="179">
        <v>3050</v>
      </c>
      <c r="U302" s="182">
        <v>45037</v>
      </c>
      <c r="V302" s="182">
        <v>45087</v>
      </c>
      <c r="W302" s="184"/>
      <c r="X302" s="184"/>
    </row>
    <row r="303" spans="1:24" ht="26.25" customHeight="1">
      <c r="A303" s="179"/>
      <c r="B303" s="179"/>
      <c r="C303" s="179"/>
      <c r="D303" s="179"/>
      <c r="E303" s="179"/>
      <c r="F303" s="179"/>
      <c r="G303" s="179"/>
      <c r="H303" s="179"/>
      <c r="I303" s="179"/>
      <c r="J303" s="179" t="s">
        <v>2232</v>
      </c>
      <c r="K303" s="180" t="s">
        <v>1728</v>
      </c>
      <c r="L303" s="179"/>
      <c r="M303" s="413" t="s">
        <v>2423</v>
      </c>
      <c r="N303" s="180"/>
      <c r="O303" s="180"/>
      <c r="P303" s="181"/>
      <c r="Q303" s="179" t="s">
        <v>1848</v>
      </c>
      <c r="R303" s="179">
        <v>2018</v>
      </c>
      <c r="S303" s="179" t="s">
        <v>1851</v>
      </c>
      <c r="T303" s="179">
        <v>2125</v>
      </c>
      <c r="U303" s="182">
        <v>45042</v>
      </c>
      <c r="V303" s="625">
        <v>45096</v>
      </c>
      <c r="W303" s="184"/>
      <c r="X303" s="184"/>
    </row>
    <row r="304" spans="1:24" ht="26.25" customHeight="1">
      <c r="A304" s="179"/>
      <c r="B304" s="179"/>
      <c r="C304" s="179"/>
      <c r="D304" s="179"/>
      <c r="E304" s="179"/>
      <c r="F304" s="179"/>
      <c r="G304" s="179"/>
      <c r="H304" s="179"/>
      <c r="I304" s="179"/>
      <c r="J304" s="179" t="s">
        <v>2233</v>
      </c>
      <c r="K304" s="180" t="s">
        <v>220</v>
      </c>
      <c r="L304" s="179"/>
      <c r="M304" s="179"/>
      <c r="N304" s="180"/>
      <c r="O304" s="180"/>
      <c r="P304" s="181"/>
      <c r="Q304" s="179" t="s">
        <v>1847</v>
      </c>
      <c r="R304" s="179">
        <v>2019</v>
      </c>
      <c r="S304" s="179" t="s">
        <v>1852</v>
      </c>
      <c r="T304" s="179">
        <v>2005</v>
      </c>
      <c r="U304" s="183"/>
      <c r="V304" s="182">
        <v>45104</v>
      </c>
      <c r="W304" s="184"/>
      <c r="X304" s="184"/>
    </row>
    <row r="305" spans="1:24" ht="26.25" customHeight="1">
      <c r="A305" s="179"/>
      <c r="B305" s="179"/>
      <c r="C305" s="179"/>
      <c r="D305" s="179"/>
      <c r="E305" s="179"/>
      <c r="F305" s="179"/>
      <c r="G305" s="179"/>
      <c r="H305" s="179"/>
      <c r="I305" s="179"/>
      <c r="J305" s="179" t="s">
        <v>1988</v>
      </c>
      <c r="K305" s="180"/>
      <c r="L305" s="179"/>
      <c r="M305" s="179"/>
      <c r="N305" s="180"/>
      <c r="O305" s="180"/>
      <c r="P305" s="181"/>
      <c r="Q305" s="179"/>
      <c r="R305" s="179"/>
      <c r="S305" s="185" t="s">
        <v>189</v>
      </c>
      <c r="T305" s="185">
        <v>3840</v>
      </c>
      <c r="U305" s="182"/>
      <c r="V305" s="182">
        <v>45102</v>
      </c>
      <c r="W305" s="184"/>
      <c r="X305" s="184"/>
    </row>
    <row r="306" spans="1:24" ht="26.25" customHeight="1">
      <c r="A306" s="179"/>
      <c r="B306" s="179"/>
      <c r="C306" s="179"/>
      <c r="D306" s="179"/>
      <c r="E306" s="179"/>
      <c r="F306" s="179"/>
      <c r="G306" s="179"/>
      <c r="H306" s="179"/>
      <c r="I306" s="179"/>
      <c r="J306" s="321"/>
      <c r="K306" s="180" t="s">
        <v>1739</v>
      </c>
      <c r="L306" s="179"/>
      <c r="M306" s="179"/>
      <c r="N306" s="180"/>
      <c r="O306" s="180"/>
      <c r="P306" s="181"/>
      <c r="Q306" s="179"/>
      <c r="R306" s="179"/>
      <c r="S306" s="185"/>
      <c r="T306" s="185">
        <f>SUM(T301:T305)</f>
        <v>13420</v>
      </c>
      <c r="U306" s="182"/>
      <c r="V306" s="183">
        <v>45106</v>
      </c>
      <c r="W306" s="184"/>
      <c r="X306" s="184"/>
    </row>
    <row r="307" spans="1:24" ht="26.25" customHeight="1">
      <c r="A307" s="179"/>
      <c r="B307" s="179"/>
      <c r="C307" s="179"/>
      <c r="D307" s="179"/>
      <c r="E307" s="179"/>
      <c r="F307" s="179"/>
      <c r="G307" s="179"/>
      <c r="H307" s="179"/>
      <c r="I307" s="179"/>
      <c r="J307" s="179"/>
      <c r="K307" s="180"/>
      <c r="L307" s="179"/>
      <c r="M307" s="179"/>
      <c r="N307" s="180"/>
      <c r="O307" s="180"/>
      <c r="P307" s="181"/>
      <c r="Q307" s="179"/>
      <c r="R307" s="179"/>
      <c r="S307" s="185"/>
      <c r="T307" s="185"/>
      <c r="U307" s="182"/>
      <c r="V307" s="183"/>
      <c r="W307" s="184"/>
      <c r="X307" s="184"/>
    </row>
    <row r="308" spans="1:24" ht="26.25" customHeight="1">
      <c r="K308" s="326"/>
      <c r="M308" s="327"/>
      <c r="N308" s="326"/>
    </row>
    <row r="309" spans="1:24" ht="26.25" customHeight="1">
      <c r="K309" s="326"/>
      <c r="M309" s="327"/>
      <c r="N309" s="326"/>
    </row>
    <row r="310" spans="1:24" ht="26.25" customHeight="1">
      <c r="A310" s="208" t="s">
        <v>188</v>
      </c>
      <c r="B310" s="208"/>
      <c r="C310" s="208" t="s">
        <v>154</v>
      </c>
      <c r="D310" s="208" t="s">
        <v>190</v>
      </c>
      <c r="E310" s="208" t="s">
        <v>2162</v>
      </c>
      <c r="F310" s="208" t="s">
        <v>2162</v>
      </c>
      <c r="G310" s="208" t="s">
        <v>191</v>
      </c>
      <c r="H310" s="408"/>
      <c r="I310" s="208" t="s">
        <v>126</v>
      </c>
      <c r="J310" s="208" t="s">
        <v>2519</v>
      </c>
      <c r="K310" s="209" t="s">
        <v>2089</v>
      </c>
      <c r="L310" s="208" t="s">
        <v>2981</v>
      </c>
      <c r="M310" s="208"/>
      <c r="N310" s="209" t="s">
        <v>2385</v>
      </c>
      <c r="O310" s="209" t="s">
        <v>2387</v>
      </c>
      <c r="P310" s="210" t="s">
        <v>3005</v>
      </c>
      <c r="Q310" s="208" t="s">
        <v>588</v>
      </c>
      <c r="R310" s="208">
        <v>2021</v>
      </c>
      <c r="S310" s="208" t="s">
        <v>2982</v>
      </c>
      <c r="T310" s="208">
        <v>2475</v>
      </c>
      <c r="U310" s="211">
        <v>45043</v>
      </c>
      <c r="V310" s="211">
        <v>45095</v>
      </c>
      <c r="W310" s="213"/>
      <c r="X310" s="213">
        <v>4550</v>
      </c>
    </row>
    <row r="311" spans="1:24" ht="26.25" customHeight="1">
      <c r="A311" s="208"/>
      <c r="B311" s="208"/>
      <c r="C311" s="198" t="s">
        <v>2990</v>
      </c>
      <c r="D311" s="208"/>
      <c r="E311" s="208"/>
      <c r="F311" s="208"/>
      <c r="G311" s="208"/>
      <c r="H311" s="208"/>
      <c r="I311" s="208" t="s">
        <v>194</v>
      </c>
      <c r="J311" s="214" t="s">
        <v>2098</v>
      </c>
      <c r="K311" s="215" t="s">
        <v>2027</v>
      </c>
      <c r="L311" s="425" t="s">
        <v>3234</v>
      </c>
      <c r="M311" s="208"/>
      <c r="N311" s="209" t="s">
        <v>2435</v>
      </c>
      <c r="O311" s="209"/>
      <c r="P311" s="210" t="s">
        <v>3232</v>
      </c>
      <c r="Q311" s="208" t="s">
        <v>523</v>
      </c>
      <c r="R311" s="208">
        <v>2020</v>
      </c>
      <c r="S311" s="208" t="s">
        <v>2172</v>
      </c>
      <c r="T311" s="208">
        <v>2185</v>
      </c>
      <c r="U311" s="211">
        <v>45044</v>
      </c>
      <c r="V311" s="211">
        <v>45091</v>
      </c>
      <c r="W311" s="213"/>
      <c r="X311" s="213"/>
    </row>
    <row r="312" spans="1:24" ht="26.25" customHeight="1">
      <c r="A312" s="208"/>
      <c r="B312" s="208"/>
      <c r="C312" s="320" t="s">
        <v>2126</v>
      </c>
      <c r="D312" s="208"/>
      <c r="E312" s="208"/>
      <c r="F312" s="208"/>
      <c r="G312" s="208"/>
      <c r="H312" s="208"/>
      <c r="I312" s="208"/>
      <c r="J312" s="210"/>
      <c r="K312" s="209" t="s">
        <v>2092</v>
      </c>
      <c r="L312" s="208"/>
      <c r="M312" s="208"/>
      <c r="N312" s="209"/>
      <c r="O312" s="209"/>
      <c r="P312" s="210"/>
      <c r="Q312" s="208" t="s">
        <v>523</v>
      </c>
      <c r="R312" s="208">
        <v>2019</v>
      </c>
      <c r="S312" s="208" t="s">
        <v>2173</v>
      </c>
      <c r="T312" s="208">
        <v>2185</v>
      </c>
      <c r="U312" s="212"/>
      <c r="V312" s="617">
        <v>45094</v>
      </c>
      <c r="W312" s="213"/>
      <c r="X312" s="213"/>
    </row>
    <row r="313" spans="1:24" ht="26.25" customHeight="1">
      <c r="A313" s="208"/>
      <c r="B313" s="208"/>
      <c r="C313" s="208"/>
      <c r="D313" s="208"/>
      <c r="E313" s="208"/>
      <c r="F313" s="208"/>
      <c r="G313" s="208"/>
      <c r="H313" s="208"/>
      <c r="I313" s="208"/>
      <c r="J313" s="320" t="s">
        <v>2110</v>
      </c>
      <c r="K313" s="209" t="s">
        <v>2134</v>
      </c>
      <c r="L313" s="208"/>
      <c r="M313" s="208"/>
      <c r="N313" s="209"/>
      <c r="O313" s="209"/>
      <c r="P313" s="210"/>
      <c r="Q313" s="208"/>
      <c r="R313" s="208"/>
      <c r="S313" s="208"/>
      <c r="T313" s="208"/>
      <c r="U313" s="211"/>
      <c r="V313" s="211">
        <v>45097</v>
      </c>
      <c r="W313" s="213"/>
      <c r="X313" s="213"/>
    </row>
    <row r="314" spans="1:24" ht="26.25" customHeight="1">
      <c r="A314" s="208"/>
      <c r="B314" s="208"/>
      <c r="C314" s="208"/>
      <c r="D314" s="208"/>
      <c r="E314" s="208"/>
      <c r="F314" s="208"/>
      <c r="G314" s="208"/>
      <c r="H314" s="208"/>
      <c r="I314" s="208"/>
      <c r="J314" s="425" t="s">
        <v>3380</v>
      </c>
      <c r="K314" s="209"/>
      <c r="L314" s="208"/>
      <c r="M314" s="208"/>
      <c r="N314" s="209"/>
      <c r="O314" s="209"/>
      <c r="P314" s="210"/>
      <c r="Q314" s="208"/>
      <c r="R314" s="208"/>
      <c r="S314" s="214" t="s">
        <v>189</v>
      </c>
      <c r="T314" s="214">
        <v>3900</v>
      </c>
      <c r="U314" s="211"/>
      <c r="V314" s="212">
        <v>45096</v>
      </c>
      <c r="W314" s="213"/>
      <c r="X314" s="213"/>
    </row>
    <row r="315" spans="1:24" ht="26.25" customHeight="1">
      <c r="A315" s="208"/>
      <c r="B315" s="208"/>
      <c r="C315" s="208"/>
      <c r="D315" s="208"/>
      <c r="E315" s="208"/>
      <c r="F315" s="208"/>
      <c r="G315" s="208"/>
      <c r="H315" s="208"/>
      <c r="I315" s="208"/>
      <c r="J315" s="208"/>
      <c r="K315" s="209" t="s">
        <v>2086</v>
      </c>
      <c r="L315" s="208"/>
      <c r="M315" s="208"/>
      <c r="N315" s="209"/>
      <c r="O315" s="209"/>
      <c r="P315" s="210"/>
      <c r="Q315" s="208"/>
      <c r="R315" s="208"/>
      <c r="S315" s="214"/>
      <c r="T315" s="214">
        <f>SUM(T310:T314)</f>
        <v>10745</v>
      </c>
      <c r="U315" s="211"/>
      <c r="V315" s="212"/>
      <c r="W315" s="213"/>
      <c r="X315" s="213"/>
    </row>
    <row r="316" spans="1:24" ht="26.25" customHeight="1">
      <c r="A316" s="208"/>
      <c r="B316" s="208"/>
      <c r="C316" s="208"/>
      <c r="D316" s="208"/>
      <c r="E316" s="208"/>
      <c r="F316" s="208"/>
      <c r="G316" s="208"/>
      <c r="H316" s="208"/>
      <c r="I316" s="208"/>
      <c r="J316" s="208"/>
      <c r="K316" s="209"/>
      <c r="L316" s="208"/>
      <c r="M316" s="208"/>
      <c r="N316" s="209"/>
      <c r="O316" s="209"/>
      <c r="P316" s="210"/>
      <c r="Q316" s="208"/>
      <c r="R316" s="208"/>
      <c r="S316" s="214"/>
      <c r="T316" s="214"/>
      <c r="U316" s="211"/>
      <c r="V316" s="212"/>
      <c r="W316" s="213"/>
      <c r="X316" s="213" t="s">
        <v>2499</v>
      </c>
    </row>
    <row r="319" spans="1:24" ht="26.25" customHeight="1">
      <c r="A319" s="278" t="s">
        <v>188</v>
      </c>
      <c r="B319" s="278"/>
      <c r="C319" s="278" t="s">
        <v>145</v>
      </c>
      <c r="D319" s="278" t="s">
        <v>198</v>
      </c>
      <c r="E319" s="278" t="s">
        <v>2005</v>
      </c>
      <c r="F319" s="278" t="s">
        <v>191</v>
      </c>
      <c r="G319" s="278" t="s">
        <v>191</v>
      </c>
      <c r="H319" s="278" t="s">
        <v>191</v>
      </c>
      <c r="I319" s="278" t="s">
        <v>143</v>
      </c>
      <c r="J319" s="278" t="s">
        <v>2521</v>
      </c>
      <c r="K319" s="279" t="s">
        <v>141</v>
      </c>
      <c r="L319" s="278" t="s">
        <v>3734</v>
      </c>
      <c r="M319" s="320" t="s">
        <v>2464</v>
      </c>
      <c r="N319" s="279" t="s">
        <v>1993</v>
      </c>
      <c r="O319" s="279" t="s">
        <v>1980</v>
      </c>
      <c r="P319" s="280" t="s">
        <v>3724</v>
      </c>
      <c r="Q319" s="278" t="s">
        <v>2001</v>
      </c>
      <c r="R319" s="278">
        <v>2015</v>
      </c>
      <c r="S319" s="278" t="s">
        <v>1994</v>
      </c>
      <c r="T319" s="278">
        <v>1455</v>
      </c>
      <c r="U319" s="281">
        <v>45037</v>
      </c>
      <c r="V319" s="281">
        <v>45087</v>
      </c>
      <c r="W319" s="283"/>
      <c r="X319" s="283">
        <v>1420</v>
      </c>
    </row>
    <row r="320" spans="1:24" ht="26.25" customHeight="1">
      <c r="A320" s="278"/>
      <c r="B320" s="278"/>
      <c r="C320" s="278"/>
      <c r="D320" s="278"/>
      <c r="E320" s="278"/>
      <c r="F320" s="278"/>
      <c r="G320" s="278"/>
      <c r="H320" s="278"/>
      <c r="I320" s="278" t="s">
        <v>194</v>
      </c>
      <c r="J320" s="284" t="s">
        <v>2004</v>
      </c>
      <c r="K320" s="285" t="s">
        <v>1734</v>
      </c>
      <c r="L320" s="278"/>
      <c r="M320" s="159" t="s">
        <v>2469</v>
      </c>
      <c r="N320" s="279" t="s">
        <v>2445</v>
      </c>
      <c r="O320" s="279"/>
      <c r="P320" s="280"/>
      <c r="Q320" s="278" t="s">
        <v>361</v>
      </c>
      <c r="R320" s="278">
        <v>2014</v>
      </c>
      <c r="S320" s="278" t="s">
        <v>2000</v>
      </c>
      <c r="T320" s="278">
        <v>2060</v>
      </c>
      <c r="U320" s="281">
        <v>45042</v>
      </c>
      <c r="V320" s="281">
        <v>45102</v>
      </c>
      <c r="W320" s="283"/>
      <c r="X320" s="283"/>
    </row>
    <row r="321" spans="1:24" ht="26.25" customHeight="1">
      <c r="A321" s="278"/>
      <c r="B321" s="278"/>
      <c r="C321" s="278"/>
      <c r="D321" s="278"/>
      <c r="E321" s="278"/>
      <c r="F321" s="278"/>
      <c r="G321" s="278"/>
      <c r="H321" s="278"/>
      <c r="I321" s="278"/>
      <c r="J321" s="278" t="s">
        <v>2746</v>
      </c>
      <c r="K321" s="279" t="s">
        <v>1735</v>
      </c>
      <c r="L321" s="278"/>
      <c r="M321" s="278"/>
      <c r="N321" s="279"/>
      <c r="O321" s="279"/>
      <c r="P321" s="280"/>
      <c r="Q321" s="278" t="s">
        <v>361</v>
      </c>
      <c r="R321" s="278">
        <v>2011</v>
      </c>
      <c r="S321" s="278" t="s">
        <v>2002</v>
      </c>
      <c r="T321" s="278">
        <v>2060</v>
      </c>
      <c r="U321" s="282">
        <v>45046</v>
      </c>
      <c r="V321" s="281">
        <v>45107</v>
      </c>
      <c r="W321" s="283"/>
      <c r="X321" s="283"/>
    </row>
    <row r="322" spans="1:24" ht="26.25" customHeight="1">
      <c r="A322" s="278"/>
      <c r="B322" s="278"/>
      <c r="C322" s="278"/>
      <c r="D322" s="278"/>
      <c r="E322" s="278"/>
      <c r="F322" s="278"/>
      <c r="G322" s="278"/>
      <c r="H322" s="278"/>
      <c r="I322" s="278"/>
      <c r="J322" s="278" t="s">
        <v>2273</v>
      </c>
      <c r="K322" s="279" t="s">
        <v>220</v>
      </c>
      <c r="L322" s="278"/>
      <c r="M322" s="278"/>
      <c r="N322" s="279"/>
      <c r="O322" s="279"/>
      <c r="P322" s="280"/>
      <c r="Q322" s="278" t="s">
        <v>361</v>
      </c>
      <c r="R322" s="278">
        <v>2011</v>
      </c>
      <c r="S322" s="278" t="s">
        <v>2003</v>
      </c>
      <c r="T322" s="278">
        <v>2060</v>
      </c>
      <c r="U322" s="281"/>
      <c r="V322" s="281">
        <v>45118</v>
      </c>
      <c r="W322" s="283"/>
      <c r="X322" s="404" t="s">
        <v>2278</v>
      </c>
    </row>
    <row r="323" spans="1:24" ht="26.25" customHeight="1">
      <c r="A323" s="278"/>
      <c r="B323" s="278"/>
      <c r="C323" s="278"/>
      <c r="D323" s="278"/>
      <c r="E323" s="278"/>
      <c r="F323" s="278"/>
      <c r="G323" s="278"/>
      <c r="H323" s="278"/>
      <c r="I323" s="320" t="s">
        <v>1951</v>
      </c>
      <c r="J323" s="278"/>
      <c r="K323" s="279"/>
      <c r="L323" s="278"/>
      <c r="M323" s="278"/>
      <c r="N323" s="279"/>
      <c r="O323" s="279"/>
      <c r="P323" s="280"/>
      <c r="Q323" s="278"/>
      <c r="R323" s="278"/>
      <c r="S323" s="284" t="s">
        <v>189</v>
      </c>
      <c r="T323" s="284">
        <v>3840</v>
      </c>
      <c r="U323" s="281"/>
      <c r="V323" s="281">
        <v>45123</v>
      </c>
      <c r="W323" s="283"/>
      <c r="X323" s="283"/>
    </row>
    <row r="324" spans="1:24" ht="26.25" customHeight="1">
      <c r="A324" s="278"/>
      <c r="B324" s="278"/>
      <c r="C324" s="278"/>
      <c r="D324" s="278"/>
      <c r="E324" s="278"/>
      <c r="F324" s="278"/>
      <c r="G324" s="278"/>
      <c r="H324" s="278"/>
      <c r="I324" s="278"/>
      <c r="J324" s="278"/>
      <c r="K324" s="279" t="s">
        <v>1971</v>
      </c>
      <c r="L324" s="278"/>
      <c r="M324" s="278"/>
      <c r="N324" s="279"/>
      <c r="O324" s="279"/>
      <c r="P324" s="280"/>
      <c r="Q324" s="278"/>
      <c r="R324" s="278"/>
      <c r="S324" s="284"/>
      <c r="T324" s="284">
        <f>SUM(T319:T323)</f>
        <v>11475</v>
      </c>
      <c r="U324" s="281"/>
      <c r="V324" s="282">
        <v>45130</v>
      </c>
      <c r="W324" s="283"/>
      <c r="X324" s="283"/>
    </row>
    <row r="325" spans="1:24" ht="26.25" customHeight="1">
      <c r="A325" s="278"/>
      <c r="B325" s="278"/>
      <c r="C325" s="278"/>
      <c r="D325" s="278"/>
      <c r="E325" s="278"/>
      <c r="F325" s="278"/>
      <c r="G325" s="278"/>
      <c r="H325" s="278"/>
      <c r="I325" s="278"/>
      <c r="J325" s="278"/>
      <c r="K325" s="279"/>
      <c r="L325" s="278"/>
      <c r="M325" s="278"/>
      <c r="N325" s="279"/>
      <c r="O325" s="279"/>
      <c r="P325" s="280"/>
      <c r="Q325" s="278"/>
      <c r="R325" s="278"/>
      <c r="S325" s="284"/>
      <c r="T325" s="284"/>
      <c r="U325" s="281"/>
      <c r="V325" s="282"/>
      <c r="W325" s="283"/>
      <c r="X325" s="283"/>
    </row>
    <row r="327" spans="1:24" ht="26.25" customHeight="1">
      <c r="A327" s="278" t="s">
        <v>188</v>
      </c>
      <c r="B327" s="278"/>
      <c r="C327" s="278" t="s">
        <v>145</v>
      </c>
      <c r="D327" s="278" t="s">
        <v>198</v>
      </c>
      <c r="E327" s="278" t="s">
        <v>2005</v>
      </c>
      <c r="F327" s="278" t="s">
        <v>191</v>
      </c>
      <c r="G327" s="278" t="s">
        <v>191</v>
      </c>
      <c r="H327" s="278" t="s">
        <v>191</v>
      </c>
      <c r="I327" s="278" t="s">
        <v>143</v>
      </c>
      <c r="J327" s="278" t="s">
        <v>2231</v>
      </c>
      <c r="K327" s="279" t="s">
        <v>141</v>
      </c>
      <c r="L327" s="278" t="s">
        <v>2522</v>
      </c>
      <c r="M327" s="320" t="s">
        <v>2465</v>
      </c>
      <c r="N327" s="279" t="s">
        <v>2006</v>
      </c>
      <c r="O327" s="279" t="s">
        <v>2008</v>
      </c>
      <c r="P327" s="280" t="s">
        <v>3724</v>
      </c>
      <c r="Q327" s="278" t="s">
        <v>2009</v>
      </c>
      <c r="R327" s="278">
        <v>2014</v>
      </c>
      <c r="S327" s="278" t="s">
        <v>2011</v>
      </c>
      <c r="T327" s="278">
        <v>1820</v>
      </c>
      <c r="U327" s="281">
        <v>45037</v>
      </c>
      <c r="V327" s="281">
        <v>45087</v>
      </c>
      <c r="W327" s="283"/>
      <c r="X327" s="283">
        <v>1420</v>
      </c>
    </row>
    <row r="328" spans="1:24" ht="26.25" customHeight="1">
      <c r="A328" s="278"/>
      <c r="B328" s="278"/>
      <c r="C328" s="278"/>
      <c r="D328" s="278"/>
      <c r="E328" s="278"/>
      <c r="F328" s="278"/>
      <c r="G328" s="278"/>
      <c r="H328" s="278"/>
      <c r="I328" s="278" t="s">
        <v>194</v>
      </c>
      <c r="J328" s="284" t="s">
        <v>2747</v>
      </c>
      <c r="K328" s="285" t="s">
        <v>1734</v>
      </c>
      <c r="L328" s="278"/>
      <c r="M328" s="159" t="s">
        <v>2469</v>
      </c>
      <c r="N328" s="279" t="s">
        <v>2445</v>
      </c>
      <c r="O328" s="279"/>
      <c r="P328" s="280"/>
      <c r="Q328" s="278" t="s">
        <v>2010</v>
      </c>
      <c r="R328" s="278">
        <v>2016</v>
      </c>
      <c r="S328" s="278" t="s">
        <v>2012</v>
      </c>
      <c r="T328" s="278">
        <v>2060</v>
      </c>
      <c r="U328" s="281">
        <v>45042</v>
      </c>
      <c r="V328" s="281">
        <v>45102</v>
      </c>
      <c r="W328" s="283"/>
      <c r="X328" s="283"/>
    </row>
    <row r="329" spans="1:24" ht="26.25" customHeight="1">
      <c r="A329" s="278"/>
      <c r="B329" s="278"/>
      <c r="C329" s="278"/>
      <c r="D329" s="278"/>
      <c r="E329" s="278"/>
      <c r="F329" s="278"/>
      <c r="G329" s="278"/>
      <c r="H329" s="278"/>
      <c r="I329" s="278"/>
      <c r="J329" s="278" t="s">
        <v>1991</v>
      </c>
      <c r="K329" s="279" t="s">
        <v>1735</v>
      </c>
      <c r="L329" s="278"/>
      <c r="M329" s="278"/>
      <c r="N329" s="279"/>
      <c r="O329" s="279"/>
      <c r="P329" s="280"/>
      <c r="Q329" s="278" t="s">
        <v>361</v>
      </c>
      <c r="R329" s="278">
        <v>2012</v>
      </c>
      <c r="S329" s="278" t="s">
        <v>2013</v>
      </c>
      <c r="T329" s="278">
        <v>2060</v>
      </c>
      <c r="U329" s="282">
        <v>45046</v>
      </c>
      <c r="V329" s="281">
        <v>45107</v>
      </c>
      <c r="W329" s="283"/>
      <c r="X329" s="404" t="s">
        <v>2278</v>
      </c>
    </row>
    <row r="330" spans="1:24" ht="26.25" customHeight="1">
      <c r="A330" s="278"/>
      <c r="B330" s="278"/>
      <c r="C330" s="278"/>
      <c r="D330" s="278"/>
      <c r="E330" s="278"/>
      <c r="F330" s="278"/>
      <c r="G330" s="278"/>
      <c r="H330" s="278"/>
      <c r="I330" s="278"/>
      <c r="J330" s="278" t="s">
        <v>2229</v>
      </c>
      <c r="K330" s="279" t="s">
        <v>220</v>
      </c>
      <c r="L330" s="278"/>
      <c r="M330" s="278"/>
      <c r="N330" s="279"/>
      <c r="O330" s="279"/>
      <c r="P330" s="280"/>
      <c r="Q330" s="278" t="s">
        <v>2007</v>
      </c>
      <c r="R330" s="278">
        <v>2015</v>
      </c>
      <c r="S330" s="278" t="s">
        <v>2014</v>
      </c>
      <c r="T330" s="278">
        <v>1430</v>
      </c>
      <c r="U330" s="281"/>
      <c r="V330" s="281">
        <v>45118</v>
      </c>
      <c r="W330" s="283"/>
      <c r="X330" s="283"/>
    </row>
    <row r="331" spans="1:24" ht="26.25" customHeight="1">
      <c r="A331" s="278"/>
      <c r="B331" s="278"/>
      <c r="C331" s="278"/>
      <c r="D331" s="278"/>
      <c r="E331" s="278"/>
      <c r="F331" s="278"/>
      <c r="G331" s="278"/>
      <c r="H331" s="278"/>
      <c r="I331" s="320" t="s">
        <v>1951</v>
      </c>
      <c r="J331" s="278"/>
      <c r="K331" s="279"/>
      <c r="L331" s="278"/>
      <c r="M331" s="278"/>
      <c r="N331" s="279"/>
      <c r="O331" s="279"/>
      <c r="P331" s="280"/>
      <c r="Q331" s="278"/>
      <c r="R331" s="278"/>
      <c r="S331" s="284" t="s">
        <v>189</v>
      </c>
      <c r="T331" s="284">
        <v>3750</v>
      </c>
      <c r="U331" s="281"/>
      <c r="V331" s="281">
        <v>45123</v>
      </c>
      <c r="W331" s="283"/>
      <c r="X331" s="283"/>
    </row>
    <row r="332" spans="1:24" ht="26.25" customHeight="1">
      <c r="A332" s="278"/>
      <c r="B332" s="278"/>
      <c r="C332" s="278"/>
      <c r="D332" s="278"/>
      <c r="E332" s="278"/>
      <c r="F332" s="278"/>
      <c r="G332" s="278"/>
      <c r="H332" s="278"/>
      <c r="I332" s="278"/>
      <c r="J332" s="278"/>
      <c r="K332" s="279" t="s">
        <v>1971</v>
      </c>
      <c r="L332" s="278"/>
      <c r="M332" s="278"/>
      <c r="N332" s="279"/>
      <c r="O332" s="279"/>
      <c r="P332" s="280"/>
      <c r="Q332" s="278"/>
      <c r="R332" s="278"/>
      <c r="S332" s="284"/>
      <c r="T332" s="284">
        <f>SUM(T327:T331)</f>
        <v>11120</v>
      </c>
      <c r="U332" s="281"/>
      <c r="V332" s="282">
        <v>45130</v>
      </c>
      <c r="W332" s="283"/>
      <c r="X332" s="283"/>
    </row>
    <row r="333" spans="1:24" ht="26.25" customHeight="1">
      <c r="A333" s="278"/>
      <c r="B333" s="278"/>
      <c r="C333" s="278"/>
      <c r="D333" s="278"/>
      <c r="E333" s="278"/>
      <c r="F333" s="278"/>
      <c r="G333" s="278"/>
      <c r="H333" s="278"/>
      <c r="I333" s="278"/>
      <c r="J333" s="278"/>
      <c r="K333" s="279"/>
      <c r="L333" s="278"/>
      <c r="M333" s="278"/>
      <c r="N333" s="279"/>
      <c r="O333" s="279"/>
      <c r="P333" s="280"/>
      <c r="Q333" s="278"/>
      <c r="R333" s="278"/>
      <c r="S333" s="284"/>
      <c r="T333" s="284"/>
      <c r="U333" s="281"/>
      <c r="V333" s="282"/>
      <c r="W333" s="283"/>
      <c r="X333" s="283"/>
    </row>
    <row r="335" spans="1:24" ht="26.25" customHeight="1">
      <c r="A335" s="278" t="s">
        <v>188</v>
      </c>
      <c r="B335" s="278"/>
      <c r="C335" s="278" t="s">
        <v>145</v>
      </c>
      <c r="D335" s="278" t="s">
        <v>198</v>
      </c>
      <c r="E335" s="278" t="s">
        <v>2005</v>
      </c>
      <c r="F335" s="278" t="s">
        <v>191</v>
      </c>
      <c r="G335" s="278" t="s">
        <v>191</v>
      </c>
      <c r="H335" s="278" t="s">
        <v>191</v>
      </c>
      <c r="I335" s="278" t="s">
        <v>143</v>
      </c>
      <c r="J335" s="278" t="s">
        <v>2231</v>
      </c>
      <c r="K335" s="279" t="s">
        <v>141</v>
      </c>
      <c r="L335" s="278" t="s">
        <v>2481</v>
      </c>
      <c r="M335" s="320" t="s">
        <v>2465</v>
      </c>
      <c r="N335" s="279" t="s">
        <v>1997</v>
      </c>
      <c r="O335" s="279" t="s">
        <v>1998</v>
      </c>
      <c r="P335" s="280" t="s">
        <v>3724</v>
      </c>
      <c r="Q335" s="278" t="s">
        <v>2017</v>
      </c>
      <c r="R335" s="278">
        <v>2018</v>
      </c>
      <c r="S335" s="278" t="s">
        <v>2019</v>
      </c>
      <c r="T335" s="278">
        <v>2500</v>
      </c>
      <c r="U335" s="281">
        <v>45037</v>
      </c>
      <c r="V335" s="281">
        <v>45087</v>
      </c>
      <c r="W335" s="283"/>
      <c r="X335" s="283">
        <v>1285</v>
      </c>
    </row>
    <row r="336" spans="1:24" ht="26.25" customHeight="1">
      <c r="A336" s="278"/>
      <c r="B336" s="278"/>
      <c r="C336" s="278"/>
      <c r="D336" s="278"/>
      <c r="E336" s="278"/>
      <c r="F336" s="278"/>
      <c r="G336" s="278"/>
      <c r="H336" s="278"/>
      <c r="I336" s="278" t="s">
        <v>194</v>
      </c>
      <c r="J336" s="284" t="s">
        <v>1978</v>
      </c>
      <c r="K336" s="285" t="s">
        <v>1734</v>
      </c>
      <c r="L336" s="278"/>
      <c r="M336" s="159" t="s">
        <v>2469</v>
      </c>
      <c r="N336" s="279" t="s">
        <v>2449</v>
      </c>
      <c r="O336" s="279"/>
      <c r="P336" s="280"/>
      <c r="Q336" s="278" t="s">
        <v>2018</v>
      </c>
      <c r="R336" s="278">
        <v>2014</v>
      </c>
      <c r="S336" s="278" t="s">
        <v>2015</v>
      </c>
      <c r="T336" s="278">
        <v>1560</v>
      </c>
      <c r="U336" s="281">
        <v>45042</v>
      </c>
      <c r="V336" s="281">
        <v>45102</v>
      </c>
      <c r="W336" s="283"/>
      <c r="X336" s="283"/>
    </row>
    <row r="337" spans="1:24" ht="26.25" customHeight="1">
      <c r="A337" s="278"/>
      <c r="B337" s="278"/>
      <c r="C337" s="278"/>
      <c r="D337" s="278"/>
      <c r="E337" s="278"/>
      <c r="F337" s="278"/>
      <c r="G337" s="278"/>
      <c r="H337" s="278"/>
      <c r="I337" s="278"/>
      <c r="J337" s="278" t="s">
        <v>1991</v>
      </c>
      <c r="K337" s="279" t="s">
        <v>1735</v>
      </c>
      <c r="L337" s="278"/>
      <c r="M337" s="278"/>
      <c r="N337" s="279"/>
      <c r="O337" s="279"/>
      <c r="P337" s="280"/>
      <c r="Q337" s="278" t="s">
        <v>377</v>
      </c>
      <c r="R337" s="278">
        <v>2015</v>
      </c>
      <c r="S337" s="278" t="s">
        <v>2016</v>
      </c>
      <c r="T337" s="278">
        <v>1305</v>
      </c>
      <c r="U337" s="282">
        <v>45046</v>
      </c>
      <c r="V337" s="281">
        <v>45107</v>
      </c>
      <c r="W337" s="283"/>
      <c r="X337" s="404" t="s">
        <v>2278</v>
      </c>
    </row>
    <row r="338" spans="1:24" ht="26.25" customHeight="1">
      <c r="A338" s="278"/>
      <c r="B338" s="278"/>
      <c r="C338" s="278"/>
      <c r="D338" s="278"/>
      <c r="E338" s="278"/>
      <c r="F338" s="278"/>
      <c r="G338" s="278"/>
      <c r="H338" s="278"/>
      <c r="I338" s="278"/>
      <c r="J338" s="278" t="s">
        <v>2229</v>
      </c>
      <c r="K338" s="279" t="s">
        <v>220</v>
      </c>
      <c r="L338" s="278"/>
      <c r="M338" s="278"/>
      <c r="N338" s="279"/>
      <c r="O338" s="279"/>
      <c r="P338" s="280"/>
      <c r="Q338" s="278"/>
      <c r="R338" s="278"/>
      <c r="S338" s="278"/>
      <c r="T338" s="278"/>
      <c r="U338" s="281"/>
      <c r="V338" s="281">
        <v>45118</v>
      </c>
      <c r="W338" s="283"/>
      <c r="X338" s="283"/>
    </row>
    <row r="339" spans="1:24" ht="26.25" customHeight="1">
      <c r="A339" s="278"/>
      <c r="B339" s="278"/>
      <c r="C339" s="278"/>
      <c r="D339" s="278"/>
      <c r="E339" s="278"/>
      <c r="F339" s="278"/>
      <c r="G339" s="278"/>
      <c r="H339" s="278"/>
      <c r="I339" s="320" t="s">
        <v>1952</v>
      </c>
      <c r="J339" s="278"/>
      <c r="K339" s="279"/>
      <c r="L339" s="278"/>
      <c r="M339" s="278"/>
      <c r="N339" s="279"/>
      <c r="O339" s="279"/>
      <c r="P339" s="280"/>
      <c r="Q339" s="278"/>
      <c r="R339" s="278"/>
      <c r="S339" s="284" t="s">
        <v>189</v>
      </c>
      <c r="T339" s="284">
        <v>3750</v>
      </c>
      <c r="U339" s="281"/>
      <c r="V339" s="281">
        <v>45123</v>
      </c>
      <c r="W339" s="283"/>
      <c r="X339" s="283"/>
    </row>
    <row r="340" spans="1:24" ht="26.25" customHeight="1">
      <c r="A340" s="278"/>
      <c r="B340" s="278"/>
      <c r="C340" s="278"/>
      <c r="D340" s="278"/>
      <c r="E340" s="278"/>
      <c r="F340" s="278"/>
      <c r="G340" s="278"/>
      <c r="H340" s="278"/>
      <c r="I340" s="278"/>
      <c r="J340" s="278"/>
      <c r="K340" s="279" t="s">
        <v>1971</v>
      </c>
      <c r="L340" s="278"/>
      <c r="M340" s="278"/>
      <c r="N340" s="279"/>
      <c r="O340" s="279"/>
      <c r="P340" s="280"/>
      <c r="Q340" s="278"/>
      <c r="R340" s="278"/>
      <c r="S340" s="284"/>
      <c r="T340" s="284">
        <f>SUM(T335:T339)</f>
        <v>9115</v>
      </c>
      <c r="U340" s="281"/>
      <c r="V340" s="282">
        <v>45130</v>
      </c>
      <c r="W340" s="283"/>
      <c r="X340" s="283"/>
    </row>
    <row r="341" spans="1:24" ht="26.25" customHeight="1">
      <c r="A341" s="278"/>
      <c r="B341" s="278"/>
      <c r="C341" s="278"/>
      <c r="D341" s="278"/>
      <c r="E341" s="278"/>
      <c r="F341" s="278"/>
      <c r="G341" s="278"/>
      <c r="H341" s="278"/>
      <c r="I341" s="278"/>
      <c r="J341" s="278"/>
      <c r="K341" s="279"/>
      <c r="L341" s="278"/>
      <c r="M341" s="278"/>
      <c r="N341" s="279"/>
      <c r="O341" s="279"/>
      <c r="P341" s="280"/>
      <c r="Q341" s="278"/>
      <c r="R341" s="278"/>
      <c r="S341" s="284"/>
      <c r="T341" s="284"/>
      <c r="U341" s="281"/>
      <c r="V341" s="282"/>
      <c r="W341" s="283"/>
      <c r="X341" s="283"/>
    </row>
    <row r="343" spans="1:24" ht="26.25" customHeight="1">
      <c r="A343" s="278" t="s">
        <v>188</v>
      </c>
      <c r="B343" s="278"/>
      <c r="C343" s="278" t="s">
        <v>145</v>
      </c>
      <c r="D343" s="278" t="s">
        <v>198</v>
      </c>
      <c r="E343" s="278" t="s">
        <v>2005</v>
      </c>
      <c r="F343" s="278" t="s">
        <v>191</v>
      </c>
      <c r="G343" s="278" t="s">
        <v>191</v>
      </c>
      <c r="H343" s="278" t="s">
        <v>191</v>
      </c>
      <c r="I343" s="278" t="s">
        <v>143</v>
      </c>
      <c r="J343" s="278" t="s">
        <v>2231</v>
      </c>
      <c r="K343" s="279" t="s">
        <v>141</v>
      </c>
      <c r="L343" s="278" t="s">
        <v>3733</v>
      </c>
      <c r="M343" s="320" t="s">
        <v>2465</v>
      </c>
      <c r="N343" s="279" t="s">
        <v>2020</v>
      </c>
      <c r="O343" s="279" t="s">
        <v>1999</v>
      </c>
      <c r="P343" s="280" t="s">
        <v>3724</v>
      </c>
      <c r="Q343" s="278" t="s">
        <v>2125</v>
      </c>
      <c r="R343" s="278">
        <v>2021</v>
      </c>
      <c r="S343" s="278" t="s">
        <v>2021</v>
      </c>
      <c r="T343" s="278">
        <v>1800</v>
      </c>
      <c r="U343" s="281">
        <v>45037</v>
      </c>
      <c r="V343" s="281">
        <v>45087</v>
      </c>
      <c r="W343" s="283"/>
      <c r="X343" s="283">
        <v>1285</v>
      </c>
    </row>
    <row r="344" spans="1:24" ht="26.25" customHeight="1">
      <c r="A344" s="278"/>
      <c r="B344" s="278"/>
      <c r="C344" s="278"/>
      <c r="D344" s="278"/>
      <c r="E344" s="278"/>
      <c r="F344" s="278"/>
      <c r="G344" s="278"/>
      <c r="H344" s="278"/>
      <c r="I344" s="278" t="s">
        <v>194</v>
      </c>
      <c r="J344" s="284" t="s">
        <v>1979</v>
      </c>
      <c r="K344" s="285" t="s">
        <v>1734</v>
      </c>
      <c r="L344" s="278"/>
      <c r="M344" s="159" t="s">
        <v>2470</v>
      </c>
      <c r="N344" s="279" t="s">
        <v>2449</v>
      </c>
      <c r="O344" s="279"/>
      <c r="P344" s="280"/>
      <c r="Q344" s="278" t="s">
        <v>2023</v>
      </c>
      <c r="R344" s="278">
        <v>2014</v>
      </c>
      <c r="S344" s="278" t="s">
        <v>2022</v>
      </c>
      <c r="T344" s="278">
        <v>2060</v>
      </c>
      <c r="U344" s="281">
        <v>45042</v>
      </c>
      <c r="V344" s="281">
        <v>45102</v>
      </c>
      <c r="W344" s="283"/>
      <c r="X344" s="283"/>
    </row>
    <row r="345" spans="1:24" ht="26.25" customHeight="1">
      <c r="A345" s="278"/>
      <c r="B345" s="278"/>
      <c r="C345" s="278"/>
      <c r="D345" s="278"/>
      <c r="E345" s="278"/>
      <c r="F345" s="278"/>
      <c r="G345" s="278"/>
      <c r="H345" s="278"/>
      <c r="I345" s="278"/>
      <c r="J345" s="278" t="s">
        <v>1991</v>
      </c>
      <c r="K345" s="279" t="s">
        <v>1735</v>
      </c>
      <c r="L345" s="278"/>
      <c r="M345" s="278"/>
      <c r="N345" s="279"/>
      <c r="O345" s="279"/>
      <c r="P345" s="280"/>
      <c r="Q345" s="278" t="s">
        <v>2024</v>
      </c>
      <c r="R345" s="278">
        <v>2011</v>
      </c>
      <c r="S345" s="278" t="s">
        <v>2025</v>
      </c>
      <c r="T345" s="278">
        <v>1820</v>
      </c>
      <c r="U345" s="282">
        <v>45046</v>
      </c>
      <c r="V345" s="281">
        <v>45107</v>
      </c>
      <c r="W345" s="283"/>
      <c r="X345" s="404" t="s">
        <v>2278</v>
      </c>
    </row>
    <row r="346" spans="1:24" ht="26.25" customHeight="1">
      <c r="A346" s="278"/>
      <c r="B346" s="278"/>
      <c r="C346" s="278"/>
      <c r="D346" s="278"/>
      <c r="E346" s="278"/>
      <c r="F346" s="278"/>
      <c r="G346" s="278"/>
      <c r="H346" s="278"/>
      <c r="I346" s="278"/>
      <c r="J346" s="278" t="s">
        <v>2229</v>
      </c>
      <c r="K346" s="279" t="s">
        <v>220</v>
      </c>
      <c r="L346" s="278"/>
      <c r="M346" s="278"/>
      <c r="N346" s="279"/>
      <c r="O346" s="279"/>
      <c r="P346" s="280"/>
      <c r="Q346" s="278"/>
      <c r="R346" s="278"/>
      <c r="S346" s="278"/>
      <c r="T346" s="278"/>
      <c r="U346" s="281"/>
      <c r="V346" s="281">
        <v>45118</v>
      </c>
      <c r="W346" s="283"/>
      <c r="X346" s="283"/>
    </row>
    <row r="347" spans="1:24" ht="26.25" customHeight="1">
      <c r="A347" s="278"/>
      <c r="B347" s="278"/>
      <c r="C347" s="278"/>
      <c r="D347" s="278"/>
      <c r="E347" s="278"/>
      <c r="F347" s="278"/>
      <c r="G347" s="278"/>
      <c r="H347" s="278"/>
      <c r="I347" s="320" t="s">
        <v>1952</v>
      </c>
      <c r="J347" s="278"/>
      <c r="K347" s="279"/>
      <c r="L347" s="278"/>
      <c r="M347" s="278"/>
      <c r="N347" s="279"/>
      <c r="O347" s="279"/>
      <c r="P347" s="280"/>
      <c r="Q347" s="278"/>
      <c r="R347" s="278"/>
      <c r="S347" s="284" t="s">
        <v>189</v>
      </c>
      <c r="T347" s="284">
        <v>3700</v>
      </c>
      <c r="U347" s="281"/>
      <c r="V347" s="281">
        <v>45123</v>
      </c>
      <c r="W347" s="283"/>
      <c r="X347" s="283"/>
    </row>
    <row r="348" spans="1:24" ht="26.25" customHeight="1">
      <c r="A348" s="278"/>
      <c r="B348" s="278"/>
      <c r="C348" s="278"/>
      <c r="D348" s="278"/>
      <c r="E348" s="278"/>
      <c r="F348" s="278"/>
      <c r="G348" s="278"/>
      <c r="H348" s="278"/>
      <c r="I348" s="278"/>
      <c r="J348" s="278"/>
      <c r="K348" s="279" t="s">
        <v>1971</v>
      </c>
      <c r="L348" s="278"/>
      <c r="M348" s="278"/>
      <c r="N348" s="279"/>
      <c r="O348" s="279"/>
      <c r="P348" s="280"/>
      <c r="Q348" s="278"/>
      <c r="R348" s="278"/>
      <c r="S348" s="284"/>
      <c r="T348" s="284">
        <f>SUM(T343:T347)</f>
        <v>9380</v>
      </c>
      <c r="U348" s="281"/>
      <c r="V348" s="282">
        <v>45130</v>
      </c>
      <c r="W348" s="283"/>
      <c r="X348" s="283"/>
    </row>
    <row r="349" spans="1:24" ht="26.25" customHeight="1">
      <c r="A349" s="278"/>
      <c r="B349" s="278"/>
      <c r="C349" s="278"/>
      <c r="D349" s="278"/>
      <c r="E349" s="278"/>
      <c r="F349" s="278"/>
      <c r="G349" s="278"/>
      <c r="H349" s="278"/>
      <c r="I349" s="278"/>
      <c r="J349" s="278"/>
      <c r="K349" s="279"/>
      <c r="L349" s="278"/>
      <c r="M349" s="278"/>
      <c r="N349" s="279"/>
      <c r="O349" s="279"/>
      <c r="P349" s="280"/>
      <c r="Q349" s="278"/>
      <c r="R349" s="278"/>
      <c r="S349" s="284"/>
      <c r="T349" s="284"/>
      <c r="U349" s="281"/>
      <c r="V349" s="282"/>
      <c r="W349" s="283"/>
      <c r="X349" s="283"/>
    </row>
    <row r="351" spans="1:24" ht="26.25" customHeight="1">
      <c r="A351" s="278" t="s">
        <v>188</v>
      </c>
      <c r="B351" s="278"/>
      <c r="C351" s="278" t="s">
        <v>145</v>
      </c>
      <c r="D351" s="278" t="s">
        <v>198</v>
      </c>
      <c r="E351" s="278" t="s">
        <v>191</v>
      </c>
      <c r="F351" s="278" t="s">
        <v>191</v>
      </c>
      <c r="G351" s="278" t="s">
        <v>191</v>
      </c>
      <c r="H351" s="278" t="s">
        <v>191</v>
      </c>
      <c r="I351" s="278" t="s">
        <v>126</v>
      </c>
      <c r="J351" s="278" t="s">
        <v>2231</v>
      </c>
      <c r="K351" s="279" t="s">
        <v>131</v>
      </c>
      <c r="L351" s="278" t="s">
        <v>3732</v>
      </c>
      <c r="M351" s="320" t="s">
        <v>2464</v>
      </c>
      <c r="N351" s="279" t="s">
        <v>2035</v>
      </c>
      <c r="O351" s="279" t="s">
        <v>1996</v>
      </c>
      <c r="P351" s="280" t="s">
        <v>3724</v>
      </c>
      <c r="Q351" s="278" t="s">
        <v>2034</v>
      </c>
      <c r="R351" s="278">
        <v>2018</v>
      </c>
      <c r="S351" s="278" t="s">
        <v>1995</v>
      </c>
      <c r="T351" s="278">
        <v>2150</v>
      </c>
      <c r="U351" s="281">
        <v>45037</v>
      </c>
      <c r="V351" s="281">
        <v>45087</v>
      </c>
      <c r="W351" s="283"/>
      <c r="X351" s="283">
        <v>1285</v>
      </c>
    </row>
    <row r="352" spans="1:24" ht="26.25" customHeight="1">
      <c r="A352" s="278"/>
      <c r="B352" s="278"/>
      <c r="C352" s="278"/>
      <c r="D352" s="278"/>
      <c r="E352" s="278"/>
      <c r="F352" s="278"/>
      <c r="G352" s="278"/>
      <c r="H352" s="278"/>
      <c r="I352" s="278" t="s">
        <v>194</v>
      </c>
      <c r="J352" s="284" t="s">
        <v>2748</v>
      </c>
      <c r="K352" s="285" t="s">
        <v>206</v>
      </c>
      <c r="L352" s="278"/>
      <c r="M352" s="159" t="s">
        <v>2469</v>
      </c>
      <c r="N352" s="279" t="s">
        <v>2449</v>
      </c>
      <c r="O352" s="279"/>
      <c r="P352" s="280"/>
      <c r="Q352" s="278" t="s">
        <v>361</v>
      </c>
      <c r="R352" s="278">
        <v>2016</v>
      </c>
      <c r="S352" s="278" t="s">
        <v>2032</v>
      </c>
      <c r="T352" s="278">
        <v>2060</v>
      </c>
      <c r="U352" s="281">
        <v>45042</v>
      </c>
      <c r="V352" s="281">
        <v>45102</v>
      </c>
      <c r="W352" s="283"/>
      <c r="X352" s="283"/>
    </row>
    <row r="353" spans="1:24" ht="26.25" customHeight="1">
      <c r="A353" s="278"/>
      <c r="B353" s="278"/>
      <c r="C353" s="278"/>
      <c r="D353" s="278"/>
      <c r="E353" s="278"/>
      <c r="F353" s="278"/>
      <c r="G353" s="278"/>
      <c r="H353" s="278"/>
      <c r="I353" s="278"/>
      <c r="J353" s="278" t="s">
        <v>1991</v>
      </c>
      <c r="K353" s="279" t="s">
        <v>1735</v>
      </c>
      <c r="L353" s="278"/>
      <c r="M353" s="278"/>
      <c r="N353" s="279"/>
      <c r="O353" s="279"/>
      <c r="P353" s="280"/>
      <c r="Q353" s="278" t="s">
        <v>361</v>
      </c>
      <c r="R353" s="278">
        <v>2012</v>
      </c>
      <c r="S353" s="278" t="s">
        <v>2033</v>
      </c>
      <c r="T353" s="278">
        <v>2060</v>
      </c>
      <c r="U353" s="282">
        <v>45046</v>
      </c>
      <c r="V353" s="281">
        <v>45107</v>
      </c>
      <c r="W353" s="283"/>
      <c r="X353" s="404" t="s">
        <v>2278</v>
      </c>
    </row>
    <row r="354" spans="1:24" ht="26.25" customHeight="1">
      <c r="A354" s="278"/>
      <c r="B354" s="278"/>
      <c r="C354" s="278"/>
      <c r="D354" s="278"/>
      <c r="E354" s="278"/>
      <c r="F354" s="278"/>
      <c r="G354" s="278"/>
      <c r="H354" s="278"/>
      <c r="I354" s="278"/>
      <c r="J354" s="278" t="s">
        <v>2229</v>
      </c>
      <c r="K354" s="279" t="s">
        <v>220</v>
      </c>
      <c r="L354" s="278"/>
      <c r="M354" s="278"/>
      <c r="N354" s="279"/>
      <c r="O354" s="279"/>
      <c r="P354" s="280"/>
      <c r="Q354" s="278"/>
      <c r="R354" s="278"/>
      <c r="S354" s="278"/>
      <c r="T354" s="278"/>
      <c r="U354" s="281"/>
      <c r="V354" s="281">
        <v>45118</v>
      </c>
      <c r="W354" s="283"/>
      <c r="X354" s="283"/>
    </row>
    <row r="355" spans="1:24" ht="26.25" customHeight="1">
      <c r="A355" s="278"/>
      <c r="B355" s="278"/>
      <c r="C355" s="278"/>
      <c r="D355" s="278"/>
      <c r="E355" s="278"/>
      <c r="F355" s="278"/>
      <c r="G355" s="278"/>
      <c r="H355" s="278"/>
      <c r="I355" s="320" t="s">
        <v>1952</v>
      </c>
      <c r="J355" s="278"/>
      <c r="K355" s="279"/>
      <c r="L355" s="278"/>
      <c r="M355" s="278"/>
      <c r="N355" s="279"/>
      <c r="O355" s="279"/>
      <c r="P355" s="280"/>
      <c r="Q355" s="278"/>
      <c r="R355" s="278"/>
      <c r="S355" s="284" t="s">
        <v>189</v>
      </c>
      <c r="T355" s="284">
        <v>3840</v>
      </c>
      <c r="U355" s="281"/>
      <c r="V355" s="281">
        <v>45123</v>
      </c>
      <c r="W355" s="283"/>
      <c r="X355" s="283"/>
    </row>
    <row r="356" spans="1:24" ht="26.25" customHeight="1">
      <c r="A356" s="278"/>
      <c r="B356" s="278"/>
      <c r="C356" s="278"/>
      <c r="D356" s="278"/>
      <c r="E356" s="278"/>
      <c r="F356" s="278"/>
      <c r="G356" s="278"/>
      <c r="H356" s="278"/>
      <c r="I356" s="278"/>
      <c r="J356" s="278"/>
      <c r="K356" s="279" t="s">
        <v>1971</v>
      </c>
      <c r="L356" s="278"/>
      <c r="M356" s="278"/>
      <c r="N356" s="279"/>
      <c r="O356" s="279"/>
      <c r="P356" s="280"/>
      <c r="Q356" s="278"/>
      <c r="R356" s="278"/>
      <c r="S356" s="284"/>
      <c r="T356" s="284">
        <f>SUM(T351:T355)</f>
        <v>10110</v>
      </c>
      <c r="U356" s="281"/>
      <c r="V356" s="282">
        <v>45130</v>
      </c>
      <c r="W356" s="283"/>
      <c r="X356" s="283"/>
    </row>
    <row r="357" spans="1:24" ht="26.25" customHeight="1">
      <c r="A357" s="278"/>
      <c r="B357" s="278"/>
      <c r="C357" s="278"/>
      <c r="D357" s="278"/>
      <c r="E357" s="278"/>
      <c r="F357" s="278"/>
      <c r="G357" s="278"/>
      <c r="H357" s="278"/>
      <c r="I357" s="278"/>
      <c r="J357" s="278"/>
      <c r="K357" s="279"/>
      <c r="L357" s="278"/>
      <c r="M357" s="278"/>
      <c r="N357" s="279"/>
      <c r="O357" s="279"/>
      <c r="P357" s="280"/>
      <c r="Q357" s="278"/>
      <c r="R357" s="278"/>
      <c r="S357" s="284"/>
      <c r="T357" s="284"/>
      <c r="U357" s="281"/>
      <c r="V357" s="282"/>
      <c r="W357" s="283"/>
      <c r="X357" s="283"/>
    </row>
    <row r="359" spans="1:24" ht="26.25" customHeight="1">
      <c r="A359" s="278" t="s">
        <v>188</v>
      </c>
      <c r="B359" s="278"/>
      <c r="C359" s="278" t="s">
        <v>145</v>
      </c>
      <c r="D359" s="278" t="s">
        <v>198</v>
      </c>
      <c r="E359" s="278" t="s">
        <v>191</v>
      </c>
      <c r="F359" s="278" t="s">
        <v>191</v>
      </c>
      <c r="G359" s="278" t="s">
        <v>191</v>
      </c>
      <c r="H359" s="278" t="s">
        <v>191</v>
      </c>
      <c r="I359" s="278" t="s">
        <v>126</v>
      </c>
      <c r="J359" s="278" t="s">
        <v>2412</v>
      </c>
      <c r="K359" s="279" t="s">
        <v>131</v>
      </c>
      <c r="L359" s="278" t="s">
        <v>2523</v>
      </c>
      <c r="M359" s="320" t="s">
        <v>2466</v>
      </c>
      <c r="N359" s="279" t="s">
        <v>3675</v>
      </c>
      <c r="O359" s="279" t="s">
        <v>1992</v>
      </c>
      <c r="P359" s="280" t="s">
        <v>3664</v>
      </c>
      <c r="Q359" s="278" t="s">
        <v>2066</v>
      </c>
      <c r="R359" s="278">
        <v>2016</v>
      </c>
      <c r="S359" s="278" t="s">
        <v>2070</v>
      </c>
      <c r="T359" s="278">
        <v>2065</v>
      </c>
      <c r="U359" s="281">
        <v>45037</v>
      </c>
      <c r="V359" s="281">
        <v>45087</v>
      </c>
      <c r="W359" s="283"/>
      <c r="X359" s="283">
        <v>1320</v>
      </c>
    </row>
    <row r="360" spans="1:24" ht="26.25" customHeight="1">
      <c r="A360" s="278"/>
      <c r="B360" s="278"/>
      <c r="C360" s="278" t="s">
        <v>1886</v>
      </c>
      <c r="D360" s="278"/>
      <c r="E360" s="278"/>
      <c r="F360" s="278"/>
      <c r="G360" s="278"/>
      <c r="H360" s="278"/>
      <c r="I360" s="278" t="s">
        <v>194</v>
      </c>
      <c r="J360" s="284" t="s">
        <v>2036</v>
      </c>
      <c r="K360" s="285" t="s">
        <v>1887</v>
      </c>
      <c r="L360" s="278"/>
      <c r="M360" s="159" t="s">
        <v>2469</v>
      </c>
      <c r="N360" s="279" t="s">
        <v>2802</v>
      </c>
      <c r="O360" s="279"/>
      <c r="P360" s="280"/>
      <c r="Q360" s="278" t="s">
        <v>2067</v>
      </c>
      <c r="R360" s="278">
        <v>2014</v>
      </c>
      <c r="S360" s="278" t="s">
        <v>2071</v>
      </c>
      <c r="T360" s="278">
        <v>2260</v>
      </c>
      <c r="U360" s="281">
        <v>45042</v>
      </c>
      <c r="V360" s="281">
        <v>45102</v>
      </c>
      <c r="W360" s="283"/>
      <c r="X360" s="283"/>
    </row>
    <row r="361" spans="1:24" ht="26.25" customHeight="1">
      <c r="A361" s="278"/>
      <c r="B361" s="278"/>
      <c r="C361" s="278"/>
      <c r="D361" s="278"/>
      <c r="E361" s="278"/>
      <c r="F361" s="278"/>
      <c r="G361" s="278"/>
      <c r="H361" s="278"/>
      <c r="I361" s="278"/>
      <c r="J361" s="278" t="s">
        <v>1991</v>
      </c>
      <c r="K361" s="279" t="s">
        <v>1888</v>
      </c>
      <c r="L361" s="278"/>
      <c r="M361" s="278"/>
      <c r="N361" s="279"/>
      <c r="O361" s="279"/>
      <c r="P361" s="280"/>
      <c r="Q361" s="278" t="s">
        <v>2068</v>
      </c>
      <c r="R361" s="278">
        <v>2014</v>
      </c>
      <c r="S361" s="278" t="s">
        <v>2072</v>
      </c>
      <c r="T361" s="278">
        <v>1535</v>
      </c>
      <c r="U361" s="282">
        <v>45046</v>
      </c>
      <c r="V361" s="281">
        <v>45107</v>
      </c>
      <c r="W361" s="283"/>
      <c r="X361" s="404" t="s">
        <v>2278</v>
      </c>
    </row>
    <row r="362" spans="1:24" ht="26.25" customHeight="1">
      <c r="A362" s="278"/>
      <c r="B362" s="278"/>
      <c r="C362" s="278"/>
      <c r="D362" s="278"/>
      <c r="E362" s="278"/>
      <c r="F362" s="278"/>
      <c r="G362" s="278"/>
      <c r="H362" s="278"/>
      <c r="I362" s="278"/>
      <c r="J362" s="278" t="s">
        <v>2413</v>
      </c>
      <c r="K362" s="279" t="s">
        <v>1889</v>
      </c>
      <c r="L362" s="278"/>
      <c r="M362" s="278"/>
      <c r="N362" s="279"/>
      <c r="O362" s="279"/>
      <c r="P362" s="280"/>
      <c r="Q362" s="278" t="s">
        <v>2069</v>
      </c>
      <c r="R362" s="278">
        <v>2017</v>
      </c>
      <c r="S362" s="278" t="s">
        <v>2073</v>
      </c>
      <c r="T362" s="278">
        <v>1840</v>
      </c>
      <c r="U362" s="281"/>
      <c r="V362" s="281">
        <v>45118</v>
      </c>
      <c r="W362" s="283"/>
      <c r="X362" s="283"/>
    </row>
    <row r="363" spans="1:24" ht="26.25" customHeight="1">
      <c r="A363" s="278"/>
      <c r="B363" s="278"/>
      <c r="C363" s="278"/>
      <c r="D363" s="278"/>
      <c r="E363" s="278"/>
      <c r="F363" s="278"/>
      <c r="G363" s="278"/>
      <c r="H363" s="278"/>
      <c r="I363" s="320" t="s">
        <v>1952</v>
      </c>
      <c r="J363" s="278"/>
      <c r="K363" s="279"/>
      <c r="L363" s="278"/>
      <c r="M363" s="278"/>
      <c r="N363" s="279"/>
      <c r="O363" s="279"/>
      <c r="P363" s="280"/>
      <c r="Q363" s="278"/>
      <c r="R363" s="278"/>
      <c r="S363" s="284" t="s">
        <v>189</v>
      </c>
      <c r="T363" s="284">
        <v>3810</v>
      </c>
      <c r="U363" s="281"/>
      <c r="V363" s="281">
        <v>45123</v>
      </c>
      <c r="W363" s="283"/>
      <c r="X363" s="283"/>
    </row>
    <row r="364" spans="1:24" ht="26.25" customHeight="1">
      <c r="A364" s="278"/>
      <c r="B364" s="278"/>
      <c r="C364" s="278"/>
      <c r="D364" s="278"/>
      <c r="E364" s="278"/>
      <c r="F364" s="278"/>
      <c r="G364" s="278"/>
      <c r="H364" s="278"/>
      <c r="I364" s="278"/>
      <c r="J364" s="278"/>
      <c r="K364" s="279" t="s">
        <v>1971</v>
      </c>
      <c r="L364" s="278"/>
      <c r="M364" s="278"/>
      <c r="N364" s="279"/>
      <c r="O364" s="279"/>
      <c r="P364" s="280"/>
      <c r="Q364" s="278"/>
      <c r="R364" s="278"/>
      <c r="S364" s="284"/>
      <c r="T364" s="284">
        <f>SUM(T359:T363)</f>
        <v>11510</v>
      </c>
      <c r="U364" s="281"/>
      <c r="V364" s="282">
        <v>45130</v>
      </c>
      <c r="W364" s="283"/>
      <c r="X364" s="283"/>
    </row>
    <row r="365" spans="1:24" ht="26.25" customHeight="1">
      <c r="A365" s="278"/>
      <c r="B365" s="278"/>
      <c r="C365" s="278"/>
      <c r="D365" s="278"/>
      <c r="E365" s="278"/>
      <c r="F365" s="278"/>
      <c r="G365" s="278"/>
      <c r="H365" s="278"/>
      <c r="I365" s="278"/>
      <c r="J365" s="278"/>
      <c r="K365" s="279"/>
      <c r="L365" s="278"/>
      <c r="M365" s="278"/>
      <c r="N365" s="279"/>
      <c r="O365" s="279"/>
      <c r="P365" s="280"/>
      <c r="Q365" s="278"/>
      <c r="R365" s="278"/>
      <c r="S365" s="284"/>
      <c r="T365" s="284"/>
      <c r="U365" s="281"/>
      <c r="V365" s="282"/>
      <c r="W365" s="283"/>
      <c r="X365" s="283"/>
    </row>
    <row r="367" spans="1:24" ht="26.25" customHeight="1">
      <c r="K367" s="326"/>
    </row>
    <row r="368" spans="1:24" ht="26.25" customHeight="1">
      <c r="A368" s="72" t="s">
        <v>188</v>
      </c>
      <c r="B368" s="72"/>
      <c r="C368" s="72" t="s">
        <v>154</v>
      </c>
      <c r="D368" s="72" t="s">
        <v>190</v>
      </c>
      <c r="E368" s="72" t="s">
        <v>2080</v>
      </c>
      <c r="F368" s="72" t="s">
        <v>191</v>
      </c>
      <c r="G368" s="72" t="s">
        <v>191</v>
      </c>
      <c r="H368" s="72" t="s">
        <v>191</v>
      </c>
      <c r="I368" s="72" t="s">
        <v>126</v>
      </c>
      <c r="J368" s="72" t="s">
        <v>2230</v>
      </c>
      <c r="K368" s="73" t="s">
        <v>131</v>
      </c>
      <c r="L368" s="72" t="s">
        <v>3565</v>
      </c>
      <c r="M368" s="74" t="s">
        <v>2524</v>
      </c>
      <c r="N368" s="73" t="s">
        <v>2525</v>
      </c>
      <c r="O368" s="73" t="s">
        <v>2075</v>
      </c>
      <c r="P368" s="74" t="s">
        <v>2997</v>
      </c>
      <c r="Q368" s="72" t="s">
        <v>2076</v>
      </c>
      <c r="R368" s="72">
        <v>2019</v>
      </c>
      <c r="S368" s="72" t="s">
        <v>2078</v>
      </c>
      <c r="T368" s="72">
        <v>2835</v>
      </c>
      <c r="U368" s="75">
        <v>45037</v>
      </c>
      <c r="V368" s="75">
        <v>45087</v>
      </c>
      <c r="W368" s="104"/>
      <c r="X368" s="104">
        <v>4550</v>
      </c>
    </row>
    <row r="369" spans="1:24" ht="26.25" customHeight="1">
      <c r="A369" s="72"/>
      <c r="B369" s="72"/>
      <c r="C369" s="198" t="s">
        <v>2989</v>
      </c>
      <c r="D369" s="72"/>
      <c r="E369" s="72"/>
      <c r="F369" s="72"/>
      <c r="G369" s="72"/>
      <c r="H369" s="72"/>
      <c r="I369" s="72" t="s">
        <v>194</v>
      </c>
      <c r="J369" s="77" t="s">
        <v>2750</v>
      </c>
      <c r="K369" s="78" t="s">
        <v>206</v>
      </c>
      <c r="L369" s="425" t="s">
        <v>3234</v>
      </c>
      <c r="M369" s="320" t="s">
        <v>2464</v>
      </c>
      <c r="N369" s="73" t="s">
        <v>2449</v>
      </c>
      <c r="O369" s="73"/>
      <c r="P369" s="74" t="s">
        <v>3232</v>
      </c>
      <c r="Q369" s="72" t="s">
        <v>2076</v>
      </c>
      <c r="R369" s="72">
        <v>2019</v>
      </c>
      <c r="S369" s="72" t="s">
        <v>2065</v>
      </c>
      <c r="T369" s="72">
        <v>2835</v>
      </c>
      <c r="U369" s="75">
        <v>45042</v>
      </c>
      <c r="V369" s="75">
        <v>45089</v>
      </c>
      <c r="W369" s="104"/>
      <c r="X369" s="104"/>
    </row>
    <row r="370" spans="1:24" ht="26.25" customHeight="1">
      <c r="A370" s="72"/>
      <c r="B370" s="72"/>
      <c r="C370" s="72"/>
      <c r="D370" s="72"/>
      <c r="E370" s="72"/>
      <c r="F370" s="72"/>
      <c r="G370" s="72"/>
      <c r="H370" s="72"/>
      <c r="I370" s="72"/>
      <c r="J370" s="376" t="s">
        <v>2411</v>
      </c>
      <c r="K370" s="73" t="s">
        <v>1815</v>
      </c>
      <c r="L370" s="72"/>
      <c r="M370" s="159" t="s">
        <v>2469</v>
      </c>
      <c r="N370" s="73"/>
      <c r="O370" s="73"/>
      <c r="P370" s="74" t="s">
        <v>3583</v>
      </c>
      <c r="Q370" s="72" t="s">
        <v>2077</v>
      </c>
      <c r="R370" s="72">
        <v>2021</v>
      </c>
      <c r="S370" s="72" t="s">
        <v>2079</v>
      </c>
      <c r="T370" s="72">
        <v>2260</v>
      </c>
      <c r="U370" s="75">
        <v>45045</v>
      </c>
      <c r="V370" s="75">
        <v>45097</v>
      </c>
      <c r="W370" s="104"/>
      <c r="X370" s="104"/>
    </row>
    <row r="371" spans="1:24" ht="26.25" customHeight="1">
      <c r="A371" s="72"/>
      <c r="B371" s="72"/>
      <c r="C371" s="72"/>
      <c r="D371" s="72"/>
      <c r="E371" s="72"/>
      <c r="F371" s="72"/>
      <c r="G371" s="72"/>
      <c r="H371" s="72"/>
      <c r="I371" s="72"/>
      <c r="J371" s="72" t="s">
        <v>1990</v>
      </c>
      <c r="K371" s="73" t="s">
        <v>1946</v>
      </c>
      <c r="L371" s="72"/>
      <c r="M371" s="72"/>
      <c r="N371" s="73"/>
      <c r="O371" s="73"/>
      <c r="P371" s="74"/>
      <c r="Q371" s="72"/>
      <c r="R371" s="72"/>
      <c r="S371" s="72"/>
      <c r="T371" s="72"/>
      <c r="U371" s="76">
        <v>45046</v>
      </c>
      <c r="V371" s="618">
        <v>45107</v>
      </c>
      <c r="W371" s="104"/>
      <c r="X371" s="104"/>
    </row>
    <row r="372" spans="1:24" ht="26.25" customHeight="1">
      <c r="A372" s="72"/>
      <c r="B372" s="72"/>
      <c r="C372" s="72"/>
      <c r="D372" s="72"/>
      <c r="E372" s="72"/>
      <c r="F372" s="72"/>
      <c r="G372" s="72"/>
      <c r="H372" s="72"/>
      <c r="I372" s="320" t="s">
        <v>1982</v>
      </c>
      <c r="J372" s="72" t="s">
        <v>2228</v>
      </c>
      <c r="K372" s="73" t="s">
        <v>220</v>
      </c>
      <c r="L372" s="72"/>
      <c r="M372" s="72"/>
      <c r="N372" s="73"/>
      <c r="O372" s="73"/>
      <c r="P372" s="74"/>
      <c r="Q372" s="72"/>
      <c r="R372" s="72"/>
      <c r="S372" s="77" t="s">
        <v>189</v>
      </c>
      <c r="T372" s="77">
        <v>3850</v>
      </c>
      <c r="U372" s="75"/>
      <c r="V372" s="75">
        <v>45109</v>
      </c>
      <c r="W372" s="104"/>
      <c r="X372" s="104"/>
    </row>
    <row r="373" spans="1:24" ht="26.25" customHeight="1">
      <c r="A373" s="72"/>
      <c r="B373" s="72"/>
      <c r="C373" s="72"/>
      <c r="D373" s="72"/>
      <c r="E373" s="72"/>
      <c r="F373" s="72"/>
      <c r="G373" s="72"/>
      <c r="H373" s="72"/>
      <c r="I373" s="72"/>
      <c r="J373" s="72" t="s">
        <v>2240</v>
      </c>
      <c r="K373" s="73" t="s">
        <v>1970</v>
      </c>
      <c r="L373" s="72"/>
      <c r="M373" s="72"/>
      <c r="N373" s="73"/>
      <c r="O373" s="73"/>
      <c r="P373" s="74"/>
      <c r="Q373" s="72"/>
      <c r="R373" s="72"/>
      <c r="S373" s="77"/>
      <c r="T373" s="77">
        <f>SUM(T368:T372)</f>
        <v>11780</v>
      </c>
      <c r="U373" s="75"/>
      <c r="V373" s="75">
        <v>45118</v>
      </c>
      <c r="W373" s="104"/>
      <c r="X373" s="104"/>
    </row>
    <row r="374" spans="1:24" ht="26.25" customHeight="1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3"/>
      <c r="L374" s="72"/>
      <c r="M374" s="72"/>
      <c r="N374" s="73"/>
      <c r="O374" s="73"/>
      <c r="P374" s="74"/>
      <c r="Q374" s="72"/>
      <c r="R374" s="72"/>
      <c r="S374" s="77"/>
      <c r="T374" s="77"/>
      <c r="U374" s="75"/>
      <c r="V374" s="76">
        <v>45141</v>
      </c>
      <c r="W374" s="104"/>
      <c r="X374" s="104"/>
    </row>
    <row r="377" spans="1:24" ht="26.25" customHeight="1">
      <c r="A377" s="208" t="s">
        <v>188</v>
      </c>
      <c r="B377" s="208"/>
      <c r="C377" s="208" t="s">
        <v>26</v>
      </c>
      <c r="D377" s="208" t="s">
        <v>190</v>
      </c>
      <c r="E377" s="208" t="s">
        <v>2055</v>
      </c>
      <c r="F377" s="208" t="s">
        <v>191</v>
      </c>
      <c r="G377" s="208" t="s">
        <v>191</v>
      </c>
      <c r="H377" s="208" t="s">
        <v>191</v>
      </c>
      <c r="I377" s="208" t="s">
        <v>126</v>
      </c>
      <c r="J377" s="208" t="s">
        <v>2230</v>
      </c>
      <c r="K377" s="209" t="s">
        <v>131</v>
      </c>
      <c r="L377" s="208" t="s">
        <v>2858</v>
      </c>
      <c r="M377" s="320" t="s">
        <v>2467</v>
      </c>
      <c r="N377" s="209" t="s">
        <v>2838</v>
      </c>
      <c r="O377" s="209" t="s">
        <v>2057</v>
      </c>
      <c r="P377" s="210" t="s">
        <v>2912</v>
      </c>
      <c r="Q377" s="208" t="s">
        <v>2058</v>
      </c>
      <c r="R377" s="208">
        <v>2014</v>
      </c>
      <c r="S377" s="208" t="s">
        <v>2060</v>
      </c>
      <c r="T377" s="208">
        <v>1820</v>
      </c>
      <c r="U377" s="211">
        <v>45037</v>
      </c>
      <c r="V377" s="211">
        <v>45087</v>
      </c>
      <c r="W377" s="213">
        <v>5550</v>
      </c>
      <c r="X377" s="213">
        <v>6720</v>
      </c>
    </row>
    <row r="378" spans="1:24" ht="26.25" customHeight="1">
      <c r="A378" s="208"/>
      <c r="B378" s="208"/>
      <c r="C378" s="320" t="s">
        <v>2337</v>
      </c>
      <c r="D378" s="208"/>
      <c r="E378" s="208"/>
      <c r="F378" s="208"/>
      <c r="G378" s="208"/>
      <c r="H378" s="208"/>
      <c r="I378" s="208" t="s">
        <v>194</v>
      </c>
      <c r="J378" s="214" t="s">
        <v>2063</v>
      </c>
      <c r="K378" s="215" t="s">
        <v>1830</v>
      </c>
      <c r="L378" s="320" t="s">
        <v>2839</v>
      </c>
      <c r="M378" s="159" t="s">
        <v>2469</v>
      </c>
      <c r="N378" s="209" t="s">
        <v>2450</v>
      </c>
      <c r="O378" s="209"/>
      <c r="P378" s="210"/>
      <c r="Q378" s="208" t="s">
        <v>2059</v>
      </c>
      <c r="R378" s="208">
        <v>2011</v>
      </c>
      <c r="S378" s="208" t="s">
        <v>2061</v>
      </c>
      <c r="T378" s="208">
        <v>2060</v>
      </c>
      <c r="U378" s="211">
        <v>45042</v>
      </c>
      <c r="V378" s="211">
        <v>45097</v>
      </c>
      <c r="W378" s="213"/>
      <c r="X378" s="213"/>
    </row>
    <row r="379" spans="1:24" ht="26.25" customHeight="1">
      <c r="A379" s="208"/>
      <c r="B379" s="208"/>
      <c r="C379" s="208"/>
      <c r="D379" s="208"/>
      <c r="E379" s="208"/>
      <c r="F379" s="208"/>
      <c r="G379" s="208"/>
      <c r="H379" s="208"/>
      <c r="I379" s="208"/>
      <c r="J379" s="208" t="s">
        <v>1990</v>
      </c>
      <c r="K379" s="328" t="s">
        <v>1842</v>
      </c>
      <c r="L379" s="208"/>
      <c r="M379" s="208"/>
      <c r="N379" s="209"/>
      <c r="O379" s="209"/>
      <c r="P379" s="210"/>
      <c r="Q379" s="208" t="s">
        <v>2037</v>
      </c>
      <c r="R379" s="208">
        <v>2016</v>
      </c>
      <c r="S379" s="208" t="s">
        <v>2062</v>
      </c>
      <c r="T379" s="208">
        <v>1455</v>
      </c>
      <c r="U379" s="211">
        <v>45045</v>
      </c>
      <c r="V379" s="617">
        <v>45107</v>
      </c>
      <c r="W379" s="213"/>
      <c r="X379" s="213"/>
    </row>
    <row r="380" spans="1:24" ht="26.25" customHeight="1">
      <c r="A380" s="208"/>
      <c r="B380" s="208"/>
      <c r="C380" s="320" t="s">
        <v>2197</v>
      </c>
      <c r="D380" s="208"/>
      <c r="E380" s="208"/>
      <c r="F380" s="208"/>
      <c r="G380" s="208"/>
      <c r="H380" s="208"/>
      <c r="I380" s="208"/>
      <c r="J380" s="208" t="s">
        <v>2228</v>
      </c>
      <c r="K380" s="209" t="s">
        <v>1831</v>
      </c>
      <c r="L380" s="208"/>
      <c r="M380" s="208"/>
      <c r="N380" s="209"/>
      <c r="O380" s="209"/>
      <c r="P380" s="210"/>
      <c r="Q380" s="208" t="s">
        <v>2037</v>
      </c>
      <c r="R380" s="208">
        <v>2015</v>
      </c>
      <c r="S380" s="208" t="s">
        <v>2056</v>
      </c>
      <c r="T380" s="208">
        <v>1455</v>
      </c>
      <c r="U380" s="212">
        <v>45046</v>
      </c>
      <c r="V380" s="211">
        <v>45109</v>
      </c>
      <c r="W380" s="213"/>
      <c r="X380" s="213"/>
    </row>
    <row r="381" spans="1:24" ht="26.25" customHeight="1">
      <c r="A381" s="208"/>
      <c r="B381" s="208"/>
      <c r="C381" s="208"/>
      <c r="D381" s="208"/>
      <c r="E381" s="208"/>
      <c r="F381" s="208"/>
      <c r="G381" s="208"/>
      <c r="H381" s="208"/>
      <c r="I381" s="320" t="s">
        <v>1982</v>
      </c>
      <c r="J381" s="208"/>
      <c r="K381" s="209"/>
      <c r="L381" s="208"/>
      <c r="M381" s="208"/>
      <c r="N381" s="209"/>
      <c r="O381" s="209"/>
      <c r="P381" s="210"/>
      <c r="Q381" s="208"/>
      <c r="R381" s="208"/>
      <c r="S381" s="214" t="s">
        <v>546</v>
      </c>
      <c r="T381" s="214">
        <v>3900</v>
      </c>
      <c r="U381" s="211"/>
      <c r="V381" s="212">
        <v>45123</v>
      </c>
      <c r="W381" s="213"/>
      <c r="X381" s="213"/>
    </row>
    <row r="382" spans="1:24" ht="26.25" customHeight="1">
      <c r="A382" s="208"/>
      <c r="B382" s="208"/>
      <c r="C382" s="208"/>
      <c r="D382" s="208"/>
      <c r="E382" s="208"/>
      <c r="F382" s="208"/>
      <c r="G382" s="208"/>
      <c r="H382" s="208"/>
      <c r="I382" s="208"/>
      <c r="J382" s="208"/>
      <c r="K382" s="209" t="s">
        <v>1970</v>
      </c>
      <c r="L382" s="208"/>
      <c r="M382" s="208"/>
      <c r="N382" s="209"/>
      <c r="O382" s="209"/>
      <c r="P382" s="210"/>
      <c r="Q382" s="208"/>
      <c r="R382" s="208"/>
      <c r="S382" s="214"/>
      <c r="T382" s="214">
        <f>SUM(T377:T381)</f>
        <v>10690</v>
      </c>
      <c r="U382" s="211"/>
      <c r="V382" s="212"/>
      <c r="W382" s="213"/>
      <c r="X382" s="213"/>
    </row>
    <row r="383" spans="1:24" ht="26.25" customHeight="1">
      <c r="A383" s="208"/>
      <c r="B383" s="208"/>
      <c r="C383" s="208"/>
      <c r="D383" s="208"/>
      <c r="E383" s="208"/>
      <c r="F383" s="208"/>
      <c r="G383" s="208"/>
      <c r="H383" s="208"/>
      <c r="I383" s="208"/>
      <c r="J383" s="208"/>
      <c r="K383" s="209"/>
      <c r="L383" s="208"/>
      <c r="M383" s="208"/>
      <c r="N383" s="209"/>
      <c r="O383" s="209"/>
      <c r="P383" s="210"/>
      <c r="Q383" s="208"/>
      <c r="R383" s="208"/>
      <c r="S383" s="214"/>
      <c r="T383" s="214"/>
      <c r="U383" s="211"/>
      <c r="V383" s="212"/>
      <c r="W383" s="213"/>
      <c r="X383" s="213"/>
    </row>
    <row r="386" spans="1:24" ht="26.25" customHeight="1">
      <c r="A386" s="198" t="s">
        <v>188</v>
      </c>
      <c r="B386" s="198"/>
      <c r="C386" s="198" t="s">
        <v>147</v>
      </c>
      <c r="D386" s="198" t="s">
        <v>190</v>
      </c>
      <c r="E386" s="198" t="s">
        <v>2055</v>
      </c>
      <c r="F386" s="198" t="s">
        <v>191</v>
      </c>
      <c r="G386" s="198" t="s">
        <v>191</v>
      </c>
      <c r="H386" s="198" t="s">
        <v>191</v>
      </c>
      <c r="I386" s="198" t="s">
        <v>126</v>
      </c>
      <c r="J386" s="198" t="s">
        <v>4235</v>
      </c>
      <c r="K386" s="199" t="s">
        <v>131</v>
      </c>
      <c r="L386" s="198" t="s">
        <v>4234</v>
      </c>
      <c r="M386" s="200" t="s">
        <v>2344</v>
      </c>
      <c r="N386" s="199" t="s">
        <v>2048</v>
      </c>
      <c r="O386" s="199" t="s">
        <v>2049</v>
      </c>
      <c r="P386" s="200" t="s">
        <v>4292</v>
      </c>
      <c r="Q386" s="198" t="s">
        <v>2050</v>
      </c>
      <c r="R386" s="198">
        <v>2012</v>
      </c>
      <c r="S386" s="198" t="s">
        <v>2052</v>
      </c>
      <c r="T386" s="198">
        <v>1800</v>
      </c>
      <c r="U386" s="201">
        <v>45037</v>
      </c>
      <c r="V386" s="201">
        <v>45087</v>
      </c>
      <c r="W386" s="203"/>
      <c r="X386" s="203"/>
    </row>
    <row r="387" spans="1:24" ht="26.25" customHeight="1">
      <c r="A387" s="198"/>
      <c r="B387" s="198"/>
      <c r="C387" s="198"/>
      <c r="D387" s="198"/>
      <c r="E387" s="198"/>
      <c r="F387" s="198"/>
      <c r="G387" s="198"/>
      <c r="H387" s="198"/>
      <c r="I387" s="198" t="s">
        <v>194</v>
      </c>
      <c r="J387" s="204" t="s">
        <v>2749</v>
      </c>
      <c r="K387" s="199" t="s">
        <v>220</v>
      </c>
      <c r="L387" s="198"/>
      <c r="M387" s="320" t="s">
        <v>2345</v>
      </c>
      <c r="N387" s="199"/>
      <c r="O387" s="199"/>
      <c r="P387" s="200"/>
      <c r="Q387" s="198" t="s">
        <v>2051</v>
      </c>
      <c r="R387" s="198">
        <v>2016</v>
      </c>
      <c r="S387" s="198" t="s">
        <v>2053</v>
      </c>
      <c r="T387" s="198">
        <v>2200</v>
      </c>
      <c r="U387" s="201">
        <v>45042</v>
      </c>
      <c r="V387" s="201">
        <v>45097</v>
      </c>
      <c r="W387" s="203"/>
      <c r="X387" s="203"/>
    </row>
    <row r="388" spans="1:24" ht="26.25" customHeight="1">
      <c r="A388" s="198"/>
      <c r="B388" s="198"/>
      <c r="C388" s="198"/>
      <c r="D388" s="198"/>
      <c r="E388" s="198"/>
      <c r="F388" s="198"/>
      <c r="G388" s="198"/>
      <c r="H388" s="198"/>
      <c r="I388" s="198"/>
      <c r="J388" s="376" t="s">
        <v>2241</v>
      </c>
      <c r="K388" s="199"/>
      <c r="L388" s="198"/>
      <c r="M388" s="320" t="s">
        <v>2421</v>
      </c>
      <c r="N388" s="199"/>
      <c r="O388" s="199"/>
      <c r="P388" s="200"/>
      <c r="Q388" s="198" t="s">
        <v>2047</v>
      </c>
      <c r="R388" s="198">
        <v>2015</v>
      </c>
      <c r="S388" s="198" t="s">
        <v>2054</v>
      </c>
      <c r="T388" s="198">
        <v>1800</v>
      </c>
      <c r="U388" s="201">
        <v>45045</v>
      </c>
      <c r="V388" s="626">
        <v>45107</v>
      </c>
      <c r="W388" s="203"/>
      <c r="X388" s="203"/>
    </row>
    <row r="389" spans="1:24" ht="26.25" customHeight="1">
      <c r="A389" s="198"/>
      <c r="B389" s="198"/>
      <c r="C389" s="198"/>
      <c r="D389" s="198"/>
      <c r="E389" s="198"/>
      <c r="F389" s="198"/>
      <c r="G389" s="198"/>
      <c r="H389" s="198"/>
      <c r="I389" s="198"/>
      <c r="J389" s="198" t="s">
        <v>1990</v>
      </c>
      <c r="K389" s="199" t="s">
        <v>1950</v>
      </c>
      <c r="L389" s="198"/>
      <c r="M389" s="320" t="s">
        <v>2422</v>
      </c>
      <c r="N389" s="199"/>
      <c r="O389" s="199"/>
      <c r="P389" s="200"/>
      <c r="Q389" s="198"/>
      <c r="R389" s="198"/>
      <c r="S389" s="198"/>
      <c r="T389" s="198"/>
      <c r="U389" s="202">
        <v>45046</v>
      </c>
      <c r="V389" s="201">
        <v>45109</v>
      </c>
      <c r="W389" s="203"/>
      <c r="X389" s="203"/>
    </row>
    <row r="390" spans="1:24" ht="26.25" customHeight="1">
      <c r="A390" s="198"/>
      <c r="B390" s="198"/>
      <c r="C390" s="198"/>
      <c r="D390" s="198"/>
      <c r="E390" s="198"/>
      <c r="F390" s="198"/>
      <c r="G390" s="198"/>
      <c r="H390" s="198"/>
      <c r="I390" s="320" t="s">
        <v>1952</v>
      </c>
      <c r="J390" s="198" t="s">
        <v>2228</v>
      </c>
      <c r="K390" s="199"/>
      <c r="L390" s="198"/>
      <c r="M390" s="198"/>
      <c r="N390" s="199"/>
      <c r="O390" s="199"/>
      <c r="P390" s="200"/>
      <c r="Q390" s="198"/>
      <c r="R390" s="198"/>
      <c r="S390" s="204" t="s">
        <v>189</v>
      </c>
      <c r="T390" s="204">
        <v>3840</v>
      </c>
      <c r="U390" s="201"/>
      <c r="V390" s="201">
        <v>45118</v>
      </c>
      <c r="W390" s="203"/>
      <c r="X390" s="203"/>
    </row>
    <row r="391" spans="1:24" ht="26.25" customHeight="1">
      <c r="A391" s="198"/>
      <c r="B391" s="198"/>
      <c r="C391" s="198"/>
      <c r="D391" s="198"/>
      <c r="E391" s="198"/>
      <c r="F391" s="198"/>
      <c r="G391" s="198"/>
      <c r="H391" s="198"/>
      <c r="I391" s="237" t="s">
        <v>2122</v>
      </c>
      <c r="J391" s="198" t="s">
        <v>2087</v>
      </c>
      <c r="K391" s="199" t="s">
        <v>1970</v>
      </c>
      <c r="L391" s="198"/>
      <c r="M391" s="198" t="s">
        <v>4163</v>
      </c>
      <c r="N391" s="199"/>
      <c r="O391" s="199"/>
      <c r="P391" s="200"/>
      <c r="Q391" s="198"/>
      <c r="R391" s="198"/>
      <c r="S391" s="204"/>
      <c r="T391" s="204">
        <f>SUM(T386:T390)</f>
        <v>9640</v>
      </c>
      <c r="U391" s="201"/>
      <c r="V391" s="201">
        <v>45123</v>
      </c>
      <c r="W391" s="203"/>
      <c r="X391" s="203"/>
    </row>
    <row r="392" spans="1:24" ht="26.25" customHeight="1">
      <c r="A392" s="198"/>
      <c r="B392" s="198"/>
      <c r="C392" s="198"/>
      <c r="D392" s="198"/>
      <c r="E392" s="198"/>
      <c r="F392" s="198"/>
      <c r="G392" s="198"/>
      <c r="H392" s="198"/>
      <c r="I392" s="237" t="s">
        <v>2121</v>
      </c>
      <c r="J392" s="198"/>
      <c r="K392" s="199"/>
      <c r="L392" s="198"/>
      <c r="M392" s="198"/>
      <c r="N392" s="199"/>
      <c r="O392" s="199"/>
      <c r="P392" s="200"/>
      <c r="Q392" s="198"/>
      <c r="R392" s="198"/>
      <c r="S392" s="204"/>
      <c r="T392" s="204"/>
      <c r="U392" s="201"/>
      <c r="V392" s="202">
        <v>45130</v>
      </c>
      <c r="W392" s="203"/>
      <c r="X392" s="203"/>
    </row>
    <row r="393" spans="1:24" s="82" customFormat="1" ht="26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79"/>
      <c r="L393" s="2"/>
      <c r="M393" s="2"/>
      <c r="N393" s="79"/>
      <c r="O393" s="79"/>
      <c r="P393" s="3"/>
      <c r="Q393" s="2"/>
      <c r="R393" s="2"/>
      <c r="S393" s="236"/>
      <c r="T393" s="236"/>
      <c r="U393" s="80"/>
      <c r="V393" s="81"/>
      <c r="W393" s="150"/>
      <c r="X393" s="150"/>
    </row>
    <row r="394" spans="1:24" s="82" customFormat="1" ht="26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79"/>
      <c r="L394" s="2"/>
      <c r="M394" s="2"/>
      <c r="N394" s="79"/>
      <c r="O394" s="79"/>
      <c r="P394" s="3"/>
      <c r="Q394" s="2"/>
      <c r="R394" s="2"/>
      <c r="S394" s="236"/>
      <c r="T394" s="236"/>
      <c r="U394" s="80"/>
      <c r="V394" s="81"/>
      <c r="W394" s="150"/>
      <c r="X394" s="150"/>
    </row>
    <row r="395" spans="1:24" ht="26.25" customHeight="1">
      <c r="A395" s="170" t="s">
        <v>188</v>
      </c>
      <c r="B395" s="170"/>
      <c r="C395" s="170" t="s">
        <v>154</v>
      </c>
      <c r="D395" s="170" t="s">
        <v>190</v>
      </c>
      <c r="E395" s="170" t="s">
        <v>2211</v>
      </c>
      <c r="F395" s="170" t="s">
        <v>191</v>
      </c>
      <c r="G395" s="170" t="s">
        <v>191</v>
      </c>
      <c r="H395" s="170" t="s">
        <v>191</v>
      </c>
      <c r="I395" s="170" t="s">
        <v>126</v>
      </c>
      <c r="J395" s="170" t="s">
        <v>2031</v>
      </c>
      <c r="K395" s="171" t="s">
        <v>2028</v>
      </c>
      <c r="L395" s="170" t="s">
        <v>3137</v>
      </c>
      <c r="M395" s="172" t="s">
        <v>2527</v>
      </c>
      <c r="N395" s="171" t="s">
        <v>2652</v>
      </c>
      <c r="O395" s="171" t="s">
        <v>2131</v>
      </c>
      <c r="P395" s="172" t="s">
        <v>3056</v>
      </c>
      <c r="Q395" s="170" t="s">
        <v>2208</v>
      </c>
      <c r="R395" s="170">
        <v>2021</v>
      </c>
      <c r="S395" s="170" t="s">
        <v>2210</v>
      </c>
      <c r="T395" s="170">
        <v>2475</v>
      </c>
      <c r="U395" s="173">
        <v>45045</v>
      </c>
      <c r="V395" s="173">
        <v>45089</v>
      </c>
      <c r="W395" s="175"/>
      <c r="X395" s="175">
        <v>4550</v>
      </c>
    </row>
    <row r="396" spans="1:24" ht="26.25" customHeight="1">
      <c r="A396" s="170"/>
      <c r="B396" s="170"/>
      <c r="C396" s="198" t="s">
        <v>2994</v>
      </c>
      <c r="D396" s="170"/>
      <c r="E396" s="170"/>
      <c r="F396" s="170"/>
      <c r="G396" s="170"/>
      <c r="H396" s="170"/>
      <c r="I396" s="170" t="s">
        <v>194</v>
      </c>
      <c r="J396" s="176" t="s">
        <v>2039</v>
      </c>
      <c r="K396" s="177" t="s">
        <v>2027</v>
      </c>
      <c r="L396" s="425" t="s">
        <v>3234</v>
      </c>
      <c r="M396" s="320" t="s">
        <v>2468</v>
      </c>
      <c r="N396" s="171"/>
      <c r="O396" s="171"/>
      <c r="P396" s="172" t="s">
        <v>3233</v>
      </c>
      <c r="Q396" s="170" t="s">
        <v>2209</v>
      </c>
      <c r="R396" s="170">
        <v>2021</v>
      </c>
      <c r="S396" s="170" t="s">
        <v>2206</v>
      </c>
      <c r="T396" s="170">
        <v>2760</v>
      </c>
      <c r="U396" s="174">
        <v>45046</v>
      </c>
      <c r="V396" s="173">
        <v>45095</v>
      </c>
      <c r="W396" s="175"/>
      <c r="X396" s="175"/>
    </row>
    <row r="397" spans="1:24" ht="26.25" customHeight="1">
      <c r="A397" s="170"/>
      <c r="B397" s="170"/>
      <c r="C397" s="170"/>
      <c r="D397" s="170"/>
      <c r="E397" s="170"/>
      <c r="F397" s="170"/>
      <c r="G397" s="170"/>
      <c r="H397" s="170"/>
      <c r="I397" s="170"/>
      <c r="J397" s="376" t="s">
        <v>2239</v>
      </c>
      <c r="K397" s="171" t="s">
        <v>2029</v>
      </c>
      <c r="L397" s="368" t="s">
        <v>2434</v>
      </c>
      <c r="M397" s="159" t="s">
        <v>2469</v>
      </c>
      <c r="N397" s="171"/>
      <c r="O397" s="171"/>
      <c r="P397" s="172" t="s">
        <v>3584</v>
      </c>
      <c r="Q397" s="170" t="s">
        <v>2207</v>
      </c>
      <c r="R397" s="170">
        <v>2020</v>
      </c>
      <c r="S397" s="170" t="s">
        <v>2205</v>
      </c>
      <c r="T397" s="170">
        <v>2625</v>
      </c>
      <c r="U397" s="174"/>
      <c r="V397" s="173">
        <v>45097</v>
      </c>
      <c r="W397" s="175"/>
      <c r="X397" s="175"/>
    </row>
    <row r="398" spans="1:24" ht="26.25" customHeight="1">
      <c r="A398" s="170"/>
      <c r="B398" s="170"/>
      <c r="C398" s="170"/>
      <c r="D398" s="170"/>
      <c r="E398" s="170"/>
      <c r="F398" s="170"/>
      <c r="G398" s="170"/>
      <c r="H398" s="170"/>
      <c r="I398" s="170"/>
      <c r="J398" s="170" t="s">
        <v>2289</v>
      </c>
      <c r="K398" s="171"/>
      <c r="L398" s="170"/>
      <c r="M398" s="170"/>
      <c r="N398" s="171"/>
      <c r="O398" s="171"/>
      <c r="P398" s="172"/>
      <c r="Q398" s="170"/>
      <c r="R398" s="170"/>
      <c r="S398" s="170"/>
      <c r="T398" s="170"/>
      <c r="U398" s="173"/>
      <c r="V398" s="619">
        <v>45107</v>
      </c>
      <c r="W398" s="175"/>
      <c r="X398" s="175"/>
    </row>
    <row r="399" spans="1:24" ht="26.25" customHeight="1">
      <c r="A399" s="170"/>
      <c r="B399" s="170"/>
      <c r="C399" s="170"/>
      <c r="D399" s="170"/>
      <c r="E399" s="170"/>
      <c r="F399" s="170"/>
      <c r="G399" s="170"/>
      <c r="H399" s="170"/>
      <c r="I399" s="170"/>
      <c r="J399" s="170"/>
      <c r="K399" s="171" t="s">
        <v>2177</v>
      </c>
      <c r="L399" s="170"/>
      <c r="M399" s="170"/>
      <c r="N399" s="171"/>
      <c r="O399" s="171"/>
      <c r="P399" s="172"/>
      <c r="Q399" s="170"/>
      <c r="R399" s="170"/>
      <c r="S399" s="176" t="s">
        <v>189</v>
      </c>
      <c r="T399" s="176">
        <v>3700</v>
      </c>
      <c r="U399" s="173"/>
      <c r="V399" s="173">
        <v>45109</v>
      </c>
      <c r="W399" s="175"/>
      <c r="X399" s="175"/>
    </row>
    <row r="400" spans="1:24" ht="26.25" customHeight="1">
      <c r="A400" s="170"/>
      <c r="B400" s="170"/>
      <c r="C400" s="170"/>
      <c r="D400" s="170"/>
      <c r="E400" s="170"/>
      <c r="F400" s="170"/>
      <c r="G400" s="170"/>
      <c r="H400" s="170"/>
      <c r="I400" s="170"/>
      <c r="J400" s="170"/>
      <c r="K400" s="171"/>
      <c r="L400" s="170"/>
      <c r="M400" s="170"/>
      <c r="N400" s="171"/>
      <c r="O400" s="171"/>
      <c r="P400" s="172"/>
      <c r="Q400" s="170"/>
      <c r="R400" s="170"/>
      <c r="S400" s="176"/>
      <c r="T400" s="176">
        <f>SUM(T395:T399)</f>
        <v>11560</v>
      </c>
      <c r="U400" s="173"/>
      <c r="V400" s="173">
        <v>45118</v>
      </c>
      <c r="W400" s="175"/>
      <c r="X400" s="175"/>
    </row>
    <row r="401" spans="1:24" ht="26.25" customHeight="1">
      <c r="A401" s="170"/>
      <c r="B401" s="170"/>
      <c r="C401" s="170"/>
      <c r="D401" s="170"/>
      <c r="E401" s="170"/>
      <c r="F401" s="170"/>
      <c r="G401" s="170"/>
      <c r="H401" s="170"/>
      <c r="I401" s="170"/>
      <c r="J401" s="170"/>
      <c r="K401" s="171"/>
      <c r="L401" s="170"/>
      <c r="M401" s="170"/>
      <c r="N401" s="171"/>
      <c r="O401" s="171"/>
      <c r="P401" s="172"/>
      <c r="Q401" s="170"/>
      <c r="R401" s="170"/>
      <c r="S401" s="176"/>
      <c r="T401" s="176"/>
      <c r="U401" s="173"/>
      <c r="V401" s="174">
        <v>45135</v>
      </c>
      <c r="W401" s="175"/>
      <c r="X401" s="175"/>
    </row>
    <row r="402" spans="1:24" ht="26.25" customHeight="1">
      <c r="K402" s="326"/>
      <c r="M402" s="327"/>
      <c r="N402" s="326"/>
    </row>
    <row r="403" spans="1:24" ht="26.25" customHeight="1">
      <c r="A403" s="170" t="s">
        <v>188</v>
      </c>
      <c r="B403" s="170"/>
      <c r="C403" s="170" t="s">
        <v>154</v>
      </c>
      <c r="D403" s="170" t="s">
        <v>190</v>
      </c>
      <c r="E403" s="170" t="s">
        <v>2217</v>
      </c>
      <c r="F403" s="170" t="s">
        <v>191</v>
      </c>
      <c r="G403" s="170" t="s">
        <v>191</v>
      </c>
      <c r="H403" s="170" t="s">
        <v>191</v>
      </c>
      <c r="I403" s="170" t="s">
        <v>126</v>
      </c>
      <c r="J403" s="170" t="s">
        <v>2074</v>
      </c>
      <c r="K403" s="171" t="s">
        <v>2028</v>
      </c>
      <c r="L403" s="170" t="s">
        <v>2482</v>
      </c>
      <c r="M403" s="172" t="s">
        <v>3055</v>
      </c>
      <c r="N403" s="171" t="s">
        <v>2650</v>
      </c>
      <c r="O403" s="171" t="s">
        <v>2216</v>
      </c>
      <c r="P403" s="172" t="s">
        <v>3056</v>
      </c>
      <c r="Q403" s="170" t="s">
        <v>2214</v>
      </c>
      <c r="R403" s="170">
        <v>2019</v>
      </c>
      <c r="S403" s="170" t="s">
        <v>2213</v>
      </c>
      <c r="T403" s="170">
        <v>2750</v>
      </c>
      <c r="U403" s="173">
        <v>45045</v>
      </c>
      <c r="V403" s="173">
        <v>45089</v>
      </c>
      <c r="W403" s="175"/>
      <c r="X403" s="175">
        <v>4550</v>
      </c>
    </row>
    <row r="404" spans="1:24" ht="26.25" customHeight="1">
      <c r="A404" s="170"/>
      <c r="B404" s="170"/>
      <c r="C404" s="198" t="s">
        <v>2993</v>
      </c>
      <c r="D404" s="170"/>
      <c r="E404" s="170"/>
      <c r="F404" s="170"/>
      <c r="G404" s="170"/>
      <c r="H404" s="170"/>
      <c r="I404" s="170" t="s">
        <v>194</v>
      </c>
      <c r="J404" s="176" t="s">
        <v>2414</v>
      </c>
      <c r="K404" s="177" t="s">
        <v>2027</v>
      </c>
      <c r="L404" s="425" t="s">
        <v>3234</v>
      </c>
      <c r="M404" s="320" t="s">
        <v>2465</v>
      </c>
      <c r="N404" s="171"/>
      <c r="O404" s="171"/>
      <c r="P404" s="172" t="s">
        <v>3233</v>
      </c>
      <c r="Q404" s="170" t="s">
        <v>588</v>
      </c>
      <c r="R404" s="170">
        <v>2019</v>
      </c>
      <c r="S404" s="170" t="s">
        <v>2212</v>
      </c>
      <c r="T404" s="170">
        <v>2475</v>
      </c>
      <c r="U404" s="174">
        <v>45046</v>
      </c>
      <c r="V404" s="173">
        <v>45095</v>
      </c>
      <c r="W404" s="175"/>
      <c r="X404" s="175"/>
    </row>
    <row r="405" spans="1:24" ht="26.25" customHeight="1">
      <c r="A405" s="170"/>
      <c r="B405" s="170"/>
      <c r="C405" s="170"/>
      <c r="D405" s="170"/>
      <c r="E405" s="170"/>
      <c r="F405" s="170"/>
      <c r="G405" s="170"/>
      <c r="H405" s="170"/>
      <c r="I405" s="170"/>
      <c r="J405" s="376" t="s">
        <v>2235</v>
      </c>
      <c r="K405" s="171" t="s">
        <v>2029</v>
      </c>
      <c r="L405" s="368" t="s">
        <v>2432</v>
      </c>
      <c r="M405" s="159" t="s">
        <v>2469</v>
      </c>
      <c r="N405" s="171"/>
      <c r="O405" s="171"/>
      <c r="P405" s="172" t="s">
        <v>3584</v>
      </c>
      <c r="Q405" s="170" t="s">
        <v>1935</v>
      </c>
      <c r="R405" s="170">
        <v>2019</v>
      </c>
      <c r="S405" s="170" t="s">
        <v>2215</v>
      </c>
      <c r="T405" s="170">
        <v>2045</v>
      </c>
      <c r="U405" s="174"/>
      <c r="V405" s="173">
        <v>45097</v>
      </c>
      <c r="W405" s="175"/>
      <c r="X405" s="175"/>
    </row>
    <row r="406" spans="1:24" ht="26.25" customHeight="1">
      <c r="A406" s="170"/>
      <c r="B406" s="170"/>
      <c r="C406" s="170"/>
      <c r="D406" s="170"/>
      <c r="E406" s="170"/>
      <c r="F406" s="170"/>
      <c r="G406" s="170"/>
      <c r="H406" s="170"/>
      <c r="I406" s="170"/>
      <c r="J406" s="170" t="s">
        <v>2289</v>
      </c>
      <c r="K406" s="171"/>
      <c r="L406" s="170"/>
      <c r="M406" s="170"/>
      <c r="N406" s="171"/>
      <c r="O406" s="171"/>
      <c r="P406" s="172"/>
      <c r="Q406" s="170"/>
      <c r="R406" s="170"/>
      <c r="S406" s="170"/>
      <c r="T406" s="170"/>
      <c r="U406" s="173"/>
      <c r="V406" s="619">
        <v>45107</v>
      </c>
      <c r="W406" s="175"/>
      <c r="X406" s="175"/>
    </row>
    <row r="407" spans="1:24" ht="26.25" customHeight="1">
      <c r="A407" s="170"/>
      <c r="B407" s="170"/>
      <c r="C407" s="170"/>
      <c r="D407" s="170"/>
      <c r="E407" s="170"/>
      <c r="F407" s="170"/>
      <c r="G407" s="170"/>
      <c r="H407" s="170"/>
      <c r="I407" s="170"/>
      <c r="J407" s="170"/>
      <c r="K407" s="171" t="s">
        <v>2177</v>
      </c>
      <c r="L407" s="170"/>
      <c r="M407" s="170"/>
      <c r="N407" s="171"/>
      <c r="O407" s="171"/>
      <c r="P407" s="172"/>
      <c r="Q407" s="170"/>
      <c r="R407" s="170"/>
      <c r="S407" s="176" t="s">
        <v>189</v>
      </c>
      <c r="T407" s="176">
        <v>3700</v>
      </c>
      <c r="U407" s="173"/>
      <c r="V407" s="173">
        <v>45109</v>
      </c>
      <c r="W407" s="175"/>
      <c r="X407" s="175"/>
    </row>
    <row r="408" spans="1:24" ht="26.25" customHeight="1">
      <c r="A408" s="170"/>
      <c r="B408" s="170"/>
      <c r="C408" s="170"/>
      <c r="D408" s="170"/>
      <c r="E408" s="170"/>
      <c r="F408" s="170"/>
      <c r="G408" s="170"/>
      <c r="H408" s="170"/>
      <c r="I408" s="170"/>
      <c r="J408" s="170"/>
      <c r="K408" s="171"/>
      <c r="L408" s="170"/>
      <c r="M408" s="170"/>
      <c r="N408" s="171"/>
      <c r="O408" s="171"/>
      <c r="P408" s="172"/>
      <c r="Q408" s="170"/>
      <c r="R408" s="170"/>
      <c r="S408" s="176"/>
      <c r="T408" s="176">
        <f>SUM(T403:T407)</f>
        <v>10970</v>
      </c>
      <c r="U408" s="173"/>
      <c r="V408" s="173">
        <v>45118</v>
      </c>
      <c r="W408" s="175"/>
      <c r="X408" s="175"/>
    </row>
    <row r="409" spans="1:24" ht="26.25" customHeight="1">
      <c r="A409" s="170"/>
      <c r="B409" s="170"/>
      <c r="C409" s="170"/>
      <c r="D409" s="170"/>
      <c r="E409" s="170"/>
      <c r="F409" s="170"/>
      <c r="G409" s="170"/>
      <c r="H409" s="170"/>
      <c r="I409" s="170"/>
      <c r="J409" s="170"/>
      <c r="K409" s="171"/>
      <c r="L409" s="170"/>
      <c r="M409" s="170"/>
      <c r="N409" s="171"/>
      <c r="O409" s="171"/>
      <c r="P409" s="172"/>
      <c r="Q409" s="170"/>
      <c r="R409" s="170"/>
      <c r="S409" s="176"/>
      <c r="T409" s="176"/>
      <c r="U409" s="173"/>
      <c r="V409" s="174">
        <v>45135</v>
      </c>
      <c r="W409" s="175"/>
      <c r="X409" s="175"/>
    </row>
    <row r="410" spans="1:24" ht="26.25" customHeight="1">
      <c r="K410" s="326"/>
      <c r="M410" s="327"/>
      <c r="N410" s="326"/>
    </row>
    <row r="411" spans="1:24" ht="26.25" customHeight="1">
      <c r="A411" s="170" t="s">
        <v>188</v>
      </c>
      <c r="B411" s="170"/>
      <c r="C411" s="170" t="s">
        <v>154</v>
      </c>
      <c r="D411" s="170" t="s">
        <v>190</v>
      </c>
      <c r="E411" s="170" t="s">
        <v>2217</v>
      </c>
      <c r="F411" s="170" t="s">
        <v>191</v>
      </c>
      <c r="G411" s="170" t="s">
        <v>191</v>
      </c>
      <c r="H411" s="170" t="s">
        <v>191</v>
      </c>
      <c r="I411" s="170" t="s">
        <v>126</v>
      </c>
      <c r="J411" s="170" t="s">
        <v>3043</v>
      </c>
      <c r="K411" s="171" t="s">
        <v>2028</v>
      </c>
      <c r="L411" s="170" t="s">
        <v>2892</v>
      </c>
      <c r="M411" s="172" t="s">
        <v>2826</v>
      </c>
      <c r="N411" s="171" t="s">
        <v>2651</v>
      </c>
      <c r="O411" s="171" t="s">
        <v>2218</v>
      </c>
      <c r="P411" s="172" t="s">
        <v>3056</v>
      </c>
      <c r="Q411" s="170" t="s">
        <v>2219</v>
      </c>
      <c r="R411" s="170">
        <v>2019</v>
      </c>
      <c r="S411" s="170" t="s">
        <v>2221</v>
      </c>
      <c r="T411" s="170">
        <v>2125</v>
      </c>
      <c r="U411" s="173">
        <v>45045</v>
      </c>
      <c r="V411" s="173">
        <v>45089</v>
      </c>
      <c r="W411" s="175"/>
      <c r="X411" s="175">
        <v>4550</v>
      </c>
    </row>
    <row r="412" spans="1:24" ht="26.25" customHeight="1">
      <c r="A412" s="170"/>
      <c r="B412" s="170"/>
      <c r="C412" s="198" t="s">
        <v>2991</v>
      </c>
      <c r="D412" s="170"/>
      <c r="E412" s="170"/>
      <c r="F412" s="170"/>
      <c r="G412" s="170"/>
      <c r="H412" s="170"/>
      <c r="I412" s="170" t="s">
        <v>194</v>
      </c>
      <c r="J412" s="176" t="s">
        <v>2415</v>
      </c>
      <c r="K412" s="177" t="s">
        <v>2027</v>
      </c>
      <c r="L412" s="425" t="s">
        <v>3234</v>
      </c>
      <c r="M412" s="320" t="s">
        <v>2465</v>
      </c>
      <c r="N412" s="171"/>
      <c r="O412" s="171"/>
      <c r="P412" s="172" t="s">
        <v>3233</v>
      </c>
      <c r="Q412" s="170" t="s">
        <v>2220</v>
      </c>
      <c r="R412" s="170">
        <v>2019</v>
      </c>
      <c r="S412" s="170" t="s">
        <v>2222</v>
      </c>
      <c r="T412" s="170">
        <v>2750</v>
      </c>
      <c r="U412" s="174">
        <v>45046</v>
      </c>
      <c r="V412" s="173">
        <v>45095</v>
      </c>
      <c r="W412" s="175"/>
      <c r="X412" s="175"/>
    </row>
    <row r="413" spans="1:24" ht="26.25" customHeight="1">
      <c r="A413" s="170"/>
      <c r="B413" s="170"/>
      <c r="C413" s="170"/>
      <c r="D413" s="170"/>
      <c r="E413" s="170"/>
      <c r="F413" s="170"/>
      <c r="G413" s="170"/>
      <c r="H413" s="170"/>
      <c r="I413" s="170"/>
      <c r="J413" s="376" t="s">
        <v>2235</v>
      </c>
      <c r="K413" s="171" t="s">
        <v>2029</v>
      </c>
      <c r="L413" s="368" t="s">
        <v>2434</v>
      </c>
      <c r="M413" s="159" t="s">
        <v>2469</v>
      </c>
      <c r="N413" s="171"/>
      <c r="O413" s="171"/>
      <c r="P413" s="172" t="s">
        <v>3584</v>
      </c>
      <c r="Q413" s="170" t="s">
        <v>2214</v>
      </c>
      <c r="R413" s="170">
        <v>2019</v>
      </c>
      <c r="S413" s="170" t="s">
        <v>2223</v>
      </c>
      <c r="T413" s="170">
        <v>2750</v>
      </c>
      <c r="U413" s="174"/>
      <c r="V413" s="173">
        <v>45097</v>
      </c>
      <c r="W413" s="175"/>
      <c r="X413" s="175"/>
    </row>
    <row r="414" spans="1:24" ht="26.25" customHeight="1">
      <c r="A414" s="170"/>
      <c r="B414" s="170"/>
      <c r="C414" s="170"/>
      <c r="D414" s="170"/>
      <c r="E414" s="170"/>
      <c r="F414" s="170"/>
      <c r="G414" s="170"/>
      <c r="H414" s="170"/>
      <c r="I414" s="170"/>
      <c r="J414" s="170" t="s">
        <v>2289</v>
      </c>
      <c r="K414" s="171"/>
      <c r="L414" s="170"/>
      <c r="M414" s="170"/>
      <c r="N414" s="171"/>
      <c r="O414" s="171"/>
      <c r="P414" s="172"/>
      <c r="Q414" s="170"/>
      <c r="R414" s="170"/>
      <c r="S414" s="170"/>
      <c r="T414" s="170"/>
      <c r="U414" s="173"/>
      <c r="V414" s="619">
        <v>45107</v>
      </c>
      <c r="W414" s="175"/>
      <c r="X414" s="175"/>
    </row>
    <row r="415" spans="1:24" ht="26.25" customHeight="1">
      <c r="A415" s="170"/>
      <c r="B415" s="170"/>
      <c r="C415" s="170"/>
      <c r="D415" s="170"/>
      <c r="E415" s="170"/>
      <c r="F415" s="170"/>
      <c r="G415" s="170"/>
      <c r="H415" s="170"/>
      <c r="I415" s="170"/>
      <c r="J415" s="170"/>
      <c r="K415" s="171" t="s">
        <v>2177</v>
      </c>
      <c r="L415" s="170"/>
      <c r="M415" s="170"/>
      <c r="N415" s="171"/>
      <c r="O415" s="171"/>
      <c r="P415" s="172"/>
      <c r="Q415" s="170"/>
      <c r="R415" s="170"/>
      <c r="S415" s="176" t="s">
        <v>189</v>
      </c>
      <c r="T415" s="176">
        <v>3940</v>
      </c>
      <c r="U415" s="173"/>
      <c r="V415" s="173">
        <v>45109</v>
      </c>
      <c r="W415" s="175"/>
      <c r="X415" s="175"/>
    </row>
    <row r="416" spans="1:24" ht="26.25" customHeight="1">
      <c r="A416" s="170"/>
      <c r="B416" s="170"/>
      <c r="C416" s="170"/>
      <c r="D416" s="170"/>
      <c r="E416" s="170"/>
      <c r="F416" s="170"/>
      <c r="G416" s="170"/>
      <c r="H416" s="170"/>
      <c r="I416" s="170"/>
      <c r="J416" s="170"/>
      <c r="K416" s="171"/>
      <c r="L416" s="170"/>
      <c r="M416" s="170"/>
      <c r="N416" s="171"/>
      <c r="O416" s="171"/>
      <c r="P416" s="172"/>
      <c r="Q416" s="170"/>
      <c r="R416" s="170"/>
      <c r="S416" s="176"/>
      <c r="T416" s="176">
        <f>SUM(T411:T415)</f>
        <v>11565</v>
      </c>
      <c r="U416" s="173"/>
      <c r="V416" s="173">
        <v>45118</v>
      </c>
      <c r="W416" s="175"/>
      <c r="X416" s="175"/>
    </row>
    <row r="417" spans="1:30" ht="26.25" customHeight="1">
      <c r="A417" s="170"/>
      <c r="B417" s="170"/>
      <c r="C417" s="170"/>
      <c r="D417" s="170"/>
      <c r="E417" s="170"/>
      <c r="F417" s="170"/>
      <c r="G417" s="170"/>
      <c r="H417" s="170"/>
      <c r="I417" s="170"/>
      <c r="J417" s="170"/>
      <c r="K417" s="171"/>
      <c r="L417" s="170"/>
      <c r="M417" s="170"/>
      <c r="N417" s="171"/>
      <c r="O417" s="171"/>
      <c r="P417" s="172"/>
      <c r="Q417" s="170"/>
      <c r="R417" s="170"/>
      <c r="S417" s="176"/>
      <c r="T417" s="176"/>
      <c r="U417" s="173"/>
      <c r="V417" s="174">
        <v>45135</v>
      </c>
      <c r="W417" s="175"/>
      <c r="X417" s="175"/>
    </row>
    <row r="419" spans="1:30" ht="26.25" customHeight="1">
      <c r="A419" s="170" t="s">
        <v>188</v>
      </c>
      <c r="B419" s="170"/>
      <c r="C419" s="170" t="s">
        <v>154</v>
      </c>
      <c r="D419" s="170" t="s">
        <v>190</v>
      </c>
      <c r="E419" s="170" t="s">
        <v>2227</v>
      </c>
      <c r="F419" s="170" t="s">
        <v>191</v>
      </c>
      <c r="G419" s="170" t="s">
        <v>191</v>
      </c>
      <c r="H419" s="170" t="s">
        <v>191</v>
      </c>
      <c r="I419" s="170" t="s">
        <v>126</v>
      </c>
      <c r="J419" s="170" t="s">
        <v>2040</v>
      </c>
      <c r="K419" s="171" t="s">
        <v>2028</v>
      </c>
      <c r="L419" s="170" t="s">
        <v>2526</v>
      </c>
      <c r="M419" s="172" t="s">
        <v>2649</v>
      </c>
      <c r="N419" s="171" t="s">
        <v>2827</v>
      </c>
      <c r="O419" s="177" t="s">
        <v>3236</v>
      </c>
      <c r="P419" s="172" t="s">
        <v>3056</v>
      </c>
      <c r="Q419" s="170" t="s">
        <v>2207</v>
      </c>
      <c r="R419" s="170">
        <v>2021</v>
      </c>
      <c r="S419" s="170" t="s">
        <v>2225</v>
      </c>
      <c r="T419" s="170">
        <v>2760</v>
      </c>
      <c r="U419" s="173">
        <v>45045</v>
      </c>
      <c r="V419" s="173">
        <v>45089</v>
      </c>
      <c r="W419" s="175"/>
      <c r="X419" s="175">
        <v>4550</v>
      </c>
    </row>
    <row r="420" spans="1:30" ht="26.25" customHeight="1">
      <c r="A420" s="170"/>
      <c r="B420" s="170"/>
      <c r="C420" s="198" t="s">
        <v>2992</v>
      </c>
      <c r="D420" s="170"/>
      <c r="E420" s="170"/>
      <c r="F420" s="170"/>
      <c r="G420" s="170"/>
      <c r="H420" s="170"/>
      <c r="I420" s="170" t="s">
        <v>194</v>
      </c>
      <c r="J420" s="176" t="s">
        <v>3569</v>
      </c>
      <c r="K420" s="177" t="s">
        <v>2027</v>
      </c>
      <c r="L420" s="425" t="s">
        <v>3234</v>
      </c>
      <c r="M420" s="320" t="s">
        <v>2465</v>
      </c>
      <c r="N420" s="171" t="s">
        <v>2436</v>
      </c>
      <c r="O420" s="171" t="s">
        <v>2132</v>
      </c>
      <c r="P420" s="170" t="s">
        <v>2154</v>
      </c>
      <c r="Q420" s="170" t="s">
        <v>2207</v>
      </c>
      <c r="R420" s="170">
        <v>2021</v>
      </c>
      <c r="S420" s="170" t="s">
        <v>2224</v>
      </c>
      <c r="T420" s="170">
        <v>2760</v>
      </c>
      <c r="U420" s="174">
        <v>45046</v>
      </c>
      <c r="V420" s="173">
        <v>45095</v>
      </c>
      <c r="W420" s="175"/>
      <c r="X420" s="175"/>
      <c r="AB420" s="402" t="s">
        <v>2259</v>
      </c>
      <c r="AC420" s="402">
        <v>100000</v>
      </c>
      <c r="AD420" s="402" t="s">
        <v>2260</v>
      </c>
    </row>
    <row r="421" spans="1:30" ht="26.25" customHeight="1">
      <c r="A421" s="170"/>
      <c r="B421" s="170"/>
      <c r="C421" s="170"/>
      <c r="D421" s="170"/>
      <c r="E421" s="170"/>
      <c r="F421" s="170"/>
      <c r="G421" s="170"/>
      <c r="H421" s="170"/>
      <c r="I421" s="170"/>
      <c r="J421" s="376" t="s">
        <v>2235</v>
      </c>
      <c r="K421" s="171" t="s">
        <v>2029</v>
      </c>
      <c r="L421" s="368" t="s">
        <v>2434</v>
      </c>
      <c r="M421" s="159" t="s">
        <v>2469</v>
      </c>
      <c r="N421" s="171"/>
      <c r="O421" s="171"/>
      <c r="P421" s="172" t="s">
        <v>3233</v>
      </c>
      <c r="Q421" s="170" t="s">
        <v>2207</v>
      </c>
      <c r="R421" s="170">
        <v>2021</v>
      </c>
      <c r="S421" s="170" t="s">
        <v>2226</v>
      </c>
      <c r="T421" s="170">
        <v>2760</v>
      </c>
      <c r="U421" s="174"/>
      <c r="V421" s="173">
        <v>45097</v>
      </c>
      <c r="W421" s="175"/>
      <c r="X421" s="175"/>
      <c r="AB421" s="402" t="s">
        <v>2261</v>
      </c>
      <c r="AC421" s="402">
        <v>132000</v>
      </c>
      <c r="AD421" s="402" t="s">
        <v>2260</v>
      </c>
    </row>
    <row r="422" spans="1:30" ht="26.25" customHeight="1">
      <c r="A422" s="170"/>
      <c r="B422" s="170"/>
      <c r="C422" s="170"/>
      <c r="D422" s="170"/>
      <c r="E422" s="170"/>
      <c r="F422" s="170"/>
      <c r="G422" s="170"/>
      <c r="H422" s="170"/>
      <c r="I422" s="170"/>
      <c r="J422" s="170" t="s">
        <v>2289</v>
      </c>
      <c r="K422" s="171"/>
      <c r="L422" s="170"/>
      <c r="M422" s="170"/>
      <c r="N422" s="171"/>
      <c r="O422" s="171"/>
      <c r="P422" s="172" t="s">
        <v>3584</v>
      </c>
      <c r="Q422" s="170"/>
      <c r="R422" s="170"/>
      <c r="S422" s="170"/>
      <c r="T422" s="170"/>
      <c r="U422" s="173"/>
      <c r="V422" s="619">
        <v>45107</v>
      </c>
      <c r="W422" s="175"/>
      <c r="X422" s="175"/>
      <c r="AB422" s="402" t="s">
        <v>2262</v>
      </c>
      <c r="AC422" s="402">
        <v>10000</v>
      </c>
      <c r="AD422" s="402"/>
    </row>
    <row r="423" spans="1:30" ht="26.25" customHeight="1">
      <c r="A423" s="170"/>
      <c r="B423" s="170"/>
      <c r="C423" s="170"/>
      <c r="D423" s="170"/>
      <c r="E423" s="170"/>
      <c r="F423" s="170"/>
      <c r="G423" s="170"/>
      <c r="H423" s="170"/>
      <c r="I423" s="170"/>
      <c r="J423" s="320" t="s">
        <v>2152</v>
      </c>
      <c r="K423" s="171" t="s">
        <v>2177</v>
      </c>
      <c r="L423" s="170"/>
      <c r="M423" s="170"/>
      <c r="N423" s="171"/>
      <c r="O423" s="171"/>
      <c r="P423" s="172"/>
      <c r="Q423" s="170"/>
      <c r="R423" s="170"/>
      <c r="S423" s="176" t="s">
        <v>189</v>
      </c>
      <c r="T423" s="176">
        <v>3700</v>
      </c>
      <c r="U423" s="173"/>
      <c r="V423" s="173">
        <v>45109</v>
      </c>
      <c r="W423" s="175"/>
      <c r="X423" s="175"/>
      <c r="AB423" s="402" t="s">
        <v>2263</v>
      </c>
      <c r="AC423" s="402">
        <v>177000</v>
      </c>
      <c r="AD423" s="402" t="s">
        <v>2264</v>
      </c>
    </row>
    <row r="424" spans="1:30" ht="26.25" customHeight="1">
      <c r="A424" s="170"/>
      <c r="B424" s="170"/>
      <c r="C424" s="170"/>
      <c r="D424" s="170"/>
      <c r="E424" s="170"/>
      <c r="F424" s="170"/>
      <c r="G424" s="170"/>
      <c r="H424" s="170"/>
      <c r="I424" s="170"/>
      <c r="J424" s="170"/>
      <c r="K424" s="171"/>
      <c r="L424" s="170"/>
      <c r="M424" s="170"/>
      <c r="N424" s="171"/>
      <c r="O424" s="171"/>
      <c r="P424" s="172"/>
      <c r="Q424" s="170"/>
      <c r="R424" s="170"/>
      <c r="S424" s="176"/>
      <c r="T424" s="176">
        <f>SUM(T419:T423)</f>
        <v>11980</v>
      </c>
      <c r="U424" s="173"/>
      <c r="V424" s="173">
        <v>45118</v>
      </c>
      <c r="W424" s="175"/>
      <c r="X424" s="175"/>
      <c r="AB424" s="402" t="s">
        <v>2265</v>
      </c>
      <c r="AC424" s="402">
        <f>SUM(AC420:AC423)</f>
        <v>419000</v>
      </c>
      <c r="AD424" s="402"/>
    </row>
    <row r="425" spans="1:30" ht="26.25" customHeight="1">
      <c r="A425" s="170"/>
      <c r="B425" s="170"/>
      <c r="C425" s="170"/>
      <c r="D425" s="170"/>
      <c r="E425" s="170"/>
      <c r="F425" s="170"/>
      <c r="G425" s="170"/>
      <c r="H425" s="170"/>
      <c r="I425" s="170"/>
      <c r="J425" s="170"/>
      <c r="K425" s="171"/>
      <c r="L425" s="170"/>
      <c r="M425" s="170"/>
      <c r="N425" s="171"/>
      <c r="O425" s="171"/>
      <c r="P425" s="172"/>
      <c r="Q425" s="170"/>
      <c r="R425" s="170"/>
      <c r="S425" s="176"/>
      <c r="T425" s="176"/>
      <c r="U425" s="173"/>
      <c r="V425" s="174">
        <v>45135</v>
      </c>
      <c r="W425" s="175"/>
      <c r="X425" s="175"/>
    </row>
    <row r="428" spans="1:30" ht="26.25" customHeight="1">
      <c r="A428" s="116" t="s">
        <v>188</v>
      </c>
      <c r="B428" s="116"/>
      <c r="C428" s="116" t="s">
        <v>154</v>
      </c>
      <c r="D428" s="116" t="s">
        <v>190</v>
      </c>
      <c r="E428" s="116" t="s">
        <v>2298</v>
      </c>
      <c r="F428" s="116" t="s">
        <v>191</v>
      </c>
      <c r="G428" s="116" t="s">
        <v>191</v>
      </c>
      <c r="H428" s="398"/>
      <c r="I428" s="116" t="s">
        <v>153</v>
      </c>
      <c r="J428" s="116" t="s">
        <v>2528</v>
      </c>
      <c r="K428" s="117" t="s">
        <v>21</v>
      </c>
      <c r="L428" s="116" t="s">
        <v>2742</v>
      </c>
      <c r="M428" s="118"/>
      <c r="N428" s="117" t="s">
        <v>3794</v>
      </c>
      <c r="O428" s="123" t="s">
        <v>3795</v>
      </c>
      <c r="P428" s="118"/>
      <c r="Q428" s="116" t="s">
        <v>2270</v>
      </c>
      <c r="R428" s="116">
        <v>2019</v>
      </c>
      <c r="S428" s="116" t="s">
        <v>2291</v>
      </c>
      <c r="T428" s="116">
        <v>1650</v>
      </c>
      <c r="U428" s="119">
        <v>45045</v>
      </c>
      <c r="V428" s="120"/>
      <c r="W428" s="121"/>
      <c r="X428" s="121">
        <v>10950</v>
      </c>
    </row>
    <row r="429" spans="1:30" ht="26.25" customHeight="1">
      <c r="A429" s="116"/>
      <c r="B429" s="116"/>
      <c r="C429" s="116" t="s">
        <v>708</v>
      </c>
      <c r="D429" s="116"/>
      <c r="E429" s="116"/>
      <c r="F429" s="116"/>
      <c r="G429" s="116"/>
      <c r="H429" s="116"/>
      <c r="I429" s="116" t="s">
        <v>194</v>
      </c>
      <c r="J429" s="387" t="s">
        <v>2142</v>
      </c>
      <c r="K429" s="123" t="s">
        <v>2136</v>
      </c>
      <c r="L429" s="116"/>
      <c r="M429" s="116"/>
      <c r="N429" s="117" t="s">
        <v>2441</v>
      </c>
      <c r="O429" s="117" t="s">
        <v>2251</v>
      </c>
      <c r="P429" s="116" t="s">
        <v>2258</v>
      </c>
      <c r="Q429" s="116" t="s">
        <v>2269</v>
      </c>
      <c r="R429" s="116">
        <v>2021</v>
      </c>
      <c r="S429" s="116" t="s">
        <v>2292</v>
      </c>
      <c r="T429" s="116">
        <v>1580</v>
      </c>
      <c r="U429" s="120">
        <v>45046</v>
      </c>
      <c r="V429" s="120"/>
      <c r="W429" s="308"/>
      <c r="X429" s="121"/>
    </row>
    <row r="430" spans="1:30" ht="26.25" customHeight="1">
      <c r="A430" s="116"/>
      <c r="B430" s="116"/>
      <c r="C430" s="116"/>
      <c r="D430" s="116"/>
      <c r="E430" s="116"/>
      <c r="F430" s="116"/>
      <c r="G430" s="116"/>
      <c r="H430" s="116"/>
      <c r="I430" s="116"/>
      <c r="J430" s="116" t="s">
        <v>2255</v>
      </c>
      <c r="K430" s="124" t="s">
        <v>2116</v>
      </c>
      <c r="L430" s="116"/>
      <c r="M430" s="116"/>
      <c r="N430" s="117" t="s">
        <v>2443</v>
      </c>
      <c r="O430" s="117"/>
      <c r="P430" s="118"/>
      <c r="Q430" s="116" t="s">
        <v>2272</v>
      </c>
      <c r="R430" s="116">
        <v>2018</v>
      </c>
      <c r="S430" s="116" t="s">
        <v>2294</v>
      </c>
      <c r="T430" s="116">
        <v>1330</v>
      </c>
      <c r="U430" s="119"/>
      <c r="V430" s="120"/>
      <c r="W430" s="121"/>
      <c r="X430" s="121"/>
    </row>
    <row r="431" spans="1:30" ht="26.25" customHeight="1">
      <c r="A431" s="116"/>
      <c r="B431" s="116"/>
      <c r="C431" s="116"/>
      <c r="D431" s="116"/>
      <c r="E431" s="116"/>
      <c r="F431" s="116"/>
      <c r="G431" s="116"/>
      <c r="H431" s="116"/>
      <c r="I431" s="116"/>
      <c r="J431" s="122"/>
      <c r="K431" s="117" t="s">
        <v>213</v>
      </c>
      <c r="L431" s="116"/>
      <c r="M431" s="116"/>
      <c r="N431" s="117"/>
      <c r="O431" s="117"/>
      <c r="P431" s="118"/>
      <c r="Q431" s="116" t="s">
        <v>2271</v>
      </c>
      <c r="R431" s="116">
        <v>2021</v>
      </c>
      <c r="S431" s="116" t="s">
        <v>2293</v>
      </c>
      <c r="T431" s="116">
        <v>1150</v>
      </c>
      <c r="U431" s="119"/>
      <c r="V431" s="120"/>
      <c r="W431" s="121"/>
      <c r="X431" s="121"/>
    </row>
    <row r="432" spans="1:30" ht="26.25" customHeight="1">
      <c r="A432" s="116"/>
      <c r="B432" s="116"/>
      <c r="C432" s="116"/>
      <c r="D432" s="116"/>
      <c r="E432" s="116"/>
      <c r="F432" s="116"/>
      <c r="G432" s="116"/>
      <c r="H432" s="116"/>
      <c r="I432" s="116"/>
      <c r="J432" s="320" t="s">
        <v>2256</v>
      </c>
      <c r="K432" s="117"/>
      <c r="L432" s="116"/>
      <c r="M432" s="116"/>
      <c r="N432" s="117"/>
      <c r="O432" s="117"/>
      <c r="P432" s="118"/>
      <c r="Q432" s="116"/>
      <c r="R432" s="116"/>
      <c r="S432" s="122" t="s">
        <v>189</v>
      </c>
      <c r="T432" s="122">
        <v>3830</v>
      </c>
      <c r="U432" s="119"/>
      <c r="V432" s="120"/>
      <c r="W432" s="121"/>
      <c r="X432" s="121"/>
    </row>
    <row r="433" spans="1:24" ht="26.25" customHeight="1">
      <c r="A433" s="116"/>
      <c r="B433" s="116"/>
      <c r="C433" s="116"/>
      <c r="D433" s="116"/>
      <c r="E433" s="116"/>
      <c r="F433" s="116"/>
      <c r="G433" s="116"/>
      <c r="H433" s="116"/>
      <c r="I433" s="116"/>
      <c r="J433" s="320" t="s">
        <v>2257</v>
      </c>
      <c r="K433" s="117" t="s">
        <v>2141</v>
      </c>
      <c r="L433" s="116"/>
      <c r="M433" s="116"/>
      <c r="N433" s="117"/>
      <c r="O433" s="117"/>
      <c r="P433" s="118"/>
      <c r="Q433" s="116"/>
      <c r="R433" s="116"/>
      <c r="S433" s="122"/>
      <c r="T433" s="122">
        <f>SUM(T428:T432)</f>
        <v>9540</v>
      </c>
      <c r="U433" s="119"/>
      <c r="V433" s="120"/>
      <c r="W433" s="121"/>
      <c r="X433" s="121"/>
    </row>
    <row r="434" spans="1:24" ht="26.25" customHeight="1">
      <c r="A434" s="116"/>
      <c r="B434" s="116"/>
      <c r="C434" s="116"/>
      <c r="D434" s="116"/>
      <c r="E434" s="116"/>
      <c r="F434" s="116"/>
      <c r="G434" s="116"/>
      <c r="H434" s="116"/>
      <c r="I434" s="116"/>
      <c r="J434" s="116"/>
      <c r="K434" s="117"/>
      <c r="L434" s="116"/>
      <c r="M434" s="116"/>
      <c r="N434" s="117"/>
      <c r="O434" s="117"/>
      <c r="P434" s="118"/>
      <c r="Q434" s="116"/>
      <c r="R434" s="116"/>
      <c r="S434" s="122" t="s">
        <v>2252</v>
      </c>
      <c r="T434" s="122">
        <v>5710</v>
      </c>
      <c r="U434" s="119"/>
      <c r="V434" s="120"/>
      <c r="W434" s="121"/>
      <c r="X434" s="121"/>
    </row>
    <row r="438" spans="1:24" ht="26.25" customHeight="1">
      <c r="S438" s="5" t="s">
        <v>3348</v>
      </c>
    </row>
    <row r="439" spans="1:24" ht="26.25" customHeight="1">
      <c r="S439" s="5" t="s">
        <v>2244</v>
      </c>
      <c r="T439" s="696">
        <v>100000</v>
      </c>
      <c r="U439" s="70" t="s">
        <v>2242</v>
      </c>
    </row>
    <row r="440" spans="1:24" ht="26.25" customHeight="1">
      <c r="S440" s="5" t="s">
        <v>2155</v>
      </c>
      <c r="T440" s="696">
        <v>132000</v>
      </c>
      <c r="U440" s="70" t="s">
        <v>2242</v>
      </c>
    </row>
    <row r="441" spans="1:24" ht="26.25" customHeight="1">
      <c r="S441" s="5" t="s">
        <v>2156</v>
      </c>
      <c r="T441" s="696">
        <v>10000</v>
      </c>
      <c r="U441" s="70" t="s">
        <v>2243</v>
      </c>
    </row>
    <row r="442" spans="1:24" ht="26.25" customHeight="1">
      <c r="S442" s="5" t="s">
        <v>2157</v>
      </c>
      <c r="T442" s="696">
        <v>177000</v>
      </c>
      <c r="U442" s="70" t="s">
        <v>2242</v>
      </c>
    </row>
    <row r="443" spans="1:24" ht="26.25" customHeight="1">
      <c r="T443" s="697">
        <f>SUM(T439:T442)</f>
        <v>419000</v>
      </c>
    </row>
    <row r="448" spans="1:24" ht="26.25" customHeight="1">
      <c r="S448" s="327"/>
    </row>
    <row r="449" spans="19:19" ht="26.25" customHeight="1">
      <c r="S449" s="327"/>
    </row>
    <row r="543" spans="3:3" ht="26.25" customHeight="1">
      <c r="C543" s="320" t="s">
        <v>2237</v>
      </c>
    </row>
    <row r="585" spans="1:24" ht="26.25" customHeight="1" thickBot="1"/>
    <row r="586" spans="1:24" ht="26.25" customHeight="1">
      <c r="A586" s="492" t="s">
        <v>2929</v>
      </c>
      <c r="B586" s="493"/>
      <c r="C586" s="493" t="s">
        <v>2930</v>
      </c>
      <c r="D586" s="493" t="s">
        <v>2931</v>
      </c>
      <c r="E586" s="493" t="s">
        <v>2932</v>
      </c>
      <c r="F586" s="493" t="s">
        <v>2932</v>
      </c>
      <c r="G586" s="493" t="s">
        <v>2932</v>
      </c>
      <c r="H586" s="493"/>
      <c r="I586" s="493" t="s">
        <v>2933</v>
      </c>
      <c r="J586" s="494" t="s">
        <v>2934</v>
      </c>
      <c r="K586" s="493" t="s">
        <v>2954</v>
      </c>
      <c r="L586" s="493" t="s">
        <v>3138</v>
      </c>
      <c r="M586" s="495"/>
      <c r="N586" s="495" t="s">
        <v>2935</v>
      </c>
      <c r="O586" s="495" t="s">
        <v>2936</v>
      </c>
      <c r="P586" s="496" t="s">
        <v>3170</v>
      </c>
      <c r="Q586" s="493" t="s">
        <v>2937</v>
      </c>
      <c r="R586" s="493">
        <v>2017</v>
      </c>
      <c r="S586" s="493" t="s">
        <v>2938</v>
      </c>
      <c r="T586" s="493">
        <v>6180</v>
      </c>
      <c r="U586" s="497" t="s">
        <v>2939</v>
      </c>
      <c r="V586" s="497">
        <v>45096</v>
      </c>
      <c r="W586" s="498">
        <v>4084</v>
      </c>
      <c r="X586" s="499">
        <v>7200</v>
      </c>
    </row>
    <row r="587" spans="1:24" ht="26.25" customHeight="1">
      <c r="A587" s="500"/>
      <c r="B587" s="97"/>
      <c r="C587" s="320" t="s">
        <v>2940</v>
      </c>
      <c r="D587" s="97"/>
      <c r="E587" s="97"/>
      <c r="F587" s="97"/>
      <c r="G587" s="97"/>
      <c r="H587" s="97"/>
      <c r="I587" s="97" t="s">
        <v>2941</v>
      </c>
      <c r="J587" s="432" t="s">
        <v>3149</v>
      </c>
      <c r="K587" s="102" t="s">
        <v>2942</v>
      </c>
      <c r="L587" s="98" t="s">
        <v>2943</v>
      </c>
      <c r="M587" s="429"/>
      <c r="N587" s="97" t="s">
        <v>2944</v>
      </c>
      <c r="O587" s="97"/>
      <c r="P587" s="99"/>
      <c r="Q587" s="97" t="s">
        <v>2945</v>
      </c>
      <c r="R587" s="97">
        <v>2018</v>
      </c>
      <c r="S587" s="97" t="s">
        <v>2946</v>
      </c>
      <c r="T587" s="97">
        <v>1335</v>
      </c>
      <c r="U587" s="100"/>
      <c r="V587" s="100">
        <v>45086</v>
      </c>
      <c r="W587" s="102"/>
      <c r="X587" s="501"/>
    </row>
    <row r="588" spans="1:24" ht="26.25" customHeight="1">
      <c r="A588" s="500"/>
      <c r="B588" s="97"/>
      <c r="C588" s="97"/>
      <c r="D588" s="97"/>
      <c r="E588" s="97"/>
      <c r="F588" s="97"/>
      <c r="G588" s="97"/>
      <c r="H588" s="97"/>
      <c r="I588" s="97"/>
      <c r="J588" s="102"/>
      <c r="K588" s="98" t="s">
        <v>2947</v>
      </c>
      <c r="L588" s="98" t="s">
        <v>2948</v>
      </c>
      <c r="M588" s="429"/>
      <c r="N588" s="429"/>
      <c r="O588" s="97"/>
      <c r="P588" s="99"/>
      <c r="Q588" s="97"/>
      <c r="R588" s="97"/>
      <c r="S588" s="102" t="s">
        <v>2949</v>
      </c>
      <c r="T588" s="102">
        <v>3810</v>
      </c>
      <c r="U588" s="100"/>
      <c r="V588" s="101">
        <v>45089</v>
      </c>
      <c r="W588" s="433"/>
      <c r="X588" s="511" t="s">
        <v>2955</v>
      </c>
    </row>
    <row r="589" spans="1:24" ht="26.25" customHeight="1">
      <c r="A589" s="500"/>
      <c r="B589" s="97"/>
      <c r="C589" s="97"/>
      <c r="D589" s="97"/>
      <c r="E589" s="97"/>
      <c r="F589" s="97"/>
      <c r="G589" s="97"/>
      <c r="H589" s="97"/>
      <c r="I589" s="97"/>
      <c r="J589" s="102"/>
      <c r="K589" s="98" t="s">
        <v>2950</v>
      </c>
      <c r="L589" s="429"/>
      <c r="M589" s="429"/>
      <c r="N589" s="429"/>
      <c r="O589" s="97"/>
      <c r="P589" s="99"/>
      <c r="Q589" s="97"/>
      <c r="R589" s="97"/>
      <c r="S589" s="99" t="s">
        <v>2951</v>
      </c>
      <c r="T589" s="99">
        <f>SUM(T586:T588)</f>
        <v>11325</v>
      </c>
      <c r="U589" s="100"/>
      <c r="V589" s="101"/>
      <c r="W589" s="433"/>
      <c r="X589" s="512" t="s">
        <v>2956</v>
      </c>
    </row>
    <row r="590" spans="1:24" ht="26.25" customHeight="1">
      <c r="A590" s="500"/>
      <c r="B590" s="97"/>
      <c r="C590" s="97"/>
      <c r="D590" s="97"/>
      <c r="E590" s="97"/>
      <c r="F590" s="97"/>
      <c r="G590" s="97"/>
      <c r="H590" s="97"/>
      <c r="I590" s="97"/>
      <c r="J590" s="102"/>
      <c r="K590" s="429"/>
      <c r="L590" s="427" t="s">
        <v>3116</v>
      </c>
      <c r="M590" s="429" t="s">
        <v>3173</v>
      </c>
      <c r="N590" s="429"/>
      <c r="O590" s="97"/>
      <c r="P590" s="99"/>
      <c r="Q590" s="102"/>
      <c r="R590" s="102"/>
      <c r="S590" s="102"/>
      <c r="T590" s="102"/>
      <c r="U590" s="100"/>
      <c r="V590" s="101"/>
      <c r="W590" s="433"/>
      <c r="X590" s="610" t="s">
        <v>3221</v>
      </c>
    </row>
    <row r="591" spans="1:24" ht="26.25" customHeight="1">
      <c r="A591" s="500"/>
      <c r="B591" s="97"/>
      <c r="C591" s="97"/>
      <c r="D591" s="97"/>
      <c r="E591" s="97"/>
      <c r="F591" s="97"/>
      <c r="G591" s="97"/>
      <c r="H591" s="97"/>
      <c r="I591" s="97"/>
      <c r="J591" s="97" t="s">
        <v>2952</v>
      </c>
      <c r="K591" s="429"/>
      <c r="L591" s="429"/>
      <c r="M591" s="429"/>
      <c r="N591" s="429"/>
      <c r="O591" s="97"/>
      <c r="P591" s="99"/>
      <c r="Q591" s="99"/>
      <c r="R591" s="99"/>
      <c r="S591" s="99"/>
      <c r="T591" s="99"/>
      <c r="U591" s="100"/>
      <c r="V591" s="101"/>
      <c r="W591" s="433"/>
      <c r="X591" s="511" t="s">
        <v>3222</v>
      </c>
    </row>
    <row r="592" spans="1:24" ht="26.25" customHeight="1" thickBot="1">
      <c r="A592" s="502"/>
      <c r="B592" s="503"/>
      <c r="C592" s="503"/>
      <c r="D592" s="503"/>
      <c r="E592" s="503"/>
      <c r="F592" s="503"/>
      <c r="G592" s="503"/>
      <c r="H592" s="503"/>
      <c r="I592" s="503"/>
      <c r="J592" s="503" t="s">
        <v>2953</v>
      </c>
      <c r="K592" s="504"/>
      <c r="L592" s="505"/>
      <c r="M592" s="504"/>
      <c r="N592" s="503"/>
      <c r="O592" s="503"/>
      <c r="P592" s="506"/>
      <c r="Q592" s="506"/>
      <c r="R592" s="506"/>
      <c r="S592" s="506"/>
      <c r="T592" s="506"/>
      <c r="U592" s="507"/>
      <c r="V592" s="508"/>
      <c r="W592" s="509"/>
      <c r="X592" s="510"/>
    </row>
    <row r="593" spans="1:24" ht="26.25" customHeight="1">
      <c r="J593" s="4"/>
    </row>
    <row r="595" spans="1:24" ht="26.25" customHeight="1">
      <c r="A595" s="97" t="s">
        <v>3088</v>
      </c>
      <c r="B595" s="97"/>
      <c r="C595" s="97" t="s">
        <v>3089</v>
      </c>
      <c r="D595" s="97" t="s">
        <v>3090</v>
      </c>
      <c r="E595" s="97" t="s">
        <v>3091</v>
      </c>
      <c r="F595" s="97" t="s">
        <v>3091</v>
      </c>
      <c r="G595" s="97" t="s">
        <v>3091</v>
      </c>
      <c r="H595" s="97"/>
      <c r="I595" s="97" t="s">
        <v>3092</v>
      </c>
      <c r="J595" s="428" t="s">
        <v>3220</v>
      </c>
      <c r="K595" s="97" t="s">
        <v>3093</v>
      </c>
      <c r="L595" s="97" t="s">
        <v>3373</v>
      </c>
      <c r="M595" s="98"/>
      <c r="N595" s="98" t="s">
        <v>3094</v>
      </c>
      <c r="O595" s="98" t="s">
        <v>3095</v>
      </c>
      <c r="P595" s="99" t="s">
        <v>3478</v>
      </c>
      <c r="Q595" s="97" t="s">
        <v>1935</v>
      </c>
      <c r="R595" s="97">
        <v>2018</v>
      </c>
      <c r="S595" s="97" t="s">
        <v>3096</v>
      </c>
      <c r="T595" s="97">
        <v>1905</v>
      </c>
      <c r="U595" s="430" t="s">
        <v>3097</v>
      </c>
      <c r="V595" s="430">
        <v>45095</v>
      </c>
      <c r="W595" s="106">
        <v>2504</v>
      </c>
      <c r="X595" s="106">
        <v>4100</v>
      </c>
    </row>
    <row r="596" spans="1:24" ht="26.25" customHeight="1">
      <c r="A596" s="97"/>
      <c r="B596" s="97"/>
      <c r="C596" s="320" t="s">
        <v>3098</v>
      </c>
      <c r="D596" s="97"/>
      <c r="E596" s="97"/>
      <c r="F596" s="97"/>
      <c r="G596" s="97"/>
      <c r="H596" s="97"/>
      <c r="I596" s="97" t="s">
        <v>3099</v>
      </c>
      <c r="J596" s="432" t="s">
        <v>3100</v>
      </c>
      <c r="K596" s="102" t="s">
        <v>3101</v>
      </c>
      <c r="L596" s="98" t="s">
        <v>3102</v>
      </c>
      <c r="M596" s="429"/>
      <c r="N596" s="429"/>
      <c r="O596" s="97"/>
      <c r="P596" s="99"/>
      <c r="Q596" s="97" t="s">
        <v>2580</v>
      </c>
      <c r="R596" s="97">
        <v>2018</v>
      </c>
      <c r="S596" s="97" t="s">
        <v>3103</v>
      </c>
      <c r="T596" s="97">
        <v>1235</v>
      </c>
      <c r="U596" s="100"/>
      <c r="V596" s="100">
        <v>45097</v>
      </c>
      <c r="W596" s="102"/>
      <c r="X596" s="610" t="s">
        <v>3221</v>
      </c>
    </row>
    <row r="597" spans="1:24" ht="26.25" customHeight="1">
      <c r="A597" s="97"/>
      <c r="B597" s="97"/>
      <c r="C597" s="97"/>
      <c r="D597" s="97"/>
      <c r="E597" s="97"/>
      <c r="F597" s="97"/>
      <c r="G597" s="97"/>
      <c r="H597" s="97"/>
      <c r="I597" s="97"/>
      <c r="J597" s="102"/>
      <c r="K597" s="98" t="s">
        <v>3104</v>
      </c>
      <c r="L597" s="97"/>
      <c r="M597" s="429"/>
      <c r="N597" s="429"/>
      <c r="O597" s="97"/>
      <c r="P597" s="99"/>
      <c r="Q597" s="97" t="s">
        <v>1838</v>
      </c>
      <c r="R597" s="97">
        <v>2019</v>
      </c>
      <c r="S597" s="97" t="s">
        <v>3105</v>
      </c>
      <c r="T597" s="97">
        <v>1575</v>
      </c>
      <c r="U597" s="100"/>
      <c r="V597" s="100">
        <v>45098</v>
      </c>
      <c r="W597" s="433"/>
      <c r="X597" s="612" t="s">
        <v>3223</v>
      </c>
    </row>
    <row r="598" spans="1:24" ht="26.25" customHeight="1">
      <c r="A598" s="97"/>
      <c r="B598" s="97"/>
      <c r="C598" s="97" t="s">
        <v>3125</v>
      </c>
      <c r="D598" s="97"/>
      <c r="E598" s="97"/>
      <c r="F598" s="97"/>
      <c r="G598" s="97"/>
      <c r="H598" s="97"/>
      <c r="I598" s="97"/>
      <c r="J598" s="102"/>
      <c r="K598" s="98" t="s">
        <v>3106</v>
      </c>
      <c r="L598" s="427" t="s">
        <v>3117</v>
      </c>
      <c r="M598" s="429" t="s">
        <v>3479</v>
      </c>
      <c r="N598" s="429"/>
      <c r="O598" s="97"/>
      <c r="P598" s="99"/>
      <c r="Q598" s="97" t="s">
        <v>2575</v>
      </c>
      <c r="R598" s="97">
        <v>2020</v>
      </c>
      <c r="S598" s="97" t="s">
        <v>3107</v>
      </c>
      <c r="T598" s="97">
        <v>1235</v>
      </c>
      <c r="U598" s="100"/>
      <c r="V598" s="101">
        <v>45099</v>
      </c>
      <c r="W598" s="433"/>
      <c r="X598" s="612" t="s">
        <v>3760</v>
      </c>
    </row>
    <row r="599" spans="1:24" ht="26.25" customHeight="1">
      <c r="A599" s="97"/>
      <c r="B599" s="97"/>
      <c r="C599" s="425" t="s">
        <v>3240</v>
      </c>
      <c r="D599" s="97"/>
      <c r="E599" s="97"/>
      <c r="F599" s="97"/>
      <c r="G599" s="97"/>
      <c r="H599" s="97"/>
      <c r="I599" s="97"/>
      <c r="J599" s="97" t="s">
        <v>3108</v>
      </c>
      <c r="K599" s="429"/>
      <c r="L599" s="429"/>
      <c r="M599" s="429"/>
      <c r="N599" s="429"/>
      <c r="O599" s="97"/>
      <c r="P599" s="99"/>
      <c r="Q599" s="102"/>
      <c r="R599" s="102"/>
      <c r="S599" s="102" t="s">
        <v>3109</v>
      </c>
      <c r="T599" s="102">
        <v>3700</v>
      </c>
      <c r="U599" s="100"/>
      <c r="V599" s="101"/>
      <c r="W599" s="433"/>
      <c r="X599" s="612" t="s">
        <v>3761</v>
      </c>
    </row>
  </sheetData>
  <autoFilter ref="B2:X2" xr:uid="{00000000-0009-0000-0000-000001000000}"/>
  <mergeCells count="1">
    <mergeCell ref="A1:X1"/>
  </mergeCells>
  <phoneticPr fontId="16" type="noConversion"/>
  <conditionalFormatting sqref="L3">
    <cfRule type="duplicateValues" dxfId="5518" priority="1581"/>
  </conditionalFormatting>
  <conditionalFormatting sqref="L4:L8">
    <cfRule type="duplicateValues" dxfId="5517" priority="413"/>
  </conditionalFormatting>
  <conditionalFormatting sqref="L9:L10">
    <cfRule type="duplicateValues" dxfId="5516" priority="409"/>
  </conditionalFormatting>
  <conditionalFormatting sqref="L11">
    <cfRule type="duplicateValues" dxfId="5515" priority="327"/>
  </conditionalFormatting>
  <conditionalFormatting sqref="L12">
    <cfRule type="duplicateValues" dxfId="5514" priority="347"/>
  </conditionalFormatting>
  <conditionalFormatting sqref="L13:L17">
    <cfRule type="duplicateValues" dxfId="5513" priority="344"/>
  </conditionalFormatting>
  <conditionalFormatting sqref="L18:L19">
    <cfRule type="duplicateValues" dxfId="5512" priority="341"/>
  </conditionalFormatting>
  <conditionalFormatting sqref="L20">
    <cfRule type="duplicateValues" dxfId="5511" priority="345"/>
  </conditionalFormatting>
  <conditionalFormatting sqref="L21 L23:L25">
    <cfRule type="duplicateValues" dxfId="5510" priority="338"/>
  </conditionalFormatting>
  <conditionalFormatting sqref="L22">
    <cfRule type="duplicateValues" dxfId="5509" priority="24"/>
  </conditionalFormatting>
  <conditionalFormatting sqref="L26:L28">
    <cfRule type="duplicateValues" dxfId="5508" priority="334"/>
  </conditionalFormatting>
  <conditionalFormatting sqref="L29 L31:L33">
    <cfRule type="duplicateValues" dxfId="5507" priority="308"/>
  </conditionalFormatting>
  <conditionalFormatting sqref="L30">
    <cfRule type="duplicateValues" dxfId="5506" priority="23"/>
  </conditionalFormatting>
  <conditionalFormatting sqref="L34:L35">
    <cfRule type="duplicateValues" dxfId="5505" priority="353"/>
  </conditionalFormatting>
  <conditionalFormatting sqref="L36">
    <cfRule type="duplicateValues" dxfId="5504" priority="290"/>
  </conditionalFormatting>
  <conditionalFormatting sqref="L37">
    <cfRule type="duplicateValues" dxfId="5503" priority="301"/>
  </conditionalFormatting>
  <conditionalFormatting sqref="L38 L40:L42">
    <cfRule type="duplicateValues" dxfId="5502" priority="300"/>
  </conditionalFormatting>
  <conditionalFormatting sqref="L39">
    <cfRule type="duplicateValues" dxfId="5501" priority="25"/>
  </conditionalFormatting>
  <conditionalFormatting sqref="L43:L44">
    <cfRule type="duplicateValues" dxfId="5500" priority="297"/>
  </conditionalFormatting>
  <conditionalFormatting sqref="L45">
    <cfRule type="duplicateValues" dxfId="5499" priority="292"/>
  </conditionalFormatting>
  <conditionalFormatting sqref="L46">
    <cfRule type="duplicateValues" dxfId="5498" priority="329"/>
  </conditionalFormatting>
  <conditionalFormatting sqref="L47:L51">
    <cfRule type="duplicateValues" dxfId="5497" priority="326"/>
  </conditionalFormatting>
  <conditionalFormatting sqref="L52:L53">
    <cfRule type="duplicateValues" dxfId="5496" priority="323"/>
  </conditionalFormatting>
  <conditionalFormatting sqref="L54">
    <cfRule type="duplicateValues" dxfId="5495" priority="318"/>
  </conditionalFormatting>
  <conditionalFormatting sqref="L55">
    <cfRule type="duplicateValues" dxfId="5494" priority="316"/>
  </conditionalFormatting>
  <conditionalFormatting sqref="L56 L58:L60">
    <cfRule type="duplicateValues" dxfId="5493" priority="315"/>
  </conditionalFormatting>
  <conditionalFormatting sqref="L57">
    <cfRule type="duplicateValues" dxfId="5492" priority="12"/>
  </conditionalFormatting>
  <conditionalFormatting sqref="L61:L62">
    <cfRule type="duplicateValues" dxfId="5491" priority="312"/>
  </conditionalFormatting>
  <conditionalFormatting sqref="L63">
    <cfRule type="duplicateValues" dxfId="5490" priority="349"/>
  </conditionalFormatting>
  <conditionalFormatting sqref="L64">
    <cfRule type="duplicateValues" dxfId="5489" priority="351"/>
  </conditionalFormatting>
  <conditionalFormatting sqref="L65:L69">
    <cfRule type="duplicateValues" dxfId="5488" priority="287"/>
  </conditionalFormatting>
  <conditionalFormatting sqref="L70:L71">
    <cfRule type="duplicateValues" dxfId="5487" priority="283"/>
  </conditionalFormatting>
  <conditionalFormatting sqref="L72">
    <cfRule type="duplicateValues" dxfId="5486" priority="288"/>
  </conditionalFormatting>
  <conditionalFormatting sqref="L73:L77">
    <cfRule type="duplicateValues" dxfId="5485" priority="279"/>
  </conditionalFormatting>
  <conditionalFormatting sqref="L78:L80">
    <cfRule type="duplicateValues" dxfId="5484" priority="275"/>
  </conditionalFormatting>
  <conditionalFormatting sqref="L82:L86">
    <cfRule type="duplicateValues" dxfId="5483" priority="460"/>
  </conditionalFormatting>
  <conditionalFormatting sqref="L87:L88 L81">
    <cfRule type="duplicateValues" dxfId="5482" priority="456"/>
  </conditionalFormatting>
  <conditionalFormatting sqref="L91">
    <cfRule type="duplicateValues" dxfId="5481" priority="373"/>
  </conditionalFormatting>
  <conditionalFormatting sqref="L99:L100 L102:L103">
    <cfRule type="duplicateValues" dxfId="5480" priority="264"/>
  </conditionalFormatting>
  <conditionalFormatting sqref="L101">
    <cfRule type="duplicateValues" dxfId="5479" priority="75"/>
  </conditionalFormatting>
  <conditionalFormatting sqref="L104:L105">
    <cfRule type="duplicateValues" dxfId="5478" priority="260"/>
  </conditionalFormatting>
  <conditionalFormatting sqref="L108:L109 L111:L112">
    <cfRule type="duplicateValues" dxfId="5477" priority="178"/>
  </conditionalFormatting>
  <conditionalFormatting sqref="L110">
    <cfRule type="duplicateValues" dxfId="5476" priority="74"/>
  </conditionalFormatting>
  <conditionalFormatting sqref="L113:L114">
    <cfRule type="duplicateValues" dxfId="5475" priority="175"/>
  </conditionalFormatting>
  <conditionalFormatting sqref="L115">
    <cfRule type="duplicateValues" dxfId="5474" priority="1577"/>
  </conditionalFormatting>
  <conditionalFormatting sqref="L116">
    <cfRule type="duplicateValues" dxfId="5473" priority="781"/>
  </conditionalFormatting>
  <conditionalFormatting sqref="L117:L121">
    <cfRule type="duplicateValues" dxfId="5472" priority="738"/>
  </conditionalFormatting>
  <conditionalFormatting sqref="L122:L123">
    <cfRule type="duplicateValues" dxfId="5471" priority="734"/>
  </conditionalFormatting>
  <conditionalFormatting sqref="L126 L130">
    <cfRule type="duplicateValues" dxfId="5470" priority="465"/>
  </conditionalFormatting>
  <conditionalFormatting sqref="L127">
    <cfRule type="duplicateValues" dxfId="5469" priority="11"/>
  </conditionalFormatting>
  <conditionalFormatting sqref="L128:L129">
    <cfRule type="duplicateValues" dxfId="5468" priority="42"/>
  </conditionalFormatting>
  <conditionalFormatting sqref="L131:L132">
    <cfRule type="duplicateValues" dxfId="5467" priority="461"/>
  </conditionalFormatting>
  <conditionalFormatting sqref="L135:L136 L139">
    <cfRule type="duplicateValues" dxfId="5466" priority="450"/>
  </conditionalFormatting>
  <conditionalFormatting sqref="L137">
    <cfRule type="duplicateValues" dxfId="5465" priority="18"/>
  </conditionalFormatting>
  <conditionalFormatting sqref="L138">
    <cfRule type="duplicateValues" dxfId="5464" priority="41"/>
  </conditionalFormatting>
  <conditionalFormatting sqref="L140:L141">
    <cfRule type="duplicateValues" dxfId="5463" priority="446"/>
  </conditionalFormatting>
  <conditionalFormatting sqref="L144:L145 L148">
    <cfRule type="duplicateValues" dxfId="5462" priority="437"/>
  </conditionalFormatting>
  <conditionalFormatting sqref="L146:L147">
    <cfRule type="duplicateValues" dxfId="5461" priority="40"/>
  </conditionalFormatting>
  <conditionalFormatting sqref="L149:L150">
    <cfRule type="duplicateValues" dxfId="5460" priority="434"/>
  </conditionalFormatting>
  <conditionalFormatting sqref="L152:L153 L156">
    <cfRule type="duplicateValues" dxfId="5459" priority="430"/>
  </conditionalFormatting>
  <conditionalFormatting sqref="L154:L155">
    <cfRule type="duplicateValues" dxfId="5458" priority="43"/>
  </conditionalFormatting>
  <conditionalFormatting sqref="L157:L158">
    <cfRule type="duplicateValues" dxfId="5457" priority="427"/>
  </conditionalFormatting>
  <conditionalFormatting sqref="L161 L163:L165">
    <cfRule type="duplicateValues" dxfId="5456" priority="368"/>
  </conditionalFormatting>
  <conditionalFormatting sqref="L162">
    <cfRule type="duplicateValues" dxfId="5455" priority="10"/>
  </conditionalFormatting>
  <conditionalFormatting sqref="L166:L167">
    <cfRule type="duplicateValues" dxfId="5454" priority="365"/>
  </conditionalFormatting>
  <conditionalFormatting sqref="L169 L171:L173">
    <cfRule type="duplicateValues" dxfId="5453" priority="361"/>
  </conditionalFormatting>
  <conditionalFormatting sqref="L170">
    <cfRule type="duplicateValues" dxfId="5452" priority="9"/>
  </conditionalFormatting>
  <conditionalFormatting sqref="L174:L175">
    <cfRule type="duplicateValues" dxfId="5451" priority="358"/>
  </conditionalFormatting>
  <conditionalFormatting sqref="L176:L177">
    <cfRule type="duplicateValues" dxfId="5450" priority="156"/>
  </conditionalFormatting>
  <conditionalFormatting sqref="L178:L182">
    <cfRule type="duplicateValues" dxfId="5449" priority="155"/>
  </conditionalFormatting>
  <conditionalFormatting sqref="L183:L184">
    <cfRule type="duplicateValues" dxfId="5448" priority="152"/>
  </conditionalFormatting>
  <conditionalFormatting sqref="L185:L186">
    <cfRule type="duplicateValues" dxfId="5447" priority="165"/>
  </conditionalFormatting>
  <conditionalFormatting sqref="L187:L191">
    <cfRule type="duplicateValues" dxfId="5446" priority="164"/>
  </conditionalFormatting>
  <conditionalFormatting sqref="L192:L193">
    <cfRule type="duplicateValues" dxfId="5445" priority="161"/>
  </conditionalFormatting>
  <conditionalFormatting sqref="L196:L200">
    <cfRule type="duplicateValues" dxfId="5444" priority="185"/>
  </conditionalFormatting>
  <conditionalFormatting sqref="L201:L202">
    <cfRule type="duplicateValues" dxfId="5443" priority="182"/>
  </conditionalFormatting>
  <conditionalFormatting sqref="L203:L204">
    <cfRule type="duplicateValues" dxfId="5442" priority="147"/>
  </conditionalFormatting>
  <conditionalFormatting sqref="L205:L209">
    <cfRule type="duplicateValues" dxfId="5441" priority="146"/>
  </conditionalFormatting>
  <conditionalFormatting sqref="L210:L211">
    <cfRule type="duplicateValues" dxfId="5440" priority="143"/>
  </conditionalFormatting>
  <conditionalFormatting sqref="L214:L219">
    <cfRule type="duplicateValues" dxfId="5439" priority="133"/>
  </conditionalFormatting>
  <conditionalFormatting sqref="L220:L221">
    <cfRule type="duplicateValues" dxfId="5438" priority="130"/>
  </conditionalFormatting>
  <conditionalFormatting sqref="L224:L228">
    <cfRule type="duplicateValues" dxfId="5437" priority="126"/>
  </conditionalFormatting>
  <conditionalFormatting sqref="L229:L230">
    <cfRule type="duplicateValues" dxfId="5436" priority="123"/>
  </conditionalFormatting>
  <conditionalFormatting sqref="L233:L237">
    <cfRule type="duplicateValues" dxfId="5435" priority="80"/>
  </conditionalFormatting>
  <conditionalFormatting sqref="L238:L239">
    <cfRule type="duplicateValues" dxfId="5434" priority="76"/>
  </conditionalFormatting>
  <conditionalFormatting sqref="L242:L246">
    <cfRule type="duplicateValues" dxfId="5433" priority="255"/>
  </conditionalFormatting>
  <conditionalFormatting sqref="L247:L248">
    <cfRule type="duplicateValues" dxfId="5432" priority="251"/>
  </conditionalFormatting>
  <conditionalFormatting sqref="L249">
    <cfRule type="duplicateValues" dxfId="5431" priority="256"/>
  </conditionalFormatting>
  <conditionalFormatting sqref="L250:L254">
    <cfRule type="duplicateValues" dxfId="5430" priority="250"/>
  </conditionalFormatting>
  <conditionalFormatting sqref="L255:L256">
    <cfRule type="duplicateValues" dxfId="5429" priority="246"/>
  </conditionalFormatting>
  <conditionalFormatting sqref="L257 L265">
    <cfRule type="duplicateValues" dxfId="5428" priority="404"/>
  </conditionalFormatting>
  <conditionalFormatting sqref="L258:L262">
    <cfRule type="duplicateValues" dxfId="5427" priority="245"/>
  </conditionalFormatting>
  <conditionalFormatting sqref="L263:L264">
    <cfRule type="duplicateValues" dxfId="5426" priority="241"/>
  </conditionalFormatting>
  <conditionalFormatting sqref="L266:L270">
    <cfRule type="duplicateValues" dxfId="5425" priority="240"/>
  </conditionalFormatting>
  <conditionalFormatting sqref="L271:L272">
    <cfRule type="duplicateValues" dxfId="5424" priority="236"/>
  </conditionalFormatting>
  <conditionalFormatting sqref="L275 L278:L279">
    <cfRule type="duplicateValues" dxfId="5423" priority="383"/>
  </conditionalFormatting>
  <conditionalFormatting sqref="L276">
    <cfRule type="duplicateValues" dxfId="5422" priority="8"/>
  </conditionalFormatting>
  <conditionalFormatting sqref="L277">
    <cfRule type="duplicateValues" dxfId="5421" priority="30"/>
  </conditionalFormatting>
  <conditionalFormatting sqref="L280:L281">
    <cfRule type="duplicateValues" dxfId="5420" priority="379"/>
  </conditionalFormatting>
  <conditionalFormatting sqref="L283 L286:L287">
    <cfRule type="duplicateValues" dxfId="5419" priority="378"/>
  </conditionalFormatting>
  <conditionalFormatting sqref="L284">
    <cfRule type="duplicateValues" dxfId="5418" priority="7"/>
  </conditionalFormatting>
  <conditionalFormatting sqref="L285">
    <cfRule type="duplicateValues" dxfId="5417" priority="31"/>
  </conditionalFormatting>
  <conditionalFormatting sqref="L288:L289">
    <cfRule type="duplicateValues" dxfId="5416" priority="374"/>
  </conditionalFormatting>
  <conditionalFormatting sqref="L292:L295">
    <cfRule type="duplicateValues" dxfId="5415" priority="269"/>
  </conditionalFormatting>
  <conditionalFormatting sqref="L296:L298">
    <cfRule type="duplicateValues" dxfId="5414" priority="89"/>
  </conditionalFormatting>
  <conditionalFormatting sqref="L299:L300">
    <cfRule type="duplicateValues" dxfId="5413" priority="234"/>
  </conditionalFormatting>
  <conditionalFormatting sqref="L301:L305">
    <cfRule type="duplicateValues" dxfId="5412" priority="233"/>
  </conditionalFormatting>
  <conditionalFormatting sqref="L306:L307">
    <cfRule type="duplicateValues" dxfId="5411" priority="229"/>
  </conditionalFormatting>
  <conditionalFormatting sqref="L308:L309 L402 L240 L194:L195 L106:L107 L212:L213 L410">
    <cfRule type="duplicateValues" dxfId="5410" priority="203"/>
  </conditionalFormatting>
  <conditionalFormatting sqref="L310 L312:L314">
    <cfRule type="duplicateValues" dxfId="5409" priority="119"/>
  </conditionalFormatting>
  <conditionalFormatting sqref="L311">
    <cfRule type="duplicateValues" dxfId="5408" priority="6"/>
  </conditionalFormatting>
  <conditionalFormatting sqref="L315:L316">
    <cfRule type="duplicateValues" dxfId="5407" priority="115"/>
  </conditionalFormatting>
  <conditionalFormatting sqref="L319:L323">
    <cfRule type="duplicateValues" dxfId="5406" priority="228"/>
  </conditionalFormatting>
  <conditionalFormatting sqref="L324:L325">
    <cfRule type="duplicateValues" dxfId="5405" priority="224"/>
  </conditionalFormatting>
  <conditionalFormatting sqref="L327:L331">
    <cfRule type="duplicateValues" dxfId="5404" priority="223"/>
  </conditionalFormatting>
  <conditionalFormatting sqref="L332:L333">
    <cfRule type="duplicateValues" dxfId="5403" priority="219"/>
  </conditionalFormatting>
  <conditionalFormatting sqref="L335:L339">
    <cfRule type="duplicateValues" dxfId="5402" priority="218"/>
  </conditionalFormatting>
  <conditionalFormatting sqref="L340:L341">
    <cfRule type="duplicateValues" dxfId="5401" priority="214"/>
  </conditionalFormatting>
  <conditionalFormatting sqref="L343:L347">
    <cfRule type="duplicateValues" dxfId="5400" priority="213"/>
  </conditionalFormatting>
  <conditionalFormatting sqref="L348:L349">
    <cfRule type="duplicateValues" dxfId="5399" priority="209"/>
  </conditionalFormatting>
  <conditionalFormatting sqref="L351:L355">
    <cfRule type="duplicateValues" dxfId="5398" priority="208"/>
  </conditionalFormatting>
  <conditionalFormatting sqref="L356:L357">
    <cfRule type="duplicateValues" dxfId="5397" priority="204"/>
  </conditionalFormatting>
  <conditionalFormatting sqref="L359:L363">
    <cfRule type="duplicateValues" dxfId="5396" priority="171"/>
  </conditionalFormatting>
  <conditionalFormatting sqref="L364:L365">
    <cfRule type="duplicateValues" dxfId="5395" priority="167"/>
  </conditionalFormatting>
  <conditionalFormatting sqref="L368 L370:L372">
    <cfRule type="duplicateValues" dxfId="5394" priority="202"/>
  </conditionalFormatting>
  <conditionalFormatting sqref="L369">
    <cfRule type="duplicateValues" dxfId="5393" priority="5"/>
  </conditionalFormatting>
  <conditionalFormatting sqref="L373:L374">
    <cfRule type="duplicateValues" dxfId="5392" priority="198"/>
  </conditionalFormatting>
  <conditionalFormatting sqref="L377 L379:L381">
    <cfRule type="duplicateValues" dxfId="5391" priority="197"/>
  </conditionalFormatting>
  <conditionalFormatting sqref="L378">
    <cfRule type="duplicateValues" dxfId="5390" priority="26"/>
  </conditionalFormatting>
  <conditionalFormatting sqref="L382:L383">
    <cfRule type="duplicateValues" dxfId="5389" priority="194"/>
  </conditionalFormatting>
  <conditionalFormatting sqref="L386:L390">
    <cfRule type="duplicateValues" dxfId="5388" priority="190"/>
  </conditionalFormatting>
  <conditionalFormatting sqref="L391:L394">
    <cfRule type="duplicateValues" dxfId="5387" priority="186"/>
  </conditionalFormatting>
  <conditionalFormatting sqref="L395 L397:L399">
    <cfRule type="duplicateValues" dxfId="5386" priority="114"/>
  </conditionalFormatting>
  <conditionalFormatting sqref="L396">
    <cfRule type="duplicateValues" dxfId="5385" priority="4"/>
  </conditionalFormatting>
  <conditionalFormatting sqref="L400:L401">
    <cfRule type="duplicateValues" dxfId="5384" priority="110"/>
  </conditionalFormatting>
  <conditionalFormatting sqref="L403 L406:L407">
    <cfRule type="duplicateValues" dxfId="5383" priority="109"/>
  </conditionalFormatting>
  <conditionalFormatting sqref="L404">
    <cfRule type="duplicateValues" dxfId="5382" priority="3"/>
  </conditionalFormatting>
  <conditionalFormatting sqref="L405">
    <cfRule type="duplicateValues" dxfId="5381" priority="27"/>
  </conditionalFormatting>
  <conditionalFormatting sqref="L408:L409">
    <cfRule type="duplicateValues" dxfId="5380" priority="105"/>
  </conditionalFormatting>
  <conditionalFormatting sqref="L411 L414:L415">
    <cfRule type="duplicateValues" dxfId="5379" priority="104"/>
  </conditionalFormatting>
  <conditionalFormatting sqref="L412">
    <cfRule type="duplicateValues" dxfId="5378" priority="2"/>
  </conditionalFormatting>
  <conditionalFormatting sqref="L413">
    <cfRule type="duplicateValues" dxfId="5377" priority="29"/>
  </conditionalFormatting>
  <conditionalFormatting sqref="L416:L417">
    <cfRule type="duplicateValues" dxfId="5376" priority="100"/>
  </conditionalFormatting>
  <conditionalFormatting sqref="L419 L422:L423">
    <cfRule type="duplicateValues" dxfId="5375" priority="99"/>
  </conditionalFormatting>
  <conditionalFormatting sqref="L420">
    <cfRule type="duplicateValues" dxfId="5374" priority="1"/>
  </conditionalFormatting>
  <conditionalFormatting sqref="L421">
    <cfRule type="duplicateValues" dxfId="5373" priority="28"/>
  </conditionalFormatting>
  <conditionalFormatting sqref="L424:L425">
    <cfRule type="duplicateValues" dxfId="5372" priority="95"/>
  </conditionalFormatting>
  <conditionalFormatting sqref="L426:L427 L231:L232 L168 L418 L222:L223 L97:L98 L89:L90 L326 L290:L291 L282 L124:L125 L2 L133:L134 L142:L143 L151 L241 L159:L160 L273:L274 L317:L318 L334 L342 L350 L358 L375:L376 L384:L385 L366:L367 L435:L585 L593:L594 L600:L1048576">
    <cfRule type="duplicateValues" dxfId="5371" priority="1647"/>
  </conditionalFormatting>
  <conditionalFormatting sqref="L428:L432">
    <cfRule type="duplicateValues" dxfId="5370" priority="38"/>
  </conditionalFormatting>
  <conditionalFormatting sqref="L433:L434">
    <cfRule type="duplicateValues" dxfId="5369" priority="35"/>
  </conditionalFormatting>
  <conditionalFormatting sqref="L586">
    <cfRule type="duplicateValues" dxfId="5368" priority="19"/>
  </conditionalFormatting>
  <conditionalFormatting sqref="L595">
    <cfRule type="duplicateValues" dxfId="5367" priority="14"/>
  </conditionalFormatting>
  <conditionalFormatting sqref="L597">
    <cfRule type="duplicateValues" dxfId="5366" priority="15"/>
  </conditionalFormatting>
  <conditionalFormatting sqref="N587 N592">
    <cfRule type="duplicateValues" dxfId="5365" priority="22"/>
  </conditionalFormatting>
  <conditionalFormatting sqref="N588">
    <cfRule type="duplicateValues" dxfId="5364" priority="21"/>
  </conditionalFormatting>
  <conditionalFormatting sqref="S3">
    <cfRule type="duplicateValues" dxfId="5363" priority="1582"/>
  </conditionalFormatting>
  <conditionalFormatting sqref="S4:S6">
    <cfRule type="duplicateValues" dxfId="5362" priority="412"/>
  </conditionalFormatting>
  <conditionalFormatting sqref="S7">
    <cfRule type="duplicateValues" dxfId="5361" priority="408"/>
  </conditionalFormatting>
  <conditionalFormatting sqref="S8">
    <cfRule type="duplicateValues" dxfId="5360" priority="406"/>
    <cfRule type="duplicateValues" dxfId="5359" priority="411"/>
  </conditionalFormatting>
  <conditionalFormatting sqref="S9">
    <cfRule type="duplicateValues" dxfId="5358" priority="407"/>
  </conditionalFormatting>
  <conditionalFormatting sqref="S9:S10">
    <cfRule type="duplicateValues" dxfId="5357" priority="410"/>
  </conditionalFormatting>
  <conditionalFormatting sqref="S11">
    <cfRule type="duplicateValues" dxfId="5356" priority="328"/>
  </conditionalFormatting>
  <conditionalFormatting sqref="S12">
    <cfRule type="duplicateValues" dxfId="5355" priority="348"/>
  </conditionalFormatting>
  <conditionalFormatting sqref="S13:S15">
    <cfRule type="duplicateValues" dxfId="5354" priority="343"/>
  </conditionalFormatting>
  <conditionalFormatting sqref="S16">
    <cfRule type="duplicateValues" dxfId="5353" priority="340"/>
  </conditionalFormatting>
  <conditionalFormatting sqref="S17">
    <cfRule type="duplicateValues" dxfId="5352" priority="270"/>
    <cfRule type="duplicateValues" dxfId="5351" priority="271"/>
  </conditionalFormatting>
  <conditionalFormatting sqref="S18">
    <cfRule type="duplicateValues" dxfId="5350" priority="339"/>
  </conditionalFormatting>
  <conditionalFormatting sqref="S18:S19">
    <cfRule type="duplicateValues" dxfId="5349" priority="342"/>
  </conditionalFormatting>
  <conditionalFormatting sqref="S20">
    <cfRule type="duplicateValues" dxfId="5348" priority="346"/>
  </conditionalFormatting>
  <conditionalFormatting sqref="S21:S23">
    <cfRule type="duplicateValues" dxfId="5347" priority="337"/>
  </conditionalFormatting>
  <conditionalFormatting sqref="S24">
    <cfRule type="duplicateValues" dxfId="5346" priority="333"/>
  </conditionalFormatting>
  <conditionalFormatting sqref="S25">
    <cfRule type="duplicateValues" dxfId="5345" priority="331"/>
    <cfRule type="duplicateValues" dxfId="5344" priority="336"/>
  </conditionalFormatting>
  <conditionalFormatting sqref="S26">
    <cfRule type="duplicateValues" dxfId="5343" priority="332"/>
  </conditionalFormatting>
  <conditionalFormatting sqref="S26:S28">
    <cfRule type="duplicateValues" dxfId="5342" priority="335"/>
  </conditionalFormatting>
  <conditionalFormatting sqref="S29:S31">
    <cfRule type="duplicateValues" dxfId="5341" priority="307"/>
  </conditionalFormatting>
  <conditionalFormatting sqref="S32">
    <cfRule type="duplicateValues" dxfId="5340" priority="305"/>
  </conditionalFormatting>
  <conditionalFormatting sqref="S33">
    <cfRule type="duplicateValues" dxfId="5339" priority="303"/>
    <cfRule type="duplicateValues" dxfId="5338" priority="306"/>
  </conditionalFormatting>
  <conditionalFormatting sqref="S34">
    <cfRule type="duplicateValues" dxfId="5337" priority="304"/>
  </conditionalFormatting>
  <conditionalFormatting sqref="S34:S35">
    <cfRule type="duplicateValues" dxfId="5336" priority="354"/>
  </conditionalFormatting>
  <conditionalFormatting sqref="S36">
    <cfRule type="duplicateValues" dxfId="5335" priority="291"/>
  </conditionalFormatting>
  <conditionalFormatting sqref="S37">
    <cfRule type="duplicateValues" dxfId="5334" priority="302"/>
  </conditionalFormatting>
  <conditionalFormatting sqref="S38:S40">
    <cfRule type="duplicateValues" dxfId="5333" priority="299"/>
  </conditionalFormatting>
  <conditionalFormatting sqref="S41">
    <cfRule type="duplicateValues" dxfId="5332" priority="294"/>
  </conditionalFormatting>
  <conditionalFormatting sqref="S42">
    <cfRule type="duplicateValues" dxfId="5331" priority="295"/>
  </conditionalFormatting>
  <conditionalFormatting sqref="S43">
    <cfRule type="duplicateValues" dxfId="5330" priority="296"/>
  </conditionalFormatting>
  <conditionalFormatting sqref="S44">
    <cfRule type="duplicateValues" dxfId="5329" priority="298"/>
  </conditionalFormatting>
  <conditionalFormatting sqref="S45">
    <cfRule type="duplicateValues" dxfId="5328" priority="293"/>
  </conditionalFormatting>
  <conditionalFormatting sqref="S46">
    <cfRule type="duplicateValues" dxfId="5327" priority="330"/>
  </conditionalFormatting>
  <conditionalFormatting sqref="S47:S49">
    <cfRule type="duplicateValues" dxfId="5326" priority="325"/>
  </conditionalFormatting>
  <conditionalFormatting sqref="S50">
    <cfRule type="duplicateValues" dxfId="5325" priority="320"/>
  </conditionalFormatting>
  <conditionalFormatting sqref="S51">
    <cfRule type="duplicateValues" dxfId="5324" priority="321"/>
  </conditionalFormatting>
  <conditionalFormatting sqref="S52">
    <cfRule type="duplicateValues" dxfId="5323" priority="322"/>
  </conditionalFormatting>
  <conditionalFormatting sqref="S53">
    <cfRule type="duplicateValues" dxfId="5322" priority="324"/>
  </conditionalFormatting>
  <conditionalFormatting sqref="S54">
    <cfRule type="duplicateValues" dxfId="5321" priority="319"/>
  </conditionalFormatting>
  <conditionalFormatting sqref="S55">
    <cfRule type="duplicateValues" dxfId="5320" priority="317"/>
  </conditionalFormatting>
  <conditionalFormatting sqref="S56:S58">
    <cfRule type="duplicateValues" dxfId="5319" priority="314"/>
  </conditionalFormatting>
  <conditionalFormatting sqref="S59">
    <cfRule type="duplicateValues" dxfId="5318" priority="309"/>
  </conditionalFormatting>
  <conditionalFormatting sqref="S60">
    <cfRule type="duplicateValues" dxfId="5317" priority="310"/>
  </conditionalFormatting>
  <conditionalFormatting sqref="S61">
    <cfRule type="duplicateValues" dxfId="5316" priority="311"/>
  </conditionalFormatting>
  <conditionalFormatting sqref="S62">
    <cfRule type="duplicateValues" dxfId="5315" priority="313"/>
  </conditionalFormatting>
  <conditionalFormatting sqref="S63">
    <cfRule type="duplicateValues" dxfId="5314" priority="350"/>
  </conditionalFormatting>
  <conditionalFormatting sqref="S64">
    <cfRule type="duplicateValues" dxfId="5313" priority="352"/>
  </conditionalFormatting>
  <conditionalFormatting sqref="S65:S67">
    <cfRule type="duplicateValues" dxfId="5312" priority="286"/>
  </conditionalFormatting>
  <conditionalFormatting sqref="S68">
    <cfRule type="duplicateValues" dxfId="5311" priority="282"/>
  </conditionalFormatting>
  <conditionalFormatting sqref="S69">
    <cfRule type="duplicateValues" dxfId="5310" priority="280"/>
    <cfRule type="duplicateValues" dxfId="5309" priority="285"/>
  </conditionalFormatting>
  <conditionalFormatting sqref="S70">
    <cfRule type="duplicateValues" dxfId="5308" priority="281"/>
  </conditionalFormatting>
  <conditionalFormatting sqref="S70:S71">
    <cfRule type="duplicateValues" dxfId="5307" priority="284"/>
  </conditionalFormatting>
  <conditionalFormatting sqref="S72">
    <cfRule type="duplicateValues" dxfId="5306" priority="289"/>
  </conditionalFormatting>
  <conditionalFormatting sqref="S73:S75">
    <cfRule type="duplicateValues" dxfId="5305" priority="278"/>
  </conditionalFormatting>
  <conditionalFormatting sqref="S76">
    <cfRule type="duplicateValues" dxfId="5304" priority="274"/>
  </conditionalFormatting>
  <conditionalFormatting sqref="S77">
    <cfRule type="duplicateValues" dxfId="5303" priority="272"/>
    <cfRule type="duplicateValues" dxfId="5302" priority="277"/>
  </conditionalFormatting>
  <conditionalFormatting sqref="S78">
    <cfRule type="duplicateValues" dxfId="5301" priority="273"/>
  </conditionalFormatting>
  <conditionalFormatting sqref="S78:S80">
    <cfRule type="duplicateValues" dxfId="5300" priority="276"/>
  </conditionalFormatting>
  <conditionalFormatting sqref="S82:S84">
    <cfRule type="duplicateValues" dxfId="5299" priority="459"/>
  </conditionalFormatting>
  <conditionalFormatting sqref="S85">
    <cfRule type="duplicateValues" dxfId="5298" priority="455"/>
  </conditionalFormatting>
  <conditionalFormatting sqref="S86">
    <cfRule type="duplicateValues" dxfId="5297" priority="453"/>
    <cfRule type="duplicateValues" dxfId="5296" priority="458"/>
  </conditionalFormatting>
  <conditionalFormatting sqref="S87">
    <cfRule type="duplicateValues" dxfId="5295" priority="454"/>
  </conditionalFormatting>
  <conditionalFormatting sqref="S87:S88 S81">
    <cfRule type="duplicateValues" dxfId="5294" priority="457"/>
  </conditionalFormatting>
  <conditionalFormatting sqref="S91:S93">
    <cfRule type="duplicateValues" dxfId="5293" priority="372"/>
  </conditionalFormatting>
  <conditionalFormatting sqref="S94">
    <cfRule type="duplicateValues" dxfId="5292" priority="369"/>
  </conditionalFormatting>
  <conditionalFormatting sqref="S95">
    <cfRule type="duplicateValues" dxfId="5291" priority="370"/>
  </conditionalFormatting>
  <conditionalFormatting sqref="S96">
    <cfRule type="duplicateValues" dxfId="5290" priority="371"/>
  </conditionalFormatting>
  <conditionalFormatting sqref="S99:S101">
    <cfRule type="duplicateValues" dxfId="5289" priority="263"/>
  </conditionalFormatting>
  <conditionalFormatting sqref="S102">
    <cfRule type="duplicateValues" dxfId="5288" priority="259"/>
  </conditionalFormatting>
  <conditionalFormatting sqref="S103">
    <cfRule type="duplicateValues" dxfId="5287" priority="262"/>
  </conditionalFormatting>
  <conditionalFormatting sqref="S104">
    <cfRule type="duplicateValues" dxfId="5286" priority="258"/>
  </conditionalFormatting>
  <conditionalFormatting sqref="S104:S105">
    <cfRule type="duplicateValues" dxfId="5285" priority="261"/>
  </conditionalFormatting>
  <conditionalFormatting sqref="S108:S110">
    <cfRule type="duplicateValues" dxfId="5284" priority="177"/>
  </conditionalFormatting>
  <conditionalFormatting sqref="S111">
    <cfRule type="duplicateValues" dxfId="5283" priority="172"/>
  </conditionalFormatting>
  <conditionalFormatting sqref="S112">
    <cfRule type="duplicateValues" dxfId="5282" priority="173"/>
  </conditionalFormatting>
  <conditionalFormatting sqref="S113">
    <cfRule type="duplicateValues" dxfId="5281" priority="174"/>
  </conditionalFormatting>
  <conditionalFormatting sqref="S114">
    <cfRule type="duplicateValues" dxfId="5280" priority="176"/>
  </conditionalFormatting>
  <conditionalFormatting sqref="S115">
    <cfRule type="duplicateValues" dxfId="5279" priority="1578"/>
  </conditionalFormatting>
  <conditionalFormatting sqref="S116">
    <cfRule type="duplicateValues" dxfId="5278" priority="782"/>
  </conditionalFormatting>
  <conditionalFormatting sqref="S117:S120">
    <cfRule type="duplicateValues" dxfId="5277" priority="737"/>
  </conditionalFormatting>
  <conditionalFormatting sqref="S121">
    <cfRule type="duplicateValues" dxfId="5276" priority="736"/>
  </conditionalFormatting>
  <conditionalFormatting sqref="S122:S123">
    <cfRule type="duplicateValues" dxfId="5275" priority="735"/>
  </conditionalFormatting>
  <conditionalFormatting sqref="S126:S129">
    <cfRule type="duplicateValues" dxfId="5274" priority="464"/>
  </conditionalFormatting>
  <conditionalFormatting sqref="S130">
    <cfRule type="duplicateValues" dxfId="5273" priority="463"/>
  </conditionalFormatting>
  <conditionalFormatting sqref="S131:S132">
    <cfRule type="duplicateValues" dxfId="5272" priority="462"/>
  </conditionalFormatting>
  <conditionalFormatting sqref="S135:S137">
    <cfRule type="duplicateValues" dxfId="5271" priority="449"/>
  </conditionalFormatting>
  <conditionalFormatting sqref="S138">
    <cfRule type="duplicateValues" dxfId="5270" priority="445"/>
  </conditionalFormatting>
  <conditionalFormatting sqref="S139">
    <cfRule type="duplicateValues" dxfId="5269" priority="443"/>
    <cfRule type="duplicateValues" dxfId="5268" priority="448"/>
  </conditionalFormatting>
  <conditionalFormatting sqref="S140">
    <cfRule type="duplicateValues" dxfId="5267" priority="444"/>
  </conditionalFormatting>
  <conditionalFormatting sqref="S140:S141">
    <cfRule type="duplicateValues" dxfId="5266" priority="447"/>
  </conditionalFormatting>
  <conditionalFormatting sqref="S144:S146">
    <cfRule type="duplicateValues" dxfId="5265" priority="436"/>
  </conditionalFormatting>
  <conditionalFormatting sqref="S147">
    <cfRule type="duplicateValues" dxfId="5264" priority="431"/>
  </conditionalFormatting>
  <conditionalFormatting sqref="S148">
    <cfRule type="duplicateValues" dxfId="5263" priority="432"/>
  </conditionalFormatting>
  <conditionalFormatting sqref="S149">
    <cfRule type="duplicateValues" dxfId="5262" priority="433"/>
  </conditionalFormatting>
  <conditionalFormatting sqref="S150">
    <cfRule type="duplicateValues" dxfId="5261" priority="435"/>
  </conditionalFormatting>
  <conditionalFormatting sqref="S152:S154">
    <cfRule type="duplicateValues" dxfId="5260" priority="429"/>
  </conditionalFormatting>
  <conditionalFormatting sqref="S155">
    <cfRule type="duplicateValues" dxfId="5259" priority="424"/>
  </conditionalFormatting>
  <conditionalFormatting sqref="S156">
    <cfRule type="duplicateValues" dxfId="5258" priority="425"/>
  </conditionalFormatting>
  <conditionalFormatting sqref="S157">
    <cfRule type="duplicateValues" dxfId="5257" priority="426"/>
  </conditionalFormatting>
  <conditionalFormatting sqref="S158">
    <cfRule type="duplicateValues" dxfId="5256" priority="428"/>
  </conditionalFormatting>
  <conditionalFormatting sqref="S161:S163">
    <cfRule type="duplicateValues" dxfId="5255" priority="367"/>
  </conditionalFormatting>
  <conditionalFormatting sqref="S164">
    <cfRule type="duplicateValues" dxfId="5254" priority="362"/>
  </conditionalFormatting>
  <conditionalFormatting sqref="S165">
    <cfRule type="duplicateValues" dxfId="5253" priority="363"/>
  </conditionalFormatting>
  <conditionalFormatting sqref="S166">
    <cfRule type="duplicateValues" dxfId="5252" priority="364"/>
  </conditionalFormatting>
  <conditionalFormatting sqref="S167">
    <cfRule type="duplicateValues" dxfId="5251" priority="366"/>
  </conditionalFormatting>
  <conditionalFormatting sqref="S169:S171">
    <cfRule type="duplicateValues" dxfId="5250" priority="360"/>
  </conditionalFormatting>
  <conditionalFormatting sqref="S172">
    <cfRule type="duplicateValues" dxfId="5249" priority="355"/>
  </conditionalFormatting>
  <conditionalFormatting sqref="S173">
    <cfRule type="duplicateValues" dxfId="5248" priority="356"/>
  </conditionalFormatting>
  <conditionalFormatting sqref="S174">
    <cfRule type="duplicateValues" dxfId="5247" priority="357"/>
  </conditionalFormatting>
  <conditionalFormatting sqref="S175">
    <cfRule type="duplicateValues" dxfId="5246" priority="359"/>
  </conditionalFormatting>
  <conditionalFormatting sqref="S176:S177">
    <cfRule type="duplicateValues" dxfId="5245" priority="157"/>
  </conditionalFormatting>
  <conditionalFormatting sqref="S178:S180">
    <cfRule type="duplicateValues" dxfId="5244" priority="154"/>
  </conditionalFormatting>
  <conditionalFormatting sqref="S181">
    <cfRule type="duplicateValues" dxfId="5243" priority="149"/>
  </conditionalFormatting>
  <conditionalFormatting sqref="S182">
    <cfRule type="duplicateValues" dxfId="5242" priority="150"/>
  </conditionalFormatting>
  <conditionalFormatting sqref="S183">
    <cfRule type="duplicateValues" dxfId="5241" priority="151"/>
  </conditionalFormatting>
  <conditionalFormatting sqref="S184">
    <cfRule type="duplicateValues" dxfId="5240" priority="153"/>
  </conditionalFormatting>
  <conditionalFormatting sqref="S185:S186">
    <cfRule type="duplicateValues" dxfId="5239" priority="166"/>
  </conditionalFormatting>
  <conditionalFormatting sqref="S187:S189">
    <cfRule type="duplicateValues" dxfId="5238" priority="163"/>
  </conditionalFormatting>
  <conditionalFormatting sqref="S190">
    <cfRule type="duplicateValues" dxfId="5237" priority="134"/>
  </conditionalFormatting>
  <conditionalFormatting sqref="S191">
    <cfRule type="duplicateValues" dxfId="5236" priority="159"/>
  </conditionalFormatting>
  <conditionalFormatting sqref="S192">
    <cfRule type="duplicateValues" dxfId="5235" priority="160"/>
  </conditionalFormatting>
  <conditionalFormatting sqref="S193">
    <cfRule type="duplicateValues" dxfId="5234" priority="162"/>
  </conditionalFormatting>
  <conditionalFormatting sqref="S196:S198">
    <cfRule type="duplicateValues" dxfId="5233" priority="184"/>
  </conditionalFormatting>
  <conditionalFormatting sqref="S199">
    <cfRule type="duplicateValues" dxfId="5232" priority="179"/>
  </conditionalFormatting>
  <conditionalFormatting sqref="S200">
    <cfRule type="duplicateValues" dxfId="5231" priority="180"/>
  </conditionalFormatting>
  <conditionalFormatting sqref="S201">
    <cfRule type="duplicateValues" dxfId="5230" priority="181"/>
  </conditionalFormatting>
  <conditionalFormatting sqref="S202">
    <cfRule type="duplicateValues" dxfId="5229" priority="183"/>
  </conditionalFormatting>
  <conditionalFormatting sqref="S203:S204">
    <cfRule type="duplicateValues" dxfId="5228" priority="148"/>
  </conditionalFormatting>
  <conditionalFormatting sqref="S205:S207">
    <cfRule type="duplicateValues" dxfId="5227" priority="145"/>
  </conditionalFormatting>
  <conditionalFormatting sqref="S208">
    <cfRule type="duplicateValues" dxfId="5226" priority="140"/>
  </conditionalFormatting>
  <conditionalFormatting sqref="S209">
    <cfRule type="duplicateValues" dxfId="5225" priority="141"/>
  </conditionalFormatting>
  <conditionalFormatting sqref="S210">
    <cfRule type="duplicateValues" dxfId="5224" priority="142"/>
  </conditionalFormatting>
  <conditionalFormatting sqref="S211">
    <cfRule type="duplicateValues" dxfId="5223" priority="144"/>
  </conditionalFormatting>
  <conditionalFormatting sqref="S214:S216">
    <cfRule type="duplicateValues" dxfId="5222" priority="132"/>
  </conditionalFormatting>
  <conditionalFormatting sqref="S217:S218">
    <cfRule type="duplicateValues" dxfId="5221" priority="127"/>
  </conditionalFormatting>
  <conditionalFormatting sqref="S219">
    <cfRule type="duplicateValues" dxfId="5220" priority="128"/>
  </conditionalFormatting>
  <conditionalFormatting sqref="S220">
    <cfRule type="duplicateValues" dxfId="5219" priority="129"/>
  </conditionalFormatting>
  <conditionalFormatting sqref="S221">
    <cfRule type="duplicateValues" dxfId="5218" priority="131"/>
  </conditionalFormatting>
  <conditionalFormatting sqref="S224:S226">
    <cfRule type="duplicateValues" dxfId="5217" priority="125"/>
  </conditionalFormatting>
  <conditionalFormatting sqref="S227">
    <cfRule type="duplicateValues" dxfId="5216" priority="120"/>
  </conditionalFormatting>
  <conditionalFormatting sqref="S228">
    <cfRule type="duplicateValues" dxfId="5215" priority="121"/>
  </conditionalFormatting>
  <conditionalFormatting sqref="S229">
    <cfRule type="duplicateValues" dxfId="5214" priority="122"/>
  </conditionalFormatting>
  <conditionalFormatting sqref="S230">
    <cfRule type="duplicateValues" dxfId="5213" priority="124"/>
  </conditionalFormatting>
  <conditionalFormatting sqref="S233:S236">
    <cfRule type="duplicateValues" dxfId="5212" priority="79"/>
  </conditionalFormatting>
  <conditionalFormatting sqref="S237">
    <cfRule type="duplicateValues" dxfId="5211" priority="78"/>
  </conditionalFormatting>
  <conditionalFormatting sqref="S238:S239">
    <cfRule type="duplicateValues" dxfId="5210" priority="77"/>
  </conditionalFormatting>
  <conditionalFormatting sqref="S242:S245">
    <cfRule type="duplicateValues" dxfId="5209" priority="254"/>
  </conditionalFormatting>
  <conditionalFormatting sqref="S246">
    <cfRule type="duplicateValues" dxfId="5208" priority="253"/>
  </conditionalFormatting>
  <conditionalFormatting sqref="S247:S248">
    <cfRule type="duplicateValues" dxfId="5207" priority="252"/>
  </conditionalFormatting>
  <conditionalFormatting sqref="S249">
    <cfRule type="duplicateValues" dxfId="5206" priority="257"/>
  </conditionalFormatting>
  <conditionalFormatting sqref="S250:S253">
    <cfRule type="duplicateValues" dxfId="5205" priority="249"/>
  </conditionalFormatting>
  <conditionalFormatting sqref="S254">
    <cfRule type="duplicateValues" dxfId="5204" priority="248"/>
  </conditionalFormatting>
  <conditionalFormatting sqref="S255:S256">
    <cfRule type="duplicateValues" dxfId="5203" priority="247"/>
  </conditionalFormatting>
  <conditionalFormatting sqref="S257 S265">
    <cfRule type="duplicateValues" dxfId="5202" priority="405"/>
  </conditionalFormatting>
  <conditionalFormatting sqref="S258:S261">
    <cfRule type="duplicateValues" dxfId="5201" priority="244"/>
  </conditionalFormatting>
  <conditionalFormatting sqref="S262">
    <cfRule type="duplicateValues" dxfId="5200" priority="243"/>
  </conditionalFormatting>
  <conditionalFormatting sqref="S263:S264">
    <cfRule type="duplicateValues" dxfId="5199" priority="242"/>
  </conditionalFormatting>
  <conditionalFormatting sqref="S266:S269">
    <cfRule type="duplicateValues" dxfId="5198" priority="239"/>
  </conditionalFormatting>
  <conditionalFormatting sqref="S270">
    <cfRule type="duplicateValues" dxfId="5197" priority="238"/>
  </conditionalFormatting>
  <conditionalFormatting sqref="S271:S272">
    <cfRule type="duplicateValues" dxfId="5196" priority="237"/>
  </conditionalFormatting>
  <conditionalFormatting sqref="S275:S278">
    <cfRule type="duplicateValues" dxfId="5195" priority="382"/>
  </conditionalFormatting>
  <conditionalFormatting sqref="S279">
    <cfRule type="duplicateValues" dxfId="5194" priority="381"/>
  </conditionalFormatting>
  <conditionalFormatting sqref="S280:S281">
    <cfRule type="duplicateValues" dxfId="5193" priority="380"/>
  </conditionalFormatting>
  <conditionalFormatting sqref="S283:S286">
    <cfRule type="duplicateValues" dxfId="5192" priority="377"/>
  </conditionalFormatting>
  <conditionalFormatting sqref="S287">
    <cfRule type="duplicateValues" dxfId="5191" priority="376"/>
  </conditionalFormatting>
  <conditionalFormatting sqref="S288:S289">
    <cfRule type="duplicateValues" dxfId="5190" priority="375"/>
  </conditionalFormatting>
  <conditionalFormatting sqref="S292:S295">
    <cfRule type="duplicateValues" dxfId="5189" priority="268"/>
  </conditionalFormatting>
  <conditionalFormatting sqref="S296">
    <cfRule type="duplicateValues" dxfId="5188" priority="267"/>
  </conditionalFormatting>
  <conditionalFormatting sqref="S297:S298">
    <cfRule type="duplicateValues" dxfId="5187" priority="266"/>
  </conditionalFormatting>
  <conditionalFormatting sqref="S299:S300">
    <cfRule type="duplicateValues" dxfId="5186" priority="235"/>
  </conditionalFormatting>
  <conditionalFormatting sqref="S301:S304">
    <cfRule type="duplicateValues" dxfId="5185" priority="232"/>
  </conditionalFormatting>
  <conditionalFormatting sqref="S305">
    <cfRule type="duplicateValues" dxfId="5184" priority="231"/>
  </conditionalFormatting>
  <conditionalFormatting sqref="S306:S307">
    <cfRule type="duplicateValues" dxfId="5183" priority="230"/>
  </conditionalFormatting>
  <conditionalFormatting sqref="S308:S309 S426:S427 S231:S232 S168 S106:S107 S194:S195 S326 S97:S98 S89:S90 S290:S291 S282 S124:S125 S2 S133:S134 S142:S143 S151 S240:S241 S159:S160 S273:S274 S317:S318 S334 S342 S350 S358 S375:S376 S384:S385 S366:S367 S212:S213 S222:S223 S402 S410 S418 S435:S585 S593:S594 S600:S1048576">
    <cfRule type="duplicateValues" dxfId="5182" priority="1674"/>
  </conditionalFormatting>
  <conditionalFormatting sqref="S310:S313">
    <cfRule type="duplicateValues" dxfId="5181" priority="118"/>
  </conditionalFormatting>
  <conditionalFormatting sqref="S314">
    <cfRule type="duplicateValues" dxfId="5180" priority="117"/>
  </conditionalFormatting>
  <conditionalFormatting sqref="S315:S316">
    <cfRule type="duplicateValues" dxfId="5179" priority="116"/>
  </conditionalFormatting>
  <conditionalFormatting sqref="S319:S322">
    <cfRule type="duplicateValues" dxfId="5178" priority="227"/>
  </conditionalFormatting>
  <conditionalFormatting sqref="S323">
    <cfRule type="duplicateValues" dxfId="5177" priority="226"/>
  </conditionalFormatting>
  <conditionalFormatting sqref="S324:S325">
    <cfRule type="duplicateValues" dxfId="5176" priority="225"/>
  </conditionalFormatting>
  <conditionalFormatting sqref="S327:S330">
    <cfRule type="duplicateValues" dxfId="5175" priority="222"/>
  </conditionalFormatting>
  <conditionalFormatting sqref="S331">
    <cfRule type="duplicateValues" dxfId="5174" priority="221"/>
  </conditionalFormatting>
  <conditionalFormatting sqref="S332:S333">
    <cfRule type="duplicateValues" dxfId="5173" priority="220"/>
  </conditionalFormatting>
  <conditionalFormatting sqref="S335:S338">
    <cfRule type="duplicateValues" dxfId="5172" priority="217"/>
  </conditionalFormatting>
  <conditionalFormatting sqref="S339">
    <cfRule type="duplicateValues" dxfId="5171" priority="216"/>
  </conditionalFormatting>
  <conditionalFormatting sqref="S340:S341">
    <cfRule type="duplicateValues" dxfId="5170" priority="215"/>
  </conditionalFormatting>
  <conditionalFormatting sqref="S343:S346">
    <cfRule type="duplicateValues" dxfId="5169" priority="212"/>
  </conditionalFormatting>
  <conditionalFormatting sqref="S347">
    <cfRule type="duplicateValues" dxfId="5168" priority="211"/>
  </conditionalFormatting>
  <conditionalFormatting sqref="S348:S349">
    <cfRule type="duplicateValues" dxfId="5167" priority="210"/>
  </conditionalFormatting>
  <conditionalFormatting sqref="S351:S354">
    <cfRule type="duplicateValues" dxfId="5166" priority="207"/>
  </conditionalFormatting>
  <conditionalFormatting sqref="S355">
    <cfRule type="duplicateValues" dxfId="5165" priority="206"/>
  </conditionalFormatting>
  <conditionalFormatting sqref="S356:S357">
    <cfRule type="duplicateValues" dxfId="5164" priority="205"/>
  </conditionalFormatting>
  <conditionalFormatting sqref="S359:S362">
    <cfRule type="duplicateValues" dxfId="5163" priority="170"/>
  </conditionalFormatting>
  <conditionalFormatting sqref="S363">
    <cfRule type="duplicateValues" dxfId="5162" priority="169"/>
  </conditionalFormatting>
  <conditionalFormatting sqref="S364:S365">
    <cfRule type="duplicateValues" dxfId="5161" priority="168"/>
  </conditionalFormatting>
  <conditionalFormatting sqref="S368:S371">
    <cfRule type="duplicateValues" dxfId="5160" priority="201"/>
  </conditionalFormatting>
  <conditionalFormatting sqref="S372">
    <cfRule type="duplicateValues" dxfId="5159" priority="200"/>
  </conditionalFormatting>
  <conditionalFormatting sqref="S373:S374">
    <cfRule type="duplicateValues" dxfId="5158" priority="199"/>
  </conditionalFormatting>
  <conditionalFormatting sqref="S377:S379">
    <cfRule type="duplicateValues" dxfId="5157" priority="196"/>
  </conditionalFormatting>
  <conditionalFormatting sqref="S380">
    <cfRule type="duplicateValues" dxfId="5156" priority="191"/>
  </conditionalFormatting>
  <conditionalFormatting sqref="S381">
    <cfRule type="duplicateValues" dxfId="5155" priority="192"/>
  </conditionalFormatting>
  <conditionalFormatting sqref="S382">
    <cfRule type="duplicateValues" dxfId="5154" priority="193"/>
  </conditionalFormatting>
  <conditionalFormatting sqref="S383">
    <cfRule type="duplicateValues" dxfId="5153" priority="195"/>
  </conditionalFormatting>
  <conditionalFormatting sqref="S386:S389">
    <cfRule type="duplicateValues" dxfId="5152" priority="189"/>
  </conditionalFormatting>
  <conditionalFormatting sqref="S390">
    <cfRule type="duplicateValues" dxfId="5151" priority="188"/>
  </conditionalFormatting>
  <conditionalFormatting sqref="S391:S394">
    <cfRule type="duplicateValues" dxfId="5150" priority="187"/>
  </conditionalFormatting>
  <conditionalFormatting sqref="S395:S398">
    <cfRule type="duplicateValues" dxfId="5149" priority="113"/>
  </conditionalFormatting>
  <conditionalFormatting sqref="S399">
    <cfRule type="duplicateValues" dxfId="5148" priority="112"/>
  </conditionalFormatting>
  <conditionalFormatting sqref="S400:S401">
    <cfRule type="duplicateValues" dxfId="5147" priority="111"/>
  </conditionalFormatting>
  <conditionalFormatting sqref="S403:S406">
    <cfRule type="duplicateValues" dxfId="5146" priority="108"/>
  </conditionalFormatting>
  <conditionalFormatting sqref="S407">
    <cfRule type="duplicateValues" dxfId="5145" priority="107"/>
  </conditionalFormatting>
  <conditionalFormatting sqref="S408:S409">
    <cfRule type="duplicateValues" dxfId="5144" priority="106"/>
  </conditionalFormatting>
  <conditionalFormatting sqref="S411:S414">
    <cfRule type="duplicateValues" dxfId="5143" priority="103"/>
  </conditionalFormatting>
  <conditionalFormatting sqref="S415">
    <cfRule type="duplicateValues" dxfId="5142" priority="102"/>
  </conditionalFormatting>
  <conditionalFormatting sqref="S416:S417">
    <cfRule type="duplicateValues" dxfId="5141" priority="101"/>
  </conditionalFormatting>
  <conditionalFormatting sqref="S419:S422">
    <cfRule type="duplicateValues" dxfId="5140" priority="98"/>
  </conditionalFormatting>
  <conditionalFormatting sqref="S423">
    <cfRule type="duplicateValues" dxfId="5139" priority="97"/>
  </conditionalFormatting>
  <conditionalFormatting sqref="S424:S425">
    <cfRule type="duplicateValues" dxfId="5138" priority="96"/>
  </conditionalFormatting>
  <conditionalFormatting sqref="S428:S430">
    <cfRule type="duplicateValues" dxfId="5137" priority="37"/>
  </conditionalFormatting>
  <conditionalFormatting sqref="S431">
    <cfRule type="duplicateValues" dxfId="5136" priority="32"/>
  </conditionalFormatting>
  <conditionalFormatting sqref="S432">
    <cfRule type="duplicateValues" dxfId="5135" priority="33"/>
  </conditionalFormatting>
  <conditionalFormatting sqref="S433">
    <cfRule type="duplicateValues" dxfId="5134" priority="34"/>
  </conditionalFormatting>
  <conditionalFormatting sqref="S434">
    <cfRule type="duplicateValues" dxfId="5133" priority="36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horizontalDpi="4294967293" verticalDpi="4294967293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8">
    <pageSetUpPr fitToPage="1"/>
  </sheetPr>
  <dimension ref="A1:Y237"/>
  <sheetViews>
    <sheetView showGridLines="0" zoomScale="55" zoomScaleNormal="55" zoomScaleSheetLayoutView="70" workbookViewId="0">
      <pane ySplit="2" topLeftCell="A117" activePane="bottomLeft" state="frozen"/>
      <selection activeCell="M26" sqref="M26"/>
      <selection pane="bottomLeft" activeCell="L134" sqref="A134:XFD140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bestFit="1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2489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61" t="s">
        <v>167</v>
      </c>
      <c r="B2" s="62" t="s">
        <v>0</v>
      </c>
      <c r="C2" s="63" t="s">
        <v>1</v>
      </c>
      <c r="D2" s="64" t="s">
        <v>169</v>
      </c>
      <c r="E2" s="64" t="s">
        <v>170</v>
      </c>
      <c r="F2" s="64" t="s">
        <v>171</v>
      </c>
      <c r="G2" s="64" t="s">
        <v>172</v>
      </c>
      <c r="H2" s="64" t="s">
        <v>173</v>
      </c>
      <c r="I2" s="64" t="s">
        <v>174</v>
      </c>
      <c r="J2" s="63" t="s">
        <v>2</v>
      </c>
      <c r="K2" s="65" t="s">
        <v>3</v>
      </c>
      <c r="L2" s="63" t="s">
        <v>4</v>
      </c>
      <c r="M2" s="63" t="s">
        <v>5</v>
      </c>
      <c r="N2" s="65" t="s">
        <v>176</v>
      </c>
      <c r="O2" s="65" t="s">
        <v>177</v>
      </c>
      <c r="P2" s="64" t="s">
        <v>179</v>
      </c>
      <c r="Q2" s="63" t="s">
        <v>180</v>
      </c>
      <c r="R2" s="63" t="s">
        <v>181</v>
      </c>
      <c r="S2" s="63" t="s">
        <v>182</v>
      </c>
      <c r="T2" s="63" t="s">
        <v>183</v>
      </c>
      <c r="U2" s="62" t="s">
        <v>6</v>
      </c>
      <c r="V2" s="62" t="s">
        <v>7</v>
      </c>
      <c r="W2" s="206" t="s">
        <v>186</v>
      </c>
      <c r="X2" s="206" t="s">
        <v>187</v>
      </c>
    </row>
    <row r="3" spans="1:24" ht="26.25" customHeight="1">
      <c r="K3" s="326"/>
      <c r="M3" s="327"/>
      <c r="N3" s="326"/>
    </row>
    <row r="4" spans="1:24" ht="26.25" customHeight="1">
      <c r="A4" s="360" t="s">
        <v>188</v>
      </c>
      <c r="B4" s="360"/>
      <c r="C4" s="360" t="s">
        <v>147</v>
      </c>
      <c r="D4" s="360" t="s">
        <v>190</v>
      </c>
      <c r="E4" s="360" t="s">
        <v>2286</v>
      </c>
      <c r="F4" s="360" t="s">
        <v>191</v>
      </c>
      <c r="G4" s="360" t="s">
        <v>191</v>
      </c>
      <c r="H4" s="409"/>
      <c r="I4" s="360" t="s">
        <v>126</v>
      </c>
      <c r="J4" s="360" t="s">
        <v>2795</v>
      </c>
      <c r="K4" s="361" t="s">
        <v>1956</v>
      </c>
      <c r="L4" s="360" t="s">
        <v>2492</v>
      </c>
      <c r="M4" s="360"/>
      <c r="N4" s="361" t="s">
        <v>2480</v>
      </c>
      <c r="O4" s="361" t="s">
        <v>2282</v>
      </c>
      <c r="P4" s="362" t="s">
        <v>3624</v>
      </c>
      <c r="Q4" s="360" t="s">
        <v>523</v>
      </c>
      <c r="R4" s="360">
        <v>2014</v>
      </c>
      <c r="S4" s="360" t="s">
        <v>2283</v>
      </c>
      <c r="T4" s="360">
        <v>1800</v>
      </c>
      <c r="U4" s="363">
        <v>45050</v>
      </c>
      <c r="V4" s="363">
        <v>45090</v>
      </c>
      <c r="W4" s="364">
        <v>3260</v>
      </c>
      <c r="X4" s="364">
        <f>W4+50</f>
        <v>3310</v>
      </c>
    </row>
    <row r="5" spans="1:24" ht="26.25" customHeight="1">
      <c r="A5" s="360"/>
      <c r="B5" s="360"/>
      <c r="C5" s="360"/>
      <c r="D5" s="360"/>
      <c r="E5" s="360"/>
      <c r="F5" s="360"/>
      <c r="G5" s="360"/>
      <c r="H5" s="360"/>
      <c r="I5" s="360" t="s">
        <v>194</v>
      </c>
      <c r="J5" s="412" t="s">
        <v>2299</v>
      </c>
      <c r="K5" s="361"/>
      <c r="L5" s="360"/>
      <c r="M5" s="360"/>
      <c r="N5" s="361"/>
      <c r="O5" s="361"/>
      <c r="P5" s="362"/>
      <c r="Q5" s="360" t="s">
        <v>523</v>
      </c>
      <c r="R5" s="360">
        <v>2019</v>
      </c>
      <c r="S5" s="360" t="s">
        <v>2284</v>
      </c>
      <c r="T5" s="360">
        <v>1800</v>
      </c>
      <c r="U5" s="366">
        <v>45051</v>
      </c>
      <c r="V5" s="363">
        <v>45097</v>
      </c>
      <c r="W5" s="478" t="s">
        <v>2550</v>
      </c>
      <c r="X5" s="364"/>
    </row>
    <row r="6" spans="1:24" ht="26.25" customHeight="1">
      <c r="A6" s="360"/>
      <c r="B6" s="360"/>
      <c r="C6" s="360"/>
      <c r="D6" s="360"/>
      <c r="E6" s="360"/>
      <c r="F6" s="360"/>
      <c r="G6" s="360"/>
      <c r="H6" s="360"/>
      <c r="I6" s="320" t="s">
        <v>2625</v>
      </c>
      <c r="J6" s="320" t="s">
        <v>2110</v>
      </c>
      <c r="K6" s="361" t="s">
        <v>2178</v>
      </c>
      <c r="L6" s="360"/>
      <c r="M6" s="360"/>
      <c r="N6" s="361"/>
      <c r="O6" s="361"/>
      <c r="P6" s="362"/>
      <c r="Q6" s="360" t="s">
        <v>523</v>
      </c>
      <c r="R6" s="360">
        <v>2013</v>
      </c>
      <c r="S6" s="360" t="s">
        <v>2285</v>
      </c>
      <c r="T6" s="360">
        <v>1800</v>
      </c>
      <c r="U6" s="366"/>
      <c r="V6" s="363">
        <v>45107</v>
      </c>
      <c r="W6" s="364"/>
      <c r="X6" s="364"/>
    </row>
    <row r="7" spans="1:24" ht="26.25" customHeight="1">
      <c r="A7" s="360"/>
      <c r="B7" s="360"/>
      <c r="C7" s="360"/>
      <c r="D7" s="360"/>
      <c r="E7" s="360"/>
      <c r="F7" s="360"/>
      <c r="G7" s="360"/>
      <c r="H7" s="360"/>
      <c r="I7" s="360"/>
      <c r="J7" s="360"/>
      <c r="K7" s="361" t="s">
        <v>2637</v>
      </c>
      <c r="L7" s="360"/>
      <c r="M7" s="360"/>
      <c r="N7" s="361"/>
      <c r="O7" s="361"/>
      <c r="P7" s="362"/>
      <c r="Q7" s="360"/>
      <c r="R7" s="360"/>
      <c r="S7" s="360"/>
      <c r="T7" s="360"/>
      <c r="U7" s="363"/>
      <c r="V7" s="366">
        <v>45108</v>
      </c>
      <c r="W7" s="364"/>
      <c r="X7" s="364"/>
    </row>
    <row r="8" spans="1:24" ht="26.25" customHeight="1">
      <c r="A8" s="360"/>
      <c r="B8" s="360"/>
      <c r="C8" s="360"/>
      <c r="D8" s="360"/>
      <c r="E8" s="360"/>
      <c r="F8" s="360"/>
      <c r="G8" s="360"/>
      <c r="H8" s="360"/>
      <c r="I8" s="360"/>
      <c r="J8" s="360"/>
      <c r="K8" s="411" t="s">
        <v>2639</v>
      </c>
      <c r="L8" s="360"/>
      <c r="M8" s="360"/>
      <c r="N8" s="361"/>
      <c r="O8" s="361"/>
      <c r="P8" s="362"/>
      <c r="Q8" s="360"/>
      <c r="R8" s="360"/>
      <c r="S8" s="365" t="s">
        <v>189</v>
      </c>
      <c r="T8" s="365"/>
      <c r="U8" s="363"/>
      <c r="V8" s="366"/>
      <c r="W8" s="364"/>
      <c r="X8" s="364"/>
    </row>
    <row r="9" spans="1:24" ht="26.25" customHeight="1">
      <c r="A9" s="360"/>
      <c r="B9" s="360"/>
      <c r="C9" s="360"/>
      <c r="D9" s="360"/>
      <c r="E9" s="360"/>
      <c r="F9" s="360"/>
      <c r="G9" s="360"/>
      <c r="H9" s="360"/>
      <c r="I9" s="360"/>
      <c r="J9" s="360"/>
      <c r="K9" s="361"/>
      <c r="L9" s="360"/>
      <c r="M9" s="360"/>
      <c r="N9" s="361"/>
      <c r="O9" s="361"/>
      <c r="P9" s="362"/>
      <c r="Q9" s="360"/>
      <c r="R9" s="360"/>
      <c r="S9" s="365"/>
      <c r="T9" s="365">
        <f>SUM(T4:T8)</f>
        <v>5400</v>
      </c>
      <c r="U9" s="363"/>
      <c r="V9" s="366"/>
      <c r="W9" s="364"/>
      <c r="X9" s="364"/>
    </row>
    <row r="10" spans="1:24" ht="26.25" customHeight="1">
      <c r="A10" s="360"/>
      <c r="B10" s="360"/>
      <c r="C10" s="360"/>
      <c r="D10" s="360"/>
      <c r="E10" s="360"/>
      <c r="F10" s="360"/>
      <c r="G10" s="360"/>
      <c r="H10" s="360"/>
      <c r="I10" s="360"/>
      <c r="J10" s="360"/>
      <c r="K10" s="361"/>
      <c r="L10" s="360"/>
      <c r="M10" s="360"/>
      <c r="N10" s="361"/>
      <c r="O10" s="361"/>
      <c r="P10" s="362"/>
      <c r="Q10" s="360"/>
      <c r="R10" s="360"/>
      <c r="S10" s="365"/>
      <c r="T10" s="365"/>
      <c r="U10" s="363"/>
      <c r="V10" s="366"/>
      <c r="W10" s="364"/>
      <c r="X10" s="364"/>
    </row>
    <row r="11" spans="1:24" ht="26.25" customHeight="1">
      <c r="K11" s="326"/>
      <c r="M11" s="327"/>
      <c r="N11" s="326"/>
    </row>
    <row r="12" spans="1:24" ht="26.25" customHeight="1">
      <c r="K12" s="326"/>
      <c r="M12" s="327"/>
      <c r="N12" s="326"/>
    </row>
    <row r="13" spans="1:24" ht="26.25" customHeight="1">
      <c r="A13" s="367" t="s">
        <v>188</v>
      </c>
      <c r="B13" s="367"/>
      <c r="C13" s="367" t="s">
        <v>145</v>
      </c>
      <c r="D13" s="367" t="s">
        <v>2484</v>
      </c>
      <c r="E13" s="367" t="s">
        <v>2330</v>
      </c>
      <c r="F13" s="367" t="s">
        <v>191</v>
      </c>
      <c r="G13" s="367" t="s">
        <v>191</v>
      </c>
      <c r="H13" s="410"/>
      <c r="I13" s="367" t="s">
        <v>126</v>
      </c>
      <c r="J13" s="367" t="s">
        <v>2324</v>
      </c>
      <c r="K13" s="377" t="s">
        <v>1956</v>
      </c>
      <c r="L13" s="367" t="s">
        <v>3485</v>
      </c>
      <c r="M13" s="367"/>
      <c r="N13" s="377" t="s">
        <v>2288</v>
      </c>
      <c r="O13" s="377" t="s">
        <v>2325</v>
      </c>
      <c r="P13" s="378" t="s">
        <v>3486</v>
      </c>
      <c r="Q13" s="367" t="s">
        <v>636</v>
      </c>
      <c r="R13" s="367">
        <v>2016</v>
      </c>
      <c r="S13" s="367" t="s">
        <v>2300</v>
      </c>
      <c r="T13" s="367">
        <v>1430</v>
      </c>
      <c r="U13" s="379">
        <v>45050</v>
      </c>
      <c r="V13" s="379">
        <v>45090</v>
      </c>
      <c r="W13" s="380"/>
      <c r="X13" s="380">
        <v>4430</v>
      </c>
    </row>
    <row r="14" spans="1:24" ht="26.25" customHeight="1">
      <c r="A14" s="367"/>
      <c r="B14" s="367"/>
      <c r="C14" s="367"/>
      <c r="D14" s="367"/>
      <c r="E14" s="367"/>
      <c r="F14" s="367"/>
      <c r="G14" s="367"/>
      <c r="H14" s="367"/>
      <c r="I14" s="367" t="s">
        <v>194</v>
      </c>
      <c r="J14" s="412" t="s">
        <v>2118</v>
      </c>
      <c r="K14" s="382" t="s">
        <v>206</v>
      </c>
      <c r="L14" s="367"/>
      <c r="M14" s="367"/>
      <c r="N14" s="377" t="s">
        <v>2444</v>
      </c>
      <c r="O14" s="377"/>
      <c r="P14" s="378"/>
      <c r="Q14" s="367" t="s">
        <v>361</v>
      </c>
      <c r="R14" s="367">
        <v>2016</v>
      </c>
      <c r="S14" s="367" t="s">
        <v>2301</v>
      </c>
      <c r="T14" s="367">
        <v>2060</v>
      </c>
      <c r="U14" s="383">
        <v>45051</v>
      </c>
      <c r="V14" s="379">
        <v>45097</v>
      </c>
      <c r="W14" s="479" t="s">
        <v>2551</v>
      </c>
      <c r="X14" s="380"/>
    </row>
    <row r="15" spans="1:24" ht="26.25" customHeight="1">
      <c r="A15" s="367"/>
      <c r="B15" s="367"/>
      <c r="C15" s="367"/>
      <c r="D15" s="367"/>
      <c r="E15" s="367"/>
      <c r="F15" s="367"/>
      <c r="G15" s="367"/>
      <c r="H15" s="367"/>
      <c r="I15" s="320" t="s">
        <v>2625</v>
      </c>
      <c r="J15" s="320" t="s">
        <v>2110</v>
      </c>
      <c r="K15" s="377" t="s">
        <v>2116</v>
      </c>
      <c r="L15" s="367"/>
      <c r="M15" s="367"/>
      <c r="N15" s="377"/>
      <c r="O15" s="377"/>
      <c r="P15" s="378"/>
      <c r="Q15" s="367" t="s">
        <v>361</v>
      </c>
      <c r="R15" s="367">
        <v>2016</v>
      </c>
      <c r="S15" s="367" t="s">
        <v>2302</v>
      </c>
      <c r="T15" s="367">
        <v>2060</v>
      </c>
      <c r="U15" s="383"/>
      <c r="V15" s="379">
        <v>45107</v>
      </c>
      <c r="W15" s="380"/>
      <c r="X15" s="380"/>
    </row>
    <row r="16" spans="1:24" ht="26.25" customHeight="1">
      <c r="A16" s="367"/>
      <c r="B16" s="367"/>
      <c r="C16" s="367"/>
      <c r="D16" s="367"/>
      <c r="E16" s="367"/>
      <c r="F16" s="367"/>
      <c r="G16" s="367"/>
      <c r="H16" s="367"/>
      <c r="I16" s="367"/>
      <c r="J16" s="367"/>
      <c r="K16" s="377" t="s">
        <v>1772</v>
      </c>
      <c r="L16" s="367"/>
      <c r="M16" s="367"/>
      <c r="N16" s="377"/>
      <c r="O16" s="377"/>
      <c r="P16" s="378"/>
      <c r="Q16" s="367" t="s">
        <v>2295</v>
      </c>
      <c r="R16" s="367">
        <v>2014</v>
      </c>
      <c r="S16" s="367" t="s">
        <v>2303</v>
      </c>
      <c r="T16" s="367">
        <v>1560</v>
      </c>
      <c r="U16" s="379"/>
      <c r="V16" s="383">
        <v>45108</v>
      </c>
      <c r="W16" s="380"/>
      <c r="X16" s="380"/>
    </row>
    <row r="17" spans="1:24" ht="26.25" customHeight="1">
      <c r="A17" s="367"/>
      <c r="B17" s="367"/>
      <c r="C17" s="367"/>
      <c r="D17" s="367"/>
      <c r="E17" s="367"/>
      <c r="F17" s="367"/>
      <c r="G17" s="367"/>
      <c r="H17" s="367"/>
      <c r="I17" s="367"/>
      <c r="J17" s="367"/>
      <c r="K17" s="411" t="s">
        <v>2640</v>
      </c>
      <c r="L17" s="367"/>
      <c r="M17" s="367"/>
      <c r="N17" s="377"/>
      <c r="O17" s="377"/>
      <c r="P17" s="378"/>
      <c r="Q17" s="367"/>
      <c r="R17" s="367"/>
      <c r="S17" s="381" t="s">
        <v>189</v>
      </c>
      <c r="T17" s="381">
        <v>3900</v>
      </c>
      <c r="U17" s="379"/>
      <c r="V17" s="383"/>
      <c r="W17" s="380"/>
      <c r="X17" s="380"/>
    </row>
    <row r="18" spans="1:24" ht="26.25" customHeight="1">
      <c r="A18" s="367"/>
      <c r="B18" s="367"/>
      <c r="C18" s="367"/>
      <c r="D18" s="367"/>
      <c r="E18" s="367"/>
      <c r="F18" s="367"/>
      <c r="G18" s="367"/>
      <c r="H18" s="367"/>
      <c r="I18" s="367"/>
      <c r="J18" s="367"/>
      <c r="K18" s="377"/>
      <c r="L18" s="367"/>
      <c r="M18" s="367"/>
      <c r="N18" s="377"/>
      <c r="O18" s="377"/>
      <c r="P18" s="378"/>
      <c r="Q18" s="367"/>
      <c r="R18" s="367"/>
      <c r="S18" s="381"/>
      <c r="T18" s="381">
        <f>SUM(T13:T17)</f>
        <v>11010</v>
      </c>
      <c r="U18" s="379"/>
      <c r="V18" s="383"/>
      <c r="W18" s="380"/>
      <c r="X18" s="380"/>
    </row>
    <row r="19" spans="1:24" ht="26.25" customHeight="1">
      <c r="A19" s="367"/>
      <c r="B19" s="367"/>
      <c r="C19" s="367"/>
      <c r="D19" s="367"/>
      <c r="E19" s="367"/>
      <c r="F19" s="367"/>
      <c r="G19" s="367"/>
      <c r="H19" s="367"/>
      <c r="I19" s="367"/>
      <c r="J19" s="367"/>
      <c r="K19" s="377"/>
      <c r="L19" s="367"/>
      <c r="M19" s="367"/>
      <c r="N19" s="377"/>
      <c r="O19" s="377"/>
      <c r="P19" s="378"/>
      <c r="Q19" s="367"/>
      <c r="R19" s="367"/>
      <c r="S19" s="381"/>
      <c r="T19" s="381"/>
      <c r="U19" s="379"/>
      <c r="V19" s="383"/>
      <c r="W19" s="380"/>
      <c r="X19" s="380"/>
    </row>
    <row r="21" spans="1:24" ht="26.25" customHeight="1">
      <c r="A21" s="367" t="s">
        <v>188</v>
      </c>
      <c r="B21" s="367"/>
      <c r="C21" s="367" t="s">
        <v>145</v>
      </c>
      <c r="D21" s="367" t="s">
        <v>2484</v>
      </c>
      <c r="E21" s="367" t="s">
        <v>2330</v>
      </c>
      <c r="F21" s="367" t="s">
        <v>191</v>
      </c>
      <c r="G21" s="367" t="s">
        <v>191</v>
      </c>
      <c r="H21" s="410"/>
      <c r="I21" s="367" t="s">
        <v>126</v>
      </c>
      <c r="J21" s="367" t="s">
        <v>2109</v>
      </c>
      <c r="K21" s="377" t="s">
        <v>1956</v>
      </c>
      <c r="L21" s="367" t="s">
        <v>2381</v>
      </c>
      <c r="M21" s="367"/>
      <c r="N21" s="377" t="s">
        <v>2304</v>
      </c>
      <c r="O21" s="377" t="s">
        <v>2281</v>
      </c>
      <c r="P21" s="378" t="s">
        <v>3486</v>
      </c>
      <c r="Q21" s="367" t="s">
        <v>636</v>
      </c>
      <c r="R21" s="367">
        <v>2015</v>
      </c>
      <c r="S21" s="367" t="s">
        <v>2305</v>
      </c>
      <c r="T21" s="367">
        <v>1430</v>
      </c>
      <c r="U21" s="379">
        <v>45050</v>
      </c>
      <c r="V21" s="379">
        <v>45090</v>
      </c>
      <c r="W21" s="380"/>
      <c r="X21" s="380">
        <v>4430</v>
      </c>
    </row>
    <row r="22" spans="1:24" ht="26.25" customHeight="1">
      <c r="A22" s="367"/>
      <c r="B22" s="367"/>
      <c r="C22" s="367"/>
      <c r="D22" s="367"/>
      <c r="E22" s="367"/>
      <c r="F22" s="367"/>
      <c r="G22" s="367"/>
      <c r="H22" s="367"/>
      <c r="I22" s="367" t="s">
        <v>194</v>
      </c>
      <c r="J22" s="412" t="s">
        <v>2327</v>
      </c>
      <c r="K22" s="382" t="s">
        <v>206</v>
      </c>
      <c r="L22" s="367"/>
      <c r="M22" s="367"/>
      <c r="N22" s="377" t="s">
        <v>2444</v>
      </c>
      <c r="O22" s="377"/>
      <c r="P22" s="378"/>
      <c r="Q22" s="367" t="s">
        <v>378</v>
      </c>
      <c r="R22" s="367">
        <v>2015</v>
      </c>
      <c r="S22" s="367" t="s">
        <v>2306</v>
      </c>
      <c r="T22" s="367">
        <v>1455</v>
      </c>
      <c r="U22" s="383">
        <v>45051</v>
      </c>
      <c r="V22" s="379">
        <v>45097</v>
      </c>
      <c r="W22" s="479" t="s">
        <v>2550</v>
      </c>
      <c r="X22" s="380"/>
    </row>
    <row r="23" spans="1:24" ht="26.25" customHeight="1">
      <c r="A23" s="367"/>
      <c r="B23" s="367"/>
      <c r="C23" s="367"/>
      <c r="D23" s="367"/>
      <c r="E23" s="367"/>
      <c r="F23" s="367"/>
      <c r="G23" s="367"/>
      <c r="H23" s="367"/>
      <c r="I23" s="320" t="s">
        <v>2625</v>
      </c>
      <c r="J23" s="320" t="s">
        <v>2110</v>
      </c>
      <c r="K23" s="377" t="s">
        <v>2116</v>
      </c>
      <c r="L23" s="367"/>
      <c r="M23" s="367"/>
      <c r="N23" s="377"/>
      <c r="O23" s="377"/>
      <c r="P23" s="378"/>
      <c r="Q23" s="367" t="s">
        <v>361</v>
      </c>
      <c r="R23" s="367">
        <v>2016</v>
      </c>
      <c r="S23" s="367" t="s">
        <v>2307</v>
      </c>
      <c r="T23" s="367">
        <v>2060</v>
      </c>
      <c r="U23" s="383"/>
      <c r="V23" s="379">
        <v>45107</v>
      </c>
      <c r="W23" s="380"/>
      <c r="X23" s="380"/>
    </row>
    <row r="24" spans="1:24" ht="26.25" customHeight="1">
      <c r="A24" s="367"/>
      <c r="B24" s="367"/>
      <c r="C24" s="367"/>
      <c r="D24" s="367"/>
      <c r="E24" s="367"/>
      <c r="F24" s="367"/>
      <c r="G24" s="367"/>
      <c r="H24" s="367"/>
      <c r="I24" s="367"/>
      <c r="J24" s="367"/>
      <c r="K24" s="377" t="s">
        <v>2280</v>
      </c>
      <c r="L24" s="367"/>
      <c r="M24" s="367"/>
      <c r="N24" s="377"/>
      <c r="O24" s="377"/>
      <c r="P24" s="378"/>
      <c r="Q24" s="367" t="s">
        <v>243</v>
      </c>
      <c r="R24" s="367">
        <v>2016</v>
      </c>
      <c r="S24" s="367" t="s">
        <v>2308</v>
      </c>
      <c r="T24" s="367">
        <v>1560</v>
      </c>
      <c r="U24" s="379"/>
      <c r="V24" s="383">
        <v>45108</v>
      </c>
      <c r="W24" s="380"/>
      <c r="X24" s="380"/>
    </row>
    <row r="25" spans="1:24" ht="26.25" customHeight="1">
      <c r="A25" s="367"/>
      <c r="B25" s="367"/>
      <c r="C25" s="367"/>
      <c r="D25" s="367"/>
      <c r="E25" s="367"/>
      <c r="F25" s="367"/>
      <c r="G25" s="367"/>
      <c r="H25" s="367"/>
      <c r="I25" s="367"/>
      <c r="J25" s="367"/>
      <c r="K25" s="411" t="s">
        <v>2640</v>
      </c>
      <c r="L25" s="367"/>
      <c r="M25" s="367"/>
      <c r="N25" s="377"/>
      <c r="O25" s="377"/>
      <c r="P25" s="378"/>
      <c r="Q25" s="367"/>
      <c r="R25" s="367"/>
      <c r="S25" s="381" t="s">
        <v>189</v>
      </c>
      <c r="T25" s="381">
        <v>3700</v>
      </c>
      <c r="U25" s="379"/>
      <c r="V25" s="383"/>
      <c r="W25" s="380"/>
      <c r="X25" s="380"/>
    </row>
    <row r="26" spans="1:24" ht="26.25" customHeight="1">
      <c r="A26" s="367"/>
      <c r="B26" s="367"/>
      <c r="C26" s="367"/>
      <c r="D26" s="367"/>
      <c r="E26" s="367"/>
      <c r="F26" s="367"/>
      <c r="G26" s="367"/>
      <c r="H26" s="367"/>
      <c r="I26" s="367"/>
      <c r="J26" s="367"/>
      <c r="K26" s="377"/>
      <c r="L26" s="367"/>
      <c r="M26" s="367"/>
      <c r="N26" s="377"/>
      <c r="O26" s="377"/>
      <c r="P26" s="378"/>
      <c r="Q26" s="367"/>
      <c r="R26" s="367"/>
      <c r="S26" s="381"/>
      <c r="T26" s="381">
        <f>SUM(T21:T25)</f>
        <v>10205</v>
      </c>
      <c r="U26" s="379"/>
      <c r="V26" s="383"/>
      <c r="W26" s="380"/>
      <c r="X26" s="380"/>
    </row>
    <row r="27" spans="1:24" ht="26.25" customHeight="1">
      <c r="A27" s="367"/>
      <c r="B27" s="367"/>
      <c r="C27" s="367"/>
      <c r="D27" s="367"/>
      <c r="E27" s="367"/>
      <c r="F27" s="367"/>
      <c r="G27" s="367"/>
      <c r="H27" s="367"/>
      <c r="I27" s="367"/>
      <c r="J27" s="367"/>
      <c r="K27" s="377"/>
      <c r="L27" s="367"/>
      <c r="M27" s="367"/>
      <c r="N27" s="377"/>
      <c r="O27" s="377"/>
      <c r="P27" s="378"/>
      <c r="Q27" s="367"/>
      <c r="R27" s="367"/>
      <c r="S27" s="381"/>
      <c r="T27" s="381"/>
      <c r="U27" s="379"/>
      <c r="V27" s="383"/>
      <c r="W27" s="380"/>
      <c r="X27" s="380"/>
    </row>
    <row r="29" spans="1:24" ht="26.25" customHeight="1">
      <c r="A29" s="367" t="s">
        <v>188</v>
      </c>
      <c r="B29" s="367"/>
      <c r="C29" s="367" t="s">
        <v>145</v>
      </c>
      <c r="D29" s="367" t="s">
        <v>2484</v>
      </c>
      <c r="E29" s="367" t="s">
        <v>2331</v>
      </c>
      <c r="F29" s="367" t="s">
        <v>191</v>
      </c>
      <c r="G29" s="367" t="s">
        <v>191</v>
      </c>
      <c r="H29" s="410"/>
      <c r="I29" s="367" t="s">
        <v>126</v>
      </c>
      <c r="J29" s="367" t="s">
        <v>2109</v>
      </c>
      <c r="K29" s="377" t="s">
        <v>1956</v>
      </c>
      <c r="L29" s="367" t="s">
        <v>2382</v>
      </c>
      <c r="M29" s="367"/>
      <c r="N29" s="377" t="s">
        <v>2329</v>
      </c>
      <c r="O29" s="377" t="s">
        <v>2326</v>
      </c>
      <c r="P29" s="378" t="s">
        <v>3486</v>
      </c>
      <c r="Q29" s="367" t="s">
        <v>2296</v>
      </c>
      <c r="R29" s="367">
        <v>2014</v>
      </c>
      <c r="S29" s="367" t="s">
        <v>2309</v>
      </c>
      <c r="T29" s="367">
        <v>1900</v>
      </c>
      <c r="U29" s="379">
        <v>45050</v>
      </c>
      <c r="V29" s="379">
        <v>45090</v>
      </c>
      <c r="W29" s="380"/>
      <c r="X29" s="380">
        <v>4430</v>
      </c>
    </row>
    <row r="30" spans="1:24" ht="26.25" customHeight="1">
      <c r="A30" s="367"/>
      <c r="B30" s="367"/>
      <c r="C30" s="367"/>
      <c r="D30" s="367"/>
      <c r="E30" s="367"/>
      <c r="F30" s="367"/>
      <c r="G30" s="367"/>
      <c r="H30" s="367"/>
      <c r="I30" s="367" t="s">
        <v>194</v>
      </c>
      <c r="J30" s="412" t="s">
        <v>2328</v>
      </c>
      <c r="K30" s="382" t="s">
        <v>206</v>
      </c>
      <c r="L30" s="367"/>
      <c r="M30" s="367"/>
      <c r="N30" s="377" t="s">
        <v>2444</v>
      </c>
      <c r="O30" s="377"/>
      <c r="P30" s="378"/>
      <c r="Q30" s="367" t="s">
        <v>363</v>
      </c>
      <c r="R30" s="367">
        <v>2017</v>
      </c>
      <c r="S30" s="367" t="s">
        <v>2310</v>
      </c>
      <c r="T30" s="367">
        <v>1820</v>
      </c>
      <c r="U30" s="383">
        <v>45051</v>
      </c>
      <c r="V30" s="379">
        <v>45097</v>
      </c>
      <c r="W30" s="479" t="s">
        <v>2550</v>
      </c>
      <c r="X30" s="380"/>
    </row>
    <row r="31" spans="1:24" ht="26.25" customHeight="1">
      <c r="A31" s="367"/>
      <c r="B31" s="367"/>
      <c r="C31" s="367"/>
      <c r="D31" s="367"/>
      <c r="E31" s="367"/>
      <c r="F31" s="367"/>
      <c r="G31" s="367"/>
      <c r="H31" s="367"/>
      <c r="I31" s="320" t="s">
        <v>2625</v>
      </c>
      <c r="J31" s="320" t="s">
        <v>2110</v>
      </c>
      <c r="K31" s="377" t="s">
        <v>2116</v>
      </c>
      <c r="L31" s="367"/>
      <c r="M31" s="367"/>
      <c r="N31" s="377"/>
      <c r="O31" s="377"/>
      <c r="P31" s="378"/>
      <c r="Q31" s="367" t="s">
        <v>361</v>
      </c>
      <c r="R31" s="367">
        <v>2015</v>
      </c>
      <c r="S31" s="367" t="s">
        <v>2311</v>
      </c>
      <c r="T31" s="367">
        <v>2060</v>
      </c>
      <c r="U31" s="383"/>
      <c r="V31" s="379">
        <v>45107</v>
      </c>
      <c r="W31" s="380"/>
      <c r="X31" s="380"/>
    </row>
    <row r="32" spans="1:24" ht="26.25" customHeight="1">
      <c r="A32" s="367"/>
      <c r="B32" s="367"/>
      <c r="C32" s="367"/>
      <c r="D32" s="367"/>
      <c r="E32" s="367"/>
      <c r="F32" s="367"/>
      <c r="G32" s="367"/>
      <c r="H32" s="367"/>
      <c r="I32" s="367"/>
      <c r="J32" s="367"/>
      <c r="K32" s="377" t="s">
        <v>2280</v>
      </c>
      <c r="L32" s="367"/>
      <c r="M32" s="367"/>
      <c r="N32" s="377"/>
      <c r="O32" s="377"/>
      <c r="P32" s="378"/>
      <c r="Q32" s="367" t="s">
        <v>363</v>
      </c>
      <c r="R32" s="367">
        <v>2015</v>
      </c>
      <c r="S32" s="367" t="s">
        <v>2312</v>
      </c>
      <c r="T32" s="367">
        <v>1820</v>
      </c>
      <c r="U32" s="379"/>
      <c r="V32" s="383">
        <v>45108</v>
      </c>
      <c r="W32" s="380"/>
      <c r="X32" s="380"/>
    </row>
    <row r="33" spans="1:24" ht="26.25" customHeight="1">
      <c r="A33" s="367"/>
      <c r="B33" s="367"/>
      <c r="C33" s="367"/>
      <c r="D33" s="367"/>
      <c r="E33" s="367"/>
      <c r="F33" s="367"/>
      <c r="G33" s="367"/>
      <c r="H33" s="367"/>
      <c r="I33" s="367"/>
      <c r="J33" s="367"/>
      <c r="K33" s="411" t="s">
        <v>2640</v>
      </c>
      <c r="L33" s="367"/>
      <c r="M33" s="367"/>
      <c r="N33" s="377"/>
      <c r="O33" s="377"/>
      <c r="P33" s="378"/>
      <c r="Q33" s="367"/>
      <c r="R33" s="367"/>
      <c r="S33" s="381" t="s">
        <v>189</v>
      </c>
      <c r="T33" s="381">
        <v>3890</v>
      </c>
      <c r="U33" s="379"/>
      <c r="V33" s="383"/>
      <c r="W33" s="380"/>
      <c r="X33" s="380"/>
    </row>
    <row r="34" spans="1:24" ht="26.25" customHeight="1">
      <c r="A34" s="367"/>
      <c r="B34" s="367"/>
      <c r="C34" s="367"/>
      <c r="D34" s="367"/>
      <c r="E34" s="367"/>
      <c r="F34" s="367"/>
      <c r="G34" s="367"/>
      <c r="H34" s="367"/>
      <c r="I34" s="367"/>
      <c r="J34" s="367"/>
      <c r="K34" s="377"/>
      <c r="L34" s="367"/>
      <c r="M34" s="367"/>
      <c r="N34" s="377"/>
      <c r="O34" s="377"/>
      <c r="P34" s="378"/>
      <c r="Q34" s="367"/>
      <c r="R34" s="367"/>
      <c r="S34" s="381"/>
      <c r="T34" s="381">
        <f>SUM(T29:T33)</f>
        <v>11490</v>
      </c>
      <c r="U34" s="379"/>
      <c r="V34" s="383"/>
      <c r="W34" s="380"/>
      <c r="X34" s="380"/>
    </row>
    <row r="35" spans="1:24" ht="26.25" customHeight="1">
      <c r="A35" s="367"/>
      <c r="B35" s="367"/>
      <c r="C35" s="367"/>
      <c r="D35" s="367"/>
      <c r="E35" s="367"/>
      <c r="F35" s="367"/>
      <c r="G35" s="367"/>
      <c r="H35" s="367"/>
      <c r="I35" s="367"/>
      <c r="J35" s="367"/>
      <c r="K35" s="377"/>
      <c r="L35" s="367"/>
      <c r="M35" s="367"/>
      <c r="N35" s="377"/>
      <c r="O35" s="377"/>
      <c r="P35" s="378"/>
      <c r="Q35" s="367"/>
      <c r="R35" s="367"/>
      <c r="S35" s="381"/>
      <c r="T35" s="381"/>
      <c r="U35" s="379"/>
      <c r="V35" s="383"/>
      <c r="W35" s="380"/>
      <c r="X35" s="380"/>
    </row>
    <row r="37" spans="1:24" ht="26.25" customHeight="1">
      <c r="A37" s="367" t="s">
        <v>188</v>
      </c>
      <c r="B37" s="367"/>
      <c r="C37" s="367" t="s">
        <v>145</v>
      </c>
      <c r="D37" s="367" t="s">
        <v>2484</v>
      </c>
      <c r="E37" s="367" t="s">
        <v>2333</v>
      </c>
      <c r="F37" s="367" t="s">
        <v>191</v>
      </c>
      <c r="G37" s="367" t="s">
        <v>191</v>
      </c>
      <c r="H37" s="410"/>
      <c r="I37" s="367" t="s">
        <v>126</v>
      </c>
      <c r="J37" s="367" t="s">
        <v>2109</v>
      </c>
      <c r="K37" s="377" t="s">
        <v>1956</v>
      </c>
      <c r="L37" s="367" t="s">
        <v>2384</v>
      </c>
      <c r="M37" s="367"/>
      <c r="N37" s="377" t="s">
        <v>2297</v>
      </c>
      <c r="O37" s="377" t="s">
        <v>2332</v>
      </c>
      <c r="P37" s="378" t="s">
        <v>3486</v>
      </c>
      <c r="Q37" s="367" t="s">
        <v>2313</v>
      </c>
      <c r="R37" s="367">
        <v>2016</v>
      </c>
      <c r="S37" s="367" t="s">
        <v>2314</v>
      </c>
      <c r="T37" s="367">
        <v>1470</v>
      </c>
      <c r="U37" s="379">
        <v>45050</v>
      </c>
      <c r="V37" s="379">
        <v>45090</v>
      </c>
      <c r="W37" s="380"/>
      <c r="X37" s="380">
        <v>4430</v>
      </c>
    </row>
    <row r="38" spans="1:24" ht="26.25" customHeight="1">
      <c r="A38" s="367"/>
      <c r="B38" s="367"/>
      <c r="C38" s="367"/>
      <c r="D38" s="367"/>
      <c r="E38" s="367"/>
      <c r="F38" s="367"/>
      <c r="G38" s="367"/>
      <c r="H38" s="367"/>
      <c r="I38" s="367" t="s">
        <v>194</v>
      </c>
      <c r="J38" s="412" t="s">
        <v>2383</v>
      </c>
      <c r="K38" s="382" t="s">
        <v>206</v>
      </c>
      <c r="L38" s="367"/>
      <c r="M38" s="367"/>
      <c r="N38" s="377" t="s">
        <v>2444</v>
      </c>
      <c r="O38" s="377"/>
      <c r="P38" s="378"/>
      <c r="Q38" s="367" t="s">
        <v>361</v>
      </c>
      <c r="R38" s="367">
        <v>2014</v>
      </c>
      <c r="S38" s="367" t="s">
        <v>2315</v>
      </c>
      <c r="T38" s="367">
        <v>2060</v>
      </c>
      <c r="U38" s="383">
        <v>45051</v>
      </c>
      <c r="V38" s="379">
        <v>45097</v>
      </c>
      <c r="W38" s="479" t="s">
        <v>2550</v>
      </c>
      <c r="X38" s="380"/>
    </row>
    <row r="39" spans="1:24" ht="26.25" customHeight="1">
      <c r="A39" s="367"/>
      <c r="B39" s="367"/>
      <c r="C39" s="367"/>
      <c r="D39" s="367"/>
      <c r="E39" s="367"/>
      <c r="F39" s="367"/>
      <c r="G39" s="367"/>
      <c r="H39" s="367"/>
      <c r="I39" s="320" t="s">
        <v>2625</v>
      </c>
      <c r="J39" s="320" t="s">
        <v>2110</v>
      </c>
      <c r="K39" s="377" t="s">
        <v>2117</v>
      </c>
      <c r="L39" s="367"/>
      <c r="M39" s="367"/>
      <c r="N39" s="377"/>
      <c r="O39" s="377"/>
      <c r="P39" s="378"/>
      <c r="Q39" s="367" t="s">
        <v>361</v>
      </c>
      <c r="R39" s="367">
        <v>2014</v>
      </c>
      <c r="S39" s="367" t="s">
        <v>2316</v>
      </c>
      <c r="T39" s="367">
        <v>2060</v>
      </c>
      <c r="U39" s="383"/>
      <c r="V39" s="379">
        <v>45107</v>
      </c>
      <c r="W39" s="380"/>
      <c r="X39" s="380"/>
    </row>
    <row r="40" spans="1:24" ht="26.25" customHeight="1">
      <c r="A40" s="367"/>
      <c r="B40" s="367"/>
      <c r="C40" s="367"/>
      <c r="D40" s="367"/>
      <c r="E40" s="367"/>
      <c r="F40" s="367"/>
      <c r="G40" s="367"/>
      <c r="H40" s="367"/>
      <c r="I40" s="367"/>
      <c r="J40" s="367"/>
      <c r="K40" s="377" t="s">
        <v>2280</v>
      </c>
      <c r="L40" s="367"/>
      <c r="M40" s="367"/>
      <c r="N40" s="377"/>
      <c r="O40" s="377"/>
      <c r="P40" s="378"/>
      <c r="Q40" s="367" t="s">
        <v>363</v>
      </c>
      <c r="R40" s="367">
        <v>2016</v>
      </c>
      <c r="S40" s="367" t="s">
        <v>2317</v>
      </c>
      <c r="T40" s="367">
        <v>1820</v>
      </c>
      <c r="U40" s="379"/>
      <c r="V40" s="383">
        <v>45108</v>
      </c>
      <c r="W40" s="380"/>
      <c r="X40" s="380"/>
    </row>
    <row r="41" spans="1:24" ht="26.25" customHeight="1">
      <c r="A41" s="367"/>
      <c r="B41" s="367"/>
      <c r="C41" s="367"/>
      <c r="D41" s="367"/>
      <c r="E41" s="367"/>
      <c r="F41" s="367"/>
      <c r="G41" s="367"/>
      <c r="H41" s="367"/>
      <c r="I41" s="367"/>
      <c r="J41" s="367"/>
      <c r="K41" s="411" t="s">
        <v>2640</v>
      </c>
      <c r="L41" s="367"/>
      <c r="M41" s="367"/>
      <c r="N41" s="377"/>
      <c r="O41" s="377"/>
      <c r="P41" s="378"/>
      <c r="Q41" s="367"/>
      <c r="R41" s="367"/>
      <c r="S41" s="381" t="s">
        <v>189</v>
      </c>
      <c r="T41" s="381">
        <v>3700</v>
      </c>
      <c r="U41" s="379"/>
      <c r="V41" s="383"/>
      <c r="W41" s="380"/>
      <c r="X41" s="380"/>
    </row>
    <row r="42" spans="1:24" ht="26.25" customHeight="1">
      <c r="A42" s="367"/>
      <c r="B42" s="367"/>
      <c r="C42" s="367"/>
      <c r="D42" s="367"/>
      <c r="E42" s="367"/>
      <c r="F42" s="367"/>
      <c r="G42" s="367"/>
      <c r="H42" s="367"/>
      <c r="I42" s="367"/>
      <c r="J42" s="367"/>
      <c r="K42" s="377"/>
      <c r="L42" s="367"/>
      <c r="M42" s="367"/>
      <c r="N42" s="377"/>
      <c r="O42" s="377"/>
      <c r="P42" s="378"/>
      <c r="Q42" s="367"/>
      <c r="R42" s="367"/>
      <c r="S42" s="381"/>
      <c r="T42" s="381">
        <f>SUM(T37:T41)</f>
        <v>11110</v>
      </c>
      <c r="U42" s="379"/>
      <c r="V42" s="383"/>
      <c r="W42" s="380"/>
      <c r="X42" s="380"/>
    </row>
    <row r="43" spans="1:24" ht="26.25" customHeight="1">
      <c r="A43" s="367"/>
      <c r="B43" s="367"/>
      <c r="C43" s="367"/>
      <c r="D43" s="367"/>
      <c r="E43" s="367"/>
      <c r="F43" s="367"/>
      <c r="G43" s="367"/>
      <c r="H43" s="367"/>
      <c r="I43" s="367"/>
      <c r="J43" s="367"/>
      <c r="K43" s="377"/>
      <c r="L43" s="367"/>
      <c r="M43" s="367"/>
      <c r="N43" s="377"/>
      <c r="O43" s="377"/>
      <c r="P43" s="378"/>
      <c r="Q43" s="367"/>
      <c r="R43" s="367"/>
      <c r="S43" s="381"/>
      <c r="T43" s="381"/>
      <c r="U43" s="379"/>
      <c r="V43" s="383"/>
      <c r="W43" s="380"/>
      <c r="X43" s="380"/>
    </row>
    <row r="45" spans="1:24" ht="26.25" customHeight="1">
      <c r="A45" s="367" t="s">
        <v>188</v>
      </c>
      <c r="B45" s="367"/>
      <c r="C45" s="367" t="s">
        <v>145</v>
      </c>
      <c r="D45" s="367" t="s">
        <v>2484</v>
      </c>
      <c r="E45" s="367" t="s">
        <v>191</v>
      </c>
      <c r="F45" s="367" t="s">
        <v>191</v>
      </c>
      <c r="G45" s="367" t="s">
        <v>191</v>
      </c>
      <c r="H45" s="410"/>
      <c r="I45" s="367" t="s">
        <v>126</v>
      </c>
      <c r="J45" s="367" t="s">
        <v>2109</v>
      </c>
      <c r="K45" s="377" t="s">
        <v>1956</v>
      </c>
      <c r="L45" s="367" t="s">
        <v>2386</v>
      </c>
      <c r="M45" s="367"/>
      <c r="N45" s="377" t="s">
        <v>2370</v>
      </c>
      <c r="O45" s="377" t="s">
        <v>2364</v>
      </c>
      <c r="P45" s="378" t="s">
        <v>3486</v>
      </c>
      <c r="Q45" s="367" t="s">
        <v>375</v>
      </c>
      <c r="R45" s="367">
        <v>2014</v>
      </c>
      <c r="S45" s="367" t="s">
        <v>2366</v>
      </c>
      <c r="T45" s="367">
        <v>1150</v>
      </c>
      <c r="U45" s="379">
        <v>45050</v>
      </c>
      <c r="V45" s="379">
        <v>45090</v>
      </c>
      <c r="W45" s="380"/>
      <c r="X45" s="380">
        <v>4430</v>
      </c>
    </row>
    <row r="46" spans="1:24" ht="26.25" customHeight="1">
      <c r="A46" s="367"/>
      <c r="B46" s="367"/>
      <c r="C46" s="367"/>
      <c r="D46" s="367"/>
      <c r="E46" s="367"/>
      <c r="F46" s="367"/>
      <c r="G46" s="367"/>
      <c r="H46" s="367"/>
      <c r="I46" s="367" t="s">
        <v>194</v>
      </c>
      <c r="J46" s="412" t="s">
        <v>2365</v>
      </c>
      <c r="K46" s="382" t="s">
        <v>206</v>
      </c>
      <c r="L46" s="320" t="s">
        <v>3067</v>
      </c>
      <c r="M46" s="367"/>
      <c r="N46" s="377" t="s">
        <v>2444</v>
      </c>
      <c r="O46" s="377"/>
      <c r="P46" s="378"/>
      <c r="Q46" s="367" t="s">
        <v>363</v>
      </c>
      <c r="R46" s="367">
        <v>2015</v>
      </c>
      <c r="S46" s="367" t="s">
        <v>2367</v>
      </c>
      <c r="T46" s="367">
        <v>1820</v>
      </c>
      <c r="U46" s="383">
        <v>45051</v>
      </c>
      <c r="V46" s="379">
        <v>45097</v>
      </c>
      <c r="W46" s="479" t="s">
        <v>2550</v>
      </c>
      <c r="X46" s="380"/>
    </row>
    <row r="47" spans="1:24" ht="26.25" customHeight="1">
      <c r="A47" s="367"/>
      <c r="B47" s="367"/>
      <c r="C47" s="367"/>
      <c r="D47" s="367"/>
      <c r="E47" s="367"/>
      <c r="F47" s="367"/>
      <c r="G47" s="367"/>
      <c r="H47" s="367"/>
      <c r="I47" s="320" t="s">
        <v>2625</v>
      </c>
      <c r="J47" s="320" t="s">
        <v>2110</v>
      </c>
      <c r="K47" s="377" t="s">
        <v>2117</v>
      </c>
      <c r="L47" s="320" t="s">
        <v>3068</v>
      </c>
      <c r="M47" s="367"/>
      <c r="N47" s="377"/>
      <c r="O47" s="377"/>
      <c r="P47" s="378"/>
      <c r="Q47" s="367" t="s">
        <v>2318</v>
      </c>
      <c r="R47" s="367">
        <v>2014</v>
      </c>
      <c r="S47" s="367" t="s">
        <v>2368</v>
      </c>
      <c r="T47" s="367">
        <v>1950</v>
      </c>
      <c r="U47" s="383"/>
      <c r="V47" s="379">
        <v>45107</v>
      </c>
      <c r="W47" s="380"/>
      <c r="X47" s="380"/>
    </row>
    <row r="48" spans="1:24" ht="26.25" customHeight="1">
      <c r="A48" s="367"/>
      <c r="B48" s="367"/>
      <c r="C48" s="367"/>
      <c r="D48" s="367"/>
      <c r="E48" s="367"/>
      <c r="F48" s="367"/>
      <c r="G48" s="367"/>
      <c r="H48" s="367"/>
      <c r="I48" s="367"/>
      <c r="J48" s="367"/>
      <c r="K48" s="377" t="s">
        <v>2280</v>
      </c>
      <c r="L48" s="367"/>
      <c r="M48" s="367"/>
      <c r="N48" s="377"/>
      <c r="O48" s="377"/>
      <c r="P48" s="378"/>
      <c r="Q48" s="367" t="s">
        <v>243</v>
      </c>
      <c r="R48" s="367">
        <v>2016</v>
      </c>
      <c r="S48" s="367" t="s">
        <v>2369</v>
      </c>
      <c r="T48" s="367">
        <v>1560</v>
      </c>
      <c r="U48" s="379"/>
      <c r="V48" s="383">
        <v>45108</v>
      </c>
      <c r="W48" s="380"/>
      <c r="X48" s="380"/>
    </row>
    <row r="49" spans="1:24" ht="26.25" customHeight="1">
      <c r="A49" s="367"/>
      <c r="B49" s="367"/>
      <c r="C49" s="367"/>
      <c r="D49" s="367"/>
      <c r="E49" s="367"/>
      <c r="F49" s="367"/>
      <c r="G49" s="367"/>
      <c r="H49" s="367"/>
      <c r="I49" s="367"/>
      <c r="J49" s="367"/>
      <c r="K49" s="411" t="s">
        <v>2640</v>
      </c>
      <c r="L49" s="367"/>
      <c r="M49" s="367"/>
      <c r="N49" s="377"/>
      <c r="O49" s="377"/>
      <c r="P49" s="378"/>
      <c r="Q49" s="367"/>
      <c r="R49" s="367"/>
      <c r="S49" s="381" t="s">
        <v>189</v>
      </c>
      <c r="T49" s="381">
        <v>3700</v>
      </c>
      <c r="U49" s="379"/>
      <c r="V49" s="383"/>
      <c r="W49" s="380"/>
      <c r="X49" s="380"/>
    </row>
    <row r="50" spans="1:24" ht="26.25" customHeight="1">
      <c r="A50" s="367"/>
      <c r="B50" s="367"/>
      <c r="C50" s="367"/>
      <c r="D50" s="367"/>
      <c r="E50" s="367"/>
      <c r="F50" s="367"/>
      <c r="G50" s="367"/>
      <c r="H50" s="367"/>
      <c r="I50" s="367"/>
      <c r="J50" s="367"/>
      <c r="K50" s="377"/>
      <c r="L50" s="367"/>
      <c r="M50" s="367"/>
      <c r="N50" s="377"/>
      <c r="O50" s="377"/>
      <c r="P50" s="378"/>
      <c r="Q50" s="367"/>
      <c r="R50" s="367"/>
      <c r="S50" s="381"/>
      <c r="T50" s="381">
        <f>SUM(T45:T49)</f>
        <v>10180</v>
      </c>
      <c r="U50" s="379"/>
      <c r="V50" s="383"/>
      <c r="W50" s="380"/>
      <c r="X50" s="380"/>
    </row>
    <row r="51" spans="1:24" ht="26.25" customHeight="1">
      <c r="A51" s="367"/>
      <c r="B51" s="367"/>
      <c r="C51" s="367"/>
      <c r="D51" s="367"/>
      <c r="E51" s="367"/>
      <c r="F51" s="367"/>
      <c r="G51" s="367"/>
      <c r="H51" s="367"/>
      <c r="I51" s="367"/>
      <c r="J51" s="367"/>
      <c r="K51" s="377"/>
      <c r="L51" s="367"/>
      <c r="M51" s="367"/>
      <c r="N51" s="377"/>
      <c r="O51" s="377"/>
      <c r="P51" s="378"/>
      <c r="Q51" s="367"/>
      <c r="R51" s="367"/>
      <c r="S51" s="381"/>
      <c r="T51" s="381"/>
      <c r="U51" s="379"/>
      <c r="V51" s="383"/>
      <c r="W51" s="380"/>
      <c r="X51" s="380"/>
    </row>
    <row r="53" spans="1:24" ht="26.25" customHeight="1">
      <c r="A53" s="367" t="s">
        <v>188</v>
      </c>
      <c r="B53" s="367"/>
      <c r="C53" s="367" t="s">
        <v>145</v>
      </c>
      <c r="D53" s="367" t="s">
        <v>2484</v>
      </c>
      <c r="E53" s="367" t="s">
        <v>2333</v>
      </c>
      <c r="F53" s="367" t="s">
        <v>191</v>
      </c>
      <c r="G53" s="367" t="s">
        <v>191</v>
      </c>
      <c r="H53" s="410"/>
      <c r="I53" s="367" t="s">
        <v>126</v>
      </c>
      <c r="J53" s="367" t="s">
        <v>2109</v>
      </c>
      <c r="K53" s="377" t="s">
        <v>1956</v>
      </c>
      <c r="L53" s="367" t="s">
        <v>3004</v>
      </c>
      <c r="M53" s="367"/>
      <c r="N53" s="377" t="s">
        <v>2335</v>
      </c>
      <c r="O53" s="377" t="s">
        <v>2334</v>
      </c>
      <c r="P53" s="378" t="s">
        <v>3486</v>
      </c>
      <c r="Q53" s="367" t="s">
        <v>2296</v>
      </c>
      <c r="R53" s="367">
        <v>2014</v>
      </c>
      <c r="S53" s="367" t="s">
        <v>2319</v>
      </c>
      <c r="T53" s="367">
        <v>1900</v>
      </c>
      <c r="U53" s="379">
        <v>45050</v>
      </c>
      <c r="V53" s="379">
        <v>45090</v>
      </c>
      <c r="W53" s="380"/>
      <c r="X53" s="380">
        <v>4430</v>
      </c>
    </row>
    <row r="54" spans="1:24" ht="26.25" customHeight="1">
      <c r="A54" s="367"/>
      <c r="B54" s="367"/>
      <c r="C54" s="367"/>
      <c r="D54" s="367"/>
      <c r="E54" s="367"/>
      <c r="F54" s="367"/>
      <c r="G54" s="367"/>
      <c r="H54" s="367"/>
      <c r="I54" s="367" t="s">
        <v>194</v>
      </c>
      <c r="J54" s="412" t="s">
        <v>2336</v>
      </c>
      <c r="K54" s="382" t="s">
        <v>206</v>
      </c>
      <c r="L54" s="320" t="s">
        <v>3067</v>
      </c>
      <c r="M54" s="367"/>
      <c r="N54" s="377" t="s">
        <v>2444</v>
      </c>
      <c r="O54" s="377"/>
      <c r="P54" s="378"/>
      <c r="Q54" s="367" t="s">
        <v>363</v>
      </c>
      <c r="R54" s="367">
        <v>2015</v>
      </c>
      <c r="S54" s="367" t="s">
        <v>2320</v>
      </c>
      <c r="T54" s="367">
        <v>1820</v>
      </c>
      <c r="U54" s="383">
        <v>45051</v>
      </c>
      <c r="V54" s="379">
        <v>45097</v>
      </c>
      <c r="W54" s="479" t="s">
        <v>2550</v>
      </c>
      <c r="X54" s="380"/>
    </row>
    <row r="55" spans="1:24" ht="26.25" customHeight="1">
      <c r="A55" s="367"/>
      <c r="B55" s="367"/>
      <c r="C55" s="367"/>
      <c r="D55" s="367"/>
      <c r="E55" s="367"/>
      <c r="F55" s="367"/>
      <c r="G55" s="367"/>
      <c r="H55" s="367"/>
      <c r="I55" s="320" t="s">
        <v>2625</v>
      </c>
      <c r="J55" s="320" t="s">
        <v>2110</v>
      </c>
      <c r="K55" s="377" t="s">
        <v>2117</v>
      </c>
      <c r="L55" s="320" t="s">
        <v>3068</v>
      </c>
      <c r="M55" s="367"/>
      <c r="N55" s="377"/>
      <c r="O55" s="377"/>
      <c r="P55" s="378"/>
      <c r="Q55" s="367" t="s">
        <v>363</v>
      </c>
      <c r="R55" s="367">
        <v>2015</v>
      </c>
      <c r="S55" s="367" t="s">
        <v>2321</v>
      </c>
      <c r="T55" s="367">
        <v>2345</v>
      </c>
      <c r="U55" s="383"/>
      <c r="V55" s="379">
        <v>45107</v>
      </c>
      <c r="W55" s="380"/>
      <c r="X55" s="380"/>
    </row>
    <row r="56" spans="1:24" ht="26.25" customHeight="1">
      <c r="A56" s="367"/>
      <c r="B56" s="367"/>
      <c r="C56" s="367"/>
      <c r="D56" s="367"/>
      <c r="E56" s="367"/>
      <c r="F56" s="367"/>
      <c r="G56" s="367"/>
      <c r="H56" s="367"/>
      <c r="I56" s="367"/>
      <c r="J56" s="367"/>
      <c r="K56" s="377" t="s">
        <v>2280</v>
      </c>
      <c r="L56" s="367"/>
      <c r="M56" s="367"/>
      <c r="N56" s="377"/>
      <c r="O56" s="377"/>
      <c r="P56" s="378"/>
      <c r="Q56" s="367" t="s">
        <v>363</v>
      </c>
      <c r="R56" s="367">
        <v>2016</v>
      </c>
      <c r="S56" s="367" t="s">
        <v>2322</v>
      </c>
      <c r="T56" s="367">
        <v>1820</v>
      </c>
      <c r="U56" s="379"/>
      <c r="V56" s="383">
        <v>45108</v>
      </c>
      <c r="W56" s="380"/>
      <c r="X56" s="380"/>
    </row>
    <row r="57" spans="1:24" ht="26.25" customHeight="1">
      <c r="A57" s="367"/>
      <c r="B57" s="367"/>
      <c r="C57" s="367"/>
      <c r="D57" s="367"/>
      <c r="E57" s="367"/>
      <c r="F57" s="367"/>
      <c r="G57" s="367"/>
      <c r="H57" s="367"/>
      <c r="I57" s="367"/>
      <c r="J57" s="367"/>
      <c r="K57" s="411" t="s">
        <v>2640</v>
      </c>
      <c r="L57" s="367"/>
      <c r="M57" s="367"/>
      <c r="N57" s="377"/>
      <c r="O57" s="377"/>
      <c r="P57" s="378"/>
      <c r="Q57" s="367"/>
      <c r="R57" s="367"/>
      <c r="S57" s="381" t="s">
        <v>189</v>
      </c>
      <c r="T57" s="381">
        <v>3730</v>
      </c>
      <c r="U57" s="379"/>
      <c r="V57" s="383"/>
      <c r="W57" s="380"/>
      <c r="X57" s="380"/>
    </row>
    <row r="58" spans="1:24" ht="26.25" customHeight="1">
      <c r="A58" s="367"/>
      <c r="B58" s="367"/>
      <c r="C58" s="367"/>
      <c r="D58" s="367"/>
      <c r="E58" s="367"/>
      <c r="F58" s="367"/>
      <c r="G58" s="367"/>
      <c r="H58" s="367"/>
      <c r="I58" s="367"/>
      <c r="J58" s="367"/>
      <c r="K58" s="377"/>
      <c r="L58" s="367"/>
      <c r="M58" s="367"/>
      <c r="N58" s="377"/>
      <c r="O58" s="377"/>
      <c r="P58" s="378"/>
      <c r="Q58" s="367"/>
      <c r="R58" s="367"/>
      <c r="S58" s="381"/>
      <c r="T58" s="381">
        <f>SUM(T53:T57)</f>
        <v>11615</v>
      </c>
      <c r="U58" s="379"/>
      <c r="V58" s="383"/>
      <c r="W58" s="380"/>
      <c r="X58" s="380"/>
    </row>
    <row r="59" spans="1:24" ht="26.25" customHeight="1">
      <c r="A59" s="367"/>
      <c r="B59" s="367"/>
      <c r="C59" s="367"/>
      <c r="D59" s="367"/>
      <c r="E59" s="367"/>
      <c r="F59" s="367"/>
      <c r="G59" s="367"/>
      <c r="H59" s="367"/>
      <c r="I59" s="367"/>
      <c r="J59" s="367"/>
      <c r="K59" s="377"/>
      <c r="L59" s="367"/>
      <c r="M59" s="367"/>
      <c r="N59" s="377"/>
      <c r="O59" s="377"/>
      <c r="P59" s="378"/>
      <c r="Q59" s="367"/>
      <c r="R59" s="367"/>
      <c r="S59" s="381"/>
      <c r="T59" s="381"/>
      <c r="U59" s="379"/>
      <c r="V59" s="383"/>
      <c r="W59" s="380"/>
      <c r="X59" s="380"/>
    </row>
    <row r="60" spans="1:24" s="82" customFormat="1" ht="26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79"/>
      <c r="L60" s="2"/>
      <c r="M60" s="2"/>
      <c r="N60" s="79"/>
      <c r="O60" s="79"/>
      <c r="P60" s="3"/>
      <c r="Q60" s="2"/>
      <c r="R60" s="2"/>
      <c r="S60" s="236"/>
      <c r="T60" s="236"/>
      <c r="U60" s="80"/>
      <c r="V60" s="81"/>
      <c r="W60" s="150"/>
      <c r="X60" s="150"/>
    </row>
    <row r="62" spans="1:24" ht="26.25" customHeight="1">
      <c r="A62" s="170" t="s">
        <v>188</v>
      </c>
      <c r="B62" s="170"/>
      <c r="C62" s="170" t="s">
        <v>2348</v>
      </c>
      <c r="D62" s="170" t="s">
        <v>2349</v>
      </c>
      <c r="E62" s="170" t="s">
        <v>2362</v>
      </c>
      <c r="F62" s="170" t="s">
        <v>2363</v>
      </c>
      <c r="G62" s="170" t="s">
        <v>191</v>
      </c>
      <c r="H62" s="396"/>
      <c r="I62" s="170" t="s">
        <v>2350</v>
      </c>
      <c r="J62" s="170" t="s">
        <v>3616</v>
      </c>
      <c r="K62" s="171" t="s">
        <v>2351</v>
      </c>
      <c r="L62" s="170" t="s">
        <v>3617</v>
      </c>
      <c r="M62" s="170"/>
      <c r="N62" s="171" t="s">
        <v>2359</v>
      </c>
      <c r="O62" s="171" t="s">
        <v>2361</v>
      </c>
      <c r="P62" s="172" t="s">
        <v>3771</v>
      </c>
      <c r="Q62" s="170" t="s">
        <v>2353</v>
      </c>
      <c r="R62" s="170">
        <v>2019</v>
      </c>
      <c r="S62" s="170" t="s">
        <v>3374</v>
      </c>
      <c r="T62" s="170">
        <v>1235</v>
      </c>
      <c r="U62" s="173">
        <v>45053</v>
      </c>
      <c r="V62" s="173">
        <v>45114</v>
      </c>
      <c r="W62" s="175">
        <v>2324</v>
      </c>
      <c r="X62" s="175">
        <v>3650</v>
      </c>
    </row>
    <row r="63" spans="1:24" ht="26.25" customHeight="1">
      <c r="A63" s="170"/>
      <c r="B63" s="170"/>
      <c r="C63" s="320" t="s">
        <v>2360</v>
      </c>
      <c r="D63" s="170"/>
      <c r="E63" s="170"/>
      <c r="F63" s="170"/>
      <c r="G63" s="170"/>
      <c r="H63" s="170"/>
      <c r="I63" s="170" t="s">
        <v>194</v>
      </c>
      <c r="J63" s="412" t="s">
        <v>3591</v>
      </c>
      <c r="K63" s="177" t="s">
        <v>195</v>
      </c>
      <c r="L63" s="425" t="s">
        <v>3118</v>
      </c>
      <c r="M63" s="172" t="s">
        <v>3779</v>
      </c>
      <c r="N63" s="171" t="s">
        <v>2437</v>
      </c>
      <c r="O63" s="171"/>
      <c r="P63" s="172"/>
      <c r="Q63" s="170" t="s">
        <v>424</v>
      </c>
      <c r="R63" s="170">
        <v>2020</v>
      </c>
      <c r="S63" s="170" t="s">
        <v>2354</v>
      </c>
      <c r="T63" s="170">
        <v>1280</v>
      </c>
      <c r="U63" s="174"/>
      <c r="V63" s="173">
        <v>45109</v>
      </c>
      <c r="W63" s="480" t="s">
        <v>2552</v>
      </c>
      <c r="X63" s="175" t="s">
        <v>2358</v>
      </c>
    </row>
    <row r="64" spans="1:24" ht="26.25" customHeight="1">
      <c r="A64" s="170"/>
      <c r="B64" s="170"/>
      <c r="C64" s="425" t="s">
        <v>3240</v>
      </c>
      <c r="D64" s="170"/>
      <c r="E64" s="170"/>
      <c r="F64" s="170"/>
      <c r="G64" s="170"/>
      <c r="H64" s="170"/>
      <c r="I64" s="170"/>
      <c r="J64" s="170"/>
      <c r="K64" s="171" t="s">
        <v>2352</v>
      </c>
      <c r="L64" s="170"/>
      <c r="M64" s="170"/>
      <c r="N64" s="171"/>
      <c r="O64" s="171"/>
      <c r="P64" s="172"/>
      <c r="Q64" s="170" t="s">
        <v>424</v>
      </c>
      <c r="R64" s="170">
        <v>2018</v>
      </c>
      <c r="S64" s="170" t="s">
        <v>2355</v>
      </c>
      <c r="T64" s="170">
        <v>1335</v>
      </c>
      <c r="U64" s="174"/>
      <c r="V64" s="173">
        <v>45111</v>
      </c>
      <c r="W64" s="175"/>
      <c r="X64" s="193" t="s">
        <v>3762</v>
      </c>
    </row>
    <row r="65" spans="1:25" ht="26.25" customHeight="1">
      <c r="A65" s="170"/>
      <c r="B65" s="170"/>
      <c r="C65" s="170"/>
      <c r="D65" s="170"/>
      <c r="E65" s="170"/>
      <c r="F65" s="170"/>
      <c r="G65" s="170"/>
      <c r="H65" s="170"/>
      <c r="I65" s="170"/>
      <c r="J65" s="425" t="s">
        <v>3626</v>
      </c>
      <c r="K65" s="171" t="s">
        <v>1772</v>
      </c>
      <c r="L65" s="170"/>
      <c r="M65" s="170"/>
      <c r="N65" s="171"/>
      <c r="O65" s="171"/>
      <c r="P65" s="172"/>
      <c r="Q65" s="170" t="s">
        <v>243</v>
      </c>
      <c r="R65" s="170">
        <v>2018</v>
      </c>
      <c r="S65" s="170" t="s">
        <v>2356</v>
      </c>
      <c r="T65" s="170">
        <v>1815</v>
      </c>
      <c r="U65" s="173"/>
      <c r="V65" s="173">
        <v>45112</v>
      </c>
      <c r="W65" s="175"/>
      <c r="X65" s="193" t="s">
        <v>3763</v>
      </c>
    </row>
    <row r="66" spans="1:25" ht="26.25" customHeight="1">
      <c r="A66" s="170"/>
      <c r="B66" s="170"/>
      <c r="C66" s="170"/>
      <c r="D66" s="170"/>
      <c r="E66" s="170"/>
      <c r="F66" s="170"/>
      <c r="G66" s="170"/>
      <c r="H66" s="170"/>
      <c r="I66" s="170"/>
      <c r="J66" s="170"/>
      <c r="K66" s="411" t="s">
        <v>2638</v>
      </c>
      <c r="L66" s="170"/>
      <c r="M66" s="170"/>
      <c r="N66" s="171"/>
      <c r="O66" s="171"/>
      <c r="P66" s="172"/>
      <c r="Q66" s="170" t="s">
        <v>424</v>
      </c>
      <c r="R66" s="170">
        <v>2020</v>
      </c>
      <c r="S66" s="170" t="s">
        <v>2357</v>
      </c>
      <c r="T66" s="170">
        <v>1235</v>
      </c>
      <c r="U66" s="173"/>
      <c r="V66" s="173">
        <v>45115</v>
      </c>
      <c r="W66" s="175"/>
      <c r="X66" s="175"/>
    </row>
    <row r="67" spans="1:25" ht="26.25" customHeight="1">
      <c r="A67" s="170"/>
      <c r="B67" s="170"/>
      <c r="C67" s="170"/>
      <c r="D67" s="170"/>
      <c r="E67" s="170"/>
      <c r="F67" s="170"/>
      <c r="G67" s="170"/>
      <c r="H67" s="170"/>
      <c r="I67" s="170"/>
      <c r="J67" s="170"/>
      <c r="K67" s="171"/>
      <c r="L67" s="170"/>
      <c r="M67" s="170"/>
      <c r="N67" s="171"/>
      <c r="O67" s="171"/>
      <c r="P67" s="172"/>
      <c r="Q67" s="170"/>
      <c r="R67" s="170"/>
      <c r="S67" s="176" t="s">
        <v>189</v>
      </c>
      <c r="T67" s="176">
        <v>3700</v>
      </c>
      <c r="U67" s="173"/>
      <c r="V67" s="174">
        <v>45116</v>
      </c>
      <c r="W67" s="175"/>
      <c r="X67" s="175"/>
    </row>
    <row r="68" spans="1:25" ht="26.25" customHeight="1">
      <c r="A68" s="170"/>
      <c r="B68" s="170"/>
      <c r="C68" s="170"/>
      <c r="D68" s="170"/>
      <c r="E68" s="170"/>
      <c r="F68" s="170"/>
      <c r="G68" s="170"/>
      <c r="H68" s="170"/>
      <c r="I68" s="170"/>
      <c r="J68" s="170"/>
      <c r="K68" s="171"/>
      <c r="L68" s="170"/>
      <c r="M68" s="170"/>
      <c r="N68" s="171"/>
      <c r="O68" s="171"/>
      <c r="P68" s="172"/>
      <c r="Q68" s="170"/>
      <c r="R68" s="170"/>
      <c r="S68" s="176"/>
      <c r="T68" s="176">
        <f>SUM(T62:T67)</f>
        <v>10600</v>
      </c>
      <c r="U68" s="173"/>
      <c r="V68" s="174"/>
      <c r="W68" s="175"/>
      <c r="X68" s="175"/>
    </row>
    <row r="71" spans="1:25" s="82" customFormat="1" ht="26.25" customHeight="1">
      <c r="A71" s="116" t="s">
        <v>188</v>
      </c>
      <c r="B71" s="116"/>
      <c r="C71" s="116" t="s">
        <v>11</v>
      </c>
      <c r="D71" s="116" t="s">
        <v>234</v>
      </c>
      <c r="E71" s="116" t="s">
        <v>2517</v>
      </c>
      <c r="F71" s="116" t="s">
        <v>230</v>
      </c>
      <c r="G71" s="116" t="s">
        <v>191</v>
      </c>
      <c r="H71" s="398"/>
      <c r="I71" s="116" t="s">
        <v>235</v>
      </c>
      <c r="J71" s="116" t="s">
        <v>2796</v>
      </c>
      <c r="K71" s="117" t="s">
        <v>21</v>
      </c>
      <c r="L71" s="116" t="s">
        <v>2520</v>
      </c>
      <c r="M71" s="118"/>
      <c r="N71" s="117" t="s">
        <v>2648</v>
      </c>
      <c r="O71" s="117" t="s">
        <v>4062</v>
      </c>
      <c r="P71" s="118"/>
      <c r="Q71" s="116" t="s">
        <v>363</v>
      </c>
      <c r="R71" s="116">
        <v>2021</v>
      </c>
      <c r="S71" s="116" t="s">
        <v>2494</v>
      </c>
      <c r="T71" s="116">
        <v>2105</v>
      </c>
      <c r="U71" s="119">
        <v>45010</v>
      </c>
      <c r="V71" s="120"/>
      <c r="W71" s="121"/>
      <c r="X71" s="121">
        <v>8900</v>
      </c>
      <c r="Y71" s="82" t="s">
        <v>2502</v>
      </c>
    </row>
    <row r="72" spans="1:25" s="82" customFormat="1" ht="26.25" customHeight="1">
      <c r="A72" s="116"/>
      <c r="B72" s="116"/>
      <c r="C72" s="116"/>
      <c r="D72" s="116"/>
      <c r="E72" s="116"/>
      <c r="F72" s="116"/>
      <c r="G72" s="116"/>
      <c r="H72" s="116"/>
      <c r="I72" s="116" t="s">
        <v>194</v>
      </c>
      <c r="J72" s="116" t="s">
        <v>594</v>
      </c>
      <c r="K72" s="123" t="s">
        <v>237</v>
      </c>
      <c r="L72" s="116"/>
      <c r="M72" s="116"/>
      <c r="N72" s="117"/>
      <c r="O72" s="117"/>
      <c r="P72" s="118"/>
      <c r="Q72" s="116" t="s">
        <v>363</v>
      </c>
      <c r="R72" s="116">
        <v>2021</v>
      </c>
      <c r="S72" s="116" t="s">
        <v>2495</v>
      </c>
      <c r="T72" s="116">
        <v>2105</v>
      </c>
      <c r="U72" s="120">
        <v>45059</v>
      </c>
      <c r="V72" s="120"/>
      <c r="W72" s="121">
        <v>8600</v>
      </c>
      <c r="X72" s="121">
        <v>9600</v>
      </c>
      <c r="Y72" s="82" t="s">
        <v>2503</v>
      </c>
    </row>
    <row r="73" spans="1:25" s="82" customFormat="1" ht="26.25" customHeight="1">
      <c r="A73" s="116"/>
      <c r="B73" s="116"/>
      <c r="C73" s="116"/>
      <c r="D73" s="116"/>
      <c r="E73" s="116"/>
      <c r="F73" s="116"/>
      <c r="G73" s="116"/>
      <c r="H73" s="116"/>
      <c r="I73" s="116"/>
      <c r="J73" s="412" t="s">
        <v>686</v>
      </c>
      <c r="K73" s="124" t="s">
        <v>515</v>
      </c>
      <c r="L73" s="116"/>
      <c r="M73" s="116"/>
      <c r="N73" s="117"/>
      <c r="O73" s="117"/>
      <c r="P73" s="118"/>
      <c r="Q73" s="116" t="s">
        <v>636</v>
      </c>
      <c r="R73" s="116">
        <v>2021</v>
      </c>
      <c r="S73" s="116" t="s">
        <v>2496</v>
      </c>
      <c r="T73" s="116">
        <v>1800</v>
      </c>
      <c r="U73" s="119"/>
      <c r="V73" s="120"/>
      <c r="W73" s="121"/>
      <c r="X73" s="359">
        <v>600</v>
      </c>
      <c r="Y73" s="82" t="s">
        <v>2631</v>
      </c>
    </row>
    <row r="74" spans="1:25" s="82" customFormat="1" ht="26.25" customHeight="1">
      <c r="A74" s="116"/>
      <c r="B74" s="116"/>
      <c r="C74" s="116"/>
      <c r="D74" s="116"/>
      <c r="E74" s="116"/>
      <c r="F74" s="116"/>
      <c r="G74" s="116"/>
      <c r="H74" s="116"/>
      <c r="I74" s="116"/>
      <c r="J74" s="320" t="s">
        <v>585</v>
      </c>
      <c r="K74" s="117" t="s">
        <v>233</v>
      </c>
      <c r="L74" s="116"/>
      <c r="M74" s="116"/>
      <c r="N74" s="117"/>
      <c r="O74" s="117"/>
      <c r="P74" s="118"/>
      <c r="Q74" s="116" t="s">
        <v>377</v>
      </c>
      <c r="R74" s="116">
        <v>2022</v>
      </c>
      <c r="S74" s="116" t="s">
        <v>2497</v>
      </c>
      <c r="T74" s="116">
        <v>1800</v>
      </c>
      <c r="U74" s="119"/>
      <c r="V74" s="120"/>
      <c r="W74" s="121"/>
      <c r="X74" s="121"/>
    </row>
    <row r="75" spans="1:25" s="82" customFormat="1" ht="26.25" customHeight="1">
      <c r="A75" s="116"/>
      <c r="B75" s="116"/>
      <c r="C75" s="116"/>
      <c r="D75" s="116"/>
      <c r="E75" s="116"/>
      <c r="F75" s="116"/>
      <c r="G75" s="116"/>
      <c r="H75" s="116"/>
      <c r="I75" s="116"/>
      <c r="J75" s="188" t="s">
        <v>2898</v>
      </c>
      <c r="K75" s="411" t="s">
        <v>2641</v>
      </c>
      <c r="L75" s="116"/>
      <c r="M75" s="116"/>
      <c r="N75" s="117"/>
      <c r="O75" s="117"/>
      <c r="P75" s="118"/>
      <c r="Q75" s="116"/>
      <c r="R75" s="116"/>
      <c r="S75" s="122" t="s">
        <v>516</v>
      </c>
      <c r="T75" s="122">
        <v>3800</v>
      </c>
      <c r="U75" s="119"/>
      <c r="V75" s="421"/>
      <c r="W75" s="121"/>
      <c r="X75" s="121"/>
    </row>
    <row r="76" spans="1:25" s="82" customFormat="1" ht="26.25" customHeight="1">
      <c r="A76" s="116"/>
      <c r="B76" s="116"/>
      <c r="C76" s="116"/>
      <c r="D76" s="116"/>
      <c r="E76" s="116"/>
      <c r="F76" s="116"/>
      <c r="G76" s="116"/>
      <c r="H76" s="116"/>
      <c r="I76" s="116"/>
      <c r="J76" s="425" t="s">
        <v>2529</v>
      </c>
      <c r="K76" s="117"/>
      <c r="L76" s="116"/>
      <c r="M76" s="116"/>
      <c r="N76" s="117"/>
      <c r="O76" s="117"/>
      <c r="P76" s="118"/>
      <c r="Q76" s="116"/>
      <c r="R76" s="116"/>
      <c r="S76" s="122"/>
      <c r="T76" s="122">
        <f>SUM(T71:T75)</f>
        <v>11610</v>
      </c>
      <c r="U76" s="119" t="s">
        <v>2546</v>
      </c>
      <c r="V76" s="120" t="s">
        <v>2500</v>
      </c>
      <c r="W76" s="121" t="s">
        <v>2501</v>
      </c>
      <c r="X76" s="121" t="s">
        <v>2547</v>
      </c>
    </row>
    <row r="77" spans="1:25" s="82" customFormat="1" ht="26.25" customHeight="1">
      <c r="A77" s="116"/>
      <c r="B77" s="116"/>
      <c r="C77" s="116"/>
      <c r="D77" s="116"/>
      <c r="E77" s="116"/>
      <c r="F77" s="116"/>
      <c r="G77" s="116"/>
      <c r="H77" s="116"/>
      <c r="I77" s="116"/>
      <c r="J77" s="426" t="s">
        <v>2530</v>
      </c>
      <c r="K77" s="117"/>
      <c r="L77" s="116"/>
      <c r="M77" s="116"/>
      <c r="N77" s="117"/>
      <c r="O77" s="117"/>
      <c r="P77" s="118"/>
      <c r="Q77" s="116"/>
      <c r="R77" s="116"/>
      <c r="S77" s="122" t="s">
        <v>2498</v>
      </c>
      <c r="T77" s="122">
        <v>7810</v>
      </c>
      <c r="U77" s="119">
        <v>45003</v>
      </c>
      <c r="V77" s="120">
        <f>U77+14</f>
        <v>45017</v>
      </c>
      <c r="W77" s="422">
        <f>U72-V77</f>
        <v>42</v>
      </c>
      <c r="X77" s="434">
        <f>W77*15000</f>
        <v>630000</v>
      </c>
    </row>
    <row r="78" spans="1:25" s="82" customFormat="1" ht="26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67"/>
      <c r="L78" s="5"/>
      <c r="M78" s="5"/>
      <c r="N78" s="67"/>
      <c r="O78" s="67"/>
      <c r="P78" s="68"/>
      <c r="Q78" s="5"/>
      <c r="R78" s="5"/>
      <c r="S78" s="5"/>
      <c r="T78" s="5"/>
      <c r="U78" s="70"/>
      <c r="V78" s="71"/>
      <c r="W78" s="149"/>
      <c r="X78" s="149"/>
    </row>
    <row r="79" spans="1:25" ht="26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79"/>
      <c r="L79" s="2"/>
      <c r="M79" s="2"/>
      <c r="N79" s="79"/>
      <c r="O79" s="79"/>
      <c r="P79" s="3"/>
      <c r="Q79" s="2"/>
      <c r="R79" s="2"/>
      <c r="S79" s="2"/>
      <c r="T79" s="2"/>
      <c r="U79" s="80"/>
      <c r="V79" s="81"/>
      <c r="W79" s="150"/>
      <c r="X79" s="150"/>
    </row>
    <row r="80" spans="1:25" ht="26.25" customHeight="1">
      <c r="A80" s="143" t="s">
        <v>188</v>
      </c>
      <c r="B80" s="143"/>
      <c r="C80" s="143" t="s">
        <v>162</v>
      </c>
      <c r="D80" s="143" t="s">
        <v>198</v>
      </c>
      <c r="E80" s="143" t="s">
        <v>2512</v>
      </c>
      <c r="F80" s="143" t="s">
        <v>2512</v>
      </c>
      <c r="G80" s="143" t="s">
        <v>191</v>
      </c>
      <c r="H80" s="143" t="s">
        <v>191</v>
      </c>
      <c r="I80" s="143" t="s">
        <v>126</v>
      </c>
      <c r="J80" s="143" t="s">
        <v>2473</v>
      </c>
      <c r="K80" s="144" t="s">
        <v>131</v>
      </c>
      <c r="L80" s="143" t="s">
        <v>2957</v>
      </c>
      <c r="M80" s="143"/>
      <c r="N80" s="144" t="s">
        <v>2878</v>
      </c>
      <c r="O80" s="144" t="s">
        <v>2471</v>
      </c>
      <c r="P80" s="145" t="s">
        <v>3909</v>
      </c>
      <c r="Q80" s="143" t="s">
        <v>2452</v>
      </c>
      <c r="R80" s="143">
        <v>2016</v>
      </c>
      <c r="S80" s="143" t="s">
        <v>2458</v>
      </c>
      <c r="T80" s="143">
        <v>2255</v>
      </c>
      <c r="U80" s="168">
        <v>45059</v>
      </c>
      <c r="V80" s="168">
        <v>45102</v>
      </c>
      <c r="W80" s="147"/>
      <c r="X80" s="147">
        <v>1020</v>
      </c>
      <c r="Y80" s="226"/>
    </row>
    <row r="81" spans="1:24" ht="26.25" customHeight="1">
      <c r="A81" s="143"/>
      <c r="B81" s="143"/>
      <c r="C81" s="320" t="s">
        <v>2548</v>
      </c>
      <c r="D81" s="143"/>
      <c r="E81" s="143"/>
      <c r="F81" s="143"/>
      <c r="G81" s="143"/>
      <c r="H81" s="143"/>
      <c r="I81" s="143" t="s">
        <v>194</v>
      </c>
      <c r="J81" s="412" t="s">
        <v>2428</v>
      </c>
      <c r="K81" s="169" t="s">
        <v>2425</v>
      </c>
      <c r="L81" s="143"/>
      <c r="M81" s="143"/>
      <c r="N81" s="144" t="s">
        <v>3073</v>
      </c>
      <c r="O81" s="144"/>
      <c r="P81" s="145"/>
      <c r="Q81" s="143" t="s">
        <v>2453</v>
      </c>
      <c r="R81" s="143">
        <v>2014</v>
      </c>
      <c r="S81" s="143" t="s">
        <v>2457</v>
      </c>
      <c r="T81" s="143">
        <v>2085</v>
      </c>
      <c r="U81" s="168">
        <v>45061</v>
      </c>
      <c r="V81" s="168">
        <v>45110</v>
      </c>
      <c r="W81" s="481" t="s">
        <v>2754</v>
      </c>
      <c r="X81" s="424" t="s">
        <v>2510</v>
      </c>
    </row>
    <row r="82" spans="1:24" ht="26.25" customHeight="1">
      <c r="A82" s="143"/>
      <c r="B82" s="143"/>
      <c r="C82" s="320" t="s">
        <v>2549</v>
      </c>
      <c r="D82" s="143"/>
      <c r="E82" s="143"/>
      <c r="F82" s="143"/>
      <c r="G82" s="143"/>
      <c r="H82" s="143"/>
      <c r="I82" s="143"/>
      <c r="J82" s="148" t="s">
        <v>2462</v>
      </c>
      <c r="K82" s="144" t="s">
        <v>2531</v>
      </c>
      <c r="L82" s="143"/>
      <c r="M82" s="143"/>
      <c r="N82" s="180" t="s">
        <v>2903</v>
      </c>
      <c r="O82" s="144"/>
      <c r="P82" s="145"/>
      <c r="Q82" s="143" t="s">
        <v>2456</v>
      </c>
      <c r="R82" s="143">
        <v>2015</v>
      </c>
      <c r="S82" s="143" t="s">
        <v>2455</v>
      </c>
      <c r="T82" s="143">
        <v>1985</v>
      </c>
      <c r="U82" s="146">
        <v>45062</v>
      </c>
      <c r="V82" s="168">
        <v>45128</v>
      </c>
      <c r="W82" s="147"/>
      <c r="X82" s="147"/>
    </row>
    <row r="83" spans="1:24" ht="26.25" customHeight="1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4" t="s">
        <v>2380</v>
      </c>
      <c r="L83" s="143"/>
      <c r="M83" s="143"/>
      <c r="N83" s="144"/>
      <c r="O83" s="144"/>
      <c r="P83" s="145"/>
      <c r="Q83" s="143" t="s">
        <v>2453</v>
      </c>
      <c r="R83" s="143">
        <v>2016</v>
      </c>
      <c r="S83" s="143" t="s">
        <v>2454</v>
      </c>
      <c r="T83" s="143">
        <v>2290</v>
      </c>
      <c r="U83" s="168"/>
      <c r="V83" s="168">
        <v>45129</v>
      </c>
      <c r="W83" s="147"/>
      <c r="X83" s="147"/>
    </row>
    <row r="84" spans="1:24" ht="26.25" customHeight="1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4"/>
      <c r="L84" s="143"/>
      <c r="M84" s="143"/>
      <c r="N84" s="144"/>
      <c r="O84" s="144"/>
      <c r="P84" s="145"/>
      <c r="Q84" s="143"/>
      <c r="R84" s="143"/>
      <c r="S84" s="148" t="s">
        <v>189</v>
      </c>
      <c r="T84" s="148">
        <v>3700</v>
      </c>
      <c r="U84" s="168"/>
      <c r="V84" s="146">
        <v>45153</v>
      </c>
      <c r="W84" s="147"/>
      <c r="X84" s="147"/>
    </row>
    <row r="85" spans="1:24" ht="26.25" customHeight="1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411" t="s">
        <v>2682</v>
      </c>
      <c r="L85" s="143"/>
      <c r="M85" s="143"/>
      <c r="N85" s="144"/>
      <c r="O85" s="144"/>
      <c r="P85" s="145"/>
      <c r="Q85" s="143"/>
      <c r="R85" s="143"/>
      <c r="S85" s="148" t="s">
        <v>2472</v>
      </c>
      <c r="T85" s="148">
        <f>SUM(T80:T84)</f>
        <v>12315</v>
      </c>
      <c r="U85" s="168"/>
      <c r="V85" s="146"/>
      <c r="W85" s="147"/>
      <c r="X85" s="147"/>
    </row>
    <row r="86" spans="1:24" ht="26.25" customHeight="1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4"/>
      <c r="L86" s="143"/>
      <c r="M86" s="143"/>
      <c r="N86" s="144"/>
      <c r="O86" s="144"/>
      <c r="P86" s="145"/>
      <c r="Q86" s="143"/>
      <c r="R86" s="143"/>
      <c r="S86" s="148"/>
      <c r="T86" s="148"/>
      <c r="U86" s="168"/>
      <c r="V86" s="146"/>
      <c r="W86" s="147"/>
      <c r="X86" s="147"/>
    </row>
    <row r="87" spans="1:24" s="82" customFormat="1" ht="26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79"/>
      <c r="L87" s="2"/>
      <c r="M87" s="2"/>
      <c r="N87" s="79"/>
      <c r="O87" s="79"/>
      <c r="P87" s="3"/>
      <c r="Q87" s="2"/>
      <c r="R87" s="2"/>
      <c r="S87" s="236"/>
      <c r="T87" s="236"/>
      <c r="U87" s="80"/>
      <c r="V87" s="81"/>
      <c r="W87" s="150"/>
      <c r="X87" s="150"/>
    </row>
    <row r="88" spans="1:24" s="82" customFormat="1" ht="26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79"/>
      <c r="L88" s="2"/>
      <c r="M88" s="2"/>
      <c r="N88" s="79"/>
      <c r="O88" s="79"/>
      <c r="P88" s="3"/>
      <c r="Q88" s="2"/>
      <c r="R88" s="2"/>
      <c r="S88" s="236"/>
      <c r="T88" s="236"/>
      <c r="U88" s="80"/>
      <c r="V88" s="81"/>
      <c r="W88" s="150"/>
      <c r="X88" s="150"/>
    </row>
    <row r="89" spans="1:24" ht="26.25" customHeight="1">
      <c r="A89" s="97" t="s">
        <v>2568</v>
      </c>
      <c r="B89" s="97"/>
      <c r="C89" s="97" t="s">
        <v>2569</v>
      </c>
      <c r="D89" s="97" t="s">
        <v>2570</v>
      </c>
      <c r="E89" s="97" t="s">
        <v>2571</v>
      </c>
      <c r="F89" s="97" t="s">
        <v>2572</v>
      </c>
      <c r="G89" s="97" t="s">
        <v>191</v>
      </c>
      <c r="H89" s="97"/>
      <c r="I89" s="97" t="s">
        <v>2573</v>
      </c>
      <c r="J89" s="428" t="s">
        <v>3618</v>
      </c>
      <c r="K89" s="97" t="s">
        <v>2753</v>
      </c>
      <c r="L89" s="428" t="s">
        <v>3764</v>
      </c>
      <c r="M89" s="98"/>
      <c r="N89" s="98" t="s">
        <v>2574</v>
      </c>
      <c r="O89" s="98" t="s">
        <v>3110</v>
      </c>
      <c r="P89" s="99" t="s">
        <v>3842</v>
      </c>
      <c r="Q89" s="97" t="s">
        <v>2575</v>
      </c>
      <c r="R89" s="97">
        <v>2018</v>
      </c>
      <c r="S89" s="97" t="s">
        <v>2576</v>
      </c>
      <c r="T89" s="97">
        <v>1235</v>
      </c>
      <c r="U89" s="430" t="s">
        <v>2577</v>
      </c>
      <c r="V89" s="430">
        <v>45128</v>
      </c>
      <c r="W89" s="106">
        <v>2324</v>
      </c>
      <c r="X89" s="106">
        <v>3600</v>
      </c>
    </row>
    <row r="90" spans="1:24" ht="26.25" customHeight="1">
      <c r="A90" s="97"/>
      <c r="B90" s="97"/>
      <c r="C90" s="320" t="s">
        <v>2630</v>
      </c>
      <c r="D90" s="97"/>
      <c r="E90" s="97"/>
      <c r="F90" s="97"/>
      <c r="G90" s="97"/>
      <c r="H90" s="97"/>
      <c r="I90" s="97" t="s">
        <v>2578</v>
      </c>
      <c r="J90" s="317" t="s">
        <v>2766</v>
      </c>
      <c r="K90" s="102" t="s">
        <v>2579</v>
      </c>
      <c r="L90" s="427" t="s">
        <v>3619</v>
      </c>
      <c r="M90" s="103" t="s">
        <v>3843</v>
      </c>
      <c r="N90" s="97"/>
      <c r="O90" s="97"/>
      <c r="P90" s="99"/>
      <c r="Q90" s="97" t="s">
        <v>2580</v>
      </c>
      <c r="R90" s="97">
        <v>2018</v>
      </c>
      <c r="S90" s="97" t="s">
        <v>2581</v>
      </c>
      <c r="T90" s="97">
        <v>1235</v>
      </c>
      <c r="U90" s="430"/>
      <c r="V90" s="430">
        <v>45124</v>
      </c>
      <c r="W90" s="482" t="s">
        <v>2765</v>
      </c>
      <c r="X90" s="106" t="s">
        <v>2582</v>
      </c>
    </row>
    <row r="91" spans="1:24" ht="26.25" customHeight="1">
      <c r="A91" s="97"/>
      <c r="B91" s="97"/>
      <c r="C91" s="425" t="s">
        <v>3240</v>
      </c>
      <c r="D91" s="97"/>
      <c r="E91" s="97"/>
      <c r="F91" s="97"/>
      <c r="G91" s="97"/>
      <c r="H91" s="97"/>
      <c r="I91" s="97"/>
      <c r="J91" s="428"/>
      <c r="K91" s="97" t="s">
        <v>2583</v>
      </c>
      <c r="L91" s="98"/>
      <c r="M91" s="98"/>
      <c r="N91" s="180" t="s">
        <v>2904</v>
      </c>
      <c r="O91" s="98"/>
      <c r="P91" s="99"/>
      <c r="Q91" s="97" t="s">
        <v>2575</v>
      </c>
      <c r="R91" s="97">
        <v>2019</v>
      </c>
      <c r="S91" s="97" t="s">
        <v>2584</v>
      </c>
      <c r="T91" s="97">
        <v>1235</v>
      </c>
      <c r="U91" s="430"/>
      <c r="V91" s="430">
        <v>45126</v>
      </c>
      <c r="W91" s="106"/>
      <c r="X91" s="193" t="s">
        <v>3762</v>
      </c>
    </row>
    <row r="92" spans="1:24" ht="26.25" customHeight="1">
      <c r="A92" s="97"/>
      <c r="B92" s="97"/>
      <c r="C92" s="97"/>
      <c r="D92" s="97"/>
      <c r="E92" s="97"/>
      <c r="F92" s="97"/>
      <c r="G92" s="97"/>
      <c r="H92" s="97"/>
      <c r="I92" s="97"/>
      <c r="J92" s="425" t="s">
        <v>3630</v>
      </c>
      <c r="K92" s="97" t="s">
        <v>2585</v>
      </c>
      <c r="L92" s="98"/>
      <c r="M92" s="98"/>
      <c r="N92" s="97"/>
      <c r="O92" s="97"/>
      <c r="P92" s="99"/>
      <c r="Q92" s="97" t="s">
        <v>2580</v>
      </c>
      <c r="R92" s="97">
        <v>2019</v>
      </c>
      <c r="S92" s="97" t="s">
        <v>2586</v>
      </c>
      <c r="T92" s="97">
        <v>1235</v>
      </c>
      <c r="U92" s="100"/>
      <c r="V92" s="100">
        <v>45127</v>
      </c>
      <c r="W92" s="106"/>
      <c r="X92" s="193" t="s">
        <v>3765</v>
      </c>
    </row>
    <row r="93" spans="1:24" ht="26.25" customHeight="1">
      <c r="A93" s="97"/>
      <c r="B93" s="97"/>
      <c r="C93" s="97"/>
      <c r="D93" s="97"/>
      <c r="E93" s="97"/>
      <c r="F93" s="97"/>
      <c r="G93" s="97"/>
      <c r="H93" s="97"/>
      <c r="I93" s="97"/>
      <c r="J93" s="432"/>
      <c r="K93" s="97"/>
      <c r="L93" s="98"/>
      <c r="M93" s="98"/>
      <c r="N93" s="97"/>
      <c r="O93" s="97"/>
      <c r="P93" s="99"/>
      <c r="Q93" s="97" t="s">
        <v>2580</v>
      </c>
      <c r="R93" s="97">
        <v>2018</v>
      </c>
      <c r="S93" s="97" t="s">
        <v>2587</v>
      </c>
      <c r="T93" s="97">
        <v>1235</v>
      </c>
      <c r="U93" s="100"/>
      <c r="V93" s="100">
        <v>45130</v>
      </c>
      <c r="W93" s="106"/>
      <c r="X93" s="193" t="s">
        <v>4094</v>
      </c>
    </row>
    <row r="94" spans="1:24" ht="26.25" customHeight="1">
      <c r="A94" s="97"/>
      <c r="B94" s="97"/>
      <c r="C94" s="97"/>
      <c r="D94" s="97"/>
      <c r="E94" s="97"/>
      <c r="F94" s="97"/>
      <c r="G94" s="97"/>
      <c r="H94" s="97"/>
      <c r="I94" s="97"/>
      <c r="J94" s="432"/>
      <c r="K94" s="97"/>
      <c r="L94" s="98"/>
      <c r="M94" s="98"/>
      <c r="N94" s="97"/>
      <c r="O94" s="97"/>
      <c r="P94" s="99"/>
      <c r="Q94" s="97" t="s">
        <v>2580</v>
      </c>
      <c r="R94" s="97">
        <v>2018</v>
      </c>
      <c r="S94" s="97" t="s">
        <v>2588</v>
      </c>
      <c r="T94" s="97">
        <v>1235</v>
      </c>
      <c r="U94" s="100"/>
      <c r="V94" s="101">
        <v>45132</v>
      </c>
      <c r="W94" s="106"/>
      <c r="X94" s="193" t="s">
        <v>4095</v>
      </c>
    </row>
    <row r="95" spans="1:24" ht="26.25" customHeight="1">
      <c r="A95" s="97"/>
      <c r="B95" s="97"/>
      <c r="C95" s="97"/>
      <c r="D95" s="97"/>
      <c r="E95" s="97"/>
      <c r="F95" s="97"/>
      <c r="G95" s="97"/>
      <c r="H95" s="97"/>
      <c r="I95" s="97"/>
      <c r="J95" s="97"/>
      <c r="K95" s="97"/>
      <c r="L95" s="98"/>
      <c r="M95" s="98"/>
      <c r="N95" s="97"/>
      <c r="O95" s="97"/>
      <c r="P95" s="99"/>
      <c r="Q95" s="97"/>
      <c r="R95" s="97"/>
      <c r="S95" s="102" t="s">
        <v>2589</v>
      </c>
      <c r="T95" s="102">
        <v>3940</v>
      </c>
      <c r="U95" s="100"/>
      <c r="V95" s="101"/>
      <c r="W95" s="106"/>
      <c r="X95" s="433"/>
    </row>
    <row r="96" spans="1:24" ht="26.25" customHeight="1">
      <c r="A96" s="97"/>
      <c r="B96" s="97"/>
      <c r="C96" s="97"/>
      <c r="D96" s="97"/>
      <c r="E96" s="97"/>
      <c r="F96" s="97"/>
      <c r="G96" s="97"/>
      <c r="H96" s="97"/>
      <c r="I96" s="97"/>
      <c r="J96" s="97"/>
      <c r="K96" s="97"/>
      <c r="L96" s="98"/>
      <c r="M96" s="98"/>
      <c r="N96" s="97"/>
      <c r="O96" s="97"/>
      <c r="P96" s="99"/>
      <c r="Q96" s="102"/>
      <c r="R96" s="102"/>
      <c r="S96" s="102" t="s">
        <v>2590</v>
      </c>
      <c r="T96" s="102">
        <f>SUM(T89:T95)</f>
        <v>11350</v>
      </c>
      <c r="U96" s="100"/>
      <c r="V96" s="101"/>
      <c r="W96" s="106"/>
      <c r="X96" s="433"/>
    </row>
    <row r="99" spans="1:24" ht="26.25" customHeight="1">
      <c r="A99" s="159" t="s">
        <v>188</v>
      </c>
      <c r="B99" s="159"/>
      <c r="C99" s="159" t="s">
        <v>222</v>
      </c>
      <c r="D99" s="159" t="s">
        <v>198</v>
      </c>
      <c r="E99" s="159" t="s">
        <v>2544</v>
      </c>
      <c r="F99" s="159" t="s">
        <v>191</v>
      </c>
      <c r="G99" s="159" t="s">
        <v>191</v>
      </c>
      <c r="H99" s="159" t="s">
        <v>191</v>
      </c>
      <c r="I99" s="159" t="s">
        <v>143</v>
      </c>
      <c r="J99" s="417" t="s">
        <v>2485</v>
      </c>
      <c r="K99" s="160" t="s">
        <v>141</v>
      </c>
      <c r="L99" s="159" t="s">
        <v>2797</v>
      </c>
      <c r="M99" s="159"/>
      <c r="N99" s="160" t="s">
        <v>2565</v>
      </c>
      <c r="O99" s="160" t="s">
        <v>2566</v>
      </c>
      <c r="P99" s="161" t="s">
        <v>2875</v>
      </c>
      <c r="Q99" s="159" t="s">
        <v>2557</v>
      </c>
      <c r="R99" s="159">
        <v>2012</v>
      </c>
      <c r="S99" s="159" t="s">
        <v>2561</v>
      </c>
      <c r="T99" s="159">
        <v>1460</v>
      </c>
      <c r="U99" s="162">
        <v>45059</v>
      </c>
      <c r="V99" s="162">
        <v>45102</v>
      </c>
      <c r="W99" s="164"/>
      <c r="X99" s="164">
        <v>600</v>
      </c>
    </row>
    <row r="100" spans="1:24" ht="26.25" customHeight="1">
      <c r="A100" s="159"/>
      <c r="B100" s="159"/>
      <c r="C100" s="159"/>
      <c r="D100" s="159"/>
      <c r="E100" s="159"/>
      <c r="F100" s="159"/>
      <c r="G100" s="159"/>
      <c r="H100" s="159"/>
      <c r="I100" s="159" t="s">
        <v>194</v>
      </c>
      <c r="J100" s="417" t="s">
        <v>2474</v>
      </c>
      <c r="K100" s="165" t="s">
        <v>2426</v>
      </c>
      <c r="L100" s="159"/>
      <c r="M100" s="159"/>
      <c r="N100" s="180" t="s">
        <v>2971</v>
      </c>
      <c r="O100" s="160"/>
      <c r="P100" s="161"/>
      <c r="Q100" s="159" t="s">
        <v>2558</v>
      </c>
      <c r="R100" s="159">
        <v>1999</v>
      </c>
      <c r="S100" s="159" t="s">
        <v>2562</v>
      </c>
      <c r="T100" s="159">
        <v>2100</v>
      </c>
      <c r="U100" s="418">
        <v>45066</v>
      </c>
      <c r="V100" s="162">
        <v>45113</v>
      </c>
      <c r="W100" s="483" t="s">
        <v>2856</v>
      </c>
      <c r="X100" s="164" t="s">
        <v>2894</v>
      </c>
    </row>
    <row r="101" spans="1:24" ht="26.25" customHeight="1">
      <c r="A101" s="159"/>
      <c r="B101" s="159"/>
      <c r="C101" s="159"/>
      <c r="D101" s="159"/>
      <c r="E101" s="159"/>
      <c r="F101" s="159"/>
      <c r="G101" s="159"/>
      <c r="H101" s="159"/>
      <c r="I101" s="320" t="s">
        <v>2486</v>
      </c>
      <c r="J101" s="412" t="s">
        <v>2429</v>
      </c>
      <c r="K101" s="160" t="s">
        <v>2427</v>
      </c>
      <c r="L101" s="159"/>
      <c r="M101" s="159"/>
      <c r="N101" s="160"/>
      <c r="O101" s="160"/>
      <c r="P101" s="161"/>
      <c r="Q101" s="159" t="s">
        <v>2559</v>
      </c>
      <c r="R101" s="159">
        <v>2010</v>
      </c>
      <c r="S101" s="159" t="s">
        <v>2563</v>
      </c>
      <c r="T101" s="159">
        <v>1640</v>
      </c>
      <c r="U101" s="162"/>
      <c r="V101" s="162">
        <v>45128</v>
      </c>
      <c r="W101" s="164"/>
      <c r="X101" s="164" t="s">
        <v>2775</v>
      </c>
    </row>
    <row r="102" spans="1:24" ht="26.25" customHeight="1">
      <c r="A102" s="159"/>
      <c r="B102" s="159"/>
      <c r="C102" s="159"/>
      <c r="D102" s="159"/>
      <c r="E102" s="159"/>
      <c r="F102" s="159"/>
      <c r="G102" s="159"/>
      <c r="H102" s="159"/>
      <c r="I102" s="159"/>
      <c r="J102" s="159"/>
      <c r="K102" s="160" t="s">
        <v>2475</v>
      </c>
      <c r="L102" s="159"/>
      <c r="M102" s="159"/>
      <c r="N102" s="160"/>
      <c r="O102" s="160"/>
      <c r="P102" s="161"/>
      <c r="Q102" s="159" t="s">
        <v>2560</v>
      </c>
      <c r="R102" s="159">
        <v>2018</v>
      </c>
      <c r="S102" s="159" t="s">
        <v>2564</v>
      </c>
      <c r="T102" s="159">
        <v>2405</v>
      </c>
      <c r="U102" s="163"/>
      <c r="V102" s="162">
        <v>45129</v>
      </c>
      <c r="W102" s="164"/>
      <c r="X102" s="164"/>
    </row>
    <row r="103" spans="1:24" ht="26.25" customHeight="1">
      <c r="A103" s="159"/>
      <c r="B103" s="159"/>
      <c r="C103" s="159"/>
      <c r="D103" s="159"/>
      <c r="E103" s="159"/>
      <c r="F103" s="159"/>
      <c r="G103" s="159"/>
      <c r="H103" s="159"/>
      <c r="I103" s="159"/>
      <c r="J103" s="159"/>
      <c r="K103" s="160"/>
      <c r="L103" s="159"/>
      <c r="M103" s="159"/>
      <c r="N103" s="160"/>
      <c r="O103" s="160"/>
      <c r="P103" s="161"/>
      <c r="Q103" s="159"/>
      <c r="R103" s="159"/>
      <c r="S103" s="167" t="s">
        <v>189</v>
      </c>
      <c r="T103" s="167">
        <v>3940</v>
      </c>
      <c r="U103" s="162"/>
      <c r="V103" s="163">
        <v>45153</v>
      </c>
      <c r="W103" s="164"/>
      <c r="X103" s="164"/>
    </row>
    <row r="104" spans="1:24" ht="26.25" customHeight="1">
      <c r="A104" s="159"/>
      <c r="B104" s="159"/>
      <c r="C104" s="159"/>
      <c r="D104" s="159"/>
      <c r="E104" s="159"/>
      <c r="F104" s="159"/>
      <c r="G104" s="159"/>
      <c r="H104" s="159"/>
      <c r="I104" s="320" t="s">
        <v>2420</v>
      </c>
      <c r="J104" s="417"/>
      <c r="K104" s="411" t="s">
        <v>2683</v>
      </c>
      <c r="L104" s="159"/>
      <c r="M104" s="159"/>
      <c r="N104" s="160"/>
      <c r="O104" s="160"/>
      <c r="P104" s="161"/>
      <c r="Q104" s="159"/>
      <c r="R104" s="159"/>
      <c r="S104" s="167"/>
      <c r="T104" s="167">
        <f>SUM(T99:T103)</f>
        <v>11545</v>
      </c>
      <c r="U104" s="162"/>
      <c r="V104" s="163"/>
      <c r="W104" s="164"/>
      <c r="X104" s="164"/>
    </row>
    <row r="105" spans="1:24" ht="26.25" customHeight="1">
      <c r="A105" s="159"/>
      <c r="B105" s="159"/>
      <c r="C105" s="159"/>
      <c r="D105" s="159"/>
      <c r="E105" s="159"/>
      <c r="F105" s="159"/>
      <c r="G105" s="159"/>
      <c r="H105" s="159"/>
      <c r="I105" s="159"/>
      <c r="J105" s="159"/>
      <c r="K105" s="160"/>
      <c r="L105" s="159"/>
      <c r="M105" s="159"/>
      <c r="N105" s="160"/>
      <c r="O105" s="160"/>
      <c r="P105" s="161"/>
      <c r="Q105" s="159"/>
      <c r="R105" s="159"/>
      <c r="S105" s="167"/>
      <c r="T105" s="167"/>
      <c r="U105" s="162"/>
      <c r="V105" s="163"/>
      <c r="W105" s="164"/>
      <c r="X105" s="164"/>
    </row>
    <row r="108" spans="1:24" ht="26.25" customHeight="1">
      <c r="A108" s="278" t="s">
        <v>188</v>
      </c>
      <c r="B108" s="278"/>
      <c r="C108" s="278" t="s">
        <v>2476</v>
      </c>
      <c r="D108" s="278" t="s">
        <v>2477</v>
      </c>
      <c r="E108" s="278" t="s">
        <v>2611</v>
      </c>
      <c r="F108" s="278" t="s">
        <v>191</v>
      </c>
      <c r="G108" s="278" t="s">
        <v>191</v>
      </c>
      <c r="H108" s="278" t="s">
        <v>191</v>
      </c>
      <c r="I108" s="278" t="s">
        <v>126</v>
      </c>
      <c r="J108" s="419" t="s">
        <v>2409</v>
      </c>
      <c r="K108" s="279" t="s">
        <v>131</v>
      </c>
      <c r="L108" s="278" t="s">
        <v>3759</v>
      </c>
      <c r="M108" s="278"/>
      <c r="N108" s="279" t="s">
        <v>2917</v>
      </c>
      <c r="O108" s="279" t="s">
        <v>2554</v>
      </c>
      <c r="P108" s="280" t="s">
        <v>2911</v>
      </c>
      <c r="Q108" s="278" t="s">
        <v>2513</v>
      </c>
      <c r="R108" s="278">
        <v>2014</v>
      </c>
      <c r="S108" s="278" t="s">
        <v>2567</v>
      </c>
      <c r="T108" s="278">
        <v>2060</v>
      </c>
      <c r="U108" s="281">
        <v>45066</v>
      </c>
      <c r="V108" s="281">
        <v>45113</v>
      </c>
      <c r="W108" s="283">
        <v>3100</v>
      </c>
      <c r="X108" s="283">
        <v>3700</v>
      </c>
    </row>
    <row r="109" spans="1:24" ht="26.25" customHeight="1">
      <c r="A109" s="278"/>
      <c r="B109" s="278"/>
      <c r="C109" s="320" t="s">
        <v>2196</v>
      </c>
      <c r="D109" s="278"/>
      <c r="E109" s="278"/>
      <c r="F109" s="278"/>
      <c r="G109" s="278"/>
      <c r="H109" s="278"/>
      <c r="I109" s="278" t="s">
        <v>194</v>
      </c>
      <c r="J109" s="412" t="s">
        <v>2493</v>
      </c>
      <c r="K109" s="285" t="s">
        <v>206</v>
      </c>
      <c r="L109" s="320" t="s">
        <v>2839</v>
      </c>
      <c r="M109" s="278"/>
      <c r="N109" s="180" t="s">
        <v>2971</v>
      </c>
      <c r="O109" s="279"/>
      <c r="P109" s="280"/>
      <c r="Q109" s="278" t="s">
        <v>2514</v>
      </c>
      <c r="R109" s="278">
        <v>2017</v>
      </c>
      <c r="S109" s="278" t="s">
        <v>2612</v>
      </c>
      <c r="T109" s="278">
        <v>1150</v>
      </c>
      <c r="U109" s="420"/>
      <c r="V109" s="281">
        <v>45128</v>
      </c>
      <c r="W109" s="484" t="s">
        <v>2857</v>
      </c>
      <c r="X109" s="283"/>
    </row>
    <row r="110" spans="1:24" ht="26.25" customHeight="1">
      <c r="A110" s="278"/>
      <c r="B110" s="278"/>
      <c r="C110" s="278"/>
      <c r="D110" s="278"/>
      <c r="E110" s="278"/>
      <c r="F110" s="278"/>
      <c r="G110" s="278"/>
      <c r="H110" s="278"/>
      <c r="I110" s="320" t="s">
        <v>2486</v>
      </c>
      <c r="J110" s="284"/>
      <c r="K110" s="279" t="s">
        <v>2478</v>
      </c>
      <c r="L110" s="278"/>
      <c r="M110" s="278"/>
      <c r="N110" s="279"/>
      <c r="O110" s="279"/>
      <c r="P110" s="280"/>
      <c r="Q110" s="278" t="s">
        <v>2515</v>
      </c>
      <c r="R110" s="278">
        <v>2016</v>
      </c>
      <c r="S110" s="278" t="s">
        <v>2613</v>
      </c>
      <c r="T110" s="278">
        <v>1607</v>
      </c>
      <c r="U110" s="281"/>
      <c r="V110" s="281">
        <v>45129</v>
      </c>
      <c r="W110" s="283"/>
      <c r="X110" s="283"/>
    </row>
    <row r="111" spans="1:24" ht="26.25" customHeight="1">
      <c r="A111" s="278"/>
      <c r="B111" s="278"/>
      <c r="C111" s="278"/>
      <c r="D111" s="278"/>
      <c r="E111" s="278"/>
      <c r="F111" s="278"/>
      <c r="G111" s="278"/>
      <c r="H111" s="278"/>
      <c r="I111" s="278"/>
      <c r="J111" s="278"/>
      <c r="K111" s="279" t="s">
        <v>2475</v>
      </c>
      <c r="L111" s="278"/>
      <c r="M111" s="278"/>
      <c r="N111" s="279"/>
      <c r="O111" s="279"/>
      <c r="P111" s="280"/>
      <c r="Q111" s="278"/>
      <c r="R111" s="278"/>
      <c r="S111" s="278"/>
      <c r="T111" s="278"/>
      <c r="U111" s="282"/>
      <c r="V111" s="282">
        <v>45153</v>
      </c>
      <c r="W111" s="283"/>
      <c r="X111" s="283"/>
    </row>
    <row r="112" spans="1:24" ht="26.25" customHeight="1">
      <c r="A112" s="278"/>
      <c r="B112" s="278"/>
      <c r="C112" s="278"/>
      <c r="D112" s="278"/>
      <c r="E112" s="278"/>
      <c r="F112" s="278"/>
      <c r="G112" s="278"/>
      <c r="H112" s="278"/>
      <c r="I112" s="278"/>
      <c r="J112" s="278"/>
      <c r="K112" s="279"/>
      <c r="L112" s="278"/>
      <c r="M112" s="278"/>
      <c r="N112" s="279"/>
      <c r="O112" s="279"/>
      <c r="P112" s="280"/>
      <c r="Q112" s="278"/>
      <c r="R112" s="278"/>
      <c r="S112" s="284" t="s">
        <v>189</v>
      </c>
      <c r="T112" s="284">
        <v>3840</v>
      </c>
      <c r="U112" s="281"/>
      <c r="V112" s="282"/>
      <c r="W112" s="283"/>
      <c r="X112" s="283"/>
    </row>
    <row r="113" spans="1:24" ht="26.25" customHeight="1">
      <c r="A113" s="278"/>
      <c r="B113" s="278"/>
      <c r="C113" s="278"/>
      <c r="D113" s="278"/>
      <c r="E113" s="278"/>
      <c r="F113" s="278"/>
      <c r="G113" s="278"/>
      <c r="H113" s="278"/>
      <c r="I113" s="278"/>
      <c r="J113" s="419"/>
      <c r="K113" s="411" t="s">
        <v>2683</v>
      </c>
      <c r="L113" s="278"/>
      <c r="M113" s="278"/>
      <c r="N113" s="279"/>
      <c r="O113" s="279"/>
      <c r="P113" s="280"/>
      <c r="Q113" s="278"/>
      <c r="R113" s="278"/>
      <c r="S113" s="284"/>
      <c r="T113" s="284">
        <f>SUM(T108:T112)</f>
        <v>8657</v>
      </c>
      <c r="U113" s="281"/>
      <c r="V113" s="282"/>
      <c r="W113" s="283"/>
      <c r="X113" s="283"/>
    </row>
    <row r="114" spans="1:24" ht="26.25" customHeight="1">
      <c r="A114" s="278"/>
      <c r="B114" s="278"/>
      <c r="C114" s="278"/>
      <c r="D114" s="278"/>
      <c r="E114" s="278"/>
      <c r="F114" s="278"/>
      <c r="G114" s="278"/>
      <c r="H114" s="278"/>
      <c r="I114" s="278"/>
      <c r="J114" s="278"/>
      <c r="K114" s="279"/>
      <c r="L114" s="278"/>
      <c r="M114" s="278"/>
      <c r="N114" s="279"/>
      <c r="O114" s="279"/>
      <c r="P114" s="280"/>
      <c r="Q114" s="278"/>
      <c r="R114" s="278"/>
      <c r="S114" s="284"/>
      <c r="T114" s="284"/>
      <c r="U114" s="281"/>
      <c r="V114" s="282"/>
      <c r="W114" s="283"/>
      <c r="X114" s="283"/>
    </row>
    <row r="115" spans="1:24" s="82" customFormat="1" ht="26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79"/>
      <c r="L115" s="2"/>
      <c r="M115" s="2"/>
      <c r="N115" s="79"/>
      <c r="O115" s="79"/>
      <c r="P115" s="3"/>
      <c r="Q115" s="2"/>
      <c r="R115" s="2"/>
      <c r="S115" s="236"/>
      <c r="T115" s="236"/>
      <c r="U115" s="80"/>
      <c r="V115" s="81"/>
      <c r="W115" s="150"/>
      <c r="X115" s="150"/>
    </row>
    <row r="116" spans="1:24" s="82" customFormat="1" ht="26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79"/>
      <c r="L116" s="2"/>
      <c r="M116" s="2"/>
      <c r="N116" s="79"/>
      <c r="O116" s="79"/>
      <c r="P116" s="3"/>
      <c r="Q116" s="2"/>
      <c r="R116" s="2"/>
      <c r="S116" s="236"/>
      <c r="T116" s="236"/>
      <c r="U116" s="80"/>
      <c r="V116" s="81"/>
      <c r="W116" s="150"/>
      <c r="X116" s="150"/>
    </row>
    <row r="117" spans="1:24" s="82" customFormat="1" ht="26.25" customHeight="1">
      <c r="A117" s="360" t="s">
        <v>188</v>
      </c>
      <c r="B117" s="360"/>
      <c r="C117" s="360" t="s">
        <v>147</v>
      </c>
      <c r="D117" s="360" t="s">
        <v>190</v>
      </c>
      <c r="E117" s="360" t="s">
        <v>2544</v>
      </c>
      <c r="F117" s="360" t="s">
        <v>191</v>
      </c>
      <c r="G117" s="360" t="s">
        <v>191</v>
      </c>
      <c r="H117" s="409"/>
      <c r="I117" s="360" t="s">
        <v>126</v>
      </c>
      <c r="J117" s="360" t="s">
        <v>2483</v>
      </c>
      <c r="K117" s="361" t="s">
        <v>2407</v>
      </c>
      <c r="L117" s="360" t="s">
        <v>2798</v>
      </c>
      <c r="M117" s="360"/>
      <c r="N117" s="361" t="s">
        <v>2537</v>
      </c>
      <c r="O117" s="443" t="s">
        <v>2759</v>
      </c>
      <c r="P117" s="362" t="s">
        <v>7004</v>
      </c>
      <c r="Q117" s="360" t="s">
        <v>2536</v>
      </c>
      <c r="R117" s="360">
        <v>2015</v>
      </c>
      <c r="S117" s="360" t="s">
        <v>2532</v>
      </c>
      <c r="T117" s="360">
        <v>1480</v>
      </c>
      <c r="U117" s="363">
        <v>45066</v>
      </c>
      <c r="V117" s="363">
        <v>45113</v>
      </c>
      <c r="W117" s="364">
        <v>3000</v>
      </c>
      <c r="X117" s="364">
        <f>W117+50</f>
        <v>3050</v>
      </c>
    </row>
    <row r="118" spans="1:24" s="82" customFormat="1" ht="26.25" customHeight="1">
      <c r="A118" s="360"/>
      <c r="B118" s="360"/>
      <c r="C118" s="360"/>
      <c r="D118" s="360"/>
      <c r="E118" s="360"/>
      <c r="F118" s="360"/>
      <c r="G118" s="360"/>
      <c r="H118" s="360"/>
      <c r="I118" s="360" t="s">
        <v>194</v>
      </c>
      <c r="J118" s="412" t="s">
        <v>2419</v>
      </c>
      <c r="K118" s="361"/>
      <c r="L118" s="320" t="s">
        <v>2757</v>
      </c>
      <c r="M118" s="360"/>
      <c r="N118" s="361"/>
      <c r="O118" s="361"/>
      <c r="P118" s="362"/>
      <c r="Q118" s="360" t="s">
        <v>1838</v>
      </c>
      <c r="R118" s="360">
        <v>2015</v>
      </c>
      <c r="S118" s="360" t="s">
        <v>2533</v>
      </c>
      <c r="T118" s="360">
        <v>1300</v>
      </c>
      <c r="U118" s="363"/>
      <c r="V118" s="363">
        <v>45129</v>
      </c>
      <c r="W118" s="478" t="s">
        <v>2860</v>
      </c>
      <c r="X118" s="364" t="s">
        <v>2913</v>
      </c>
    </row>
    <row r="119" spans="1:24" s="82" customFormat="1" ht="26.25" customHeight="1">
      <c r="A119" s="360"/>
      <c r="B119" s="360"/>
      <c r="C119" s="360"/>
      <c r="D119" s="360"/>
      <c r="E119" s="360"/>
      <c r="F119" s="360"/>
      <c r="G119" s="360"/>
      <c r="H119" s="360"/>
      <c r="I119" s="320" t="s">
        <v>2625</v>
      </c>
      <c r="J119" s="362"/>
      <c r="K119" s="361" t="s">
        <v>2487</v>
      </c>
      <c r="L119" s="360"/>
      <c r="M119" s="360"/>
      <c r="N119" s="361"/>
      <c r="O119" s="361"/>
      <c r="P119" s="362"/>
      <c r="Q119" s="360" t="s">
        <v>1823</v>
      </c>
      <c r="R119" s="360">
        <v>2016</v>
      </c>
      <c r="S119" s="360" t="s">
        <v>2534</v>
      </c>
      <c r="T119" s="360">
        <v>1650</v>
      </c>
      <c r="U119" s="366"/>
      <c r="V119" s="366">
        <v>45153</v>
      </c>
      <c r="W119" s="364"/>
      <c r="X119" s="364"/>
    </row>
    <row r="120" spans="1:24" ht="26.25" customHeight="1">
      <c r="A120" s="360"/>
      <c r="B120" s="360"/>
      <c r="C120" s="360"/>
      <c r="D120" s="360"/>
      <c r="E120" s="360"/>
      <c r="F120" s="360"/>
      <c r="G120" s="360"/>
      <c r="H120" s="360"/>
      <c r="I120" s="360"/>
      <c r="J120" s="360"/>
      <c r="K120" s="361" t="s">
        <v>2408</v>
      </c>
      <c r="L120" s="360"/>
      <c r="M120" s="360"/>
      <c r="N120" s="361"/>
      <c r="O120" s="361"/>
      <c r="P120" s="362"/>
      <c r="Q120" s="360" t="s">
        <v>523</v>
      </c>
      <c r="R120" s="360">
        <v>2015</v>
      </c>
      <c r="S120" s="360" t="s">
        <v>2535</v>
      </c>
      <c r="T120" s="360">
        <v>1800</v>
      </c>
      <c r="U120" s="363"/>
      <c r="V120" s="366"/>
      <c r="W120" s="364"/>
      <c r="X120" s="364"/>
    </row>
    <row r="121" spans="1:24" ht="26.25" customHeight="1">
      <c r="A121" s="360"/>
      <c r="B121" s="360"/>
      <c r="C121" s="360"/>
      <c r="D121" s="360"/>
      <c r="E121" s="360"/>
      <c r="F121" s="360"/>
      <c r="G121" s="360"/>
      <c r="H121" s="360"/>
      <c r="I121" s="360"/>
      <c r="J121" s="360"/>
      <c r="K121" s="361"/>
      <c r="L121" s="360"/>
      <c r="M121" s="360"/>
      <c r="N121" s="361"/>
      <c r="O121" s="361"/>
      <c r="P121" s="362"/>
      <c r="Q121" s="360"/>
      <c r="R121" s="360"/>
      <c r="S121" s="365" t="s">
        <v>189</v>
      </c>
      <c r="T121" s="365">
        <v>3840</v>
      </c>
      <c r="U121" s="363"/>
      <c r="V121" s="366"/>
      <c r="W121" s="364"/>
      <c r="X121" s="364"/>
    </row>
    <row r="122" spans="1:24" ht="26.25" customHeight="1">
      <c r="A122" s="360"/>
      <c r="B122" s="360"/>
      <c r="C122" s="360"/>
      <c r="D122" s="360"/>
      <c r="E122" s="360"/>
      <c r="F122" s="360"/>
      <c r="G122" s="360"/>
      <c r="H122" s="360"/>
      <c r="I122" s="360"/>
      <c r="J122" s="360"/>
      <c r="K122" s="411" t="s">
        <v>2684</v>
      </c>
      <c r="L122" s="360"/>
      <c r="M122" s="360"/>
      <c r="N122" s="361"/>
      <c r="O122" s="361"/>
      <c r="P122" s="362"/>
      <c r="Q122" s="360"/>
      <c r="R122" s="360"/>
      <c r="S122" s="365" t="s">
        <v>2545</v>
      </c>
      <c r="T122" s="365">
        <f>SUM(T117:T121)</f>
        <v>10070</v>
      </c>
      <c r="U122" s="363"/>
      <c r="V122" s="366"/>
      <c r="W122" s="364"/>
      <c r="X122" s="364"/>
    </row>
    <row r="123" spans="1:24" ht="26.25" customHeight="1">
      <c r="A123" s="360"/>
      <c r="B123" s="360"/>
      <c r="C123" s="360"/>
      <c r="D123" s="360"/>
      <c r="E123" s="360"/>
      <c r="F123" s="360"/>
      <c r="G123" s="360"/>
      <c r="H123" s="360"/>
      <c r="I123" s="360"/>
      <c r="J123" s="360"/>
      <c r="K123" s="361"/>
      <c r="L123" s="360"/>
      <c r="M123" s="360"/>
      <c r="N123" s="361"/>
      <c r="O123" s="361"/>
      <c r="P123" s="362"/>
      <c r="Q123" s="360"/>
      <c r="R123" s="360"/>
      <c r="S123" s="365"/>
      <c r="T123" s="365"/>
      <c r="U123" s="363"/>
      <c r="V123" s="366"/>
      <c r="W123" s="364"/>
      <c r="X123" s="364"/>
    </row>
    <row r="124" spans="1:24" ht="26.25" customHeight="1">
      <c r="A124" s="360"/>
      <c r="B124" s="360"/>
      <c r="C124" s="360"/>
      <c r="D124" s="360"/>
      <c r="E124" s="360"/>
      <c r="F124" s="360"/>
      <c r="G124" s="360"/>
      <c r="H124" s="360"/>
      <c r="I124" s="360"/>
      <c r="J124" s="360"/>
      <c r="K124" s="361"/>
      <c r="L124" s="360"/>
      <c r="M124" s="360"/>
      <c r="N124" s="361"/>
      <c r="O124" s="361"/>
      <c r="P124" s="362"/>
      <c r="Q124" s="360"/>
      <c r="R124" s="360"/>
      <c r="S124" s="365"/>
      <c r="T124" s="365"/>
      <c r="U124" s="363"/>
      <c r="V124" s="366"/>
      <c r="W124" s="364"/>
      <c r="X124" s="364"/>
    </row>
    <row r="127" spans="1:24" ht="26.25" customHeight="1">
      <c r="A127" s="108" t="s">
        <v>188</v>
      </c>
      <c r="B127" s="108"/>
      <c r="C127" s="108" t="s">
        <v>20</v>
      </c>
      <c r="D127" s="108" t="s">
        <v>190</v>
      </c>
      <c r="E127" s="108" t="s">
        <v>2708</v>
      </c>
      <c r="F127" s="108" t="s">
        <v>2708</v>
      </c>
      <c r="G127" s="108" t="s">
        <v>191</v>
      </c>
      <c r="H127" s="394"/>
      <c r="I127" s="108" t="s">
        <v>125</v>
      </c>
      <c r="J127" s="108" t="s">
        <v>2799</v>
      </c>
      <c r="K127" s="109" t="s">
        <v>2618</v>
      </c>
      <c r="L127" s="108" t="s">
        <v>4110</v>
      </c>
      <c r="M127" s="108"/>
      <c r="N127" s="109" t="s">
        <v>3401</v>
      </c>
      <c r="O127" s="109">
        <v>200886</v>
      </c>
      <c r="P127" s="110"/>
      <c r="Q127" s="108" t="s">
        <v>2674</v>
      </c>
      <c r="R127" s="108">
        <v>2020</v>
      </c>
      <c r="S127" s="108" t="s">
        <v>2704</v>
      </c>
      <c r="T127" s="108">
        <v>1500</v>
      </c>
      <c r="U127" s="111">
        <v>45066</v>
      </c>
      <c r="V127" s="112">
        <v>45067</v>
      </c>
      <c r="W127" s="113">
        <v>7700</v>
      </c>
      <c r="X127" s="113">
        <v>9100</v>
      </c>
    </row>
    <row r="128" spans="1:24" ht="26.25" customHeight="1">
      <c r="A128" s="108"/>
      <c r="B128" s="108"/>
      <c r="C128" s="108"/>
      <c r="D128" s="108"/>
      <c r="E128" s="108"/>
      <c r="F128" s="108"/>
      <c r="G128" s="108"/>
      <c r="H128" s="108"/>
      <c r="I128" s="108" t="s">
        <v>194</v>
      </c>
      <c r="J128" s="114" t="s">
        <v>2628</v>
      </c>
      <c r="K128" s="115" t="s">
        <v>211</v>
      </c>
      <c r="L128" s="108"/>
      <c r="M128" s="108"/>
      <c r="N128" s="427" t="s">
        <v>2818</v>
      </c>
      <c r="O128" s="109"/>
      <c r="P128" s="110"/>
      <c r="Q128" s="108" t="s">
        <v>2674</v>
      </c>
      <c r="R128" s="108">
        <v>2020</v>
      </c>
      <c r="S128" s="108" t="s">
        <v>2705</v>
      </c>
      <c r="T128" s="108">
        <v>1500</v>
      </c>
      <c r="U128" s="112"/>
      <c r="V128" s="329"/>
      <c r="W128" s="444" t="s">
        <v>2859</v>
      </c>
      <c r="X128" s="113"/>
    </row>
    <row r="129" spans="1:24" ht="26.25" customHeight="1">
      <c r="A129" s="108"/>
      <c r="B129" s="108"/>
      <c r="C129" s="320" t="s">
        <v>2770</v>
      </c>
      <c r="D129" s="108"/>
      <c r="E129" s="108"/>
      <c r="F129" s="108"/>
      <c r="G129" s="108"/>
      <c r="H129" s="108"/>
      <c r="I129" s="108"/>
      <c r="J129" s="320" t="s">
        <v>2673</v>
      </c>
      <c r="K129" s="109" t="s">
        <v>2622</v>
      </c>
      <c r="L129" s="108"/>
      <c r="M129" s="108"/>
      <c r="N129" s="180" t="s">
        <v>2905</v>
      </c>
      <c r="O129" s="109"/>
      <c r="P129" s="110"/>
      <c r="Q129" s="108" t="s">
        <v>2674</v>
      </c>
      <c r="R129" s="108">
        <v>2019</v>
      </c>
      <c r="S129" s="108" t="s">
        <v>2706</v>
      </c>
      <c r="T129" s="108">
        <v>1500</v>
      </c>
      <c r="U129" s="111"/>
      <c r="V129" s="112"/>
      <c r="W129" s="113"/>
      <c r="X129" s="113"/>
    </row>
    <row r="130" spans="1:24" ht="26.25" customHeight="1">
      <c r="A130" s="108"/>
      <c r="B130" s="108"/>
      <c r="C130" s="108"/>
      <c r="D130" s="108"/>
      <c r="E130" s="108"/>
      <c r="F130" s="108"/>
      <c r="G130" s="108"/>
      <c r="H130" s="108"/>
      <c r="I130" s="108"/>
      <c r="J130" s="425" t="s">
        <v>2643</v>
      </c>
      <c r="K130" s="109" t="s">
        <v>2629</v>
      </c>
      <c r="L130" s="108"/>
      <c r="M130" s="108"/>
      <c r="N130" s="109"/>
      <c r="O130" s="109"/>
      <c r="P130" s="110"/>
      <c r="Q130" s="108" t="s">
        <v>2675</v>
      </c>
      <c r="R130" s="108">
        <v>2019</v>
      </c>
      <c r="S130" s="108" t="s">
        <v>2707</v>
      </c>
      <c r="T130" s="108">
        <v>1600</v>
      </c>
      <c r="U130" s="111"/>
      <c r="V130" s="112"/>
      <c r="W130" s="113"/>
      <c r="X130" s="113"/>
    </row>
    <row r="131" spans="1:24" ht="26.25" customHeight="1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9"/>
      <c r="L131" s="108"/>
      <c r="M131" s="108"/>
      <c r="N131" s="109"/>
      <c r="O131" s="109"/>
      <c r="P131" s="110"/>
      <c r="Q131" s="108"/>
      <c r="R131" s="108"/>
      <c r="S131" s="114" t="s">
        <v>189</v>
      </c>
      <c r="T131" s="114">
        <v>3900</v>
      </c>
      <c r="U131" s="111"/>
      <c r="V131" s="112"/>
      <c r="W131" s="113"/>
      <c r="X131" s="113"/>
    </row>
    <row r="132" spans="1:24" ht="26.25" customHeight="1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411" t="s">
        <v>2623</v>
      </c>
      <c r="L132" s="108"/>
      <c r="M132" s="108"/>
      <c r="N132" s="109"/>
      <c r="O132" s="109"/>
      <c r="P132" s="110"/>
      <c r="Q132" s="108"/>
      <c r="R132" s="108"/>
      <c r="S132" s="114" t="s">
        <v>2619</v>
      </c>
      <c r="T132" s="114">
        <f>SUM(T127:T131)</f>
        <v>10000</v>
      </c>
      <c r="U132" s="111"/>
      <c r="V132" s="112"/>
      <c r="W132" s="113"/>
      <c r="X132" s="113"/>
    </row>
    <row r="133" spans="1:24" ht="26.25" customHeight="1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9"/>
      <c r="L133" s="108"/>
      <c r="M133" s="108"/>
      <c r="N133" s="109"/>
      <c r="O133" s="109"/>
      <c r="P133" s="110"/>
      <c r="Q133" s="108"/>
      <c r="R133" s="108"/>
      <c r="S133" s="114" t="s">
        <v>2617</v>
      </c>
      <c r="T133" s="114">
        <v>6100</v>
      </c>
      <c r="U133" s="111"/>
      <c r="V133" s="112"/>
      <c r="W133" s="113"/>
      <c r="X133" s="113"/>
    </row>
    <row r="136" spans="1:24" ht="26.25" customHeight="1">
      <c r="A136" s="97" t="s">
        <v>2709</v>
      </c>
      <c r="B136" s="97"/>
      <c r="C136" s="97" t="s">
        <v>2710</v>
      </c>
      <c r="D136" s="97" t="s">
        <v>2711</v>
      </c>
      <c r="E136" s="97" t="s">
        <v>2712</v>
      </c>
      <c r="F136" s="97" t="s">
        <v>2712</v>
      </c>
      <c r="G136" s="97" t="s">
        <v>191</v>
      </c>
      <c r="H136" s="405"/>
      <c r="I136" s="97" t="s">
        <v>2713</v>
      </c>
      <c r="J136" s="97" t="s">
        <v>2800</v>
      </c>
      <c r="K136" s="97" t="s">
        <v>2714</v>
      </c>
      <c r="L136" s="98" t="s">
        <v>3065</v>
      </c>
      <c r="M136" s="98"/>
      <c r="N136" s="436"/>
      <c r="O136" s="436"/>
      <c r="P136" s="99" t="s">
        <v>2786</v>
      </c>
      <c r="Q136" s="97" t="s">
        <v>2715</v>
      </c>
      <c r="R136" s="97">
        <v>2018</v>
      </c>
      <c r="S136" s="97" t="s">
        <v>2716</v>
      </c>
      <c r="T136" s="97">
        <v>1950</v>
      </c>
      <c r="U136" s="430">
        <v>45066</v>
      </c>
      <c r="V136" s="431">
        <v>45115</v>
      </c>
      <c r="W136" s="106" t="s">
        <v>2717</v>
      </c>
      <c r="X136" s="106" t="s">
        <v>2718</v>
      </c>
    </row>
    <row r="137" spans="1:24" ht="26.25" customHeight="1">
      <c r="A137" s="97"/>
      <c r="B137" s="97"/>
      <c r="C137" s="97"/>
      <c r="D137" s="97"/>
      <c r="E137" s="97"/>
      <c r="F137" s="97"/>
      <c r="G137" s="97"/>
      <c r="H137" s="97"/>
      <c r="I137" s="97" t="s">
        <v>2719</v>
      </c>
      <c r="J137" s="97" t="s">
        <v>2720</v>
      </c>
      <c r="K137" s="97"/>
      <c r="L137" s="98" t="s">
        <v>2801</v>
      </c>
      <c r="M137" s="98"/>
      <c r="N137" s="436"/>
      <c r="O137" s="436"/>
      <c r="P137" s="99" t="s">
        <v>2786</v>
      </c>
      <c r="Q137" s="97" t="s">
        <v>424</v>
      </c>
      <c r="R137" s="97">
        <v>2019</v>
      </c>
      <c r="S137" s="97" t="s">
        <v>2721</v>
      </c>
      <c r="T137" s="97">
        <v>1200</v>
      </c>
      <c r="U137" s="430"/>
      <c r="V137" s="101"/>
      <c r="W137" s="102" t="s">
        <v>2722</v>
      </c>
      <c r="X137" s="106"/>
    </row>
    <row r="138" spans="1:24" ht="26.25" customHeight="1">
      <c r="A138" s="97"/>
      <c r="B138" s="97"/>
      <c r="C138" s="97"/>
      <c r="D138" s="97"/>
      <c r="E138" s="97"/>
      <c r="F138" s="97"/>
      <c r="G138" s="97"/>
      <c r="H138" s="97"/>
      <c r="I138" s="97"/>
      <c r="J138" s="97" t="s">
        <v>2723</v>
      </c>
      <c r="K138" s="97"/>
      <c r="L138" s="411" t="s">
        <v>2768</v>
      </c>
      <c r="M138" s="98"/>
      <c r="N138" s="436"/>
      <c r="O138" s="436"/>
      <c r="P138" s="99"/>
      <c r="Q138" s="97"/>
      <c r="R138" s="97"/>
      <c r="S138" s="97"/>
      <c r="T138" s="97"/>
      <c r="U138" s="430"/>
      <c r="V138" s="101"/>
      <c r="W138" s="97" t="s">
        <v>2861</v>
      </c>
      <c r="X138" s="106"/>
    </row>
    <row r="139" spans="1:24" ht="26.25" customHeight="1">
      <c r="A139" s="97"/>
      <c r="B139" s="97"/>
      <c r="C139" s="97"/>
      <c r="D139" s="97"/>
      <c r="E139" s="97"/>
      <c r="F139" s="97"/>
      <c r="G139" s="97"/>
      <c r="H139" s="97"/>
      <c r="I139" s="97"/>
      <c r="J139" s="97" t="s">
        <v>2724</v>
      </c>
      <c r="K139" s="97"/>
      <c r="L139" s="98"/>
      <c r="M139" s="98"/>
      <c r="N139" s="436"/>
      <c r="O139" s="436"/>
      <c r="P139" s="99"/>
      <c r="Q139" s="97"/>
      <c r="R139" s="97"/>
      <c r="S139" s="102"/>
      <c r="T139" s="97"/>
      <c r="U139" s="430"/>
      <c r="V139" s="101"/>
      <c r="W139" s="102"/>
      <c r="X139" s="106"/>
    </row>
    <row r="140" spans="1:24" ht="26.25" customHeight="1">
      <c r="A140" s="97"/>
      <c r="B140" s="97"/>
      <c r="C140" s="97"/>
      <c r="D140" s="97"/>
      <c r="E140" s="97"/>
      <c r="F140" s="97"/>
      <c r="G140" s="97"/>
      <c r="H140" s="97"/>
      <c r="I140" s="97"/>
      <c r="J140" s="97" t="s">
        <v>2725</v>
      </c>
      <c r="K140" s="97"/>
      <c r="L140" s="98"/>
      <c r="M140" s="98"/>
      <c r="N140" s="436"/>
      <c r="O140" s="436"/>
      <c r="P140" s="99"/>
      <c r="Q140" s="97"/>
      <c r="R140" s="97"/>
      <c r="S140" s="97"/>
      <c r="T140" s="97"/>
      <c r="U140" s="430"/>
      <c r="V140" s="101"/>
      <c r="W140" s="102"/>
      <c r="X140" s="106"/>
    </row>
    <row r="143" spans="1:24" ht="26.25" customHeight="1">
      <c r="A143" s="97" t="s">
        <v>2591</v>
      </c>
      <c r="B143" s="97"/>
      <c r="C143" s="97" t="s">
        <v>2592</v>
      </c>
      <c r="D143" s="97" t="s">
        <v>2593</v>
      </c>
      <c r="E143" s="97" t="s">
        <v>2632</v>
      </c>
      <c r="F143" s="97" t="s">
        <v>2632</v>
      </c>
      <c r="G143" s="97" t="s">
        <v>191</v>
      </c>
      <c r="H143" s="405"/>
      <c r="I143" s="97" t="s">
        <v>2594</v>
      </c>
      <c r="J143" s="97" t="s">
        <v>3620</v>
      </c>
      <c r="K143" s="97" t="s">
        <v>2595</v>
      </c>
      <c r="L143" s="97" t="s">
        <v>4228</v>
      </c>
      <c r="M143" s="98" t="s">
        <v>4229</v>
      </c>
      <c r="N143" s="98" t="s">
        <v>3621</v>
      </c>
      <c r="O143" s="98" t="s">
        <v>3078</v>
      </c>
      <c r="P143" s="99" t="s">
        <v>4573</v>
      </c>
      <c r="Q143" s="97" t="s">
        <v>2596</v>
      </c>
      <c r="R143" s="97">
        <v>2019</v>
      </c>
      <c r="S143" s="97" t="s">
        <v>2597</v>
      </c>
      <c r="T143" s="97">
        <v>2330</v>
      </c>
      <c r="U143" s="430">
        <v>45066</v>
      </c>
      <c r="V143" s="430">
        <v>45126</v>
      </c>
      <c r="W143" s="106">
        <v>4234</v>
      </c>
      <c r="X143" s="106">
        <v>5400</v>
      </c>
    </row>
    <row r="144" spans="1:24" ht="26.25" customHeight="1">
      <c r="A144" s="97"/>
      <c r="B144" s="97"/>
      <c r="C144" s="320" t="s">
        <v>2879</v>
      </c>
      <c r="D144" s="97"/>
      <c r="E144" s="97"/>
      <c r="F144" s="97"/>
      <c r="G144" s="97"/>
      <c r="H144" s="97"/>
      <c r="I144" s="97" t="s">
        <v>2598</v>
      </c>
      <c r="J144" s="412" t="s">
        <v>2599</v>
      </c>
      <c r="K144" s="102" t="s">
        <v>2600</v>
      </c>
      <c r="L144" s="427" t="s">
        <v>3778</v>
      </c>
      <c r="M144" s="97" t="s">
        <v>4337</v>
      </c>
      <c r="N144" s="429"/>
      <c r="O144" s="98"/>
      <c r="P144" s="99"/>
      <c r="Q144" s="97" t="s">
        <v>2601</v>
      </c>
      <c r="R144" s="97">
        <v>2018</v>
      </c>
      <c r="S144" s="97" t="s">
        <v>2602</v>
      </c>
      <c r="T144" s="97">
        <v>1235</v>
      </c>
      <c r="U144" s="100">
        <v>45067</v>
      </c>
      <c r="V144" s="100">
        <v>45133</v>
      </c>
      <c r="W144" s="106" t="s">
        <v>2603</v>
      </c>
      <c r="X144" s="106" t="s">
        <v>2604</v>
      </c>
    </row>
    <row r="145" spans="1:24" ht="26.25" customHeight="1">
      <c r="A145" s="97"/>
      <c r="B145" s="97"/>
      <c r="C145" s="425" t="s">
        <v>3240</v>
      </c>
      <c r="D145" s="97"/>
      <c r="E145" s="97"/>
      <c r="F145" s="97"/>
      <c r="G145" s="97"/>
      <c r="H145" s="97"/>
      <c r="I145" s="97"/>
      <c r="J145" s="97"/>
      <c r="K145" s="97" t="s">
        <v>2605</v>
      </c>
      <c r="L145" s="102" t="s">
        <v>6992</v>
      </c>
      <c r="M145" s="102" t="s">
        <v>4501</v>
      </c>
      <c r="N145" s="180" t="s">
        <v>2904</v>
      </c>
      <c r="O145" s="97"/>
      <c r="P145" s="99"/>
      <c r="Q145" s="97" t="s">
        <v>2606</v>
      </c>
      <c r="R145" s="97">
        <v>2019</v>
      </c>
      <c r="S145" s="97" t="s">
        <v>2607</v>
      </c>
      <c r="T145" s="97">
        <v>1905</v>
      </c>
      <c r="U145" s="101">
        <v>45068</v>
      </c>
      <c r="V145" s="100">
        <v>45141</v>
      </c>
      <c r="W145" s="482" t="s">
        <v>2860</v>
      </c>
      <c r="X145" s="193" t="s">
        <v>4096</v>
      </c>
    </row>
    <row r="146" spans="1:24" ht="26.25" customHeight="1">
      <c r="A146" s="97"/>
      <c r="B146" s="97"/>
      <c r="C146" s="97"/>
      <c r="D146" s="97"/>
      <c r="E146" s="97"/>
      <c r="F146" s="97"/>
      <c r="G146" s="97"/>
      <c r="H146" s="97"/>
      <c r="I146" s="97"/>
      <c r="J146" s="425" t="s">
        <v>3727</v>
      </c>
      <c r="K146" s="97"/>
      <c r="L146" s="97"/>
      <c r="M146" s="97"/>
      <c r="N146" s="97"/>
      <c r="O146" s="97"/>
      <c r="P146" s="99"/>
      <c r="Q146" s="97"/>
      <c r="R146" s="97"/>
      <c r="S146" s="97"/>
      <c r="T146" s="97"/>
      <c r="U146" s="100"/>
      <c r="V146" s="101">
        <v>45144</v>
      </c>
      <c r="W146" s="106"/>
      <c r="X146" s="193" t="s">
        <v>4097</v>
      </c>
    </row>
    <row r="147" spans="1:24" ht="26.25" customHeight="1">
      <c r="A147" s="97"/>
      <c r="B147" s="97"/>
      <c r="C147" s="97"/>
      <c r="D147" s="97"/>
      <c r="E147" s="97"/>
      <c r="F147" s="97"/>
      <c r="G147" s="97"/>
      <c r="H147" s="97"/>
      <c r="I147" s="97"/>
      <c r="J147" s="97"/>
      <c r="K147" s="97" t="s">
        <v>2608</v>
      </c>
      <c r="L147" s="97"/>
      <c r="M147" s="97"/>
      <c r="N147" s="97"/>
      <c r="O147" s="97"/>
      <c r="P147" s="99"/>
      <c r="Q147" s="97"/>
      <c r="R147" s="97"/>
      <c r="S147" s="102" t="s">
        <v>2609</v>
      </c>
      <c r="T147" s="102">
        <v>3620</v>
      </c>
      <c r="U147" s="100"/>
      <c r="V147" s="101"/>
      <c r="W147" s="193" t="s">
        <v>7337</v>
      </c>
      <c r="X147" s="612" t="s">
        <v>4563</v>
      </c>
    </row>
    <row r="148" spans="1:24" ht="26.25" customHeight="1">
      <c r="A148" s="97"/>
      <c r="B148" s="97"/>
      <c r="C148" s="97"/>
      <c r="D148" s="97"/>
      <c r="E148" s="97"/>
      <c r="F148" s="97"/>
      <c r="G148" s="97"/>
      <c r="H148" s="97"/>
      <c r="I148" s="97"/>
      <c r="J148" s="97"/>
      <c r="K148" s="320" t="s">
        <v>2685</v>
      </c>
      <c r="L148" s="429"/>
      <c r="M148" s="98"/>
      <c r="N148" s="97"/>
      <c r="O148" s="97"/>
      <c r="P148" s="99"/>
      <c r="Q148" s="102"/>
      <c r="R148" s="102"/>
      <c r="S148" s="102" t="s">
        <v>2610</v>
      </c>
      <c r="T148" s="102">
        <f>SUM(T143:T147)</f>
        <v>9090</v>
      </c>
      <c r="U148" s="100"/>
      <c r="V148" s="101"/>
      <c r="W148" s="106"/>
      <c r="X148" s="612" t="s">
        <v>4564</v>
      </c>
    </row>
    <row r="149" spans="1:24" ht="26.25" customHeight="1">
      <c r="J149" s="69"/>
      <c r="K149" s="5"/>
      <c r="L149" s="67"/>
      <c r="M149" s="67"/>
      <c r="N149" s="437"/>
      <c r="O149" s="437"/>
      <c r="T149" s="69"/>
      <c r="U149" s="438"/>
      <c r="W149" s="69"/>
    </row>
    <row r="150" spans="1:24" ht="26.25" customHeight="1">
      <c r="J150" s="69"/>
      <c r="K150" s="5"/>
      <c r="L150" s="67"/>
      <c r="M150" s="67"/>
      <c r="N150" s="437"/>
      <c r="O150" s="437"/>
      <c r="T150" s="69"/>
      <c r="U150" s="438"/>
      <c r="W150" s="69"/>
    </row>
    <row r="151" spans="1:24" ht="26.25" customHeight="1">
      <c r="A151" s="170" t="s">
        <v>188</v>
      </c>
      <c r="B151" s="170"/>
      <c r="C151" s="170" t="s">
        <v>145</v>
      </c>
      <c r="D151" s="170" t="s">
        <v>2506</v>
      </c>
      <c r="E151" s="170" t="s">
        <v>2681</v>
      </c>
      <c r="F151" s="170" t="s">
        <v>191</v>
      </c>
      <c r="G151" s="170" t="s">
        <v>191</v>
      </c>
      <c r="H151" s="396"/>
      <c r="I151" s="170" t="s">
        <v>126</v>
      </c>
      <c r="J151" s="414" t="s">
        <v>2881</v>
      </c>
      <c r="K151" s="171" t="s">
        <v>2507</v>
      </c>
      <c r="L151" s="170" t="s">
        <v>2882</v>
      </c>
      <c r="M151" s="170"/>
      <c r="N151" s="171" t="s">
        <v>2645</v>
      </c>
      <c r="O151" s="171" t="s">
        <v>2678</v>
      </c>
      <c r="P151" s="172" t="s">
        <v>3909</v>
      </c>
      <c r="Q151" s="170" t="s">
        <v>2633</v>
      </c>
      <c r="R151" s="170">
        <v>2014</v>
      </c>
      <c r="S151" s="170" t="s">
        <v>2660</v>
      </c>
      <c r="T151" s="170">
        <v>1820</v>
      </c>
      <c r="U151" s="173">
        <v>45072</v>
      </c>
      <c r="V151" s="173">
        <v>45127</v>
      </c>
      <c r="W151" s="175">
        <v>3310</v>
      </c>
      <c r="X151" s="175">
        <v>4450</v>
      </c>
    </row>
    <row r="152" spans="1:24" ht="26.25" customHeight="1">
      <c r="A152" s="170"/>
      <c r="B152" s="170"/>
      <c r="C152" s="170"/>
      <c r="D152" s="170"/>
      <c r="E152" s="170"/>
      <c r="F152" s="170"/>
      <c r="G152" s="170"/>
      <c r="H152" s="170"/>
      <c r="I152" s="170" t="s">
        <v>194</v>
      </c>
      <c r="J152" s="412" t="s">
        <v>2693</v>
      </c>
      <c r="K152" s="177" t="s">
        <v>2615</v>
      </c>
      <c r="L152" s="170"/>
      <c r="M152" s="170"/>
      <c r="N152" s="491" t="s">
        <v>2897</v>
      </c>
      <c r="O152" s="171"/>
      <c r="P152" s="172"/>
      <c r="Q152" s="170" t="s">
        <v>2634</v>
      </c>
      <c r="R152" s="170">
        <v>2016</v>
      </c>
      <c r="S152" s="170" t="s">
        <v>2659</v>
      </c>
      <c r="T152" s="170">
        <v>2310</v>
      </c>
      <c r="U152" s="416"/>
      <c r="V152" s="173">
        <v>45128</v>
      </c>
      <c r="W152" s="175" t="s">
        <v>2893</v>
      </c>
      <c r="X152" s="415">
        <v>100</v>
      </c>
    </row>
    <row r="153" spans="1:24" ht="26.25" customHeight="1">
      <c r="A153" s="170"/>
      <c r="B153" s="170"/>
      <c r="C153" s="170"/>
      <c r="D153" s="170"/>
      <c r="E153" s="170"/>
      <c r="F153" s="170"/>
      <c r="G153" s="170"/>
      <c r="H153" s="170"/>
      <c r="I153" s="320" t="s">
        <v>2625</v>
      </c>
      <c r="J153" s="320" t="s">
        <v>2110</v>
      </c>
      <c r="K153" s="178" t="s">
        <v>2614</v>
      </c>
      <c r="L153" s="170"/>
      <c r="M153" s="170"/>
      <c r="N153" s="180" t="s">
        <v>2971</v>
      </c>
      <c r="O153" s="171"/>
      <c r="P153" s="172"/>
      <c r="Q153" s="170" t="s">
        <v>2635</v>
      </c>
      <c r="R153" s="170">
        <v>2015</v>
      </c>
      <c r="S153" s="170" t="s">
        <v>2658</v>
      </c>
      <c r="T153" s="170">
        <v>2245</v>
      </c>
      <c r="U153" s="173"/>
      <c r="V153" s="174">
        <v>45129</v>
      </c>
      <c r="W153" s="175"/>
      <c r="X153" s="175" t="s">
        <v>2790</v>
      </c>
    </row>
    <row r="154" spans="1:24" ht="26.25" customHeight="1">
      <c r="A154" s="170"/>
      <c r="B154" s="170"/>
      <c r="C154" s="170"/>
      <c r="D154" s="170"/>
      <c r="E154" s="170"/>
      <c r="F154" s="170"/>
      <c r="G154" s="170"/>
      <c r="H154" s="170"/>
      <c r="I154" s="170"/>
      <c r="J154" s="170"/>
      <c r="K154" s="171" t="s">
        <v>2508</v>
      </c>
      <c r="L154" s="170"/>
      <c r="M154" s="170"/>
      <c r="N154" s="171"/>
      <c r="O154" s="171"/>
      <c r="P154" s="172"/>
      <c r="Q154" s="170" t="s">
        <v>2636</v>
      </c>
      <c r="R154" s="170">
        <v>2016</v>
      </c>
      <c r="S154" s="170" t="s">
        <v>2672</v>
      </c>
      <c r="T154" s="170">
        <v>1150</v>
      </c>
      <c r="U154" s="173"/>
      <c r="V154" s="174"/>
      <c r="W154" s="175"/>
      <c r="X154" s="175"/>
    </row>
    <row r="155" spans="1:24" ht="26.25" customHeight="1">
      <c r="A155" s="170"/>
      <c r="B155" s="170"/>
      <c r="C155" s="170"/>
      <c r="D155" s="170"/>
      <c r="E155" s="170"/>
      <c r="F155" s="170"/>
      <c r="G155" s="170"/>
      <c r="H155" s="170"/>
      <c r="I155" s="170"/>
      <c r="J155" s="170" t="s">
        <v>2676</v>
      </c>
      <c r="K155" s="171"/>
      <c r="L155" s="170"/>
      <c r="M155" s="170"/>
      <c r="N155" s="171"/>
      <c r="O155" s="171"/>
      <c r="P155" s="172"/>
      <c r="Q155" s="170"/>
      <c r="R155" s="170"/>
      <c r="S155" s="176" t="s">
        <v>189</v>
      </c>
      <c r="T155" s="176">
        <v>3890</v>
      </c>
      <c r="U155" s="173"/>
      <c r="V155" s="174"/>
      <c r="W155" s="175"/>
      <c r="X155" s="175"/>
    </row>
    <row r="156" spans="1:24" ht="26.25" customHeight="1">
      <c r="A156" s="170"/>
      <c r="B156" s="170"/>
      <c r="C156" s="170"/>
      <c r="D156" s="170"/>
      <c r="E156" s="170"/>
      <c r="F156" s="170"/>
      <c r="G156" s="170"/>
      <c r="H156" s="170"/>
      <c r="I156" s="170"/>
      <c r="J156" s="170" t="s">
        <v>2677</v>
      </c>
      <c r="K156" s="411" t="s">
        <v>2509</v>
      </c>
      <c r="L156" s="170"/>
      <c r="M156" s="170"/>
      <c r="N156" s="171"/>
      <c r="O156" s="171"/>
      <c r="P156" s="172"/>
      <c r="Q156" s="170"/>
      <c r="R156" s="170"/>
      <c r="S156" s="176" t="s">
        <v>2616</v>
      </c>
      <c r="T156" s="176">
        <f>SUM(T151:T155)</f>
        <v>11415</v>
      </c>
      <c r="U156" s="173"/>
      <c r="V156" s="174"/>
      <c r="W156" s="175"/>
      <c r="X156" s="175"/>
    </row>
    <row r="157" spans="1:24" ht="26.25" customHeight="1">
      <c r="A157" s="170"/>
      <c r="B157" s="170"/>
      <c r="C157" s="170"/>
      <c r="D157" s="170"/>
      <c r="E157" s="170"/>
      <c r="F157" s="170"/>
      <c r="G157" s="170"/>
      <c r="H157" s="170"/>
      <c r="I157" s="170"/>
      <c r="J157" s="425" t="s">
        <v>2745</v>
      </c>
      <c r="K157" s="171"/>
      <c r="L157" s="170"/>
      <c r="M157" s="170"/>
      <c r="N157" s="171"/>
      <c r="O157" s="171"/>
      <c r="P157" s="172"/>
      <c r="Q157" s="170"/>
      <c r="R157" s="170"/>
      <c r="S157" s="176"/>
      <c r="T157" s="176"/>
      <c r="U157" s="173"/>
      <c r="V157" s="174"/>
      <c r="W157" s="175"/>
      <c r="X157" s="175"/>
    </row>
    <row r="160" spans="1:24" ht="26.25" customHeight="1">
      <c r="A160" s="97" t="s">
        <v>188</v>
      </c>
      <c r="B160" s="97"/>
      <c r="C160" s="97" t="s">
        <v>2348</v>
      </c>
      <c r="D160" s="97" t="s">
        <v>190</v>
      </c>
      <c r="E160" s="97" t="s">
        <v>2810</v>
      </c>
      <c r="F160" s="97" t="s">
        <v>191</v>
      </c>
      <c r="G160" s="97" t="s">
        <v>191</v>
      </c>
      <c r="H160" s="405"/>
      <c r="I160" s="97" t="s">
        <v>2573</v>
      </c>
      <c r="J160" s="428" t="s">
        <v>2883</v>
      </c>
      <c r="K160" s="97" t="s">
        <v>2654</v>
      </c>
      <c r="L160" s="428" t="s">
        <v>4191</v>
      </c>
      <c r="M160" s="98" t="s">
        <v>4190</v>
      </c>
      <c r="N160" s="98" t="s">
        <v>3725</v>
      </c>
      <c r="O160" s="98" t="s">
        <v>3726</v>
      </c>
      <c r="P160" s="99" t="s">
        <v>2755</v>
      </c>
      <c r="Q160" s="97" t="s">
        <v>2661</v>
      </c>
      <c r="R160" s="97">
        <v>2019</v>
      </c>
      <c r="S160" s="97" t="s">
        <v>2805</v>
      </c>
      <c r="T160" s="97">
        <v>1235</v>
      </c>
      <c r="U160" s="430">
        <v>45076</v>
      </c>
      <c r="V160" s="430">
        <v>45142</v>
      </c>
      <c r="W160" s="106">
        <v>2324</v>
      </c>
      <c r="X160" s="106">
        <v>3700</v>
      </c>
    </row>
    <row r="161" spans="1:24" ht="26.25" customHeight="1">
      <c r="A161" s="97"/>
      <c r="B161" s="97"/>
      <c r="C161" s="320" t="s">
        <v>2880</v>
      </c>
      <c r="D161" s="97"/>
      <c r="E161" s="97"/>
      <c r="F161" s="97"/>
      <c r="G161" s="97"/>
      <c r="H161" s="97"/>
      <c r="I161" s="97" t="s">
        <v>2578</v>
      </c>
      <c r="J161" s="317" t="s">
        <v>3729</v>
      </c>
      <c r="K161" s="99" t="s">
        <v>2655</v>
      </c>
      <c r="L161" s="427" t="s">
        <v>3776</v>
      </c>
      <c r="M161" s="98" t="s">
        <v>4199</v>
      </c>
      <c r="N161" s="97"/>
      <c r="O161" s="97"/>
      <c r="P161" s="99" t="s">
        <v>2755</v>
      </c>
      <c r="Q161" s="97" t="s">
        <v>2662</v>
      </c>
      <c r="R161" s="97">
        <v>2021</v>
      </c>
      <c r="S161" s="97" t="s">
        <v>2806</v>
      </c>
      <c r="T161" s="97">
        <v>1235</v>
      </c>
      <c r="U161" s="430"/>
      <c r="V161" s="430">
        <v>45138</v>
      </c>
      <c r="W161" s="106" t="s">
        <v>3026</v>
      </c>
      <c r="X161" s="106"/>
    </row>
    <row r="162" spans="1:24" ht="26.25" customHeight="1">
      <c r="A162" s="97"/>
      <c r="B162" s="97"/>
      <c r="C162" s="425" t="s">
        <v>3240</v>
      </c>
      <c r="D162" s="97"/>
      <c r="E162" s="97"/>
      <c r="F162" s="97"/>
      <c r="G162" s="97"/>
      <c r="H162" s="97"/>
      <c r="I162" s="97"/>
      <c r="J162" s="428"/>
      <c r="K162" s="97" t="s">
        <v>2680</v>
      </c>
      <c r="L162" s="98"/>
      <c r="M162" s="98"/>
      <c r="N162" s="180" t="s">
        <v>2904</v>
      </c>
      <c r="O162" s="98"/>
      <c r="P162" s="99" t="s">
        <v>2756</v>
      </c>
      <c r="Q162" s="97" t="s">
        <v>2663</v>
      </c>
      <c r="R162" s="97">
        <v>2019</v>
      </c>
      <c r="S162" s="97" t="s">
        <v>2807</v>
      </c>
      <c r="T162" s="97">
        <v>1235</v>
      </c>
      <c r="U162" s="430"/>
      <c r="V162" s="430">
        <v>45141</v>
      </c>
      <c r="W162" s="106"/>
      <c r="X162" s="106"/>
    </row>
    <row r="163" spans="1:24" ht="26.25" customHeight="1">
      <c r="A163" s="97"/>
      <c r="B163" s="97"/>
      <c r="C163" s="97"/>
      <c r="D163" s="97"/>
      <c r="E163" s="97"/>
      <c r="F163" s="97"/>
      <c r="G163" s="97"/>
      <c r="H163" s="97"/>
      <c r="I163" s="97"/>
      <c r="J163" s="425" t="s">
        <v>3728</v>
      </c>
      <c r="K163" s="97" t="s">
        <v>2656</v>
      </c>
      <c r="L163" s="98"/>
      <c r="M163" s="98"/>
      <c r="N163" s="97"/>
      <c r="O163" s="97"/>
      <c r="P163" s="99" t="s">
        <v>2755</v>
      </c>
      <c r="Q163" s="97" t="s">
        <v>2664</v>
      </c>
      <c r="R163" s="97">
        <v>2019</v>
      </c>
      <c r="S163" s="97" t="s">
        <v>2809</v>
      </c>
      <c r="T163" s="97">
        <v>1235</v>
      </c>
      <c r="U163" s="100"/>
      <c r="V163" s="100">
        <v>45142</v>
      </c>
      <c r="W163" s="106"/>
      <c r="X163" s="102"/>
    </row>
    <row r="164" spans="1:24" ht="26.25" customHeight="1">
      <c r="A164" s="97"/>
      <c r="B164" s="97"/>
      <c r="C164" s="97"/>
      <c r="D164" s="97"/>
      <c r="E164" s="97"/>
      <c r="F164" s="97"/>
      <c r="G164" s="97"/>
      <c r="H164" s="97"/>
      <c r="I164" s="97"/>
      <c r="J164" s="432"/>
      <c r="K164" s="97"/>
      <c r="L164" s="98"/>
      <c r="M164" s="98"/>
      <c r="N164" s="97"/>
      <c r="O164" s="97"/>
      <c r="P164" s="99" t="s">
        <v>2755</v>
      </c>
      <c r="Q164" s="97" t="s">
        <v>2664</v>
      </c>
      <c r="R164" s="97">
        <v>2018</v>
      </c>
      <c r="S164" s="97" t="s">
        <v>2808</v>
      </c>
      <c r="T164" s="97">
        <v>1235</v>
      </c>
      <c r="U164" s="100"/>
      <c r="V164" s="101">
        <v>45144</v>
      </c>
      <c r="W164" s="106"/>
      <c r="X164" s="612" t="s">
        <v>4563</v>
      </c>
    </row>
    <row r="165" spans="1:24" ht="26.25" customHeight="1">
      <c r="A165" s="97"/>
      <c r="B165" s="97"/>
      <c r="C165" s="97"/>
      <c r="D165" s="97"/>
      <c r="E165" s="97"/>
      <c r="F165" s="97"/>
      <c r="G165" s="97"/>
      <c r="H165" s="97"/>
      <c r="I165" s="97"/>
      <c r="J165" s="432"/>
      <c r="K165" s="435" t="s">
        <v>2657</v>
      </c>
      <c r="L165" s="98"/>
      <c r="M165" s="98"/>
      <c r="N165" s="97"/>
      <c r="O165" s="97"/>
      <c r="P165" s="99" t="s">
        <v>2755</v>
      </c>
      <c r="Q165" s="97" t="s">
        <v>221</v>
      </c>
      <c r="R165" s="97">
        <v>2018</v>
      </c>
      <c r="S165" s="97" t="s">
        <v>2804</v>
      </c>
      <c r="T165" s="97">
        <v>1235</v>
      </c>
      <c r="U165" s="100"/>
      <c r="V165" s="101"/>
      <c r="W165" s="106"/>
      <c r="X165" s="612" t="s">
        <v>3222</v>
      </c>
    </row>
    <row r="166" spans="1:24" ht="26.25" customHeight="1">
      <c r="A166" s="97"/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8"/>
      <c r="M166" s="98"/>
      <c r="N166" s="97"/>
      <c r="O166" s="97"/>
      <c r="P166" s="99"/>
      <c r="Q166" s="97"/>
      <c r="R166" s="97"/>
      <c r="S166" s="102" t="s">
        <v>189</v>
      </c>
      <c r="T166" s="102">
        <v>3810</v>
      </c>
      <c r="U166" s="100"/>
      <c r="V166" s="101"/>
      <c r="W166" s="106"/>
      <c r="X166" s="433"/>
    </row>
    <row r="167" spans="1:24" ht="26.25" customHeight="1">
      <c r="A167" s="97"/>
      <c r="B167" s="97"/>
      <c r="C167" s="97"/>
      <c r="D167" s="97"/>
      <c r="E167" s="97"/>
      <c r="F167" s="97"/>
      <c r="G167" s="97"/>
      <c r="H167" s="97"/>
      <c r="I167" s="97"/>
      <c r="J167" s="97"/>
      <c r="K167" s="97"/>
      <c r="L167" s="98"/>
      <c r="M167" s="98"/>
      <c r="N167" s="97"/>
      <c r="O167" s="97"/>
      <c r="P167" s="99"/>
      <c r="Q167" s="102"/>
      <c r="R167" s="102"/>
      <c r="S167" s="102" t="s">
        <v>2472</v>
      </c>
      <c r="T167" s="102">
        <f>SUM(T160:T166)</f>
        <v>11220</v>
      </c>
      <c r="U167" s="100"/>
      <c r="V167" s="101"/>
      <c r="W167" s="106"/>
      <c r="X167" s="433"/>
    </row>
    <row r="169" spans="1:24" ht="26.25" customHeight="1">
      <c r="A169" s="97" t="s">
        <v>188</v>
      </c>
      <c r="B169" s="97"/>
      <c r="C169" s="97" t="s">
        <v>2348</v>
      </c>
      <c r="D169" s="97" t="s">
        <v>190</v>
      </c>
      <c r="E169" s="97" t="s">
        <v>191</v>
      </c>
      <c r="F169" s="97" t="s">
        <v>191</v>
      </c>
      <c r="G169" s="97" t="s">
        <v>191</v>
      </c>
      <c r="H169" s="405"/>
      <c r="I169" s="97" t="s">
        <v>2573</v>
      </c>
      <c r="J169" s="428" t="s">
        <v>3730</v>
      </c>
      <c r="K169" s="97" t="s">
        <v>8</v>
      </c>
      <c r="L169" s="428" t="s">
        <v>4510</v>
      </c>
      <c r="M169" s="98" t="s">
        <v>4190</v>
      </c>
      <c r="N169" s="98" t="s">
        <v>3731</v>
      </c>
      <c r="O169" s="98" t="s">
        <v>4162</v>
      </c>
      <c r="P169" s="99" t="s">
        <v>2755</v>
      </c>
      <c r="Q169" s="97" t="s">
        <v>2834</v>
      </c>
      <c r="R169" s="97">
        <v>2018</v>
      </c>
      <c r="S169" s="97" t="s">
        <v>2830</v>
      </c>
      <c r="T169" s="97">
        <v>1815</v>
      </c>
      <c r="U169" s="430">
        <v>45076</v>
      </c>
      <c r="V169" s="430">
        <v>45142</v>
      </c>
      <c r="W169" s="106">
        <v>2354</v>
      </c>
      <c r="X169" s="106">
        <v>3700</v>
      </c>
    </row>
    <row r="170" spans="1:24" ht="26.25" customHeight="1">
      <c r="A170" s="97"/>
      <c r="B170" s="97"/>
      <c r="C170" s="320" t="s">
        <v>2642</v>
      </c>
      <c r="D170" s="97"/>
      <c r="E170" s="97"/>
      <c r="F170" s="97"/>
      <c r="G170" s="97"/>
      <c r="H170" s="97"/>
      <c r="I170" s="97" t="s">
        <v>2578</v>
      </c>
      <c r="J170" s="317" t="s">
        <v>4189</v>
      </c>
      <c r="K170" s="99" t="s">
        <v>195</v>
      </c>
      <c r="L170" s="427" t="s">
        <v>3777</v>
      </c>
      <c r="M170" s="98" t="s">
        <v>4199</v>
      </c>
      <c r="N170" s="97"/>
      <c r="O170" s="97"/>
      <c r="P170" s="99" t="s">
        <v>2835</v>
      </c>
      <c r="Q170" s="97" t="s">
        <v>2836</v>
      </c>
      <c r="R170" s="97">
        <v>2019</v>
      </c>
      <c r="S170" s="97" t="s">
        <v>2832</v>
      </c>
      <c r="T170" s="97">
        <v>1605</v>
      </c>
      <c r="U170" s="430"/>
      <c r="V170" s="430">
        <v>45138</v>
      </c>
      <c r="W170" s="106" t="s">
        <v>3026</v>
      </c>
      <c r="X170" s="106"/>
    </row>
    <row r="171" spans="1:24" ht="26.25" customHeight="1">
      <c r="A171" s="97"/>
      <c r="B171" s="97"/>
      <c r="C171" s="425" t="s">
        <v>3240</v>
      </c>
      <c r="D171" s="97"/>
      <c r="E171" s="97"/>
      <c r="F171" s="97"/>
      <c r="G171" s="97"/>
      <c r="H171" s="97"/>
      <c r="I171" s="97"/>
      <c r="J171" s="428"/>
      <c r="K171" s="97" t="s">
        <v>2744</v>
      </c>
      <c r="L171" s="98"/>
      <c r="M171" s="98"/>
      <c r="N171" s="180" t="s">
        <v>2904</v>
      </c>
      <c r="O171" s="98"/>
      <c r="P171" s="99" t="s">
        <v>2755</v>
      </c>
      <c r="Q171" s="97" t="s">
        <v>221</v>
      </c>
      <c r="R171" s="97">
        <v>2018</v>
      </c>
      <c r="S171" s="97" t="s">
        <v>2833</v>
      </c>
      <c r="T171" s="97">
        <v>1335</v>
      </c>
      <c r="U171" s="430"/>
      <c r="V171" s="430">
        <v>45141</v>
      </c>
      <c r="W171" s="106"/>
      <c r="X171" s="106"/>
    </row>
    <row r="172" spans="1:24" ht="26.25" customHeight="1">
      <c r="A172" s="97"/>
      <c r="B172" s="97"/>
      <c r="C172" s="97"/>
      <c r="D172" s="97"/>
      <c r="E172" s="97"/>
      <c r="F172" s="97"/>
      <c r="G172" s="97"/>
      <c r="H172" s="97"/>
      <c r="I172" s="97"/>
      <c r="J172" s="425" t="s">
        <v>3728</v>
      </c>
      <c r="K172" s="97" t="s">
        <v>1772</v>
      </c>
      <c r="L172" s="98"/>
      <c r="M172" s="98"/>
      <c r="N172" s="97"/>
      <c r="O172" s="97"/>
      <c r="P172" s="99" t="s">
        <v>2767</v>
      </c>
      <c r="Q172" s="97" t="s">
        <v>2763</v>
      </c>
      <c r="R172" s="97">
        <v>2022</v>
      </c>
      <c r="S172" s="97" t="s">
        <v>2831</v>
      </c>
      <c r="T172" s="97">
        <v>1850</v>
      </c>
      <c r="U172" s="100"/>
      <c r="V172" s="100">
        <v>45142</v>
      </c>
      <c r="W172" s="106"/>
      <c r="X172" s="102"/>
    </row>
    <row r="173" spans="1:24" ht="26.25" customHeight="1">
      <c r="A173" s="97"/>
      <c r="B173" s="97"/>
      <c r="C173" s="97"/>
      <c r="D173" s="97"/>
      <c r="E173" s="97"/>
      <c r="F173" s="97"/>
      <c r="G173" s="97"/>
      <c r="H173" s="97"/>
      <c r="I173" s="97"/>
      <c r="J173" s="432"/>
      <c r="K173" s="97"/>
      <c r="L173" s="98"/>
      <c r="M173" s="98"/>
      <c r="N173" s="97"/>
      <c r="O173" s="97"/>
      <c r="P173" s="99"/>
      <c r="Q173" s="97"/>
      <c r="R173" s="97"/>
      <c r="S173" s="97"/>
      <c r="T173" s="97"/>
      <c r="U173" s="100"/>
      <c r="V173" s="101">
        <v>45144</v>
      </c>
      <c r="W173" s="106"/>
      <c r="X173" s="612" t="s">
        <v>4563</v>
      </c>
    </row>
    <row r="174" spans="1:24" ht="26.25" customHeight="1">
      <c r="A174" s="97"/>
      <c r="B174" s="97"/>
      <c r="C174" s="97"/>
      <c r="D174" s="97"/>
      <c r="E174" s="97"/>
      <c r="F174" s="97"/>
      <c r="G174" s="97"/>
      <c r="H174" s="97"/>
      <c r="I174" s="97"/>
      <c r="J174" s="432"/>
      <c r="K174" s="435" t="s">
        <v>2657</v>
      </c>
      <c r="L174" s="98"/>
      <c r="M174" s="98"/>
      <c r="N174" s="97"/>
      <c r="O174" s="97"/>
      <c r="P174" s="99"/>
      <c r="Q174" s="97"/>
      <c r="R174" s="97"/>
      <c r="S174" s="97"/>
      <c r="T174" s="97"/>
      <c r="U174" s="100"/>
      <c r="V174" s="101"/>
      <c r="W174" s="106"/>
      <c r="X174" s="612" t="s">
        <v>4565</v>
      </c>
    </row>
    <row r="175" spans="1:24" ht="26.25" customHeight="1">
      <c r="A175" s="97"/>
      <c r="B175" s="97"/>
      <c r="C175" s="97"/>
      <c r="D175" s="97"/>
      <c r="E175" s="97"/>
      <c r="F175" s="97"/>
      <c r="G175" s="97"/>
      <c r="H175" s="97"/>
      <c r="I175" s="97"/>
      <c r="J175" s="97"/>
      <c r="K175" s="97"/>
      <c r="L175" s="98"/>
      <c r="M175" s="98"/>
      <c r="N175" s="97"/>
      <c r="O175" s="97"/>
      <c r="P175" s="99"/>
      <c r="Q175" s="97"/>
      <c r="R175" s="97"/>
      <c r="S175" s="102" t="s">
        <v>189</v>
      </c>
      <c r="T175" s="102">
        <v>3720</v>
      </c>
      <c r="U175" s="100"/>
      <c r="V175" s="101"/>
      <c r="W175" s="106"/>
      <c r="X175" s="612" t="s">
        <v>7768</v>
      </c>
    </row>
    <row r="176" spans="1:24" ht="26.25" customHeight="1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8"/>
      <c r="M176" s="98"/>
      <c r="N176" s="97"/>
      <c r="O176" s="97"/>
      <c r="P176" s="99"/>
      <c r="Q176" s="102"/>
      <c r="R176" s="102"/>
      <c r="S176" s="102" t="s">
        <v>2472</v>
      </c>
      <c r="T176" s="102">
        <f>SUM(T169:T175)</f>
        <v>10325</v>
      </c>
      <c r="U176" s="100"/>
      <c r="V176" s="101"/>
      <c r="W176" s="106"/>
      <c r="X176" s="612" t="s">
        <v>3222</v>
      </c>
    </row>
    <row r="219" spans="14:19" ht="26.25" customHeight="1">
      <c r="N219" s="423" t="s">
        <v>2516</v>
      </c>
      <c r="O219" s="423">
        <v>9100</v>
      </c>
    </row>
    <row r="223" spans="14:19" ht="26.25" customHeight="1">
      <c r="S223" s="5" t="s">
        <v>2555</v>
      </c>
    </row>
    <row r="237" spans="19:19" ht="26.25" customHeight="1">
      <c r="S237" s="5" t="s">
        <v>2556</v>
      </c>
    </row>
  </sheetData>
  <autoFilter ref="B2:X2" xr:uid="{00000000-0009-0000-0000-000002000000}"/>
  <mergeCells count="1">
    <mergeCell ref="A1:X1"/>
  </mergeCells>
  <phoneticPr fontId="16" type="noConversion"/>
  <conditionalFormatting sqref="L3">
    <cfRule type="duplicateValues" dxfId="5132" priority="172"/>
  </conditionalFormatting>
  <conditionalFormatting sqref="L4:L8">
    <cfRule type="duplicateValues" dxfId="5131" priority="219"/>
  </conditionalFormatting>
  <conditionalFormatting sqref="L9:L10">
    <cfRule type="duplicateValues" dxfId="5130" priority="215"/>
  </conditionalFormatting>
  <conditionalFormatting sqref="L11:L12">
    <cfRule type="duplicateValues" dxfId="5129" priority="1778"/>
  </conditionalFormatting>
  <conditionalFormatting sqref="L13:L17">
    <cfRule type="duplicateValues" dxfId="5128" priority="207"/>
  </conditionalFormatting>
  <conditionalFormatting sqref="L18:L19">
    <cfRule type="duplicateValues" dxfId="5127" priority="203"/>
  </conditionalFormatting>
  <conditionalFormatting sqref="L21:L25">
    <cfRule type="duplicateValues" dxfId="5126" priority="202"/>
  </conditionalFormatting>
  <conditionalFormatting sqref="L26:L27">
    <cfRule type="duplicateValues" dxfId="5125" priority="198"/>
  </conditionalFormatting>
  <conditionalFormatting sqref="L29:L33">
    <cfRule type="duplicateValues" dxfId="5124" priority="197"/>
  </conditionalFormatting>
  <conditionalFormatting sqref="L34:L35">
    <cfRule type="duplicateValues" dxfId="5123" priority="193"/>
  </conditionalFormatting>
  <conditionalFormatting sqref="L37:L41">
    <cfRule type="duplicateValues" dxfId="5122" priority="192"/>
  </conditionalFormatting>
  <conditionalFormatting sqref="L42:L43">
    <cfRule type="duplicateValues" dxfId="5121" priority="188"/>
  </conditionalFormatting>
  <conditionalFormatting sqref="L45:L49">
    <cfRule type="duplicateValues" dxfId="5120" priority="187"/>
  </conditionalFormatting>
  <conditionalFormatting sqref="L50:L51">
    <cfRule type="duplicateValues" dxfId="5119" priority="183"/>
  </conditionalFormatting>
  <conditionalFormatting sqref="L53 L56:L57">
    <cfRule type="duplicateValues" dxfId="5118" priority="182"/>
  </conditionalFormatting>
  <conditionalFormatting sqref="L54:L55">
    <cfRule type="duplicateValues" dxfId="5117" priority="1"/>
  </conditionalFormatting>
  <conditionalFormatting sqref="L58:L59">
    <cfRule type="duplicateValues" dxfId="5116" priority="178"/>
  </conditionalFormatting>
  <conditionalFormatting sqref="L60">
    <cfRule type="duplicateValues" dxfId="5115" priority="1815"/>
  </conditionalFormatting>
  <conditionalFormatting sqref="L62:L66">
    <cfRule type="duplicateValues" dxfId="5114" priority="170"/>
  </conditionalFormatting>
  <conditionalFormatting sqref="L69">
    <cfRule type="duplicateValues" dxfId="5113" priority="103"/>
  </conditionalFormatting>
  <conditionalFormatting sqref="L70">
    <cfRule type="duplicateValues" dxfId="5112" priority="112"/>
  </conditionalFormatting>
  <conditionalFormatting sqref="L71:L75">
    <cfRule type="duplicateValues" dxfId="5111" priority="111"/>
  </conditionalFormatting>
  <conditionalFormatting sqref="L76:L77">
    <cfRule type="duplicateValues" dxfId="5110" priority="108"/>
  </conditionalFormatting>
  <conditionalFormatting sqref="L78">
    <cfRule type="duplicateValues" dxfId="5109" priority="161"/>
  </conditionalFormatting>
  <conditionalFormatting sqref="L79">
    <cfRule type="duplicateValues" dxfId="5108" priority="163"/>
  </conditionalFormatting>
  <conditionalFormatting sqref="L80:L84">
    <cfRule type="duplicateValues" dxfId="5107" priority="160"/>
  </conditionalFormatting>
  <conditionalFormatting sqref="L85:L88">
    <cfRule type="duplicateValues" dxfId="5106" priority="156"/>
  </conditionalFormatting>
  <conditionalFormatting sqref="L89">
    <cfRule type="duplicateValues" dxfId="5105" priority="92"/>
  </conditionalFormatting>
  <conditionalFormatting sqref="L97:L98">
    <cfRule type="duplicateValues" dxfId="5104" priority="143"/>
  </conditionalFormatting>
  <conditionalFormatting sqref="L99:L103">
    <cfRule type="duplicateValues" dxfId="5103" priority="142"/>
  </conditionalFormatting>
  <conditionalFormatting sqref="L104:L105">
    <cfRule type="duplicateValues" dxfId="5102" priority="138"/>
  </conditionalFormatting>
  <conditionalFormatting sqref="L106:L107">
    <cfRule type="duplicateValues" dxfId="5101" priority="119"/>
  </conditionalFormatting>
  <conditionalFormatting sqref="L108:L112">
    <cfRule type="duplicateValues" dxfId="5100" priority="118"/>
  </conditionalFormatting>
  <conditionalFormatting sqref="L113:L114">
    <cfRule type="duplicateValues" dxfId="5099" priority="114"/>
  </conditionalFormatting>
  <conditionalFormatting sqref="L115:L116 L67:L68">
    <cfRule type="duplicateValues" dxfId="5098" priority="1800"/>
  </conditionalFormatting>
  <conditionalFormatting sqref="L117:L121">
    <cfRule type="duplicateValues" dxfId="5097" priority="137"/>
  </conditionalFormatting>
  <conditionalFormatting sqref="L122:L124">
    <cfRule type="duplicateValues" dxfId="5096" priority="133"/>
  </conditionalFormatting>
  <conditionalFormatting sqref="L127:L128 L130:L131">
    <cfRule type="duplicateValues" dxfId="5095" priority="79"/>
  </conditionalFormatting>
  <conditionalFormatting sqref="L129">
    <cfRule type="duplicateValues" dxfId="5094" priority="72"/>
  </conditionalFormatting>
  <conditionalFormatting sqref="L132:L133">
    <cfRule type="duplicateValues" dxfId="5093" priority="75"/>
  </conditionalFormatting>
  <conditionalFormatting sqref="L141:L142 L186:L1048576 L125:L126 L61 L44 L52 L20 L2 L28 L36 L134:L135 L178">
    <cfRule type="duplicateValues" dxfId="5092" priority="1803"/>
  </conditionalFormatting>
  <conditionalFormatting sqref="L143">
    <cfRule type="duplicateValues" dxfId="5091" priority="89"/>
  </conditionalFormatting>
  <conditionalFormatting sqref="L151:L155">
    <cfRule type="duplicateValues" dxfId="5090" priority="102"/>
  </conditionalFormatting>
  <conditionalFormatting sqref="L156:L157">
    <cfRule type="duplicateValues" dxfId="5089" priority="98"/>
  </conditionalFormatting>
  <conditionalFormatting sqref="L160">
    <cfRule type="duplicateValues" dxfId="5088" priority="37"/>
  </conditionalFormatting>
  <conditionalFormatting sqref="L168 L177">
    <cfRule type="duplicateValues" dxfId="5087" priority="15"/>
  </conditionalFormatting>
  <conditionalFormatting sqref="L169">
    <cfRule type="duplicateValues" dxfId="5086" priority="12"/>
  </conditionalFormatting>
  <conditionalFormatting sqref="N90 N92:N96">
    <cfRule type="duplicateValues" dxfId="5085" priority="94"/>
  </conditionalFormatting>
  <conditionalFormatting sqref="N136">
    <cfRule type="duplicateValues" dxfId="5084" priority="17"/>
  </conditionalFormatting>
  <conditionalFormatting sqref="N148">
    <cfRule type="duplicateValues" dxfId="5083" priority="90"/>
  </conditionalFormatting>
  <conditionalFormatting sqref="N161 N163:N167">
    <cfRule type="duplicateValues" dxfId="5082" priority="39"/>
  </conditionalFormatting>
  <conditionalFormatting sqref="N170 N172:N176">
    <cfRule type="duplicateValues" dxfId="5081" priority="14"/>
  </conditionalFormatting>
  <conditionalFormatting sqref="O90 O92:O94">
    <cfRule type="duplicateValues" dxfId="5080" priority="93"/>
  </conditionalFormatting>
  <conditionalFormatting sqref="O161 O163:O165">
    <cfRule type="duplicateValues" dxfId="5079" priority="38"/>
  </conditionalFormatting>
  <conditionalFormatting sqref="O170 O172:O174">
    <cfRule type="duplicateValues" dxfId="5078" priority="13"/>
  </conditionalFormatting>
  <conditionalFormatting sqref="S3">
    <cfRule type="duplicateValues" dxfId="5077" priority="171"/>
  </conditionalFormatting>
  <conditionalFormatting sqref="S4:S7">
    <cfRule type="duplicateValues" dxfId="5076" priority="218"/>
  </conditionalFormatting>
  <conditionalFormatting sqref="S8">
    <cfRule type="duplicateValues" dxfId="5075" priority="217"/>
  </conditionalFormatting>
  <conditionalFormatting sqref="S9:S10">
    <cfRule type="duplicateValues" dxfId="5074" priority="216"/>
  </conditionalFormatting>
  <conditionalFormatting sqref="S13:S16">
    <cfRule type="duplicateValues" dxfId="5073" priority="206"/>
  </conditionalFormatting>
  <conditionalFormatting sqref="S17">
    <cfRule type="duplicateValues" dxfId="5072" priority="205"/>
  </conditionalFormatting>
  <conditionalFormatting sqref="S18:S19">
    <cfRule type="duplicateValues" dxfId="5071" priority="204"/>
  </conditionalFormatting>
  <conditionalFormatting sqref="S21:S24">
    <cfRule type="duplicateValues" dxfId="5070" priority="201"/>
  </conditionalFormatting>
  <conditionalFormatting sqref="S25">
    <cfRule type="duplicateValues" dxfId="5069" priority="200"/>
  </conditionalFormatting>
  <conditionalFormatting sqref="S26:S27">
    <cfRule type="duplicateValues" dxfId="5068" priority="199"/>
  </conditionalFormatting>
  <conditionalFormatting sqref="S29:S32">
    <cfRule type="duplicateValues" dxfId="5067" priority="196"/>
  </conditionalFormatting>
  <conditionalFormatting sqref="S33">
    <cfRule type="duplicateValues" dxfId="5066" priority="195"/>
  </conditionalFormatting>
  <conditionalFormatting sqref="S34:S35">
    <cfRule type="duplicateValues" dxfId="5065" priority="194"/>
  </conditionalFormatting>
  <conditionalFormatting sqref="S37:S40">
    <cfRule type="duplicateValues" dxfId="5064" priority="191"/>
  </conditionalFormatting>
  <conditionalFormatting sqref="S41">
    <cfRule type="duplicateValues" dxfId="5063" priority="190"/>
  </conditionalFormatting>
  <conditionalFormatting sqref="S42:S43">
    <cfRule type="duplicateValues" dxfId="5062" priority="189"/>
  </conditionalFormatting>
  <conditionalFormatting sqref="S45:S48">
    <cfRule type="duplicateValues" dxfId="5061" priority="186"/>
  </conditionalFormatting>
  <conditionalFormatting sqref="S49">
    <cfRule type="duplicateValues" dxfId="5060" priority="185"/>
  </conditionalFormatting>
  <conditionalFormatting sqref="S50:S51">
    <cfRule type="duplicateValues" dxfId="5059" priority="184"/>
  </conditionalFormatting>
  <conditionalFormatting sqref="S53:S56">
    <cfRule type="duplicateValues" dxfId="5058" priority="181"/>
  </conditionalFormatting>
  <conditionalFormatting sqref="S57">
    <cfRule type="duplicateValues" dxfId="5057" priority="180"/>
  </conditionalFormatting>
  <conditionalFormatting sqref="S58:S59">
    <cfRule type="duplicateValues" dxfId="5056" priority="179"/>
  </conditionalFormatting>
  <conditionalFormatting sqref="S60">
    <cfRule type="duplicateValues" dxfId="5055" priority="1816"/>
  </conditionalFormatting>
  <conditionalFormatting sqref="S62:S65">
    <cfRule type="duplicateValues" dxfId="5054" priority="169"/>
  </conditionalFormatting>
  <conditionalFormatting sqref="S66">
    <cfRule type="duplicateValues" dxfId="5053" priority="168"/>
  </conditionalFormatting>
  <conditionalFormatting sqref="S67">
    <cfRule type="duplicateValues" dxfId="5052" priority="165"/>
  </conditionalFormatting>
  <conditionalFormatting sqref="S69">
    <cfRule type="duplicateValues" dxfId="5051" priority="104"/>
  </conditionalFormatting>
  <conditionalFormatting sqref="S70">
    <cfRule type="duplicateValues" dxfId="5050" priority="113"/>
  </conditionalFormatting>
  <conditionalFormatting sqref="S71:S73">
    <cfRule type="duplicateValues" dxfId="5049" priority="110"/>
  </conditionalFormatting>
  <conditionalFormatting sqref="S74">
    <cfRule type="duplicateValues" dxfId="5048" priority="105"/>
  </conditionalFormatting>
  <conditionalFormatting sqref="S75">
    <cfRule type="duplicateValues" dxfId="5047" priority="106"/>
  </conditionalFormatting>
  <conditionalFormatting sqref="S76">
    <cfRule type="duplicateValues" dxfId="5046" priority="107"/>
  </conditionalFormatting>
  <conditionalFormatting sqref="S77">
    <cfRule type="duplicateValues" dxfId="5045" priority="109"/>
  </conditionalFormatting>
  <conditionalFormatting sqref="S78">
    <cfRule type="duplicateValues" dxfId="5044" priority="162"/>
  </conditionalFormatting>
  <conditionalFormatting sqref="S79">
    <cfRule type="duplicateValues" dxfId="5043" priority="164"/>
  </conditionalFormatting>
  <conditionalFormatting sqref="S80:S82">
    <cfRule type="duplicateValues" dxfId="5042" priority="159"/>
  </conditionalFormatting>
  <conditionalFormatting sqref="S83">
    <cfRule type="duplicateValues" dxfId="5041" priority="155"/>
  </conditionalFormatting>
  <conditionalFormatting sqref="S84">
    <cfRule type="duplicateValues" dxfId="5040" priority="158"/>
  </conditionalFormatting>
  <conditionalFormatting sqref="S85">
    <cfRule type="duplicateValues" dxfId="5039" priority="154"/>
  </conditionalFormatting>
  <conditionalFormatting sqref="S85:S88">
    <cfRule type="duplicateValues" dxfId="5038" priority="157"/>
  </conditionalFormatting>
  <conditionalFormatting sqref="S97:S98">
    <cfRule type="duplicateValues" dxfId="5037" priority="144"/>
  </conditionalFormatting>
  <conditionalFormatting sqref="S99:S102">
    <cfRule type="duplicateValues" dxfId="5036" priority="141"/>
  </conditionalFormatting>
  <conditionalFormatting sqref="S103">
    <cfRule type="duplicateValues" dxfId="5035" priority="140"/>
  </conditionalFormatting>
  <conditionalFormatting sqref="S104:S105">
    <cfRule type="duplicateValues" dxfId="5034" priority="139"/>
  </conditionalFormatting>
  <conditionalFormatting sqref="S106:S107">
    <cfRule type="duplicateValues" dxfId="5033" priority="120"/>
  </conditionalFormatting>
  <conditionalFormatting sqref="S108:S111">
    <cfRule type="duplicateValues" dxfId="5032" priority="117"/>
  </conditionalFormatting>
  <conditionalFormatting sqref="S112">
    <cfRule type="duplicateValues" dxfId="5031" priority="116"/>
  </conditionalFormatting>
  <conditionalFormatting sqref="S113:S114">
    <cfRule type="duplicateValues" dxfId="5030" priority="115"/>
  </conditionalFormatting>
  <conditionalFormatting sqref="S115:S116 S67:S68">
    <cfRule type="duplicateValues" dxfId="5029" priority="1802"/>
  </conditionalFormatting>
  <conditionalFormatting sqref="S117:S120">
    <cfRule type="duplicateValues" dxfId="5028" priority="136"/>
  </conditionalFormatting>
  <conditionalFormatting sqref="S121">
    <cfRule type="duplicateValues" dxfId="5027" priority="135"/>
  </conditionalFormatting>
  <conditionalFormatting sqref="S122:S124">
    <cfRule type="duplicateValues" dxfId="5026" priority="134"/>
  </conditionalFormatting>
  <conditionalFormatting sqref="S127:S129">
    <cfRule type="duplicateValues" dxfId="5025" priority="78"/>
  </conditionalFormatting>
  <conditionalFormatting sqref="S130">
    <cfRule type="duplicateValues" dxfId="5024" priority="74"/>
  </conditionalFormatting>
  <conditionalFormatting sqref="S131">
    <cfRule type="duplicateValues" dxfId="5023" priority="77"/>
  </conditionalFormatting>
  <conditionalFormatting sqref="S132">
    <cfRule type="duplicateValues" dxfId="5022" priority="73"/>
  </conditionalFormatting>
  <conditionalFormatting sqref="S132:S133">
    <cfRule type="duplicateValues" dxfId="5021" priority="76"/>
  </conditionalFormatting>
  <conditionalFormatting sqref="S141:S142 S186:S1048576 S125:S126 S61 S44 S52 S20 S11:S12 S2 S28 S36 S134:S135 S178">
    <cfRule type="duplicateValues" dxfId="5020" priority="1814"/>
  </conditionalFormatting>
  <conditionalFormatting sqref="S151:S153">
    <cfRule type="duplicateValues" dxfId="5019" priority="101"/>
  </conditionalFormatting>
  <conditionalFormatting sqref="S154">
    <cfRule type="duplicateValues" dxfId="5018" priority="97"/>
  </conditionalFormatting>
  <conditionalFormatting sqref="S155">
    <cfRule type="duplicateValues" dxfId="5017" priority="100"/>
  </conditionalFormatting>
  <conditionalFormatting sqref="S156">
    <cfRule type="duplicateValues" dxfId="5016" priority="96"/>
  </conditionalFormatting>
  <conditionalFormatting sqref="S156:S157">
    <cfRule type="duplicateValues" dxfId="5015" priority="99"/>
  </conditionalFormatting>
  <conditionalFormatting sqref="S168 S177">
    <cfRule type="duplicateValues" dxfId="5014" priority="16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horizontalDpi="4294967293" verticalDpi="4294967293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9">
    <pageSetUpPr fitToPage="1"/>
  </sheetPr>
  <dimension ref="A1:X225"/>
  <sheetViews>
    <sheetView showGridLines="0" zoomScale="55" zoomScaleNormal="55" zoomScaleSheetLayoutView="70" workbookViewId="0">
      <pane ySplit="2" topLeftCell="A116" activePane="bottomLeft" state="frozen"/>
      <selection activeCell="M87" sqref="M87"/>
      <selection pane="bottomLeft" activeCell="C135" sqref="C135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7" width="7.77734375" style="5" customWidth="1"/>
    <col min="8" max="8" width="7.77734375" style="5" hidden="1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2751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61" t="s">
        <v>167</v>
      </c>
      <c r="B2" s="62" t="s">
        <v>0</v>
      </c>
      <c r="C2" s="63" t="s">
        <v>1</v>
      </c>
      <c r="D2" s="64" t="s">
        <v>169</v>
      </c>
      <c r="E2" s="64" t="s">
        <v>170</v>
      </c>
      <c r="F2" s="64" t="s">
        <v>171</v>
      </c>
      <c r="G2" s="64" t="s">
        <v>172</v>
      </c>
      <c r="H2" s="64" t="s">
        <v>173</v>
      </c>
      <c r="I2" s="64" t="s">
        <v>174</v>
      </c>
      <c r="J2" s="63" t="s">
        <v>2</v>
      </c>
      <c r="K2" s="65" t="s">
        <v>3</v>
      </c>
      <c r="L2" s="63" t="s">
        <v>4</v>
      </c>
      <c r="M2" s="63" t="s">
        <v>5</v>
      </c>
      <c r="N2" s="65" t="s">
        <v>176</v>
      </c>
      <c r="O2" s="65" t="s">
        <v>177</v>
      </c>
      <c r="P2" s="64" t="s">
        <v>179</v>
      </c>
      <c r="Q2" s="63" t="s">
        <v>180</v>
      </c>
      <c r="R2" s="63" t="s">
        <v>181</v>
      </c>
      <c r="S2" s="63" t="s">
        <v>182</v>
      </c>
      <c r="T2" s="63" t="s">
        <v>183</v>
      </c>
      <c r="U2" s="62" t="s">
        <v>6</v>
      </c>
      <c r="V2" s="62" t="s">
        <v>7</v>
      </c>
      <c r="W2" s="206" t="s">
        <v>186</v>
      </c>
      <c r="X2" s="206" t="s">
        <v>187</v>
      </c>
    </row>
    <row r="3" spans="1:24" ht="26.25" customHeight="1" thickBot="1">
      <c r="A3" s="445"/>
      <c r="B3" s="445"/>
      <c r="C3" s="445"/>
      <c r="D3" s="445"/>
      <c r="E3" s="445"/>
      <c r="F3" s="445"/>
      <c r="G3" s="445"/>
      <c r="H3" s="445"/>
      <c r="I3" s="445"/>
      <c r="J3" s="445"/>
      <c r="K3" s="446"/>
      <c r="L3" s="445"/>
      <c r="M3" s="445"/>
      <c r="N3" s="446"/>
      <c r="O3" s="446"/>
      <c r="P3" s="447"/>
      <c r="Q3" s="445"/>
      <c r="R3" s="445"/>
      <c r="S3" s="445"/>
      <c r="T3" s="445"/>
      <c r="U3" s="448"/>
      <c r="V3" s="449"/>
      <c r="W3" s="450"/>
      <c r="X3" s="450"/>
    </row>
    <row r="4" spans="1:24" ht="26.25" customHeight="1">
      <c r="A4" s="699" t="s">
        <v>188</v>
      </c>
      <c r="B4" s="700"/>
      <c r="C4" s="700" t="s">
        <v>2694</v>
      </c>
      <c r="D4" s="700" t="s">
        <v>190</v>
      </c>
      <c r="E4" s="700" t="s">
        <v>2824</v>
      </c>
      <c r="F4" s="700" t="s">
        <v>191</v>
      </c>
      <c r="G4" s="700" t="s">
        <v>191</v>
      </c>
      <c r="H4" s="714"/>
      <c r="I4" s="700" t="s">
        <v>2695</v>
      </c>
      <c r="J4" s="715" t="s">
        <v>2731</v>
      </c>
      <c r="K4" s="700" t="s">
        <v>2825</v>
      </c>
      <c r="L4" s="715" t="s">
        <v>3083</v>
      </c>
      <c r="M4" s="715" t="s">
        <v>2966</v>
      </c>
      <c r="N4" s="701" t="s">
        <v>3788</v>
      </c>
      <c r="O4" s="701" t="s">
        <v>3789</v>
      </c>
      <c r="P4" s="702"/>
      <c r="Q4" s="700" t="s">
        <v>2700</v>
      </c>
      <c r="R4" s="700">
        <v>2019</v>
      </c>
      <c r="S4" s="700" t="s">
        <v>2823</v>
      </c>
      <c r="T4" s="700">
        <v>1890</v>
      </c>
      <c r="U4" s="716">
        <v>45077</v>
      </c>
      <c r="V4" s="717">
        <v>45096</v>
      </c>
      <c r="W4" s="703">
        <v>3538</v>
      </c>
      <c r="X4" s="704">
        <v>4938</v>
      </c>
    </row>
    <row r="5" spans="1:24" ht="26.25" customHeight="1">
      <c r="A5" s="705"/>
      <c r="B5" s="278"/>
      <c r="C5" s="320" t="s">
        <v>2965</v>
      </c>
      <c r="D5" s="278"/>
      <c r="E5" s="278"/>
      <c r="F5" s="278"/>
      <c r="G5" s="278"/>
      <c r="H5" s="278"/>
      <c r="I5" s="278" t="s">
        <v>2578</v>
      </c>
      <c r="J5" s="317" t="s">
        <v>3111</v>
      </c>
      <c r="K5" s="280" t="s">
        <v>195</v>
      </c>
      <c r="L5" s="279"/>
      <c r="M5" s="279" t="s">
        <v>2849</v>
      </c>
      <c r="N5" s="180" t="s">
        <v>3175</v>
      </c>
      <c r="O5" s="278"/>
      <c r="P5" s="280"/>
      <c r="Q5" s="278" t="s">
        <v>2701</v>
      </c>
      <c r="R5" s="278">
        <v>2019</v>
      </c>
      <c r="S5" s="278" t="s">
        <v>2821</v>
      </c>
      <c r="T5" s="278">
        <v>1835</v>
      </c>
      <c r="U5" s="719">
        <v>45079</v>
      </c>
      <c r="V5" s="420"/>
      <c r="W5" s="283" t="s">
        <v>3123</v>
      </c>
      <c r="X5" s="706">
        <v>5018</v>
      </c>
    </row>
    <row r="6" spans="1:24" ht="26.25" customHeight="1">
      <c r="A6" s="705"/>
      <c r="B6" s="278"/>
      <c r="C6" s="320" t="s">
        <v>2967</v>
      </c>
      <c r="D6" s="278"/>
      <c r="E6" s="278"/>
      <c r="F6" s="278"/>
      <c r="G6" s="278"/>
      <c r="H6" s="278"/>
      <c r="I6" s="278"/>
      <c r="J6" s="718" t="s">
        <v>2696</v>
      </c>
      <c r="K6" s="278" t="s">
        <v>2698</v>
      </c>
      <c r="L6" s="279"/>
      <c r="M6" s="279" t="s">
        <v>2850</v>
      </c>
      <c r="N6" s="180" t="s">
        <v>2906</v>
      </c>
      <c r="O6" s="279"/>
      <c r="P6" s="280"/>
      <c r="Q6" s="278" t="s">
        <v>2702</v>
      </c>
      <c r="R6" s="278">
        <v>2019</v>
      </c>
      <c r="S6" s="278" t="s">
        <v>7712</v>
      </c>
      <c r="T6" s="278">
        <v>1645</v>
      </c>
      <c r="U6" s="719"/>
      <c r="V6" s="420"/>
      <c r="W6" s="283"/>
      <c r="X6" s="706">
        <v>4818</v>
      </c>
    </row>
    <row r="7" spans="1:24" ht="26.25" customHeight="1">
      <c r="A7" s="705"/>
      <c r="B7" s="278"/>
      <c r="C7" s="278"/>
      <c r="D7" s="278"/>
      <c r="E7" s="278"/>
      <c r="F7" s="278"/>
      <c r="G7" s="278"/>
      <c r="H7" s="278"/>
      <c r="I7" s="720" t="s">
        <v>3061</v>
      </c>
      <c r="J7" s="278" t="s">
        <v>2697</v>
      </c>
      <c r="K7" s="278" t="s">
        <v>2730</v>
      </c>
      <c r="L7" s="279"/>
      <c r="M7" s="279" t="s">
        <v>2851</v>
      </c>
      <c r="N7" s="278"/>
      <c r="O7" s="278"/>
      <c r="P7" s="280"/>
      <c r="Q7" s="278" t="s">
        <v>2703</v>
      </c>
      <c r="R7" s="278">
        <v>2019</v>
      </c>
      <c r="S7" s="278" t="s">
        <v>2822</v>
      </c>
      <c r="T7" s="278">
        <v>1440</v>
      </c>
      <c r="U7" s="281"/>
      <c r="V7" s="282"/>
      <c r="W7" s="283"/>
      <c r="X7" s="721"/>
    </row>
    <row r="8" spans="1:24" ht="26.25" customHeight="1">
      <c r="A8" s="705"/>
      <c r="B8" s="278"/>
      <c r="C8" s="278" t="s">
        <v>3341</v>
      </c>
      <c r="D8" s="278"/>
      <c r="E8" s="278"/>
      <c r="F8" s="278"/>
      <c r="G8" s="278"/>
      <c r="H8" s="278"/>
      <c r="I8" s="278"/>
      <c r="J8" s="278"/>
      <c r="K8" s="320" t="s">
        <v>2699</v>
      </c>
      <c r="L8" s="279"/>
      <c r="M8" s="279"/>
      <c r="N8" s="425" t="s">
        <v>3193</v>
      </c>
      <c r="O8" s="278"/>
      <c r="P8" s="280"/>
      <c r="Q8" s="278"/>
      <c r="R8" s="278"/>
      <c r="S8" s="284" t="s">
        <v>189</v>
      </c>
      <c r="T8" s="284">
        <v>3900</v>
      </c>
      <c r="U8" s="281"/>
      <c r="V8" s="282"/>
      <c r="W8" s="283"/>
      <c r="X8" s="722"/>
    </row>
    <row r="9" spans="1:24" ht="26.25" customHeight="1">
      <c r="A9" s="705"/>
      <c r="B9" s="278"/>
      <c r="C9" s="278"/>
      <c r="D9" s="278"/>
      <c r="E9" s="278"/>
      <c r="F9" s="278"/>
      <c r="G9" s="278"/>
      <c r="H9" s="278"/>
      <c r="I9" s="278"/>
      <c r="J9" s="425" t="s">
        <v>2752</v>
      </c>
      <c r="K9" s="278"/>
      <c r="L9" s="279"/>
      <c r="M9" s="279"/>
      <c r="N9" s="278"/>
      <c r="O9" s="278"/>
      <c r="P9" s="280"/>
      <c r="Q9" s="278"/>
      <c r="R9" s="278"/>
      <c r="S9" s="284" t="s">
        <v>2472</v>
      </c>
      <c r="T9" s="284">
        <f>SUM(T4:T8)</f>
        <v>10710</v>
      </c>
      <c r="U9" s="281"/>
      <c r="V9" s="282"/>
      <c r="W9" s="283"/>
      <c r="X9" s="722"/>
    </row>
    <row r="10" spans="1:24" ht="26.25" customHeight="1" thickBot="1">
      <c r="A10" s="707"/>
      <c r="B10" s="708"/>
      <c r="C10" s="708"/>
      <c r="D10" s="708"/>
      <c r="E10" s="708"/>
      <c r="F10" s="708"/>
      <c r="G10" s="708"/>
      <c r="H10" s="708"/>
      <c r="I10" s="708"/>
      <c r="J10" s="708"/>
      <c r="K10" s="708"/>
      <c r="L10" s="709"/>
      <c r="M10" s="709"/>
      <c r="N10" s="708"/>
      <c r="O10" s="708"/>
      <c r="P10" s="710"/>
      <c r="Q10" s="711"/>
      <c r="R10" s="711"/>
      <c r="S10" s="711" t="s">
        <v>2803</v>
      </c>
      <c r="T10" s="711">
        <v>6810</v>
      </c>
      <c r="U10" s="712"/>
      <c r="V10" s="713"/>
      <c r="W10" s="723"/>
      <c r="X10" s="724"/>
    </row>
    <row r="11" spans="1:24" ht="26.25" customHeight="1">
      <c r="A11" s="485"/>
      <c r="B11" s="485"/>
      <c r="C11" s="485"/>
      <c r="D11" s="485"/>
      <c r="E11" s="485"/>
      <c r="F11" s="485"/>
      <c r="G11" s="485"/>
      <c r="H11" s="485"/>
      <c r="I11" s="485"/>
      <c r="J11" s="485"/>
      <c r="K11" s="486"/>
      <c r="L11" s="485"/>
      <c r="M11" s="485"/>
      <c r="N11" s="486"/>
      <c r="O11" s="486"/>
      <c r="P11" s="487"/>
      <c r="Q11" s="485"/>
      <c r="R11" s="485"/>
      <c r="S11" s="485"/>
      <c r="T11" s="485"/>
      <c r="U11" s="488"/>
      <c r="V11" s="489"/>
      <c r="W11" s="490"/>
      <c r="X11" s="490"/>
    </row>
    <row r="12" spans="1:24" ht="26.25" customHeight="1" thickBot="1">
      <c r="A12" s="445"/>
      <c r="B12" s="445"/>
      <c r="C12" s="445"/>
      <c r="D12" s="445"/>
      <c r="E12" s="445"/>
      <c r="F12" s="445"/>
      <c r="G12" s="445"/>
      <c r="H12" s="445"/>
      <c r="I12" s="445"/>
      <c r="J12" s="445"/>
      <c r="K12" s="446"/>
      <c r="L12" s="445"/>
      <c r="M12" s="445"/>
      <c r="N12" s="446"/>
      <c r="O12" s="446"/>
      <c r="P12" s="447"/>
      <c r="Q12" s="445"/>
      <c r="R12" s="445"/>
      <c r="S12" s="445"/>
      <c r="T12" s="445"/>
      <c r="U12" s="448"/>
      <c r="V12" s="449"/>
      <c r="W12" s="450"/>
      <c r="X12" s="450"/>
    </row>
    <row r="13" spans="1:24" ht="26.25" customHeight="1">
      <c r="A13" s="456" t="s">
        <v>188</v>
      </c>
      <c r="B13" s="457"/>
      <c r="C13" s="457" t="s">
        <v>145</v>
      </c>
      <c r="D13" s="457" t="s">
        <v>2620</v>
      </c>
      <c r="E13" s="457" t="s">
        <v>2736</v>
      </c>
      <c r="F13" s="457" t="s">
        <v>191</v>
      </c>
      <c r="G13" s="457" t="s">
        <v>191</v>
      </c>
      <c r="H13" s="477"/>
      <c r="I13" s="457" t="s">
        <v>126</v>
      </c>
      <c r="J13" s="457" t="s">
        <v>2794</v>
      </c>
      <c r="K13" s="458" t="s">
        <v>2624</v>
      </c>
      <c r="L13" s="457" t="s">
        <v>3085</v>
      </c>
      <c r="M13" s="457"/>
      <c r="N13" s="458" t="s">
        <v>6945</v>
      </c>
      <c r="O13" s="458" t="s">
        <v>2732</v>
      </c>
      <c r="P13" s="459" t="s">
        <v>4575</v>
      </c>
      <c r="Q13" s="457" t="s">
        <v>424</v>
      </c>
      <c r="R13" s="457">
        <v>2016</v>
      </c>
      <c r="S13" s="457" t="s">
        <v>2737</v>
      </c>
      <c r="T13" s="457">
        <v>825</v>
      </c>
      <c r="U13" s="460">
        <v>45075</v>
      </c>
      <c r="V13" s="460">
        <v>45120</v>
      </c>
      <c r="W13" s="462">
        <v>3000</v>
      </c>
      <c r="X13" s="463">
        <v>4250</v>
      </c>
    </row>
    <row r="14" spans="1:24" ht="26.25" customHeight="1">
      <c r="A14" s="464"/>
      <c r="B14" s="143"/>
      <c r="C14" s="143"/>
      <c r="D14" s="143"/>
      <c r="E14" s="143"/>
      <c r="F14" s="143"/>
      <c r="G14" s="143"/>
      <c r="H14" s="143"/>
      <c r="I14" s="143" t="s">
        <v>194</v>
      </c>
      <c r="J14" s="143" t="s">
        <v>2621</v>
      </c>
      <c r="K14" s="169" t="s">
        <v>206</v>
      </c>
      <c r="L14" s="427" t="s">
        <v>3385</v>
      </c>
      <c r="M14" s="143"/>
      <c r="N14" s="491" t="s">
        <v>2897</v>
      </c>
      <c r="O14" s="144"/>
      <c r="P14" s="145"/>
      <c r="Q14" s="143" t="s">
        <v>375</v>
      </c>
      <c r="R14" s="143">
        <v>2015</v>
      </c>
      <c r="S14" s="143" t="s">
        <v>2689</v>
      </c>
      <c r="T14" s="143">
        <v>1150</v>
      </c>
      <c r="U14" s="168">
        <v>45078</v>
      </c>
      <c r="V14" s="168">
        <v>45135</v>
      </c>
      <c r="W14" s="147" t="s">
        <v>3066</v>
      </c>
      <c r="X14" s="465"/>
    </row>
    <row r="15" spans="1:24" ht="26.25" customHeight="1">
      <c r="A15" s="464"/>
      <c r="B15" s="143"/>
      <c r="C15" s="143"/>
      <c r="D15" s="143"/>
      <c r="E15" s="143"/>
      <c r="F15" s="143"/>
      <c r="G15" s="143"/>
      <c r="H15" s="143"/>
      <c r="I15" s="320" t="s">
        <v>2625</v>
      </c>
      <c r="J15" s="412" t="s">
        <v>3155</v>
      </c>
      <c r="K15" s="144" t="s">
        <v>2622</v>
      </c>
      <c r="L15" s="143"/>
      <c r="M15" s="143"/>
      <c r="N15" s="180" t="s">
        <v>2971</v>
      </c>
      <c r="O15" s="144"/>
      <c r="P15" s="145"/>
      <c r="Q15" s="143" t="s">
        <v>1661</v>
      </c>
      <c r="R15" s="143">
        <v>2014</v>
      </c>
      <c r="S15" s="143" t="s">
        <v>2690</v>
      </c>
      <c r="T15" s="143">
        <v>1150</v>
      </c>
      <c r="U15" s="146">
        <v>45079</v>
      </c>
      <c r="V15" s="168">
        <v>45153</v>
      </c>
      <c r="W15" s="147"/>
      <c r="X15" s="466"/>
    </row>
    <row r="16" spans="1:24" ht="26.25" customHeight="1">
      <c r="A16" s="464"/>
      <c r="B16" s="143"/>
      <c r="C16" s="143"/>
      <c r="D16" s="143"/>
      <c r="E16" s="143"/>
      <c r="F16" s="143"/>
      <c r="G16" s="143"/>
      <c r="H16" s="143"/>
      <c r="I16" s="143"/>
      <c r="J16" s="148"/>
      <c r="K16" s="144" t="s">
        <v>2847</v>
      </c>
      <c r="L16" s="143"/>
      <c r="M16" s="143"/>
      <c r="N16" s="144"/>
      <c r="O16" s="144"/>
      <c r="P16" s="145"/>
      <c r="Q16" s="143" t="s">
        <v>1901</v>
      </c>
      <c r="R16" s="143">
        <v>2015</v>
      </c>
      <c r="S16" s="143" t="s">
        <v>2688</v>
      </c>
      <c r="T16" s="143">
        <v>1635</v>
      </c>
      <c r="U16" s="168"/>
      <c r="V16" s="146">
        <v>45159</v>
      </c>
      <c r="W16" s="147"/>
      <c r="X16" s="466"/>
    </row>
    <row r="17" spans="1:24" ht="26.25" customHeight="1">
      <c r="A17" s="464"/>
      <c r="B17" s="143"/>
      <c r="C17" s="143"/>
      <c r="D17" s="143"/>
      <c r="E17" s="143"/>
      <c r="F17" s="143"/>
      <c r="G17" s="143"/>
      <c r="H17" s="143"/>
      <c r="I17" s="143"/>
      <c r="J17" s="143" t="s">
        <v>2626</v>
      </c>
      <c r="K17" s="144"/>
      <c r="L17" s="143"/>
      <c r="M17" s="143"/>
      <c r="N17" s="144"/>
      <c r="O17" s="144"/>
      <c r="P17" s="145"/>
      <c r="Q17" s="143"/>
      <c r="R17" s="143"/>
      <c r="S17" s="148" t="s">
        <v>189</v>
      </c>
      <c r="T17" s="148">
        <v>3840</v>
      </c>
      <c r="U17" s="168"/>
      <c r="V17" s="146"/>
      <c r="W17" s="147"/>
      <c r="X17" s="466"/>
    </row>
    <row r="18" spans="1:24" ht="26.25" customHeight="1">
      <c r="A18" s="464"/>
      <c r="B18" s="143"/>
      <c r="C18" s="143"/>
      <c r="D18" s="143"/>
      <c r="E18" s="143"/>
      <c r="F18" s="143"/>
      <c r="G18" s="143"/>
      <c r="H18" s="143"/>
      <c r="I18" s="143"/>
      <c r="J18" s="143" t="s">
        <v>2627</v>
      </c>
      <c r="K18" s="411" t="s">
        <v>2686</v>
      </c>
      <c r="L18" s="143"/>
      <c r="M18" s="143"/>
      <c r="N18" s="144"/>
      <c r="O18" s="144"/>
      <c r="P18" s="145"/>
      <c r="Q18" s="143"/>
      <c r="R18" s="143"/>
      <c r="S18" s="148" t="s">
        <v>2687</v>
      </c>
      <c r="T18" s="148">
        <f>SUM(T13:T17)</f>
        <v>8600</v>
      </c>
      <c r="U18" s="168"/>
      <c r="V18" s="146"/>
      <c r="W18" s="147"/>
      <c r="X18" s="466"/>
    </row>
    <row r="19" spans="1:24" ht="26.25" customHeight="1" thickBot="1">
      <c r="A19" s="467"/>
      <c r="B19" s="468"/>
      <c r="C19" s="468"/>
      <c r="D19" s="468"/>
      <c r="E19" s="468"/>
      <c r="F19" s="468"/>
      <c r="G19" s="468"/>
      <c r="H19" s="468"/>
      <c r="I19" s="468"/>
      <c r="J19" s="469" t="s">
        <v>2745</v>
      </c>
      <c r="K19" s="470"/>
      <c r="L19" s="468"/>
      <c r="M19" s="468"/>
      <c r="N19" s="470"/>
      <c r="O19" s="470"/>
      <c r="P19" s="471"/>
      <c r="Q19" s="468"/>
      <c r="R19" s="468"/>
      <c r="S19" s="472"/>
      <c r="T19" s="472"/>
      <c r="U19" s="473"/>
      <c r="V19" s="474"/>
      <c r="W19" s="475"/>
      <c r="X19" s="476"/>
    </row>
    <row r="20" spans="1:24" ht="26.25" customHeight="1">
      <c r="A20" s="456" t="s">
        <v>188</v>
      </c>
      <c r="B20" s="457"/>
      <c r="C20" s="457" t="s">
        <v>145</v>
      </c>
      <c r="D20" s="457" t="s">
        <v>2620</v>
      </c>
      <c r="E20" s="457" t="s">
        <v>2736</v>
      </c>
      <c r="F20" s="457" t="s">
        <v>191</v>
      </c>
      <c r="G20" s="457" t="s">
        <v>191</v>
      </c>
      <c r="H20" s="477"/>
      <c r="I20" s="457" t="s">
        <v>126</v>
      </c>
      <c r="J20" s="457" t="s">
        <v>2794</v>
      </c>
      <c r="K20" s="458" t="s">
        <v>2624</v>
      </c>
      <c r="L20" s="457" t="s">
        <v>3084</v>
      </c>
      <c r="M20" s="457"/>
      <c r="N20" s="458" t="s">
        <v>6946</v>
      </c>
      <c r="O20" s="458" t="s">
        <v>2733</v>
      </c>
      <c r="P20" s="459" t="s">
        <v>4575</v>
      </c>
      <c r="Q20" s="457" t="s">
        <v>243</v>
      </c>
      <c r="R20" s="457">
        <v>2014</v>
      </c>
      <c r="S20" s="457" t="s">
        <v>2738</v>
      </c>
      <c r="T20" s="457">
        <v>1980</v>
      </c>
      <c r="U20" s="460">
        <v>45075</v>
      </c>
      <c r="V20" s="460">
        <v>45120</v>
      </c>
      <c r="W20" s="462">
        <v>3000</v>
      </c>
      <c r="X20" s="463">
        <v>4150</v>
      </c>
    </row>
    <row r="21" spans="1:24" ht="26.25" customHeight="1">
      <c r="A21" s="464"/>
      <c r="B21" s="143"/>
      <c r="C21" s="143"/>
      <c r="D21" s="143"/>
      <c r="E21" s="143"/>
      <c r="F21" s="143"/>
      <c r="G21" s="143"/>
      <c r="H21" s="143"/>
      <c r="I21" s="143" t="s">
        <v>194</v>
      </c>
      <c r="J21" s="143" t="s">
        <v>2621</v>
      </c>
      <c r="K21" s="169" t="s">
        <v>206</v>
      </c>
      <c r="L21" s="427" t="s">
        <v>3662</v>
      </c>
      <c r="M21" s="143"/>
      <c r="N21" s="491" t="s">
        <v>2897</v>
      </c>
      <c r="O21" s="144"/>
      <c r="P21" s="145"/>
      <c r="Q21" s="143" t="s">
        <v>363</v>
      </c>
      <c r="R21" s="143">
        <v>2015</v>
      </c>
      <c r="S21" s="143" t="s">
        <v>2671</v>
      </c>
      <c r="T21" s="143">
        <v>2195</v>
      </c>
      <c r="U21" s="168">
        <v>45078</v>
      </c>
      <c r="V21" s="168">
        <v>45135</v>
      </c>
      <c r="W21" s="147" t="s">
        <v>3066</v>
      </c>
      <c r="X21" s="465"/>
    </row>
    <row r="22" spans="1:24" ht="26.25" customHeight="1">
      <c r="A22" s="464"/>
      <c r="B22" s="143"/>
      <c r="C22" s="143"/>
      <c r="D22" s="143"/>
      <c r="E22" s="143"/>
      <c r="F22" s="143"/>
      <c r="G22" s="143"/>
      <c r="H22" s="143"/>
      <c r="I22" s="320" t="s">
        <v>2625</v>
      </c>
      <c r="J22" s="412" t="s">
        <v>3156</v>
      </c>
      <c r="K22" s="144" t="s">
        <v>2622</v>
      </c>
      <c r="L22" s="143"/>
      <c r="M22" s="143"/>
      <c r="N22" s="180" t="s">
        <v>2971</v>
      </c>
      <c r="O22" s="144"/>
      <c r="P22" s="145"/>
      <c r="Q22" s="143" t="s">
        <v>636</v>
      </c>
      <c r="R22" s="143">
        <v>2016</v>
      </c>
      <c r="S22" s="143" t="s">
        <v>2669</v>
      </c>
      <c r="T22" s="143">
        <v>1915</v>
      </c>
      <c r="U22" s="146">
        <v>45079</v>
      </c>
      <c r="V22" s="168">
        <v>45153</v>
      </c>
      <c r="W22" s="147"/>
      <c r="X22" s="466"/>
    </row>
    <row r="23" spans="1:24" ht="26.25" customHeight="1">
      <c r="A23" s="464"/>
      <c r="B23" s="143"/>
      <c r="C23" s="143"/>
      <c r="D23" s="143"/>
      <c r="E23" s="143"/>
      <c r="F23" s="143"/>
      <c r="G23" s="143"/>
      <c r="H23" s="143"/>
      <c r="I23" s="143"/>
      <c r="J23" s="148"/>
      <c r="K23" s="144" t="s">
        <v>2847</v>
      </c>
      <c r="L23" s="143"/>
      <c r="M23" s="143"/>
      <c r="N23" s="144"/>
      <c r="O23" s="144"/>
      <c r="P23" s="145"/>
      <c r="Q23" s="143" t="s">
        <v>636</v>
      </c>
      <c r="R23" s="143">
        <v>2016</v>
      </c>
      <c r="S23" s="143" t="s">
        <v>2670</v>
      </c>
      <c r="T23" s="143">
        <v>1895</v>
      </c>
      <c r="U23" s="168"/>
      <c r="V23" s="146">
        <v>45159</v>
      </c>
      <c r="W23" s="147"/>
      <c r="X23" s="466"/>
    </row>
    <row r="24" spans="1:24" ht="26.25" customHeight="1">
      <c r="A24" s="464"/>
      <c r="B24" s="143"/>
      <c r="C24" s="143"/>
      <c r="D24" s="143"/>
      <c r="E24" s="143"/>
      <c r="F24" s="143"/>
      <c r="G24" s="143"/>
      <c r="H24" s="143"/>
      <c r="I24" s="143"/>
      <c r="J24" s="143" t="s">
        <v>2626</v>
      </c>
      <c r="K24" s="144"/>
      <c r="L24" s="143"/>
      <c r="M24" s="143"/>
      <c r="N24" s="144"/>
      <c r="O24" s="144"/>
      <c r="P24" s="145"/>
      <c r="Q24" s="143"/>
      <c r="R24" s="143"/>
      <c r="S24" s="148" t="s">
        <v>189</v>
      </c>
      <c r="T24" s="148">
        <v>3700</v>
      </c>
      <c r="U24" s="168"/>
      <c r="V24" s="146"/>
      <c r="W24" s="147"/>
      <c r="X24" s="466"/>
    </row>
    <row r="25" spans="1:24" ht="26.25" customHeight="1">
      <c r="A25" s="464"/>
      <c r="B25" s="143"/>
      <c r="C25" s="143"/>
      <c r="D25" s="143"/>
      <c r="E25" s="143"/>
      <c r="F25" s="143"/>
      <c r="G25" s="143"/>
      <c r="H25" s="143"/>
      <c r="I25" s="143"/>
      <c r="J25" s="143" t="s">
        <v>2627</v>
      </c>
      <c r="K25" s="411" t="s">
        <v>2686</v>
      </c>
      <c r="L25" s="143"/>
      <c r="M25" s="143"/>
      <c r="N25" s="144"/>
      <c r="O25" s="144"/>
      <c r="P25" s="145"/>
      <c r="Q25" s="143"/>
      <c r="R25" s="143"/>
      <c r="S25" s="148" t="s">
        <v>2687</v>
      </c>
      <c r="T25" s="148">
        <f>SUM(T20:T24)</f>
        <v>11685</v>
      </c>
      <c r="U25" s="168"/>
      <c r="V25" s="146"/>
      <c r="W25" s="147"/>
      <c r="X25" s="466"/>
    </row>
    <row r="26" spans="1:24" ht="26.25" customHeight="1" thickBot="1">
      <c r="A26" s="467"/>
      <c r="B26" s="468"/>
      <c r="C26" s="468"/>
      <c r="D26" s="468"/>
      <c r="E26" s="468"/>
      <c r="F26" s="468"/>
      <c r="G26" s="468"/>
      <c r="H26" s="468"/>
      <c r="I26" s="468"/>
      <c r="J26" s="469" t="s">
        <v>2745</v>
      </c>
      <c r="K26" s="470"/>
      <c r="L26" s="468"/>
      <c r="M26" s="468"/>
      <c r="N26" s="470"/>
      <c r="O26" s="470"/>
      <c r="P26" s="471"/>
      <c r="Q26" s="468"/>
      <c r="R26" s="468"/>
      <c r="S26" s="472"/>
      <c r="T26" s="472"/>
      <c r="U26" s="473"/>
      <c r="V26" s="474"/>
      <c r="W26" s="475"/>
      <c r="X26" s="476"/>
    </row>
    <row r="27" spans="1:24" ht="26.25" customHeight="1">
      <c r="A27" s="456" t="s">
        <v>188</v>
      </c>
      <c r="B27" s="457"/>
      <c r="C27" s="457" t="s">
        <v>145</v>
      </c>
      <c r="D27" s="457" t="s">
        <v>2620</v>
      </c>
      <c r="E27" s="457" t="s">
        <v>2736</v>
      </c>
      <c r="F27" s="457" t="s">
        <v>191</v>
      </c>
      <c r="G27" s="457" t="s">
        <v>191</v>
      </c>
      <c r="H27" s="477"/>
      <c r="I27" s="457" t="s">
        <v>126</v>
      </c>
      <c r="J27" s="457" t="s">
        <v>2794</v>
      </c>
      <c r="K27" s="458" t="s">
        <v>2624</v>
      </c>
      <c r="L27" s="457" t="s">
        <v>4574</v>
      </c>
      <c r="M27" s="457"/>
      <c r="N27" s="458" t="s">
        <v>6947</v>
      </c>
      <c r="O27" s="458" t="s">
        <v>2734</v>
      </c>
      <c r="P27" s="459" t="s">
        <v>4575</v>
      </c>
      <c r="Q27" s="457" t="s">
        <v>378</v>
      </c>
      <c r="R27" s="457">
        <v>2015</v>
      </c>
      <c r="S27" s="457" t="s">
        <v>2739</v>
      </c>
      <c r="T27" s="457">
        <v>1455</v>
      </c>
      <c r="U27" s="460">
        <v>45075</v>
      </c>
      <c r="V27" s="460">
        <v>45120</v>
      </c>
      <c r="W27" s="462">
        <v>3000</v>
      </c>
      <c r="X27" s="463">
        <v>4230</v>
      </c>
    </row>
    <row r="28" spans="1:24" ht="26.25" customHeight="1">
      <c r="A28" s="464"/>
      <c r="B28" s="143"/>
      <c r="C28" s="143"/>
      <c r="D28" s="143"/>
      <c r="E28" s="143"/>
      <c r="F28" s="143"/>
      <c r="G28" s="143"/>
      <c r="H28" s="143"/>
      <c r="I28" s="143" t="s">
        <v>194</v>
      </c>
      <c r="J28" s="143" t="s">
        <v>2621</v>
      </c>
      <c r="K28" s="169" t="s">
        <v>206</v>
      </c>
      <c r="L28" s="427" t="s">
        <v>3385</v>
      </c>
      <c r="M28" s="143"/>
      <c r="N28" s="491" t="s">
        <v>2897</v>
      </c>
      <c r="O28" s="144"/>
      <c r="P28" s="145"/>
      <c r="Q28" s="143" t="s">
        <v>378</v>
      </c>
      <c r="R28" s="143">
        <v>2015</v>
      </c>
      <c r="S28" s="143" t="s">
        <v>2692</v>
      </c>
      <c r="T28" s="143">
        <v>1455</v>
      </c>
      <c r="U28" s="168">
        <v>45078</v>
      </c>
      <c r="V28" s="168">
        <v>45135</v>
      </c>
      <c r="W28" s="147" t="s">
        <v>3066</v>
      </c>
      <c r="X28" s="465"/>
    </row>
    <row r="29" spans="1:24" ht="26.25" customHeight="1">
      <c r="A29" s="464"/>
      <c r="B29" s="143"/>
      <c r="C29" s="143"/>
      <c r="D29" s="143"/>
      <c r="E29" s="143"/>
      <c r="F29" s="143"/>
      <c r="G29" s="143"/>
      <c r="H29" s="143"/>
      <c r="I29" s="320" t="s">
        <v>2625</v>
      </c>
      <c r="J29" s="412" t="s">
        <v>3157</v>
      </c>
      <c r="K29" s="144" t="s">
        <v>2622</v>
      </c>
      <c r="L29" s="143"/>
      <c r="M29" s="143"/>
      <c r="N29" s="180" t="s">
        <v>2971</v>
      </c>
      <c r="O29" s="144"/>
      <c r="P29" s="145"/>
      <c r="Q29" s="143" t="s">
        <v>636</v>
      </c>
      <c r="R29" s="143">
        <v>2014</v>
      </c>
      <c r="S29" s="143" t="s">
        <v>2691</v>
      </c>
      <c r="T29" s="143">
        <v>1430</v>
      </c>
      <c r="U29" s="146">
        <v>45079</v>
      </c>
      <c r="V29" s="168">
        <v>45153</v>
      </c>
      <c r="W29" s="147"/>
      <c r="X29" s="466"/>
    </row>
    <row r="30" spans="1:24" ht="26.25" customHeight="1">
      <c r="A30" s="464"/>
      <c r="B30" s="143"/>
      <c r="C30" s="143"/>
      <c r="D30" s="143"/>
      <c r="E30" s="143"/>
      <c r="F30" s="143"/>
      <c r="G30" s="143"/>
      <c r="H30" s="143"/>
      <c r="I30" s="143"/>
      <c r="J30" s="148"/>
      <c r="K30" s="144" t="s">
        <v>2847</v>
      </c>
      <c r="L30" s="143"/>
      <c r="M30" s="143"/>
      <c r="N30" s="144"/>
      <c r="O30" s="144"/>
      <c r="P30" s="145"/>
      <c r="Q30" s="143" t="s">
        <v>361</v>
      </c>
      <c r="R30" s="143">
        <v>2018</v>
      </c>
      <c r="S30" s="143" t="s">
        <v>2679</v>
      </c>
      <c r="T30" s="143">
        <v>2210</v>
      </c>
      <c r="U30" s="168"/>
      <c r="V30" s="146">
        <v>45159</v>
      </c>
      <c r="W30" s="147"/>
      <c r="X30" s="466"/>
    </row>
    <row r="31" spans="1:24" ht="26.25" customHeight="1">
      <c r="A31" s="464"/>
      <c r="B31" s="143"/>
      <c r="C31" s="143"/>
      <c r="D31" s="143"/>
      <c r="E31" s="143"/>
      <c r="F31" s="143"/>
      <c r="G31" s="143"/>
      <c r="H31" s="143"/>
      <c r="I31" s="143"/>
      <c r="J31" s="143" t="s">
        <v>2626</v>
      </c>
      <c r="K31" s="144"/>
      <c r="L31" s="143"/>
      <c r="M31" s="143"/>
      <c r="N31" s="144"/>
      <c r="O31" s="144"/>
      <c r="P31" s="145"/>
      <c r="Q31" s="143"/>
      <c r="R31" s="143"/>
      <c r="S31" s="148" t="s">
        <v>189</v>
      </c>
      <c r="T31" s="148">
        <v>3700</v>
      </c>
      <c r="U31" s="168"/>
      <c r="V31" s="146"/>
      <c r="W31" s="147"/>
      <c r="X31" s="466"/>
    </row>
    <row r="32" spans="1:24" ht="26.25" customHeight="1">
      <c r="A32" s="464"/>
      <c r="B32" s="143"/>
      <c r="C32" s="143"/>
      <c r="D32" s="143"/>
      <c r="E32" s="143"/>
      <c r="F32" s="143"/>
      <c r="G32" s="143"/>
      <c r="H32" s="143"/>
      <c r="I32" s="143"/>
      <c r="J32" s="143" t="s">
        <v>2627</v>
      </c>
      <c r="K32" s="411" t="s">
        <v>2686</v>
      </c>
      <c r="L32" s="143"/>
      <c r="M32" s="143"/>
      <c r="N32" s="144"/>
      <c r="O32" s="144"/>
      <c r="P32" s="145"/>
      <c r="Q32" s="143"/>
      <c r="R32" s="143"/>
      <c r="S32" s="148" t="s">
        <v>2687</v>
      </c>
      <c r="T32" s="148">
        <f>SUM(T27:T31)</f>
        <v>10250</v>
      </c>
      <c r="U32" s="168"/>
      <c r="V32" s="146"/>
      <c r="W32" s="147"/>
      <c r="X32" s="466"/>
    </row>
    <row r="33" spans="1:24" ht="26.25" customHeight="1" thickBot="1">
      <c r="A33" s="467"/>
      <c r="B33" s="468"/>
      <c r="C33" s="468"/>
      <c r="D33" s="468"/>
      <c r="E33" s="468"/>
      <c r="F33" s="468"/>
      <c r="G33" s="468"/>
      <c r="H33" s="468"/>
      <c r="I33" s="468"/>
      <c r="J33" s="469" t="s">
        <v>2745</v>
      </c>
      <c r="K33" s="470"/>
      <c r="L33" s="468"/>
      <c r="M33" s="468"/>
      <c r="N33" s="470"/>
      <c r="O33" s="470"/>
      <c r="P33" s="471"/>
      <c r="Q33" s="468"/>
      <c r="R33" s="468"/>
      <c r="S33" s="472"/>
      <c r="T33" s="472"/>
      <c r="U33" s="473"/>
      <c r="V33" s="474"/>
      <c r="W33" s="475"/>
      <c r="X33" s="476"/>
    </row>
    <row r="34" spans="1:24" ht="26.25" customHeight="1">
      <c r="A34" s="456" t="s">
        <v>188</v>
      </c>
      <c r="B34" s="457"/>
      <c r="C34" s="457" t="s">
        <v>145</v>
      </c>
      <c r="D34" s="457" t="s">
        <v>2620</v>
      </c>
      <c r="E34" s="457" t="s">
        <v>2736</v>
      </c>
      <c r="F34" s="457" t="s">
        <v>191</v>
      </c>
      <c r="G34" s="457" t="s">
        <v>191</v>
      </c>
      <c r="H34" s="477"/>
      <c r="I34" s="457" t="s">
        <v>126</v>
      </c>
      <c r="J34" s="457" t="s">
        <v>2794</v>
      </c>
      <c r="K34" s="458" t="s">
        <v>2624</v>
      </c>
      <c r="L34" s="457" t="s">
        <v>4541</v>
      </c>
      <c r="M34" s="457"/>
      <c r="N34" s="458" t="s">
        <v>2735</v>
      </c>
      <c r="O34" s="458" t="s">
        <v>3044</v>
      </c>
      <c r="P34" s="459" t="s">
        <v>4575</v>
      </c>
      <c r="Q34" s="457" t="s">
        <v>363</v>
      </c>
      <c r="R34" s="457">
        <v>2015</v>
      </c>
      <c r="S34" s="457" t="s">
        <v>2740</v>
      </c>
      <c r="T34" s="457">
        <v>2260</v>
      </c>
      <c r="U34" s="460">
        <v>45075</v>
      </c>
      <c r="V34" s="460">
        <v>45120</v>
      </c>
      <c r="W34" s="462">
        <v>3000</v>
      </c>
      <c r="X34" s="463">
        <v>4150</v>
      </c>
    </row>
    <row r="35" spans="1:24" ht="26.25" customHeight="1">
      <c r="A35" s="464"/>
      <c r="B35" s="143"/>
      <c r="C35" s="143"/>
      <c r="D35" s="143"/>
      <c r="E35" s="143"/>
      <c r="F35" s="143"/>
      <c r="G35" s="143"/>
      <c r="H35" s="143"/>
      <c r="I35" s="143" t="s">
        <v>194</v>
      </c>
      <c r="J35" s="143" t="s">
        <v>2621</v>
      </c>
      <c r="K35" s="169" t="s">
        <v>206</v>
      </c>
      <c r="L35" s="427" t="s">
        <v>3385</v>
      </c>
      <c r="M35" s="143"/>
      <c r="N35" s="491" t="s">
        <v>2897</v>
      </c>
      <c r="O35" s="144"/>
      <c r="P35" s="145"/>
      <c r="Q35" s="143" t="s">
        <v>363</v>
      </c>
      <c r="R35" s="143">
        <v>2015</v>
      </c>
      <c r="S35" s="143" t="s">
        <v>2665</v>
      </c>
      <c r="T35" s="143">
        <v>2355</v>
      </c>
      <c r="U35" s="168">
        <v>45078</v>
      </c>
      <c r="V35" s="168">
        <v>45135</v>
      </c>
      <c r="W35" s="147" t="s">
        <v>3066</v>
      </c>
      <c r="X35" s="465"/>
    </row>
    <row r="36" spans="1:24" ht="26.25" customHeight="1">
      <c r="A36" s="464"/>
      <c r="B36" s="143"/>
      <c r="C36" s="143"/>
      <c r="D36" s="143"/>
      <c r="E36" s="143"/>
      <c r="F36" s="143"/>
      <c r="G36" s="143"/>
      <c r="H36" s="143"/>
      <c r="I36" s="320" t="s">
        <v>2625</v>
      </c>
      <c r="J36" s="412" t="s">
        <v>3158</v>
      </c>
      <c r="K36" s="144" t="s">
        <v>2622</v>
      </c>
      <c r="L36" s="143"/>
      <c r="M36" s="143"/>
      <c r="N36" s="180" t="s">
        <v>2971</v>
      </c>
      <c r="O36" s="144"/>
      <c r="P36" s="145"/>
      <c r="Q36" s="143" t="s">
        <v>377</v>
      </c>
      <c r="R36" s="143">
        <v>2016</v>
      </c>
      <c r="S36" s="143" t="s">
        <v>2666</v>
      </c>
      <c r="T36" s="143">
        <v>1890</v>
      </c>
      <c r="U36" s="146">
        <v>45079</v>
      </c>
      <c r="V36" s="168">
        <v>45153</v>
      </c>
      <c r="W36" s="147"/>
      <c r="X36" s="466"/>
    </row>
    <row r="37" spans="1:24" ht="26.25" customHeight="1">
      <c r="A37" s="464"/>
      <c r="B37" s="143"/>
      <c r="C37" s="143"/>
      <c r="D37" s="143"/>
      <c r="E37" s="143"/>
      <c r="F37" s="143"/>
      <c r="G37" s="143"/>
      <c r="H37" s="143"/>
      <c r="I37" s="143"/>
      <c r="J37" s="148"/>
      <c r="K37" s="144" t="s">
        <v>2847</v>
      </c>
      <c r="L37" s="143"/>
      <c r="M37" s="143"/>
      <c r="N37" s="144"/>
      <c r="O37" s="144"/>
      <c r="P37" s="145"/>
      <c r="Q37" s="143" t="s">
        <v>203</v>
      </c>
      <c r="R37" s="143">
        <v>2015</v>
      </c>
      <c r="S37" s="143" t="s">
        <v>2667</v>
      </c>
      <c r="T37" s="143">
        <v>1975</v>
      </c>
      <c r="U37" s="168"/>
      <c r="V37" s="146">
        <v>45159</v>
      </c>
      <c r="W37" s="147"/>
      <c r="X37" s="466"/>
    </row>
    <row r="38" spans="1:24" ht="26.25" customHeight="1">
      <c r="A38" s="464"/>
      <c r="B38" s="143"/>
      <c r="C38" s="143"/>
      <c r="D38" s="143"/>
      <c r="E38" s="143"/>
      <c r="F38" s="143"/>
      <c r="G38" s="143"/>
      <c r="H38" s="143"/>
      <c r="I38" s="143"/>
      <c r="J38" s="143" t="s">
        <v>2626</v>
      </c>
      <c r="K38" s="144"/>
      <c r="L38" s="143"/>
      <c r="M38" s="143"/>
      <c r="N38" s="144"/>
      <c r="O38" s="144"/>
      <c r="P38" s="145"/>
      <c r="Q38" s="143"/>
      <c r="R38" s="143"/>
      <c r="S38" s="148" t="s">
        <v>189</v>
      </c>
      <c r="T38" s="148">
        <v>3700</v>
      </c>
      <c r="U38" s="168"/>
      <c r="V38" s="146"/>
      <c r="W38" s="147"/>
      <c r="X38" s="466"/>
    </row>
    <row r="39" spans="1:24" ht="26.25" customHeight="1">
      <c r="A39" s="464"/>
      <c r="B39" s="143"/>
      <c r="C39" s="143"/>
      <c r="D39" s="143"/>
      <c r="E39" s="143"/>
      <c r="F39" s="143"/>
      <c r="G39" s="143"/>
      <c r="H39" s="143"/>
      <c r="I39" s="143"/>
      <c r="J39" s="143" t="s">
        <v>2627</v>
      </c>
      <c r="K39" s="411" t="s">
        <v>2686</v>
      </c>
      <c r="L39" s="143"/>
      <c r="M39" s="143"/>
      <c r="N39" s="144"/>
      <c r="O39" s="144"/>
      <c r="P39" s="145"/>
      <c r="Q39" s="143"/>
      <c r="R39" s="143"/>
      <c r="S39" s="148" t="s">
        <v>2668</v>
      </c>
      <c r="T39" s="148">
        <f>SUM(T34:T38)</f>
        <v>12180</v>
      </c>
      <c r="U39" s="168"/>
      <c r="V39" s="146"/>
      <c r="W39" s="147"/>
      <c r="X39" s="466"/>
    </row>
    <row r="40" spans="1:24" ht="26.25" customHeight="1" thickBot="1">
      <c r="A40" s="467"/>
      <c r="B40" s="468"/>
      <c r="C40" s="468"/>
      <c r="D40" s="468"/>
      <c r="E40" s="468"/>
      <c r="F40" s="468"/>
      <c r="G40" s="468"/>
      <c r="H40" s="468"/>
      <c r="I40" s="468"/>
      <c r="J40" s="469" t="s">
        <v>2745</v>
      </c>
      <c r="K40" s="470"/>
      <c r="L40" s="468"/>
      <c r="M40" s="468"/>
      <c r="N40" s="470"/>
      <c r="O40" s="470"/>
      <c r="P40" s="471"/>
      <c r="Q40" s="468"/>
      <c r="R40" s="468"/>
      <c r="S40" s="472"/>
      <c r="T40" s="472"/>
      <c r="U40" s="473"/>
      <c r="V40" s="474"/>
      <c r="W40" s="475"/>
      <c r="X40" s="476"/>
    </row>
    <row r="41" spans="1:24" ht="26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51"/>
      <c r="L41" s="4"/>
      <c r="M41" s="4"/>
      <c r="N41" s="451"/>
      <c r="O41" s="451"/>
      <c r="P41" s="452"/>
      <c r="Q41" s="4"/>
      <c r="R41" s="4"/>
      <c r="S41" s="4"/>
      <c r="T41" s="4"/>
      <c r="U41" s="453"/>
      <c r="V41" s="454"/>
      <c r="W41" s="455"/>
      <c r="X41" s="455"/>
    </row>
    <row r="42" spans="1:24" ht="26.25" customHeight="1" thickBot="1">
      <c r="A42" s="445"/>
      <c r="B42" s="445"/>
      <c r="C42" s="445"/>
      <c r="D42" s="445"/>
      <c r="E42" s="445"/>
      <c r="F42" s="445"/>
      <c r="G42" s="445"/>
      <c r="H42" s="445"/>
      <c r="I42" s="445"/>
      <c r="J42" s="445"/>
      <c r="K42" s="446"/>
      <c r="L42" s="445"/>
      <c r="M42" s="445"/>
      <c r="N42" s="446"/>
      <c r="O42" s="446"/>
      <c r="P42" s="447"/>
      <c r="Q42" s="445"/>
      <c r="R42" s="445"/>
      <c r="S42" s="445"/>
      <c r="T42" s="445"/>
      <c r="U42" s="448"/>
      <c r="V42" s="449"/>
      <c r="W42" s="450"/>
      <c r="X42" s="450"/>
    </row>
    <row r="43" spans="1:24" ht="26.25" customHeight="1">
      <c r="A43" s="456" t="s">
        <v>188</v>
      </c>
      <c r="B43" s="457"/>
      <c r="C43" s="457" t="s">
        <v>145</v>
      </c>
      <c r="D43" s="457" t="s">
        <v>190</v>
      </c>
      <c r="E43" s="457" t="s">
        <v>2874</v>
      </c>
      <c r="F43" s="457" t="s">
        <v>191</v>
      </c>
      <c r="G43" s="457" t="s">
        <v>191</v>
      </c>
      <c r="H43" s="477"/>
      <c r="I43" s="457" t="s">
        <v>126</v>
      </c>
      <c r="J43" s="457" t="s">
        <v>4542</v>
      </c>
      <c r="K43" s="458" t="s">
        <v>2407</v>
      </c>
      <c r="L43" s="457" t="s">
        <v>4576</v>
      </c>
      <c r="M43" s="457"/>
      <c r="N43" s="458" t="s">
        <v>6948</v>
      </c>
      <c r="O43" s="458" t="s">
        <v>2873</v>
      </c>
      <c r="P43" s="459" t="s">
        <v>4575</v>
      </c>
      <c r="Q43" s="457" t="s">
        <v>2852</v>
      </c>
      <c r="R43" s="457">
        <v>2017</v>
      </c>
      <c r="S43" s="457" t="s">
        <v>2872</v>
      </c>
      <c r="T43" s="457">
        <v>1710</v>
      </c>
      <c r="U43" s="460">
        <v>45081</v>
      </c>
      <c r="V43" s="460">
        <v>45126</v>
      </c>
      <c r="W43" s="462">
        <v>3000</v>
      </c>
      <c r="X43" s="463">
        <v>4150</v>
      </c>
    </row>
    <row r="44" spans="1:24" ht="26.25" customHeight="1">
      <c r="A44" s="464"/>
      <c r="B44" s="143"/>
      <c r="C44" s="143"/>
      <c r="D44" s="143"/>
      <c r="E44" s="143"/>
      <c r="F44" s="143"/>
      <c r="G44" s="143"/>
      <c r="H44" s="143"/>
      <c r="I44" s="143" t="s">
        <v>194</v>
      </c>
      <c r="J44" s="412" t="s">
        <v>3159</v>
      </c>
      <c r="K44" s="169" t="s">
        <v>206</v>
      </c>
      <c r="L44" s="427" t="s">
        <v>3385</v>
      </c>
      <c r="M44" s="143"/>
      <c r="N44" s="491" t="s">
        <v>2897</v>
      </c>
      <c r="O44" s="144"/>
      <c r="P44" s="145"/>
      <c r="Q44" s="143" t="s">
        <v>2853</v>
      </c>
      <c r="R44" s="143">
        <v>2015</v>
      </c>
      <c r="S44" s="143" t="s">
        <v>2914</v>
      </c>
      <c r="T44" s="143">
        <v>2220</v>
      </c>
      <c r="U44" s="168">
        <v>45082</v>
      </c>
      <c r="V44" s="168">
        <v>45135</v>
      </c>
      <c r="W44" s="147" t="s">
        <v>3124</v>
      </c>
      <c r="X44" s="465"/>
    </row>
    <row r="45" spans="1:24" ht="26.25" customHeight="1">
      <c r="A45" s="464"/>
      <c r="B45" s="143"/>
      <c r="C45" s="143"/>
      <c r="D45" s="143"/>
      <c r="E45" s="143"/>
      <c r="F45" s="143"/>
      <c r="G45" s="143"/>
      <c r="H45" s="143"/>
      <c r="I45" s="320" t="s">
        <v>2625</v>
      </c>
      <c r="J45" s="148"/>
      <c r="K45" s="144" t="s">
        <v>2780</v>
      </c>
      <c r="L45" s="143"/>
      <c r="M45" s="143"/>
      <c r="N45" s="180" t="s">
        <v>2971</v>
      </c>
      <c r="O45" s="144"/>
      <c r="P45" s="145"/>
      <c r="Q45" s="143" t="s">
        <v>2842</v>
      </c>
      <c r="R45" s="143">
        <v>2015</v>
      </c>
      <c r="S45" s="143" t="s">
        <v>2870</v>
      </c>
      <c r="T45" s="143">
        <v>2445</v>
      </c>
      <c r="U45" s="168">
        <v>45080</v>
      </c>
      <c r="V45" s="168">
        <v>45153</v>
      </c>
      <c r="W45" s="147"/>
      <c r="X45" s="466"/>
    </row>
    <row r="46" spans="1:24" ht="26.25" customHeight="1">
      <c r="A46" s="464"/>
      <c r="B46" s="143"/>
      <c r="C46" s="143"/>
      <c r="D46" s="143"/>
      <c r="E46" s="143"/>
      <c r="F46" s="143"/>
      <c r="G46" s="143"/>
      <c r="H46" s="143"/>
      <c r="I46" s="143"/>
      <c r="J46" s="148"/>
      <c r="K46" s="144" t="s">
        <v>2847</v>
      </c>
      <c r="L46" s="143"/>
      <c r="M46" s="143"/>
      <c r="N46" s="144"/>
      <c r="O46" s="144"/>
      <c r="P46" s="145"/>
      <c r="Q46" s="143" t="s">
        <v>2854</v>
      </c>
      <c r="R46" s="143">
        <v>2015</v>
      </c>
      <c r="S46" s="143" t="s">
        <v>2871</v>
      </c>
      <c r="T46" s="143">
        <v>2260</v>
      </c>
      <c r="U46" s="146">
        <v>45081</v>
      </c>
      <c r="V46" s="146">
        <v>45159</v>
      </c>
      <c r="W46" s="147"/>
      <c r="X46" s="466"/>
    </row>
    <row r="47" spans="1:24" ht="26.25" customHeight="1">
      <c r="A47" s="464"/>
      <c r="B47" s="143"/>
      <c r="C47" s="143"/>
      <c r="D47" s="143"/>
      <c r="E47" s="143"/>
      <c r="F47" s="143"/>
      <c r="G47" s="143"/>
      <c r="H47" s="143"/>
      <c r="I47" s="143"/>
      <c r="J47" s="143" t="s">
        <v>2626</v>
      </c>
      <c r="K47" s="144"/>
      <c r="L47" s="143"/>
      <c r="M47" s="143"/>
      <c r="N47" s="144"/>
      <c r="O47" s="144"/>
      <c r="P47" s="145"/>
      <c r="Q47" s="143"/>
      <c r="R47" s="143"/>
      <c r="S47" s="148" t="s">
        <v>189</v>
      </c>
      <c r="T47" s="148">
        <v>3840</v>
      </c>
      <c r="U47" s="168"/>
      <c r="V47" s="146"/>
      <c r="W47" s="147"/>
      <c r="X47" s="466"/>
    </row>
    <row r="48" spans="1:24" ht="26.25" customHeight="1">
      <c r="A48" s="464"/>
      <c r="B48" s="143"/>
      <c r="C48" s="143"/>
      <c r="D48" s="143"/>
      <c r="E48" s="143"/>
      <c r="F48" s="143"/>
      <c r="G48" s="143"/>
      <c r="H48" s="143"/>
      <c r="I48" s="143"/>
      <c r="J48" s="143" t="s">
        <v>2627</v>
      </c>
      <c r="K48" s="411" t="s">
        <v>2782</v>
      </c>
      <c r="L48" s="143"/>
      <c r="M48" s="143"/>
      <c r="N48" s="144"/>
      <c r="O48" s="144"/>
      <c r="P48" s="145"/>
      <c r="Q48" s="143"/>
      <c r="R48" s="143"/>
      <c r="S48" s="148" t="s">
        <v>2472</v>
      </c>
      <c r="T48" s="148">
        <f>SUM(T43:T47)</f>
        <v>12475</v>
      </c>
      <c r="U48" s="168"/>
      <c r="V48" s="146"/>
      <c r="W48" s="147"/>
      <c r="X48" s="466"/>
    </row>
    <row r="49" spans="1:24" ht="26.25" customHeight="1" thickBot="1">
      <c r="A49" s="467"/>
      <c r="B49" s="468"/>
      <c r="C49" s="468"/>
      <c r="D49" s="468"/>
      <c r="E49" s="468"/>
      <c r="F49" s="468"/>
      <c r="G49" s="468"/>
      <c r="H49" s="468"/>
      <c r="I49" s="468"/>
      <c r="J49" s="469" t="s">
        <v>2745</v>
      </c>
      <c r="K49" s="470"/>
      <c r="L49" s="468"/>
      <c r="M49" s="468"/>
      <c r="N49" s="470"/>
      <c r="O49" s="470"/>
      <c r="P49" s="471"/>
      <c r="Q49" s="468"/>
      <c r="R49" s="468"/>
      <c r="S49" s="472"/>
      <c r="T49" s="472"/>
      <c r="U49" s="473"/>
      <c r="V49" s="474"/>
      <c r="W49" s="475"/>
      <c r="X49" s="476"/>
    </row>
    <row r="50" spans="1:24" ht="26.25" customHeight="1">
      <c r="A50" s="456" t="s">
        <v>188</v>
      </c>
      <c r="B50" s="457"/>
      <c r="C50" s="457" t="s">
        <v>145</v>
      </c>
      <c r="D50" s="457" t="s">
        <v>190</v>
      </c>
      <c r="E50" s="457" t="s">
        <v>2874</v>
      </c>
      <c r="F50" s="457" t="s">
        <v>191</v>
      </c>
      <c r="G50" s="457" t="s">
        <v>191</v>
      </c>
      <c r="H50" s="477"/>
      <c r="I50" s="457" t="s">
        <v>126</v>
      </c>
      <c r="J50" s="457" t="s">
        <v>2848</v>
      </c>
      <c r="K50" s="458" t="s">
        <v>2407</v>
      </c>
      <c r="L50" s="457" t="s">
        <v>4577</v>
      </c>
      <c r="M50" s="457"/>
      <c r="N50" s="458" t="s">
        <v>6949</v>
      </c>
      <c r="O50" s="458" t="s">
        <v>2865</v>
      </c>
      <c r="P50" s="459" t="s">
        <v>4575</v>
      </c>
      <c r="Q50" s="457" t="s">
        <v>2844</v>
      </c>
      <c r="R50" s="457">
        <v>2016</v>
      </c>
      <c r="S50" s="457" t="s">
        <v>2864</v>
      </c>
      <c r="T50" s="457">
        <v>1060</v>
      </c>
      <c r="U50" s="460">
        <v>45081</v>
      </c>
      <c r="V50" s="460">
        <v>45126</v>
      </c>
      <c r="W50" s="462">
        <v>3000</v>
      </c>
      <c r="X50" s="463">
        <v>4150</v>
      </c>
    </row>
    <row r="51" spans="1:24" ht="26.25" customHeight="1">
      <c r="A51" s="464"/>
      <c r="B51" s="143"/>
      <c r="C51" s="143"/>
      <c r="D51" s="143"/>
      <c r="E51" s="143"/>
      <c r="F51" s="143"/>
      <c r="G51" s="143"/>
      <c r="H51" s="143"/>
      <c r="I51" s="143" t="s">
        <v>194</v>
      </c>
      <c r="J51" s="412" t="s">
        <v>3160</v>
      </c>
      <c r="K51" s="169" t="s">
        <v>206</v>
      </c>
      <c r="L51" s="427" t="s">
        <v>3385</v>
      </c>
      <c r="M51" s="143"/>
      <c r="N51" s="491" t="s">
        <v>2897</v>
      </c>
      <c r="O51" s="144"/>
      <c r="P51" s="145"/>
      <c r="Q51" s="143" t="s">
        <v>2845</v>
      </c>
      <c r="R51" s="143">
        <v>2014</v>
      </c>
      <c r="S51" s="143" t="s">
        <v>2862</v>
      </c>
      <c r="T51" s="143">
        <v>2265</v>
      </c>
      <c r="U51" s="168">
        <v>45082</v>
      </c>
      <c r="V51" s="168">
        <v>45135</v>
      </c>
      <c r="W51" s="147" t="s">
        <v>3124</v>
      </c>
      <c r="X51" s="465"/>
    </row>
    <row r="52" spans="1:24" ht="26.25" customHeight="1">
      <c r="A52" s="464"/>
      <c r="B52" s="143"/>
      <c r="C52" s="143"/>
      <c r="D52" s="143"/>
      <c r="E52" s="143"/>
      <c r="F52" s="143"/>
      <c r="G52" s="143"/>
      <c r="H52" s="143"/>
      <c r="I52" s="320" t="s">
        <v>2625</v>
      </c>
      <c r="J52" s="148"/>
      <c r="K52" s="144" t="s">
        <v>2780</v>
      </c>
      <c r="L52" s="143"/>
      <c r="M52" s="143"/>
      <c r="N52" s="180" t="s">
        <v>2971</v>
      </c>
      <c r="O52" s="144"/>
      <c r="P52" s="145"/>
      <c r="Q52" s="143" t="s">
        <v>2843</v>
      </c>
      <c r="R52" s="143">
        <v>2015</v>
      </c>
      <c r="S52" s="143" t="s">
        <v>2915</v>
      </c>
      <c r="T52" s="143">
        <v>2220</v>
      </c>
      <c r="U52" s="168">
        <v>45080</v>
      </c>
      <c r="V52" s="168">
        <v>45153</v>
      </c>
      <c r="W52" s="147"/>
      <c r="X52" s="466"/>
    </row>
    <row r="53" spans="1:24" ht="26.25" customHeight="1">
      <c r="A53" s="464"/>
      <c r="B53" s="143"/>
      <c r="C53" s="143"/>
      <c r="D53" s="143"/>
      <c r="E53" s="143"/>
      <c r="F53" s="143"/>
      <c r="G53" s="143"/>
      <c r="H53" s="143"/>
      <c r="I53" s="143"/>
      <c r="J53" s="148"/>
      <c r="K53" s="144" t="s">
        <v>2847</v>
      </c>
      <c r="L53" s="143"/>
      <c r="M53" s="143"/>
      <c r="N53" s="144"/>
      <c r="O53" s="144"/>
      <c r="P53" s="145"/>
      <c r="Q53" s="143" t="s">
        <v>243</v>
      </c>
      <c r="R53" s="143">
        <v>2015</v>
      </c>
      <c r="S53" s="143" t="s">
        <v>2863</v>
      </c>
      <c r="T53" s="143">
        <v>1985</v>
      </c>
      <c r="U53" s="146">
        <v>45081</v>
      </c>
      <c r="V53" s="146">
        <v>45159</v>
      </c>
      <c r="W53" s="147"/>
      <c r="X53" s="466"/>
    </row>
    <row r="54" spans="1:24" ht="26.25" customHeight="1">
      <c r="A54" s="464"/>
      <c r="B54" s="143"/>
      <c r="C54" s="143"/>
      <c r="D54" s="143"/>
      <c r="E54" s="143"/>
      <c r="F54" s="143"/>
      <c r="G54" s="143"/>
      <c r="H54" s="143"/>
      <c r="I54" s="143"/>
      <c r="J54" s="143" t="s">
        <v>2626</v>
      </c>
      <c r="K54" s="144"/>
      <c r="L54" s="143"/>
      <c r="M54" s="143"/>
      <c r="N54" s="144"/>
      <c r="O54" s="144"/>
      <c r="P54" s="145"/>
      <c r="Q54" s="143"/>
      <c r="R54" s="143"/>
      <c r="S54" s="148" t="s">
        <v>189</v>
      </c>
      <c r="T54" s="148">
        <v>3840</v>
      </c>
      <c r="U54" s="168"/>
      <c r="V54" s="146"/>
      <c r="W54" s="147"/>
      <c r="X54" s="466"/>
    </row>
    <row r="55" spans="1:24" ht="26.25" customHeight="1">
      <c r="A55" s="464"/>
      <c r="B55" s="143"/>
      <c r="C55" s="143"/>
      <c r="D55" s="143"/>
      <c r="E55" s="143"/>
      <c r="F55" s="143"/>
      <c r="G55" s="143"/>
      <c r="H55" s="143"/>
      <c r="I55" s="143"/>
      <c r="J55" s="143" t="s">
        <v>2627</v>
      </c>
      <c r="K55" s="411" t="s">
        <v>2782</v>
      </c>
      <c r="L55" s="143"/>
      <c r="M55" s="143"/>
      <c r="N55" s="144"/>
      <c r="O55" s="144"/>
      <c r="P55" s="145"/>
      <c r="Q55" s="143"/>
      <c r="R55" s="143"/>
      <c r="S55" s="148" t="s">
        <v>2472</v>
      </c>
      <c r="T55" s="148">
        <f>SUM(T50:T54)</f>
        <v>11370</v>
      </c>
      <c r="U55" s="168"/>
      <c r="V55" s="146"/>
      <c r="W55" s="147"/>
      <c r="X55" s="466"/>
    </row>
    <row r="56" spans="1:24" ht="26.25" customHeight="1" thickBot="1">
      <c r="A56" s="467"/>
      <c r="B56" s="468"/>
      <c r="C56" s="468"/>
      <c r="D56" s="468"/>
      <c r="E56" s="468"/>
      <c r="F56" s="468"/>
      <c r="G56" s="468"/>
      <c r="H56" s="468"/>
      <c r="I56" s="468"/>
      <c r="J56" s="469" t="s">
        <v>2745</v>
      </c>
      <c r="K56" s="470"/>
      <c r="L56" s="468"/>
      <c r="M56" s="468"/>
      <c r="N56" s="470"/>
      <c r="O56" s="470"/>
      <c r="P56" s="471"/>
      <c r="Q56" s="468"/>
      <c r="R56" s="468"/>
      <c r="S56" s="472"/>
      <c r="T56" s="472"/>
      <c r="U56" s="473"/>
      <c r="V56" s="474"/>
      <c r="W56" s="475"/>
      <c r="X56" s="476"/>
    </row>
    <row r="57" spans="1:24" ht="26.25" customHeight="1">
      <c r="A57" s="456" t="s">
        <v>188</v>
      </c>
      <c r="B57" s="457"/>
      <c r="C57" s="457" t="s">
        <v>145</v>
      </c>
      <c r="D57" s="457" t="s">
        <v>190</v>
      </c>
      <c r="E57" s="457" t="s">
        <v>2874</v>
      </c>
      <c r="F57" s="457" t="s">
        <v>191</v>
      </c>
      <c r="G57" s="457" t="s">
        <v>191</v>
      </c>
      <c r="H57" s="477"/>
      <c r="I57" s="457" t="s">
        <v>126</v>
      </c>
      <c r="J57" s="457" t="s">
        <v>2781</v>
      </c>
      <c r="K57" s="458" t="s">
        <v>2407</v>
      </c>
      <c r="L57" s="457" t="s">
        <v>3086</v>
      </c>
      <c r="M57" s="457"/>
      <c r="N57" s="458" t="s">
        <v>6950</v>
      </c>
      <c r="O57" s="458" t="s">
        <v>3045</v>
      </c>
      <c r="P57" s="459" t="s">
        <v>4575</v>
      </c>
      <c r="Q57" s="457" t="s">
        <v>2852</v>
      </c>
      <c r="R57" s="457">
        <v>2016</v>
      </c>
      <c r="S57" s="457" t="s">
        <v>2869</v>
      </c>
      <c r="T57" s="457">
        <v>1710</v>
      </c>
      <c r="U57" s="460">
        <v>45081</v>
      </c>
      <c r="V57" s="460">
        <v>45126</v>
      </c>
      <c r="W57" s="462">
        <v>3000</v>
      </c>
      <c r="X57" s="463">
        <v>4150</v>
      </c>
    </row>
    <row r="58" spans="1:24" ht="26.25" customHeight="1">
      <c r="A58" s="464"/>
      <c r="B58" s="143"/>
      <c r="C58" s="143"/>
      <c r="D58" s="143"/>
      <c r="E58" s="143"/>
      <c r="F58" s="143"/>
      <c r="G58" s="143"/>
      <c r="H58" s="143"/>
      <c r="I58" s="143" t="s">
        <v>194</v>
      </c>
      <c r="J58" s="412" t="s">
        <v>3161</v>
      </c>
      <c r="K58" s="169" t="s">
        <v>206</v>
      </c>
      <c r="L58" s="427" t="s">
        <v>3385</v>
      </c>
      <c r="M58" s="143"/>
      <c r="N58" s="491" t="s">
        <v>2897</v>
      </c>
      <c r="O58" s="144"/>
      <c r="P58" s="145"/>
      <c r="Q58" s="143" t="s">
        <v>2855</v>
      </c>
      <c r="R58" s="143">
        <v>2015</v>
      </c>
      <c r="S58" s="143" t="s">
        <v>2866</v>
      </c>
      <c r="T58" s="143">
        <v>2400</v>
      </c>
      <c r="U58" s="168">
        <v>45082</v>
      </c>
      <c r="V58" s="168">
        <v>45135</v>
      </c>
      <c r="W58" s="147" t="s">
        <v>3124</v>
      </c>
      <c r="X58" s="465"/>
    </row>
    <row r="59" spans="1:24" ht="26.25" customHeight="1">
      <c r="A59" s="464"/>
      <c r="B59" s="143"/>
      <c r="C59" s="143"/>
      <c r="D59" s="143"/>
      <c r="E59" s="143"/>
      <c r="F59" s="143"/>
      <c r="G59" s="143"/>
      <c r="H59" s="143"/>
      <c r="I59" s="320" t="s">
        <v>2625</v>
      </c>
      <c r="J59" s="148"/>
      <c r="K59" s="144" t="s">
        <v>2780</v>
      </c>
      <c r="L59" s="143"/>
      <c r="M59" s="143"/>
      <c r="N59" s="180" t="s">
        <v>2971</v>
      </c>
      <c r="O59" s="144"/>
      <c r="P59" s="145"/>
      <c r="Q59" s="143" t="s">
        <v>2853</v>
      </c>
      <c r="R59" s="143">
        <v>2014</v>
      </c>
      <c r="S59" s="143" t="s">
        <v>2867</v>
      </c>
      <c r="T59" s="143">
        <v>2195</v>
      </c>
      <c r="U59" s="168">
        <v>45080</v>
      </c>
      <c r="V59" s="168">
        <v>45153</v>
      </c>
      <c r="W59" s="147"/>
      <c r="X59" s="466"/>
    </row>
    <row r="60" spans="1:24" ht="26.25" customHeight="1">
      <c r="A60" s="464"/>
      <c r="B60" s="143"/>
      <c r="C60" s="143"/>
      <c r="D60" s="143"/>
      <c r="E60" s="143"/>
      <c r="F60" s="143"/>
      <c r="G60" s="143"/>
      <c r="H60" s="143"/>
      <c r="I60" s="143"/>
      <c r="J60" s="148"/>
      <c r="K60" s="144" t="s">
        <v>2847</v>
      </c>
      <c r="L60" s="143"/>
      <c r="M60" s="143"/>
      <c r="N60" s="144"/>
      <c r="O60" s="144"/>
      <c r="P60" s="145"/>
      <c r="Q60" s="143" t="s">
        <v>2846</v>
      </c>
      <c r="R60" s="143">
        <v>2014</v>
      </c>
      <c r="S60" s="143" t="s">
        <v>2868</v>
      </c>
      <c r="T60" s="143">
        <v>1980</v>
      </c>
      <c r="U60" s="146">
        <v>45081</v>
      </c>
      <c r="V60" s="146">
        <v>45159</v>
      </c>
      <c r="W60" s="147"/>
      <c r="X60" s="466"/>
    </row>
    <row r="61" spans="1:24" ht="26.25" customHeight="1">
      <c r="A61" s="464"/>
      <c r="B61" s="143"/>
      <c r="C61" s="143"/>
      <c r="D61" s="143"/>
      <c r="E61" s="143"/>
      <c r="F61" s="143"/>
      <c r="G61" s="143"/>
      <c r="H61" s="143"/>
      <c r="I61" s="143"/>
      <c r="J61" s="143" t="s">
        <v>2626</v>
      </c>
      <c r="K61" s="144"/>
      <c r="L61" s="143"/>
      <c r="M61" s="143"/>
      <c r="N61" s="144"/>
      <c r="O61" s="144"/>
      <c r="P61" s="145"/>
      <c r="Q61" s="143"/>
      <c r="R61" s="143"/>
      <c r="S61" s="148" t="s">
        <v>189</v>
      </c>
      <c r="T61" s="148">
        <v>3700</v>
      </c>
      <c r="U61" s="168"/>
      <c r="V61" s="146"/>
      <c r="W61" s="147"/>
      <c r="X61" s="466"/>
    </row>
    <row r="62" spans="1:24" ht="26.25" customHeight="1">
      <c r="A62" s="464"/>
      <c r="B62" s="143"/>
      <c r="C62" s="143"/>
      <c r="D62" s="143"/>
      <c r="E62" s="143"/>
      <c r="F62" s="143"/>
      <c r="G62" s="143"/>
      <c r="H62" s="143"/>
      <c r="I62" s="143"/>
      <c r="J62" s="143" t="s">
        <v>2627</v>
      </c>
      <c r="K62" s="411" t="s">
        <v>2782</v>
      </c>
      <c r="L62" s="143"/>
      <c r="M62" s="143"/>
      <c r="N62" s="144"/>
      <c r="O62" s="144"/>
      <c r="P62" s="145"/>
      <c r="Q62" s="143"/>
      <c r="R62" s="143"/>
      <c r="S62" s="148" t="s">
        <v>2472</v>
      </c>
      <c r="T62" s="148">
        <f>SUM(T57:T61)</f>
        <v>11985</v>
      </c>
      <c r="U62" s="168"/>
      <c r="V62" s="146"/>
      <c r="W62" s="147"/>
      <c r="X62" s="466"/>
    </row>
    <row r="63" spans="1:24" ht="26.25" customHeight="1" thickBot="1">
      <c r="A63" s="467"/>
      <c r="B63" s="468"/>
      <c r="C63" s="468"/>
      <c r="D63" s="468"/>
      <c r="E63" s="468"/>
      <c r="F63" s="468"/>
      <c r="G63" s="468"/>
      <c r="H63" s="468"/>
      <c r="I63" s="468"/>
      <c r="J63" s="469" t="s">
        <v>2745</v>
      </c>
      <c r="K63" s="470"/>
      <c r="L63" s="468"/>
      <c r="M63" s="468"/>
      <c r="N63" s="470"/>
      <c r="O63" s="470"/>
      <c r="P63" s="471"/>
      <c r="Q63" s="468"/>
      <c r="R63" s="468"/>
      <c r="S63" s="472"/>
      <c r="T63" s="472"/>
      <c r="U63" s="473"/>
      <c r="V63" s="474"/>
      <c r="W63" s="475"/>
      <c r="X63" s="476"/>
    </row>
    <row r="64" spans="1:24" ht="26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51"/>
      <c r="L64" s="4"/>
      <c r="M64" s="4"/>
      <c r="N64" s="451"/>
      <c r="O64" s="451"/>
      <c r="P64" s="452"/>
      <c r="Q64" s="4"/>
      <c r="R64" s="4"/>
      <c r="S64" s="4"/>
      <c r="T64" s="4"/>
      <c r="U64" s="453"/>
      <c r="V64" s="454"/>
      <c r="W64" s="455"/>
      <c r="X64" s="455"/>
    </row>
    <row r="65" spans="1:24" ht="26.25" customHeight="1" thickBot="1">
      <c r="A65" s="445"/>
      <c r="B65" s="445"/>
      <c r="C65" s="445"/>
      <c r="D65" s="445"/>
      <c r="E65" s="445"/>
      <c r="F65" s="445"/>
      <c r="G65" s="445"/>
      <c r="H65" s="445"/>
      <c r="I65" s="445"/>
      <c r="J65" s="445"/>
      <c r="K65" s="446"/>
      <c r="L65" s="445"/>
      <c r="M65" s="445"/>
      <c r="N65" s="446"/>
      <c r="O65" s="446"/>
      <c r="P65" s="447"/>
      <c r="Q65" s="445"/>
      <c r="R65" s="445"/>
      <c r="S65" s="445"/>
      <c r="T65" s="445"/>
      <c r="U65" s="448"/>
      <c r="V65" s="449"/>
      <c r="W65" s="450"/>
      <c r="X65" s="450"/>
    </row>
    <row r="66" spans="1:24" ht="26.25" customHeight="1">
      <c r="A66" s="514" t="s">
        <v>188</v>
      </c>
      <c r="B66" s="515"/>
      <c r="C66" s="515" t="s">
        <v>128</v>
      </c>
      <c r="D66" s="515" t="s">
        <v>190</v>
      </c>
      <c r="E66" s="515" t="s">
        <v>3054</v>
      </c>
      <c r="F66" s="515" t="s">
        <v>191</v>
      </c>
      <c r="G66" s="515" t="s">
        <v>191</v>
      </c>
      <c r="H66" s="516"/>
      <c r="I66" s="515" t="s">
        <v>126</v>
      </c>
      <c r="J66" s="517" t="s">
        <v>3387</v>
      </c>
      <c r="K66" s="518" t="s">
        <v>2885</v>
      </c>
      <c r="L66" s="515" t="s">
        <v>4578</v>
      </c>
      <c r="M66" s="515"/>
      <c r="N66" s="518" t="s">
        <v>3037</v>
      </c>
      <c r="O66" s="518" t="s">
        <v>3057</v>
      </c>
      <c r="P66" s="519" t="s">
        <v>4649</v>
      </c>
      <c r="Q66" s="515" t="s">
        <v>361</v>
      </c>
      <c r="R66" s="515">
        <v>2016</v>
      </c>
      <c r="S66" s="515" t="s">
        <v>3052</v>
      </c>
      <c r="T66" s="515">
        <v>2060</v>
      </c>
      <c r="U66" s="520">
        <v>45089</v>
      </c>
      <c r="V66" s="520">
        <v>45132</v>
      </c>
      <c r="W66" s="521">
        <v>3000</v>
      </c>
      <c r="X66" s="522">
        <v>3700</v>
      </c>
    </row>
    <row r="67" spans="1:24" ht="26.25" customHeight="1">
      <c r="A67" s="523"/>
      <c r="B67" s="368"/>
      <c r="C67" s="368"/>
      <c r="D67" s="368"/>
      <c r="E67" s="368"/>
      <c r="F67" s="368"/>
      <c r="G67" s="368"/>
      <c r="H67" s="368"/>
      <c r="I67" s="368" t="s">
        <v>194</v>
      </c>
      <c r="J67" s="412" t="s">
        <v>3162</v>
      </c>
      <c r="K67" s="374" t="s">
        <v>195</v>
      </c>
      <c r="L67" s="427" t="s">
        <v>3385</v>
      </c>
      <c r="M67" s="368"/>
      <c r="N67" s="491" t="s">
        <v>2963</v>
      </c>
      <c r="O67" s="369"/>
      <c r="P67" s="370"/>
      <c r="Q67" s="368" t="s">
        <v>2918</v>
      </c>
      <c r="R67" s="368">
        <v>2016</v>
      </c>
      <c r="S67" s="368" t="s">
        <v>3051</v>
      </c>
      <c r="T67" s="368">
        <v>1430</v>
      </c>
      <c r="U67" s="604">
        <v>45091</v>
      </c>
      <c r="V67" s="371">
        <v>45143</v>
      </c>
      <c r="W67" s="372" t="s">
        <v>3355</v>
      </c>
      <c r="X67" s="524" t="s">
        <v>2922</v>
      </c>
    </row>
    <row r="68" spans="1:24" ht="26.25" customHeight="1">
      <c r="A68" s="523"/>
      <c r="B68" s="368"/>
      <c r="C68" s="368"/>
      <c r="D68" s="368"/>
      <c r="E68" s="368"/>
      <c r="F68" s="368"/>
      <c r="G68" s="368"/>
      <c r="H68" s="368"/>
      <c r="I68" s="320" t="s">
        <v>2884</v>
      </c>
      <c r="J68" s="373"/>
      <c r="K68" s="369" t="s">
        <v>2886</v>
      </c>
      <c r="L68" s="368"/>
      <c r="M68" s="368"/>
      <c r="N68" s="180" t="s">
        <v>3512</v>
      </c>
      <c r="O68" s="369"/>
      <c r="P68" s="370"/>
      <c r="Q68" s="368" t="s">
        <v>1901</v>
      </c>
      <c r="R68" s="368">
        <v>2015</v>
      </c>
      <c r="S68" s="368" t="s">
        <v>3053</v>
      </c>
      <c r="T68" s="368">
        <v>1635</v>
      </c>
      <c r="U68" s="375">
        <v>45090</v>
      </c>
      <c r="V68" s="371">
        <v>45153</v>
      </c>
      <c r="W68" s="372"/>
      <c r="X68" s="524"/>
    </row>
    <row r="69" spans="1:24" ht="26.25" customHeight="1">
      <c r="A69" s="523"/>
      <c r="B69" s="368"/>
      <c r="C69" s="368"/>
      <c r="D69" s="368"/>
      <c r="E69" s="368"/>
      <c r="F69" s="368"/>
      <c r="G69" s="368"/>
      <c r="H69" s="368"/>
      <c r="I69" s="368"/>
      <c r="J69" s="368"/>
      <c r="K69" s="369" t="s">
        <v>2891</v>
      </c>
      <c r="L69" s="368"/>
      <c r="M69" s="368"/>
      <c r="N69" s="369"/>
      <c r="O69" s="369"/>
      <c r="P69" s="370"/>
      <c r="Q69" s="368"/>
      <c r="R69" s="368"/>
      <c r="S69" s="368"/>
      <c r="T69" s="368"/>
      <c r="U69" s="375"/>
      <c r="V69" s="371">
        <v>45159</v>
      </c>
      <c r="W69" s="372"/>
      <c r="X69" s="524"/>
    </row>
    <row r="70" spans="1:24" ht="26.25" customHeight="1">
      <c r="A70" s="523"/>
      <c r="B70" s="368"/>
      <c r="C70" s="368"/>
      <c r="D70" s="368"/>
      <c r="E70" s="368"/>
      <c r="F70" s="368"/>
      <c r="G70" s="368"/>
      <c r="H70" s="368"/>
      <c r="I70" s="368"/>
      <c r="J70" s="368" t="s">
        <v>2887</v>
      </c>
      <c r="K70" s="369"/>
      <c r="L70" s="368"/>
      <c r="M70" s="368"/>
      <c r="N70" s="369"/>
      <c r="O70" s="369"/>
      <c r="P70" s="370"/>
      <c r="Q70" s="368"/>
      <c r="R70" s="368"/>
      <c r="S70" s="373" t="s">
        <v>189</v>
      </c>
      <c r="T70" s="373">
        <v>3840</v>
      </c>
      <c r="U70" s="371"/>
      <c r="V70" s="375">
        <v>45174</v>
      </c>
      <c r="W70" s="372"/>
      <c r="X70" s="524"/>
    </row>
    <row r="71" spans="1:24" ht="26.25" customHeight="1">
      <c r="A71" s="523"/>
      <c r="B71" s="368"/>
      <c r="C71" s="368"/>
      <c r="D71" s="368"/>
      <c r="E71" s="368"/>
      <c r="F71" s="368"/>
      <c r="G71" s="368"/>
      <c r="H71" s="368"/>
      <c r="I71" s="368"/>
      <c r="J71" s="525" t="s">
        <v>2888</v>
      </c>
      <c r="K71" s="411" t="s">
        <v>3196</v>
      </c>
      <c r="L71" s="368"/>
      <c r="M71" s="368"/>
      <c r="N71" s="369"/>
      <c r="O71" s="369"/>
      <c r="P71" s="370"/>
      <c r="Q71" s="368"/>
      <c r="R71" s="368"/>
      <c r="S71" s="373" t="s">
        <v>2907</v>
      </c>
      <c r="T71" s="373">
        <f>SUM(T66:T70)</f>
        <v>8965</v>
      </c>
      <c r="U71" s="371"/>
      <c r="V71" s="375"/>
      <c r="W71" s="372"/>
      <c r="X71" s="524"/>
    </row>
    <row r="72" spans="1:24" ht="26.25" customHeight="1" thickBot="1">
      <c r="A72" s="526"/>
      <c r="B72" s="527"/>
      <c r="C72" s="527"/>
      <c r="D72" s="527"/>
      <c r="E72" s="527"/>
      <c r="F72" s="527"/>
      <c r="G72" s="527"/>
      <c r="H72" s="527"/>
      <c r="I72" s="527"/>
      <c r="J72" s="527"/>
      <c r="K72" s="528"/>
      <c r="L72" s="527"/>
      <c r="M72" s="527"/>
      <c r="N72" s="528"/>
      <c r="O72" s="528"/>
      <c r="P72" s="529"/>
      <c r="Q72" s="527"/>
      <c r="R72" s="527"/>
      <c r="S72" s="530"/>
      <c r="T72" s="530"/>
      <c r="U72" s="531"/>
      <c r="V72" s="532"/>
      <c r="W72" s="533"/>
      <c r="X72" s="534"/>
    </row>
    <row r="73" spans="1:24" ht="26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51"/>
      <c r="L73" s="4"/>
      <c r="M73" s="4"/>
      <c r="N73" s="451"/>
      <c r="O73" s="451"/>
      <c r="P73" s="452"/>
      <c r="Q73" s="4"/>
      <c r="R73" s="4"/>
      <c r="S73" s="4"/>
      <c r="T73" s="4"/>
      <c r="U73" s="453"/>
      <c r="V73" s="454"/>
      <c r="W73" s="455"/>
      <c r="X73" s="455"/>
    </row>
    <row r="74" spans="1:24" ht="26.25" customHeight="1" thickBot="1"/>
    <row r="75" spans="1:24" ht="26.25" customHeight="1">
      <c r="A75" s="456" t="s">
        <v>188</v>
      </c>
      <c r="B75" s="457"/>
      <c r="C75" s="457" t="s">
        <v>145</v>
      </c>
      <c r="D75" s="457" t="s">
        <v>190</v>
      </c>
      <c r="E75" s="457" t="s">
        <v>3035</v>
      </c>
      <c r="F75" s="457" t="s">
        <v>191</v>
      </c>
      <c r="G75" s="457" t="s">
        <v>191</v>
      </c>
      <c r="H75" s="477"/>
      <c r="I75" s="457" t="s">
        <v>126</v>
      </c>
      <c r="J75" s="457" t="s">
        <v>2899</v>
      </c>
      <c r="K75" s="458" t="s">
        <v>2407</v>
      </c>
      <c r="L75" s="457" t="s">
        <v>4607</v>
      </c>
      <c r="M75" s="457"/>
      <c r="N75" s="458" t="s">
        <v>3022</v>
      </c>
      <c r="O75" s="458" t="s">
        <v>3021</v>
      </c>
      <c r="P75" s="459" t="s">
        <v>4575</v>
      </c>
      <c r="Q75" s="457" t="s">
        <v>3014</v>
      </c>
      <c r="R75" s="457">
        <v>2015</v>
      </c>
      <c r="S75" s="457" t="s">
        <v>3039</v>
      </c>
      <c r="T75" s="457">
        <v>1150</v>
      </c>
      <c r="U75" s="460">
        <v>45089</v>
      </c>
      <c r="V75" s="460">
        <v>45132</v>
      </c>
      <c r="W75" s="462">
        <v>3000</v>
      </c>
      <c r="X75" s="463">
        <v>4220</v>
      </c>
    </row>
    <row r="76" spans="1:24" ht="26.25" customHeight="1">
      <c r="A76" s="464"/>
      <c r="B76" s="143"/>
      <c r="C76" s="320" t="s">
        <v>3121</v>
      </c>
      <c r="D76" s="143"/>
      <c r="E76" s="143"/>
      <c r="F76" s="143"/>
      <c r="G76" s="143"/>
      <c r="H76" s="143"/>
      <c r="I76" s="143" t="s">
        <v>194</v>
      </c>
      <c r="J76" s="412" t="s">
        <v>3164</v>
      </c>
      <c r="K76" s="169" t="s">
        <v>206</v>
      </c>
      <c r="L76" s="427" t="s">
        <v>3385</v>
      </c>
      <c r="M76" s="143"/>
      <c r="N76" s="491" t="s">
        <v>3540</v>
      </c>
      <c r="O76" s="144"/>
      <c r="P76" s="145"/>
      <c r="Q76" s="143" t="s">
        <v>3015</v>
      </c>
      <c r="R76" s="143">
        <v>2016</v>
      </c>
      <c r="S76" s="143" t="s">
        <v>3040</v>
      </c>
      <c r="T76" s="143">
        <v>2060</v>
      </c>
      <c r="U76" s="168">
        <v>45091</v>
      </c>
      <c r="V76" s="168">
        <v>45143</v>
      </c>
      <c r="W76" s="147" t="s">
        <v>3355</v>
      </c>
      <c r="X76" s="465"/>
    </row>
    <row r="77" spans="1:24" ht="26.25" customHeight="1">
      <c r="A77" s="464"/>
      <c r="B77" s="143"/>
      <c r="C77" s="425" t="s">
        <v>3279</v>
      </c>
      <c r="D77" s="143"/>
      <c r="E77" s="143"/>
      <c r="F77" s="143"/>
      <c r="G77" s="143"/>
      <c r="H77" s="143"/>
      <c r="I77" s="320" t="s">
        <v>2625</v>
      </c>
      <c r="J77" s="148"/>
      <c r="K77" s="144" t="s">
        <v>2910</v>
      </c>
      <c r="L77" s="143"/>
      <c r="M77" s="143"/>
      <c r="N77" s="144"/>
      <c r="O77" s="144"/>
      <c r="P77" s="145"/>
      <c r="Q77" s="143" t="s">
        <v>3015</v>
      </c>
      <c r="R77" s="143">
        <v>2017</v>
      </c>
      <c r="S77" s="143" t="s">
        <v>3041</v>
      </c>
      <c r="T77" s="143">
        <v>2060</v>
      </c>
      <c r="U77" s="146">
        <v>45090</v>
      </c>
      <c r="V77" s="168">
        <v>45153</v>
      </c>
      <c r="W77" s="147"/>
      <c r="X77" s="466"/>
    </row>
    <row r="78" spans="1:24" ht="26.25" customHeight="1">
      <c r="A78" s="464"/>
      <c r="B78" s="143"/>
      <c r="C78" s="143"/>
      <c r="D78" s="143"/>
      <c r="E78" s="143"/>
      <c r="F78" s="143"/>
      <c r="G78" s="143"/>
      <c r="H78" s="143"/>
      <c r="I78" s="143"/>
      <c r="J78" s="148"/>
      <c r="K78" s="144" t="s">
        <v>2380</v>
      </c>
      <c r="L78" s="143"/>
      <c r="M78" s="143"/>
      <c r="N78" s="144"/>
      <c r="O78" s="144"/>
      <c r="P78" s="145"/>
      <c r="Q78" s="143" t="s">
        <v>3016</v>
      </c>
      <c r="R78" s="143">
        <v>2014</v>
      </c>
      <c r="S78" s="143" t="s">
        <v>3038</v>
      </c>
      <c r="T78" s="143">
        <v>1560</v>
      </c>
      <c r="U78" s="168"/>
      <c r="V78" s="168">
        <v>45159</v>
      </c>
      <c r="W78" s="147"/>
      <c r="X78" s="466"/>
    </row>
    <row r="79" spans="1:24" ht="26.25" customHeight="1">
      <c r="A79" s="464"/>
      <c r="B79" s="143"/>
      <c r="C79" s="143"/>
      <c r="D79" s="143"/>
      <c r="E79" s="143"/>
      <c r="F79" s="143"/>
      <c r="G79" s="143"/>
      <c r="H79" s="143"/>
      <c r="I79" s="143"/>
      <c r="J79" s="143" t="s">
        <v>2626</v>
      </c>
      <c r="K79" s="144"/>
      <c r="L79" s="143"/>
      <c r="M79" s="143"/>
      <c r="N79" s="144"/>
      <c r="O79" s="144"/>
      <c r="P79" s="145"/>
      <c r="Q79" s="143"/>
      <c r="R79" s="143"/>
      <c r="S79" s="148" t="s">
        <v>189</v>
      </c>
      <c r="T79" s="148">
        <v>3840</v>
      </c>
      <c r="U79" s="168"/>
      <c r="V79" s="146">
        <v>45161</v>
      </c>
      <c r="W79" s="147"/>
      <c r="X79" s="466"/>
    </row>
    <row r="80" spans="1:24" ht="26.25" customHeight="1">
      <c r="A80" s="464"/>
      <c r="B80" s="143"/>
      <c r="C80" s="143"/>
      <c r="D80" s="143"/>
      <c r="E80" s="143"/>
      <c r="F80" s="143"/>
      <c r="G80" s="143"/>
      <c r="H80" s="143"/>
      <c r="I80" s="143"/>
      <c r="J80" s="143" t="s">
        <v>2627</v>
      </c>
      <c r="K80" s="411" t="s">
        <v>3197</v>
      </c>
      <c r="L80" s="143"/>
      <c r="M80" s="143"/>
      <c r="N80" s="144"/>
      <c r="O80" s="144"/>
      <c r="P80" s="145"/>
      <c r="Q80" s="143"/>
      <c r="R80" s="143"/>
      <c r="S80" s="148" t="s">
        <v>2472</v>
      </c>
      <c r="T80" s="148">
        <f>SUM(T75:T79)</f>
        <v>10670</v>
      </c>
      <c r="U80" s="168"/>
      <c r="V80" s="146"/>
      <c r="W80" s="147"/>
      <c r="X80" s="466"/>
    </row>
    <row r="81" spans="1:24" ht="26.25" customHeight="1" thickBot="1">
      <c r="A81" s="467"/>
      <c r="B81" s="468"/>
      <c r="C81" s="468"/>
      <c r="D81" s="468"/>
      <c r="E81" s="468"/>
      <c r="F81" s="468"/>
      <c r="G81" s="468"/>
      <c r="H81" s="468"/>
      <c r="I81" s="468"/>
      <c r="J81" s="469" t="s">
        <v>2745</v>
      </c>
      <c r="K81" s="470"/>
      <c r="L81" s="468"/>
      <c r="M81" s="468"/>
      <c r="N81" s="470"/>
      <c r="O81" s="470"/>
      <c r="P81" s="471"/>
      <c r="Q81" s="468"/>
      <c r="R81" s="468"/>
      <c r="S81" s="472"/>
      <c r="T81" s="472"/>
      <c r="U81" s="473"/>
      <c r="V81" s="474"/>
      <c r="W81" s="475"/>
      <c r="X81" s="476"/>
    </row>
    <row r="82" spans="1:24" ht="26.25" customHeight="1">
      <c r="A82" s="456" t="s">
        <v>188</v>
      </c>
      <c r="B82" s="457"/>
      <c r="C82" s="457" t="s">
        <v>145</v>
      </c>
      <c r="D82" s="457" t="s">
        <v>190</v>
      </c>
      <c r="E82" s="457" t="s">
        <v>3035</v>
      </c>
      <c r="F82" s="457" t="s">
        <v>191</v>
      </c>
      <c r="G82" s="457" t="s">
        <v>191</v>
      </c>
      <c r="H82" s="477"/>
      <c r="I82" s="457" t="s">
        <v>126</v>
      </c>
      <c r="J82" s="457" t="s">
        <v>2890</v>
      </c>
      <c r="K82" s="458" t="s">
        <v>2407</v>
      </c>
      <c r="L82" s="457" t="s">
        <v>3388</v>
      </c>
      <c r="M82" s="457"/>
      <c r="N82" s="458" t="s">
        <v>6951</v>
      </c>
      <c r="O82" s="458" t="s">
        <v>3023</v>
      </c>
      <c r="P82" s="459" t="s">
        <v>4575</v>
      </c>
      <c r="Q82" s="457" t="s">
        <v>3007</v>
      </c>
      <c r="R82" s="457">
        <v>2013</v>
      </c>
      <c r="S82" s="457" t="s">
        <v>3033</v>
      </c>
      <c r="T82" s="457">
        <v>1430</v>
      </c>
      <c r="U82" s="460">
        <v>45089</v>
      </c>
      <c r="V82" s="460">
        <v>45132</v>
      </c>
      <c r="W82" s="462">
        <v>3000</v>
      </c>
      <c r="X82" s="463">
        <v>4220</v>
      </c>
    </row>
    <row r="83" spans="1:24" ht="26.25" customHeight="1">
      <c r="A83" s="464"/>
      <c r="B83" s="143"/>
      <c r="C83" s="320" t="s">
        <v>3121</v>
      </c>
      <c r="D83" s="143"/>
      <c r="E83" s="143"/>
      <c r="F83" s="143"/>
      <c r="G83" s="143"/>
      <c r="H83" s="143"/>
      <c r="I83" s="143" t="s">
        <v>194</v>
      </c>
      <c r="J83" s="412" t="s">
        <v>3165</v>
      </c>
      <c r="K83" s="169" t="s">
        <v>206</v>
      </c>
      <c r="L83" s="427" t="s">
        <v>3385</v>
      </c>
      <c r="M83" s="143"/>
      <c r="N83" s="491" t="s">
        <v>3540</v>
      </c>
      <c r="O83" s="144"/>
      <c r="P83" s="145"/>
      <c r="Q83" s="143" t="s">
        <v>3009</v>
      </c>
      <c r="R83" s="143">
        <v>2015</v>
      </c>
      <c r="S83" s="143" t="s">
        <v>3032</v>
      </c>
      <c r="T83" s="143">
        <v>1600</v>
      </c>
      <c r="U83" s="168">
        <v>45091</v>
      </c>
      <c r="V83" s="168">
        <v>45143</v>
      </c>
      <c r="W83" s="147" t="s">
        <v>3355</v>
      </c>
      <c r="X83" s="465"/>
    </row>
    <row r="84" spans="1:24" ht="26.25" customHeight="1">
      <c r="A84" s="464"/>
      <c r="B84" s="143"/>
      <c r="C84" s="425" t="s">
        <v>3279</v>
      </c>
      <c r="D84" s="143"/>
      <c r="E84" s="143"/>
      <c r="F84" s="143"/>
      <c r="G84" s="143"/>
      <c r="H84" s="143"/>
      <c r="I84" s="320" t="s">
        <v>2625</v>
      </c>
      <c r="J84" s="148"/>
      <c r="K84" s="144" t="s">
        <v>2910</v>
      </c>
      <c r="L84" s="143"/>
      <c r="M84" s="143"/>
      <c r="N84" s="143"/>
      <c r="O84" s="144"/>
      <c r="P84" s="145"/>
      <c r="Q84" s="143" t="s">
        <v>3008</v>
      </c>
      <c r="R84" s="143">
        <v>2015</v>
      </c>
      <c r="S84" s="143" t="s">
        <v>3034</v>
      </c>
      <c r="T84" s="143">
        <v>2060</v>
      </c>
      <c r="U84" s="146">
        <v>45090</v>
      </c>
      <c r="V84" s="168">
        <v>45153</v>
      </c>
      <c r="W84" s="147"/>
      <c r="X84" s="466"/>
    </row>
    <row r="85" spans="1:24" ht="26.25" customHeight="1">
      <c r="A85" s="464"/>
      <c r="B85" s="143"/>
      <c r="C85" s="143"/>
      <c r="D85" s="143"/>
      <c r="E85" s="143"/>
      <c r="F85" s="143"/>
      <c r="G85" s="143"/>
      <c r="H85" s="143"/>
      <c r="I85" s="143"/>
      <c r="J85" s="148"/>
      <c r="K85" s="144" t="s">
        <v>2380</v>
      </c>
      <c r="L85" s="143"/>
      <c r="M85" s="143"/>
      <c r="N85" s="144"/>
      <c r="O85" s="144"/>
      <c r="P85" s="145"/>
      <c r="Q85" s="143" t="s">
        <v>3010</v>
      </c>
      <c r="R85" s="143">
        <v>2015</v>
      </c>
      <c r="S85" s="143" t="s">
        <v>3031</v>
      </c>
      <c r="T85" s="143">
        <v>1560</v>
      </c>
      <c r="U85" s="168"/>
      <c r="V85" s="168">
        <v>45159</v>
      </c>
      <c r="W85" s="147"/>
      <c r="X85" s="466"/>
    </row>
    <row r="86" spans="1:24" ht="26.25" customHeight="1">
      <c r="A86" s="464"/>
      <c r="B86" s="143"/>
      <c r="C86" s="143"/>
      <c r="D86" s="143"/>
      <c r="E86" s="143"/>
      <c r="F86" s="143"/>
      <c r="G86" s="143"/>
      <c r="H86" s="143"/>
      <c r="I86" s="143"/>
      <c r="J86" s="143" t="s">
        <v>2626</v>
      </c>
      <c r="K86" s="144"/>
      <c r="L86" s="143"/>
      <c r="M86" s="143"/>
      <c r="N86" s="144"/>
      <c r="O86" s="144"/>
      <c r="P86" s="145"/>
      <c r="Q86" s="143"/>
      <c r="R86" s="143"/>
      <c r="S86" s="148" t="s">
        <v>189</v>
      </c>
      <c r="T86" s="148">
        <v>3700</v>
      </c>
      <c r="U86" s="168"/>
      <c r="V86" s="146">
        <v>45161</v>
      </c>
      <c r="W86" s="147"/>
      <c r="X86" s="466"/>
    </row>
    <row r="87" spans="1:24" ht="26.25" customHeight="1">
      <c r="A87" s="464"/>
      <c r="B87" s="143"/>
      <c r="C87" s="143"/>
      <c r="D87" s="143"/>
      <c r="E87" s="143"/>
      <c r="F87" s="143"/>
      <c r="G87" s="143"/>
      <c r="H87" s="143"/>
      <c r="I87" s="143"/>
      <c r="J87" s="143" t="s">
        <v>2627</v>
      </c>
      <c r="K87" s="411" t="s">
        <v>3197</v>
      </c>
      <c r="L87" s="143"/>
      <c r="M87" s="143"/>
      <c r="N87" s="144"/>
      <c r="O87" s="144"/>
      <c r="P87" s="145"/>
      <c r="Q87" s="143"/>
      <c r="R87" s="143"/>
      <c r="S87" s="148" t="s">
        <v>2472</v>
      </c>
      <c r="T87" s="148">
        <f>SUM(T82:T86)</f>
        <v>10350</v>
      </c>
      <c r="U87" s="168"/>
      <c r="V87" s="146"/>
      <c r="W87" s="147"/>
      <c r="X87" s="466"/>
    </row>
    <row r="88" spans="1:24" ht="26.25" customHeight="1" thickBot="1">
      <c r="A88" s="467"/>
      <c r="B88" s="468"/>
      <c r="C88" s="468"/>
      <c r="D88" s="468"/>
      <c r="E88" s="468"/>
      <c r="F88" s="468"/>
      <c r="G88" s="468"/>
      <c r="H88" s="468"/>
      <c r="I88" s="468"/>
      <c r="J88" s="469" t="s">
        <v>2745</v>
      </c>
      <c r="K88" s="470"/>
      <c r="L88" s="468"/>
      <c r="M88" s="468"/>
      <c r="N88" s="470"/>
      <c r="O88" s="470"/>
      <c r="P88" s="471"/>
      <c r="Q88" s="468"/>
      <c r="R88" s="468"/>
      <c r="S88" s="472"/>
      <c r="T88" s="472"/>
      <c r="U88" s="473"/>
      <c r="V88" s="474"/>
      <c r="W88" s="475"/>
      <c r="X88" s="476"/>
    </row>
    <row r="89" spans="1:24" ht="26.25" customHeight="1">
      <c r="A89" s="456" t="s">
        <v>188</v>
      </c>
      <c r="B89" s="457"/>
      <c r="C89" s="457" t="s">
        <v>145</v>
      </c>
      <c r="D89" s="457" t="s">
        <v>190</v>
      </c>
      <c r="E89" s="457" t="s">
        <v>3035</v>
      </c>
      <c r="F89" s="457" t="s">
        <v>191</v>
      </c>
      <c r="G89" s="457" t="s">
        <v>191</v>
      </c>
      <c r="H89" s="477"/>
      <c r="I89" s="457" t="s">
        <v>126</v>
      </c>
      <c r="J89" s="457" t="s">
        <v>2902</v>
      </c>
      <c r="K89" s="458" t="s">
        <v>2407</v>
      </c>
      <c r="L89" s="457" t="s">
        <v>4543</v>
      </c>
      <c r="M89" s="457"/>
      <c r="N89" s="458" t="s">
        <v>6952</v>
      </c>
      <c r="O89" s="458" t="s">
        <v>3024</v>
      </c>
      <c r="P89" s="459" t="s">
        <v>4575</v>
      </c>
      <c r="Q89" s="457" t="s">
        <v>3013</v>
      </c>
      <c r="R89" s="457">
        <v>2015</v>
      </c>
      <c r="S89" s="457" t="s">
        <v>3049</v>
      </c>
      <c r="T89" s="457">
        <v>1305</v>
      </c>
      <c r="U89" s="460">
        <v>45089</v>
      </c>
      <c r="V89" s="460">
        <v>45132</v>
      </c>
      <c r="W89" s="462">
        <v>3000</v>
      </c>
      <c r="X89" s="463">
        <v>4220</v>
      </c>
    </row>
    <row r="90" spans="1:24" ht="26.25" customHeight="1">
      <c r="A90" s="464"/>
      <c r="B90" s="143"/>
      <c r="C90" s="320" t="s">
        <v>3121</v>
      </c>
      <c r="D90" s="143"/>
      <c r="E90" s="143"/>
      <c r="F90" s="143"/>
      <c r="G90" s="143"/>
      <c r="H90" s="143"/>
      <c r="I90" s="143" t="s">
        <v>194</v>
      </c>
      <c r="J90" s="412" t="s">
        <v>3166</v>
      </c>
      <c r="K90" s="169" t="s">
        <v>206</v>
      </c>
      <c r="L90" s="427" t="s">
        <v>3385</v>
      </c>
      <c r="M90" s="143"/>
      <c r="N90" s="491" t="s">
        <v>3540</v>
      </c>
      <c r="O90" s="144"/>
      <c r="P90" s="145"/>
      <c r="Q90" s="143" t="s">
        <v>3008</v>
      </c>
      <c r="R90" s="143">
        <v>2016</v>
      </c>
      <c r="S90" s="143" t="s">
        <v>3046</v>
      </c>
      <c r="T90" s="143">
        <v>2060</v>
      </c>
      <c r="U90" s="168">
        <v>45091</v>
      </c>
      <c r="V90" s="168">
        <v>45143</v>
      </c>
      <c r="W90" s="147" t="s">
        <v>3355</v>
      </c>
      <c r="X90" s="465"/>
    </row>
    <row r="91" spans="1:24" ht="26.25" customHeight="1">
      <c r="A91" s="464"/>
      <c r="B91" s="143"/>
      <c r="C91" s="425" t="s">
        <v>3279</v>
      </c>
      <c r="D91" s="143"/>
      <c r="E91" s="143"/>
      <c r="F91" s="143"/>
      <c r="G91" s="143"/>
      <c r="H91" s="143"/>
      <c r="I91" s="320" t="s">
        <v>2625</v>
      </c>
      <c r="J91" s="148"/>
      <c r="K91" s="144" t="s">
        <v>2910</v>
      </c>
      <c r="L91" s="143"/>
      <c r="M91" s="143"/>
      <c r="N91" s="144"/>
      <c r="O91" s="144"/>
      <c r="P91" s="145"/>
      <c r="Q91" s="143" t="s">
        <v>3017</v>
      </c>
      <c r="R91" s="143">
        <v>2015</v>
      </c>
      <c r="S91" s="143" t="s">
        <v>3048</v>
      </c>
      <c r="T91" s="143">
        <v>1820</v>
      </c>
      <c r="U91" s="146">
        <v>45090</v>
      </c>
      <c r="V91" s="168">
        <v>45153</v>
      </c>
      <c r="W91" s="147"/>
      <c r="X91" s="466"/>
    </row>
    <row r="92" spans="1:24" ht="26.25" customHeight="1">
      <c r="A92" s="464"/>
      <c r="B92" s="143"/>
      <c r="C92" s="143"/>
      <c r="D92" s="143"/>
      <c r="E92" s="143"/>
      <c r="F92" s="143"/>
      <c r="G92" s="143"/>
      <c r="H92" s="143"/>
      <c r="I92" s="143"/>
      <c r="J92" s="148"/>
      <c r="K92" s="144" t="s">
        <v>2380</v>
      </c>
      <c r="L92" s="143"/>
      <c r="M92" s="143"/>
      <c r="N92" s="143"/>
      <c r="O92" s="144"/>
      <c r="P92" s="145"/>
      <c r="Q92" s="143" t="s">
        <v>3011</v>
      </c>
      <c r="R92" s="143">
        <v>2015</v>
      </c>
      <c r="S92" s="143" t="s">
        <v>3047</v>
      </c>
      <c r="T92" s="143">
        <v>2060</v>
      </c>
      <c r="U92" s="168"/>
      <c r="V92" s="168">
        <v>45159</v>
      </c>
      <c r="W92" s="147"/>
      <c r="X92" s="466"/>
    </row>
    <row r="93" spans="1:24" ht="26.25" customHeight="1">
      <c r="A93" s="464"/>
      <c r="B93" s="143"/>
      <c r="C93" s="143"/>
      <c r="D93" s="143"/>
      <c r="E93" s="143"/>
      <c r="F93" s="143"/>
      <c r="G93" s="143"/>
      <c r="H93" s="143"/>
      <c r="I93" s="143"/>
      <c r="J93" s="143" t="s">
        <v>2626</v>
      </c>
      <c r="K93" s="144"/>
      <c r="L93" s="143"/>
      <c r="M93" s="143"/>
      <c r="N93" s="144"/>
      <c r="O93" s="144"/>
      <c r="P93" s="145"/>
      <c r="Q93" s="143"/>
      <c r="R93" s="143"/>
      <c r="S93" s="148" t="s">
        <v>189</v>
      </c>
      <c r="T93" s="148">
        <v>3700</v>
      </c>
      <c r="U93" s="168"/>
      <c r="V93" s="146">
        <v>45161</v>
      </c>
      <c r="W93" s="147"/>
      <c r="X93" s="466"/>
    </row>
    <row r="94" spans="1:24" ht="26.25" customHeight="1">
      <c r="A94" s="464"/>
      <c r="B94" s="143"/>
      <c r="C94" s="143"/>
      <c r="D94" s="143"/>
      <c r="E94" s="143"/>
      <c r="F94" s="143"/>
      <c r="G94" s="143"/>
      <c r="H94" s="143"/>
      <c r="I94" s="143"/>
      <c r="J94" s="143" t="s">
        <v>2627</v>
      </c>
      <c r="K94" s="411" t="s">
        <v>3197</v>
      </c>
      <c r="L94" s="143"/>
      <c r="M94" s="143"/>
      <c r="N94" s="144"/>
      <c r="O94" s="144"/>
      <c r="P94" s="145"/>
      <c r="Q94" s="143"/>
      <c r="R94" s="143"/>
      <c r="S94" s="148" t="s">
        <v>2472</v>
      </c>
      <c r="T94" s="148">
        <f>SUM(T89:T93)</f>
        <v>10945</v>
      </c>
      <c r="U94" s="168"/>
      <c r="V94" s="146"/>
      <c r="W94" s="147"/>
      <c r="X94" s="466"/>
    </row>
    <row r="95" spans="1:24" ht="26.25" customHeight="1" thickBot="1">
      <c r="A95" s="467"/>
      <c r="B95" s="468"/>
      <c r="C95" s="468"/>
      <c r="D95" s="468"/>
      <c r="E95" s="468"/>
      <c r="F95" s="468"/>
      <c r="G95" s="468"/>
      <c r="H95" s="468"/>
      <c r="I95" s="468"/>
      <c r="J95" s="469" t="s">
        <v>2745</v>
      </c>
      <c r="K95" s="470"/>
      <c r="L95" s="468"/>
      <c r="M95" s="468"/>
      <c r="N95" s="470"/>
      <c r="O95" s="470"/>
      <c r="P95" s="471"/>
      <c r="Q95" s="468"/>
      <c r="R95" s="468"/>
      <c r="S95" s="472"/>
      <c r="T95" s="472"/>
      <c r="U95" s="473"/>
      <c r="V95" s="474"/>
      <c r="W95" s="475"/>
      <c r="X95" s="476"/>
    </row>
    <row r="96" spans="1:24" ht="26.25" customHeight="1">
      <c r="A96" s="456" t="s">
        <v>188</v>
      </c>
      <c r="B96" s="457"/>
      <c r="C96" s="457" t="s">
        <v>145</v>
      </c>
      <c r="D96" s="457" t="s">
        <v>190</v>
      </c>
      <c r="E96" s="457" t="s">
        <v>3036</v>
      </c>
      <c r="F96" s="457" t="s">
        <v>191</v>
      </c>
      <c r="G96" s="457" t="s">
        <v>191</v>
      </c>
      <c r="H96" s="477"/>
      <c r="I96" s="457" t="s">
        <v>126</v>
      </c>
      <c r="J96" s="457" t="s">
        <v>2890</v>
      </c>
      <c r="K96" s="458" t="s">
        <v>2407</v>
      </c>
      <c r="L96" s="457" t="s">
        <v>3389</v>
      </c>
      <c r="M96" s="457"/>
      <c r="N96" s="458" t="s">
        <v>6953</v>
      </c>
      <c r="O96" s="458" t="s">
        <v>3025</v>
      </c>
      <c r="P96" s="459" t="s">
        <v>4575</v>
      </c>
      <c r="Q96" s="457" t="s">
        <v>3012</v>
      </c>
      <c r="R96" s="457">
        <v>2018</v>
      </c>
      <c r="S96" s="457" t="s">
        <v>3029</v>
      </c>
      <c r="T96" s="457">
        <v>1820</v>
      </c>
      <c r="U96" s="460">
        <v>45089</v>
      </c>
      <c r="V96" s="460">
        <v>45132</v>
      </c>
      <c r="W96" s="462">
        <v>3000</v>
      </c>
      <c r="X96" s="463">
        <v>4220</v>
      </c>
    </row>
    <row r="97" spans="1:24" ht="26.25" customHeight="1">
      <c r="A97" s="464"/>
      <c r="B97" s="143"/>
      <c r="C97" s="320" t="s">
        <v>3121</v>
      </c>
      <c r="D97" s="143"/>
      <c r="E97" s="143"/>
      <c r="F97" s="143"/>
      <c r="G97" s="143"/>
      <c r="H97" s="143"/>
      <c r="I97" s="143" t="s">
        <v>194</v>
      </c>
      <c r="J97" s="412" t="s">
        <v>3167</v>
      </c>
      <c r="K97" s="169" t="s">
        <v>206</v>
      </c>
      <c r="L97" s="427" t="s">
        <v>3385</v>
      </c>
      <c r="M97" s="143"/>
      <c r="N97" s="491" t="s">
        <v>3540</v>
      </c>
      <c r="O97" s="144"/>
      <c r="P97" s="145"/>
      <c r="Q97" s="143" t="s">
        <v>3018</v>
      </c>
      <c r="R97" s="143">
        <v>2015</v>
      </c>
      <c r="S97" s="143" t="s">
        <v>3030</v>
      </c>
      <c r="T97" s="143">
        <v>2060</v>
      </c>
      <c r="U97" s="168">
        <v>45091</v>
      </c>
      <c r="V97" s="168">
        <v>45143</v>
      </c>
      <c r="W97" s="147" t="s">
        <v>3355</v>
      </c>
      <c r="X97" s="465"/>
    </row>
    <row r="98" spans="1:24" ht="26.25" customHeight="1">
      <c r="A98" s="464"/>
      <c r="B98" s="143"/>
      <c r="C98" s="425" t="s">
        <v>3279</v>
      </c>
      <c r="D98" s="143"/>
      <c r="E98" s="143"/>
      <c r="F98" s="143"/>
      <c r="G98" s="143"/>
      <c r="H98" s="143"/>
      <c r="I98" s="320" t="s">
        <v>2625</v>
      </c>
      <c r="J98" s="148"/>
      <c r="K98" s="144" t="s">
        <v>2910</v>
      </c>
      <c r="L98" s="143"/>
      <c r="M98" s="143"/>
      <c r="N98" s="144"/>
      <c r="O98" s="144"/>
      <c r="P98" s="145"/>
      <c r="Q98" s="143" t="s">
        <v>3019</v>
      </c>
      <c r="R98" s="143">
        <v>2022</v>
      </c>
      <c r="S98" s="143" t="s">
        <v>3028</v>
      </c>
      <c r="T98" s="143">
        <v>1500</v>
      </c>
      <c r="U98" s="146">
        <v>45090</v>
      </c>
      <c r="V98" s="168">
        <v>45153</v>
      </c>
      <c r="W98" s="147"/>
      <c r="X98" s="466"/>
    </row>
    <row r="99" spans="1:24" ht="26.25" customHeight="1">
      <c r="A99" s="464"/>
      <c r="B99" s="143"/>
      <c r="C99" s="143"/>
      <c r="D99" s="143"/>
      <c r="E99" s="143"/>
      <c r="F99" s="143"/>
      <c r="G99" s="143"/>
      <c r="H99" s="143"/>
      <c r="I99" s="143"/>
      <c r="J99" s="148"/>
      <c r="K99" s="144" t="s">
        <v>2380</v>
      </c>
      <c r="L99" s="143"/>
      <c r="M99" s="143"/>
      <c r="N99" s="144"/>
      <c r="O99" s="144"/>
      <c r="P99" s="145"/>
      <c r="Q99" s="143" t="s">
        <v>3020</v>
      </c>
      <c r="R99" s="143">
        <v>2015</v>
      </c>
      <c r="S99" s="143" t="s">
        <v>3027</v>
      </c>
      <c r="T99" s="143">
        <v>1455</v>
      </c>
      <c r="U99" s="168"/>
      <c r="V99" s="168">
        <v>45159</v>
      </c>
      <c r="W99" s="147"/>
      <c r="X99" s="466"/>
    </row>
    <row r="100" spans="1:24" ht="26.25" customHeight="1">
      <c r="A100" s="464"/>
      <c r="B100" s="143"/>
      <c r="C100" s="143"/>
      <c r="D100" s="143"/>
      <c r="E100" s="143"/>
      <c r="F100" s="143"/>
      <c r="G100" s="143"/>
      <c r="H100" s="143"/>
      <c r="I100" s="143"/>
      <c r="J100" s="143" t="s">
        <v>2626</v>
      </c>
      <c r="K100" s="144"/>
      <c r="L100" s="143"/>
      <c r="M100" s="143"/>
      <c r="N100" s="144"/>
      <c r="O100" s="144"/>
      <c r="P100" s="145"/>
      <c r="Q100" s="143"/>
      <c r="R100" s="143"/>
      <c r="S100" s="148" t="s">
        <v>189</v>
      </c>
      <c r="T100" s="148">
        <v>3700</v>
      </c>
      <c r="U100" s="168"/>
      <c r="V100" s="146">
        <v>45161</v>
      </c>
      <c r="W100" s="147"/>
      <c r="X100" s="466"/>
    </row>
    <row r="101" spans="1:24" ht="26.25" customHeight="1">
      <c r="A101" s="464"/>
      <c r="B101" s="143"/>
      <c r="C101" s="143"/>
      <c r="D101" s="143"/>
      <c r="E101" s="143"/>
      <c r="F101" s="143"/>
      <c r="G101" s="143"/>
      <c r="H101" s="143"/>
      <c r="I101" s="143"/>
      <c r="J101" s="143" t="s">
        <v>2627</v>
      </c>
      <c r="K101" s="411" t="s">
        <v>3197</v>
      </c>
      <c r="L101" s="143"/>
      <c r="M101" s="143"/>
      <c r="N101" s="144"/>
      <c r="O101" s="144"/>
      <c r="P101" s="145"/>
      <c r="Q101" s="143"/>
      <c r="R101" s="143"/>
      <c r="S101" s="148" t="s">
        <v>2472</v>
      </c>
      <c r="T101" s="148">
        <f>SUM(T96:T100)</f>
        <v>10535</v>
      </c>
      <c r="U101" s="168"/>
      <c r="V101" s="146"/>
      <c r="W101" s="147"/>
      <c r="X101" s="466"/>
    </row>
    <row r="102" spans="1:24" ht="26.25" customHeight="1" thickBot="1">
      <c r="A102" s="467"/>
      <c r="B102" s="468"/>
      <c r="C102" s="468"/>
      <c r="D102" s="468"/>
      <c r="E102" s="468"/>
      <c r="F102" s="468"/>
      <c r="G102" s="468"/>
      <c r="H102" s="468"/>
      <c r="I102" s="468"/>
      <c r="J102" s="469" t="s">
        <v>2745</v>
      </c>
      <c r="K102" s="470"/>
      <c r="L102" s="468"/>
      <c r="M102" s="468"/>
      <c r="N102" s="470"/>
      <c r="O102" s="470"/>
      <c r="P102" s="471"/>
      <c r="Q102" s="468"/>
      <c r="R102" s="468"/>
      <c r="S102" s="472"/>
      <c r="T102" s="472"/>
      <c r="U102" s="473"/>
      <c r="V102" s="474"/>
      <c r="W102" s="475"/>
      <c r="X102" s="476"/>
    </row>
    <row r="104" spans="1:24" ht="26.25" customHeight="1" thickBot="1">
      <c r="A104" s="445"/>
      <c r="B104" s="445"/>
      <c r="C104" s="445"/>
      <c r="D104" s="445"/>
      <c r="E104" s="445"/>
      <c r="F104" s="445"/>
      <c r="G104" s="445"/>
      <c r="H104" s="445"/>
      <c r="I104" s="445"/>
      <c r="J104" s="445"/>
      <c r="K104" s="446"/>
      <c r="L104" s="445"/>
      <c r="M104" s="445"/>
      <c r="N104" s="446"/>
      <c r="O104" s="446"/>
      <c r="P104" s="447"/>
      <c r="Q104" s="445"/>
      <c r="R104" s="445"/>
      <c r="S104" s="445"/>
      <c r="T104" s="445"/>
      <c r="U104" s="448"/>
      <c r="V104" s="449"/>
      <c r="W104" s="450"/>
      <c r="X104" s="450"/>
    </row>
    <row r="105" spans="1:24" ht="26.25" customHeight="1">
      <c r="A105" s="535" t="s">
        <v>188</v>
      </c>
      <c r="B105" s="536"/>
      <c r="C105" s="536" t="s">
        <v>20</v>
      </c>
      <c r="D105" s="536" t="s">
        <v>190</v>
      </c>
      <c r="E105" s="536" t="s">
        <v>3192</v>
      </c>
      <c r="F105" s="536" t="s">
        <v>3192</v>
      </c>
      <c r="G105" s="536" t="s">
        <v>191</v>
      </c>
      <c r="H105" s="537"/>
      <c r="I105" s="536" t="s">
        <v>125</v>
      </c>
      <c r="J105" s="536" t="s">
        <v>3229</v>
      </c>
      <c r="K105" s="538" t="s">
        <v>2618</v>
      </c>
      <c r="L105" s="536" t="s">
        <v>3230</v>
      </c>
      <c r="M105" s="536"/>
      <c r="N105" s="538" t="s">
        <v>3402</v>
      </c>
      <c r="O105" s="538">
        <v>200735</v>
      </c>
      <c r="P105" s="539"/>
      <c r="Q105" s="536" t="s">
        <v>3151</v>
      </c>
      <c r="R105" s="536">
        <v>2019</v>
      </c>
      <c r="S105" s="536" t="s">
        <v>3184</v>
      </c>
      <c r="T105" s="536">
        <v>1580</v>
      </c>
      <c r="U105" s="540">
        <v>45090</v>
      </c>
      <c r="V105" s="541"/>
      <c r="W105" s="542">
        <v>6900</v>
      </c>
      <c r="X105" s="543">
        <v>7700</v>
      </c>
    </row>
    <row r="106" spans="1:24" ht="26.25" customHeight="1">
      <c r="A106" s="544"/>
      <c r="B106" s="108"/>
      <c r="C106" s="320" t="s">
        <v>2770</v>
      </c>
      <c r="D106" s="108"/>
      <c r="E106" s="108"/>
      <c r="F106" s="108"/>
      <c r="G106" s="108"/>
      <c r="H106" s="108"/>
      <c r="I106" s="108" t="s">
        <v>194</v>
      </c>
      <c r="J106" s="412" t="s">
        <v>3168</v>
      </c>
      <c r="K106" s="115" t="s">
        <v>211</v>
      </c>
      <c r="L106" s="427" t="s">
        <v>3385</v>
      </c>
      <c r="M106" s="108"/>
      <c r="N106" s="427" t="s">
        <v>2818</v>
      </c>
      <c r="O106" s="109"/>
      <c r="P106" s="110"/>
      <c r="Q106" s="108" t="s">
        <v>3152</v>
      </c>
      <c r="R106" s="108">
        <v>2019</v>
      </c>
      <c r="S106" s="108" t="s">
        <v>3185</v>
      </c>
      <c r="T106" s="108">
        <v>1580</v>
      </c>
      <c r="U106" s="112">
        <v>45091</v>
      </c>
      <c r="V106" s="329"/>
      <c r="W106" s="113" t="s">
        <v>3336</v>
      </c>
      <c r="X106" s="545"/>
    </row>
    <row r="107" spans="1:24" ht="26.25" customHeight="1">
      <c r="A107" s="544"/>
      <c r="B107" s="108"/>
      <c r="C107" s="108"/>
      <c r="D107" s="108"/>
      <c r="E107" s="108"/>
      <c r="F107" s="108"/>
      <c r="G107" s="108"/>
      <c r="H107" s="108"/>
      <c r="I107" s="108"/>
      <c r="J107" s="425" t="s">
        <v>2673</v>
      </c>
      <c r="K107" s="109" t="s">
        <v>2973</v>
      </c>
      <c r="L107" s="108"/>
      <c r="M107" s="108"/>
      <c r="N107" s="180" t="s">
        <v>3513</v>
      </c>
      <c r="O107" s="109"/>
      <c r="P107" s="110"/>
      <c r="Q107" s="108" t="s">
        <v>3153</v>
      </c>
      <c r="R107" s="108">
        <v>2020</v>
      </c>
      <c r="S107" s="108" t="s">
        <v>3186</v>
      </c>
      <c r="T107" s="108">
        <v>1590</v>
      </c>
      <c r="U107" s="111"/>
      <c r="V107" s="112"/>
      <c r="W107" s="113"/>
      <c r="X107" s="545"/>
    </row>
    <row r="108" spans="1:24" ht="26.25" customHeight="1">
      <c r="A108" s="544"/>
      <c r="B108" s="108"/>
      <c r="C108" s="108"/>
      <c r="D108" s="108"/>
      <c r="E108" s="108"/>
      <c r="F108" s="108"/>
      <c r="G108" s="108"/>
      <c r="H108" s="108"/>
      <c r="I108" s="108"/>
      <c r="J108" s="425" t="s">
        <v>2643</v>
      </c>
      <c r="K108" s="109" t="s">
        <v>2629</v>
      </c>
      <c r="L108" s="108"/>
      <c r="M108" s="108"/>
      <c r="N108" s="109"/>
      <c r="O108" s="109"/>
      <c r="P108" s="110"/>
      <c r="Q108" s="108" t="s">
        <v>3154</v>
      </c>
      <c r="R108" s="108">
        <v>2019</v>
      </c>
      <c r="S108" s="108" t="s">
        <v>3187</v>
      </c>
      <c r="T108" s="108">
        <v>1580</v>
      </c>
      <c r="U108" s="111"/>
      <c r="V108" s="112"/>
      <c r="W108" s="113"/>
      <c r="X108" s="545"/>
    </row>
    <row r="109" spans="1:24" ht="26.25" customHeight="1">
      <c r="A109" s="544"/>
      <c r="B109" s="108"/>
      <c r="C109" s="108"/>
      <c r="D109" s="108"/>
      <c r="E109" s="108"/>
      <c r="F109" s="108"/>
      <c r="G109" s="108"/>
      <c r="H109" s="108"/>
      <c r="I109" s="108"/>
      <c r="J109" s="108"/>
      <c r="K109" s="109"/>
      <c r="L109" s="108"/>
      <c r="M109" s="108"/>
      <c r="N109" s="109"/>
      <c r="O109" s="109"/>
      <c r="P109" s="110"/>
      <c r="Q109" s="108"/>
      <c r="R109" s="108"/>
      <c r="S109" s="114" t="s">
        <v>189</v>
      </c>
      <c r="T109" s="114">
        <v>3880</v>
      </c>
      <c r="U109" s="111"/>
      <c r="V109" s="112"/>
      <c r="W109" s="113"/>
      <c r="X109" s="545"/>
    </row>
    <row r="110" spans="1:24" ht="26.25" customHeight="1">
      <c r="A110" s="544"/>
      <c r="B110" s="108"/>
      <c r="C110" s="108"/>
      <c r="D110" s="108"/>
      <c r="E110" s="108"/>
      <c r="F110" s="108"/>
      <c r="G110" s="108"/>
      <c r="H110" s="108"/>
      <c r="I110" s="108"/>
      <c r="J110" s="108"/>
      <c r="K110" s="411" t="s">
        <v>2972</v>
      </c>
      <c r="L110" s="108"/>
      <c r="M110" s="108"/>
      <c r="N110" s="109"/>
      <c r="O110" s="109"/>
      <c r="P110" s="110"/>
      <c r="Q110" s="108"/>
      <c r="R110" s="108"/>
      <c r="S110" s="114" t="s">
        <v>2472</v>
      </c>
      <c r="T110" s="114">
        <f>SUM(T105:T109)</f>
        <v>10210</v>
      </c>
      <c r="U110" s="111"/>
      <c r="V110" s="112"/>
      <c r="W110" s="113"/>
      <c r="X110" s="545"/>
    </row>
    <row r="111" spans="1:24" ht="26.25" customHeight="1" thickBot="1">
      <c r="A111" s="546"/>
      <c r="B111" s="547"/>
      <c r="C111" s="547"/>
      <c r="D111" s="547"/>
      <c r="E111" s="547"/>
      <c r="F111" s="547"/>
      <c r="G111" s="547"/>
      <c r="H111" s="547"/>
      <c r="I111" s="547"/>
      <c r="J111" s="547"/>
      <c r="K111" s="548"/>
      <c r="L111" s="547"/>
      <c r="M111" s="547"/>
      <c r="N111" s="548"/>
      <c r="O111" s="548"/>
      <c r="P111" s="549"/>
      <c r="Q111" s="547"/>
      <c r="R111" s="547"/>
      <c r="S111" s="550" t="s">
        <v>1907</v>
      </c>
      <c r="T111" s="550">
        <v>6330</v>
      </c>
      <c r="U111" s="551"/>
      <c r="V111" s="552"/>
      <c r="W111" s="553"/>
      <c r="X111" s="554"/>
    </row>
    <row r="112" spans="1:24" s="82" customFormat="1" ht="26.25" customHeight="1">
      <c r="A112" s="574"/>
      <c r="B112" s="575"/>
      <c r="C112" s="575"/>
      <c r="D112" s="575"/>
      <c r="E112" s="575"/>
      <c r="F112" s="575"/>
      <c r="G112" s="575"/>
      <c r="H112" s="575"/>
      <c r="I112" s="575"/>
      <c r="J112" s="575"/>
      <c r="K112" s="576"/>
      <c r="L112" s="575"/>
      <c r="M112" s="575"/>
      <c r="N112" s="576"/>
      <c r="O112" s="576"/>
      <c r="P112" s="577"/>
      <c r="Q112" s="575"/>
      <c r="R112" s="575"/>
      <c r="S112" s="578"/>
      <c r="T112" s="578"/>
      <c r="U112" s="579"/>
      <c r="V112" s="580"/>
      <c r="W112" s="581"/>
      <c r="X112" s="565"/>
    </row>
    <row r="113" spans="1:24" s="82" customFormat="1" ht="26.25" customHeight="1" thickBot="1">
      <c r="A113" s="557"/>
      <c r="B113" s="558"/>
      <c r="C113" s="558"/>
      <c r="D113" s="558"/>
      <c r="E113" s="558"/>
      <c r="F113" s="558"/>
      <c r="G113" s="558"/>
      <c r="H113" s="558"/>
      <c r="I113" s="558"/>
      <c r="J113" s="558"/>
      <c r="K113" s="559"/>
      <c r="L113" s="558"/>
      <c r="M113" s="558"/>
      <c r="N113" s="559"/>
      <c r="O113" s="559"/>
      <c r="P113" s="560"/>
      <c r="Q113" s="558"/>
      <c r="R113" s="558"/>
      <c r="S113" s="561"/>
      <c r="T113" s="561"/>
      <c r="U113" s="562"/>
      <c r="V113" s="563"/>
      <c r="W113" s="564"/>
      <c r="X113" s="564"/>
    </row>
    <row r="114" spans="1:24" ht="26.25" customHeight="1">
      <c r="A114" s="582" t="s">
        <v>188</v>
      </c>
      <c r="B114" s="583"/>
      <c r="C114" s="583" t="s">
        <v>241</v>
      </c>
      <c r="D114" s="583" t="s">
        <v>190</v>
      </c>
      <c r="E114" s="583" t="s">
        <v>3214</v>
      </c>
      <c r="F114" s="583" t="s">
        <v>3214</v>
      </c>
      <c r="G114" s="583" t="s">
        <v>191</v>
      </c>
      <c r="H114" s="601"/>
      <c r="I114" s="583" t="s">
        <v>3139</v>
      </c>
      <c r="J114" s="583" t="s">
        <v>3134</v>
      </c>
      <c r="K114" s="584" t="s">
        <v>21</v>
      </c>
      <c r="L114" s="583" t="s">
        <v>3406</v>
      </c>
      <c r="M114" s="583"/>
      <c r="N114" s="584" t="s">
        <v>3403</v>
      </c>
      <c r="O114" s="584" t="s">
        <v>3174</v>
      </c>
      <c r="P114" s="585"/>
      <c r="Q114" s="583" t="s">
        <v>3176</v>
      </c>
      <c r="R114" s="583">
        <v>2022</v>
      </c>
      <c r="S114" s="583" t="s">
        <v>3201</v>
      </c>
      <c r="T114" s="583">
        <v>1000</v>
      </c>
      <c r="U114" s="586">
        <v>45091</v>
      </c>
      <c r="V114" s="587"/>
      <c r="W114" s="588">
        <v>9500</v>
      </c>
      <c r="X114" s="589">
        <v>10500</v>
      </c>
    </row>
    <row r="115" spans="1:24" ht="26.25" customHeight="1">
      <c r="A115" s="590"/>
      <c r="B115" s="566"/>
      <c r="C115" s="725" t="s">
        <v>1986</v>
      </c>
      <c r="D115" s="566"/>
      <c r="E115" s="566"/>
      <c r="F115" s="566"/>
      <c r="G115" s="566"/>
      <c r="H115" s="566"/>
      <c r="I115" s="566" t="s">
        <v>194</v>
      </c>
      <c r="J115" s="412" t="s">
        <v>3163</v>
      </c>
      <c r="K115" s="649" t="s">
        <v>3127</v>
      </c>
      <c r="L115" s="427" t="s">
        <v>3385</v>
      </c>
      <c r="M115" s="566"/>
      <c r="N115" s="427" t="s">
        <v>3140</v>
      </c>
      <c r="O115" s="491"/>
      <c r="P115" s="567"/>
      <c r="Q115" s="566" t="s">
        <v>3177</v>
      </c>
      <c r="R115" s="566">
        <v>2019</v>
      </c>
      <c r="S115" s="566" t="s">
        <v>3199</v>
      </c>
      <c r="T115" s="566">
        <v>1350</v>
      </c>
      <c r="U115" s="569"/>
      <c r="V115" s="572"/>
      <c r="W115" s="570" t="s">
        <v>3260</v>
      </c>
      <c r="X115" s="591" t="s">
        <v>3408</v>
      </c>
    </row>
    <row r="116" spans="1:24" ht="26.25" customHeight="1">
      <c r="A116" s="590"/>
      <c r="B116" s="566"/>
      <c r="C116" s="320" t="s">
        <v>3407</v>
      </c>
      <c r="D116" s="566"/>
      <c r="E116" s="566"/>
      <c r="F116" s="566"/>
      <c r="G116" s="566"/>
      <c r="H116" s="566"/>
      <c r="I116" s="425" t="s">
        <v>3126</v>
      </c>
      <c r="J116" s="320" t="s">
        <v>3135</v>
      </c>
      <c r="K116" s="491" t="s">
        <v>3128</v>
      </c>
      <c r="L116" s="566"/>
      <c r="M116" s="566"/>
      <c r="N116" s="427" t="s">
        <v>3141</v>
      </c>
      <c r="O116" s="491"/>
      <c r="P116" s="567"/>
      <c r="Q116" s="566" t="s">
        <v>3177</v>
      </c>
      <c r="R116" s="566">
        <v>2018</v>
      </c>
      <c r="S116" s="566" t="s">
        <v>3202</v>
      </c>
      <c r="T116" s="566">
        <v>1350</v>
      </c>
      <c r="U116" s="569"/>
      <c r="V116" s="572"/>
      <c r="W116" s="570"/>
      <c r="X116" s="591"/>
    </row>
    <row r="117" spans="1:24" ht="26.25" customHeight="1">
      <c r="A117" s="590"/>
      <c r="B117" s="566"/>
      <c r="C117" s="566" t="s">
        <v>3216</v>
      </c>
      <c r="D117" s="566"/>
      <c r="E117" s="566"/>
      <c r="F117" s="566"/>
      <c r="G117" s="566"/>
      <c r="H117" s="566"/>
      <c r="I117" s="566"/>
      <c r="J117" s="566" t="s">
        <v>3215</v>
      </c>
      <c r="K117" s="602" t="s">
        <v>3133</v>
      </c>
      <c r="L117" s="566"/>
      <c r="M117" s="566"/>
      <c r="N117" s="180" t="s">
        <v>3514</v>
      </c>
      <c r="O117" s="491"/>
      <c r="P117" s="567"/>
      <c r="Q117" s="566" t="s">
        <v>3178</v>
      </c>
      <c r="R117" s="566">
        <v>2018</v>
      </c>
      <c r="S117" s="566" t="s">
        <v>3203</v>
      </c>
      <c r="T117" s="566">
        <v>1350</v>
      </c>
      <c r="U117" s="568"/>
      <c r="V117" s="573"/>
      <c r="W117" s="570"/>
      <c r="X117" s="591"/>
    </row>
    <row r="118" spans="1:24" ht="26.25" customHeight="1">
      <c r="A118" s="590"/>
      <c r="B118" s="566"/>
      <c r="C118" s="566" t="s">
        <v>3217</v>
      </c>
      <c r="D118" s="566"/>
      <c r="E118" s="566"/>
      <c r="F118" s="566"/>
      <c r="G118" s="566"/>
      <c r="H118" s="566"/>
      <c r="I118" s="566"/>
      <c r="J118" s="566"/>
      <c r="K118" s="602"/>
      <c r="L118" s="566"/>
      <c r="M118" s="566"/>
      <c r="N118" s="491"/>
      <c r="O118" s="491"/>
      <c r="P118" s="567"/>
      <c r="Q118" s="566" t="s">
        <v>3179</v>
      </c>
      <c r="R118" s="566">
        <v>2017</v>
      </c>
      <c r="S118" s="603" t="s">
        <v>3200</v>
      </c>
      <c r="T118" s="566">
        <v>1350</v>
      </c>
      <c r="U118" s="568"/>
      <c r="V118" s="573"/>
      <c r="W118" s="570"/>
      <c r="X118" s="591"/>
    </row>
    <row r="119" spans="1:24" ht="26.25" customHeight="1">
      <c r="A119" s="590"/>
      <c r="B119" s="566"/>
      <c r="C119" s="566" t="s">
        <v>3218</v>
      </c>
      <c r="D119" s="566"/>
      <c r="E119" s="566"/>
      <c r="F119" s="566"/>
      <c r="G119" s="566"/>
      <c r="H119" s="566"/>
      <c r="I119" s="566"/>
      <c r="J119" s="425" t="s">
        <v>3129</v>
      </c>
      <c r="K119" s="491"/>
      <c r="L119" s="566"/>
      <c r="M119" s="566"/>
      <c r="N119" s="427" t="s">
        <v>3219</v>
      </c>
      <c r="O119" s="491"/>
      <c r="P119" s="567"/>
      <c r="Q119" s="566"/>
      <c r="R119" s="566"/>
      <c r="S119" s="571" t="s">
        <v>189</v>
      </c>
      <c r="T119" s="571">
        <v>3965</v>
      </c>
      <c r="U119" s="568"/>
      <c r="V119" s="569"/>
      <c r="W119" s="570"/>
      <c r="X119" s="591"/>
    </row>
    <row r="120" spans="1:24" ht="26.25" customHeight="1">
      <c r="A120" s="590"/>
      <c r="B120" s="566"/>
      <c r="C120" s="566"/>
      <c r="D120" s="566"/>
      <c r="E120" s="566"/>
      <c r="F120" s="566"/>
      <c r="G120" s="566"/>
      <c r="H120" s="566"/>
      <c r="I120" s="566"/>
      <c r="J120" s="425" t="s">
        <v>3132</v>
      </c>
      <c r="K120" s="411" t="s">
        <v>3180</v>
      </c>
      <c r="L120" s="566"/>
      <c r="M120" s="566"/>
      <c r="N120" s="491"/>
      <c r="O120" s="491"/>
      <c r="P120" s="567"/>
      <c r="Q120" s="566"/>
      <c r="R120" s="566"/>
      <c r="S120" s="571" t="s">
        <v>3143</v>
      </c>
      <c r="T120" s="571">
        <f>SUM(T114:T119)</f>
        <v>10365</v>
      </c>
      <c r="U120" s="568"/>
      <c r="V120" s="569"/>
      <c r="W120" s="570"/>
      <c r="X120" s="591"/>
    </row>
    <row r="121" spans="1:24" ht="26.25" customHeight="1" thickBot="1">
      <c r="A121" s="592"/>
      <c r="B121" s="593"/>
      <c r="C121" s="593"/>
      <c r="D121" s="593"/>
      <c r="E121" s="593"/>
      <c r="F121" s="593"/>
      <c r="G121" s="593"/>
      <c r="H121" s="593"/>
      <c r="I121" s="593"/>
      <c r="J121" s="593"/>
      <c r="K121" s="594"/>
      <c r="L121" s="593"/>
      <c r="M121" s="593"/>
      <c r="N121" s="594"/>
      <c r="O121" s="594"/>
      <c r="P121" s="595"/>
      <c r="Q121" s="593"/>
      <c r="R121" s="593"/>
      <c r="S121" s="596" t="s">
        <v>3142</v>
      </c>
      <c r="T121" s="596">
        <v>6400</v>
      </c>
      <c r="U121" s="597"/>
      <c r="V121" s="598"/>
      <c r="W121" s="599"/>
      <c r="X121" s="600"/>
    </row>
    <row r="122" spans="1:24" ht="26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51"/>
      <c r="L122" s="4"/>
      <c r="M122" s="4"/>
      <c r="N122" s="451"/>
      <c r="O122" s="451"/>
      <c r="P122" s="452"/>
      <c r="Q122" s="4"/>
      <c r="R122" s="4"/>
      <c r="S122" s="4"/>
      <c r="T122" s="4"/>
      <c r="U122" s="453"/>
      <c r="V122" s="454"/>
      <c r="W122" s="455"/>
      <c r="X122" s="455"/>
    </row>
    <row r="123" spans="1:24" ht="26.25" customHeight="1" thickBot="1"/>
    <row r="124" spans="1:24" ht="26.25" customHeight="1">
      <c r="A124" s="699" t="s">
        <v>188</v>
      </c>
      <c r="B124" s="700"/>
      <c r="C124" s="700" t="s">
        <v>154</v>
      </c>
      <c r="D124" s="700" t="s">
        <v>190</v>
      </c>
      <c r="E124" s="700" t="s">
        <v>3120</v>
      </c>
      <c r="F124" s="700" t="s">
        <v>3120</v>
      </c>
      <c r="G124" s="700" t="s">
        <v>191</v>
      </c>
      <c r="H124" s="714"/>
      <c r="I124" s="700" t="s">
        <v>2695</v>
      </c>
      <c r="J124" s="715" t="s">
        <v>3390</v>
      </c>
      <c r="K124" s="700" t="s">
        <v>2825</v>
      </c>
      <c r="L124" s="715" t="s">
        <v>3391</v>
      </c>
      <c r="M124" s="715" t="s">
        <v>3145</v>
      </c>
      <c r="N124" s="701" t="s">
        <v>3790</v>
      </c>
      <c r="O124" s="701" t="s">
        <v>3791</v>
      </c>
      <c r="P124" s="702"/>
      <c r="Q124" s="700" t="s">
        <v>2924</v>
      </c>
      <c r="R124" s="700">
        <v>2020</v>
      </c>
      <c r="S124" s="700" t="s">
        <v>3113</v>
      </c>
      <c r="T124" s="700">
        <v>1835</v>
      </c>
      <c r="U124" s="716">
        <v>45091</v>
      </c>
      <c r="V124" s="717">
        <v>45116</v>
      </c>
      <c r="W124" s="703">
        <v>3800</v>
      </c>
      <c r="X124" s="704">
        <v>5300</v>
      </c>
    </row>
    <row r="125" spans="1:24" ht="26.25" customHeight="1">
      <c r="A125" s="705"/>
      <c r="B125" s="278"/>
      <c r="C125" s="320" t="s">
        <v>3261</v>
      </c>
      <c r="D125" s="278"/>
      <c r="E125" s="278"/>
      <c r="F125" s="278"/>
      <c r="G125" s="278"/>
      <c r="H125" s="278"/>
      <c r="I125" s="278" t="s">
        <v>2578</v>
      </c>
      <c r="J125" s="317" t="s">
        <v>3148</v>
      </c>
      <c r="K125" s="280" t="s">
        <v>2923</v>
      </c>
      <c r="L125" s="279"/>
      <c r="M125" s="279" t="s">
        <v>3146</v>
      </c>
      <c r="N125" s="278"/>
      <c r="O125" s="278"/>
      <c r="P125" s="280"/>
      <c r="Q125" s="278" t="s">
        <v>2925</v>
      </c>
      <c r="R125" s="278">
        <v>2019</v>
      </c>
      <c r="S125" s="278" t="s">
        <v>3114</v>
      </c>
      <c r="T125" s="278">
        <v>1930</v>
      </c>
      <c r="U125" s="420">
        <v>45092</v>
      </c>
      <c r="V125" s="420"/>
      <c r="W125" s="283" t="s">
        <v>3354</v>
      </c>
      <c r="X125" s="706"/>
    </row>
    <row r="126" spans="1:24" ht="26.25" customHeight="1">
      <c r="A126" s="705"/>
      <c r="B126" s="278"/>
      <c r="C126" s="320" t="s">
        <v>2967</v>
      </c>
      <c r="D126" s="278"/>
      <c r="E126" s="278"/>
      <c r="F126" s="278"/>
      <c r="G126" s="278"/>
      <c r="H126" s="278"/>
      <c r="I126" s="278"/>
      <c r="J126" s="718" t="s">
        <v>2696</v>
      </c>
      <c r="K126" s="278" t="s">
        <v>3050</v>
      </c>
      <c r="L126" s="279"/>
      <c r="M126" s="279" t="s">
        <v>3147</v>
      </c>
      <c r="N126" s="180" t="s">
        <v>2906</v>
      </c>
      <c r="O126" s="279"/>
      <c r="P126" s="280"/>
      <c r="Q126" s="278" t="s">
        <v>2926</v>
      </c>
      <c r="R126" s="278">
        <v>2019</v>
      </c>
      <c r="S126" s="278" t="s">
        <v>3115</v>
      </c>
      <c r="T126" s="278">
        <v>1085</v>
      </c>
      <c r="U126" s="719"/>
      <c r="V126" s="420"/>
      <c r="W126" s="283"/>
      <c r="X126" s="706"/>
    </row>
    <row r="127" spans="1:24" ht="26.25" customHeight="1">
      <c r="A127" s="705"/>
      <c r="B127" s="278"/>
      <c r="C127" s="278"/>
      <c r="D127" s="278"/>
      <c r="E127" s="278"/>
      <c r="F127" s="278"/>
      <c r="G127" s="278"/>
      <c r="H127" s="278"/>
      <c r="I127" s="720" t="s">
        <v>3061</v>
      </c>
      <c r="J127" s="278" t="s">
        <v>2697</v>
      </c>
      <c r="K127" s="278" t="s">
        <v>2730</v>
      </c>
      <c r="L127" s="279"/>
      <c r="M127" s="279" t="s">
        <v>3150</v>
      </c>
      <c r="N127" s="278"/>
      <c r="O127" s="278"/>
      <c r="P127" s="280"/>
      <c r="Q127" s="278" t="s">
        <v>2927</v>
      </c>
      <c r="R127" s="278">
        <v>2020</v>
      </c>
      <c r="S127" s="278" t="s">
        <v>3112</v>
      </c>
      <c r="T127" s="278">
        <v>1390</v>
      </c>
      <c r="U127" s="281"/>
      <c r="V127" s="282"/>
      <c r="W127" s="283"/>
      <c r="X127" s="721"/>
    </row>
    <row r="128" spans="1:24" ht="26.25" customHeight="1">
      <c r="A128" s="705"/>
      <c r="B128" s="278"/>
      <c r="C128" s="278" t="s">
        <v>3341</v>
      </c>
      <c r="D128" s="278"/>
      <c r="E128" s="278"/>
      <c r="F128" s="278"/>
      <c r="G128" s="278"/>
      <c r="H128" s="278"/>
      <c r="I128" s="278"/>
      <c r="J128" s="278"/>
      <c r="K128" s="320" t="s">
        <v>3006</v>
      </c>
      <c r="L128" s="279"/>
      <c r="M128" s="279"/>
      <c r="N128" s="278"/>
      <c r="O128" s="278"/>
      <c r="P128" s="280"/>
      <c r="Q128" s="278"/>
      <c r="R128" s="278"/>
      <c r="S128" s="284" t="s">
        <v>189</v>
      </c>
      <c r="T128" s="284">
        <v>3780</v>
      </c>
      <c r="U128" s="281"/>
      <c r="V128" s="282"/>
      <c r="W128" s="283"/>
      <c r="X128" s="722"/>
    </row>
    <row r="129" spans="1:24" ht="26.25" customHeight="1">
      <c r="A129" s="705"/>
      <c r="B129" s="278"/>
      <c r="C129" s="278"/>
      <c r="D129" s="278"/>
      <c r="E129" s="278"/>
      <c r="F129" s="278"/>
      <c r="G129" s="278"/>
      <c r="H129" s="278"/>
      <c r="I129" s="278"/>
      <c r="J129" s="425" t="s">
        <v>2752</v>
      </c>
      <c r="K129" s="278"/>
      <c r="L129" s="279"/>
      <c r="M129" s="279"/>
      <c r="N129" s="278"/>
      <c r="O129" s="278"/>
      <c r="P129" s="280"/>
      <c r="Q129" s="278"/>
      <c r="R129" s="278"/>
      <c r="S129" s="284" t="s">
        <v>2472</v>
      </c>
      <c r="T129" s="284">
        <f>SUM(T124:T128)</f>
        <v>10020</v>
      </c>
      <c r="U129" s="281"/>
      <c r="V129" s="282"/>
      <c r="W129" s="283"/>
      <c r="X129" s="722"/>
    </row>
    <row r="130" spans="1:24" ht="26.25" customHeight="1" thickBot="1">
      <c r="A130" s="707"/>
      <c r="B130" s="708"/>
      <c r="C130" s="708"/>
      <c r="D130" s="708"/>
      <c r="E130" s="708"/>
      <c r="F130" s="708"/>
      <c r="G130" s="708"/>
      <c r="H130" s="708"/>
      <c r="I130" s="708"/>
      <c r="J130" s="708"/>
      <c r="K130" s="708"/>
      <c r="L130" s="709"/>
      <c r="M130" s="709"/>
      <c r="N130" s="708"/>
      <c r="O130" s="708"/>
      <c r="P130" s="710"/>
      <c r="Q130" s="711"/>
      <c r="R130" s="711"/>
      <c r="S130" s="711" t="s">
        <v>1907</v>
      </c>
      <c r="T130" s="711">
        <v>6240</v>
      </c>
      <c r="U130" s="712"/>
      <c r="V130" s="713"/>
      <c r="W130" s="723"/>
      <c r="X130" s="724"/>
    </row>
    <row r="131" spans="1:24" s="82" customFormat="1" ht="26.25" customHeight="1">
      <c r="A131" s="557"/>
      <c r="B131" s="558"/>
      <c r="C131" s="558"/>
      <c r="D131" s="558"/>
      <c r="E131" s="558"/>
      <c r="F131" s="558"/>
      <c r="G131" s="558"/>
      <c r="H131" s="558"/>
      <c r="I131" s="558"/>
      <c r="J131" s="559"/>
      <c r="K131" s="559"/>
      <c r="L131" s="558"/>
      <c r="M131" s="558"/>
      <c r="N131" s="559"/>
      <c r="O131" s="559"/>
      <c r="P131" s="560"/>
      <c r="Q131" s="558"/>
      <c r="R131" s="558"/>
      <c r="S131" s="561"/>
      <c r="T131" s="561"/>
      <c r="U131" s="562"/>
      <c r="V131" s="563"/>
      <c r="W131" s="607"/>
      <c r="X131" s="628"/>
    </row>
    <row r="132" spans="1:24" s="82" customFormat="1" ht="26.25" customHeight="1" thickBot="1">
      <c r="A132" s="557"/>
      <c r="B132" s="558"/>
      <c r="C132" s="558"/>
      <c r="D132" s="558"/>
      <c r="E132" s="558"/>
      <c r="F132" s="558"/>
      <c r="G132" s="558"/>
      <c r="H132" s="558"/>
      <c r="I132" s="558"/>
      <c r="J132" s="559"/>
      <c r="K132" s="559"/>
      <c r="L132" s="558"/>
      <c r="M132" s="558"/>
      <c r="N132" s="559"/>
      <c r="O132" s="559"/>
      <c r="P132" s="560"/>
      <c r="Q132" s="558"/>
      <c r="R132" s="558"/>
      <c r="S132" s="561"/>
      <c r="T132" s="561"/>
      <c r="U132" s="562"/>
      <c r="V132" s="563"/>
      <c r="W132" s="608"/>
      <c r="X132" s="627"/>
    </row>
    <row r="133" spans="1:24" ht="26.25" customHeight="1">
      <c r="A133" s="629" t="s">
        <v>188</v>
      </c>
      <c r="B133" s="630"/>
      <c r="C133" s="630" t="s">
        <v>2105</v>
      </c>
      <c r="D133" s="630" t="s">
        <v>190</v>
      </c>
      <c r="E133" s="630" t="s">
        <v>3320</v>
      </c>
      <c r="F133" s="630" t="s">
        <v>3320</v>
      </c>
      <c r="G133" s="630" t="s">
        <v>191</v>
      </c>
      <c r="H133" s="631"/>
      <c r="I133" s="630" t="s">
        <v>3263</v>
      </c>
      <c r="J133" s="630" t="s">
        <v>3392</v>
      </c>
      <c r="K133" s="632" t="s">
        <v>21</v>
      </c>
      <c r="L133" s="630" t="s">
        <v>3339</v>
      </c>
      <c r="M133" s="630"/>
      <c r="N133" s="632" t="s">
        <v>3404</v>
      </c>
      <c r="O133" s="632">
        <v>630154</v>
      </c>
      <c r="P133" s="633" t="s">
        <v>3284</v>
      </c>
      <c r="Q133" s="630" t="s">
        <v>3274</v>
      </c>
      <c r="R133" s="630">
        <v>2018</v>
      </c>
      <c r="S133" s="630" t="s">
        <v>3272</v>
      </c>
      <c r="T133" s="630">
        <v>1580</v>
      </c>
      <c r="U133" s="634">
        <v>45096</v>
      </c>
      <c r="V133" s="634"/>
      <c r="W133" s="635">
        <v>10500</v>
      </c>
      <c r="X133" s="636">
        <v>12000</v>
      </c>
    </row>
    <row r="134" spans="1:24" ht="26.25" customHeight="1">
      <c r="A134" s="637"/>
      <c r="B134" s="159"/>
      <c r="C134" s="320" t="s">
        <v>3357</v>
      </c>
      <c r="D134" s="159"/>
      <c r="E134" s="159"/>
      <c r="F134" s="159"/>
      <c r="G134" s="159"/>
      <c r="H134" s="159"/>
      <c r="I134" s="159" t="s">
        <v>194</v>
      </c>
      <c r="J134" s="412" t="s">
        <v>3416</v>
      </c>
      <c r="K134" s="165" t="s">
        <v>195</v>
      </c>
      <c r="L134" s="427" t="s">
        <v>3385</v>
      </c>
      <c r="M134" s="159"/>
      <c r="N134" s="427" t="s">
        <v>3140</v>
      </c>
      <c r="O134" s="160"/>
      <c r="P134" s="161" t="s">
        <v>3285</v>
      </c>
      <c r="Q134" s="159" t="s">
        <v>3275</v>
      </c>
      <c r="R134" s="159">
        <v>2018</v>
      </c>
      <c r="S134" s="159" t="s">
        <v>3273</v>
      </c>
      <c r="T134" s="159">
        <v>1560</v>
      </c>
      <c r="U134" s="163"/>
      <c r="V134" s="162"/>
      <c r="W134" s="164" t="s">
        <v>3372</v>
      </c>
      <c r="X134" s="638" t="s">
        <v>3378</v>
      </c>
    </row>
    <row r="135" spans="1:24" ht="26.25" customHeight="1">
      <c r="A135" s="637"/>
      <c r="B135" s="159"/>
      <c r="C135" s="320" t="s">
        <v>3358</v>
      </c>
      <c r="D135" s="159"/>
      <c r="E135" s="159"/>
      <c r="F135" s="159"/>
      <c r="G135" s="159"/>
      <c r="H135" s="159"/>
      <c r="I135" s="425" t="s">
        <v>3126</v>
      </c>
      <c r="J135" s="320" t="s">
        <v>3264</v>
      </c>
      <c r="K135" s="160" t="s">
        <v>3265</v>
      </c>
      <c r="L135" s="159"/>
      <c r="M135" s="159"/>
      <c r="N135" s="427" t="s">
        <v>2673</v>
      </c>
      <c r="O135" s="160"/>
      <c r="P135" s="161" t="s">
        <v>3285</v>
      </c>
      <c r="Q135" s="159" t="s">
        <v>3276</v>
      </c>
      <c r="R135" s="159">
        <v>2019</v>
      </c>
      <c r="S135" s="159" t="s">
        <v>3318</v>
      </c>
      <c r="T135" s="159">
        <v>2015</v>
      </c>
      <c r="U135" s="163"/>
      <c r="V135" s="163"/>
      <c r="W135" s="164"/>
      <c r="X135" s="638" t="s">
        <v>3379</v>
      </c>
    </row>
    <row r="136" spans="1:24" ht="26.25" customHeight="1">
      <c r="A136" s="637"/>
      <c r="B136" s="159"/>
      <c r="C136" s="159" t="s">
        <v>3267</v>
      </c>
      <c r="D136" s="159"/>
      <c r="E136" s="159"/>
      <c r="F136" s="159"/>
      <c r="G136" s="159"/>
      <c r="H136" s="159"/>
      <c r="I136" s="159"/>
      <c r="J136" s="159" t="s">
        <v>3212</v>
      </c>
      <c r="K136" s="648" t="s">
        <v>3266</v>
      </c>
      <c r="L136" s="159"/>
      <c r="M136" s="159"/>
      <c r="N136" s="427" t="s">
        <v>3219</v>
      </c>
      <c r="O136" s="160"/>
      <c r="P136" s="161" t="s">
        <v>3285</v>
      </c>
      <c r="Q136" s="159" t="s">
        <v>3277</v>
      </c>
      <c r="R136" s="159">
        <v>2018</v>
      </c>
      <c r="S136" s="159" t="s">
        <v>3319</v>
      </c>
      <c r="T136" s="159">
        <v>2015</v>
      </c>
      <c r="U136" s="162"/>
      <c r="V136" s="163"/>
      <c r="W136" s="164"/>
      <c r="X136" s="638"/>
    </row>
    <row r="137" spans="1:24" ht="26.25" customHeight="1">
      <c r="A137" s="637"/>
      <c r="B137" s="159"/>
      <c r="C137" s="159" t="s">
        <v>3268</v>
      </c>
      <c r="D137" s="159"/>
      <c r="E137" s="159"/>
      <c r="F137" s="159"/>
      <c r="G137" s="159"/>
      <c r="H137" s="159"/>
      <c r="I137" s="159"/>
      <c r="J137" s="159" t="s">
        <v>3458</v>
      </c>
      <c r="K137" s="648"/>
      <c r="L137" s="159"/>
      <c r="M137" s="159"/>
      <c r="N137" s="180" t="s">
        <v>3514</v>
      </c>
      <c r="O137" s="160"/>
      <c r="P137" s="161"/>
      <c r="Q137" s="159"/>
      <c r="R137" s="159"/>
      <c r="S137" s="167" t="s">
        <v>189</v>
      </c>
      <c r="T137" s="167">
        <v>3990</v>
      </c>
      <c r="U137" s="162"/>
      <c r="V137" s="163"/>
      <c r="W137" s="164"/>
      <c r="X137" s="638"/>
    </row>
    <row r="138" spans="1:24" ht="26.25" customHeight="1">
      <c r="A138" s="637"/>
      <c r="B138" s="159"/>
      <c r="C138" s="159" t="s">
        <v>3269</v>
      </c>
      <c r="D138" s="159"/>
      <c r="E138" s="159"/>
      <c r="F138" s="159"/>
      <c r="G138" s="159"/>
      <c r="H138" s="159"/>
      <c r="I138" s="159"/>
      <c r="J138" s="425" t="s">
        <v>3129</v>
      </c>
      <c r="K138" s="411" t="s">
        <v>3270</v>
      </c>
      <c r="L138" s="159"/>
      <c r="M138" s="159"/>
      <c r="N138" s="160"/>
      <c r="O138" s="160"/>
      <c r="P138" s="161"/>
      <c r="Q138" s="159"/>
      <c r="R138" s="159"/>
      <c r="S138" s="167" t="s">
        <v>3271</v>
      </c>
      <c r="T138" s="167">
        <f>SUM(T133:T137)</f>
        <v>11160</v>
      </c>
      <c r="U138" s="162"/>
      <c r="V138" s="163"/>
      <c r="W138" s="164"/>
      <c r="X138" s="638"/>
    </row>
    <row r="139" spans="1:24" ht="26.25" customHeight="1" thickBot="1">
      <c r="A139" s="639"/>
      <c r="B139" s="640"/>
      <c r="C139" s="640"/>
      <c r="D139" s="640"/>
      <c r="E139" s="640"/>
      <c r="F139" s="640"/>
      <c r="G139" s="640"/>
      <c r="H139" s="640"/>
      <c r="I139" s="640"/>
      <c r="J139" s="469" t="s">
        <v>3132</v>
      </c>
      <c r="K139" s="641"/>
      <c r="L139" s="640"/>
      <c r="M139" s="640"/>
      <c r="N139" s="641"/>
      <c r="O139" s="641"/>
      <c r="P139" s="642"/>
      <c r="Q139" s="640"/>
      <c r="R139" s="640"/>
      <c r="S139" s="643" t="s">
        <v>1907</v>
      </c>
      <c r="T139" s="643">
        <v>7170</v>
      </c>
      <c r="U139" s="644"/>
      <c r="V139" s="645"/>
      <c r="W139" s="646"/>
      <c r="X139" s="647"/>
    </row>
    <row r="140" spans="1:24" ht="26.25" hidden="1" customHeight="1">
      <c r="A140" s="535" t="s">
        <v>188</v>
      </c>
      <c r="B140" s="536"/>
      <c r="C140" s="536" t="s">
        <v>20</v>
      </c>
      <c r="D140" s="536" t="s">
        <v>190</v>
      </c>
      <c r="E140" s="536"/>
      <c r="F140" s="536"/>
      <c r="G140" s="536"/>
      <c r="H140" s="537"/>
      <c r="I140" s="536" t="s">
        <v>125</v>
      </c>
      <c r="J140" s="536" t="s">
        <v>3074</v>
      </c>
      <c r="K140" s="538" t="s">
        <v>2618</v>
      </c>
      <c r="L140" s="536"/>
      <c r="M140" s="536"/>
      <c r="N140" s="538"/>
      <c r="O140" s="538"/>
      <c r="P140" s="539"/>
      <c r="Q140" s="536"/>
      <c r="R140" s="536"/>
      <c r="S140" s="536"/>
      <c r="T140" s="536"/>
      <c r="U140" s="540">
        <v>45097</v>
      </c>
      <c r="V140" s="541"/>
      <c r="W140" s="542">
        <v>6900</v>
      </c>
      <c r="X140" s="543">
        <v>7700</v>
      </c>
    </row>
    <row r="141" spans="1:24" ht="26.25" hidden="1" customHeight="1">
      <c r="A141" s="544"/>
      <c r="B141" s="108"/>
      <c r="C141" s="320" t="s">
        <v>2770</v>
      </c>
      <c r="D141" s="108"/>
      <c r="E141" s="108"/>
      <c r="F141" s="108"/>
      <c r="G141" s="108"/>
      <c r="H141" s="108"/>
      <c r="I141" s="108" t="s">
        <v>194</v>
      </c>
      <c r="J141" s="412" t="s">
        <v>3198</v>
      </c>
      <c r="K141" s="115" t="s">
        <v>211</v>
      </c>
      <c r="L141" s="108"/>
      <c r="M141" s="2442" t="s">
        <v>3301</v>
      </c>
      <c r="N141" s="2443"/>
      <c r="O141" s="2443"/>
      <c r="P141" s="2444"/>
      <c r="Q141" s="108"/>
      <c r="R141" s="108"/>
      <c r="S141" s="108"/>
      <c r="T141" s="108"/>
      <c r="U141" s="112"/>
      <c r="V141" s="329"/>
      <c r="W141" s="444"/>
      <c r="X141" s="545"/>
    </row>
    <row r="142" spans="1:24" ht="26.25" hidden="1" customHeight="1">
      <c r="A142" s="544"/>
      <c r="B142" s="108"/>
      <c r="C142" s="108"/>
      <c r="D142" s="108"/>
      <c r="E142" s="108"/>
      <c r="F142" s="108"/>
      <c r="G142" s="108"/>
      <c r="H142" s="108"/>
      <c r="I142" s="108"/>
      <c r="J142" s="425" t="s">
        <v>2673</v>
      </c>
      <c r="K142" s="109" t="s">
        <v>3075</v>
      </c>
      <c r="L142" s="108"/>
      <c r="M142" s="2445"/>
      <c r="N142" s="2446"/>
      <c r="O142" s="2446"/>
      <c r="P142" s="2447"/>
      <c r="Q142" s="108"/>
      <c r="R142" s="108"/>
      <c r="S142" s="108"/>
      <c r="T142" s="108"/>
      <c r="U142" s="111"/>
      <c r="V142" s="112"/>
      <c r="W142" s="113"/>
      <c r="X142" s="545"/>
    </row>
    <row r="143" spans="1:24" ht="26.25" hidden="1" customHeight="1">
      <c r="A143" s="544"/>
      <c r="B143" s="108"/>
      <c r="C143" s="108"/>
      <c r="D143" s="108"/>
      <c r="E143" s="108"/>
      <c r="F143" s="108"/>
      <c r="G143" s="108"/>
      <c r="H143" s="108"/>
      <c r="I143" s="108"/>
      <c r="J143" s="425" t="s">
        <v>2643</v>
      </c>
      <c r="K143" s="109" t="s">
        <v>2629</v>
      </c>
      <c r="L143" s="108"/>
      <c r="M143" s="2445"/>
      <c r="N143" s="2446"/>
      <c r="O143" s="2446"/>
      <c r="P143" s="2447"/>
      <c r="Q143" s="108"/>
      <c r="R143" s="108"/>
      <c r="S143" s="108"/>
      <c r="T143" s="108"/>
      <c r="U143" s="111"/>
      <c r="V143" s="112"/>
      <c r="W143" s="113"/>
      <c r="X143" s="545"/>
    </row>
    <row r="144" spans="1:24" ht="26.25" hidden="1" customHeight="1">
      <c r="A144" s="544"/>
      <c r="B144" s="108"/>
      <c r="C144" s="108"/>
      <c r="D144" s="108"/>
      <c r="E144" s="108"/>
      <c r="F144" s="108"/>
      <c r="G144" s="108"/>
      <c r="H144" s="108"/>
      <c r="I144" s="108"/>
      <c r="J144" s="108"/>
      <c r="K144" s="109"/>
      <c r="L144" s="108"/>
      <c r="M144" s="2445"/>
      <c r="N144" s="2446"/>
      <c r="O144" s="2446"/>
      <c r="P144" s="2447"/>
      <c r="Q144" s="108"/>
      <c r="R144" s="108"/>
      <c r="S144" s="114" t="s">
        <v>189</v>
      </c>
      <c r="T144" s="114"/>
      <c r="U144" s="111"/>
      <c r="V144" s="112"/>
      <c r="W144" s="113"/>
      <c r="X144" s="545"/>
    </row>
    <row r="145" spans="1:24" ht="26.25" hidden="1" customHeight="1">
      <c r="A145" s="544"/>
      <c r="B145" s="108"/>
      <c r="C145" s="108"/>
      <c r="D145" s="108"/>
      <c r="E145" s="108"/>
      <c r="F145" s="108"/>
      <c r="G145" s="108"/>
      <c r="H145" s="108"/>
      <c r="I145" s="108"/>
      <c r="J145" s="108"/>
      <c r="K145" s="411" t="s">
        <v>3077</v>
      </c>
      <c r="L145" s="108"/>
      <c r="M145" s="2448"/>
      <c r="N145" s="2449"/>
      <c r="O145" s="2449"/>
      <c r="P145" s="2450"/>
      <c r="Q145" s="108"/>
      <c r="R145" s="108"/>
      <c r="S145" s="114" t="s">
        <v>2472</v>
      </c>
      <c r="T145" s="114">
        <f>SUM(T140:T144)</f>
        <v>0</v>
      </c>
      <c r="U145" s="111"/>
      <c r="V145" s="112"/>
      <c r="W145" s="113"/>
      <c r="X145" s="545"/>
    </row>
    <row r="146" spans="1:24" ht="26.25" hidden="1" customHeight="1" thickBot="1">
      <c r="A146" s="546"/>
      <c r="B146" s="547"/>
      <c r="C146" s="547"/>
      <c r="D146" s="547"/>
      <c r="E146" s="547"/>
      <c r="F146" s="547"/>
      <c r="G146" s="547"/>
      <c r="H146" s="547"/>
      <c r="I146" s="547"/>
      <c r="J146" s="547"/>
      <c r="K146" s="548"/>
      <c r="L146" s="547"/>
      <c r="M146" s="547"/>
      <c r="N146" s="548"/>
      <c r="O146" s="548"/>
      <c r="P146" s="549"/>
      <c r="Q146" s="547"/>
      <c r="R146" s="547"/>
      <c r="S146" s="550" t="s">
        <v>1907</v>
      </c>
      <c r="T146" s="550"/>
      <c r="U146" s="551"/>
      <c r="V146" s="552"/>
      <c r="W146" s="553"/>
      <c r="X146" s="554"/>
    </row>
    <row r="147" spans="1:24" ht="26.25" hidden="1" customHeight="1">
      <c r="A147" s="535" t="s">
        <v>188</v>
      </c>
      <c r="B147" s="536"/>
      <c r="C147" s="536" t="s">
        <v>20</v>
      </c>
      <c r="D147" s="536" t="s">
        <v>190</v>
      </c>
      <c r="E147" s="536"/>
      <c r="F147" s="536"/>
      <c r="G147" s="536"/>
      <c r="H147" s="537"/>
      <c r="I147" s="536" t="s">
        <v>125</v>
      </c>
      <c r="J147" s="536" t="s">
        <v>3074</v>
      </c>
      <c r="K147" s="538" t="s">
        <v>2618</v>
      </c>
      <c r="L147" s="536"/>
      <c r="M147" s="536"/>
      <c r="N147" s="538"/>
      <c r="O147" s="538"/>
      <c r="P147" s="539"/>
      <c r="Q147" s="536"/>
      <c r="R147" s="536"/>
      <c r="S147" s="536"/>
      <c r="T147" s="536"/>
      <c r="U147" s="540">
        <v>45097</v>
      </c>
      <c r="V147" s="541"/>
      <c r="W147" s="542">
        <v>6900</v>
      </c>
      <c r="X147" s="543">
        <v>7700</v>
      </c>
    </row>
    <row r="148" spans="1:24" ht="26.25" hidden="1" customHeight="1">
      <c r="A148" s="544"/>
      <c r="B148" s="108"/>
      <c r="C148" s="320" t="s">
        <v>2770</v>
      </c>
      <c r="D148" s="108"/>
      <c r="E148" s="108"/>
      <c r="F148" s="108"/>
      <c r="G148" s="108"/>
      <c r="H148" s="108"/>
      <c r="I148" s="108" t="s">
        <v>194</v>
      </c>
      <c r="J148" s="412" t="s">
        <v>3198</v>
      </c>
      <c r="K148" s="115" t="s">
        <v>211</v>
      </c>
      <c r="L148" s="108"/>
      <c r="M148" s="2442" t="s">
        <v>3301</v>
      </c>
      <c r="N148" s="2443"/>
      <c r="O148" s="2443"/>
      <c r="P148" s="2444"/>
      <c r="Q148" s="108"/>
      <c r="R148" s="108"/>
      <c r="S148" s="108"/>
      <c r="T148" s="108"/>
      <c r="U148" s="112"/>
      <c r="V148" s="329"/>
      <c r="W148" s="444"/>
      <c r="X148" s="545"/>
    </row>
    <row r="149" spans="1:24" ht="26.25" hidden="1" customHeight="1">
      <c r="A149" s="544"/>
      <c r="B149" s="108"/>
      <c r="C149" s="108"/>
      <c r="D149" s="108"/>
      <c r="E149" s="108"/>
      <c r="F149" s="108"/>
      <c r="G149" s="108"/>
      <c r="H149" s="108"/>
      <c r="I149" s="108"/>
      <c r="J149" s="425" t="s">
        <v>2673</v>
      </c>
      <c r="K149" s="109" t="s">
        <v>3076</v>
      </c>
      <c r="L149" s="108"/>
      <c r="M149" s="2445"/>
      <c r="N149" s="2446"/>
      <c r="O149" s="2446"/>
      <c r="P149" s="2447"/>
      <c r="Q149" s="108"/>
      <c r="R149" s="108"/>
      <c r="S149" s="108"/>
      <c r="T149" s="108"/>
      <c r="U149" s="111"/>
      <c r="V149" s="112"/>
      <c r="W149" s="113"/>
      <c r="X149" s="545"/>
    </row>
    <row r="150" spans="1:24" ht="26.25" hidden="1" customHeight="1">
      <c r="A150" s="544"/>
      <c r="B150" s="108"/>
      <c r="C150" s="108"/>
      <c r="D150" s="108"/>
      <c r="E150" s="108"/>
      <c r="F150" s="108"/>
      <c r="G150" s="108"/>
      <c r="H150" s="108"/>
      <c r="I150" s="108"/>
      <c r="J150" s="425" t="s">
        <v>2643</v>
      </c>
      <c r="K150" s="109" t="s">
        <v>2629</v>
      </c>
      <c r="L150" s="108"/>
      <c r="M150" s="2445"/>
      <c r="N150" s="2446"/>
      <c r="O150" s="2446"/>
      <c r="P150" s="2447"/>
      <c r="Q150" s="108"/>
      <c r="R150" s="108"/>
      <c r="S150" s="108"/>
      <c r="T150" s="108"/>
      <c r="U150" s="111"/>
      <c r="V150" s="112"/>
      <c r="W150" s="113"/>
      <c r="X150" s="545"/>
    </row>
    <row r="151" spans="1:24" ht="26.25" hidden="1" customHeight="1">
      <c r="A151" s="544"/>
      <c r="B151" s="108"/>
      <c r="C151" s="108"/>
      <c r="D151" s="108"/>
      <c r="E151" s="108"/>
      <c r="F151" s="108"/>
      <c r="G151" s="108"/>
      <c r="H151" s="108"/>
      <c r="I151" s="108"/>
      <c r="J151" s="108"/>
      <c r="K151" s="109"/>
      <c r="L151" s="108"/>
      <c r="M151" s="2445"/>
      <c r="N151" s="2446"/>
      <c r="O151" s="2446"/>
      <c r="P151" s="2447"/>
      <c r="Q151" s="108"/>
      <c r="R151" s="108"/>
      <c r="S151" s="114" t="s">
        <v>189</v>
      </c>
      <c r="T151" s="114"/>
      <c r="U151" s="111"/>
      <c r="V151" s="112"/>
      <c r="W151" s="113"/>
      <c r="X151" s="545"/>
    </row>
    <row r="152" spans="1:24" ht="26.25" hidden="1" customHeight="1">
      <c r="A152" s="544"/>
      <c r="B152" s="108"/>
      <c r="C152" s="108"/>
      <c r="D152" s="108"/>
      <c r="E152" s="108"/>
      <c r="F152" s="108"/>
      <c r="G152" s="108"/>
      <c r="H152" s="108"/>
      <c r="I152" s="108"/>
      <c r="J152" s="108"/>
      <c r="K152" s="411" t="s">
        <v>3077</v>
      </c>
      <c r="L152" s="108"/>
      <c r="M152" s="2448"/>
      <c r="N152" s="2449"/>
      <c r="O152" s="2449"/>
      <c r="P152" s="2450"/>
      <c r="Q152" s="108"/>
      <c r="R152" s="108"/>
      <c r="S152" s="114" t="s">
        <v>2472</v>
      </c>
      <c r="T152" s="114">
        <f>SUM(T147:T151)</f>
        <v>0</v>
      </c>
      <c r="U152" s="111"/>
      <c r="V152" s="112"/>
      <c r="W152" s="113"/>
      <c r="X152" s="545"/>
    </row>
    <row r="153" spans="1:24" ht="26.25" hidden="1" customHeight="1" thickBot="1">
      <c r="A153" s="546"/>
      <c r="B153" s="547"/>
      <c r="C153" s="547"/>
      <c r="D153" s="547"/>
      <c r="E153" s="547"/>
      <c r="F153" s="547"/>
      <c r="G153" s="547"/>
      <c r="H153" s="547"/>
      <c r="I153" s="547"/>
      <c r="J153" s="547"/>
      <c r="K153" s="548"/>
      <c r="L153" s="547"/>
      <c r="M153" s="547"/>
      <c r="N153" s="548"/>
      <c r="O153" s="548"/>
      <c r="P153" s="549"/>
      <c r="Q153" s="547"/>
      <c r="R153" s="547"/>
      <c r="S153" s="550" t="s">
        <v>1907</v>
      </c>
      <c r="T153" s="550"/>
      <c r="U153" s="551"/>
      <c r="V153" s="552"/>
      <c r="W153" s="553"/>
      <c r="X153" s="554"/>
    </row>
    <row r="154" spans="1:24" s="82" customFormat="1" ht="26.25" customHeight="1">
      <c r="A154" s="557"/>
      <c r="B154" s="558"/>
      <c r="C154" s="558"/>
      <c r="D154" s="558"/>
      <c r="E154" s="558"/>
      <c r="F154" s="558"/>
      <c r="G154" s="558"/>
      <c r="H154" s="558"/>
      <c r="I154" s="558"/>
      <c r="J154" s="558"/>
      <c r="K154" s="559"/>
      <c r="L154" s="558"/>
      <c r="M154" s="558"/>
      <c r="N154" s="559"/>
      <c r="O154" s="559"/>
      <c r="P154" s="560"/>
      <c r="Q154" s="558"/>
      <c r="R154" s="558"/>
      <c r="S154" s="561"/>
      <c r="T154" s="561"/>
      <c r="U154" s="562"/>
      <c r="V154" s="563"/>
      <c r="W154" s="564"/>
      <c r="X154" s="565"/>
    </row>
    <row r="155" spans="1:24" s="82" customFormat="1" ht="26.25" customHeight="1" thickBot="1">
      <c r="A155" s="557"/>
      <c r="B155" s="558"/>
      <c r="C155" s="558"/>
      <c r="D155" s="558"/>
      <c r="E155" s="558"/>
      <c r="F155" s="558"/>
      <c r="G155" s="558"/>
      <c r="H155" s="558"/>
      <c r="I155" s="558"/>
      <c r="J155" s="558"/>
      <c r="K155" s="559"/>
      <c r="L155" s="558"/>
      <c r="M155" s="558"/>
      <c r="N155" s="559"/>
      <c r="O155" s="559"/>
      <c r="P155" s="560"/>
      <c r="Q155" s="558"/>
      <c r="R155" s="558"/>
      <c r="S155" s="561"/>
      <c r="T155" s="561"/>
      <c r="U155" s="562"/>
      <c r="V155" s="563"/>
      <c r="W155" s="564"/>
      <c r="X155" s="564"/>
    </row>
    <row r="156" spans="1:24" ht="26.25" customHeight="1">
      <c r="A156" s="582" t="s">
        <v>188</v>
      </c>
      <c r="B156" s="583"/>
      <c r="C156" s="583" t="s">
        <v>241</v>
      </c>
      <c r="D156" s="583" t="s">
        <v>190</v>
      </c>
      <c r="E156" s="583" t="s">
        <v>3364</v>
      </c>
      <c r="F156" s="583" t="s">
        <v>3364</v>
      </c>
      <c r="G156" s="583" t="s">
        <v>191</v>
      </c>
      <c r="H156" s="601"/>
      <c r="I156" s="583" t="s">
        <v>3131</v>
      </c>
      <c r="J156" s="583" t="s">
        <v>3608</v>
      </c>
      <c r="K156" s="584" t="s">
        <v>21</v>
      </c>
      <c r="L156" s="583" t="s">
        <v>4099</v>
      </c>
      <c r="M156" s="583"/>
      <c r="N156" s="584" t="s">
        <v>3405</v>
      </c>
      <c r="O156" s="584" t="s">
        <v>3205</v>
      </c>
      <c r="P156" s="585"/>
      <c r="Q156" s="583" t="s">
        <v>3206</v>
      </c>
      <c r="R156" s="583">
        <v>2019</v>
      </c>
      <c r="S156" s="583" t="s">
        <v>3311</v>
      </c>
      <c r="T156" s="583">
        <v>1450</v>
      </c>
      <c r="U156" s="586">
        <v>45091</v>
      </c>
      <c r="V156" s="587"/>
      <c r="W156" s="588">
        <v>10500</v>
      </c>
      <c r="X156" s="589">
        <v>11500</v>
      </c>
    </row>
    <row r="157" spans="1:24" ht="26.25" customHeight="1">
      <c r="A157" s="590"/>
      <c r="B157" s="566"/>
      <c r="C157" s="320" t="s">
        <v>3411</v>
      </c>
      <c r="D157" s="566"/>
      <c r="E157" s="566"/>
      <c r="F157" s="566"/>
      <c r="G157" s="566"/>
      <c r="H157" s="566"/>
      <c r="I157" s="566" t="s">
        <v>194</v>
      </c>
      <c r="J157" s="412" t="s">
        <v>3204</v>
      </c>
      <c r="K157" s="649" t="s">
        <v>3127</v>
      </c>
      <c r="L157" s="427" t="s">
        <v>3385</v>
      </c>
      <c r="M157" s="566"/>
      <c r="N157" s="427" t="s">
        <v>3140</v>
      </c>
      <c r="O157" s="491"/>
      <c r="P157" s="567"/>
      <c r="Q157" s="566" t="s">
        <v>3207</v>
      </c>
      <c r="R157" s="566">
        <v>2020</v>
      </c>
      <c r="S157" s="566" t="s">
        <v>3315</v>
      </c>
      <c r="T157" s="566">
        <v>1450</v>
      </c>
      <c r="U157" s="569">
        <v>45096</v>
      </c>
      <c r="V157" s="572" t="s">
        <v>3211</v>
      </c>
      <c r="W157" s="570" t="s">
        <v>3421</v>
      </c>
      <c r="X157" s="591">
        <v>50</v>
      </c>
    </row>
    <row r="158" spans="1:24" ht="26.25" customHeight="1">
      <c r="A158" s="590"/>
      <c r="B158" s="566"/>
      <c r="C158" s="566"/>
      <c r="D158" s="566"/>
      <c r="E158" s="566"/>
      <c r="F158" s="566"/>
      <c r="G158" s="566"/>
      <c r="H158" s="566"/>
      <c r="I158" s="425" t="s">
        <v>3126</v>
      </c>
      <c r="J158" s="320" t="s">
        <v>3130</v>
      </c>
      <c r="K158" s="491" t="s">
        <v>3194</v>
      </c>
      <c r="L158" s="566"/>
      <c r="M158" s="566"/>
      <c r="N158" s="427" t="s">
        <v>3141</v>
      </c>
      <c r="O158" s="491"/>
      <c r="P158" s="567"/>
      <c r="Q158" s="566" t="s">
        <v>3208</v>
      </c>
      <c r="R158" s="566">
        <v>2019</v>
      </c>
      <c r="S158" s="566" t="s">
        <v>3314</v>
      </c>
      <c r="T158" s="566">
        <v>1000</v>
      </c>
      <c r="U158" s="569">
        <v>45100</v>
      </c>
      <c r="V158" s="572" t="s">
        <v>3321</v>
      </c>
      <c r="W158" s="570"/>
      <c r="X158" s="591"/>
    </row>
    <row r="159" spans="1:24" ht="26.25" customHeight="1">
      <c r="A159" s="590"/>
      <c r="B159" s="566"/>
      <c r="C159" s="566" t="s">
        <v>3216</v>
      </c>
      <c r="D159" s="566"/>
      <c r="E159" s="566"/>
      <c r="F159" s="566"/>
      <c r="G159" s="566"/>
      <c r="H159" s="566"/>
      <c r="I159" s="566"/>
      <c r="J159" s="566" t="s">
        <v>3322</v>
      </c>
      <c r="K159" s="602" t="s">
        <v>3400</v>
      </c>
      <c r="L159" s="566"/>
      <c r="M159" s="566"/>
      <c r="N159" s="427" t="s">
        <v>3219</v>
      </c>
      <c r="O159" s="491"/>
      <c r="P159" s="567"/>
      <c r="Q159" s="566" t="s">
        <v>3206</v>
      </c>
      <c r="R159" s="566">
        <v>2019</v>
      </c>
      <c r="S159" s="566" t="s">
        <v>3312</v>
      </c>
      <c r="T159" s="566">
        <v>1450</v>
      </c>
      <c r="U159" s="568"/>
      <c r="V159" s="573"/>
      <c r="W159" s="570"/>
      <c r="X159" s="777">
        <v>9260</v>
      </c>
    </row>
    <row r="160" spans="1:24" ht="26.25" customHeight="1">
      <c r="A160" s="590"/>
      <c r="B160" s="566"/>
      <c r="C160" s="566" t="s">
        <v>3325</v>
      </c>
      <c r="D160" s="566"/>
      <c r="E160" s="566"/>
      <c r="F160" s="566"/>
      <c r="G160" s="566"/>
      <c r="H160" s="566"/>
      <c r="I160" s="566"/>
      <c r="J160" s="566" t="s">
        <v>3323</v>
      </c>
      <c r="K160" s="602"/>
      <c r="L160" s="566"/>
      <c r="M160" s="566"/>
      <c r="N160" s="180" t="s">
        <v>3514</v>
      </c>
      <c r="O160" s="491"/>
      <c r="P160" s="567"/>
      <c r="Q160" s="566" t="s">
        <v>3209</v>
      </c>
      <c r="R160" s="566">
        <v>2019</v>
      </c>
      <c r="S160" s="566" t="s">
        <v>3313</v>
      </c>
      <c r="T160" s="566">
        <v>1450</v>
      </c>
      <c r="U160" s="568"/>
      <c r="V160" s="573"/>
      <c r="W160" s="570"/>
      <c r="X160" s="777">
        <v>2290</v>
      </c>
    </row>
    <row r="161" spans="1:24" ht="26.25" customHeight="1">
      <c r="A161" s="590"/>
      <c r="B161" s="566"/>
      <c r="C161" s="566" t="s">
        <v>3327</v>
      </c>
      <c r="D161" s="566"/>
      <c r="E161" s="566"/>
      <c r="F161" s="566"/>
      <c r="G161" s="566"/>
      <c r="H161" s="566"/>
      <c r="I161" s="566"/>
      <c r="J161" s="566" t="s">
        <v>3326</v>
      </c>
      <c r="K161" s="602"/>
      <c r="L161" s="566"/>
      <c r="M161" s="566"/>
      <c r="N161" s="189" t="s">
        <v>3410</v>
      </c>
      <c r="O161" s="491"/>
      <c r="P161" s="567"/>
      <c r="Q161" s="2439" t="s">
        <v>3316</v>
      </c>
      <c r="R161" s="2440"/>
      <c r="S161" s="2441"/>
      <c r="T161" s="566">
        <v>350</v>
      </c>
      <c r="U161" s="568"/>
      <c r="V161" s="573"/>
      <c r="W161" s="570"/>
      <c r="X161" s="591"/>
    </row>
    <row r="162" spans="1:24" ht="26.25" customHeight="1">
      <c r="A162" s="590"/>
      <c r="B162" s="566"/>
      <c r="C162" s="566"/>
      <c r="D162" s="566"/>
      <c r="E162" s="566"/>
      <c r="F162" s="566"/>
      <c r="G162" s="566"/>
      <c r="H162" s="566"/>
      <c r="I162" s="566"/>
      <c r="J162" s="425" t="s">
        <v>3129</v>
      </c>
      <c r="K162" s="609" t="s">
        <v>3180</v>
      </c>
      <c r="L162" s="566"/>
      <c r="M162" s="566"/>
      <c r="N162" s="491"/>
      <c r="O162" s="491"/>
      <c r="P162" s="567"/>
      <c r="Q162" s="566"/>
      <c r="R162" s="566"/>
      <c r="S162" s="571" t="s">
        <v>189</v>
      </c>
      <c r="T162" s="571">
        <v>3890</v>
      </c>
      <c r="U162" s="568"/>
      <c r="V162" s="569"/>
      <c r="W162" s="570"/>
      <c r="X162" s="591"/>
    </row>
    <row r="163" spans="1:24" ht="26.25" customHeight="1">
      <c r="A163" s="590"/>
      <c r="B163" s="566"/>
      <c r="C163" s="566"/>
      <c r="D163" s="566"/>
      <c r="E163" s="566"/>
      <c r="F163" s="566"/>
      <c r="G163" s="566"/>
      <c r="H163" s="566"/>
      <c r="I163" s="566"/>
      <c r="J163" s="425" t="s">
        <v>3132</v>
      </c>
      <c r="K163" s="609" t="s">
        <v>3213</v>
      </c>
      <c r="L163" s="566"/>
      <c r="M163" s="566"/>
      <c r="N163" s="491"/>
      <c r="O163" s="491"/>
      <c r="P163" s="567"/>
      <c r="Q163" s="566"/>
      <c r="R163" s="566"/>
      <c r="S163" s="571" t="s">
        <v>3143</v>
      </c>
      <c r="T163" s="571">
        <f>SUM(T156:T162)</f>
        <v>11040</v>
      </c>
      <c r="U163" s="568"/>
      <c r="V163" s="569"/>
      <c r="W163" s="570"/>
      <c r="X163" s="591"/>
    </row>
    <row r="164" spans="1:24" ht="26.25" customHeight="1" thickBot="1">
      <c r="A164" s="592"/>
      <c r="B164" s="593"/>
      <c r="C164" s="593"/>
      <c r="D164" s="593"/>
      <c r="E164" s="593"/>
      <c r="F164" s="593"/>
      <c r="G164" s="593"/>
      <c r="H164" s="593"/>
      <c r="I164" s="593"/>
      <c r="J164" s="594"/>
      <c r="K164" s="611" t="s">
        <v>3324</v>
      </c>
      <c r="L164" s="593"/>
      <c r="M164" s="593"/>
      <c r="N164" s="594"/>
      <c r="O164" s="594"/>
      <c r="P164" s="595"/>
      <c r="Q164" s="593"/>
      <c r="R164" s="593"/>
      <c r="S164" s="596" t="s">
        <v>3142</v>
      </c>
      <c r="T164" s="596">
        <v>7170</v>
      </c>
      <c r="U164" s="597"/>
      <c r="V164" s="598"/>
      <c r="W164" s="599"/>
      <c r="X164" s="600"/>
    </row>
    <row r="165" spans="1:24" s="82" customFormat="1" ht="26.25" customHeight="1">
      <c r="A165" s="574"/>
      <c r="B165" s="575"/>
      <c r="C165" s="575"/>
      <c r="D165" s="575"/>
      <c r="E165" s="575"/>
      <c r="F165" s="575"/>
      <c r="G165" s="575"/>
      <c r="H165" s="575"/>
      <c r="I165" s="575"/>
      <c r="J165" s="576"/>
      <c r="K165" s="576"/>
      <c r="L165" s="575"/>
      <c r="M165" s="575"/>
      <c r="N165" s="576"/>
      <c r="O165" s="576"/>
      <c r="P165" s="577"/>
      <c r="Q165" s="575"/>
      <c r="R165" s="575"/>
      <c r="S165" s="578"/>
      <c r="T165" s="578"/>
      <c r="U165" s="579"/>
      <c r="V165" s="580"/>
      <c r="W165" s="581"/>
      <c r="X165" s="628"/>
    </row>
    <row r="166" spans="1:24" s="82" customFormat="1" ht="26.25" customHeight="1" thickBot="1">
      <c r="A166" s="557"/>
      <c r="B166" s="558"/>
      <c r="C166" s="558"/>
      <c r="D166" s="558"/>
      <c r="E166" s="558"/>
      <c r="F166" s="558"/>
      <c r="G166" s="558"/>
      <c r="H166" s="558"/>
      <c r="I166" s="558"/>
      <c r="J166" s="558"/>
      <c r="K166" s="559"/>
      <c r="L166" s="558"/>
      <c r="M166" s="558"/>
      <c r="N166" s="559"/>
      <c r="O166" s="559"/>
      <c r="P166" s="560"/>
      <c r="Q166" s="558"/>
      <c r="R166" s="558"/>
      <c r="S166" s="561"/>
      <c r="T166" s="561"/>
      <c r="U166" s="562"/>
      <c r="V166" s="563"/>
      <c r="W166" s="564"/>
      <c r="X166" s="608"/>
    </row>
    <row r="167" spans="1:24" ht="26.25" customHeight="1">
      <c r="A167" s="535" t="s">
        <v>188</v>
      </c>
      <c r="B167" s="536"/>
      <c r="C167" s="536" t="s">
        <v>20</v>
      </c>
      <c r="D167" s="536" t="s">
        <v>190</v>
      </c>
      <c r="E167" s="536" t="s">
        <v>3364</v>
      </c>
      <c r="F167" s="536" t="s">
        <v>3364</v>
      </c>
      <c r="G167" s="536" t="s">
        <v>191</v>
      </c>
      <c r="H167" s="537"/>
      <c r="I167" s="536" t="s">
        <v>125</v>
      </c>
      <c r="J167" s="536" t="s">
        <v>3609</v>
      </c>
      <c r="K167" s="538" t="s">
        <v>2618</v>
      </c>
      <c r="L167" s="536" t="s">
        <v>3610</v>
      </c>
      <c r="M167" s="536"/>
      <c r="N167" s="538" t="s">
        <v>3483</v>
      </c>
      <c r="O167" s="538">
        <v>200797</v>
      </c>
      <c r="P167" s="539"/>
      <c r="Q167" s="536" t="s">
        <v>3188</v>
      </c>
      <c r="R167" s="536">
        <v>2023</v>
      </c>
      <c r="S167" s="536" t="s">
        <v>3371</v>
      </c>
      <c r="T167" s="536">
        <v>2000</v>
      </c>
      <c r="U167" s="540">
        <v>45090</v>
      </c>
      <c r="V167" s="605" t="s">
        <v>3253</v>
      </c>
      <c r="W167" s="542">
        <v>6900</v>
      </c>
      <c r="X167" s="543">
        <v>7700</v>
      </c>
    </row>
    <row r="168" spans="1:24" ht="26.25" customHeight="1">
      <c r="A168" s="544"/>
      <c r="B168" s="108"/>
      <c r="C168" s="320" t="s">
        <v>2770</v>
      </c>
      <c r="D168" s="108"/>
      <c r="E168" s="108"/>
      <c r="F168" s="108"/>
      <c r="G168" s="108"/>
      <c r="H168" s="108"/>
      <c r="I168" s="108" t="s">
        <v>194</v>
      </c>
      <c r="J168" s="412" t="s">
        <v>3169</v>
      </c>
      <c r="K168" s="115" t="s">
        <v>211</v>
      </c>
      <c r="L168" s="427" t="s">
        <v>3385</v>
      </c>
      <c r="M168" s="108"/>
      <c r="N168" s="427" t="s">
        <v>2818</v>
      </c>
      <c r="O168" s="109"/>
      <c r="P168" s="110"/>
      <c r="Q168" s="108" t="s">
        <v>3189</v>
      </c>
      <c r="R168" s="108">
        <v>2020</v>
      </c>
      <c r="S168" s="108" t="s">
        <v>3368</v>
      </c>
      <c r="T168" s="108">
        <v>1480</v>
      </c>
      <c r="U168" s="613">
        <v>45094</v>
      </c>
      <c r="V168" s="614" t="s">
        <v>3254</v>
      </c>
      <c r="W168" s="113" t="s">
        <v>3482</v>
      </c>
      <c r="X168" s="545"/>
    </row>
    <row r="169" spans="1:24" ht="26.25" customHeight="1">
      <c r="A169" s="544"/>
      <c r="B169" s="108"/>
      <c r="C169" s="108"/>
      <c r="D169" s="108"/>
      <c r="E169" s="108"/>
      <c r="F169" s="108"/>
      <c r="G169" s="108"/>
      <c r="H169" s="108"/>
      <c r="I169" s="108"/>
      <c r="J169" s="606" t="s">
        <v>3330</v>
      </c>
      <c r="K169" s="109" t="s">
        <v>2974</v>
      </c>
      <c r="L169" s="108"/>
      <c r="M169" s="108"/>
      <c r="N169" s="180" t="s">
        <v>3513</v>
      </c>
      <c r="O169" s="109"/>
      <c r="P169" s="110"/>
      <c r="Q169" s="108" t="s">
        <v>3190</v>
      </c>
      <c r="R169" s="108">
        <v>2020</v>
      </c>
      <c r="S169" s="108" t="s">
        <v>3369</v>
      </c>
      <c r="T169" s="108">
        <v>1480</v>
      </c>
      <c r="U169" s="111">
        <v>45097</v>
      </c>
      <c r="V169" s="614" t="s">
        <v>3254</v>
      </c>
      <c r="W169" s="113"/>
      <c r="X169" s="545"/>
    </row>
    <row r="170" spans="1:24" ht="26.25" customHeight="1">
      <c r="A170" s="544"/>
      <c r="B170" s="108"/>
      <c r="C170" s="320" t="s">
        <v>3580</v>
      </c>
      <c r="D170" s="108"/>
      <c r="E170" s="108"/>
      <c r="F170" s="108"/>
      <c r="G170" s="108"/>
      <c r="H170" s="108"/>
      <c r="I170" s="108"/>
      <c r="J170" s="606" t="s">
        <v>3331</v>
      </c>
      <c r="K170" s="609" t="s">
        <v>3333</v>
      </c>
      <c r="L170" s="108"/>
      <c r="M170" s="108"/>
      <c r="N170" s="109"/>
      <c r="O170" s="109"/>
      <c r="P170" s="110"/>
      <c r="Q170" s="108" t="s">
        <v>3191</v>
      </c>
      <c r="R170" s="108">
        <v>2019</v>
      </c>
      <c r="S170" s="108" t="s">
        <v>3370</v>
      </c>
      <c r="T170" s="108">
        <v>1480</v>
      </c>
      <c r="U170" s="112">
        <v>45101</v>
      </c>
      <c r="V170" s="614" t="s">
        <v>3337</v>
      </c>
      <c r="W170" s="113"/>
      <c r="X170" s="545"/>
    </row>
    <row r="171" spans="1:24" ht="26.25" customHeight="1">
      <c r="A171" s="544"/>
      <c r="B171" s="108"/>
      <c r="C171" s="108"/>
      <c r="D171" s="108"/>
      <c r="E171" s="108"/>
      <c r="F171" s="108"/>
      <c r="G171" s="108"/>
      <c r="H171" s="108"/>
      <c r="I171" s="108"/>
      <c r="J171" s="606" t="s">
        <v>3332</v>
      </c>
      <c r="K171" s="609" t="s">
        <v>3334</v>
      </c>
      <c r="L171" s="108"/>
      <c r="M171" s="108"/>
      <c r="N171" s="109"/>
      <c r="O171" s="109"/>
      <c r="P171" s="110"/>
      <c r="Q171" s="108"/>
      <c r="R171" s="108"/>
      <c r="S171" s="114" t="s">
        <v>189</v>
      </c>
      <c r="T171" s="114">
        <v>3940</v>
      </c>
      <c r="U171" s="111"/>
      <c r="V171" s="112"/>
      <c r="W171" s="113"/>
      <c r="X171" s="545"/>
    </row>
    <row r="172" spans="1:24" ht="26.25" customHeight="1">
      <c r="A172" s="544"/>
      <c r="B172" s="108"/>
      <c r="C172" s="108"/>
      <c r="D172" s="108"/>
      <c r="E172" s="108"/>
      <c r="F172" s="108"/>
      <c r="G172" s="108"/>
      <c r="H172" s="108"/>
      <c r="I172" s="108"/>
      <c r="J172" s="425" t="s">
        <v>3329</v>
      </c>
      <c r="K172" s="609" t="s">
        <v>3335</v>
      </c>
      <c r="L172" s="108"/>
      <c r="M172" s="108"/>
      <c r="N172" s="109"/>
      <c r="O172" s="109"/>
      <c r="P172" s="110"/>
      <c r="Q172" s="108"/>
      <c r="R172" s="108"/>
      <c r="S172" s="114" t="s">
        <v>2472</v>
      </c>
      <c r="T172" s="114">
        <f>SUM(T167:T171)</f>
        <v>10380</v>
      </c>
      <c r="U172" s="111"/>
      <c r="V172" s="112"/>
      <c r="W172" s="113"/>
      <c r="X172" s="545"/>
    </row>
    <row r="173" spans="1:24" ht="26.25" customHeight="1" thickBot="1">
      <c r="A173" s="546"/>
      <c r="B173" s="547"/>
      <c r="C173" s="547"/>
      <c r="D173" s="547"/>
      <c r="E173" s="547"/>
      <c r="F173" s="547"/>
      <c r="G173" s="547"/>
      <c r="H173" s="547"/>
      <c r="I173" s="547"/>
      <c r="J173" s="469" t="s">
        <v>3328</v>
      </c>
      <c r="K173" s="675" t="s">
        <v>3338</v>
      </c>
      <c r="L173" s="547"/>
      <c r="M173" s="547"/>
      <c r="N173" s="548"/>
      <c r="O173" s="548"/>
      <c r="P173" s="549"/>
      <c r="Q173" s="547"/>
      <c r="R173" s="547"/>
      <c r="S173" s="550" t="s">
        <v>1907</v>
      </c>
      <c r="T173" s="550">
        <v>6440</v>
      </c>
      <c r="U173" s="551"/>
      <c r="V173" s="552"/>
      <c r="W173" s="553"/>
      <c r="X173" s="554"/>
    </row>
    <row r="175" spans="1:24" ht="26.25" customHeight="1" thickBot="1">
      <c r="A175" s="445"/>
      <c r="B175" s="445"/>
      <c r="C175" s="445"/>
      <c r="D175" s="445"/>
      <c r="E175" s="445"/>
      <c r="F175" s="445"/>
      <c r="G175" s="445"/>
      <c r="H175" s="445"/>
      <c r="I175" s="445"/>
      <c r="J175" s="445"/>
      <c r="K175" s="446"/>
      <c r="L175" s="445"/>
      <c r="M175" s="445"/>
      <c r="N175" s="446"/>
      <c r="O175" s="446"/>
      <c r="P175" s="447"/>
      <c r="Q175" s="445"/>
      <c r="R175" s="445"/>
      <c r="S175" s="445"/>
      <c r="T175" s="445"/>
      <c r="U175" s="448"/>
      <c r="V175" s="449"/>
      <c r="W175" s="450"/>
      <c r="X175" s="450"/>
    </row>
    <row r="176" spans="1:24" s="59" customFormat="1" ht="26.25" customHeight="1">
      <c r="A176" s="492" t="s">
        <v>188</v>
      </c>
      <c r="B176" s="493"/>
      <c r="C176" s="493" t="s">
        <v>147</v>
      </c>
      <c r="D176" s="493" t="s">
        <v>190</v>
      </c>
      <c r="E176" s="493" t="s">
        <v>3300</v>
      </c>
      <c r="F176" s="493" t="s">
        <v>191</v>
      </c>
      <c r="G176" s="493" t="s">
        <v>191</v>
      </c>
      <c r="H176" s="650"/>
      <c r="I176" s="493" t="s">
        <v>126</v>
      </c>
      <c r="J176" s="493" t="s">
        <v>3611</v>
      </c>
      <c r="K176" s="495" t="s">
        <v>3069</v>
      </c>
      <c r="L176" s="493" t="s">
        <v>4590</v>
      </c>
      <c r="M176" s="493"/>
      <c r="N176" s="495" t="s">
        <v>3296</v>
      </c>
      <c r="O176" s="495" t="s">
        <v>3297</v>
      </c>
      <c r="P176" s="496" t="s">
        <v>4111</v>
      </c>
      <c r="Q176" s="493" t="s">
        <v>2093</v>
      </c>
      <c r="R176" s="493">
        <v>2017</v>
      </c>
      <c r="S176" s="493" t="s">
        <v>3287</v>
      </c>
      <c r="T176" s="493">
        <v>1450</v>
      </c>
      <c r="U176" s="651">
        <v>45104</v>
      </c>
      <c r="V176" s="651">
        <v>45156</v>
      </c>
      <c r="W176" s="498">
        <v>3000</v>
      </c>
      <c r="X176" s="499">
        <f>W176+50</f>
        <v>3050</v>
      </c>
    </row>
    <row r="177" spans="1:24" s="59" customFormat="1" ht="26.25" customHeight="1">
      <c r="A177" s="500"/>
      <c r="B177" s="97"/>
      <c r="C177" s="97"/>
      <c r="D177" s="97"/>
      <c r="E177" s="97"/>
      <c r="F177" s="97"/>
      <c r="G177" s="97"/>
      <c r="H177" s="97"/>
      <c r="I177" s="97" t="s">
        <v>194</v>
      </c>
      <c r="J177" s="412" t="s">
        <v>4102</v>
      </c>
      <c r="K177" s="98"/>
      <c r="L177" s="427" t="s">
        <v>3385</v>
      </c>
      <c r="M177" s="97"/>
      <c r="N177" s="98"/>
      <c r="O177" s="98"/>
      <c r="P177" s="99"/>
      <c r="Q177" s="97" t="s">
        <v>1823</v>
      </c>
      <c r="R177" s="97">
        <v>2014</v>
      </c>
      <c r="S177" s="97" t="s">
        <v>3288</v>
      </c>
      <c r="T177" s="97">
        <v>1650</v>
      </c>
      <c r="U177" s="100">
        <v>45102</v>
      </c>
      <c r="V177" s="100"/>
      <c r="W177" s="106" t="s">
        <v>3484</v>
      </c>
      <c r="X177" s="652"/>
    </row>
    <row r="178" spans="1:24" s="59" customFormat="1" ht="26.25" customHeight="1">
      <c r="A178" s="500"/>
      <c r="B178" s="97"/>
      <c r="C178" s="97"/>
      <c r="D178" s="97"/>
      <c r="E178" s="97"/>
      <c r="F178" s="97"/>
      <c r="G178" s="97"/>
      <c r="H178" s="97"/>
      <c r="I178" s="320" t="s">
        <v>2625</v>
      </c>
      <c r="J178" s="97" t="s">
        <v>3087</v>
      </c>
      <c r="K178" s="98" t="s">
        <v>3082</v>
      </c>
      <c r="L178" s="97"/>
      <c r="M178" s="97"/>
      <c r="N178" s="98"/>
      <c r="O178" s="98"/>
      <c r="P178" s="99"/>
      <c r="Q178" s="97" t="s">
        <v>523</v>
      </c>
      <c r="R178" s="97">
        <v>2015</v>
      </c>
      <c r="S178" s="97" t="s">
        <v>3289</v>
      </c>
      <c r="T178" s="97">
        <v>1800</v>
      </c>
      <c r="U178" s="101">
        <v>45101</v>
      </c>
      <c r="V178" s="101"/>
      <c r="W178" s="106"/>
      <c r="X178" s="652"/>
    </row>
    <row r="179" spans="1:24" s="59" customFormat="1" ht="26.25" customHeight="1">
      <c r="A179" s="500"/>
      <c r="B179" s="97"/>
      <c r="C179" s="97"/>
      <c r="D179" s="97"/>
      <c r="E179" s="97"/>
      <c r="F179" s="97"/>
      <c r="G179" s="97"/>
      <c r="H179" s="97"/>
      <c r="I179" s="97"/>
      <c r="J179" s="97"/>
      <c r="K179" s="98" t="s">
        <v>2380</v>
      </c>
      <c r="L179" s="97"/>
      <c r="M179" s="97"/>
      <c r="N179" s="98"/>
      <c r="O179" s="98"/>
      <c r="P179" s="99"/>
      <c r="Q179" s="97" t="s">
        <v>523</v>
      </c>
      <c r="R179" s="97">
        <v>2015</v>
      </c>
      <c r="S179" s="97" t="s">
        <v>3290</v>
      </c>
      <c r="T179" s="97">
        <v>1800</v>
      </c>
      <c r="U179" s="100"/>
      <c r="V179" s="101"/>
      <c r="W179" s="106"/>
      <c r="X179" s="652"/>
    </row>
    <row r="180" spans="1:24" s="59" customFormat="1" ht="26.25" customHeight="1">
      <c r="A180" s="500"/>
      <c r="B180" s="97"/>
      <c r="C180" s="97"/>
      <c r="D180" s="97"/>
      <c r="E180" s="97"/>
      <c r="F180" s="97"/>
      <c r="G180" s="97"/>
      <c r="H180" s="97"/>
      <c r="I180" s="97"/>
      <c r="J180" s="425" t="s">
        <v>3281</v>
      </c>
      <c r="K180" s="411" t="s">
        <v>3070</v>
      </c>
      <c r="L180" s="97"/>
      <c r="M180" s="97"/>
      <c r="N180" s="98"/>
      <c r="O180" s="98"/>
      <c r="P180" s="99"/>
      <c r="Q180" s="97"/>
      <c r="R180" s="97"/>
      <c r="S180" s="102" t="s">
        <v>189</v>
      </c>
      <c r="T180" s="102">
        <v>3860</v>
      </c>
      <c r="U180" s="100"/>
      <c r="V180" s="101"/>
      <c r="W180" s="106"/>
      <c r="X180" s="652"/>
    </row>
    <row r="181" spans="1:24" s="59" customFormat="1" ht="26.25" customHeight="1">
      <c r="A181" s="500"/>
      <c r="B181" s="97"/>
      <c r="C181" s="97"/>
      <c r="D181" s="97"/>
      <c r="E181" s="97"/>
      <c r="F181" s="97"/>
      <c r="G181" s="97"/>
      <c r="H181" s="97"/>
      <c r="I181" s="97"/>
      <c r="J181" s="97"/>
      <c r="K181" s="98"/>
      <c r="L181" s="97"/>
      <c r="M181" s="97"/>
      <c r="N181" s="98"/>
      <c r="O181" s="98"/>
      <c r="P181" s="99"/>
      <c r="Q181" s="97"/>
      <c r="R181" s="97"/>
      <c r="S181" s="102" t="s">
        <v>3195</v>
      </c>
      <c r="T181" s="102">
        <f>SUM(T176:T180)</f>
        <v>10560</v>
      </c>
      <c r="U181" s="100"/>
      <c r="V181" s="101"/>
      <c r="W181" s="106"/>
      <c r="X181" s="652"/>
    </row>
    <row r="182" spans="1:24" s="59" customFormat="1" ht="26.25" customHeight="1" thickBot="1">
      <c r="A182" s="502"/>
      <c r="B182" s="503"/>
      <c r="C182" s="503"/>
      <c r="D182" s="503"/>
      <c r="E182" s="503"/>
      <c r="F182" s="503"/>
      <c r="G182" s="503"/>
      <c r="H182" s="503"/>
      <c r="I182" s="503"/>
      <c r="J182" s="503"/>
      <c r="K182" s="504"/>
      <c r="L182" s="503"/>
      <c r="M182" s="503"/>
      <c r="N182" s="504"/>
      <c r="O182" s="504"/>
      <c r="P182" s="506"/>
      <c r="Q182" s="503"/>
      <c r="R182" s="503"/>
      <c r="S182" s="653"/>
      <c r="T182" s="653"/>
      <c r="U182" s="507"/>
      <c r="V182" s="508"/>
      <c r="W182" s="654"/>
      <c r="X182" s="655"/>
    </row>
    <row r="183" spans="1:24" s="59" customFormat="1" ht="26.25" customHeight="1">
      <c r="A183" s="492" t="s">
        <v>188</v>
      </c>
      <c r="B183" s="493"/>
      <c r="C183" s="493" t="s">
        <v>147</v>
      </c>
      <c r="D183" s="493" t="s">
        <v>190</v>
      </c>
      <c r="E183" s="493" t="s">
        <v>3300</v>
      </c>
      <c r="F183" s="493" t="s">
        <v>191</v>
      </c>
      <c r="G183" s="493" t="s">
        <v>191</v>
      </c>
      <c r="H183" s="650"/>
      <c r="I183" s="493" t="s">
        <v>126</v>
      </c>
      <c r="J183" s="493" t="s">
        <v>3280</v>
      </c>
      <c r="K183" s="495" t="s">
        <v>2407</v>
      </c>
      <c r="L183" s="493" t="s">
        <v>4104</v>
      </c>
      <c r="M183" s="493"/>
      <c r="N183" s="495" t="s">
        <v>3298</v>
      </c>
      <c r="O183" s="495" t="s">
        <v>3299</v>
      </c>
      <c r="P183" s="496" t="s">
        <v>7611</v>
      </c>
      <c r="Q183" s="493" t="s">
        <v>3291</v>
      </c>
      <c r="R183" s="493">
        <v>2017</v>
      </c>
      <c r="S183" s="493" t="s">
        <v>3292</v>
      </c>
      <c r="T183" s="493">
        <v>1500</v>
      </c>
      <c r="U183" s="651">
        <v>45104</v>
      </c>
      <c r="V183" s="651">
        <v>45156</v>
      </c>
      <c r="W183" s="498">
        <v>3000</v>
      </c>
      <c r="X183" s="499">
        <f>W183+50</f>
        <v>3050</v>
      </c>
    </row>
    <row r="184" spans="1:24" s="59" customFormat="1" ht="26.25" customHeight="1">
      <c r="A184" s="500"/>
      <c r="B184" s="97"/>
      <c r="C184" s="97"/>
      <c r="D184" s="97"/>
      <c r="E184" s="97"/>
      <c r="F184" s="97"/>
      <c r="G184" s="97"/>
      <c r="H184" s="97"/>
      <c r="I184" s="97" t="s">
        <v>194</v>
      </c>
      <c r="J184" s="412" t="s">
        <v>3417</v>
      </c>
      <c r="K184" s="98"/>
      <c r="L184" s="427" t="s">
        <v>3385</v>
      </c>
      <c r="M184" s="97"/>
      <c r="N184" s="98"/>
      <c r="O184" s="98"/>
      <c r="P184" s="99"/>
      <c r="Q184" s="97" t="s">
        <v>2093</v>
      </c>
      <c r="R184" s="97">
        <v>2016</v>
      </c>
      <c r="S184" s="97" t="s">
        <v>3293</v>
      </c>
      <c r="T184" s="97">
        <v>1450</v>
      </c>
      <c r="U184" s="100">
        <v>45102</v>
      </c>
      <c r="V184" s="101">
        <v>45172</v>
      </c>
      <c r="W184" s="106" t="s">
        <v>3484</v>
      </c>
      <c r="X184" s="652"/>
    </row>
    <row r="185" spans="1:24" s="59" customFormat="1" ht="26.25" customHeight="1">
      <c r="A185" s="500"/>
      <c r="B185" s="97"/>
      <c r="C185" s="97"/>
      <c r="D185" s="97"/>
      <c r="E185" s="97"/>
      <c r="F185" s="97"/>
      <c r="G185" s="97"/>
      <c r="H185" s="97"/>
      <c r="I185" s="320" t="s">
        <v>2625</v>
      </c>
      <c r="J185" s="97" t="s">
        <v>3286</v>
      </c>
      <c r="K185" s="98" t="s">
        <v>3082</v>
      </c>
      <c r="L185" s="97"/>
      <c r="M185" s="97"/>
      <c r="N185" s="98"/>
      <c r="O185" s="98"/>
      <c r="P185" s="99"/>
      <c r="Q185" s="97" t="s">
        <v>520</v>
      </c>
      <c r="R185" s="97">
        <v>2015</v>
      </c>
      <c r="S185" s="97" t="s">
        <v>3294</v>
      </c>
      <c r="T185" s="97">
        <v>1800</v>
      </c>
      <c r="U185" s="101">
        <v>45101</v>
      </c>
      <c r="V185" s="101"/>
      <c r="W185" s="106"/>
      <c r="X185" s="652"/>
    </row>
    <row r="186" spans="1:24" s="59" customFormat="1" ht="26.25" customHeight="1">
      <c r="A186" s="500"/>
      <c r="B186" s="97"/>
      <c r="C186" s="97"/>
      <c r="D186" s="97"/>
      <c r="E186" s="97"/>
      <c r="F186" s="97"/>
      <c r="G186" s="97"/>
      <c r="H186" s="97"/>
      <c r="I186" s="97"/>
      <c r="J186" s="97"/>
      <c r="K186" s="98" t="s">
        <v>2380</v>
      </c>
      <c r="L186" s="97"/>
      <c r="M186" s="97"/>
      <c r="N186" s="98"/>
      <c r="O186" s="98"/>
      <c r="P186" s="99"/>
      <c r="Q186" s="97" t="s">
        <v>520</v>
      </c>
      <c r="R186" s="97">
        <v>2015</v>
      </c>
      <c r="S186" s="97" t="s">
        <v>3295</v>
      </c>
      <c r="T186" s="97">
        <v>1800</v>
      </c>
      <c r="U186" s="100"/>
      <c r="V186" s="101"/>
      <c r="W186" s="106"/>
      <c r="X186" s="652"/>
    </row>
    <row r="187" spans="1:24" s="59" customFormat="1" ht="26.25" customHeight="1">
      <c r="A187" s="500"/>
      <c r="B187" s="97"/>
      <c r="C187" s="97"/>
      <c r="D187" s="97"/>
      <c r="E187" s="97"/>
      <c r="F187" s="97"/>
      <c r="G187" s="97"/>
      <c r="H187" s="97"/>
      <c r="I187" s="97"/>
      <c r="J187" s="425" t="s">
        <v>3281</v>
      </c>
      <c r="K187" s="411" t="s">
        <v>3070</v>
      </c>
      <c r="L187" s="97"/>
      <c r="M187" s="97"/>
      <c r="N187" s="98"/>
      <c r="O187" s="98"/>
      <c r="P187" s="99"/>
      <c r="Q187" s="97"/>
      <c r="R187" s="97"/>
      <c r="S187" s="102" t="s">
        <v>189</v>
      </c>
      <c r="T187" s="102">
        <v>3810</v>
      </c>
      <c r="U187" s="100"/>
      <c r="V187" s="101"/>
      <c r="W187" s="106"/>
      <c r="X187" s="652"/>
    </row>
    <row r="188" spans="1:24" s="59" customFormat="1" ht="26.25" customHeight="1">
      <c r="A188" s="500"/>
      <c r="B188" s="97"/>
      <c r="C188" s="97"/>
      <c r="D188" s="97"/>
      <c r="E188" s="97"/>
      <c r="F188" s="97"/>
      <c r="G188" s="97"/>
      <c r="H188" s="97"/>
      <c r="I188" s="97"/>
      <c r="J188" s="97"/>
      <c r="K188" s="98"/>
      <c r="L188" s="97"/>
      <c r="M188" s="97"/>
      <c r="N188" s="98"/>
      <c r="O188" s="98"/>
      <c r="P188" s="99"/>
      <c r="Q188" s="97"/>
      <c r="R188" s="97"/>
      <c r="S188" s="102" t="s">
        <v>3195</v>
      </c>
      <c r="T188" s="102">
        <f>SUM(T183:T187)</f>
        <v>10360</v>
      </c>
      <c r="U188" s="100"/>
      <c r="V188" s="101"/>
      <c r="W188" s="106"/>
      <c r="X188" s="652"/>
    </row>
    <row r="189" spans="1:24" s="59" customFormat="1" ht="26.25" customHeight="1" thickBot="1">
      <c r="A189" s="502"/>
      <c r="B189" s="503"/>
      <c r="C189" s="503"/>
      <c r="D189" s="503"/>
      <c r="E189" s="503"/>
      <c r="F189" s="503"/>
      <c r="G189" s="503"/>
      <c r="H189" s="503"/>
      <c r="I189" s="503"/>
      <c r="J189" s="503"/>
      <c r="K189" s="504"/>
      <c r="L189" s="503"/>
      <c r="M189" s="503"/>
      <c r="N189" s="504"/>
      <c r="O189" s="504"/>
      <c r="P189" s="506"/>
      <c r="Q189" s="503"/>
      <c r="R189" s="503"/>
      <c r="S189" s="653"/>
      <c r="T189" s="653"/>
      <c r="U189" s="507"/>
      <c r="V189" s="508"/>
      <c r="W189" s="654"/>
      <c r="X189" s="655"/>
    </row>
    <row r="190" spans="1:24" s="82" customFormat="1" ht="26.25" customHeight="1">
      <c r="A190" s="557"/>
      <c r="B190" s="558"/>
      <c r="C190" s="558"/>
      <c r="D190" s="558"/>
      <c r="E190" s="558"/>
      <c r="F190" s="558"/>
      <c r="G190" s="558"/>
      <c r="H190" s="558"/>
      <c r="I190" s="558"/>
      <c r="J190" s="559"/>
      <c r="K190" s="559"/>
      <c r="L190" s="558"/>
      <c r="M190" s="558"/>
      <c r="N190" s="559"/>
      <c r="O190" s="559"/>
      <c r="P190" s="560"/>
      <c r="Q190" s="558"/>
      <c r="R190" s="558"/>
      <c r="S190" s="561"/>
      <c r="T190" s="561"/>
      <c r="U190" s="562"/>
      <c r="V190" s="563"/>
      <c r="W190" s="607"/>
      <c r="X190" s="628"/>
    </row>
    <row r="191" spans="1:24" s="82" customFormat="1" ht="26.25" customHeight="1" thickBot="1">
      <c r="A191" s="557"/>
      <c r="B191" s="558"/>
      <c r="C191" s="558"/>
      <c r="D191" s="558"/>
      <c r="E191" s="558"/>
      <c r="F191" s="558"/>
      <c r="G191" s="558"/>
      <c r="H191" s="558"/>
      <c r="I191" s="558"/>
      <c r="J191" s="559"/>
      <c r="K191" s="559"/>
      <c r="L191" s="558"/>
      <c r="M191" s="558"/>
      <c r="N191" s="559"/>
      <c r="O191" s="559"/>
      <c r="P191" s="560"/>
      <c r="Q191" s="558"/>
      <c r="R191" s="558"/>
      <c r="S191" s="561"/>
      <c r="T191" s="561"/>
      <c r="U191" s="562"/>
      <c r="V191" s="563"/>
      <c r="W191" s="608"/>
      <c r="X191" s="627"/>
    </row>
    <row r="192" spans="1:24" ht="26.25" customHeight="1">
      <c r="A192" s="676" t="s">
        <v>188</v>
      </c>
      <c r="B192" s="677"/>
      <c r="C192" s="677" t="s">
        <v>3346</v>
      </c>
      <c r="D192" s="677" t="s">
        <v>190</v>
      </c>
      <c r="E192" s="677" t="s">
        <v>3399</v>
      </c>
      <c r="F192" s="677" t="s">
        <v>191</v>
      </c>
      <c r="G192" s="677" t="s">
        <v>191</v>
      </c>
      <c r="H192" s="678"/>
      <c r="I192" s="677" t="s">
        <v>3360</v>
      </c>
      <c r="J192" s="677" t="s">
        <v>3612</v>
      </c>
      <c r="K192" s="679" t="s">
        <v>21</v>
      </c>
      <c r="L192" s="677" t="s">
        <v>3657</v>
      </c>
      <c r="M192" s="680" t="s">
        <v>3660</v>
      </c>
      <c r="N192" s="679" t="s">
        <v>3397</v>
      </c>
      <c r="O192" s="679" t="s">
        <v>3396</v>
      </c>
      <c r="P192" s="680" t="s">
        <v>3395</v>
      </c>
      <c r="Q192" s="677" t="s">
        <v>3398</v>
      </c>
      <c r="R192" s="677">
        <v>2019</v>
      </c>
      <c r="S192" s="677" t="s">
        <v>3412</v>
      </c>
      <c r="T192" s="677">
        <v>1600</v>
      </c>
      <c r="U192" s="681">
        <v>45106</v>
      </c>
      <c r="V192" s="681">
        <v>45142</v>
      </c>
      <c r="W192" s="682">
        <v>5700</v>
      </c>
      <c r="X192" s="683">
        <v>6600</v>
      </c>
    </row>
    <row r="193" spans="1:24" ht="26.25" customHeight="1">
      <c r="A193" s="684"/>
      <c r="B193" s="83"/>
      <c r="C193" s="83"/>
      <c r="D193" s="83"/>
      <c r="E193" s="83"/>
      <c r="F193" s="83"/>
      <c r="G193" s="83"/>
      <c r="H193" s="83"/>
      <c r="I193" s="83" t="s">
        <v>194</v>
      </c>
      <c r="J193" s="412" t="s">
        <v>3419</v>
      </c>
      <c r="K193" s="89" t="s">
        <v>3347</v>
      </c>
      <c r="L193" s="425" t="s">
        <v>3386</v>
      </c>
      <c r="M193" s="83"/>
      <c r="N193" s="83"/>
      <c r="O193" s="83">
        <v>190822</v>
      </c>
      <c r="P193" s="83" t="s">
        <v>3394</v>
      </c>
      <c r="Q193" s="83" t="s">
        <v>520</v>
      </c>
      <c r="R193" s="83">
        <v>2021</v>
      </c>
      <c r="S193" s="83" t="s">
        <v>3413</v>
      </c>
      <c r="T193" s="83">
        <v>1680</v>
      </c>
      <c r="U193" s="87"/>
      <c r="V193" s="778"/>
      <c r="W193" s="107" t="s">
        <v>3482</v>
      </c>
      <c r="X193" s="698" t="s">
        <v>3362</v>
      </c>
    </row>
    <row r="194" spans="1:24" ht="26.25" customHeight="1">
      <c r="A194" s="684"/>
      <c r="B194" s="83"/>
      <c r="C194" s="83"/>
      <c r="D194" s="83"/>
      <c r="E194" s="83"/>
      <c r="F194" s="83"/>
      <c r="G194" s="83"/>
      <c r="H194" s="83"/>
      <c r="I194" s="83"/>
      <c r="J194" s="83"/>
      <c r="K194" s="84" t="s">
        <v>3363</v>
      </c>
      <c r="L194" s="83"/>
      <c r="M194" s="83"/>
      <c r="N194" s="83"/>
      <c r="O194" s="83"/>
      <c r="P194" s="83"/>
      <c r="Q194" s="83"/>
      <c r="R194" s="83"/>
      <c r="S194" s="83"/>
      <c r="T194" s="83"/>
      <c r="U194" s="87"/>
      <c r="V194" s="87"/>
      <c r="W194" s="107"/>
      <c r="X194" s="685" t="s">
        <v>3481</v>
      </c>
    </row>
    <row r="195" spans="1:24" ht="26.25" customHeight="1">
      <c r="A195" s="684"/>
      <c r="B195" s="83"/>
      <c r="C195" s="83"/>
      <c r="D195" s="83"/>
      <c r="E195" s="83"/>
      <c r="F195" s="83"/>
      <c r="G195" s="83"/>
      <c r="H195" s="83"/>
      <c r="I195" s="83"/>
      <c r="J195" s="83"/>
      <c r="K195" s="686" t="s">
        <v>4071</v>
      </c>
      <c r="L195" s="83"/>
      <c r="M195" s="83"/>
      <c r="N195" s="83"/>
      <c r="O195" s="83"/>
      <c r="P195" s="83"/>
      <c r="Q195" s="83"/>
      <c r="R195" s="83"/>
      <c r="S195" s="83"/>
      <c r="T195" s="83"/>
      <c r="U195" s="86"/>
      <c r="V195" s="87"/>
      <c r="W195" s="107"/>
      <c r="X195" s="685"/>
    </row>
    <row r="196" spans="1:24" ht="26.25" customHeight="1">
      <c r="A196" s="684"/>
      <c r="B196" s="83"/>
      <c r="C196" s="83"/>
      <c r="D196" s="83"/>
      <c r="E196" s="83"/>
      <c r="F196" s="83"/>
      <c r="G196" s="83"/>
      <c r="H196" s="83"/>
      <c r="I196" s="83"/>
      <c r="J196" s="83"/>
      <c r="K196" s="686"/>
      <c r="L196" s="83"/>
      <c r="M196" s="83"/>
      <c r="N196" s="83"/>
      <c r="O196" s="83"/>
      <c r="P196" s="83"/>
      <c r="Q196" s="83"/>
      <c r="R196" s="83"/>
      <c r="S196" s="88" t="s">
        <v>189</v>
      </c>
      <c r="T196" s="88">
        <v>3700</v>
      </c>
      <c r="U196" s="86"/>
      <c r="V196" s="87"/>
      <c r="W196" s="107"/>
      <c r="X196" s="685"/>
    </row>
    <row r="197" spans="1:24" ht="26.25" customHeight="1">
      <c r="A197" s="684"/>
      <c r="B197" s="83"/>
      <c r="C197" s="83"/>
      <c r="D197" s="83"/>
      <c r="E197" s="83"/>
      <c r="F197" s="83"/>
      <c r="G197" s="83"/>
      <c r="H197" s="83"/>
      <c r="I197" s="83"/>
      <c r="J197" s="83"/>
      <c r="K197" s="84" t="s">
        <v>3361</v>
      </c>
      <c r="L197" s="83"/>
      <c r="M197" s="83"/>
      <c r="N197" s="83"/>
      <c r="O197" s="83"/>
      <c r="P197" s="83"/>
      <c r="Q197" s="83"/>
      <c r="R197" s="83"/>
      <c r="S197" s="88" t="s">
        <v>2472</v>
      </c>
      <c r="T197" s="88">
        <f>SUM(T192:T196)</f>
        <v>6980</v>
      </c>
      <c r="U197" s="86"/>
      <c r="V197" s="87"/>
      <c r="W197" s="107"/>
      <c r="X197" s="685"/>
    </row>
    <row r="198" spans="1:24" ht="26.25" customHeight="1" thickBot="1">
      <c r="A198" s="687"/>
      <c r="B198" s="688"/>
      <c r="C198" s="688"/>
      <c r="D198" s="688"/>
      <c r="E198" s="688"/>
      <c r="F198" s="688"/>
      <c r="G198" s="688"/>
      <c r="H198" s="688"/>
      <c r="I198" s="688"/>
      <c r="J198" s="688"/>
      <c r="K198" s="689"/>
      <c r="L198" s="688"/>
      <c r="M198" s="688"/>
      <c r="N198" s="689"/>
      <c r="O198" s="689"/>
      <c r="P198" s="690"/>
      <c r="Q198" s="688"/>
      <c r="R198" s="688"/>
      <c r="S198" s="691" t="s">
        <v>3393</v>
      </c>
      <c r="T198" s="691">
        <v>3280</v>
      </c>
      <c r="U198" s="692"/>
      <c r="V198" s="693"/>
      <c r="W198" s="694"/>
      <c r="X198" s="695"/>
    </row>
    <row r="199" spans="1:24" ht="26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51"/>
      <c r="L199" s="4"/>
      <c r="M199" s="4"/>
      <c r="N199" s="451"/>
      <c r="O199" s="451"/>
      <c r="P199" s="452"/>
      <c r="Q199" s="4"/>
      <c r="R199" s="4"/>
      <c r="S199" s="4"/>
      <c r="T199" s="4"/>
      <c r="U199" s="453"/>
      <c r="V199" s="454"/>
      <c r="W199" s="455"/>
      <c r="X199" s="455"/>
    </row>
    <row r="200" spans="1:24" ht="26.25" customHeight="1" thickBot="1">
      <c r="A200" s="445"/>
      <c r="B200" s="445"/>
      <c r="C200" s="445"/>
      <c r="D200" s="445"/>
      <c r="E200" s="445"/>
      <c r="F200" s="445"/>
      <c r="G200" s="445"/>
      <c r="H200" s="445"/>
      <c r="I200" s="445"/>
      <c r="J200" s="445"/>
      <c r="K200" s="446"/>
      <c r="L200" s="445"/>
      <c r="M200" s="445"/>
      <c r="N200" s="446"/>
      <c r="O200" s="446"/>
      <c r="P200" s="447"/>
      <c r="Q200" s="445"/>
      <c r="R200" s="445"/>
      <c r="S200" s="445"/>
      <c r="T200" s="445"/>
      <c r="U200" s="448"/>
      <c r="V200" s="449"/>
      <c r="W200" s="450"/>
      <c r="X200" s="450"/>
    </row>
    <row r="201" spans="1:24" s="59" customFormat="1" ht="26.25" customHeight="1">
      <c r="A201" s="656" t="s">
        <v>188</v>
      </c>
      <c r="B201" s="657"/>
      <c r="C201" s="657" t="s">
        <v>3303</v>
      </c>
      <c r="D201" s="657" t="s">
        <v>190</v>
      </c>
      <c r="E201" s="657" t="s">
        <v>3356</v>
      </c>
      <c r="F201" s="657" t="s">
        <v>191</v>
      </c>
      <c r="G201" s="657" t="s">
        <v>191</v>
      </c>
      <c r="H201" s="658"/>
      <c r="I201" s="657" t="s">
        <v>140</v>
      </c>
      <c r="J201" s="657" t="s">
        <v>6914</v>
      </c>
      <c r="K201" s="659" t="s">
        <v>3304</v>
      </c>
      <c r="L201" s="657" t="s">
        <v>7003</v>
      </c>
      <c r="M201" s="660"/>
      <c r="N201" s="659" t="s">
        <v>6926</v>
      </c>
      <c r="O201" s="659">
        <v>19343823</v>
      </c>
      <c r="P201" s="660" t="s">
        <v>7005</v>
      </c>
      <c r="Q201" s="657" t="s">
        <v>3353</v>
      </c>
      <c r="R201" s="657">
        <v>2018</v>
      </c>
      <c r="S201" s="657" t="s">
        <v>3349</v>
      </c>
      <c r="T201" s="657">
        <v>2135</v>
      </c>
      <c r="U201" s="661">
        <v>45103</v>
      </c>
      <c r="V201" s="661">
        <v>45149</v>
      </c>
      <c r="W201" s="662">
        <v>3100</v>
      </c>
      <c r="X201" s="663">
        <v>3800</v>
      </c>
    </row>
    <row r="202" spans="1:24" s="59" customFormat="1" ht="26.25" customHeight="1">
      <c r="A202" s="664"/>
      <c r="B202" s="116"/>
      <c r="C202" s="116"/>
      <c r="D202" s="116"/>
      <c r="E202" s="116"/>
      <c r="F202" s="116"/>
      <c r="G202" s="116"/>
      <c r="H202" s="116"/>
      <c r="I202" s="116" t="s">
        <v>194</v>
      </c>
      <c r="J202" s="412" t="s">
        <v>3418</v>
      </c>
      <c r="K202" s="123" t="s">
        <v>3305</v>
      </c>
      <c r="L202" s="425" t="s">
        <v>3359</v>
      </c>
      <c r="M202" s="116"/>
      <c r="N202" s="180" t="s">
        <v>3515</v>
      </c>
      <c r="O202" s="117"/>
      <c r="P202" s="118"/>
      <c r="Q202" s="116" t="s">
        <v>523</v>
      </c>
      <c r="R202" s="116">
        <v>2022</v>
      </c>
      <c r="S202" s="116" t="s">
        <v>3350</v>
      </c>
      <c r="T202" s="116">
        <v>2115</v>
      </c>
      <c r="U202" s="119">
        <v>45104</v>
      </c>
      <c r="V202" s="119">
        <v>45153</v>
      </c>
      <c r="W202" s="121" t="s">
        <v>3551</v>
      </c>
      <c r="X202" s="665"/>
    </row>
    <row r="203" spans="1:24" s="59" customFormat="1" ht="26.25" customHeight="1">
      <c r="A203" s="664"/>
      <c r="B203" s="116"/>
      <c r="C203" s="116"/>
      <c r="D203" s="116"/>
      <c r="E203" s="116"/>
      <c r="F203" s="116"/>
      <c r="G203" s="116"/>
      <c r="H203" s="116"/>
      <c r="I203" s="116"/>
      <c r="J203" s="116"/>
      <c r="K203" s="124" t="s">
        <v>3306</v>
      </c>
      <c r="L203" s="116"/>
      <c r="M203" s="116"/>
      <c r="N203" s="117"/>
      <c r="O203" s="117"/>
      <c r="P203" s="118"/>
      <c r="Q203" s="116" t="s">
        <v>1934</v>
      </c>
      <c r="R203" s="116">
        <v>2016</v>
      </c>
      <c r="S203" s="116" t="s">
        <v>3351</v>
      </c>
      <c r="T203" s="116">
        <v>1990</v>
      </c>
      <c r="U203" s="120">
        <v>45107</v>
      </c>
      <c r="V203" s="119">
        <v>45151</v>
      </c>
      <c r="W203" s="121"/>
      <c r="X203" s="665"/>
    </row>
    <row r="204" spans="1:24" s="59" customFormat="1" ht="26.25" customHeight="1">
      <c r="A204" s="664"/>
      <c r="B204" s="116"/>
      <c r="C204" s="116"/>
      <c r="D204" s="116"/>
      <c r="E204" s="116"/>
      <c r="F204" s="116"/>
      <c r="G204" s="116"/>
      <c r="H204" s="116"/>
      <c r="I204" s="116"/>
      <c r="J204" s="116"/>
      <c r="K204" s="117" t="s">
        <v>3317</v>
      </c>
      <c r="L204" s="116" t="s">
        <v>4794</v>
      </c>
      <c r="M204" s="116"/>
      <c r="N204" s="117"/>
      <c r="O204" s="117"/>
      <c r="P204" s="118"/>
      <c r="Q204" s="116" t="s">
        <v>1934</v>
      </c>
      <c r="R204" s="116">
        <v>2015</v>
      </c>
      <c r="S204" s="116" t="s">
        <v>3352</v>
      </c>
      <c r="T204" s="116">
        <v>1985</v>
      </c>
      <c r="U204" s="119"/>
      <c r="V204" s="119">
        <v>45166</v>
      </c>
      <c r="W204" s="121"/>
      <c r="X204" s="665"/>
    </row>
    <row r="205" spans="1:24" s="59" customFormat="1" ht="26.25" customHeight="1">
      <c r="A205" s="664"/>
      <c r="B205" s="116"/>
      <c r="C205" s="116"/>
      <c r="D205" s="116"/>
      <c r="E205" s="116"/>
      <c r="F205" s="116"/>
      <c r="G205" s="116"/>
      <c r="H205" s="116"/>
      <c r="I205" s="116"/>
      <c r="J205" s="425" t="s">
        <v>3281</v>
      </c>
      <c r="K205" s="411" t="s">
        <v>3307</v>
      </c>
      <c r="L205" s="116" t="s">
        <v>6915</v>
      </c>
      <c r="M205" s="116"/>
      <c r="N205" s="117"/>
      <c r="O205" s="117"/>
      <c r="P205" s="118"/>
      <c r="Q205" s="116"/>
      <c r="R205" s="116"/>
      <c r="S205" s="122" t="s">
        <v>189</v>
      </c>
      <c r="T205" s="122">
        <v>3800</v>
      </c>
      <c r="U205" s="119"/>
      <c r="V205" s="120">
        <v>45168</v>
      </c>
      <c r="W205" s="121"/>
      <c r="X205" s="665"/>
    </row>
    <row r="206" spans="1:24" s="59" customFormat="1" ht="26.25" customHeight="1">
      <c r="A206" s="664"/>
      <c r="B206" s="116"/>
      <c r="C206" s="116"/>
      <c r="D206" s="116"/>
      <c r="E206" s="116"/>
      <c r="F206" s="116"/>
      <c r="G206" s="116"/>
      <c r="H206" s="116"/>
      <c r="I206" s="116"/>
      <c r="J206" s="116"/>
      <c r="K206" s="117"/>
      <c r="L206" s="116" t="s">
        <v>4795</v>
      </c>
      <c r="M206" s="116"/>
      <c r="N206" s="117"/>
      <c r="O206" s="117"/>
      <c r="P206" s="118"/>
      <c r="Q206" s="116"/>
      <c r="R206" s="116"/>
      <c r="S206" s="122"/>
      <c r="T206" s="122">
        <f>SUM(T201:T205)</f>
        <v>12025</v>
      </c>
      <c r="U206" s="119"/>
      <c r="V206" s="120"/>
      <c r="W206" s="121"/>
      <c r="X206" s="665"/>
    </row>
    <row r="207" spans="1:24" s="59" customFormat="1" ht="26.25" customHeight="1" thickBot="1">
      <c r="A207" s="666"/>
      <c r="B207" s="667"/>
      <c r="C207" s="667"/>
      <c r="D207" s="667"/>
      <c r="E207" s="667"/>
      <c r="F207" s="667"/>
      <c r="G207" s="667"/>
      <c r="H207" s="667"/>
      <c r="I207" s="667"/>
      <c r="J207" s="667"/>
      <c r="K207" s="668"/>
      <c r="L207" s="667"/>
      <c r="M207" s="667"/>
      <c r="N207" s="668"/>
      <c r="O207" s="668"/>
      <c r="P207" s="669"/>
      <c r="Q207" s="667"/>
      <c r="R207" s="667"/>
      <c r="S207" s="670"/>
      <c r="T207" s="670"/>
      <c r="U207" s="671"/>
      <c r="V207" s="672"/>
      <c r="W207" s="673"/>
      <c r="X207" s="674"/>
    </row>
    <row r="208" spans="1:24" ht="26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51"/>
      <c r="L208" s="4"/>
      <c r="M208" s="4"/>
      <c r="N208" s="451"/>
      <c r="O208" s="451"/>
      <c r="P208" s="452"/>
      <c r="Q208" s="4"/>
      <c r="R208" s="4"/>
      <c r="S208" s="4"/>
      <c r="T208" s="4"/>
      <c r="U208" s="453"/>
      <c r="V208" s="454"/>
      <c r="W208" s="455"/>
      <c r="X208" s="455"/>
    </row>
    <row r="209" spans="1:24" ht="26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51"/>
      <c r="L209" s="4"/>
      <c r="M209" s="4"/>
      <c r="N209" s="451"/>
      <c r="O209" s="451"/>
      <c r="P209" s="452"/>
      <c r="Q209" s="4"/>
      <c r="R209" s="4"/>
      <c r="S209" s="4"/>
      <c r="T209" s="4"/>
      <c r="U209" s="453"/>
      <c r="V209" s="454"/>
      <c r="W209" s="455"/>
      <c r="X209" s="455"/>
    </row>
    <row r="210" spans="1:24" ht="26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51"/>
      <c r="L210" s="4"/>
      <c r="M210" s="4"/>
      <c r="N210" s="451"/>
      <c r="O210" s="451"/>
      <c r="P210" s="452"/>
      <c r="Q210" s="4"/>
      <c r="R210" s="4"/>
      <c r="S210" s="4"/>
      <c r="T210" s="4"/>
      <c r="U210" s="453"/>
      <c r="V210" s="454"/>
      <c r="W210" s="455"/>
      <c r="X210" s="455"/>
    </row>
    <row r="211" spans="1:24" ht="26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51"/>
      <c r="L211" s="4"/>
      <c r="M211" s="4"/>
      <c r="N211" s="451"/>
      <c r="O211" s="451"/>
      <c r="P211" s="452"/>
      <c r="Q211" s="4"/>
      <c r="R211" s="4"/>
      <c r="S211" s="4"/>
      <c r="T211" s="776"/>
      <c r="U211" s="453"/>
      <c r="V211" s="454"/>
      <c r="W211" s="455"/>
      <c r="X211" s="455"/>
    </row>
    <row r="212" spans="1:24" ht="26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51"/>
      <c r="L212" s="4"/>
      <c r="M212" s="4"/>
      <c r="N212" s="451"/>
      <c r="O212" s="451"/>
      <c r="P212" s="452"/>
      <c r="Q212" s="4"/>
      <c r="R212" s="4"/>
      <c r="S212" s="4"/>
      <c r="T212" s="776"/>
      <c r="U212" s="453"/>
      <c r="V212" s="454"/>
      <c r="W212" s="455"/>
      <c r="X212" s="455"/>
    </row>
    <row r="213" spans="1:24" ht="26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51"/>
      <c r="L213" s="4"/>
      <c r="M213" s="4"/>
      <c r="N213" s="451"/>
      <c r="O213" s="451"/>
      <c r="P213" s="452"/>
      <c r="Q213" s="4"/>
      <c r="R213" s="4"/>
      <c r="S213" s="4"/>
      <c r="T213" s="4"/>
      <c r="U213" s="453"/>
      <c r="V213" s="454"/>
      <c r="W213" s="455"/>
      <c r="X213" s="455"/>
    </row>
    <row r="214" spans="1:24" ht="26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51"/>
      <c r="L214" s="4"/>
      <c r="M214" s="4"/>
      <c r="N214" s="451"/>
      <c r="O214" s="451"/>
      <c r="P214" s="452"/>
      <c r="Q214" s="4"/>
      <c r="R214" s="4"/>
      <c r="S214" s="4"/>
      <c r="T214" s="4"/>
      <c r="U214" s="453"/>
      <c r="V214" s="454"/>
      <c r="W214" s="455"/>
      <c r="X214" s="455"/>
    </row>
    <row r="219" spans="1:24" ht="26.25" customHeight="1">
      <c r="I219" s="5" t="s">
        <v>133</v>
      </c>
      <c r="J219" s="5">
        <v>3000</v>
      </c>
      <c r="K219" s="67" t="s">
        <v>3072</v>
      </c>
    </row>
    <row r="220" spans="1:24" ht="26.25" customHeight="1">
      <c r="I220" s="5" t="s">
        <v>3071</v>
      </c>
      <c r="J220" s="5">
        <v>3200</v>
      </c>
      <c r="K220" s="67" t="s">
        <v>3072</v>
      </c>
    </row>
    <row r="221" spans="1:24" ht="26.25" customHeight="1">
      <c r="I221" s="5" t="s">
        <v>1766</v>
      </c>
      <c r="J221" s="5">
        <v>3100</v>
      </c>
      <c r="K221" s="67" t="s">
        <v>3072</v>
      </c>
    </row>
    <row r="224" spans="1:24" ht="26.25" customHeight="1">
      <c r="I224" s="5" t="s">
        <v>12</v>
      </c>
      <c r="J224" s="5" t="s">
        <v>3237</v>
      </c>
      <c r="K224" s="67" t="s">
        <v>3238</v>
      </c>
    </row>
    <row r="225" spans="9:9" ht="26.25" customHeight="1">
      <c r="I225" s="5" t="s">
        <v>150</v>
      </c>
    </row>
  </sheetData>
  <autoFilter ref="B2:X2" xr:uid="{00000000-0009-0000-0000-000003000000}"/>
  <mergeCells count="4">
    <mergeCell ref="A1:X1"/>
    <mergeCell ref="Q161:S161"/>
    <mergeCell ref="M141:P145"/>
    <mergeCell ref="M148:P152"/>
  </mergeCells>
  <phoneticPr fontId="16" type="noConversion"/>
  <conditionalFormatting sqref="K173">
    <cfRule type="duplicateValues" dxfId="5013" priority="15"/>
  </conditionalFormatting>
  <conditionalFormatting sqref="L3">
    <cfRule type="duplicateValues" dxfId="5012" priority="218"/>
  </conditionalFormatting>
  <conditionalFormatting sqref="L4">
    <cfRule type="duplicateValues" dxfId="5011" priority="221"/>
  </conditionalFormatting>
  <conditionalFormatting sqref="L11">
    <cfRule type="duplicateValues" dxfId="5010" priority="216"/>
  </conditionalFormatting>
  <conditionalFormatting sqref="L13 L15:L17">
    <cfRule type="duplicateValues" dxfId="5009" priority="281"/>
  </conditionalFormatting>
  <conditionalFormatting sqref="L18:L19">
    <cfRule type="duplicateValues" dxfId="5008" priority="277"/>
  </conditionalFormatting>
  <conditionalFormatting sqref="L20 L22:L24">
    <cfRule type="duplicateValues" dxfId="5007" priority="273"/>
  </conditionalFormatting>
  <conditionalFormatting sqref="L25:L26">
    <cfRule type="duplicateValues" dxfId="5006" priority="272"/>
  </conditionalFormatting>
  <conditionalFormatting sqref="L27 L29:L31">
    <cfRule type="duplicateValues" dxfId="5005" priority="271"/>
  </conditionalFormatting>
  <conditionalFormatting sqref="L32:L33">
    <cfRule type="duplicateValues" dxfId="5004" priority="267"/>
  </conditionalFormatting>
  <conditionalFormatting sqref="L34 L36:L38">
    <cfRule type="duplicateValues" dxfId="5003" priority="264"/>
  </conditionalFormatting>
  <conditionalFormatting sqref="L39:L40">
    <cfRule type="duplicateValues" dxfId="5002" priority="263"/>
  </conditionalFormatting>
  <conditionalFormatting sqref="L41:L42">
    <cfRule type="duplicateValues" dxfId="5001" priority="282"/>
  </conditionalFormatting>
  <conditionalFormatting sqref="L43 L45:L47">
    <cfRule type="duplicateValues" dxfId="5000" priority="247"/>
  </conditionalFormatting>
  <conditionalFormatting sqref="L48:L49">
    <cfRule type="duplicateValues" dxfId="4999" priority="246"/>
  </conditionalFormatting>
  <conditionalFormatting sqref="L50 L52:L54">
    <cfRule type="duplicateValues" dxfId="4998" priority="239"/>
  </conditionalFormatting>
  <conditionalFormatting sqref="L55:L56">
    <cfRule type="duplicateValues" dxfId="4997" priority="238"/>
  </conditionalFormatting>
  <conditionalFormatting sqref="L57 L59:L61">
    <cfRule type="duplicateValues" dxfId="4996" priority="231"/>
  </conditionalFormatting>
  <conditionalFormatting sqref="L62:L63">
    <cfRule type="duplicateValues" dxfId="4995" priority="230"/>
  </conditionalFormatting>
  <conditionalFormatting sqref="L66 L68:L70">
    <cfRule type="duplicateValues" dxfId="4994" priority="215"/>
  </conditionalFormatting>
  <conditionalFormatting sqref="L75 L77:L79">
    <cfRule type="duplicateValues" dxfId="4993" priority="210"/>
  </conditionalFormatting>
  <conditionalFormatting sqref="L80:L81">
    <cfRule type="duplicateValues" dxfId="4992" priority="206"/>
  </conditionalFormatting>
  <conditionalFormatting sqref="L82 L84:L86">
    <cfRule type="duplicateValues" dxfId="4991" priority="202"/>
  </conditionalFormatting>
  <conditionalFormatting sqref="L87:L88">
    <cfRule type="duplicateValues" dxfId="4990" priority="201"/>
  </conditionalFormatting>
  <conditionalFormatting sqref="L89 L91:L93">
    <cfRule type="duplicateValues" dxfId="4989" priority="200"/>
  </conditionalFormatting>
  <conditionalFormatting sqref="L94:L95">
    <cfRule type="duplicateValues" dxfId="4988" priority="196"/>
  </conditionalFormatting>
  <conditionalFormatting sqref="L96 L98:L100">
    <cfRule type="duplicateValues" dxfId="4987" priority="193"/>
  </conditionalFormatting>
  <conditionalFormatting sqref="L101:L102">
    <cfRule type="duplicateValues" dxfId="4986" priority="192"/>
  </conditionalFormatting>
  <conditionalFormatting sqref="L105 L108:L109">
    <cfRule type="duplicateValues" dxfId="4985" priority="111"/>
  </conditionalFormatting>
  <conditionalFormatting sqref="L107">
    <cfRule type="duplicateValues" dxfId="4984" priority="104"/>
  </conditionalFormatting>
  <conditionalFormatting sqref="L110:L111">
    <cfRule type="duplicateValues" dxfId="4983" priority="107"/>
  </conditionalFormatting>
  <conditionalFormatting sqref="L114 L116:L119">
    <cfRule type="duplicateValues" dxfId="4982" priority="51"/>
  </conditionalFormatting>
  <conditionalFormatting sqref="L124">
    <cfRule type="duplicateValues" dxfId="4981" priority="173"/>
  </conditionalFormatting>
  <conditionalFormatting sqref="L133 L135:L137">
    <cfRule type="duplicateValues" dxfId="4980" priority="29"/>
  </conditionalFormatting>
  <conditionalFormatting sqref="L138:L139">
    <cfRule type="duplicateValues" dxfId="4979" priority="25"/>
  </conditionalFormatting>
  <conditionalFormatting sqref="L140:L141 L143:L144">
    <cfRule type="duplicateValues" dxfId="4978" priority="80"/>
  </conditionalFormatting>
  <conditionalFormatting sqref="L142">
    <cfRule type="duplicateValues" dxfId="4977" priority="73"/>
  </conditionalFormatting>
  <conditionalFormatting sqref="L145:L146">
    <cfRule type="duplicateValues" dxfId="4976" priority="76"/>
  </conditionalFormatting>
  <conditionalFormatting sqref="L147:L148 L150:L151">
    <cfRule type="duplicateValues" dxfId="4975" priority="72"/>
  </conditionalFormatting>
  <conditionalFormatting sqref="L149">
    <cfRule type="duplicateValues" dxfId="4974" priority="65"/>
  </conditionalFormatting>
  <conditionalFormatting sqref="L152:L153">
    <cfRule type="duplicateValues" dxfId="4973" priority="68"/>
  </conditionalFormatting>
  <conditionalFormatting sqref="L154:L155 L112:L113 L71:L72">
    <cfRule type="duplicateValues" dxfId="4972" priority="211"/>
  </conditionalFormatting>
  <conditionalFormatting sqref="L156 L158:L162">
    <cfRule type="duplicateValues" dxfId="4971" priority="43"/>
  </conditionalFormatting>
  <conditionalFormatting sqref="L163:L165 L131:L132">
    <cfRule type="duplicateValues" dxfId="4970" priority="2151"/>
  </conditionalFormatting>
  <conditionalFormatting sqref="L166 L120:L121">
    <cfRule type="duplicateValues" dxfId="4969" priority="2149"/>
  </conditionalFormatting>
  <conditionalFormatting sqref="L167 L170:L171">
    <cfRule type="duplicateValues" dxfId="4968" priority="103"/>
  </conditionalFormatting>
  <conditionalFormatting sqref="L169">
    <cfRule type="duplicateValues" dxfId="4967" priority="96"/>
  </conditionalFormatting>
  <conditionalFormatting sqref="L172:L173">
    <cfRule type="duplicateValues" dxfId="4966" priority="99"/>
  </conditionalFormatting>
  <conditionalFormatting sqref="L176 L178:L180">
    <cfRule type="duplicateValues" dxfId="4965" priority="85"/>
  </conditionalFormatting>
  <conditionalFormatting sqref="L181:L182">
    <cfRule type="duplicateValues" dxfId="4964" priority="81"/>
  </conditionalFormatting>
  <conditionalFormatting sqref="L183 L185:L187">
    <cfRule type="duplicateValues" dxfId="4963" priority="64"/>
  </conditionalFormatting>
  <conditionalFormatting sqref="L188:L189">
    <cfRule type="duplicateValues" dxfId="4962" priority="60"/>
  </conditionalFormatting>
  <conditionalFormatting sqref="L190:L191">
    <cfRule type="duplicateValues" dxfId="4961" priority="13"/>
  </conditionalFormatting>
  <conditionalFormatting sqref="L192:L196">
    <cfRule type="duplicateValues" dxfId="4960" priority="12"/>
  </conditionalFormatting>
  <conditionalFormatting sqref="L197:L198">
    <cfRule type="duplicateValues" dxfId="4959" priority="8"/>
  </conditionalFormatting>
  <conditionalFormatting sqref="L199:L200 L226:L1048576 L208:L217 L122:L123 L174:L175 L73:L74 L64:L65 L2 L12 L103:L104">
    <cfRule type="duplicateValues" dxfId="4958" priority="2126"/>
  </conditionalFormatting>
  <conditionalFormatting sqref="L201:L205">
    <cfRule type="duplicateValues" dxfId="4957" priority="24"/>
  </conditionalFormatting>
  <conditionalFormatting sqref="L206">
    <cfRule type="duplicateValues" dxfId="4956" priority="1"/>
  </conditionalFormatting>
  <conditionalFormatting sqref="L207">
    <cfRule type="duplicateValues" dxfId="4955" priority="21"/>
  </conditionalFormatting>
  <conditionalFormatting sqref="L218:L225">
    <cfRule type="duplicateValues" dxfId="4954" priority="16"/>
  </conditionalFormatting>
  <conditionalFormatting sqref="M4">
    <cfRule type="duplicateValues" dxfId="4953" priority="220"/>
  </conditionalFormatting>
  <conditionalFormatting sqref="M124">
    <cfRule type="duplicateValues" dxfId="4952" priority="172"/>
  </conditionalFormatting>
  <conditionalFormatting sqref="M193:Q197">
    <cfRule type="duplicateValues" dxfId="4951" priority="7"/>
  </conditionalFormatting>
  <conditionalFormatting sqref="N7:N10">
    <cfRule type="duplicateValues" dxfId="4950" priority="222"/>
  </conditionalFormatting>
  <conditionalFormatting sqref="N84">
    <cfRule type="duplicateValues" dxfId="4949" priority="92"/>
  </conditionalFormatting>
  <conditionalFormatting sqref="N92">
    <cfRule type="duplicateValues" dxfId="4948" priority="95"/>
  </conditionalFormatting>
  <conditionalFormatting sqref="N125">
    <cfRule type="duplicateValues" dxfId="4947" priority="171"/>
  </conditionalFormatting>
  <conditionalFormatting sqref="N127:N130">
    <cfRule type="duplicateValues" dxfId="4946" priority="174"/>
  </conditionalFormatting>
  <conditionalFormatting sqref="O5 O7">
    <cfRule type="duplicateValues" dxfId="4945" priority="223"/>
  </conditionalFormatting>
  <conditionalFormatting sqref="O125 O127">
    <cfRule type="duplicateValues" dxfId="4944" priority="175"/>
  </conditionalFormatting>
  <conditionalFormatting sqref="S3">
    <cfRule type="duplicateValues" dxfId="4943" priority="219"/>
  </conditionalFormatting>
  <conditionalFormatting sqref="S11">
    <cfRule type="duplicateValues" dxfId="4942" priority="217"/>
  </conditionalFormatting>
  <conditionalFormatting sqref="S13:S15">
    <cfRule type="duplicateValues" dxfId="4941" priority="280"/>
  </conditionalFormatting>
  <conditionalFormatting sqref="S16">
    <cfRule type="duplicateValues" dxfId="4940" priority="276"/>
  </conditionalFormatting>
  <conditionalFormatting sqref="S17">
    <cfRule type="duplicateValues" dxfId="4939" priority="274"/>
    <cfRule type="duplicateValues" dxfId="4938" priority="279"/>
  </conditionalFormatting>
  <conditionalFormatting sqref="S18">
    <cfRule type="duplicateValues" dxfId="4937" priority="275"/>
  </conditionalFormatting>
  <conditionalFormatting sqref="S18:S19">
    <cfRule type="duplicateValues" dxfId="4936" priority="278"/>
  </conditionalFormatting>
  <conditionalFormatting sqref="S20:S22">
    <cfRule type="duplicateValues" dxfId="4935" priority="256"/>
  </conditionalFormatting>
  <conditionalFormatting sqref="S23">
    <cfRule type="duplicateValues" dxfId="4934" priority="253"/>
  </conditionalFormatting>
  <conditionalFormatting sqref="S24">
    <cfRule type="duplicateValues" dxfId="4933" priority="252"/>
    <cfRule type="duplicateValues" dxfId="4932" priority="255"/>
  </conditionalFormatting>
  <conditionalFormatting sqref="S25">
    <cfRule type="duplicateValues" dxfId="4931" priority="250"/>
    <cfRule type="duplicateValues" dxfId="4930" priority="251"/>
  </conditionalFormatting>
  <conditionalFormatting sqref="S26">
    <cfRule type="duplicateValues" dxfId="4929" priority="254"/>
  </conditionalFormatting>
  <conditionalFormatting sqref="S27:S29">
    <cfRule type="duplicateValues" dxfId="4928" priority="270"/>
  </conditionalFormatting>
  <conditionalFormatting sqref="S30">
    <cfRule type="duplicateValues" dxfId="4927" priority="266"/>
  </conditionalFormatting>
  <conditionalFormatting sqref="S31">
    <cfRule type="duplicateValues" dxfId="4926" priority="265"/>
    <cfRule type="duplicateValues" dxfId="4925" priority="269"/>
  </conditionalFormatting>
  <conditionalFormatting sqref="S32">
    <cfRule type="duplicateValues" dxfId="4924" priority="248"/>
    <cfRule type="duplicateValues" dxfId="4923" priority="249"/>
  </conditionalFormatting>
  <conditionalFormatting sqref="S33">
    <cfRule type="duplicateValues" dxfId="4922" priority="268"/>
  </conditionalFormatting>
  <conditionalFormatting sqref="S34:S36">
    <cfRule type="duplicateValues" dxfId="4921" priority="262"/>
  </conditionalFormatting>
  <conditionalFormatting sqref="S37">
    <cfRule type="duplicateValues" dxfId="4920" priority="259"/>
  </conditionalFormatting>
  <conditionalFormatting sqref="S38">
    <cfRule type="duplicateValues" dxfId="4919" priority="257"/>
    <cfRule type="duplicateValues" dxfId="4918" priority="261"/>
  </conditionalFormatting>
  <conditionalFormatting sqref="S39">
    <cfRule type="duplicateValues" dxfId="4917" priority="258"/>
  </conditionalFormatting>
  <conditionalFormatting sqref="S39:S40">
    <cfRule type="duplicateValues" dxfId="4916" priority="260"/>
  </conditionalFormatting>
  <conditionalFormatting sqref="S41:S42">
    <cfRule type="duplicateValues" dxfId="4915" priority="283"/>
  </conditionalFormatting>
  <conditionalFormatting sqref="S43:S45">
    <cfRule type="duplicateValues" dxfId="4914" priority="245"/>
  </conditionalFormatting>
  <conditionalFormatting sqref="S46">
    <cfRule type="duplicateValues" dxfId="4913" priority="242"/>
  </conditionalFormatting>
  <conditionalFormatting sqref="S47">
    <cfRule type="duplicateValues" dxfId="4912" priority="240"/>
    <cfRule type="duplicateValues" dxfId="4911" priority="244"/>
  </conditionalFormatting>
  <conditionalFormatting sqref="S48">
    <cfRule type="duplicateValues" dxfId="4910" priority="241"/>
  </conditionalFormatting>
  <conditionalFormatting sqref="S48:S49">
    <cfRule type="duplicateValues" dxfId="4909" priority="243"/>
  </conditionalFormatting>
  <conditionalFormatting sqref="S50:S52">
    <cfRule type="duplicateValues" dxfId="4908" priority="237"/>
  </conditionalFormatting>
  <conditionalFormatting sqref="S53">
    <cfRule type="duplicateValues" dxfId="4907" priority="234"/>
  </conditionalFormatting>
  <conditionalFormatting sqref="S54">
    <cfRule type="duplicateValues" dxfId="4906" priority="232"/>
    <cfRule type="duplicateValues" dxfId="4905" priority="236"/>
  </conditionalFormatting>
  <conditionalFormatting sqref="S55">
    <cfRule type="duplicateValues" dxfId="4904" priority="233"/>
  </conditionalFormatting>
  <conditionalFormatting sqref="S55:S56">
    <cfRule type="duplicateValues" dxfId="4903" priority="235"/>
  </conditionalFormatting>
  <conditionalFormatting sqref="S57:S59">
    <cfRule type="duplicateValues" dxfId="4902" priority="229"/>
  </conditionalFormatting>
  <conditionalFormatting sqref="S60">
    <cfRule type="duplicateValues" dxfId="4901" priority="226"/>
  </conditionalFormatting>
  <conditionalFormatting sqref="S61">
    <cfRule type="duplicateValues" dxfId="4900" priority="224"/>
    <cfRule type="duplicateValues" dxfId="4899" priority="228"/>
  </conditionalFormatting>
  <conditionalFormatting sqref="S62">
    <cfRule type="duplicateValues" dxfId="4898" priority="225"/>
  </conditionalFormatting>
  <conditionalFormatting sqref="S62:S63">
    <cfRule type="duplicateValues" dxfId="4897" priority="227"/>
  </conditionalFormatting>
  <conditionalFormatting sqref="S66:S68">
    <cfRule type="duplicateValues" dxfId="4896" priority="214"/>
  </conditionalFormatting>
  <conditionalFormatting sqref="S69">
    <cfRule type="duplicateValues" dxfId="4895" priority="86"/>
  </conditionalFormatting>
  <conditionalFormatting sqref="S70">
    <cfRule type="duplicateValues" dxfId="4894" priority="213"/>
  </conditionalFormatting>
  <conditionalFormatting sqref="S75:S77">
    <cfRule type="duplicateValues" dxfId="4893" priority="209"/>
  </conditionalFormatting>
  <conditionalFormatting sqref="S78">
    <cfRule type="duplicateValues" dxfId="4892" priority="205"/>
  </conditionalFormatting>
  <conditionalFormatting sqref="S79">
    <cfRule type="duplicateValues" dxfId="4891" priority="203"/>
    <cfRule type="duplicateValues" dxfId="4890" priority="208"/>
  </conditionalFormatting>
  <conditionalFormatting sqref="S80">
    <cfRule type="duplicateValues" dxfId="4889" priority="204"/>
  </conditionalFormatting>
  <conditionalFormatting sqref="S80:S81">
    <cfRule type="duplicateValues" dxfId="4888" priority="207"/>
  </conditionalFormatting>
  <conditionalFormatting sqref="S82">
    <cfRule type="duplicateValues" dxfId="4887" priority="185"/>
  </conditionalFormatting>
  <conditionalFormatting sqref="S83">
    <cfRule type="duplicateValues" dxfId="4886" priority="89"/>
  </conditionalFormatting>
  <conditionalFormatting sqref="S84">
    <cfRule type="duplicateValues" dxfId="4885" priority="90"/>
  </conditionalFormatting>
  <conditionalFormatting sqref="S85">
    <cfRule type="duplicateValues" dxfId="4884" priority="182"/>
  </conditionalFormatting>
  <conditionalFormatting sqref="S86">
    <cfRule type="duplicateValues" dxfId="4883" priority="181"/>
    <cfRule type="duplicateValues" dxfId="4882" priority="184"/>
  </conditionalFormatting>
  <conditionalFormatting sqref="S87">
    <cfRule type="duplicateValues" dxfId="4881" priority="179"/>
    <cfRule type="duplicateValues" dxfId="4880" priority="180"/>
  </conditionalFormatting>
  <conditionalFormatting sqref="S88">
    <cfRule type="duplicateValues" dxfId="4879" priority="183"/>
  </conditionalFormatting>
  <conditionalFormatting sqref="S89:S90">
    <cfRule type="duplicateValues" dxfId="4878" priority="199"/>
  </conditionalFormatting>
  <conditionalFormatting sqref="S91">
    <cfRule type="duplicateValues" dxfId="4877" priority="93"/>
  </conditionalFormatting>
  <conditionalFormatting sqref="S92">
    <cfRule type="duplicateValues" dxfId="4876" priority="94"/>
  </conditionalFormatting>
  <conditionalFormatting sqref="S93">
    <cfRule type="duplicateValues" dxfId="4875" priority="194"/>
    <cfRule type="duplicateValues" dxfId="4874" priority="198"/>
  </conditionalFormatting>
  <conditionalFormatting sqref="S94">
    <cfRule type="duplicateValues" dxfId="4873" priority="177"/>
    <cfRule type="duplicateValues" dxfId="4872" priority="178"/>
  </conditionalFormatting>
  <conditionalFormatting sqref="S95">
    <cfRule type="duplicateValues" dxfId="4871" priority="197"/>
  </conditionalFormatting>
  <conditionalFormatting sqref="S96:S98">
    <cfRule type="duplicateValues" dxfId="4870" priority="191"/>
  </conditionalFormatting>
  <conditionalFormatting sqref="S99">
    <cfRule type="duplicateValues" dxfId="4869" priority="188"/>
  </conditionalFormatting>
  <conditionalFormatting sqref="S100">
    <cfRule type="duplicateValues" dxfId="4868" priority="186"/>
    <cfRule type="duplicateValues" dxfId="4867" priority="190"/>
  </conditionalFormatting>
  <conditionalFormatting sqref="S101">
    <cfRule type="duplicateValues" dxfId="4866" priority="187"/>
  </conditionalFormatting>
  <conditionalFormatting sqref="S101:S102">
    <cfRule type="duplicateValues" dxfId="4865" priority="189"/>
  </conditionalFormatting>
  <conditionalFormatting sqref="S105:S107">
    <cfRule type="duplicateValues" dxfId="4864" priority="110"/>
  </conditionalFormatting>
  <conditionalFormatting sqref="S108">
    <cfRule type="duplicateValues" dxfId="4863" priority="106"/>
  </conditionalFormatting>
  <conditionalFormatting sqref="S109">
    <cfRule type="duplicateValues" dxfId="4862" priority="109"/>
  </conditionalFormatting>
  <conditionalFormatting sqref="S110">
    <cfRule type="duplicateValues" dxfId="4861" priority="105"/>
  </conditionalFormatting>
  <conditionalFormatting sqref="S110:S111">
    <cfRule type="duplicateValues" dxfId="4860" priority="108"/>
  </conditionalFormatting>
  <conditionalFormatting sqref="S114:S116">
    <cfRule type="duplicateValues" dxfId="4859" priority="50"/>
  </conditionalFormatting>
  <conditionalFormatting sqref="S117:S118">
    <cfRule type="duplicateValues" dxfId="4858" priority="46"/>
  </conditionalFormatting>
  <conditionalFormatting sqref="S119">
    <cfRule type="duplicateValues" dxfId="4857" priority="32"/>
    <cfRule type="duplicateValues" dxfId="4856" priority="35"/>
  </conditionalFormatting>
  <conditionalFormatting sqref="S120">
    <cfRule type="duplicateValues" dxfId="4855" priority="33"/>
  </conditionalFormatting>
  <conditionalFormatting sqref="S133:S136">
    <cfRule type="duplicateValues" dxfId="4854" priority="28"/>
  </conditionalFormatting>
  <conditionalFormatting sqref="S137">
    <cfRule type="duplicateValues" dxfId="4853" priority="27"/>
  </conditionalFormatting>
  <conditionalFormatting sqref="S138:S139">
    <cfRule type="duplicateValues" dxfId="4852" priority="26"/>
  </conditionalFormatting>
  <conditionalFormatting sqref="S140:S142">
    <cfRule type="duplicateValues" dxfId="4851" priority="79"/>
  </conditionalFormatting>
  <conditionalFormatting sqref="S143">
    <cfRule type="duplicateValues" dxfId="4850" priority="75"/>
  </conditionalFormatting>
  <conditionalFormatting sqref="S144">
    <cfRule type="duplicateValues" dxfId="4849" priority="78"/>
  </conditionalFormatting>
  <conditionalFormatting sqref="S145">
    <cfRule type="duplicateValues" dxfId="4848" priority="74"/>
  </conditionalFormatting>
  <conditionalFormatting sqref="S145:S146">
    <cfRule type="duplicateValues" dxfId="4847" priority="77"/>
  </conditionalFormatting>
  <conditionalFormatting sqref="S147:S149">
    <cfRule type="duplicateValues" dxfId="4846" priority="71"/>
  </conditionalFormatting>
  <conditionalFormatting sqref="S150">
    <cfRule type="duplicateValues" dxfId="4845" priority="67"/>
  </conditionalFormatting>
  <conditionalFormatting sqref="S151">
    <cfRule type="duplicateValues" dxfId="4844" priority="70"/>
  </conditionalFormatting>
  <conditionalFormatting sqref="S152">
    <cfRule type="duplicateValues" dxfId="4843" priority="66"/>
  </conditionalFormatting>
  <conditionalFormatting sqref="S152:S153">
    <cfRule type="duplicateValues" dxfId="4842" priority="69"/>
  </conditionalFormatting>
  <conditionalFormatting sqref="S154:S155 S112:S113 S71:S72">
    <cfRule type="duplicateValues" dxfId="4841" priority="212"/>
  </conditionalFormatting>
  <conditionalFormatting sqref="S156:S158">
    <cfRule type="duplicateValues" dxfId="4840" priority="42"/>
  </conditionalFormatting>
  <conditionalFormatting sqref="S159:S160">
    <cfRule type="duplicateValues" dxfId="4839" priority="38"/>
  </conditionalFormatting>
  <conditionalFormatting sqref="S162">
    <cfRule type="duplicateValues" dxfId="4838" priority="36"/>
    <cfRule type="duplicateValues" dxfId="4837" priority="41"/>
  </conditionalFormatting>
  <conditionalFormatting sqref="S163">
    <cfRule type="duplicateValues" dxfId="4836" priority="37"/>
  </conditionalFormatting>
  <conditionalFormatting sqref="S163:S165 S131:S132">
    <cfRule type="duplicateValues" dxfId="4835" priority="2153"/>
  </conditionalFormatting>
  <conditionalFormatting sqref="S166 S120:S121">
    <cfRule type="duplicateValues" dxfId="4834" priority="2155"/>
  </conditionalFormatting>
  <conditionalFormatting sqref="S167:S169">
    <cfRule type="duplicateValues" dxfId="4833" priority="102"/>
  </conditionalFormatting>
  <conditionalFormatting sqref="S170">
    <cfRule type="duplicateValues" dxfId="4832" priority="98"/>
  </conditionalFormatting>
  <conditionalFormatting sqref="S171">
    <cfRule type="duplicateValues" dxfId="4831" priority="101"/>
  </conditionalFormatting>
  <conditionalFormatting sqref="S172">
    <cfRule type="duplicateValues" dxfId="4830" priority="97"/>
  </conditionalFormatting>
  <conditionalFormatting sqref="S172:S173">
    <cfRule type="duplicateValues" dxfId="4829" priority="100"/>
  </conditionalFormatting>
  <conditionalFormatting sqref="S176:S179">
    <cfRule type="duplicateValues" dxfId="4828" priority="84"/>
  </conditionalFormatting>
  <conditionalFormatting sqref="S180">
    <cfRule type="duplicateValues" dxfId="4827" priority="83"/>
  </conditionalFormatting>
  <conditionalFormatting sqref="S181:S182">
    <cfRule type="duplicateValues" dxfId="4826" priority="82"/>
  </conditionalFormatting>
  <conditionalFormatting sqref="S183:S186">
    <cfRule type="duplicateValues" dxfId="4825" priority="63"/>
  </conditionalFormatting>
  <conditionalFormatting sqref="S187">
    <cfRule type="duplicateValues" dxfId="4824" priority="31"/>
  </conditionalFormatting>
  <conditionalFormatting sqref="S188">
    <cfRule type="duplicateValues" dxfId="4823" priority="30"/>
  </conditionalFormatting>
  <conditionalFormatting sqref="S189">
    <cfRule type="duplicateValues" dxfId="4822" priority="61"/>
  </conditionalFormatting>
  <conditionalFormatting sqref="S190:S191">
    <cfRule type="duplicateValues" dxfId="4821" priority="14"/>
  </conditionalFormatting>
  <conditionalFormatting sqref="S192:S195">
    <cfRule type="duplicateValues" dxfId="4820" priority="11"/>
  </conditionalFormatting>
  <conditionalFormatting sqref="S196">
    <cfRule type="duplicateValues" dxfId="4819" priority="10"/>
  </conditionalFormatting>
  <conditionalFormatting sqref="S197:S198">
    <cfRule type="duplicateValues" dxfId="4818" priority="9"/>
  </conditionalFormatting>
  <conditionalFormatting sqref="S199:S200 S226:S1048576 S208:S217 S122:S123 S174:S175 S73:S74 S64:S65 S2 S12 S103:S104">
    <cfRule type="duplicateValues" dxfId="4817" priority="2129"/>
  </conditionalFormatting>
  <conditionalFormatting sqref="S201:S203">
    <cfRule type="duplicateValues" dxfId="4816" priority="23"/>
  </conditionalFormatting>
  <conditionalFormatting sqref="S204">
    <cfRule type="duplicateValues" dxfId="4815" priority="18"/>
  </conditionalFormatting>
  <conditionalFormatting sqref="S205">
    <cfRule type="duplicateValues" dxfId="4814" priority="19"/>
  </conditionalFormatting>
  <conditionalFormatting sqref="S206">
    <cfRule type="duplicateValues" dxfId="4813" priority="20"/>
  </conditionalFormatting>
  <conditionalFormatting sqref="S207">
    <cfRule type="duplicateValues" dxfId="4812" priority="22"/>
  </conditionalFormatting>
  <conditionalFormatting sqref="S218:S225">
    <cfRule type="duplicateValues" dxfId="4811" priority="17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horizontalDpi="4294967293" verticalDpi="4294967293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2">
    <pageSetUpPr fitToPage="1"/>
  </sheetPr>
  <dimension ref="A1:Z361"/>
  <sheetViews>
    <sheetView showGridLines="0" zoomScale="55" zoomScaleNormal="55" zoomScaleSheetLayoutView="70" workbookViewId="0">
      <pane ySplit="2" topLeftCell="A186" activePane="bottomLeft" state="frozen"/>
      <selection activeCell="M87" sqref="M87"/>
      <selection pane="bottomLeft" activeCell="Q203" sqref="Q203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7" width="7.77734375" style="5" customWidth="1"/>
    <col min="8" max="8" width="7.77734375" style="5" hidden="1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6" width="15.77734375" style="1" customWidth="1"/>
    <col min="27" max="16384" width="8.88671875" style="1"/>
  </cols>
  <sheetData>
    <row r="1" spans="1:24" s="60" customFormat="1" ht="66" customHeight="1">
      <c r="A1" s="2434" t="s">
        <v>3661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61" t="s">
        <v>167</v>
      </c>
      <c r="B2" s="62" t="s">
        <v>0</v>
      </c>
      <c r="C2" s="63" t="s">
        <v>1</v>
      </c>
      <c r="D2" s="64" t="s">
        <v>169</v>
      </c>
      <c r="E2" s="64" t="s">
        <v>170</v>
      </c>
      <c r="F2" s="64" t="s">
        <v>171</v>
      </c>
      <c r="G2" s="64" t="s">
        <v>172</v>
      </c>
      <c r="H2" s="64" t="s">
        <v>173</v>
      </c>
      <c r="I2" s="64" t="s">
        <v>174</v>
      </c>
      <c r="J2" s="63" t="s">
        <v>2</v>
      </c>
      <c r="K2" s="65" t="s">
        <v>3</v>
      </c>
      <c r="L2" s="63" t="s">
        <v>4</v>
      </c>
      <c r="M2" s="63" t="s">
        <v>5</v>
      </c>
      <c r="N2" s="65" t="s">
        <v>176</v>
      </c>
      <c r="O2" s="65" t="s">
        <v>177</v>
      </c>
      <c r="P2" s="64" t="s">
        <v>179</v>
      </c>
      <c r="Q2" s="63" t="s">
        <v>180</v>
      </c>
      <c r="R2" s="63" t="s">
        <v>181</v>
      </c>
      <c r="S2" s="63" t="s">
        <v>182</v>
      </c>
      <c r="T2" s="63" t="s">
        <v>183</v>
      </c>
      <c r="U2" s="62" t="s">
        <v>6</v>
      </c>
      <c r="V2" s="62" t="s">
        <v>7</v>
      </c>
      <c r="W2" s="206" t="s">
        <v>186</v>
      </c>
      <c r="X2" s="206" t="s">
        <v>187</v>
      </c>
    </row>
    <row r="3" spans="1:24" ht="26.25" customHeight="1" thickBot="1">
      <c r="A3" s="445"/>
      <c r="B3" s="445"/>
      <c r="C3" s="445"/>
      <c r="D3" s="445"/>
      <c r="E3" s="445"/>
      <c r="F3" s="445"/>
      <c r="G3" s="445"/>
      <c r="H3" s="445"/>
      <c r="I3" s="445"/>
      <c r="J3" s="445"/>
      <c r="K3" s="446"/>
      <c r="L3" s="445"/>
      <c r="M3" s="445"/>
      <c r="N3" s="446"/>
      <c r="O3" s="446"/>
      <c r="P3" s="447"/>
      <c r="Q3" s="445"/>
      <c r="R3" s="445"/>
      <c r="S3" s="445"/>
      <c r="T3" s="445"/>
      <c r="U3" s="448"/>
      <c r="V3" s="449"/>
      <c r="W3" s="450"/>
      <c r="X3" s="450"/>
    </row>
    <row r="4" spans="1:24" s="59" customFormat="1" ht="26.25" customHeight="1">
      <c r="A4" s="456" t="s">
        <v>188</v>
      </c>
      <c r="B4" s="457"/>
      <c r="C4" s="457" t="s">
        <v>145</v>
      </c>
      <c r="D4" s="457" t="s">
        <v>190</v>
      </c>
      <c r="E4" s="457" t="s">
        <v>191</v>
      </c>
      <c r="F4" s="457" t="s">
        <v>191</v>
      </c>
      <c r="G4" s="457" t="s">
        <v>191</v>
      </c>
      <c r="H4" s="477"/>
      <c r="I4" s="457" t="s">
        <v>126</v>
      </c>
      <c r="J4" s="457" t="s">
        <v>4544</v>
      </c>
      <c r="K4" s="458" t="s">
        <v>1956</v>
      </c>
      <c r="L4" s="457" t="s">
        <v>4545</v>
      </c>
      <c r="M4" s="457"/>
      <c r="N4" s="458" t="s">
        <v>6954</v>
      </c>
      <c r="O4" s="458" t="s">
        <v>3255</v>
      </c>
      <c r="P4" s="459" t="s">
        <v>7117</v>
      </c>
      <c r="Q4" s="457" t="s">
        <v>196</v>
      </c>
      <c r="R4" s="457">
        <v>2014</v>
      </c>
      <c r="S4" s="457" t="s">
        <v>3302</v>
      </c>
      <c r="T4" s="457">
        <v>1820</v>
      </c>
      <c r="U4" s="460">
        <v>45102</v>
      </c>
      <c r="V4" s="460">
        <v>45155</v>
      </c>
      <c r="W4" s="462">
        <v>3200</v>
      </c>
      <c r="X4" s="463">
        <v>4350</v>
      </c>
    </row>
    <row r="5" spans="1:24" s="59" customFormat="1" ht="26.25" customHeight="1">
      <c r="A5" s="464"/>
      <c r="B5" s="143"/>
      <c r="C5" s="143"/>
      <c r="D5" s="143"/>
      <c r="E5" s="143"/>
      <c r="F5" s="143"/>
      <c r="G5" s="143"/>
      <c r="H5" s="143"/>
      <c r="I5" s="143" t="s">
        <v>194</v>
      </c>
      <c r="J5" s="412" t="s">
        <v>3704</v>
      </c>
      <c r="K5" s="169" t="s">
        <v>206</v>
      </c>
      <c r="L5" s="427" t="s">
        <v>3359</v>
      </c>
      <c r="M5" s="143"/>
      <c r="N5" s="2471" t="s">
        <v>7078</v>
      </c>
      <c r="O5" s="2472"/>
      <c r="P5" s="145"/>
      <c r="Q5" s="143" t="s">
        <v>2176</v>
      </c>
      <c r="R5" s="143">
        <v>2016</v>
      </c>
      <c r="S5" s="143" t="s">
        <v>3252</v>
      </c>
      <c r="T5" s="143">
        <v>1955</v>
      </c>
      <c r="U5" s="168">
        <v>45107</v>
      </c>
      <c r="V5" s="168">
        <v>45173</v>
      </c>
      <c r="W5" s="147" t="s">
        <v>3567</v>
      </c>
      <c r="X5" s="465"/>
    </row>
    <row r="6" spans="1:24" s="59" customFormat="1" ht="26.25" customHeight="1">
      <c r="A6" s="464"/>
      <c r="B6" s="143"/>
      <c r="C6" s="143"/>
      <c r="D6" s="143"/>
      <c r="E6" s="143"/>
      <c r="F6" s="143"/>
      <c r="G6" s="143"/>
      <c r="H6" s="143"/>
      <c r="I6" s="320" t="s">
        <v>2625</v>
      </c>
      <c r="J6" s="143" t="s">
        <v>3365</v>
      </c>
      <c r="K6" s="144" t="s">
        <v>3063</v>
      </c>
      <c r="L6" s="143"/>
      <c r="M6" s="143"/>
      <c r="N6" s="144"/>
      <c r="O6" s="144"/>
      <c r="P6" s="145"/>
      <c r="Q6" s="143" t="s">
        <v>200</v>
      </c>
      <c r="R6" s="143">
        <v>2015</v>
      </c>
      <c r="S6" s="143" t="s">
        <v>3250</v>
      </c>
      <c r="T6" s="143">
        <v>2320</v>
      </c>
      <c r="U6" s="168">
        <v>45108</v>
      </c>
      <c r="V6" s="168">
        <v>45170</v>
      </c>
      <c r="W6" s="147"/>
      <c r="X6" s="466"/>
    </row>
    <row r="7" spans="1:24" s="59" customFormat="1" ht="26.25" customHeight="1">
      <c r="A7" s="464"/>
      <c r="B7" s="143"/>
      <c r="C7" s="143"/>
      <c r="D7" s="143"/>
      <c r="E7" s="143"/>
      <c r="F7" s="143"/>
      <c r="G7" s="143"/>
      <c r="H7" s="143"/>
      <c r="I7" s="143"/>
      <c r="J7" s="143" t="s">
        <v>3366</v>
      </c>
      <c r="K7" s="144" t="s">
        <v>1772</v>
      </c>
      <c r="L7" s="143"/>
      <c r="M7" s="143"/>
      <c r="N7" s="144"/>
      <c r="O7" s="144"/>
      <c r="P7" s="145"/>
      <c r="Q7" s="143" t="s">
        <v>200</v>
      </c>
      <c r="R7" s="143">
        <v>2015</v>
      </c>
      <c r="S7" s="143" t="s">
        <v>3251</v>
      </c>
      <c r="T7" s="143">
        <v>2245</v>
      </c>
      <c r="U7" s="146">
        <v>45109</v>
      </c>
      <c r="V7" s="168">
        <v>45172</v>
      </c>
      <c r="W7" s="147"/>
      <c r="X7" s="466"/>
    </row>
    <row r="8" spans="1:24" s="59" customFormat="1" ht="26.25" customHeight="1">
      <c r="A8" s="464"/>
      <c r="B8" s="143"/>
      <c r="C8" s="143"/>
      <c r="D8" s="143"/>
      <c r="E8" s="143"/>
      <c r="F8" s="143"/>
      <c r="G8" s="143"/>
      <c r="H8" s="143"/>
      <c r="I8" s="143"/>
      <c r="J8" s="143" t="s">
        <v>2626</v>
      </c>
      <c r="K8" s="144"/>
      <c r="L8" s="143"/>
      <c r="M8" s="143"/>
      <c r="N8" s="144"/>
      <c r="O8" s="144"/>
      <c r="P8" s="145"/>
      <c r="Q8" s="143"/>
      <c r="R8" s="143"/>
      <c r="S8" s="148" t="s">
        <v>189</v>
      </c>
      <c r="T8" s="148">
        <v>3900</v>
      </c>
      <c r="U8" s="168"/>
      <c r="V8" s="146">
        <v>45173</v>
      </c>
      <c r="W8" s="147"/>
      <c r="X8" s="466"/>
    </row>
    <row r="9" spans="1:24" s="59" customFormat="1" ht="26.25" customHeight="1">
      <c r="A9" s="464"/>
      <c r="B9" s="143"/>
      <c r="C9" s="143"/>
      <c r="D9" s="143"/>
      <c r="E9" s="143"/>
      <c r="F9" s="143"/>
      <c r="G9" s="143"/>
      <c r="H9" s="143"/>
      <c r="I9" s="143"/>
      <c r="J9" s="143" t="s">
        <v>2627</v>
      </c>
      <c r="K9" s="609" t="s">
        <v>2962</v>
      </c>
      <c r="L9" s="143"/>
      <c r="M9" s="143"/>
      <c r="N9" s="144"/>
      <c r="O9" s="144"/>
      <c r="P9" s="145"/>
      <c r="Q9" s="143"/>
      <c r="R9" s="143"/>
      <c r="S9" s="148" t="s">
        <v>2472</v>
      </c>
      <c r="T9" s="148">
        <f>SUM(T4:T8)</f>
        <v>12240</v>
      </c>
      <c r="U9" s="168"/>
      <c r="V9" s="146"/>
      <c r="W9" s="147"/>
      <c r="X9" s="466"/>
    </row>
    <row r="10" spans="1:24" s="59" customFormat="1" ht="26.25" customHeight="1" thickBot="1">
      <c r="A10" s="467"/>
      <c r="B10" s="468"/>
      <c r="C10" s="468"/>
      <c r="D10" s="468"/>
      <c r="E10" s="468"/>
      <c r="F10" s="468"/>
      <c r="G10" s="468"/>
      <c r="H10" s="468"/>
      <c r="I10" s="468"/>
      <c r="J10" s="555" t="s">
        <v>2745</v>
      </c>
      <c r="K10" s="611" t="s">
        <v>3070</v>
      </c>
      <c r="L10" s="468"/>
      <c r="M10" s="468"/>
      <c r="N10" s="470"/>
      <c r="O10" s="470"/>
      <c r="P10" s="471"/>
      <c r="Q10" s="468"/>
      <c r="R10" s="468"/>
      <c r="S10" s="472"/>
      <c r="T10" s="472"/>
      <c r="U10" s="473"/>
      <c r="V10" s="474"/>
      <c r="W10" s="475"/>
      <c r="X10" s="476"/>
    </row>
    <row r="11" spans="1:24" s="59" customFormat="1" ht="26.25" customHeight="1">
      <c r="A11" s="456" t="s">
        <v>188</v>
      </c>
      <c r="B11" s="457"/>
      <c r="C11" s="457" t="s">
        <v>145</v>
      </c>
      <c r="D11" s="457" t="s">
        <v>190</v>
      </c>
      <c r="E11" s="457" t="s">
        <v>191</v>
      </c>
      <c r="F11" s="457" t="s">
        <v>191</v>
      </c>
      <c r="G11" s="457" t="s">
        <v>191</v>
      </c>
      <c r="H11" s="477"/>
      <c r="I11" s="457" t="s">
        <v>126</v>
      </c>
      <c r="J11" s="457" t="s">
        <v>3367</v>
      </c>
      <c r="K11" s="458" t="s">
        <v>1956</v>
      </c>
      <c r="L11" s="457" t="s">
        <v>4546</v>
      </c>
      <c r="M11" s="457"/>
      <c r="N11" s="458" t="s">
        <v>3224</v>
      </c>
      <c r="O11" s="458" t="s">
        <v>3256</v>
      </c>
      <c r="P11" s="459" t="s">
        <v>7117</v>
      </c>
      <c r="Q11" s="457" t="s">
        <v>215</v>
      </c>
      <c r="R11" s="457">
        <v>2014</v>
      </c>
      <c r="S11" s="457" t="s">
        <v>3340</v>
      </c>
      <c r="T11" s="457">
        <v>1715</v>
      </c>
      <c r="U11" s="460">
        <v>45102</v>
      </c>
      <c r="V11" s="460">
        <v>45155</v>
      </c>
      <c r="W11" s="462">
        <v>3200</v>
      </c>
      <c r="X11" s="463">
        <v>4350</v>
      </c>
    </row>
    <row r="12" spans="1:24" s="59" customFormat="1" ht="26.25" customHeight="1">
      <c r="A12" s="464"/>
      <c r="B12" s="143"/>
      <c r="C12" s="143"/>
      <c r="D12" s="143"/>
      <c r="E12" s="143"/>
      <c r="F12" s="143"/>
      <c r="G12" s="143"/>
      <c r="H12" s="143"/>
      <c r="I12" s="143" t="s">
        <v>194</v>
      </c>
      <c r="J12" s="412" t="s">
        <v>3705</v>
      </c>
      <c r="K12" s="169" t="s">
        <v>206</v>
      </c>
      <c r="L12" s="427" t="s">
        <v>3359</v>
      </c>
      <c r="M12" s="143"/>
      <c r="N12" s="2471" t="s">
        <v>7078</v>
      </c>
      <c r="O12" s="2472"/>
      <c r="P12" s="145"/>
      <c r="Q12" s="143" t="s">
        <v>196</v>
      </c>
      <c r="R12" s="143">
        <v>2016</v>
      </c>
      <c r="S12" s="143" t="s">
        <v>3246</v>
      </c>
      <c r="T12" s="143">
        <v>1820</v>
      </c>
      <c r="U12" s="168">
        <v>45107</v>
      </c>
      <c r="V12" s="168">
        <v>45173</v>
      </c>
      <c r="W12" s="147" t="s">
        <v>3567</v>
      </c>
      <c r="X12" s="465"/>
    </row>
    <row r="13" spans="1:24" s="59" customFormat="1" ht="26.25" customHeight="1">
      <c r="A13" s="464"/>
      <c r="B13" s="143"/>
      <c r="C13" s="143"/>
      <c r="D13" s="143"/>
      <c r="E13" s="143"/>
      <c r="F13" s="143"/>
      <c r="G13" s="143"/>
      <c r="H13" s="143"/>
      <c r="I13" s="320" t="s">
        <v>2625</v>
      </c>
      <c r="J13" s="143" t="s">
        <v>3365</v>
      </c>
      <c r="K13" s="144" t="s">
        <v>3063</v>
      </c>
      <c r="L13" s="143"/>
      <c r="M13" s="143"/>
      <c r="N13" s="144"/>
      <c r="O13" s="144"/>
      <c r="P13" s="145"/>
      <c r="Q13" s="143" t="s">
        <v>200</v>
      </c>
      <c r="R13" s="143">
        <v>2016</v>
      </c>
      <c r="S13" s="143" t="s">
        <v>3282</v>
      </c>
      <c r="T13" s="143">
        <v>2130</v>
      </c>
      <c r="U13" s="168">
        <v>45108</v>
      </c>
      <c r="V13" s="168">
        <v>45170</v>
      </c>
      <c r="W13" s="147"/>
      <c r="X13" s="466"/>
    </row>
    <row r="14" spans="1:24" s="59" customFormat="1" ht="26.25" customHeight="1">
      <c r="A14" s="464"/>
      <c r="B14" s="143"/>
      <c r="C14" s="143"/>
      <c r="D14" s="143"/>
      <c r="E14" s="143"/>
      <c r="F14" s="143"/>
      <c r="G14" s="143"/>
      <c r="H14" s="143"/>
      <c r="I14" s="143"/>
      <c r="J14" s="143" t="s">
        <v>3366</v>
      </c>
      <c r="K14" s="144" t="s">
        <v>1772</v>
      </c>
      <c r="L14" s="143"/>
      <c r="M14" s="143"/>
      <c r="N14" s="144"/>
      <c r="O14" s="144"/>
      <c r="P14" s="145"/>
      <c r="Q14" s="143" t="s">
        <v>196</v>
      </c>
      <c r="R14" s="143">
        <v>2016</v>
      </c>
      <c r="S14" s="143" t="s">
        <v>3262</v>
      </c>
      <c r="T14" s="143">
        <v>2115</v>
      </c>
      <c r="U14" s="146">
        <v>45109</v>
      </c>
      <c r="V14" s="168">
        <v>45172</v>
      </c>
      <c r="W14" s="147"/>
      <c r="X14" s="466"/>
    </row>
    <row r="15" spans="1:24" s="59" customFormat="1" ht="26.25" customHeight="1">
      <c r="A15" s="464"/>
      <c r="B15" s="143"/>
      <c r="C15" s="143"/>
      <c r="D15" s="143"/>
      <c r="E15" s="143"/>
      <c r="F15" s="143"/>
      <c r="G15" s="143"/>
      <c r="H15" s="143"/>
      <c r="I15" s="143"/>
      <c r="J15" s="143" t="s">
        <v>2626</v>
      </c>
      <c r="K15" s="144"/>
      <c r="L15" s="143"/>
      <c r="M15" s="143"/>
      <c r="N15" s="144"/>
      <c r="O15" s="144"/>
      <c r="P15" s="145"/>
      <c r="Q15" s="143"/>
      <c r="R15" s="143"/>
      <c r="S15" s="148" t="s">
        <v>189</v>
      </c>
      <c r="T15" s="148">
        <v>3700</v>
      </c>
      <c r="U15" s="168"/>
      <c r="V15" s="146">
        <v>45173</v>
      </c>
      <c r="W15" s="147"/>
      <c r="X15" s="466"/>
    </row>
    <row r="16" spans="1:24" s="59" customFormat="1" ht="26.25" customHeight="1">
      <c r="A16" s="464"/>
      <c r="B16" s="143"/>
      <c r="C16" s="143"/>
      <c r="D16" s="143"/>
      <c r="E16" s="143"/>
      <c r="F16" s="143"/>
      <c r="G16" s="143"/>
      <c r="H16" s="143"/>
      <c r="I16" s="143"/>
      <c r="J16" s="143" t="s">
        <v>2627</v>
      </c>
      <c r="K16" s="609" t="s">
        <v>2962</v>
      </c>
      <c r="L16" s="143"/>
      <c r="M16" s="143"/>
      <c r="N16" s="144"/>
      <c r="O16" s="144"/>
      <c r="P16" s="145"/>
      <c r="Q16" s="143"/>
      <c r="R16" s="143"/>
      <c r="S16" s="148" t="s">
        <v>2472</v>
      </c>
      <c r="T16" s="148">
        <f>SUM(T11:T15)</f>
        <v>11480</v>
      </c>
      <c r="U16" s="168"/>
      <c r="V16" s="146"/>
      <c r="W16" s="147"/>
      <c r="X16" s="466"/>
    </row>
    <row r="17" spans="1:24" s="59" customFormat="1" ht="26.25" customHeight="1" thickBot="1">
      <c r="A17" s="467"/>
      <c r="B17" s="468"/>
      <c r="C17" s="468"/>
      <c r="D17" s="468"/>
      <c r="E17" s="468"/>
      <c r="F17" s="468"/>
      <c r="G17" s="468"/>
      <c r="H17" s="468"/>
      <c r="I17" s="468"/>
      <c r="J17" s="555" t="s">
        <v>2745</v>
      </c>
      <c r="K17" s="611" t="s">
        <v>3070</v>
      </c>
      <c r="L17" s="468"/>
      <c r="M17" s="468"/>
      <c r="N17" s="470"/>
      <c r="O17" s="470"/>
      <c r="P17" s="471"/>
      <c r="Q17" s="468"/>
      <c r="R17" s="468"/>
      <c r="S17" s="472"/>
      <c r="T17" s="472"/>
      <c r="U17" s="473"/>
      <c r="V17" s="474"/>
      <c r="W17" s="475"/>
      <c r="X17" s="476"/>
    </row>
    <row r="18" spans="1:24" s="59" customFormat="1" ht="26.25" customHeight="1">
      <c r="A18" s="456" t="s">
        <v>188</v>
      </c>
      <c r="B18" s="457"/>
      <c r="C18" s="457" t="s">
        <v>145</v>
      </c>
      <c r="D18" s="457" t="s">
        <v>190</v>
      </c>
      <c r="E18" s="457" t="s">
        <v>191</v>
      </c>
      <c r="F18" s="457" t="s">
        <v>191</v>
      </c>
      <c r="G18" s="457" t="s">
        <v>191</v>
      </c>
      <c r="H18" s="477"/>
      <c r="I18" s="457" t="s">
        <v>126</v>
      </c>
      <c r="J18" s="457" t="s">
        <v>3367</v>
      </c>
      <c r="K18" s="458" t="s">
        <v>1956</v>
      </c>
      <c r="L18" s="457" t="s">
        <v>3568</v>
      </c>
      <c r="M18" s="457"/>
      <c r="N18" s="458" t="s">
        <v>6955</v>
      </c>
      <c r="O18" s="458" t="s">
        <v>3257</v>
      </c>
      <c r="P18" s="459" t="s">
        <v>7117</v>
      </c>
      <c r="Q18" s="457" t="s">
        <v>201</v>
      </c>
      <c r="R18" s="457">
        <v>2015</v>
      </c>
      <c r="S18" s="457" t="s">
        <v>3342</v>
      </c>
      <c r="T18" s="457">
        <v>1735</v>
      </c>
      <c r="U18" s="460">
        <v>45102</v>
      </c>
      <c r="V18" s="460">
        <v>45155</v>
      </c>
      <c r="W18" s="462">
        <v>3200</v>
      </c>
      <c r="X18" s="463">
        <v>4350</v>
      </c>
    </row>
    <row r="19" spans="1:24" s="59" customFormat="1" ht="26.25" customHeight="1">
      <c r="A19" s="464"/>
      <c r="B19" s="143"/>
      <c r="C19" s="143"/>
      <c r="D19" s="143"/>
      <c r="E19" s="143"/>
      <c r="F19" s="143"/>
      <c r="G19" s="143"/>
      <c r="H19" s="143"/>
      <c r="I19" s="143" t="s">
        <v>194</v>
      </c>
      <c r="J19" s="412" t="s">
        <v>3706</v>
      </c>
      <c r="K19" s="169" t="s">
        <v>206</v>
      </c>
      <c r="L19" s="427" t="s">
        <v>3359</v>
      </c>
      <c r="M19" s="143"/>
      <c r="N19" s="2471" t="s">
        <v>7078</v>
      </c>
      <c r="O19" s="2472"/>
      <c r="P19" s="145"/>
      <c r="Q19" s="143" t="s">
        <v>200</v>
      </c>
      <c r="R19" s="143">
        <v>2015</v>
      </c>
      <c r="S19" s="143" t="s">
        <v>3258</v>
      </c>
      <c r="T19" s="143">
        <v>2445</v>
      </c>
      <c r="U19" s="168">
        <v>45107</v>
      </c>
      <c r="V19" s="168">
        <v>45173</v>
      </c>
      <c r="W19" s="147" t="s">
        <v>3567</v>
      </c>
      <c r="X19" s="465"/>
    </row>
    <row r="20" spans="1:24" s="59" customFormat="1" ht="26.25" customHeight="1">
      <c r="A20" s="464"/>
      <c r="B20" s="143"/>
      <c r="C20" s="143"/>
      <c r="D20" s="143"/>
      <c r="E20" s="143"/>
      <c r="F20" s="143"/>
      <c r="G20" s="143"/>
      <c r="H20" s="143"/>
      <c r="I20" s="320" t="s">
        <v>2625</v>
      </c>
      <c r="J20" s="143" t="s">
        <v>3365</v>
      </c>
      <c r="K20" s="144" t="s">
        <v>3063</v>
      </c>
      <c r="L20" s="143"/>
      <c r="M20" s="143"/>
      <c r="N20" s="144"/>
      <c r="O20" s="144"/>
      <c r="P20" s="145"/>
      <c r="Q20" s="143" t="s">
        <v>200</v>
      </c>
      <c r="R20" s="143">
        <v>2016</v>
      </c>
      <c r="S20" s="143" t="s">
        <v>3244</v>
      </c>
      <c r="T20" s="143">
        <v>2255</v>
      </c>
      <c r="U20" s="168">
        <v>45108</v>
      </c>
      <c r="V20" s="168">
        <v>45170</v>
      </c>
      <c r="W20" s="147"/>
      <c r="X20" s="466"/>
    </row>
    <row r="21" spans="1:24" s="59" customFormat="1" ht="26.25" customHeight="1">
      <c r="A21" s="464"/>
      <c r="B21" s="143"/>
      <c r="C21" s="143"/>
      <c r="D21" s="143"/>
      <c r="E21" s="143"/>
      <c r="F21" s="143"/>
      <c r="G21" s="143"/>
      <c r="H21" s="143"/>
      <c r="I21" s="143"/>
      <c r="J21" s="143" t="s">
        <v>3366</v>
      </c>
      <c r="K21" s="144" t="s">
        <v>1772</v>
      </c>
      <c r="L21" s="143"/>
      <c r="M21" s="143"/>
      <c r="N21" s="144"/>
      <c r="O21" s="144"/>
      <c r="P21" s="145"/>
      <c r="Q21" s="143" t="s">
        <v>196</v>
      </c>
      <c r="R21" s="143">
        <v>2015</v>
      </c>
      <c r="S21" s="143" t="s">
        <v>3245</v>
      </c>
      <c r="T21" s="143">
        <v>2195</v>
      </c>
      <c r="U21" s="146">
        <v>45109</v>
      </c>
      <c r="V21" s="168">
        <v>45172</v>
      </c>
      <c r="W21" s="147"/>
      <c r="X21" s="466"/>
    </row>
    <row r="22" spans="1:24" s="59" customFormat="1" ht="26.25" customHeight="1">
      <c r="A22" s="464"/>
      <c r="B22" s="143"/>
      <c r="C22" s="143"/>
      <c r="D22" s="143"/>
      <c r="E22" s="143"/>
      <c r="F22" s="143"/>
      <c r="G22" s="143"/>
      <c r="H22" s="143"/>
      <c r="I22" s="143"/>
      <c r="J22" s="143" t="s">
        <v>2626</v>
      </c>
      <c r="K22" s="144"/>
      <c r="L22" s="143"/>
      <c r="M22" s="143"/>
      <c r="N22" s="144"/>
      <c r="O22" s="144"/>
      <c r="P22" s="145"/>
      <c r="Q22" s="143"/>
      <c r="R22" s="143"/>
      <c r="S22" s="148" t="s">
        <v>189</v>
      </c>
      <c r="T22" s="148">
        <v>3700</v>
      </c>
      <c r="U22" s="168"/>
      <c r="V22" s="146">
        <v>45173</v>
      </c>
      <c r="W22" s="147"/>
      <c r="X22" s="466"/>
    </row>
    <row r="23" spans="1:24" s="59" customFormat="1" ht="26.25" customHeight="1">
      <c r="A23" s="464"/>
      <c r="B23" s="143"/>
      <c r="C23" s="143"/>
      <c r="D23" s="143"/>
      <c r="E23" s="143"/>
      <c r="F23" s="143"/>
      <c r="G23" s="143"/>
      <c r="H23" s="143"/>
      <c r="I23" s="143"/>
      <c r="J23" s="143" t="s">
        <v>2627</v>
      </c>
      <c r="K23" s="609" t="s">
        <v>2962</v>
      </c>
      <c r="L23" s="143"/>
      <c r="M23" s="143"/>
      <c r="N23" s="144"/>
      <c r="O23" s="144"/>
      <c r="P23" s="145"/>
      <c r="Q23" s="143"/>
      <c r="R23" s="143"/>
      <c r="S23" s="148" t="s">
        <v>2472</v>
      </c>
      <c r="T23" s="148">
        <f>SUM(T18:T22)</f>
        <v>12330</v>
      </c>
      <c r="U23" s="168"/>
      <c r="V23" s="146"/>
      <c r="W23" s="147"/>
      <c r="X23" s="466"/>
    </row>
    <row r="24" spans="1:24" s="59" customFormat="1" ht="26.25" customHeight="1" thickBot="1">
      <c r="A24" s="467"/>
      <c r="B24" s="468"/>
      <c r="C24" s="468"/>
      <c r="D24" s="468"/>
      <c r="E24" s="468"/>
      <c r="F24" s="468"/>
      <c r="G24" s="468"/>
      <c r="H24" s="468"/>
      <c r="I24" s="468"/>
      <c r="J24" s="555" t="s">
        <v>2745</v>
      </c>
      <c r="K24" s="611" t="s">
        <v>3070</v>
      </c>
      <c r="L24" s="468"/>
      <c r="M24" s="468"/>
      <c r="N24" s="470"/>
      <c r="O24" s="470"/>
      <c r="P24" s="471"/>
      <c r="Q24" s="468"/>
      <c r="R24" s="468"/>
      <c r="S24" s="472"/>
      <c r="T24" s="472"/>
      <c r="U24" s="473"/>
      <c r="V24" s="474"/>
      <c r="W24" s="475"/>
      <c r="X24" s="476"/>
    </row>
    <row r="25" spans="1:24" s="59" customFormat="1" ht="26.25" customHeight="1">
      <c r="A25" s="456" t="s">
        <v>188</v>
      </c>
      <c r="B25" s="457"/>
      <c r="C25" s="457" t="s">
        <v>145</v>
      </c>
      <c r="D25" s="457" t="s">
        <v>190</v>
      </c>
      <c r="E25" s="457" t="s">
        <v>191</v>
      </c>
      <c r="F25" s="457" t="s">
        <v>191</v>
      </c>
      <c r="G25" s="457" t="s">
        <v>191</v>
      </c>
      <c r="H25" s="477"/>
      <c r="I25" s="457" t="s">
        <v>126</v>
      </c>
      <c r="J25" s="457" t="s">
        <v>3367</v>
      </c>
      <c r="K25" s="458" t="s">
        <v>1956</v>
      </c>
      <c r="L25" s="457" t="s">
        <v>4547</v>
      </c>
      <c r="M25" s="457"/>
      <c r="N25" s="458" t="s">
        <v>3225</v>
      </c>
      <c r="O25" s="458" t="s">
        <v>3259</v>
      </c>
      <c r="P25" s="459" t="s">
        <v>7117</v>
      </c>
      <c r="Q25" s="457" t="s">
        <v>205</v>
      </c>
      <c r="R25" s="457">
        <v>2015</v>
      </c>
      <c r="S25" s="457" t="s">
        <v>3344</v>
      </c>
      <c r="T25" s="457">
        <v>1880</v>
      </c>
      <c r="U25" s="460">
        <v>45102</v>
      </c>
      <c r="V25" s="460">
        <v>45155</v>
      </c>
      <c r="W25" s="462">
        <v>3200</v>
      </c>
      <c r="X25" s="463">
        <v>4350</v>
      </c>
    </row>
    <row r="26" spans="1:24" s="59" customFormat="1" ht="26.25" customHeight="1">
      <c r="A26" s="464"/>
      <c r="B26" s="143"/>
      <c r="C26" s="143"/>
      <c r="D26" s="143"/>
      <c r="E26" s="143"/>
      <c r="F26" s="143"/>
      <c r="G26" s="143"/>
      <c r="H26" s="143"/>
      <c r="I26" s="143" t="s">
        <v>194</v>
      </c>
      <c r="J26" s="412" t="s">
        <v>3707</v>
      </c>
      <c r="K26" s="169" t="s">
        <v>206</v>
      </c>
      <c r="L26" s="427" t="s">
        <v>3542</v>
      </c>
      <c r="M26" s="143"/>
      <c r="N26" s="2471" t="s">
        <v>7078</v>
      </c>
      <c r="O26" s="2472"/>
      <c r="P26" s="145"/>
      <c r="Q26" s="143" t="s">
        <v>200</v>
      </c>
      <c r="R26" s="143">
        <v>2015</v>
      </c>
      <c r="S26" s="143" t="s">
        <v>3241</v>
      </c>
      <c r="T26" s="143">
        <v>2320</v>
      </c>
      <c r="U26" s="168">
        <v>45107</v>
      </c>
      <c r="V26" s="168">
        <v>45173</v>
      </c>
      <c r="W26" s="147" t="s">
        <v>3567</v>
      </c>
      <c r="X26" s="465"/>
    </row>
    <row r="27" spans="1:24" s="59" customFormat="1" ht="26.25" customHeight="1">
      <c r="A27" s="464"/>
      <c r="B27" s="143"/>
      <c r="C27" s="143"/>
      <c r="D27" s="143"/>
      <c r="E27" s="143"/>
      <c r="F27" s="143"/>
      <c r="G27" s="143"/>
      <c r="H27" s="143"/>
      <c r="I27" s="320" t="s">
        <v>2625</v>
      </c>
      <c r="J27" s="143" t="s">
        <v>3365</v>
      </c>
      <c r="K27" s="144" t="s">
        <v>3063</v>
      </c>
      <c r="L27" s="143"/>
      <c r="M27" s="143"/>
      <c r="N27" s="144"/>
      <c r="O27" s="144"/>
      <c r="P27" s="145"/>
      <c r="Q27" s="143" t="s">
        <v>200</v>
      </c>
      <c r="R27" s="143">
        <v>2016</v>
      </c>
      <c r="S27" s="143" t="s">
        <v>3242</v>
      </c>
      <c r="T27" s="143">
        <v>2445</v>
      </c>
      <c r="U27" s="168">
        <v>45108</v>
      </c>
      <c r="V27" s="168">
        <v>45170</v>
      </c>
      <c r="W27" s="147"/>
      <c r="X27" s="466"/>
    </row>
    <row r="28" spans="1:24" s="59" customFormat="1" ht="26.25" customHeight="1">
      <c r="A28" s="464"/>
      <c r="B28" s="143"/>
      <c r="C28" s="143"/>
      <c r="D28" s="143"/>
      <c r="E28" s="143"/>
      <c r="F28" s="143"/>
      <c r="G28" s="143"/>
      <c r="H28" s="143"/>
      <c r="I28" s="143"/>
      <c r="J28" s="143" t="s">
        <v>3366</v>
      </c>
      <c r="K28" s="144" t="s">
        <v>1772</v>
      </c>
      <c r="L28" s="143"/>
      <c r="M28" s="143"/>
      <c r="N28" s="144"/>
      <c r="O28" s="144"/>
      <c r="P28" s="145"/>
      <c r="Q28" s="143" t="s">
        <v>192</v>
      </c>
      <c r="R28" s="143">
        <v>2015</v>
      </c>
      <c r="S28" s="143" t="s">
        <v>3243</v>
      </c>
      <c r="T28" s="143">
        <v>1980</v>
      </c>
      <c r="U28" s="146">
        <v>45109</v>
      </c>
      <c r="V28" s="168">
        <v>45172</v>
      </c>
      <c r="W28" s="147"/>
      <c r="X28" s="466"/>
    </row>
    <row r="29" spans="1:24" s="59" customFormat="1" ht="26.25" customHeight="1">
      <c r="A29" s="464"/>
      <c r="B29" s="143"/>
      <c r="C29" s="143"/>
      <c r="D29" s="143"/>
      <c r="E29" s="143"/>
      <c r="F29" s="143"/>
      <c r="G29" s="143"/>
      <c r="H29" s="143"/>
      <c r="I29" s="143"/>
      <c r="J29" s="143" t="s">
        <v>2626</v>
      </c>
      <c r="K29" s="144"/>
      <c r="L29" s="143"/>
      <c r="M29" s="143"/>
      <c r="N29" s="144"/>
      <c r="O29" s="144"/>
      <c r="P29" s="145"/>
      <c r="Q29" s="143"/>
      <c r="R29" s="143"/>
      <c r="S29" s="148" t="s">
        <v>189</v>
      </c>
      <c r="T29" s="148">
        <v>3700</v>
      </c>
      <c r="U29" s="168"/>
      <c r="V29" s="146">
        <v>45173</v>
      </c>
      <c r="W29" s="147"/>
      <c r="X29" s="466"/>
    </row>
    <row r="30" spans="1:24" s="59" customFormat="1" ht="26.25" customHeight="1">
      <c r="A30" s="464"/>
      <c r="B30" s="143"/>
      <c r="C30" s="143"/>
      <c r="D30" s="143"/>
      <c r="E30" s="143"/>
      <c r="F30" s="143"/>
      <c r="G30" s="143"/>
      <c r="H30" s="143"/>
      <c r="I30" s="143"/>
      <c r="J30" s="143" t="s">
        <v>2627</v>
      </c>
      <c r="K30" s="609" t="s">
        <v>2962</v>
      </c>
      <c r="L30" s="143"/>
      <c r="M30" s="143"/>
      <c r="N30" s="144"/>
      <c r="O30" s="144"/>
      <c r="P30" s="145"/>
      <c r="Q30" s="143"/>
      <c r="R30" s="143"/>
      <c r="S30" s="148" t="s">
        <v>2472</v>
      </c>
      <c r="T30" s="148">
        <f>SUM(T25:T29)</f>
        <v>12325</v>
      </c>
      <c r="U30" s="168"/>
      <c r="V30" s="146"/>
      <c r="W30" s="147"/>
      <c r="X30" s="466"/>
    </row>
    <row r="31" spans="1:24" s="59" customFormat="1" ht="26.25" customHeight="1" thickBot="1">
      <c r="A31" s="467"/>
      <c r="B31" s="468"/>
      <c r="C31" s="468"/>
      <c r="D31" s="468"/>
      <c r="E31" s="468"/>
      <c r="F31" s="468"/>
      <c r="G31" s="468"/>
      <c r="H31" s="468"/>
      <c r="I31" s="468"/>
      <c r="J31" s="555" t="s">
        <v>2745</v>
      </c>
      <c r="K31" s="611" t="s">
        <v>3070</v>
      </c>
      <c r="L31" s="468"/>
      <c r="M31" s="468"/>
      <c r="N31" s="470"/>
      <c r="O31" s="470"/>
      <c r="P31" s="471"/>
      <c r="Q31" s="468"/>
      <c r="R31" s="468"/>
      <c r="S31" s="472"/>
      <c r="T31" s="472"/>
      <c r="U31" s="473"/>
      <c r="V31" s="474"/>
      <c r="W31" s="475"/>
      <c r="X31" s="476"/>
    </row>
    <row r="32" spans="1:24" s="59" customFormat="1" ht="26.25" customHeight="1">
      <c r="A32" s="456" t="s">
        <v>188</v>
      </c>
      <c r="B32" s="457"/>
      <c r="C32" s="457" t="s">
        <v>145</v>
      </c>
      <c r="D32" s="457" t="s">
        <v>190</v>
      </c>
      <c r="E32" s="457" t="s">
        <v>191</v>
      </c>
      <c r="F32" s="457" t="s">
        <v>191</v>
      </c>
      <c r="G32" s="457" t="s">
        <v>191</v>
      </c>
      <c r="H32" s="477"/>
      <c r="I32" s="457" t="s">
        <v>126</v>
      </c>
      <c r="J32" s="457" t="s">
        <v>3367</v>
      </c>
      <c r="K32" s="458" t="s">
        <v>1956</v>
      </c>
      <c r="L32" s="457" t="s">
        <v>4548</v>
      </c>
      <c r="M32" s="457"/>
      <c r="N32" s="458" t="s">
        <v>6956</v>
      </c>
      <c r="O32" s="458" t="s">
        <v>3226</v>
      </c>
      <c r="P32" s="459" t="s">
        <v>7117</v>
      </c>
      <c r="Q32" s="457" t="s">
        <v>215</v>
      </c>
      <c r="R32" s="457">
        <v>2015</v>
      </c>
      <c r="S32" s="457" t="s">
        <v>3345</v>
      </c>
      <c r="T32" s="457">
        <v>1715</v>
      </c>
      <c r="U32" s="460">
        <v>45102</v>
      </c>
      <c r="V32" s="460">
        <v>45155</v>
      </c>
      <c r="W32" s="462">
        <v>3200</v>
      </c>
      <c r="X32" s="463">
        <v>4350</v>
      </c>
    </row>
    <row r="33" spans="1:25" s="59" customFormat="1" ht="26.25" customHeight="1">
      <c r="A33" s="464"/>
      <c r="B33" s="143"/>
      <c r="C33" s="143"/>
      <c r="D33" s="143"/>
      <c r="E33" s="143"/>
      <c r="F33" s="143"/>
      <c r="G33" s="143"/>
      <c r="H33" s="143"/>
      <c r="I33" s="143" t="s">
        <v>194</v>
      </c>
      <c r="J33" s="412" t="s">
        <v>3708</v>
      </c>
      <c r="K33" s="169" t="s">
        <v>206</v>
      </c>
      <c r="L33" s="427" t="s">
        <v>3359</v>
      </c>
      <c r="M33" s="143"/>
      <c r="N33" s="2471" t="s">
        <v>7078</v>
      </c>
      <c r="O33" s="2472"/>
      <c r="P33" s="145"/>
      <c r="Q33" s="143" t="s">
        <v>196</v>
      </c>
      <c r="R33" s="143">
        <v>2015</v>
      </c>
      <c r="S33" s="143" t="s">
        <v>3248</v>
      </c>
      <c r="T33" s="143">
        <v>2425</v>
      </c>
      <c r="U33" s="168">
        <v>45107</v>
      </c>
      <c r="V33" s="168">
        <v>45173</v>
      </c>
      <c r="W33" s="147" t="s">
        <v>3567</v>
      </c>
      <c r="X33" s="465"/>
    </row>
    <row r="34" spans="1:25" s="59" customFormat="1" ht="26.25" customHeight="1">
      <c r="A34" s="464"/>
      <c r="B34" s="143"/>
      <c r="C34" s="143"/>
      <c r="D34" s="143"/>
      <c r="E34" s="143"/>
      <c r="F34" s="143"/>
      <c r="G34" s="143"/>
      <c r="H34" s="143"/>
      <c r="I34" s="320" t="s">
        <v>2625</v>
      </c>
      <c r="J34" s="143" t="s">
        <v>3365</v>
      </c>
      <c r="K34" s="144" t="s">
        <v>3063</v>
      </c>
      <c r="L34" s="143"/>
      <c r="M34" s="143"/>
      <c r="N34" s="144"/>
      <c r="O34" s="144"/>
      <c r="P34" s="145"/>
      <c r="Q34" s="143" t="s">
        <v>200</v>
      </c>
      <c r="R34" s="143">
        <v>2015</v>
      </c>
      <c r="S34" s="143" t="s">
        <v>3249</v>
      </c>
      <c r="T34" s="143">
        <v>2265</v>
      </c>
      <c r="U34" s="168">
        <v>45108</v>
      </c>
      <c r="V34" s="168">
        <v>45170</v>
      </c>
      <c r="W34" s="147"/>
      <c r="X34" s="466"/>
    </row>
    <row r="35" spans="1:25" s="59" customFormat="1" ht="26.25" customHeight="1">
      <c r="A35" s="464"/>
      <c r="B35" s="143"/>
      <c r="C35" s="143"/>
      <c r="D35" s="143"/>
      <c r="E35" s="143"/>
      <c r="F35" s="143"/>
      <c r="G35" s="143"/>
      <c r="H35" s="143"/>
      <c r="I35" s="143"/>
      <c r="J35" s="143" t="s">
        <v>3366</v>
      </c>
      <c r="K35" s="144" t="s">
        <v>1772</v>
      </c>
      <c r="L35" s="143"/>
      <c r="M35" s="143"/>
      <c r="N35" s="144"/>
      <c r="O35" s="144"/>
      <c r="P35" s="145"/>
      <c r="Q35" s="143" t="s">
        <v>196</v>
      </c>
      <c r="R35" s="143">
        <v>2014</v>
      </c>
      <c r="S35" s="143" t="s">
        <v>3247</v>
      </c>
      <c r="T35" s="143">
        <v>2260</v>
      </c>
      <c r="U35" s="146">
        <v>45109</v>
      </c>
      <c r="V35" s="168">
        <v>45172</v>
      </c>
      <c r="W35" s="147"/>
      <c r="X35" s="466"/>
    </row>
    <row r="36" spans="1:25" s="59" customFormat="1" ht="26.25" customHeight="1">
      <c r="A36" s="464"/>
      <c r="B36" s="143"/>
      <c r="C36" s="143"/>
      <c r="D36" s="143"/>
      <c r="E36" s="143"/>
      <c r="F36" s="143"/>
      <c r="G36" s="143"/>
      <c r="H36" s="143"/>
      <c r="I36" s="143"/>
      <c r="J36" s="143" t="s">
        <v>2626</v>
      </c>
      <c r="K36" s="144"/>
      <c r="L36" s="143"/>
      <c r="M36" s="143"/>
      <c r="N36" s="144"/>
      <c r="O36" s="144"/>
      <c r="P36" s="145"/>
      <c r="Q36" s="143"/>
      <c r="R36" s="143"/>
      <c r="S36" s="148" t="s">
        <v>189</v>
      </c>
      <c r="T36" s="148">
        <v>3700</v>
      </c>
      <c r="U36" s="168"/>
      <c r="V36" s="146">
        <v>45173</v>
      </c>
      <c r="W36" s="147"/>
      <c r="X36" s="466"/>
    </row>
    <row r="37" spans="1:25" s="59" customFormat="1" ht="26.25" customHeight="1">
      <c r="A37" s="464"/>
      <c r="B37" s="143"/>
      <c r="C37" s="143"/>
      <c r="D37" s="143"/>
      <c r="E37" s="143"/>
      <c r="F37" s="143"/>
      <c r="G37" s="143"/>
      <c r="H37" s="143"/>
      <c r="I37" s="143"/>
      <c r="J37" s="143" t="s">
        <v>2627</v>
      </c>
      <c r="K37" s="609" t="s">
        <v>2962</v>
      </c>
      <c r="L37" s="143"/>
      <c r="M37" s="143"/>
      <c r="N37" s="144"/>
      <c r="O37" s="144"/>
      <c r="P37" s="145"/>
      <c r="Q37" s="143"/>
      <c r="R37" s="143"/>
      <c r="S37" s="148" t="s">
        <v>2472</v>
      </c>
      <c r="T37" s="148">
        <f>SUM(T32:T36)</f>
        <v>12365</v>
      </c>
      <c r="U37" s="168"/>
      <c r="V37" s="146"/>
      <c r="W37" s="147"/>
      <c r="X37" s="466"/>
    </row>
    <row r="38" spans="1:25" s="59" customFormat="1" ht="26.25" customHeight="1" thickBot="1">
      <c r="A38" s="467"/>
      <c r="B38" s="468"/>
      <c r="C38" s="468"/>
      <c r="D38" s="468"/>
      <c r="E38" s="468"/>
      <c r="F38" s="468"/>
      <c r="G38" s="468"/>
      <c r="H38" s="468"/>
      <c r="I38" s="468"/>
      <c r="J38" s="555" t="s">
        <v>2745</v>
      </c>
      <c r="K38" s="611" t="s">
        <v>3070</v>
      </c>
      <c r="L38" s="468"/>
      <c r="M38" s="468"/>
      <c r="N38" s="470"/>
      <c r="O38" s="470"/>
      <c r="P38" s="471"/>
      <c r="Q38" s="468"/>
      <c r="R38" s="468"/>
      <c r="S38" s="472"/>
      <c r="T38" s="472"/>
      <c r="U38" s="473"/>
      <c r="V38" s="474"/>
      <c r="W38" s="475"/>
      <c r="X38" s="476"/>
    </row>
    <row r="39" spans="1:25" ht="26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51"/>
      <c r="L39" s="4"/>
      <c r="M39" s="4"/>
      <c r="N39" s="451"/>
      <c r="O39" s="451"/>
      <c r="P39" s="452"/>
      <c r="Q39" s="4"/>
      <c r="R39" s="4"/>
      <c r="S39" s="4"/>
      <c r="T39" s="4"/>
      <c r="U39" s="453"/>
      <c r="V39" s="454"/>
      <c r="W39" s="455"/>
      <c r="X39" s="455"/>
    </row>
    <row r="40" spans="1:25" ht="26.25" customHeight="1" thickBot="1">
      <c r="A40" s="4"/>
      <c r="B40" s="4"/>
      <c r="C40" s="4"/>
      <c r="D40" s="4"/>
      <c r="E40" s="4"/>
      <c r="F40" s="4"/>
      <c r="G40" s="4"/>
      <c r="H40" s="4"/>
      <c r="I40" s="4"/>
      <c r="J40" s="4"/>
      <c r="K40" s="451"/>
      <c r="L40" s="4"/>
      <c r="M40" s="4"/>
      <c r="N40" s="451"/>
      <c r="O40" s="451"/>
      <c r="P40" s="452"/>
      <c r="Q40" s="4"/>
      <c r="R40" s="4"/>
      <c r="S40" s="4"/>
      <c r="T40" s="4"/>
      <c r="U40" s="453"/>
      <c r="V40" s="454"/>
      <c r="W40" s="455"/>
      <c r="X40" s="455"/>
    </row>
    <row r="41" spans="1:25" ht="26.25" customHeight="1">
      <c r="A41" s="456" t="s">
        <v>188</v>
      </c>
      <c r="B41" s="457"/>
      <c r="C41" s="457" t="s">
        <v>3562</v>
      </c>
      <c r="D41" s="457" t="s">
        <v>190</v>
      </c>
      <c r="E41" s="457" t="s">
        <v>3451</v>
      </c>
      <c r="F41" s="457" t="s">
        <v>191</v>
      </c>
      <c r="G41" s="457" t="s">
        <v>191</v>
      </c>
      <c r="H41" s="477"/>
      <c r="I41" s="457" t="s">
        <v>3375</v>
      </c>
      <c r="J41" s="457" t="s">
        <v>4550</v>
      </c>
      <c r="K41" s="458" t="s">
        <v>1956</v>
      </c>
      <c r="L41" s="457" t="s">
        <v>3607</v>
      </c>
      <c r="M41" s="457"/>
      <c r="N41" s="458" t="s">
        <v>6957</v>
      </c>
      <c r="O41" s="458" t="s">
        <v>3442</v>
      </c>
      <c r="P41" s="459" t="s">
        <v>7250</v>
      </c>
      <c r="Q41" s="457" t="s">
        <v>3428</v>
      </c>
      <c r="R41" s="457">
        <v>2016</v>
      </c>
      <c r="S41" s="457" t="s">
        <v>3450</v>
      </c>
      <c r="T41" s="457">
        <v>2265</v>
      </c>
      <c r="U41" s="460">
        <v>45111</v>
      </c>
      <c r="V41" s="460">
        <v>45168</v>
      </c>
      <c r="W41" s="462">
        <v>2700</v>
      </c>
      <c r="X41" s="463">
        <v>4350</v>
      </c>
    </row>
    <row r="42" spans="1:25" ht="26.25" customHeight="1">
      <c r="A42" s="464"/>
      <c r="B42" s="143"/>
      <c r="C42" s="143"/>
      <c r="D42" s="143"/>
      <c r="E42" s="143"/>
      <c r="F42" s="143"/>
      <c r="G42" s="143"/>
      <c r="H42" s="143"/>
      <c r="I42" s="143" t="s">
        <v>194</v>
      </c>
      <c r="J42" s="412" t="s">
        <v>3709</v>
      </c>
      <c r="K42" s="169" t="s">
        <v>3377</v>
      </c>
      <c r="L42" s="427" t="s">
        <v>3359</v>
      </c>
      <c r="M42" s="143"/>
      <c r="N42" s="73" t="s">
        <v>3564</v>
      </c>
      <c r="O42" s="144"/>
      <c r="P42" s="145"/>
      <c r="Q42" s="143" t="s">
        <v>3429</v>
      </c>
      <c r="R42" s="143">
        <v>2015</v>
      </c>
      <c r="S42" s="143" t="s">
        <v>3467</v>
      </c>
      <c r="T42" s="143">
        <v>2260</v>
      </c>
      <c r="U42" s="146">
        <v>45112</v>
      </c>
      <c r="V42" s="168">
        <v>45173</v>
      </c>
      <c r="W42" s="147" t="s">
        <v>3623</v>
      </c>
      <c r="X42" s="465"/>
    </row>
    <row r="43" spans="1:25" ht="26.25" customHeight="1">
      <c r="A43" s="464"/>
      <c r="B43" s="143"/>
      <c r="C43" s="143"/>
      <c r="D43" s="143"/>
      <c r="E43" s="143"/>
      <c r="F43" s="143"/>
      <c r="G43" s="143"/>
      <c r="H43" s="143"/>
      <c r="I43" s="320" t="s">
        <v>2625</v>
      </c>
      <c r="J43" s="143"/>
      <c r="K43" s="144" t="s">
        <v>3376</v>
      </c>
      <c r="L43" s="143"/>
      <c r="M43" s="143"/>
      <c r="N43" s="73" t="s">
        <v>3073</v>
      </c>
      <c r="O43" s="144"/>
      <c r="P43" s="145"/>
      <c r="Q43" s="143" t="s">
        <v>3430</v>
      </c>
      <c r="R43" s="143">
        <v>2014</v>
      </c>
      <c r="S43" s="143" t="s">
        <v>3446</v>
      </c>
      <c r="T43" s="143">
        <v>2095</v>
      </c>
      <c r="U43" s="146"/>
      <c r="V43" s="168">
        <v>45170</v>
      </c>
      <c r="W43" s="147"/>
      <c r="X43" s="466"/>
    </row>
    <row r="44" spans="1:25" ht="26.25" customHeight="1">
      <c r="A44" s="464"/>
      <c r="B44" s="143"/>
      <c r="C44" s="143"/>
      <c r="D44" s="143"/>
      <c r="E44" s="143"/>
      <c r="F44" s="143"/>
      <c r="G44" s="143"/>
      <c r="H44" s="143"/>
      <c r="I44" s="143"/>
      <c r="J44" s="143"/>
      <c r="K44" s="144" t="s">
        <v>3383</v>
      </c>
      <c r="L44" s="143"/>
      <c r="M44" s="143"/>
      <c r="N44" s="779" t="s">
        <v>3585</v>
      </c>
      <c r="O44" s="144"/>
      <c r="P44" s="145"/>
      <c r="Q44" s="143" t="s">
        <v>3429</v>
      </c>
      <c r="R44" s="143">
        <v>2014</v>
      </c>
      <c r="S44" s="143" t="s">
        <v>3447</v>
      </c>
      <c r="T44" s="143">
        <v>2260</v>
      </c>
      <c r="U44" s="168"/>
      <c r="V44" s="146">
        <v>45173</v>
      </c>
      <c r="W44" s="147"/>
      <c r="X44" s="466"/>
    </row>
    <row r="45" spans="1:25" ht="26.25" customHeight="1">
      <c r="A45" s="464"/>
      <c r="B45" s="143"/>
      <c r="C45" s="143"/>
      <c r="D45" s="143"/>
      <c r="E45" s="143"/>
      <c r="F45" s="143"/>
      <c r="G45" s="143"/>
      <c r="H45" s="143"/>
      <c r="I45" s="143"/>
      <c r="J45" s="143" t="s">
        <v>2626</v>
      </c>
      <c r="K45" s="144"/>
      <c r="L45" s="143"/>
      <c r="M45" s="143"/>
      <c r="N45" s="144"/>
      <c r="O45" s="144"/>
      <c r="P45" s="145"/>
      <c r="Q45" s="143"/>
      <c r="R45" s="143"/>
      <c r="S45" s="148" t="s">
        <v>189</v>
      </c>
      <c r="T45" s="148">
        <v>3700</v>
      </c>
      <c r="U45" s="168"/>
      <c r="V45" s="146"/>
      <c r="W45" s="147"/>
      <c r="X45" s="466"/>
    </row>
    <row r="46" spans="1:25" ht="26.25" customHeight="1">
      <c r="A46" s="464"/>
      <c r="B46" s="143"/>
      <c r="C46" s="143"/>
      <c r="D46" s="143"/>
      <c r="E46" s="143"/>
      <c r="F46" s="143"/>
      <c r="G46" s="143"/>
      <c r="H46" s="143"/>
      <c r="I46" s="143"/>
      <c r="J46" s="143" t="s">
        <v>2627</v>
      </c>
      <c r="K46" s="144"/>
      <c r="L46" s="143"/>
      <c r="M46" s="143"/>
      <c r="N46" s="144"/>
      <c r="O46" s="144"/>
      <c r="P46" s="145"/>
      <c r="Q46" s="143"/>
      <c r="R46" s="143"/>
      <c r="S46" s="148" t="s">
        <v>2472</v>
      </c>
      <c r="T46" s="148">
        <f>SUM(T41:T45)</f>
        <v>12580</v>
      </c>
      <c r="U46" s="168"/>
      <c r="V46" s="146"/>
      <c r="W46" s="147"/>
      <c r="X46" s="466"/>
    </row>
    <row r="47" spans="1:25" ht="26.25" customHeight="1" thickBot="1">
      <c r="A47" s="467"/>
      <c r="B47" s="468"/>
      <c r="C47" s="468"/>
      <c r="D47" s="468"/>
      <c r="E47" s="468"/>
      <c r="F47" s="468"/>
      <c r="G47" s="468"/>
      <c r="H47" s="468"/>
      <c r="I47" s="468"/>
      <c r="J47" s="555" t="s">
        <v>2745</v>
      </c>
      <c r="K47" s="611" t="s">
        <v>3437</v>
      </c>
      <c r="L47" s="468"/>
      <c r="M47" s="468"/>
      <c r="N47" s="470"/>
      <c r="O47" s="470"/>
      <c r="P47" s="471"/>
      <c r="Q47" s="468"/>
      <c r="R47" s="468"/>
      <c r="S47" s="472"/>
      <c r="T47" s="472"/>
      <c r="U47" s="473"/>
      <c r="V47" s="474"/>
      <c r="W47" s="475"/>
      <c r="X47" s="476"/>
    </row>
    <row r="48" spans="1:25" ht="26.25" customHeight="1">
      <c r="A48" s="456" t="s">
        <v>188</v>
      </c>
      <c r="B48" s="457"/>
      <c r="C48" s="457" t="s">
        <v>3562</v>
      </c>
      <c r="D48" s="457" t="s">
        <v>190</v>
      </c>
      <c r="E48" s="457" t="s">
        <v>3451</v>
      </c>
      <c r="F48" s="457" t="s">
        <v>191</v>
      </c>
      <c r="G48" s="457" t="s">
        <v>191</v>
      </c>
      <c r="H48" s="477"/>
      <c r="I48" s="457" t="s">
        <v>3375</v>
      </c>
      <c r="J48" s="457" t="s">
        <v>3382</v>
      </c>
      <c r="K48" s="458" t="s">
        <v>1956</v>
      </c>
      <c r="L48" s="457" t="s">
        <v>3956</v>
      </c>
      <c r="M48" s="457"/>
      <c r="N48" s="458" t="s">
        <v>6958</v>
      </c>
      <c r="O48" s="458" t="s">
        <v>3443</v>
      </c>
      <c r="P48" s="459" t="s">
        <v>7250</v>
      </c>
      <c r="Q48" s="457" t="s">
        <v>3431</v>
      </c>
      <c r="R48" s="457">
        <v>2016</v>
      </c>
      <c r="S48" s="457" t="s">
        <v>3468</v>
      </c>
      <c r="T48" s="457">
        <v>1600</v>
      </c>
      <c r="U48" s="460">
        <v>45111</v>
      </c>
      <c r="V48" s="460">
        <v>45168</v>
      </c>
      <c r="W48" s="462">
        <v>2700</v>
      </c>
      <c r="X48" s="463">
        <v>4350</v>
      </c>
    </row>
    <row r="49" spans="1:24" ht="26.25" customHeight="1">
      <c r="A49" s="464"/>
      <c r="B49" s="143"/>
      <c r="C49" s="143"/>
      <c r="D49" s="143"/>
      <c r="E49" s="143"/>
      <c r="F49" s="143"/>
      <c r="G49" s="143"/>
      <c r="H49" s="143"/>
      <c r="I49" s="143" t="s">
        <v>194</v>
      </c>
      <c r="J49" s="412" t="s">
        <v>3710</v>
      </c>
      <c r="K49" s="169" t="s">
        <v>3377</v>
      </c>
      <c r="L49" s="427" t="s">
        <v>3359</v>
      </c>
      <c r="M49" s="143"/>
      <c r="N49" s="73" t="s">
        <v>3564</v>
      </c>
      <c r="O49" s="144"/>
      <c r="P49" s="145"/>
      <c r="Q49" s="143" t="s">
        <v>3429</v>
      </c>
      <c r="R49" s="143">
        <v>2014</v>
      </c>
      <c r="S49" s="143" t="s">
        <v>3453</v>
      </c>
      <c r="T49" s="143">
        <v>2260</v>
      </c>
      <c r="U49" s="146">
        <v>45112</v>
      </c>
      <c r="V49" s="168">
        <v>45173</v>
      </c>
      <c r="W49" s="147" t="s">
        <v>3623</v>
      </c>
      <c r="X49" s="465"/>
    </row>
    <row r="50" spans="1:24" ht="26.25" customHeight="1">
      <c r="A50" s="464"/>
      <c r="B50" s="143"/>
      <c r="C50" s="143"/>
      <c r="D50" s="143"/>
      <c r="E50" s="143"/>
      <c r="F50" s="143"/>
      <c r="G50" s="143"/>
      <c r="H50" s="143"/>
      <c r="I50" s="320" t="s">
        <v>2625</v>
      </c>
      <c r="J50" s="143"/>
      <c r="K50" s="144" t="s">
        <v>3376</v>
      </c>
      <c r="L50" s="143"/>
      <c r="M50" s="143"/>
      <c r="N50" s="73" t="s">
        <v>3073</v>
      </c>
      <c r="O50" s="144"/>
      <c r="P50" s="145"/>
      <c r="Q50" s="143" t="s">
        <v>3432</v>
      </c>
      <c r="R50" s="143">
        <v>2016</v>
      </c>
      <c r="S50" s="143" t="s">
        <v>3452</v>
      </c>
      <c r="T50" s="143">
        <v>1305</v>
      </c>
      <c r="U50" s="146"/>
      <c r="V50" s="168">
        <v>45170</v>
      </c>
      <c r="W50" s="147"/>
      <c r="X50" s="466"/>
    </row>
    <row r="51" spans="1:24" ht="26.25" customHeight="1">
      <c r="A51" s="464"/>
      <c r="B51" s="143"/>
      <c r="C51" s="143"/>
      <c r="D51" s="143"/>
      <c r="E51" s="143"/>
      <c r="F51" s="143"/>
      <c r="G51" s="143"/>
      <c r="H51" s="143"/>
      <c r="I51" s="143"/>
      <c r="J51" s="143"/>
      <c r="K51" s="144" t="s">
        <v>3383</v>
      </c>
      <c r="L51" s="143"/>
      <c r="M51" s="143"/>
      <c r="N51" s="779" t="s">
        <v>3585</v>
      </c>
      <c r="O51" s="144"/>
      <c r="P51" s="145"/>
      <c r="Q51" s="143" t="s">
        <v>3433</v>
      </c>
      <c r="R51" s="143">
        <v>2017</v>
      </c>
      <c r="S51" s="143" t="s">
        <v>3449</v>
      </c>
      <c r="T51" s="143">
        <v>2260</v>
      </c>
      <c r="U51" s="168"/>
      <c r="V51" s="146">
        <v>45173</v>
      </c>
      <c r="W51" s="147"/>
      <c r="X51" s="466"/>
    </row>
    <row r="52" spans="1:24" ht="26.25" customHeight="1">
      <c r="A52" s="464"/>
      <c r="B52" s="143"/>
      <c r="C52" s="143"/>
      <c r="D52" s="143"/>
      <c r="E52" s="143"/>
      <c r="F52" s="143"/>
      <c r="G52" s="143"/>
      <c r="H52" s="143"/>
      <c r="I52" s="143"/>
      <c r="J52" s="143" t="s">
        <v>2626</v>
      </c>
      <c r="K52" s="144"/>
      <c r="L52" s="143"/>
      <c r="M52" s="143"/>
      <c r="N52" s="144"/>
      <c r="O52" s="144"/>
      <c r="P52" s="145"/>
      <c r="Q52" s="143"/>
      <c r="R52" s="143"/>
      <c r="S52" s="148" t="s">
        <v>189</v>
      </c>
      <c r="T52" s="148">
        <v>3700</v>
      </c>
      <c r="U52" s="168"/>
      <c r="V52" s="146"/>
      <c r="W52" s="147"/>
      <c r="X52" s="466"/>
    </row>
    <row r="53" spans="1:24" ht="26.25" customHeight="1">
      <c r="A53" s="464"/>
      <c r="B53" s="143"/>
      <c r="C53" s="143"/>
      <c r="D53" s="143"/>
      <c r="E53" s="143"/>
      <c r="F53" s="143"/>
      <c r="G53" s="143"/>
      <c r="H53" s="143"/>
      <c r="I53" s="143"/>
      <c r="J53" s="143" t="s">
        <v>2627</v>
      </c>
      <c r="K53" s="144"/>
      <c r="L53" s="143"/>
      <c r="M53" s="143"/>
      <c r="N53" s="144"/>
      <c r="O53" s="144"/>
      <c r="P53" s="145"/>
      <c r="Q53" s="143"/>
      <c r="R53" s="143"/>
      <c r="S53" s="148" t="s">
        <v>2472</v>
      </c>
      <c r="T53" s="148">
        <f>SUM(T48:T52)</f>
        <v>11125</v>
      </c>
      <c r="U53" s="168"/>
      <c r="V53" s="146"/>
      <c r="W53" s="147"/>
      <c r="X53" s="466"/>
    </row>
    <row r="54" spans="1:24" ht="26.25" customHeight="1" thickBot="1">
      <c r="A54" s="467"/>
      <c r="B54" s="468"/>
      <c r="C54" s="468"/>
      <c r="D54" s="468"/>
      <c r="E54" s="468"/>
      <c r="F54" s="468"/>
      <c r="G54" s="468"/>
      <c r="H54" s="468"/>
      <c r="I54" s="468"/>
      <c r="J54" s="555" t="s">
        <v>2745</v>
      </c>
      <c r="K54" s="611" t="s">
        <v>3437</v>
      </c>
      <c r="L54" s="468"/>
      <c r="M54" s="468"/>
      <c r="N54" s="470"/>
      <c r="O54" s="470"/>
      <c r="P54" s="471"/>
      <c r="Q54" s="468"/>
      <c r="R54" s="468"/>
      <c r="S54" s="472"/>
      <c r="T54" s="472"/>
      <c r="U54" s="473"/>
      <c r="V54" s="474"/>
      <c r="W54" s="475"/>
      <c r="X54" s="476"/>
    </row>
    <row r="55" spans="1:24" ht="26.25" customHeight="1">
      <c r="A55" s="456" t="s">
        <v>188</v>
      </c>
      <c r="B55" s="457"/>
      <c r="C55" s="457" t="s">
        <v>3562</v>
      </c>
      <c r="D55" s="457" t="s">
        <v>190</v>
      </c>
      <c r="E55" s="457" t="s">
        <v>3451</v>
      </c>
      <c r="F55" s="457" t="s">
        <v>191</v>
      </c>
      <c r="G55" s="457" t="s">
        <v>191</v>
      </c>
      <c r="H55" s="477"/>
      <c r="I55" s="457" t="s">
        <v>3375</v>
      </c>
      <c r="J55" s="457" t="s">
        <v>3382</v>
      </c>
      <c r="K55" s="458" t="s">
        <v>1956</v>
      </c>
      <c r="L55" s="457" t="s">
        <v>3957</v>
      </c>
      <c r="M55" s="457"/>
      <c r="N55" s="458" t="s">
        <v>3444</v>
      </c>
      <c r="O55" s="458" t="s">
        <v>3445</v>
      </c>
      <c r="P55" s="459" t="s">
        <v>7250</v>
      </c>
      <c r="Q55" s="457" t="s">
        <v>3434</v>
      </c>
      <c r="R55" s="457">
        <v>2015</v>
      </c>
      <c r="S55" s="457" t="s">
        <v>3440</v>
      </c>
      <c r="T55" s="457">
        <v>2265</v>
      </c>
      <c r="U55" s="460">
        <v>45111</v>
      </c>
      <c r="V55" s="460">
        <v>45168</v>
      </c>
      <c r="W55" s="462">
        <v>2700</v>
      </c>
      <c r="X55" s="463">
        <v>4350</v>
      </c>
    </row>
    <row r="56" spans="1:24" ht="26.25" customHeight="1">
      <c r="A56" s="464"/>
      <c r="B56" s="143"/>
      <c r="C56" s="143"/>
      <c r="D56" s="143"/>
      <c r="E56" s="143"/>
      <c r="F56" s="143"/>
      <c r="G56" s="143"/>
      <c r="H56" s="143"/>
      <c r="I56" s="143" t="s">
        <v>194</v>
      </c>
      <c r="J56" s="412" t="s">
        <v>4549</v>
      </c>
      <c r="K56" s="169" t="s">
        <v>3377</v>
      </c>
      <c r="L56" s="427" t="s">
        <v>3359</v>
      </c>
      <c r="M56" s="143"/>
      <c r="N56" s="73" t="s">
        <v>3564</v>
      </c>
      <c r="O56" s="144"/>
      <c r="P56" s="145"/>
      <c r="Q56" s="143" t="s">
        <v>3434</v>
      </c>
      <c r="R56" s="143">
        <v>2015</v>
      </c>
      <c r="S56" s="143" t="s">
        <v>3469</v>
      </c>
      <c r="T56" s="143">
        <v>2265</v>
      </c>
      <c r="U56" s="146">
        <v>45112</v>
      </c>
      <c r="V56" s="168">
        <v>45173</v>
      </c>
      <c r="W56" s="147" t="s">
        <v>3623</v>
      </c>
      <c r="X56" s="465"/>
    </row>
    <row r="57" spans="1:24" ht="26.25" customHeight="1">
      <c r="A57" s="464"/>
      <c r="B57" s="143"/>
      <c r="C57" s="143"/>
      <c r="D57" s="143"/>
      <c r="E57" s="143"/>
      <c r="F57" s="143"/>
      <c r="G57" s="143"/>
      <c r="H57" s="143"/>
      <c r="I57" s="320" t="s">
        <v>2625</v>
      </c>
      <c r="J57" s="143"/>
      <c r="K57" s="144" t="s">
        <v>3376</v>
      </c>
      <c r="L57" s="143"/>
      <c r="M57" s="143"/>
      <c r="N57" s="73" t="s">
        <v>3073</v>
      </c>
      <c r="O57" s="144"/>
      <c r="P57" s="145"/>
      <c r="Q57" s="143" t="s">
        <v>3435</v>
      </c>
      <c r="R57" s="143">
        <v>2014</v>
      </c>
      <c r="S57" s="143" t="s">
        <v>3448</v>
      </c>
      <c r="T57" s="143">
        <v>2260</v>
      </c>
      <c r="U57" s="146"/>
      <c r="V57" s="168">
        <v>45170</v>
      </c>
      <c r="W57" s="147"/>
      <c r="X57" s="466"/>
    </row>
    <row r="58" spans="1:24" ht="26.25" customHeight="1">
      <c r="A58" s="464"/>
      <c r="B58" s="143"/>
      <c r="C58" s="143"/>
      <c r="D58" s="143"/>
      <c r="E58" s="143"/>
      <c r="F58" s="143"/>
      <c r="G58" s="143"/>
      <c r="H58" s="143"/>
      <c r="I58" s="143"/>
      <c r="J58" s="143"/>
      <c r="K58" s="144" t="s">
        <v>3383</v>
      </c>
      <c r="L58" s="143"/>
      <c r="M58" s="143"/>
      <c r="N58" s="779" t="s">
        <v>3585</v>
      </c>
      <c r="O58" s="144"/>
      <c r="P58" s="145"/>
      <c r="Q58" s="143" t="s">
        <v>3436</v>
      </c>
      <c r="R58" s="143">
        <v>2017</v>
      </c>
      <c r="S58" s="143" t="s">
        <v>3441</v>
      </c>
      <c r="T58" s="143">
        <v>1715</v>
      </c>
      <c r="U58" s="168"/>
      <c r="V58" s="146">
        <v>45173</v>
      </c>
      <c r="W58" s="147"/>
      <c r="X58" s="466"/>
    </row>
    <row r="59" spans="1:24" ht="26.25" customHeight="1">
      <c r="A59" s="464"/>
      <c r="B59" s="143"/>
      <c r="C59" s="143"/>
      <c r="D59" s="143"/>
      <c r="E59" s="143"/>
      <c r="F59" s="143"/>
      <c r="G59" s="143"/>
      <c r="H59" s="143"/>
      <c r="I59" s="143"/>
      <c r="J59" s="143" t="s">
        <v>2626</v>
      </c>
      <c r="K59" s="144"/>
      <c r="L59" s="143"/>
      <c r="M59" s="143"/>
      <c r="N59" s="144"/>
      <c r="O59" s="144"/>
      <c r="P59" s="145"/>
      <c r="Q59" s="143"/>
      <c r="R59" s="143"/>
      <c r="S59" s="148" t="s">
        <v>189</v>
      </c>
      <c r="T59" s="148">
        <v>3700</v>
      </c>
      <c r="U59" s="168"/>
      <c r="V59" s="146"/>
      <c r="W59" s="147"/>
      <c r="X59" s="466"/>
    </row>
    <row r="60" spans="1:24" ht="26.25" customHeight="1">
      <c r="A60" s="464"/>
      <c r="B60" s="143"/>
      <c r="C60" s="143"/>
      <c r="D60" s="143"/>
      <c r="E60" s="143"/>
      <c r="F60" s="143"/>
      <c r="G60" s="143"/>
      <c r="H60" s="143"/>
      <c r="I60" s="143"/>
      <c r="J60" s="143" t="s">
        <v>2627</v>
      </c>
      <c r="K60" s="144"/>
      <c r="L60" s="143"/>
      <c r="M60" s="143"/>
      <c r="N60" s="144"/>
      <c r="O60" s="144"/>
      <c r="P60" s="145"/>
      <c r="Q60" s="143"/>
      <c r="R60" s="143"/>
      <c r="S60" s="148" t="s">
        <v>2472</v>
      </c>
      <c r="T60" s="148">
        <f>SUM(T55:T59)</f>
        <v>12205</v>
      </c>
      <c r="U60" s="168"/>
      <c r="V60" s="146"/>
      <c r="W60" s="147"/>
      <c r="X60" s="466"/>
    </row>
    <row r="61" spans="1:24" ht="26.25" customHeight="1" thickBot="1">
      <c r="A61" s="467"/>
      <c r="B61" s="468"/>
      <c r="C61" s="468"/>
      <c r="D61" s="468"/>
      <c r="E61" s="468"/>
      <c r="F61" s="468"/>
      <c r="G61" s="468"/>
      <c r="H61" s="468"/>
      <c r="I61" s="468"/>
      <c r="J61" s="555" t="s">
        <v>2745</v>
      </c>
      <c r="K61" s="611" t="s">
        <v>3437</v>
      </c>
      <c r="L61" s="468"/>
      <c r="M61" s="468"/>
      <c r="N61" s="470"/>
      <c r="O61" s="470"/>
      <c r="P61" s="471"/>
      <c r="Q61" s="468"/>
      <c r="R61" s="468"/>
      <c r="S61" s="472"/>
      <c r="T61" s="472"/>
      <c r="U61" s="473"/>
      <c r="V61" s="474"/>
      <c r="W61" s="475"/>
      <c r="X61" s="476"/>
    </row>
    <row r="63" spans="1:24" ht="26.25" customHeight="1" thickBot="1"/>
    <row r="64" spans="1:24" ht="26.25" customHeight="1">
      <c r="A64" s="456" t="s">
        <v>188</v>
      </c>
      <c r="B64" s="457"/>
      <c r="C64" s="457" t="s">
        <v>3556</v>
      </c>
      <c r="D64" s="457" t="s">
        <v>3456</v>
      </c>
      <c r="E64" s="457" t="s">
        <v>3532</v>
      </c>
      <c r="F64" s="457" t="s">
        <v>191</v>
      </c>
      <c r="G64" s="457" t="s">
        <v>191</v>
      </c>
      <c r="H64" s="477"/>
      <c r="I64" s="457" t="s">
        <v>126</v>
      </c>
      <c r="J64" s="457" t="s">
        <v>3958</v>
      </c>
      <c r="K64" s="458" t="s">
        <v>3424</v>
      </c>
      <c r="L64" s="457" t="s">
        <v>4551</v>
      </c>
      <c r="M64" s="457"/>
      <c r="N64" s="458" t="s">
        <v>7310</v>
      </c>
      <c r="O64" s="458" t="s">
        <v>3519</v>
      </c>
      <c r="P64" s="459" t="s">
        <v>7721</v>
      </c>
      <c r="Q64" s="457" t="s">
        <v>3454</v>
      </c>
      <c r="R64" s="457">
        <v>2018</v>
      </c>
      <c r="S64" s="457" t="s">
        <v>3490</v>
      </c>
      <c r="T64" s="457">
        <v>2700</v>
      </c>
      <c r="U64" s="460">
        <v>45115</v>
      </c>
      <c r="V64" s="460">
        <v>45167</v>
      </c>
      <c r="W64" s="462" t="s">
        <v>3735</v>
      </c>
      <c r="X64" s="463">
        <v>1000</v>
      </c>
    </row>
    <row r="65" spans="1:24" ht="26.25" customHeight="1">
      <c r="A65" s="464"/>
      <c r="B65" s="143"/>
      <c r="C65" s="143"/>
      <c r="D65" s="143"/>
      <c r="E65" s="143"/>
      <c r="F65" s="143"/>
      <c r="G65" s="143"/>
      <c r="H65" s="143"/>
      <c r="I65" s="143" t="s">
        <v>194</v>
      </c>
      <c r="J65" s="412" t="s">
        <v>3711</v>
      </c>
      <c r="K65" s="169" t="s">
        <v>3425</v>
      </c>
      <c r="L65" s="427" t="s">
        <v>3359</v>
      </c>
      <c r="M65" s="143"/>
      <c r="N65" s="73" t="s">
        <v>3512</v>
      </c>
      <c r="O65" s="144"/>
      <c r="P65" s="145"/>
      <c r="Q65" s="143" t="s">
        <v>196</v>
      </c>
      <c r="R65" s="143">
        <v>2015</v>
      </c>
      <c r="S65" s="143" t="s">
        <v>3521</v>
      </c>
      <c r="T65" s="143">
        <v>1820</v>
      </c>
      <c r="U65" s="146">
        <v>45114</v>
      </c>
      <c r="V65" s="168">
        <v>45179</v>
      </c>
      <c r="W65" s="147"/>
      <c r="X65" s="465"/>
    </row>
    <row r="66" spans="1:24" ht="26.25" customHeight="1">
      <c r="A66" s="464"/>
      <c r="B66" s="143"/>
      <c r="C66" s="143"/>
      <c r="D66" s="143"/>
      <c r="E66" s="143"/>
      <c r="F66" s="143"/>
      <c r="G66" s="143"/>
      <c r="H66" s="143"/>
      <c r="I66" s="143"/>
      <c r="J66" s="143"/>
      <c r="K66" s="144" t="s">
        <v>3426</v>
      </c>
      <c r="L66" s="72" t="s">
        <v>3570</v>
      </c>
      <c r="M66" s="143"/>
      <c r="N66" s="73" t="s">
        <v>3552</v>
      </c>
      <c r="O66" s="144"/>
      <c r="P66" s="145"/>
      <c r="Q66" s="143" t="s">
        <v>3455</v>
      </c>
      <c r="R66" s="143">
        <v>2015</v>
      </c>
      <c r="S66" s="143" t="s">
        <v>3520</v>
      </c>
      <c r="T66" s="143">
        <v>1820</v>
      </c>
      <c r="U66" s="146"/>
      <c r="V66" s="168">
        <v>45186</v>
      </c>
      <c r="W66" s="147"/>
      <c r="X66" s="466"/>
    </row>
    <row r="67" spans="1:24" ht="26.25" customHeight="1">
      <c r="A67" s="464"/>
      <c r="B67" s="143"/>
      <c r="C67" s="143"/>
      <c r="D67" s="143"/>
      <c r="E67" s="143"/>
      <c r="F67" s="143"/>
      <c r="G67" s="143"/>
      <c r="H67" s="143"/>
      <c r="I67" s="143"/>
      <c r="J67" s="143" t="s">
        <v>3487</v>
      </c>
      <c r="K67" s="144" t="s">
        <v>2380</v>
      </c>
      <c r="L67" s="143"/>
      <c r="M67" s="143"/>
      <c r="N67" s="144"/>
      <c r="O67" s="144"/>
      <c r="P67" s="145"/>
      <c r="Q67" s="143"/>
      <c r="R67" s="143"/>
      <c r="S67" s="143"/>
      <c r="T67" s="143"/>
      <c r="U67" s="168"/>
      <c r="V67" s="168">
        <v>45189</v>
      </c>
      <c r="W67" s="147"/>
      <c r="X67" s="466"/>
    </row>
    <row r="68" spans="1:24" ht="26.25" customHeight="1">
      <c r="A68" s="464"/>
      <c r="B68" s="143"/>
      <c r="C68" s="143"/>
      <c r="D68" s="143"/>
      <c r="E68" s="143"/>
      <c r="F68" s="143"/>
      <c r="G68" s="143"/>
      <c r="H68" s="143"/>
      <c r="I68" s="143"/>
      <c r="J68" s="143" t="s">
        <v>3423</v>
      </c>
      <c r="K68" s="144"/>
      <c r="L68" s="143"/>
      <c r="M68" s="143"/>
      <c r="N68" s="144"/>
      <c r="O68" s="144"/>
      <c r="P68" s="145"/>
      <c r="Q68" s="143"/>
      <c r="R68" s="143"/>
      <c r="S68" s="148" t="s">
        <v>189</v>
      </c>
      <c r="T68" s="148">
        <v>3700</v>
      </c>
      <c r="U68" s="168"/>
      <c r="V68" s="146">
        <v>45191</v>
      </c>
      <c r="W68" s="147"/>
      <c r="X68" s="466"/>
    </row>
    <row r="69" spans="1:24" ht="26.25" customHeight="1">
      <c r="A69" s="464"/>
      <c r="B69" s="143"/>
      <c r="C69" s="143"/>
      <c r="D69" s="143"/>
      <c r="E69" s="143"/>
      <c r="F69" s="143"/>
      <c r="G69" s="143"/>
      <c r="H69" s="143"/>
      <c r="I69" s="143"/>
      <c r="J69" s="425" t="s">
        <v>3457</v>
      </c>
      <c r="K69" s="144"/>
      <c r="L69" s="143"/>
      <c r="M69" s="143"/>
      <c r="N69" s="144"/>
      <c r="O69" s="144"/>
      <c r="P69" s="145"/>
      <c r="Q69" s="143"/>
      <c r="R69" s="143"/>
      <c r="S69" s="148" t="s">
        <v>2472</v>
      </c>
      <c r="T69" s="148">
        <f>SUM(T64:T68)</f>
        <v>10040</v>
      </c>
      <c r="U69" s="168"/>
      <c r="V69" s="146"/>
      <c r="W69" s="147"/>
      <c r="X69" s="466"/>
    </row>
    <row r="70" spans="1:24" ht="26.25" customHeight="1" thickBot="1">
      <c r="A70" s="467"/>
      <c r="B70" s="468"/>
      <c r="C70" s="468"/>
      <c r="D70" s="468"/>
      <c r="E70" s="468"/>
      <c r="F70" s="468"/>
      <c r="G70" s="468"/>
      <c r="H70" s="468"/>
      <c r="I70" s="468"/>
      <c r="J70" s="555" t="s">
        <v>2745</v>
      </c>
      <c r="K70" s="611" t="s">
        <v>3427</v>
      </c>
      <c r="L70" s="468"/>
      <c r="M70" s="468"/>
      <c r="N70" s="470"/>
      <c r="O70" s="470"/>
      <c r="P70" s="471"/>
      <c r="Q70" s="468"/>
      <c r="R70" s="468"/>
      <c r="S70" s="472"/>
      <c r="T70" s="472"/>
      <c r="U70" s="473"/>
      <c r="V70" s="474"/>
      <c r="W70" s="475"/>
      <c r="X70" s="476"/>
    </row>
    <row r="71" spans="1:24" ht="26.25" customHeight="1">
      <c r="A71" s="456" t="s">
        <v>188</v>
      </c>
      <c r="B71" s="457"/>
      <c r="C71" s="457" t="s">
        <v>3556</v>
      </c>
      <c r="D71" s="457" t="s">
        <v>3456</v>
      </c>
      <c r="E71" s="457" t="s">
        <v>3532</v>
      </c>
      <c r="F71" s="457" t="s">
        <v>191</v>
      </c>
      <c r="G71" s="457" t="s">
        <v>191</v>
      </c>
      <c r="H71" s="477"/>
      <c r="I71" s="457" t="s">
        <v>126</v>
      </c>
      <c r="J71" s="457" t="s">
        <v>3422</v>
      </c>
      <c r="K71" s="458" t="s">
        <v>3424</v>
      </c>
      <c r="L71" s="457" t="s">
        <v>6959</v>
      </c>
      <c r="M71" s="457"/>
      <c r="N71" s="458" t="s">
        <v>3522</v>
      </c>
      <c r="O71" s="458" t="s">
        <v>3466</v>
      </c>
      <c r="P71" s="459" t="s">
        <v>7721</v>
      </c>
      <c r="Q71" s="457" t="s">
        <v>3523</v>
      </c>
      <c r="R71" s="457">
        <v>2016</v>
      </c>
      <c r="S71" s="457" t="s">
        <v>3488</v>
      </c>
      <c r="T71" s="457">
        <v>1150</v>
      </c>
      <c r="U71" s="460">
        <v>45115</v>
      </c>
      <c r="V71" s="460">
        <v>45167</v>
      </c>
      <c r="W71" s="462" t="s">
        <v>3735</v>
      </c>
      <c r="X71" s="463">
        <v>1000</v>
      </c>
    </row>
    <row r="72" spans="1:24" ht="26.25" customHeight="1">
      <c r="A72" s="464"/>
      <c r="B72" s="143"/>
      <c r="C72" s="143"/>
      <c r="D72" s="143"/>
      <c r="E72" s="143"/>
      <c r="F72" s="143"/>
      <c r="G72" s="143"/>
      <c r="H72" s="143"/>
      <c r="I72" s="143" t="s">
        <v>194</v>
      </c>
      <c r="J72" s="412" t="s">
        <v>3712</v>
      </c>
      <c r="K72" s="169" t="s">
        <v>3425</v>
      </c>
      <c r="L72" s="427" t="s">
        <v>3359</v>
      </c>
      <c r="M72" s="143"/>
      <c r="N72" s="73" t="s">
        <v>3512</v>
      </c>
      <c r="O72" s="144"/>
      <c r="P72" s="145"/>
      <c r="Q72" s="143" t="s">
        <v>3524</v>
      </c>
      <c r="R72" s="143">
        <v>2019</v>
      </c>
      <c r="S72" s="143" t="s">
        <v>3489</v>
      </c>
      <c r="T72" s="143">
        <v>2060</v>
      </c>
      <c r="U72" s="146">
        <v>45114</v>
      </c>
      <c r="V72" s="168">
        <v>45179</v>
      </c>
      <c r="W72" s="147"/>
      <c r="X72" s="465"/>
    </row>
    <row r="73" spans="1:24" ht="26.25" customHeight="1">
      <c r="A73" s="464"/>
      <c r="B73" s="143"/>
      <c r="C73" s="143"/>
      <c r="D73" s="143"/>
      <c r="E73" s="143"/>
      <c r="F73" s="143"/>
      <c r="G73" s="143"/>
      <c r="H73" s="143"/>
      <c r="I73" s="143"/>
      <c r="J73" s="143"/>
      <c r="K73" s="144" t="s">
        <v>3426</v>
      </c>
      <c r="L73" s="72" t="s">
        <v>3570</v>
      </c>
      <c r="M73" s="143"/>
      <c r="N73" s="73" t="s">
        <v>3552</v>
      </c>
      <c r="O73" s="144"/>
      <c r="P73" s="145"/>
      <c r="Q73" s="143" t="s">
        <v>3525</v>
      </c>
      <c r="R73" s="143">
        <v>2018</v>
      </c>
      <c r="S73" s="143" t="s">
        <v>3526</v>
      </c>
      <c r="T73" s="143">
        <v>1635</v>
      </c>
      <c r="U73" s="146"/>
      <c r="V73" s="168">
        <v>45186</v>
      </c>
      <c r="W73" s="147"/>
      <c r="X73" s="466"/>
    </row>
    <row r="74" spans="1:24" ht="26.25" customHeight="1">
      <c r="A74" s="464"/>
      <c r="B74" s="143"/>
      <c r="C74" s="143"/>
      <c r="D74" s="143"/>
      <c r="E74" s="143"/>
      <c r="F74" s="143"/>
      <c r="G74" s="143"/>
      <c r="H74" s="143"/>
      <c r="I74" s="143"/>
      <c r="J74" s="143" t="s">
        <v>3487</v>
      </c>
      <c r="K74" s="144" t="s">
        <v>2380</v>
      </c>
      <c r="L74" s="143"/>
      <c r="M74" s="143"/>
      <c r="N74" s="144"/>
      <c r="O74" s="144"/>
      <c r="P74" s="145"/>
      <c r="Q74" s="143"/>
      <c r="R74" s="143"/>
      <c r="S74" s="143"/>
      <c r="T74" s="143"/>
      <c r="U74" s="168"/>
      <c r="V74" s="168">
        <v>45189</v>
      </c>
      <c r="W74" s="147"/>
      <c r="X74" s="466"/>
    </row>
    <row r="75" spans="1:24" ht="26.25" customHeight="1">
      <c r="A75" s="464"/>
      <c r="B75" s="143"/>
      <c r="C75" s="143"/>
      <c r="D75" s="143"/>
      <c r="E75" s="143"/>
      <c r="F75" s="143"/>
      <c r="G75" s="143"/>
      <c r="H75" s="143"/>
      <c r="I75" s="143"/>
      <c r="J75" s="143" t="s">
        <v>3423</v>
      </c>
      <c r="K75" s="144"/>
      <c r="L75" s="143"/>
      <c r="M75" s="143"/>
      <c r="N75" s="144"/>
      <c r="O75" s="144"/>
      <c r="P75" s="145"/>
      <c r="Q75" s="143"/>
      <c r="R75" s="143"/>
      <c r="S75" s="148" t="s">
        <v>189</v>
      </c>
      <c r="T75" s="148">
        <v>3840</v>
      </c>
      <c r="U75" s="168"/>
      <c r="V75" s="146">
        <v>45191</v>
      </c>
      <c r="W75" s="147"/>
      <c r="X75" s="466"/>
    </row>
    <row r="76" spans="1:24" ht="26.25" customHeight="1">
      <c r="A76" s="464"/>
      <c r="B76" s="143"/>
      <c r="C76" s="143"/>
      <c r="D76" s="143"/>
      <c r="E76" s="143"/>
      <c r="F76" s="143"/>
      <c r="G76" s="143"/>
      <c r="H76" s="143"/>
      <c r="I76" s="143"/>
      <c r="J76" s="425" t="s">
        <v>3457</v>
      </c>
      <c r="K76" s="144"/>
      <c r="L76" s="143"/>
      <c r="M76" s="143"/>
      <c r="N76" s="144"/>
      <c r="O76" s="144"/>
      <c r="P76" s="145"/>
      <c r="Q76" s="143"/>
      <c r="R76" s="143"/>
      <c r="S76" s="148" t="s">
        <v>2472</v>
      </c>
      <c r="T76" s="148">
        <f>SUM(T71:T75)</f>
        <v>8685</v>
      </c>
      <c r="U76" s="168"/>
      <c r="V76" s="146"/>
      <c r="W76" s="147"/>
      <c r="X76" s="466"/>
    </row>
    <row r="77" spans="1:24" ht="26.25" customHeight="1" thickBot="1">
      <c r="A77" s="467"/>
      <c r="B77" s="468"/>
      <c r="C77" s="468"/>
      <c r="D77" s="468"/>
      <c r="E77" s="468"/>
      <c r="F77" s="468"/>
      <c r="G77" s="468"/>
      <c r="H77" s="468"/>
      <c r="I77" s="468"/>
      <c r="J77" s="555" t="s">
        <v>2745</v>
      </c>
      <c r="K77" s="611" t="s">
        <v>3427</v>
      </c>
      <c r="L77" s="468"/>
      <c r="M77" s="468"/>
      <c r="N77" s="470"/>
      <c r="O77" s="470"/>
      <c r="P77" s="471"/>
      <c r="Q77" s="468"/>
      <c r="R77" s="468"/>
      <c r="S77" s="472"/>
      <c r="T77" s="472"/>
      <c r="U77" s="473"/>
      <c r="V77" s="474"/>
      <c r="W77" s="475"/>
      <c r="X77" s="476"/>
    </row>
    <row r="78" spans="1:24" ht="26.25" customHeight="1">
      <c r="A78" s="456" t="s">
        <v>188</v>
      </c>
      <c r="B78" s="457"/>
      <c r="C78" s="457" t="s">
        <v>3556</v>
      </c>
      <c r="D78" s="457" t="s">
        <v>3456</v>
      </c>
      <c r="E78" s="457" t="s">
        <v>3532</v>
      </c>
      <c r="F78" s="457" t="s">
        <v>191</v>
      </c>
      <c r="G78" s="457" t="s">
        <v>191</v>
      </c>
      <c r="H78" s="477"/>
      <c r="I78" s="457" t="s">
        <v>126</v>
      </c>
      <c r="J78" s="457" t="s">
        <v>4553</v>
      </c>
      <c r="K78" s="458" t="s">
        <v>3424</v>
      </c>
      <c r="L78" s="457" t="s">
        <v>6960</v>
      </c>
      <c r="M78" s="457"/>
      <c r="N78" s="458" t="s">
        <v>3473</v>
      </c>
      <c r="O78" s="458" t="s">
        <v>3527</v>
      </c>
      <c r="P78" s="459" t="s">
        <v>7721</v>
      </c>
      <c r="Q78" s="457" t="s">
        <v>3528</v>
      </c>
      <c r="R78" s="457">
        <v>2018</v>
      </c>
      <c r="S78" s="457" t="s">
        <v>3494</v>
      </c>
      <c r="T78" s="457">
        <v>2460</v>
      </c>
      <c r="U78" s="460">
        <v>45115</v>
      </c>
      <c r="V78" s="460">
        <v>45167</v>
      </c>
      <c r="W78" s="462" t="s">
        <v>3735</v>
      </c>
      <c r="X78" s="463">
        <v>1000</v>
      </c>
    </row>
    <row r="79" spans="1:24" ht="26.25" customHeight="1">
      <c r="A79" s="464"/>
      <c r="B79" s="143"/>
      <c r="C79" s="143"/>
      <c r="D79" s="143"/>
      <c r="E79" s="143"/>
      <c r="F79" s="143"/>
      <c r="G79" s="143"/>
      <c r="H79" s="143"/>
      <c r="I79" s="143" t="s">
        <v>194</v>
      </c>
      <c r="J79" s="412" t="s">
        <v>3713</v>
      </c>
      <c r="K79" s="169" t="s">
        <v>3425</v>
      </c>
      <c r="L79" s="427" t="s">
        <v>3359</v>
      </c>
      <c r="M79" s="143"/>
      <c r="N79" s="73" t="s">
        <v>3512</v>
      </c>
      <c r="O79" s="144"/>
      <c r="P79" s="145"/>
      <c r="Q79" s="143" t="s">
        <v>3529</v>
      </c>
      <c r="R79" s="143">
        <v>2014</v>
      </c>
      <c r="S79" s="143" t="s">
        <v>3493</v>
      </c>
      <c r="T79" s="143">
        <v>1900</v>
      </c>
      <c r="U79" s="146">
        <v>45114</v>
      </c>
      <c r="V79" s="168">
        <v>45179</v>
      </c>
      <c r="W79" s="147"/>
      <c r="X79" s="465"/>
    </row>
    <row r="80" spans="1:24" ht="26.25" customHeight="1">
      <c r="A80" s="464"/>
      <c r="B80" s="143"/>
      <c r="C80" s="143"/>
      <c r="D80" s="143"/>
      <c r="E80" s="143"/>
      <c r="F80" s="143"/>
      <c r="G80" s="143"/>
      <c r="H80" s="143"/>
      <c r="I80" s="143"/>
      <c r="J80" s="143"/>
      <c r="K80" s="144" t="s">
        <v>3426</v>
      </c>
      <c r="L80" s="72" t="s">
        <v>3570</v>
      </c>
      <c r="M80" s="143"/>
      <c r="N80" s="73" t="s">
        <v>3552</v>
      </c>
      <c r="O80" s="144"/>
      <c r="P80" s="145"/>
      <c r="Q80" s="143" t="s">
        <v>196</v>
      </c>
      <c r="R80" s="143">
        <v>2015</v>
      </c>
      <c r="S80" s="143" t="s">
        <v>3530</v>
      </c>
      <c r="T80" s="143">
        <v>1820</v>
      </c>
      <c r="U80" s="146"/>
      <c r="V80" s="168">
        <v>45186</v>
      </c>
      <c r="W80" s="147"/>
      <c r="X80" s="466"/>
    </row>
    <row r="81" spans="1:24" ht="26.25" customHeight="1">
      <c r="A81" s="464"/>
      <c r="B81" s="143"/>
      <c r="C81" s="143"/>
      <c r="D81" s="143"/>
      <c r="E81" s="143"/>
      <c r="F81" s="143"/>
      <c r="G81" s="143"/>
      <c r="H81" s="143"/>
      <c r="I81" s="143"/>
      <c r="J81" s="143" t="s">
        <v>3487</v>
      </c>
      <c r="K81" s="144" t="s">
        <v>2380</v>
      </c>
      <c r="L81" s="143"/>
      <c r="M81" s="143"/>
      <c r="N81" s="144"/>
      <c r="O81" s="144"/>
      <c r="P81" s="145"/>
      <c r="Q81" s="143"/>
      <c r="R81" s="143"/>
      <c r="S81" s="143"/>
      <c r="T81" s="143"/>
      <c r="U81" s="168"/>
      <c r="V81" s="168">
        <v>45189</v>
      </c>
      <c r="W81" s="147"/>
      <c r="X81" s="466"/>
    </row>
    <row r="82" spans="1:24" ht="26.25" customHeight="1">
      <c r="A82" s="464"/>
      <c r="B82" s="143"/>
      <c r="C82" s="143"/>
      <c r="D82" s="143"/>
      <c r="E82" s="143"/>
      <c r="F82" s="143"/>
      <c r="G82" s="143"/>
      <c r="H82" s="143"/>
      <c r="I82" s="143"/>
      <c r="J82" s="143" t="s">
        <v>3423</v>
      </c>
      <c r="K82" s="144"/>
      <c r="L82" s="143"/>
      <c r="M82" s="143"/>
      <c r="N82" s="144"/>
      <c r="O82" s="144"/>
      <c r="P82" s="145"/>
      <c r="Q82" s="143"/>
      <c r="R82" s="143"/>
      <c r="S82" s="148" t="s">
        <v>189</v>
      </c>
      <c r="T82" s="148">
        <v>3700</v>
      </c>
      <c r="U82" s="168"/>
      <c r="V82" s="146">
        <v>45191</v>
      </c>
      <c r="W82" s="147"/>
      <c r="X82" s="466"/>
    </row>
    <row r="83" spans="1:24" ht="26.25" customHeight="1">
      <c r="A83" s="464"/>
      <c r="B83" s="143"/>
      <c r="C83" s="143"/>
      <c r="D83" s="143"/>
      <c r="E83" s="143"/>
      <c r="F83" s="143"/>
      <c r="G83" s="143"/>
      <c r="H83" s="143"/>
      <c r="I83" s="143"/>
      <c r="J83" s="425" t="s">
        <v>3457</v>
      </c>
      <c r="K83" s="144"/>
      <c r="L83" s="143"/>
      <c r="M83" s="143"/>
      <c r="N83" s="144"/>
      <c r="O83" s="144"/>
      <c r="P83" s="145"/>
      <c r="Q83" s="143"/>
      <c r="R83" s="143"/>
      <c r="S83" s="148" t="s">
        <v>2472</v>
      </c>
      <c r="T83" s="148">
        <f>SUM(T78:T82)</f>
        <v>9880</v>
      </c>
      <c r="U83" s="168"/>
      <c r="V83" s="146"/>
      <c r="W83" s="147"/>
      <c r="X83" s="466"/>
    </row>
    <row r="84" spans="1:24" ht="26.25" customHeight="1" thickBot="1">
      <c r="A84" s="467"/>
      <c r="B84" s="468"/>
      <c r="C84" s="468"/>
      <c r="D84" s="468"/>
      <c r="E84" s="468"/>
      <c r="F84" s="468"/>
      <c r="G84" s="468"/>
      <c r="H84" s="468"/>
      <c r="I84" s="468"/>
      <c r="J84" s="555" t="s">
        <v>2745</v>
      </c>
      <c r="K84" s="611" t="s">
        <v>3427</v>
      </c>
      <c r="L84" s="468"/>
      <c r="M84" s="468"/>
      <c r="N84" s="470"/>
      <c r="O84" s="470"/>
      <c r="P84" s="471"/>
      <c r="Q84" s="468"/>
      <c r="R84" s="468"/>
      <c r="S84" s="472"/>
      <c r="T84" s="472"/>
      <c r="U84" s="473"/>
      <c r="V84" s="474"/>
      <c r="W84" s="475"/>
      <c r="X84" s="476"/>
    </row>
    <row r="85" spans="1:24" ht="26.25" customHeight="1">
      <c r="A85" s="456" t="s">
        <v>188</v>
      </c>
      <c r="B85" s="457"/>
      <c r="C85" s="457" t="s">
        <v>3556</v>
      </c>
      <c r="D85" s="457" t="s">
        <v>3456</v>
      </c>
      <c r="E85" s="457" t="s">
        <v>3532</v>
      </c>
      <c r="F85" s="457" t="s">
        <v>191</v>
      </c>
      <c r="G85" s="457" t="s">
        <v>191</v>
      </c>
      <c r="H85" s="477"/>
      <c r="I85" s="457" t="s">
        <v>126</v>
      </c>
      <c r="J85" s="457" t="s">
        <v>3422</v>
      </c>
      <c r="K85" s="458" t="s">
        <v>3424</v>
      </c>
      <c r="L85" s="457" t="s">
        <v>4552</v>
      </c>
      <c r="M85" s="457"/>
      <c r="N85" s="458" t="s">
        <v>7311</v>
      </c>
      <c r="O85" s="458" t="s">
        <v>3470</v>
      </c>
      <c r="P85" s="459" t="s">
        <v>7721</v>
      </c>
      <c r="Q85" s="457" t="s">
        <v>3471</v>
      </c>
      <c r="R85" s="457">
        <v>2018</v>
      </c>
      <c r="S85" s="457" t="s">
        <v>3492</v>
      </c>
      <c r="T85" s="457">
        <v>2060</v>
      </c>
      <c r="U85" s="460">
        <v>45115</v>
      </c>
      <c r="V85" s="460">
        <v>45167</v>
      </c>
      <c r="W85" s="462" t="s">
        <v>3735</v>
      </c>
      <c r="X85" s="463">
        <v>1000</v>
      </c>
    </row>
    <row r="86" spans="1:24" ht="26.25" customHeight="1">
      <c r="A86" s="464"/>
      <c r="B86" s="143"/>
      <c r="C86" s="143"/>
      <c r="D86" s="143"/>
      <c r="E86" s="143"/>
      <c r="F86" s="143"/>
      <c r="G86" s="143"/>
      <c r="H86" s="143"/>
      <c r="I86" s="143" t="s">
        <v>194</v>
      </c>
      <c r="J86" s="412" t="s">
        <v>3714</v>
      </c>
      <c r="K86" s="169" t="s">
        <v>3425</v>
      </c>
      <c r="L86" s="427" t="s">
        <v>3359</v>
      </c>
      <c r="M86" s="143"/>
      <c r="N86" s="73" t="s">
        <v>3512</v>
      </c>
      <c r="O86" s="144"/>
      <c r="P86" s="145"/>
      <c r="Q86" s="143" t="s">
        <v>3471</v>
      </c>
      <c r="R86" s="143">
        <v>2016</v>
      </c>
      <c r="S86" s="143" t="s">
        <v>3594</v>
      </c>
      <c r="T86" s="143">
        <v>2060</v>
      </c>
      <c r="U86" s="146">
        <v>45114</v>
      </c>
      <c r="V86" s="168">
        <v>45179</v>
      </c>
      <c r="W86" s="147"/>
      <c r="X86" s="465"/>
    </row>
    <row r="87" spans="1:24" ht="26.25" customHeight="1">
      <c r="A87" s="464"/>
      <c r="B87" s="143"/>
      <c r="C87" s="143"/>
      <c r="D87" s="143"/>
      <c r="E87" s="143"/>
      <c r="F87" s="143"/>
      <c r="G87" s="143"/>
      <c r="H87" s="143"/>
      <c r="I87" s="143"/>
      <c r="J87" s="143"/>
      <c r="K87" s="144" t="s">
        <v>3426</v>
      </c>
      <c r="L87" s="72" t="s">
        <v>3570</v>
      </c>
      <c r="M87" s="143"/>
      <c r="N87" s="73" t="s">
        <v>3552</v>
      </c>
      <c r="O87" s="144"/>
      <c r="P87" s="145"/>
      <c r="Q87" s="143" t="s">
        <v>3474</v>
      </c>
      <c r="R87" s="143">
        <v>2018</v>
      </c>
      <c r="S87" s="143" t="s">
        <v>3491</v>
      </c>
      <c r="T87" s="143">
        <v>2460</v>
      </c>
      <c r="U87" s="146"/>
      <c r="V87" s="168">
        <v>45186</v>
      </c>
      <c r="W87" s="147"/>
      <c r="X87" s="466"/>
    </row>
    <row r="88" spans="1:24" ht="26.25" customHeight="1">
      <c r="A88" s="464"/>
      <c r="B88" s="143"/>
      <c r="C88" s="143"/>
      <c r="D88" s="143"/>
      <c r="E88" s="143"/>
      <c r="F88" s="143"/>
      <c r="G88" s="143"/>
      <c r="H88" s="143"/>
      <c r="I88" s="143"/>
      <c r="J88" s="143" t="s">
        <v>3487</v>
      </c>
      <c r="K88" s="144" t="s">
        <v>2380</v>
      </c>
      <c r="L88" s="143"/>
      <c r="M88" s="143"/>
      <c r="N88" s="144"/>
      <c r="O88" s="144"/>
      <c r="P88" s="145"/>
      <c r="Q88" s="143"/>
      <c r="R88" s="143"/>
      <c r="S88" s="143"/>
      <c r="T88" s="143"/>
      <c r="U88" s="168"/>
      <c r="V88" s="168">
        <v>45189</v>
      </c>
      <c r="W88" s="147"/>
      <c r="X88" s="466"/>
    </row>
    <row r="89" spans="1:24" ht="26.25" customHeight="1">
      <c r="A89" s="464"/>
      <c r="B89" s="143"/>
      <c r="C89" s="143"/>
      <c r="D89" s="143"/>
      <c r="E89" s="143"/>
      <c r="F89" s="143"/>
      <c r="G89" s="143"/>
      <c r="H89" s="143"/>
      <c r="I89" s="143"/>
      <c r="J89" s="143" t="s">
        <v>3423</v>
      </c>
      <c r="K89" s="144"/>
      <c r="L89" s="143"/>
      <c r="M89" s="143"/>
      <c r="N89" s="144"/>
      <c r="O89" s="144"/>
      <c r="P89" s="145"/>
      <c r="Q89" s="143"/>
      <c r="R89" s="143"/>
      <c r="S89" s="148" t="s">
        <v>189</v>
      </c>
      <c r="T89" s="148">
        <v>3880</v>
      </c>
      <c r="U89" s="168"/>
      <c r="V89" s="146">
        <v>45191</v>
      </c>
      <c r="W89" s="147"/>
      <c r="X89" s="466"/>
    </row>
    <row r="90" spans="1:24" ht="26.25" customHeight="1">
      <c r="A90" s="464"/>
      <c r="B90" s="143"/>
      <c r="C90" s="143"/>
      <c r="D90" s="143"/>
      <c r="E90" s="143"/>
      <c r="F90" s="143"/>
      <c r="G90" s="143"/>
      <c r="H90" s="143"/>
      <c r="I90" s="143"/>
      <c r="J90" s="425" t="s">
        <v>3457</v>
      </c>
      <c r="K90" s="144"/>
      <c r="L90" s="143"/>
      <c r="M90" s="143"/>
      <c r="N90" s="144"/>
      <c r="O90" s="144"/>
      <c r="P90" s="145"/>
      <c r="Q90" s="143"/>
      <c r="R90" s="143"/>
      <c r="S90" s="148" t="s">
        <v>2472</v>
      </c>
      <c r="T90" s="148">
        <f>SUM(T85:T89)</f>
        <v>10460</v>
      </c>
      <c r="U90" s="168"/>
      <c r="V90" s="146"/>
      <c r="W90" s="147"/>
      <c r="X90" s="466"/>
    </row>
    <row r="91" spans="1:24" ht="26.25" customHeight="1" thickBot="1">
      <c r="A91" s="467"/>
      <c r="B91" s="468"/>
      <c r="C91" s="468"/>
      <c r="D91" s="468"/>
      <c r="E91" s="468"/>
      <c r="F91" s="468"/>
      <c r="G91" s="468"/>
      <c r="H91" s="468"/>
      <c r="I91" s="468"/>
      <c r="J91" s="555" t="s">
        <v>2745</v>
      </c>
      <c r="K91" s="611" t="s">
        <v>3427</v>
      </c>
      <c r="L91" s="468"/>
      <c r="M91" s="468"/>
      <c r="N91" s="470"/>
      <c r="O91" s="470"/>
      <c r="P91" s="471"/>
      <c r="Q91" s="468"/>
      <c r="R91" s="468"/>
      <c r="S91" s="472"/>
      <c r="T91" s="472"/>
      <c r="U91" s="473"/>
      <c r="V91" s="474"/>
      <c r="W91" s="475"/>
      <c r="X91" s="476"/>
    </row>
    <row r="92" spans="1:24" ht="26.25" customHeight="1">
      <c r="A92" s="456" t="s">
        <v>188</v>
      </c>
      <c r="B92" s="457"/>
      <c r="C92" s="457" t="s">
        <v>3556</v>
      </c>
      <c r="D92" s="457" t="s">
        <v>3456</v>
      </c>
      <c r="E92" s="457" t="s">
        <v>3532</v>
      </c>
      <c r="F92" s="457" t="s">
        <v>191</v>
      </c>
      <c r="G92" s="457" t="s">
        <v>191</v>
      </c>
      <c r="H92" s="477"/>
      <c r="I92" s="457" t="s">
        <v>126</v>
      </c>
      <c r="J92" s="457" t="s">
        <v>3422</v>
      </c>
      <c r="K92" s="458" t="s">
        <v>3424</v>
      </c>
      <c r="L92" s="457" t="s">
        <v>3959</v>
      </c>
      <c r="M92" s="457"/>
      <c r="N92" s="458" t="s">
        <v>7312</v>
      </c>
      <c r="O92" s="458" t="s">
        <v>3472</v>
      </c>
      <c r="P92" s="459" t="s">
        <v>7721</v>
      </c>
      <c r="Q92" s="457" t="s">
        <v>3475</v>
      </c>
      <c r="R92" s="457">
        <v>2016</v>
      </c>
      <c r="S92" s="457" t="s">
        <v>3500</v>
      </c>
      <c r="T92" s="457">
        <v>1150</v>
      </c>
      <c r="U92" s="460">
        <v>45115</v>
      </c>
      <c r="V92" s="460">
        <v>45167</v>
      </c>
      <c r="W92" s="462" t="s">
        <v>3735</v>
      </c>
      <c r="X92" s="463">
        <v>1000</v>
      </c>
    </row>
    <row r="93" spans="1:24" ht="26.25" customHeight="1">
      <c r="A93" s="464"/>
      <c r="B93" s="143"/>
      <c r="C93" s="143"/>
      <c r="D93" s="143"/>
      <c r="E93" s="143"/>
      <c r="F93" s="143"/>
      <c r="G93" s="143"/>
      <c r="H93" s="143"/>
      <c r="I93" s="143" t="s">
        <v>194</v>
      </c>
      <c r="J93" s="412" t="s">
        <v>3715</v>
      </c>
      <c r="K93" s="169" t="s">
        <v>3425</v>
      </c>
      <c r="L93" s="427" t="s">
        <v>3359</v>
      </c>
      <c r="M93" s="143"/>
      <c r="N93" s="73" t="s">
        <v>3512</v>
      </c>
      <c r="O93" s="144"/>
      <c r="P93" s="145"/>
      <c r="Q93" s="143" t="s">
        <v>3476</v>
      </c>
      <c r="R93" s="143">
        <v>2014</v>
      </c>
      <c r="S93" s="143" t="s">
        <v>3499</v>
      </c>
      <c r="T93" s="143">
        <v>1150</v>
      </c>
      <c r="U93" s="146">
        <v>45114</v>
      </c>
      <c r="V93" s="168">
        <v>45179</v>
      </c>
      <c r="W93" s="147"/>
      <c r="X93" s="465"/>
    </row>
    <row r="94" spans="1:24" ht="26.25" customHeight="1">
      <c r="A94" s="464"/>
      <c r="B94" s="143"/>
      <c r="C94" s="143"/>
      <c r="D94" s="143"/>
      <c r="E94" s="143"/>
      <c r="F94" s="143"/>
      <c r="G94" s="143"/>
      <c r="H94" s="143"/>
      <c r="I94" s="143"/>
      <c r="J94" s="143"/>
      <c r="K94" s="144" t="s">
        <v>3426</v>
      </c>
      <c r="L94" s="72" t="s">
        <v>3570</v>
      </c>
      <c r="M94" s="143"/>
      <c r="N94" s="73" t="s">
        <v>3553</v>
      </c>
      <c r="O94" s="144"/>
      <c r="P94" s="145"/>
      <c r="Q94" s="143" t="s">
        <v>3475</v>
      </c>
      <c r="R94" s="143">
        <v>2014</v>
      </c>
      <c r="S94" s="143" t="s">
        <v>3498</v>
      </c>
      <c r="T94" s="143">
        <v>1150</v>
      </c>
      <c r="U94" s="146"/>
      <c r="V94" s="168">
        <v>45186</v>
      </c>
      <c r="W94" s="147"/>
      <c r="X94" s="466"/>
    </row>
    <row r="95" spans="1:24" ht="26.25" customHeight="1">
      <c r="A95" s="464"/>
      <c r="B95" s="143"/>
      <c r="C95" s="143"/>
      <c r="D95" s="143"/>
      <c r="E95" s="143"/>
      <c r="F95" s="143"/>
      <c r="G95" s="143"/>
      <c r="H95" s="143"/>
      <c r="I95" s="143"/>
      <c r="J95" s="143" t="s">
        <v>3487</v>
      </c>
      <c r="K95" s="144" t="s">
        <v>2380</v>
      </c>
      <c r="L95" s="143"/>
      <c r="M95" s="143"/>
      <c r="N95" s="144"/>
      <c r="O95" s="144"/>
      <c r="P95" s="145"/>
      <c r="Q95" s="143" t="s">
        <v>3477</v>
      </c>
      <c r="R95" s="143">
        <v>2014</v>
      </c>
      <c r="S95" s="143" t="s">
        <v>3531</v>
      </c>
      <c r="T95" s="143">
        <v>1560</v>
      </c>
      <c r="U95" s="168"/>
      <c r="V95" s="168">
        <v>45189</v>
      </c>
      <c r="W95" s="147"/>
      <c r="X95" s="466"/>
    </row>
    <row r="96" spans="1:24" ht="26.25" customHeight="1">
      <c r="A96" s="464"/>
      <c r="B96" s="143"/>
      <c r="C96" s="143"/>
      <c r="D96" s="143"/>
      <c r="E96" s="143"/>
      <c r="F96" s="143"/>
      <c r="G96" s="143"/>
      <c r="H96" s="143"/>
      <c r="I96" s="143"/>
      <c r="J96" s="143" t="s">
        <v>3423</v>
      </c>
      <c r="K96" s="144"/>
      <c r="L96" s="143"/>
      <c r="M96" s="143"/>
      <c r="N96" s="144"/>
      <c r="O96" s="144"/>
      <c r="P96" s="145"/>
      <c r="Q96" s="143"/>
      <c r="R96" s="143"/>
      <c r="S96" s="148" t="s">
        <v>189</v>
      </c>
      <c r="T96" s="148">
        <v>3700</v>
      </c>
      <c r="U96" s="168"/>
      <c r="V96" s="146">
        <v>45191</v>
      </c>
      <c r="W96" s="147"/>
      <c r="X96" s="466"/>
    </row>
    <row r="97" spans="1:24" ht="26.25" customHeight="1">
      <c r="A97" s="464"/>
      <c r="B97" s="143"/>
      <c r="C97" s="143"/>
      <c r="D97" s="143"/>
      <c r="E97" s="143"/>
      <c r="F97" s="143"/>
      <c r="G97" s="143"/>
      <c r="H97" s="143"/>
      <c r="I97" s="143"/>
      <c r="J97" s="425" t="s">
        <v>3457</v>
      </c>
      <c r="K97" s="144"/>
      <c r="L97" s="143"/>
      <c r="M97" s="143"/>
      <c r="N97" s="144"/>
      <c r="O97" s="144"/>
      <c r="P97" s="145"/>
      <c r="Q97" s="143"/>
      <c r="R97" s="143"/>
      <c r="S97" s="148" t="s">
        <v>2472</v>
      </c>
      <c r="T97" s="148">
        <f>SUM(T92:T96)</f>
        <v>8710</v>
      </c>
      <c r="U97" s="168"/>
      <c r="V97" s="146"/>
      <c r="W97" s="147"/>
      <c r="X97" s="466"/>
    </row>
    <row r="98" spans="1:24" ht="26.25" customHeight="1" thickBot="1">
      <c r="A98" s="467"/>
      <c r="B98" s="468"/>
      <c r="C98" s="468"/>
      <c r="D98" s="468"/>
      <c r="E98" s="468"/>
      <c r="F98" s="468"/>
      <c r="G98" s="468"/>
      <c r="H98" s="468"/>
      <c r="I98" s="468"/>
      <c r="J98" s="555" t="s">
        <v>2745</v>
      </c>
      <c r="K98" s="611" t="s">
        <v>3427</v>
      </c>
      <c r="L98" s="468"/>
      <c r="M98" s="468"/>
      <c r="N98" s="470"/>
      <c r="O98" s="470"/>
      <c r="P98" s="471"/>
      <c r="Q98" s="468"/>
      <c r="R98" s="468"/>
      <c r="S98" s="472"/>
      <c r="T98" s="472"/>
      <c r="U98" s="473"/>
      <c r="V98" s="474"/>
      <c r="W98" s="475"/>
      <c r="X98" s="476"/>
    </row>
    <row r="99" spans="1:24" ht="26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51"/>
      <c r="L99" s="4"/>
      <c r="M99" s="4"/>
      <c r="N99" s="451"/>
      <c r="O99" s="451"/>
      <c r="P99" s="452"/>
      <c r="Q99" s="4"/>
      <c r="R99" s="4"/>
      <c r="S99" s="4"/>
      <c r="T99" s="4"/>
      <c r="U99" s="453"/>
      <c r="V99" s="454"/>
      <c r="W99" s="455"/>
      <c r="X99" s="455"/>
    </row>
    <row r="100" spans="1:24" ht="26.25" customHeight="1" thickBot="1"/>
    <row r="101" spans="1:24" ht="26.25" customHeight="1">
      <c r="A101" s="629" t="s">
        <v>3497</v>
      </c>
      <c r="B101" s="630"/>
      <c r="C101" s="630" t="s">
        <v>2105</v>
      </c>
      <c r="D101" s="630" t="s">
        <v>190</v>
      </c>
      <c r="E101" s="630" t="s">
        <v>3595</v>
      </c>
      <c r="F101" s="630" t="s">
        <v>230</v>
      </c>
      <c r="G101" s="630" t="s">
        <v>191</v>
      </c>
      <c r="H101" s="631"/>
      <c r="I101" s="630" t="s">
        <v>3837</v>
      </c>
      <c r="J101" s="630" t="s">
        <v>3960</v>
      </c>
      <c r="K101" s="632" t="s">
        <v>3593</v>
      </c>
      <c r="L101" s="630" t="s">
        <v>3961</v>
      </c>
      <c r="M101" s="630"/>
      <c r="N101" s="630"/>
      <c r="O101" s="630"/>
      <c r="P101" s="633" t="s">
        <v>4047</v>
      </c>
      <c r="Q101" s="630" t="s">
        <v>3502</v>
      </c>
      <c r="R101" s="630">
        <v>2019</v>
      </c>
      <c r="S101" s="630" t="s">
        <v>3539</v>
      </c>
      <c r="T101" s="630">
        <v>2750</v>
      </c>
      <c r="U101" s="634">
        <v>45115</v>
      </c>
      <c r="V101" s="634">
        <v>45134</v>
      </c>
      <c r="W101" s="635">
        <v>3380</v>
      </c>
      <c r="X101" s="636">
        <v>3600</v>
      </c>
    </row>
    <row r="102" spans="1:24" ht="26.25" customHeight="1">
      <c r="A102" s="637"/>
      <c r="B102" s="159"/>
      <c r="C102" s="159"/>
      <c r="D102" s="159"/>
      <c r="E102" s="159"/>
      <c r="F102" s="159"/>
      <c r="G102" s="159"/>
      <c r="H102" s="159"/>
      <c r="I102" s="159"/>
      <c r="J102" s="412" t="s">
        <v>4158</v>
      </c>
      <c r="K102" s="165"/>
      <c r="L102" s="427" t="s">
        <v>3640</v>
      </c>
      <c r="M102" s="159"/>
      <c r="N102" s="159"/>
      <c r="O102" s="159"/>
      <c r="P102" s="159"/>
      <c r="Q102" s="159"/>
      <c r="R102" s="159"/>
      <c r="S102" s="159"/>
      <c r="T102" s="159"/>
      <c r="U102" s="2460" t="s">
        <v>3798</v>
      </c>
      <c r="V102" s="2461"/>
      <c r="W102" s="164" t="s">
        <v>3639</v>
      </c>
      <c r="X102" s="638"/>
    </row>
    <row r="103" spans="1:24" ht="26.25" customHeight="1">
      <c r="A103" s="637"/>
      <c r="B103" s="159"/>
      <c r="C103" s="159"/>
      <c r="D103" s="159"/>
      <c r="E103" s="159"/>
      <c r="F103" s="159"/>
      <c r="G103" s="159"/>
      <c r="H103" s="159"/>
      <c r="I103" s="159"/>
      <c r="J103" s="159"/>
      <c r="K103" s="427" t="s">
        <v>3615</v>
      </c>
      <c r="L103" s="159"/>
      <c r="M103" s="159"/>
      <c r="N103" s="159"/>
      <c r="O103" s="159"/>
      <c r="P103" s="159"/>
      <c r="Q103" s="159"/>
      <c r="R103" s="159"/>
      <c r="S103" s="159"/>
      <c r="T103" s="159"/>
      <c r="U103" s="2460" t="s">
        <v>3799</v>
      </c>
      <c r="V103" s="2461"/>
      <c r="W103" s="164"/>
      <c r="X103" s="638"/>
    </row>
    <row r="104" spans="1:24" ht="26.25" customHeight="1">
      <c r="A104" s="637"/>
      <c r="B104" s="159"/>
      <c r="C104" s="159"/>
      <c r="D104" s="159"/>
      <c r="E104" s="159"/>
      <c r="F104" s="159"/>
      <c r="G104" s="159"/>
      <c r="H104" s="159"/>
      <c r="I104" s="159"/>
      <c r="J104" s="159"/>
      <c r="K104" s="648" t="s">
        <v>3614</v>
      </c>
      <c r="L104" s="159"/>
      <c r="M104" s="159"/>
      <c r="N104" s="159"/>
      <c r="O104" s="159"/>
      <c r="P104" s="159"/>
      <c r="Q104" s="159"/>
      <c r="R104" s="159"/>
      <c r="S104" s="159"/>
      <c r="T104" s="159"/>
      <c r="U104" s="2460" t="s">
        <v>4161</v>
      </c>
      <c r="V104" s="2461"/>
      <c r="W104" s="164"/>
      <c r="X104" s="638"/>
    </row>
    <row r="105" spans="1:24" ht="26.25" customHeight="1" thickBot="1">
      <c r="A105" s="639"/>
      <c r="B105" s="640"/>
      <c r="C105" s="640"/>
      <c r="D105" s="640"/>
      <c r="E105" s="640"/>
      <c r="F105" s="640"/>
      <c r="G105" s="640"/>
      <c r="H105" s="640"/>
      <c r="I105" s="640"/>
      <c r="J105" s="640"/>
      <c r="K105" s="611" t="s">
        <v>3535</v>
      </c>
      <c r="L105" s="640"/>
      <c r="M105" s="640"/>
      <c r="N105" s="641"/>
      <c r="O105" s="641"/>
      <c r="P105" s="642"/>
      <c r="Q105" s="640"/>
      <c r="R105" s="640"/>
      <c r="S105" s="643"/>
      <c r="T105" s="643"/>
      <c r="U105" s="644"/>
      <c r="V105" s="645"/>
      <c r="W105" s="646"/>
      <c r="X105" s="647"/>
    </row>
    <row r="107" spans="1:24" ht="26.25" customHeight="1" thickBot="1">
      <c r="A107" s="445"/>
      <c r="B107" s="445"/>
      <c r="C107" s="445"/>
      <c r="D107" s="445"/>
      <c r="E107" s="445"/>
      <c r="F107" s="445"/>
      <c r="G107" s="445"/>
      <c r="H107" s="445"/>
      <c r="I107" s="445"/>
      <c r="J107" s="445"/>
      <c r="K107" s="446"/>
      <c r="L107" s="445"/>
      <c r="M107" s="445"/>
      <c r="N107" s="446"/>
      <c r="O107" s="446"/>
      <c r="P107" s="447"/>
      <c r="Q107" s="445"/>
      <c r="R107" s="445"/>
      <c r="S107" s="445"/>
      <c r="T107" s="445"/>
      <c r="U107" s="448"/>
      <c r="V107" s="449"/>
      <c r="W107" s="450"/>
      <c r="X107" s="450"/>
    </row>
    <row r="108" spans="1:24" ht="26.25" customHeight="1">
      <c r="A108" s="726" t="s">
        <v>188</v>
      </c>
      <c r="B108" s="727"/>
      <c r="C108" s="727" t="s">
        <v>3459</v>
      </c>
      <c r="D108" s="727" t="s">
        <v>3460</v>
      </c>
      <c r="E108" s="727" t="s">
        <v>3561</v>
      </c>
      <c r="F108" s="727" t="s">
        <v>191</v>
      </c>
      <c r="G108" s="727" t="s">
        <v>191</v>
      </c>
      <c r="H108" s="727"/>
      <c r="I108" s="727" t="s">
        <v>3461</v>
      </c>
      <c r="J108" s="727" t="s">
        <v>3962</v>
      </c>
      <c r="K108" s="728" t="s">
        <v>1953</v>
      </c>
      <c r="L108" s="727" t="s">
        <v>6941</v>
      </c>
      <c r="M108" s="727"/>
      <c r="N108" s="728" t="s">
        <v>4017</v>
      </c>
      <c r="O108" s="728">
        <v>17378740</v>
      </c>
      <c r="P108" s="729" t="s">
        <v>6971</v>
      </c>
      <c r="Q108" s="727" t="s">
        <v>3516</v>
      </c>
      <c r="R108" s="727">
        <v>2014</v>
      </c>
      <c r="S108" s="727" t="s">
        <v>3557</v>
      </c>
      <c r="T108" s="727">
        <v>1607</v>
      </c>
      <c r="U108" s="730">
        <v>45117</v>
      </c>
      <c r="V108" s="730">
        <v>45158</v>
      </c>
      <c r="W108" s="731">
        <v>3000</v>
      </c>
      <c r="X108" s="732">
        <v>3700</v>
      </c>
    </row>
    <row r="109" spans="1:24" ht="26.25" customHeight="1">
      <c r="A109" s="733"/>
      <c r="B109" s="179"/>
      <c r="C109" s="320" t="s">
        <v>3563</v>
      </c>
      <c r="D109" s="179"/>
      <c r="E109" s="179"/>
      <c r="F109" s="179"/>
      <c r="G109" s="179"/>
      <c r="H109" s="179"/>
      <c r="I109" s="179" t="s">
        <v>194</v>
      </c>
      <c r="J109" s="412" t="s">
        <v>3589</v>
      </c>
      <c r="K109" s="186" t="s">
        <v>3462</v>
      </c>
      <c r="L109" s="1031" t="s">
        <v>3590</v>
      </c>
      <c r="M109" s="179"/>
      <c r="N109" s="73" t="s">
        <v>4267</v>
      </c>
      <c r="O109" s="180"/>
      <c r="P109" s="181"/>
      <c r="Q109" s="179" t="s">
        <v>3517</v>
      </c>
      <c r="R109" s="179">
        <v>2014</v>
      </c>
      <c r="S109" s="179" t="s">
        <v>3558</v>
      </c>
      <c r="T109" s="179">
        <v>1560</v>
      </c>
      <c r="U109" s="182">
        <v>45120</v>
      </c>
      <c r="V109" s="182">
        <v>45166</v>
      </c>
      <c r="W109" s="184" t="s">
        <v>3736</v>
      </c>
      <c r="X109" s="734"/>
    </row>
    <row r="110" spans="1:24" ht="26.25" customHeight="1">
      <c r="A110" s="733"/>
      <c r="B110" s="179"/>
      <c r="C110" s="179"/>
      <c r="D110" s="179"/>
      <c r="E110" s="179"/>
      <c r="F110" s="179"/>
      <c r="G110" s="179"/>
      <c r="H110" s="179"/>
      <c r="I110" s="320" t="s">
        <v>3501</v>
      </c>
      <c r="J110" s="185"/>
      <c r="K110" s="180" t="s">
        <v>3550</v>
      </c>
      <c r="L110" s="427" t="s">
        <v>4796</v>
      </c>
      <c r="M110" s="179"/>
      <c r="N110" s="180"/>
      <c r="O110" s="180"/>
      <c r="P110" s="181"/>
      <c r="Q110" s="179" t="s">
        <v>3518</v>
      </c>
      <c r="R110" s="179">
        <v>2016</v>
      </c>
      <c r="S110" s="179" t="s">
        <v>3622</v>
      </c>
      <c r="T110" s="179">
        <v>1560</v>
      </c>
      <c r="U110" s="183">
        <v>45119</v>
      </c>
      <c r="V110" s="182">
        <v>45170</v>
      </c>
      <c r="W110" s="184"/>
      <c r="X110" s="734"/>
    </row>
    <row r="111" spans="1:24" ht="26.25" customHeight="1">
      <c r="A111" s="733"/>
      <c r="B111" s="179"/>
      <c r="C111" s="179"/>
      <c r="D111" s="179"/>
      <c r="E111" s="179"/>
      <c r="F111" s="179"/>
      <c r="G111" s="179"/>
      <c r="H111" s="179"/>
      <c r="I111" s="179"/>
      <c r="J111" s="179"/>
      <c r="K111" s="180" t="s">
        <v>3464</v>
      </c>
      <c r="L111" s="179"/>
      <c r="M111" s="179"/>
      <c r="N111" s="180"/>
      <c r="O111" s="180"/>
      <c r="P111" s="181"/>
      <c r="Q111" s="179" t="s">
        <v>3502</v>
      </c>
      <c r="R111" s="179">
        <v>2016</v>
      </c>
      <c r="S111" s="179" t="s">
        <v>3592</v>
      </c>
      <c r="T111" s="179">
        <v>2000</v>
      </c>
      <c r="U111" s="182"/>
      <c r="V111" s="183">
        <v>45168</v>
      </c>
      <c r="W111" s="184"/>
      <c r="X111" s="734"/>
    </row>
    <row r="112" spans="1:24" ht="26.25" customHeight="1">
      <c r="A112" s="733"/>
      <c r="B112" s="179"/>
      <c r="C112" s="179"/>
      <c r="D112" s="179"/>
      <c r="E112" s="179"/>
      <c r="F112" s="179"/>
      <c r="G112" s="179"/>
      <c r="H112" s="179"/>
      <c r="I112" s="179"/>
      <c r="J112" s="179"/>
      <c r="K112" s="180"/>
      <c r="L112" s="179"/>
      <c r="M112" s="179"/>
      <c r="N112" s="180"/>
      <c r="O112" s="180"/>
      <c r="P112" s="181"/>
      <c r="Q112" s="179"/>
      <c r="R112" s="179"/>
      <c r="S112" s="185" t="s">
        <v>189</v>
      </c>
      <c r="T112" s="185">
        <v>3700</v>
      </c>
      <c r="U112" s="182"/>
      <c r="V112" s="183"/>
      <c r="W112" s="184"/>
      <c r="X112" s="734"/>
    </row>
    <row r="113" spans="1:24" ht="26.25" customHeight="1">
      <c r="A113" s="733"/>
      <c r="B113" s="179"/>
      <c r="C113" s="179"/>
      <c r="D113" s="179"/>
      <c r="E113" s="179"/>
      <c r="F113" s="179"/>
      <c r="G113" s="179"/>
      <c r="H113" s="179"/>
      <c r="I113" s="179"/>
      <c r="J113" s="179"/>
      <c r="K113" s="180"/>
      <c r="L113" s="179"/>
      <c r="M113" s="179"/>
      <c r="N113" s="180"/>
      <c r="O113" s="180"/>
      <c r="P113" s="181"/>
      <c r="Q113" s="179"/>
      <c r="R113" s="179"/>
      <c r="S113" s="185" t="s">
        <v>3738</v>
      </c>
      <c r="T113" s="185">
        <f>SUM(T108:T112)</f>
        <v>10427</v>
      </c>
      <c r="U113" s="182"/>
      <c r="V113" s="183"/>
      <c r="W113" s="184"/>
      <c r="X113" s="734"/>
    </row>
    <row r="114" spans="1:24" ht="26.25" customHeight="1" thickBot="1">
      <c r="A114" s="735"/>
      <c r="B114" s="736"/>
      <c r="C114" s="736"/>
      <c r="D114" s="736"/>
      <c r="E114" s="736"/>
      <c r="F114" s="736"/>
      <c r="G114" s="736"/>
      <c r="H114" s="736"/>
      <c r="I114" s="736"/>
      <c r="J114" s="736"/>
      <c r="K114" s="611" t="s">
        <v>3465</v>
      </c>
      <c r="L114" s="736"/>
      <c r="M114" s="736"/>
      <c r="N114" s="737"/>
      <c r="O114" s="737"/>
      <c r="P114" s="738"/>
      <c r="Q114" s="736"/>
      <c r="R114" s="736"/>
      <c r="S114" s="739"/>
      <c r="T114" s="739"/>
      <c r="U114" s="740"/>
      <c r="V114" s="741"/>
      <c r="W114" s="742"/>
      <c r="X114" s="743"/>
    </row>
    <row r="115" spans="1:24" ht="26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51"/>
      <c r="L115" s="4"/>
      <c r="M115" s="4"/>
      <c r="N115" s="451"/>
      <c r="O115" s="451"/>
      <c r="P115" s="452"/>
      <c r="Q115" s="4"/>
      <c r="R115" s="4"/>
      <c r="S115" s="4"/>
      <c r="T115" s="4"/>
      <c r="U115" s="453"/>
      <c r="V115" s="454"/>
      <c r="W115" s="455"/>
      <c r="X115" s="455"/>
    </row>
    <row r="116" spans="1:24" ht="26.25" customHeight="1" thickBot="1"/>
    <row r="117" spans="1:24" ht="26.25" customHeight="1">
      <c r="A117" s="456" t="s">
        <v>188</v>
      </c>
      <c r="B117" s="457"/>
      <c r="C117" s="457" t="s">
        <v>3556</v>
      </c>
      <c r="D117" s="457" t="s">
        <v>190</v>
      </c>
      <c r="E117" s="457" t="s">
        <v>3653</v>
      </c>
      <c r="F117" s="457" t="s">
        <v>191</v>
      </c>
      <c r="G117" s="457" t="s">
        <v>191</v>
      </c>
      <c r="H117" s="477"/>
      <c r="I117" s="457" t="s">
        <v>3543</v>
      </c>
      <c r="J117" s="457" t="s">
        <v>4554</v>
      </c>
      <c r="K117" s="458" t="s">
        <v>3545</v>
      </c>
      <c r="L117" s="457" t="s">
        <v>6961</v>
      </c>
      <c r="M117" s="457"/>
      <c r="N117" s="458" t="s">
        <v>6963</v>
      </c>
      <c r="O117" s="458" t="s">
        <v>3627</v>
      </c>
      <c r="P117" s="459" t="s">
        <v>7414</v>
      </c>
      <c r="Q117" s="457" t="s">
        <v>363</v>
      </c>
      <c r="R117" s="457">
        <v>2015</v>
      </c>
      <c r="S117" s="457" t="s">
        <v>3638</v>
      </c>
      <c r="T117" s="457">
        <v>2085</v>
      </c>
      <c r="U117" s="460">
        <v>45121</v>
      </c>
      <c r="V117" s="460">
        <v>45168</v>
      </c>
      <c r="W117" s="462">
        <v>2460</v>
      </c>
      <c r="X117" s="463">
        <v>4150</v>
      </c>
    </row>
    <row r="118" spans="1:24" ht="26.25" customHeight="1">
      <c r="A118" s="464"/>
      <c r="B118" s="143"/>
      <c r="C118" s="143"/>
      <c r="D118" s="143"/>
      <c r="E118" s="143"/>
      <c r="F118" s="143"/>
      <c r="G118" s="143"/>
      <c r="H118" s="143"/>
      <c r="I118" s="143" t="s">
        <v>194</v>
      </c>
      <c r="J118" s="412" t="s">
        <v>3716</v>
      </c>
      <c r="K118" s="169" t="s">
        <v>3555</v>
      </c>
      <c r="L118" s="427" t="s">
        <v>3359</v>
      </c>
      <c r="M118" s="143"/>
      <c r="N118" s="73" t="s">
        <v>4221</v>
      </c>
      <c r="O118" s="144"/>
      <c r="P118" s="145"/>
      <c r="Q118" s="143" t="s">
        <v>363</v>
      </c>
      <c r="R118" s="143">
        <v>2015</v>
      </c>
      <c r="S118" s="143" t="s">
        <v>3631</v>
      </c>
      <c r="T118" s="143">
        <v>2115</v>
      </c>
      <c r="U118" s="146">
        <v>45122</v>
      </c>
      <c r="V118" s="168">
        <v>45173</v>
      </c>
      <c r="W118" s="147" t="s">
        <v>3820</v>
      </c>
      <c r="X118" s="465"/>
    </row>
    <row r="119" spans="1:24" ht="26.25" customHeight="1">
      <c r="A119" s="464"/>
      <c r="B119" s="143"/>
      <c r="C119" s="143"/>
      <c r="D119" s="143"/>
      <c r="E119" s="143"/>
      <c r="F119" s="143"/>
      <c r="G119" s="143"/>
      <c r="H119" s="143"/>
      <c r="I119" s="143"/>
      <c r="J119" s="143"/>
      <c r="K119" s="144" t="s">
        <v>3549</v>
      </c>
      <c r="L119" s="143"/>
      <c r="M119" s="143"/>
      <c r="N119" s="73" t="s">
        <v>3073</v>
      </c>
      <c r="O119" s="144"/>
      <c r="P119" s="145"/>
      <c r="Q119" s="143" t="s">
        <v>361</v>
      </c>
      <c r="R119" s="143">
        <v>2016</v>
      </c>
      <c r="S119" s="143" t="s">
        <v>3637</v>
      </c>
      <c r="T119" s="143">
        <v>2230</v>
      </c>
      <c r="U119" s="146"/>
      <c r="V119" s="168">
        <v>45170</v>
      </c>
      <c r="W119" s="147"/>
      <c r="X119" s="466"/>
    </row>
    <row r="120" spans="1:24" ht="26.25" customHeight="1">
      <c r="A120" s="464"/>
      <c r="B120" s="143"/>
      <c r="C120" s="143"/>
      <c r="D120" s="143"/>
      <c r="E120" s="143"/>
      <c r="F120" s="143"/>
      <c r="G120" s="143"/>
      <c r="H120" s="143"/>
      <c r="I120" s="143"/>
      <c r="J120" s="143"/>
      <c r="K120" s="144" t="s">
        <v>3546</v>
      </c>
      <c r="L120" s="143"/>
      <c r="M120" s="143"/>
      <c r="N120" s="779" t="s">
        <v>3587</v>
      </c>
      <c r="O120" s="144"/>
      <c r="P120" s="145"/>
      <c r="Q120" s="143" t="s">
        <v>380</v>
      </c>
      <c r="R120" s="143">
        <v>2015</v>
      </c>
      <c r="S120" s="143" t="s">
        <v>3636</v>
      </c>
      <c r="T120" s="143">
        <v>1430</v>
      </c>
      <c r="U120" s="168"/>
      <c r="V120" s="146">
        <v>45173</v>
      </c>
      <c r="W120" s="147"/>
      <c r="X120" s="466"/>
    </row>
    <row r="121" spans="1:24" ht="26.25" customHeight="1">
      <c r="A121" s="464"/>
      <c r="B121" s="143"/>
      <c r="C121" s="143"/>
      <c r="D121" s="143"/>
      <c r="E121" s="143"/>
      <c r="F121" s="143"/>
      <c r="G121" s="143"/>
      <c r="H121" s="143"/>
      <c r="I121" s="143"/>
      <c r="J121" s="143" t="s">
        <v>2626</v>
      </c>
      <c r="K121" s="144"/>
      <c r="L121" s="143"/>
      <c r="M121" s="143"/>
      <c r="N121" s="144"/>
      <c r="O121" s="144"/>
      <c r="P121" s="145"/>
      <c r="Q121" s="143"/>
      <c r="R121" s="143"/>
      <c r="S121" s="148" t="s">
        <v>189</v>
      </c>
      <c r="T121" s="148">
        <v>3700</v>
      </c>
      <c r="U121" s="168"/>
      <c r="V121" s="146"/>
      <c r="W121" s="147"/>
      <c r="X121" s="466"/>
    </row>
    <row r="122" spans="1:24" ht="26.25" customHeight="1">
      <c r="A122" s="464"/>
      <c r="B122" s="143"/>
      <c r="C122" s="143"/>
      <c r="D122" s="143"/>
      <c r="E122" s="143"/>
      <c r="F122" s="143"/>
      <c r="G122" s="143"/>
      <c r="H122" s="143"/>
      <c r="I122" s="143"/>
      <c r="J122" s="143" t="s">
        <v>3629</v>
      </c>
      <c r="K122" s="144"/>
      <c r="L122" s="143"/>
      <c r="M122" s="143"/>
      <c r="N122" s="144"/>
      <c r="O122" s="144"/>
      <c r="P122" s="145"/>
      <c r="Q122" s="143"/>
      <c r="R122" s="143"/>
      <c r="S122" s="148" t="s">
        <v>2472</v>
      </c>
      <c r="T122" s="148">
        <f>SUM(T117:T121)</f>
        <v>11560</v>
      </c>
      <c r="U122" s="168"/>
      <c r="V122" s="146"/>
      <c r="W122" s="147"/>
      <c r="X122" s="466"/>
    </row>
    <row r="123" spans="1:24" ht="26.25" customHeight="1" thickBot="1">
      <c r="A123" s="467"/>
      <c r="B123" s="468"/>
      <c r="C123" s="468"/>
      <c r="D123" s="468"/>
      <c r="E123" s="468"/>
      <c r="F123" s="468"/>
      <c r="G123" s="468"/>
      <c r="H123" s="468"/>
      <c r="I123" s="468"/>
      <c r="J123" s="555" t="s">
        <v>2745</v>
      </c>
      <c r="K123" s="611" t="s">
        <v>3509</v>
      </c>
      <c r="L123" s="468"/>
      <c r="M123" s="468"/>
      <c r="N123" s="470"/>
      <c r="O123" s="470"/>
      <c r="P123" s="471"/>
      <c r="Q123" s="468"/>
      <c r="R123" s="468"/>
      <c r="S123" s="472"/>
      <c r="T123" s="472"/>
      <c r="U123" s="473"/>
      <c r="V123" s="474"/>
      <c r="W123" s="475"/>
      <c r="X123" s="476"/>
    </row>
    <row r="124" spans="1:24" ht="26.25" customHeight="1">
      <c r="A124" s="456" t="s">
        <v>188</v>
      </c>
      <c r="B124" s="457"/>
      <c r="C124" s="457" t="s">
        <v>3556</v>
      </c>
      <c r="D124" s="457" t="s">
        <v>190</v>
      </c>
      <c r="E124" s="457" t="s">
        <v>3653</v>
      </c>
      <c r="F124" s="457" t="s">
        <v>191</v>
      </c>
      <c r="G124" s="457" t="s">
        <v>191</v>
      </c>
      <c r="H124" s="477"/>
      <c r="I124" s="457" t="s">
        <v>3543</v>
      </c>
      <c r="J124" s="457" t="s">
        <v>3544</v>
      </c>
      <c r="K124" s="458" t="s">
        <v>3545</v>
      </c>
      <c r="L124" s="457" t="s">
        <v>6962</v>
      </c>
      <c r="M124" s="457"/>
      <c r="N124" s="458" t="s">
        <v>6964</v>
      </c>
      <c r="O124" s="458" t="s">
        <v>3628</v>
      </c>
      <c r="P124" s="459" t="s">
        <v>7414</v>
      </c>
      <c r="Q124" s="457" t="s">
        <v>361</v>
      </c>
      <c r="R124" s="457">
        <v>2014</v>
      </c>
      <c r="S124" s="457" t="s">
        <v>3633</v>
      </c>
      <c r="T124" s="457">
        <v>2260</v>
      </c>
      <c r="U124" s="460">
        <v>45121</v>
      </c>
      <c r="V124" s="460">
        <v>45168</v>
      </c>
      <c r="W124" s="462">
        <v>2460</v>
      </c>
      <c r="X124" s="463">
        <v>4150</v>
      </c>
    </row>
    <row r="125" spans="1:24" ht="26.25" customHeight="1">
      <c r="A125" s="464"/>
      <c r="B125" s="143"/>
      <c r="C125" s="143"/>
      <c r="D125" s="143"/>
      <c r="E125" s="143"/>
      <c r="F125" s="143"/>
      <c r="G125" s="143"/>
      <c r="H125" s="143"/>
      <c r="I125" s="143" t="s">
        <v>194</v>
      </c>
      <c r="J125" s="412" t="s">
        <v>3717</v>
      </c>
      <c r="K125" s="169" t="s">
        <v>3548</v>
      </c>
      <c r="L125" s="427" t="s">
        <v>3359</v>
      </c>
      <c r="M125" s="143"/>
      <c r="N125" s="73" t="s">
        <v>3646</v>
      </c>
      <c r="O125" s="144"/>
      <c r="P125" s="145"/>
      <c r="Q125" s="143" t="s">
        <v>363</v>
      </c>
      <c r="R125" s="143">
        <v>2015</v>
      </c>
      <c r="S125" s="143" t="s">
        <v>3635</v>
      </c>
      <c r="T125" s="143">
        <v>2125</v>
      </c>
      <c r="U125" s="146">
        <v>45122</v>
      </c>
      <c r="V125" s="168">
        <v>45173</v>
      </c>
      <c r="W125" s="147" t="s">
        <v>3820</v>
      </c>
      <c r="X125" s="465"/>
    </row>
    <row r="126" spans="1:24" ht="26.25" customHeight="1">
      <c r="A126" s="464"/>
      <c r="B126" s="143"/>
      <c r="C126" s="143"/>
      <c r="D126" s="143"/>
      <c r="E126" s="143"/>
      <c r="F126" s="143"/>
      <c r="G126" s="143"/>
      <c r="H126" s="143"/>
      <c r="I126" s="143"/>
      <c r="J126" s="143"/>
      <c r="K126" s="144" t="s">
        <v>3549</v>
      </c>
      <c r="L126" s="143"/>
      <c r="M126" s="143"/>
      <c r="N126" s="73" t="s">
        <v>4259</v>
      </c>
      <c r="O126" s="144"/>
      <c r="P126" s="145"/>
      <c r="Q126" s="143" t="s">
        <v>361</v>
      </c>
      <c r="R126" s="143">
        <v>2016</v>
      </c>
      <c r="S126" s="143" t="s">
        <v>3634</v>
      </c>
      <c r="T126" s="143">
        <v>2175</v>
      </c>
      <c r="U126" s="146"/>
      <c r="V126" s="168">
        <v>45170</v>
      </c>
      <c r="W126" s="147"/>
      <c r="X126" s="466"/>
    </row>
    <row r="127" spans="1:24" ht="26.25" customHeight="1">
      <c r="A127" s="464"/>
      <c r="B127" s="143"/>
      <c r="C127" s="143"/>
      <c r="D127" s="143"/>
      <c r="E127" s="143"/>
      <c r="F127" s="143"/>
      <c r="G127" s="143"/>
      <c r="H127" s="143"/>
      <c r="I127" s="143"/>
      <c r="J127" s="143"/>
      <c r="K127" s="144" t="s">
        <v>3546</v>
      </c>
      <c r="L127" s="143"/>
      <c r="M127" s="143"/>
      <c r="N127" s="779" t="s">
        <v>3587</v>
      </c>
      <c r="O127" s="144"/>
      <c r="P127" s="145"/>
      <c r="Q127" s="143" t="s">
        <v>377</v>
      </c>
      <c r="R127" s="143">
        <v>2014</v>
      </c>
      <c r="S127" s="143" t="s">
        <v>3632</v>
      </c>
      <c r="T127" s="143">
        <v>1785</v>
      </c>
      <c r="U127" s="168"/>
      <c r="V127" s="146">
        <v>45173</v>
      </c>
      <c r="W127" s="147"/>
      <c r="X127" s="466"/>
    </row>
    <row r="128" spans="1:24" ht="26.25" customHeight="1">
      <c r="A128" s="464"/>
      <c r="B128" s="143"/>
      <c r="C128" s="143"/>
      <c r="D128" s="143"/>
      <c r="E128" s="143"/>
      <c r="F128" s="143"/>
      <c r="G128" s="143"/>
      <c r="H128" s="143"/>
      <c r="I128" s="143"/>
      <c r="J128" s="143" t="s">
        <v>2626</v>
      </c>
      <c r="K128" s="144"/>
      <c r="L128" s="143"/>
      <c r="M128" s="143"/>
      <c r="N128" s="144"/>
      <c r="O128" s="144"/>
      <c r="P128" s="145"/>
      <c r="Q128" s="143"/>
      <c r="R128" s="143"/>
      <c r="S128" s="148" t="s">
        <v>189</v>
      </c>
      <c r="T128" s="148">
        <v>3700</v>
      </c>
      <c r="U128" s="168"/>
      <c r="V128" s="146"/>
      <c r="W128" s="147"/>
      <c r="X128" s="466"/>
    </row>
    <row r="129" spans="1:24" ht="26.25" customHeight="1">
      <c r="A129" s="464"/>
      <c r="B129" s="143"/>
      <c r="C129" s="143"/>
      <c r="D129" s="143"/>
      <c r="E129" s="143"/>
      <c r="F129" s="143"/>
      <c r="G129" s="143"/>
      <c r="H129" s="143"/>
      <c r="I129" s="143"/>
      <c r="J129" s="143" t="s">
        <v>3629</v>
      </c>
      <c r="K129" s="144"/>
      <c r="L129" s="143"/>
      <c r="M129" s="143"/>
      <c r="N129" s="144"/>
      <c r="O129" s="144"/>
      <c r="P129" s="145"/>
      <c r="Q129" s="143"/>
      <c r="R129" s="143"/>
      <c r="S129" s="148" t="s">
        <v>2472</v>
      </c>
      <c r="T129" s="148">
        <f>SUM(T124:T128)</f>
        <v>12045</v>
      </c>
      <c r="U129" s="168"/>
      <c r="V129" s="146"/>
      <c r="W129" s="147"/>
      <c r="X129" s="466"/>
    </row>
    <row r="130" spans="1:24" ht="26.25" customHeight="1" thickBot="1">
      <c r="A130" s="467"/>
      <c r="B130" s="468"/>
      <c r="C130" s="468"/>
      <c r="D130" s="468"/>
      <c r="E130" s="468"/>
      <c r="F130" s="468"/>
      <c r="G130" s="468"/>
      <c r="H130" s="468"/>
      <c r="I130" s="468"/>
      <c r="J130" s="555" t="s">
        <v>2745</v>
      </c>
      <c r="K130" s="611" t="s">
        <v>3509</v>
      </c>
      <c r="L130" s="468"/>
      <c r="M130" s="468"/>
      <c r="N130" s="470"/>
      <c r="O130" s="470"/>
      <c r="P130" s="471"/>
      <c r="Q130" s="468"/>
      <c r="R130" s="468"/>
      <c r="S130" s="472"/>
      <c r="T130" s="472"/>
      <c r="U130" s="473"/>
      <c r="V130" s="474"/>
      <c r="W130" s="475"/>
      <c r="X130" s="476"/>
    </row>
    <row r="131" spans="1:24" ht="26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51"/>
      <c r="L131" s="4"/>
      <c r="M131" s="4"/>
      <c r="N131" s="451"/>
      <c r="O131" s="451"/>
      <c r="P131" s="452"/>
      <c r="Q131" s="4"/>
      <c r="R131" s="4"/>
      <c r="S131" s="4"/>
      <c r="T131" s="4"/>
      <c r="U131" s="453"/>
      <c r="V131" s="454"/>
      <c r="W131" s="455"/>
      <c r="X131" s="455"/>
    </row>
    <row r="132" spans="1:24" ht="26.25" customHeight="1" thickBot="1"/>
    <row r="133" spans="1:24" ht="26.25" customHeight="1">
      <c r="A133" s="629" t="s">
        <v>2709</v>
      </c>
      <c r="B133" s="630"/>
      <c r="C133" s="630" t="s">
        <v>2105</v>
      </c>
      <c r="D133" s="630" t="s">
        <v>190</v>
      </c>
      <c r="E133" s="630" t="s">
        <v>3694</v>
      </c>
      <c r="F133" s="630" t="s">
        <v>191</v>
      </c>
      <c r="G133" s="630" t="s">
        <v>191</v>
      </c>
      <c r="H133" s="631"/>
      <c r="I133" s="630" t="s">
        <v>3837</v>
      </c>
      <c r="J133" s="630" t="s">
        <v>3875</v>
      </c>
      <c r="K133" s="632" t="s">
        <v>3593</v>
      </c>
      <c r="L133" s="630" t="s">
        <v>4347</v>
      </c>
      <c r="M133" s="630"/>
      <c r="N133" s="630"/>
      <c r="O133" s="630"/>
      <c r="P133" s="633" t="s">
        <v>4048</v>
      </c>
      <c r="Q133" s="630" t="s">
        <v>618</v>
      </c>
      <c r="R133" s="630">
        <v>2017</v>
      </c>
      <c r="S133" s="630" t="s">
        <v>3722</v>
      </c>
      <c r="T133" s="630">
        <v>2165</v>
      </c>
      <c r="U133" s="634">
        <v>45126</v>
      </c>
      <c r="V133" s="634">
        <v>45127</v>
      </c>
      <c r="W133" s="635">
        <v>3380</v>
      </c>
      <c r="X133" s="636">
        <v>3600</v>
      </c>
    </row>
    <row r="134" spans="1:24" ht="26.25" customHeight="1">
      <c r="A134" s="637"/>
      <c r="B134" s="159"/>
      <c r="C134" s="159"/>
      <c r="D134" s="159"/>
      <c r="E134" s="159"/>
      <c r="F134" s="159"/>
      <c r="G134" s="159"/>
      <c r="H134" s="159"/>
      <c r="I134" s="159"/>
      <c r="J134" s="412" t="s">
        <v>3723</v>
      </c>
      <c r="K134" s="165"/>
      <c r="L134" s="427" t="s">
        <v>3359</v>
      </c>
      <c r="M134" s="159"/>
      <c r="N134" s="159"/>
      <c r="O134" s="159"/>
      <c r="P134" s="159"/>
      <c r="Q134" s="159"/>
      <c r="R134" s="159"/>
      <c r="S134" s="159"/>
      <c r="T134" s="159"/>
      <c r="U134" s="2460" t="s">
        <v>4159</v>
      </c>
      <c r="V134" s="2461"/>
      <c r="W134" s="164" t="s">
        <v>3908</v>
      </c>
      <c r="X134" s="638"/>
    </row>
    <row r="135" spans="1:24" ht="26.25" customHeight="1">
      <c r="A135" s="637"/>
      <c r="B135" s="159"/>
      <c r="C135" s="159"/>
      <c r="D135" s="159"/>
      <c r="E135" s="159"/>
      <c r="F135" s="159"/>
      <c r="G135" s="159"/>
      <c r="H135" s="159"/>
      <c r="I135" s="159"/>
      <c r="J135" s="159"/>
      <c r="K135" s="427" t="s">
        <v>3693</v>
      </c>
      <c r="L135" s="159"/>
      <c r="M135" s="159"/>
      <c r="N135" s="159"/>
      <c r="O135" s="159"/>
      <c r="P135" s="159"/>
      <c r="Q135" s="159"/>
      <c r="R135" s="159"/>
      <c r="S135" s="159"/>
      <c r="T135" s="159"/>
      <c r="U135" s="2460" t="s">
        <v>4160</v>
      </c>
      <c r="V135" s="2461"/>
      <c r="W135" s="164"/>
      <c r="X135" s="638"/>
    </row>
    <row r="136" spans="1:24" ht="26.25" customHeight="1">
      <c r="A136" s="637"/>
      <c r="B136" s="159"/>
      <c r="C136" s="159"/>
      <c r="D136" s="159"/>
      <c r="E136" s="159"/>
      <c r="F136" s="159"/>
      <c r="G136" s="159"/>
      <c r="H136" s="159"/>
      <c r="I136" s="159"/>
      <c r="J136" s="159"/>
      <c r="K136" s="648" t="s">
        <v>3614</v>
      </c>
      <c r="L136" s="159"/>
      <c r="M136" s="159"/>
      <c r="N136" s="159"/>
      <c r="O136" s="159"/>
      <c r="P136" s="159"/>
      <c r="Q136" s="159"/>
      <c r="R136" s="159"/>
      <c r="S136" s="159"/>
      <c r="T136" s="159"/>
      <c r="U136" s="2460" t="s">
        <v>4035</v>
      </c>
      <c r="V136" s="2461"/>
      <c r="W136" s="164"/>
      <c r="X136" s="638"/>
    </row>
    <row r="137" spans="1:24" ht="26.25" customHeight="1" thickBot="1">
      <c r="A137" s="639"/>
      <c r="B137" s="640"/>
      <c r="C137" s="640"/>
      <c r="D137" s="640"/>
      <c r="E137" s="640"/>
      <c r="F137" s="640"/>
      <c r="G137" s="640"/>
      <c r="H137" s="640"/>
      <c r="I137" s="640"/>
      <c r="J137" s="640"/>
      <c r="K137" s="611" t="s">
        <v>3666</v>
      </c>
      <c r="L137" s="640"/>
      <c r="M137" s="640"/>
      <c r="N137" s="641"/>
      <c r="O137" s="641"/>
      <c r="P137" s="642"/>
      <c r="Q137" s="640"/>
      <c r="R137" s="640"/>
      <c r="S137" s="643"/>
      <c r="T137" s="643"/>
      <c r="U137" s="644"/>
      <c r="V137" s="645"/>
      <c r="W137" s="646"/>
      <c r="X137" s="647"/>
    </row>
    <row r="139" spans="1:24" ht="26.25" customHeight="1" thickBot="1"/>
    <row r="140" spans="1:24" ht="26.25" customHeight="1">
      <c r="A140" s="456" t="s">
        <v>188</v>
      </c>
      <c r="B140" s="457"/>
      <c r="C140" s="457" t="s">
        <v>3556</v>
      </c>
      <c r="D140" s="457" t="s">
        <v>190</v>
      </c>
      <c r="E140" s="457" t="s">
        <v>3692</v>
      </c>
      <c r="F140" s="457" t="s">
        <v>191</v>
      </c>
      <c r="G140" s="457" t="s">
        <v>191</v>
      </c>
      <c r="H140" s="477"/>
      <c r="I140" s="457" t="s">
        <v>3375</v>
      </c>
      <c r="J140" s="457" t="s">
        <v>4555</v>
      </c>
      <c r="K140" s="458" t="s">
        <v>1956</v>
      </c>
      <c r="L140" s="457" t="s">
        <v>4556</v>
      </c>
      <c r="M140" s="457"/>
      <c r="N140" s="458" t="s">
        <v>6965</v>
      </c>
      <c r="O140" s="458" t="s">
        <v>3669</v>
      </c>
      <c r="P140" s="459" t="s">
        <v>7437</v>
      </c>
      <c r="Q140" s="457" t="s">
        <v>363</v>
      </c>
      <c r="R140" s="457">
        <v>2015</v>
      </c>
      <c r="S140" s="457" t="s">
        <v>3686</v>
      </c>
      <c r="T140" s="457">
        <v>2115</v>
      </c>
      <c r="U140" s="460">
        <v>45125</v>
      </c>
      <c r="V140" s="460">
        <v>45182</v>
      </c>
      <c r="W140" s="462">
        <v>2460</v>
      </c>
      <c r="X140" s="463">
        <v>4150</v>
      </c>
    </row>
    <row r="141" spans="1:24" ht="26.25" customHeight="1">
      <c r="A141" s="464"/>
      <c r="B141" s="143"/>
      <c r="C141" s="143"/>
      <c r="D141" s="143"/>
      <c r="E141" s="143"/>
      <c r="F141" s="143"/>
      <c r="G141" s="143"/>
      <c r="H141" s="143"/>
      <c r="I141" s="143" t="s">
        <v>194</v>
      </c>
      <c r="J141" s="412" t="s">
        <v>3718</v>
      </c>
      <c r="K141" s="169" t="s">
        <v>3647</v>
      </c>
      <c r="L141" s="427" t="s">
        <v>3359</v>
      </c>
      <c r="M141" s="143"/>
      <c r="N141" s="73" t="s">
        <v>3645</v>
      </c>
      <c r="O141" s="144"/>
      <c r="P141" s="145"/>
      <c r="Q141" s="143" t="s">
        <v>423</v>
      </c>
      <c r="R141" s="143">
        <v>2015</v>
      </c>
      <c r="S141" s="143" t="s">
        <v>3683</v>
      </c>
      <c r="T141" s="143">
        <v>1905</v>
      </c>
      <c r="U141" s="168">
        <v>45126</v>
      </c>
      <c r="V141" s="168">
        <v>45173</v>
      </c>
      <c r="W141" s="147" t="s">
        <v>3975</v>
      </c>
      <c r="X141" s="465"/>
    </row>
    <row r="142" spans="1:24" ht="26.25" customHeight="1">
      <c r="A142" s="464"/>
      <c r="B142" s="143"/>
      <c r="C142" s="143"/>
      <c r="D142" s="143"/>
      <c r="E142" s="143"/>
      <c r="F142" s="143"/>
      <c r="G142" s="143"/>
      <c r="H142" s="143"/>
      <c r="I142" s="143"/>
      <c r="J142" s="143"/>
      <c r="K142" s="144" t="s">
        <v>3648</v>
      </c>
      <c r="L142" s="143"/>
      <c r="M142" s="143"/>
      <c r="N142" s="73" t="s">
        <v>4259</v>
      </c>
      <c r="O142" s="144"/>
      <c r="P142" s="145"/>
      <c r="Q142" s="143" t="s">
        <v>361</v>
      </c>
      <c r="R142" s="143">
        <v>2015</v>
      </c>
      <c r="S142" s="143" t="s">
        <v>3682</v>
      </c>
      <c r="T142" s="143">
        <v>2115</v>
      </c>
      <c r="U142" s="146">
        <v>45127</v>
      </c>
      <c r="V142" s="168">
        <v>45180</v>
      </c>
      <c r="W142" s="147"/>
      <c r="X142" s="466"/>
    </row>
    <row r="143" spans="1:24" ht="26.25" customHeight="1">
      <c r="A143" s="464"/>
      <c r="B143" s="143"/>
      <c r="C143" s="143"/>
      <c r="D143" s="143"/>
      <c r="E143" s="143"/>
      <c r="F143" s="143"/>
      <c r="G143" s="143"/>
      <c r="H143" s="143"/>
      <c r="I143" s="143"/>
      <c r="J143" s="143"/>
      <c r="K143" s="144" t="s">
        <v>3383</v>
      </c>
      <c r="L143" s="143"/>
      <c r="M143" s="143"/>
      <c r="N143" s="779" t="s">
        <v>3587</v>
      </c>
      <c r="O143" s="144"/>
      <c r="P143" s="145"/>
      <c r="Q143" s="143" t="s">
        <v>3667</v>
      </c>
      <c r="R143" s="143">
        <v>2016</v>
      </c>
      <c r="S143" s="143" t="s">
        <v>3684</v>
      </c>
      <c r="T143" s="143">
        <v>1855</v>
      </c>
      <c r="U143" s="168"/>
      <c r="V143" s="146">
        <v>45174</v>
      </c>
      <c r="W143" s="147"/>
      <c r="X143" s="466"/>
    </row>
    <row r="144" spans="1:24" ht="26.25" customHeight="1">
      <c r="A144" s="464"/>
      <c r="B144" s="143"/>
      <c r="C144" s="143"/>
      <c r="D144" s="143"/>
      <c r="E144" s="143"/>
      <c r="F144" s="143"/>
      <c r="G144" s="143"/>
      <c r="H144" s="143"/>
      <c r="I144" s="143"/>
      <c r="J144" s="143" t="s">
        <v>2626</v>
      </c>
      <c r="K144" s="144"/>
      <c r="L144" s="143"/>
      <c r="M144" s="143"/>
      <c r="N144" s="144"/>
      <c r="O144" s="144"/>
      <c r="P144" s="145"/>
      <c r="Q144" s="143"/>
      <c r="R144" s="143"/>
      <c r="S144" s="148" t="s">
        <v>189</v>
      </c>
      <c r="T144" s="148">
        <v>3700</v>
      </c>
      <c r="U144" s="168"/>
      <c r="V144" s="146"/>
      <c r="W144" s="147"/>
      <c r="X144" s="466"/>
    </row>
    <row r="145" spans="1:26" ht="26.25" customHeight="1">
      <c r="A145" s="464"/>
      <c r="B145" s="143"/>
      <c r="C145" s="143"/>
      <c r="D145" s="143"/>
      <c r="E145" s="143"/>
      <c r="F145" s="143"/>
      <c r="G145" s="143"/>
      <c r="H145" s="143"/>
      <c r="I145" s="143"/>
      <c r="J145" s="143" t="s">
        <v>2627</v>
      </c>
      <c r="K145" s="144"/>
      <c r="L145" s="143"/>
      <c r="M145" s="143"/>
      <c r="N145" s="144"/>
      <c r="O145" s="144"/>
      <c r="P145" s="145"/>
      <c r="Q145" s="143"/>
      <c r="R145" s="143"/>
      <c r="S145" s="148" t="s">
        <v>2472</v>
      </c>
      <c r="T145" s="148">
        <f>SUM(T140:T144)</f>
        <v>11690</v>
      </c>
      <c r="U145" s="168"/>
      <c r="V145" s="146"/>
      <c r="W145" s="147"/>
      <c r="X145" s="466"/>
    </row>
    <row r="146" spans="1:26" ht="26.25" customHeight="1" thickBot="1">
      <c r="A146" s="467"/>
      <c r="B146" s="468"/>
      <c r="C146" s="468"/>
      <c r="D146" s="468"/>
      <c r="E146" s="468"/>
      <c r="F146" s="468"/>
      <c r="G146" s="468"/>
      <c r="H146" s="468"/>
      <c r="I146" s="468"/>
      <c r="J146" s="555" t="s">
        <v>2745</v>
      </c>
      <c r="K146" s="611" t="s">
        <v>3668</v>
      </c>
      <c r="L146" s="468"/>
      <c r="M146" s="468"/>
      <c r="N146" s="470"/>
      <c r="O146" s="470"/>
      <c r="P146" s="471"/>
      <c r="Q146" s="468"/>
      <c r="R146" s="468"/>
      <c r="S146" s="472"/>
      <c r="T146" s="472"/>
      <c r="U146" s="473"/>
      <c r="V146" s="474"/>
      <c r="W146" s="475"/>
      <c r="X146" s="476"/>
    </row>
    <row r="147" spans="1:26" ht="26.25" customHeight="1">
      <c r="A147" s="456" t="s">
        <v>188</v>
      </c>
      <c r="B147" s="457"/>
      <c r="C147" s="457" t="s">
        <v>3556</v>
      </c>
      <c r="D147" s="457" t="s">
        <v>190</v>
      </c>
      <c r="E147" s="457" t="s">
        <v>191</v>
      </c>
      <c r="F147" s="457" t="s">
        <v>191</v>
      </c>
      <c r="G147" s="457" t="s">
        <v>191</v>
      </c>
      <c r="H147" s="477"/>
      <c r="I147" s="457" t="s">
        <v>3375</v>
      </c>
      <c r="J147" s="457" t="s">
        <v>3554</v>
      </c>
      <c r="K147" s="458" t="s">
        <v>1956</v>
      </c>
      <c r="L147" s="457" t="s">
        <v>3964</v>
      </c>
      <c r="M147" s="457"/>
      <c r="N147" s="458" t="s">
        <v>6966</v>
      </c>
      <c r="O147" s="458" t="s">
        <v>3665</v>
      </c>
      <c r="P147" s="459" t="s">
        <v>7437</v>
      </c>
      <c r="Q147" s="457" t="s">
        <v>363</v>
      </c>
      <c r="R147" s="457">
        <v>2015</v>
      </c>
      <c r="S147" s="457" t="s">
        <v>3701</v>
      </c>
      <c r="T147" s="457">
        <v>2115</v>
      </c>
      <c r="U147" s="460">
        <v>45125</v>
      </c>
      <c r="V147" s="460">
        <v>45182</v>
      </c>
      <c r="W147" s="462">
        <v>2460</v>
      </c>
      <c r="X147" s="463">
        <v>4150</v>
      </c>
    </row>
    <row r="148" spans="1:26" ht="26.25" customHeight="1">
      <c r="A148" s="464"/>
      <c r="B148" s="143"/>
      <c r="C148" s="143"/>
      <c r="D148" s="143"/>
      <c r="E148" s="143"/>
      <c r="F148" s="143"/>
      <c r="G148" s="143"/>
      <c r="H148" s="143"/>
      <c r="I148" s="143" t="s">
        <v>194</v>
      </c>
      <c r="J148" s="412" t="s">
        <v>3719</v>
      </c>
      <c r="K148" s="169" t="s">
        <v>3647</v>
      </c>
      <c r="L148" s="427" t="s">
        <v>3963</v>
      </c>
      <c r="M148" s="143"/>
      <c r="N148" s="73" t="s">
        <v>3645</v>
      </c>
      <c r="O148" s="144"/>
      <c r="P148" s="145"/>
      <c r="Q148" s="143" t="s">
        <v>361</v>
      </c>
      <c r="R148" s="143">
        <v>2022</v>
      </c>
      <c r="S148" s="143" t="s">
        <v>3699</v>
      </c>
      <c r="T148" s="143">
        <v>2115</v>
      </c>
      <c r="U148" s="168">
        <v>45126</v>
      </c>
      <c r="V148" s="168">
        <v>45173</v>
      </c>
      <c r="W148" s="147" t="s">
        <v>3975</v>
      </c>
      <c r="X148" s="465"/>
    </row>
    <row r="149" spans="1:26" ht="26.25" customHeight="1">
      <c r="A149" s="464"/>
      <c r="B149" s="143"/>
      <c r="C149" s="143"/>
      <c r="D149" s="143"/>
      <c r="E149" s="143"/>
      <c r="F149" s="143"/>
      <c r="G149" s="143"/>
      <c r="H149" s="143"/>
      <c r="I149" s="143"/>
      <c r="J149" s="143"/>
      <c r="K149" s="144" t="s">
        <v>3648</v>
      </c>
      <c r="L149" s="143"/>
      <c r="M149" s="143"/>
      <c r="N149" s="73" t="s">
        <v>4260</v>
      </c>
      <c r="O149" s="144"/>
      <c r="P149" s="145"/>
      <c r="Q149" s="143" t="s">
        <v>3667</v>
      </c>
      <c r="R149" s="143">
        <v>2016</v>
      </c>
      <c r="S149" s="143" t="s">
        <v>3700</v>
      </c>
      <c r="T149" s="143">
        <v>1855</v>
      </c>
      <c r="U149" s="146">
        <v>45127</v>
      </c>
      <c r="V149" s="168">
        <v>45180</v>
      </c>
      <c r="W149" s="147"/>
      <c r="X149" s="466"/>
    </row>
    <row r="150" spans="1:26" ht="26.25" customHeight="1">
      <c r="A150" s="464"/>
      <c r="B150" s="143"/>
      <c r="C150" s="143"/>
      <c r="D150" s="143"/>
      <c r="E150" s="143"/>
      <c r="F150" s="143"/>
      <c r="G150" s="143"/>
      <c r="H150" s="143"/>
      <c r="I150" s="143"/>
      <c r="J150" s="143"/>
      <c r="K150" s="144" t="s">
        <v>3383</v>
      </c>
      <c r="L150" s="143"/>
      <c r="M150" s="143"/>
      <c r="N150" s="779" t="s">
        <v>3587</v>
      </c>
      <c r="O150" s="144"/>
      <c r="P150" s="145"/>
      <c r="Q150" s="143" t="s">
        <v>378</v>
      </c>
      <c r="R150" s="143">
        <v>2014</v>
      </c>
      <c r="S150" s="143" t="s">
        <v>3721</v>
      </c>
      <c r="T150" s="143">
        <v>2020</v>
      </c>
      <c r="U150" s="168"/>
      <c r="V150" s="146">
        <v>45174</v>
      </c>
      <c r="W150" s="147"/>
      <c r="X150" s="466"/>
    </row>
    <row r="151" spans="1:26" ht="26.25" customHeight="1">
      <c r="A151" s="464"/>
      <c r="B151" s="143"/>
      <c r="C151" s="143"/>
      <c r="D151" s="143"/>
      <c r="E151" s="143"/>
      <c r="F151" s="143"/>
      <c r="G151" s="143"/>
      <c r="H151" s="143"/>
      <c r="I151" s="143"/>
      <c r="J151" s="143" t="s">
        <v>2626</v>
      </c>
      <c r="K151" s="144"/>
      <c r="L151" s="143"/>
      <c r="M151" s="143"/>
      <c r="N151" s="144"/>
      <c r="O151" s="144"/>
      <c r="P151" s="145"/>
      <c r="Q151" s="143"/>
      <c r="R151" s="143"/>
      <c r="S151" s="148" t="s">
        <v>189</v>
      </c>
      <c r="T151" s="148">
        <v>3820</v>
      </c>
      <c r="U151" s="168"/>
      <c r="V151" s="146"/>
      <c r="W151" s="147"/>
      <c r="X151" s="466"/>
    </row>
    <row r="152" spans="1:26" ht="26.25" customHeight="1">
      <c r="A152" s="464"/>
      <c r="B152" s="143"/>
      <c r="C152" s="143"/>
      <c r="D152" s="143"/>
      <c r="E152" s="143"/>
      <c r="F152" s="143"/>
      <c r="G152" s="143"/>
      <c r="H152" s="143"/>
      <c r="I152" s="143"/>
      <c r="J152" s="143" t="s">
        <v>2627</v>
      </c>
      <c r="K152" s="144"/>
      <c r="L152" s="143"/>
      <c r="M152" s="143"/>
      <c r="N152" s="144"/>
      <c r="O152" s="144"/>
      <c r="P152" s="145"/>
      <c r="Q152" s="143"/>
      <c r="R152" s="143"/>
      <c r="S152" s="148" t="s">
        <v>2472</v>
      </c>
      <c r="T152" s="148">
        <f>SUM(T147:T151)</f>
        <v>11925</v>
      </c>
      <c r="U152" s="168"/>
      <c r="V152" s="146"/>
      <c r="W152" s="147"/>
      <c r="X152" s="466"/>
    </row>
    <row r="153" spans="1:26" ht="26.25" customHeight="1" thickBot="1">
      <c r="A153" s="467"/>
      <c r="B153" s="468"/>
      <c r="C153" s="468"/>
      <c r="D153" s="468"/>
      <c r="E153" s="468"/>
      <c r="F153" s="468"/>
      <c r="G153" s="468"/>
      <c r="H153" s="468"/>
      <c r="I153" s="468"/>
      <c r="J153" s="555" t="s">
        <v>2745</v>
      </c>
      <c r="K153" s="611" t="s">
        <v>3604</v>
      </c>
      <c r="L153" s="468"/>
      <c r="M153" s="468"/>
      <c r="N153" s="470"/>
      <c r="O153" s="470"/>
      <c r="P153" s="471"/>
      <c r="Q153" s="468"/>
      <c r="R153" s="468"/>
      <c r="S153" s="472"/>
      <c r="T153" s="472"/>
      <c r="U153" s="473"/>
      <c r="V153" s="474"/>
      <c r="W153" s="475"/>
      <c r="X153" s="476"/>
    </row>
    <row r="155" spans="1:26" ht="26.25" customHeight="1" thickBot="1"/>
    <row r="156" spans="1:26" ht="26.25" customHeight="1">
      <c r="A156" s="676" t="s">
        <v>188</v>
      </c>
      <c r="B156" s="677"/>
      <c r="C156" s="677" t="s">
        <v>3596</v>
      </c>
      <c r="D156" s="677" t="s">
        <v>190</v>
      </c>
      <c r="E156" s="677" t="s">
        <v>3677</v>
      </c>
      <c r="F156" s="677" t="s">
        <v>3677</v>
      </c>
      <c r="G156" s="677" t="s">
        <v>191</v>
      </c>
      <c r="H156" s="678"/>
      <c r="I156" s="677" t="s">
        <v>3597</v>
      </c>
      <c r="J156" s="677" t="s">
        <v>3965</v>
      </c>
      <c r="K156" s="679" t="s">
        <v>3599</v>
      </c>
      <c r="L156" s="677" t="s">
        <v>6999</v>
      </c>
      <c r="M156" s="677"/>
      <c r="N156" s="679" t="s">
        <v>6997</v>
      </c>
      <c r="O156" s="679" t="s">
        <v>6998</v>
      </c>
      <c r="P156" s="680" t="s">
        <v>130</v>
      </c>
      <c r="Q156" s="677" t="s">
        <v>3676</v>
      </c>
      <c r="R156" s="677">
        <v>2020</v>
      </c>
      <c r="S156" s="677" t="s">
        <v>3670</v>
      </c>
      <c r="T156" s="677">
        <v>1235</v>
      </c>
      <c r="U156" s="681">
        <v>45126</v>
      </c>
      <c r="V156" s="681">
        <v>45187</v>
      </c>
      <c r="W156" s="682">
        <v>2204</v>
      </c>
      <c r="X156" s="683">
        <v>3200</v>
      </c>
    </row>
    <row r="157" spans="1:26" ht="26.25" customHeight="1">
      <c r="A157" s="684"/>
      <c r="B157" s="83"/>
      <c r="C157" s="320" t="s">
        <v>3902</v>
      </c>
      <c r="D157" s="83"/>
      <c r="E157" s="83"/>
      <c r="F157" s="83"/>
      <c r="G157" s="83"/>
      <c r="H157" s="83"/>
      <c r="I157" s="83" t="s">
        <v>3598</v>
      </c>
      <c r="J157" s="412" t="s">
        <v>6996</v>
      </c>
      <c r="K157" s="89" t="s">
        <v>3600</v>
      </c>
      <c r="L157" s="425" t="s">
        <v>3603</v>
      </c>
      <c r="M157" s="83"/>
      <c r="N157" s="73" t="s">
        <v>4230</v>
      </c>
      <c r="O157" s="83"/>
      <c r="P157" s="83"/>
      <c r="Q157" s="83" t="s">
        <v>2580</v>
      </c>
      <c r="R157" s="83">
        <v>2018</v>
      </c>
      <c r="S157" s="83" t="s">
        <v>3671</v>
      </c>
      <c r="T157" s="83">
        <v>1235</v>
      </c>
      <c r="U157" s="87">
        <v>45127</v>
      </c>
      <c r="V157" s="86">
        <v>45189</v>
      </c>
      <c r="W157" s="107" t="s">
        <v>4074</v>
      </c>
      <c r="X157" s="685" t="s">
        <v>3605</v>
      </c>
    </row>
    <row r="158" spans="1:26" ht="26.25" customHeight="1">
      <c r="A158" s="684"/>
      <c r="B158" s="83"/>
      <c r="C158" s="425" t="s">
        <v>3901</v>
      </c>
      <c r="D158" s="83"/>
      <c r="E158" s="83"/>
      <c r="F158" s="83"/>
      <c r="G158" s="83"/>
      <c r="H158" s="83"/>
      <c r="I158" s="83"/>
      <c r="J158" s="83"/>
      <c r="K158" s="84" t="s">
        <v>3601</v>
      </c>
      <c r="L158" s="425" t="s">
        <v>7064</v>
      </c>
      <c r="M158" s="83"/>
      <c r="N158" s="73" t="s">
        <v>4231</v>
      </c>
      <c r="O158" s="83"/>
      <c r="P158" s="85" t="s">
        <v>7812</v>
      </c>
      <c r="Q158" s="83" t="s">
        <v>523</v>
      </c>
      <c r="R158" s="83">
        <v>2020</v>
      </c>
      <c r="S158" s="83" t="s">
        <v>3672</v>
      </c>
      <c r="T158" s="83">
        <v>2005</v>
      </c>
      <c r="U158" s="87"/>
      <c r="V158" s="86">
        <v>45190</v>
      </c>
      <c r="W158" s="107"/>
      <c r="X158" s="685" t="s">
        <v>3606</v>
      </c>
    </row>
    <row r="159" spans="1:26" ht="26.25" customHeight="1">
      <c r="A159" s="684"/>
      <c r="B159" s="83"/>
      <c r="C159" s="83"/>
      <c r="D159" s="83"/>
      <c r="E159" s="83"/>
      <c r="F159" s="83"/>
      <c r="G159" s="83"/>
      <c r="H159" s="83"/>
      <c r="I159" s="83"/>
      <c r="J159" s="83"/>
      <c r="K159" s="686" t="s">
        <v>3602</v>
      </c>
      <c r="L159" s="83"/>
      <c r="M159" s="83"/>
      <c r="N159" s="83"/>
      <c r="O159" s="83"/>
      <c r="P159" s="83"/>
      <c r="Q159" s="83" t="s">
        <v>2580</v>
      </c>
      <c r="R159" s="83">
        <v>2018</v>
      </c>
      <c r="S159" s="83" t="s">
        <v>3673</v>
      </c>
      <c r="T159" s="83">
        <v>1235</v>
      </c>
      <c r="U159" s="86"/>
      <c r="V159" s="86">
        <v>45194</v>
      </c>
      <c r="W159" s="107"/>
      <c r="X159" s="685"/>
    </row>
    <row r="160" spans="1:26" ht="26.25" customHeight="1">
      <c r="A160" s="684"/>
      <c r="B160" s="83"/>
      <c r="C160" s="83"/>
      <c r="D160" s="83"/>
      <c r="E160" s="83"/>
      <c r="F160" s="83"/>
      <c r="G160" s="83"/>
      <c r="H160" s="83"/>
      <c r="I160" s="83"/>
      <c r="J160" s="83"/>
      <c r="K160" s="686"/>
      <c r="L160" s="83"/>
      <c r="M160" s="83"/>
      <c r="N160" s="83"/>
      <c r="O160" s="83"/>
      <c r="P160" s="83"/>
      <c r="Q160" s="83"/>
      <c r="R160" s="83"/>
      <c r="S160" s="88" t="s">
        <v>189</v>
      </c>
      <c r="T160" s="88">
        <v>3880</v>
      </c>
      <c r="U160" s="86"/>
      <c r="V160" s="87">
        <v>45197</v>
      </c>
      <c r="W160" s="107"/>
      <c r="X160" s="511" t="s">
        <v>7768</v>
      </c>
      <c r="Y160" s="511" t="s">
        <v>7809</v>
      </c>
      <c r="Z160" s="511" t="s">
        <v>7910</v>
      </c>
    </row>
    <row r="161" spans="1:26" ht="26.25" customHeight="1" thickBot="1">
      <c r="A161" s="687"/>
      <c r="B161" s="688"/>
      <c r="C161" s="688"/>
      <c r="D161" s="688"/>
      <c r="E161" s="688"/>
      <c r="F161" s="688"/>
      <c r="G161" s="688"/>
      <c r="H161" s="688"/>
      <c r="I161" s="688"/>
      <c r="J161" s="688"/>
      <c r="K161" s="611" t="s">
        <v>3604</v>
      </c>
      <c r="L161" s="688"/>
      <c r="M161" s="688"/>
      <c r="N161" s="688"/>
      <c r="O161" s="688"/>
      <c r="P161" s="688"/>
      <c r="Q161" s="688"/>
      <c r="R161" s="688"/>
      <c r="S161" s="691" t="s">
        <v>2472</v>
      </c>
      <c r="T161" s="691">
        <f>SUM(T156:T160)</f>
        <v>9590</v>
      </c>
      <c r="U161" s="692"/>
      <c r="V161" s="693"/>
      <c r="W161" s="694"/>
      <c r="X161" s="1225" t="s">
        <v>7769</v>
      </c>
      <c r="Y161" s="1225" t="s">
        <v>7808</v>
      </c>
      <c r="Z161" s="1225" t="s">
        <v>3222</v>
      </c>
    </row>
    <row r="162" spans="1:26" ht="26.25" customHeight="1">
      <c r="X162" s="455"/>
    </row>
    <row r="163" spans="1:26" ht="26.25" customHeight="1" thickBot="1">
      <c r="A163" s="445"/>
      <c r="B163" s="445"/>
      <c r="C163" s="445"/>
      <c r="D163" s="445"/>
      <c r="E163" s="445"/>
      <c r="F163" s="445"/>
      <c r="G163" s="445"/>
      <c r="H163" s="445"/>
      <c r="I163" s="445"/>
      <c r="J163" s="445"/>
      <c r="K163" s="446"/>
      <c r="L163" s="445"/>
      <c r="M163" s="445"/>
      <c r="N163" s="446"/>
      <c r="O163" s="446"/>
      <c r="P163" s="447"/>
      <c r="Q163" s="445"/>
      <c r="R163" s="445"/>
      <c r="S163" s="445"/>
      <c r="T163" s="445"/>
      <c r="U163" s="448"/>
      <c r="V163" s="449"/>
      <c r="W163" s="450"/>
      <c r="X163" s="450"/>
    </row>
    <row r="164" spans="1:26" ht="26.25" customHeight="1">
      <c r="A164" s="744" t="s">
        <v>188</v>
      </c>
      <c r="B164" s="745"/>
      <c r="C164" s="745" t="s">
        <v>3503</v>
      </c>
      <c r="D164" s="745" t="s">
        <v>3504</v>
      </c>
      <c r="E164" s="745" t="s">
        <v>3579</v>
      </c>
      <c r="F164" s="745" t="s">
        <v>3581</v>
      </c>
      <c r="G164" s="745" t="s">
        <v>191</v>
      </c>
      <c r="H164" s="746"/>
      <c r="I164" s="745" t="s">
        <v>3505</v>
      </c>
      <c r="J164" s="745" t="s">
        <v>4261</v>
      </c>
      <c r="K164" s="747" t="s">
        <v>3506</v>
      </c>
      <c r="L164" s="745" t="s">
        <v>3966</v>
      </c>
      <c r="M164" s="748"/>
      <c r="N164" s="747" t="s">
        <v>7941</v>
      </c>
      <c r="O164" s="747" t="s">
        <v>3547</v>
      </c>
      <c r="P164" s="748" t="s">
        <v>4016</v>
      </c>
      <c r="Q164" s="745" t="s">
        <v>3577</v>
      </c>
      <c r="R164" s="745">
        <v>2014</v>
      </c>
      <c r="S164" s="749" t="s">
        <v>3572</v>
      </c>
      <c r="T164" s="745">
        <v>1995</v>
      </c>
      <c r="U164" s="750">
        <v>45124</v>
      </c>
      <c r="V164" s="750">
        <v>45173</v>
      </c>
      <c r="W164" s="752"/>
      <c r="X164" s="753">
        <v>600</v>
      </c>
    </row>
    <row r="165" spans="1:26" ht="26.25" customHeight="1">
      <c r="A165" s="754"/>
      <c r="B165" s="755"/>
      <c r="C165" s="755"/>
      <c r="D165" s="755"/>
      <c r="E165" s="755"/>
      <c r="F165" s="755"/>
      <c r="G165" s="755"/>
      <c r="H165" s="755"/>
      <c r="I165" s="755" t="s">
        <v>194</v>
      </c>
      <c r="J165" s="412" t="s">
        <v>3720</v>
      </c>
      <c r="K165" s="775" t="s">
        <v>3507</v>
      </c>
      <c r="L165" s="427" t="s">
        <v>3536</v>
      </c>
      <c r="M165" s="755"/>
      <c r="N165" s="73" t="s">
        <v>4232</v>
      </c>
      <c r="O165" s="757"/>
      <c r="P165" s="758" t="s">
        <v>8046</v>
      </c>
      <c r="Q165" s="755" t="s">
        <v>3575</v>
      </c>
      <c r="R165" s="755">
        <v>2017</v>
      </c>
      <c r="S165" s="759" t="s">
        <v>3573</v>
      </c>
      <c r="T165" s="755">
        <v>1390</v>
      </c>
      <c r="U165" s="764">
        <v>45122</v>
      </c>
      <c r="V165" s="764">
        <v>45184</v>
      </c>
      <c r="W165" s="765" t="s">
        <v>3908</v>
      </c>
      <c r="X165" s="762" t="s">
        <v>3967</v>
      </c>
    </row>
    <row r="166" spans="1:26" ht="26.25" customHeight="1">
      <c r="A166" s="754"/>
      <c r="B166" s="755"/>
      <c r="C166" s="755"/>
      <c r="D166" s="755"/>
      <c r="E166" s="755"/>
      <c r="F166" s="755"/>
      <c r="G166" s="755"/>
      <c r="H166" s="755"/>
      <c r="I166" s="755"/>
      <c r="J166" s="755"/>
      <c r="K166" s="763" t="s">
        <v>3534</v>
      </c>
      <c r="L166" s="72" t="s">
        <v>3613</v>
      </c>
      <c r="M166" s="755"/>
      <c r="N166" s="73" t="s">
        <v>4231</v>
      </c>
      <c r="O166" s="757"/>
      <c r="P166" s="758"/>
      <c r="Q166" s="755" t="s">
        <v>3574</v>
      </c>
      <c r="R166" s="755">
        <v>2003</v>
      </c>
      <c r="S166" s="759" t="s">
        <v>3571</v>
      </c>
      <c r="T166" s="755">
        <v>1970</v>
      </c>
      <c r="U166" s="764">
        <v>45127</v>
      </c>
      <c r="V166" s="764">
        <v>45189</v>
      </c>
      <c r="W166" s="761"/>
      <c r="X166" s="762"/>
    </row>
    <row r="167" spans="1:26" ht="26.25" customHeight="1">
      <c r="A167" s="754"/>
      <c r="B167" s="755"/>
      <c r="C167" s="755"/>
      <c r="D167" s="755"/>
      <c r="E167" s="755"/>
      <c r="F167" s="755"/>
      <c r="G167" s="755"/>
      <c r="H167" s="755"/>
      <c r="I167" s="755"/>
      <c r="J167" s="755"/>
      <c r="K167" s="757" t="s">
        <v>3508</v>
      </c>
      <c r="L167" s="755"/>
      <c r="M167" s="755"/>
      <c r="N167" s="757"/>
      <c r="O167" s="757"/>
      <c r="P167" s="758"/>
      <c r="Q167" s="755" t="s">
        <v>3576</v>
      </c>
      <c r="R167" s="755">
        <v>2012</v>
      </c>
      <c r="S167" s="759" t="s">
        <v>3578</v>
      </c>
      <c r="T167" s="755">
        <v>1930</v>
      </c>
      <c r="U167" s="764">
        <v>45128</v>
      </c>
      <c r="V167" s="760">
        <v>45191</v>
      </c>
      <c r="W167" s="761"/>
      <c r="X167" s="762" t="s">
        <v>4470</v>
      </c>
    </row>
    <row r="168" spans="1:26" ht="26.25" customHeight="1">
      <c r="A168" s="754"/>
      <c r="B168" s="755"/>
      <c r="C168" s="755"/>
      <c r="D168" s="755"/>
      <c r="E168" s="755"/>
      <c r="F168" s="755"/>
      <c r="G168" s="755"/>
      <c r="H168" s="755"/>
      <c r="I168" s="755"/>
      <c r="J168" s="755"/>
      <c r="K168" s="763"/>
      <c r="L168" s="188" t="s">
        <v>7944</v>
      </c>
      <c r="M168" s="755"/>
      <c r="N168" s="757"/>
      <c r="O168" s="757"/>
      <c r="P168" s="758"/>
      <c r="Q168" s="755"/>
      <c r="R168" s="755"/>
      <c r="S168" s="756" t="s">
        <v>189</v>
      </c>
      <c r="T168" s="756">
        <v>3840</v>
      </c>
      <c r="U168" s="760">
        <v>45127</v>
      </c>
      <c r="V168" s="760"/>
      <c r="W168" s="765"/>
      <c r="X168" s="762"/>
    </row>
    <row r="169" spans="1:26" ht="26.25" customHeight="1">
      <c r="A169" s="754"/>
      <c r="B169" s="755"/>
      <c r="C169" s="755"/>
      <c r="D169" s="755"/>
      <c r="E169" s="755"/>
      <c r="F169" s="755"/>
      <c r="G169" s="755"/>
      <c r="H169" s="755"/>
      <c r="I169" s="755"/>
      <c r="J169" s="755"/>
      <c r="K169" s="763"/>
      <c r="L169" s="188" t="s">
        <v>2998</v>
      </c>
      <c r="M169" s="755"/>
      <c r="N169" s="757"/>
      <c r="O169" s="757"/>
      <c r="P169" s="758"/>
      <c r="Q169" s="755"/>
      <c r="R169" s="755"/>
      <c r="S169" s="756" t="s">
        <v>3510</v>
      </c>
      <c r="T169" s="756">
        <f>SUM(T164:T168)</f>
        <v>11125</v>
      </c>
      <c r="U169" s="764"/>
      <c r="V169" s="760"/>
      <c r="W169" s="765"/>
      <c r="X169" s="762"/>
    </row>
    <row r="170" spans="1:26" ht="26.25" customHeight="1" thickBot="1">
      <c r="A170" s="766"/>
      <c r="B170" s="767"/>
      <c r="C170" s="767"/>
      <c r="D170" s="767"/>
      <c r="E170" s="767"/>
      <c r="F170" s="767"/>
      <c r="G170" s="767"/>
      <c r="H170" s="767"/>
      <c r="I170" s="767"/>
      <c r="J170" s="767"/>
      <c r="K170" s="611" t="s">
        <v>3533</v>
      </c>
      <c r="L170" s="767"/>
      <c r="M170" s="767"/>
      <c r="N170" s="768"/>
      <c r="O170" s="768"/>
      <c r="P170" s="769"/>
      <c r="Q170" s="767"/>
      <c r="R170" s="767"/>
      <c r="S170" s="770"/>
      <c r="T170" s="770"/>
      <c r="U170" s="771"/>
      <c r="V170" s="772"/>
      <c r="W170" s="773"/>
      <c r="X170" s="774"/>
    </row>
    <row r="172" spans="1:26" ht="26.25" customHeight="1" thickBot="1">
      <c r="A172" s="445"/>
      <c r="B172" s="445"/>
      <c r="C172" s="445"/>
      <c r="D172" s="445"/>
      <c r="E172" s="445"/>
      <c r="F172" s="445"/>
      <c r="G172" s="445"/>
      <c r="H172" s="445"/>
      <c r="I172" s="445"/>
      <c r="J172" s="445"/>
      <c r="K172" s="446"/>
      <c r="L172" s="445"/>
      <c r="M172" s="445"/>
      <c r="N172" s="446"/>
      <c r="O172" s="446"/>
      <c r="P172" s="447"/>
      <c r="Q172" s="445"/>
      <c r="R172" s="445"/>
      <c r="S172" s="445"/>
      <c r="T172" s="445"/>
      <c r="U172" s="448"/>
      <c r="V172" s="449"/>
      <c r="W172" s="450"/>
      <c r="X172" s="450"/>
    </row>
    <row r="173" spans="1:26" ht="26.25" customHeight="1">
      <c r="A173" s="744" t="s">
        <v>3833</v>
      </c>
      <c r="B173" s="745"/>
      <c r="C173" s="745" t="s">
        <v>3905</v>
      </c>
      <c r="D173" s="745" t="s">
        <v>3834</v>
      </c>
      <c r="E173" s="745" t="s">
        <v>3904</v>
      </c>
      <c r="F173" s="745" t="s">
        <v>3904</v>
      </c>
      <c r="G173" s="745" t="s">
        <v>191</v>
      </c>
      <c r="H173" s="746"/>
      <c r="I173" s="745" t="s">
        <v>3838</v>
      </c>
      <c r="J173" s="745" t="s">
        <v>3903</v>
      </c>
      <c r="K173" s="747" t="s">
        <v>3835</v>
      </c>
      <c r="L173" s="745" t="s">
        <v>4791</v>
      </c>
      <c r="M173" s="748"/>
      <c r="N173" s="747"/>
      <c r="O173" s="747"/>
      <c r="P173" s="748" t="s">
        <v>4049</v>
      </c>
      <c r="Q173" s="745" t="s">
        <v>3839</v>
      </c>
      <c r="R173" s="745">
        <v>2023</v>
      </c>
      <c r="S173" s="749" t="s">
        <v>3863</v>
      </c>
      <c r="T173" s="745">
        <v>1665</v>
      </c>
      <c r="U173" s="750">
        <v>45129</v>
      </c>
      <c r="V173" s="751">
        <v>45130</v>
      </c>
      <c r="W173" s="752">
        <v>3180</v>
      </c>
      <c r="X173" s="753">
        <v>3500</v>
      </c>
    </row>
    <row r="174" spans="1:26" ht="26.25" customHeight="1">
      <c r="A174" s="754"/>
      <c r="B174" s="755"/>
      <c r="C174" s="755"/>
      <c r="D174" s="755"/>
      <c r="E174" s="755"/>
      <c r="F174" s="755"/>
      <c r="G174" s="755"/>
      <c r="H174" s="755"/>
      <c r="I174" s="755"/>
      <c r="J174" s="412" t="s">
        <v>3936</v>
      </c>
      <c r="K174" s="775"/>
      <c r="L174" s="427" t="s">
        <v>3359</v>
      </c>
      <c r="M174" s="755"/>
      <c r="N174" s="757"/>
      <c r="O174" s="757"/>
      <c r="P174" s="758"/>
      <c r="Q174" s="755"/>
      <c r="R174" s="755"/>
      <c r="S174" s="759"/>
      <c r="T174" s="755"/>
      <c r="U174" s="2460" t="s">
        <v>4159</v>
      </c>
      <c r="V174" s="2461"/>
      <c r="W174" s="765" t="s">
        <v>4046</v>
      </c>
      <c r="X174" s="762" t="s">
        <v>4039</v>
      </c>
    </row>
    <row r="175" spans="1:26" ht="26.25" customHeight="1">
      <c r="A175" s="754"/>
      <c r="B175" s="755"/>
      <c r="C175" s="755"/>
      <c r="D175" s="755"/>
      <c r="E175" s="755"/>
      <c r="F175" s="755"/>
      <c r="G175" s="755"/>
      <c r="H175" s="755"/>
      <c r="I175" s="755"/>
      <c r="J175" s="755"/>
      <c r="K175" s="846" t="s">
        <v>3840</v>
      </c>
      <c r="L175" s="755"/>
      <c r="M175" s="755"/>
      <c r="N175" s="757"/>
      <c r="O175" s="757"/>
      <c r="P175" s="758"/>
      <c r="Q175" s="755"/>
      <c r="R175" s="755"/>
      <c r="S175" s="759"/>
      <c r="T175" s="755"/>
      <c r="U175" s="2460" t="s">
        <v>4160</v>
      </c>
      <c r="V175" s="2461"/>
      <c r="W175" s="761"/>
      <c r="X175" s="762"/>
    </row>
    <row r="176" spans="1:26" ht="26.25" customHeight="1">
      <c r="A176" s="754"/>
      <c r="B176" s="755"/>
      <c r="C176" s="755"/>
      <c r="D176" s="755"/>
      <c r="E176" s="755"/>
      <c r="F176" s="755"/>
      <c r="G176" s="755"/>
      <c r="H176" s="755"/>
      <c r="I176" s="755"/>
      <c r="J176" s="755"/>
      <c r="K176" s="757" t="s">
        <v>3836</v>
      </c>
      <c r="L176" s="755"/>
      <c r="M176" s="755"/>
      <c r="N176" s="757"/>
      <c r="O176" s="757"/>
      <c r="P176" s="758"/>
      <c r="Q176" s="755"/>
      <c r="R176" s="755"/>
      <c r="S176" s="759"/>
      <c r="T176" s="755"/>
      <c r="U176" s="2460" t="s">
        <v>4350</v>
      </c>
      <c r="V176" s="2461"/>
      <c r="W176" s="761"/>
      <c r="X176" s="762"/>
    </row>
    <row r="177" spans="1:24" ht="26.25" customHeight="1" thickBot="1">
      <c r="A177" s="766"/>
      <c r="B177" s="767"/>
      <c r="C177" s="767"/>
      <c r="D177" s="767"/>
      <c r="E177" s="767"/>
      <c r="F177" s="767"/>
      <c r="G177" s="767"/>
      <c r="H177" s="767"/>
      <c r="I177" s="767"/>
      <c r="J177" s="767"/>
      <c r="K177" s="611" t="s">
        <v>3841</v>
      </c>
      <c r="L177" s="767"/>
      <c r="M177" s="767"/>
      <c r="N177" s="768"/>
      <c r="O177" s="768"/>
      <c r="P177" s="769"/>
      <c r="Q177" s="767"/>
      <c r="R177" s="767"/>
      <c r="S177" s="770"/>
      <c r="T177" s="770"/>
      <c r="U177" s="771"/>
      <c r="V177" s="772"/>
      <c r="W177" s="773"/>
      <c r="X177" s="774"/>
    </row>
    <row r="178" spans="1:24" ht="26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51"/>
      <c r="L178" s="4"/>
      <c r="M178" s="4"/>
      <c r="N178" s="451"/>
      <c r="O178" s="451"/>
      <c r="P178" s="452"/>
      <c r="Q178" s="4"/>
      <c r="R178" s="4"/>
      <c r="S178" s="4"/>
      <c r="T178" s="4"/>
      <c r="U178" s="453"/>
      <c r="V178" s="454"/>
      <c r="W178" s="455"/>
      <c r="X178" s="455"/>
    </row>
    <row r="179" spans="1:24" ht="26.25" customHeight="1" thickBot="1"/>
    <row r="180" spans="1:24" ht="26.25" customHeight="1">
      <c r="A180" s="699" t="s">
        <v>188</v>
      </c>
      <c r="B180" s="700"/>
      <c r="C180" s="700" t="s">
        <v>154</v>
      </c>
      <c r="D180" s="700" t="s">
        <v>190</v>
      </c>
      <c r="E180" s="700" t="s">
        <v>3858</v>
      </c>
      <c r="F180" s="700" t="s">
        <v>191</v>
      </c>
      <c r="G180" s="700" t="s">
        <v>191</v>
      </c>
      <c r="H180" s="714"/>
      <c r="I180" s="700" t="s">
        <v>2695</v>
      </c>
      <c r="J180" s="715" t="s">
        <v>4181</v>
      </c>
      <c r="K180" s="700" t="s">
        <v>2825</v>
      </c>
      <c r="L180" s="908" t="s">
        <v>4044</v>
      </c>
      <c r="M180" s="715" t="s">
        <v>3910</v>
      </c>
      <c r="N180" s="701" t="s">
        <v>3821</v>
      </c>
      <c r="O180" s="701" t="s">
        <v>3854</v>
      </c>
      <c r="P180" s="700"/>
      <c r="Q180" s="700" t="s">
        <v>3822</v>
      </c>
      <c r="R180" s="700">
        <v>2021</v>
      </c>
      <c r="S180" s="700" t="s">
        <v>3851</v>
      </c>
      <c r="T180" s="700">
        <v>1770</v>
      </c>
      <c r="U180" s="716">
        <v>45133</v>
      </c>
      <c r="V180" s="717"/>
      <c r="W180" s="703">
        <v>3800</v>
      </c>
      <c r="X180" s="704">
        <v>5300</v>
      </c>
    </row>
    <row r="181" spans="1:24" ht="26.25" customHeight="1">
      <c r="A181" s="705"/>
      <c r="B181" s="278"/>
      <c r="C181" s="320" t="s">
        <v>4103</v>
      </c>
      <c r="D181" s="278"/>
      <c r="E181" s="278"/>
      <c r="F181" s="278"/>
      <c r="G181" s="278"/>
      <c r="H181" s="278"/>
      <c r="I181" s="278" t="s">
        <v>2578</v>
      </c>
      <c r="J181" s="317" t="s">
        <v>3695</v>
      </c>
      <c r="K181" s="280" t="s">
        <v>3697</v>
      </c>
      <c r="L181" s="279"/>
      <c r="M181" s="279" t="s">
        <v>3911</v>
      </c>
      <c r="N181" s="73" t="s">
        <v>3824</v>
      </c>
      <c r="O181" s="278"/>
      <c r="P181" s="278"/>
      <c r="Q181" s="278" t="s">
        <v>3823</v>
      </c>
      <c r="R181" s="278">
        <v>2019</v>
      </c>
      <c r="S181" s="278" t="s">
        <v>3852</v>
      </c>
      <c r="T181" s="278">
        <v>2130</v>
      </c>
      <c r="U181" s="420"/>
      <c r="V181" s="420"/>
      <c r="W181" s="283" t="s">
        <v>4293</v>
      </c>
      <c r="X181" s="706"/>
    </row>
    <row r="182" spans="1:24" ht="26.25" customHeight="1">
      <c r="A182" s="705"/>
      <c r="B182" s="278"/>
      <c r="C182" s="320" t="s">
        <v>2967</v>
      </c>
      <c r="D182" s="278"/>
      <c r="E182" s="278"/>
      <c r="F182" s="278"/>
      <c r="G182" s="278"/>
      <c r="H182" s="278"/>
      <c r="I182" s="278"/>
      <c r="J182" s="718" t="s">
        <v>2696</v>
      </c>
      <c r="K182" s="278" t="s">
        <v>3698</v>
      </c>
      <c r="L182" s="279"/>
      <c r="M182" s="279" t="s">
        <v>3912</v>
      </c>
      <c r="N182" s="73" t="s">
        <v>2906</v>
      </c>
      <c r="O182" s="279"/>
      <c r="P182" s="278"/>
      <c r="Q182" s="278" t="s">
        <v>3823</v>
      </c>
      <c r="R182" s="278">
        <v>2020</v>
      </c>
      <c r="S182" s="278" t="s">
        <v>3853</v>
      </c>
      <c r="T182" s="278">
        <v>2130</v>
      </c>
      <c r="U182" s="719"/>
      <c r="V182" s="420"/>
      <c r="W182" s="283"/>
      <c r="X182" s="706"/>
    </row>
    <row r="183" spans="1:24" ht="26.25" customHeight="1">
      <c r="A183" s="705"/>
      <c r="B183" s="278"/>
      <c r="C183" s="278"/>
      <c r="D183" s="278"/>
      <c r="E183" s="278"/>
      <c r="F183" s="278"/>
      <c r="G183" s="278"/>
      <c r="H183" s="278"/>
      <c r="I183" s="720" t="s">
        <v>3061</v>
      </c>
      <c r="J183" s="278" t="s">
        <v>2697</v>
      </c>
      <c r="K183" s="278" t="s">
        <v>2730</v>
      </c>
      <c r="L183" s="279"/>
      <c r="M183" s="279"/>
      <c r="N183" s="278"/>
      <c r="O183" s="278"/>
      <c r="P183" s="280"/>
      <c r="Q183" s="278"/>
      <c r="R183" s="278"/>
      <c r="S183" s="278"/>
      <c r="T183" s="278"/>
      <c r="U183" s="281"/>
      <c r="V183" s="282"/>
      <c r="W183" s="283"/>
      <c r="X183" s="721"/>
    </row>
    <row r="184" spans="1:24" ht="26.25" customHeight="1">
      <c r="A184" s="705"/>
      <c r="B184" s="278"/>
      <c r="C184" s="278"/>
      <c r="D184" s="278"/>
      <c r="E184" s="278"/>
      <c r="F184" s="278"/>
      <c r="G184" s="278"/>
      <c r="H184" s="278"/>
      <c r="I184" s="278"/>
      <c r="J184" s="278"/>
      <c r="K184" s="278"/>
      <c r="L184" s="279"/>
      <c r="M184" s="279"/>
      <c r="N184" s="278"/>
      <c r="O184" s="278"/>
      <c r="P184" s="280"/>
      <c r="Q184" s="278"/>
      <c r="R184" s="278"/>
      <c r="S184" s="284" t="s">
        <v>189</v>
      </c>
      <c r="T184" s="284">
        <v>3830</v>
      </c>
      <c r="U184" s="281"/>
      <c r="V184" s="282"/>
      <c r="W184" s="283"/>
      <c r="X184" s="722"/>
    </row>
    <row r="185" spans="1:24" ht="26.25" customHeight="1">
      <c r="A185" s="705"/>
      <c r="B185" s="278"/>
      <c r="C185" s="278"/>
      <c r="D185" s="278"/>
      <c r="E185" s="278"/>
      <c r="F185" s="278"/>
      <c r="G185" s="278"/>
      <c r="H185" s="278"/>
      <c r="I185" s="278"/>
      <c r="J185" s="425" t="s">
        <v>2752</v>
      </c>
      <c r="K185" s="278"/>
      <c r="L185" s="2473" t="s">
        <v>4108</v>
      </c>
      <c r="M185" s="2474"/>
      <c r="N185" s="2474"/>
      <c r="O185" s="2474"/>
      <c r="P185" s="2475"/>
      <c r="Q185" s="278"/>
      <c r="R185" s="278"/>
      <c r="S185" s="284" t="s">
        <v>2472</v>
      </c>
      <c r="T185" s="284">
        <f>SUM(T180:T184)</f>
        <v>9860</v>
      </c>
      <c r="U185" s="281"/>
      <c r="V185" s="282"/>
      <c r="W185" s="283"/>
      <c r="X185" s="722"/>
    </row>
    <row r="186" spans="1:24" ht="26.25" customHeight="1" thickBot="1">
      <c r="A186" s="707"/>
      <c r="B186" s="708"/>
      <c r="C186" s="708"/>
      <c r="D186" s="708"/>
      <c r="E186" s="708"/>
      <c r="F186" s="708"/>
      <c r="G186" s="708"/>
      <c r="H186" s="708"/>
      <c r="I186" s="708"/>
      <c r="J186" s="708"/>
      <c r="K186" s="845" t="s">
        <v>3781</v>
      </c>
      <c r="L186" s="709"/>
      <c r="M186" s="709"/>
      <c r="N186" s="708"/>
      <c r="O186" s="708"/>
      <c r="P186" s="710"/>
      <c r="Q186" s="711"/>
      <c r="R186" s="711"/>
      <c r="S186" s="711" t="s">
        <v>1907</v>
      </c>
      <c r="T186" s="711">
        <v>6030</v>
      </c>
      <c r="U186" s="712"/>
      <c r="V186" s="713"/>
      <c r="W186" s="723"/>
      <c r="X186" s="724"/>
    </row>
    <row r="187" spans="1:24" ht="26.25" customHeight="1">
      <c r="A187" s="699" t="s">
        <v>188</v>
      </c>
      <c r="B187" s="700"/>
      <c r="C187" s="700" t="s">
        <v>154</v>
      </c>
      <c r="D187" s="700" t="s">
        <v>190</v>
      </c>
      <c r="E187" s="700" t="s">
        <v>3858</v>
      </c>
      <c r="F187" s="700" t="s">
        <v>191</v>
      </c>
      <c r="G187" s="700" t="s">
        <v>191</v>
      </c>
      <c r="H187" s="714"/>
      <c r="I187" s="700" t="s">
        <v>2695</v>
      </c>
      <c r="J187" s="715" t="s">
        <v>3696</v>
      </c>
      <c r="K187" s="700" t="s">
        <v>2825</v>
      </c>
      <c r="L187" s="908" t="s">
        <v>4044</v>
      </c>
      <c r="M187" s="715" t="s">
        <v>3913</v>
      </c>
      <c r="N187" s="701" t="s">
        <v>4115</v>
      </c>
      <c r="O187" s="701" t="s">
        <v>4116</v>
      </c>
      <c r="P187" s="700"/>
      <c r="Q187" s="700" t="s">
        <v>3826</v>
      </c>
      <c r="R187" s="700">
        <v>2019</v>
      </c>
      <c r="S187" s="700" t="s">
        <v>3857</v>
      </c>
      <c r="T187" s="700">
        <v>1720</v>
      </c>
      <c r="U187" s="716">
        <v>45133</v>
      </c>
      <c r="V187" s="717"/>
      <c r="W187" s="703">
        <v>3800</v>
      </c>
      <c r="X187" s="704">
        <v>5300</v>
      </c>
    </row>
    <row r="188" spans="1:24" ht="26.25" customHeight="1">
      <c r="A188" s="705"/>
      <c r="B188" s="278"/>
      <c r="C188" s="320" t="s">
        <v>3681</v>
      </c>
      <c r="D188" s="278"/>
      <c r="E188" s="278"/>
      <c r="F188" s="278"/>
      <c r="G188" s="278"/>
      <c r="H188" s="278"/>
      <c r="I188" s="278" t="s">
        <v>2578</v>
      </c>
      <c r="J188" s="317" t="s">
        <v>3695</v>
      </c>
      <c r="K188" s="280" t="s">
        <v>3697</v>
      </c>
      <c r="L188" s="279"/>
      <c r="M188" s="279" t="s">
        <v>3914</v>
      </c>
      <c r="N188" s="73" t="s">
        <v>3825</v>
      </c>
      <c r="O188" s="278"/>
      <c r="P188" s="278"/>
      <c r="Q188" s="278" t="s">
        <v>3827</v>
      </c>
      <c r="R188" s="278">
        <v>2019</v>
      </c>
      <c r="S188" s="278" t="s">
        <v>3855</v>
      </c>
      <c r="T188" s="278">
        <v>1720</v>
      </c>
      <c r="U188" s="420"/>
      <c r="V188" s="420"/>
      <c r="W188" s="283" t="s">
        <v>4293</v>
      </c>
      <c r="X188" s="706"/>
    </row>
    <row r="189" spans="1:24" ht="26.25" customHeight="1">
      <c r="A189" s="705"/>
      <c r="B189" s="278"/>
      <c r="C189" s="320" t="s">
        <v>2967</v>
      </c>
      <c r="D189" s="278"/>
      <c r="E189" s="278"/>
      <c r="F189" s="278"/>
      <c r="G189" s="278"/>
      <c r="H189" s="278"/>
      <c r="I189" s="278"/>
      <c r="J189" s="718" t="s">
        <v>2696</v>
      </c>
      <c r="K189" s="278" t="s">
        <v>3698</v>
      </c>
      <c r="L189" s="279"/>
      <c r="M189" s="279" t="s">
        <v>3915</v>
      </c>
      <c r="N189" s="73" t="s">
        <v>2906</v>
      </c>
      <c r="O189" s="279"/>
      <c r="P189" s="278"/>
      <c r="Q189" s="278" t="s">
        <v>3828</v>
      </c>
      <c r="R189" s="278">
        <v>2019</v>
      </c>
      <c r="S189" s="278" t="s">
        <v>3947</v>
      </c>
      <c r="T189" s="278">
        <v>1030</v>
      </c>
      <c r="U189" s="719"/>
      <c r="V189" s="420"/>
      <c r="W189" s="283"/>
      <c r="X189" s="706"/>
    </row>
    <row r="190" spans="1:24" ht="26.25" customHeight="1">
      <c r="A190" s="705"/>
      <c r="B190" s="278"/>
      <c r="C190" s="278"/>
      <c r="D190" s="278"/>
      <c r="E190" s="278"/>
      <c r="F190" s="278"/>
      <c r="G190" s="278"/>
      <c r="H190" s="278"/>
      <c r="I190" s="720" t="s">
        <v>3061</v>
      </c>
      <c r="J190" s="278" t="s">
        <v>2697</v>
      </c>
      <c r="K190" s="278" t="s">
        <v>2730</v>
      </c>
      <c r="L190" s="279"/>
      <c r="M190" s="279" t="s">
        <v>3916</v>
      </c>
      <c r="N190" s="278"/>
      <c r="O190" s="278"/>
      <c r="P190" s="278"/>
      <c r="Q190" s="278" t="s">
        <v>3829</v>
      </c>
      <c r="R190" s="278">
        <v>2019</v>
      </c>
      <c r="S190" s="278" t="s">
        <v>3856</v>
      </c>
      <c r="T190" s="278">
        <v>1720</v>
      </c>
      <c r="U190" s="281"/>
      <c r="V190" s="282"/>
      <c r="W190" s="283"/>
      <c r="X190" s="721"/>
    </row>
    <row r="191" spans="1:24" ht="26.25" customHeight="1">
      <c r="A191" s="705"/>
      <c r="B191" s="278"/>
      <c r="C191" s="278"/>
      <c r="D191" s="278"/>
      <c r="E191" s="278"/>
      <c r="F191" s="278"/>
      <c r="G191" s="278"/>
      <c r="H191" s="278"/>
      <c r="I191" s="278"/>
      <c r="J191" s="278"/>
      <c r="K191" s="278"/>
      <c r="L191" s="279"/>
      <c r="M191" s="279"/>
      <c r="N191" s="278"/>
      <c r="O191" s="278"/>
      <c r="P191" s="280"/>
      <c r="Q191" s="278"/>
      <c r="R191" s="278"/>
      <c r="S191" s="284" t="s">
        <v>189</v>
      </c>
      <c r="T191" s="284">
        <v>3700</v>
      </c>
      <c r="U191" s="281"/>
      <c r="V191" s="282"/>
      <c r="W191" s="283"/>
      <c r="X191" s="722"/>
    </row>
    <row r="192" spans="1:24" ht="26.25" customHeight="1">
      <c r="A192" s="705"/>
      <c r="B192" s="278"/>
      <c r="C192" s="278"/>
      <c r="D192" s="278"/>
      <c r="E192" s="278"/>
      <c r="F192" s="278"/>
      <c r="G192" s="278"/>
      <c r="H192" s="278"/>
      <c r="I192" s="278"/>
      <c r="J192" s="425" t="s">
        <v>2752</v>
      </c>
      <c r="K192" s="278"/>
      <c r="L192" s="2473" t="s">
        <v>4108</v>
      </c>
      <c r="M192" s="2474"/>
      <c r="N192" s="2474"/>
      <c r="O192" s="2474"/>
      <c r="P192" s="2475"/>
      <c r="Q192" s="278"/>
      <c r="R192" s="278"/>
      <c r="S192" s="284" t="s">
        <v>2472</v>
      </c>
      <c r="T192" s="284">
        <f>SUM(T187:T191)</f>
        <v>9890</v>
      </c>
      <c r="U192" s="281"/>
      <c r="V192" s="282"/>
      <c r="W192" s="283"/>
      <c r="X192" s="722"/>
    </row>
    <row r="193" spans="1:24" ht="26.25" customHeight="1" thickBot="1">
      <c r="A193" s="707"/>
      <c r="B193" s="708"/>
      <c r="C193" s="708"/>
      <c r="D193" s="708"/>
      <c r="E193" s="708"/>
      <c r="F193" s="708"/>
      <c r="G193" s="708"/>
      <c r="H193" s="708"/>
      <c r="I193" s="708"/>
      <c r="J193" s="708"/>
      <c r="K193" s="845" t="s">
        <v>3781</v>
      </c>
      <c r="L193" s="709"/>
      <c r="M193" s="709"/>
      <c r="N193" s="708"/>
      <c r="O193" s="708"/>
      <c r="P193" s="710"/>
      <c r="Q193" s="711"/>
      <c r="R193" s="711"/>
      <c r="S193" s="711" t="s">
        <v>1907</v>
      </c>
      <c r="T193" s="711">
        <v>6190</v>
      </c>
      <c r="U193" s="712"/>
      <c r="V193" s="713"/>
      <c r="W193" s="723"/>
      <c r="X193" s="724"/>
    </row>
    <row r="194" spans="1:24" ht="26.25" customHeight="1">
      <c r="A194" s="699" t="s">
        <v>188</v>
      </c>
      <c r="B194" s="700"/>
      <c r="C194" s="700" t="s">
        <v>154</v>
      </c>
      <c r="D194" s="700" t="s">
        <v>190</v>
      </c>
      <c r="E194" s="700" t="s">
        <v>3858</v>
      </c>
      <c r="F194" s="700" t="s">
        <v>191</v>
      </c>
      <c r="G194" s="700" t="s">
        <v>191</v>
      </c>
      <c r="H194" s="714"/>
      <c r="I194" s="700" t="s">
        <v>2695</v>
      </c>
      <c r="J194" s="715" t="s">
        <v>3696</v>
      </c>
      <c r="K194" s="700" t="s">
        <v>2825</v>
      </c>
      <c r="L194" s="908" t="s">
        <v>4045</v>
      </c>
      <c r="M194" s="715" t="s">
        <v>3917</v>
      </c>
      <c r="N194" s="701" t="s">
        <v>4117</v>
      </c>
      <c r="O194" s="701" t="s">
        <v>3819</v>
      </c>
      <c r="P194" s="700"/>
      <c r="Q194" s="700" t="s">
        <v>3830</v>
      </c>
      <c r="R194" s="700">
        <v>2019</v>
      </c>
      <c r="S194" s="700" t="s">
        <v>3948</v>
      </c>
      <c r="T194" s="700">
        <v>1565</v>
      </c>
      <c r="U194" s="716">
        <v>45133</v>
      </c>
      <c r="V194" s="717"/>
      <c r="W194" s="703">
        <v>3800</v>
      </c>
      <c r="X194" s="704">
        <v>5300</v>
      </c>
    </row>
    <row r="195" spans="1:24" ht="26.25" customHeight="1">
      <c r="A195" s="705"/>
      <c r="B195" s="278"/>
      <c r="C195" s="320" t="s">
        <v>3681</v>
      </c>
      <c r="D195" s="278"/>
      <c r="E195" s="278"/>
      <c r="F195" s="278"/>
      <c r="G195" s="278"/>
      <c r="H195" s="278"/>
      <c r="I195" s="278" t="s">
        <v>2578</v>
      </c>
      <c r="J195" s="317" t="s">
        <v>3695</v>
      </c>
      <c r="K195" s="280" t="s">
        <v>3697</v>
      </c>
      <c r="L195" s="279"/>
      <c r="M195" s="279" t="s">
        <v>3918</v>
      </c>
      <c r="N195" s="73" t="s">
        <v>3825</v>
      </c>
      <c r="O195" s="278"/>
      <c r="P195" s="278"/>
      <c r="Q195" s="278" t="s">
        <v>3822</v>
      </c>
      <c r="R195" s="278">
        <v>2019</v>
      </c>
      <c r="S195" s="278" t="s">
        <v>3860</v>
      </c>
      <c r="T195" s="278">
        <v>1780</v>
      </c>
      <c r="U195" s="420"/>
      <c r="V195" s="420"/>
      <c r="W195" s="283" t="s">
        <v>4293</v>
      </c>
      <c r="X195" s="706"/>
    </row>
    <row r="196" spans="1:24" ht="26.25" customHeight="1">
      <c r="A196" s="705"/>
      <c r="B196" s="278"/>
      <c r="C196" s="320" t="s">
        <v>2967</v>
      </c>
      <c r="D196" s="278"/>
      <c r="E196" s="278"/>
      <c r="F196" s="278"/>
      <c r="G196" s="278"/>
      <c r="H196" s="278"/>
      <c r="I196" s="278"/>
      <c r="J196" s="718" t="s">
        <v>2696</v>
      </c>
      <c r="K196" s="278" t="s">
        <v>3698</v>
      </c>
      <c r="L196" s="279"/>
      <c r="M196" s="279" t="s">
        <v>3919</v>
      </c>
      <c r="N196" s="73" t="s">
        <v>2906</v>
      </c>
      <c r="O196" s="279"/>
      <c r="P196" s="278"/>
      <c r="Q196" s="278" t="s">
        <v>3832</v>
      </c>
      <c r="R196" s="278">
        <v>2019</v>
      </c>
      <c r="S196" s="278" t="s">
        <v>3859</v>
      </c>
      <c r="T196" s="278">
        <v>1660</v>
      </c>
      <c r="U196" s="719"/>
      <c r="V196" s="420"/>
      <c r="W196" s="283"/>
      <c r="X196" s="706"/>
    </row>
    <row r="197" spans="1:24" ht="26.25" customHeight="1">
      <c r="A197" s="705"/>
      <c r="B197" s="278"/>
      <c r="C197" s="278"/>
      <c r="D197" s="278"/>
      <c r="E197" s="278"/>
      <c r="F197" s="278"/>
      <c r="G197" s="278"/>
      <c r="H197" s="278"/>
      <c r="I197" s="720" t="s">
        <v>3061</v>
      </c>
      <c r="J197" s="278" t="s">
        <v>2697</v>
      </c>
      <c r="K197" s="278" t="s">
        <v>2730</v>
      </c>
      <c r="L197" s="279"/>
      <c r="M197" s="279" t="s">
        <v>3920</v>
      </c>
      <c r="N197" s="278"/>
      <c r="O197" s="278"/>
      <c r="P197" s="278"/>
      <c r="Q197" s="278" t="s">
        <v>3831</v>
      </c>
      <c r="R197" s="278">
        <v>2020</v>
      </c>
      <c r="S197" s="278" t="s">
        <v>3861</v>
      </c>
      <c r="T197" s="278">
        <v>1805</v>
      </c>
      <c r="U197" s="281"/>
      <c r="V197" s="282"/>
      <c r="W197" s="283"/>
      <c r="X197" s="721"/>
    </row>
    <row r="198" spans="1:24" ht="26.25" customHeight="1">
      <c r="A198" s="705"/>
      <c r="B198" s="278"/>
      <c r="C198" s="278"/>
      <c r="D198" s="278"/>
      <c r="E198" s="278"/>
      <c r="F198" s="278"/>
      <c r="G198" s="278"/>
      <c r="H198" s="278"/>
      <c r="I198" s="278"/>
      <c r="J198" s="278"/>
      <c r="K198" s="278"/>
      <c r="L198" s="279"/>
      <c r="M198" s="279"/>
      <c r="N198" s="278"/>
      <c r="O198" s="278"/>
      <c r="P198" s="280"/>
      <c r="Q198" s="278"/>
      <c r="R198" s="278"/>
      <c r="S198" s="284" t="s">
        <v>189</v>
      </c>
      <c r="T198" s="284">
        <v>3700</v>
      </c>
      <c r="U198" s="281"/>
      <c r="V198" s="282"/>
      <c r="W198" s="283"/>
      <c r="X198" s="722"/>
    </row>
    <row r="199" spans="1:24" ht="26.25" customHeight="1">
      <c r="A199" s="705"/>
      <c r="B199" s="278"/>
      <c r="C199" s="278"/>
      <c r="D199" s="278"/>
      <c r="E199" s="278"/>
      <c r="F199" s="278"/>
      <c r="G199" s="278"/>
      <c r="H199" s="278"/>
      <c r="I199" s="278"/>
      <c r="J199" s="425" t="s">
        <v>2752</v>
      </c>
      <c r="K199" s="278"/>
      <c r="L199" s="2473" t="s">
        <v>4108</v>
      </c>
      <c r="M199" s="2474"/>
      <c r="N199" s="2474"/>
      <c r="O199" s="2474"/>
      <c r="P199" s="2475"/>
      <c r="Q199" s="278"/>
      <c r="R199" s="278"/>
      <c r="S199" s="284" t="s">
        <v>2472</v>
      </c>
      <c r="T199" s="284">
        <f>SUM(T194:T198)</f>
        <v>10510</v>
      </c>
      <c r="U199" s="281"/>
      <c r="V199" s="282"/>
      <c r="W199" s="283"/>
      <c r="X199" s="722"/>
    </row>
    <row r="200" spans="1:24" ht="26.25" customHeight="1" thickBot="1">
      <c r="A200" s="707"/>
      <c r="B200" s="708"/>
      <c r="C200" s="708"/>
      <c r="D200" s="708"/>
      <c r="E200" s="708"/>
      <c r="F200" s="708"/>
      <c r="G200" s="708"/>
      <c r="H200" s="708"/>
      <c r="I200" s="708"/>
      <c r="J200" s="708"/>
      <c r="K200" s="845" t="s">
        <v>3781</v>
      </c>
      <c r="L200" s="709"/>
      <c r="M200" s="709"/>
      <c r="N200" s="708"/>
      <c r="O200" s="708"/>
      <c r="P200" s="710"/>
      <c r="Q200" s="711"/>
      <c r="R200" s="711"/>
      <c r="S200" s="711" t="s">
        <v>1907</v>
      </c>
      <c r="T200" s="711">
        <v>6810</v>
      </c>
      <c r="U200" s="712"/>
      <c r="V200" s="713"/>
      <c r="W200" s="723"/>
      <c r="X200" s="724"/>
    </row>
    <row r="202" spans="1:24" ht="26.25" customHeight="1" thickBot="1"/>
    <row r="203" spans="1:24" ht="26.25" customHeight="1">
      <c r="A203" s="812" t="s">
        <v>188</v>
      </c>
      <c r="B203" s="813"/>
      <c r="C203" s="813" t="s">
        <v>3766</v>
      </c>
      <c r="D203" s="813" t="s">
        <v>190</v>
      </c>
      <c r="E203" s="813" t="s">
        <v>4036</v>
      </c>
      <c r="F203" s="813" t="s">
        <v>4036</v>
      </c>
      <c r="G203" s="813" t="s">
        <v>4036</v>
      </c>
      <c r="H203" s="814"/>
      <c r="I203" s="813" t="s">
        <v>2695</v>
      </c>
      <c r="J203" s="815" t="s">
        <v>3780</v>
      </c>
      <c r="K203" s="813" t="s">
        <v>2825</v>
      </c>
      <c r="L203" s="815" t="s">
        <v>4044</v>
      </c>
      <c r="M203" s="908" t="s">
        <v>4182</v>
      </c>
      <c r="N203" s="816" t="s">
        <v>3955</v>
      </c>
      <c r="O203" s="816" t="s">
        <v>4038</v>
      </c>
      <c r="P203" s="817"/>
      <c r="Q203" s="813" t="s">
        <v>4027</v>
      </c>
      <c r="R203" s="813">
        <v>2018</v>
      </c>
      <c r="S203" s="813" t="s">
        <v>4023</v>
      </c>
      <c r="T203" s="813">
        <v>1677.5</v>
      </c>
      <c r="U203" s="818">
        <v>45133</v>
      </c>
      <c r="V203" s="819"/>
      <c r="W203" s="820">
        <v>3800</v>
      </c>
      <c r="X203" s="821">
        <v>4900</v>
      </c>
    </row>
    <row r="204" spans="1:24" ht="26.25" customHeight="1">
      <c r="A204" s="822"/>
      <c r="B204" s="823"/>
      <c r="C204" s="320" t="s">
        <v>2967</v>
      </c>
      <c r="D204" s="823"/>
      <c r="E204" s="823"/>
      <c r="F204" s="823"/>
      <c r="G204" s="823"/>
      <c r="H204" s="823"/>
      <c r="I204" s="823" t="s">
        <v>2578</v>
      </c>
      <c r="J204" s="317" t="s">
        <v>4066</v>
      </c>
      <c r="K204" s="825" t="s">
        <v>3782</v>
      </c>
      <c r="L204" s="826"/>
      <c r="M204" s="826"/>
      <c r="N204" s="73" t="s">
        <v>3907</v>
      </c>
      <c r="O204" s="823"/>
      <c r="P204" s="825"/>
      <c r="Q204" s="823" t="s">
        <v>4028</v>
      </c>
      <c r="R204" s="823">
        <v>2018</v>
      </c>
      <c r="S204" s="823" t="s">
        <v>4024</v>
      </c>
      <c r="T204" s="823">
        <v>1677.5</v>
      </c>
      <c r="U204" s="827"/>
      <c r="V204" s="827"/>
      <c r="W204" s="828" t="s">
        <v>4294</v>
      </c>
      <c r="X204" s="829" t="s">
        <v>3767</v>
      </c>
    </row>
    <row r="205" spans="1:24" ht="26.25" customHeight="1">
      <c r="A205" s="822"/>
      <c r="B205" s="823"/>
      <c r="C205" s="823"/>
      <c r="D205" s="823"/>
      <c r="E205" s="823"/>
      <c r="F205" s="823"/>
      <c r="G205" s="823"/>
      <c r="H205" s="823"/>
      <c r="I205" s="823"/>
      <c r="J205" s="824" t="s">
        <v>2696</v>
      </c>
      <c r="K205" s="823" t="s">
        <v>3783</v>
      </c>
      <c r="L205" s="826"/>
      <c r="M205" s="826"/>
      <c r="N205" s="73" t="s">
        <v>2906</v>
      </c>
      <c r="O205" s="826"/>
      <c r="P205" s="825"/>
      <c r="Q205" s="823" t="s">
        <v>1901</v>
      </c>
      <c r="R205" s="823">
        <v>2021</v>
      </c>
      <c r="S205" s="823" t="s">
        <v>4025</v>
      </c>
      <c r="T205" s="823">
        <v>1677.5</v>
      </c>
      <c r="U205" s="830"/>
      <c r="V205" s="827"/>
      <c r="W205" s="828"/>
      <c r="X205" s="829" t="s">
        <v>3768</v>
      </c>
    </row>
    <row r="206" spans="1:24" ht="26.25" customHeight="1">
      <c r="A206" s="822"/>
      <c r="B206" s="823"/>
      <c r="C206" s="823"/>
      <c r="D206" s="823"/>
      <c r="E206" s="823"/>
      <c r="F206" s="823"/>
      <c r="G206" s="823"/>
      <c r="H206" s="823"/>
      <c r="I206" s="831" t="s">
        <v>3061</v>
      </c>
      <c r="J206" s="823" t="s">
        <v>2697</v>
      </c>
      <c r="K206" s="823" t="s">
        <v>2730</v>
      </c>
      <c r="L206" s="826"/>
      <c r="M206" s="826"/>
      <c r="N206" s="823"/>
      <c r="O206" s="823"/>
      <c r="P206" s="825"/>
      <c r="Q206" s="823" t="s">
        <v>4029</v>
      </c>
      <c r="R206" s="823">
        <v>2018</v>
      </c>
      <c r="S206" s="823" t="s">
        <v>4026</v>
      </c>
      <c r="T206" s="823">
        <v>1677.5</v>
      </c>
      <c r="U206" s="832"/>
      <c r="V206" s="833"/>
      <c r="W206" s="828"/>
      <c r="X206" s="834"/>
    </row>
    <row r="207" spans="1:24" ht="26.25" customHeight="1">
      <c r="A207" s="822"/>
      <c r="B207" s="823"/>
      <c r="C207" s="823"/>
      <c r="D207" s="823"/>
      <c r="E207" s="823"/>
      <c r="F207" s="823"/>
      <c r="G207" s="823"/>
      <c r="H207" s="823"/>
      <c r="I207" s="823"/>
      <c r="J207" s="823"/>
      <c r="K207" s="823"/>
      <c r="L207" s="826"/>
      <c r="M207" s="826"/>
      <c r="N207" s="823"/>
      <c r="O207" s="823"/>
      <c r="P207" s="825"/>
      <c r="Q207" s="823"/>
      <c r="R207" s="823"/>
      <c r="S207" s="513" t="s">
        <v>189</v>
      </c>
      <c r="T207" s="513">
        <v>3900</v>
      </c>
      <c r="U207" s="832"/>
      <c r="V207" s="833"/>
      <c r="W207" s="828"/>
      <c r="X207" s="835"/>
    </row>
    <row r="208" spans="1:24" ht="26.25" customHeight="1">
      <c r="A208" s="822"/>
      <c r="B208" s="823"/>
      <c r="C208" s="823"/>
      <c r="D208" s="823"/>
      <c r="E208" s="823"/>
      <c r="F208" s="823"/>
      <c r="G208" s="823"/>
      <c r="H208" s="823"/>
      <c r="I208" s="823"/>
      <c r="J208" s="425" t="s">
        <v>2752</v>
      </c>
      <c r="K208" s="823"/>
      <c r="L208" s="2473" t="s">
        <v>4109</v>
      </c>
      <c r="M208" s="2474"/>
      <c r="N208" s="2474"/>
      <c r="O208" s="2474"/>
      <c r="P208" s="2475"/>
      <c r="Q208" s="823"/>
      <c r="R208" s="823"/>
      <c r="S208" s="513" t="s">
        <v>2472</v>
      </c>
      <c r="T208" s="513">
        <f>SUM(T203:T207)</f>
        <v>10610</v>
      </c>
      <c r="U208" s="832"/>
      <c r="V208" s="833"/>
      <c r="W208" s="828"/>
      <c r="X208" s="835"/>
    </row>
    <row r="209" spans="1:24" ht="26.25" customHeight="1" thickBot="1">
      <c r="A209" s="836"/>
      <c r="B209" s="837"/>
      <c r="C209" s="837"/>
      <c r="D209" s="837"/>
      <c r="E209" s="837"/>
      <c r="F209" s="837"/>
      <c r="G209" s="837"/>
      <c r="H209" s="837"/>
      <c r="I209" s="837"/>
      <c r="J209" s="837"/>
      <c r="K209" s="845" t="s">
        <v>3781</v>
      </c>
      <c r="L209" s="838"/>
      <c r="M209" s="838"/>
      <c r="N209" s="837"/>
      <c r="O209" s="837"/>
      <c r="P209" s="839"/>
      <c r="Q209" s="840"/>
      <c r="R209" s="840"/>
      <c r="S209" s="840" t="s">
        <v>1907</v>
      </c>
      <c r="T209" s="840">
        <v>6710</v>
      </c>
      <c r="U209" s="841"/>
      <c r="V209" s="842"/>
      <c r="W209" s="843"/>
      <c r="X209" s="844"/>
    </row>
    <row r="210" spans="1:24" s="82" customFormat="1" ht="26.25" hidden="1" customHeight="1">
      <c r="A210" s="557"/>
      <c r="B210" s="558"/>
      <c r="C210" s="558"/>
      <c r="D210" s="558"/>
      <c r="E210" s="558"/>
      <c r="F210" s="558"/>
      <c r="G210" s="558"/>
      <c r="H210" s="558"/>
      <c r="I210" s="558"/>
      <c r="J210" s="558"/>
      <c r="K210" s="559"/>
      <c r="L210" s="558"/>
      <c r="M210" s="558"/>
      <c r="N210" s="559"/>
      <c r="O210" s="559"/>
      <c r="P210" s="560"/>
      <c r="Q210" s="558"/>
      <c r="R210" s="558"/>
      <c r="S210" s="561"/>
      <c r="T210" s="561"/>
      <c r="U210" s="562"/>
      <c r="V210" s="563"/>
      <c r="W210" s="564"/>
      <c r="X210" s="565"/>
    </row>
    <row r="211" spans="1:24" s="82" customFormat="1" ht="26.25" hidden="1" customHeight="1" thickBot="1">
      <c r="A211" s="557"/>
      <c r="B211" s="558"/>
      <c r="C211" s="558"/>
      <c r="D211" s="558"/>
      <c r="E211" s="558"/>
      <c r="F211" s="558"/>
      <c r="G211" s="558"/>
      <c r="H211" s="558"/>
      <c r="I211" s="558"/>
      <c r="J211" s="558"/>
      <c r="K211" s="559"/>
      <c r="L211" s="558"/>
      <c r="M211" s="558"/>
      <c r="N211" s="559"/>
      <c r="O211" s="559"/>
      <c r="P211" s="560"/>
      <c r="Q211" s="558"/>
      <c r="R211" s="558"/>
      <c r="S211" s="561"/>
      <c r="T211" s="561"/>
      <c r="U211" s="562"/>
      <c r="V211" s="563"/>
      <c r="W211" s="564"/>
      <c r="X211" s="564"/>
    </row>
    <row r="212" spans="1:24" ht="26.25" hidden="1" customHeight="1">
      <c r="A212" s="582" t="s">
        <v>188</v>
      </c>
      <c r="B212" s="583"/>
      <c r="C212" s="583" t="s">
        <v>241</v>
      </c>
      <c r="D212" s="583" t="s">
        <v>190</v>
      </c>
      <c r="E212" s="583"/>
      <c r="F212" s="583"/>
      <c r="G212" s="583"/>
      <c r="H212" s="601"/>
      <c r="I212" s="583" t="s">
        <v>3131</v>
      </c>
      <c r="J212" s="583" t="s">
        <v>3934</v>
      </c>
      <c r="K212" s="584" t="s">
        <v>21</v>
      </c>
      <c r="L212" s="2451" t="s">
        <v>4050</v>
      </c>
      <c r="M212" s="2452"/>
      <c r="N212" s="2452"/>
      <c r="O212" s="2452"/>
      <c r="P212" s="2452"/>
      <c r="Q212" s="2453"/>
      <c r="R212" s="583"/>
      <c r="S212" s="583"/>
      <c r="T212" s="583"/>
      <c r="U212" s="586">
        <v>45133</v>
      </c>
      <c r="V212" s="587"/>
      <c r="W212" s="588"/>
      <c r="X212" s="589">
        <v>10700</v>
      </c>
    </row>
    <row r="213" spans="1:24" ht="26.25" hidden="1" customHeight="1">
      <c r="A213" s="590"/>
      <c r="B213" s="566"/>
      <c r="C213" s="320" t="s">
        <v>1986</v>
      </c>
      <c r="D213" s="566"/>
      <c r="E213" s="566"/>
      <c r="F213" s="566"/>
      <c r="G213" s="566"/>
      <c r="H213" s="566"/>
      <c r="I213" s="566" t="s">
        <v>194</v>
      </c>
      <c r="J213" s="412" t="s">
        <v>3933</v>
      </c>
      <c r="K213" s="649"/>
      <c r="L213" s="2454"/>
      <c r="M213" s="2455"/>
      <c r="N213" s="2455"/>
      <c r="O213" s="2455"/>
      <c r="P213" s="2455"/>
      <c r="Q213" s="2456"/>
      <c r="R213" s="566"/>
      <c r="S213" s="566"/>
      <c r="T213" s="566"/>
      <c r="U213" s="2460" t="s">
        <v>3926</v>
      </c>
      <c r="V213" s="2461"/>
      <c r="W213" s="570"/>
      <c r="X213" s="591"/>
    </row>
    <row r="214" spans="1:24" ht="26.25" hidden="1" customHeight="1">
      <c r="A214" s="590"/>
      <c r="B214" s="566"/>
      <c r="C214" s="566"/>
      <c r="D214" s="566"/>
      <c r="E214" s="566"/>
      <c r="F214" s="566"/>
      <c r="G214" s="566"/>
      <c r="H214" s="566"/>
      <c r="I214" s="425" t="s">
        <v>3126</v>
      </c>
      <c r="J214" s="320" t="s">
        <v>3935</v>
      </c>
      <c r="K214" s="491"/>
      <c r="L214" s="2454"/>
      <c r="M214" s="2455"/>
      <c r="N214" s="2455"/>
      <c r="O214" s="2455"/>
      <c r="P214" s="2455"/>
      <c r="Q214" s="2456"/>
      <c r="R214" s="566"/>
      <c r="S214" s="566"/>
      <c r="T214" s="566"/>
      <c r="U214" s="569"/>
      <c r="V214" s="572"/>
      <c r="W214" s="570"/>
      <c r="X214" s="591"/>
    </row>
    <row r="215" spans="1:24" ht="26.25" hidden="1" customHeight="1">
      <c r="A215" s="590"/>
      <c r="B215" s="566"/>
      <c r="C215" s="566" t="s">
        <v>3216</v>
      </c>
      <c r="D215" s="566"/>
      <c r="E215" s="566"/>
      <c r="F215" s="566"/>
      <c r="G215" s="566"/>
      <c r="H215" s="566"/>
      <c r="I215" s="566"/>
      <c r="J215" s="566"/>
      <c r="K215" s="602"/>
      <c r="L215" s="2454"/>
      <c r="M215" s="2455"/>
      <c r="N215" s="2455"/>
      <c r="O215" s="2455"/>
      <c r="P215" s="2455"/>
      <c r="Q215" s="2456"/>
      <c r="R215" s="566"/>
      <c r="S215" s="566"/>
      <c r="T215" s="566"/>
      <c r="U215" s="568"/>
      <c r="V215" s="573"/>
      <c r="W215" s="570"/>
      <c r="X215" s="591"/>
    </row>
    <row r="216" spans="1:24" ht="26.25" hidden="1" customHeight="1">
      <c r="A216" s="590"/>
      <c r="B216" s="566"/>
      <c r="C216" s="566" t="s">
        <v>3924</v>
      </c>
      <c r="D216" s="566"/>
      <c r="E216" s="566"/>
      <c r="F216" s="566"/>
      <c r="G216" s="566"/>
      <c r="H216" s="566"/>
      <c r="I216" s="566"/>
      <c r="J216" s="566"/>
      <c r="K216" s="602"/>
      <c r="L216" s="2454"/>
      <c r="M216" s="2455"/>
      <c r="N216" s="2455"/>
      <c r="O216" s="2455"/>
      <c r="P216" s="2455"/>
      <c r="Q216" s="2456"/>
      <c r="R216" s="566"/>
      <c r="S216" s="566"/>
      <c r="T216" s="566"/>
      <c r="U216" s="568"/>
      <c r="V216" s="573"/>
      <c r="W216" s="570"/>
      <c r="X216" s="591"/>
    </row>
    <row r="217" spans="1:24" ht="26.25" hidden="1" customHeight="1">
      <c r="A217" s="590"/>
      <c r="B217" s="566"/>
      <c r="C217" s="566" t="s">
        <v>3327</v>
      </c>
      <c r="D217" s="566"/>
      <c r="E217" s="566"/>
      <c r="F217" s="566"/>
      <c r="G217" s="566"/>
      <c r="H217" s="566"/>
      <c r="I217" s="566"/>
      <c r="J217" s="425" t="s">
        <v>3129</v>
      </c>
      <c r="K217" s="602"/>
      <c r="L217" s="2454"/>
      <c r="M217" s="2455"/>
      <c r="N217" s="2455"/>
      <c r="O217" s="2455"/>
      <c r="P217" s="2455"/>
      <c r="Q217" s="2456"/>
      <c r="R217" s="566"/>
      <c r="S217" s="571" t="s">
        <v>3925</v>
      </c>
      <c r="T217" s="571"/>
      <c r="U217" s="568"/>
      <c r="V217" s="569"/>
      <c r="W217" s="570"/>
      <c r="X217" s="591"/>
    </row>
    <row r="218" spans="1:24" ht="26.25" hidden="1" customHeight="1">
      <c r="A218" s="590"/>
      <c r="B218" s="566"/>
      <c r="C218" s="566"/>
      <c r="D218" s="566"/>
      <c r="E218" s="566"/>
      <c r="F218" s="566"/>
      <c r="G218" s="566"/>
      <c r="H218" s="566"/>
      <c r="I218" s="566"/>
      <c r="J218" s="425" t="s">
        <v>3132</v>
      </c>
      <c r="K218" s="602"/>
      <c r="L218" s="2454"/>
      <c r="M218" s="2455"/>
      <c r="N218" s="2455"/>
      <c r="O218" s="2455"/>
      <c r="P218" s="2455"/>
      <c r="Q218" s="2456"/>
      <c r="R218" s="566"/>
      <c r="S218" s="571" t="s">
        <v>2472</v>
      </c>
      <c r="T218" s="571">
        <f>SUM(T212:T217)</f>
        <v>0</v>
      </c>
      <c r="U218" s="568"/>
      <c r="V218" s="569"/>
      <c r="W218" s="570"/>
      <c r="X218" s="591"/>
    </row>
    <row r="219" spans="1:24" ht="26.25" hidden="1" customHeight="1" thickBot="1">
      <c r="A219" s="592"/>
      <c r="B219" s="593"/>
      <c r="C219" s="593"/>
      <c r="D219" s="593"/>
      <c r="E219" s="593"/>
      <c r="F219" s="593"/>
      <c r="G219" s="593"/>
      <c r="H219" s="593"/>
      <c r="I219" s="593"/>
      <c r="J219" s="594"/>
      <c r="K219" s="611" t="s">
        <v>3930</v>
      </c>
      <c r="L219" s="2457"/>
      <c r="M219" s="2458"/>
      <c r="N219" s="2458"/>
      <c r="O219" s="2458"/>
      <c r="P219" s="2458"/>
      <c r="Q219" s="2459"/>
      <c r="R219" s="593"/>
      <c r="S219" s="596" t="s">
        <v>3142</v>
      </c>
      <c r="T219" s="596"/>
      <c r="U219" s="597"/>
      <c r="V219" s="598"/>
      <c r="W219" s="599"/>
      <c r="X219" s="600"/>
    </row>
    <row r="220" spans="1:24" s="82" customFormat="1" ht="26.25" customHeight="1">
      <c r="A220" s="557"/>
      <c r="B220" s="558"/>
      <c r="C220" s="558"/>
      <c r="D220" s="558"/>
      <c r="E220" s="558"/>
      <c r="F220" s="558"/>
      <c r="G220" s="558"/>
      <c r="H220" s="558"/>
      <c r="I220" s="558"/>
      <c r="J220" s="558"/>
      <c r="K220" s="559"/>
      <c r="L220" s="558"/>
      <c r="M220" s="558"/>
      <c r="N220" s="559"/>
      <c r="O220" s="559"/>
      <c r="P220" s="560"/>
      <c r="Q220" s="558"/>
      <c r="R220" s="558"/>
      <c r="S220" s="561"/>
      <c r="T220" s="561"/>
      <c r="U220" s="562"/>
      <c r="V220" s="563"/>
      <c r="W220" s="564"/>
      <c r="X220" s="565"/>
    </row>
    <row r="221" spans="1:24" s="82" customFormat="1" ht="26.25" customHeight="1" thickBot="1">
      <c r="A221" s="557"/>
      <c r="B221" s="558"/>
      <c r="C221" s="558"/>
      <c r="D221" s="558"/>
      <c r="E221" s="558"/>
      <c r="F221" s="558"/>
      <c r="G221" s="558"/>
      <c r="H221" s="558"/>
      <c r="I221" s="558"/>
      <c r="J221" s="558"/>
      <c r="K221" s="559"/>
      <c r="L221" s="558"/>
      <c r="M221" s="558"/>
      <c r="N221" s="559"/>
      <c r="O221" s="559"/>
      <c r="P221" s="560"/>
      <c r="Q221" s="558"/>
      <c r="R221" s="558"/>
      <c r="S221" s="561"/>
      <c r="T221" s="561"/>
      <c r="U221" s="562"/>
      <c r="V221" s="563"/>
      <c r="W221" s="564"/>
      <c r="X221" s="564"/>
    </row>
    <row r="222" spans="1:24" ht="26.25" customHeight="1">
      <c r="A222" s="582" t="s">
        <v>3927</v>
      </c>
      <c r="B222" s="583"/>
      <c r="C222" s="583" t="s">
        <v>241</v>
      </c>
      <c r="D222" s="583" t="s">
        <v>190</v>
      </c>
      <c r="E222" s="583" t="s">
        <v>4069</v>
      </c>
      <c r="F222" s="583" t="s">
        <v>191</v>
      </c>
      <c r="G222" s="583" t="s">
        <v>191</v>
      </c>
      <c r="H222" s="601"/>
      <c r="I222" s="583" t="s">
        <v>3928</v>
      </c>
      <c r="J222" s="583" t="s">
        <v>4310</v>
      </c>
      <c r="K222" s="584" t="s">
        <v>3929</v>
      </c>
      <c r="L222" s="583"/>
      <c r="M222" s="583" t="s">
        <v>4183</v>
      </c>
      <c r="N222" s="584"/>
      <c r="O222" s="588" t="s">
        <v>4091</v>
      </c>
      <c r="P222" s="588" t="s">
        <v>4093</v>
      </c>
      <c r="Q222" s="583" t="s">
        <v>520</v>
      </c>
      <c r="R222" s="583">
        <v>2016</v>
      </c>
      <c r="S222" s="583" t="s">
        <v>4063</v>
      </c>
      <c r="T222" s="583">
        <v>2405</v>
      </c>
      <c r="U222" s="586">
        <v>45133</v>
      </c>
      <c r="V222" s="587"/>
      <c r="W222" s="903">
        <v>493.22</v>
      </c>
      <c r="X222" s="903">
        <v>567.95068850000007</v>
      </c>
    </row>
    <row r="223" spans="1:24" ht="26.25" customHeight="1">
      <c r="A223" s="590"/>
      <c r="B223" s="566"/>
      <c r="C223" s="320" t="s">
        <v>1986</v>
      </c>
      <c r="D223" s="566"/>
      <c r="E223" s="566"/>
      <c r="F223" s="566"/>
      <c r="G223" s="566"/>
      <c r="H223" s="566"/>
      <c r="I223" s="566"/>
      <c r="J223" s="412" t="s">
        <v>4164</v>
      </c>
      <c r="K223" s="649"/>
      <c r="L223" s="566"/>
      <c r="M223" s="566" t="s">
        <v>4076</v>
      </c>
      <c r="N223" s="566"/>
      <c r="O223" s="901" t="s">
        <v>4090</v>
      </c>
      <c r="P223" s="571" t="s">
        <v>4092</v>
      </c>
      <c r="Q223" s="566" t="s">
        <v>1934</v>
      </c>
      <c r="R223" s="566">
        <v>2016</v>
      </c>
      <c r="S223" s="566" t="s">
        <v>4040</v>
      </c>
      <c r="T223" s="566">
        <v>2015</v>
      </c>
      <c r="U223" s="568"/>
      <c r="V223" s="573"/>
      <c r="W223" s="906">
        <v>419.76</v>
      </c>
      <c r="X223" s="904">
        <v>483.37568450000003</v>
      </c>
    </row>
    <row r="224" spans="1:24" ht="26.25" customHeight="1">
      <c r="A224" s="590"/>
      <c r="B224" s="566"/>
      <c r="C224" s="566"/>
      <c r="D224" s="566"/>
      <c r="E224" s="566"/>
      <c r="F224" s="566"/>
      <c r="G224" s="566"/>
      <c r="H224" s="566"/>
      <c r="I224" s="566"/>
      <c r="J224" s="566"/>
      <c r="K224" s="846" t="s">
        <v>3932</v>
      </c>
      <c r="L224" s="566"/>
      <c r="M224" s="566" t="s">
        <v>4077</v>
      </c>
      <c r="N224" s="566"/>
      <c r="O224" s="901" t="s">
        <v>4090</v>
      </c>
      <c r="P224" s="571" t="s">
        <v>4092</v>
      </c>
      <c r="Q224" s="566" t="s">
        <v>626</v>
      </c>
      <c r="R224" s="566">
        <v>2018</v>
      </c>
      <c r="S224" s="566" t="s">
        <v>3941</v>
      </c>
      <c r="T224" s="566">
        <v>3215</v>
      </c>
      <c r="U224" s="569"/>
      <c r="V224" s="572"/>
      <c r="W224" s="906">
        <v>584.5</v>
      </c>
      <c r="X224" s="904">
        <v>673.04118000000005</v>
      </c>
    </row>
    <row r="225" spans="1:24" ht="26.25" customHeight="1">
      <c r="A225" s="590"/>
      <c r="B225" s="566"/>
      <c r="C225" s="566"/>
      <c r="D225" s="566"/>
      <c r="E225" s="566"/>
      <c r="F225" s="566"/>
      <c r="G225" s="566"/>
      <c r="H225" s="566"/>
      <c r="I225" s="566"/>
      <c r="J225" s="566"/>
      <c r="K225" s="491" t="s">
        <v>3836</v>
      </c>
      <c r="L225" s="566"/>
      <c r="M225" s="566" t="s">
        <v>4078</v>
      </c>
      <c r="N225" s="566"/>
      <c r="O225" s="901" t="s">
        <v>4090</v>
      </c>
      <c r="P225" s="571" t="s">
        <v>4092</v>
      </c>
      <c r="Q225" s="566" t="s">
        <v>520</v>
      </c>
      <c r="R225" s="566">
        <v>2017</v>
      </c>
      <c r="S225" s="566" t="s">
        <v>4064</v>
      </c>
      <c r="T225" s="566">
        <v>2405</v>
      </c>
      <c r="U225" s="568"/>
      <c r="V225" s="573"/>
      <c r="W225" s="906">
        <v>493.22</v>
      </c>
      <c r="X225" s="904">
        <v>567.95068850000007</v>
      </c>
    </row>
    <row r="226" spans="1:24" ht="26.25" customHeight="1">
      <c r="A226" s="590"/>
      <c r="B226" s="566"/>
      <c r="C226" s="566"/>
      <c r="D226" s="566"/>
      <c r="E226" s="566"/>
      <c r="F226" s="566"/>
      <c r="G226" s="566"/>
      <c r="H226" s="566"/>
      <c r="I226" s="566"/>
      <c r="J226" s="566"/>
      <c r="K226" s="602"/>
      <c r="L226" s="566"/>
      <c r="M226" s="566" t="s">
        <v>4079</v>
      </c>
      <c r="N226" s="566"/>
      <c r="O226" s="901" t="s">
        <v>4090</v>
      </c>
      <c r="P226" s="571" t="s">
        <v>4092</v>
      </c>
      <c r="Q226" s="566" t="s">
        <v>588</v>
      </c>
      <c r="R226" s="566">
        <v>2018</v>
      </c>
      <c r="S226" s="566" t="s">
        <v>3942</v>
      </c>
      <c r="T226" s="566">
        <v>2550</v>
      </c>
      <c r="U226" s="568"/>
      <c r="V226" s="573"/>
      <c r="W226" s="906">
        <v>568</v>
      </c>
      <c r="X226" s="904">
        <v>654.06074999999998</v>
      </c>
    </row>
    <row r="227" spans="1:24" ht="26.25" customHeight="1">
      <c r="A227" s="590"/>
      <c r="B227" s="566"/>
      <c r="C227" s="566"/>
      <c r="D227" s="566"/>
      <c r="E227" s="566"/>
      <c r="F227" s="566"/>
      <c r="G227" s="566"/>
      <c r="H227" s="566"/>
      <c r="I227" s="566"/>
      <c r="J227" s="566"/>
      <c r="K227" s="602"/>
      <c r="L227" s="566"/>
      <c r="M227" s="566" t="s">
        <v>4075</v>
      </c>
      <c r="N227" s="566"/>
      <c r="O227" s="901" t="s">
        <v>4090</v>
      </c>
      <c r="P227" s="571" t="s">
        <v>4092</v>
      </c>
      <c r="Q227" s="566" t="s">
        <v>4041</v>
      </c>
      <c r="R227" s="566">
        <v>2016</v>
      </c>
      <c r="S227" s="566" t="s">
        <v>3943</v>
      </c>
      <c r="T227" s="566">
        <v>2115</v>
      </c>
      <c r="U227" s="568"/>
      <c r="V227" s="569"/>
      <c r="W227" s="906">
        <v>460.22</v>
      </c>
      <c r="X227" s="904">
        <v>529.95180000000005</v>
      </c>
    </row>
    <row r="228" spans="1:24" ht="26.25" customHeight="1">
      <c r="A228" s="590"/>
      <c r="B228" s="566"/>
      <c r="C228" s="566"/>
      <c r="D228" s="566"/>
      <c r="E228" s="566"/>
      <c r="F228" s="566"/>
      <c r="G228" s="566"/>
      <c r="H228" s="566"/>
      <c r="I228" s="566"/>
      <c r="J228" s="566"/>
      <c r="K228" s="602"/>
      <c r="L228" s="566"/>
      <c r="M228" s="566" t="s">
        <v>4080</v>
      </c>
      <c r="N228" s="491"/>
      <c r="O228" s="901" t="s">
        <v>4090</v>
      </c>
      <c r="P228" s="571" t="s">
        <v>4092</v>
      </c>
      <c r="Q228" s="566" t="s">
        <v>2214</v>
      </c>
      <c r="R228" s="566">
        <v>2017</v>
      </c>
      <c r="S228" s="566" t="s">
        <v>4067</v>
      </c>
      <c r="T228" s="566">
        <v>2725</v>
      </c>
      <c r="U228" s="568"/>
      <c r="V228" s="569"/>
      <c r="W228" s="906">
        <v>545.69000000000005</v>
      </c>
      <c r="X228" s="904">
        <v>628.36646100000007</v>
      </c>
    </row>
    <row r="229" spans="1:24" ht="26.25" customHeight="1" thickBot="1">
      <c r="A229" s="592"/>
      <c r="B229" s="593"/>
      <c r="C229" s="593"/>
      <c r="D229" s="593"/>
      <c r="E229" s="593"/>
      <c r="F229" s="593"/>
      <c r="G229" s="593"/>
      <c r="H229" s="593"/>
      <c r="I229" s="593"/>
      <c r="J229" s="594"/>
      <c r="K229" s="611" t="s">
        <v>3945</v>
      </c>
      <c r="L229" s="593"/>
      <c r="M229" s="593" t="s">
        <v>4081</v>
      </c>
      <c r="N229" s="594"/>
      <c r="O229" s="902" t="s">
        <v>4090</v>
      </c>
      <c r="P229" s="596" t="s">
        <v>4092</v>
      </c>
      <c r="Q229" s="593" t="s">
        <v>3944</v>
      </c>
      <c r="R229" s="593">
        <v>2019</v>
      </c>
      <c r="S229" s="593" t="s">
        <v>4065</v>
      </c>
      <c r="T229" s="593">
        <v>1740</v>
      </c>
      <c r="U229" s="597"/>
      <c r="V229" s="916" t="s">
        <v>4165</v>
      </c>
      <c r="W229" s="907">
        <v>385.7</v>
      </c>
      <c r="X229" s="905">
        <v>444.15141</v>
      </c>
    </row>
    <row r="231" spans="1:24" ht="26.25" customHeight="1" thickBot="1">
      <c r="A231" s="445"/>
      <c r="B231" s="445"/>
      <c r="C231" s="445"/>
      <c r="D231" s="445"/>
      <c r="E231" s="445"/>
      <c r="F231" s="445"/>
      <c r="G231" s="445"/>
      <c r="H231" s="445"/>
      <c r="I231" s="445"/>
      <c r="J231" s="445"/>
      <c r="K231" s="446"/>
      <c r="L231" s="445"/>
      <c r="M231" s="445"/>
      <c r="N231" s="446"/>
      <c r="O231" s="446"/>
      <c r="P231" s="447"/>
      <c r="Q231" s="445"/>
      <c r="R231" s="445"/>
      <c r="S231" s="445"/>
      <c r="T231" s="445"/>
      <c r="U231" s="448"/>
      <c r="V231" s="449"/>
      <c r="W231" s="450"/>
      <c r="X231" s="450"/>
    </row>
    <row r="232" spans="1:24" ht="26.25" customHeight="1">
      <c r="A232" s="726" t="s">
        <v>188</v>
      </c>
      <c r="B232" s="727"/>
      <c r="C232" s="727" t="s">
        <v>3459</v>
      </c>
      <c r="D232" s="727" t="s">
        <v>190</v>
      </c>
      <c r="E232" s="727" t="s">
        <v>4037</v>
      </c>
      <c r="F232" s="727" t="s">
        <v>191</v>
      </c>
      <c r="G232" s="727" t="s">
        <v>191</v>
      </c>
      <c r="H232" s="727"/>
      <c r="I232" s="727" t="s">
        <v>126</v>
      </c>
      <c r="J232" s="727" t="s">
        <v>4184</v>
      </c>
      <c r="K232" s="728" t="s">
        <v>3818</v>
      </c>
      <c r="L232" s="727" t="s">
        <v>4786</v>
      </c>
      <c r="M232" s="727"/>
      <c r="N232" s="728" t="s">
        <v>4018</v>
      </c>
      <c r="O232" s="728" t="s">
        <v>4019</v>
      </c>
      <c r="P232" s="729" t="s">
        <v>7938</v>
      </c>
      <c r="Q232" s="727" t="s">
        <v>3978</v>
      </c>
      <c r="R232" s="727">
        <v>2014</v>
      </c>
      <c r="S232" s="727" t="s">
        <v>4020</v>
      </c>
      <c r="T232" s="727">
        <v>1820</v>
      </c>
      <c r="U232" s="730">
        <v>45134</v>
      </c>
      <c r="V232" s="730">
        <v>45196</v>
      </c>
      <c r="W232" s="731">
        <v>2710</v>
      </c>
      <c r="X232" s="732">
        <v>3700</v>
      </c>
    </row>
    <row r="233" spans="1:24" ht="26.25" customHeight="1">
      <c r="A233" s="733"/>
      <c r="B233" s="179"/>
      <c r="C233" s="320" t="s">
        <v>3563</v>
      </c>
      <c r="D233" s="179"/>
      <c r="E233" s="179"/>
      <c r="F233" s="179"/>
      <c r="G233" s="179"/>
      <c r="H233" s="179"/>
      <c r="I233" s="179" t="s">
        <v>194</v>
      </c>
      <c r="J233" s="412" t="s">
        <v>3850</v>
      </c>
      <c r="K233" s="186" t="s">
        <v>3869</v>
      </c>
      <c r="L233" s="427" t="s">
        <v>3887</v>
      </c>
      <c r="M233" s="179"/>
      <c r="N233" s="73" t="s">
        <v>3907</v>
      </c>
      <c r="O233" s="180"/>
      <c r="P233" s="181"/>
      <c r="Q233" s="179" t="s">
        <v>3979</v>
      </c>
      <c r="R233" s="179">
        <v>2014</v>
      </c>
      <c r="S233" s="179" t="s">
        <v>4021</v>
      </c>
      <c r="T233" s="179">
        <v>1630</v>
      </c>
      <c r="U233" s="182"/>
      <c r="V233" s="182">
        <v>45197</v>
      </c>
      <c r="W233" s="184" t="s">
        <v>4210</v>
      </c>
      <c r="X233" s="734" t="s">
        <v>3906</v>
      </c>
    </row>
    <row r="234" spans="1:24" ht="26.25" customHeight="1">
      <c r="A234" s="733"/>
      <c r="B234" s="179"/>
      <c r="C234" s="179"/>
      <c r="D234" s="179"/>
      <c r="E234" s="179"/>
      <c r="F234" s="179"/>
      <c r="G234" s="179"/>
      <c r="H234" s="179"/>
      <c r="I234" s="320" t="s">
        <v>2625</v>
      </c>
      <c r="J234" s="185"/>
      <c r="K234" s="180" t="s">
        <v>3886</v>
      </c>
      <c r="L234" s="179"/>
      <c r="M234" s="179"/>
      <c r="N234" s="73" t="s">
        <v>4230</v>
      </c>
      <c r="O234" s="180"/>
      <c r="P234" s="181"/>
      <c r="Q234" s="179" t="s">
        <v>3980</v>
      </c>
      <c r="R234" s="179">
        <v>2015</v>
      </c>
      <c r="S234" s="179" t="s">
        <v>4022</v>
      </c>
      <c r="T234" s="179">
        <v>1820</v>
      </c>
      <c r="U234" s="183"/>
      <c r="V234" s="182">
        <v>45198</v>
      </c>
      <c r="W234" s="184"/>
      <c r="X234" s="734"/>
    </row>
    <row r="235" spans="1:24" ht="26.25" customHeight="1">
      <c r="A235" s="733"/>
      <c r="B235" s="179"/>
      <c r="C235" s="179"/>
      <c r="D235" s="179"/>
      <c r="E235" s="179"/>
      <c r="F235" s="179"/>
      <c r="G235" s="179"/>
      <c r="H235" s="179"/>
      <c r="I235" s="179"/>
      <c r="J235" s="179"/>
      <c r="K235" s="180" t="s">
        <v>1772</v>
      </c>
      <c r="L235" s="179"/>
      <c r="M235" s="179"/>
      <c r="N235" s="180"/>
      <c r="O235" s="180"/>
      <c r="P235" s="181"/>
      <c r="Q235" s="179" t="s">
        <v>3980</v>
      </c>
      <c r="R235" s="179">
        <v>2014</v>
      </c>
      <c r="S235" s="179" t="s">
        <v>4034</v>
      </c>
      <c r="T235" s="179">
        <v>1820</v>
      </c>
      <c r="U235" s="182"/>
      <c r="V235" s="182">
        <v>45212</v>
      </c>
      <c r="W235" s="184"/>
      <c r="X235" s="734"/>
    </row>
    <row r="236" spans="1:24" ht="26.25" customHeight="1">
      <c r="A236" s="733"/>
      <c r="B236" s="179"/>
      <c r="C236" s="179"/>
      <c r="D236" s="179"/>
      <c r="E236" s="179"/>
      <c r="F236" s="179"/>
      <c r="G236" s="179"/>
      <c r="H236" s="179"/>
      <c r="I236" s="179"/>
      <c r="J236" s="179"/>
      <c r="K236" s="180"/>
      <c r="L236" s="179"/>
      <c r="M236" s="179"/>
      <c r="N236" s="180"/>
      <c r="O236" s="180"/>
      <c r="P236" s="181"/>
      <c r="Q236" s="179"/>
      <c r="R236" s="179"/>
      <c r="S236" s="185" t="s">
        <v>189</v>
      </c>
      <c r="T236" s="185">
        <v>3700</v>
      </c>
      <c r="U236" s="182"/>
      <c r="V236" s="182">
        <v>45206</v>
      </c>
      <c r="W236" s="184"/>
      <c r="X236" s="734"/>
    </row>
    <row r="237" spans="1:24" ht="26.25" customHeight="1">
      <c r="A237" s="733"/>
      <c r="B237" s="179"/>
      <c r="C237" s="179"/>
      <c r="D237" s="179"/>
      <c r="E237" s="179"/>
      <c r="F237" s="179"/>
      <c r="G237" s="179"/>
      <c r="H237" s="179"/>
      <c r="I237" s="179"/>
      <c r="J237" s="179"/>
      <c r="K237" s="180"/>
      <c r="L237" s="179"/>
      <c r="M237" s="179"/>
      <c r="N237" s="180"/>
      <c r="O237" s="180"/>
      <c r="P237" s="181"/>
      <c r="Q237" s="179"/>
      <c r="R237" s="179"/>
      <c r="S237" s="185" t="s">
        <v>2472</v>
      </c>
      <c r="T237" s="185">
        <f>SUM(T232:T236)</f>
        <v>10790</v>
      </c>
      <c r="U237" s="182"/>
      <c r="V237" s="183">
        <v>45208</v>
      </c>
      <c r="W237" s="184"/>
      <c r="X237" s="734"/>
    </row>
    <row r="238" spans="1:24" ht="26.25" customHeight="1" thickBot="1">
      <c r="A238" s="735"/>
      <c r="B238" s="736"/>
      <c r="C238" s="736"/>
      <c r="D238" s="736"/>
      <c r="E238" s="736"/>
      <c r="F238" s="736"/>
      <c r="G238" s="736"/>
      <c r="H238" s="736"/>
      <c r="I238" s="736"/>
      <c r="J238" s="736"/>
      <c r="K238" s="611" t="s">
        <v>3781</v>
      </c>
      <c r="L238" s="736"/>
      <c r="M238" s="736"/>
      <c r="N238" s="737"/>
      <c r="O238" s="737"/>
      <c r="P238" s="738"/>
      <c r="Q238" s="736"/>
      <c r="R238" s="736"/>
      <c r="S238" s="739"/>
      <c r="T238" s="739"/>
      <c r="U238" s="740"/>
      <c r="V238" s="741"/>
      <c r="W238" s="742"/>
      <c r="X238" s="743"/>
    </row>
    <row r="240" spans="1:24" ht="26.25" customHeight="1" thickBot="1"/>
    <row r="241" spans="1:24" ht="26.25" customHeight="1">
      <c r="A241" s="456" t="s">
        <v>188</v>
      </c>
      <c r="B241" s="457"/>
      <c r="C241" s="457" t="s">
        <v>3556</v>
      </c>
      <c r="D241" s="457" t="s">
        <v>190</v>
      </c>
      <c r="E241" s="457" t="s">
        <v>3974</v>
      </c>
      <c r="F241" s="457" t="s">
        <v>191</v>
      </c>
      <c r="G241" s="457" t="s">
        <v>191</v>
      </c>
      <c r="H241" s="477"/>
      <c r="I241" s="457" t="s">
        <v>236</v>
      </c>
      <c r="J241" s="457" t="s">
        <v>3774</v>
      </c>
      <c r="K241" s="458" t="s">
        <v>1956</v>
      </c>
      <c r="L241" s="457" t="s">
        <v>4557</v>
      </c>
      <c r="M241" s="457"/>
      <c r="N241" s="458" t="s">
        <v>6967</v>
      </c>
      <c r="O241" s="458" t="s">
        <v>3969</v>
      </c>
      <c r="P241" s="459" t="s">
        <v>7670</v>
      </c>
      <c r="Q241" s="457" t="s">
        <v>3889</v>
      </c>
      <c r="R241" s="457">
        <v>2015</v>
      </c>
      <c r="S241" s="457" t="s">
        <v>3890</v>
      </c>
      <c r="T241" s="457">
        <v>1205</v>
      </c>
      <c r="U241" s="460">
        <v>45134</v>
      </c>
      <c r="V241" s="460">
        <v>45196</v>
      </c>
      <c r="W241" s="462">
        <v>2710</v>
      </c>
      <c r="X241" s="463">
        <v>4000</v>
      </c>
    </row>
    <row r="242" spans="1:24" ht="26.25" customHeight="1">
      <c r="A242" s="464"/>
      <c r="B242" s="143"/>
      <c r="C242" s="143"/>
      <c r="D242" s="143"/>
      <c r="E242" s="143"/>
      <c r="F242" s="143"/>
      <c r="G242" s="143"/>
      <c r="H242" s="143"/>
      <c r="I242" s="143" t="s">
        <v>194</v>
      </c>
      <c r="J242" s="412" t="s">
        <v>3968</v>
      </c>
      <c r="K242" s="169" t="s">
        <v>3769</v>
      </c>
      <c r="L242" s="427" t="s">
        <v>3359</v>
      </c>
      <c r="M242" s="143"/>
      <c r="N242" s="73" t="s">
        <v>4244</v>
      </c>
      <c r="O242" s="144"/>
      <c r="P242" s="145"/>
      <c r="Q242" s="143" t="s">
        <v>375</v>
      </c>
      <c r="R242" s="143">
        <v>2015</v>
      </c>
      <c r="S242" s="143" t="s">
        <v>3891</v>
      </c>
      <c r="T242" s="143">
        <v>1675</v>
      </c>
      <c r="U242" s="146"/>
      <c r="V242" s="168">
        <v>45201</v>
      </c>
      <c r="W242" s="147" t="s">
        <v>4211</v>
      </c>
      <c r="X242" s="465"/>
    </row>
    <row r="243" spans="1:24" ht="26.25" customHeight="1">
      <c r="A243" s="464"/>
      <c r="B243" s="143"/>
      <c r="C243" s="143"/>
      <c r="D243" s="143"/>
      <c r="E243" s="143"/>
      <c r="F243" s="143"/>
      <c r="G243" s="143"/>
      <c r="H243" s="143"/>
      <c r="I243" s="320" t="s">
        <v>2625</v>
      </c>
      <c r="J243" s="143" t="s">
        <v>3773</v>
      </c>
      <c r="K243" s="144" t="s">
        <v>3817</v>
      </c>
      <c r="L243" s="143"/>
      <c r="M243" s="143"/>
      <c r="N243" s="73" t="s">
        <v>3802</v>
      </c>
      <c r="O243" s="144"/>
      <c r="P243" s="145"/>
      <c r="Q243" s="143" t="s">
        <v>378</v>
      </c>
      <c r="R243" s="143">
        <v>2015</v>
      </c>
      <c r="S243" s="143" t="s">
        <v>3892</v>
      </c>
      <c r="T243" s="143">
        <v>2020</v>
      </c>
      <c r="U243" s="146"/>
      <c r="V243" s="168">
        <v>45197</v>
      </c>
      <c r="W243" s="147"/>
      <c r="X243" s="466"/>
    </row>
    <row r="244" spans="1:24" ht="26.25" customHeight="1">
      <c r="A244" s="464"/>
      <c r="B244" s="143"/>
      <c r="C244" s="143"/>
      <c r="D244" s="143"/>
      <c r="E244" s="143"/>
      <c r="F244" s="143"/>
      <c r="G244" s="143"/>
      <c r="H244" s="143"/>
      <c r="I244" s="143"/>
      <c r="J244" s="143"/>
      <c r="K244" s="144" t="s">
        <v>3747</v>
      </c>
      <c r="L244" s="143"/>
      <c r="M244" s="143"/>
      <c r="N244" s="144"/>
      <c r="O244" s="144"/>
      <c r="P244" s="145"/>
      <c r="Q244" s="143" t="s">
        <v>363</v>
      </c>
      <c r="R244" s="143">
        <v>2015</v>
      </c>
      <c r="S244" s="143" t="s">
        <v>3893</v>
      </c>
      <c r="T244" s="143">
        <v>2125</v>
      </c>
      <c r="U244" s="168"/>
      <c r="V244" s="168">
        <v>45198</v>
      </c>
      <c r="W244" s="147"/>
      <c r="X244" s="466"/>
    </row>
    <row r="245" spans="1:24" ht="26.25" customHeight="1">
      <c r="A245" s="464"/>
      <c r="B245" s="143"/>
      <c r="C245" s="143"/>
      <c r="D245" s="143"/>
      <c r="E245" s="143"/>
      <c r="F245" s="143"/>
      <c r="G245" s="143"/>
      <c r="H245" s="143"/>
      <c r="I245" s="143"/>
      <c r="J245" s="143" t="s">
        <v>2626</v>
      </c>
      <c r="K245" s="144"/>
      <c r="L245" s="143"/>
      <c r="M245" s="143"/>
      <c r="N245" s="144"/>
      <c r="O245" s="144"/>
      <c r="P245" s="145"/>
      <c r="Q245" s="143"/>
      <c r="R245" s="143"/>
      <c r="S245" s="148" t="s">
        <v>189</v>
      </c>
      <c r="T245" s="148">
        <v>3840</v>
      </c>
      <c r="U245" s="168"/>
      <c r="V245" s="168">
        <v>45212</v>
      </c>
      <c r="W245" s="147"/>
      <c r="X245" s="466"/>
    </row>
    <row r="246" spans="1:24" ht="26.25" customHeight="1">
      <c r="A246" s="464"/>
      <c r="B246" s="143"/>
      <c r="C246" s="143"/>
      <c r="D246" s="143"/>
      <c r="E246" s="143"/>
      <c r="F246" s="143"/>
      <c r="G246" s="143"/>
      <c r="H246" s="143"/>
      <c r="I246" s="143"/>
      <c r="J246" s="143" t="s">
        <v>3739</v>
      </c>
      <c r="K246" s="144"/>
      <c r="L246" s="143"/>
      <c r="M246" s="143"/>
      <c r="N246" s="144"/>
      <c r="O246" s="144"/>
      <c r="P246" s="145"/>
      <c r="Q246" s="143"/>
      <c r="R246" s="143"/>
      <c r="S246" s="148" t="s">
        <v>2472</v>
      </c>
      <c r="T246" s="148">
        <f>SUM(T241:T245)</f>
        <v>10865</v>
      </c>
      <c r="U246" s="168"/>
      <c r="V246" s="146">
        <v>45206</v>
      </c>
      <c r="W246" s="147"/>
      <c r="X246" s="466"/>
    </row>
    <row r="247" spans="1:24" ht="26.25" customHeight="1" thickBot="1">
      <c r="A247" s="467"/>
      <c r="B247" s="468"/>
      <c r="C247" s="468"/>
      <c r="D247" s="468"/>
      <c r="E247" s="468"/>
      <c r="F247" s="468"/>
      <c r="G247" s="468"/>
      <c r="H247" s="468"/>
      <c r="I247" s="468"/>
      <c r="J247" s="555" t="s">
        <v>2745</v>
      </c>
      <c r="K247" s="611" t="s">
        <v>3784</v>
      </c>
      <c r="L247" s="468"/>
      <c r="M247" s="468"/>
      <c r="N247" s="470"/>
      <c r="O247" s="470"/>
      <c r="P247" s="471"/>
      <c r="Q247" s="468"/>
      <c r="R247" s="468"/>
      <c r="S247" s="472"/>
      <c r="T247" s="472"/>
      <c r="U247" s="473"/>
      <c r="V247" s="474"/>
      <c r="W247" s="475"/>
      <c r="X247" s="476"/>
    </row>
    <row r="248" spans="1:24" ht="26.25" customHeight="1">
      <c r="A248" s="456" t="s">
        <v>188</v>
      </c>
      <c r="B248" s="457"/>
      <c r="C248" s="457" t="s">
        <v>3556</v>
      </c>
      <c r="D248" s="457" t="s">
        <v>190</v>
      </c>
      <c r="E248" s="457" t="s">
        <v>3974</v>
      </c>
      <c r="F248" s="457" t="s">
        <v>191</v>
      </c>
      <c r="G248" s="457" t="s">
        <v>191</v>
      </c>
      <c r="H248" s="477"/>
      <c r="I248" s="457" t="s">
        <v>236</v>
      </c>
      <c r="J248" s="457" t="s">
        <v>3774</v>
      </c>
      <c r="K248" s="458" t="s">
        <v>1956</v>
      </c>
      <c r="L248" s="457" t="s">
        <v>4558</v>
      </c>
      <c r="M248" s="457"/>
      <c r="N248" s="458" t="s">
        <v>3970</v>
      </c>
      <c r="O248" s="458" t="s">
        <v>3971</v>
      </c>
      <c r="P248" s="459" t="s">
        <v>7670</v>
      </c>
      <c r="Q248" s="457" t="s">
        <v>375</v>
      </c>
      <c r="R248" s="457">
        <v>2015</v>
      </c>
      <c r="S248" s="457" t="s">
        <v>3883</v>
      </c>
      <c r="T248" s="457">
        <v>1660</v>
      </c>
      <c r="U248" s="460">
        <v>45134</v>
      </c>
      <c r="V248" s="460">
        <v>45196</v>
      </c>
      <c r="W248" s="462">
        <v>2710</v>
      </c>
      <c r="X248" s="463">
        <v>4000</v>
      </c>
    </row>
    <row r="249" spans="1:24" ht="26.25" customHeight="1">
      <c r="A249" s="464"/>
      <c r="B249" s="143"/>
      <c r="C249" s="143"/>
      <c r="D249" s="143"/>
      <c r="E249" s="143"/>
      <c r="F249" s="143"/>
      <c r="G249" s="143"/>
      <c r="H249" s="143"/>
      <c r="I249" s="143" t="s">
        <v>194</v>
      </c>
      <c r="J249" s="412" t="s">
        <v>3899</v>
      </c>
      <c r="K249" s="169" t="s">
        <v>3769</v>
      </c>
      <c r="L249" s="427" t="s">
        <v>3359</v>
      </c>
      <c r="M249" s="143"/>
      <c r="N249" s="73" t="s">
        <v>4244</v>
      </c>
      <c r="O249" s="144"/>
      <c r="P249" s="145"/>
      <c r="Q249" s="143" t="s">
        <v>424</v>
      </c>
      <c r="R249" s="143">
        <v>2014</v>
      </c>
      <c r="S249" s="143" t="s">
        <v>3884</v>
      </c>
      <c r="T249" s="143">
        <v>1235</v>
      </c>
      <c r="U249" s="146"/>
      <c r="V249" s="168">
        <v>45201</v>
      </c>
      <c r="W249" s="147" t="s">
        <v>4211</v>
      </c>
      <c r="X249" s="465"/>
    </row>
    <row r="250" spans="1:24" ht="26.25" customHeight="1">
      <c r="A250" s="464"/>
      <c r="B250" s="143"/>
      <c r="C250" s="143"/>
      <c r="D250" s="143"/>
      <c r="E250" s="143"/>
      <c r="F250" s="143"/>
      <c r="G250" s="143"/>
      <c r="H250" s="143"/>
      <c r="I250" s="320" t="s">
        <v>2625</v>
      </c>
      <c r="J250" s="143" t="s">
        <v>3773</v>
      </c>
      <c r="K250" s="144" t="s">
        <v>3817</v>
      </c>
      <c r="L250" s="143"/>
      <c r="M250" s="143"/>
      <c r="N250" s="73" t="s">
        <v>3802</v>
      </c>
      <c r="O250" s="144"/>
      <c r="P250" s="145"/>
      <c r="Q250" s="143" t="s">
        <v>361</v>
      </c>
      <c r="R250" s="143">
        <v>2015</v>
      </c>
      <c r="S250" s="143" t="s">
        <v>3885</v>
      </c>
      <c r="T250" s="143">
        <v>2175</v>
      </c>
      <c r="U250" s="146"/>
      <c r="V250" s="168">
        <v>45197</v>
      </c>
      <c r="W250" s="147"/>
      <c r="X250" s="466"/>
    </row>
    <row r="251" spans="1:24" ht="26.25" customHeight="1">
      <c r="A251" s="464"/>
      <c r="B251" s="143"/>
      <c r="C251" s="143"/>
      <c r="D251" s="143"/>
      <c r="E251" s="143"/>
      <c r="F251" s="143"/>
      <c r="G251" s="143"/>
      <c r="H251" s="143"/>
      <c r="I251" s="143"/>
      <c r="J251" s="143"/>
      <c r="K251" s="144" t="s">
        <v>3747</v>
      </c>
      <c r="L251" s="143"/>
      <c r="M251" s="143"/>
      <c r="N251" s="144"/>
      <c r="O251" s="144"/>
      <c r="P251" s="145"/>
      <c r="Q251" s="143" t="s">
        <v>4051</v>
      </c>
      <c r="R251" s="143">
        <v>2015</v>
      </c>
      <c r="S251" s="143" t="s">
        <v>3938</v>
      </c>
      <c r="T251" s="143">
        <v>1730</v>
      </c>
      <c r="U251" s="168"/>
      <c r="V251" s="168">
        <v>45198</v>
      </c>
      <c r="W251" s="147"/>
      <c r="X251" s="466"/>
    </row>
    <row r="252" spans="1:24" ht="26.25" customHeight="1">
      <c r="A252" s="464"/>
      <c r="B252" s="143"/>
      <c r="C252" s="143"/>
      <c r="D252" s="143"/>
      <c r="E252" s="143"/>
      <c r="F252" s="143"/>
      <c r="G252" s="143"/>
      <c r="H252" s="143"/>
      <c r="I252" s="143"/>
      <c r="J252" s="143" t="s">
        <v>2626</v>
      </c>
      <c r="K252" s="144"/>
      <c r="L252" s="143"/>
      <c r="M252" s="143"/>
      <c r="N252" s="144"/>
      <c r="O252" s="144"/>
      <c r="P252" s="145"/>
      <c r="Q252" s="143"/>
      <c r="R252" s="143"/>
      <c r="S252" s="148" t="s">
        <v>189</v>
      </c>
      <c r="T252" s="148">
        <v>3700</v>
      </c>
      <c r="U252" s="168"/>
      <c r="V252" s="168">
        <v>45212</v>
      </c>
      <c r="W252" s="147"/>
      <c r="X252" s="466"/>
    </row>
    <row r="253" spans="1:24" ht="26.25" customHeight="1">
      <c r="A253" s="464"/>
      <c r="B253" s="143"/>
      <c r="C253" s="143"/>
      <c r="D253" s="143"/>
      <c r="E253" s="143"/>
      <c r="F253" s="143"/>
      <c r="G253" s="143"/>
      <c r="H253" s="143"/>
      <c r="I253" s="143"/>
      <c r="J253" s="143" t="s">
        <v>3739</v>
      </c>
      <c r="K253" s="144"/>
      <c r="L253" s="143"/>
      <c r="M253" s="143"/>
      <c r="N253" s="144"/>
      <c r="O253" s="144"/>
      <c r="P253" s="145"/>
      <c r="Q253" s="143"/>
      <c r="R253" s="143"/>
      <c r="S253" s="148" t="s">
        <v>2472</v>
      </c>
      <c r="T253" s="148">
        <f>SUM(T248:T252)</f>
        <v>10500</v>
      </c>
      <c r="U253" s="168"/>
      <c r="V253" s="146">
        <v>45206</v>
      </c>
      <c r="W253" s="147"/>
      <c r="X253" s="466"/>
    </row>
    <row r="254" spans="1:24" ht="26.25" customHeight="1" thickBot="1">
      <c r="A254" s="467"/>
      <c r="B254" s="468"/>
      <c r="C254" s="468"/>
      <c r="D254" s="468"/>
      <c r="E254" s="468"/>
      <c r="F254" s="468"/>
      <c r="G254" s="468"/>
      <c r="H254" s="468"/>
      <c r="I254" s="468"/>
      <c r="J254" s="555" t="s">
        <v>2745</v>
      </c>
      <c r="K254" s="611" t="s">
        <v>3784</v>
      </c>
      <c r="L254" s="468"/>
      <c r="M254" s="468"/>
      <c r="N254" s="470"/>
      <c r="O254" s="470"/>
      <c r="P254" s="471"/>
      <c r="Q254" s="468"/>
      <c r="R254" s="468"/>
      <c r="S254" s="472"/>
      <c r="T254" s="472"/>
      <c r="U254" s="473"/>
      <c r="V254" s="474"/>
      <c r="W254" s="475"/>
      <c r="X254" s="476"/>
    </row>
    <row r="255" spans="1:24" ht="26.25" customHeight="1">
      <c r="A255" s="456" t="s">
        <v>188</v>
      </c>
      <c r="B255" s="457"/>
      <c r="C255" s="457" t="s">
        <v>3556</v>
      </c>
      <c r="D255" s="457" t="s">
        <v>190</v>
      </c>
      <c r="E255" s="457" t="s">
        <v>3974</v>
      </c>
      <c r="F255" s="457" t="s">
        <v>191</v>
      </c>
      <c r="G255" s="457" t="s">
        <v>191</v>
      </c>
      <c r="H255" s="477"/>
      <c r="I255" s="457" t="s">
        <v>236</v>
      </c>
      <c r="J255" s="457" t="s">
        <v>3774</v>
      </c>
      <c r="K255" s="458" t="s">
        <v>1956</v>
      </c>
      <c r="L255" s="457" t="s">
        <v>4053</v>
      </c>
      <c r="M255" s="457"/>
      <c r="N255" s="458" t="s">
        <v>6968</v>
      </c>
      <c r="O255" s="458" t="s">
        <v>3972</v>
      </c>
      <c r="P255" s="459" t="s">
        <v>7670</v>
      </c>
      <c r="Q255" s="457" t="s">
        <v>363</v>
      </c>
      <c r="R255" s="457">
        <v>2014</v>
      </c>
      <c r="S255" s="457" t="s">
        <v>3895</v>
      </c>
      <c r="T255" s="457">
        <v>2085</v>
      </c>
      <c r="U255" s="460">
        <v>45134</v>
      </c>
      <c r="V255" s="460">
        <v>45196</v>
      </c>
      <c r="W255" s="462">
        <v>2710</v>
      </c>
      <c r="X255" s="463">
        <v>4000</v>
      </c>
    </row>
    <row r="256" spans="1:24" ht="26.25" customHeight="1">
      <c r="A256" s="464"/>
      <c r="B256" s="143"/>
      <c r="C256" s="143"/>
      <c r="D256" s="143"/>
      <c r="E256" s="143"/>
      <c r="F256" s="143"/>
      <c r="G256" s="143"/>
      <c r="H256" s="143"/>
      <c r="I256" s="143" t="s">
        <v>194</v>
      </c>
      <c r="J256" s="412" t="s">
        <v>3900</v>
      </c>
      <c r="K256" s="169" t="s">
        <v>3769</v>
      </c>
      <c r="L256" s="427" t="s">
        <v>3359</v>
      </c>
      <c r="M256" s="143"/>
      <c r="N256" s="73" t="s">
        <v>4244</v>
      </c>
      <c r="O256" s="144"/>
      <c r="P256" s="145"/>
      <c r="Q256" s="143" t="s">
        <v>3889</v>
      </c>
      <c r="R256" s="143">
        <v>2015</v>
      </c>
      <c r="S256" s="143" t="s">
        <v>3896</v>
      </c>
      <c r="T256" s="143">
        <v>1855</v>
      </c>
      <c r="U256" s="146"/>
      <c r="V256" s="168">
        <v>45201</v>
      </c>
      <c r="W256" s="147" t="s">
        <v>4211</v>
      </c>
      <c r="X256" s="465"/>
    </row>
    <row r="257" spans="1:24" ht="26.25" customHeight="1">
      <c r="A257" s="464"/>
      <c r="B257" s="143"/>
      <c r="C257" s="143"/>
      <c r="D257" s="143"/>
      <c r="E257" s="143"/>
      <c r="F257" s="143"/>
      <c r="G257" s="143"/>
      <c r="H257" s="143"/>
      <c r="I257" s="320" t="s">
        <v>2625</v>
      </c>
      <c r="J257" s="143" t="s">
        <v>3773</v>
      </c>
      <c r="K257" s="144" t="s">
        <v>3770</v>
      </c>
      <c r="L257" s="143"/>
      <c r="M257" s="143"/>
      <c r="N257" s="73" t="s">
        <v>3802</v>
      </c>
      <c r="O257" s="144"/>
      <c r="P257" s="145"/>
      <c r="Q257" s="143" t="s">
        <v>4052</v>
      </c>
      <c r="R257" s="143">
        <v>2015</v>
      </c>
      <c r="S257" s="143" t="s">
        <v>3897</v>
      </c>
      <c r="T257" s="143">
        <v>1955</v>
      </c>
      <c r="U257" s="146"/>
      <c r="V257" s="168">
        <v>45197</v>
      </c>
      <c r="W257" s="147"/>
      <c r="X257" s="466"/>
    </row>
    <row r="258" spans="1:24" ht="26.25" customHeight="1">
      <c r="A258" s="464"/>
      <c r="B258" s="143"/>
      <c r="C258" s="143"/>
      <c r="D258" s="143"/>
      <c r="E258" s="143"/>
      <c r="F258" s="143"/>
      <c r="G258" s="143"/>
      <c r="H258" s="143"/>
      <c r="I258" s="143"/>
      <c r="J258" s="143"/>
      <c r="K258" s="144" t="s">
        <v>3748</v>
      </c>
      <c r="L258" s="143"/>
      <c r="M258" s="143"/>
      <c r="N258" s="144"/>
      <c r="O258" s="144"/>
      <c r="P258" s="145"/>
      <c r="Q258" s="143" t="s">
        <v>3894</v>
      </c>
      <c r="R258" s="143">
        <v>2016</v>
      </c>
      <c r="S258" s="143" t="s">
        <v>3898</v>
      </c>
      <c r="T258" s="143">
        <v>1660</v>
      </c>
      <c r="U258" s="168"/>
      <c r="V258" s="168">
        <v>45198</v>
      </c>
      <c r="W258" s="147"/>
      <c r="X258" s="466"/>
    </row>
    <row r="259" spans="1:24" ht="26.25" customHeight="1">
      <c r="A259" s="464"/>
      <c r="B259" s="143"/>
      <c r="C259" s="143"/>
      <c r="D259" s="143"/>
      <c r="E259" s="143"/>
      <c r="F259" s="143"/>
      <c r="G259" s="143"/>
      <c r="H259" s="143"/>
      <c r="I259" s="143"/>
      <c r="J259" s="143" t="s">
        <v>2626</v>
      </c>
      <c r="K259" s="144"/>
      <c r="L259" s="143"/>
      <c r="M259" s="143"/>
      <c r="N259" s="144"/>
      <c r="O259" s="144"/>
      <c r="P259" s="145"/>
      <c r="Q259" s="143"/>
      <c r="R259" s="143"/>
      <c r="S259" s="148" t="s">
        <v>189</v>
      </c>
      <c r="T259" s="148">
        <v>3860</v>
      </c>
      <c r="U259" s="168"/>
      <c r="V259" s="168">
        <v>45212</v>
      </c>
      <c r="W259" s="147"/>
      <c r="X259" s="466"/>
    </row>
    <row r="260" spans="1:24" ht="26.25" customHeight="1">
      <c r="A260" s="464"/>
      <c r="B260" s="143"/>
      <c r="C260" s="143"/>
      <c r="D260" s="143"/>
      <c r="E260" s="143"/>
      <c r="F260" s="143"/>
      <c r="G260" s="143"/>
      <c r="H260" s="143"/>
      <c r="I260" s="143"/>
      <c r="J260" s="143" t="s">
        <v>3739</v>
      </c>
      <c r="K260" s="144"/>
      <c r="L260" s="143"/>
      <c r="M260" s="143"/>
      <c r="N260" s="144"/>
      <c r="O260" s="144"/>
      <c r="P260" s="145"/>
      <c r="Q260" s="143"/>
      <c r="R260" s="143"/>
      <c r="S260" s="148" t="s">
        <v>2472</v>
      </c>
      <c r="T260" s="148">
        <f>SUM(T255:T259)</f>
        <v>11415</v>
      </c>
      <c r="U260" s="168"/>
      <c r="V260" s="146">
        <v>45206</v>
      </c>
      <c r="W260" s="147"/>
      <c r="X260" s="466"/>
    </row>
    <row r="261" spans="1:24" ht="26.25" customHeight="1" thickBot="1">
      <c r="A261" s="467"/>
      <c r="B261" s="468"/>
      <c r="C261" s="468"/>
      <c r="D261" s="468"/>
      <c r="E261" s="468"/>
      <c r="F261" s="468"/>
      <c r="G261" s="468"/>
      <c r="H261" s="468"/>
      <c r="I261" s="468"/>
      <c r="J261" s="555" t="s">
        <v>2745</v>
      </c>
      <c r="K261" s="611" t="s">
        <v>3784</v>
      </c>
      <c r="L261" s="468"/>
      <c r="M261" s="468"/>
      <c r="N261" s="470"/>
      <c r="O261" s="470"/>
      <c r="P261" s="471"/>
      <c r="Q261" s="468"/>
      <c r="R261" s="468"/>
      <c r="S261" s="472"/>
      <c r="T261" s="472"/>
      <c r="U261" s="473"/>
      <c r="V261" s="474"/>
      <c r="W261" s="475"/>
      <c r="X261" s="476"/>
    </row>
    <row r="263" spans="1:24" ht="26.25" customHeight="1" thickBot="1"/>
    <row r="264" spans="1:24" ht="26.25" customHeight="1">
      <c r="A264" s="456" t="s">
        <v>188</v>
      </c>
      <c r="B264" s="457"/>
      <c r="C264" s="457" t="s">
        <v>3796</v>
      </c>
      <c r="D264" s="457" t="s">
        <v>190</v>
      </c>
      <c r="E264" s="457" t="s">
        <v>3974</v>
      </c>
      <c r="F264" s="457" t="s">
        <v>191</v>
      </c>
      <c r="G264" s="457" t="s">
        <v>191</v>
      </c>
      <c r="H264" s="477"/>
      <c r="I264" s="457" t="s">
        <v>126</v>
      </c>
      <c r="J264" s="457" t="s">
        <v>3774</v>
      </c>
      <c r="K264" s="458" t="s">
        <v>1956</v>
      </c>
      <c r="L264" s="457" t="s">
        <v>4559</v>
      </c>
      <c r="M264" s="457"/>
      <c r="N264" s="458" t="s">
        <v>3931</v>
      </c>
      <c r="O264" s="458" t="s">
        <v>4132</v>
      </c>
      <c r="P264" s="459" t="s">
        <v>7691</v>
      </c>
      <c r="Q264" s="457" t="s">
        <v>3809</v>
      </c>
      <c r="R264" s="457">
        <v>2014</v>
      </c>
      <c r="S264" s="457" t="s">
        <v>3810</v>
      </c>
      <c r="T264" s="457">
        <v>1955</v>
      </c>
      <c r="U264" s="460">
        <v>45134</v>
      </c>
      <c r="V264" s="460">
        <v>45196</v>
      </c>
      <c r="W264" s="462">
        <v>2710</v>
      </c>
      <c r="X264" s="463">
        <v>4000</v>
      </c>
    </row>
    <row r="265" spans="1:24" ht="26.25" customHeight="1">
      <c r="A265" s="464"/>
      <c r="B265" s="143"/>
      <c r="C265" s="143" t="s">
        <v>3797</v>
      </c>
      <c r="D265" s="143"/>
      <c r="E265" s="143"/>
      <c r="F265" s="143"/>
      <c r="G265" s="143"/>
      <c r="H265" s="143"/>
      <c r="I265" s="143" t="s">
        <v>194</v>
      </c>
      <c r="J265" s="412" t="s">
        <v>3816</v>
      </c>
      <c r="K265" s="169" t="s">
        <v>206</v>
      </c>
      <c r="L265" s="427" t="s">
        <v>3359</v>
      </c>
      <c r="M265" s="143"/>
      <c r="N265" s="73" t="s">
        <v>4244</v>
      </c>
      <c r="O265" s="144"/>
      <c r="P265" s="145"/>
      <c r="Q265" s="143" t="s">
        <v>1661</v>
      </c>
      <c r="R265" s="143">
        <v>2014</v>
      </c>
      <c r="S265" s="143" t="s">
        <v>3811</v>
      </c>
      <c r="T265" s="143">
        <v>1665</v>
      </c>
      <c r="U265" s="146"/>
      <c r="V265" s="168">
        <v>45201</v>
      </c>
      <c r="W265" s="147" t="s">
        <v>4211</v>
      </c>
      <c r="X265" s="465"/>
    </row>
    <row r="266" spans="1:24" ht="26.25" customHeight="1">
      <c r="A266" s="464"/>
      <c r="B266" s="143"/>
      <c r="C266" s="143"/>
      <c r="D266" s="143"/>
      <c r="E266" s="143"/>
      <c r="F266" s="143"/>
      <c r="G266" s="143"/>
      <c r="H266" s="143"/>
      <c r="I266" s="320" t="s">
        <v>2625</v>
      </c>
      <c r="J266" s="143" t="s">
        <v>3815</v>
      </c>
      <c r="K266" s="144" t="s">
        <v>3770</v>
      </c>
      <c r="L266" s="143"/>
      <c r="M266" s="143"/>
      <c r="N266" s="73" t="s">
        <v>2897</v>
      </c>
      <c r="O266" s="144"/>
      <c r="P266" s="145"/>
      <c r="Q266" s="143" t="s">
        <v>3809</v>
      </c>
      <c r="R266" s="143">
        <v>2015</v>
      </c>
      <c r="S266" s="143" t="s">
        <v>3812</v>
      </c>
      <c r="T266" s="143">
        <v>1955</v>
      </c>
      <c r="U266" s="146"/>
      <c r="V266" s="168">
        <v>45197</v>
      </c>
      <c r="W266" s="147"/>
      <c r="X266" s="466"/>
    </row>
    <row r="267" spans="1:24" ht="26.25" customHeight="1">
      <c r="A267" s="464"/>
      <c r="B267" s="143"/>
      <c r="C267" s="143"/>
      <c r="D267" s="143"/>
      <c r="E267" s="143"/>
      <c r="F267" s="143"/>
      <c r="G267" s="143"/>
      <c r="H267" s="143"/>
      <c r="I267" s="143"/>
      <c r="J267" s="143"/>
      <c r="K267" s="144" t="s">
        <v>1772</v>
      </c>
      <c r="L267" s="143"/>
      <c r="M267" s="143"/>
      <c r="N267" s="144"/>
      <c r="O267" s="144"/>
      <c r="P267" s="145"/>
      <c r="Q267" s="143" t="s">
        <v>3813</v>
      </c>
      <c r="R267" s="143">
        <v>2015</v>
      </c>
      <c r="S267" s="143" t="s">
        <v>3814</v>
      </c>
      <c r="T267" s="143">
        <v>1905</v>
      </c>
      <c r="U267" s="168"/>
      <c r="V267" s="168">
        <v>45198</v>
      </c>
      <c r="W267" s="147"/>
      <c r="X267" s="466"/>
    </row>
    <row r="268" spans="1:24" ht="26.25" customHeight="1">
      <c r="A268" s="464"/>
      <c r="B268" s="143"/>
      <c r="C268" s="143"/>
      <c r="D268" s="143"/>
      <c r="E268" s="143"/>
      <c r="F268" s="143"/>
      <c r="G268" s="143"/>
      <c r="H268" s="143"/>
      <c r="I268" s="143"/>
      <c r="J268" s="143" t="s">
        <v>3976</v>
      </c>
      <c r="K268" s="144"/>
      <c r="L268" s="143"/>
      <c r="M268" s="143"/>
      <c r="N268" s="144"/>
      <c r="O268" s="144"/>
      <c r="P268" s="145"/>
      <c r="Q268" s="143"/>
      <c r="R268" s="143"/>
      <c r="S268" s="148" t="s">
        <v>189</v>
      </c>
      <c r="T268" s="148">
        <v>3840</v>
      </c>
      <c r="U268" s="168"/>
      <c r="V268" s="168">
        <v>45212</v>
      </c>
      <c r="W268" s="147"/>
      <c r="X268" s="466"/>
    </row>
    <row r="269" spans="1:24" ht="26.25" customHeight="1">
      <c r="A269" s="464"/>
      <c r="B269" s="143"/>
      <c r="C269" s="143"/>
      <c r="D269" s="143"/>
      <c r="E269" s="143"/>
      <c r="F269" s="143"/>
      <c r="G269" s="143"/>
      <c r="H269" s="143"/>
      <c r="I269" s="143"/>
      <c r="J269" s="143" t="s">
        <v>2627</v>
      </c>
      <c r="K269" s="144"/>
      <c r="L269" s="143"/>
      <c r="M269" s="143"/>
      <c r="N269" s="144"/>
      <c r="O269" s="144"/>
      <c r="P269" s="145"/>
      <c r="Q269" s="143"/>
      <c r="R269" s="143"/>
      <c r="S269" s="148" t="s">
        <v>2472</v>
      </c>
      <c r="T269" s="148">
        <f>SUM(T264:T268)</f>
        <v>11320</v>
      </c>
      <c r="U269" s="168"/>
      <c r="V269" s="146">
        <v>45206</v>
      </c>
      <c r="W269" s="147"/>
      <c r="X269" s="466"/>
    </row>
    <row r="270" spans="1:24" ht="26.25" customHeight="1" thickBot="1">
      <c r="A270" s="467"/>
      <c r="B270" s="468"/>
      <c r="C270" s="468"/>
      <c r="D270" s="468"/>
      <c r="E270" s="468"/>
      <c r="F270" s="468"/>
      <c r="G270" s="468"/>
      <c r="H270" s="468"/>
      <c r="I270" s="468"/>
      <c r="J270" s="555" t="s">
        <v>2745</v>
      </c>
      <c r="K270" s="611" t="s">
        <v>3781</v>
      </c>
      <c r="L270" s="468"/>
      <c r="M270" s="468"/>
      <c r="N270" s="470"/>
      <c r="O270" s="470"/>
      <c r="P270" s="471"/>
      <c r="Q270" s="468"/>
      <c r="R270" s="468"/>
      <c r="S270" s="472"/>
      <c r="T270" s="472"/>
      <c r="U270" s="473"/>
      <c r="V270" s="474"/>
      <c r="W270" s="475"/>
      <c r="X270" s="476"/>
    </row>
    <row r="272" spans="1:24" ht="26.25" customHeight="1" thickBot="1"/>
    <row r="273" spans="1:24" ht="26.25" customHeight="1">
      <c r="A273" s="791" t="s">
        <v>188</v>
      </c>
      <c r="B273" s="792"/>
      <c r="C273" s="792" t="s">
        <v>3685</v>
      </c>
      <c r="D273" s="792" t="s">
        <v>190</v>
      </c>
      <c r="E273" s="792" t="s">
        <v>3923</v>
      </c>
      <c r="F273" s="792" t="s">
        <v>191</v>
      </c>
      <c r="G273" s="792" t="s">
        <v>191</v>
      </c>
      <c r="H273" s="793"/>
      <c r="I273" s="792" t="s">
        <v>236</v>
      </c>
      <c r="J273" s="792" t="s">
        <v>3803</v>
      </c>
      <c r="K273" s="794" t="s">
        <v>1956</v>
      </c>
      <c r="L273" s="792" t="s">
        <v>4185</v>
      </c>
      <c r="M273" s="792"/>
      <c r="N273" s="794" t="s">
        <v>3862</v>
      </c>
      <c r="O273" s="794" t="s">
        <v>3952</v>
      </c>
      <c r="P273" s="1255" t="s">
        <v>8206</v>
      </c>
      <c r="Q273" s="792" t="s">
        <v>3804</v>
      </c>
      <c r="R273" s="792">
        <v>2019</v>
      </c>
      <c r="S273" s="865" t="s">
        <v>3949</v>
      </c>
      <c r="T273" s="792">
        <v>1560</v>
      </c>
      <c r="U273" s="795">
        <v>45134</v>
      </c>
      <c r="V273" s="795">
        <v>45196</v>
      </c>
      <c r="W273" s="796">
        <v>2710</v>
      </c>
      <c r="X273" s="797">
        <v>4350</v>
      </c>
    </row>
    <row r="274" spans="1:24" ht="26.25" customHeight="1">
      <c r="A274" s="798"/>
      <c r="B274" s="90"/>
      <c r="C274" s="90" t="s">
        <v>8301</v>
      </c>
      <c r="D274" s="90"/>
      <c r="E274" s="90"/>
      <c r="F274" s="90"/>
      <c r="G274" s="90"/>
      <c r="H274" s="90"/>
      <c r="I274" s="90" t="s">
        <v>194</v>
      </c>
      <c r="J274" s="412" t="s">
        <v>3937</v>
      </c>
      <c r="K274" s="96" t="s">
        <v>3752</v>
      </c>
      <c r="L274" s="427" t="s">
        <v>3888</v>
      </c>
      <c r="M274" s="90"/>
      <c r="N274" s="73" t="s">
        <v>4244</v>
      </c>
      <c r="O274" s="91"/>
      <c r="P274" s="90"/>
      <c r="Q274" s="90" t="s">
        <v>3805</v>
      </c>
      <c r="R274" s="90">
        <v>2020</v>
      </c>
      <c r="S274" s="866" t="s">
        <v>3922</v>
      </c>
      <c r="T274" s="90">
        <v>1795</v>
      </c>
      <c r="U274" s="94"/>
      <c r="V274" s="93">
        <v>45197</v>
      </c>
      <c r="W274" s="105" t="s">
        <v>4212</v>
      </c>
      <c r="X274" s="799" t="s">
        <v>3954</v>
      </c>
    </row>
    <row r="275" spans="1:24" ht="26.25" customHeight="1">
      <c r="A275" s="798"/>
      <c r="B275" s="90"/>
      <c r="C275" s="90"/>
      <c r="D275" s="90"/>
      <c r="E275" s="90"/>
      <c r="F275" s="90"/>
      <c r="G275" s="90"/>
      <c r="H275" s="90"/>
      <c r="I275" s="320" t="s">
        <v>2625</v>
      </c>
      <c r="J275" s="90" t="s">
        <v>3772</v>
      </c>
      <c r="K275" s="91" t="s">
        <v>3753</v>
      </c>
      <c r="L275" s="90"/>
      <c r="M275" s="90"/>
      <c r="N275" s="73" t="s">
        <v>3802</v>
      </c>
      <c r="O275" s="91"/>
      <c r="P275" s="90"/>
      <c r="Q275" s="90" t="s">
        <v>3806</v>
      </c>
      <c r="R275" s="90">
        <v>2021</v>
      </c>
      <c r="S275" s="866" t="s">
        <v>3950</v>
      </c>
      <c r="T275" s="90">
        <v>1555</v>
      </c>
      <c r="U275" s="94"/>
      <c r="V275" s="93">
        <v>45198</v>
      </c>
      <c r="W275" s="105"/>
      <c r="X275" s="800"/>
    </row>
    <row r="276" spans="1:24" ht="26.25" customHeight="1">
      <c r="A276" s="798"/>
      <c r="B276" s="90"/>
      <c r="C276" s="90"/>
      <c r="D276" s="90"/>
      <c r="E276" s="90"/>
      <c r="F276" s="90"/>
      <c r="G276" s="90"/>
      <c r="H276" s="90"/>
      <c r="I276" s="90"/>
      <c r="J276" s="90"/>
      <c r="K276" s="91" t="s">
        <v>3749</v>
      </c>
      <c r="L276" s="90"/>
      <c r="M276" s="90"/>
      <c r="N276" s="91"/>
      <c r="O276" s="91"/>
      <c r="P276" s="90"/>
      <c r="Q276" s="90" t="s">
        <v>3807</v>
      </c>
      <c r="R276" s="90">
        <v>2020</v>
      </c>
      <c r="S276" s="866" t="s">
        <v>3951</v>
      </c>
      <c r="T276" s="90">
        <v>1730</v>
      </c>
      <c r="U276" s="93"/>
      <c r="V276" s="93">
        <v>45212</v>
      </c>
      <c r="W276" s="105"/>
      <c r="X276" s="800"/>
    </row>
    <row r="277" spans="1:24" ht="26.25" customHeight="1">
      <c r="A277" s="798"/>
      <c r="B277" s="90"/>
      <c r="C277" s="90"/>
      <c r="D277" s="90"/>
      <c r="E277" s="90"/>
      <c r="F277" s="90"/>
      <c r="G277" s="90"/>
      <c r="H277" s="90"/>
      <c r="I277" s="90"/>
      <c r="J277" s="90"/>
      <c r="K277" s="91"/>
      <c r="L277" s="90"/>
      <c r="M277" s="90"/>
      <c r="N277" s="91"/>
      <c r="O277" s="91"/>
      <c r="P277" s="92"/>
      <c r="Q277" s="90"/>
      <c r="R277" s="90"/>
      <c r="S277" s="95" t="s">
        <v>189</v>
      </c>
      <c r="T277" s="95">
        <v>3700</v>
      </c>
      <c r="U277" s="93"/>
      <c r="V277" s="93">
        <v>45206</v>
      </c>
      <c r="W277" s="105"/>
      <c r="X277" s="800"/>
    </row>
    <row r="278" spans="1:24" ht="26.25" customHeight="1">
      <c r="A278" s="798"/>
      <c r="B278" s="90"/>
      <c r="C278" s="90"/>
      <c r="D278" s="90"/>
      <c r="E278" s="90"/>
      <c r="F278" s="90"/>
      <c r="G278" s="90"/>
      <c r="H278" s="90"/>
      <c r="I278" s="90"/>
      <c r="J278" s="90"/>
      <c r="K278" s="91"/>
      <c r="L278" s="90"/>
      <c r="M278" s="90"/>
      <c r="N278" s="91"/>
      <c r="O278" s="91"/>
      <c r="P278" s="92"/>
      <c r="Q278" s="90"/>
      <c r="R278" s="90"/>
      <c r="S278" s="95" t="s">
        <v>2472</v>
      </c>
      <c r="T278" s="95">
        <f>SUM(T273:T277)</f>
        <v>10340</v>
      </c>
      <c r="U278" s="93"/>
      <c r="V278" s="94">
        <v>45208</v>
      </c>
      <c r="W278" s="105"/>
      <c r="X278" s="800"/>
    </row>
    <row r="279" spans="1:24" ht="26.25" customHeight="1" thickBot="1">
      <c r="A279" s="801"/>
      <c r="B279" s="802"/>
      <c r="C279" s="802"/>
      <c r="D279" s="802"/>
      <c r="E279" s="802"/>
      <c r="F279" s="802"/>
      <c r="G279" s="802"/>
      <c r="H279" s="802"/>
      <c r="I279" s="802"/>
      <c r="J279" s="802"/>
      <c r="K279" s="611" t="s">
        <v>3785</v>
      </c>
      <c r="L279" s="802"/>
      <c r="M279" s="802"/>
      <c r="N279" s="803"/>
      <c r="O279" s="803"/>
      <c r="P279" s="804"/>
      <c r="Q279" s="802"/>
      <c r="R279" s="802"/>
      <c r="S279" s="805"/>
      <c r="T279" s="805"/>
      <c r="U279" s="806"/>
      <c r="V279" s="807"/>
      <c r="W279" s="808"/>
      <c r="X279" s="809"/>
    </row>
    <row r="281" spans="1:24" ht="26.25" customHeight="1" thickBot="1">
      <c r="A281" s="445"/>
      <c r="B281" s="445"/>
      <c r="C281" s="445"/>
      <c r="D281" s="445"/>
      <c r="E281" s="445"/>
      <c r="F281" s="445"/>
      <c r="G281" s="445"/>
      <c r="H281" s="445"/>
      <c r="I281" s="445"/>
      <c r="J281" s="445"/>
      <c r="K281" s="446"/>
      <c r="L281" s="445"/>
      <c r="M281" s="445"/>
      <c r="N281" s="446"/>
      <c r="O281" s="446"/>
      <c r="P281" s="447"/>
      <c r="Q281" s="445"/>
      <c r="R281" s="445"/>
      <c r="S281" s="445"/>
      <c r="T281" s="445"/>
      <c r="U281" s="448"/>
      <c r="V281" s="449"/>
      <c r="W281" s="450"/>
      <c r="X281" s="450"/>
    </row>
    <row r="282" spans="1:24" ht="26.25" customHeight="1">
      <c r="A282" s="492" t="s">
        <v>188</v>
      </c>
      <c r="B282" s="493"/>
      <c r="C282" s="493" t="s">
        <v>26</v>
      </c>
      <c r="D282" s="493" t="s">
        <v>190</v>
      </c>
      <c r="E282" s="493" t="s">
        <v>3882</v>
      </c>
      <c r="F282" s="493" t="s">
        <v>191</v>
      </c>
      <c r="G282" s="493" t="s">
        <v>191</v>
      </c>
      <c r="H282" s="493" t="s">
        <v>191</v>
      </c>
      <c r="I282" s="493" t="s">
        <v>126</v>
      </c>
      <c r="J282" s="810" t="s">
        <v>3774</v>
      </c>
      <c r="K282" s="495" t="s">
        <v>3737</v>
      </c>
      <c r="L282" s="493" t="s">
        <v>4311</v>
      </c>
      <c r="M282" s="493"/>
      <c r="N282" s="495" t="s">
        <v>4118</v>
      </c>
      <c r="O282" s="495" t="s">
        <v>4119</v>
      </c>
      <c r="P282" s="496" t="s">
        <v>7909</v>
      </c>
      <c r="Q282" s="493" t="s">
        <v>3756</v>
      </c>
      <c r="R282" s="493">
        <v>2018</v>
      </c>
      <c r="S282" s="493" t="s">
        <v>3878</v>
      </c>
      <c r="T282" s="493">
        <v>2200</v>
      </c>
      <c r="U282" s="651">
        <v>45134</v>
      </c>
      <c r="V282" s="651">
        <v>45196</v>
      </c>
      <c r="W282" s="498">
        <v>2710</v>
      </c>
      <c r="X282" s="499">
        <v>5820</v>
      </c>
    </row>
    <row r="283" spans="1:24" ht="26.25" customHeight="1">
      <c r="A283" s="500"/>
      <c r="B283" s="97"/>
      <c r="C283" s="97"/>
      <c r="D283" s="97"/>
      <c r="E283" s="97"/>
      <c r="F283" s="97"/>
      <c r="G283" s="97"/>
      <c r="H283" s="97"/>
      <c r="I283" s="97" t="s">
        <v>194</v>
      </c>
      <c r="J283" s="412" t="s">
        <v>3973</v>
      </c>
      <c r="K283" s="103" t="s">
        <v>3754</v>
      </c>
      <c r="L283" s="427" t="s">
        <v>3879</v>
      </c>
      <c r="M283" s="97"/>
      <c r="N283" s="73" t="s">
        <v>2435</v>
      </c>
      <c r="O283" s="98"/>
      <c r="P283" s="99"/>
      <c r="Q283" s="97" t="s">
        <v>3757</v>
      </c>
      <c r="R283" s="97">
        <v>2014</v>
      </c>
      <c r="S283" s="97" t="s">
        <v>3876</v>
      </c>
      <c r="T283" s="97">
        <v>1607</v>
      </c>
      <c r="U283" s="431"/>
      <c r="V283" s="100">
        <v>45197</v>
      </c>
      <c r="W283" s="106" t="s">
        <v>4212</v>
      </c>
      <c r="X283" s="652" t="s">
        <v>3946</v>
      </c>
    </row>
    <row r="284" spans="1:24" ht="26.25" customHeight="1">
      <c r="A284" s="500"/>
      <c r="B284" s="97"/>
      <c r="C284" s="97"/>
      <c r="D284" s="97"/>
      <c r="E284" s="97"/>
      <c r="F284" s="97"/>
      <c r="G284" s="97"/>
      <c r="H284" s="97"/>
      <c r="I284" s="320" t="s">
        <v>2625</v>
      </c>
      <c r="J284" s="97" t="s">
        <v>3772</v>
      </c>
      <c r="K284" s="98" t="s">
        <v>3755</v>
      </c>
      <c r="L284" s="97"/>
      <c r="M284" s="97"/>
      <c r="N284" s="73" t="s">
        <v>3552</v>
      </c>
      <c r="O284" s="98"/>
      <c r="P284" s="99"/>
      <c r="Q284" s="97" t="s">
        <v>3758</v>
      </c>
      <c r="R284" s="97">
        <v>2016</v>
      </c>
      <c r="S284" s="97" t="s">
        <v>3877</v>
      </c>
      <c r="T284" s="97">
        <v>1820</v>
      </c>
      <c r="U284" s="100"/>
      <c r="V284" s="100">
        <v>45198</v>
      </c>
      <c r="W284" s="106"/>
      <c r="X284" s="652"/>
    </row>
    <row r="285" spans="1:24" ht="26.25" customHeight="1">
      <c r="A285" s="500"/>
      <c r="B285" s="97"/>
      <c r="C285" s="97"/>
      <c r="D285" s="97"/>
      <c r="E285" s="97"/>
      <c r="F285" s="97"/>
      <c r="G285" s="97"/>
      <c r="H285" s="97"/>
      <c r="I285" s="97"/>
      <c r="J285" s="97"/>
      <c r="K285" s="98" t="s">
        <v>3750</v>
      </c>
      <c r="L285" s="189" t="s">
        <v>4338</v>
      </c>
      <c r="M285" s="97"/>
      <c r="N285" s="98"/>
      <c r="O285" s="98"/>
      <c r="P285" s="99"/>
      <c r="Q285" s="97"/>
      <c r="R285" s="97"/>
      <c r="S285" s="97"/>
      <c r="T285" s="97"/>
      <c r="U285" s="101"/>
      <c r="V285" s="100">
        <v>45212</v>
      </c>
      <c r="W285" s="106"/>
      <c r="X285" s="652" t="s">
        <v>4378</v>
      </c>
    </row>
    <row r="286" spans="1:24" ht="26.25" customHeight="1">
      <c r="A286" s="500"/>
      <c r="B286" s="97"/>
      <c r="C286" s="97"/>
      <c r="D286" s="97"/>
      <c r="E286" s="97"/>
      <c r="F286" s="97"/>
      <c r="G286" s="97"/>
      <c r="H286" s="97"/>
      <c r="I286" s="97"/>
      <c r="J286" s="97" t="s">
        <v>2676</v>
      </c>
      <c r="K286" s="98"/>
      <c r="L286" s="189" t="s">
        <v>2998</v>
      </c>
      <c r="M286" s="97"/>
      <c r="N286" s="98"/>
      <c r="O286" s="98"/>
      <c r="P286" s="99"/>
      <c r="Q286" s="97"/>
      <c r="R286" s="97"/>
      <c r="S286" s="102" t="s">
        <v>189</v>
      </c>
      <c r="T286" s="102">
        <v>3900</v>
      </c>
      <c r="U286" s="100"/>
      <c r="V286" s="101">
        <v>45206</v>
      </c>
      <c r="W286" s="106"/>
      <c r="X286" s="652" t="s">
        <v>4379</v>
      </c>
    </row>
    <row r="287" spans="1:24" ht="26.25" customHeight="1">
      <c r="A287" s="500"/>
      <c r="B287" s="97"/>
      <c r="C287" s="97"/>
      <c r="D287" s="97"/>
      <c r="E287" s="97"/>
      <c r="F287" s="97"/>
      <c r="G287" s="97"/>
      <c r="H287" s="97"/>
      <c r="I287" s="97"/>
      <c r="J287" s="97" t="s">
        <v>2627</v>
      </c>
      <c r="K287" s="98"/>
      <c r="L287" s="189" t="s">
        <v>4376</v>
      </c>
      <c r="M287" s="97"/>
      <c r="N287" s="98"/>
      <c r="O287" s="98"/>
      <c r="P287" s="99"/>
      <c r="Q287" s="97"/>
      <c r="R287" s="97"/>
      <c r="S287" s="102" t="s">
        <v>3703</v>
      </c>
      <c r="T287" s="102">
        <f>SUM(T282:T286)</f>
        <v>9527</v>
      </c>
      <c r="U287" s="100"/>
      <c r="V287" s="101"/>
      <c r="W287" s="106"/>
      <c r="X287" s="652"/>
    </row>
    <row r="288" spans="1:24" ht="26.25" customHeight="1" thickBot="1">
      <c r="A288" s="502"/>
      <c r="B288" s="503"/>
      <c r="C288" s="503"/>
      <c r="D288" s="503"/>
      <c r="E288" s="503"/>
      <c r="F288" s="503"/>
      <c r="G288" s="503"/>
      <c r="H288" s="503"/>
      <c r="I288" s="503"/>
      <c r="J288" s="811" t="s">
        <v>3702</v>
      </c>
      <c r="K288" s="611" t="s">
        <v>3785</v>
      </c>
      <c r="L288" s="858" t="s">
        <v>4377</v>
      </c>
      <c r="M288" s="503"/>
      <c r="N288" s="504"/>
      <c r="O288" s="504"/>
      <c r="P288" s="506"/>
      <c r="Q288" s="503"/>
      <c r="R288" s="503"/>
      <c r="S288" s="653"/>
      <c r="T288" s="653"/>
      <c r="U288" s="507"/>
      <c r="V288" s="508"/>
      <c r="W288" s="654"/>
      <c r="X288" s="655"/>
    </row>
    <row r="289" spans="1:24" ht="26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51"/>
      <c r="L289" s="4"/>
      <c r="M289" s="4"/>
      <c r="N289" s="451"/>
      <c r="O289" s="451"/>
      <c r="P289" s="452"/>
      <c r="Q289" s="4"/>
      <c r="R289" s="4"/>
      <c r="S289" s="4"/>
      <c r="T289" s="4"/>
      <c r="U289" s="453"/>
      <c r="V289" s="454"/>
      <c r="W289" s="455"/>
      <c r="X289" s="455"/>
    </row>
    <row r="290" spans="1:24" ht="26.25" customHeight="1" thickBot="1"/>
    <row r="291" spans="1:24" ht="26.25" customHeight="1">
      <c r="A291" s="656" t="s">
        <v>188</v>
      </c>
      <c r="B291" s="657"/>
      <c r="C291" s="657" t="s">
        <v>3303</v>
      </c>
      <c r="D291" s="657" t="s">
        <v>190</v>
      </c>
      <c r="E291" s="657" t="s">
        <v>4014</v>
      </c>
      <c r="F291" s="657" t="s">
        <v>191</v>
      </c>
      <c r="G291" s="657" t="s">
        <v>191</v>
      </c>
      <c r="H291" s="658"/>
      <c r="I291" s="657" t="s">
        <v>140</v>
      </c>
      <c r="J291" s="657" t="s">
        <v>6916</v>
      </c>
      <c r="K291" s="659" t="s">
        <v>1956</v>
      </c>
      <c r="L291" s="657" t="s">
        <v>6917</v>
      </c>
      <c r="M291" s="660"/>
      <c r="N291" s="1226" t="s">
        <v>3981</v>
      </c>
      <c r="O291" s="659" t="s">
        <v>3982</v>
      </c>
      <c r="P291" s="660" t="s">
        <v>7909</v>
      </c>
      <c r="Q291" s="657" t="s">
        <v>3987</v>
      </c>
      <c r="R291" s="657">
        <v>2019</v>
      </c>
      <c r="S291" s="657" t="s">
        <v>3983</v>
      </c>
      <c r="T291" s="657">
        <v>2185</v>
      </c>
      <c r="U291" s="661">
        <v>45134</v>
      </c>
      <c r="V291" s="661">
        <v>45196</v>
      </c>
      <c r="W291" s="662">
        <v>2710</v>
      </c>
      <c r="X291" s="663">
        <v>3500</v>
      </c>
    </row>
    <row r="292" spans="1:24" ht="26.25" customHeight="1">
      <c r="A292" s="664"/>
      <c r="B292" s="116"/>
      <c r="C292" s="116"/>
      <c r="D292" s="116"/>
      <c r="E292" s="116"/>
      <c r="F292" s="116"/>
      <c r="G292" s="116"/>
      <c r="H292" s="116"/>
      <c r="I292" s="116" t="s">
        <v>194</v>
      </c>
      <c r="J292" s="412" t="s">
        <v>3808</v>
      </c>
      <c r="K292" s="123" t="s">
        <v>3786</v>
      </c>
      <c r="L292" s="425" t="s">
        <v>3359</v>
      </c>
      <c r="M292" s="116"/>
      <c r="N292" s="73" t="s">
        <v>3907</v>
      </c>
      <c r="O292" s="117"/>
      <c r="P292" s="116"/>
      <c r="Q292" s="116" t="s">
        <v>3987</v>
      </c>
      <c r="R292" s="116">
        <v>2019</v>
      </c>
      <c r="S292" s="116" t="s">
        <v>3984</v>
      </c>
      <c r="T292" s="116">
        <v>2185</v>
      </c>
      <c r="U292" s="119"/>
      <c r="V292" s="119">
        <v>45197</v>
      </c>
      <c r="W292" s="121" t="s">
        <v>4213</v>
      </c>
      <c r="X292" s="665" t="s">
        <v>3940</v>
      </c>
    </row>
    <row r="293" spans="1:24" ht="26.25" customHeight="1">
      <c r="A293" s="664"/>
      <c r="B293" s="116"/>
      <c r="C293" s="116"/>
      <c r="D293" s="116"/>
      <c r="E293" s="116"/>
      <c r="F293" s="116"/>
      <c r="G293" s="116"/>
      <c r="H293" s="116"/>
      <c r="I293" s="320" t="s">
        <v>2625</v>
      </c>
      <c r="J293" s="116" t="s">
        <v>3772</v>
      </c>
      <c r="K293" s="124" t="s">
        <v>3787</v>
      </c>
      <c r="L293" s="116"/>
      <c r="M293" s="116"/>
      <c r="N293" s="73" t="s">
        <v>4233</v>
      </c>
      <c r="O293" s="117"/>
      <c r="P293" s="116"/>
      <c r="Q293" s="116" t="s">
        <v>3988</v>
      </c>
      <c r="R293" s="116">
        <v>2016</v>
      </c>
      <c r="S293" s="116" t="s">
        <v>3985</v>
      </c>
      <c r="T293" s="116">
        <v>1450</v>
      </c>
      <c r="U293" s="120"/>
      <c r="V293" s="119">
        <v>45198</v>
      </c>
      <c r="W293" s="121"/>
      <c r="X293" s="665"/>
    </row>
    <row r="294" spans="1:24" ht="26.25" customHeight="1">
      <c r="A294" s="664"/>
      <c r="B294" s="116"/>
      <c r="C294" s="116"/>
      <c r="D294" s="116"/>
      <c r="E294" s="116"/>
      <c r="F294" s="116"/>
      <c r="G294" s="116"/>
      <c r="H294" s="116"/>
      <c r="I294" s="116"/>
      <c r="J294" s="116"/>
      <c r="K294" s="117" t="s">
        <v>1772</v>
      </c>
      <c r="L294" s="116"/>
      <c r="M294" s="116"/>
      <c r="N294" s="117"/>
      <c r="O294" s="117"/>
      <c r="P294" s="116"/>
      <c r="Q294" s="116" t="s">
        <v>618</v>
      </c>
      <c r="R294" s="116">
        <v>2019</v>
      </c>
      <c r="S294" s="116" t="s">
        <v>3986</v>
      </c>
      <c r="T294" s="116">
        <v>2150</v>
      </c>
      <c r="U294" s="119"/>
      <c r="V294" s="119">
        <v>45212</v>
      </c>
      <c r="W294" s="121"/>
      <c r="X294" s="665"/>
    </row>
    <row r="295" spans="1:24" ht="26.25" customHeight="1">
      <c r="A295" s="664"/>
      <c r="B295" s="116"/>
      <c r="C295" s="116"/>
      <c r="D295" s="116"/>
      <c r="E295" s="116"/>
      <c r="F295" s="116"/>
      <c r="G295" s="116"/>
      <c r="H295" s="116"/>
      <c r="I295" s="116"/>
      <c r="J295" s="425" t="s">
        <v>3281</v>
      </c>
      <c r="K295" s="117"/>
      <c r="L295" s="116"/>
      <c r="M295" s="116"/>
      <c r="N295" s="117"/>
      <c r="O295" s="117"/>
      <c r="P295" s="118"/>
      <c r="Q295" s="116"/>
      <c r="R295" s="116"/>
      <c r="S295" s="122" t="s">
        <v>189</v>
      </c>
      <c r="T295" s="122">
        <v>3700</v>
      </c>
      <c r="U295" s="119"/>
      <c r="V295" s="120">
        <v>45206</v>
      </c>
      <c r="W295" s="121"/>
      <c r="X295" s="665"/>
    </row>
    <row r="296" spans="1:24" ht="26.25" customHeight="1">
      <c r="A296" s="664"/>
      <c r="B296" s="116"/>
      <c r="C296" s="116"/>
      <c r="D296" s="116"/>
      <c r="E296" s="116"/>
      <c r="F296" s="116"/>
      <c r="G296" s="116"/>
      <c r="H296" s="116"/>
      <c r="I296" s="116"/>
      <c r="J296" s="116"/>
      <c r="K296" s="117"/>
      <c r="L296" s="116"/>
      <c r="M296" s="116"/>
      <c r="N296" s="117"/>
      <c r="O296" s="117"/>
      <c r="P296" s="118"/>
      <c r="Q296" s="116"/>
      <c r="R296" s="116"/>
      <c r="S296" s="122" t="s">
        <v>3921</v>
      </c>
      <c r="T296" s="122">
        <f>SUM(T291:T295)</f>
        <v>11670</v>
      </c>
      <c r="U296" s="119"/>
      <c r="V296" s="120"/>
      <c r="W296" s="121"/>
      <c r="X296" s="665"/>
    </row>
    <row r="297" spans="1:24" ht="26.25" customHeight="1" thickBot="1">
      <c r="A297" s="666"/>
      <c r="B297" s="667"/>
      <c r="C297" s="667"/>
      <c r="D297" s="667"/>
      <c r="E297" s="667"/>
      <c r="F297" s="667"/>
      <c r="G297" s="667"/>
      <c r="H297" s="667"/>
      <c r="I297" s="667"/>
      <c r="J297" s="667"/>
      <c r="K297" s="611" t="s">
        <v>3785</v>
      </c>
      <c r="L297" s="667"/>
      <c r="M297" s="667"/>
      <c r="N297" s="668"/>
      <c r="O297" s="668"/>
      <c r="P297" s="669"/>
      <c r="Q297" s="667"/>
      <c r="R297" s="667"/>
      <c r="S297" s="670"/>
      <c r="T297" s="670"/>
      <c r="U297" s="671"/>
      <c r="V297" s="672"/>
      <c r="W297" s="673"/>
      <c r="X297" s="674"/>
    </row>
    <row r="298" spans="1:24" ht="26.25" customHeight="1">
      <c r="A298" s="656" t="s">
        <v>188</v>
      </c>
      <c r="B298" s="657"/>
      <c r="C298" s="657" t="s">
        <v>3303</v>
      </c>
      <c r="D298" s="657" t="s">
        <v>190</v>
      </c>
      <c r="E298" s="657" t="s">
        <v>4014</v>
      </c>
      <c r="F298" s="657" t="s">
        <v>191</v>
      </c>
      <c r="G298" s="657" t="s">
        <v>191</v>
      </c>
      <c r="H298" s="658"/>
      <c r="I298" s="657" t="s">
        <v>140</v>
      </c>
      <c r="J298" s="657" t="s">
        <v>3775</v>
      </c>
      <c r="K298" s="659" t="s">
        <v>1956</v>
      </c>
      <c r="L298" s="657" t="s">
        <v>4186</v>
      </c>
      <c r="M298" s="660"/>
      <c r="N298" s="1226" t="s">
        <v>6927</v>
      </c>
      <c r="O298" s="659" t="s">
        <v>4054</v>
      </c>
      <c r="P298" s="660" t="s">
        <v>7909</v>
      </c>
      <c r="Q298" s="657" t="s">
        <v>3996</v>
      </c>
      <c r="R298" s="657">
        <v>2015</v>
      </c>
      <c r="S298" s="657" t="s">
        <v>3992</v>
      </c>
      <c r="T298" s="657">
        <v>2165</v>
      </c>
      <c r="U298" s="661">
        <v>45134</v>
      </c>
      <c r="V298" s="661">
        <v>45196</v>
      </c>
      <c r="W298" s="662">
        <v>2710</v>
      </c>
      <c r="X298" s="663">
        <v>3500</v>
      </c>
    </row>
    <row r="299" spans="1:24" ht="26.25" customHeight="1">
      <c r="A299" s="664"/>
      <c r="B299" s="116"/>
      <c r="C299" s="116"/>
      <c r="D299" s="116"/>
      <c r="E299" s="116"/>
      <c r="F299" s="116"/>
      <c r="G299" s="116"/>
      <c r="H299" s="116"/>
      <c r="I299" s="116" t="s">
        <v>194</v>
      </c>
      <c r="J299" s="412" t="s">
        <v>3989</v>
      </c>
      <c r="K299" s="123" t="s">
        <v>3786</v>
      </c>
      <c r="L299" s="425" t="s">
        <v>3359</v>
      </c>
      <c r="M299" s="116"/>
      <c r="N299" s="73" t="s">
        <v>3907</v>
      </c>
      <c r="O299" s="117"/>
      <c r="P299" s="116"/>
      <c r="Q299" s="116" t="s">
        <v>3997</v>
      </c>
      <c r="R299" s="116">
        <v>2015</v>
      </c>
      <c r="S299" s="116" t="s">
        <v>3993</v>
      </c>
      <c r="T299" s="116">
        <v>2335</v>
      </c>
      <c r="U299" s="119"/>
      <c r="V299" s="119">
        <v>45197</v>
      </c>
      <c r="W299" s="121" t="s">
        <v>4213</v>
      </c>
      <c r="X299" s="665" t="s">
        <v>3940</v>
      </c>
    </row>
    <row r="300" spans="1:24" ht="26.25" customHeight="1">
      <c r="A300" s="664"/>
      <c r="B300" s="116"/>
      <c r="C300" s="116"/>
      <c r="D300" s="116"/>
      <c r="E300" s="116"/>
      <c r="F300" s="116"/>
      <c r="G300" s="116"/>
      <c r="H300" s="116"/>
      <c r="I300" s="320" t="s">
        <v>2625</v>
      </c>
      <c r="J300" s="116" t="s">
        <v>3772</v>
      </c>
      <c r="K300" s="124" t="s">
        <v>3787</v>
      </c>
      <c r="L300" s="116"/>
      <c r="M300" s="116"/>
      <c r="N300" s="73" t="s">
        <v>4233</v>
      </c>
      <c r="O300" s="117"/>
      <c r="P300" s="116"/>
      <c r="Q300" s="116" t="s">
        <v>3995</v>
      </c>
      <c r="R300" s="116">
        <v>2018</v>
      </c>
      <c r="S300" s="116" t="s">
        <v>3991</v>
      </c>
      <c r="T300" s="116">
        <v>2035</v>
      </c>
      <c r="U300" s="120"/>
      <c r="V300" s="119">
        <v>45198</v>
      </c>
      <c r="W300" s="121"/>
      <c r="X300" s="665"/>
    </row>
    <row r="301" spans="1:24" ht="26.25" customHeight="1">
      <c r="A301" s="664"/>
      <c r="B301" s="116"/>
      <c r="C301" s="116"/>
      <c r="D301" s="116"/>
      <c r="E301" s="116"/>
      <c r="F301" s="116"/>
      <c r="G301" s="116"/>
      <c r="H301" s="116"/>
      <c r="I301" s="116"/>
      <c r="J301" s="116"/>
      <c r="K301" s="117" t="s">
        <v>1772</v>
      </c>
      <c r="L301" s="116"/>
      <c r="M301" s="116"/>
      <c r="N301" s="117"/>
      <c r="O301" s="117"/>
      <c r="P301" s="116"/>
      <c r="Q301" s="116" t="s">
        <v>3994</v>
      </c>
      <c r="R301" s="116">
        <v>2016</v>
      </c>
      <c r="S301" s="116" t="s">
        <v>3990</v>
      </c>
      <c r="T301" s="116">
        <v>2065</v>
      </c>
      <c r="U301" s="119"/>
      <c r="V301" s="119">
        <v>45212</v>
      </c>
      <c r="W301" s="121"/>
      <c r="X301" s="665"/>
    </row>
    <row r="302" spans="1:24" ht="26.25" customHeight="1">
      <c r="A302" s="664"/>
      <c r="B302" s="116"/>
      <c r="C302" s="116"/>
      <c r="D302" s="116"/>
      <c r="E302" s="116"/>
      <c r="F302" s="116"/>
      <c r="G302" s="116"/>
      <c r="H302" s="116"/>
      <c r="I302" s="116"/>
      <c r="J302" s="425" t="s">
        <v>3281</v>
      </c>
      <c r="K302" s="117"/>
      <c r="L302" s="116"/>
      <c r="M302" s="116"/>
      <c r="N302" s="117"/>
      <c r="O302" s="117"/>
      <c r="P302" s="118"/>
      <c r="Q302" s="116"/>
      <c r="R302" s="116"/>
      <c r="S302" s="122" t="s">
        <v>189</v>
      </c>
      <c r="T302" s="122">
        <v>3700</v>
      </c>
      <c r="U302" s="119"/>
      <c r="V302" s="120">
        <v>45206</v>
      </c>
      <c r="W302" s="121"/>
      <c r="X302" s="665"/>
    </row>
    <row r="303" spans="1:24" ht="26.25" customHeight="1">
      <c r="A303" s="664"/>
      <c r="B303" s="116"/>
      <c r="C303" s="116"/>
      <c r="D303" s="116"/>
      <c r="E303" s="116"/>
      <c r="F303" s="116"/>
      <c r="G303" s="116"/>
      <c r="H303" s="116"/>
      <c r="I303" s="116"/>
      <c r="J303" s="116"/>
      <c r="K303" s="117"/>
      <c r="L303" s="116"/>
      <c r="M303" s="116"/>
      <c r="N303" s="117"/>
      <c r="O303" s="117"/>
      <c r="P303" s="118"/>
      <c r="Q303" s="116"/>
      <c r="R303" s="116"/>
      <c r="S303" s="122" t="s">
        <v>3921</v>
      </c>
      <c r="T303" s="122">
        <f>SUM(T298:T302)</f>
        <v>12300</v>
      </c>
      <c r="U303" s="119"/>
      <c r="V303" s="120"/>
      <c r="W303" s="121"/>
      <c r="X303" s="665"/>
    </row>
    <row r="304" spans="1:24" ht="26.25" customHeight="1" thickBot="1">
      <c r="A304" s="666"/>
      <c r="B304" s="667"/>
      <c r="C304" s="667"/>
      <c r="D304" s="667"/>
      <c r="E304" s="667"/>
      <c r="F304" s="667"/>
      <c r="G304" s="667"/>
      <c r="H304" s="667"/>
      <c r="I304" s="667"/>
      <c r="J304" s="667"/>
      <c r="K304" s="611" t="s">
        <v>3785</v>
      </c>
      <c r="L304" s="667"/>
      <c r="M304" s="667"/>
      <c r="N304" s="668"/>
      <c r="O304" s="668"/>
      <c r="P304" s="669"/>
      <c r="Q304" s="667"/>
      <c r="R304" s="667"/>
      <c r="S304" s="670"/>
      <c r="T304" s="670"/>
      <c r="U304" s="671"/>
      <c r="V304" s="672"/>
      <c r="W304" s="673"/>
      <c r="X304" s="674"/>
    </row>
    <row r="305" spans="1:24" ht="26.25" customHeight="1">
      <c r="A305" s="656" t="s">
        <v>188</v>
      </c>
      <c r="B305" s="657"/>
      <c r="C305" s="657" t="s">
        <v>3303</v>
      </c>
      <c r="D305" s="657" t="s">
        <v>190</v>
      </c>
      <c r="E305" s="657" t="s">
        <v>4014</v>
      </c>
      <c r="F305" s="657" t="s">
        <v>191</v>
      </c>
      <c r="G305" s="657" t="s">
        <v>191</v>
      </c>
      <c r="H305" s="658"/>
      <c r="I305" s="657" t="s">
        <v>140</v>
      </c>
      <c r="J305" s="657" t="s">
        <v>3775</v>
      </c>
      <c r="K305" s="659" t="s">
        <v>1956</v>
      </c>
      <c r="L305" s="657" t="s">
        <v>4187</v>
      </c>
      <c r="M305" s="660"/>
      <c r="N305" s="1226" t="s">
        <v>4055</v>
      </c>
      <c r="O305" s="659" t="s">
        <v>3999</v>
      </c>
      <c r="P305" s="660" t="s">
        <v>7909</v>
      </c>
      <c r="Q305" s="657" t="s">
        <v>4004</v>
      </c>
      <c r="R305" s="657">
        <v>2016</v>
      </c>
      <c r="S305" s="657" t="s">
        <v>4003</v>
      </c>
      <c r="T305" s="657">
        <v>2125</v>
      </c>
      <c r="U305" s="661">
        <v>45134</v>
      </c>
      <c r="V305" s="661">
        <v>45196</v>
      </c>
      <c r="W305" s="662">
        <v>2710</v>
      </c>
      <c r="X305" s="663">
        <v>3500</v>
      </c>
    </row>
    <row r="306" spans="1:24" ht="26.25" customHeight="1">
      <c r="A306" s="664"/>
      <c r="B306" s="116"/>
      <c r="C306" s="116"/>
      <c r="D306" s="116"/>
      <c r="E306" s="116"/>
      <c r="F306" s="116"/>
      <c r="G306" s="116"/>
      <c r="H306" s="116"/>
      <c r="I306" s="116" t="s">
        <v>194</v>
      </c>
      <c r="J306" s="412" t="s">
        <v>3998</v>
      </c>
      <c r="K306" s="123" t="s">
        <v>3786</v>
      </c>
      <c r="L306" s="425" t="s">
        <v>3359</v>
      </c>
      <c r="M306" s="116"/>
      <c r="N306" s="73" t="s">
        <v>3907</v>
      </c>
      <c r="O306" s="117"/>
      <c r="P306" s="116"/>
      <c r="Q306" s="116" t="s">
        <v>618</v>
      </c>
      <c r="R306" s="116">
        <v>2016</v>
      </c>
      <c r="S306" s="116" t="s">
        <v>4002</v>
      </c>
      <c r="T306" s="116">
        <v>2345</v>
      </c>
      <c r="U306" s="119"/>
      <c r="V306" s="119">
        <v>45197</v>
      </c>
      <c r="W306" s="121" t="s">
        <v>4213</v>
      </c>
      <c r="X306" s="665" t="s">
        <v>3940</v>
      </c>
    </row>
    <row r="307" spans="1:24" ht="26.25" customHeight="1">
      <c r="A307" s="664"/>
      <c r="B307" s="116"/>
      <c r="C307" s="116"/>
      <c r="D307" s="116"/>
      <c r="E307" s="116"/>
      <c r="F307" s="116"/>
      <c r="G307" s="116"/>
      <c r="H307" s="116"/>
      <c r="I307" s="320" t="s">
        <v>2625</v>
      </c>
      <c r="J307" s="116" t="s">
        <v>3772</v>
      </c>
      <c r="K307" s="124" t="s">
        <v>3787</v>
      </c>
      <c r="L307" s="116"/>
      <c r="M307" s="116"/>
      <c r="N307" s="73" t="s">
        <v>4233</v>
      </c>
      <c r="O307" s="117"/>
      <c r="P307" s="116"/>
      <c r="Q307" s="116" t="s">
        <v>4005</v>
      </c>
      <c r="R307" s="116">
        <v>2015</v>
      </c>
      <c r="S307" s="116" t="s">
        <v>4001</v>
      </c>
      <c r="T307" s="116">
        <v>2215</v>
      </c>
      <c r="U307" s="120"/>
      <c r="V307" s="119">
        <v>45198</v>
      </c>
      <c r="W307" s="121"/>
      <c r="X307" s="665"/>
    </row>
    <row r="308" spans="1:24" ht="26.25" customHeight="1">
      <c r="A308" s="664"/>
      <c r="B308" s="116"/>
      <c r="C308" s="116"/>
      <c r="D308" s="116"/>
      <c r="E308" s="116"/>
      <c r="F308" s="116"/>
      <c r="G308" s="116"/>
      <c r="H308" s="116"/>
      <c r="I308" s="116"/>
      <c r="J308" s="116"/>
      <c r="K308" s="117" t="s">
        <v>1772</v>
      </c>
      <c r="L308" s="116"/>
      <c r="M308" s="116"/>
      <c r="N308" s="117"/>
      <c r="O308" s="117"/>
      <c r="P308" s="116"/>
      <c r="Q308" s="116" t="s">
        <v>4006</v>
      </c>
      <c r="R308" s="116">
        <v>2015</v>
      </c>
      <c r="S308" s="116" t="s">
        <v>4000</v>
      </c>
      <c r="T308" s="116">
        <v>2215</v>
      </c>
      <c r="U308" s="119"/>
      <c r="V308" s="119">
        <v>45212</v>
      </c>
      <c r="W308" s="121"/>
      <c r="X308" s="665"/>
    </row>
    <row r="309" spans="1:24" ht="26.25" customHeight="1">
      <c r="A309" s="664"/>
      <c r="B309" s="116"/>
      <c r="C309" s="116"/>
      <c r="D309" s="116"/>
      <c r="E309" s="116"/>
      <c r="F309" s="116"/>
      <c r="G309" s="116"/>
      <c r="H309" s="116"/>
      <c r="I309" s="116"/>
      <c r="J309" s="425" t="s">
        <v>3281</v>
      </c>
      <c r="K309" s="117"/>
      <c r="L309" s="116"/>
      <c r="M309" s="116"/>
      <c r="N309" s="117"/>
      <c r="O309" s="117"/>
      <c r="P309" s="118"/>
      <c r="Q309" s="116"/>
      <c r="R309" s="116"/>
      <c r="S309" s="122" t="s">
        <v>189</v>
      </c>
      <c r="T309" s="122">
        <v>3700</v>
      </c>
      <c r="U309" s="119"/>
      <c r="V309" s="120">
        <v>45206</v>
      </c>
      <c r="W309" s="121"/>
      <c r="X309" s="665"/>
    </row>
    <row r="310" spans="1:24" ht="26.25" customHeight="1">
      <c r="A310" s="664"/>
      <c r="B310" s="116"/>
      <c r="C310" s="116"/>
      <c r="D310" s="116"/>
      <c r="E310" s="116"/>
      <c r="F310" s="116"/>
      <c r="G310" s="116"/>
      <c r="H310" s="116"/>
      <c r="I310" s="116"/>
      <c r="J310" s="116"/>
      <c r="K310" s="117"/>
      <c r="L310" s="116"/>
      <c r="M310" s="116"/>
      <c r="N310" s="117"/>
      <c r="O310" s="117"/>
      <c r="P310" s="118"/>
      <c r="Q310" s="116"/>
      <c r="R310" s="116"/>
      <c r="S310" s="122" t="s">
        <v>3921</v>
      </c>
      <c r="T310" s="122">
        <f>SUM(T305:T309)</f>
        <v>12600</v>
      </c>
      <c r="U310" s="119"/>
      <c r="V310" s="120"/>
      <c r="W310" s="121"/>
      <c r="X310" s="665"/>
    </row>
    <row r="311" spans="1:24" ht="26.25" customHeight="1" thickBot="1">
      <c r="A311" s="666"/>
      <c r="B311" s="667"/>
      <c r="C311" s="667"/>
      <c r="D311" s="667"/>
      <c r="E311" s="667"/>
      <c r="F311" s="667"/>
      <c r="G311" s="667"/>
      <c r="H311" s="667"/>
      <c r="I311" s="667"/>
      <c r="J311" s="667"/>
      <c r="K311" s="611" t="s">
        <v>3785</v>
      </c>
      <c r="L311" s="667"/>
      <c r="M311" s="667"/>
      <c r="N311" s="668"/>
      <c r="O311" s="668"/>
      <c r="P311" s="669"/>
      <c r="Q311" s="667"/>
      <c r="R311" s="667"/>
      <c r="S311" s="670"/>
      <c r="T311" s="670"/>
      <c r="U311" s="671"/>
      <c r="V311" s="672"/>
      <c r="W311" s="673"/>
      <c r="X311" s="674"/>
    </row>
    <row r="312" spans="1:24" ht="26.25" customHeight="1">
      <c r="A312" s="656" t="s">
        <v>188</v>
      </c>
      <c r="B312" s="657"/>
      <c r="C312" s="657" t="s">
        <v>3303</v>
      </c>
      <c r="D312" s="657" t="s">
        <v>190</v>
      </c>
      <c r="E312" s="657" t="s">
        <v>4014</v>
      </c>
      <c r="F312" s="657" t="s">
        <v>191</v>
      </c>
      <c r="G312" s="657" t="s">
        <v>191</v>
      </c>
      <c r="H312" s="658"/>
      <c r="I312" s="657" t="s">
        <v>140</v>
      </c>
      <c r="J312" s="657" t="s">
        <v>3775</v>
      </c>
      <c r="K312" s="659" t="s">
        <v>1956</v>
      </c>
      <c r="L312" s="657" t="s">
        <v>6918</v>
      </c>
      <c r="M312" s="660"/>
      <c r="N312" s="659" t="s">
        <v>4042</v>
      </c>
      <c r="O312" s="659" t="s">
        <v>4043</v>
      </c>
      <c r="P312" s="660" t="s">
        <v>7909</v>
      </c>
      <c r="Q312" s="657" t="s">
        <v>4012</v>
      </c>
      <c r="R312" s="657">
        <v>2017</v>
      </c>
      <c r="S312" s="657" t="s">
        <v>4009</v>
      </c>
      <c r="T312" s="657">
        <v>2885</v>
      </c>
      <c r="U312" s="661">
        <v>45134</v>
      </c>
      <c r="V312" s="661">
        <v>45196</v>
      </c>
      <c r="W312" s="662">
        <v>2710</v>
      </c>
      <c r="X312" s="663">
        <v>3500</v>
      </c>
    </row>
    <row r="313" spans="1:24" ht="26.25" customHeight="1">
      <c r="A313" s="664"/>
      <c r="B313" s="116"/>
      <c r="C313" s="116"/>
      <c r="D313" s="116"/>
      <c r="E313" s="116"/>
      <c r="F313" s="116"/>
      <c r="G313" s="116"/>
      <c r="H313" s="116"/>
      <c r="I313" s="116" t="s">
        <v>194</v>
      </c>
      <c r="J313" s="412" t="s">
        <v>4015</v>
      </c>
      <c r="K313" s="123" t="s">
        <v>3786</v>
      </c>
      <c r="L313" s="425" t="s">
        <v>3359</v>
      </c>
      <c r="M313" s="116"/>
      <c r="N313" s="73" t="s">
        <v>3907</v>
      </c>
      <c r="O313" s="117"/>
      <c r="P313" s="116"/>
      <c r="Q313" s="116" t="s">
        <v>4013</v>
      </c>
      <c r="R313" s="116">
        <v>2014</v>
      </c>
      <c r="S313" s="116" t="s">
        <v>4010</v>
      </c>
      <c r="T313" s="116">
        <v>1905</v>
      </c>
      <c r="U313" s="119"/>
      <c r="V313" s="119">
        <v>45197</v>
      </c>
      <c r="W313" s="121" t="s">
        <v>4213</v>
      </c>
      <c r="X313" s="665" t="s">
        <v>3940</v>
      </c>
    </row>
    <row r="314" spans="1:24" ht="26.25" customHeight="1">
      <c r="A314" s="664"/>
      <c r="B314" s="116"/>
      <c r="C314" s="116"/>
      <c r="D314" s="116"/>
      <c r="E314" s="116"/>
      <c r="F314" s="116"/>
      <c r="G314" s="116"/>
      <c r="H314" s="116"/>
      <c r="I314" s="320" t="s">
        <v>2625</v>
      </c>
      <c r="J314" s="116" t="s">
        <v>3772</v>
      </c>
      <c r="K314" s="124" t="s">
        <v>3787</v>
      </c>
      <c r="L314" s="116"/>
      <c r="M314" s="116"/>
      <c r="N314" s="73" t="s">
        <v>4233</v>
      </c>
      <c r="O314" s="117"/>
      <c r="P314" s="116"/>
      <c r="Q314" s="116" t="s">
        <v>3939</v>
      </c>
      <c r="R314" s="116">
        <v>2015</v>
      </c>
      <c r="S314" s="116" t="s">
        <v>4007</v>
      </c>
      <c r="T314" s="116">
        <v>1745</v>
      </c>
      <c r="U314" s="120"/>
      <c r="V314" s="119">
        <v>45198</v>
      </c>
      <c r="W314" s="121"/>
      <c r="X314" s="665"/>
    </row>
    <row r="315" spans="1:24" ht="26.25" customHeight="1">
      <c r="A315" s="664"/>
      <c r="B315" s="116"/>
      <c r="C315" s="116"/>
      <c r="D315" s="116"/>
      <c r="E315" s="116"/>
      <c r="F315" s="116"/>
      <c r="G315" s="116"/>
      <c r="H315" s="116"/>
      <c r="I315" s="116"/>
      <c r="J315" s="116"/>
      <c r="K315" s="117" t="s">
        <v>1772</v>
      </c>
      <c r="L315" s="116"/>
      <c r="M315" s="116"/>
      <c r="N315" s="117"/>
      <c r="O315" s="117"/>
      <c r="P315" s="116"/>
      <c r="Q315" s="116" t="s">
        <v>4011</v>
      </c>
      <c r="R315" s="116">
        <v>2015</v>
      </c>
      <c r="S315" s="116" t="s">
        <v>4008</v>
      </c>
      <c r="T315" s="116">
        <v>2335</v>
      </c>
      <c r="U315" s="119"/>
      <c r="V315" s="119">
        <v>45212</v>
      </c>
      <c r="W315" s="121"/>
      <c r="X315" s="665"/>
    </row>
    <row r="316" spans="1:24" ht="26.25" customHeight="1">
      <c r="A316" s="664"/>
      <c r="B316" s="116"/>
      <c r="C316" s="116"/>
      <c r="D316" s="116"/>
      <c r="E316" s="116"/>
      <c r="F316" s="116"/>
      <c r="G316" s="116"/>
      <c r="H316" s="116"/>
      <c r="I316" s="116"/>
      <c r="J316" s="425" t="s">
        <v>3281</v>
      </c>
      <c r="K316" s="117"/>
      <c r="L316" s="116"/>
      <c r="M316" s="116"/>
      <c r="N316" s="117"/>
      <c r="O316" s="117"/>
      <c r="P316" s="118"/>
      <c r="Q316" s="116"/>
      <c r="R316" s="116"/>
      <c r="S316" s="122" t="s">
        <v>189</v>
      </c>
      <c r="T316" s="122">
        <v>3700</v>
      </c>
      <c r="U316" s="119"/>
      <c r="V316" s="120">
        <v>45206</v>
      </c>
      <c r="W316" s="121"/>
      <c r="X316" s="665"/>
    </row>
    <row r="317" spans="1:24" ht="26.25" customHeight="1">
      <c r="A317" s="664"/>
      <c r="B317" s="116"/>
      <c r="C317" s="116"/>
      <c r="D317" s="116"/>
      <c r="E317" s="116"/>
      <c r="F317" s="116"/>
      <c r="G317" s="116"/>
      <c r="H317" s="116"/>
      <c r="I317" s="116"/>
      <c r="J317" s="116"/>
      <c r="K317" s="117"/>
      <c r="L317" s="116"/>
      <c r="M317" s="116"/>
      <c r="N317" s="117"/>
      <c r="O317" s="117"/>
      <c r="P317" s="118"/>
      <c r="Q317" s="116"/>
      <c r="R317" s="116"/>
      <c r="S317" s="122" t="s">
        <v>3921</v>
      </c>
      <c r="T317" s="122">
        <f>SUM(T312:T316)</f>
        <v>12570</v>
      </c>
      <c r="U317" s="119"/>
      <c r="V317" s="120"/>
      <c r="W317" s="121"/>
      <c r="X317" s="665"/>
    </row>
    <row r="318" spans="1:24" ht="26.25" customHeight="1" thickBot="1">
      <c r="A318" s="666"/>
      <c r="B318" s="667"/>
      <c r="C318" s="667"/>
      <c r="D318" s="667"/>
      <c r="E318" s="667"/>
      <c r="F318" s="667"/>
      <c r="G318" s="667"/>
      <c r="H318" s="667"/>
      <c r="I318" s="667"/>
      <c r="J318" s="667"/>
      <c r="K318" s="611" t="s">
        <v>3785</v>
      </c>
      <c r="L318" s="667"/>
      <c r="M318" s="667"/>
      <c r="N318" s="668"/>
      <c r="O318" s="668"/>
      <c r="P318" s="669"/>
      <c r="Q318" s="667"/>
      <c r="R318" s="667"/>
      <c r="S318" s="670"/>
      <c r="T318" s="670"/>
      <c r="U318" s="671"/>
      <c r="V318" s="672"/>
      <c r="W318" s="673"/>
      <c r="X318" s="674"/>
    </row>
    <row r="320" spans="1:24" ht="26.25" customHeight="1" thickBot="1">
      <c r="A320" s="445"/>
      <c r="B320" s="445"/>
      <c r="C320" s="445"/>
      <c r="D320" s="445"/>
      <c r="E320" s="445"/>
      <c r="F320" s="445"/>
      <c r="G320" s="445"/>
      <c r="H320" s="445"/>
      <c r="I320" s="445"/>
      <c r="J320" s="445"/>
      <c r="K320" s="446"/>
      <c r="L320" s="445"/>
      <c r="M320" s="445"/>
      <c r="N320" s="446"/>
      <c r="O320" s="446"/>
      <c r="P320" s="447"/>
      <c r="Q320" s="445"/>
      <c r="R320" s="445"/>
      <c r="S320" s="445"/>
      <c r="T320" s="445"/>
      <c r="U320" s="448"/>
      <c r="V320" s="449"/>
      <c r="W320" s="450"/>
      <c r="X320" s="450"/>
    </row>
    <row r="321" spans="1:24" ht="26.25" customHeight="1">
      <c r="A321" s="848" t="s">
        <v>188</v>
      </c>
      <c r="B321" s="849"/>
      <c r="C321" s="849" t="s">
        <v>3844</v>
      </c>
      <c r="D321" s="849" t="s">
        <v>3845</v>
      </c>
      <c r="E321" s="849" t="s">
        <v>4087</v>
      </c>
      <c r="F321" s="849" t="s">
        <v>191</v>
      </c>
      <c r="G321" s="849" t="s">
        <v>191</v>
      </c>
      <c r="H321" s="849"/>
      <c r="I321" s="849" t="s">
        <v>3846</v>
      </c>
      <c r="J321" s="849" t="s">
        <v>4188</v>
      </c>
      <c r="K321" s="850" t="s">
        <v>1953</v>
      </c>
      <c r="L321" s="849" t="s">
        <v>7116</v>
      </c>
      <c r="M321" s="849"/>
      <c r="N321" s="850" t="s">
        <v>4082</v>
      </c>
      <c r="O321" s="850">
        <v>24120733</v>
      </c>
      <c r="P321" s="851" t="s">
        <v>7286</v>
      </c>
      <c r="Q321" s="849" t="s">
        <v>3871</v>
      </c>
      <c r="R321" s="849">
        <v>2014</v>
      </c>
      <c r="S321" s="849" t="s">
        <v>4083</v>
      </c>
      <c r="T321" s="849">
        <v>1769</v>
      </c>
      <c r="U321" s="852">
        <v>45138</v>
      </c>
      <c r="V321" s="852">
        <v>45194</v>
      </c>
      <c r="W321" s="853">
        <v>2500</v>
      </c>
      <c r="X321" s="854">
        <v>3300</v>
      </c>
    </row>
    <row r="322" spans="1:24" ht="26.25" customHeight="1">
      <c r="A322" s="855"/>
      <c r="B322" s="188"/>
      <c r="C322" s="188"/>
      <c r="D322" s="188"/>
      <c r="E322" s="188"/>
      <c r="F322" s="188"/>
      <c r="G322" s="188"/>
      <c r="H322" s="188"/>
      <c r="I322" s="188" t="s">
        <v>194</v>
      </c>
      <c r="J322" s="194" t="s">
        <v>4340</v>
      </c>
      <c r="K322" s="195" t="s">
        <v>3870</v>
      </c>
      <c r="L322" s="425" t="s">
        <v>3590</v>
      </c>
      <c r="M322" s="188"/>
      <c r="N322" s="73" t="s">
        <v>3907</v>
      </c>
      <c r="O322" s="189"/>
      <c r="P322" s="190"/>
      <c r="Q322" s="188" t="s">
        <v>3872</v>
      </c>
      <c r="R322" s="188">
        <v>2016</v>
      </c>
      <c r="S322" s="188" t="s">
        <v>4086</v>
      </c>
      <c r="T322" s="188">
        <v>1450</v>
      </c>
      <c r="U322" s="192"/>
      <c r="V322" s="191">
        <v>45187</v>
      </c>
      <c r="W322" s="193" t="s">
        <v>4339</v>
      </c>
      <c r="X322" s="856"/>
    </row>
    <row r="323" spans="1:24" ht="26.25" customHeight="1">
      <c r="A323" s="855"/>
      <c r="B323" s="188"/>
      <c r="C323" s="188"/>
      <c r="D323" s="188"/>
      <c r="E323" s="188"/>
      <c r="F323" s="188"/>
      <c r="G323" s="188"/>
      <c r="H323" s="188"/>
      <c r="I323" s="188"/>
      <c r="J323" s="194"/>
      <c r="K323" s="189" t="s">
        <v>3864</v>
      </c>
      <c r="L323" s="188"/>
      <c r="M323" s="188"/>
      <c r="N323" s="73" t="s">
        <v>4227</v>
      </c>
      <c r="O323" s="189"/>
      <c r="P323" s="190"/>
      <c r="Q323" s="188" t="s">
        <v>3873</v>
      </c>
      <c r="R323" s="188">
        <v>2013</v>
      </c>
      <c r="S323" s="188" t="s">
        <v>4084</v>
      </c>
      <c r="T323" s="188">
        <v>1680</v>
      </c>
      <c r="U323" s="191"/>
      <c r="V323" s="192">
        <v>45193</v>
      </c>
      <c r="W323" s="193"/>
      <c r="X323" s="856"/>
    </row>
    <row r="324" spans="1:24" ht="26.25" customHeight="1">
      <c r="A324" s="855"/>
      <c r="B324" s="188"/>
      <c r="C324" s="188"/>
      <c r="D324" s="188"/>
      <c r="E324" s="188"/>
      <c r="F324" s="188"/>
      <c r="G324" s="188"/>
      <c r="H324" s="188"/>
      <c r="I324" s="188"/>
      <c r="J324" s="188"/>
      <c r="K324" s="189" t="s">
        <v>3849</v>
      </c>
      <c r="L324" s="188"/>
      <c r="M324" s="188"/>
      <c r="N324" s="189"/>
      <c r="O324" s="189"/>
      <c r="P324" s="190"/>
      <c r="Q324" s="188" t="s">
        <v>3874</v>
      </c>
      <c r="R324" s="188">
        <v>2015</v>
      </c>
      <c r="S324" s="188" t="s">
        <v>4085</v>
      </c>
      <c r="T324" s="188">
        <v>1995</v>
      </c>
      <c r="U324" s="191"/>
      <c r="V324" s="191"/>
      <c r="W324" s="193"/>
      <c r="X324" s="856"/>
    </row>
    <row r="325" spans="1:24" ht="26.25" customHeight="1">
      <c r="A325" s="855"/>
      <c r="B325" s="188"/>
      <c r="C325" s="188"/>
      <c r="D325" s="188"/>
      <c r="E325" s="188"/>
      <c r="F325" s="188"/>
      <c r="G325" s="188"/>
      <c r="H325" s="188"/>
      <c r="I325" s="188"/>
      <c r="J325" s="188"/>
      <c r="K325" s="189"/>
      <c r="L325" s="188"/>
      <c r="M325" s="188"/>
      <c r="N325" s="189"/>
      <c r="O325" s="189"/>
      <c r="P325" s="190"/>
      <c r="Q325" s="188"/>
      <c r="R325" s="188"/>
      <c r="S325" s="194" t="s">
        <v>189</v>
      </c>
      <c r="T325" s="194">
        <v>3700</v>
      </c>
      <c r="U325" s="191"/>
      <c r="V325" s="191"/>
      <c r="W325" s="193"/>
      <c r="X325" s="856"/>
    </row>
    <row r="326" spans="1:24" ht="26.25" customHeight="1">
      <c r="A326" s="855"/>
      <c r="B326" s="188"/>
      <c r="C326" s="188"/>
      <c r="D326" s="188"/>
      <c r="E326" s="188"/>
      <c r="F326" s="188"/>
      <c r="G326" s="188"/>
      <c r="H326" s="188"/>
      <c r="I326" s="188"/>
      <c r="J326" s="188"/>
      <c r="K326" s="189"/>
      <c r="L326" s="188"/>
      <c r="M326" s="188"/>
      <c r="N326" s="189"/>
      <c r="O326" s="189"/>
      <c r="P326" s="190"/>
      <c r="Q326" s="188"/>
      <c r="R326" s="188"/>
      <c r="S326" s="194" t="s">
        <v>3847</v>
      </c>
      <c r="T326" s="194">
        <f>SUM(T321:T325)</f>
        <v>10594</v>
      </c>
      <c r="U326" s="191"/>
      <c r="V326" s="191"/>
      <c r="W326" s="193"/>
      <c r="X326" s="856"/>
    </row>
    <row r="327" spans="1:24" ht="26.25" customHeight="1" thickBot="1">
      <c r="A327" s="857"/>
      <c r="B327" s="858"/>
      <c r="C327" s="858"/>
      <c r="D327" s="858"/>
      <c r="E327" s="858"/>
      <c r="F327" s="858"/>
      <c r="G327" s="858"/>
      <c r="H327" s="858"/>
      <c r="I327" s="858"/>
      <c r="J327" s="858"/>
      <c r="K327" s="611" t="s">
        <v>3848</v>
      </c>
      <c r="L327" s="858"/>
      <c r="M327" s="858"/>
      <c r="N327" s="847"/>
      <c r="O327" s="847"/>
      <c r="P327" s="859"/>
      <c r="Q327" s="858"/>
      <c r="R327" s="858"/>
      <c r="S327" s="860"/>
      <c r="T327" s="860"/>
      <c r="U327" s="861"/>
      <c r="V327" s="862"/>
      <c r="W327" s="863"/>
      <c r="X327" s="864"/>
    </row>
    <row r="328" spans="1:24" ht="26.25" hidden="1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51"/>
      <c r="L328" s="4"/>
      <c r="M328" s="4"/>
      <c r="N328" s="451"/>
      <c r="O328" s="451"/>
      <c r="P328" s="452"/>
      <c r="Q328" s="4"/>
      <c r="R328" s="4"/>
      <c r="S328" s="4"/>
      <c r="T328" s="4"/>
      <c r="U328" s="453"/>
      <c r="V328" s="454"/>
      <c r="W328" s="455"/>
      <c r="X328" s="455"/>
    </row>
    <row r="329" spans="1:24" ht="26.25" hidden="1" customHeight="1" thickBo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51"/>
      <c r="L329" s="4"/>
      <c r="M329" s="4"/>
      <c r="N329" s="451"/>
      <c r="O329" s="451"/>
      <c r="P329" s="452"/>
      <c r="Q329" s="4"/>
      <c r="R329" s="4"/>
      <c r="S329" s="4"/>
      <c r="T329" s="4"/>
      <c r="U329" s="453"/>
      <c r="V329" s="454"/>
      <c r="W329" s="455"/>
      <c r="X329" s="455"/>
    </row>
    <row r="330" spans="1:24" ht="26.25" hidden="1" customHeight="1">
      <c r="A330" s="629" t="s">
        <v>2709</v>
      </c>
      <c r="B330" s="630"/>
      <c r="C330" s="630" t="s">
        <v>2105</v>
      </c>
      <c r="D330" s="630" t="s">
        <v>190</v>
      </c>
      <c r="E330" s="630"/>
      <c r="F330" s="630"/>
      <c r="G330" s="630"/>
      <c r="H330" s="631"/>
      <c r="I330" s="630" t="s">
        <v>153</v>
      </c>
      <c r="J330" s="630" t="s">
        <v>4056</v>
      </c>
      <c r="K330" s="632" t="s">
        <v>3593</v>
      </c>
      <c r="L330" s="630"/>
      <c r="M330" s="2462" t="s">
        <v>4061</v>
      </c>
      <c r="N330" s="2463"/>
      <c r="O330" s="2463"/>
      <c r="P330" s="2464"/>
      <c r="Q330" s="630"/>
      <c r="R330" s="630"/>
      <c r="S330" s="630"/>
      <c r="T330" s="630"/>
      <c r="U330" s="634">
        <v>45138</v>
      </c>
      <c r="V330" s="634"/>
      <c r="W330" s="635">
        <v>3380</v>
      </c>
      <c r="X330" s="636">
        <v>3600</v>
      </c>
    </row>
    <row r="331" spans="1:24" ht="26.25" hidden="1" customHeight="1">
      <c r="A331" s="637"/>
      <c r="B331" s="159"/>
      <c r="C331" s="159"/>
      <c r="D331" s="159"/>
      <c r="E331" s="159"/>
      <c r="F331" s="159"/>
      <c r="G331" s="159"/>
      <c r="H331" s="159"/>
      <c r="I331" s="159"/>
      <c r="J331" s="412" t="s">
        <v>4057</v>
      </c>
      <c r="K331" s="165"/>
      <c r="L331" s="427" t="s">
        <v>3359</v>
      </c>
      <c r="M331" s="2465"/>
      <c r="N331" s="2466"/>
      <c r="O331" s="2466"/>
      <c r="P331" s="2467"/>
      <c r="Q331" s="159"/>
      <c r="R331" s="159"/>
      <c r="S331" s="159"/>
      <c r="T331" s="159"/>
      <c r="U331" s="2460" t="s">
        <v>4060</v>
      </c>
      <c r="V331" s="2461"/>
      <c r="W331" s="164"/>
      <c r="X331" s="638"/>
    </row>
    <row r="332" spans="1:24" ht="26.25" hidden="1" customHeight="1">
      <c r="A332" s="637"/>
      <c r="B332" s="159"/>
      <c r="C332" s="159"/>
      <c r="D332" s="159"/>
      <c r="E332" s="159"/>
      <c r="F332" s="159"/>
      <c r="G332" s="159"/>
      <c r="H332" s="159"/>
      <c r="I332" s="159"/>
      <c r="J332" s="159"/>
      <c r="K332" s="427" t="s">
        <v>4058</v>
      </c>
      <c r="L332" s="159"/>
      <c r="M332" s="2465"/>
      <c r="N332" s="2466"/>
      <c r="O332" s="2466"/>
      <c r="P332" s="2467"/>
      <c r="Q332" s="159"/>
      <c r="R332" s="159"/>
      <c r="S332" s="159"/>
      <c r="T332" s="159"/>
      <c r="U332" s="2460" t="s">
        <v>3800</v>
      </c>
      <c r="V332" s="2461"/>
      <c r="W332" s="164"/>
      <c r="X332" s="638"/>
    </row>
    <row r="333" spans="1:24" ht="26.25" hidden="1" customHeight="1">
      <c r="A333" s="637"/>
      <c r="B333" s="159"/>
      <c r="C333" s="159"/>
      <c r="D333" s="159"/>
      <c r="E333" s="159"/>
      <c r="F333" s="159"/>
      <c r="G333" s="159"/>
      <c r="H333" s="159"/>
      <c r="I333" s="159"/>
      <c r="J333" s="159"/>
      <c r="K333" s="648" t="s">
        <v>3614</v>
      </c>
      <c r="L333" s="159"/>
      <c r="M333" s="2465"/>
      <c r="N333" s="2466"/>
      <c r="O333" s="2466"/>
      <c r="P333" s="2467"/>
      <c r="Q333" s="159"/>
      <c r="R333" s="159"/>
      <c r="S333" s="159"/>
      <c r="T333" s="159"/>
      <c r="U333" s="2460" t="s">
        <v>3801</v>
      </c>
      <c r="V333" s="2461"/>
      <c r="W333" s="164"/>
      <c r="X333" s="638"/>
    </row>
    <row r="334" spans="1:24" ht="26.25" hidden="1" customHeight="1" thickBot="1">
      <c r="A334" s="639"/>
      <c r="B334" s="640"/>
      <c r="C334" s="640"/>
      <c r="D334" s="640"/>
      <c r="E334" s="640"/>
      <c r="F334" s="640"/>
      <c r="G334" s="640"/>
      <c r="H334" s="640"/>
      <c r="I334" s="640"/>
      <c r="J334" s="640"/>
      <c r="K334" s="611" t="s">
        <v>4059</v>
      </c>
      <c r="L334" s="640"/>
      <c r="M334" s="2468"/>
      <c r="N334" s="2469"/>
      <c r="O334" s="2469"/>
      <c r="P334" s="2470"/>
      <c r="Q334" s="640"/>
      <c r="R334" s="640"/>
      <c r="S334" s="643"/>
      <c r="T334" s="643"/>
      <c r="U334" s="644"/>
      <c r="V334" s="645"/>
      <c r="W334" s="646"/>
      <c r="X334" s="647"/>
    </row>
    <row r="335" spans="1:24" ht="26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51"/>
      <c r="L335" s="4"/>
      <c r="M335" s="4"/>
      <c r="N335" s="451"/>
      <c r="O335" s="451"/>
      <c r="P335" s="452"/>
      <c r="Q335" s="4"/>
      <c r="R335" s="4"/>
      <c r="S335" s="4"/>
      <c r="T335" s="4"/>
      <c r="U335" s="453"/>
      <c r="V335" s="454"/>
      <c r="W335" s="455"/>
      <c r="X335" s="455"/>
    </row>
    <row r="360" spans="13:15" ht="26.25" customHeight="1">
      <c r="M360" s="5" t="s">
        <v>3880</v>
      </c>
      <c r="N360" s="67">
        <v>10800</v>
      </c>
      <c r="O360" s="67">
        <v>10700</v>
      </c>
    </row>
    <row r="361" spans="13:15" ht="26.25" customHeight="1">
      <c r="M361" s="5" t="s">
        <v>3881</v>
      </c>
      <c r="N361" s="67">
        <v>8800</v>
      </c>
      <c r="O361" s="67">
        <v>8800</v>
      </c>
    </row>
  </sheetData>
  <autoFilter ref="B2:X2" xr:uid="{00000000-0009-0000-0000-000004000000}"/>
  <mergeCells count="25">
    <mergeCell ref="L185:P185"/>
    <mergeCell ref="L192:P192"/>
    <mergeCell ref="L199:P199"/>
    <mergeCell ref="L208:P208"/>
    <mergeCell ref="U136:V136"/>
    <mergeCell ref="U174:V174"/>
    <mergeCell ref="U175:V175"/>
    <mergeCell ref="U176:V176"/>
    <mergeCell ref="U102:V102"/>
    <mergeCell ref="U103:V103"/>
    <mergeCell ref="U104:V104"/>
    <mergeCell ref="U134:V134"/>
    <mergeCell ref="U135:V135"/>
    <mergeCell ref="N19:O19"/>
    <mergeCell ref="N26:O26"/>
    <mergeCell ref="N33:O33"/>
    <mergeCell ref="A1:X1"/>
    <mergeCell ref="N5:O5"/>
    <mergeCell ref="N12:O12"/>
    <mergeCell ref="L212:Q219"/>
    <mergeCell ref="U331:V331"/>
    <mergeCell ref="U332:V332"/>
    <mergeCell ref="U333:V333"/>
    <mergeCell ref="M330:P334"/>
    <mergeCell ref="U213:V213"/>
  </mergeCells>
  <phoneticPr fontId="16" type="noConversion"/>
  <conditionalFormatting sqref="J9">
    <cfRule type="duplicateValues" dxfId="4810" priority="361"/>
  </conditionalFormatting>
  <conditionalFormatting sqref="J16">
    <cfRule type="duplicateValues" dxfId="4809" priority="360"/>
  </conditionalFormatting>
  <conditionalFormatting sqref="J23">
    <cfRule type="duplicateValues" dxfId="4808" priority="359"/>
  </conditionalFormatting>
  <conditionalFormatting sqref="J30">
    <cfRule type="duplicateValues" dxfId="4807" priority="358"/>
  </conditionalFormatting>
  <conditionalFormatting sqref="J37">
    <cfRule type="duplicateValues" dxfId="4806" priority="357"/>
  </conditionalFormatting>
  <conditionalFormatting sqref="J46">
    <cfRule type="duplicateValues" dxfId="4805" priority="348"/>
  </conditionalFormatting>
  <conditionalFormatting sqref="J53">
    <cfRule type="duplicateValues" dxfId="4804" priority="339"/>
  </conditionalFormatting>
  <conditionalFormatting sqref="J60">
    <cfRule type="duplicateValues" dxfId="4803" priority="330"/>
  </conditionalFormatting>
  <conditionalFormatting sqref="J68">
    <cfRule type="duplicateValues" dxfId="4802" priority="283"/>
  </conditionalFormatting>
  <conditionalFormatting sqref="J69">
    <cfRule type="duplicateValues" dxfId="4801" priority="321"/>
  </conditionalFormatting>
  <conditionalFormatting sqref="J75">
    <cfRule type="duplicateValues" dxfId="4800" priority="281"/>
  </conditionalFormatting>
  <conditionalFormatting sqref="J76">
    <cfRule type="duplicateValues" dxfId="4799" priority="282"/>
  </conditionalFormatting>
  <conditionalFormatting sqref="J82">
    <cfRule type="duplicateValues" dxfId="4798" priority="279"/>
  </conditionalFormatting>
  <conditionalFormatting sqref="J83">
    <cfRule type="duplicateValues" dxfId="4797" priority="280"/>
  </conditionalFormatting>
  <conditionalFormatting sqref="J89">
    <cfRule type="duplicateValues" dxfId="4796" priority="277"/>
  </conditionalFormatting>
  <conditionalFormatting sqref="J90">
    <cfRule type="duplicateValues" dxfId="4795" priority="278"/>
  </conditionalFormatting>
  <conditionalFormatting sqref="J96">
    <cfRule type="duplicateValues" dxfId="4794" priority="275"/>
  </conditionalFormatting>
  <conditionalFormatting sqref="J97">
    <cfRule type="duplicateValues" dxfId="4793" priority="276"/>
  </conditionalFormatting>
  <conditionalFormatting sqref="J122">
    <cfRule type="duplicateValues" dxfId="4792" priority="245"/>
  </conditionalFormatting>
  <conditionalFormatting sqref="J129">
    <cfRule type="duplicateValues" dxfId="4791" priority="203"/>
  </conditionalFormatting>
  <conditionalFormatting sqref="J145">
    <cfRule type="duplicateValues" dxfId="4790" priority="193"/>
  </conditionalFormatting>
  <conditionalFormatting sqref="J152">
    <cfRule type="duplicateValues" dxfId="4789" priority="191"/>
  </conditionalFormatting>
  <conditionalFormatting sqref="J246">
    <cfRule type="duplicateValues" dxfId="4788" priority="167"/>
  </conditionalFormatting>
  <conditionalFormatting sqref="J253">
    <cfRule type="duplicateValues" dxfId="4787" priority="122"/>
  </conditionalFormatting>
  <conditionalFormatting sqref="J260">
    <cfRule type="duplicateValues" dxfId="4786" priority="121"/>
  </conditionalFormatting>
  <conditionalFormatting sqref="J269">
    <cfRule type="duplicateValues" dxfId="4785" priority="75"/>
  </conditionalFormatting>
  <conditionalFormatting sqref="L3">
    <cfRule type="duplicateValues" dxfId="4784" priority="533"/>
  </conditionalFormatting>
  <conditionalFormatting sqref="L4 L6:L8">
    <cfRule type="duplicateValues" dxfId="4783" priority="487"/>
  </conditionalFormatting>
  <conditionalFormatting sqref="L9:L10">
    <cfRule type="duplicateValues" dxfId="4782" priority="483"/>
  </conditionalFormatting>
  <conditionalFormatting sqref="L11 L13:L15">
    <cfRule type="duplicateValues" dxfId="4781" priority="479"/>
  </conditionalFormatting>
  <conditionalFormatting sqref="L16:L17">
    <cfRule type="duplicateValues" dxfId="4780" priority="475"/>
  </conditionalFormatting>
  <conditionalFormatting sqref="L18 L20:L22">
    <cfRule type="duplicateValues" dxfId="4779" priority="471"/>
  </conditionalFormatting>
  <conditionalFormatting sqref="L23:L24">
    <cfRule type="duplicateValues" dxfId="4778" priority="467"/>
  </conditionalFormatting>
  <conditionalFormatting sqref="L25 L27:L29">
    <cfRule type="duplicateValues" dxfId="4777" priority="463"/>
  </conditionalFormatting>
  <conditionalFormatting sqref="L30:L31">
    <cfRule type="duplicateValues" dxfId="4776" priority="459"/>
  </conditionalFormatting>
  <conditionalFormatting sqref="L32 L34:L36">
    <cfRule type="duplicateValues" dxfId="4775" priority="406"/>
  </conditionalFormatting>
  <conditionalFormatting sqref="L37:L38">
    <cfRule type="duplicateValues" dxfId="4774" priority="402"/>
  </conditionalFormatting>
  <conditionalFormatting sqref="L41 L43:L45">
    <cfRule type="duplicateValues" dxfId="4773" priority="356"/>
  </conditionalFormatting>
  <conditionalFormatting sqref="L46:L47">
    <cfRule type="duplicateValues" dxfId="4772" priority="352"/>
  </conditionalFormatting>
  <conditionalFormatting sqref="L48 L50:L52">
    <cfRule type="duplicateValues" dxfId="4771" priority="347"/>
  </conditionalFormatting>
  <conditionalFormatting sqref="L53:L54">
    <cfRule type="duplicateValues" dxfId="4770" priority="343"/>
  </conditionalFormatting>
  <conditionalFormatting sqref="L55 L57:L59">
    <cfRule type="duplicateValues" dxfId="4769" priority="338"/>
  </conditionalFormatting>
  <conditionalFormatting sqref="L60:L61">
    <cfRule type="duplicateValues" dxfId="4768" priority="334"/>
  </conditionalFormatting>
  <conditionalFormatting sqref="L64 L66:L68">
    <cfRule type="duplicateValues" dxfId="4767" priority="329"/>
  </conditionalFormatting>
  <conditionalFormatting sqref="L69:L70">
    <cfRule type="duplicateValues" dxfId="4766" priority="325"/>
  </conditionalFormatting>
  <conditionalFormatting sqref="L71 L74:L75">
    <cfRule type="duplicateValues" dxfId="4765" priority="319"/>
  </conditionalFormatting>
  <conditionalFormatting sqref="L73">
    <cfRule type="duplicateValues" dxfId="4764" priority="214"/>
  </conditionalFormatting>
  <conditionalFormatting sqref="L76:L77">
    <cfRule type="duplicateValues" dxfId="4763" priority="315"/>
  </conditionalFormatting>
  <conditionalFormatting sqref="L78 L81:L82">
    <cfRule type="duplicateValues" dxfId="4762" priority="310"/>
  </conditionalFormatting>
  <conditionalFormatting sqref="L80">
    <cfRule type="duplicateValues" dxfId="4761" priority="213"/>
  </conditionalFormatting>
  <conditionalFormatting sqref="L83:L84">
    <cfRule type="duplicateValues" dxfId="4760" priority="306"/>
  </conditionalFormatting>
  <conditionalFormatting sqref="L85 L88:L89">
    <cfRule type="duplicateValues" dxfId="4759" priority="301"/>
  </conditionalFormatting>
  <conditionalFormatting sqref="L87">
    <cfRule type="duplicateValues" dxfId="4758" priority="212"/>
  </conditionalFormatting>
  <conditionalFormatting sqref="L90:L91">
    <cfRule type="duplicateValues" dxfId="4757" priority="297"/>
  </conditionalFormatting>
  <conditionalFormatting sqref="L92 L95:L96">
    <cfRule type="duplicateValues" dxfId="4756" priority="292"/>
  </conditionalFormatting>
  <conditionalFormatting sqref="L94">
    <cfRule type="duplicateValues" dxfId="4755" priority="211"/>
  </conditionalFormatting>
  <conditionalFormatting sqref="L97:L98">
    <cfRule type="duplicateValues" dxfId="4754" priority="288"/>
  </conditionalFormatting>
  <conditionalFormatting sqref="L101 L103:L104">
    <cfRule type="duplicateValues" dxfId="4753" priority="2607"/>
  </conditionalFormatting>
  <conditionalFormatting sqref="L105">
    <cfRule type="duplicateValues" dxfId="4752" priority="2586"/>
  </conditionalFormatting>
  <conditionalFormatting sqref="L108 L111:L112">
    <cfRule type="duplicateValues" dxfId="4751" priority="274"/>
  </conditionalFormatting>
  <conditionalFormatting sqref="L113:L114">
    <cfRule type="duplicateValues" dxfId="4750" priority="270"/>
  </conditionalFormatting>
  <conditionalFormatting sqref="L117 L119:L121">
    <cfRule type="duplicateValues" dxfId="4749" priority="255"/>
  </conditionalFormatting>
  <conditionalFormatting sqref="L122:L123">
    <cfRule type="duplicateValues" dxfId="4748" priority="251"/>
  </conditionalFormatting>
  <conditionalFormatting sqref="L124 L126:L128">
    <cfRule type="duplicateValues" dxfId="4747" priority="244"/>
  </conditionalFormatting>
  <conditionalFormatting sqref="L129:L130">
    <cfRule type="duplicateValues" dxfId="4746" priority="240"/>
  </conditionalFormatting>
  <conditionalFormatting sqref="L131:L132">
    <cfRule type="duplicateValues" dxfId="4745" priority="199"/>
  </conditionalFormatting>
  <conditionalFormatting sqref="L133 L135:L136">
    <cfRule type="duplicateValues" dxfId="4744" priority="2566"/>
  </conditionalFormatting>
  <conditionalFormatting sqref="L137">
    <cfRule type="duplicateValues" dxfId="4743" priority="2540"/>
  </conditionalFormatting>
  <conditionalFormatting sqref="L140 L142:L144">
    <cfRule type="duplicateValues" dxfId="4742" priority="234"/>
  </conditionalFormatting>
  <conditionalFormatting sqref="L145:L146">
    <cfRule type="duplicateValues" dxfId="4741" priority="230"/>
  </conditionalFormatting>
  <conditionalFormatting sqref="L147 L149:L151">
    <cfRule type="duplicateValues" dxfId="4740" priority="224"/>
  </conditionalFormatting>
  <conditionalFormatting sqref="L152:L153">
    <cfRule type="duplicateValues" dxfId="4739" priority="220"/>
  </conditionalFormatting>
  <conditionalFormatting sqref="L156:L160">
    <cfRule type="duplicateValues" dxfId="4738" priority="2627"/>
  </conditionalFormatting>
  <conditionalFormatting sqref="L161">
    <cfRule type="duplicateValues" dxfId="4737" priority="2647"/>
  </conditionalFormatting>
  <conditionalFormatting sqref="L164 L167:L168">
    <cfRule type="duplicateValues" dxfId="4736" priority="262"/>
  </conditionalFormatting>
  <conditionalFormatting sqref="L166">
    <cfRule type="duplicateValues" dxfId="4735" priority="204"/>
  </conditionalFormatting>
  <conditionalFormatting sqref="L169:L170">
    <cfRule type="duplicateValues" dxfId="4734" priority="259"/>
  </conditionalFormatting>
  <conditionalFormatting sqref="L171:L172">
    <cfRule type="duplicateValues" dxfId="4733" priority="64"/>
  </conditionalFormatting>
  <conditionalFormatting sqref="L173 L176:L177">
    <cfRule type="duplicateValues" dxfId="4732" priority="63"/>
  </conditionalFormatting>
  <conditionalFormatting sqref="L175">
    <cfRule type="duplicateValues" dxfId="4731" priority="55"/>
  </conditionalFormatting>
  <conditionalFormatting sqref="L180">
    <cfRule type="duplicateValues" dxfId="4730" priority="188"/>
  </conditionalFormatting>
  <conditionalFormatting sqref="L187">
    <cfRule type="duplicateValues" dxfId="4729" priority="183"/>
  </conditionalFormatting>
  <conditionalFormatting sqref="L194">
    <cfRule type="duplicateValues" dxfId="4728" priority="178"/>
  </conditionalFormatting>
  <conditionalFormatting sqref="L201:L202">
    <cfRule type="duplicateValues" dxfId="4727" priority="119"/>
  </conditionalFormatting>
  <conditionalFormatting sqref="L203">
    <cfRule type="duplicateValues" dxfId="4726" priority="116"/>
  </conditionalFormatting>
  <conditionalFormatting sqref="L210:L211">
    <cfRule type="duplicateValues" dxfId="4725" priority="36"/>
  </conditionalFormatting>
  <conditionalFormatting sqref="L220:L221">
    <cfRule type="duplicateValues" dxfId="4724" priority="24"/>
  </conditionalFormatting>
  <conditionalFormatting sqref="L222 L224:L227">
    <cfRule type="duplicateValues" dxfId="4723" priority="28"/>
  </conditionalFormatting>
  <conditionalFormatting sqref="L223">
    <cfRule type="duplicateValues" dxfId="4722" priority="18"/>
  </conditionalFormatting>
  <conditionalFormatting sqref="L228:L229">
    <cfRule type="duplicateValues" dxfId="4721" priority="26"/>
  </conditionalFormatting>
  <conditionalFormatting sqref="L230:L231">
    <cfRule type="duplicateValues" dxfId="4720" priority="73"/>
  </conditionalFormatting>
  <conditionalFormatting sqref="L232 L234:L236">
    <cfRule type="duplicateValues" dxfId="4719" priority="72"/>
  </conditionalFormatting>
  <conditionalFormatting sqref="L237:L238">
    <cfRule type="duplicateValues" dxfId="4718" priority="68"/>
  </conditionalFormatting>
  <conditionalFormatting sqref="L241 L243:L245">
    <cfRule type="duplicateValues" dxfId="4717" priority="175"/>
  </conditionalFormatting>
  <conditionalFormatting sqref="L246:L247">
    <cfRule type="duplicateValues" dxfId="4716" priority="171"/>
  </conditionalFormatting>
  <conditionalFormatting sqref="L248 L250:L252">
    <cfRule type="duplicateValues" dxfId="4715" priority="166"/>
  </conditionalFormatting>
  <conditionalFormatting sqref="L253:L254">
    <cfRule type="duplicateValues" dxfId="4714" priority="162"/>
  </conditionalFormatting>
  <conditionalFormatting sqref="L255 L257:L259">
    <cfRule type="duplicateValues" dxfId="4713" priority="157"/>
  </conditionalFormatting>
  <conditionalFormatting sqref="L260:L261">
    <cfRule type="duplicateValues" dxfId="4712" priority="153"/>
  </conditionalFormatting>
  <conditionalFormatting sqref="L262:L263">
    <cfRule type="duplicateValues" dxfId="4711" priority="84"/>
  </conditionalFormatting>
  <conditionalFormatting sqref="L264 L266:L268">
    <cfRule type="duplicateValues" dxfId="4710" priority="83"/>
  </conditionalFormatting>
  <conditionalFormatting sqref="L269:L270">
    <cfRule type="duplicateValues" dxfId="4709" priority="79"/>
  </conditionalFormatting>
  <conditionalFormatting sqref="L271:L272 L154:L155 L178:L179 L138:L139 L115:L116 L99:L100 L162:L163 L39:L40 L2 L62:L63 L106:L107 L239:L240 L280:L281 L289:L290 L319:L320 L328:L329 L335:L1048576">
    <cfRule type="duplicateValues" dxfId="4708" priority="2835"/>
  </conditionalFormatting>
  <conditionalFormatting sqref="L273 L275:L277">
    <cfRule type="duplicateValues" dxfId="4707" priority="139"/>
  </conditionalFormatting>
  <conditionalFormatting sqref="L278:L279">
    <cfRule type="duplicateValues" dxfId="4706" priority="135"/>
  </conditionalFormatting>
  <conditionalFormatting sqref="L282 L284">
    <cfRule type="duplicateValues" dxfId="4705" priority="127"/>
  </conditionalFormatting>
  <conditionalFormatting sqref="L288">
    <cfRule type="duplicateValues" dxfId="4704" priority="123"/>
  </conditionalFormatting>
  <conditionalFormatting sqref="L291:L295">
    <cfRule type="duplicateValues" dxfId="4703" priority="113"/>
  </conditionalFormatting>
  <conditionalFormatting sqref="L296:L297">
    <cfRule type="duplicateValues" dxfId="4702" priority="110"/>
  </conditionalFormatting>
  <conditionalFormatting sqref="L298:L302">
    <cfRule type="duplicateValues" dxfId="4701" priority="106"/>
  </conditionalFormatting>
  <conditionalFormatting sqref="L303:L304">
    <cfRule type="duplicateValues" dxfId="4700" priority="103"/>
  </conditionalFormatting>
  <conditionalFormatting sqref="L305:L309">
    <cfRule type="duplicateValues" dxfId="4699" priority="99"/>
  </conditionalFormatting>
  <conditionalFormatting sqref="L310:L311">
    <cfRule type="duplicateValues" dxfId="4698" priority="96"/>
  </conditionalFormatting>
  <conditionalFormatting sqref="L312:L316">
    <cfRule type="duplicateValues" dxfId="4697" priority="92"/>
  </conditionalFormatting>
  <conditionalFormatting sqref="L317:L318">
    <cfRule type="duplicateValues" dxfId="4696" priority="89"/>
  </conditionalFormatting>
  <conditionalFormatting sqref="L321 L323:L325">
    <cfRule type="duplicateValues" dxfId="4695" priority="54"/>
  </conditionalFormatting>
  <conditionalFormatting sqref="L322">
    <cfRule type="duplicateValues" dxfId="4694" priority="4"/>
  </conditionalFormatting>
  <conditionalFormatting sqref="L326:L327">
    <cfRule type="duplicateValues" dxfId="4693" priority="50"/>
  </conditionalFormatting>
  <conditionalFormatting sqref="L330 L332:L333">
    <cfRule type="duplicateValues" dxfId="4692" priority="17"/>
  </conditionalFormatting>
  <conditionalFormatting sqref="L334">
    <cfRule type="duplicateValues" dxfId="4691" priority="15"/>
  </conditionalFormatting>
  <conditionalFormatting sqref="M180">
    <cfRule type="duplicateValues" dxfId="4690" priority="187"/>
  </conditionalFormatting>
  <conditionalFormatting sqref="M187">
    <cfRule type="duplicateValues" dxfId="4689" priority="182"/>
  </conditionalFormatting>
  <conditionalFormatting sqref="M194">
    <cfRule type="duplicateValues" dxfId="4688" priority="177"/>
  </conditionalFormatting>
  <conditionalFormatting sqref="M203">
    <cfRule type="duplicateValues" dxfId="4687" priority="115"/>
  </conditionalFormatting>
  <conditionalFormatting sqref="M160:Q161 M159:P159 M157:M158 O157:P158">
    <cfRule type="duplicateValues" dxfId="4686" priority="205"/>
  </conditionalFormatting>
  <conditionalFormatting sqref="N148:N149">
    <cfRule type="duplicateValues" dxfId="4685" priority="3"/>
  </conditionalFormatting>
  <conditionalFormatting sqref="N157:N158">
    <cfRule type="duplicateValues" dxfId="4684" priority="2"/>
  </conditionalFormatting>
  <conditionalFormatting sqref="N165:N166">
    <cfRule type="duplicateValues" dxfId="4683" priority="1"/>
  </conditionalFormatting>
  <conditionalFormatting sqref="N183:N184 N186">
    <cfRule type="duplicateValues" dxfId="4682" priority="189"/>
  </conditionalFormatting>
  <conditionalFormatting sqref="N190:N191 N193">
    <cfRule type="duplicateValues" dxfId="4681" priority="184"/>
  </conditionalFormatting>
  <conditionalFormatting sqref="N197:N198 N200">
    <cfRule type="duplicateValues" dxfId="4680" priority="179"/>
  </conditionalFormatting>
  <conditionalFormatting sqref="N206:N207 N209">
    <cfRule type="duplicateValues" dxfId="4679" priority="117"/>
  </conditionalFormatting>
  <conditionalFormatting sqref="O181 O183">
    <cfRule type="duplicateValues" dxfId="4678" priority="190"/>
  </conditionalFormatting>
  <conditionalFormatting sqref="O188 O190">
    <cfRule type="duplicateValues" dxfId="4677" priority="185"/>
  </conditionalFormatting>
  <conditionalFormatting sqref="O195 O197">
    <cfRule type="duplicateValues" dxfId="4676" priority="180"/>
  </conditionalFormatting>
  <conditionalFormatting sqref="O204 O206">
    <cfRule type="duplicateValues" dxfId="4675" priority="118"/>
  </conditionalFormatting>
  <conditionalFormatting sqref="S3">
    <cfRule type="duplicateValues" dxfId="4674" priority="534"/>
  </conditionalFormatting>
  <conditionalFormatting sqref="S4:S6">
    <cfRule type="duplicateValues" dxfId="4673" priority="486"/>
  </conditionalFormatting>
  <conditionalFormatting sqref="S7">
    <cfRule type="duplicateValues" dxfId="4672" priority="482"/>
  </conditionalFormatting>
  <conditionalFormatting sqref="S8">
    <cfRule type="duplicateValues" dxfId="4671" priority="480"/>
    <cfRule type="duplicateValues" dxfId="4670" priority="485"/>
  </conditionalFormatting>
  <conditionalFormatting sqref="S9">
    <cfRule type="duplicateValues" dxfId="4669" priority="481"/>
  </conditionalFormatting>
  <conditionalFormatting sqref="S9:S10">
    <cfRule type="duplicateValues" dxfId="4668" priority="484"/>
  </conditionalFormatting>
  <conditionalFormatting sqref="S11:S13">
    <cfRule type="duplicateValues" dxfId="4667" priority="478"/>
  </conditionalFormatting>
  <conditionalFormatting sqref="S14">
    <cfRule type="duplicateValues" dxfId="4666" priority="474"/>
  </conditionalFormatting>
  <conditionalFormatting sqref="S15">
    <cfRule type="duplicateValues" dxfId="4665" priority="472"/>
    <cfRule type="duplicateValues" dxfId="4664" priority="477"/>
  </conditionalFormatting>
  <conditionalFormatting sqref="S16">
    <cfRule type="duplicateValues" dxfId="4663" priority="473"/>
  </conditionalFormatting>
  <conditionalFormatting sqref="S16:S17">
    <cfRule type="duplicateValues" dxfId="4662" priority="476"/>
  </conditionalFormatting>
  <conditionalFormatting sqref="S18:S20">
    <cfRule type="duplicateValues" dxfId="4661" priority="470"/>
  </conditionalFormatting>
  <conditionalFormatting sqref="S21">
    <cfRule type="duplicateValues" dxfId="4660" priority="466"/>
  </conditionalFormatting>
  <conditionalFormatting sqref="S22">
    <cfRule type="duplicateValues" dxfId="4659" priority="464"/>
    <cfRule type="duplicateValues" dxfId="4658" priority="469"/>
  </conditionalFormatting>
  <conditionalFormatting sqref="S23">
    <cfRule type="duplicateValues" dxfId="4657" priority="465"/>
  </conditionalFormatting>
  <conditionalFormatting sqref="S23:S24">
    <cfRule type="duplicateValues" dxfId="4656" priority="468"/>
  </conditionalFormatting>
  <conditionalFormatting sqref="S25:S27">
    <cfRule type="duplicateValues" dxfId="4655" priority="462"/>
  </conditionalFormatting>
  <conditionalFormatting sqref="S28">
    <cfRule type="duplicateValues" dxfId="4654" priority="458"/>
  </conditionalFormatting>
  <conditionalFormatting sqref="S29">
    <cfRule type="duplicateValues" dxfId="4653" priority="456"/>
    <cfRule type="duplicateValues" dxfId="4652" priority="461"/>
  </conditionalFormatting>
  <conditionalFormatting sqref="S30">
    <cfRule type="duplicateValues" dxfId="4651" priority="457"/>
  </conditionalFormatting>
  <conditionalFormatting sqref="S30:S31">
    <cfRule type="duplicateValues" dxfId="4650" priority="460"/>
  </conditionalFormatting>
  <conditionalFormatting sqref="S32:S34">
    <cfRule type="duplicateValues" dxfId="4649" priority="405"/>
  </conditionalFormatting>
  <conditionalFormatting sqref="S35">
    <cfRule type="duplicateValues" dxfId="4648" priority="401"/>
  </conditionalFormatting>
  <conditionalFormatting sqref="S36">
    <cfRule type="duplicateValues" dxfId="4647" priority="399"/>
    <cfRule type="duplicateValues" dxfId="4646" priority="404"/>
  </conditionalFormatting>
  <conditionalFormatting sqref="S37">
    <cfRule type="duplicateValues" dxfId="4645" priority="400"/>
  </conditionalFormatting>
  <conditionalFormatting sqref="S37:S38">
    <cfRule type="duplicateValues" dxfId="4644" priority="403"/>
  </conditionalFormatting>
  <conditionalFormatting sqref="S41:S43">
    <cfRule type="duplicateValues" dxfId="4643" priority="355"/>
  </conditionalFormatting>
  <conditionalFormatting sqref="S44">
    <cfRule type="duplicateValues" dxfId="4642" priority="351"/>
  </conditionalFormatting>
  <conditionalFormatting sqref="S45">
    <cfRule type="duplicateValues" dxfId="4641" priority="349"/>
    <cfRule type="duplicateValues" dxfId="4640" priority="354"/>
  </conditionalFormatting>
  <conditionalFormatting sqref="S46">
    <cfRule type="duplicateValues" dxfId="4639" priority="350"/>
  </conditionalFormatting>
  <conditionalFormatting sqref="S46:S47">
    <cfRule type="duplicateValues" dxfId="4638" priority="353"/>
  </conditionalFormatting>
  <conditionalFormatting sqref="S48:S50">
    <cfRule type="duplicateValues" dxfId="4637" priority="346"/>
  </conditionalFormatting>
  <conditionalFormatting sqref="S51">
    <cfRule type="duplicateValues" dxfId="4636" priority="342"/>
  </conditionalFormatting>
  <conditionalFormatting sqref="S52">
    <cfRule type="duplicateValues" dxfId="4635" priority="340"/>
    <cfRule type="duplicateValues" dxfId="4634" priority="345"/>
  </conditionalFormatting>
  <conditionalFormatting sqref="S53">
    <cfRule type="duplicateValues" dxfId="4633" priority="341"/>
  </conditionalFormatting>
  <conditionalFormatting sqref="S53:S54">
    <cfRule type="duplicateValues" dxfId="4632" priority="344"/>
  </conditionalFormatting>
  <conditionalFormatting sqref="S55:S57">
    <cfRule type="duplicateValues" dxfId="4631" priority="337"/>
  </conditionalFormatting>
  <conditionalFormatting sqref="S58">
    <cfRule type="duplicateValues" dxfId="4630" priority="333"/>
  </conditionalFormatting>
  <conditionalFormatting sqref="S59">
    <cfRule type="duplicateValues" dxfId="4629" priority="331"/>
    <cfRule type="duplicateValues" dxfId="4628" priority="336"/>
  </conditionalFormatting>
  <conditionalFormatting sqref="S60">
    <cfRule type="duplicateValues" dxfId="4627" priority="332"/>
  </conditionalFormatting>
  <conditionalFormatting sqref="S60:S61">
    <cfRule type="duplicateValues" dxfId="4626" priority="335"/>
  </conditionalFormatting>
  <conditionalFormatting sqref="S64:S66">
    <cfRule type="duplicateValues" dxfId="4625" priority="328"/>
  </conditionalFormatting>
  <conditionalFormatting sqref="S67">
    <cfRule type="duplicateValues" dxfId="4624" priority="324"/>
  </conditionalFormatting>
  <conditionalFormatting sqref="S68">
    <cfRule type="duplicateValues" dxfId="4623" priority="322"/>
    <cfRule type="duplicateValues" dxfId="4622" priority="327"/>
  </conditionalFormatting>
  <conditionalFormatting sqref="S69">
    <cfRule type="duplicateValues" dxfId="4621" priority="323"/>
  </conditionalFormatting>
  <conditionalFormatting sqref="S69:S70">
    <cfRule type="duplicateValues" dxfId="4620" priority="326"/>
  </conditionalFormatting>
  <conditionalFormatting sqref="S71:S73">
    <cfRule type="duplicateValues" dxfId="4619" priority="318"/>
  </conditionalFormatting>
  <conditionalFormatting sqref="S74">
    <cfRule type="duplicateValues" dxfId="4618" priority="314"/>
  </conditionalFormatting>
  <conditionalFormatting sqref="S75">
    <cfRule type="duplicateValues" dxfId="4617" priority="312"/>
    <cfRule type="duplicateValues" dxfId="4616" priority="317"/>
  </conditionalFormatting>
  <conditionalFormatting sqref="S76">
    <cfRule type="duplicateValues" dxfId="4615" priority="313"/>
  </conditionalFormatting>
  <conditionalFormatting sqref="S76:S77">
    <cfRule type="duplicateValues" dxfId="4614" priority="316"/>
  </conditionalFormatting>
  <conditionalFormatting sqref="S78:S80">
    <cfRule type="duplicateValues" dxfId="4613" priority="309"/>
  </conditionalFormatting>
  <conditionalFormatting sqref="S81">
    <cfRule type="duplicateValues" dxfId="4612" priority="305"/>
  </conditionalFormatting>
  <conditionalFormatting sqref="S82">
    <cfRule type="duplicateValues" dxfId="4611" priority="303"/>
    <cfRule type="duplicateValues" dxfId="4610" priority="308"/>
  </conditionalFormatting>
  <conditionalFormatting sqref="S83">
    <cfRule type="duplicateValues" dxfId="4609" priority="304"/>
  </conditionalFormatting>
  <conditionalFormatting sqref="S83:S84">
    <cfRule type="duplicateValues" dxfId="4608" priority="307"/>
  </conditionalFormatting>
  <conditionalFormatting sqref="S85:S87">
    <cfRule type="duplicateValues" dxfId="4607" priority="300"/>
  </conditionalFormatting>
  <conditionalFormatting sqref="S88">
    <cfRule type="duplicateValues" dxfId="4606" priority="296"/>
  </conditionalFormatting>
  <conditionalFormatting sqref="S89">
    <cfRule type="duplicateValues" dxfId="4605" priority="294"/>
    <cfRule type="duplicateValues" dxfId="4604" priority="299"/>
  </conditionalFormatting>
  <conditionalFormatting sqref="S90">
    <cfRule type="duplicateValues" dxfId="4603" priority="295"/>
  </conditionalFormatting>
  <conditionalFormatting sqref="S90:S91">
    <cfRule type="duplicateValues" dxfId="4602" priority="298"/>
  </conditionalFormatting>
  <conditionalFormatting sqref="S92:S94">
    <cfRule type="duplicateValues" dxfId="4601" priority="291"/>
  </conditionalFormatting>
  <conditionalFormatting sqref="S95">
    <cfRule type="duplicateValues" dxfId="4600" priority="287"/>
  </conditionalFormatting>
  <conditionalFormatting sqref="S96">
    <cfRule type="duplicateValues" dxfId="4599" priority="285"/>
    <cfRule type="duplicateValues" dxfId="4598" priority="290"/>
  </conditionalFormatting>
  <conditionalFormatting sqref="S97">
    <cfRule type="duplicateValues" dxfId="4597" priority="286"/>
  </conditionalFormatting>
  <conditionalFormatting sqref="S97:S98">
    <cfRule type="duplicateValues" dxfId="4596" priority="289"/>
  </conditionalFormatting>
  <conditionalFormatting sqref="S101:S104">
    <cfRule type="duplicateValues" dxfId="4595" priority="266"/>
  </conditionalFormatting>
  <conditionalFormatting sqref="S105">
    <cfRule type="duplicateValues" dxfId="4594" priority="2587"/>
  </conditionalFormatting>
  <conditionalFormatting sqref="S108:S110">
    <cfRule type="duplicateValues" dxfId="4593" priority="273"/>
  </conditionalFormatting>
  <conditionalFormatting sqref="S111">
    <cfRule type="duplicateValues" dxfId="4592" priority="269"/>
  </conditionalFormatting>
  <conditionalFormatting sqref="S112">
    <cfRule type="duplicateValues" dxfId="4591" priority="272"/>
  </conditionalFormatting>
  <conditionalFormatting sqref="S113">
    <cfRule type="duplicateValues" dxfId="4590" priority="268"/>
  </conditionalFormatting>
  <conditionalFormatting sqref="S113:S114">
    <cfRule type="duplicateValues" dxfId="4589" priority="271"/>
  </conditionalFormatting>
  <conditionalFormatting sqref="S117:S119">
    <cfRule type="duplicateValues" dxfId="4588" priority="254"/>
  </conditionalFormatting>
  <conditionalFormatting sqref="S120">
    <cfRule type="duplicateValues" dxfId="4587" priority="250"/>
  </conditionalFormatting>
  <conditionalFormatting sqref="S121">
    <cfRule type="duplicateValues" dxfId="4586" priority="248"/>
    <cfRule type="duplicateValues" dxfId="4585" priority="253"/>
  </conditionalFormatting>
  <conditionalFormatting sqref="S122">
    <cfRule type="duplicateValues" dxfId="4584" priority="249"/>
  </conditionalFormatting>
  <conditionalFormatting sqref="S122:S123">
    <cfRule type="duplicateValues" dxfId="4583" priority="252"/>
  </conditionalFormatting>
  <conditionalFormatting sqref="S124:S126">
    <cfRule type="duplicateValues" dxfId="4582" priority="243"/>
  </conditionalFormatting>
  <conditionalFormatting sqref="S127">
    <cfRule type="duplicateValues" dxfId="4581" priority="239"/>
  </conditionalFormatting>
  <conditionalFormatting sqref="S128">
    <cfRule type="duplicateValues" dxfId="4580" priority="237"/>
    <cfRule type="duplicateValues" dxfId="4579" priority="242"/>
  </conditionalFormatting>
  <conditionalFormatting sqref="S129">
    <cfRule type="duplicateValues" dxfId="4578" priority="238"/>
  </conditionalFormatting>
  <conditionalFormatting sqref="S129:S130">
    <cfRule type="duplicateValues" dxfId="4577" priority="241"/>
  </conditionalFormatting>
  <conditionalFormatting sqref="S131:S132">
    <cfRule type="duplicateValues" dxfId="4576" priority="200"/>
  </conditionalFormatting>
  <conditionalFormatting sqref="S133:S136">
    <cfRule type="duplicateValues" dxfId="4575" priority="197"/>
  </conditionalFormatting>
  <conditionalFormatting sqref="S137">
    <cfRule type="duplicateValues" dxfId="4574" priority="2541"/>
  </conditionalFormatting>
  <conditionalFormatting sqref="S140:S142">
    <cfRule type="duplicateValues" dxfId="4573" priority="233"/>
  </conditionalFormatting>
  <conditionalFormatting sqref="S143">
    <cfRule type="duplicateValues" dxfId="4572" priority="229"/>
  </conditionalFormatting>
  <conditionalFormatting sqref="S144">
    <cfRule type="duplicateValues" dxfId="4571" priority="227"/>
    <cfRule type="duplicateValues" dxfId="4570" priority="232"/>
  </conditionalFormatting>
  <conditionalFormatting sqref="S145">
    <cfRule type="duplicateValues" dxfId="4569" priority="228"/>
  </conditionalFormatting>
  <conditionalFormatting sqref="S145:S146">
    <cfRule type="duplicateValues" dxfId="4568" priority="231"/>
  </conditionalFormatting>
  <conditionalFormatting sqref="S147:S149">
    <cfRule type="duplicateValues" dxfId="4567" priority="223"/>
  </conditionalFormatting>
  <conditionalFormatting sqref="S150">
    <cfRule type="duplicateValues" dxfId="4566" priority="219"/>
  </conditionalFormatting>
  <conditionalFormatting sqref="S151">
    <cfRule type="duplicateValues" dxfId="4565" priority="217"/>
    <cfRule type="duplicateValues" dxfId="4564" priority="222"/>
  </conditionalFormatting>
  <conditionalFormatting sqref="S152">
    <cfRule type="duplicateValues" dxfId="4563" priority="218"/>
  </conditionalFormatting>
  <conditionalFormatting sqref="S152:S153">
    <cfRule type="duplicateValues" dxfId="4562" priority="221"/>
  </conditionalFormatting>
  <conditionalFormatting sqref="S156">
    <cfRule type="duplicateValues" dxfId="4561" priority="209"/>
  </conditionalFormatting>
  <conditionalFormatting sqref="S157:S159">
    <cfRule type="duplicateValues" dxfId="4560" priority="202"/>
  </conditionalFormatting>
  <conditionalFormatting sqref="S160">
    <cfRule type="duplicateValues" dxfId="4559" priority="208"/>
  </conditionalFormatting>
  <conditionalFormatting sqref="S161">
    <cfRule type="duplicateValues" dxfId="4558" priority="2648"/>
  </conditionalFormatting>
  <conditionalFormatting sqref="S164:S166">
    <cfRule type="duplicateValues" dxfId="4557" priority="261"/>
  </conditionalFormatting>
  <conditionalFormatting sqref="S167">
    <cfRule type="duplicateValues" dxfId="4556" priority="256"/>
  </conditionalFormatting>
  <conditionalFormatting sqref="S168">
    <cfRule type="duplicateValues" dxfId="4555" priority="257"/>
  </conditionalFormatting>
  <conditionalFormatting sqref="S169">
    <cfRule type="duplicateValues" dxfId="4554" priority="258"/>
  </conditionalFormatting>
  <conditionalFormatting sqref="S170">
    <cfRule type="duplicateValues" dxfId="4553" priority="260"/>
  </conditionalFormatting>
  <conditionalFormatting sqref="S171:S172">
    <cfRule type="duplicateValues" dxfId="4552" priority="65"/>
  </conditionalFormatting>
  <conditionalFormatting sqref="S173:S175">
    <cfRule type="duplicateValues" dxfId="4551" priority="62"/>
  </conditionalFormatting>
  <conditionalFormatting sqref="S176">
    <cfRule type="duplicateValues" dxfId="4550" priority="57"/>
  </conditionalFormatting>
  <conditionalFormatting sqref="S177">
    <cfRule type="duplicateValues" dxfId="4549" priority="58"/>
  </conditionalFormatting>
  <conditionalFormatting sqref="S201:S202">
    <cfRule type="duplicateValues" dxfId="4548" priority="120"/>
  </conditionalFormatting>
  <conditionalFormatting sqref="S210:S211">
    <cfRule type="duplicateValues" dxfId="4547" priority="37"/>
  </conditionalFormatting>
  <conditionalFormatting sqref="S212:S214">
    <cfRule type="duplicateValues" dxfId="4546" priority="34"/>
  </conditionalFormatting>
  <conditionalFormatting sqref="S215:S216">
    <cfRule type="duplicateValues" dxfId="4545" priority="32"/>
  </conditionalFormatting>
  <conditionalFormatting sqref="S217">
    <cfRule type="duplicateValues" dxfId="4544" priority="30"/>
    <cfRule type="duplicateValues" dxfId="4543" priority="33"/>
  </conditionalFormatting>
  <conditionalFormatting sqref="S218">
    <cfRule type="duplicateValues" dxfId="4542" priority="31"/>
  </conditionalFormatting>
  <conditionalFormatting sqref="S218:S219">
    <cfRule type="duplicateValues" dxfId="4541" priority="39"/>
  </conditionalFormatting>
  <conditionalFormatting sqref="S220:S221">
    <cfRule type="duplicateValues" dxfId="4540" priority="25"/>
  </conditionalFormatting>
  <conditionalFormatting sqref="S222:S224">
    <cfRule type="duplicateValues" dxfId="4539" priority="23"/>
  </conditionalFormatting>
  <conditionalFormatting sqref="S225:S226">
    <cfRule type="duplicateValues" dxfId="4538" priority="21"/>
  </conditionalFormatting>
  <conditionalFormatting sqref="S227">
    <cfRule type="duplicateValues" dxfId="4537" priority="19"/>
    <cfRule type="duplicateValues" dxfId="4536" priority="22"/>
  </conditionalFormatting>
  <conditionalFormatting sqref="S228">
    <cfRule type="duplicateValues" dxfId="4535" priority="20"/>
  </conditionalFormatting>
  <conditionalFormatting sqref="S228:S229">
    <cfRule type="duplicateValues" dxfId="4534" priority="27"/>
  </conditionalFormatting>
  <conditionalFormatting sqref="S230:S231">
    <cfRule type="duplicateValues" dxfId="4533" priority="74"/>
  </conditionalFormatting>
  <conditionalFormatting sqref="S232:S234">
    <cfRule type="duplicateValues" dxfId="4532" priority="71"/>
  </conditionalFormatting>
  <conditionalFormatting sqref="S235">
    <cfRule type="duplicateValues" dxfId="4531" priority="67"/>
  </conditionalFormatting>
  <conditionalFormatting sqref="S236">
    <cfRule type="duplicateValues" dxfId="4530" priority="70"/>
  </conditionalFormatting>
  <conditionalFormatting sqref="S237">
    <cfRule type="duplicateValues" dxfId="4529" priority="66"/>
  </conditionalFormatting>
  <conditionalFormatting sqref="S237:S238">
    <cfRule type="duplicateValues" dxfId="4528" priority="69"/>
  </conditionalFormatting>
  <conditionalFormatting sqref="S241:S243">
    <cfRule type="duplicateValues" dxfId="4527" priority="174"/>
  </conditionalFormatting>
  <conditionalFormatting sqref="S244">
    <cfRule type="duplicateValues" dxfId="4526" priority="170"/>
  </conditionalFormatting>
  <conditionalFormatting sqref="S245">
    <cfRule type="duplicateValues" dxfId="4525" priority="168"/>
    <cfRule type="duplicateValues" dxfId="4524" priority="173"/>
  </conditionalFormatting>
  <conditionalFormatting sqref="S246">
    <cfRule type="duplicateValues" dxfId="4523" priority="169"/>
  </conditionalFormatting>
  <conditionalFormatting sqref="S246:S247">
    <cfRule type="duplicateValues" dxfId="4522" priority="172"/>
  </conditionalFormatting>
  <conditionalFormatting sqref="S248:S250">
    <cfRule type="duplicateValues" dxfId="4521" priority="165"/>
  </conditionalFormatting>
  <conditionalFormatting sqref="S251">
    <cfRule type="duplicateValues" dxfId="4520" priority="161"/>
  </conditionalFormatting>
  <conditionalFormatting sqref="S252">
    <cfRule type="duplicateValues" dxfId="4519" priority="159"/>
    <cfRule type="duplicateValues" dxfId="4518" priority="164"/>
  </conditionalFormatting>
  <conditionalFormatting sqref="S253">
    <cfRule type="duplicateValues" dxfId="4517" priority="160"/>
  </conditionalFormatting>
  <conditionalFormatting sqref="S253:S254">
    <cfRule type="duplicateValues" dxfId="4516" priority="163"/>
  </conditionalFormatting>
  <conditionalFormatting sqref="S255:S257">
    <cfRule type="duplicateValues" dxfId="4515" priority="156"/>
  </conditionalFormatting>
  <conditionalFormatting sqref="S258">
    <cfRule type="duplicateValues" dxfId="4514" priority="152"/>
  </conditionalFormatting>
  <conditionalFormatting sqref="S259">
    <cfRule type="duplicateValues" dxfId="4513" priority="150"/>
    <cfRule type="duplicateValues" dxfId="4512" priority="155"/>
  </conditionalFormatting>
  <conditionalFormatting sqref="S260">
    <cfRule type="duplicateValues" dxfId="4511" priority="151"/>
  </conditionalFormatting>
  <conditionalFormatting sqref="S260:S261">
    <cfRule type="duplicateValues" dxfId="4510" priority="154"/>
  </conditionalFormatting>
  <conditionalFormatting sqref="S262:S263">
    <cfRule type="duplicateValues" dxfId="4509" priority="85"/>
  </conditionalFormatting>
  <conditionalFormatting sqref="S264:S266">
    <cfRule type="duplicateValues" dxfId="4508" priority="82"/>
  </conditionalFormatting>
  <conditionalFormatting sqref="S267">
    <cfRule type="duplicateValues" dxfId="4507" priority="78"/>
  </conditionalFormatting>
  <conditionalFormatting sqref="S268">
    <cfRule type="duplicateValues" dxfId="4506" priority="76"/>
    <cfRule type="duplicateValues" dxfId="4505" priority="81"/>
  </conditionalFormatting>
  <conditionalFormatting sqref="S269">
    <cfRule type="duplicateValues" dxfId="4504" priority="77"/>
  </conditionalFormatting>
  <conditionalFormatting sqref="S269:S270">
    <cfRule type="duplicateValues" dxfId="4503" priority="80"/>
  </conditionalFormatting>
  <conditionalFormatting sqref="S271:S272 S154:S155 S178:S179 S138:S139 S115:S116 S99:S100 S162:S163 S39:S40 S2 S62:S63 S106:S107 S239:S240 S280:S281 S289:S290 S319:S320 S328:S329 S335:S1048576">
    <cfRule type="duplicateValues" dxfId="4502" priority="2854"/>
  </conditionalFormatting>
  <conditionalFormatting sqref="S273:S275">
    <cfRule type="duplicateValues" dxfId="4501" priority="138"/>
  </conditionalFormatting>
  <conditionalFormatting sqref="S276">
    <cfRule type="duplicateValues" dxfId="4500" priority="134"/>
  </conditionalFormatting>
  <conditionalFormatting sqref="S277">
    <cfRule type="duplicateValues" dxfId="4499" priority="132"/>
    <cfRule type="duplicateValues" dxfId="4498" priority="137"/>
  </conditionalFormatting>
  <conditionalFormatting sqref="S278">
    <cfRule type="duplicateValues" dxfId="4497" priority="133"/>
  </conditionalFormatting>
  <conditionalFormatting sqref="S278:S279">
    <cfRule type="duplicateValues" dxfId="4496" priority="136"/>
  </conditionalFormatting>
  <conditionalFormatting sqref="S282:S285">
    <cfRule type="duplicateValues" dxfId="4495" priority="126"/>
  </conditionalFormatting>
  <conditionalFormatting sqref="S286">
    <cfRule type="duplicateValues" dxfId="4494" priority="125"/>
  </conditionalFormatting>
  <conditionalFormatting sqref="S287:S288">
    <cfRule type="duplicateValues" dxfId="4493" priority="124"/>
  </conditionalFormatting>
  <conditionalFormatting sqref="S291:S293">
    <cfRule type="duplicateValues" dxfId="4492" priority="112"/>
  </conditionalFormatting>
  <conditionalFormatting sqref="S294">
    <cfRule type="duplicateValues" dxfId="4491" priority="107"/>
  </conditionalFormatting>
  <conditionalFormatting sqref="S295">
    <cfRule type="duplicateValues" dxfId="4490" priority="108"/>
  </conditionalFormatting>
  <conditionalFormatting sqref="S296">
    <cfRule type="duplicateValues" dxfId="4489" priority="109"/>
  </conditionalFormatting>
  <conditionalFormatting sqref="S297">
    <cfRule type="duplicateValues" dxfId="4488" priority="111"/>
  </conditionalFormatting>
  <conditionalFormatting sqref="S298:S300">
    <cfRule type="duplicateValues" dxfId="4487" priority="105"/>
  </conditionalFormatting>
  <conditionalFormatting sqref="S301">
    <cfRule type="duplicateValues" dxfId="4486" priority="100"/>
  </conditionalFormatting>
  <conditionalFormatting sqref="S302">
    <cfRule type="duplicateValues" dxfId="4485" priority="44"/>
  </conditionalFormatting>
  <conditionalFormatting sqref="S303">
    <cfRule type="duplicateValues" dxfId="4484" priority="45"/>
  </conditionalFormatting>
  <conditionalFormatting sqref="S304">
    <cfRule type="duplicateValues" dxfId="4483" priority="104"/>
  </conditionalFormatting>
  <conditionalFormatting sqref="S305:S307">
    <cfRule type="duplicateValues" dxfId="4482" priority="98"/>
  </conditionalFormatting>
  <conditionalFormatting sqref="S308">
    <cfRule type="duplicateValues" dxfId="4481" priority="93"/>
  </conditionalFormatting>
  <conditionalFormatting sqref="S309">
    <cfRule type="duplicateValues" dxfId="4480" priority="42"/>
  </conditionalFormatting>
  <conditionalFormatting sqref="S310">
    <cfRule type="duplicateValues" dxfId="4479" priority="43"/>
  </conditionalFormatting>
  <conditionalFormatting sqref="S311">
    <cfRule type="duplicateValues" dxfId="4478" priority="97"/>
  </conditionalFormatting>
  <conditionalFormatting sqref="S312:S314">
    <cfRule type="duplicateValues" dxfId="4477" priority="91"/>
  </conditionalFormatting>
  <conditionalFormatting sqref="S315">
    <cfRule type="duplicateValues" dxfId="4476" priority="86"/>
  </conditionalFormatting>
  <conditionalFormatting sqref="S316">
    <cfRule type="duplicateValues" dxfId="4475" priority="40"/>
  </conditionalFormatting>
  <conditionalFormatting sqref="S317">
    <cfRule type="duplicateValues" dxfId="4474" priority="41"/>
  </conditionalFormatting>
  <conditionalFormatting sqref="S318">
    <cfRule type="duplicateValues" dxfId="4473" priority="90"/>
  </conditionalFormatting>
  <conditionalFormatting sqref="S321:S323">
    <cfRule type="duplicateValues" dxfId="4472" priority="53"/>
  </conditionalFormatting>
  <conditionalFormatting sqref="S324">
    <cfRule type="duplicateValues" dxfId="4471" priority="49"/>
  </conditionalFormatting>
  <conditionalFormatting sqref="S325">
    <cfRule type="duplicateValues" dxfId="4470" priority="46"/>
  </conditionalFormatting>
  <conditionalFormatting sqref="S326:S327">
    <cfRule type="duplicateValues" dxfId="4469" priority="51"/>
  </conditionalFormatting>
  <conditionalFormatting sqref="S330:S333">
    <cfRule type="duplicateValues" dxfId="4468" priority="14"/>
  </conditionalFormatting>
  <conditionalFormatting sqref="S334">
    <cfRule type="duplicateValues" dxfId="4467" priority="16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horizontalDpi="4294967293" verticalDpi="4294967293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3">
    <pageSetUpPr fitToPage="1"/>
  </sheetPr>
  <dimension ref="A1:Z382"/>
  <sheetViews>
    <sheetView showGridLines="0" zoomScale="55" zoomScaleNormal="55" zoomScaleSheetLayoutView="70" workbookViewId="0">
      <pane ySplit="2" topLeftCell="A203" activePane="bottomLeft" state="frozen"/>
      <selection activeCell="M87" sqref="M87"/>
      <selection pane="bottomLeft" activeCell="C209" sqref="C209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7" width="7.77734375" style="5" customWidth="1"/>
    <col min="8" max="8" width="7.77734375" style="5" hidden="1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5.44140625" style="1" customWidth="1"/>
    <col min="26" max="26" width="14.88671875" style="1" customWidth="1"/>
    <col min="27" max="16384" width="8.88671875" style="1"/>
  </cols>
  <sheetData>
    <row r="1" spans="1:24" s="60" customFormat="1" ht="66" customHeight="1">
      <c r="A1" s="2434" t="s">
        <v>4033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s="82" customFormat="1" ht="26.25" customHeight="1" thickBot="1">
      <c r="A3" s="557"/>
      <c r="B3" s="558"/>
      <c r="C3" s="558"/>
      <c r="D3" s="558"/>
      <c r="E3" s="558"/>
      <c r="F3" s="558"/>
      <c r="G3" s="558"/>
      <c r="H3" s="558"/>
      <c r="I3" s="558"/>
      <c r="J3" s="558"/>
      <c r="K3" s="559"/>
      <c r="L3" s="558"/>
      <c r="M3" s="558"/>
      <c r="N3" s="559"/>
      <c r="O3" s="559"/>
      <c r="P3" s="560"/>
      <c r="Q3" s="558"/>
      <c r="R3" s="558"/>
      <c r="S3" s="561"/>
      <c r="T3" s="561"/>
      <c r="U3" s="562"/>
      <c r="V3" s="563"/>
      <c r="W3" s="564"/>
      <c r="X3" s="564"/>
    </row>
    <row r="4" spans="1:24" ht="26.25" customHeight="1">
      <c r="A4" s="582" t="s">
        <v>2709</v>
      </c>
      <c r="B4" s="583"/>
      <c r="C4" s="583" t="s">
        <v>241</v>
      </c>
      <c r="D4" s="583" t="s">
        <v>190</v>
      </c>
      <c r="E4" s="583" t="s">
        <v>4290</v>
      </c>
      <c r="F4" s="583" t="s">
        <v>191</v>
      </c>
      <c r="G4" s="583" t="s">
        <v>191</v>
      </c>
      <c r="H4" s="601"/>
      <c r="I4" s="583" t="s">
        <v>3928</v>
      </c>
      <c r="J4" s="583" t="s">
        <v>4327</v>
      </c>
      <c r="K4" s="584" t="s">
        <v>3929</v>
      </c>
      <c r="L4" s="922" t="s">
        <v>4380</v>
      </c>
      <c r="M4" s="585" t="s">
        <v>4514</v>
      </c>
      <c r="N4" s="584"/>
      <c r="O4" s="588" t="s">
        <v>4091</v>
      </c>
      <c r="P4" s="588" t="s">
        <v>4373</v>
      </c>
      <c r="Q4" s="583" t="s">
        <v>3291</v>
      </c>
      <c r="R4" s="583">
        <v>2017</v>
      </c>
      <c r="S4" s="583" t="s">
        <v>4205</v>
      </c>
      <c r="T4" s="583">
        <v>1780</v>
      </c>
      <c r="U4" s="586">
        <v>45143</v>
      </c>
      <c r="V4" s="587"/>
      <c r="W4" s="903">
        <v>425.99988337500002</v>
      </c>
      <c r="X4" s="903">
        <v>464.72714550000001</v>
      </c>
    </row>
    <row r="5" spans="1:24" ht="26.25" customHeight="1">
      <c r="A5" s="590"/>
      <c r="B5" s="566"/>
      <c r="C5" s="320" t="s">
        <v>1986</v>
      </c>
      <c r="D5" s="566"/>
      <c r="E5" s="566"/>
      <c r="F5" s="566"/>
      <c r="G5" s="566"/>
      <c r="H5" s="566"/>
      <c r="I5" s="566"/>
      <c r="J5" s="412" t="s">
        <v>4325</v>
      </c>
      <c r="K5" s="649"/>
      <c r="L5" s="566" t="s">
        <v>4312</v>
      </c>
      <c r="M5" s="567" t="s">
        <v>4598</v>
      </c>
      <c r="N5" s="566"/>
      <c r="O5" s="901" t="s">
        <v>4090</v>
      </c>
      <c r="P5" s="571" t="s">
        <v>4372</v>
      </c>
      <c r="Q5" s="566" t="s">
        <v>4168</v>
      </c>
      <c r="R5" s="566">
        <v>2019</v>
      </c>
      <c r="S5" s="566" t="s">
        <v>4169</v>
      </c>
      <c r="T5" s="566">
        <v>1790</v>
      </c>
      <c r="U5" s="568"/>
      <c r="V5" s="573"/>
      <c r="W5" s="906">
        <v>385.71043500000002</v>
      </c>
      <c r="X5" s="904">
        <v>420.77502000000004</v>
      </c>
    </row>
    <row r="6" spans="1:24" ht="26.25" customHeight="1">
      <c r="A6" s="590"/>
      <c r="B6" s="566"/>
      <c r="C6" s="566"/>
      <c r="D6" s="566"/>
      <c r="E6" s="566"/>
      <c r="F6" s="566"/>
      <c r="G6" s="566"/>
      <c r="H6" s="566"/>
      <c r="I6" s="566"/>
      <c r="J6" s="566"/>
      <c r="K6" s="846" t="s">
        <v>4166</v>
      </c>
      <c r="L6" s="566" t="s">
        <v>4313</v>
      </c>
      <c r="M6" s="566"/>
      <c r="N6" s="566"/>
      <c r="O6" s="901" t="s">
        <v>4090</v>
      </c>
      <c r="P6" s="571" t="s">
        <v>4372</v>
      </c>
      <c r="Q6" s="566" t="s">
        <v>4041</v>
      </c>
      <c r="R6" s="566">
        <v>2018</v>
      </c>
      <c r="S6" s="566" t="s">
        <v>4170</v>
      </c>
      <c r="T6" s="566">
        <v>2095</v>
      </c>
      <c r="U6" s="569"/>
      <c r="V6" s="572"/>
      <c r="W6" s="906">
        <v>460.22130000000004</v>
      </c>
      <c r="X6" s="904">
        <v>502.05960000000005</v>
      </c>
    </row>
    <row r="7" spans="1:24" ht="26.25" customHeight="1">
      <c r="A7" s="590"/>
      <c r="B7" s="566"/>
      <c r="C7" s="566"/>
      <c r="D7" s="566"/>
      <c r="E7" s="566"/>
      <c r="F7" s="566"/>
      <c r="G7" s="566"/>
      <c r="H7" s="566"/>
      <c r="I7" s="566"/>
      <c r="J7" s="566"/>
      <c r="K7" s="491" t="s">
        <v>3836</v>
      </c>
      <c r="L7" s="566" t="s">
        <v>4314</v>
      </c>
      <c r="M7" s="566"/>
      <c r="N7" s="566"/>
      <c r="O7" s="901" t="s">
        <v>4090</v>
      </c>
      <c r="P7" s="571" t="s">
        <v>4372</v>
      </c>
      <c r="Q7" s="566" t="s">
        <v>4041</v>
      </c>
      <c r="R7" s="566">
        <v>2018</v>
      </c>
      <c r="S7" s="566" t="s">
        <v>4171</v>
      </c>
      <c r="T7" s="566">
        <v>2210</v>
      </c>
      <c r="U7" s="568"/>
      <c r="V7" s="573"/>
      <c r="W7" s="906">
        <v>460.22130000000004</v>
      </c>
      <c r="X7" s="904">
        <v>502.05960000000005</v>
      </c>
    </row>
    <row r="8" spans="1:24" ht="26.25" customHeight="1">
      <c r="A8" s="590"/>
      <c r="B8" s="566"/>
      <c r="C8" s="566"/>
      <c r="D8" s="566"/>
      <c r="E8" s="566"/>
      <c r="F8" s="566"/>
      <c r="G8" s="566"/>
      <c r="H8" s="566"/>
      <c r="I8" s="566"/>
      <c r="J8" s="566"/>
      <c r="K8" s="491"/>
      <c r="L8" s="566" t="s">
        <v>4315</v>
      </c>
      <c r="M8" s="566"/>
      <c r="N8" s="566"/>
      <c r="O8" s="901" t="s">
        <v>4090</v>
      </c>
      <c r="P8" s="571" t="s">
        <v>4372</v>
      </c>
      <c r="Q8" s="566" t="s">
        <v>4168</v>
      </c>
      <c r="R8" s="566">
        <v>2017</v>
      </c>
      <c r="S8" s="566" t="s">
        <v>4172</v>
      </c>
      <c r="T8" s="566">
        <v>1790</v>
      </c>
      <c r="U8" s="568"/>
      <c r="V8" s="573"/>
      <c r="W8" s="906">
        <v>385.71043500000002</v>
      </c>
      <c r="X8" s="904">
        <v>420.77502000000004</v>
      </c>
    </row>
    <row r="9" spans="1:24" ht="26.25" customHeight="1">
      <c r="A9" s="590"/>
      <c r="B9" s="566"/>
      <c r="C9" s="566"/>
      <c r="D9" s="566"/>
      <c r="E9" s="566"/>
      <c r="F9" s="566"/>
      <c r="G9" s="566"/>
      <c r="H9" s="566"/>
      <c r="I9" s="566"/>
      <c r="J9" s="566"/>
      <c r="K9" s="491"/>
      <c r="L9" s="566" t="s">
        <v>4316</v>
      </c>
      <c r="M9" s="566"/>
      <c r="N9" s="566"/>
      <c r="O9" s="901" t="s">
        <v>4090</v>
      </c>
      <c r="P9" s="571" t="s">
        <v>4372</v>
      </c>
      <c r="Q9" s="566" t="s">
        <v>4173</v>
      </c>
      <c r="R9" s="566">
        <v>2018</v>
      </c>
      <c r="S9" s="566" t="s">
        <v>4174</v>
      </c>
      <c r="T9" s="566">
        <v>1790</v>
      </c>
      <c r="U9" s="568"/>
      <c r="V9" s="573"/>
      <c r="W9" s="906">
        <v>385.71043500000002</v>
      </c>
      <c r="X9" s="904">
        <v>420.77502000000004</v>
      </c>
    </row>
    <row r="10" spans="1:24" ht="26.25" customHeight="1">
      <c r="A10" s="590"/>
      <c r="B10" s="566"/>
      <c r="C10" s="566"/>
      <c r="D10" s="566"/>
      <c r="E10" s="566"/>
      <c r="F10" s="566"/>
      <c r="G10" s="566"/>
      <c r="H10" s="566"/>
      <c r="I10" s="566"/>
      <c r="J10" s="566"/>
      <c r="K10" s="491"/>
      <c r="L10" s="566" t="s">
        <v>4317</v>
      </c>
      <c r="M10" s="566"/>
      <c r="N10" s="566"/>
      <c r="O10" s="901" t="s">
        <v>4090</v>
      </c>
      <c r="P10" s="571" t="s">
        <v>4372</v>
      </c>
      <c r="Q10" s="566" t="s">
        <v>4168</v>
      </c>
      <c r="R10" s="566">
        <v>2017</v>
      </c>
      <c r="S10" s="566" t="s">
        <v>4175</v>
      </c>
      <c r="T10" s="566">
        <v>1790</v>
      </c>
      <c r="U10" s="568"/>
      <c r="V10" s="573"/>
      <c r="W10" s="906">
        <v>385.71043500000002</v>
      </c>
      <c r="X10" s="904">
        <v>420.77502000000004</v>
      </c>
    </row>
    <row r="11" spans="1:24" ht="26.25" customHeight="1">
      <c r="A11" s="590"/>
      <c r="B11" s="566"/>
      <c r="C11" s="566"/>
      <c r="D11" s="566"/>
      <c r="E11" s="566"/>
      <c r="F11" s="566"/>
      <c r="G11" s="566"/>
      <c r="H11" s="566"/>
      <c r="I11" s="566"/>
      <c r="J11" s="566"/>
      <c r="K11" s="491"/>
      <c r="L11" s="566" t="s">
        <v>4318</v>
      </c>
      <c r="M11" s="566"/>
      <c r="N11" s="566"/>
      <c r="O11" s="901" t="s">
        <v>4090</v>
      </c>
      <c r="P11" s="571" t="s">
        <v>4372</v>
      </c>
      <c r="Q11" s="566" t="s">
        <v>520</v>
      </c>
      <c r="R11" s="566">
        <v>2018</v>
      </c>
      <c r="S11" s="566" t="s">
        <v>4176</v>
      </c>
      <c r="T11" s="566">
        <v>2245</v>
      </c>
      <c r="U11" s="568"/>
      <c r="V11" s="573"/>
      <c r="W11" s="906">
        <v>493.22033475000001</v>
      </c>
      <c r="X11" s="904">
        <v>538.05854699999998</v>
      </c>
    </row>
    <row r="12" spans="1:24" ht="26.25" customHeight="1">
      <c r="A12" s="590"/>
      <c r="B12" s="566"/>
      <c r="C12" s="566"/>
      <c r="D12" s="566"/>
      <c r="E12" s="566"/>
      <c r="F12" s="566"/>
      <c r="G12" s="566"/>
      <c r="H12" s="566"/>
      <c r="I12" s="566"/>
      <c r="J12" s="566"/>
      <c r="K12" s="491"/>
      <c r="L12" s="566" t="s">
        <v>4319</v>
      </c>
      <c r="M12" s="566"/>
      <c r="N12" s="566"/>
      <c r="O12" s="901" t="s">
        <v>4090</v>
      </c>
      <c r="P12" s="571" t="s">
        <v>4372</v>
      </c>
      <c r="Q12" s="566" t="s">
        <v>588</v>
      </c>
      <c r="R12" s="566">
        <v>2021</v>
      </c>
      <c r="S12" s="566" t="s">
        <v>4177</v>
      </c>
      <c r="T12" s="566">
        <v>2475</v>
      </c>
      <c r="U12" s="568"/>
      <c r="V12" s="573"/>
      <c r="W12" s="906">
        <v>568.00012500000003</v>
      </c>
      <c r="X12" s="904">
        <v>619.63650000000007</v>
      </c>
    </row>
    <row r="13" spans="1:24" ht="26.25" customHeight="1">
      <c r="A13" s="590"/>
      <c r="B13" s="566"/>
      <c r="C13" s="566"/>
      <c r="D13" s="566"/>
      <c r="E13" s="566"/>
      <c r="F13" s="566"/>
      <c r="G13" s="566"/>
      <c r="H13" s="566"/>
      <c r="I13" s="566"/>
      <c r="J13" s="566"/>
      <c r="K13" s="491"/>
      <c r="L13" s="566" t="s">
        <v>4320</v>
      </c>
      <c r="M13" s="566"/>
      <c r="N13" s="566"/>
      <c r="O13" s="901" t="s">
        <v>4090</v>
      </c>
      <c r="P13" s="571" t="s">
        <v>4372</v>
      </c>
      <c r="Q13" s="566" t="s">
        <v>4168</v>
      </c>
      <c r="R13" s="566">
        <v>2016</v>
      </c>
      <c r="S13" s="566" t="s">
        <v>4341</v>
      </c>
      <c r="T13" s="566">
        <v>1790</v>
      </c>
      <c r="U13" s="568"/>
      <c r="V13" s="573"/>
      <c r="W13" s="906">
        <v>385.71043500000002</v>
      </c>
      <c r="X13" s="904">
        <v>420.77502000000004</v>
      </c>
    </row>
    <row r="14" spans="1:24" ht="26.25" customHeight="1">
      <c r="A14" s="590"/>
      <c r="B14" s="566"/>
      <c r="C14" s="566"/>
      <c r="D14" s="566"/>
      <c r="E14" s="566"/>
      <c r="F14" s="566"/>
      <c r="G14" s="566"/>
      <c r="H14" s="566"/>
      <c r="I14" s="566"/>
      <c r="J14" s="425" t="s">
        <v>3359</v>
      </c>
      <c r="K14" s="602"/>
      <c r="L14" s="566" t="s">
        <v>4321</v>
      </c>
      <c r="M14" s="566"/>
      <c r="N14" s="566"/>
      <c r="O14" s="901" t="s">
        <v>4090</v>
      </c>
      <c r="P14" s="571" t="s">
        <v>4372</v>
      </c>
      <c r="Q14" s="566" t="s">
        <v>4238</v>
      </c>
      <c r="R14" s="566">
        <v>2017</v>
      </c>
      <c r="S14" s="566" t="s">
        <v>4239</v>
      </c>
      <c r="T14" s="566">
        <v>2115</v>
      </c>
      <c r="U14" s="568"/>
      <c r="V14" s="573"/>
      <c r="W14" s="906">
        <v>460.22130000000004</v>
      </c>
      <c r="X14" s="904">
        <v>502.05960000000005</v>
      </c>
    </row>
    <row r="15" spans="1:24" ht="26.25" customHeight="1" thickBot="1">
      <c r="A15" s="592"/>
      <c r="B15" s="593"/>
      <c r="C15" s="593"/>
      <c r="D15" s="593"/>
      <c r="E15" s="593"/>
      <c r="F15" s="593"/>
      <c r="G15" s="593"/>
      <c r="H15" s="593"/>
      <c r="I15" s="593"/>
      <c r="J15" s="594"/>
      <c r="K15" s="611" t="s">
        <v>4167</v>
      </c>
      <c r="L15" s="593" t="s">
        <v>4322</v>
      </c>
      <c r="M15" s="593"/>
      <c r="N15" s="594"/>
      <c r="O15" s="902" t="s">
        <v>4090</v>
      </c>
      <c r="P15" s="596" t="s">
        <v>4372</v>
      </c>
      <c r="Q15" s="593" t="s">
        <v>4240</v>
      </c>
      <c r="R15" s="593">
        <v>2016</v>
      </c>
      <c r="S15" s="593" t="s">
        <v>4241</v>
      </c>
      <c r="T15" s="593">
        <v>2010</v>
      </c>
      <c r="U15" s="597"/>
      <c r="V15" s="916" t="s">
        <v>4512</v>
      </c>
      <c r="W15" s="907">
        <v>426.72630000000004</v>
      </c>
      <c r="X15" s="905">
        <v>465.51960000000003</v>
      </c>
    </row>
    <row r="16" spans="1:24" s="82" customFormat="1" ht="26.25" customHeight="1">
      <c r="A16" s="557"/>
      <c r="B16" s="558"/>
      <c r="C16" s="558"/>
      <c r="D16" s="558"/>
      <c r="E16" s="558"/>
      <c r="F16" s="558"/>
      <c r="G16" s="558"/>
      <c r="H16" s="558"/>
      <c r="I16" s="558"/>
      <c r="J16" s="558"/>
      <c r="K16" s="559"/>
      <c r="L16" s="575"/>
      <c r="M16" s="558"/>
      <c r="N16" s="559"/>
      <c r="O16" s="559"/>
      <c r="P16" s="560"/>
      <c r="Q16" s="558"/>
      <c r="R16" s="558"/>
      <c r="S16" s="561"/>
      <c r="T16" s="561"/>
      <c r="U16" s="562"/>
      <c r="V16" s="563"/>
      <c r="W16" s="564"/>
      <c r="X16" s="564"/>
    </row>
    <row r="17" spans="1:24" s="82" customFormat="1" ht="26.25" customHeight="1" thickBot="1">
      <c r="A17" s="557"/>
      <c r="B17" s="558"/>
      <c r="C17" s="558"/>
      <c r="D17" s="558"/>
      <c r="E17" s="558"/>
      <c r="F17" s="558"/>
      <c r="G17" s="558"/>
      <c r="H17" s="558"/>
      <c r="I17" s="558"/>
      <c r="J17" s="558"/>
      <c r="K17" s="559"/>
      <c r="L17" s="558"/>
      <c r="M17" s="558"/>
      <c r="N17" s="559"/>
      <c r="O17" s="559"/>
      <c r="P17" s="560"/>
      <c r="Q17" s="558"/>
      <c r="R17" s="558"/>
      <c r="S17" s="561"/>
      <c r="T17" s="561"/>
      <c r="U17" s="562"/>
      <c r="V17" s="563"/>
      <c r="W17" s="564"/>
      <c r="X17" s="564"/>
    </row>
    <row r="18" spans="1:24" ht="26.25" customHeight="1">
      <c r="A18" s="874" t="s">
        <v>4193</v>
      </c>
      <c r="B18" s="875"/>
      <c r="C18" s="875" t="s">
        <v>4032</v>
      </c>
      <c r="D18" s="875" t="s">
        <v>190</v>
      </c>
      <c r="E18" s="875" t="s">
        <v>4290</v>
      </c>
      <c r="F18" s="875" t="s">
        <v>191</v>
      </c>
      <c r="G18" s="875" t="s">
        <v>191</v>
      </c>
      <c r="H18" s="875"/>
      <c r="I18" s="875" t="s">
        <v>4194</v>
      </c>
      <c r="J18" s="875" t="s">
        <v>6983</v>
      </c>
      <c r="K18" s="876" t="s">
        <v>4195</v>
      </c>
      <c r="L18" s="923" t="s">
        <v>7025</v>
      </c>
      <c r="M18" s="877" t="s">
        <v>6985</v>
      </c>
      <c r="N18" s="876"/>
      <c r="O18" s="918" t="s">
        <v>4090</v>
      </c>
      <c r="P18" s="919" t="s">
        <v>4198</v>
      </c>
      <c r="Q18" s="875" t="s">
        <v>1935</v>
      </c>
      <c r="R18" s="875">
        <v>2018</v>
      </c>
      <c r="S18" s="875" t="s">
        <v>4277</v>
      </c>
      <c r="T18" s="875">
        <v>2055</v>
      </c>
      <c r="U18" s="878">
        <v>45143</v>
      </c>
      <c r="V18" s="878">
        <v>45162</v>
      </c>
      <c r="W18" s="879">
        <v>431.60040000000004</v>
      </c>
      <c r="X18" s="880">
        <v>496.99440000000004</v>
      </c>
    </row>
    <row r="19" spans="1:24" ht="26.25" customHeight="1">
      <c r="A19" s="881"/>
      <c r="B19" s="882"/>
      <c r="C19" s="882" t="s">
        <v>4305</v>
      </c>
      <c r="D19" s="882"/>
      <c r="E19" s="882"/>
      <c r="F19" s="882"/>
      <c r="G19" s="882"/>
      <c r="H19" s="882"/>
      <c r="I19" s="882"/>
      <c r="J19" s="412" t="s">
        <v>4326</v>
      </c>
      <c r="K19" s="884"/>
      <c r="L19" s="882" t="s">
        <v>4295</v>
      </c>
      <c r="M19" s="882"/>
      <c r="N19" s="882"/>
      <c r="O19" s="883" t="s">
        <v>4090</v>
      </c>
      <c r="P19" s="883" t="s">
        <v>4092</v>
      </c>
      <c r="Q19" s="882" t="s">
        <v>523</v>
      </c>
      <c r="R19" s="882">
        <v>2019</v>
      </c>
      <c r="S19" s="882" t="s">
        <v>4276</v>
      </c>
      <c r="T19" s="882">
        <v>2200</v>
      </c>
      <c r="U19" s="885"/>
      <c r="V19" s="886"/>
      <c r="W19" s="911">
        <v>460.22130000000004</v>
      </c>
      <c r="X19" s="888">
        <v>529.95180000000005</v>
      </c>
    </row>
    <row r="20" spans="1:24" ht="26.25" customHeight="1">
      <c r="A20" s="881"/>
      <c r="B20" s="882"/>
      <c r="C20" s="882" t="s">
        <v>4475</v>
      </c>
      <c r="D20" s="882"/>
      <c r="E20" s="882"/>
      <c r="F20" s="882"/>
      <c r="G20" s="882"/>
      <c r="H20" s="882"/>
      <c r="I20" s="882"/>
      <c r="J20" s="882"/>
      <c r="K20" s="846" t="s">
        <v>4166</v>
      </c>
      <c r="L20" s="882" t="s">
        <v>4296</v>
      </c>
      <c r="M20" s="882"/>
      <c r="N20" s="882"/>
      <c r="O20" s="883" t="s">
        <v>4090</v>
      </c>
      <c r="P20" s="883" t="s">
        <v>4092</v>
      </c>
      <c r="Q20" s="882" t="s">
        <v>1934</v>
      </c>
      <c r="R20" s="882">
        <v>2019</v>
      </c>
      <c r="S20" s="882" t="s">
        <v>4278</v>
      </c>
      <c r="T20" s="882">
        <v>1800</v>
      </c>
      <c r="U20" s="885"/>
      <c r="V20" s="1126"/>
      <c r="W20" s="911">
        <v>419.77362075000002</v>
      </c>
      <c r="X20" s="888">
        <v>483.37568450000003</v>
      </c>
    </row>
    <row r="21" spans="1:24" ht="26.25" customHeight="1">
      <c r="A21" s="881"/>
      <c r="B21" s="882"/>
      <c r="C21" s="882"/>
      <c r="D21" s="882"/>
      <c r="E21" s="882"/>
      <c r="F21" s="882"/>
      <c r="G21" s="882"/>
      <c r="H21" s="882"/>
      <c r="I21" s="882"/>
      <c r="J21" s="882"/>
      <c r="K21" s="890" t="s">
        <v>4196</v>
      </c>
      <c r="L21" s="882" t="s">
        <v>4297</v>
      </c>
      <c r="M21" s="882"/>
      <c r="N21" s="882"/>
      <c r="O21" s="883" t="s">
        <v>4090</v>
      </c>
      <c r="P21" s="883" t="s">
        <v>4092</v>
      </c>
      <c r="Q21" s="882" t="s">
        <v>523</v>
      </c>
      <c r="R21" s="882">
        <v>2019</v>
      </c>
      <c r="S21" s="882" t="s">
        <v>4279</v>
      </c>
      <c r="T21" s="882">
        <v>2185</v>
      </c>
      <c r="U21" s="891"/>
      <c r="V21" s="885"/>
      <c r="W21" s="887">
        <v>460.22130000000004</v>
      </c>
      <c r="X21" s="888">
        <v>529.95180000000005</v>
      </c>
    </row>
    <row r="22" spans="1:24" ht="26.25" customHeight="1">
      <c r="A22" s="881"/>
      <c r="B22" s="882"/>
      <c r="C22" s="882"/>
      <c r="D22" s="882"/>
      <c r="E22" s="882"/>
      <c r="F22" s="882"/>
      <c r="G22" s="882"/>
      <c r="H22" s="882"/>
      <c r="I22" s="882"/>
      <c r="J22" s="882"/>
      <c r="K22" s="890"/>
      <c r="L22" s="882" t="s">
        <v>4298</v>
      </c>
      <c r="M22" s="882"/>
      <c r="N22" s="882"/>
      <c r="O22" s="883" t="s">
        <v>4090</v>
      </c>
      <c r="P22" s="883" t="s">
        <v>4092</v>
      </c>
      <c r="Q22" s="882" t="s">
        <v>588</v>
      </c>
      <c r="R22" s="882">
        <v>2019</v>
      </c>
      <c r="S22" s="882" t="s">
        <v>4280</v>
      </c>
      <c r="T22" s="882">
        <v>2475</v>
      </c>
      <c r="U22" s="891"/>
      <c r="V22" s="885"/>
      <c r="W22" s="887">
        <v>568.00012500000003</v>
      </c>
      <c r="X22" s="888">
        <v>654.06074999999998</v>
      </c>
    </row>
    <row r="23" spans="1:24" ht="26.25" customHeight="1">
      <c r="A23" s="881"/>
      <c r="B23" s="882"/>
      <c r="C23" s="882"/>
      <c r="D23" s="882"/>
      <c r="E23" s="882"/>
      <c r="F23" s="882"/>
      <c r="G23" s="882"/>
      <c r="H23" s="882"/>
      <c r="I23" s="882"/>
      <c r="J23" s="425" t="s">
        <v>3359</v>
      </c>
      <c r="K23" s="889"/>
      <c r="L23" s="882" t="s">
        <v>4323</v>
      </c>
      <c r="M23" s="882"/>
      <c r="N23" s="882"/>
      <c r="O23" s="883" t="s">
        <v>4090</v>
      </c>
      <c r="P23" s="883" t="s">
        <v>4092</v>
      </c>
      <c r="Q23" s="882" t="s">
        <v>3291</v>
      </c>
      <c r="R23" s="882">
        <v>2018</v>
      </c>
      <c r="S23" s="882" t="s">
        <v>4281</v>
      </c>
      <c r="T23" s="882">
        <v>1800</v>
      </c>
      <c r="U23" s="891"/>
      <c r="V23" s="885"/>
      <c r="W23" s="887">
        <v>425.99988337500002</v>
      </c>
      <c r="X23" s="888">
        <v>490.54532025000003</v>
      </c>
    </row>
    <row r="24" spans="1:24" ht="26.25" customHeight="1" thickBot="1">
      <c r="A24" s="892"/>
      <c r="B24" s="893"/>
      <c r="C24" s="893"/>
      <c r="D24" s="893"/>
      <c r="E24" s="893"/>
      <c r="F24" s="893"/>
      <c r="G24" s="893"/>
      <c r="H24" s="893"/>
      <c r="I24" s="893"/>
      <c r="J24" s="893"/>
      <c r="K24" s="611" t="s">
        <v>4197</v>
      </c>
      <c r="L24" s="893" t="s">
        <v>4299</v>
      </c>
      <c r="M24" s="893"/>
      <c r="N24" s="894"/>
      <c r="O24" s="920" t="s">
        <v>4090</v>
      </c>
      <c r="P24" s="896" t="s">
        <v>4092</v>
      </c>
      <c r="Q24" s="893" t="s">
        <v>2093</v>
      </c>
      <c r="R24" s="893">
        <v>2019</v>
      </c>
      <c r="S24" s="893" t="s">
        <v>4282</v>
      </c>
      <c r="T24" s="893">
        <v>1790</v>
      </c>
      <c r="U24" s="897"/>
      <c r="V24" s="988" t="s">
        <v>4512</v>
      </c>
      <c r="W24" s="899">
        <v>385.71043500000002</v>
      </c>
      <c r="X24" s="900">
        <v>444.15141</v>
      </c>
    </row>
    <row r="25" spans="1:24" ht="26.25" customHeight="1">
      <c r="A25" s="557"/>
      <c r="B25" s="558"/>
      <c r="C25" s="558"/>
      <c r="D25" s="558"/>
      <c r="E25" s="558"/>
      <c r="F25" s="558"/>
      <c r="G25" s="558"/>
      <c r="H25" s="558"/>
      <c r="I25" s="558"/>
      <c r="J25" s="558"/>
      <c r="K25" s="559"/>
      <c r="L25" s="575"/>
      <c r="M25" s="558"/>
      <c r="N25" s="559"/>
      <c r="O25" s="559"/>
      <c r="P25" s="560"/>
      <c r="Q25" s="558"/>
      <c r="R25" s="558"/>
      <c r="S25" s="561"/>
      <c r="T25" s="561"/>
      <c r="U25" s="562"/>
      <c r="V25" s="563"/>
      <c r="W25" s="564"/>
      <c r="X25" s="564"/>
    </row>
    <row r="26" spans="1:24" s="82" customFormat="1" ht="26.25" customHeight="1" thickBot="1">
      <c r="A26" s="557"/>
      <c r="B26" s="558"/>
      <c r="C26" s="558"/>
      <c r="D26" s="558"/>
      <c r="E26" s="558"/>
      <c r="F26" s="558"/>
      <c r="G26" s="558"/>
      <c r="H26" s="558"/>
      <c r="I26" s="558"/>
      <c r="J26" s="558"/>
      <c r="K26" s="559"/>
      <c r="L26" s="558"/>
      <c r="M26" s="558"/>
      <c r="N26" s="559"/>
      <c r="O26" s="559"/>
      <c r="P26" s="560"/>
      <c r="Q26" s="558"/>
      <c r="R26" s="558"/>
      <c r="S26" s="561"/>
      <c r="T26" s="561"/>
      <c r="U26" s="562"/>
      <c r="V26" s="563"/>
      <c r="W26" s="564"/>
      <c r="X26" s="564"/>
    </row>
    <row r="27" spans="1:24" ht="26.25" customHeight="1">
      <c r="A27" s="582" t="s">
        <v>2709</v>
      </c>
      <c r="B27" s="583"/>
      <c r="C27" s="583" t="s">
        <v>241</v>
      </c>
      <c r="D27" s="583" t="s">
        <v>190</v>
      </c>
      <c r="E27" s="583" t="s">
        <v>4479</v>
      </c>
      <c r="F27" s="583" t="s">
        <v>4479</v>
      </c>
      <c r="G27" s="583" t="s">
        <v>191</v>
      </c>
      <c r="H27" s="601"/>
      <c r="I27" s="583" t="s">
        <v>3928</v>
      </c>
      <c r="J27" s="583" t="s">
        <v>7027</v>
      </c>
      <c r="K27" s="584" t="s">
        <v>3929</v>
      </c>
      <c r="L27" s="922" t="s">
        <v>4591</v>
      </c>
      <c r="M27" s="585" t="s">
        <v>4513</v>
      </c>
      <c r="N27" s="584"/>
      <c r="O27" s="588" t="s">
        <v>4091</v>
      </c>
      <c r="P27" s="588" t="s">
        <v>4373</v>
      </c>
      <c r="Q27" s="583" t="s">
        <v>4168</v>
      </c>
      <c r="R27" s="583">
        <v>2016</v>
      </c>
      <c r="S27" s="583" t="s">
        <v>4459</v>
      </c>
      <c r="T27" s="583">
        <v>1790</v>
      </c>
      <c r="U27" s="586">
        <v>45147</v>
      </c>
      <c r="V27" s="587"/>
      <c r="W27" s="982">
        <v>385.71043500000002</v>
      </c>
      <c r="X27" s="982">
        <v>420.77502000000004</v>
      </c>
    </row>
    <row r="28" spans="1:24" ht="26.25" customHeight="1">
      <c r="A28" s="590"/>
      <c r="B28" s="566"/>
      <c r="C28" s="320" t="s">
        <v>1986</v>
      </c>
      <c r="D28" s="566"/>
      <c r="E28" s="566"/>
      <c r="F28" s="566"/>
      <c r="G28" s="566"/>
      <c r="H28" s="566"/>
      <c r="I28" s="566"/>
      <c r="J28" s="412" t="s">
        <v>4467</v>
      </c>
      <c r="K28" s="649"/>
      <c r="L28" s="566" t="s">
        <v>4484</v>
      </c>
      <c r="M28" s="566"/>
      <c r="N28" s="566"/>
      <c r="O28" s="901" t="s">
        <v>4090</v>
      </c>
      <c r="P28" s="571" t="s">
        <v>4372</v>
      </c>
      <c r="Q28" s="566" t="s">
        <v>1838</v>
      </c>
      <c r="R28" s="566">
        <v>2017</v>
      </c>
      <c r="S28" s="566" t="s">
        <v>4460</v>
      </c>
      <c r="T28" s="566">
        <v>1575</v>
      </c>
      <c r="U28" s="568"/>
      <c r="V28" s="573"/>
      <c r="W28" s="983">
        <v>345.90699000000001</v>
      </c>
      <c r="X28" s="984">
        <v>377.35307999999998</v>
      </c>
    </row>
    <row r="29" spans="1:24" ht="26.25" customHeight="1">
      <c r="A29" s="590"/>
      <c r="B29" s="566"/>
      <c r="C29" s="566"/>
      <c r="D29" s="566"/>
      <c r="E29" s="566"/>
      <c r="F29" s="566"/>
      <c r="G29" s="566"/>
      <c r="H29" s="566"/>
      <c r="I29" s="566"/>
      <c r="J29" s="566"/>
      <c r="K29" s="846" t="s">
        <v>4451</v>
      </c>
      <c r="L29" s="566" t="s">
        <v>4482</v>
      </c>
      <c r="M29" s="566"/>
      <c r="N29" s="566"/>
      <c r="O29" s="901" t="s">
        <v>4090</v>
      </c>
      <c r="P29" s="571" t="s">
        <v>4372</v>
      </c>
      <c r="Q29" s="566" t="s">
        <v>520</v>
      </c>
      <c r="R29" s="566">
        <v>2016</v>
      </c>
      <c r="S29" s="566" t="s">
        <v>4463</v>
      </c>
      <c r="T29" s="566">
        <v>2230</v>
      </c>
      <c r="U29" s="569"/>
      <c r="V29" s="572"/>
      <c r="W29" s="983">
        <v>493.22033475000001</v>
      </c>
      <c r="X29" s="984">
        <v>538.05854699999998</v>
      </c>
    </row>
    <row r="30" spans="1:24" ht="26.25" customHeight="1">
      <c r="A30" s="590"/>
      <c r="B30" s="566"/>
      <c r="C30" s="566"/>
      <c r="D30" s="566"/>
      <c r="E30" s="566"/>
      <c r="F30" s="566"/>
      <c r="G30" s="566"/>
      <c r="H30" s="566"/>
      <c r="I30" s="566"/>
      <c r="J30" s="566"/>
      <c r="K30" s="491" t="s">
        <v>3836</v>
      </c>
      <c r="L30" s="566" t="s">
        <v>4481</v>
      </c>
      <c r="M30" s="566"/>
      <c r="N30" s="566"/>
      <c r="O30" s="901" t="s">
        <v>4090</v>
      </c>
      <c r="P30" s="571" t="s">
        <v>4372</v>
      </c>
      <c r="Q30" s="566" t="s">
        <v>2214</v>
      </c>
      <c r="R30" s="566">
        <v>2019</v>
      </c>
      <c r="S30" s="566" t="s">
        <v>4461</v>
      </c>
      <c r="T30" s="566">
        <v>2750</v>
      </c>
      <c r="U30" s="568"/>
      <c r="V30" s="573"/>
      <c r="W30" s="983">
        <v>545.68666350000001</v>
      </c>
      <c r="X30" s="984">
        <v>595.29454199999998</v>
      </c>
    </row>
    <row r="31" spans="1:24" ht="26.25" customHeight="1">
      <c r="A31" s="590"/>
      <c r="B31" s="566"/>
      <c r="C31" s="566"/>
      <c r="D31" s="566"/>
      <c r="E31" s="566"/>
      <c r="F31" s="566"/>
      <c r="G31" s="566"/>
      <c r="H31" s="566"/>
      <c r="I31" s="566"/>
      <c r="J31" s="425" t="s">
        <v>3359</v>
      </c>
      <c r="K31" s="491"/>
      <c r="L31" s="566" t="s">
        <v>4483</v>
      </c>
      <c r="M31" s="566"/>
      <c r="N31" s="566"/>
      <c r="O31" s="901" t="s">
        <v>4090</v>
      </c>
      <c r="P31" s="571" t="s">
        <v>4372</v>
      </c>
      <c r="Q31" s="566" t="s">
        <v>520</v>
      </c>
      <c r="R31" s="566">
        <v>2016</v>
      </c>
      <c r="S31" s="566" t="s">
        <v>4462</v>
      </c>
      <c r="T31" s="566">
        <v>2345</v>
      </c>
      <c r="U31" s="568"/>
      <c r="V31" s="573"/>
      <c r="W31" s="983">
        <v>493.22033475000001</v>
      </c>
      <c r="X31" s="984">
        <v>538.05854699999998</v>
      </c>
    </row>
    <row r="32" spans="1:24" ht="26.25" customHeight="1" thickBot="1">
      <c r="A32" s="592"/>
      <c r="B32" s="593"/>
      <c r="C32" s="593"/>
      <c r="D32" s="593"/>
      <c r="E32" s="593"/>
      <c r="F32" s="593"/>
      <c r="G32" s="593"/>
      <c r="H32" s="593"/>
      <c r="I32" s="593"/>
      <c r="J32" s="594"/>
      <c r="K32" s="611" t="s">
        <v>4452</v>
      </c>
      <c r="L32" s="593" t="s">
        <v>4480</v>
      </c>
      <c r="M32" s="593"/>
      <c r="N32" s="594"/>
      <c r="O32" s="902" t="s">
        <v>4090</v>
      </c>
      <c r="P32" s="596" t="s">
        <v>4372</v>
      </c>
      <c r="Q32" s="593" t="s">
        <v>1934</v>
      </c>
      <c r="R32" s="593">
        <v>2017</v>
      </c>
      <c r="S32" s="593" t="s">
        <v>4476</v>
      </c>
      <c r="T32" s="593">
        <v>1960</v>
      </c>
      <c r="U32" s="597"/>
      <c r="V32" s="916" t="s">
        <v>4512</v>
      </c>
      <c r="W32" s="985">
        <v>419.77362075000002</v>
      </c>
      <c r="X32" s="986">
        <v>457.93485900000007</v>
      </c>
    </row>
    <row r="33" spans="1:26" ht="26.25" customHeight="1">
      <c r="L33" s="4"/>
    </row>
    <row r="34" spans="1:26" ht="26.25" customHeight="1" thickBot="1">
      <c r="A34" s="445"/>
      <c r="B34" s="445"/>
      <c r="C34" s="445"/>
      <c r="D34" s="445"/>
      <c r="E34" s="445"/>
      <c r="F34" s="445"/>
      <c r="G34" s="445"/>
      <c r="H34" s="445"/>
      <c r="I34" s="445"/>
      <c r="J34" s="445"/>
      <c r="K34" s="446"/>
      <c r="L34" s="445"/>
      <c r="M34" s="445"/>
      <c r="N34" s="446"/>
      <c r="O34" s="446"/>
      <c r="P34" s="447"/>
      <c r="Q34" s="445"/>
      <c r="R34" s="445"/>
      <c r="S34" s="445"/>
      <c r="T34" s="445"/>
      <c r="U34" s="448"/>
      <c r="V34" s="449"/>
      <c r="W34" s="450"/>
      <c r="X34" s="450"/>
    </row>
    <row r="35" spans="1:26" ht="26.25" customHeight="1">
      <c r="A35" s="492" t="s">
        <v>188</v>
      </c>
      <c r="B35" s="493"/>
      <c r="C35" s="493" t="s">
        <v>2348</v>
      </c>
      <c r="D35" s="493" t="s">
        <v>190</v>
      </c>
      <c r="E35" s="493" t="s">
        <v>4274</v>
      </c>
      <c r="F35" s="493" t="s">
        <v>191</v>
      </c>
      <c r="G35" s="493" t="s">
        <v>191</v>
      </c>
      <c r="H35" s="914"/>
      <c r="I35" s="493" t="s">
        <v>2573</v>
      </c>
      <c r="J35" s="494" t="s">
        <v>7028</v>
      </c>
      <c r="K35" s="493" t="s">
        <v>8</v>
      </c>
      <c r="L35" s="494" t="s">
        <v>7029</v>
      </c>
      <c r="M35" s="495"/>
      <c r="N35" s="495" t="s">
        <v>7000</v>
      </c>
      <c r="O35" s="495" t="s">
        <v>7002</v>
      </c>
      <c r="P35" s="496" t="s">
        <v>8187</v>
      </c>
      <c r="Q35" s="493" t="s">
        <v>4273</v>
      </c>
      <c r="R35" s="493">
        <v>2021</v>
      </c>
      <c r="S35" s="493" t="s">
        <v>4262</v>
      </c>
      <c r="T35" s="493">
        <v>2405</v>
      </c>
      <c r="U35" s="497">
        <v>45146</v>
      </c>
      <c r="V35" s="497">
        <v>45208</v>
      </c>
      <c r="W35" s="498">
        <v>2174</v>
      </c>
      <c r="X35" s="499">
        <v>3270</v>
      </c>
    </row>
    <row r="36" spans="1:26" ht="26.25" customHeight="1">
      <c r="A36" s="500"/>
      <c r="B36" s="97"/>
      <c r="C36" s="320" t="s">
        <v>4275</v>
      </c>
      <c r="D36" s="97"/>
      <c r="E36" s="97"/>
      <c r="F36" s="97"/>
      <c r="G36" s="97"/>
      <c r="H36" s="97"/>
      <c r="I36" s="97" t="s">
        <v>2578</v>
      </c>
      <c r="J36" s="317" t="s">
        <v>7001</v>
      </c>
      <c r="K36" s="99" t="s">
        <v>195</v>
      </c>
      <c r="L36" s="427" t="s">
        <v>3603</v>
      </c>
      <c r="M36" s="98"/>
      <c r="N36" s="73" t="s">
        <v>4204</v>
      </c>
      <c r="O36" s="97"/>
      <c r="P36" s="99" t="s">
        <v>8192</v>
      </c>
      <c r="Q36" s="97" t="s">
        <v>4156</v>
      </c>
      <c r="R36" s="97">
        <v>2018</v>
      </c>
      <c r="S36" s="97" t="s">
        <v>4263</v>
      </c>
      <c r="T36" s="97">
        <v>1280</v>
      </c>
      <c r="U36" s="431">
        <v>45147</v>
      </c>
      <c r="V36" s="430">
        <v>45212</v>
      </c>
      <c r="W36" s="106" t="s">
        <v>4566</v>
      </c>
      <c r="X36" s="652" t="s">
        <v>4502</v>
      </c>
    </row>
    <row r="37" spans="1:26" ht="26.25" customHeight="1">
      <c r="A37" s="500"/>
      <c r="B37" s="97"/>
      <c r="C37" s="425" t="s">
        <v>3240</v>
      </c>
      <c r="D37" s="97"/>
      <c r="E37" s="97"/>
      <c r="F37" s="97"/>
      <c r="G37" s="97"/>
      <c r="H37" s="97"/>
      <c r="I37" s="97"/>
      <c r="J37" s="913" t="s">
        <v>4149</v>
      </c>
      <c r="K37" s="97" t="s">
        <v>4148</v>
      </c>
      <c r="L37" s="427" t="s">
        <v>7065</v>
      </c>
      <c r="M37" s="98"/>
      <c r="N37" s="73" t="s">
        <v>2435</v>
      </c>
      <c r="O37" s="98"/>
      <c r="P37" s="99"/>
      <c r="Q37" s="97" t="s">
        <v>4156</v>
      </c>
      <c r="R37" s="97">
        <v>2019</v>
      </c>
      <c r="S37" s="97" t="s">
        <v>4264</v>
      </c>
      <c r="T37" s="97">
        <v>1235</v>
      </c>
      <c r="U37" s="430"/>
      <c r="V37" s="430">
        <v>45215</v>
      </c>
      <c r="W37" s="106"/>
      <c r="X37" s="652" t="s">
        <v>4503</v>
      </c>
    </row>
    <row r="38" spans="1:26" ht="26.25" customHeight="1">
      <c r="A38" s="500"/>
      <c r="B38" s="97"/>
      <c r="C38" s="97"/>
      <c r="D38" s="97"/>
      <c r="E38" s="97"/>
      <c r="F38" s="97"/>
      <c r="G38" s="97"/>
      <c r="H38" s="97"/>
      <c r="I38" s="97"/>
      <c r="J38" s="97"/>
      <c r="K38" s="97" t="s">
        <v>1772</v>
      </c>
      <c r="L38" s="98"/>
      <c r="M38" s="98"/>
      <c r="N38" s="97"/>
      <c r="O38" s="97"/>
      <c r="P38" s="99"/>
      <c r="Q38" s="97" t="s">
        <v>4156</v>
      </c>
      <c r="R38" s="97">
        <v>2020</v>
      </c>
      <c r="S38" s="97" t="s">
        <v>4265</v>
      </c>
      <c r="T38" s="97">
        <v>1235</v>
      </c>
      <c r="U38" s="100"/>
      <c r="V38" s="100">
        <v>45212</v>
      </c>
      <c r="W38" s="106"/>
      <c r="X38" s="501"/>
    </row>
    <row r="39" spans="1:26" ht="26.25" customHeight="1">
      <c r="A39" s="500"/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8"/>
      <c r="M39" s="98"/>
      <c r="N39" s="97"/>
      <c r="O39" s="97"/>
      <c r="P39" s="99"/>
      <c r="Q39" s="97"/>
      <c r="R39" s="97"/>
      <c r="S39" s="102" t="s">
        <v>189</v>
      </c>
      <c r="T39" s="102">
        <v>3700</v>
      </c>
      <c r="U39" s="100"/>
      <c r="V39" s="100">
        <v>45215</v>
      </c>
      <c r="W39" s="106"/>
      <c r="X39" s="511" t="s">
        <v>7910</v>
      </c>
      <c r="Y39" s="511" t="s">
        <v>10058</v>
      </c>
      <c r="Z39" s="511" t="s">
        <v>10383</v>
      </c>
    </row>
    <row r="40" spans="1:26" ht="26.25" customHeight="1" thickBot="1">
      <c r="A40" s="502"/>
      <c r="B40" s="503"/>
      <c r="C40" s="503"/>
      <c r="D40" s="503"/>
      <c r="E40" s="503"/>
      <c r="F40" s="503"/>
      <c r="G40" s="503"/>
      <c r="H40" s="503"/>
      <c r="I40" s="503"/>
      <c r="J40" s="503"/>
      <c r="K40" s="845" t="s">
        <v>4167</v>
      </c>
      <c r="L40" s="504"/>
      <c r="M40" s="504"/>
      <c r="N40" s="503"/>
      <c r="O40" s="503"/>
      <c r="P40" s="506"/>
      <c r="Q40" s="653"/>
      <c r="R40" s="653"/>
      <c r="S40" s="653" t="s">
        <v>2472</v>
      </c>
      <c r="T40" s="653">
        <f>SUM(T35:T39)</f>
        <v>9855</v>
      </c>
      <c r="U40" s="507"/>
      <c r="V40" s="508">
        <v>45216</v>
      </c>
      <c r="W40" s="654"/>
      <c r="X40" s="1225" t="s">
        <v>7911</v>
      </c>
      <c r="Y40" s="1225" t="s">
        <v>10059</v>
      </c>
      <c r="Z40" s="1225" t="s">
        <v>3222</v>
      </c>
    </row>
    <row r="41" spans="1:26" ht="26.25" customHeight="1">
      <c r="A41" s="557"/>
      <c r="B41" s="558"/>
      <c r="C41" s="558"/>
      <c r="D41" s="558"/>
      <c r="E41" s="558"/>
      <c r="F41" s="558"/>
      <c r="G41" s="558"/>
      <c r="H41" s="558"/>
      <c r="I41" s="558"/>
      <c r="J41" s="558"/>
      <c r="K41" s="559"/>
      <c r="L41" s="575"/>
      <c r="M41" s="558"/>
      <c r="N41" s="559"/>
      <c r="O41" s="559"/>
      <c r="P41" s="560"/>
      <c r="Q41" s="558"/>
      <c r="R41" s="558"/>
      <c r="S41" s="561"/>
      <c r="T41" s="561"/>
      <c r="U41" s="562"/>
      <c r="V41" s="563"/>
      <c r="W41" s="564"/>
      <c r="X41" s="564"/>
    </row>
    <row r="42" spans="1:26" ht="26.25" customHeight="1" thickBot="1"/>
    <row r="43" spans="1:26" ht="26.25" customHeight="1">
      <c r="A43" s="456" t="s">
        <v>188</v>
      </c>
      <c r="B43" s="457"/>
      <c r="C43" s="457" t="s">
        <v>3556</v>
      </c>
      <c r="D43" s="457" t="s">
        <v>190</v>
      </c>
      <c r="E43" s="457" t="s">
        <v>4258</v>
      </c>
      <c r="F43" s="457" t="s">
        <v>191</v>
      </c>
      <c r="G43" s="457" t="s">
        <v>191</v>
      </c>
      <c r="H43" s="477"/>
      <c r="I43" s="457" t="s">
        <v>126</v>
      </c>
      <c r="J43" s="457" t="s">
        <v>7030</v>
      </c>
      <c r="K43" s="458" t="s">
        <v>1956</v>
      </c>
      <c r="L43" s="457" t="s">
        <v>7031</v>
      </c>
      <c r="M43" s="457"/>
      <c r="N43" s="458" t="s">
        <v>4128</v>
      </c>
      <c r="O43" s="458" t="s">
        <v>4123</v>
      </c>
      <c r="P43" s="459" t="s">
        <v>7938</v>
      </c>
      <c r="Q43" s="457" t="s">
        <v>361</v>
      </c>
      <c r="R43" s="457">
        <v>2015</v>
      </c>
      <c r="S43" s="457" t="s">
        <v>4124</v>
      </c>
      <c r="T43" s="457">
        <v>2050</v>
      </c>
      <c r="U43" s="460">
        <v>45144</v>
      </c>
      <c r="V43" s="460">
        <v>45201</v>
      </c>
      <c r="W43" s="462">
        <v>3000</v>
      </c>
      <c r="X43" s="463">
        <v>4350</v>
      </c>
    </row>
    <row r="44" spans="1:26" ht="26.25" customHeight="1">
      <c r="A44" s="464"/>
      <c r="B44" s="143"/>
      <c r="C44" s="143"/>
      <c r="D44" s="143"/>
      <c r="E44" s="143"/>
      <c r="F44" s="143"/>
      <c r="G44" s="143"/>
      <c r="H44" s="143"/>
      <c r="I44" s="143" t="s">
        <v>194</v>
      </c>
      <c r="J44" s="412" t="s">
        <v>4362</v>
      </c>
      <c r="K44" s="169" t="s">
        <v>4100</v>
      </c>
      <c r="L44" s="427" t="s">
        <v>3359</v>
      </c>
      <c r="M44" s="143"/>
      <c r="N44" s="73" t="s">
        <v>4245</v>
      </c>
      <c r="O44" s="144"/>
      <c r="P44" s="145"/>
      <c r="Q44" s="143" t="s">
        <v>361</v>
      </c>
      <c r="R44" s="143">
        <v>2015</v>
      </c>
      <c r="S44" s="143" t="s">
        <v>4125</v>
      </c>
      <c r="T44" s="143">
        <v>1585</v>
      </c>
      <c r="U44" s="146">
        <v>45147</v>
      </c>
      <c r="V44" s="168">
        <v>45204</v>
      </c>
      <c r="W44" s="147" t="s">
        <v>4566</v>
      </c>
      <c r="X44" s="465"/>
    </row>
    <row r="45" spans="1:26" ht="26.25" customHeight="1">
      <c r="A45" s="464"/>
      <c r="B45" s="143"/>
      <c r="C45" s="143"/>
      <c r="D45" s="143"/>
      <c r="E45" s="143"/>
      <c r="F45" s="143"/>
      <c r="G45" s="143"/>
      <c r="H45" s="143"/>
      <c r="I45" s="320" t="s">
        <v>2625</v>
      </c>
      <c r="J45" s="143"/>
      <c r="K45" s="144" t="s">
        <v>4101</v>
      </c>
      <c r="L45" s="143"/>
      <c r="M45" s="143"/>
      <c r="N45" s="73" t="s">
        <v>3802</v>
      </c>
      <c r="O45" s="144"/>
      <c r="P45" s="145"/>
      <c r="Q45" s="143" t="s">
        <v>4256</v>
      </c>
      <c r="R45" s="143">
        <v>2014</v>
      </c>
      <c r="S45" s="143" t="s">
        <v>4126</v>
      </c>
      <c r="T45" s="143">
        <v>1765</v>
      </c>
      <c r="U45" s="146"/>
      <c r="V45" s="168">
        <v>45212</v>
      </c>
      <c r="W45" s="147"/>
      <c r="X45" s="466"/>
    </row>
    <row r="46" spans="1:26" ht="26.25" customHeight="1">
      <c r="A46" s="464"/>
      <c r="B46" s="143"/>
      <c r="C46" s="143"/>
      <c r="D46" s="143"/>
      <c r="E46" s="143"/>
      <c r="F46" s="143"/>
      <c r="G46" s="143"/>
      <c r="H46" s="143"/>
      <c r="I46" s="143"/>
      <c r="J46" s="143"/>
      <c r="K46" s="144" t="s">
        <v>1772</v>
      </c>
      <c r="L46" s="143"/>
      <c r="M46" s="143"/>
      <c r="N46" s="144"/>
      <c r="O46" s="144"/>
      <c r="P46" s="145"/>
      <c r="Q46" s="143" t="s">
        <v>377</v>
      </c>
      <c r="R46" s="143">
        <v>2015</v>
      </c>
      <c r="S46" s="143" t="s">
        <v>4127</v>
      </c>
      <c r="T46" s="143">
        <v>1845</v>
      </c>
      <c r="U46" s="168"/>
      <c r="V46" s="146">
        <v>45206</v>
      </c>
      <c r="W46" s="147"/>
      <c r="X46" s="466"/>
    </row>
    <row r="47" spans="1:26" ht="26.25" customHeight="1">
      <c r="A47" s="464"/>
      <c r="B47" s="143"/>
      <c r="C47" s="143"/>
      <c r="D47" s="143"/>
      <c r="E47" s="143"/>
      <c r="F47" s="143"/>
      <c r="G47" s="143"/>
      <c r="H47" s="143"/>
      <c r="I47" s="143"/>
      <c r="J47" s="143" t="s">
        <v>4122</v>
      </c>
      <c r="K47" s="144"/>
      <c r="L47" s="143"/>
      <c r="M47" s="143"/>
      <c r="N47" s="144"/>
      <c r="O47" s="144"/>
      <c r="P47" s="145"/>
      <c r="Q47" s="143"/>
      <c r="R47" s="143"/>
      <c r="S47" s="148" t="s">
        <v>189</v>
      </c>
      <c r="T47" s="148">
        <v>3700</v>
      </c>
      <c r="U47" s="168"/>
      <c r="V47" s="146"/>
      <c r="W47" s="147"/>
      <c r="X47" s="466"/>
    </row>
    <row r="48" spans="1:26" ht="26.25" customHeight="1">
      <c r="A48" s="464"/>
      <c r="B48" s="143"/>
      <c r="C48" s="143"/>
      <c r="D48" s="143"/>
      <c r="E48" s="143"/>
      <c r="F48" s="143"/>
      <c r="G48" s="143"/>
      <c r="H48" s="143"/>
      <c r="I48" s="143"/>
      <c r="J48" s="143" t="s">
        <v>4206</v>
      </c>
      <c r="K48" s="144"/>
      <c r="L48" s="143"/>
      <c r="M48" s="143"/>
      <c r="N48" s="144"/>
      <c r="O48" s="144"/>
      <c r="P48" s="145"/>
      <c r="Q48" s="143"/>
      <c r="R48" s="143"/>
      <c r="S48" s="148" t="s">
        <v>2472</v>
      </c>
      <c r="T48" s="148">
        <f>SUM(T43:T47)</f>
        <v>10945</v>
      </c>
      <c r="U48" s="168"/>
      <c r="V48" s="146"/>
      <c r="W48" s="147"/>
      <c r="X48" s="466"/>
    </row>
    <row r="49" spans="1:25" s="867" customFormat="1" ht="26.25" customHeight="1" thickBot="1">
      <c r="A49" s="467"/>
      <c r="B49" s="468"/>
      <c r="C49" s="468"/>
      <c r="D49" s="468"/>
      <c r="E49" s="468"/>
      <c r="F49" s="468"/>
      <c r="G49" s="468"/>
      <c r="H49" s="468"/>
      <c r="I49" s="468"/>
      <c r="J49" s="555" t="s">
        <v>2745</v>
      </c>
      <c r="K49" s="611" t="s">
        <v>4089</v>
      </c>
      <c r="L49" s="468"/>
      <c r="M49" s="468"/>
      <c r="N49" s="470"/>
      <c r="O49" s="470"/>
      <c r="P49" s="471"/>
      <c r="Q49" s="468"/>
      <c r="R49" s="468"/>
      <c r="S49" s="472"/>
      <c r="T49" s="472"/>
      <c r="U49" s="473"/>
      <c r="V49" s="474"/>
      <c r="W49" s="475"/>
      <c r="X49" s="476"/>
      <c r="Y49" s="1"/>
    </row>
    <row r="50" spans="1:25" s="867" customFormat="1" ht="26.25" customHeight="1">
      <c r="A50" s="456" t="s">
        <v>188</v>
      </c>
      <c r="B50" s="457"/>
      <c r="C50" s="457" t="s">
        <v>3556</v>
      </c>
      <c r="D50" s="457" t="s">
        <v>190</v>
      </c>
      <c r="E50" s="457" t="s">
        <v>4258</v>
      </c>
      <c r="F50" s="457" t="s">
        <v>191</v>
      </c>
      <c r="G50" s="457" t="s">
        <v>191</v>
      </c>
      <c r="H50" s="477"/>
      <c r="I50" s="457" t="s">
        <v>126</v>
      </c>
      <c r="J50" s="457" t="s">
        <v>4088</v>
      </c>
      <c r="K50" s="458" t="s">
        <v>1956</v>
      </c>
      <c r="L50" s="457" t="s">
        <v>4560</v>
      </c>
      <c r="M50" s="457"/>
      <c r="N50" s="458" t="s">
        <v>4147</v>
      </c>
      <c r="O50" s="458" t="s">
        <v>4150</v>
      </c>
      <c r="P50" s="459" t="s">
        <v>7938</v>
      </c>
      <c r="Q50" s="457" t="s">
        <v>4146</v>
      </c>
      <c r="R50" s="457">
        <v>2014</v>
      </c>
      <c r="S50" s="457" t="s">
        <v>4141</v>
      </c>
      <c r="T50" s="457">
        <v>2245</v>
      </c>
      <c r="U50" s="460">
        <v>45144</v>
      </c>
      <c r="V50" s="460">
        <v>45201</v>
      </c>
      <c r="W50" s="462">
        <v>3000</v>
      </c>
      <c r="X50" s="463">
        <v>4350</v>
      </c>
      <c r="Y50" s="1"/>
    </row>
    <row r="51" spans="1:25" ht="26.25" customHeight="1">
      <c r="A51" s="464"/>
      <c r="B51" s="143"/>
      <c r="C51" s="143"/>
      <c r="D51" s="143"/>
      <c r="E51" s="143"/>
      <c r="F51" s="143"/>
      <c r="G51" s="143"/>
      <c r="H51" s="143"/>
      <c r="I51" s="143" t="s">
        <v>194</v>
      </c>
      <c r="J51" s="412" t="s">
        <v>4363</v>
      </c>
      <c r="K51" s="169" t="s">
        <v>4100</v>
      </c>
      <c r="L51" s="427" t="s">
        <v>3359</v>
      </c>
      <c r="M51" s="143"/>
      <c r="N51" s="73" t="s">
        <v>4245</v>
      </c>
      <c r="O51" s="144"/>
      <c r="P51" s="145"/>
      <c r="Q51" s="143" t="s">
        <v>243</v>
      </c>
      <c r="R51" s="143">
        <v>2015</v>
      </c>
      <c r="S51" s="143" t="s">
        <v>4142</v>
      </c>
      <c r="T51" s="143">
        <v>1905</v>
      </c>
      <c r="U51" s="146">
        <v>45147</v>
      </c>
      <c r="V51" s="168">
        <v>45204</v>
      </c>
      <c r="W51" s="147" t="s">
        <v>4566</v>
      </c>
      <c r="X51" s="465"/>
    </row>
    <row r="52" spans="1:25" ht="26.25" customHeight="1">
      <c r="A52" s="464"/>
      <c r="B52" s="143"/>
      <c r="C52" s="143"/>
      <c r="D52" s="143"/>
      <c r="E52" s="143"/>
      <c r="F52" s="143"/>
      <c r="G52" s="143"/>
      <c r="H52" s="143"/>
      <c r="I52" s="320" t="s">
        <v>2625</v>
      </c>
      <c r="J52" s="143"/>
      <c r="K52" s="144" t="s">
        <v>4101</v>
      </c>
      <c r="L52" s="143"/>
      <c r="M52" s="143"/>
      <c r="N52" s="73" t="s">
        <v>3802</v>
      </c>
      <c r="O52" s="144"/>
      <c r="P52" s="145"/>
      <c r="Q52" s="143" t="s">
        <v>4143</v>
      </c>
      <c r="R52" s="143">
        <v>2015</v>
      </c>
      <c r="S52" s="143" t="s">
        <v>4144</v>
      </c>
      <c r="T52" s="143">
        <v>1950</v>
      </c>
      <c r="U52" s="146"/>
      <c r="V52" s="168">
        <v>45212</v>
      </c>
      <c r="W52" s="147"/>
      <c r="X52" s="466"/>
    </row>
    <row r="53" spans="1:25" ht="26.25" customHeight="1">
      <c r="A53" s="464"/>
      <c r="B53" s="143"/>
      <c r="C53" s="143"/>
      <c r="D53" s="143"/>
      <c r="E53" s="143"/>
      <c r="F53" s="143"/>
      <c r="G53" s="143"/>
      <c r="H53" s="143"/>
      <c r="I53" s="143"/>
      <c r="J53" s="143"/>
      <c r="K53" s="144" t="s">
        <v>1772</v>
      </c>
      <c r="L53" s="143"/>
      <c r="M53" s="143"/>
      <c r="N53" s="144"/>
      <c r="O53" s="144"/>
      <c r="P53" s="145"/>
      <c r="Q53" s="143" t="s">
        <v>4257</v>
      </c>
      <c r="R53" s="143">
        <v>2015</v>
      </c>
      <c r="S53" s="143" t="s">
        <v>4145</v>
      </c>
      <c r="T53" s="143">
        <v>1835</v>
      </c>
      <c r="U53" s="168"/>
      <c r="V53" s="146">
        <v>45206</v>
      </c>
      <c r="W53" s="147"/>
      <c r="X53" s="466"/>
    </row>
    <row r="54" spans="1:25" ht="26.25" customHeight="1">
      <c r="A54" s="464"/>
      <c r="B54" s="143"/>
      <c r="C54" s="143"/>
      <c r="D54" s="143"/>
      <c r="E54" s="143"/>
      <c r="F54" s="143"/>
      <c r="G54" s="143"/>
      <c r="H54" s="143"/>
      <c r="I54" s="143"/>
      <c r="J54" s="143" t="s">
        <v>2626</v>
      </c>
      <c r="K54" s="144"/>
      <c r="L54" s="143"/>
      <c r="M54" s="143"/>
      <c r="N54" s="144"/>
      <c r="O54" s="144"/>
      <c r="P54" s="145"/>
      <c r="Q54" s="143"/>
      <c r="R54" s="143"/>
      <c r="S54" s="148" t="s">
        <v>189</v>
      </c>
      <c r="T54" s="148">
        <v>3900</v>
      </c>
      <c r="U54" s="168"/>
      <c r="V54" s="146"/>
      <c r="W54" s="147"/>
      <c r="X54" s="466"/>
    </row>
    <row r="55" spans="1:25" ht="26.25" customHeight="1">
      <c r="A55" s="464"/>
      <c r="B55" s="143"/>
      <c r="C55" s="143"/>
      <c r="D55" s="143"/>
      <c r="E55" s="143"/>
      <c r="F55" s="143"/>
      <c r="G55" s="143"/>
      <c r="H55" s="143"/>
      <c r="I55" s="143"/>
      <c r="J55" s="143" t="s">
        <v>4206</v>
      </c>
      <c r="K55" s="144"/>
      <c r="L55" s="143"/>
      <c r="M55" s="143"/>
      <c r="N55" s="144"/>
      <c r="O55" s="144"/>
      <c r="P55" s="145"/>
      <c r="Q55" s="143"/>
      <c r="R55" s="143"/>
      <c r="S55" s="148" t="s">
        <v>2472</v>
      </c>
      <c r="T55" s="148">
        <f>SUM(T50:T54)</f>
        <v>11835</v>
      </c>
      <c r="U55" s="168"/>
      <c r="V55" s="146"/>
      <c r="W55" s="147"/>
      <c r="X55" s="466"/>
    </row>
    <row r="56" spans="1:25" ht="26.25" customHeight="1" thickBot="1">
      <c r="A56" s="467"/>
      <c r="B56" s="468"/>
      <c r="C56" s="468"/>
      <c r="D56" s="468"/>
      <c r="E56" s="468"/>
      <c r="F56" s="468"/>
      <c r="G56" s="468"/>
      <c r="H56" s="468"/>
      <c r="I56" s="468"/>
      <c r="J56" s="555" t="s">
        <v>2745</v>
      </c>
      <c r="K56" s="611" t="s">
        <v>4089</v>
      </c>
      <c r="L56" s="468"/>
      <c r="M56" s="468"/>
      <c r="N56" s="470"/>
      <c r="O56" s="470"/>
      <c r="P56" s="471"/>
      <c r="Q56" s="468"/>
      <c r="R56" s="468"/>
      <c r="S56" s="472"/>
      <c r="T56" s="472"/>
      <c r="U56" s="473"/>
      <c r="V56" s="474"/>
      <c r="W56" s="475"/>
      <c r="X56" s="476"/>
    </row>
    <row r="57" spans="1:25" ht="26.25" customHeight="1">
      <c r="A57" s="456" t="s">
        <v>188</v>
      </c>
      <c r="B57" s="457"/>
      <c r="C57" s="457" t="s">
        <v>3556</v>
      </c>
      <c r="D57" s="457" t="s">
        <v>190</v>
      </c>
      <c r="E57" s="457" t="s">
        <v>4258</v>
      </c>
      <c r="F57" s="457" t="s">
        <v>191</v>
      </c>
      <c r="G57" s="457" t="s">
        <v>191</v>
      </c>
      <c r="H57" s="477"/>
      <c r="I57" s="457" t="s">
        <v>126</v>
      </c>
      <c r="J57" s="457" t="s">
        <v>4088</v>
      </c>
      <c r="K57" s="458" t="s">
        <v>1956</v>
      </c>
      <c r="L57" s="457" t="s">
        <v>4561</v>
      </c>
      <c r="M57" s="457"/>
      <c r="N57" s="458" t="s">
        <v>4291</v>
      </c>
      <c r="O57" s="458" t="s">
        <v>4157</v>
      </c>
      <c r="P57" s="459" t="s">
        <v>7938</v>
      </c>
      <c r="Q57" s="457" t="s">
        <v>363</v>
      </c>
      <c r="R57" s="457">
        <v>2016</v>
      </c>
      <c r="S57" s="457" t="s">
        <v>4151</v>
      </c>
      <c r="T57" s="457">
        <v>2115</v>
      </c>
      <c r="U57" s="460">
        <v>45144</v>
      </c>
      <c r="V57" s="460">
        <v>45201</v>
      </c>
      <c r="W57" s="462">
        <v>3000</v>
      </c>
      <c r="X57" s="463">
        <v>4350</v>
      </c>
    </row>
    <row r="58" spans="1:25" ht="26.25" customHeight="1">
      <c r="A58" s="464"/>
      <c r="B58" s="143"/>
      <c r="C58" s="143"/>
      <c r="D58" s="143"/>
      <c r="E58" s="143"/>
      <c r="F58" s="143"/>
      <c r="G58" s="143"/>
      <c r="H58" s="143"/>
      <c r="I58" s="143" t="s">
        <v>194</v>
      </c>
      <c r="J58" s="412" t="s">
        <v>4364</v>
      </c>
      <c r="K58" s="169" t="s">
        <v>4100</v>
      </c>
      <c r="L58" s="427" t="s">
        <v>3359</v>
      </c>
      <c r="M58" s="143"/>
      <c r="N58" s="73" t="s">
        <v>4245</v>
      </c>
      <c r="O58" s="144"/>
      <c r="P58" s="145"/>
      <c r="Q58" s="143" t="s">
        <v>361</v>
      </c>
      <c r="R58" s="143">
        <v>2017</v>
      </c>
      <c r="S58" s="143" t="s">
        <v>4152</v>
      </c>
      <c r="T58" s="143">
        <v>2175</v>
      </c>
      <c r="U58" s="146">
        <v>45147</v>
      </c>
      <c r="V58" s="168">
        <v>45204</v>
      </c>
      <c r="W58" s="147" t="s">
        <v>4566</v>
      </c>
      <c r="X58" s="465"/>
    </row>
    <row r="59" spans="1:25" ht="26.25" customHeight="1">
      <c r="A59" s="464"/>
      <c r="B59" s="143"/>
      <c r="C59" s="143"/>
      <c r="D59" s="143"/>
      <c r="E59" s="143"/>
      <c r="F59" s="143"/>
      <c r="G59" s="143"/>
      <c r="H59" s="143"/>
      <c r="I59" s="320" t="s">
        <v>2625</v>
      </c>
      <c r="J59" s="143"/>
      <c r="K59" s="144" t="s">
        <v>4101</v>
      </c>
      <c r="L59" s="143"/>
      <c r="M59" s="143"/>
      <c r="N59" s="73" t="s">
        <v>3802</v>
      </c>
      <c r="O59" s="144"/>
      <c r="P59" s="145"/>
      <c r="Q59" s="143" t="s">
        <v>378</v>
      </c>
      <c r="R59" s="143">
        <v>2014</v>
      </c>
      <c r="S59" s="143" t="s">
        <v>4153</v>
      </c>
      <c r="T59" s="143">
        <v>2030</v>
      </c>
      <c r="U59" s="146"/>
      <c r="V59" s="168">
        <v>45212</v>
      </c>
      <c r="W59" s="147"/>
      <c r="X59" s="466"/>
    </row>
    <row r="60" spans="1:25" ht="26.25" customHeight="1">
      <c r="A60" s="464"/>
      <c r="B60" s="143"/>
      <c r="C60" s="143"/>
      <c r="D60" s="143"/>
      <c r="E60" s="143"/>
      <c r="F60" s="143"/>
      <c r="G60" s="143"/>
      <c r="H60" s="143"/>
      <c r="I60" s="143"/>
      <c r="J60" s="143"/>
      <c r="K60" s="144" t="s">
        <v>1772</v>
      </c>
      <c r="L60" s="143"/>
      <c r="M60" s="143"/>
      <c r="N60" s="144"/>
      <c r="O60" s="144"/>
      <c r="P60" s="145"/>
      <c r="Q60" s="143" t="s">
        <v>4154</v>
      </c>
      <c r="R60" s="143">
        <v>2014</v>
      </c>
      <c r="S60" s="143" t="s">
        <v>4155</v>
      </c>
      <c r="T60" s="143">
        <v>1570</v>
      </c>
      <c r="U60" s="168"/>
      <c r="V60" s="146">
        <v>45206</v>
      </c>
      <c r="W60" s="147"/>
      <c r="X60" s="466"/>
    </row>
    <row r="61" spans="1:25" ht="26.25" customHeight="1">
      <c r="A61" s="464"/>
      <c r="B61" s="143"/>
      <c r="C61" s="143"/>
      <c r="D61" s="143"/>
      <c r="E61" s="143"/>
      <c r="F61" s="143"/>
      <c r="G61" s="143"/>
      <c r="H61" s="143"/>
      <c r="I61" s="143"/>
      <c r="J61" s="143" t="s">
        <v>2626</v>
      </c>
      <c r="K61" s="144"/>
      <c r="L61" s="143"/>
      <c r="M61" s="143"/>
      <c r="N61" s="144"/>
      <c r="O61" s="144"/>
      <c r="P61" s="145"/>
      <c r="Q61" s="143"/>
      <c r="R61" s="143"/>
      <c r="S61" s="148" t="s">
        <v>189</v>
      </c>
      <c r="T61" s="148">
        <v>3900</v>
      </c>
      <c r="U61" s="168"/>
      <c r="V61" s="146"/>
      <c r="W61" s="147"/>
      <c r="X61" s="466"/>
    </row>
    <row r="62" spans="1:25" ht="26.25" customHeight="1">
      <c r="A62" s="464"/>
      <c r="B62" s="143"/>
      <c r="C62" s="143"/>
      <c r="D62" s="143"/>
      <c r="E62" s="143"/>
      <c r="F62" s="143"/>
      <c r="G62" s="143"/>
      <c r="H62" s="143"/>
      <c r="I62" s="143"/>
      <c r="J62" s="143" t="s">
        <v>4206</v>
      </c>
      <c r="K62" s="144"/>
      <c r="L62" s="143"/>
      <c r="M62" s="143"/>
      <c r="N62" s="144"/>
      <c r="O62" s="144"/>
      <c r="P62" s="145"/>
      <c r="Q62" s="143"/>
      <c r="R62" s="143"/>
      <c r="S62" s="148" t="s">
        <v>2472</v>
      </c>
      <c r="T62" s="148">
        <f>SUM(T57:T61)</f>
        <v>11790</v>
      </c>
      <c r="U62" s="168"/>
      <c r="V62" s="146"/>
      <c r="W62" s="147"/>
      <c r="X62" s="466"/>
    </row>
    <row r="63" spans="1:25" ht="26.25" customHeight="1" thickBot="1">
      <c r="A63" s="467"/>
      <c r="B63" s="468"/>
      <c r="C63" s="468"/>
      <c r="D63" s="468"/>
      <c r="E63" s="468"/>
      <c r="F63" s="468"/>
      <c r="G63" s="468"/>
      <c r="H63" s="468"/>
      <c r="I63" s="468"/>
      <c r="J63" s="555" t="s">
        <v>2745</v>
      </c>
      <c r="K63" s="611" t="s">
        <v>4089</v>
      </c>
      <c r="L63" s="468"/>
      <c r="M63" s="468"/>
      <c r="N63" s="470"/>
      <c r="O63" s="470"/>
      <c r="P63" s="471"/>
      <c r="Q63" s="468"/>
      <c r="R63" s="468"/>
      <c r="S63" s="472"/>
      <c r="T63" s="472"/>
      <c r="U63" s="473"/>
      <c r="V63" s="474"/>
      <c r="W63" s="475"/>
      <c r="X63" s="476"/>
    </row>
    <row r="65" spans="1:24" ht="26.25" customHeight="1" thickBot="1"/>
    <row r="66" spans="1:24" ht="26.25" customHeight="1">
      <c r="A66" s="629" t="s">
        <v>188</v>
      </c>
      <c r="B66" s="630"/>
      <c r="C66" s="630" t="s">
        <v>2105</v>
      </c>
      <c r="D66" s="630" t="s">
        <v>190</v>
      </c>
      <c r="E66" s="630" t="s">
        <v>4506</v>
      </c>
      <c r="F66" s="630" t="s">
        <v>4506</v>
      </c>
      <c r="G66" s="630" t="s">
        <v>191</v>
      </c>
      <c r="H66" s="631"/>
      <c r="I66" s="630" t="s">
        <v>4247</v>
      </c>
      <c r="J66" s="630" t="s">
        <v>7032</v>
      </c>
      <c r="K66" s="632" t="s">
        <v>21</v>
      </c>
      <c r="L66" s="630" t="s">
        <v>4771</v>
      </c>
      <c r="M66" s="630"/>
      <c r="N66" s="632" t="s">
        <v>4772</v>
      </c>
      <c r="O66" s="632">
        <v>684163</v>
      </c>
      <c r="P66" s="633"/>
      <c r="Q66" s="630" t="s">
        <v>4272</v>
      </c>
      <c r="R66" s="630">
        <v>2019</v>
      </c>
      <c r="S66" s="630" t="s">
        <v>4487</v>
      </c>
      <c r="T66" s="630">
        <v>1800</v>
      </c>
      <c r="U66" s="634">
        <v>45150</v>
      </c>
      <c r="V66" s="634"/>
      <c r="W66" s="635">
        <v>10000</v>
      </c>
      <c r="X66" s="636">
        <v>10800</v>
      </c>
    </row>
    <row r="67" spans="1:24" ht="26.25" customHeight="1">
      <c r="A67" s="637"/>
      <c r="B67" s="159"/>
      <c r="C67" s="320" t="s">
        <v>3357</v>
      </c>
      <c r="D67" s="159"/>
      <c r="E67" s="159"/>
      <c r="F67" s="159"/>
      <c r="G67" s="159"/>
      <c r="H67" s="159"/>
      <c r="I67" s="159" t="s">
        <v>194</v>
      </c>
      <c r="J67" s="412" t="s">
        <v>4369</v>
      </c>
      <c r="K67" s="165" t="s">
        <v>195</v>
      </c>
      <c r="L67" s="161"/>
      <c r="M67" s="161"/>
      <c r="N67" s="427" t="s">
        <v>3140</v>
      </c>
      <c r="O67" s="160"/>
      <c r="P67" s="161"/>
      <c r="Q67" s="159" t="s">
        <v>4272</v>
      </c>
      <c r="R67" s="159">
        <v>2019</v>
      </c>
      <c r="S67" s="159" t="s">
        <v>4488</v>
      </c>
      <c r="T67" s="159">
        <v>1800</v>
      </c>
      <c r="U67" s="163"/>
      <c r="V67" s="162"/>
      <c r="W67" s="164" t="s">
        <v>4641</v>
      </c>
      <c r="X67" s="638" t="s">
        <v>4250</v>
      </c>
    </row>
    <row r="68" spans="1:24" ht="26.25" customHeight="1">
      <c r="A68" s="637"/>
      <c r="B68" s="159"/>
      <c r="C68" s="159"/>
      <c r="D68" s="159"/>
      <c r="E68" s="159"/>
      <c r="F68" s="159"/>
      <c r="G68" s="159"/>
      <c r="H68" s="159"/>
      <c r="I68" s="425" t="s">
        <v>3126</v>
      </c>
      <c r="J68" s="320" t="s">
        <v>4251</v>
      </c>
      <c r="K68" s="160" t="s">
        <v>4255</v>
      </c>
      <c r="L68" s="161"/>
      <c r="M68" s="161"/>
      <c r="N68" s="427" t="s">
        <v>2673</v>
      </c>
      <c r="O68" s="160"/>
      <c r="P68" s="161"/>
      <c r="Q68" s="159" t="s">
        <v>4257</v>
      </c>
      <c r="R68" s="159">
        <v>2020</v>
      </c>
      <c r="S68" s="159" t="s">
        <v>4489</v>
      </c>
      <c r="T68" s="159">
        <v>1720</v>
      </c>
      <c r="U68" s="2460" t="s">
        <v>4741</v>
      </c>
      <c r="V68" s="2461"/>
      <c r="W68" s="164"/>
      <c r="X68" s="638"/>
    </row>
    <row r="69" spans="1:24" ht="26.25" customHeight="1">
      <c r="A69" s="637"/>
      <c r="B69" s="159"/>
      <c r="C69" s="159" t="s">
        <v>4246</v>
      </c>
      <c r="D69" s="159"/>
      <c r="E69" s="159"/>
      <c r="F69" s="159"/>
      <c r="G69" s="159"/>
      <c r="H69" s="159"/>
      <c r="I69" s="159"/>
      <c r="J69" s="159"/>
      <c r="K69" s="648"/>
      <c r="L69" s="161"/>
      <c r="M69" s="161"/>
      <c r="N69" s="427" t="s">
        <v>3219</v>
      </c>
      <c r="O69" s="160"/>
      <c r="P69" s="161"/>
      <c r="Q69" s="159" t="s">
        <v>4478</v>
      </c>
      <c r="R69" s="159">
        <v>2018</v>
      </c>
      <c r="S69" s="159" t="s">
        <v>4490</v>
      </c>
      <c r="T69" s="159">
        <v>2270</v>
      </c>
      <c r="U69" s="2460"/>
      <c r="V69" s="2461"/>
      <c r="W69" s="164"/>
      <c r="X69" s="638"/>
    </row>
    <row r="70" spans="1:24" ht="26.25" customHeight="1">
      <c r="A70" s="637"/>
      <c r="B70" s="159"/>
      <c r="C70" s="159" t="s">
        <v>4511</v>
      </c>
      <c r="D70" s="159"/>
      <c r="E70" s="159"/>
      <c r="F70" s="159"/>
      <c r="G70" s="159"/>
      <c r="H70" s="159"/>
      <c r="I70" s="159"/>
      <c r="J70" s="159" t="s">
        <v>4249</v>
      </c>
      <c r="K70" s="648" t="s">
        <v>4254</v>
      </c>
      <c r="L70" s="161"/>
      <c r="M70" s="161"/>
      <c r="N70" s="73" t="s">
        <v>7308</v>
      </c>
      <c r="O70" s="160"/>
      <c r="P70" s="161"/>
      <c r="Q70" s="159"/>
      <c r="R70" s="159"/>
      <c r="S70" s="167" t="s">
        <v>189</v>
      </c>
      <c r="T70" s="167">
        <v>3860</v>
      </c>
      <c r="U70" s="2460"/>
      <c r="V70" s="2461"/>
      <c r="W70" s="164"/>
      <c r="X70" s="638"/>
    </row>
    <row r="71" spans="1:24" ht="26.25" customHeight="1">
      <c r="A71" s="637"/>
      <c r="B71" s="159"/>
      <c r="C71" s="159" t="s">
        <v>4248</v>
      </c>
      <c r="D71" s="159"/>
      <c r="E71" s="159"/>
      <c r="F71" s="159"/>
      <c r="G71" s="159"/>
      <c r="H71" s="159"/>
      <c r="I71" s="159"/>
      <c r="J71" s="425" t="s">
        <v>4253</v>
      </c>
      <c r="K71" s="648"/>
      <c r="L71" s="161"/>
      <c r="M71" s="161"/>
      <c r="N71" s="73" t="s">
        <v>3907</v>
      </c>
      <c r="O71" s="160"/>
      <c r="P71" s="161"/>
      <c r="Q71" s="159"/>
      <c r="R71" s="159"/>
      <c r="S71" s="167" t="s">
        <v>2472</v>
      </c>
      <c r="T71" s="167">
        <f>SUM(T66:T70)</f>
        <v>11450</v>
      </c>
      <c r="U71" s="162"/>
      <c r="V71" s="163"/>
      <c r="W71" s="164"/>
      <c r="X71" s="638"/>
    </row>
    <row r="72" spans="1:24" ht="26.25" customHeight="1" thickBot="1">
      <c r="A72" s="639"/>
      <c r="B72" s="640"/>
      <c r="C72" s="640"/>
      <c r="D72" s="640"/>
      <c r="E72" s="640"/>
      <c r="F72" s="640"/>
      <c r="G72" s="640"/>
      <c r="H72" s="640"/>
      <c r="I72" s="640"/>
      <c r="J72" s="640"/>
      <c r="K72" s="611" t="s">
        <v>4252</v>
      </c>
      <c r="L72" s="640"/>
      <c r="M72" s="640"/>
      <c r="N72" s="641"/>
      <c r="O72" s="641"/>
      <c r="P72" s="642"/>
      <c r="Q72" s="640"/>
      <c r="R72" s="640"/>
      <c r="S72" s="643" t="s">
        <v>1907</v>
      </c>
      <c r="T72" s="643">
        <v>7590</v>
      </c>
      <c r="U72" s="644"/>
      <c r="V72" s="645"/>
      <c r="W72" s="646"/>
      <c r="X72" s="647"/>
    </row>
    <row r="74" spans="1:24" ht="26.25" customHeight="1" thickBot="1">
      <c r="A74" s="445"/>
      <c r="B74" s="445"/>
      <c r="C74" s="445"/>
      <c r="D74" s="445"/>
      <c r="E74" s="445"/>
      <c r="F74" s="445"/>
      <c r="G74" s="445"/>
      <c r="H74" s="445"/>
      <c r="I74" s="445"/>
      <c r="J74" s="445"/>
      <c r="K74" s="446"/>
      <c r="L74" s="445"/>
      <c r="M74" s="445"/>
      <c r="N74" s="446"/>
      <c r="O74" s="446"/>
      <c r="P74" s="447"/>
      <c r="Q74" s="445"/>
      <c r="R74" s="445"/>
      <c r="S74" s="445"/>
      <c r="T74" s="445"/>
      <c r="U74" s="448"/>
      <c r="V74" s="449"/>
      <c r="W74" s="450"/>
      <c r="X74" s="450"/>
    </row>
    <row r="75" spans="1:24" ht="26.25" customHeight="1">
      <c r="A75" s="874" t="s">
        <v>188</v>
      </c>
      <c r="B75" s="875"/>
      <c r="C75" s="875" t="s">
        <v>4032</v>
      </c>
      <c r="D75" s="875" t="s">
        <v>190</v>
      </c>
      <c r="E75" s="875" t="s">
        <v>4304</v>
      </c>
      <c r="F75" s="875" t="s">
        <v>191</v>
      </c>
      <c r="G75" s="875" t="s">
        <v>191</v>
      </c>
      <c r="H75" s="875"/>
      <c r="I75" s="875" t="s">
        <v>3360</v>
      </c>
      <c r="J75" s="875" t="s">
        <v>7033</v>
      </c>
      <c r="K75" s="876" t="s">
        <v>21</v>
      </c>
      <c r="L75" s="875" t="s">
        <v>7034</v>
      </c>
      <c r="M75" s="875" t="s">
        <v>4474</v>
      </c>
      <c r="N75" s="876" t="s">
        <v>4348</v>
      </c>
      <c r="O75" s="876">
        <v>191593</v>
      </c>
      <c r="P75" s="877" t="s">
        <v>7670</v>
      </c>
      <c r="Q75" s="875" t="s">
        <v>4203</v>
      </c>
      <c r="R75" s="875">
        <v>2020</v>
      </c>
      <c r="S75" s="875" t="s">
        <v>4302</v>
      </c>
      <c r="T75" s="875">
        <v>1590</v>
      </c>
      <c r="U75" s="878">
        <v>45145</v>
      </c>
      <c r="V75" s="878">
        <v>45197</v>
      </c>
      <c r="W75" s="879">
        <v>5800</v>
      </c>
      <c r="X75" s="880">
        <v>6600</v>
      </c>
    </row>
    <row r="76" spans="1:24" ht="26.25" customHeight="1">
      <c r="A76" s="881"/>
      <c r="B76" s="882"/>
      <c r="C76" s="882"/>
      <c r="D76" s="882"/>
      <c r="E76" s="882"/>
      <c r="F76" s="882"/>
      <c r="G76" s="882"/>
      <c r="H76" s="882"/>
      <c r="I76" s="882" t="s">
        <v>194</v>
      </c>
      <c r="J76" s="412" t="s">
        <v>4365</v>
      </c>
      <c r="K76" s="884" t="s">
        <v>4072</v>
      </c>
      <c r="L76" s="882" t="s">
        <v>4472</v>
      </c>
      <c r="M76" s="882" t="s">
        <v>4473</v>
      </c>
      <c r="N76" s="73" t="s">
        <v>4245</v>
      </c>
      <c r="O76" s="882"/>
      <c r="P76" s="882"/>
      <c r="Q76" s="882" t="s">
        <v>4207</v>
      </c>
      <c r="R76" s="882">
        <v>2021</v>
      </c>
      <c r="S76" s="882" t="s">
        <v>4303</v>
      </c>
      <c r="T76" s="882">
        <v>900</v>
      </c>
      <c r="U76" s="891">
        <v>45149</v>
      </c>
      <c r="V76" s="1132">
        <v>45201</v>
      </c>
      <c r="W76" s="911">
        <v>5750</v>
      </c>
      <c r="X76" s="888" t="s">
        <v>4068</v>
      </c>
    </row>
    <row r="77" spans="1:24" ht="26.25" customHeight="1">
      <c r="A77" s="881"/>
      <c r="B77" s="882"/>
      <c r="C77" s="882"/>
      <c r="D77" s="882"/>
      <c r="E77" s="882"/>
      <c r="F77" s="882"/>
      <c r="G77" s="882"/>
      <c r="H77" s="882"/>
      <c r="I77" s="882"/>
      <c r="J77" s="412" t="s">
        <v>4366</v>
      </c>
      <c r="K77" s="889" t="s">
        <v>4070</v>
      </c>
      <c r="L77" s="425" t="s">
        <v>3359</v>
      </c>
      <c r="M77" s="882"/>
      <c r="N77" s="73" t="s">
        <v>7035</v>
      </c>
      <c r="O77" s="882"/>
      <c r="P77" s="882"/>
      <c r="Q77" s="882" t="s">
        <v>4208</v>
      </c>
      <c r="R77" s="882">
        <v>2020</v>
      </c>
      <c r="S77" s="882" t="s">
        <v>4300</v>
      </c>
      <c r="T77" s="882">
        <v>1900</v>
      </c>
      <c r="U77" s="891">
        <v>45147</v>
      </c>
      <c r="V77" s="1132">
        <v>45208</v>
      </c>
      <c r="W77" s="910">
        <v>-50</v>
      </c>
      <c r="X77" s="888"/>
    </row>
    <row r="78" spans="1:24" ht="26.25" customHeight="1">
      <c r="A78" s="881"/>
      <c r="B78" s="882"/>
      <c r="C78" s="882"/>
      <c r="D78" s="882"/>
      <c r="E78" s="882"/>
      <c r="F78" s="882"/>
      <c r="G78" s="882"/>
      <c r="H78" s="882"/>
      <c r="I78" s="882"/>
      <c r="J78" s="882" t="s">
        <v>4242</v>
      </c>
      <c r="K78" s="890" t="s">
        <v>4192</v>
      </c>
      <c r="L78" s="882"/>
      <c r="M78" s="882"/>
      <c r="N78" s="882"/>
      <c r="O78" s="882"/>
      <c r="P78" s="882"/>
      <c r="Q78" s="882" t="s">
        <v>4209</v>
      </c>
      <c r="R78" s="882">
        <v>2019</v>
      </c>
      <c r="S78" s="882" t="s">
        <v>4301</v>
      </c>
      <c r="T78" s="882">
        <v>1800</v>
      </c>
      <c r="U78" s="891">
        <v>45148</v>
      </c>
      <c r="V78" s="885">
        <v>45214</v>
      </c>
      <c r="W78" s="909" t="s">
        <v>4120</v>
      </c>
      <c r="X78" s="888"/>
    </row>
    <row r="79" spans="1:24" ht="26.25" customHeight="1">
      <c r="A79" s="881"/>
      <c r="B79" s="882"/>
      <c r="C79" s="882"/>
      <c r="D79" s="882"/>
      <c r="E79" s="882"/>
      <c r="F79" s="882"/>
      <c r="G79" s="882"/>
      <c r="H79" s="882"/>
      <c r="I79" s="882"/>
      <c r="J79" s="882"/>
      <c r="K79" s="890"/>
      <c r="L79" s="882"/>
      <c r="M79" s="882"/>
      <c r="N79" s="882"/>
      <c r="O79" s="882"/>
      <c r="P79" s="882"/>
      <c r="Q79" s="882"/>
      <c r="R79" s="882"/>
      <c r="S79" s="883" t="s">
        <v>189</v>
      </c>
      <c r="T79" s="883">
        <v>3700</v>
      </c>
      <c r="U79" s="885">
        <v>45150</v>
      </c>
      <c r="V79" s="891"/>
      <c r="W79" s="887" t="s">
        <v>4642</v>
      </c>
      <c r="X79" s="888"/>
    </row>
    <row r="80" spans="1:24" ht="26.25" customHeight="1">
      <c r="A80" s="881"/>
      <c r="B80" s="882"/>
      <c r="C80" s="882"/>
      <c r="D80" s="882"/>
      <c r="E80" s="882"/>
      <c r="F80" s="882"/>
      <c r="G80" s="882"/>
      <c r="H80" s="882"/>
      <c r="I80" s="882"/>
      <c r="J80" s="882" t="s">
        <v>4073</v>
      </c>
      <c r="K80" s="889"/>
      <c r="L80" s="882"/>
      <c r="M80" s="882"/>
      <c r="N80" s="882"/>
      <c r="O80" s="882"/>
      <c r="P80" s="882"/>
      <c r="Q80" s="882"/>
      <c r="R80" s="882"/>
      <c r="S80" s="883" t="s">
        <v>2472</v>
      </c>
      <c r="T80" s="883">
        <f>SUM(T75:T79)</f>
        <v>9890</v>
      </c>
      <c r="U80" s="891"/>
      <c r="V80" s="891"/>
      <c r="W80" s="887"/>
      <c r="X80" s="888"/>
    </row>
    <row r="81" spans="1:24" ht="26.25" customHeight="1" thickBot="1">
      <c r="A81" s="892"/>
      <c r="B81" s="893"/>
      <c r="C81" s="893"/>
      <c r="D81" s="893"/>
      <c r="E81" s="893"/>
      <c r="F81" s="893"/>
      <c r="G81" s="893"/>
      <c r="H81" s="893"/>
      <c r="I81" s="893"/>
      <c r="J81" s="469" t="s">
        <v>4098</v>
      </c>
      <c r="K81" s="611" t="s">
        <v>4243</v>
      </c>
      <c r="L81" s="893"/>
      <c r="M81" s="893"/>
      <c r="N81" s="894"/>
      <c r="O81" s="894"/>
      <c r="P81" s="895"/>
      <c r="Q81" s="893"/>
      <c r="R81" s="893"/>
      <c r="S81" s="896" t="s">
        <v>1907</v>
      </c>
      <c r="T81" s="896">
        <v>6190</v>
      </c>
      <c r="U81" s="897"/>
      <c r="V81" s="898"/>
      <c r="W81" s="899"/>
      <c r="X81" s="900"/>
    </row>
    <row r="82" spans="1:24" ht="26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51"/>
      <c r="L82" s="4"/>
      <c r="M82" s="4"/>
      <c r="N82" s="451"/>
      <c r="O82" s="451"/>
      <c r="P82" s="452"/>
      <c r="Q82" s="4"/>
      <c r="R82" s="4"/>
      <c r="S82" s="4"/>
      <c r="T82" s="4"/>
      <c r="U82" s="453"/>
      <c r="V82" s="454"/>
      <c r="W82" s="455"/>
      <c r="X82" s="455"/>
    </row>
    <row r="83" spans="1:24" ht="26.25" customHeight="1" thickBot="1"/>
    <row r="84" spans="1:24" ht="26.25" customHeight="1">
      <c r="A84" s="699" t="s">
        <v>188</v>
      </c>
      <c r="B84" s="700"/>
      <c r="C84" s="700" t="s">
        <v>154</v>
      </c>
      <c r="D84" s="700" t="s">
        <v>190</v>
      </c>
      <c r="E84" s="700" t="s">
        <v>4458</v>
      </c>
      <c r="F84" s="700" t="s">
        <v>191</v>
      </c>
      <c r="G84" s="700" t="s">
        <v>191</v>
      </c>
      <c r="H84" s="714"/>
      <c r="I84" s="700" t="s">
        <v>4105</v>
      </c>
      <c r="J84" s="715" t="s">
        <v>7036</v>
      </c>
      <c r="K84" s="700" t="s">
        <v>4106</v>
      </c>
      <c r="L84" s="715" t="s">
        <v>7037</v>
      </c>
      <c r="M84" s="715"/>
      <c r="N84" s="701" t="s">
        <v>4624</v>
      </c>
      <c r="O84" s="701" t="s">
        <v>4625</v>
      </c>
      <c r="P84" s="702" t="s">
        <v>4774</v>
      </c>
      <c r="Q84" s="700" t="s">
        <v>4222</v>
      </c>
      <c r="R84" s="700">
        <v>2019</v>
      </c>
      <c r="S84" s="700" t="s">
        <v>4454</v>
      </c>
      <c r="T84" s="700">
        <v>2835</v>
      </c>
      <c r="U84" s="716">
        <v>45150</v>
      </c>
      <c r="V84" s="716">
        <v>45215</v>
      </c>
      <c r="W84" s="703">
        <v>2950</v>
      </c>
      <c r="X84" s="704">
        <v>4550</v>
      </c>
    </row>
    <row r="85" spans="1:24" ht="26.25" customHeight="1">
      <c r="A85" s="705"/>
      <c r="B85" s="278"/>
      <c r="C85" s="320" t="s">
        <v>4586</v>
      </c>
      <c r="D85" s="278"/>
      <c r="E85" s="278"/>
      <c r="F85" s="278"/>
      <c r="G85" s="278"/>
      <c r="H85" s="278"/>
      <c r="I85" s="278" t="s">
        <v>2578</v>
      </c>
      <c r="J85" s="317" t="s">
        <v>4112</v>
      </c>
      <c r="K85" s="280" t="s">
        <v>4114</v>
      </c>
      <c r="L85" s="425" t="s">
        <v>3359</v>
      </c>
      <c r="M85" s="278"/>
      <c r="N85" s="73" t="s">
        <v>3552</v>
      </c>
      <c r="O85" s="278"/>
      <c r="P85" s="278"/>
      <c r="Q85" s="278" t="s">
        <v>4223</v>
      </c>
      <c r="R85" s="278">
        <v>2020</v>
      </c>
      <c r="S85" s="278" t="s">
        <v>4455</v>
      </c>
      <c r="T85" s="278">
        <v>1620</v>
      </c>
      <c r="U85" s="420">
        <v>45151</v>
      </c>
      <c r="V85" s="719">
        <v>45211</v>
      </c>
      <c r="W85" s="283" t="s">
        <v>4642</v>
      </c>
      <c r="X85" s="706" t="s">
        <v>4650</v>
      </c>
    </row>
    <row r="86" spans="1:24" ht="26.25" customHeight="1">
      <c r="A86" s="705"/>
      <c r="B86" s="278"/>
      <c r="C86" s="278"/>
      <c r="D86" s="278"/>
      <c r="E86" s="278"/>
      <c r="F86" s="278"/>
      <c r="G86" s="278"/>
      <c r="H86" s="278"/>
      <c r="I86" s="320" t="s">
        <v>2625</v>
      </c>
      <c r="J86" s="912" t="s">
        <v>4135</v>
      </c>
      <c r="K86" s="921" t="s">
        <v>4113</v>
      </c>
      <c r="L86" s="278"/>
      <c r="M86" s="278"/>
      <c r="N86" s="73" t="s">
        <v>2435</v>
      </c>
      <c r="O86" s="279"/>
      <c r="P86" s="278"/>
      <c r="Q86" s="278" t="s">
        <v>4222</v>
      </c>
      <c r="R86" s="278">
        <v>2015</v>
      </c>
      <c r="S86" s="278" t="s">
        <v>4453</v>
      </c>
      <c r="T86" s="278">
        <v>2265</v>
      </c>
      <c r="U86" s="719"/>
      <c r="V86" s="420">
        <v>45212</v>
      </c>
      <c r="W86" s="283"/>
      <c r="X86" s="706"/>
    </row>
    <row r="87" spans="1:24" ht="26.25" customHeight="1">
      <c r="A87" s="705"/>
      <c r="B87" s="278"/>
      <c r="C87" s="278"/>
      <c r="D87" s="278"/>
      <c r="E87" s="278"/>
      <c r="F87" s="278"/>
      <c r="G87" s="278"/>
      <c r="H87" s="278"/>
      <c r="I87" s="720"/>
      <c r="J87" s="278"/>
      <c r="K87" s="278" t="s">
        <v>4224</v>
      </c>
      <c r="L87" s="278"/>
      <c r="M87" s="278"/>
      <c r="N87" s="278"/>
      <c r="O87" s="278"/>
      <c r="P87" s="280"/>
      <c r="Q87" s="278"/>
      <c r="R87" s="278"/>
      <c r="S87" s="278"/>
      <c r="T87" s="278"/>
      <c r="U87" s="281"/>
      <c r="V87" s="282"/>
      <c r="W87" s="283"/>
      <c r="X87" s="721"/>
    </row>
    <row r="88" spans="1:24" ht="26.25" customHeight="1">
      <c r="A88" s="705"/>
      <c r="B88" s="278"/>
      <c r="C88" s="278"/>
      <c r="D88" s="278"/>
      <c r="E88" s="278"/>
      <c r="F88" s="278"/>
      <c r="G88" s="278"/>
      <c r="H88" s="278"/>
      <c r="I88" s="278"/>
      <c r="J88" s="278" t="s">
        <v>4456</v>
      </c>
      <c r="K88" s="278" t="s">
        <v>3849</v>
      </c>
      <c r="L88" s="278"/>
      <c r="M88" s="278"/>
      <c r="N88" s="278"/>
      <c r="O88" s="278"/>
      <c r="P88" s="280"/>
      <c r="Q88" s="278"/>
      <c r="R88" s="278"/>
      <c r="S88" s="284" t="s">
        <v>189</v>
      </c>
      <c r="T88" s="284">
        <v>3860</v>
      </c>
      <c r="U88" s="281"/>
      <c r="V88" s="282"/>
      <c r="W88" s="283"/>
      <c r="X88" s="722"/>
    </row>
    <row r="89" spans="1:24" ht="26.25" customHeight="1">
      <c r="A89" s="705"/>
      <c r="B89" s="278"/>
      <c r="C89" s="278"/>
      <c r="D89" s="278"/>
      <c r="E89" s="278"/>
      <c r="F89" s="278"/>
      <c r="G89" s="278"/>
      <c r="H89" s="278"/>
      <c r="I89" s="278"/>
      <c r="J89" s="278" t="s">
        <v>4457</v>
      </c>
      <c r="K89" s="278"/>
      <c r="L89" s="278"/>
      <c r="M89" s="278"/>
      <c r="N89" s="278"/>
      <c r="O89" s="278"/>
      <c r="P89" s="280"/>
      <c r="Q89" s="278"/>
      <c r="R89" s="278"/>
      <c r="S89" s="284" t="s">
        <v>2472</v>
      </c>
      <c r="T89" s="284">
        <f>SUM(T84:T88)</f>
        <v>10580</v>
      </c>
      <c r="U89" s="281"/>
      <c r="V89" s="282"/>
      <c r="W89" s="283"/>
      <c r="X89" s="722"/>
    </row>
    <row r="90" spans="1:24" ht="26.25" customHeight="1" thickBot="1">
      <c r="A90" s="707"/>
      <c r="B90" s="708"/>
      <c r="C90" s="708"/>
      <c r="D90" s="708"/>
      <c r="E90" s="708"/>
      <c r="F90" s="708"/>
      <c r="G90" s="708"/>
      <c r="H90" s="708"/>
      <c r="I90" s="708"/>
      <c r="J90" s="555" t="s">
        <v>4107</v>
      </c>
      <c r="K90" s="611" t="s">
        <v>4136</v>
      </c>
      <c r="L90" s="709"/>
      <c r="M90" s="709"/>
      <c r="N90" s="708"/>
      <c r="O90" s="708"/>
      <c r="P90" s="710"/>
      <c r="Q90" s="711"/>
      <c r="R90" s="711"/>
      <c r="S90" s="711"/>
      <c r="T90" s="711"/>
      <c r="U90" s="712"/>
      <c r="V90" s="713"/>
      <c r="W90" s="723"/>
      <c r="X90" s="724"/>
    </row>
    <row r="92" spans="1:24" ht="26.25" customHeight="1" thickBot="1"/>
    <row r="93" spans="1:24" ht="26.25" customHeight="1">
      <c r="A93" s="456" t="s">
        <v>188</v>
      </c>
      <c r="B93" s="457"/>
      <c r="C93" s="457" t="s">
        <v>3556</v>
      </c>
      <c r="D93" s="457" t="s">
        <v>190</v>
      </c>
      <c r="E93" s="457" t="s">
        <v>4370</v>
      </c>
      <c r="F93" s="457" t="s">
        <v>191</v>
      </c>
      <c r="G93" s="457" t="s">
        <v>191</v>
      </c>
      <c r="H93" s="477"/>
      <c r="I93" s="457" t="s">
        <v>126</v>
      </c>
      <c r="J93" s="457" t="s">
        <v>6942</v>
      </c>
      <c r="K93" s="458" t="s">
        <v>1956</v>
      </c>
      <c r="L93" s="457" t="s">
        <v>6943</v>
      </c>
      <c r="M93" s="457"/>
      <c r="N93" s="458" t="s">
        <v>6969</v>
      </c>
      <c r="O93" s="458" t="s">
        <v>4266</v>
      </c>
      <c r="P93" s="459" t="s">
        <v>8029</v>
      </c>
      <c r="Q93" s="457" t="s">
        <v>361</v>
      </c>
      <c r="R93" s="457">
        <v>2015</v>
      </c>
      <c r="S93" s="457" t="s">
        <v>4306</v>
      </c>
      <c r="T93" s="457">
        <v>2165</v>
      </c>
      <c r="U93" s="460">
        <v>45150</v>
      </c>
      <c r="V93" s="460">
        <v>45215</v>
      </c>
      <c r="W93" s="462">
        <v>2950</v>
      </c>
      <c r="X93" s="463">
        <v>4200</v>
      </c>
    </row>
    <row r="94" spans="1:24" ht="26.25" customHeight="1">
      <c r="A94" s="464"/>
      <c r="B94" s="143"/>
      <c r="C94" s="143"/>
      <c r="D94" s="143"/>
      <c r="E94" s="143"/>
      <c r="F94" s="143"/>
      <c r="G94" s="143"/>
      <c r="H94" s="143"/>
      <c r="I94" s="143" t="s">
        <v>194</v>
      </c>
      <c r="J94" s="412" t="s">
        <v>4367</v>
      </c>
      <c r="K94" s="169" t="s">
        <v>206</v>
      </c>
      <c r="L94" s="427" t="s">
        <v>3359</v>
      </c>
      <c r="M94" s="143"/>
      <c r="N94" s="73" t="s">
        <v>2943</v>
      </c>
      <c r="O94" s="144"/>
      <c r="P94" s="145"/>
      <c r="Q94" s="143" t="s">
        <v>4286</v>
      </c>
      <c r="R94" s="143">
        <v>2017</v>
      </c>
      <c r="S94" s="143" t="s">
        <v>4307</v>
      </c>
      <c r="T94" s="143">
        <v>2095</v>
      </c>
      <c r="U94" s="146">
        <v>45151</v>
      </c>
      <c r="V94" s="168">
        <v>45211</v>
      </c>
      <c r="W94" s="147" t="s">
        <v>4641</v>
      </c>
      <c r="X94" s="465"/>
    </row>
    <row r="95" spans="1:24" ht="26.25" customHeight="1">
      <c r="A95" s="464"/>
      <c r="B95" s="143"/>
      <c r="C95" s="143"/>
      <c r="D95" s="143"/>
      <c r="E95" s="143"/>
      <c r="F95" s="143"/>
      <c r="G95" s="143"/>
      <c r="H95" s="143"/>
      <c r="I95" s="320" t="s">
        <v>2625</v>
      </c>
      <c r="J95" s="143" t="s">
        <v>4134</v>
      </c>
      <c r="K95" s="144" t="s">
        <v>4214</v>
      </c>
      <c r="L95" s="143"/>
      <c r="M95" s="143"/>
      <c r="N95" s="73" t="s">
        <v>3802</v>
      </c>
      <c r="O95" s="144"/>
      <c r="P95" s="145"/>
      <c r="Q95" s="143" t="s">
        <v>375</v>
      </c>
      <c r="R95" s="143">
        <v>2014</v>
      </c>
      <c r="S95" s="143" t="s">
        <v>4308</v>
      </c>
      <c r="T95" s="143">
        <v>1660</v>
      </c>
      <c r="U95" s="146"/>
      <c r="V95" s="168">
        <v>45212</v>
      </c>
      <c r="W95" s="147"/>
      <c r="X95" s="466"/>
    </row>
    <row r="96" spans="1:24" ht="26.25" customHeight="1">
      <c r="A96" s="464"/>
      <c r="B96" s="143"/>
      <c r="C96" s="143"/>
      <c r="D96" s="143"/>
      <c r="E96" s="143"/>
      <c r="F96" s="143"/>
      <c r="G96" s="143"/>
      <c r="H96" s="143"/>
      <c r="I96" s="143"/>
      <c r="J96" s="143"/>
      <c r="K96" s="144" t="s">
        <v>1772</v>
      </c>
      <c r="L96" s="143"/>
      <c r="M96" s="143"/>
      <c r="N96" s="144"/>
      <c r="O96" s="144"/>
      <c r="P96" s="145"/>
      <c r="Q96" s="143" t="s">
        <v>375</v>
      </c>
      <c r="R96" s="143">
        <v>2014</v>
      </c>
      <c r="S96" s="143" t="s">
        <v>4309</v>
      </c>
      <c r="T96" s="143">
        <v>1570</v>
      </c>
      <c r="U96" s="168"/>
      <c r="V96" s="146">
        <v>45206</v>
      </c>
      <c r="W96" s="147"/>
      <c r="X96" s="466"/>
    </row>
    <row r="97" spans="1:24" ht="26.25" customHeight="1">
      <c r="A97" s="464"/>
      <c r="B97" s="143"/>
      <c r="C97" s="143"/>
      <c r="D97" s="143"/>
      <c r="E97" s="143"/>
      <c r="F97" s="143"/>
      <c r="G97" s="143"/>
      <c r="H97" s="143"/>
      <c r="I97" s="143"/>
      <c r="J97" s="143" t="s">
        <v>2626</v>
      </c>
      <c r="K97" s="144"/>
      <c r="L97" s="143"/>
      <c r="M97" s="143"/>
      <c r="N97" s="144"/>
      <c r="O97" s="144"/>
      <c r="P97" s="145"/>
      <c r="Q97" s="143"/>
      <c r="R97" s="143"/>
      <c r="S97" s="148" t="s">
        <v>189</v>
      </c>
      <c r="T97" s="148">
        <v>3700</v>
      </c>
      <c r="U97" s="168"/>
      <c r="V97" s="146"/>
      <c r="W97" s="147"/>
      <c r="X97" s="466"/>
    </row>
    <row r="98" spans="1:24" ht="26.25" customHeight="1">
      <c r="A98" s="464"/>
      <c r="B98" s="143"/>
      <c r="C98" s="143"/>
      <c r="D98" s="143"/>
      <c r="E98" s="143"/>
      <c r="F98" s="143"/>
      <c r="G98" s="143"/>
      <c r="H98" s="143"/>
      <c r="I98" s="143"/>
      <c r="J98" s="143" t="s">
        <v>2627</v>
      </c>
      <c r="K98" s="144"/>
      <c r="L98" s="143"/>
      <c r="M98" s="143"/>
      <c r="N98" s="144"/>
      <c r="O98" s="144"/>
      <c r="P98" s="145"/>
      <c r="Q98" s="143"/>
      <c r="R98" s="143"/>
      <c r="S98" s="148" t="s">
        <v>2472</v>
      </c>
      <c r="T98" s="148">
        <f>SUM(T93:T97)</f>
        <v>11190</v>
      </c>
      <c r="U98" s="168"/>
      <c r="V98" s="146"/>
      <c r="W98" s="147"/>
      <c r="X98" s="466"/>
    </row>
    <row r="99" spans="1:24" ht="26.25" customHeight="1" thickBot="1">
      <c r="A99" s="467"/>
      <c r="B99" s="468"/>
      <c r="C99" s="468"/>
      <c r="D99" s="468"/>
      <c r="E99" s="468"/>
      <c r="F99" s="468"/>
      <c r="G99" s="468"/>
      <c r="H99" s="468"/>
      <c r="I99" s="468"/>
      <c r="J99" s="555" t="s">
        <v>2745</v>
      </c>
      <c r="K99" s="611" t="s">
        <v>4121</v>
      </c>
      <c r="L99" s="468"/>
      <c r="M99" s="468"/>
      <c r="N99" s="470"/>
      <c r="O99" s="470"/>
      <c r="P99" s="471"/>
      <c r="Q99" s="468"/>
      <c r="R99" s="468"/>
      <c r="S99" s="472"/>
      <c r="T99" s="472"/>
      <c r="U99" s="473"/>
      <c r="V99" s="474"/>
      <c r="W99" s="475"/>
      <c r="X99" s="476"/>
    </row>
    <row r="100" spans="1:24" ht="26.25" customHeight="1">
      <c r="A100" s="456" t="s">
        <v>188</v>
      </c>
      <c r="B100" s="457"/>
      <c r="C100" s="457" t="s">
        <v>3556</v>
      </c>
      <c r="D100" s="457" t="s">
        <v>190</v>
      </c>
      <c r="E100" s="457" t="s">
        <v>4370</v>
      </c>
      <c r="F100" s="457" t="s">
        <v>191</v>
      </c>
      <c r="G100" s="457" t="s">
        <v>191</v>
      </c>
      <c r="H100" s="477"/>
      <c r="I100" s="457" t="s">
        <v>126</v>
      </c>
      <c r="J100" s="457" t="s">
        <v>4133</v>
      </c>
      <c r="K100" s="458" t="s">
        <v>1956</v>
      </c>
      <c r="L100" s="457" t="s">
        <v>7038</v>
      </c>
      <c r="M100" s="457"/>
      <c r="N100" s="458" t="s">
        <v>4289</v>
      </c>
      <c r="O100" s="458" t="s">
        <v>4328</v>
      </c>
      <c r="P100" s="459" t="s">
        <v>8029</v>
      </c>
      <c r="Q100" s="457" t="s">
        <v>361</v>
      </c>
      <c r="R100" s="457">
        <v>2016</v>
      </c>
      <c r="S100" s="457" t="s">
        <v>4283</v>
      </c>
      <c r="T100" s="457">
        <v>2405</v>
      </c>
      <c r="U100" s="460">
        <v>45150</v>
      </c>
      <c r="V100" s="460">
        <v>45215</v>
      </c>
      <c r="W100" s="462">
        <v>2950</v>
      </c>
      <c r="X100" s="463">
        <v>4200</v>
      </c>
    </row>
    <row r="101" spans="1:24" ht="26.25" customHeight="1">
      <c r="A101" s="464"/>
      <c r="B101" s="143"/>
      <c r="C101" s="143"/>
      <c r="D101" s="143"/>
      <c r="E101" s="143"/>
      <c r="F101" s="143"/>
      <c r="G101" s="143"/>
      <c r="H101" s="143"/>
      <c r="I101" s="143" t="s">
        <v>194</v>
      </c>
      <c r="J101" s="412" t="s">
        <v>4374</v>
      </c>
      <c r="K101" s="169" t="s">
        <v>206</v>
      </c>
      <c r="L101" s="427" t="s">
        <v>3359</v>
      </c>
      <c r="M101" s="143"/>
      <c r="N101" s="73" t="s">
        <v>2943</v>
      </c>
      <c r="O101" s="144"/>
      <c r="P101" s="145"/>
      <c r="Q101" s="143" t="s">
        <v>4288</v>
      </c>
      <c r="R101" s="143">
        <v>2016</v>
      </c>
      <c r="S101" s="143" t="s">
        <v>4284</v>
      </c>
      <c r="T101" s="143">
        <v>1660</v>
      </c>
      <c r="U101" s="146">
        <v>45151</v>
      </c>
      <c r="V101" s="168">
        <v>45211</v>
      </c>
      <c r="W101" s="147" t="s">
        <v>4641</v>
      </c>
      <c r="X101" s="465"/>
    </row>
    <row r="102" spans="1:24" ht="26.25" customHeight="1">
      <c r="A102" s="464"/>
      <c r="B102" s="143"/>
      <c r="C102" s="143"/>
      <c r="D102" s="143"/>
      <c r="E102" s="143"/>
      <c r="F102" s="143"/>
      <c r="G102" s="143"/>
      <c r="H102" s="143"/>
      <c r="I102" s="320" t="s">
        <v>2625</v>
      </c>
      <c r="J102" s="143"/>
      <c r="K102" s="144" t="s">
        <v>4214</v>
      </c>
      <c r="L102" s="143"/>
      <c r="M102" s="143"/>
      <c r="N102" s="73" t="s">
        <v>3802</v>
      </c>
      <c r="O102" s="144"/>
      <c r="P102" s="145"/>
      <c r="Q102" s="143" t="s">
        <v>370</v>
      </c>
      <c r="R102" s="143">
        <v>2014</v>
      </c>
      <c r="S102" s="143" t="s">
        <v>4285</v>
      </c>
      <c r="T102" s="143">
        <v>1420</v>
      </c>
      <c r="U102" s="146"/>
      <c r="V102" s="168">
        <v>45212</v>
      </c>
      <c r="W102" s="147"/>
      <c r="X102" s="466"/>
    </row>
    <row r="103" spans="1:24" ht="26.25" customHeight="1">
      <c r="A103" s="464"/>
      <c r="B103" s="143"/>
      <c r="C103" s="143"/>
      <c r="D103" s="143"/>
      <c r="E103" s="143"/>
      <c r="F103" s="143"/>
      <c r="G103" s="143"/>
      <c r="H103" s="143"/>
      <c r="I103" s="143"/>
      <c r="J103" s="143"/>
      <c r="K103" s="144" t="s">
        <v>1772</v>
      </c>
      <c r="L103" s="143"/>
      <c r="M103" s="143"/>
      <c r="N103" s="144"/>
      <c r="O103" s="144"/>
      <c r="P103" s="145"/>
      <c r="Q103" s="143" t="s">
        <v>4286</v>
      </c>
      <c r="R103" s="143">
        <v>2015</v>
      </c>
      <c r="S103" s="143" t="s">
        <v>4287</v>
      </c>
      <c r="T103" s="143">
        <v>2215</v>
      </c>
      <c r="U103" s="168"/>
      <c r="V103" s="146">
        <v>45206</v>
      </c>
      <c r="W103" s="147"/>
      <c r="X103" s="466"/>
    </row>
    <row r="104" spans="1:24" ht="26.25" customHeight="1">
      <c r="A104" s="464"/>
      <c r="B104" s="143"/>
      <c r="C104" s="143"/>
      <c r="D104" s="143"/>
      <c r="E104" s="143"/>
      <c r="F104" s="143"/>
      <c r="G104" s="143"/>
      <c r="H104" s="143"/>
      <c r="I104" s="143"/>
      <c r="J104" s="143" t="s">
        <v>2626</v>
      </c>
      <c r="K104" s="144"/>
      <c r="L104" s="143"/>
      <c r="M104" s="143"/>
      <c r="N104" s="144"/>
      <c r="O104" s="144"/>
      <c r="P104" s="145"/>
      <c r="Q104" s="143"/>
      <c r="R104" s="143"/>
      <c r="S104" s="148" t="s">
        <v>189</v>
      </c>
      <c r="T104" s="148">
        <v>3900</v>
      </c>
      <c r="U104" s="168"/>
      <c r="V104" s="146"/>
      <c r="W104" s="147"/>
      <c r="X104" s="466"/>
    </row>
    <row r="105" spans="1:24" ht="26.25" customHeight="1">
      <c r="A105" s="464"/>
      <c r="B105" s="143"/>
      <c r="C105" s="143"/>
      <c r="D105" s="143"/>
      <c r="E105" s="143"/>
      <c r="F105" s="143"/>
      <c r="G105" s="143"/>
      <c r="H105" s="143"/>
      <c r="I105" s="143"/>
      <c r="J105" s="143" t="s">
        <v>2627</v>
      </c>
      <c r="K105" s="144"/>
      <c r="L105" s="143"/>
      <c r="M105" s="143"/>
      <c r="N105" s="144"/>
      <c r="O105" s="144"/>
      <c r="P105" s="145"/>
      <c r="Q105" s="143"/>
      <c r="R105" s="143"/>
      <c r="S105" s="148" t="s">
        <v>2472</v>
      </c>
      <c r="T105" s="148">
        <f>SUM(T100:T104)</f>
        <v>11600</v>
      </c>
      <c r="U105" s="168"/>
      <c r="V105" s="146"/>
      <c r="W105" s="147"/>
      <c r="X105" s="466"/>
    </row>
    <row r="106" spans="1:24" ht="26.25" customHeight="1" thickBot="1">
      <c r="A106" s="467"/>
      <c r="B106" s="468"/>
      <c r="C106" s="468"/>
      <c r="D106" s="468"/>
      <c r="E106" s="468"/>
      <c r="F106" s="468"/>
      <c r="G106" s="468"/>
      <c r="H106" s="468"/>
      <c r="I106" s="468"/>
      <c r="J106" s="555" t="s">
        <v>2745</v>
      </c>
      <c r="K106" s="611" t="s">
        <v>4121</v>
      </c>
      <c r="L106" s="468"/>
      <c r="M106" s="468"/>
      <c r="N106" s="470"/>
      <c r="O106" s="470"/>
      <c r="P106" s="471"/>
      <c r="Q106" s="468"/>
      <c r="R106" s="468"/>
      <c r="S106" s="472"/>
      <c r="T106" s="472"/>
      <c r="U106" s="473"/>
      <c r="V106" s="474"/>
      <c r="W106" s="475"/>
      <c r="X106" s="476"/>
    </row>
    <row r="107" spans="1:24" ht="26.25" customHeight="1">
      <c r="A107" s="456" t="s">
        <v>188</v>
      </c>
      <c r="B107" s="457"/>
      <c r="C107" s="457" t="s">
        <v>3556</v>
      </c>
      <c r="D107" s="457" t="s">
        <v>190</v>
      </c>
      <c r="E107" s="457" t="s">
        <v>4370</v>
      </c>
      <c r="F107" s="457" t="s">
        <v>191</v>
      </c>
      <c r="G107" s="457" t="s">
        <v>191</v>
      </c>
      <c r="H107" s="477"/>
      <c r="I107" s="457" t="s">
        <v>126</v>
      </c>
      <c r="J107" s="457" t="s">
        <v>4133</v>
      </c>
      <c r="K107" s="458" t="s">
        <v>1956</v>
      </c>
      <c r="L107" s="457" t="s">
        <v>6944</v>
      </c>
      <c r="M107" s="457"/>
      <c r="N107" s="458" t="s">
        <v>6970</v>
      </c>
      <c r="O107" s="458" t="s">
        <v>4361</v>
      </c>
      <c r="P107" s="459" t="s">
        <v>8029</v>
      </c>
      <c r="Q107" s="457" t="s">
        <v>363</v>
      </c>
      <c r="R107" s="457">
        <v>2015</v>
      </c>
      <c r="S107" s="457" t="s">
        <v>4358</v>
      </c>
      <c r="T107" s="457">
        <v>2085</v>
      </c>
      <c r="U107" s="460">
        <v>45150</v>
      </c>
      <c r="V107" s="460">
        <v>45215</v>
      </c>
      <c r="W107" s="462">
        <v>2950</v>
      </c>
      <c r="X107" s="463">
        <v>4200</v>
      </c>
    </row>
    <row r="108" spans="1:24" ht="26.25" customHeight="1">
      <c r="A108" s="464"/>
      <c r="B108" s="143"/>
      <c r="C108" s="143"/>
      <c r="D108" s="143"/>
      <c r="E108" s="143"/>
      <c r="F108" s="143"/>
      <c r="G108" s="143"/>
      <c r="H108" s="143"/>
      <c r="I108" s="143" t="s">
        <v>194</v>
      </c>
      <c r="J108" s="412" t="s">
        <v>4375</v>
      </c>
      <c r="K108" s="169" t="s">
        <v>206</v>
      </c>
      <c r="L108" s="427" t="s">
        <v>3359</v>
      </c>
      <c r="M108" s="143"/>
      <c r="N108" s="73" t="s">
        <v>2943</v>
      </c>
      <c r="O108" s="144"/>
      <c r="P108" s="144"/>
      <c r="Q108" s="144" t="s">
        <v>361</v>
      </c>
      <c r="R108" s="143">
        <v>2019</v>
      </c>
      <c r="S108" s="143" t="s">
        <v>4357</v>
      </c>
      <c r="T108" s="143">
        <v>2150</v>
      </c>
      <c r="U108" s="146">
        <v>45151</v>
      </c>
      <c r="V108" s="168">
        <v>45211</v>
      </c>
      <c r="W108" s="147" t="s">
        <v>4641</v>
      </c>
      <c r="X108" s="465"/>
    </row>
    <row r="109" spans="1:24" ht="26.25" customHeight="1">
      <c r="A109" s="464"/>
      <c r="B109" s="143"/>
      <c r="C109" s="143"/>
      <c r="D109" s="143"/>
      <c r="E109" s="143"/>
      <c r="F109" s="143"/>
      <c r="G109" s="143"/>
      <c r="H109" s="143"/>
      <c r="I109" s="320" t="s">
        <v>2625</v>
      </c>
      <c r="J109" s="143"/>
      <c r="K109" s="144" t="s">
        <v>4237</v>
      </c>
      <c r="L109" s="143"/>
      <c r="M109" s="143"/>
      <c r="N109" s="73" t="s">
        <v>3802</v>
      </c>
      <c r="O109" s="144"/>
      <c r="P109" s="144"/>
      <c r="Q109" s="144" t="s">
        <v>361</v>
      </c>
      <c r="R109" s="143">
        <v>2014</v>
      </c>
      <c r="S109" s="143" t="s">
        <v>4359</v>
      </c>
      <c r="T109" s="143">
        <v>2165</v>
      </c>
      <c r="U109" s="146"/>
      <c r="V109" s="168">
        <v>45212</v>
      </c>
      <c r="W109" s="147"/>
      <c r="X109" s="466"/>
    </row>
    <row r="110" spans="1:24" ht="26.25" customHeight="1">
      <c r="A110" s="464"/>
      <c r="B110" s="143"/>
      <c r="C110" s="143"/>
      <c r="D110" s="143"/>
      <c r="E110" s="143"/>
      <c r="F110" s="143"/>
      <c r="G110" s="143"/>
      <c r="H110" s="143"/>
      <c r="I110" s="143"/>
      <c r="J110" s="143"/>
      <c r="K110" s="144" t="s">
        <v>1772</v>
      </c>
      <c r="L110" s="143"/>
      <c r="M110" s="143"/>
      <c r="N110" s="144"/>
      <c r="O110" s="144"/>
      <c r="P110" s="144"/>
      <c r="Q110" s="144" t="s">
        <v>378</v>
      </c>
      <c r="R110" s="143">
        <v>2014</v>
      </c>
      <c r="S110" s="143" t="s">
        <v>4360</v>
      </c>
      <c r="T110" s="143">
        <v>2030</v>
      </c>
      <c r="U110" s="168"/>
      <c r="V110" s="146">
        <v>45206</v>
      </c>
      <c r="W110" s="147"/>
      <c r="X110" s="466"/>
    </row>
    <row r="111" spans="1:24" ht="26.25" customHeight="1">
      <c r="A111" s="464"/>
      <c r="B111" s="143"/>
      <c r="C111" s="143"/>
      <c r="D111" s="143"/>
      <c r="E111" s="143"/>
      <c r="F111" s="143"/>
      <c r="G111" s="143"/>
      <c r="H111" s="143"/>
      <c r="I111" s="143"/>
      <c r="J111" s="143" t="s">
        <v>2626</v>
      </c>
      <c r="K111" s="144"/>
      <c r="L111" s="143"/>
      <c r="M111" s="143"/>
      <c r="N111" s="144"/>
      <c r="O111" s="144"/>
      <c r="P111" s="144"/>
      <c r="Q111" s="144"/>
      <c r="R111" s="143"/>
      <c r="S111" s="148" t="s">
        <v>189</v>
      </c>
      <c r="T111" s="148">
        <v>3700</v>
      </c>
      <c r="U111" s="168"/>
      <c r="V111" s="146"/>
      <c r="W111" s="147"/>
      <c r="X111" s="466"/>
    </row>
    <row r="112" spans="1:24" ht="26.25" customHeight="1">
      <c r="A112" s="464"/>
      <c r="B112" s="143"/>
      <c r="C112" s="143"/>
      <c r="D112" s="143"/>
      <c r="E112" s="143"/>
      <c r="F112" s="143"/>
      <c r="G112" s="143"/>
      <c r="H112" s="143"/>
      <c r="I112" s="143"/>
      <c r="J112" s="143" t="s">
        <v>2627</v>
      </c>
      <c r="K112" s="144"/>
      <c r="L112" s="143"/>
      <c r="M112" s="143"/>
      <c r="N112" s="144"/>
      <c r="O112" s="144"/>
      <c r="P112" s="144"/>
      <c r="Q112" s="144"/>
      <c r="R112" s="143"/>
      <c r="S112" s="148" t="s">
        <v>2472</v>
      </c>
      <c r="T112" s="148">
        <f>SUM(T107:T111)</f>
        <v>12130</v>
      </c>
      <c r="U112" s="168"/>
      <c r="V112" s="146"/>
      <c r="W112" s="147"/>
      <c r="X112" s="466"/>
    </row>
    <row r="113" spans="1:24" ht="26.25" customHeight="1" thickBot="1">
      <c r="A113" s="467"/>
      <c r="B113" s="468"/>
      <c r="C113" s="468"/>
      <c r="D113" s="468"/>
      <c r="E113" s="468"/>
      <c r="F113" s="468"/>
      <c r="G113" s="468"/>
      <c r="H113" s="468"/>
      <c r="I113" s="468"/>
      <c r="J113" s="555" t="s">
        <v>2745</v>
      </c>
      <c r="K113" s="611" t="s">
        <v>4121</v>
      </c>
      <c r="L113" s="468"/>
      <c r="M113" s="468"/>
      <c r="N113" s="470"/>
      <c r="O113" s="470"/>
      <c r="P113" s="471"/>
      <c r="Q113" s="468"/>
      <c r="R113" s="468"/>
      <c r="S113" s="472"/>
      <c r="T113" s="472"/>
      <c r="U113" s="473"/>
      <c r="V113" s="474"/>
      <c r="W113" s="475"/>
      <c r="X113" s="476"/>
    </row>
    <row r="115" spans="1:24" ht="26.25" customHeight="1" thickBot="1"/>
    <row r="116" spans="1:24" ht="26.25" customHeight="1">
      <c r="A116" s="656" t="s">
        <v>188</v>
      </c>
      <c r="B116" s="657"/>
      <c r="C116" s="657" t="s">
        <v>3303</v>
      </c>
      <c r="D116" s="657" t="s">
        <v>190</v>
      </c>
      <c r="E116" s="657" t="s">
        <v>4450</v>
      </c>
      <c r="F116" s="657" t="s">
        <v>191</v>
      </c>
      <c r="G116" s="657" t="s">
        <v>191</v>
      </c>
      <c r="H116" s="658"/>
      <c r="I116" s="657" t="s">
        <v>126</v>
      </c>
      <c r="J116" s="657" t="s">
        <v>4412</v>
      </c>
      <c r="K116" s="659" t="s">
        <v>1956</v>
      </c>
      <c r="L116" s="657" t="s">
        <v>7039</v>
      </c>
      <c r="M116" s="660"/>
      <c r="N116" s="657" t="s">
        <v>6928</v>
      </c>
      <c r="O116" s="659" t="s">
        <v>4414</v>
      </c>
      <c r="P116" s="660" t="s">
        <v>7909</v>
      </c>
      <c r="Q116" s="657" t="s">
        <v>4416</v>
      </c>
      <c r="R116" s="657">
        <v>2014</v>
      </c>
      <c r="S116" s="657" t="s">
        <v>4417</v>
      </c>
      <c r="T116" s="657">
        <v>2230</v>
      </c>
      <c r="U116" s="661">
        <v>45150</v>
      </c>
      <c r="V116" s="661">
        <v>45215</v>
      </c>
      <c r="W116" s="662">
        <v>2950</v>
      </c>
      <c r="X116" s="663">
        <v>3500</v>
      </c>
    </row>
    <row r="117" spans="1:24" ht="26.25" customHeight="1">
      <c r="A117" s="664"/>
      <c r="B117" s="116"/>
      <c r="C117" s="116"/>
      <c r="D117" s="116"/>
      <c r="E117" s="116"/>
      <c r="F117" s="116"/>
      <c r="G117" s="116"/>
      <c r="H117" s="116"/>
      <c r="I117" s="116" t="s">
        <v>194</v>
      </c>
      <c r="J117" s="412" t="s">
        <v>4413</v>
      </c>
      <c r="K117" s="123" t="s">
        <v>195</v>
      </c>
      <c r="L117" s="425" t="s">
        <v>3359</v>
      </c>
      <c r="M117" s="116"/>
      <c r="N117" s="73" t="s">
        <v>3907</v>
      </c>
      <c r="O117" s="117"/>
      <c r="P117" s="116"/>
      <c r="Q117" s="116" t="s">
        <v>4418</v>
      </c>
      <c r="R117" s="116">
        <v>2018</v>
      </c>
      <c r="S117" s="116" t="s">
        <v>4385</v>
      </c>
      <c r="T117" s="116">
        <v>2305</v>
      </c>
      <c r="U117" s="120">
        <v>45151</v>
      </c>
      <c r="V117" s="119">
        <v>45211</v>
      </c>
      <c r="W117" s="121" t="s">
        <v>4642</v>
      </c>
      <c r="X117" s="665"/>
    </row>
    <row r="118" spans="1:24" ht="26.25" customHeight="1">
      <c r="A118" s="664"/>
      <c r="B118" s="116"/>
      <c r="C118" s="116"/>
      <c r="D118" s="116"/>
      <c r="E118" s="116"/>
      <c r="F118" s="116"/>
      <c r="G118" s="116"/>
      <c r="H118" s="116"/>
      <c r="I118" s="320" t="s">
        <v>2625</v>
      </c>
      <c r="J118" s="116"/>
      <c r="K118" s="124" t="s">
        <v>4236</v>
      </c>
      <c r="L118" s="116"/>
      <c r="M118" s="116"/>
      <c r="N118" s="73" t="s">
        <v>2435</v>
      </c>
      <c r="O118" s="117"/>
      <c r="P118" s="116"/>
      <c r="Q118" s="116" t="s">
        <v>4415</v>
      </c>
      <c r="R118" s="116">
        <v>2016</v>
      </c>
      <c r="S118" s="116" t="s">
        <v>4386</v>
      </c>
      <c r="T118" s="116">
        <v>1420</v>
      </c>
      <c r="U118" s="120"/>
      <c r="V118" s="119">
        <v>45218</v>
      </c>
      <c r="W118" s="121"/>
      <c r="X118" s="665"/>
    </row>
    <row r="119" spans="1:24" ht="26.25" customHeight="1">
      <c r="A119" s="664"/>
      <c r="B119" s="116"/>
      <c r="C119" s="116"/>
      <c r="D119" s="116"/>
      <c r="E119" s="116"/>
      <c r="F119" s="116"/>
      <c r="G119" s="116"/>
      <c r="H119" s="116"/>
      <c r="I119" s="116"/>
      <c r="J119" s="116"/>
      <c r="K119" s="117" t="s">
        <v>1772</v>
      </c>
      <c r="L119" s="116"/>
      <c r="M119" s="116"/>
      <c r="N119" s="117"/>
      <c r="O119" s="117"/>
      <c r="P119" s="116"/>
      <c r="Q119" s="116" t="s">
        <v>520</v>
      </c>
      <c r="R119" s="116">
        <v>2014</v>
      </c>
      <c r="S119" s="116" t="s">
        <v>4387</v>
      </c>
      <c r="T119" s="116">
        <v>2345</v>
      </c>
      <c r="U119" s="119"/>
      <c r="V119" s="119">
        <v>45212</v>
      </c>
      <c r="W119" s="121"/>
      <c r="X119" s="665"/>
    </row>
    <row r="120" spans="1:24" ht="26.25" customHeight="1">
      <c r="A120" s="664"/>
      <c r="B120" s="116"/>
      <c r="C120" s="116"/>
      <c r="D120" s="116"/>
      <c r="E120" s="116"/>
      <c r="F120" s="116"/>
      <c r="G120" s="116"/>
      <c r="H120" s="116"/>
      <c r="I120" s="116"/>
      <c r="J120" s="425" t="s">
        <v>3281</v>
      </c>
      <c r="K120" s="117"/>
      <c r="L120" s="116"/>
      <c r="M120" s="116"/>
      <c r="N120" s="117"/>
      <c r="O120" s="117"/>
      <c r="P120" s="118"/>
      <c r="Q120" s="116"/>
      <c r="R120" s="116"/>
      <c r="S120" s="122" t="s">
        <v>189</v>
      </c>
      <c r="T120" s="122">
        <v>3900</v>
      </c>
      <c r="U120" s="119"/>
      <c r="V120" s="120">
        <v>45206</v>
      </c>
      <c r="W120" s="121"/>
      <c r="X120" s="665"/>
    </row>
    <row r="121" spans="1:24" ht="26.25" customHeight="1">
      <c r="A121" s="664"/>
      <c r="B121" s="116"/>
      <c r="C121" s="116"/>
      <c r="D121" s="116"/>
      <c r="E121" s="116"/>
      <c r="F121" s="116"/>
      <c r="G121" s="116"/>
      <c r="H121" s="116"/>
      <c r="I121" s="116"/>
      <c r="J121" s="116"/>
      <c r="K121" s="117"/>
      <c r="L121" s="116"/>
      <c r="M121" s="116"/>
      <c r="N121" s="117"/>
      <c r="O121" s="117"/>
      <c r="P121" s="118"/>
      <c r="Q121" s="116"/>
      <c r="R121" s="116"/>
      <c r="S121" s="122" t="s">
        <v>2472</v>
      </c>
      <c r="T121" s="122">
        <f>SUM(T116:T120)</f>
        <v>12200</v>
      </c>
      <c r="U121" s="119"/>
      <c r="V121" s="120"/>
      <c r="W121" s="121"/>
      <c r="X121" s="665"/>
    </row>
    <row r="122" spans="1:24" ht="26.25" customHeight="1" thickBot="1">
      <c r="A122" s="666"/>
      <c r="B122" s="667"/>
      <c r="C122" s="667"/>
      <c r="D122" s="667"/>
      <c r="E122" s="667"/>
      <c r="F122" s="667"/>
      <c r="G122" s="667"/>
      <c r="H122" s="667"/>
      <c r="I122" s="667"/>
      <c r="J122" s="667"/>
      <c r="K122" s="611" t="s">
        <v>4121</v>
      </c>
      <c r="L122" s="667"/>
      <c r="M122" s="667"/>
      <c r="N122" s="668"/>
      <c r="O122" s="668"/>
      <c r="P122" s="669"/>
      <c r="Q122" s="667"/>
      <c r="R122" s="667"/>
      <c r="S122" s="670"/>
      <c r="T122" s="670"/>
      <c r="U122" s="671"/>
      <c r="V122" s="672"/>
      <c r="W122" s="673"/>
      <c r="X122" s="674"/>
    </row>
    <row r="123" spans="1:24" ht="26.25" customHeight="1">
      <c r="A123" s="656" t="s">
        <v>188</v>
      </c>
      <c r="B123" s="657"/>
      <c r="C123" s="657" t="s">
        <v>3303</v>
      </c>
      <c r="D123" s="657" t="s">
        <v>190</v>
      </c>
      <c r="E123" s="657" t="s">
        <v>4450</v>
      </c>
      <c r="F123" s="657" t="s">
        <v>191</v>
      </c>
      <c r="G123" s="657" t="s">
        <v>191</v>
      </c>
      <c r="H123" s="658"/>
      <c r="I123" s="657" t="s">
        <v>126</v>
      </c>
      <c r="J123" s="657" t="s">
        <v>4133</v>
      </c>
      <c r="K123" s="659" t="s">
        <v>1956</v>
      </c>
      <c r="L123" s="657" t="s">
        <v>7040</v>
      </c>
      <c r="M123" s="660"/>
      <c r="N123" s="657" t="s">
        <v>6929</v>
      </c>
      <c r="O123" s="659" t="s">
        <v>4419</v>
      </c>
      <c r="P123" s="660" t="s">
        <v>7909</v>
      </c>
      <c r="Q123" s="657" t="s">
        <v>4423</v>
      </c>
      <c r="R123" s="657">
        <v>2015</v>
      </c>
      <c r="S123" s="657" t="s">
        <v>4388</v>
      </c>
      <c r="T123" s="657">
        <v>2310</v>
      </c>
      <c r="U123" s="661">
        <v>45150</v>
      </c>
      <c r="V123" s="661">
        <v>45215</v>
      </c>
      <c r="W123" s="662">
        <v>2950</v>
      </c>
      <c r="X123" s="663">
        <v>3500</v>
      </c>
    </row>
    <row r="124" spans="1:24" ht="26.25" customHeight="1">
      <c r="A124" s="664"/>
      <c r="B124" s="116"/>
      <c r="C124" s="116"/>
      <c r="D124" s="116"/>
      <c r="E124" s="116"/>
      <c r="F124" s="116"/>
      <c r="G124" s="116"/>
      <c r="H124" s="116"/>
      <c r="I124" s="116" t="s">
        <v>194</v>
      </c>
      <c r="J124" s="412" t="s">
        <v>4420</v>
      </c>
      <c r="K124" s="123" t="s">
        <v>195</v>
      </c>
      <c r="L124" s="425" t="s">
        <v>3359</v>
      </c>
      <c r="M124" s="116"/>
      <c r="N124" s="73" t="s">
        <v>3907</v>
      </c>
      <c r="O124" s="117"/>
      <c r="P124" s="116"/>
      <c r="Q124" s="116" t="s">
        <v>4422</v>
      </c>
      <c r="R124" s="116">
        <v>2015</v>
      </c>
      <c r="S124" s="116" t="s">
        <v>4389</v>
      </c>
      <c r="T124" s="116">
        <v>2260</v>
      </c>
      <c r="U124" s="120">
        <v>45151</v>
      </c>
      <c r="V124" s="119">
        <v>45211</v>
      </c>
      <c r="W124" s="121" t="s">
        <v>4642</v>
      </c>
      <c r="X124" s="665"/>
    </row>
    <row r="125" spans="1:24" ht="26.25" customHeight="1">
      <c r="A125" s="664"/>
      <c r="B125" s="116"/>
      <c r="C125" s="116"/>
      <c r="D125" s="116"/>
      <c r="E125" s="116"/>
      <c r="F125" s="116"/>
      <c r="G125" s="116"/>
      <c r="H125" s="116"/>
      <c r="I125" s="320" t="s">
        <v>2625</v>
      </c>
      <c r="J125" s="116"/>
      <c r="K125" s="124" t="s">
        <v>4236</v>
      </c>
      <c r="L125" s="116"/>
      <c r="M125" s="116"/>
      <c r="N125" s="73" t="s">
        <v>2435</v>
      </c>
      <c r="O125" s="117"/>
      <c r="P125" s="116"/>
      <c r="Q125" s="116" t="s">
        <v>4421</v>
      </c>
      <c r="R125" s="116">
        <v>2016</v>
      </c>
      <c r="S125" s="116" t="s">
        <v>4390</v>
      </c>
      <c r="T125" s="116">
        <v>1985</v>
      </c>
      <c r="U125" s="120"/>
      <c r="V125" s="119">
        <v>45218</v>
      </c>
      <c r="W125" s="121"/>
      <c r="X125" s="665"/>
    </row>
    <row r="126" spans="1:24" ht="26.25" customHeight="1">
      <c r="A126" s="664"/>
      <c r="B126" s="116"/>
      <c r="C126" s="116"/>
      <c r="D126" s="116"/>
      <c r="E126" s="116"/>
      <c r="F126" s="116"/>
      <c r="G126" s="116"/>
      <c r="H126" s="116"/>
      <c r="I126" s="116"/>
      <c r="J126" s="116"/>
      <c r="K126" s="117" t="s">
        <v>1772</v>
      </c>
      <c r="L126" s="116"/>
      <c r="M126" s="116"/>
      <c r="N126" s="117"/>
      <c r="O126" s="117"/>
      <c r="P126" s="116"/>
      <c r="Q126" s="116" t="s">
        <v>4424</v>
      </c>
      <c r="R126" s="116">
        <v>2015</v>
      </c>
      <c r="S126" s="116" t="s">
        <v>4391</v>
      </c>
      <c r="T126" s="116">
        <v>2260</v>
      </c>
      <c r="U126" s="119"/>
      <c r="V126" s="119">
        <v>45212</v>
      </c>
      <c r="W126" s="121"/>
      <c r="X126" s="665"/>
    </row>
    <row r="127" spans="1:24" ht="26.25" customHeight="1">
      <c r="A127" s="664"/>
      <c r="B127" s="116"/>
      <c r="C127" s="116"/>
      <c r="D127" s="116"/>
      <c r="E127" s="116"/>
      <c r="F127" s="116"/>
      <c r="G127" s="116"/>
      <c r="H127" s="116"/>
      <c r="I127" s="116"/>
      <c r="J127" s="425" t="s">
        <v>3281</v>
      </c>
      <c r="K127" s="117"/>
      <c r="L127" s="116"/>
      <c r="M127" s="116"/>
      <c r="N127" s="117"/>
      <c r="O127" s="117"/>
      <c r="P127" s="118"/>
      <c r="Q127" s="116"/>
      <c r="R127" s="116"/>
      <c r="S127" s="122" t="s">
        <v>189</v>
      </c>
      <c r="T127" s="122">
        <v>3850</v>
      </c>
      <c r="U127" s="119"/>
      <c r="V127" s="120">
        <v>45206</v>
      </c>
      <c r="W127" s="121"/>
      <c r="X127" s="665"/>
    </row>
    <row r="128" spans="1:24" ht="26.25" customHeight="1">
      <c r="A128" s="664"/>
      <c r="B128" s="116"/>
      <c r="C128" s="116"/>
      <c r="D128" s="116"/>
      <c r="E128" s="116"/>
      <c r="F128" s="116"/>
      <c r="G128" s="116"/>
      <c r="H128" s="116"/>
      <c r="I128" s="116"/>
      <c r="J128" s="116"/>
      <c r="K128" s="117"/>
      <c r="L128" s="116"/>
      <c r="M128" s="116"/>
      <c r="N128" s="117"/>
      <c r="O128" s="117"/>
      <c r="P128" s="118"/>
      <c r="Q128" s="116"/>
      <c r="R128" s="116"/>
      <c r="S128" s="122" t="s">
        <v>2472</v>
      </c>
      <c r="T128" s="122">
        <f>SUM(T123:T127)</f>
        <v>12665</v>
      </c>
      <c r="U128" s="119"/>
      <c r="V128" s="120"/>
      <c r="W128" s="121"/>
      <c r="X128" s="665"/>
    </row>
    <row r="129" spans="1:24" ht="26.25" customHeight="1" thickBot="1">
      <c r="A129" s="666"/>
      <c r="B129" s="667"/>
      <c r="C129" s="667"/>
      <c r="D129" s="667"/>
      <c r="E129" s="667"/>
      <c r="F129" s="667"/>
      <c r="G129" s="667"/>
      <c r="H129" s="667"/>
      <c r="I129" s="667"/>
      <c r="J129" s="667"/>
      <c r="K129" s="611" t="s">
        <v>4121</v>
      </c>
      <c r="L129" s="667"/>
      <c r="M129" s="667"/>
      <c r="N129" s="668"/>
      <c r="O129" s="668"/>
      <c r="P129" s="669"/>
      <c r="Q129" s="667"/>
      <c r="R129" s="667"/>
      <c r="S129" s="670"/>
      <c r="T129" s="670"/>
      <c r="U129" s="671"/>
      <c r="V129" s="672"/>
      <c r="W129" s="673"/>
      <c r="X129" s="674"/>
    </row>
    <row r="130" spans="1:24" ht="26.25" customHeight="1">
      <c r="A130" s="656" t="s">
        <v>188</v>
      </c>
      <c r="B130" s="657"/>
      <c r="C130" s="657" t="s">
        <v>3303</v>
      </c>
      <c r="D130" s="657" t="s">
        <v>190</v>
      </c>
      <c r="E130" s="657" t="s">
        <v>4450</v>
      </c>
      <c r="F130" s="657" t="s">
        <v>191</v>
      </c>
      <c r="G130" s="657" t="s">
        <v>191</v>
      </c>
      <c r="H130" s="658"/>
      <c r="I130" s="657" t="s">
        <v>126</v>
      </c>
      <c r="J130" s="657" t="s">
        <v>4133</v>
      </c>
      <c r="K130" s="659" t="s">
        <v>1956</v>
      </c>
      <c r="L130" s="657" t="s">
        <v>4427</v>
      </c>
      <c r="M130" s="660"/>
      <c r="N130" s="1227" t="s">
        <v>6930</v>
      </c>
      <c r="O130" s="659" t="s">
        <v>4426</v>
      </c>
      <c r="P130" s="660" t="s">
        <v>7909</v>
      </c>
      <c r="Q130" s="657" t="s">
        <v>618</v>
      </c>
      <c r="R130" s="657">
        <v>2014</v>
      </c>
      <c r="S130" s="657" t="s">
        <v>4392</v>
      </c>
      <c r="T130" s="657">
        <v>2335</v>
      </c>
      <c r="U130" s="661">
        <v>45150</v>
      </c>
      <c r="V130" s="661">
        <v>45215</v>
      </c>
      <c r="W130" s="662">
        <v>2950</v>
      </c>
      <c r="X130" s="663">
        <v>3500</v>
      </c>
    </row>
    <row r="131" spans="1:24" ht="26.25" customHeight="1">
      <c r="A131" s="664"/>
      <c r="B131" s="116"/>
      <c r="C131" s="116"/>
      <c r="D131" s="116"/>
      <c r="E131" s="116"/>
      <c r="F131" s="116"/>
      <c r="G131" s="116"/>
      <c r="H131" s="116"/>
      <c r="I131" s="116" t="s">
        <v>194</v>
      </c>
      <c r="J131" s="412" t="s">
        <v>4425</v>
      </c>
      <c r="K131" s="123" t="s">
        <v>195</v>
      </c>
      <c r="L131" s="425" t="s">
        <v>3359</v>
      </c>
      <c r="M131" s="116"/>
      <c r="N131" s="73" t="s">
        <v>3907</v>
      </c>
      <c r="O131" s="117"/>
      <c r="P131" s="116"/>
      <c r="Q131" s="116" t="s">
        <v>4430</v>
      </c>
      <c r="R131" s="116">
        <v>2015</v>
      </c>
      <c r="S131" s="116" t="s">
        <v>4393</v>
      </c>
      <c r="T131" s="116">
        <v>2175</v>
      </c>
      <c r="U131" s="120">
        <v>45151</v>
      </c>
      <c r="V131" s="119">
        <v>45211</v>
      </c>
      <c r="W131" s="121" t="s">
        <v>4642</v>
      </c>
      <c r="X131" s="665"/>
    </row>
    <row r="132" spans="1:24" ht="26.25" customHeight="1">
      <c r="A132" s="664"/>
      <c r="B132" s="116"/>
      <c r="C132" s="116"/>
      <c r="D132" s="116"/>
      <c r="E132" s="116"/>
      <c r="F132" s="116"/>
      <c r="G132" s="116"/>
      <c r="H132" s="116"/>
      <c r="I132" s="320" t="s">
        <v>2625</v>
      </c>
      <c r="J132" s="116"/>
      <c r="K132" s="124" t="s">
        <v>4237</v>
      </c>
      <c r="L132" s="116"/>
      <c r="M132" s="116"/>
      <c r="N132" s="73" t="s">
        <v>2435</v>
      </c>
      <c r="O132" s="117"/>
      <c r="P132" s="116"/>
      <c r="Q132" s="116" t="s">
        <v>4429</v>
      </c>
      <c r="R132" s="116">
        <v>2014</v>
      </c>
      <c r="S132" s="116" t="s">
        <v>4394</v>
      </c>
      <c r="T132" s="116">
        <v>2030</v>
      </c>
      <c r="U132" s="120"/>
      <c r="V132" s="119">
        <v>45218</v>
      </c>
      <c r="W132" s="121"/>
      <c r="X132" s="665"/>
    </row>
    <row r="133" spans="1:24" ht="26.25" customHeight="1">
      <c r="A133" s="664"/>
      <c r="B133" s="116"/>
      <c r="C133" s="116"/>
      <c r="D133" s="116"/>
      <c r="E133" s="116"/>
      <c r="F133" s="116"/>
      <c r="G133" s="116"/>
      <c r="H133" s="116"/>
      <c r="I133" s="116"/>
      <c r="J133" s="116"/>
      <c r="K133" s="117" t="s">
        <v>1772</v>
      </c>
      <c r="L133" s="116"/>
      <c r="M133" s="116"/>
      <c r="N133" s="117"/>
      <c r="O133" s="117"/>
      <c r="P133" s="116"/>
      <c r="Q133" s="116" t="s">
        <v>4428</v>
      </c>
      <c r="R133" s="116">
        <v>2014</v>
      </c>
      <c r="S133" s="116" t="s">
        <v>4395</v>
      </c>
      <c r="T133" s="116">
        <v>2105</v>
      </c>
      <c r="U133" s="119"/>
      <c r="V133" s="119">
        <v>45212</v>
      </c>
      <c r="W133" s="121"/>
      <c r="X133" s="665"/>
    </row>
    <row r="134" spans="1:24" ht="26.25" customHeight="1">
      <c r="A134" s="664"/>
      <c r="B134" s="116"/>
      <c r="C134" s="116"/>
      <c r="D134" s="116"/>
      <c r="E134" s="116"/>
      <c r="F134" s="116"/>
      <c r="G134" s="116"/>
      <c r="H134" s="116"/>
      <c r="I134" s="116"/>
      <c r="J134" s="425" t="s">
        <v>3281</v>
      </c>
      <c r="K134" s="117"/>
      <c r="L134" s="116"/>
      <c r="M134" s="116"/>
      <c r="N134" s="117"/>
      <c r="O134" s="117"/>
      <c r="P134" s="118"/>
      <c r="Q134" s="116"/>
      <c r="R134" s="116"/>
      <c r="S134" s="122" t="s">
        <v>189</v>
      </c>
      <c r="T134" s="122">
        <v>3900</v>
      </c>
      <c r="U134" s="119"/>
      <c r="V134" s="120">
        <v>45206</v>
      </c>
      <c r="W134" s="121"/>
      <c r="X134" s="665"/>
    </row>
    <row r="135" spans="1:24" ht="26.25" customHeight="1">
      <c r="A135" s="664"/>
      <c r="B135" s="116"/>
      <c r="C135" s="116"/>
      <c r="D135" s="116"/>
      <c r="E135" s="116"/>
      <c r="F135" s="116"/>
      <c r="G135" s="116"/>
      <c r="H135" s="116"/>
      <c r="I135" s="116"/>
      <c r="J135" s="116"/>
      <c r="K135" s="117"/>
      <c r="L135" s="116"/>
      <c r="M135" s="116"/>
      <c r="N135" s="117"/>
      <c r="O135" s="117"/>
      <c r="P135" s="118"/>
      <c r="Q135" s="116"/>
      <c r="R135" s="116"/>
      <c r="S135" s="122" t="s">
        <v>2472</v>
      </c>
      <c r="T135" s="122">
        <f>SUM(T130:T134)</f>
        <v>12545</v>
      </c>
      <c r="U135" s="119"/>
      <c r="V135" s="120"/>
      <c r="W135" s="121"/>
      <c r="X135" s="665"/>
    </row>
    <row r="136" spans="1:24" ht="26.25" customHeight="1" thickBot="1">
      <c r="A136" s="666"/>
      <c r="B136" s="667"/>
      <c r="C136" s="667"/>
      <c r="D136" s="667"/>
      <c r="E136" s="667"/>
      <c r="F136" s="667"/>
      <c r="G136" s="667"/>
      <c r="H136" s="667"/>
      <c r="I136" s="667"/>
      <c r="J136" s="667"/>
      <c r="K136" s="611" t="s">
        <v>4121</v>
      </c>
      <c r="L136" s="667"/>
      <c r="M136" s="667"/>
      <c r="N136" s="668"/>
      <c r="O136" s="668"/>
      <c r="P136" s="669"/>
      <c r="Q136" s="667"/>
      <c r="R136" s="667"/>
      <c r="S136" s="670"/>
      <c r="T136" s="670"/>
      <c r="U136" s="671"/>
      <c r="V136" s="672"/>
      <c r="W136" s="673"/>
      <c r="X136" s="674"/>
    </row>
    <row r="137" spans="1:24" ht="26.25" customHeight="1">
      <c r="A137" s="656" t="s">
        <v>188</v>
      </c>
      <c r="B137" s="657"/>
      <c r="C137" s="657" t="s">
        <v>3303</v>
      </c>
      <c r="D137" s="657" t="s">
        <v>190</v>
      </c>
      <c r="E137" s="657" t="s">
        <v>4450</v>
      </c>
      <c r="F137" s="657" t="s">
        <v>191</v>
      </c>
      <c r="G137" s="657" t="s">
        <v>191</v>
      </c>
      <c r="H137" s="658"/>
      <c r="I137" s="657" t="s">
        <v>126</v>
      </c>
      <c r="J137" s="657" t="s">
        <v>4133</v>
      </c>
      <c r="K137" s="659" t="s">
        <v>1956</v>
      </c>
      <c r="L137" s="657" t="s">
        <v>6919</v>
      </c>
      <c r="M137" s="660"/>
      <c r="N137" s="1227" t="s">
        <v>6931</v>
      </c>
      <c r="O137" s="659" t="s">
        <v>4432</v>
      </c>
      <c r="P137" s="660" t="s">
        <v>7909</v>
      </c>
      <c r="Q137" s="657" t="s">
        <v>4435</v>
      </c>
      <c r="R137" s="657">
        <v>2015</v>
      </c>
      <c r="S137" s="657" t="s">
        <v>4396</v>
      </c>
      <c r="T137" s="657">
        <v>2175</v>
      </c>
      <c r="U137" s="661">
        <v>45150</v>
      </c>
      <c r="V137" s="661">
        <v>45215</v>
      </c>
      <c r="W137" s="662">
        <v>2950</v>
      </c>
      <c r="X137" s="663">
        <v>3500</v>
      </c>
    </row>
    <row r="138" spans="1:24" ht="26.25" customHeight="1">
      <c r="A138" s="664"/>
      <c r="B138" s="116"/>
      <c r="C138" s="116"/>
      <c r="D138" s="116"/>
      <c r="E138" s="116"/>
      <c r="F138" s="116"/>
      <c r="G138" s="116"/>
      <c r="H138" s="116"/>
      <c r="I138" s="116" t="s">
        <v>194</v>
      </c>
      <c r="J138" s="412" t="s">
        <v>4431</v>
      </c>
      <c r="K138" s="123" t="s">
        <v>195</v>
      </c>
      <c r="L138" s="425" t="s">
        <v>3359</v>
      </c>
      <c r="M138" s="116"/>
      <c r="N138" s="73" t="s">
        <v>3907</v>
      </c>
      <c r="O138" s="117"/>
      <c r="P138" s="116"/>
      <c r="Q138" s="116" t="s">
        <v>4434</v>
      </c>
      <c r="R138" s="116">
        <v>2015</v>
      </c>
      <c r="S138" s="116" t="s">
        <v>4397</v>
      </c>
      <c r="T138" s="116">
        <v>2175</v>
      </c>
      <c r="U138" s="120">
        <v>45151</v>
      </c>
      <c r="V138" s="119">
        <v>45211</v>
      </c>
      <c r="W138" s="121" t="s">
        <v>4642</v>
      </c>
      <c r="X138" s="665"/>
    </row>
    <row r="139" spans="1:24" ht="26.25" customHeight="1">
      <c r="A139" s="664"/>
      <c r="B139" s="116"/>
      <c r="C139" s="116"/>
      <c r="D139" s="116"/>
      <c r="E139" s="116"/>
      <c r="F139" s="116"/>
      <c r="G139" s="116"/>
      <c r="H139" s="116"/>
      <c r="I139" s="320" t="s">
        <v>2625</v>
      </c>
      <c r="J139" s="116"/>
      <c r="K139" s="124" t="s">
        <v>4237</v>
      </c>
      <c r="L139" s="116"/>
      <c r="M139" s="116"/>
      <c r="N139" s="73" t="s">
        <v>2435</v>
      </c>
      <c r="O139" s="117"/>
      <c r="P139" s="116"/>
      <c r="Q139" s="122" t="s">
        <v>4436</v>
      </c>
      <c r="R139" s="122">
        <v>2015</v>
      </c>
      <c r="S139" s="122" t="s">
        <v>4398</v>
      </c>
      <c r="T139" s="116">
        <v>2260</v>
      </c>
      <c r="U139" s="120"/>
      <c r="V139" s="119">
        <v>45218</v>
      </c>
      <c r="W139" s="121"/>
      <c r="X139" s="665"/>
    </row>
    <row r="140" spans="1:24" ht="26.25" customHeight="1">
      <c r="A140" s="664"/>
      <c r="B140" s="116"/>
      <c r="C140" s="116"/>
      <c r="D140" s="116"/>
      <c r="E140" s="116"/>
      <c r="F140" s="116"/>
      <c r="G140" s="116"/>
      <c r="H140" s="116"/>
      <c r="I140" s="116"/>
      <c r="J140" s="116"/>
      <c r="K140" s="117" t="s">
        <v>1772</v>
      </c>
      <c r="L140" s="116"/>
      <c r="M140" s="116"/>
      <c r="N140" s="117"/>
      <c r="O140" s="117"/>
      <c r="P140" s="116"/>
      <c r="Q140" s="116" t="s">
        <v>4433</v>
      </c>
      <c r="R140" s="116">
        <v>2021</v>
      </c>
      <c r="S140" s="116" t="s">
        <v>4399</v>
      </c>
      <c r="T140" s="116">
        <v>1840</v>
      </c>
      <c r="U140" s="119"/>
      <c r="V140" s="119">
        <v>45212</v>
      </c>
      <c r="W140" s="121"/>
      <c r="X140" s="665"/>
    </row>
    <row r="141" spans="1:24" ht="26.25" customHeight="1">
      <c r="A141" s="664"/>
      <c r="B141" s="116"/>
      <c r="C141" s="116"/>
      <c r="D141" s="116"/>
      <c r="E141" s="116"/>
      <c r="F141" s="116"/>
      <c r="G141" s="116"/>
      <c r="H141" s="116"/>
      <c r="I141" s="116"/>
      <c r="J141" s="425" t="s">
        <v>3281</v>
      </c>
      <c r="K141" s="117"/>
      <c r="L141" s="116"/>
      <c r="M141" s="116"/>
      <c r="N141" s="117"/>
      <c r="O141" s="117"/>
      <c r="P141" s="118"/>
      <c r="Q141" s="116"/>
      <c r="R141" s="116"/>
      <c r="S141" s="122" t="s">
        <v>189</v>
      </c>
      <c r="T141" s="122">
        <v>3890</v>
      </c>
      <c r="U141" s="119"/>
      <c r="V141" s="120">
        <v>45206</v>
      </c>
      <c r="W141" s="121"/>
      <c r="X141" s="665"/>
    </row>
    <row r="142" spans="1:24" ht="26.25" customHeight="1">
      <c r="A142" s="664"/>
      <c r="B142" s="116"/>
      <c r="C142" s="116"/>
      <c r="D142" s="116"/>
      <c r="E142" s="116"/>
      <c r="F142" s="116"/>
      <c r="G142" s="116"/>
      <c r="H142" s="116"/>
      <c r="I142" s="116"/>
      <c r="J142" s="116"/>
      <c r="K142" s="117"/>
      <c r="L142" s="116"/>
      <c r="M142" s="116"/>
      <c r="N142" s="117"/>
      <c r="O142" s="117"/>
      <c r="P142" s="118"/>
      <c r="Q142" s="116"/>
      <c r="R142" s="116"/>
      <c r="S142" s="122" t="s">
        <v>2472</v>
      </c>
      <c r="T142" s="122">
        <f>SUM(T137:T141)</f>
        <v>12340</v>
      </c>
      <c r="U142" s="119"/>
      <c r="V142" s="120"/>
      <c r="W142" s="121"/>
      <c r="X142" s="665"/>
    </row>
    <row r="143" spans="1:24" ht="26.25" customHeight="1" thickBot="1">
      <c r="A143" s="666"/>
      <c r="B143" s="667"/>
      <c r="C143" s="667"/>
      <c r="D143" s="667"/>
      <c r="E143" s="667"/>
      <c r="F143" s="667"/>
      <c r="G143" s="667"/>
      <c r="H143" s="667"/>
      <c r="I143" s="667"/>
      <c r="J143" s="667"/>
      <c r="K143" s="611" t="s">
        <v>4121</v>
      </c>
      <c r="L143" s="667"/>
      <c r="M143" s="667"/>
      <c r="N143" s="668"/>
      <c r="O143" s="668"/>
      <c r="P143" s="669"/>
      <c r="Q143" s="667"/>
      <c r="R143" s="667"/>
      <c r="S143" s="670"/>
      <c r="T143" s="670"/>
      <c r="U143" s="671"/>
      <c r="V143" s="672"/>
      <c r="W143" s="673"/>
      <c r="X143" s="674"/>
    </row>
    <row r="144" spans="1:24" ht="26.25" customHeight="1">
      <c r="A144" s="656" t="s">
        <v>188</v>
      </c>
      <c r="B144" s="657"/>
      <c r="C144" s="657" t="s">
        <v>3303</v>
      </c>
      <c r="D144" s="657" t="s">
        <v>190</v>
      </c>
      <c r="E144" s="657" t="s">
        <v>4450</v>
      </c>
      <c r="F144" s="657" t="s">
        <v>191</v>
      </c>
      <c r="G144" s="657" t="s">
        <v>191</v>
      </c>
      <c r="H144" s="658"/>
      <c r="I144" s="657" t="s">
        <v>126</v>
      </c>
      <c r="J144" s="657" t="s">
        <v>4133</v>
      </c>
      <c r="K144" s="659" t="s">
        <v>1956</v>
      </c>
      <c r="L144" s="657" t="s">
        <v>6920</v>
      </c>
      <c r="M144" s="660"/>
      <c r="N144" s="1227" t="s">
        <v>4440</v>
      </c>
      <c r="O144" s="659" t="s">
        <v>4441</v>
      </c>
      <c r="P144" s="660" t="s">
        <v>7909</v>
      </c>
      <c r="Q144" s="657" t="s">
        <v>4416</v>
      </c>
      <c r="R144" s="657">
        <v>2015</v>
      </c>
      <c r="S144" s="657" t="s">
        <v>4400</v>
      </c>
      <c r="T144" s="657">
        <v>2175</v>
      </c>
      <c r="U144" s="661">
        <v>45150</v>
      </c>
      <c r="V144" s="661">
        <v>45215</v>
      </c>
      <c r="W144" s="662">
        <v>2950</v>
      </c>
      <c r="X144" s="663">
        <v>3500</v>
      </c>
    </row>
    <row r="145" spans="1:24" ht="26.25" customHeight="1">
      <c r="A145" s="664"/>
      <c r="B145" s="116"/>
      <c r="C145" s="116"/>
      <c r="D145" s="116"/>
      <c r="E145" s="116"/>
      <c r="F145" s="116"/>
      <c r="G145" s="116"/>
      <c r="H145" s="116"/>
      <c r="I145" s="116" t="s">
        <v>194</v>
      </c>
      <c r="J145" s="412" t="s">
        <v>4368</v>
      </c>
      <c r="K145" s="123" t="s">
        <v>195</v>
      </c>
      <c r="L145" s="425" t="s">
        <v>3359</v>
      </c>
      <c r="M145" s="116"/>
      <c r="N145" s="73" t="s">
        <v>3907</v>
      </c>
      <c r="O145" s="117"/>
      <c r="P145" s="116"/>
      <c r="Q145" s="116" t="s">
        <v>4438</v>
      </c>
      <c r="R145" s="116">
        <v>2015</v>
      </c>
      <c r="S145" s="116" t="s">
        <v>4401</v>
      </c>
      <c r="T145" s="116">
        <v>1905</v>
      </c>
      <c r="U145" s="120">
        <v>45151</v>
      </c>
      <c r="V145" s="119">
        <v>45211</v>
      </c>
      <c r="W145" s="121" t="s">
        <v>4642</v>
      </c>
      <c r="X145" s="665"/>
    </row>
    <row r="146" spans="1:24" ht="26.25" customHeight="1">
      <c r="A146" s="664"/>
      <c r="B146" s="116"/>
      <c r="C146" s="116"/>
      <c r="D146" s="116"/>
      <c r="E146" s="116"/>
      <c r="F146" s="116"/>
      <c r="G146" s="116"/>
      <c r="H146" s="116"/>
      <c r="I146" s="320" t="s">
        <v>2625</v>
      </c>
      <c r="J146" s="116"/>
      <c r="K146" s="124" t="s">
        <v>4237</v>
      </c>
      <c r="L146" s="116"/>
      <c r="M146" s="116"/>
      <c r="N146" s="73" t="s">
        <v>2435</v>
      </c>
      <c r="O146" s="117"/>
      <c r="P146" s="116"/>
      <c r="Q146" s="116" t="s">
        <v>4437</v>
      </c>
      <c r="R146" s="116">
        <v>2014</v>
      </c>
      <c r="S146" s="116" t="s">
        <v>4402</v>
      </c>
      <c r="T146" s="116">
        <v>1650</v>
      </c>
      <c r="U146" s="120"/>
      <c r="V146" s="119">
        <v>45218</v>
      </c>
      <c r="W146" s="121"/>
      <c r="X146" s="665"/>
    </row>
    <row r="147" spans="1:24" ht="26.25" customHeight="1">
      <c r="A147" s="664"/>
      <c r="B147" s="116"/>
      <c r="C147" s="116"/>
      <c r="D147" s="116"/>
      <c r="E147" s="116"/>
      <c r="F147" s="116"/>
      <c r="G147" s="116"/>
      <c r="H147" s="116"/>
      <c r="I147" s="116"/>
      <c r="J147" s="116"/>
      <c r="K147" s="117" t="s">
        <v>1772</v>
      </c>
      <c r="L147" s="116"/>
      <c r="M147" s="116"/>
      <c r="N147" s="117"/>
      <c r="O147" s="117"/>
      <c r="P147" s="116"/>
      <c r="Q147" s="116" t="s">
        <v>4439</v>
      </c>
      <c r="R147" s="116">
        <v>2015</v>
      </c>
      <c r="S147" s="116" t="s">
        <v>4403</v>
      </c>
      <c r="T147" s="116">
        <v>2175</v>
      </c>
      <c r="U147" s="119"/>
      <c r="V147" s="119">
        <v>45212</v>
      </c>
      <c r="W147" s="121"/>
      <c r="X147" s="665"/>
    </row>
    <row r="148" spans="1:24" ht="26.25" customHeight="1">
      <c r="A148" s="664"/>
      <c r="B148" s="116"/>
      <c r="C148" s="116"/>
      <c r="D148" s="116"/>
      <c r="E148" s="116"/>
      <c r="F148" s="116"/>
      <c r="G148" s="116"/>
      <c r="H148" s="116"/>
      <c r="I148" s="116"/>
      <c r="J148" s="425" t="s">
        <v>3281</v>
      </c>
      <c r="K148" s="117"/>
      <c r="L148" s="116"/>
      <c r="M148" s="116"/>
      <c r="N148" s="117"/>
      <c r="O148" s="117"/>
      <c r="P148" s="118"/>
      <c r="Q148" s="116"/>
      <c r="R148" s="116"/>
      <c r="S148" s="122" t="s">
        <v>189</v>
      </c>
      <c r="T148" s="122">
        <v>3700</v>
      </c>
      <c r="U148" s="119"/>
      <c r="V148" s="120">
        <v>45206</v>
      </c>
      <c r="W148" s="121"/>
      <c r="X148" s="665"/>
    </row>
    <row r="149" spans="1:24" ht="26.25" customHeight="1">
      <c r="A149" s="664"/>
      <c r="B149" s="116"/>
      <c r="C149" s="116"/>
      <c r="D149" s="116"/>
      <c r="E149" s="116"/>
      <c r="F149" s="116"/>
      <c r="G149" s="116"/>
      <c r="H149" s="116"/>
      <c r="I149" s="116"/>
      <c r="J149" s="116"/>
      <c r="K149" s="117"/>
      <c r="L149" s="116"/>
      <c r="M149" s="116"/>
      <c r="N149" s="117"/>
      <c r="O149" s="117"/>
      <c r="P149" s="118"/>
      <c r="Q149" s="116"/>
      <c r="R149" s="116"/>
      <c r="S149" s="122" t="s">
        <v>2472</v>
      </c>
      <c r="T149" s="122">
        <f>SUM(T144:T148)</f>
        <v>11605</v>
      </c>
      <c r="U149" s="119"/>
      <c r="V149" s="120"/>
      <c r="W149" s="121"/>
      <c r="X149" s="665"/>
    </row>
    <row r="150" spans="1:24" ht="26.25" customHeight="1" thickBot="1">
      <c r="A150" s="666"/>
      <c r="B150" s="667"/>
      <c r="C150" s="667"/>
      <c r="D150" s="667"/>
      <c r="E150" s="667"/>
      <c r="F150" s="667"/>
      <c r="G150" s="667"/>
      <c r="H150" s="667"/>
      <c r="I150" s="667"/>
      <c r="J150" s="667"/>
      <c r="K150" s="611" t="s">
        <v>4121</v>
      </c>
      <c r="L150" s="667"/>
      <c r="M150" s="667"/>
      <c r="N150" s="668"/>
      <c r="O150" s="668"/>
      <c r="P150" s="669"/>
      <c r="Q150" s="667"/>
      <c r="R150" s="667"/>
      <c r="S150" s="670"/>
      <c r="T150" s="670"/>
      <c r="U150" s="671"/>
      <c r="V150" s="672"/>
      <c r="W150" s="673"/>
      <c r="X150" s="674"/>
    </row>
    <row r="151" spans="1:24" ht="26.25" customHeight="1">
      <c r="A151" s="656" t="s">
        <v>188</v>
      </c>
      <c r="B151" s="657"/>
      <c r="C151" s="657" t="s">
        <v>3303</v>
      </c>
      <c r="D151" s="657" t="s">
        <v>190</v>
      </c>
      <c r="E151" s="657" t="s">
        <v>4450</v>
      </c>
      <c r="F151" s="657" t="s">
        <v>191</v>
      </c>
      <c r="G151" s="657" t="s">
        <v>191</v>
      </c>
      <c r="H151" s="658"/>
      <c r="I151" s="657" t="s">
        <v>126</v>
      </c>
      <c r="J151" s="657" t="s">
        <v>4133</v>
      </c>
      <c r="K151" s="659" t="s">
        <v>1956</v>
      </c>
      <c r="L151" s="657" t="s">
        <v>4443</v>
      </c>
      <c r="M151" s="660"/>
      <c r="N151" s="1227" t="s">
        <v>6932</v>
      </c>
      <c r="O151" s="659" t="s">
        <v>4444</v>
      </c>
      <c r="P151" s="660" t="s">
        <v>7909</v>
      </c>
      <c r="Q151" s="657" t="s">
        <v>618</v>
      </c>
      <c r="R151" s="657">
        <v>2015</v>
      </c>
      <c r="S151" s="657" t="s">
        <v>4404</v>
      </c>
      <c r="T151" s="657">
        <v>2165</v>
      </c>
      <c r="U151" s="661">
        <v>45150</v>
      </c>
      <c r="V151" s="661">
        <v>45215</v>
      </c>
      <c r="W151" s="662">
        <v>2950</v>
      </c>
      <c r="X151" s="663">
        <v>3500</v>
      </c>
    </row>
    <row r="152" spans="1:24" ht="26.25" customHeight="1">
      <c r="A152" s="664"/>
      <c r="B152" s="116"/>
      <c r="C152" s="116"/>
      <c r="D152" s="116"/>
      <c r="E152" s="116"/>
      <c r="F152" s="116"/>
      <c r="G152" s="116"/>
      <c r="H152" s="116"/>
      <c r="I152" s="116" t="s">
        <v>194</v>
      </c>
      <c r="J152" s="412" t="s">
        <v>4442</v>
      </c>
      <c r="K152" s="123" t="s">
        <v>195</v>
      </c>
      <c r="L152" s="425" t="s">
        <v>3359</v>
      </c>
      <c r="M152" s="116"/>
      <c r="N152" s="73" t="s">
        <v>3907</v>
      </c>
      <c r="O152" s="117"/>
      <c r="P152" s="116"/>
      <c r="Q152" s="116" t="s">
        <v>4416</v>
      </c>
      <c r="R152" s="116">
        <v>2015</v>
      </c>
      <c r="S152" s="116" t="s">
        <v>4405</v>
      </c>
      <c r="T152" s="116">
        <v>2345</v>
      </c>
      <c r="U152" s="120">
        <v>45151</v>
      </c>
      <c r="V152" s="119">
        <v>45211</v>
      </c>
      <c r="W152" s="121" t="s">
        <v>4642</v>
      </c>
      <c r="X152" s="665"/>
    </row>
    <row r="153" spans="1:24" ht="26.25" customHeight="1">
      <c r="A153" s="664"/>
      <c r="B153" s="116"/>
      <c r="C153" s="116"/>
      <c r="D153" s="116"/>
      <c r="E153" s="116"/>
      <c r="F153" s="116"/>
      <c r="G153" s="116"/>
      <c r="H153" s="116"/>
      <c r="I153" s="320" t="s">
        <v>2625</v>
      </c>
      <c r="J153" s="116"/>
      <c r="K153" s="124" t="s">
        <v>4237</v>
      </c>
      <c r="L153" s="116"/>
      <c r="M153" s="116"/>
      <c r="N153" s="73" t="s">
        <v>2435</v>
      </c>
      <c r="O153" s="117"/>
      <c r="P153" s="116"/>
      <c r="Q153" s="116" t="s">
        <v>525</v>
      </c>
      <c r="R153" s="116">
        <v>2014</v>
      </c>
      <c r="S153" s="116" t="s">
        <v>4406</v>
      </c>
      <c r="T153" s="116">
        <v>2020</v>
      </c>
      <c r="U153" s="120"/>
      <c r="V153" s="119">
        <v>45218</v>
      </c>
      <c r="W153" s="121"/>
      <c r="X153" s="665"/>
    </row>
    <row r="154" spans="1:24" ht="26.25" customHeight="1">
      <c r="A154" s="664"/>
      <c r="B154" s="116"/>
      <c r="C154" s="116"/>
      <c r="D154" s="116"/>
      <c r="E154" s="116"/>
      <c r="F154" s="116"/>
      <c r="G154" s="116"/>
      <c r="H154" s="116"/>
      <c r="I154" s="116"/>
      <c r="J154" s="116"/>
      <c r="K154" s="117" t="s">
        <v>1772</v>
      </c>
      <c r="L154" s="116"/>
      <c r="M154" s="116"/>
      <c r="N154" s="117"/>
      <c r="O154" s="117"/>
      <c r="P154" s="116"/>
      <c r="Q154" s="116" t="s">
        <v>525</v>
      </c>
      <c r="R154" s="116">
        <v>2015</v>
      </c>
      <c r="S154" s="116" t="s">
        <v>4407</v>
      </c>
      <c r="T154" s="116">
        <v>2020</v>
      </c>
      <c r="U154" s="119"/>
      <c r="V154" s="119">
        <v>45212</v>
      </c>
      <c r="W154" s="121"/>
      <c r="X154" s="665"/>
    </row>
    <row r="155" spans="1:24" ht="26.25" customHeight="1">
      <c r="A155" s="664"/>
      <c r="B155" s="116"/>
      <c r="C155" s="116"/>
      <c r="D155" s="116"/>
      <c r="E155" s="116"/>
      <c r="F155" s="116"/>
      <c r="G155" s="116"/>
      <c r="H155" s="116"/>
      <c r="I155" s="116"/>
      <c r="J155" s="425" t="s">
        <v>3281</v>
      </c>
      <c r="K155" s="117"/>
      <c r="L155" s="116"/>
      <c r="M155" s="116"/>
      <c r="N155" s="117"/>
      <c r="O155" s="117"/>
      <c r="P155" s="118"/>
      <c r="Q155" s="116"/>
      <c r="R155" s="116"/>
      <c r="S155" s="122" t="s">
        <v>189</v>
      </c>
      <c r="T155" s="122">
        <v>3900</v>
      </c>
      <c r="U155" s="119"/>
      <c r="V155" s="120">
        <v>45206</v>
      </c>
      <c r="W155" s="121"/>
      <c r="X155" s="665"/>
    </row>
    <row r="156" spans="1:24" ht="26.25" customHeight="1">
      <c r="A156" s="664"/>
      <c r="B156" s="116"/>
      <c r="C156" s="116"/>
      <c r="D156" s="116"/>
      <c r="E156" s="116"/>
      <c r="F156" s="116"/>
      <c r="G156" s="116"/>
      <c r="H156" s="116"/>
      <c r="I156" s="116"/>
      <c r="J156" s="116"/>
      <c r="K156" s="117"/>
      <c r="L156" s="116"/>
      <c r="M156" s="116"/>
      <c r="N156" s="117"/>
      <c r="O156" s="117"/>
      <c r="P156" s="118"/>
      <c r="Q156" s="116"/>
      <c r="R156" s="116"/>
      <c r="S156" s="122" t="s">
        <v>2472</v>
      </c>
      <c r="T156" s="122">
        <f>SUM(T151:T155)</f>
        <v>12450</v>
      </c>
      <c r="U156" s="119"/>
      <c r="V156" s="120"/>
      <c r="W156" s="121"/>
      <c r="X156" s="665"/>
    </row>
    <row r="157" spans="1:24" ht="26.25" customHeight="1" thickBot="1">
      <c r="A157" s="666"/>
      <c r="B157" s="667"/>
      <c r="C157" s="667"/>
      <c r="D157" s="667"/>
      <c r="E157" s="667"/>
      <c r="F157" s="667"/>
      <c r="G157" s="667"/>
      <c r="H157" s="667"/>
      <c r="I157" s="667"/>
      <c r="J157" s="667"/>
      <c r="K157" s="611" t="s">
        <v>4121</v>
      </c>
      <c r="L157" s="667"/>
      <c r="M157" s="667"/>
      <c r="N157" s="668"/>
      <c r="O157" s="668"/>
      <c r="P157" s="669"/>
      <c r="Q157" s="667"/>
      <c r="R157" s="667"/>
      <c r="S157" s="670"/>
      <c r="T157" s="670"/>
      <c r="U157" s="671"/>
      <c r="V157" s="672"/>
      <c r="W157" s="673"/>
      <c r="X157" s="674"/>
    </row>
    <row r="158" spans="1:24" ht="26.25" customHeight="1">
      <c r="A158" s="656" t="s">
        <v>188</v>
      </c>
      <c r="B158" s="657"/>
      <c r="C158" s="657" t="s">
        <v>3303</v>
      </c>
      <c r="D158" s="657" t="s">
        <v>190</v>
      </c>
      <c r="E158" s="657" t="s">
        <v>4450</v>
      </c>
      <c r="F158" s="657" t="s">
        <v>191</v>
      </c>
      <c r="G158" s="657" t="s">
        <v>191</v>
      </c>
      <c r="H158" s="658"/>
      <c r="I158" s="657" t="s">
        <v>126</v>
      </c>
      <c r="J158" s="657" t="s">
        <v>6922</v>
      </c>
      <c r="K158" s="659" t="s">
        <v>1956</v>
      </c>
      <c r="L158" s="657" t="s">
        <v>6921</v>
      </c>
      <c r="M158" s="660"/>
      <c r="N158" s="1226" t="s">
        <v>6933</v>
      </c>
      <c r="O158" s="659" t="s">
        <v>4342</v>
      </c>
      <c r="P158" s="660" t="s">
        <v>7909</v>
      </c>
      <c r="Q158" s="657" t="s">
        <v>4448</v>
      </c>
      <c r="R158" s="657">
        <v>2014</v>
      </c>
      <c r="S158" s="657" t="s">
        <v>4408</v>
      </c>
      <c r="T158" s="657">
        <v>2345</v>
      </c>
      <c r="U158" s="661">
        <v>45150</v>
      </c>
      <c r="V158" s="661">
        <v>45215</v>
      </c>
      <c r="W158" s="662">
        <v>2950</v>
      </c>
      <c r="X158" s="663">
        <v>3500</v>
      </c>
    </row>
    <row r="159" spans="1:24" ht="26.25" customHeight="1">
      <c r="A159" s="664"/>
      <c r="B159" s="116"/>
      <c r="C159" s="116"/>
      <c r="D159" s="116"/>
      <c r="E159" s="116"/>
      <c r="F159" s="116"/>
      <c r="G159" s="116"/>
      <c r="H159" s="116"/>
      <c r="I159" s="116" t="s">
        <v>194</v>
      </c>
      <c r="J159" s="412" t="s">
        <v>4445</v>
      </c>
      <c r="K159" s="123" t="s">
        <v>195</v>
      </c>
      <c r="L159" s="425" t="s">
        <v>3359</v>
      </c>
      <c r="M159" s="116"/>
      <c r="N159" s="73" t="s">
        <v>3907</v>
      </c>
      <c r="O159" s="117"/>
      <c r="P159" s="116"/>
      <c r="Q159" s="116" t="s">
        <v>4447</v>
      </c>
      <c r="R159" s="116">
        <v>2015</v>
      </c>
      <c r="S159" s="116" t="s">
        <v>4410</v>
      </c>
      <c r="T159" s="116">
        <v>2125</v>
      </c>
      <c r="U159" s="120">
        <v>45151</v>
      </c>
      <c r="V159" s="119">
        <v>45211</v>
      </c>
      <c r="W159" s="121" t="s">
        <v>4642</v>
      </c>
      <c r="X159" s="665"/>
    </row>
    <row r="160" spans="1:24" ht="26.25" customHeight="1">
      <c r="A160" s="664"/>
      <c r="B160" s="116"/>
      <c r="C160" s="116"/>
      <c r="D160" s="116"/>
      <c r="E160" s="116"/>
      <c r="F160" s="116"/>
      <c r="G160" s="116"/>
      <c r="H160" s="116"/>
      <c r="I160" s="320" t="s">
        <v>2625</v>
      </c>
      <c r="J160" s="116"/>
      <c r="K160" s="124" t="s">
        <v>4237</v>
      </c>
      <c r="L160" s="116"/>
      <c r="M160" s="116"/>
      <c r="N160" s="73" t="s">
        <v>2435</v>
      </c>
      <c r="O160" s="117"/>
      <c r="P160" s="116"/>
      <c r="Q160" s="116" t="s">
        <v>4449</v>
      </c>
      <c r="R160" s="116">
        <v>2015</v>
      </c>
      <c r="S160" s="116" t="s">
        <v>4411</v>
      </c>
      <c r="T160" s="116">
        <v>1420</v>
      </c>
      <c r="U160" s="120"/>
      <c r="V160" s="119">
        <v>45218</v>
      </c>
      <c r="W160" s="121"/>
      <c r="X160" s="665"/>
    </row>
    <row r="161" spans="1:24" ht="26.25" customHeight="1">
      <c r="A161" s="664"/>
      <c r="B161" s="116"/>
      <c r="C161" s="116"/>
      <c r="D161" s="116"/>
      <c r="E161" s="116"/>
      <c r="F161" s="116"/>
      <c r="G161" s="116"/>
      <c r="H161" s="116"/>
      <c r="I161" s="116"/>
      <c r="J161" s="116"/>
      <c r="K161" s="117" t="s">
        <v>1772</v>
      </c>
      <c r="L161" s="116"/>
      <c r="M161" s="116"/>
      <c r="N161" s="117"/>
      <c r="O161" s="117"/>
      <c r="P161" s="116"/>
      <c r="Q161" s="116" t="s">
        <v>4446</v>
      </c>
      <c r="R161" s="116">
        <v>2014</v>
      </c>
      <c r="S161" s="116" t="s">
        <v>4409</v>
      </c>
      <c r="T161" s="116">
        <v>1665</v>
      </c>
      <c r="U161" s="119"/>
      <c r="V161" s="119">
        <v>45212</v>
      </c>
      <c r="W161" s="121"/>
      <c r="X161" s="665"/>
    </row>
    <row r="162" spans="1:24" ht="26.25" customHeight="1">
      <c r="A162" s="664"/>
      <c r="B162" s="116"/>
      <c r="C162" s="116"/>
      <c r="D162" s="116"/>
      <c r="E162" s="116"/>
      <c r="F162" s="116"/>
      <c r="G162" s="116"/>
      <c r="H162" s="116"/>
      <c r="I162" s="116"/>
      <c r="J162" s="425" t="s">
        <v>3281</v>
      </c>
      <c r="K162" s="117"/>
      <c r="L162" s="116"/>
      <c r="M162" s="116"/>
      <c r="N162" s="117"/>
      <c r="O162" s="117"/>
      <c r="P162" s="118"/>
      <c r="Q162" s="116"/>
      <c r="R162" s="116"/>
      <c r="S162" s="122" t="s">
        <v>189</v>
      </c>
      <c r="T162" s="122">
        <v>3700</v>
      </c>
      <c r="U162" s="119"/>
      <c r="V162" s="120">
        <v>45206</v>
      </c>
      <c r="W162" s="121"/>
      <c r="X162" s="665"/>
    </row>
    <row r="163" spans="1:24" ht="26.25" customHeight="1">
      <c r="A163" s="664"/>
      <c r="B163" s="116"/>
      <c r="C163" s="116"/>
      <c r="D163" s="116"/>
      <c r="E163" s="116"/>
      <c r="F163" s="116"/>
      <c r="G163" s="116"/>
      <c r="H163" s="116"/>
      <c r="I163" s="116"/>
      <c r="J163" s="116"/>
      <c r="K163" s="117"/>
      <c r="L163" s="116"/>
      <c r="M163" s="116"/>
      <c r="N163" s="117"/>
      <c r="O163" s="117"/>
      <c r="P163" s="118"/>
      <c r="Q163" s="116"/>
      <c r="R163" s="116"/>
      <c r="S163" s="122" t="s">
        <v>2472</v>
      </c>
      <c r="T163" s="122">
        <f>SUM(T158:T162)</f>
        <v>11255</v>
      </c>
      <c r="U163" s="119"/>
      <c r="V163" s="120"/>
      <c r="W163" s="121"/>
      <c r="X163" s="665"/>
    </row>
    <row r="164" spans="1:24" ht="26.25" customHeight="1" thickBot="1">
      <c r="A164" s="666"/>
      <c r="B164" s="667"/>
      <c r="C164" s="667"/>
      <c r="D164" s="667"/>
      <c r="E164" s="667"/>
      <c r="F164" s="667"/>
      <c r="G164" s="667"/>
      <c r="H164" s="667"/>
      <c r="I164" s="667"/>
      <c r="J164" s="667"/>
      <c r="K164" s="611" t="s">
        <v>4121</v>
      </c>
      <c r="L164" s="667"/>
      <c r="M164" s="667"/>
      <c r="N164" s="668"/>
      <c r="O164" s="668"/>
      <c r="P164" s="669"/>
      <c r="Q164" s="667"/>
      <c r="R164" s="667"/>
      <c r="S164" s="670"/>
      <c r="T164" s="670"/>
      <c r="U164" s="671"/>
      <c r="V164" s="672"/>
      <c r="W164" s="673"/>
      <c r="X164" s="674"/>
    </row>
    <row r="165" spans="1:24" ht="26.25" customHeight="1">
      <c r="A165" s="557"/>
      <c r="B165" s="558"/>
      <c r="C165" s="558"/>
      <c r="D165" s="558"/>
      <c r="E165" s="558"/>
      <c r="F165" s="558"/>
      <c r="G165" s="558"/>
      <c r="H165" s="558"/>
      <c r="I165" s="558"/>
      <c r="J165" s="558"/>
      <c r="K165" s="559"/>
      <c r="L165" s="575"/>
      <c r="M165" s="558"/>
      <c r="N165" s="559"/>
      <c r="O165" s="559"/>
      <c r="P165" s="560"/>
      <c r="Q165" s="558"/>
      <c r="R165" s="558"/>
      <c r="S165" s="561"/>
      <c r="T165" s="561"/>
      <c r="U165" s="562"/>
      <c r="V165" s="563"/>
      <c r="W165" s="564"/>
      <c r="X165" s="564"/>
    </row>
    <row r="166" spans="1:24" s="82" customFormat="1" ht="26.25" customHeight="1" thickBot="1">
      <c r="A166" s="557"/>
      <c r="B166" s="558"/>
      <c r="C166" s="558"/>
      <c r="D166" s="558"/>
      <c r="E166" s="558"/>
      <c r="F166" s="558"/>
      <c r="G166" s="558"/>
      <c r="H166" s="558"/>
      <c r="I166" s="558"/>
      <c r="J166" s="558"/>
      <c r="K166" s="559"/>
      <c r="L166" s="558"/>
      <c r="M166" s="558"/>
      <c r="N166" s="559"/>
      <c r="O166" s="559"/>
      <c r="P166" s="560"/>
      <c r="Q166" s="558"/>
      <c r="R166" s="558"/>
      <c r="S166" s="561"/>
      <c r="T166" s="561"/>
      <c r="U166" s="562"/>
      <c r="V166" s="563"/>
      <c r="W166" s="564"/>
      <c r="X166" s="564"/>
    </row>
    <row r="167" spans="1:24" ht="26.25" customHeight="1">
      <c r="A167" s="582" t="s">
        <v>2709</v>
      </c>
      <c r="B167" s="583"/>
      <c r="C167" s="583" t="s">
        <v>241</v>
      </c>
      <c r="D167" s="583" t="s">
        <v>190</v>
      </c>
      <c r="E167" s="583" t="s">
        <v>4539</v>
      </c>
      <c r="F167" s="583" t="s">
        <v>4539</v>
      </c>
      <c r="G167" s="583" t="s">
        <v>191</v>
      </c>
      <c r="H167" s="601"/>
      <c r="I167" s="583" t="s">
        <v>3928</v>
      </c>
      <c r="J167" s="583" t="s">
        <v>4540</v>
      </c>
      <c r="K167" s="584" t="s">
        <v>3929</v>
      </c>
      <c r="L167" s="922" t="s">
        <v>7041</v>
      </c>
      <c r="M167" s="585"/>
      <c r="N167" s="584"/>
      <c r="O167" s="588" t="s">
        <v>4091</v>
      </c>
      <c r="P167" s="588" t="s">
        <v>4373</v>
      </c>
      <c r="Q167" s="583" t="s">
        <v>4529</v>
      </c>
      <c r="R167" s="583">
        <v>2016</v>
      </c>
      <c r="S167" s="583" t="s">
        <v>4523</v>
      </c>
      <c r="T167" s="583">
        <v>1800</v>
      </c>
      <c r="U167" s="586">
        <v>45152</v>
      </c>
      <c r="V167" s="587"/>
      <c r="W167" s="982">
        <v>425.99988337500002</v>
      </c>
      <c r="X167" s="982">
        <v>464.72714550000001</v>
      </c>
    </row>
    <row r="168" spans="1:24" ht="26.25" customHeight="1">
      <c r="A168" s="590"/>
      <c r="B168" s="566"/>
      <c r="C168" s="320" t="s">
        <v>1986</v>
      </c>
      <c r="D168" s="566"/>
      <c r="E168" s="566"/>
      <c r="F168" s="566"/>
      <c r="G168" s="566"/>
      <c r="H168" s="566"/>
      <c r="I168" s="566"/>
      <c r="J168" s="412" t="s">
        <v>4533</v>
      </c>
      <c r="K168" s="649"/>
      <c r="L168" s="566" t="s">
        <v>4534</v>
      </c>
      <c r="M168" s="566"/>
      <c r="N168" s="566"/>
      <c r="O168" s="901" t="s">
        <v>4090</v>
      </c>
      <c r="P168" s="571" t="s">
        <v>4372</v>
      </c>
      <c r="Q168" s="566" t="s">
        <v>4530</v>
      </c>
      <c r="R168" s="566">
        <v>2016</v>
      </c>
      <c r="S168" s="566" t="s">
        <v>4524</v>
      </c>
      <c r="T168" s="566">
        <v>2390</v>
      </c>
      <c r="U168" s="568"/>
      <c r="V168" s="573"/>
      <c r="W168" s="983">
        <v>493.22033475000001</v>
      </c>
      <c r="X168" s="984">
        <v>538.05854699999998</v>
      </c>
    </row>
    <row r="169" spans="1:24" ht="26.25" customHeight="1">
      <c r="A169" s="590"/>
      <c r="B169" s="566"/>
      <c r="C169" s="566"/>
      <c r="D169" s="566"/>
      <c r="E169" s="566"/>
      <c r="F169" s="566"/>
      <c r="G169" s="566"/>
      <c r="H169" s="566"/>
      <c r="I169" s="566"/>
      <c r="J169" s="566"/>
      <c r="K169" s="846" t="s">
        <v>4521</v>
      </c>
      <c r="L169" s="566" t="s">
        <v>4535</v>
      </c>
      <c r="M169" s="566"/>
      <c r="N169" s="566"/>
      <c r="O169" s="901" t="s">
        <v>4090</v>
      </c>
      <c r="P169" s="571" t="s">
        <v>4372</v>
      </c>
      <c r="Q169" s="566" t="s">
        <v>520</v>
      </c>
      <c r="R169" s="566">
        <v>2017</v>
      </c>
      <c r="S169" s="566" t="s">
        <v>4525</v>
      </c>
      <c r="T169" s="566">
        <v>2245</v>
      </c>
      <c r="U169" s="569"/>
      <c r="V169" s="572"/>
      <c r="W169" s="983">
        <v>493.22033475000001</v>
      </c>
      <c r="X169" s="984">
        <v>538.05854699999998</v>
      </c>
    </row>
    <row r="170" spans="1:24" ht="26.25" customHeight="1">
      <c r="A170" s="590"/>
      <c r="B170" s="566"/>
      <c r="C170" s="566"/>
      <c r="D170" s="566"/>
      <c r="E170" s="566"/>
      <c r="F170" s="566"/>
      <c r="G170" s="566"/>
      <c r="H170" s="566"/>
      <c r="I170" s="566"/>
      <c r="J170" s="566"/>
      <c r="K170" s="491" t="s">
        <v>3836</v>
      </c>
      <c r="L170" s="566" t="s">
        <v>4536</v>
      </c>
      <c r="M170" s="566"/>
      <c r="N170" s="566"/>
      <c r="O170" s="901" t="s">
        <v>4090</v>
      </c>
      <c r="P170" s="571" t="s">
        <v>4372</v>
      </c>
      <c r="Q170" s="566" t="s">
        <v>520</v>
      </c>
      <c r="R170" s="566">
        <v>2017</v>
      </c>
      <c r="S170" s="566" t="s">
        <v>4526</v>
      </c>
      <c r="T170" s="566">
        <v>2390</v>
      </c>
      <c r="U170" s="568"/>
      <c r="V170" s="573"/>
      <c r="W170" s="983">
        <v>493.22033475000001</v>
      </c>
      <c r="X170" s="984">
        <v>538.05854699999998</v>
      </c>
    </row>
    <row r="171" spans="1:24" ht="26.25" customHeight="1">
      <c r="A171" s="590"/>
      <c r="B171" s="566"/>
      <c r="C171" s="566"/>
      <c r="D171" s="566"/>
      <c r="E171" s="566"/>
      <c r="F171" s="566"/>
      <c r="G171" s="566"/>
      <c r="H171" s="566"/>
      <c r="I171" s="566"/>
      <c r="J171" s="425" t="s">
        <v>3359</v>
      </c>
      <c r="K171" s="491"/>
      <c r="L171" s="566" t="s">
        <v>4537</v>
      </c>
      <c r="M171" s="566"/>
      <c r="N171" s="566"/>
      <c r="O171" s="901" t="s">
        <v>4090</v>
      </c>
      <c r="P171" s="571" t="s">
        <v>4372</v>
      </c>
      <c r="Q171" s="566" t="s">
        <v>4531</v>
      </c>
      <c r="R171" s="566">
        <v>2018</v>
      </c>
      <c r="S171" s="566" t="s">
        <v>4527</v>
      </c>
      <c r="T171" s="566">
        <v>3035</v>
      </c>
      <c r="U171" s="568"/>
      <c r="V171" s="573"/>
      <c r="W171" s="983">
        <v>584.48312999999996</v>
      </c>
      <c r="X171" s="984">
        <v>637.61796000000004</v>
      </c>
    </row>
    <row r="172" spans="1:24" ht="26.25" customHeight="1" thickBot="1">
      <c r="A172" s="592"/>
      <c r="B172" s="593"/>
      <c r="C172" s="593"/>
      <c r="D172" s="593"/>
      <c r="E172" s="593"/>
      <c r="F172" s="593"/>
      <c r="G172" s="593"/>
      <c r="H172" s="593"/>
      <c r="I172" s="593"/>
      <c r="J172" s="594"/>
      <c r="K172" s="611" t="s">
        <v>4522</v>
      </c>
      <c r="L172" s="593" t="s">
        <v>4538</v>
      </c>
      <c r="M172" s="593"/>
      <c r="N172" s="594"/>
      <c r="O172" s="902" t="s">
        <v>4090</v>
      </c>
      <c r="P172" s="596" t="s">
        <v>4372</v>
      </c>
      <c r="Q172" s="593" t="s">
        <v>4532</v>
      </c>
      <c r="R172" s="593">
        <v>2017</v>
      </c>
      <c r="S172" s="593" t="s">
        <v>4528</v>
      </c>
      <c r="T172" s="593">
        <v>1955</v>
      </c>
      <c r="U172" s="597"/>
      <c r="V172" s="916" t="s">
        <v>4602</v>
      </c>
      <c r="W172" s="985">
        <v>416.90756249999998</v>
      </c>
      <c r="X172" s="986">
        <v>454.80824999999999</v>
      </c>
    </row>
    <row r="173" spans="1:24" ht="26.25" customHeight="1">
      <c r="L173" s="4"/>
    </row>
    <row r="174" spans="1:24" ht="26.25" customHeight="1" thickBot="1"/>
    <row r="175" spans="1:24" ht="26.25" customHeight="1">
      <c r="A175" s="924" t="s">
        <v>188</v>
      </c>
      <c r="B175" s="925"/>
      <c r="C175" s="925" t="s">
        <v>151</v>
      </c>
      <c r="D175" s="925" t="s">
        <v>190</v>
      </c>
      <c r="E175" s="925" t="s">
        <v>4497</v>
      </c>
      <c r="F175" s="925" t="s">
        <v>191</v>
      </c>
      <c r="G175" s="925" t="s">
        <v>191</v>
      </c>
      <c r="H175" s="926"/>
      <c r="I175" s="925" t="s">
        <v>4329</v>
      </c>
      <c r="J175" s="925" t="s">
        <v>7042</v>
      </c>
      <c r="K175" s="927" t="s">
        <v>4333</v>
      </c>
      <c r="L175" s="925" t="s">
        <v>4498</v>
      </c>
      <c r="M175" s="925"/>
      <c r="N175" s="927" t="s">
        <v>4495</v>
      </c>
      <c r="O175" s="927" t="s">
        <v>4496</v>
      </c>
      <c r="P175" s="928" t="s">
        <v>7169</v>
      </c>
      <c r="Q175" s="925" t="s">
        <v>4464</v>
      </c>
      <c r="R175" s="925">
        <v>2015</v>
      </c>
      <c r="S175" s="925" t="s">
        <v>4491</v>
      </c>
      <c r="T175" s="925">
        <v>1535</v>
      </c>
      <c r="U175" s="929">
        <v>45153</v>
      </c>
      <c r="V175" s="929">
        <v>45194</v>
      </c>
      <c r="W175" s="989">
        <v>1529</v>
      </c>
      <c r="X175" s="930">
        <v>2300</v>
      </c>
    </row>
    <row r="176" spans="1:24" ht="26.25" customHeight="1">
      <c r="A176" s="931"/>
      <c r="B176" s="932"/>
      <c r="C176" s="932"/>
      <c r="D176" s="932"/>
      <c r="E176" s="932"/>
      <c r="F176" s="932"/>
      <c r="G176" s="932"/>
      <c r="H176" s="932"/>
      <c r="I176" s="932" t="s">
        <v>194</v>
      </c>
      <c r="J176" s="412" t="s">
        <v>4730</v>
      </c>
      <c r="K176" s="934" t="s">
        <v>4334</v>
      </c>
      <c r="L176" s="961" t="s">
        <v>7168</v>
      </c>
      <c r="M176" s="950"/>
      <c r="N176" s="73" t="s">
        <v>3907</v>
      </c>
      <c r="O176" s="779"/>
      <c r="P176" s="935"/>
      <c r="Q176" s="932" t="s">
        <v>4465</v>
      </c>
      <c r="R176" s="932">
        <v>2016</v>
      </c>
      <c r="S176" s="932" t="s">
        <v>4493</v>
      </c>
      <c r="T176" s="932">
        <v>1720</v>
      </c>
      <c r="U176" s="936"/>
      <c r="V176" s="937"/>
      <c r="W176" s="938">
        <v>1678</v>
      </c>
      <c r="X176" s="939" t="s">
        <v>4336</v>
      </c>
    </row>
    <row r="177" spans="1:24" ht="26.25" customHeight="1">
      <c r="A177" s="931"/>
      <c r="B177" s="932"/>
      <c r="C177" s="932"/>
      <c r="D177" s="932"/>
      <c r="E177" s="932"/>
      <c r="F177" s="932"/>
      <c r="G177" s="932"/>
      <c r="H177" s="932"/>
      <c r="I177" s="932"/>
      <c r="J177" s="320" t="s">
        <v>4332</v>
      </c>
      <c r="K177" s="779" t="s">
        <v>4335</v>
      </c>
      <c r="L177" s="779"/>
      <c r="M177" s="950"/>
      <c r="N177" s="73" t="s">
        <v>2943</v>
      </c>
      <c r="O177" s="779"/>
      <c r="P177" s="935"/>
      <c r="Q177" s="932" t="s">
        <v>4504</v>
      </c>
      <c r="R177" s="932">
        <v>2019</v>
      </c>
      <c r="S177" s="932" t="s">
        <v>4494</v>
      </c>
      <c r="T177" s="932">
        <v>2385</v>
      </c>
      <c r="U177" s="936"/>
      <c r="V177" s="936"/>
      <c r="W177" s="938" t="s">
        <v>4729</v>
      </c>
      <c r="X177" s="939"/>
    </row>
    <row r="178" spans="1:24" ht="26.25" customHeight="1">
      <c r="A178" s="931"/>
      <c r="B178" s="932"/>
      <c r="C178" s="932"/>
      <c r="D178" s="932"/>
      <c r="E178" s="932"/>
      <c r="F178" s="932"/>
      <c r="G178" s="932"/>
      <c r="H178" s="932"/>
      <c r="I178" s="932" t="s">
        <v>4330</v>
      </c>
      <c r="J178" s="932"/>
      <c r="K178" s="940" t="s">
        <v>1772</v>
      </c>
      <c r="L178" s="950"/>
      <c r="M178" s="950"/>
      <c r="N178" s="779"/>
      <c r="O178" s="779"/>
      <c r="P178" s="935"/>
      <c r="Q178" s="932" t="s">
        <v>4466</v>
      </c>
      <c r="R178" s="932">
        <v>2015</v>
      </c>
      <c r="S178" s="932" t="s">
        <v>4492</v>
      </c>
      <c r="T178" s="932">
        <v>1535</v>
      </c>
      <c r="U178" s="937"/>
      <c r="V178" s="936"/>
      <c r="W178" s="938"/>
      <c r="X178" s="939"/>
    </row>
    <row r="179" spans="1:24" ht="26.25" customHeight="1">
      <c r="A179" s="931"/>
      <c r="B179" s="932"/>
      <c r="C179" s="932"/>
      <c r="D179" s="932"/>
      <c r="E179" s="932"/>
      <c r="F179" s="932"/>
      <c r="G179" s="932"/>
      <c r="H179" s="932"/>
      <c r="I179" s="932" t="s">
        <v>4331</v>
      </c>
      <c r="J179" s="932"/>
      <c r="K179" s="940"/>
      <c r="L179" s="950"/>
      <c r="M179" s="950"/>
      <c r="N179" s="779"/>
      <c r="O179" s="779"/>
      <c r="P179" s="935"/>
      <c r="Q179" s="932"/>
      <c r="R179" s="932"/>
      <c r="S179" s="933" t="s">
        <v>189</v>
      </c>
      <c r="T179" s="933">
        <v>3880</v>
      </c>
      <c r="U179" s="937"/>
      <c r="V179" s="936"/>
      <c r="W179" s="938"/>
      <c r="X179" s="939"/>
    </row>
    <row r="180" spans="1:24" ht="26.25" customHeight="1">
      <c r="A180" s="931"/>
      <c r="B180" s="932"/>
      <c r="C180" s="932"/>
      <c r="D180" s="932"/>
      <c r="E180" s="932"/>
      <c r="F180" s="932"/>
      <c r="G180" s="932"/>
      <c r="H180" s="932"/>
      <c r="I180" s="932"/>
      <c r="J180" s="932"/>
      <c r="K180" s="940"/>
      <c r="L180" s="950"/>
      <c r="M180" s="950"/>
      <c r="N180" s="779"/>
      <c r="O180" s="779"/>
      <c r="P180" s="935"/>
      <c r="Q180" s="932"/>
      <c r="R180" s="932"/>
      <c r="S180" s="933" t="s">
        <v>2472</v>
      </c>
      <c r="T180" s="933">
        <f>SUM(T175:T179)</f>
        <v>11055</v>
      </c>
      <c r="U180" s="937"/>
      <c r="V180" s="936"/>
      <c r="W180" s="938"/>
      <c r="X180" s="939"/>
    </row>
    <row r="181" spans="1:24" ht="26.25" customHeight="1" thickBot="1">
      <c r="A181" s="941"/>
      <c r="B181" s="942"/>
      <c r="C181" s="942"/>
      <c r="D181" s="942"/>
      <c r="E181" s="942"/>
      <c r="F181" s="942"/>
      <c r="G181" s="942"/>
      <c r="H181" s="942"/>
      <c r="I181" s="942"/>
      <c r="J181" s="942"/>
      <c r="K181" s="611" t="s">
        <v>4252</v>
      </c>
      <c r="L181" s="942"/>
      <c r="M181" s="942"/>
      <c r="N181" s="943"/>
      <c r="O181" s="943"/>
      <c r="P181" s="944"/>
      <c r="Q181" s="942"/>
      <c r="R181" s="942"/>
      <c r="S181" s="945"/>
      <c r="T181" s="945"/>
      <c r="U181" s="946"/>
      <c r="V181" s="947"/>
      <c r="W181" s="948"/>
      <c r="X181" s="949"/>
    </row>
    <row r="182" spans="1:24" ht="26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51"/>
      <c r="L182" s="4"/>
      <c r="M182" s="4"/>
      <c r="N182" s="451"/>
      <c r="O182" s="451"/>
      <c r="P182" s="452"/>
      <c r="Q182" s="4"/>
      <c r="R182" s="4"/>
      <c r="S182" s="4"/>
      <c r="T182" s="4"/>
      <c r="U182" s="453"/>
      <c r="V182" s="454"/>
      <c r="W182" s="455"/>
      <c r="X182" s="455"/>
    </row>
    <row r="183" spans="1:24" ht="26.25" customHeight="1" thickBot="1"/>
    <row r="184" spans="1:24" ht="26.25" customHeight="1">
      <c r="A184" s="699" t="s">
        <v>188</v>
      </c>
      <c r="B184" s="700"/>
      <c r="C184" s="700" t="s">
        <v>154</v>
      </c>
      <c r="D184" s="700" t="s">
        <v>190</v>
      </c>
      <c r="E184" s="700" t="s">
        <v>4349</v>
      </c>
      <c r="F184" s="700" t="s">
        <v>191</v>
      </c>
      <c r="G184" s="700" t="s">
        <v>191</v>
      </c>
      <c r="H184" s="714"/>
      <c r="I184" s="700" t="s">
        <v>2695</v>
      </c>
      <c r="J184" s="715" t="s">
        <v>7043</v>
      </c>
      <c r="K184" s="700" t="s">
        <v>2825</v>
      </c>
      <c r="L184" s="715" t="s">
        <v>7044</v>
      </c>
      <c r="M184" s="715" t="s">
        <v>4381</v>
      </c>
      <c r="N184" s="701" t="s">
        <v>4626</v>
      </c>
      <c r="O184" s="701" t="s">
        <v>4627</v>
      </c>
      <c r="P184" s="702"/>
      <c r="Q184" s="700" t="s">
        <v>4200</v>
      </c>
      <c r="R184" s="700">
        <v>2020</v>
      </c>
      <c r="S184" s="700" t="s">
        <v>4346</v>
      </c>
      <c r="T184" s="700">
        <v>1350</v>
      </c>
      <c r="U184" s="716">
        <v>45147</v>
      </c>
      <c r="V184" s="717"/>
      <c r="W184" s="703">
        <v>3800</v>
      </c>
      <c r="X184" s="704">
        <v>5300</v>
      </c>
    </row>
    <row r="185" spans="1:24" ht="26.25" customHeight="1">
      <c r="A185" s="705"/>
      <c r="B185" s="278"/>
      <c r="C185" s="320" t="s">
        <v>4485</v>
      </c>
      <c r="D185" s="278"/>
      <c r="E185" s="278"/>
      <c r="F185" s="278"/>
      <c r="G185" s="278"/>
      <c r="H185" s="278"/>
      <c r="I185" s="278" t="s">
        <v>2578</v>
      </c>
      <c r="J185" s="317" t="s">
        <v>4225</v>
      </c>
      <c r="K185" s="280" t="s">
        <v>2923</v>
      </c>
      <c r="L185" s="278"/>
      <c r="M185" s="278" t="s">
        <v>4384</v>
      </c>
      <c r="N185" s="73" t="s">
        <v>4324</v>
      </c>
      <c r="O185" s="278"/>
      <c r="P185" s="280"/>
      <c r="Q185" s="278" t="s">
        <v>4201</v>
      </c>
      <c r="R185" s="278">
        <v>2019</v>
      </c>
      <c r="S185" s="278" t="s">
        <v>4344</v>
      </c>
      <c r="T185" s="278">
        <v>1830</v>
      </c>
      <c r="U185" s="420">
        <v>45154</v>
      </c>
      <c r="V185" s="987" t="s">
        <v>4500</v>
      </c>
      <c r="W185" s="283"/>
      <c r="X185" s="706"/>
    </row>
    <row r="186" spans="1:24" ht="26.25" customHeight="1">
      <c r="A186" s="705"/>
      <c r="B186" s="278"/>
      <c r="C186" s="320" t="s">
        <v>2967</v>
      </c>
      <c r="D186" s="278"/>
      <c r="E186" s="278"/>
      <c r="F186" s="278"/>
      <c r="G186" s="278"/>
      <c r="H186" s="278"/>
      <c r="I186" s="278"/>
      <c r="J186" s="912" t="s">
        <v>4499</v>
      </c>
      <c r="K186" s="278" t="s">
        <v>4178</v>
      </c>
      <c r="L186" s="278"/>
      <c r="M186" s="278" t="s">
        <v>4382</v>
      </c>
      <c r="N186" s="73" t="s">
        <v>4180</v>
      </c>
      <c r="O186" s="279"/>
      <c r="P186" s="280"/>
      <c r="Q186" s="278" t="s">
        <v>4202</v>
      </c>
      <c r="R186" s="278">
        <v>2019</v>
      </c>
      <c r="S186" s="278" t="s">
        <v>4345</v>
      </c>
      <c r="T186" s="278">
        <v>1655</v>
      </c>
      <c r="U186" s="719"/>
      <c r="V186" s="420"/>
      <c r="W186" s="283" t="s">
        <v>4778</v>
      </c>
      <c r="X186" s="706" t="s">
        <v>4779</v>
      </c>
    </row>
    <row r="187" spans="1:24" ht="26.25" customHeight="1">
      <c r="A187" s="705"/>
      <c r="B187" s="278"/>
      <c r="C187" s="278"/>
      <c r="D187" s="278"/>
      <c r="E187" s="278"/>
      <c r="F187" s="278"/>
      <c r="G187" s="278"/>
      <c r="H187" s="278"/>
      <c r="I187" s="720" t="s">
        <v>3061</v>
      </c>
      <c r="J187" s="718" t="s">
        <v>2696</v>
      </c>
      <c r="K187" s="278" t="s">
        <v>2730</v>
      </c>
      <c r="L187" s="278"/>
      <c r="M187" s="278" t="s">
        <v>4383</v>
      </c>
      <c r="N187" s="278"/>
      <c r="O187" s="278"/>
      <c r="P187" s="280"/>
      <c r="Q187" s="278" t="s">
        <v>4203</v>
      </c>
      <c r="R187" s="278">
        <v>2020</v>
      </c>
      <c r="S187" s="278" t="s">
        <v>4343</v>
      </c>
      <c r="T187" s="278">
        <v>1365</v>
      </c>
      <c r="U187" s="281"/>
      <c r="V187" s="282"/>
      <c r="W187" s="283"/>
      <c r="X187" s="721"/>
    </row>
    <row r="188" spans="1:24" ht="26.25" customHeight="1">
      <c r="A188" s="705"/>
      <c r="B188" s="278"/>
      <c r="C188" s="278"/>
      <c r="D188" s="278"/>
      <c r="E188" s="278"/>
      <c r="F188" s="278"/>
      <c r="G188" s="278"/>
      <c r="H188" s="278"/>
      <c r="I188" s="278"/>
      <c r="J188" s="278" t="s">
        <v>2697</v>
      </c>
      <c r="K188" s="419" t="s">
        <v>4226</v>
      </c>
      <c r="L188" s="278"/>
      <c r="M188" s="278"/>
      <c r="N188" s="278"/>
      <c r="O188" s="278"/>
      <c r="P188" s="280"/>
      <c r="Q188" s="278"/>
      <c r="R188" s="278"/>
      <c r="S188" s="284" t="s">
        <v>189</v>
      </c>
      <c r="T188" s="284">
        <v>3700</v>
      </c>
      <c r="U188" s="281"/>
      <c r="V188" s="282"/>
      <c r="W188" s="283"/>
      <c r="X188" s="722"/>
    </row>
    <row r="189" spans="1:24" ht="26.25" customHeight="1">
      <c r="A189" s="705"/>
      <c r="B189" s="278"/>
      <c r="C189" s="278"/>
      <c r="D189" s="278"/>
      <c r="E189" s="278"/>
      <c r="F189" s="278"/>
      <c r="G189" s="278"/>
      <c r="H189" s="278"/>
      <c r="I189" s="278"/>
      <c r="J189" s="425" t="s">
        <v>2752</v>
      </c>
      <c r="K189" s="278"/>
      <c r="L189" s="278"/>
      <c r="M189" s="278"/>
      <c r="N189" s="278"/>
      <c r="O189" s="278"/>
      <c r="P189" s="280"/>
      <c r="Q189" s="278"/>
      <c r="R189" s="278"/>
      <c r="S189" s="284" t="s">
        <v>2472</v>
      </c>
      <c r="T189" s="284">
        <f>SUM(T184:T188)</f>
        <v>9900</v>
      </c>
      <c r="U189" s="281"/>
      <c r="V189" s="282"/>
      <c r="W189" s="283"/>
      <c r="X189" s="722"/>
    </row>
    <row r="190" spans="1:24" ht="26.25" customHeight="1" thickBot="1">
      <c r="A190" s="707"/>
      <c r="B190" s="708"/>
      <c r="C190" s="708"/>
      <c r="D190" s="708"/>
      <c r="E190" s="708"/>
      <c r="F190" s="708"/>
      <c r="G190" s="708"/>
      <c r="H190" s="708"/>
      <c r="I190" s="708"/>
      <c r="J190" s="708"/>
      <c r="K190" s="845" t="s">
        <v>4179</v>
      </c>
      <c r="L190" s="709"/>
      <c r="M190" s="709"/>
      <c r="N190" s="708"/>
      <c r="O190" s="708"/>
      <c r="P190" s="710"/>
      <c r="Q190" s="711"/>
      <c r="R190" s="711"/>
      <c r="S190" s="711" t="s">
        <v>1907</v>
      </c>
      <c r="T190" s="711">
        <v>6200</v>
      </c>
      <c r="U190" s="712"/>
      <c r="V190" s="713"/>
      <c r="W190" s="723"/>
      <c r="X190" s="724"/>
    </row>
    <row r="192" spans="1:24" ht="26.25" customHeight="1" thickBot="1">
      <c r="A192" s="445"/>
      <c r="B192" s="445"/>
      <c r="C192" s="445"/>
      <c r="D192" s="445"/>
      <c r="E192" s="445"/>
      <c r="F192" s="445"/>
      <c r="G192" s="445"/>
      <c r="H192" s="445"/>
      <c r="I192" s="445"/>
      <c r="J192" s="445"/>
      <c r="K192" s="446"/>
      <c r="L192" s="445"/>
      <c r="M192" s="445"/>
      <c r="N192" s="446"/>
      <c r="O192" s="446"/>
      <c r="P192" s="447"/>
      <c r="Q192" s="445"/>
      <c r="R192" s="445"/>
      <c r="S192" s="445"/>
      <c r="T192" s="445"/>
      <c r="U192" s="448"/>
      <c r="V192" s="449"/>
      <c r="W192" s="450"/>
      <c r="X192" s="450"/>
    </row>
    <row r="193" spans="1:24" ht="26.25" customHeight="1">
      <c r="A193" s="951" t="s">
        <v>2709</v>
      </c>
      <c r="B193" s="952"/>
      <c r="C193" s="952" t="s">
        <v>4614</v>
      </c>
      <c r="D193" s="952" t="s">
        <v>190</v>
      </c>
      <c r="E193" s="952" t="s">
        <v>4601</v>
      </c>
      <c r="F193" s="952" t="s">
        <v>191</v>
      </c>
      <c r="G193" s="952" t="s">
        <v>191</v>
      </c>
      <c r="H193" s="953"/>
      <c r="I193" s="952" t="s">
        <v>4477</v>
      </c>
      <c r="J193" s="952" t="s">
        <v>7045</v>
      </c>
      <c r="K193" s="952" t="s">
        <v>2714</v>
      </c>
      <c r="L193" s="954" t="s">
        <v>4765</v>
      </c>
      <c r="M193" s="954"/>
      <c r="N193" s="955"/>
      <c r="O193" s="955"/>
      <c r="P193" s="956" t="s">
        <v>7721</v>
      </c>
      <c r="Q193" s="952" t="s">
        <v>4438</v>
      </c>
      <c r="R193" s="952">
        <v>2019</v>
      </c>
      <c r="S193" s="952" t="s">
        <v>4764</v>
      </c>
      <c r="T193" s="952">
        <v>2005</v>
      </c>
      <c r="U193" s="497">
        <v>45159</v>
      </c>
      <c r="V193" s="981">
        <v>45207</v>
      </c>
      <c r="W193" s="957" t="s">
        <v>2717</v>
      </c>
      <c r="X193" s="958" t="s">
        <v>2718</v>
      </c>
    </row>
    <row r="194" spans="1:24" ht="26.25" customHeight="1">
      <c r="A194" s="959"/>
      <c r="B194" s="960"/>
      <c r="C194" s="960"/>
      <c r="D194" s="960"/>
      <c r="E194" s="960"/>
      <c r="F194" s="960"/>
      <c r="G194" s="960"/>
      <c r="H194" s="960"/>
      <c r="I194" s="960" t="s">
        <v>2719</v>
      </c>
      <c r="J194" s="960"/>
      <c r="K194" s="960"/>
      <c r="L194" s="961" t="s">
        <v>4613</v>
      </c>
      <c r="M194" s="960"/>
      <c r="N194" s="960"/>
      <c r="O194" s="960"/>
      <c r="P194" s="960"/>
      <c r="Q194" s="960"/>
      <c r="R194" s="960"/>
      <c r="S194" s="960"/>
      <c r="T194" s="960"/>
      <c r="U194" s="964"/>
      <c r="V194" s="963"/>
      <c r="W194" s="965" t="s">
        <v>2722</v>
      </c>
      <c r="X194" s="966"/>
    </row>
    <row r="195" spans="1:24" ht="26.25" customHeight="1">
      <c r="A195" s="959"/>
      <c r="B195" s="960"/>
      <c r="C195" s="960"/>
      <c r="D195" s="960"/>
      <c r="E195" s="960"/>
      <c r="F195" s="960"/>
      <c r="G195" s="960"/>
      <c r="H195" s="960"/>
      <c r="I195" s="960"/>
      <c r="J195" s="960"/>
      <c r="K195" s="960"/>
      <c r="L195" s="961" t="s">
        <v>7597</v>
      </c>
      <c r="M195" s="960"/>
      <c r="N195" s="960"/>
      <c r="O195" s="960"/>
      <c r="P195" s="963" t="s">
        <v>7726</v>
      </c>
      <c r="Q195" s="960"/>
      <c r="R195" s="960"/>
      <c r="S195" s="960"/>
      <c r="T195" s="960"/>
      <c r="U195" s="964"/>
      <c r="V195" s="963"/>
      <c r="W195" s="965" t="s">
        <v>7707</v>
      </c>
      <c r="X195" s="966"/>
    </row>
    <row r="196" spans="1:24" ht="26.25" customHeight="1">
      <c r="A196" s="959"/>
      <c r="B196" s="960"/>
      <c r="C196" s="960"/>
      <c r="D196" s="960"/>
      <c r="E196" s="960"/>
      <c r="F196" s="960"/>
      <c r="G196" s="960"/>
      <c r="H196" s="960"/>
      <c r="I196" s="960"/>
      <c r="J196" s="960" t="s">
        <v>4651</v>
      </c>
      <c r="K196" s="967" t="s">
        <v>4468</v>
      </c>
      <c r="L196" s="962"/>
      <c r="M196" s="960"/>
      <c r="N196" s="960"/>
      <c r="O196" s="960"/>
      <c r="P196" s="960"/>
      <c r="Q196" s="960"/>
      <c r="R196" s="960"/>
      <c r="S196" s="960"/>
      <c r="T196" s="960"/>
      <c r="U196" s="964"/>
      <c r="V196" s="963"/>
      <c r="W196" s="965"/>
      <c r="X196" s="966"/>
    </row>
    <row r="197" spans="1:24" ht="26.25" customHeight="1" thickBot="1">
      <c r="A197" s="968"/>
      <c r="B197" s="969"/>
      <c r="C197" s="969"/>
      <c r="D197" s="969"/>
      <c r="E197" s="969"/>
      <c r="F197" s="969"/>
      <c r="G197" s="969"/>
      <c r="H197" s="969"/>
      <c r="I197" s="969"/>
      <c r="J197" s="969"/>
      <c r="K197" s="970" t="s">
        <v>4469</v>
      </c>
      <c r="L197" s="971"/>
      <c r="M197" s="971"/>
      <c r="N197" s="972"/>
      <c r="O197" s="972"/>
      <c r="P197" s="973"/>
      <c r="Q197" s="969"/>
      <c r="R197" s="969"/>
      <c r="S197" s="969"/>
      <c r="T197" s="969"/>
      <c r="U197" s="974"/>
      <c r="V197" s="973"/>
      <c r="W197" s="975"/>
      <c r="X197" s="976"/>
    </row>
    <row r="199" spans="1:24" ht="26.25" customHeight="1" thickBot="1">
      <c r="A199" s="445"/>
      <c r="B199" s="445"/>
      <c r="C199" s="445"/>
      <c r="D199" s="445"/>
      <c r="E199" s="445"/>
      <c r="F199" s="445"/>
      <c r="G199" s="445"/>
      <c r="H199" s="445"/>
      <c r="I199" s="445"/>
      <c r="J199" s="445"/>
      <c r="K199" s="446"/>
      <c r="L199" s="445"/>
      <c r="M199" s="445"/>
      <c r="N199" s="446"/>
      <c r="O199" s="446"/>
      <c r="P199" s="447"/>
      <c r="Q199" s="445"/>
      <c r="R199" s="445"/>
      <c r="S199" s="445"/>
      <c r="T199" s="445"/>
      <c r="U199" s="448"/>
      <c r="V199" s="449"/>
      <c r="W199" s="450"/>
      <c r="X199" s="450"/>
    </row>
    <row r="200" spans="1:24" ht="26.25" customHeight="1">
      <c r="A200" s="848" t="s">
        <v>188</v>
      </c>
      <c r="B200" s="849"/>
      <c r="C200" s="849" t="s">
        <v>3844</v>
      </c>
      <c r="D200" s="849" t="s">
        <v>190</v>
      </c>
      <c r="E200" s="849" t="s">
        <v>4589</v>
      </c>
      <c r="F200" s="849" t="s">
        <v>4589</v>
      </c>
      <c r="G200" s="849" t="s">
        <v>191</v>
      </c>
      <c r="H200" s="849"/>
      <c r="I200" s="849" t="s">
        <v>146</v>
      </c>
      <c r="J200" s="849" t="s">
        <v>4755</v>
      </c>
      <c r="K200" s="850" t="s">
        <v>4486</v>
      </c>
      <c r="L200" s="849" t="s">
        <v>7046</v>
      </c>
      <c r="M200" s="849"/>
      <c r="N200" s="850" t="s">
        <v>4587</v>
      </c>
      <c r="O200" s="850" t="s">
        <v>4588</v>
      </c>
      <c r="P200" s="851" t="s">
        <v>7773</v>
      </c>
      <c r="Q200" s="849" t="s">
        <v>9630</v>
      </c>
      <c r="R200" s="849">
        <v>2012</v>
      </c>
      <c r="S200" s="849" t="s">
        <v>4582</v>
      </c>
      <c r="T200" s="849">
        <v>1430</v>
      </c>
      <c r="U200" s="852">
        <v>45156</v>
      </c>
      <c r="V200" s="852">
        <v>45209</v>
      </c>
      <c r="W200" s="1000">
        <v>3000</v>
      </c>
      <c r="X200" s="854">
        <v>3600</v>
      </c>
    </row>
    <row r="201" spans="1:24" ht="26.25" customHeight="1">
      <c r="A201" s="855"/>
      <c r="B201" s="188"/>
      <c r="C201" s="188"/>
      <c r="D201" s="188"/>
      <c r="E201" s="188"/>
      <c r="F201" s="188"/>
      <c r="G201" s="188"/>
      <c r="H201" s="188"/>
      <c r="I201" s="188" t="s">
        <v>194</v>
      </c>
      <c r="J201" s="412" t="s">
        <v>7061</v>
      </c>
      <c r="K201" s="195" t="s">
        <v>4515</v>
      </c>
      <c r="L201" s="425" t="s">
        <v>3590</v>
      </c>
      <c r="M201" s="188"/>
      <c r="N201" s="73" t="s">
        <v>3907</v>
      </c>
      <c r="O201" s="189"/>
      <c r="P201" s="189"/>
      <c r="Q201" s="189" t="s">
        <v>4579</v>
      </c>
      <c r="R201" s="188">
        <v>2013</v>
      </c>
      <c r="S201" s="188" t="s">
        <v>4583</v>
      </c>
      <c r="T201" s="188">
        <v>1430</v>
      </c>
      <c r="U201" s="191">
        <v>45160</v>
      </c>
      <c r="V201" s="191">
        <v>45223</v>
      </c>
      <c r="W201" s="193">
        <v>2993</v>
      </c>
      <c r="X201" s="856"/>
    </row>
    <row r="202" spans="1:24" ht="26.25" customHeight="1">
      <c r="A202" s="855"/>
      <c r="B202" s="188"/>
      <c r="C202" s="188"/>
      <c r="D202" s="188"/>
      <c r="E202" s="188"/>
      <c r="F202" s="188"/>
      <c r="G202" s="188"/>
      <c r="H202" s="188"/>
      <c r="I202" s="188"/>
      <c r="J202" s="967" t="s">
        <v>4615</v>
      </c>
      <c r="K202" s="189" t="s">
        <v>4516</v>
      </c>
      <c r="L202" s="188"/>
      <c r="M202" s="188"/>
      <c r="N202" s="73" t="s">
        <v>7287</v>
      </c>
      <c r="O202" s="189"/>
      <c r="P202" s="189"/>
      <c r="Q202" s="189" t="s">
        <v>4580</v>
      </c>
      <c r="R202" s="188">
        <v>2012</v>
      </c>
      <c r="S202" s="188" t="s">
        <v>4584</v>
      </c>
      <c r="T202" s="188">
        <v>1231</v>
      </c>
      <c r="U202" s="192">
        <v>45161</v>
      </c>
      <c r="V202" s="191">
        <v>45222</v>
      </c>
      <c r="W202" s="193" t="s">
        <v>7062</v>
      </c>
      <c r="X202" s="856"/>
    </row>
    <row r="203" spans="1:24" ht="26.25" customHeight="1">
      <c r="A203" s="855"/>
      <c r="B203" s="188"/>
      <c r="C203" s="188"/>
      <c r="D203" s="188"/>
      <c r="E203" s="188"/>
      <c r="F203" s="188"/>
      <c r="G203" s="188"/>
      <c r="H203" s="188"/>
      <c r="I203" s="188"/>
      <c r="J203" s="188"/>
      <c r="K203" s="189" t="s">
        <v>3849</v>
      </c>
      <c r="L203" s="188"/>
      <c r="M203" s="188"/>
      <c r="N203" s="189"/>
      <c r="O203" s="189"/>
      <c r="P203" s="189"/>
      <c r="Q203" s="189" t="s">
        <v>4581</v>
      </c>
      <c r="R203" s="188">
        <v>2012</v>
      </c>
      <c r="S203" s="188" t="s">
        <v>4585</v>
      </c>
      <c r="T203" s="188">
        <v>2340</v>
      </c>
      <c r="U203" s="191"/>
      <c r="V203" s="191">
        <v>45217</v>
      </c>
      <c r="W203" s="193"/>
      <c r="X203" s="856"/>
    </row>
    <row r="204" spans="1:24" ht="26.25" customHeight="1">
      <c r="A204" s="855"/>
      <c r="B204" s="188"/>
      <c r="C204" s="188"/>
      <c r="D204" s="188"/>
      <c r="E204" s="188"/>
      <c r="F204" s="188"/>
      <c r="G204" s="188"/>
      <c r="H204" s="188"/>
      <c r="I204" s="188"/>
      <c r="J204" s="188"/>
      <c r="K204" s="189"/>
      <c r="L204" s="188"/>
      <c r="M204" s="188"/>
      <c r="N204" s="189"/>
      <c r="O204" s="189"/>
      <c r="P204" s="189"/>
      <c r="Q204" s="189"/>
      <c r="R204" s="188"/>
      <c r="S204" s="194" t="s">
        <v>189</v>
      </c>
      <c r="T204" s="194">
        <v>3700</v>
      </c>
      <c r="U204" s="191"/>
      <c r="V204" s="192">
        <v>45232</v>
      </c>
      <c r="W204" s="193"/>
      <c r="X204" s="856"/>
    </row>
    <row r="205" spans="1:24" ht="26.25" customHeight="1">
      <c r="A205" s="855"/>
      <c r="B205" s="188"/>
      <c r="C205" s="188"/>
      <c r="D205" s="188"/>
      <c r="E205" s="188"/>
      <c r="F205" s="188"/>
      <c r="G205" s="188"/>
      <c r="H205" s="188"/>
      <c r="I205" s="188"/>
      <c r="J205" s="188"/>
      <c r="K205" s="189"/>
      <c r="L205" s="188"/>
      <c r="M205" s="188"/>
      <c r="N205" s="189"/>
      <c r="O205" s="189"/>
      <c r="P205" s="189"/>
      <c r="Q205" s="189"/>
      <c r="R205" s="188"/>
      <c r="S205" s="194" t="s">
        <v>2472</v>
      </c>
      <c r="T205" s="194">
        <f>SUM(T200:T204)</f>
        <v>10131</v>
      </c>
      <c r="U205" s="191"/>
      <c r="V205" s="191"/>
      <c r="W205" s="193"/>
      <c r="X205" s="856"/>
    </row>
    <row r="206" spans="1:24" ht="26.25" customHeight="1" thickBot="1">
      <c r="A206" s="857"/>
      <c r="B206" s="858"/>
      <c r="C206" s="858"/>
      <c r="D206" s="858"/>
      <c r="E206" s="858"/>
      <c r="F206" s="858"/>
      <c r="G206" s="858"/>
      <c r="H206" s="858"/>
      <c r="I206" s="858"/>
      <c r="J206" s="858"/>
      <c r="K206" s="611" t="s">
        <v>4567</v>
      </c>
      <c r="L206" s="858"/>
      <c r="M206" s="858"/>
      <c r="N206" s="847"/>
      <c r="O206" s="847"/>
      <c r="P206" s="859"/>
      <c r="Q206" s="858"/>
      <c r="R206" s="858"/>
      <c r="S206" s="860"/>
      <c r="T206" s="860"/>
      <c r="U206" s="861"/>
      <c r="V206" s="862"/>
      <c r="W206" s="863"/>
      <c r="X206" s="864"/>
    </row>
    <row r="208" spans="1:24" ht="26.25" customHeight="1" thickBot="1">
      <c r="A208" s="445"/>
      <c r="B208" s="445"/>
      <c r="C208" s="445"/>
      <c r="D208" s="445"/>
      <c r="E208" s="445"/>
      <c r="F208" s="445"/>
      <c r="G208" s="445"/>
      <c r="H208" s="445"/>
      <c r="I208" s="445"/>
      <c r="J208" s="445"/>
      <c r="K208" s="446"/>
      <c r="L208" s="445"/>
      <c r="M208" s="445"/>
      <c r="N208" s="446"/>
      <c r="O208" s="446"/>
      <c r="P208" s="447"/>
      <c r="Q208" s="445"/>
      <c r="R208" s="445"/>
      <c r="S208" s="445"/>
      <c r="T208" s="445"/>
      <c r="U208" s="448"/>
      <c r="V208" s="449"/>
      <c r="W208" s="450"/>
      <c r="X208" s="450"/>
    </row>
    <row r="209" spans="1:24" ht="26.25" customHeight="1">
      <c r="A209" s="744" t="s">
        <v>188</v>
      </c>
      <c r="B209" s="745"/>
      <c r="C209" s="745" t="s">
        <v>155</v>
      </c>
      <c r="D209" s="745" t="s">
        <v>190</v>
      </c>
      <c r="E209" s="745" t="s">
        <v>4762</v>
      </c>
      <c r="F209" s="745" t="s">
        <v>4762</v>
      </c>
      <c r="G209" s="745" t="s">
        <v>191</v>
      </c>
      <c r="H209" s="746"/>
      <c r="I209" s="745" t="s">
        <v>157</v>
      </c>
      <c r="J209" s="745" t="s">
        <v>4634</v>
      </c>
      <c r="K209" s="747" t="s">
        <v>4608</v>
      </c>
      <c r="L209" s="745" t="s">
        <v>4773</v>
      </c>
      <c r="M209" s="748"/>
      <c r="N209" s="747" t="s">
        <v>4756</v>
      </c>
      <c r="O209" s="747" t="s">
        <v>4757</v>
      </c>
      <c r="P209" s="748"/>
      <c r="Q209" s="745" t="s">
        <v>4632</v>
      </c>
      <c r="R209" s="745">
        <v>2023</v>
      </c>
      <c r="S209" s="749" t="s">
        <v>4737</v>
      </c>
      <c r="T209" s="745">
        <v>1975</v>
      </c>
      <c r="U209" s="750">
        <v>45161</v>
      </c>
      <c r="V209" s="750"/>
      <c r="W209" s="752">
        <v>7200</v>
      </c>
      <c r="X209" s="999">
        <v>8350</v>
      </c>
    </row>
    <row r="210" spans="1:24" ht="26.25" customHeight="1">
      <c r="A210" s="754"/>
      <c r="B210" s="755"/>
      <c r="C210" s="755"/>
      <c r="D210" s="755"/>
      <c r="E210" s="755"/>
      <c r="F210" s="755"/>
      <c r="G210" s="755"/>
      <c r="H210" s="755"/>
      <c r="I210" s="755" t="s">
        <v>194</v>
      </c>
      <c r="J210" s="412" t="s">
        <v>4638</v>
      </c>
      <c r="K210" s="775" t="s">
        <v>4609</v>
      </c>
      <c r="L210" s="755"/>
      <c r="M210" s="755"/>
      <c r="N210" s="73" t="s">
        <v>7301</v>
      </c>
      <c r="O210" s="757"/>
      <c r="P210" s="758"/>
      <c r="Q210" s="755" t="s">
        <v>4633</v>
      </c>
      <c r="R210" s="755">
        <v>2021</v>
      </c>
      <c r="S210" s="759" t="s">
        <v>4738</v>
      </c>
      <c r="T210" s="755">
        <v>1415</v>
      </c>
      <c r="U210" s="2482" t="s">
        <v>7356</v>
      </c>
      <c r="V210" s="2483"/>
      <c r="W210" s="765" t="s">
        <v>7283</v>
      </c>
      <c r="X210" s="762">
        <v>8150</v>
      </c>
    </row>
    <row r="211" spans="1:24" ht="26.25" customHeight="1">
      <c r="A211" s="754"/>
      <c r="B211" s="755"/>
      <c r="C211" s="755"/>
      <c r="D211" s="755"/>
      <c r="E211" s="755"/>
      <c r="F211" s="755"/>
      <c r="G211" s="755"/>
      <c r="H211" s="755"/>
      <c r="I211" s="755"/>
      <c r="J211" s="755"/>
      <c r="K211" s="990" t="s">
        <v>4610</v>
      </c>
      <c r="L211" s="755"/>
      <c r="M211" s="755"/>
      <c r="N211" s="73" t="s">
        <v>3907</v>
      </c>
      <c r="O211" s="757"/>
      <c r="P211" s="758"/>
      <c r="Q211" s="2476" t="s">
        <v>4734</v>
      </c>
      <c r="R211" s="2477"/>
      <c r="S211" s="2478"/>
      <c r="T211" s="2479">
        <v>1300</v>
      </c>
      <c r="U211" s="764"/>
      <c r="V211" s="760"/>
      <c r="W211" s="761"/>
      <c r="X211" s="762" t="s">
        <v>2894</v>
      </c>
    </row>
    <row r="212" spans="1:24" ht="26.25" customHeight="1">
      <c r="A212" s="754"/>
      <c r="B212" s="755"/>
      <c r="C212" s="755"/>
      <c r="D212" s="755"/>
      <c r="E212" s="755"/>
      <c r="F212" s="755"/>
      <c r="G212" s="755"/>
      <c r="H212" s="755"/>
      <c r="I212" s="755"/>
      <c r="J212" s="755"/>
      <c r="K212" s="763" t="s">
        <v>4611</v>
      </c>
      <c r="L212" s="755"/>
      <c r="M212" s="755"/>
      <c r="N212" s="755"/>
      <c r="O212" s="755"/>
      <c r="P212" s="755"/>
      <c r="Q212" s="2476" t="s">
        <v>4735</v>
      </c>
      <c r="R212" s="2477"/>
      <c r="S212" s="2478"/>
      <c r="T212" s="2480"/>
      <c r="U212" s="764"/>
      <c r="V212" s="760"/>
      <c r="W212" s="761"/>
      <c r="X212" s="762"/>
    </row>
    <row r="213" spans="1:24" ht="26.25" customHeight="1">
      <c r="A213" s="754"/>
      <c r="B213" s="755"/>
      <c r="C213" s="755"/>
      <c r="D213" s="755"/>
      <c r="E213" s="755"/>
      <c r="F213" s="755"/>
      <c r="G213" s="755"/>
      <c r="H213" s="755"/>
      <c r="I213" s="755" t="s">
        <v>3267</v>
      </c>
      <c r="J213" s="755"/>
      <c r="K213" s="763"/>
      <c r="L213" s="755"/>
      <c r="M213" s="755"/>
      <c r="N213" s="755"/>
      <c r="O213" s="755"/>
      <c r="P213" s="755"/>
      <c r="Q213" s="2476" t="s">
        <v>4790</v>
      </c>
      <c r="R213" s="2477"/>
      <c r="S213" s="2478"/>
      <c r="T213" s="2480"/>
      <c r="U213" s="764"/>
      <c r="V213" s="760"/>
      <c r="W213" s="761"/>
      <c r="X213" s="762"/>
    </row>
    <row r="214" spans="1:24" ht="26.25" customHeight="1">
      <c r="A214" s="754"/>
      <c r="B214" s="755"/>
      <c r="C214" s="755"/>
      <c r="D214" s="755"/>
      <c r="E214" s="755"/>
      <c r="F214" s="755"/>
      <c r="G214" s="755"/>
      <c r="H214" s="755"/>
      <c r="I214" s="755" t="s">
        <v>3268</v>
      </c>
      <c r="J214" s="755"/>
      <c r="K214" s="763"/>
      <c r="L214" s="755"/>
      <c r="M214" s="755"/>
      <c r="N214" s="755"/>
      <c r="O214" s="755"/>
      <c r="P214" s="755"/>
      <c r="Q214" s="2476" t="s">
        <v>4736</v>
      </c>
      <c r="R214" s="2477"/>
      <c r="S214" s="2478"/>
      <c r="T214" s="2481"/>
      <c r="U214" s="764"/>
      <c r="V214" s="760"/>
      <c r="W214" s="761"/>
      <c r="X214" s="762"/>
    </row>
    <row r="215" spans="1:24" ht="26.25" customHeight="1">
      <c r="A215" s="754"/>
      <c r="B215" s="755"/>
      <c r="C215" s="755"/>
      <c r="D215" s="755"/>
      <c r="E215" s="755"/>
      <c r="F215" s="755"/>
      <c r="G215" s="755"/>
      <c r="H215" s="755"/>
      <c r="I215" s="755" t="s">
        <v>3269</v>
      </c>
      <c r="J215" s="755" t="s">
        <v>4635</v>
      </c>
      <c r="K215" s="992" t="s">
        <v>4636</v>
      </c>
      <c r="L215" s="755"/>
      <c r="M215" s="755"/>
      <c r="N215" s="755"/>
      <c r="O215" s="755"/>
      <c r="P215" s="755"/>
      <c r="Q215" s="755"/>
      <c r="R215" s="755"/>
      <c r="S215" s="756" t="s">
        <v>189</v>
      </c>
      <c r="T215" s="756">
        <v>3860</v>
      </c>
      <c r="U215" s="760"/>
      <c r="V215" s="760"/>
      <c r="W215" s="765"/>
      <c r="X215" s="762"/>
    </row>
    <row r="216" spans="1:24" ht="26.25" customHeight="1">
      <c r="A216" s="754"/>
      <c r="B216" s="755"/>
      <c r="C216" s="755"/>
      <c r="D216" s="755"/>
      <c r="E216" s="755"/>
      <c r="F216" s="755"/>
      <c r="G216" s="755"/>
      <c r="H216" s="755"/>
      <c r="I216" s="755"/>
      <c r="J216" s="755"/>
      <c r="K216" s="763"/>
      <c r="L216" s="755"/>
      <c r="M216" s="755"/>
      <c r="N216" s="755"/>
      <c r="O216" s="755"/>
      <c r="P216" s="755"/>
      <c r="Q216" s="755"/>
      <c r="R216" s="755"/>
      <c r="S216" s="756" t="s">
        <v>2472</v>
      </c>
      <c r="T216" s="756">
        <f>SUM(T209:T215)</f>
        <v>8550</v>
      </c>
      <c r="U216" s="764"/>
      <c r="V216" s="760"/>
      <c r="W216" s="765"/>
      <c r="X216" s="762"/>
    </row>
    <row r="217" spans="1:24" ht="26.25" customHeight="1" thickBot="1">
      <c r="A217" s="766"/>
      <c r="B217" s="767"/>
      <c r="C217" s="767"/>
      <c r="D217" s="767"/>
      <c r="E217" s="767"/>
      <c r="F217" s="767"/>
      <c r="G217" s="767"/>
      <c r="H217" s="767"/>
      <c r="I217" s="767"/>
      <c r="J217" s="767"/>
      <c r="K217" s="611" t="s">
        <v>4637</v>
      </c>
      <c r="L217" s="767"/>
      <c r="M217" s="767"/>
      <c r="N217" s="768"/>
      <c r="O217" s="768"/>
      <c r="P217" s="769"/>
      <c r="Q217" s="767"/>
      <c r="R217" s="767"/>
      <c r="S217" s="770" t="s">
        <v>4612</v>
      </c>
      <c r="T217" s="770">
        <v>4690</v>
      </c>
      <c r="U217" s="771"/>
      <c r="V217" s="772"/>
      <c r="W217" s="773"/>
      <c r="X217" s="774"/>
    </row>
    <row r="219" spans="1:24" ht="26.25" customHeight="1" thickBot="1">
      <c r="A219" s="445"/>
      <c r="B219" s="445"/>
      <c r="C219" s="445"/>
      <c r="D219" s="445"/>
      <c r="E219" s="445"/>
      <c r="F219" s="445"/>
      <c r="G219" s="445"/>
      <c r="H219" s="445"/>
      <c r="I219" s="445"/>
      <c r="J219" s="445"/>
      <c r="K219" s="446"/>
      <c r="L219" s="445"/>
      <c r="M219" s="445"/>
      <c r="N219" s="446"/>
      <c r="O219" s="446"/>
      <c r="P219" s="447"/>
      <c r="Q219" s="445"/>
      <c r="R219" s="445"/>
      <c r="S219" s="445"/>
      <c r="T219" s="445"/>
      <c r="U219" s="448"/>
      <c r="V219" s="449"/>
      <c r="W219" s="450"/>
      <c r="X219" s="450"/>
    </row>
    <row r="220" spans="1:24" ht="26.25" customHeight="1">
      <c r="A220" s="744" t="s">
        <v>2709</v>
      </c>
      <c r="B220" s="745"/>
      <c r="C220" s="745" t="s">
        <v>3905</v>
      </c>
      <c r="D220" s="745" t="s">
        <v>190</v>
      </c>
      <c r="E220" s="745" t="s">
        <v>4663</v>
      </c>
      <c r="F220" s="745" t="s">
        <v>191</v>
      </c>
      <c r="G220" s="745" t="s">
        <v>191</v>
      </c>
      <c r="H220" s="746"/>
      <c r="I220" s="745" t="s">
        <v>4629</v>
      </c>
      <c r="J220" s="745" t="s">
        <v>4740</v>
      </c>
      <c r="K220" s="747" t="s">
        <v>3835</v>
      </c>
      <c r="L220" s="745" t="s">
        <v>7047</v>
      </c>
      <c r="M220" s="751"/>
      <c r="N220" s="751"/>
      <c r="O220" s="751"/>
      <c r="P220" s="751"/>
      <c r="Q220" s="745" t="s">
        <v>4665</v>
      </c>
      <c r="R220" s="745">
        <v>2019</v>
      </c>
      <c r="S220" s="749" t="s">
        <v>4733</v>
      </c>
      <c r="T220" s="745">
        <v>1460</v>
      </c>
      <c r="U220" s="750">
        <v>45161</v>
      </c>
      <c r="V220" s="751"/>
      <c r="W220" s="752">
        <v>3500</v>
      </c>
      <c r="X220" s="753">
        <v>3700</v>
      </c>
    </row>
    <row r="221" spans="1:24" ht="26.25" customHeight="1">
      <c r="A221" s="754"/>
      <c r="B221" s="755"/>
      <c r="C221" s="755"/>
      <c r="D221" s="755"/>
      <c r="E221" s="755"/>
      <c r="F221" s="755"/>
      <c r="G221" s="755"/>
      <c r="H221" s="755"/>
      <c r="I221" s="755"/>
      <c r="J221" s="412" t="s">
        <v>4754</v>
      </c>
      <c r="K221" s="775"/>
      <c r="L221" s="755"/>
      <c r="M221" s="755"/>
      <c r="N221" s="755"/>
      <c r="O221" s="755"/>
      <c r="P221" s="755"/>
      <c r="Q221" s="755"/>
      <c r="R221" s="755"/>
      <c r="S221" s="759"/>
      <c r="T221" s="755"/>
      <c r="U221" s="2460" t="s">
        <v>4763</v>
      </c>
      <c r="V221" s="2461"/>
      <c r="W221" s="765" t="s">
        <v>7062</v>
      </c>
      <c r="X221" s="762" t="s">
        <v>7510</v>
      </c>
    </row>
    <row r="222" spans="1:24" ht="26.25" customHeight="1">
      <c r="A222" s="754"/>
      <c r="B222" s="755"/>
      <c r="C222" s="755"/>
      <c r="D222" s="755"/>
      <c r="E222" s="755"/>
      <c r="F222" s="755"/>
      <c r="G222" s="755"/>
      <c r="H222" s="755"/>
      <c r="I222" s="755"/>
      <c r="J222" s="755"/>
      <c r="K222" s="846" t="s">
        <v>4631</v>
      </c>
      <c r="L222" s="755"/>
      <c r="M222" s="755"/>
      <c r="N222" s="755"/>
      <c r="O222" s="755"/>
      <c r="P222" s="755"/>
      <c r="Q222" s="755"/>
      <c r="R222" s="755"/>
      <c r="S222" s="759"/>
      <c r="T222" s="755"/>
      <c r="U222" s="2460" t="s">
        <v>4788</v>
      </c>
      <c r="V222" s="2461"/>
      <c r="W222" s="761"/>
      <c r="X222" s="762"/>
    </row>
    <row r="223" spans="1:24" ht="26.25" customHeight="1">
      <c r="A223" s="754"/>
      <c r="B223" s="755"/>
      <c r="C223" s="755"/>
      <c r="D223" s="755"/>
      <c r="E223" s="755"/>
      <c r="F223" s="755"/>
      <c r="G223" s="755"/>
      <c r="H223" s="755"/>
      <c r="I223" s="755"/>
      <c r="J223" s="755"/>
      <c r="K223" s="757" t="s">
        <v>3836</v>
      </c>
      <c r="L223" s="755"/>
      <c r="M223" s="755"/>
      <c r="N223" s="755"/>
      <c r="O223" s="755"/>
      <c r="P223" s="755"/>
      <c r="Q223" s="755"/>
      <c r="R223" s="755"/>
      <c r="S223" s="759"/>
      <c r="T223" s="755"/>
      <c r="U223" s="2460" t="s">
        <v>4789</v>
      </c>
      <c r="V223" s="2461"/>
      <c r="W223" s="761"/>
      <c r="X223" s="762"/>
    </row>
    <row r="224" spans="1:24" ht="26.25" customHeight="1" thickBot="1">
      <c r="A224" s="766"/>
      <c r="B224" s="767"/>
      <c r="C224" s="767"/>
      <c r="D224" s="767"/>
      <c r="E224" s="767"/>
      <c r="F224" s="767"/>
      <c r="G224" s="767"/>
      <c r="H224" s="767"/>
      <c r="I224" s="767"/>
      <c r="J224" s="767"/>
      <c r="K224" s="611" t="s">
        <v>4645</v>
      </c>
      <c r="L224" s="767"/>
      <c r="M224" s="767"/>
      <c r="N224" s="768"/>
      <c r="O224" s="768"/>
      <c r="P224" s="769"/>
      <c r="Q224" s="767"/>
      <c r="R224" s="767"/>
      <c r="S224" s="770"/>
      <c r="T224" s="770"/>
      <c r="U224" s="771"/>
      <c r="V224" s="772"/>
      <c r="W224" s="773"/>
      <c r="X224" s="774"/>
    </row>
    <row r="225" spans="1:24" ht="26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51"/>
      <c r="L225" s="4"/>
      <c r="M225" s="4"/>
      <c r="N225" s="451"/>
      <c r="O225" s="451"/>
      <c r="P225" s="452"/>
      <c r="Q225" s="4"/>
      <c r="R225" s="4"/>
      <c r="S225" s="4"/>
      <c r="T225" s="4"/>
      <c r="U225" s="453"/>
      <c r="V225" s="454"/>
      <c r="W225" s="455"/>
      <c r="X225" s="455"/>
    </row>
    <row r="226" spans="1:24" ht="26.25" customHeight="1" thickBot="1"/>
    <row r="227" spans="1:24" ht="26.25" customHeight="1">
      <c r="A227" s="456" t="s">
        <v>188</v>
      </c>
      <c r="B227" s="457"/>
      <c r="C227" s="457" t="s">
        <v>3556</v>
      </c>
      <c r="D227" s="457" t="s">
        <v>190</v>
      </c>
      <c r="E227" s="457" t="s">
        <v>4731</v>
      </c>
      <c r="F227" s="457" t="s">
        <v>191</v>
      </c>
      <c r="G227" s="457" t="s">
        <v>191</v>
      </c>
      <c r="H227" s="477"/>
      <c r="I227" s="457" t="s">
        <v>126</v>
      </c>
      <c r="J227" s="457" t="s">
        <v>4509</v>
      </c>
      <c r="K227" s="458" t="s">
        <v>1956</v>
      </c>
      <c r="L227" s="457" t="s">
        <v>7123</v>
      </c>
      <c r="M227" s="457"/>
      <c r="N227" s="458" t="s">
        <v>4592</v>
      </c>
      <c r="O227" s="458" t="s">
        <v>4648</v>
      </c>
      <c r="P227" s="459" t="s">
        <v>8267</v>
      </c>
      <c r="Q227" s="457" t="s">
        <v>361</v>
      </c>
      <c r="R227" s="457">
        <v>2014</v>
      </c>
      <c r="S227" s="457" t="s">
        <v>4517</v>
      </c>
      <c r="T227" s="457">
        <v>2165</v>
      </c>
      <c r="U227" s="460">
        <v>45162</v>
      </c>
      <c r="V227" s="460">
        <v>45223</v>
      </c>
      <c r="W227" s="462">
        <v>2950</v>
      </c>
      <c r="X227" s="463">
        <v>4130</v>
      </c>
    </row>
    <row r="228" spans="1:24" ht="26.25" customHeight="1">
      <c r="A228" s="464"/>
      <c r="B228" s="143"/>
      <c r="C228" s="143"/>
      <c r="D228" s="143"/>
      <c r="E228" s="143"/>
      <c r="F228" s="143"/>
      <c r="G228" s="143"/>
      <c r="H228" s="143"/>
      <c r="I228" s="143" t="s">
        <v>194</v>
      </c>
      <c r="J228" s="412" t="s">
        <v>4593</v>
      </c>
      <c r="K228" s="169" t="s">
        <v>4507</v>
      </c>
      <c r="L228" s="427" t="s">
        <v>3359</v>
      </c>
      <c r="M228" s="143"/>
      <c r="N228" s="73" t="s">
        <v>2943</v>
      </c>
      <c r="O228" s="144"/>
      <c r="P228" s="144"/>
      <c r="Q228" s="144" t="s">
        <v>361</v>
      </c>
      <c r="R228" s="143">
        <v>2014</v>
      </c>
      <c r="S228" s="143" t="s">
        <v>4518</v>
      </c>
      <c r="T228" s="143">
        <v>2060</v>
      </c>
      <c r="U228" s="146"/>
      <c r="V228" s="168">
        <v>45231</v>
      </c>
      <c r="W228" s="147" t="s">
        <v>7062</v>
      </c>
      <c r="X228" s="465"/>
    </row>
    <row r="229" spans="1:24" ht="26.25" customHeight="1">
      <c r="A229" s="464"/>
      <c r="B229" s="143"/>
      <c r="C229" s="143"/>
      <c r="D229" s="143"/>
      <c r="E229" s="143"/>
      <c r="F229" s="143"/>
      <c r="G229" s="143"/>
      <c r="H229" s="143"/>
      <c r="I229" s="320" t="s">
        <v>2625</v>
      </c>
      <c r="J229" s="143"/>
      <c r="K229" s="144" t="s">
        <v>4508</v>
      </c>
      <c r="L229" s="143"/>
      <c r="M229" s="143"/>
      <c r="N229" s="73" t="s">
        <v>2897</v>
      </c>
      <c r="O229" s="144"/>
      <c r="P229" s="144"/>
      <c r="Q229" s="144" t="s">
        <v>243</v>
      </c>
      <c r="R229" s="143">
        <v>2016</v>
      </c>
      <c r="S229" s="143" t="s">
        <v>4519</v>
      </c>
      <c r="T229" s="143">
        <v>1905</v>
      </c>
      <c r="U229" s="146"/>
      <c r="V229" s="168">
        <v>45226</v>
      </c>
      <c r="W229" s="147"/>
      <c r="X229" s="466"/>
    </row>
    <row r="230" spans="1:24" ht="26.25" customHeight="1">
      <c r="A230" s="464"/>
      <c r="B230" s="143"/>
      <c r="C230" s="143"/>
      <c r="D230" s="143"/>
      <c r="E230" s="143"/>
      <c r="F230" s="143"/>
      <c r="G230" s="143"/>
      <c r="H230" s="143"/>
      <c r="I230" s="143"/>
      <c r="J230" s="143"/>
      <c r="K230" s="144" t="s">
        <v>1772</v>
      </c>
      <c r="L230" s="143"/>
      <c r="M230" s="143"/>
      <c r="N230" s="144"/>
      <c r="O230" s="144"/>
      <c r="P230" s="144"/>
      <c r="Q230" s="144" t="s">
        <v>375</v>
      </c>
      <c r="R230" s="143">
        <v>2016</v>
      </c>
      <c r="S230" s="143" t="s">
        <v>4520</v>
      </c>
      <c r="T230" s="143">
        <v>1675</v>
      </c>
      <c r="U230" s="168"/>
      <c r="V230" s="168">
        <v>45225</v>
      </c>
      <c r="W230" s="147"/>
      <c r="X230" s="466"/>
    </row>
    <row r="231" spans="1:24" ht="26.25" customHeight="1">
      <c r="A231" s="464"/>
      <c r="B231" s="143"/>
      <c r="C231" s="143"/>
      <c r="D231" s="143"/>
      <c r="E231" s="143"/>
      <c r="F231" s="143"/>
      <c r="G231" s="143"/>
      <c r="H231" s="143"/>
      <c r="I231" s="143"/>
      <c r="J231" s="143" t="s">
        <v>2626</v>
      </c>
      <c r="K231" s="144"/>
      <c r="L231" s="143"/>
      <c r="M231" s="143"/>
      <c r="N231" s="144"/>
      <c r="O231" s="144"/>
      <c r="P231" s="144"/>
      <c r="Q231" s="144"/>
      <c r="R231" s="143"/>
      <c r="S231" s="148" t="s">
        <v>189</v>
      </c>
      <c r="T231" s="148">
        <v>3700</v>
      </c>
      <c r="U231" s="168"/>
      <c r="V231" s="168">
        <v>45219</v>
      </c>
      <c r="W231" s="147"/>
      <c r="X231" s="466"/>
    </row>
    <row r="232" spans="1:24" ht="26.25" customHeight="1">
      <c r="A232" s="464"/>
      <c r="B232" s="143"/>
      <c r="C232" s="143"/>
      <c r="D232" s="143"/>
      <c r="E232" s="143"/>
      <c r="F232" s="143"/>
      <c r="G232" s="143"/>
      <c r="H232" s="143"/>
      <c r="I232" s="143"/>
      <c r="J232" s="143" t="s">
        <v>2627</v>
      </c>
      <c r="K232" s="144"/>
      <c r="L232" s="143"/>
      <c r="M232" s="143"/>
      <c r="N232" s="144"/>
      <c r="O232" s="144"/>
      <c r="P232" s="144"/>
      <c r="Q232" s="144"/>
      <c r="R232" s="143"/>
      <c r="S232" s="148" t="s">
        <v>2472</v>
      </c>
      <c r="T232" s="148">
        <f>SUM(T227:T231)</f>
        <v>11505</v>
      </c>
      <c r="U232" s="168"/>
      <c r="V232" s="146">
        <v>45220</v>
      </c>
      <c r="W232" s="147"/>
      <c r="X232" s="466"/>
    </row>
    <row r="233" spans="1:24" ht="26.25" customHeight="1" thickBot="1">
      <c r="A233" s="467"/>
      <c r="B233" s="468"/>
      <c r="C233" s="468"/>
      <c r="D233" s="468"/>
      <c r="E233" s="468"/>
      <c r="F233" s="468"/>
      <c r="G233" s="468"/>
      <c r="H233" s="468"/>
      <c r="I233" s="468"/>
      <c r="J233" s="555" t="s">
        <v>2745</v>
      </c>
      <c r="K233" s="611" t="s">
        <v>4505</v>
      </c>
      <c r="L233" s="468"/>
      <c r="M233" s="468"/>
      <c r="N233" s="470"/>
      <c r="O233" s="470"/>
      <c r="P233" s="471"/>
      <c r="Q233" s="468"/>
      <c r="R233" s="468"/>
      <c r="S233" s="472"/>
      <c r="T233" s="472"/>
      <c r="U233" s="473"/>
      <c r="V233" s="474"/>
      <c r="W233" s="475"/>
      <c r="X233" s="476"/>
    </row>
    <row r="234" spans="1:24" ht="26.25" customHeight="1">
      <c r="A234" s="456" t="s">
        <v>188</v>
      </c>
      <c r="B234" s="457"/>
      <c r="C234" s="457" t="s">
        <v>3556</v>
      </c>
      <c r="D234" s="457" t="s">
        <v>190</v>
      </c>
      <c r="E234" s="457" t="s">
        <v>4731</v>
      </c>
      <c r="F234" s="457" t="s">
        <v>191</v>
      </c>
      <c r="G234" s="457" t="s">
        <v>191</v>
      </c>
      <c r="H234" s="477"/>
      <c r="I234" s="457" t="s">
        <v>126</v>
      </c>
      <c r="J234" s="457" t="s">
        <v>4509</v>
      </c>
      <c r="K234" s="458" t="s">
        <v>1956</v>
      </c>
      <c r="L234" s="457" t="s">
        <v>7055</v>
      </c>
      <c r="M234" s="457"/>
      <c r="N234" s="458" t="s">
        <v>4664</v>
      </c>
      <c r="O234" s="458" t="s">
        <v>4732</v>
      </c>
      <c r="P234" s="459" t="s">
        <v>8267</v>
      </c>
      <c r="Q234" s="457" t="s">
        <v>4668</v>
      </c>
      <c r="R234" s="457">
        <v>2014</v>
      </c>
      <c r="S234" s="457" t="s">
        <v>4672</v>
      </c>
      <c r="T234" s="457">
        <v>1755</v>
      </c>
      <c r="U234" s="460">
        <v>45162</v>
      </c>
      <c r="V234" s="460">
        <v>45223</v>
      </c>
      <c r="W234" s="462">
        <v>2950</v>
      </c>
      <c r="X234" s="463">
        <v>4200</v>
      </c>
    </row>
    <row r="235" spans="1:24" ht="26.25" customHeight="1">
      <c r="A235" s="464"/>
      <c r="B235" s="143"/>
      <c r="C235" s="143"/>
      <c r="D235" s="143"/>
      <c r="E235" s="143"/>
      <c r="F235" s="143"/>
      <c r="G235" s="143"/>
      <c r="H235" s="143"/>
      <c r="I235" s="143" t="s">
        <v>194</v>
      </c>
      <c r="J235" s="412" t="s">
        <v>4739</v>
      </c>
      <c r="K235" s="169" t="s">
        <v>206</v>
      </c>
      <c r="L235" s="427" t="s">
        <v>3359</v>
      </c>
      <c r="M235" s="143"/>
      <c r="N235" s="73" t="s">
        <v>2943</v>
      </c>
      <c r="O235" s="144"/>
      <c r="P235" s="144"/>
      <c r="Q235" s="144" t="s">
        <v>4669</v>
      </c>
      <c r="R235" s="143">
        <v>2019</v>
      </c>
      <c r="S235" s="143" t="s">
        <v>4673</v>
      </c>
      <c r="T235" s="143">
        <v>2150</v>
      </c>
      <c r="U235" s="146"/>
      <c r="V235" s="168">
        <v>45231</v>
      </c>
      <c r="W235" s="147" t="s">
        <v>7062</v>
      </c>
      <c r="X235" s="465"/>
    </row>
    <row r="236" spans="1:24" ht="26.25" customHeight="1">
      <c r="A236" s="464"/>
      <c r="B236" s="143"/>
      <c r="C236" s="143"/>
      <c r="D236" s="143"/>
      <c r="E236" s="143"/>
      <c r="F236" s="143"/>
      <c r="G236" s="143"/>
      <c r="H236" s="143"/>
      <c r="I236" s="320" t="s">
        <v>2625</v>
      </c>
      <c r="J236" s="143"/>
      <c r="K236" s="144" t="s">
        <v>4600</v>
      </c>
      <c r="L236" s="143"/>
      <c r="M236" s="143"/>
      <c r="N236" s="73" t="s">
        <v>3802</v>
      </c>
      <c r="O236" s="144"/>
      <c r="P236" s="144"/>
      <c r="Q236" s="144" t="s">
        <v>4670</v>
      </c>
      <c r="R236" s="143">
        <v>2015</v>
      </c>
      <c r="S236" s="143" t="s">
        <v>4674</v>
      </c>
      <c r="T236" s="143">
        <v>2175</v>
      </c>
      <c r="U236" s="146"/>
      <c r="V236" s="168">
        <v>45226</v>
      </c>
      <c r="W236" s="147"/>
      <c r="X236" s="466"/>
    </row>
    <row r="237" spans="1:24" ht="26.25" customHeight="1">
      <c r="A237" s="464"/>
      <c r="B237" s="143"/>
      <c r="C237" s="143"/>
      <c r="D237" s="143"/>
      <c r="E237" s="143"/>
      <c r="F237" s="143"/>
      <c r="G237" s="143"/>
      <c r="H237" s="143"/>
      <c r="I237" s="143"/>
      <c r="J237" s="143"/>
      <c r="K237" s="144" t="s">
        <v>1772</v>
      </c>
      <c r="L237" s="143"/>
      <c r="M237" s="143"/>
      <c r="N237" s="144"/>
      <c r="O237" s="144"/>
      <c r="P237" s="144"/>
      <c r="Q237" s="144" t="s">
        <v>4671</v>
      </c>
      <c r="R237" s="143">
        <v>2014</v>
      </c>
      <c r="S237" s="143" t="s">
        <v>4675</v>
      </c>
      <c r="T237" s="143">
        <v>1905</v>
      </c>
      <c r="U237" s="168"/>
      <c r="V237" s="168">
        <v>45225</v>
      </c>
      <c r="W237" s="147"/>
      <c r="X237" s="466"/>
    </row>
    <row r="238" spans="1:24" ht="26.25" customHeight="1">
      <c r="A238" s="464"/>
      <c r="B238" s="143"/>
      <c r="C238" s="143"/>
      <c r="D238" s="143"/>
      <c r="E238" s="143"/>
      <c r="F238" s="143"/>
      <c r="G238" s="143"/>
      <c r="H238" s="143"/>
      <c r="I238" s="143"/>
      <c r="J238" s="143" t="s">
        <v>2626</v>
      </c>
      <c r="K238" s="144"/>
      <c r="L238" s="143"/>
      <c r="M238" s="143"/>
      <c r="N238" s="144"/>
      <c r="O238" s="144"/>
      <c r="P238" s="144"/>
      <c r="Q238" s="144"/>
      <c r="R238" s="143"/>
      <c r="S238" s="148" t="s">
        <v>189</v>
      </c>
      <c r="T238" s="148">
        <v>3860</v>
      </c>
      <c r="U238" s="168"/>
      <c r="V238" s="168">
        <v>45219</v>
      </c>
      <c r="W238" s="147"/>
      <c r="X238" s="466"/>
    </row>
    <row r="239" spans="1:24" ht="26.25" customHeight="1">
      <c r="A239" s="464"/>
      <c r="B239" s="143"/>
      <c r="C239" s="143"/>
      <c r="D239" s="143"/>
      <c r="E239" s="143"/>
      <c r="F239" s="143"/>
      <c r="G239" s="143"/>
      <c r="H239" s="143"/>
      <c r="I239" s="143"/>
      <c r="J239" s="143" t="s">
        <v>2627</v>
      </c>
      <c r="K239" s="144"/>
      <c r="L239" s="143"/>
      <c r="M239" s="143"/>
      <c r="N239" s="144"/>
      <c r="O239" s="144"/>
      <c r="P239" s="144"/>
      <c r="Q239" s="144"/>
      <c r="R239" s="143"/>
      <c r="S239" s="148" t="s">
        <v>2472</v>
      </c>
      <c r="T239" s="148">
        <f>SUM(T234:T238)</f>
        <v>11845</v>
      </c>
      <c r="U239" s="168"/>
      <c r="V239" s="146">
        <v>45220</v>
      </c>
      <c r="W239" s="147"/>
      <c r="X239" s="466"/>
    </row>
    <row r="240" spans="1:24" ht="26.25" customHeight="1" thickBot="1">
      <c r="A240" s="467"/>
      <c r="B240" s="468"/>
      <c r="C240" s="468"/>
      <c r="D240" s="468"/>
      <c r="E240" s="468"/>
      <c r="F240" s="468"/>
      <c r="G240" s="468"/>
      <c r="H240" s="468"/>
      <c r="I240" s="468"/>
      <c r="J240" s="555" t="s">
        <v>2745</v>
      </c>
      <c r="K240" s="611" t="s">
        <v>4505</v>
      </c>
      <c r="L240" s="468"/>
      <c r="M240" s="468"/>
      <c r="N240" s="470"/>
      <c r="O240" s="470"/>
      <c r="P240" s="471"/>
      <c r="Q240" s="468"/>
      <c r="R240" s="468"/>
      <c r="S240" s="472"/>
      <c r="T240" s="472"/>
      <c r="U240" s="473"/>
      <c r="V240" s="474"/>
      <c r="W240" s="475"/>
      <c r="X240" s="476"/>
    </row>
    <row r="241" spans="1:24" ht="26.25" customHeight="1">
      <c r="A241" s="456" t="s">
        <v>188</v>
      </c>
      <c r="B241" s="457"/>
      <c r="C241" s="457" t="s">
        <v>3556</v>
      </c>
      <c r="D241" s="457" t="s">
        <v>190</v>
      </c>
      <c r="E241" s="457" t="s">
        <v>4731</v>
      </c>
      <c r="F241" s="457" t="s">
        <v>191</v>
      </c>
      <c r="G241" s="457" t="s">
        <v>191</v>
      </c>
      <c r="H241" s="477"/>
      <c r="I241" s="457" t="s">
        <v>126</v>
      </c>
      <c r="J241" s="457" t="s">
        <v>4509</v>
      </c>
      <c r="K241" s="458" t="s">
        <v>1956</v>
      </c>
      <c r="L241" s="457" t="s">
        <v>7056</v>
      </c>
      <c r="M241" s="457"/>
      <c r="N241" s="458" t="s">
        <v>7124</v>
      </c>
      <c r="O241" s="458" t="s">
        <v>4676</v>
      </c>
      <c r="P241" s="459" t="s">
        <v>8573</v>
      </c>
      <c r="Q241" s="457" t="s">
        <v>4666</v>
      </c>
      <c r="R241" s="457">
        <v>2014</v>
      </c>
      <c r="S241" s="457" t="s">
        <v>4677</v>
      </c>
      <c r="T241" s="457">
        <v>1420</v>
      </c>
      <c r="U241" s="460">
        <v>45162</v>
      </c>
      <c r="V241" s="460">
        <v>45223</v>
      </c>
      <c r="W241" s="462">
        <v>2950</v>
      </c>
      <c r="X241" s="463">
        <v>4200</v>
      </c>
    </row>
    <row r="242" spans="1:24" ht="26.25" customHeight="1">
      <c r="A242" s="464"/>
      <c r="B242" s="143"/>
      <c r="C242" s="143"/>
      <c r="D242" s="143"/>
      <c r="E242" s="143"/>
      <c r="F242" s="143"/>
      <c r="G242" s="143"/>
      <c r="H242" s="143"/>
      <c r="I242" s="143" t="s">
        <v>194</v>
      </c>
      <c r="J242" s="412" t="s">
        <v>4606</v>
      </c>
      <c r="K242" s="169" t="s">
        <v>206</v>
      </c>
      <c r="L242" s="427" t="s">
        <v>3359</v>
      </c>
      <c r="M242" s="143"/>
      <c r="N242" s="73" t="s">
        <v>2943</v>
      </c>
      <c r="O242" s="144"/>
      <c r="P242" s="144"/>
      <c r="Q242" s="144" t="s">
        <v>4667</v>
      </c>
      <c r="R242" s="143">
        <v>2016</v>
      </c>
      <c r="S242" s="143" t="s">
        <v>4678</v>
      </c>
      <c r="T242" s="143">
        <v>2350</v>
      </c>
      <c r="U242" s="146"/>
      <c r="V242" s="168">
        <v>45231</v>
      </c>
      <c r="W242" s="147" t="s">
        <v>7062</v>
      </c>
      <c r="X242" s="465"/>
    </row>
    <row r="243" spans="1:24" ht="26.25" customHeight="1">
      <c r="A243" s="464"/>
      <c r="B243" s="143"/>
      <c r="C243" s="143"/>
      <c r="D243" s="143"/>
      <c r="E243" s="143"/>
      <c r="F243" s="143"/>
      <c r="G243" s="143"/>
      <c r="H243" s="143"/>
      <c r="I243" s="320" t="s">
        <v>2625</v>
      </c>
      <c r="J243" s="143"/>
      <c r="K243" s="144" t="s">
        <v>4600</v>
      </c>
      <c r="L243" s="143"/>
      <c r="M243" s="143"/>
      <c r="N243" s="73" t="s">
        <v>3802</v>
      </c>
      <c r="O243" s="144"/>
      <c r="P243" s="144"/>
      <c r="Q243" s="144" t="s">
        <v>4652</v>
      </c>
      <c r="R243" s="143">
        <v>2016</v>
      </c>
      <c r="S243" s="143" t="s">
        <v>4679</v>
      </c>
      <c r="T243" s="143">
        <v>2360</v>
      </c>
      <c r="U243" s="146"/>
      <c r="V243" s="168">
        <v>45226</v>
      </c>
      <c r="W243" s="147"/>
      <c r="X243" s="466"/>
    </row>
    <row r="244" spans="1:24" ht="26.25" customHeight="1">
      <c r="A244" s="464"/>
      <c r="B244" s="143"/>
      <c r="C244" s="143"/>
      <c r="D244" s="143"/>
      <c r="E244" s="143"/>
      <c r="F244" s="143"/>
      <c r="G244" s="143"/>
      <c r="H244" s="143"/>
      <c r="I244" s="143"/>
      <c r="J244" s="143"/>
      <c r="K244" s="144" t="s">
        <v>1772</v>
      </c>
      <c r="L244" s="143"/>
      <c r="M244" s="143"/>
      <c r="N244" s="144"/>
      <c r="O244" s="144"/>
      <c r="P244" s="144"/>
      <c r="Q244" s="144" t="s">
        <v>4652</v>
      </c>
      <c r="R244" s="143">
        <v>2015</v>
      </c>
      <c r="S244" s="143" t="s">
        <v>4680</v>
      </c>
      <c r="T244" s="143">
        <v>2280</v>
      </c>
      <c r="U244" s="168"/>
      <c r="V244" s="168">
        <v>45225</v>
      </c>
      <c r="W244" s="147"/>
      <c r="X244" s="466"/>
    </row>
    <row r="245" spans="1:24" ht="26.25" customHeight="1">
      <c r="A245" s="464"/>
      <c r="B245" s="143"/>
      <c r="C245" s="143"/>
      <c r="D245" s="143"/>
      <c r="E245" s="143"/>
      <c r="F245" s="143"/>
      <c r="G245" s="143"/>
      <c r="H245" s="143"/>
      <c r="I245" s="143"/>
      <c r="J245" s="143" t="s">
        <v>2626</v>
      </c>
      <c r="K245" s="144"/>
      <c r="L245" s="143"/>
      <c r="M245" s="143"/>
      <c r="N245" s="144"/>
      <c r="O245" s="144"/>
      <c r="P245" s="144"/>
      <c r="Q245" s="144"/>
      <c r="R245" s="143"/>
      <c r="S245" s="148" t="s">
        <v>189</v>
      </c>
      <c r="T245" s="148">
        <v>3700</v>
      </c>
      <c r="U245" s="168"/>
      <c r="V245" s="168">
        <v>45219</v>
      </c>
      <c r="W245" s="147"/>
      <c r="X245" s="466"/>
    </row>
    <row r="246" spans="1:24" ht="26.25" customHeight="1">
      <c r="A246" s="464"/>
      <c r="B246" s="143"/>
      <c r="C246" s="143"/>
      <c r="D246" s="143"/>
      <c r="E246" s="143"/>
      <c r="F246" s="143"/>
      <c r="G246" s="143"/>
      <c r="H246" s="143"/>
      <c r="I246" s="143"/>
      <c r="J246" s="143" t="s">
        <v>2627</v>
      </c>
      <c r="K246" s="144"/>
      <c r="L246" s="143"/>
      <c r="M246" s="143"/>
      <c r="N246" s="144"/>
      <c r="O246" s="144"/>
      <c r="P246" s="144"/>
      <c r="Q246" s="144"/>
      <c r="R246" s="143"/>
      <c r="S246" s="148" t="s">
        <v>2472</v>
      </c>
      <c r="T246" s="148">
        <f>SUM(T241:T245)</f>
        <v>12110</v>
      </c>
      <c r="U246" s="168"/>
      <c r="V246" s="146">
        <v>45220</v>
      </c>
      <c r="W246" s="147"/>
      <c r="X246" s="466"/>
    </row>
    <row r="247" spans="1:24" ht="26.25" customHeight="1" thickBot="1">
      <c r="A247" s="467"/>
      <c r="B247" s="468"/>
      <c r="C247" s="468"/>
      <c r="D247" s="468"/>
      <c r="E247" s="468"/>
      <c r="F247" s="468"/>
      <c r="G247" s="468"/>
      <c r="H247" s="468"/>
      <c r="I247" s="468"/>
      <c r="J247" s="555" t="s">
        <v>2745</v>
      </c>
      <c r="K247" s="611" t="s">
        <v>4505</v>
      </c>
      <c r="L247" s="468"/>
      <c r="M247" s="468"/>
      <c r="N247" s="470"/>
      <c r="O247" s="470"/>
      <c r="P247" s="471"/>
      <c r="Q247" s="468"/>
      <c r="R247" s="468"/>
      <c r="S247" s="472"/>
      <c r="T247" s="472"/>
      <c r="U247" s="473"/>
      <c r="V247" s="474"/>
      <c r="W247" s="475"/>
      <c r="X247" s="476"/>
    </row>
    <row r="248" spans="1:24" ht="26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51"/>
      <c r="L248" s="4"/>
      <c r="M248" s="4"/>
      <c r="N248" s="451"/>
      <c r="O248" s="451"/>
      <c r="P248" s="452"/>
      <c r="Q248" s="4"/>
      <c r="R248" s="4"/>
      <c r="S248" s="4"/>
      <c r="T248" s="4"/>
      <c r="U248" s="453"/>
      <c r="V248" s="454"/>
      <c r="W248" s="455"/>
      <c r="X248" s="455"/>
    </row>
    <row r="249" spans="1:24" ht="26.25" customHeight="1" thickBo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51"/>
      <c r="L249" s="4"/>
      <c r="M249" s="4"/>
      <c r="N249" s="451"/>
      <c r="O249" s="451"/>
      <c r="P249" s="452"/>
      <c r="Q249" s="4"/>
      <c r="R249" s="4"/>
      <c r="S249" s="4"/>
      <c r="T249" s="4"/>
      <c r="U249" s="453"/>
      <c r="V249" s="454"/>
      <c r="W249" s="455"/>
      <c r="X249" s="455"/>
    </row>
    <row r="250" spans="1:24" ht="26.25" customHeight="1">
      <c r="A250" s="456" t="s">
        <v>188</v>
      </c>
      <c r="B250" s="457"/>
      <c r="C250" s="457" t="s">
        <v>3556</v>
      </c>
      <c r="D250" s="457" t="s">
        <v>190</v>
      </c>
      <c r="E250" s="457" t="s">
        <v>4663</v>
      </c>
      <c r="F250" s="457" t="s">
        <v>191</v>
      </c>
      <c r="G250" s="457" t="s">
        <v>191</v>
      </c>
      <c r="H250" s="477"/>
      <c r="I250" s="457" t="s">
        <v>126</v>
      </c>
      <c r="J250" s="457" t="s">
        <v>4660</v>
      </c>
      <c r="K250" s="458" t="s">
        <v>1956</v>
      </c>
      <c r="L250" s="457" t="s">
        <v>7125</v>
      </c>
      <c r="M250" s="457"/>
      <c r="N250" s="458" t="s">
        <v>7126</v>
      </c>
      <c r="O250" s="458" t="s">
        <v>4744</v>
      </c>
      <c r="P250" s="459" t="s">
        <v>8267</v>
      </c>
      <c r="Q250" s="457" t="s">
        <v>636</v>
      </c>
      <c r="R250" s="457">
        <v>2014</v>
      </c>
      <c r="S250" s="457" t="s">
        <v>4568</v>
      </c>
      <c r="T250" s="457">
        <v>1765</v>
      </c>
      <c r="U250" s="460">
        <v>45162</v>
      </c>
      <c r="V250" s="460">
        <v>45223</v>
      </c>
      <c r="W250" s="462">
        <v>2950</v>
      </c>
      <c r="X250" s="1124">
        <v>4200</v>
      </c>
    </row>
    <row r="251" spans="1:24" ht="26.25" customHeight="1">
      <c r="A251" s="464"/>
      <c r="B251" s="143"/>
      <c r="C251" s="143" t="s">
        <v>4562</v>
      </c>
      <c r="D251" s="143"/>
      <c r="E251" s="143"/>
      <c r="F251" s="143"/>
      <c r="G251" s="143"/>
      <c r="H251" s="143"/>
      <c r="I251" s="143" t="s">
        <v>194</v>
      </c>
      <c r="J251" s="412" t="s">
        <v>4743</v>
      </c>
      <c r="K251" s="169" t="s">
        <v>206</v>
      </c>
      <c r="L251" s="427" t="s">
        <v>3359</v>
      </c>
      <c r="M251" s="143"/>
      <c r="N251" s="73" t="s">
        <v>2943</v>
      </c>
      <c r="O251" s="144"/>
      <c r="P251" s="144"/>
      <c r="Q251" s="144" t="s">
        <v>1822</v>
      </c>
      <c r="R251" s="143">
        <v>2015</v>
      </c>
      <c r="S251" s="143" t="s">
        <v>4569</v>
      </c>
      <c r="T251" s="143">
        <v>1955</v>
      </c>
      <c r="U251" s="146"/>
      <c r="V251" s="168">
        <v>45231</v>
      </c>
      <c r="W251" s="147" t="s">
        <v>7062</v>
      </c>
      <c r="X251" s="465">
        <v>4130</v>
      </c>
    </row>
    <row r="252" spans="1:24" ht="26.25" customHeight="1">
      <c r="A252" s="464"/>
      <c r="B252" s="143"/>
      <c r="C252" s="143"/>
      <c r="D252" s="143"/>
      <c r="E252" s="143"/>
      <c r="F252" s="143"/>
      <c r="G252" s="143"/>
      <c r="H252" s="143"/>
      <c r="I252" s="320" t="s">
        <v>2625</v>
      </c>
      <c r="J252" s="143"/>
      <c r="K252" s="144" t="s">
        <v>4572</v>
      </c>
      <c r="L252" s="143"/>
      <c r="M252" s="143"/>
      <c r="N252" s="73" t="s">
        <v>2897</v>
      </c>
      <c r="O252" s="144"/>
      <c r="P252" s="144"/>
      <c r="Q252" s="144" t="s">
        <v>733</v>
      </c>
      <c r="R252" s="143">
        <v>2015</v>
      </c>
      <c r="S252" s="143" t="s">
        <v>4570</v>
      </c>
      <c r="T252" s="143">
        <v>2070</v>
      </c>
      <c r="U252" s="146"/>
      <c r="V252" s="168">
        <v>45226</v>
      </c>
      <c r="W252" s="147"/>
      <c r="X252" s="466"/>
    </row>
    <row r="253" spans="1:24" ht="26.25" customHeight="1">
      <c r="A253" s="464"/>
      <c r="B253" s="143"/>
      <c r="C253" s="143"/>
      <c r="D253" s="143"/>
      <c r="E253" s="143"/>
      <c r="F253" s="143"/>
      <c r="G253" s="143"/>
      <c r="H253" s="143"/>
      <c r="I253" s="143"/>
      <c r="J253" s="143"/>
      <c r="K253" s="144" t="s">
        <v>1772</v>
      </c>
      <c r="L253" s="143"/>
      <c r="M253" s="143"/>
      <c r="N253" s="144"/>
      <c r="O253" s="144"/>
      <c r="P253" s="144"/>
      <c r="Q253" s="144" t="s">
        <v>4662</v>
      </c>
      <c r="R253" s="143">
        <v>2015</v>
      </c>
      <c r="S253" s="143" t="s">
        <v>4571</v>
      </c>
      <c r="T253" s="143">
        <v>1660</v>
      </c>
      <c r="U253" s="168"/>
      <c r="V253" s="168">
        <v>45225</v>
      </c>
      <c r="W253" s="147"/>
      <c r="X253" s="466"/>
    </row>
    <row r="254" spans="1:24" ht="26.25" customHeight="1">
      <c r="A254" s="464"/>
      <c r="B254" s="143"/>
      <c r="C254" s="143"/>
      <c r="D254" s="143"/>
      <c r="E254" s="143"/>
      <c r="F254" s="143"/>
      <c r="G254" s="143"/>
      <c r="H254" s="143"/>
      <c r="I254" s="143"/>
      <c r="J254" s="143" t="s">
        <v>4646</v>
      </c>
      <c r="K254" s="144"/>
      <c r="L254" s="143"/>
      <c r="M254" s="143"/>
      <c r="N254" s="144"/>
      <c r="O254" s="144"/>
      <c r="P254" s="144"/>
      <c r="Q254" s="144"/>
      <c r="R254" s="143"/>
      <c r="S254" s="148" t="s">
        <v>189</v>
      </c>
      <c r="T254" s="148">
        <v>3700</v>
      </c>
      <c r="U254" s="168"/>
      <c r="V254" s="146">
        <v>45219</v>
      </c>
      <c r="W254" s="147"/>
      <c r="X254" s="466"/>
    </row>
    <row r="255" spans="1:24" ht="26.25" customHeight="1">
      <c r="A255" s="464"/>
      <c r="B255" s="143"/>
      <c r="C255" s="143"/>
      <c r="D255" s="143"/>
      <c r="E255" s="143"/>
      <c r="F255" s="143"/>
      <c r="G255" s="143"/>
      <c r="H255" s="143"/>
      <c r="I255" s="143"/>
      <c r="J255" s="143" t="s">
        <v>4661</v>
      </c>
      <c r="K255" s="144"/>
      <c r="L255" s="143"/>
      <c r="M255" s="143"/>
      <c r="N255" s="144"/>
      <c r="O255" s="144"/>
      <c r="P255" s="144"/>
      <c r="Q255" s="144"/>
      <c r="R255" s="143"/>
      <c r="S255" s="148" t="s">
        <v>2472</v>
      </c>
      <c r="T255" s="148">
        <f>SUM(T250:T254)</f>
        <v>11150</v>
      </c>
      <c r="U255" s="168"/>
      <c r="V255" s="146"/>
      <c r="W255" s="147"/>
      <c r="X255" s="466"/>
    </row>
    <row r="256" spans="1:24" ht="26.25" customHeight="1" thickBot="1">
      <c r="A256" s="467"/>
      <c r="B256" s="468"/>
      <c r="C256" s="468"/>
      <c r="D256" s="468"/>
      <c r="E256" s="468"/>
      <c r="F256" s="468"/>
      <c r="G256" s="468"/>
      <c r="H256" s="468"/>
      <c r="I256" s="468"/>
      <c r="J256" s="555" t="s">
        <v>2745</v>
      </c>
      <c r="K256" s="611" t="s">
        <v>4505</v>
      </c>
      <c r="L256" s="468"/>
      <c r="M256" s="468"/>
      <c r="N256" s="470"/>
      <c r="O256" s="470"/>
      <c r="P256" s="471"/>
      <c r="Q256" s="468"/>
      <c r="R256" s="468"/>
      <c r="S256" s="472"/>
      <c r="T256" s="472"/>
      <c r="U256" s="473"/>
      <c r="V256" s="474"/>
      <c r="W256" s="475"/>
      <c r="X256" s="476"/>
    </row>
    <row r="257" spans="1:24" ht="26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51"/>
      <c r="L257" s="4"/>
      <c r="M257" s="4"/>
      <c r="N257" s="451"/>
      <c r="O257" s="451"/>
      <c r="P257" s="452"/>
      <c r="Q257" s="4"/>
      <c r="R257" s="4"/>
      <c r="S257" s="4"/>
      <c r="T257" s="4"/>
      <c r="U257" s="453"/>
      <c r="V257" s="454"/>
      <c r="W257" s="455"/>
      <c r="X257" s="455"/>
    </row>
    <row r="258" spans="1:24" ht="26.25" customHeight="1" thickBo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51"/>
      <c r="L258" s="4"/>
      <c r="M258" s="4"/>
      <c r="N258" s="451"/>
      <c r="O258" s="451"/>
      <c r="P258" s="452"/>
      <c r="Q258" s="4"/>
      <c r="R258" s="4"/>
      <c r="S258" s="4"/>
      <c r="T258" s="4"/>
      <c r="U258" s="453"/>
      <c r="V258" s="454"/>
      <c r="W258" s="455"/>
      <c r="X258" s="455"/>
    </row>
    <row r="259" spans="1:24" ht="26.25" customHeight="1">
      <c r="A259" s="656" t="s">
        <v>188</v>
      </c>
      <c r="B259" s="657"/>
      <c r="C259" s="657" t="s">
        <v>3303</v>
      </c>
      <c r="D259" s="657" t="s">
        <v>190</v>
      </c>
      <c r="E259" s="657" t="s">
        <v>4731</v>
      </c>
      <c r="F259" s="657" t="s">
        <v>191</v>
      </c>
      <c r="G259" s="657" t="s">
        <v>191</v>
      </c>
      <c r="H259" s="658"/>
      <c r="I259" s="657" t="s">
        <v>126</v>
      </c>
      <c r="J259" s="657" t="s">
        <v>4509</v>
      </c>
      <c r="K259" s="659" t="s">
        <v>1956</v>
      </c>
      <c r="L259" s="657" t="s">
        <v>7076</v>
      </c>
      <c r="M259" s="660"/>
      <c r="N259" s="1226" t="s">
        <v>6934</v>
      </c>
      <c r="O259" s="659" t="s">
        <v>4687</v>
      </c>
      <c r="P259" s="660" t="s">
        <v>8080</v>
      </c>
      <c r="Q259" s="657" t="s">
        <v>4681</v>
      </c>
      <c r="R259" s="657">
        <v>2015</v>
      </c>
      <c r="S259" s="657" t="s">
        <v>4653</v>
      </c>
      <c r="T259" s="657">
        <v>2085</v>
      </c>
      <c r="U259" s="661">
        <v>45162</v>
      </c>
      <c r="V259" s="661">
        <v>45223</v>
      </c>
      <c r="W259" s="662">
        <v>2950</v>
      </c>
      <c r="X259" s="663">
        <v>3500</v>
      </c>
    </row>
    <row r="260" spans="1:24" ht="26.25" customHeight="1">
      <c r="A260" s="664"/>
      <c r="B260" s="116"/>
      <c r="C260" s="116"/>
      <c r="D260" s="116"/>
      <c r="E260" s="116"/>
      <c r="F260" s="116"/>
      <c r="G260" s="116"/>
      <c r="H260" s="116"/>
      <c r="I260" s="116" t="s">
        <v>194</v>
      </c>
      <c r="J260" s="412" t="s">
        <v>4723</v>
      </c>
      <c r="K260" s="123" t="s">
        <v>195</v>
      </c>
      <c r="L260" s="425" t="s">
        <v>3359</v>
      </c>
      <c r="M260" s="116"/>
      <c r="N260" s="73" t="s">
        <v>3907</v>
      </c>
      <c r="O260" s="117"/>
      <c r="P260" s="116"/>
      <c r="Q260" s="122" t="s">
        <v>4682</v>
      </c>
      <c r="R260" s="122">
        <v>2017</v>
      </c>
      <c r="S260" s="122" t="s">
        <v>4654</v>
      </c>
      <c r="T260" s="116">
        <v>2145</v>
      </c>
      <c r="U260" s="120"/>
      <c r="V260" s="119">
        <v>45231</v>
      </c>
      <c r="W260" s="121" t="s">
        <v>7063</v>
      </c>
      <c r="X260" s="665"/>
    </row>
    <row r="261" spans="1:24" ht="26.25" customHeight="1">
      <c r="A261" s="664"/>
      <c r="B261" s="116"/>
      <c r="C261" s="116"/>
      <c r="D261" s="116"/>
      <c r="E261" s="116"/>
      <c r="F261" s="116"/>
      <c r="G261" s="116"/>
      <c r="H261" s="116"/>
      <c r="I261" s="320" t="s">
        <v>2625</v>
      </c>
      <c r="J261" s="116"/>
      <c r="K261" s="124" t="s">
        <v>4595</v>
      </c>
      <c r="L261" s="116"/>
      <c r="M261" s="116"/>
      <c r="N261" s="73" t="s">
        <v>2435</v>
      </c>
      <c r="O261" s="117"/>
      <c r="P261" s="116"/>
      <c r="Q261" s="122" t="s">
        <v>4684</v>
      </c>
      <c r="R261" s="122">
        <v>2016</v>
      </c>
      <c r="S261" s="122" t="s">
        <v>4746</v>
      </c>
      <c r="T261" s="116">
        <v>2095</v>
      </c>
      <c r="U261" s="120"/>
      <c r="V261" s="119">
        <v>45226</v>
      </c>
      <c r="W261" s="121"/>
      <c r="X261" s="665"/>
    </row>
    <row r="262" spans="1:24" ht="26.25" customHeight="1">
      <c r="A262" s="664"/>
      <c r="B262" s="116"/>
      <c r="C262" s="116"/>
      <c r="D262" s="116"/>
      <c r="E262" s="116"/>
      <c r="F262" s="116"/>
      <c r="G262" s="116"/>
      <c r="H262" s="116"/>
      <c r="I262" s="116"/>
      <c r="J262" s="116"/>
      <c r="K262" s="117" t="s">
        <v>1772</v>
      </c>
      <c r="L262" s="116"/>
      <c r="M262" s="116"/>
      <c r="N262" s="117"/>
      <c r="O262" s="117"/>
      <c r="P262" s="116"/>
      <c r="Q262" s="122" t="s">
        <v>4686</v>
      </c>
      <c r="R262" s="122">
        <v>2014</v>
      </c>
      <c r="S262" s="122" t="s">
        <v>4655</v>
      </c>
      <c r="T262" s="116">
        <v>2030</v>
      </c>
      <c r="U262" s="119"/>
      <c r="V262" s="119">
        <v>45225</v>
      </c>
      <c r="W262" s="121"/>
      <c r="X262" s="665"/>
    </row>
    <row r="263" spans="1:24" ht="26.25" customHeight="1">
      <c r="A263" s="664"/>
      <c r="B263" s="116"/>
      <c r="C263" s="116"/>
      <c r="D263" s="116"/>
      <c r="E263" s="116"/>
      <c r="F263" s="116"/>
      <c r="G263" s="116"/>
      <c r="H263" s="116"/>
      <c r="I263" s="116"/>
      <c r="J263" s="425" t="s">
        <v>3281</v>
      </c>
      <c r="K263" s="117"/>
      <c r="L263" s="116"/>
      <c r="M263" s="116"/>
      <c r="N263" s="117"/>
      <c r="O263" s="117"/>
      <c r="P263" s="118"/>
      <c r="Q263" s="116"/>
      <c r="R263" s="116"/>
      <c r="S263" s="122" t="s">
        <v>189</v>
      </c>
      <c r="T263" s="122">
        <v>3700</v>
      </c>
      <c r="U263" s="119"/>
      <c r="V263" s="120">
        <v>45219</v>
      </c>
      <c r="W263" s="121"/>
      <c r="X263" s="665"/>
    </row>
    <row r="264" spans="1:24" ht="26.25" customHeight="1">
      <c r="A264" s="664"/>
      <c r="B264" s="116"/>
      <c r="C264" s="116"/>
      <c r="D264" s="116"/>
      <c r="E264" s="116"/>
      <c r="F264" s="116"/>
      <c r="G264" s="116"/>
      <c r="H264" s="116"/>
      <c r="I264" s="116"/>
      <c r="J264" s="116"/>
      <c r="K264" s="117"/>
      <c r="L264" s="116"/>
      <c r="M264" s="116"/>
      <c r="N264" s="117"/>
      <c r="O264" s="117"/>
      <c r="P264" s="118"/>
      <c r="Q264" s="116"/>
      <c r="R264" s="116"/>
      <c r="S264" s="122" t="s">
        <v>2472</v>
      </c>
      <c r="T264" s="122">
        <f>SUM(T259:T263)</f>
        <v>12055</v>
      </c>
      <c r="U264" s="119"/>
      <c r="V264" s="120"/>
      <c r="W264" s="121"/>
      <c r="X264" s="665"/>
    </row>
    <row r="265" spans="1:24" ht="26.25" customHeight="1" thickBot="1">
      <c r="A265" s="666"/>
      <c r="B265" s="667"/>
      <c r="C265" s="667"/>
      <c r="D265" s="667"/>
      <c r="E265" s="667"/>
      <c r="F265" s="667"/>
      <c r="G265" s="667"/>
      <c r="H265" s="667"/>
      <c r="I265" s="667"/>
      <c r="J265" s="667"/>
      <c r="K265" s="611" t="s">
        <v>4596</v>
      </c>
      <c r="L265" s="667"/>
      <c r="M265" s="667"/>
      <c r="N265" s="668"/>
      <c r="O265" s="668"/>
      <c r="P265" s="669"/>
      <c r="Q265" s="667"/>
      <c r="R265" s="667"/>
      <c r="S265" s="670"/>
      <c r="T265" s="670"/>
      <c r="U265" s="671"/>
      <c r="V265" s="672"/>
      <c r="W265" s="673"/>
      <c r="X265" s="674"/>
    </row>
    <row r="266" spans="1:24" ht="26.25" customHeight="1">
      <c r="A266" s="656" t="s">
        <v>188</v>
      </c>
      <c r="B266" s="657"/>
      <c r="C266" s="657" t="s">
        <v>3303</v>
      </c>
      <c r="D266" s="657" t="s">
        <v>190</v>
      </c>
      <c r="E266" s="657" t="s">
        <v>4731</v>
      </c>
      <c r="F266" s="657" t="s">
        <v>191</v>
      </c>
      <c r="G266" s="657" t="s">
        <v>191</v>
      </c>
      <c r="H266" s="658"/>
      <c r="I266" s="657" t="s">
        <v>126</v>
      </c>
      <c r="J266" s="657" t="s">
        <v>4594</v>
      </c>
      <c r="K266" s="659" t="s">
        <v>1956</v>
      </c>
      <c r="L266" s="657" t="s">
        <v>6923</v>
      </c>
      <c r="M266" s="660"/>
      <c r="N266" s="1227" t="s">
        <v>6935</v>
      </c>
      <c r="O266" s="659" t="s">
        <v>4688</v>
      </c>
      <c r="P266" s="660" t="s">
        <v>8080</v>
      </c>
      <c r="Q266" s="1125" t="s">
        <v>4683</v>
      </c>
      <c r="R266" s="1125">
        <v>2017</v>
      </c>
      <c r="S266" s="1125" t="s">
        <v>4656</v>
      </c>
      <c r="T266" s="657">
        <v>2095</v>
      </c>
      <c r="U266" s="661">
        <v>45162</v>
      </c>
      <c r="V266" s="661">
        <v>45223</v>
      </c>
      <c r="W266" s="662">
        <v>2950</v>
      </c>
      <c r="X266" s="663">
        <v>3500</v>
      </c>
    </row>
    <row r="267" spans="1:24" ht="26.25" customHeight="1">
      <c r="A267" s="664"/>
      <c r="B267" s="116"/>
      <c r="C267" s="116"/>
      <c r="D267" s="116"/>
      <c r="E267" s="116"/>
      <c r="F267" s="116"/>
      <c r="G267" s="116"/>
      <c r="H267" s="116"/>
      <c r="I267" s="116" t="s">
        <v>194</v>
      </c>
      <c r="J267" s="412" t="s">
        <v>4724</v>
      </c>
      <c r="K267" s="123" t="s">
        <v>195</v>
      </c>
      <c r="L267" s="425" t="s">
        <v>3359</v>
      </c>
      <c r="M267" s="116"/>
      <c r="N267" s="73" t="s">
        <v>3907</v>
      </c>
      <c r="O267" s="117"/>
      <c r="P267" s="116"/>
      <c r="Q267" s="116" t="s">
        <v>4683</v>
      </c>
      <c r="R267" s="116">
        <v>2016</v>
      </c>
      <c r="S267" s="116" t="s">
        <v>4657</v>
      </c>
      <c r="T267" s="116">
        <v>2095</v>
      </c>
      <c r="U267" s="120"/>
      <c r="V267" s="119">
        <v>45231</v>
      </c>
      <c r="W267" s="121" t="s">
        <v>7063</v>
      </c>
      <c r="X267" s="665"/>
    </row>
    <row r="268" spans="1:24" ht="26.25" customHeight="1">
      <c r="A268" s="664"/>
      <c r="B268" s="116"/>
      <c r="C268" s="116"/>
      <c r="D268" s="116"/>
      <c r="E268" s="116"/>
      <c r="F268" s="116"/>
      <c r="G268" s="116"/>
      <c r="H268" s="116"/>
      <c r="I268" s="320" t="s">
        <v>2625</v>
      </c>
      <c r="J268" s="116"/>
      <c r="K268" s="124" t="s">
        <v>4595</v>
      </c>
      <c r="L268" s="116"/>
      <c r="M268" s="116"/>
      <c r="N268" s="73" t="s">
        <v>2435</v>
      </c>
      <c r="O268" s="117"/>
      <c r="P268" s="116"/>
      <c r="Q268" s="116" t="s">
        <v>520</v>
      </c>
      <c r="R268" s="116">
        <v>2014</v>
      </c>
      <c r="S268" s="116" t="s">
        <v>4658</v>
      </c>
      <c r="T268" s="116">
        <v>2480</v>
      </c>
      <c r="U268" s="120"/>
      <c r="V268" s="119">
        <v>45226</v>
      </c>
      <c r="W268" s="121"/>
      <c r="X268" s="665"/>
    </row>
    <row r="269" spans="1:24" ht="26.25" customHeight="1">
      <c r="A269" s="664"/>
      <c r="B269" s="116"/>
      <c r="C269" s="116"/>
      <c r="D269" s="116"/>
      <c r="E269" s="116"/>
      <c r="F269" s="116"/>
      <c r="G269" s="116"/>
      <c r="H269" s="116"/>
      <c r="I269" s="116"/>
      <c r="J269" s="116"/>
      <c r="K269" s="117" t="s">
        <v>1772</v>
      </c>
      <c r="L269" s="116"/>
      <c r="M269" s="116"/>
      <c r="N269" s="117"/>
      <c r="O269" s="117"/>
      <c r="P269" s="116"/>
      <c r="Q269" s="116" t="s">
        <v>523</v>
      </c>
      <c r="R269" s="116">
        <v>2014</v>
      </c>
      <c r="S269" s="116" t="s">
        <v>4659</v>
      </c>
      <c r="T269" s="116">
        <v>2195</v>
      </c>
      <c r="U269" s="119"/>
      <c r="V269" s="119">
        <v>45225</v>
      </c>
      <c r="W269" s="121"/>
      <c r="X269" s="665"/>
    </row>
    <row r="270" spans="1:24" ht="26.25" customHeight="1">
      <c r="A270" s="664"/>
      <c r="B270" s="116"/>
      <c r="C270" s="116"/>
      <c r="D270" s="116"/>
      <c r="E270" s="116"/>
      <c r="F270" s="116"/>
      <c r="G270" s="116"/>
      <c r="H270" s="116"/>
      <c r="I270" s="116"/>
      <c r="J270" s="425" t="s">
        <v>3281</v>
      </c>
      <c r="K270" s="117"/>
      <c r="L270" s="116"/>
      <c r="M270" s="116"/>
      <c r="N270" s="117"/>
      <c r="O270" s="117"/>
      <c r="P270" s="118"/>
      <c r="Q270" s="116"/>
      <c r="R270" s="116"/>
      <c r="S270" s="122" t="s">
        <v>189</v>
      </c>
      <c r="T270" s="122">
        <v>3700</v>
      </c>
      <c r="U270" s="119"/>
      <c r="V270" s="120">
        <v>45219</v>
      </c>
      <c r="W270" s="121"/>
      <c r="X270" s="665"/>
    </row>
    <row r="271" spans="1:24" ht="26.25" customHeight="1">
      <c r="A271" s="664"/>
      <c r="B271" s="116"/>
      <c r="C271" s="116"/>
      <c r="D271" s="116"/>
      <c r="E271" s="116"/>
      <c r="F271" s="116"/>
      <c r="G271" s="116"/>
      <c r="H271" s="116"/>
      <c r="I271" s="116"/>
      <c r="J271" s="116"/>
      <c r="K271" s="117"/>
      <c r="L271" s="116"/>
      <c r="M271" s="116"/>
      <c r="N271" s="117"/>
      <c r="O271" s="117"/>
      <c r="P271" s="118"/>
      <c r="Q271" s="116"/>
      <c r="R271" s="116"/>
      <c r="S271" s="122" t="s">
        <v>2472</v>
      </c>
      <c r="T271" s="122">
        <f>SUM(T266:T270)</f>
        <v>12565</v>
      </c>
      <c r="U271" s="119"/>
      <c r="V271" s="120"/>
      <c r="W271" s="121"/>
      <c r="X271" s="665"/>
    </row>
    <row r="272" spans="1:24" ht="26.25" customHeight="1" thickBot="1">
      <c r="A272" s="666"/>
      <c r="B272" s="667"/>
      <c r="C272" s="667"/>
      <c r="D272" s="667"/>
      <c r="E272" s="667"/>
      <c r="F272" s="667"/>
      <c r="G272" s="667"/>
      <c r="H272" s="667"/>
      <c r="I272" s="667"/>
      <c r="J272" s="667"/>
      <c r="K272" s="611" t="s">
        <v>4596</v>
      </c>
      <c r="L272" s="667"/>
      <c r="M272" s="667"/>
      <c r="N272" s="668"/>
      <c r="O272" s="668"/>
      <c r="P272" s="669"/>
      <c r="Q272" s="667"/>
      <c r="R272" s="667"/>
      <c r="S272" s="670"/>
      <c r="T272" s="670"/>
      <c r="U272" s="671"/>
      <c r="V272" s="672"/>
      <c r="W272" s="673"/>
      <c r="X272" s="674"/>
    </row>
    <row r="273" spans="1:24" ht="26.25" customHeight="1">
      <c r="A273" s="656" t="s">
        <v>188</v>
      </c>
      <c r="B273" s="657"/>
      <c r="C273" s="657" t="s">
        <v>3303</v>
      </c>
      <c r="D273" s="657" t="s">
        <v>190</v>
      </c>
      <c r="E273" s="657" t="s">
        <v>4731</v>
      </c>
      <c r="F273" s="657" t="s">
        <v>191</v>
      </c>
      <c r="G273" s="657" t="s">
        <v>191</v>
      </c>
      <c r="H273" s="658"/>
      <c r="I273" s="657" t="s">
        <v>126</v>
      </c>
      <c r="J273" s="657" t="s">
        <v>4594</v>
      </c>
      <c r="K273" s="659" t="s">
        <v>1956</v>
      </c>
      <c r="L273" s="657" t="s">
        <v>6924</v>
      </c>
      <c r="M273" s="660"/>
      <c r="N273" s="1227" t="s">
        <v>6936</v>
      </c>
      <c r="O273" s="659" t="s">
        <v>4696</v>
      </c>
      <c r="P273" s="660" t="s">
        <v>8080</v>
      </c>
      <c r="Q273" s="1125" t="s">
        <v>4692</v>
      </c>
      <c r="R273" s="1125">
        <v>2017</v>
      </c>
      <c r="S273" s="1125" t="s">
        <v>4689</v>
      </c>
      <c r="T273" s="657">
        <v>2885</v>
      </c>
      <c r="U273" s="661">
        <v>45162</v>
      </c>
      <c r="V273" s="661">
        <v>45223</v>
      </c>
      <c r="W273" s="662">
        <v>2950</v>
      </c>
      <c r="X273" s="663">
        <v>3500</v>
      </c>
    </row>
    <row r="274" spans="1:24" ht="26.25" customHeight="1">
      <c r="A274" s="664"/>
      <c r="B274" s="116"/>
      <c r="C274" s="116"/>
      <c r="D274" s="116"/>
      <c r="E274" s="116"/>
      <c r="F274" s="116"/>
      <c r="G274" s="116"/>
      <c r="H274" s="116"/>
      <c r="I274" s="116" t="s">
        <v>194</v>
      </c>
      <c r="J274" s="412" t="s">
        <v>4725</v>
      </c>
      <c r="K274" s="123" t="s">
        <v>195</v>
      </c>
      <c r="L274" s="425" t="s">
        <v>3359</v>
      </c>
      <c r="M274" s="116"/>
      <c r="N274" s="73" t="s">
        <v>3907</v>
      </c>
      <c r="O274" s="117"/>
      <c r="P274" s="116"/>
      <c r="Q274" s="122" t="s">
        <v>4693</v>
      </c>
      <c r="R274" s="122">
        <v>2017</v>
      </c>
      <c r="S274" s="122" t="s">
        <v>4690</v>
      </c>
      <c r="T274" s="116">
        <v>2340</v>
      </c>
      <c r="U274" s="120"/>
      <c r="V274" s="119">
        <v>45231</v>
      </c>
      <c r="W274" s="121" t="s">
        <v>7063</v>
      </c>
      <c r="X274" s="665"/>
    </row>
    <row r="275" spans="1:24" ht="26.25" customHeight="1">
      <c r="A275" s="664"/>
      <c r="B275" s="116"/>
      <c r="C275" s="116"/>
      <c r="D275" s="116"/>
      <c r="E275" s="116"/>
      <c r="F275" s="116"/>
      <c r="G275" s="116"/>
      <c r="H275" s="116"/>
      <c r="I275" s="320" t="s">
        <v>2625</v>
      </c>
      <c r="J275" s="116"/>
      <c r="K275" s="124" t="s">
        <v>4595</v>
      </c>
      <c r="L275" s="116"/>
      <c r="M275" s="116"/>
      <c r="N275" s="73" t="s">
        <v>2435</v>
      </c>
      <c r="O275" s="117"/>
      <c r="P275" s="116"/>
      <c r="Q275" s="122" t="s">
        <v>4694</v>
      </c>
      <c r="R275" s="122">
        <v>2014</v>
      </c>
      <c r="S275" s="122" t="s">
        <v>4745</v>
      </c>
      <c r="T275" s="116">
        <v>2460</v>
      </c>
      <c r="U275" s="120"/>
      <c r="V275" s="119">
        <v>45226</v>
      </c>
      <c r="W275" s="121"/>
      <c r="X275" s="665"/>
    </row>
    <row r="276" spans="1:24" ht="26.25" customHeight="1">
      <c r="A276" s="664"/>
      <c r="B276" s="116"/>
      <c r="C276" s="116"/>
      <c r="D276" s="116"/>
      <c r="E276" s="116"/>
      <c r="F276" s="116"/>
      <c r="G276" s="116"/>
      <c r="H276" s="116"/>
      <c r="I276" s="116"/>
      <c r="J276" s="116"/>
      <c r="K276" s="117" t="s">
        <v>1772</v>
      </c>
      <c r="L276" s="116"/>
      <c r="M276" s="116"/>
      <c r="N276" s="117"/>
      <c r="O276" s="117"/>
      <c r="P276" s="116"/>
      <c r="Q276" s="122" t="s">
        <v>4695</v>
      </c>
      <c r="R276" s="122">
        <v>2015</v>
      </c>
      <c r="S276" s="122" t="s">
        <v>4691</v>
      </c>
      <c r="T276" s="116">
        <v>1950</v>
      </c>
      <c r="U276" s="119"/>
      <c r="V276" s="119">
        <v>45225</v>
      </c>
      <c r="W276" s="121"/>
      <c r="X276" s="665"/>
    </row>
    <row r="277" spans="1:24" ht="26.25" customHeight="1">
      <c r="A277" s="664"/>
      <c r="B277" s="116"/>
      <c r="C277" s="116"/>
      <c r="D277" s="116"/>
      <c r="E277" s="116"/>
      <c r="F277" s="116"/>
      <c r="G277" s="116"/>
      <c r="H277" s="116"/>
      <c r="I277" s="116"/>
      <c r="J277" s="425" t="s">
        <v>3281</v>
      </c>
      <c r="K277" s="117"/>
      <c r="L277" s="116"/>
      <c r="M277" s="116"/>
      <c r="N277" s="117"/>
      <c r="O277" s="117"/>
      <c r="P277" s="118"/>
      <c r="Q277" s="116"/>
      <c r="R277" s="116"/>
      <c r="S277" s="122" t="s">
        <v>189</v>
      </c>
      <c r="T277" s="122">
        <v>3700</v>
      </c>
      <c r="U277" s="119"/>
      <c r="V277" s="120">
        <v>45219</v>
      </c>
      <c r="W277" s="121"/>
      <c r="X277" s="665"/>
    </row>
    <row r="278" spans="1:24" ht="26.25" customHeight="1">
      <c r="A278" s="664"/>
      <c r="B278" s="116"/>
      <c r="C278" s="116"/>
      <c r="D278" s="116"/>
      <c r="E278" s="116"/>
      <c r="F278" s="116"/>
      <c r="G278" s="116"/>
      <c r="H278" s="116"/>
      <c r="I278" s="116"/>
      <c r="J278" s="116"/>
      <c r="K278" s="117"/>
      <c r="L278" s="116"/>
      <c r="M278" s="116"/>
      <c r="N278" s="117"/>
      <c r="O278" s="117"/>
      <c r="P278" s="118"/>
      <c r="Q278" s="116"/>
      <c r="R278" s="116"/>
      <c r="S278" s="122" t="s">
        <v>2472</v>
      </c>
      <c r="T278" s="122">
        <f>SUM(T273:T277)</f>
        <v>13335</v>
      </c>
      <c r="U278" s="119"/>
      <c r="V278" s="120"/>
      <c r="W278" s="121"/>
      <c r="X278" s="665"/>
    </row>
    <row r="279" spans="1:24" ht="26.25" customHeight="1" thickBot="1">
      <c r="A279" s="666"/>
      <c r="B279" s="667"/>
      <c r="C279" s="667"/>
      <c r="D279" s="667"/>
      <c r="E279" s="667"/>
      <c r="F279" s="667"/>
      <c r="G279" s="667"/>
      <c r="H279" s="667"/>
      <c r="I279" s="667"/>
      <c r="J279" s="667"/>
      <c r="K279" s="611" t="s">
        <v>4596</v>
      </c>
      <c r="L279" s="667"/>
      <c r="M279" s="667"/>
      <c r="N279" s="668"/>
      <c r="O279" s="668"/>
      <c r="P279" s="669"/>
      <c r="Q279" s="667"/>
      <c r="R279" s="667"/>
      <c r="S279" s="670"/>
      <c r="T279" s="670"/>
      <c r="U279" s="671"/>
      <c r="V279" s="672"/>
      <c r="W279" s="673"/>
      <c r="X279" s="674"/>
    </row>
    <row r="280" spans="1:24" ht="26.25" customHeight="1">
      <c r="A280" s="656" t="s">
        <v>188</v>
      </c>
      <c r="B280" s="657"/>
      <c r="C280" s="657" t="s">
        <v>3303</v>
      </c>
      <c r="D280" s="657" t="s">
        <v>190</v>
      </c>
      <c r="E280" s="657" t="s">
        <v>4731</v>
      </c>
      <c r="F280" s="657" t="s">
        <v>191</v>
      </c>
      <c r="G280" s="657" t="s">
        <v>191</v>
      </c>
      <c r="H280" s="658"/>
      <c r="I280" s="657" t="s">
        <v>126</v>
      </c>
      <c r="J280" s="657" t="s">
        <v>4594</v>
      </c>
      <c r="K280" s="659" t="s">
        <v>1956</v>
      </c>
      <c r="L280" s="657" t="s">
        <v>7057</v>
      </c>
      <c r="M280" s="660"/>
      <c r="N280" s="1226" t="s">
        <v>6937</v>
      </c>
      <c r="O280" s="659" t="s">
        <v>4704</v>
      </c>
      <c r="P280" s="660" t="s">
        <v>8080</v>
      </c>
      <c r="Q280" s="1125" t="s">
        <v>4701</v>
      </c>
      <c r="R280" s="1125">
        <v>2014</v>
      </c>
      <c r="S280" s="1125" t="s">
        <v>4697</v>
      </c>
      <c r="T280" s="657">
        <v>2105</v>
      </c>
      <c r="U280" s="661">
        <v>45162</v>
      </c>
      <c r="V280" s="661">
        <v>45223</v>
      </c>
      <c r="W280" s="662">
        <v>2950</v>
      </c>
      <c r="X280" s="663">
        <v>3500</v>
      </c>
    </row>
    <row r="281" spans="1:24" ht="26.25" customHeight="1">
      <c r="A281" s="664"/>
      <c r="B281" s="116"/>
      <c r="C281" s="116"/>
      <c r="D281" s="116"/>
      <c r="E281" s="116"/>
      <c r="F281" s="116"/>
      <c r="G281" s="116"/>
      <c r="H281" s="116"/>
      <c r="I281" s="116" t="s">
        <v>194</v>
      </c>
      <c r="J281" s="412" t="s">
        <v>4726</v>
      </c>
      <c r="K281" s="123" t="s">
        <v>195</v>
      </c>
      <c r="L281" s="425" t="s">
        <v>3359</v>
      </c>
      <c r="M281" s="116"/>
      <c r="N281" s="73" t="s">
        <v>3907</v>
      </c>
      <c r="O281" s="117"/>
      <c r="P281" s="116"/>
      <c r="Q281" s="122" t="s">
        <v>4702</v>
      </c>
      <c r="R281" s="122">
        <v>2014</v>
      </c>
      <c r="S281" s="122" t="s">
        <v>4698</v>
      </c>
      <c r="T281" s="116">
        <v>2710</v>
      </c>
      <c r="U281" s="120"/>
      <c r="V281" s="119">
        <v>45231</v>
      </c>
      <c r="W281" s="121" t="s">
        <v>7063</v>
      </c>
      <c r="X281" s="665"/>
    </row>
    <row r="282" spans="1:24" ht="26.25" customHeight="1">
      <c r="A282" s="664"/>
      <c r="B282" s="116"/>
      <c r="C282" s="116"/>
      <c r="D282" s="116"/>
      <c r="E282" s="116"/>
      <c r="F282" s="116"/>
      <c r="G282" s="116"/>
      <c r="H282" s="116"/>
      <c r="I282" s="320" t="s">
        <v>2625</v>
      </c>
      <c r="J282" s="116"/>
      <c r="K282" s="124" t="s">
        <v>4595</v>
      </c>
      <c r="L282" s="116"/>
      <c r="M282" s="116"/>
      <c r="N282" s="73" t="s">
        <v>2435</v>
      </c>
      <c r="O282" s="117"/>
      <c r="P282" s="116"/>
      <c r="Q282" s="122" t="s">
        <v>520</v>
      </c>
      <c r="R282" s="122">
        <v>2015</v>
      </c>
      <c r="S282" s="122" t="s">
        <v>4699</v>
      </c>
      <c r="T282" s="116">
        <v>2165</v>
      </c>
      <c r="U282" s="120"/>
      <c r="V282" s="119">
        <v>45226</v>
      </c>
      <c r="W282" s="121"/>
      <c r="X282" s="665"/>
    </row>
    <row r="283" spans="1:24" ht="26.25" customHeight="1">
      <c r="A283" s="664"/>
      <c r="B283" s="116"/>
      <c r="C283" s="116"/>
      <c r="D283" s="116"/>
      <c r="E283" s="116"/>
      <c r="F283" s="116"/>
      <c r="G283" s="116"/>
      <c r="H283" s="116"/>
      <c r="I283" s="116"/>
      <c r="J283" s="116"/>
      <c r="K283" s="117" t="s">
        <v>1772</v>
      </c>
      <c r="L283" s="116"/>
      <c r="M283" s="116"/>
      <c r="N283" s="117"/>
      <c r="O283" s="117"/>
      <c r="P283" s="116"/>
      <c r="Q283" s="122" t="s">
        <v>4703</v>
      </c>
      <c r="R283" s="122">
        <v>2015</v>
      </c>
      <c r="S283" s="122" t="s">
        <v>4700</v>
      </c>
      <c r="T283" s="116">
        <v>2365</v>
      </c>
      <c r="U283" s="119"/>
      <c r="V283" s="119">
        <v>45225</v>
      </c>
      <c r="W283" s="121"/>
      <c r="X283" s="665"/>
    </row>
    <row r="284" spans="1:24" ht="26.25" customHeight="1">
      <c r="A284" s="664"/>
      <c r="B284" s="116"/>
      <c r="C284" s="116"/>
      <c r="D284" s="116"/>
      <c r="E284" s="116"/>
      <c r="F284" s="116"/>
      <c r="G284" s="116"/>
      <c r="H284" s="116"/>
      <c r="I284" s="116"/>
      <c r="J284" s="425" t="s">
        <v>3281</v>
      </c>
      <c r="K284" s="117"/>
      <c r="L284" s="116"/>
      <c r="M284" s="116"/>
      <c r="N284" s="117"/>
      <c r="O284" s="117"/>
      <c r="P284" s="118"/>
      <c r="Q284" s="116"/>
      <c r="R284" s="116"/>
      <c r="S284" s="122" t="s">
        <v>189</v>
      </c>
      <c r="T284" s="122">
        <v>3900</v>
      </c>
      <c r="U284" s="119"/>
      <c r="V284" s="120">
        <v>45219</v>
      </c>
      <c r="W284" s="121"/>
      <c r="X284" s="665"/>
    </row>
    <row r="285" spans="1:24" ht="26.25" customHeight="1">
      <c r="A285" s="664"/>
      <c r="B285" s="116"/>
      <c r="C285" s="116"/>
      <c r="D285" s="116"/>
      <c r="E285" s="116"/>
      <c r="F285" s="116"/>
      <c r="G285" s="116"/>
      <c r="H285" s="116"/>
      <c r="I285" s="116"/>
      <c r="J285" s="116"/>
      <c r="K285" s="117"/>
      <c r="L285" s="116"/>
      <c r="M285" s="116"/>
      <c r="N285" s="117"/>
      <c r="O285" s="117"/>
      <c r="P285" s="118"/>
      <c r="Q285" s="116"/>
      <c r="R285" s="116"/>
      <c r="S285" s="122" t="s">
        <v>2472</v>
      </c>
      <c r="T285" s="122">
        <f>SUM(T280:T284)</f>
        <v>13245</v>
      </c>
      <c r="U285" s="119"/>
      <c r="V285" s="120"/>
      <c r="W285" s="121"/>
      <c r="X285" s="665"/>
    </row>
    <row r="286" spans="1:24" ht="26.25" customHeight="1" thickBot="1">
      <c r="A286" s="666"/>
      <c r="B286" s="667"/>
      <c r="C286" s="667"/>
      <c r="D286" s="667"/>
      <c r="E286" s="667"/>
      <c r="F286" s="667"/>
      <c r="G286" s="667"/>
      <c r="H286" s="667"/>
      <c r="I286" s="667"/>
      <c r="J286" s="667"/>
      <c r="K286" s="611" t="s">
        <v>4596</v>
      </c>
      <c r="L286" s="667"/>
      <c r="M286" s="667"/>
      <c r="N286" s="668"/>
      <c r="O286" s="668"/>
      <c r="P286" s="669"/>
      <c r="Q286" s="667"/>
      <c r="R286" s="667"/>
      <c r="S286" s="670"/>
      <c r="T286" s="670"/>
      <c r="U286" s="671"/>
      <c r="V286" s="672"/>
      <c r="W286" s="673"/>
      <c r="X286" s="674"/>
    </row>
    <row r="287" spans="1:24" ht="26.25" customHeight="1">
      <c r="A287" s="656" t="s">
        <v>188</v>
      </c>
      <c r="B287" s="657"/>
      <c r="C287" s="657" t="s">
        <v>3303</v>
      </c>
      <c r="D287" s="657" t="s">
        <v>190</v>
      </c>
      <c r="E287" s="657" t="s">
        <v>4731</v>
      </c>
      <c r="F287" s="657" t="s">
        <v>191</v>
      </c>
      <c r="G287" s="657" t="s">
        <v>191</v>
      </c>
      <c r="H287" s="658"/>
      <c r="I287" s="657" t="s">
        <v>126</v>
      </c>
      <c r="J287" s="657" t="s">
        <v>4594</v>
      </c>
      <c r="K287" s="659" t="s">
        <v>1956</v>
      </c>
      <c r="L287" s="657" t="s">
        <v>7058</v>
      </c>
      <c r="M287" s="660"/>
      <c r="N287" s="1227" t="s">
        <v>4753</v>
      </c>
      <c r="O287" s="659" t="s">
        <v>4709</v>
      </c>
      <c r="P287" s="660" t="s">
        <v>8080</v>
      </c>
      <c r="Q287" s="1125" t="s">
        <v>523</v>
      </c>
      <c r="R287" s="1125">
        <v>2015</v>
      </c>
      <c r="S287" s="1125" t="s">
        <v>4705</v>
      </c>
      <c r="T287" s="657">
        <v>2125</v>
      </c>
      <c r="U287" s="661">
        <v>45162</v>
      </c>
      <c r="V287" s="661">
        <v>45223</v>
      </c>
      <c r="W287" s="662">
        <v>2950</v>
      </c>
      <c r="X287" s="663">
        <v>3500</v>
      </c>
    </row>
    <row r="288" spans="1:24" ht="26.25" customHeight="1">
      <c r="A288" s="664"/>
      <c r="B288" s="116"/>
      <c r="C288" s="116"/>
      <c r="D288" s="116"/>
      <c r="E288" s="116"/>
      <c r="F288" s="116"/>
      <c r="G288" s="116"/>
      <c r="H288" s="116"/>
      <c r="I288" s="116" t="s">
        <v>194</v>
      </c>
      <c r="J288" s="412" t="s">
        <v>4727</v>
      </c>
      <c r="K288" s="123" t="s">
        <v>195</v>
      </c>
      <c r="L288" s="425" t="s">
        <v>3359</v>
      </c>
      <c r="M288" s="116"/>
      <c r="N288" s="73" t="s">
        <v>3907</v>
      </c>
      <c r="O288" s="117"/>
      <c r="P288" s="116"/>
      <c r="Q288" s="122" t="s">
        <v>4708</v>
      </c>
      <c r="R288" s="122">
        <v>2014</v>
      </c>
      <c r="S288" s="122" t="s">
        <v>4706</v>
      </c>
      <c r="T288" s="116">
        <v>2170</v>
      </c>
      <c r="U288" s="120"/>
      <c r="V288" s="119">
        <v>45231</v>
      </c>
      <c r="W288" s="121" t="s">
        <v>7063</v>
      </c>
      <c r="X288" s="665"/>
    </row>
    <row r="289" spans="1:24" ht="26.25" customHeight="1">
      <c r="A289" s="664"/>
      <c r="B289" s="116"/>
      <c r="C289" s="116"/>
      <c r="D289" s="116"/>
      <c r="E289" s="116"/>
      <c r="F289" s="116"/>
      <c r="G289" s="116"/>
      <c r="H289" s="116"/>
      <c r="I289" s="320" t="s">
        <v>2625</v>
      </c>
      <c r="J289" s="116"/>
      <c r="K289" s="124" t="s">
        <v>4597</v>
      </c>
      <c r="L289" s="116"/>
      <c r="M289" s="116"/>
      <c r="N289" s="73" t="s">
        <v>2435</v>
      </c>
      <c r="O289" s="117"/>
      <c r="P289" s="116"/>
      <c r="Q289" s="122" t="s">
        <v>520</v>
      </c>
      <c r="R289" s="122">
        <v>2018</v>
      </c>
      <c r="S289" s="122" t="s">
        <v>4750</v>
      </c>
      <c r="T289" s="116">
        <v>2365</v>
      </c>
      <c r="U289" s="120"/>
      <c r="V289" s="119">
        <v>45226</v>
      </c>
      <c r="W289" s="121"/>
      <c r="X289" s="665"/>
    </row>
    <row r="290" spans="1:24" ht="26.25" customHeight="1">
      <c r="A290" s="664"/>
      <c r="B290" s="116"/>
      <c r="C290" s="116"/>
      <c r="D290" s="116"/>
      <c r="E290" s="116"/>
      <c r="F290" s="116"/>
      <c r="G290" s="116"/>
      <c r="H290" s="116"/>
      <c r="I290" s="116"/>
      <c r="J290" s="116"/>
      <c r="K290" s="117" t="s">
        <v>1772</v>
      </c>
      <c r="L290" s="116"/>
      <c r="M290" s="116"/>
      <c r="N290" s="117"/>
      <c r="O290" s="117"/>
      <c r="P290" s="116"/>
      <c r="Q290" s="122" t="s">
        <v>4708</v>
      </c>
      <c r="R290" s="122">
        <v>2014</v>
      </c>
      <c r="S290" s="122" t="s">
        <v>4707</v>
      </c>
      <c r="T290" s="116">
        <v>2260</v>
      </c>
      <c r="U290" s="119"/>
      <c r="V290" s="119">
        <v>45225</v>
      </c>
      <c r="W290" s="121"/>
      <c r="X290" s="665"/>
    </row>
    <row r="291" spans="1:24" ht="26.25" customHeight="1">
      <c r="A291" s="664"/>
      <c r="B291" s="116"/>
      <c r="C291" s="116"/>
      <c r="D291" s="116"/>
      <c r="E291" s="116"/>
      <c r="F291" s="116"/>
      <c r="G291" s="116"/>
      <c r="H291" s="116"/>
      <c r="I291" s="116"/>
      <c r="J291" s="425" t="s">
        <v>3281</v>
      </c>
      <c r="K291" s="117"/>
      <c r="L291" s="116"/>
      <c r="M291" s="116"/>
      <c r="N291" s="117"/>
      <c r="O291" s="117"/>
      <c r="P291" s="118"/>
      <c r="Q291" s="116"/>
      <c r="R291" s="116"/>
      <c r="S291" s="122" t="s">
        <v>189</v>
      </c>
      <c r="T291" s="122">
        <v>3700</v>
      </c>
      <c r="U291" s="119"/>
      <c r="V291" s="120">
        <v>45219</v>
      </c>
      <c r="W291" s="121"/>
      <c r="X291" s="665"/>
    </row>
    <row r="292" spans="1:24" ht="26.25" customHeight="1">
      <c r="A292" s="664"/>
      <c r="B292" s="116"/>
      <c r="C292" s="116"/>
      <c r="D292" s="116"/>
      <c r="E292" s="116"/>
      <c r="F292" s="116"/>
      <c r="G292" s="116"/>
      <c r="H292" s="116"/>
      <c r="I292" s="116"/>
      <c r="J292" s="116"/>
      <c r="K292" s="117"/>
      <c r="L292" s="116"/>
      <c r="M292" s="116"/>
      <c r="N292" s="117"/>
      <c r="O292" s="117"/>
      <c r="P292" s="118"/>
      <c r="Q292" s="116"/>
      <c r="R292" s="116"/>
      <c r="S292" s="122" t="s">
        <v>2472</v>
      </c>
      <c r="T292" s="122">
        <f>SUM(T287:T291)</f>
        <v>12620</v>
      </c>
      <c r="U292" s="119"/>
      <c r="V292" s="120"/>
      <c r="W292" s="121"/>
      <c r="X292" s="665"/>
    </row>
    <row r="293" spans="1:24" ht="26.25" customHeight="1" thickBot="1">
      <c r="A293" s="666"/>
      <c r="B293" s="667"/>
      <c r="C293" s="667"/>
      <c r="D293" s="667"/>
      <c r="E293" s="667"/>
      <c r="F293" s="667"/>
      <c r="G293" s="667"/>
      <c r="H293" s="667"/>
      <c r="I293" s="667"/>
      <c r="J293" s="667"/>
      <c r="K293" s="611" t="s">
        <v>4596</v>
      </c>
      <c r="L293" s="667"/>
      <c r="M293" s="667"/>
      <c r="N293" s="668"/>
      <c r="O293" s="668"/>
      <c r="P293" s="669"/>
      <c r="Q293" s="667"/>
      <c r="R293" s="667"/>
      <c r="S293" s="670"/>
      <c r="T293" s="670"/>
      <c r="U293" s="671"/>
      <c r="V293" s="672"/>
      <c r="W293" s="673"/>
      <c r="X293" s="674"/>
    </row>
    <row r="294" spans="1:24" ht="26.25" customHeight="1">
      <c r="A294" s="656" t="s">
        <v>188</v>
      </c>
      <c r="B294" s="657"/>
      <c r="C294" s="657" t="s">
        <v>3303</v>
      </c>
      <c r="D294" s="657" t="s">
        <v>190</v>
      </c>
      <c r="E294" s="657" t="s">
        <v>4731</v>
      </c>
      <c r="F294" s="657" t="s">
        <v>191</v>
      </c>
      <c r="G294" s="657" t="s">
        <v>191</v>
      </c>
      <c r="H294" s="658"/>
      <c r="I294" s="657" t="s">
        <v>126</v>
      </c>
      <c r="J294" s="657" t="s">
        <v>4647</v>
      </c>
      <c r="K294" s="659" t="s">
        <v>1956</v>
      </c>
      <c r="L294" s="657" t="s">
        <v>7059</v>
      </c>
      <c r="M294" s="660"/>
      <c r="N294" s="1226" t="s">
        <v>6938</v>
      </c>
      <c r="O294" s="659" t="s">
        <v>4710</v>
      </c>
      <c r="P294" s="660" t="s">
        <v>8080</v>
      </c>
      <c r="Q294" s="657" t="s">
        <v>4714</v>
      </c>
      <c r="R294" s="657">
        <v>2013</v>
      </c>
      <c r="S294" s="657" t="s">
        <v>4711</v>
      </c>
      <c r="T294" s="657">
        <v>2245</v>
      </c>
      <c r="U294" s="661">
        <v>45162</v>
      </c>
      <c r="V294" s="661">
        <v>45223</v>
      </c>
      <c r="W294" s="662">
        <v>2950</v>
      </c>
      <c r="X294" s="663">
        <v>3500</v>
      </c>
    </row>
    <row r="295" spans="1:24" ht="26.25" customHeight="1">
      <c r="A295" s="664"/>
      <c r="B295" s="116"/>
      <c r="C295" s="116"/>
      <c r="D295" s="116"/>
      <c r="E295" s="116"/>
      <c r="F295" s="116"/>
      <c r="G295" s="116"/>
      <c r="H295" s="116"/>
      <c r="I295" s="116" t="s">
        <v>194</v>
      </c>
      <c r="J295" s="412" t="s">
        <v>4599</v>
      </c>
      <c r="K295" s="123" t="s">
        <v>195</v>
      </c>
      <c r="L295" s="425" t="s">
        <v>3359</v>
      </c>
      <c r="M295" s="116"/>
      <c r="N295" s="73" t="s">
        <v>3907</v>
      </c>
      <c r="O295" s="117"/>
      <c r="P295" s="116"/>
      <c r="Q295" s="116" t="s">
        <v>4681</v>
      </c>
      <c r="R295" s="116">
        <v>2013</v>
      </c>
      <c r="S295" s="116" t="s">
        <v>4751</v>
      </c>
      <c r="T295" s="116">
        <v>2085</v>
      </c>
      <c r="U295" s="120"/>
      <c r="V295" s="119">
        <v>45231</v>
      </c>
      <c r="W295" s="121" t="s">
        <v>7063</v>
      </c>
      <c r="X295" s="665"/>
    </row>
    <row r="296" spans="1:24" ht="26.25" customHeight="1">
      <c r="A296" s="664"/>
      <c r="B296" s="116"/>
      <c r="C296" s="116"/>
      <c r="D296" s="116"/>
      <c r="E296" s="116"/>
      <c r="F296" s="116"/>
      <c r="G296" s="116"/>
      <c r="H296" s="116"/>
      <c r="I296" s="320" t="s">
        <v>2625</v>
      </c>
      <c r="J296" s="116"/>
      <c r="K296" s="124" t="s">
        <v>4597</v>
      </c>
      <c r="L296" s="116"/>
      <c r="M296" s="116"/>
      <c r="N296" s="73" t="s">
        <v>2435</v>
      </c>
      <c r="O296" s="117"/>
      <c r="P296" s="116"/>
      <c r="Q296" s="116" t="s">
        <v>4685</v>
      </c>
      <c r="R296" s="116">
        <v>2015</v>
      </c>
      <c r="S296" s="116" t="s">
        <v>4712</v>
      </c>
      <c r="T296" s="116">
        <v>2030</v>
      </c>
      <c r="U296" s="120"/>
      <c r="V296" s="119">
        <v>45226</v>
      </c>
      <c r="W296" s="121"/>
      <c r="X296" s="665"/>
    </row>
    <row r="297" spans="1:24" ht="26.25" customHeight="1">
      <c r="A297" s="664"/>
      <c r="B297" s="116"/>
      <c r="C297" s="116"/>
      <c r="D297" s="116"/>
      <c r="E297" s="116"/>
      <c r="F297" s="116"/>
      <c r="G297" s="116"/>
      <c r="H297" s="116"/>
      <c r="I297" s="116"/>
      <c r="J297" s="116"/>
      <c r="K297" s="117" t="s">
        <v>1772</v>
      </c>
      <c r="L297" s="116"/>
      <c r="M297" s="116"/>
      <c r="N297" s="117"/>
      <c r="O297" s="117"/>
      <c r="P297" s="116"/>
      <c r="Q297" s="122" t="s">
        <v>3291</v>
      </c>
      <c r="R297" s="122">
        <v>2014</v>
      </c>
      <c r="S297" s="122" t="s">
        <v>4713</v>
      </c>
      <c r="T297" s="116">
        <v>1765</v>
      </c>
      <c r="U297" s="119"/>
      <c r="V297" s="119">
        <v>45225</v>
      </c>
      <c r="W297" s="121"/>
      <c r="X297" s="665"/>
    </row>
    <row r="298" spans="1:24" ht="26.25" customHeight="1">
      <c r="A298" s="664"/>
      <c r="B298" s="116"/>
      <c r="C298" s="116"/>
      <c r="D298" s="116"/>
      <c r="E298" s="116"/>
      <c r="F298" s="116"/>
      <c r="G298" s="116"/>
      <c r="H298" s="116"/>
      <c r="I298" s="116"/>
      <c r="J298" s="425" t="s">
        <v>3281</v>
      </c>
      <c r="K298" s="117"/>
      <c r="L298" s="116"/>
      <c r="M298" s="116"/>
      <c r="N298" s="117"/>
      <c r="O298" s="117"/>
      <c r="P298" s="118"/>
      <c r="Q298" s="116"/>
      <c r="R298" s="116"/>
      <c r="S298" s="122" t="s">
        <v>189</v>
      </c>
      <c r="T298" s="122">
        <v>3900</v>
      </c>
      <c r="U298" s="119"/>
      <c r="V298" s="120">
        <v>45219</v>
      </c>
      <c r="W298" s="121"/>
      <c r="X298" s="665"/>
    </row>
    <row r="299" spans="1:24" ht="26.25" customHeight="1">
      <c r="A299" s="664"/>
      <c r="B299" s="116"/>
      <c r="C299" s="116"/>
      <c r="D299" s="116"/>
      <c r="E299" s="116"/>
      <c r="F299" s="116"/>
      <c r="G299" s="116"/>
      <c r="H299" s="116"/>
      <c r="I299" s="116"/>
      <c r="J299" s="116"/>
      <c r="K299" s="117"/>
      <c r="L299" s="116"/>
      <c r="M299" s="116"/>
      <c r="N299" s="117"/>
      <c r="O299" s="117"/>
      <c r="P299" s="118"/>
      <c r="Q299" s="116"/>
      <c r="R299" s="116"/>
      <c r="S299" s="122" t="s">
        <v>2472</v>
      </c>
      <c r="T299" s="122">
        <f>SUM(T294:T298)</f>
        <v>12025</v>
      </c>
      <c r="U299" s="119"/>
      <c r="V299" s="120"/>
      <c r="W299" s="121"/>
      <c r="X299" s="665"/>
    </row>
    <row r="300" spans="1:24" ht="26.25" customHeight="1" thickBot="1">
      <c r="A300" s="666"/>
      <c r="B300" s="667"/>
      <c r="C300" s="667"/>
      <c r="D300" s="667"/>
      <c r="E300" s="667"/>
      <c r="F300" s="667"/>
      <c r="G300" s="667"/>
      <c r="H300" s="667"/>
      <c r="I300" s="667"/>
      <c r="J300" s="667"/>
      <c r="K300" s="611" t="s">
        <v>4596</v>
      </c>
      <c r="L300" s="667"/>
      <c r="M300" s="667"/>
      <c r="N300" s="668"/>
      <c r="O300" s="668"/>
      <c r="P300" s="669"/>
      <c r="Q300" s="667"/>
      <c r="R300" s="667"/>
      <c r="S300" s="670"/>
      <c r="T300" s="670"/>
      <c r="U300" s="671"/>
      <c r="V300" s="672"/>
      <c r="W300" s="673"/>
      <c r="X300" s="674"/>
    </row>
    <row r="301" spans="1:24" ht="26.25" customHeight="1">
      <c r="A301" s="656" t="s">
        <v>188</v>
      </c>
      <c r="B301" s="657"/>
      <c r="C301" s="657" t="s">
        <v>3303</v>
      </c>
      <c r="D301" s="657" t="s">
        <v>190</v>
      </c>
      <c r="E301" s="657" t="s">
        <v>4731</v>
      </c>
      <c r="F301" s="657" t="s">
        <v>191</v>
      </c>
      <c r="G301" s="657" t="s">
        <v>191</v>
      </c>
      <c r="H301" s="658"/>
      <c r="I301" s="657" t="s">
        <v>126</v>
      </c>
      <c r="J301" s="657" t="s">
        <v>4594</v>
      </c>
      <c r="K301" s="659" t="s">
        <v>1956</v>
      </c>
      <c r="L301" s="657" t="s">
        <v>7060</v>
      </c>
      <c r="M301" s="660"/>
      <c r="N301" s="1227" t="s">
        <v>6939</v>
      </c>
      <c r="O301" s="659" t="s">
        <v>4717</v>
      </c>
      <c r="P301" s="660" t="s">
        <v>8080</v>
      </c>
      <c r="Q301" s="657" t="s">
        <v>4716</v>
      </c>
      <c r="R301" s="657">
        <v>2015</v>
      </c>
      <c r="S301" s="657" t="s">
        <v>4715</v>
      </c>
      <c r="T301" s="657">
        <v>2310</v>
      </c>
      <c r="U301" s="661">
        <v>45162</v>
      </c>
      <c r="V301" s="661">
        <v>45223</v>
      </c>
      <c r="W301" s="662">
        <v>2950</v>
      </c>
      <c r="X301" s="663">
        <v>3500</v>
      </c>
    </row>
    <row r="302" spans="1:24" ht="26.25" customHeight="1">
      <c r="A302" s="664"/>
      <c r="B302" s="116"/>
      <c r="C302" s="116"/>
      <c r="D302" s="116"/>
      <c r="E302" s="116"/>
      <c r="F302" s="116"/>
      <c r="G302" s="116"/>
      <c r="H302" s="116"/>
      <c r="I302" s="116" t="s">
        <v>194</v>
      </c>
      <c r="J302" s="412" t="s">
        <v>4749</v>
      </c>
      <c r="K302" s="123" t="s">
        <v>195</v>
      </c>
      <c r="L302" s="425" t="s">
        <v>3359</v>
      </c>
      <c r="M302" s="116"/>
      <c r="N302" s="73" t="s">
        <v>3907</v>
      </c>
      <c r="O302" s="117"/>
      <c r="P302" s="116"/>
      <c r="Q302" s="116" t="s">
        <v>520</v>
      </c>
      <c r="R302" s="116">
        <v>2015</v>
      </c>
      <c r="S302" s="116" t="s">
        <v>4752</v>
      </c>
      <c r="T302" s="116">
        <v>2175</v>
      </c>
      <c r="U302" s="120"/>
      <c r="V302" s="119">
        <v>45231</v>
      </c>
      <c r="W302" s="121" t="s">
        <v>7063</v>
      </c>
      <c r="X302" s="665"/>
    </row>
    <row r="303" spans="1:24" ht="26.25" customHeight="1">
      <c r="A303" s="664"/>
      <c r="B303" s="116"/>
      <c r="C303" s="116"/>
      <c r="D303" s="116"/>
      <c r="E303" s="116"/>
      <c r="F303" s="116"/>
      <c r="G303" s="116"/>
      <c r="H303" s="116"/>
      <c r="I303" s="320" t="s">
        <v>2625</v>
      </c>
      <c r="J303" s="116"/>
      <c r="K303" s="124" t="s">
        <v>4597</v>
      </c>
      <c r="L303" s="116"/>
      <c r="M303" s="116"/>
      <c r="N303" s="73" t="s">
        <v>2435</v>
      </c>
      <c r="O303" s="117"/>
      <c r="P303" s="116"/>
      <c r="Q303" s="122" t="s">
        <v>589</v>
      </c>
      <c r="R303" s="122">
        <v>2014</v>
      </c>
      <c r="S303" s="122" t="s">
        <v>4747</v>
      </c>
      <c r="T303" s="116">
        <v>1665</v>
      </c>
      <c r="U303" s="120"/>
      <c r="V303" s="119">
        <v>45226</v>
      </c>
      <c r="W303" s="121"/>
      <c r="X303" s="665"/>
    </row>
    <row r="304" spans="1:24" ht="26.25" customHeight="1">
      <c r="A304" s="664"/>
      <c r="B304" s="116"/>
      <c r="C304" s="116"/>
      <c r="D304" s="116"/>
      <c r="E304" s="116"/>
      <c r="F304" s="116"/>
      <c r="G304" s="116"/>
      <c r="H304" s="116"/>
      <c r="I304" s="116"/>
      <c r="J304" s="116"/>
      <c r="K304" s="117" t="s">
        <v>1772</v>
      </c>
      <c r="L304" s="116"/>
      <c r="M304" s="116"/>
      <c r="N304" s="117"/>
      <c r="O304" s="117"/>
      <c r="P304" s="116"/>
      <c r="Q304" s="122" t="s">
        <v>520</v>
      </c>
      <c r="R304" s="122">
        <v>2018</v>
      </c>
      <c r="S304" s="122" t="s">
        <v>4748</v>
      </c>
      <c r="T304" s="116">
        <v>2365</v>
      </c>
      <c r="U304" s="119"/>
      <c r="V304" s="119">
        <v>45225</v>
      </c>
      <c r="W304" s="121"/>
      <c r="X304" s="665"/>
    </row>
    <row r="305" spans="1:24" ht="26.25" customHeight="1">
      <c r="A305" s="664"/>
      <c r="B305" s="116"/>
      <c r="C305" s="116"/>
      <c r="D305" s="116"/>
      <c r="E305" s="116"/>
      <c r="F305" s="116"/>
      <c r="G305" s="116"/>
      <c r="H305" s="116"/>
      <c r="I305" s="116"/>
      <c r="J305" s="425" t="s">
        <v>3281</v>
      </c>
      <c r="K305" s="117"/>
      <c r="L305" s="116"/>
      <c r="M305" s="116"/>
      <c r="N305" s="117"/>
      <c r="O305" s="117"/>
      <c r="P305" s="118"/>
      <c r="Q305" s="116"/>
      <c r="R305" s="116"/>
      <c r="S305" s="122" t="s">
        <v>189</v>
      </c>
      <c r="T305" s="122">
        <v>3900</v>
      </c>
      <c r="U305" s="119"/>
      <c r="V305" s="120">
        <v>45219</v>
      </c>
      <c r="W305" s="121"/>
      <c r="X305" s="665"/>
    </row>
    <row r="306" spans="1:24" ht="26.25" customHeight="1">
      <c r="A306" s="664"/>
      <c r="B306" s="116"/>
      <c r="C306" s="116"/>
      <c r="D306" s="116"/>
      <c r="E306" s="116"/>
      <c r="F306" s="116"/>
      <c r="G306" s="116"/>
      <c r="H306" s="116"/>
      <c r="I306" s="116"/>
      <c r="J306" s="116"/>
      <c r="K306" s="117"/>
      <c r="L306" s="116"/>
      <c r="M306" s="116"/>
      <c r="N306" s="117"/>
      <c r="O306" s="117"/>
      <c r="P306" s="118"/>
      <c r="Q306" s="116"/>
      <c r="R306" s="116"/>
      <c r="S306" s="122" t="s">
        <v>2472</v>
      </c>
      <c r="T306" s="122">
        <f>SUM(T301:T305)</f>
        <v>12415</v>
      </c>
      <c r="U306" s="119"/>
      <c r="V306" s="120"/>
      <c r="W306" s="121"/>
      <c r="X306" s="665"/>
    </row>
    <row r="307" spans="1:24" ht="26.25" customHeight="1" thickBot="1">
      <c r="A307" s="666"/>
      <c r="B307" s="667"/>
      <c r="C307" s="667"/>
      <c r="D307" s="667"/>
      <c r="E307" s="667"/>
      <c r="F307" s="667"/>
      <c r="G307" s="667"/>
      <c r="H307" s="667"/>
      <c r="I307" s="667"/>
      <c r="J307" s="667"/>
      <c r="K307" s="611" t="s">
        <v>4596</v>
      </c>
      <c r="L307" s="667"/>
      <c r="M307" s="667"/>
      <c r="N307" s="668"/>
      <c r="O307" s="668"/>
      <c r="P307" s="669"/>
      <c r="Q307" s="667"/>
      <c r="R307" s="667"/>
      <c r="S307" s="670"/>
      <c r="T307" s="670"/>
      <c r="U307" s="671"/>
      <c r="V307" s="672"/>
      <c r="W307" s="673"/>
      <c r="X307" s="674"/>
    </row>
    <row r="308" spans="1:24" ht="26.25" customHeight="1">
      <c r="A308" s="656" t="s">
        <v>188</v>
      </c>
      <c r="B308" s="657"/>
      <c r="C308" s="657" t="s">
        <v>3303</v>
      </c>
      <c r="D308" s="657" t="s">
        <v>190</v>
      </c>
      <c r="E308" s="657" t="s">
        <v>4731</v>
      </c>
      <c r="F308" s="657" t="s">
        <v>191</v>
      </c>
      <c r="G308" s="657" t="s">
        <v>191</v>
      </c>
      <c r="H308" s="658"/>
      <c r="I308" s="657" t="s">
        <v>126</v>
      </c>
      <c r="J308" s="657" t="s">
        <v>4594</v>
      </c>
      <c r="K308" s="659" t="s">
        <v>1956</v>
      </c>
      <c r="L308" s="657" t="s">
        <v>6925</v>
      </c>
      <c r="M308" s="660"/>
      <c r="N308" s="1227" t="s">
        <v>6940</v>
      </c>
      <c r="O308" s="659" t="s">
        <v>4722</v>
      </c>
      <c r="P308" s="660" t="s">
        <v>8080</v>
      </c>
      <c r="Q308" s="1125" t="s">
        <v>1934</v>
      </c>
      <c r="R308" s="1125">
        <v>2016</v>
      </c>
      <c r="S308" s="1125" t="s">
        <v>4718</v>
      </c>
      <c r="T308" s="657">
        <v>1990</v>
      </c>
      <c r="U308" s="661">
        <v>45162</v>
      </c>
      <c r="V308" s="661">
        <v>45223</v>
      </c>
      <c r="W308" s="662">
        <v>2950</v>
      </c>
      <c r="X308" s="663">
        <v>3500</v>
      </c>
    </row>
    <row r="309" spans="1:24" ht="26.25" customHeight="1">
      <c r="A309" s="664"/>
      <c r="B309" s="116"/>
      <c r="C309" s="116"/>
      <c r="D309" s="116"/>
      <c r="E309" s="116"/>
      <c r="F309" s="116"/>
      <c r="G309" s="116"/>
      <c r="H309" s="116"/>
      <c r="I309" s="116" t="s">
        <v>194</v>
      </c>
      <c r="J309" s="412" t="s">
        <v>4728</v>
      </c>
      <c r="K309" s="123" t="s">
        <v>195</v>
      </c>
      <c r="L309" s="425" t="s">
        <v>3359</v>
      </c>
      <c r="M309" s="116"/>
      <c r="N309" s="73" t="s">
        <v>3907</v>
      </c>
      <c r="O309" s="117"/>
      <c r="P309" s="116"/>
      <c r="Q309" s="122" t="s">
        <v>1934</v>
      </c>
      <c r="R309" s="122">
        <v>2014</v>
      </c>
      <c r="S309" s="122" t="s">
        <v>4719</v>
      </c>
      <c r="T309" s="116">
        <v>1905</v>
      </c>
      <c r="U309" s="120"/>
      <c r="V309" s="119">
        <v>45231</v>
      </c>
      <c r="W309" s="121" t="s">
        <v>7063</v>
      </c>
      <c r="X309" s="665"/>
    </row>
    <row r="310" spans="1:24" ht="26.25" customHeight="1">
      <c r="A310" s="664"/>
      <c r="B310" s="116"/>
      <c r="C310" s="116"/>
      <c r="D310" s="116"/>
      <c r="E310" s="116"/>
      <c r="F310" s="116"/>
      <c r="G310" s="116"/>
      <c r="H310" s="116"/>
      <c r="I310" s="320" t="s">
        <v>2625</v>
      </c>
      <c r="J310" s="116"/>
      <c r="K310" s="124" t="s">
        <v>4597</v>
      </c>
      <c r="L310" s="116"/>
      <c r="M310" s="116"/>
      <c r="N310" s="73" t="s">
        <v>2435</v>
      </c>
      <c r="O310" s="117"/>
      <c r="P310" s="116"/>
      <c r="Q310" s="122" t="s">
        <v>520</v>
      </c>
      <c r="R310" s="122">
        <v>2015</v>
      </c>
      <c r="S310" s="122" t="s">
        <v>4720</v>
      </c>
      <c r="T310" s="116">
        <v>2400</v>
      </c>
      <c r="U310" s="120"/>
      <c r="V310" s="119">
        <v>45226</v>
      </c>
      <c r="W310" s="121"/>
      <c r="X310" s="665"/>
    </row>
    <row r="311" spans="1:24" ht="26.25" customHeight="1">
      <c r="A311" s="664"/>
      <c r="B311" s="116"/>
      <c r="C311" s="116"/>
      <c r="D311" s="116"/>
      <c r="E311" s="116"/>
      <c r="F311" s="116"/>
      <c r="G311" s="116"/>
      <c r="H311" s="116"/>
      <c r="I311" s="116"/>
      <c r="J311" s="116"/>
      <c r="K311" s="117" t="s">
        <v>1772</v>
      </c>
      <c r="L311" s="116"/>
      <c r="M311" s="116"/>
      <c r="N311" s="117"/>
      <c r="O311" s="117"/>
      <c r="P311" s="116"/>
      <c r="Q311" s="122" t="s">
        <v>520</v>
      </c>
      <c r="R311" s="122">
        <v>2016</v>
      </c>
      <c r="S311" s="122" t="s">
        <v>4721</v>
      </c>
      <c r="T311" s="116">
        <v>2165</v>
      </c>
      <c r="U311" s="119"/>
      <c r="V311" s="119">
        <v>45225</v>
      </c>
      <c r="W311" s="121"/>
      <c r="X311" s="665"/>
    </row>
    <row r="312" spans="1:24" ht="26.25" customHeight="1">
      <c r="A312" s="664"/>
      <c r="B312" s="116"/>
      <c r="C312" s="116"/>
      <c r="D312" s="116"/>
      <c r="E312" s="116"/>
      <c r="F312" s="116"/>
      <c r="G312" s="116"/>
      <c r="H312" s="116"/>
      <c r="I312" s="116"/>
      <c r="J312" s="425" t="s">
        <v>3281</v>
      </c>
      <c r="K312" s="117"/>
      <c r="L312" s="116"/>
      <c r="M312" s="116"/>
      <c r="N312" s="117"/>
      <c r="O312" s="117"/>
      <c r="P312" s="118"/>
      <c r="Q312" s="116"/>
      <c r="R312" s="116"/>
      <c r="S312" s="122" t="s">
        <v>189</v>
      </c>
      <c r="T312" s="122">
        <v>3700</v>
      </c>
      <c r="U312" s="119"/>
      <c r="V312" s="120">
        <v>45219</v>
      </c>
      <c r="W312" s="121"/>
      <c r="X312" s="665"/>
    </row>
    <row r="313" spans="1:24" ht="26.25" customHeight="1">
      <c r="A313" s="664"/>
      <c r="B313" s="116"/>
      <c r="C313" s="116"/>
      <c r="D313" s="116"/>
      <c r="E313" s="116"/>
      <c r="F313" s="116"/>
      <c r="G313" s="116"/>
      <c r="H313" s="116"/>
      <c r="I313" s="116"/>
      <c r="J313" s="116"/>
      <c r="K313" s="117"/>
      <c r="L313" s="116"/>
      <c r="M313" s="116"/>
      <c r="N313" s="117"/>
      <c r="O313" s="117"/>
      <c r="P313" s="118"/>
      <c r="Q313" s="116"/>
      <c r="R313" s="116"/>
      <c r="S313" s="122" t="s">
        <v>2472</v>
      </c>
      <c r="T313" s="122">
        <f>SUM(T308:T312)</f>
        <v>12160</v>
      </c>
      <c r="U313" s="119"/>
      <c r="V313" s="120"/>
      <c r="W313" s="121"/>
      <c r="X313" s="665"/>
    </row>
    <row r="314" spans="1:24" ht="26.25" customHeight="1" thickBot="1">
      <c r="A314" s="666"/>
      <c r="B314" s="667"/>
      <c r="C314" s="667"/>
      <c r="D314" s="667"/>
      <c r="E314" s="667"/>
      <c r="F314" s="667"/>
      <c r="G314" s="667"/>
      <c r="H314" s="667"/>
      <c r="I314" s="667"/>
      <c r="J314" s="667"/>
      <c r="K314" s="611" t="s">
        <v>4596</v>
      </c>
      <c r="L314" s="667"/>
      <c r="M314" s="667"/>
      <c r="N314" s="668"/>
      <c r="O314" s="668"/>
      <c r="P314" s="669"/>
      <c r="Q314" s="667"/>
      <c r="R314" s="667"/>
      <c r="S314" s="670"/>
      <c r="T314" s="670"/>
      <c r="U314" s="671"/>
      <c r="V314" s="672"/>
      <c r="W314" s="673"/>
      <c r="X314" s="674"/>
    </row>
    <row r="315" spans="1:24" ht="26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51"/>
      <c r="L315" s="4"/>
      <c r="M315" s="4"/>
      <c r="N315" s="451"/>
      <c r="O315" s="451"/>
      <c r="P315" s="452"/>
      <c r="Q315" s="4"/>
      <c r="R315" s="4"/>
      <c r="S315" s="4"/>
      <c r="T315" s="4"/>
      <c r="U315" s="453"/>
      <c r="V315" s="454"/>
      <c r="W315" s="455"/>
      <c r="X315" s="455"/>
    </row>
    <row r="316" spans="1:24" ht="26.25" customHeight="1" thickBo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51"/>
      <c r="L316" s="4"/>
      <c r="M316" s="4"/>
      <c r="N316" s="451"/>
      <c r="O316" s="451"/>
      <c r="P316" s="452"/>
      <c r="Q316" s="4"/>
      <c r="R316" s="4"/>
      <c r="S316" s="4"/>
      <c r="T316" s="4"/>
      <c r="U316" s="453"/>
      <c r="V316" s="454"/>
      <c r="W316" s="455"/>
      <c r="X316" s="455"/>
    </row>
    <row r="317" spans="1:24" ht="26.25" customHeight="1">
      <c r="A317" s="492" t="s">
        <v>188</v>
      </c>
      <c r="B317" s="493"/>
      <c r="C317" s="493" t="s">
        <v>4603</v>
      </c>
      <c r="D317" s="493" t="s">
        <v>4758</v>
      </c>
      <c r="E317" s="493" t="s">
        <v>6984</v>
      </c>
      <c r="F317" s="493" t="s">
        <v>6984</v>
      </c>
      <c r="G317" s="493" t="s">
        <v>191</v>
      </c>
      <c r="H317" s="914"/>
      <c r="I317" s="493" t="s">
        <v>4604</v>
      </c>
      <c r="J317" s="494" t="s">
        <v>6993</v>
      </c>
      <c r="K317" s="493" t="s">
        <v>4759</v>
      </c>
      <c r="L317" s="494" t="s">
        <v>7247</v>
      </c>
      <c r="M317" s="495"/>
      <c r="N317" s="495" t="s">
        <v>7858</v>
      </c>
      <c r="O317" s="495" t="s">
        <v>6982</v>
      </c>
      <c r="P317" s="496" t="s">
        <v>7725</v>
      </c>
      <c r="Q317" s="493" t="s">
        <v>6978</v>
      </c>
      <c r="R317" s="493">
        <v>2013</v>
      </c>
      <c r="S317" s="493" t="s">
        <v>4766</v>
      </c>
      <c r="T317" s="493">
        <v>2070</v>
      </c>
      <c r="U317" s="497">
        <v>45167</v>
      </c>
      <c r="V317" s="497">
        <v>45208</v>
      </c>
      <c r="W317" s="498"/>
      <c r="X317" s="499">
        <f>W317+450</f>
        <v>450</v>
      </c>
    </row>
    <row r="318" spans="1:24" ht="26.25" customHeight="1">
      <c r="A318" s="500"/>
      <c r="B318" s="97"/>
      <c r="C318" s="97" t="s">
        <v>7246</v>
      </c>
      <c r="D318" s="97"/>
      <c r="E318" s="97"/>
      <c r="F318" s="97"/>
      <c r="G318" s="97"/>
      <c r="H318" s="97"/>
      <c r="I318" s="97" t="s">
        <v>2578</v>
      </c>
      <c r="J318" s="412" t="s">
        <v>7171</v>
      </c>
      <c r="K318" s="99" t="s">
        <v>240</v>
      </c>
      <c r="L318" s="427" t="s">
        <v>7023</v>
      </c>
      <c r="M318" s="98"/>
      <c r="N318" s="73" t="s">
        <v>3907</v>
      </c>
      <c r="O318" s="97"/>
      <c r="P318" s="99"/>
      <c r="Q318" s="97" t="s">
        <v>6979</v>
      </c>
      <c r="R318" s="97">
        <v>2016</v>
      </c>
      <c r="S318" s="97" t="s">
        <v>4767</v>
      </c>
      <c r="T318" s="97">
        <v>2220</v>
      </c>
      <c r="U318" s="431">
        <v>45168</v>
      </c>
      <c r="V318" s="1231">
        <v>45213</v>
      </c>
      <c r="W318" s="106" t="s">
        <v>7359</v>
      </c>
      <c r="X318" s="652" t="s">
        <v>4605</v>
      </c>
    </row>
    <row r="319" spans="1:24" ht="26.25" customHeight="1">
      <c r="A319" s="500"/>
      <c r="B319" s="97"/>
      <c r="C319" s="97"/>
      <c r="D319" s="97"/>
      <c r="E319" s="97"/>
      <c r="F319" s="97"/>
      <c r="G319" s="97"/>
      <c r="H319" s="97"/>
      <c r="I319" s="97"/>
      <c r="J319" s="1127" t="s">
        <v>6994</v>
      </c>
      <c r="K319" s="97" t="s">
        <v>4760</v>
      </c>
      <c r="L319" s="98"/>
      <c r="M319" s="98"/>
      <c r="N319" s="73" t="s">
        <v>2943</v>
      </c>
      <c r="O319" s="98"/>
      <c r="P319" s="99"/>
      <c r="Q319" s="97" t="s">
        <v>6980</v>
      </c>
      <c r="R319" s="97">
        <v>2014</v>
      </c>
      <c r="S319" s="97" t="s">
        <v>4768</v>
      </c>
      <c r="T319" s="97">
        <v>1855</v>
      </c>
      <c r="U319" s="430"/>
      <c r="V319" s="430">
        <v>45214</v>
      </c>
      <c r="W319" s="106"/>
      <c r="X319" s="652" t="s">
        <v>2894</v>
      </c>
    </row>
    <row r="320" spans="1:24" ht="26.25" customHeight="1">
      <c r="A320" s="500"/>
      <c r="B320" s="97"/>
      <c r="C320" s="97"/>
      <c r="D320" s="97"/>
      <c r="E320" s="97"/>
      <c r="F320" s="97"/>
      <c r="G320" s="97"/>
      <c r="H320" s="97"/>
      <c r="I320" s="97"/>
      <c r="J320" s="97"/>
      <c r="K320" s="97" t="s">
        <v>4770</v>
      </c>
      <c r="L320" s="98"/>
      <c r="M320" s="98"/>
      <c r="N320" s="97"/>
      <c r="O320" s="97"/>
      <c r="P320" s="99"/>
      <c r="Q320" s="97" t="s">
        <v>6981</v>
      </c>
      <c r="R320" s="97">
        <v>2014</v>
      </c>
      <c r="S320" s="97" t="s">
        <v>4769</v>
      </c>
      <c r="T320" s="97">
        <v>1855</v>
      </c>
      <c r="U320" s="100"/>
      <c r="V320" s="101">
        <v>45213</v>
      </c>
      <c r="W320" s="106"/>
      <c r="X320" s="501"/>
    </row>
    <row r="321" spans="1:24" ht="26.25" customHeight="1">
      <c r="A321" s="500"/>
      <c r="B321" s="97"/>
      <c r="C321" s="97"/>
      <c r="D321" s="97"/>
      <c r="E321" s="97"/>
      <c r="F321" s="97"/>
      <c r="G321" s="97"/>
      <c r="H321" s="97"/>
      <c r="I321" s="97"/>
      <c r="J321" s="425" t="s">
        <v>7077</v>
      </c>
      <c r="K321" s="97"/>
      <c r="L321" s="98"/>
      <c r="M321" s="98"/>
      <c r="N321" s="97"/>
      <c r="O321" s="97"/>
      <c r="P321" s="99"/>
      <c r="Q321" s="97"/>
      <c r="R321" s="97"/>
      <c r="S321" s="102" t="s">
        <v>189</v>
      </c>
      <c r="T321" s="102">
        <v>3700</v>
      </c>
      <c r="U321" s="100"/>
      <c r="V321" s="101"/>
      <c r="W321" s="106"/>
      <c r="X321" s="915"/>
    </row>
    <row r="322" spans="1:24" ht="26.25" customHeight="1" thickBot="1">
      <c r="A322" s="502"/>
      <c r="B322" s="503"/>
      <c r="C322" s="503"/>
      <c r="D322" s="503"/>
      <c r="E322" s="503"/>
      <c r="F322" s="503"/>
      <c r="G322" s="503"/>
      <c r="H322" s="503"/>
      <c r="I322" s="503"/>
      <c r="J322" s="469" t="s">
        <v>7517</v>
      </c>
      <c r="K322" s="845" t="s">
        <v>4761</v>
      </c>
      <c r="L322" s="504"/>
      <c r="M322" s="504"/>
      <c r="N322" s="503"/>
      <c r="O322" s="503"/>
      <c r="P322" s="506"/>
      <c r="Q322" s="653"/>
      <c r="R322" s="653"/>
      <c r="S322" s="653" t="s">
        <v>2472</v>
      </c>
      <c r="T322" s="653">
        <f>SUM(T317:T321)</f>
        <v>11700</v>
      </c>
      <c r="U322" s="507"/>
      <c r="V322" s="508"/>
      <c r="W322" s="654"/>
      <c r="X322" s="510"/>
    </row>
    <row r="332" spans="1:24" ht="26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51"/>
      <c r="L332" s="4"/>
      <c r="M332" s="4"/>
      <c r="N332" s="451"/>
      <c r="O332" s="451"/>
      <c r="P332" s="452"/>
      <c r="Q332" s="4"/>
      <c r="R332" s="4"/>
      <c r="S332" s="4"/>
      <c r="T332" s="4"/>
      <c r="U332" s="453"/>
      <c r="V332" s="454"/>
      <c r="W332" s="455"/>
      <c r="X332" s="455"/>
    </row>
    <row r="333" spans="1:24" ht="26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51"/>
      <c r="L333" s="4"/>
      <c r="M333" s="4"/>
      <c r="N333" s="451"/>
      <c r="O333" s="451"/>
      <c r="P333" s="452"/>
      <c r="Q333" s="4"/>
      <c r="R333" s="4"/>
      <c r="S333" s="4"/>
      <c r="T333" s="4"/>
      <c r="U333" s="453"/>
      <c r="V333" s="454"/>
      <c r="W333" s="455"/>
      <c r="X333" s="455"/>
    </row>
    <row r="334" spans="1:24" ht="26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51"/>
      <c r="L334" s="4"/>
      <c r="M334" s="4"/>
      <c r="N334" s="451"/>
      <c r="O334" s="451"/>
      <c r="P334" s="452"/>
      <c r="Q334" s="4"/>
      <c r="R334" s="4"/>
      <c r="S334" s="4"/>
      <c r="T334" s="4"/>
      <c r="U334" s="453"/>
      <c r="V334" s="454"/>
      <c r="W334" s="455"/>
      <c r="X334" s="455"/>
    </row>
    <row r="335" spans="1:24" ht="26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51"/>
      <c r="L335" s="4"/>
      <c r="M335" s="4"/>
      <c r="N335" s="451"/>
      <c r="O335" s="451"/>
      <c r="P335" s="452"/>
      <c r="Q335" s="4"/>
      <c r="R335" s="4"/>
      <c r="S335" s="4"/>
      <c r="T335" s="4"/>
      <c r="U335" s="453"/>
      <c r="V335" s="454"/>
      <c r="W335" s="455"/>
      <c r="X335" s="455"/>
    </row>
    <row r="336" spans="1:24" ht="26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51"/>
      <c r="L336" s="4"/>
      <c r="M336" s="4"/>
      <c r="N336" s="451"/>
      <c r="O336" s="451"/>
      <c r="P336" s="452"/>
      <c r="Q336" s="4"/>
      <c r="R336" s="4"/>
      <c r="S336" s="4"/>
      <c r="T336" s="4"/>
      <c r="U336" s="453"/>
      <c r="V336" s="454"/>
      <c r="W336" s="455"/>
      <c r="X336" s="455"/>
    </row>
    <row r="337" spans="1:24" ht="26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51"/>
      <c r="L337" s="4"/>
      <c r="M337" s="4"/>
      <c r="N337" s="451"/>
      <c r="O337" s="451"/>
      <c r="P337" s="452"/>
      <c r="Q337" s="4"/>
      <c r="R337" s="4"/>
      <c r="S337" s="4"/>
      <c r="T337" s="4"/>
      <c r="U337" s="453"/>
      <c r="V337" s="454"/>
      <c r="W337" s="455"/>
      <c r="X337" s="455"/>
    </row>
    <row r="338" spans="1:24" ht="26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51"/>
      <c r="L338" s="4"/>
      <c r="M338" s="4"/>
      <c r="N338" s="451"/>
      <c r="O338" s="451"/>
      <c r="P338" s="452"/>
      <c r="Q338" s="4"/>
      <c r="R338" s="4"/>
      <c r="S338" s="4"/>
      <c r="T338" s="4"/>
      <c r="U338" s="453"/>
      <c r="V338" s="454"/>
      <c r="W338" s="455"/>
      <c r="X338" s="455"/>
    </row>
    <row r="358" spans="19:23" ht="26.25" customHeight="1">
      <c r="S358" s="5">
        <v>3300</v>
      </c>
      <c r="T358" s="5" t="s">
        <v>4137</v>
      </c>
      <c r="U358" s="917">
        <v>3300</v>
      </c>
    </row>
    <row r="359" spans="19:23" ht="26.25" customHeight="1">
      <c r="S359" s="5">
        <v>3600</v>
      </c>
      <c r="T359" s="5" t="s">
        <v>4138</v>
      </c>
      <c r="U359" s="917">
        <v>3500</v>
      </c>
    </row>
    <row r="360" spans="19:23" ht="26.25" customHeight="1">
      <c r="S360" s="5">
        <v>4000</v>
      </c>
      <c r="T360" s="5" t="s">
        <v>4139</v>
      </c>
      <c r="U360" s="917">
        <v>3500</v>
      </c>
      <c r="V360" s="977">
        <v>2500</v>
      </c>
      <c r="W360" s="978" t="s">
        <v>4471</v>
      </c>
    </row>
    <row r="363" spans="19:23" ht="26.25" customHeight="1">
      <c r="S363" s="5">
        <v>1860</v>
      </c>
      <c r="T363" s="5" t="s">
        <v>4140</v>
      </c>
    </row>
    <row r="379" spans="19:20" ht="26.25" customHeight="1">
      <c r="S379" s="5">
        <v>2200</v>
      </c>
      <c r="T379" s="5" t="s">
        <v>4268</v>
      </c>
    </row>
    <row r="380" spans="19:20" ht="26.25" customHeight="1">
      <c r="S380" s="5">
        <v>350</v>
      </c>
      <c r="T380" s="5" t="s">
        <v>4269</v>
      </c>
    </row>
    <row r="381" spans="19:20" ht="26.25" customHeight="1">
      <c r="S381" s="5">
        <v>120</v>
      </c>
      <c r="T381" s="5" t="s">
        <v>4270</v>
      </c>
    </row>
    <row r="382" spans="19:20" ht="26.25" customHeight="1">
      <c r="S382" s="5">
        <v>150</v>
      </c>
      <c r="T382" s="5" t="s">
        <v>4271</v>
      </c>
    </row>
  </sheetData>
  <autoFilter ref="B2:X2" xr:uid="{00000000-0009-0000-0000-000005000000}"/>
  <mergeCells count="13">
    <mergeCell ref="A1:X1"/>
    <mergeCell ref="U210:V210"/>
    <mergeCell ref="U221:V221"/>
    <mergeCell ref="U222:V222"/>
    <mergeCell ref="U68:V68"/>
    <mergeCell ref="U69:V69"/>
    <mergeCell ref="U70:V70"/>
    <mergeCell ref="U223:V223"/>
    <mergeCell ref="Q211:S211"/>
    <mergeCell ref="Q212:S212"/>
    <mergeCell ref="Q214:S214"/>
    <mergeCell ref="Q213:S213"/>
    <mergeCell ref="T211:T214"/>
  </mergeCells>
  <phoneticPr fontId="16" type="noConversion"/>
  <conditionalFormatting sqref="J14">
    <cfRule type="duplicateValues" dxfId="4466" priority="208"/>
  </conditionalFormatting>
  <conditionalFormatting sqref="J23">
    <cfRule type="duplicateValues" dxfId="4465" priority="211"/>
  </conditionalFormatting>
  <conditionalFormatting sqref="J31">
    <cfRule type="duplicateValues" dxfId="4464" priority="172"/>
  </conditionalFormatting>
  <conditionalFormatting sqref="J48">
    <cfRule type="duplicateValues" dxfId="4463" priority="387"/>
  </conditionalFormatting>
  <conditionalFormatting sqref="J55">
    <cfRule type="duplicateValues" dxfId="4462" priority="291"/>
  </conditionalFormatting>
  <conditionalFormatting sqref="J62">
    <cfRule type="duplicateValues" dxfId="4461" priority="290"/>
  </conditionalFormatting>
  <conditionalFormatting sqref="J98">
    <cfRule type="duplicateValues" dxfId="4460" priority="337"/>
  </conditionalFormatting>
  <conditionalFormatting sqref="J105">
    <cfRule type="duplicateValues" dxfId="4459" priority="281"/>
  </conditionalFormatting>
  <conditionalFormatting sqref="J112">
    <cfRule type="duplicateValues" dxfId="4458" priority="215"/>
  </conditionalFormatting>
  <conditionalFormatting sqref="J171">
    <cfRule type="duplicateValues" dxfId="4457" priority="134"/>
  </conditionalFormatting>
  <conditionalFormatting sqref="J232">
    <cfRule type="duplicateValues" dxfId="4456" priority="147"/>
  </conditionalFormatting>
  <conditionalFormatting sqref="J239">
    <cfRule type="duplicateValues" dxfId="4455" priority="56"/>
  </conditionalFormatting>
  <conditionalFormatting sqref="J246">
    <cfRule type="duplicateValues" dxfId="4454" priority="47"/>
  </conditionalFormatting>
  <conditionalFormatting sqref="J255">
    <cfRule type="duplicateValues" dxfId="4453" priority="125"/>
  </conditionalFormatting>
  <conditionalFormatting sqref="L3">
    <cfRule type="duplicateValues" dxfId="4452" priority="322"/>
  </conditionalFormatting>
  <conditionalFormatting sqref="L4:L15">
    <cfRule type="duplicateValues" dxfId="4451" priority="3187"/>
  </conditionalFormatting>
  <conditionalFormatting sqref="L16:L17">
    <cfRule type="duplicateValues" dxfId="4450" priority="305"/>
  </conditionalFormatting>
  <conditionalFormatting sqref="L18:L24">
    <cfRule type="duplicateValues" dxfId="4449" priority="298"/>
  </conditionalFormatting>
  <conditionalFormatting sqref="L25">
    <cfRule type="duplicateValues" dxfId="4448" priority="185"/>
  </conditionalFormatting>
  <conditionalFormatting sqref="L26">
    <cfRule type="duplicateValues" dxfId="4447" priority="182"/>
  </conditionalFormatting>
  <conditionalFormatting sqref="L27:L32">
    <cfRule type="duplicateValues" dxfId="4446" priority="184"/>
  </conditionalFormatting>
  <conditionalFormatting sqref="L35">
    <cfRule type="duplicateValues" dxfId="4445" priority="331"/>
  </conditionalFormatting>
  <conditionalFormatting sqref="L41">
    <cfRule type="duplicateValues" dxfId="4444" priority="307"/>
  </conditionalFormatting>
  <conditionalFormatting sqref="L42">
    <cfRule type="duplicateValues" dxfId="4443" priority="396"/>
  </conditionalFormatting>
  <conditionalFormatting sqref="L43 L45:L47">
    <cfRule type="duplicateValues" dxfId="4442" priority="395"/>
  </conditionalFormatting>
  <conditionalFormatting sqref="L48:L49">
    <cfRule type="duplicateValues" dxfId="4441" priority="391"/>
  </conditionalFormatting>
  <conditionalFormatting sqref="L50 L52:L54">
    <cfRule type="duplicateValues" dxfId="4440" priority="386"/>
  </conditionalFormatting>
  <conditionalFormatting sqref="L55:L56">
    <cfRule type="duplicateValues" dxfId="4439" priority="382"/>
  </conditionalFormatting>
  <conditionalFormatting sqref="L57 L59:L61">
    <cfRule type="duplicateValues" dxfId="4438" priority="377"/>
  </conditionalFormatting>
  <conditionalFormatting sqref="L62:L63">
    <cfRule type="duplicateValues" dxfId="4437" priority="373"/>
  </conditionalFormatting>
  <conditionalFormatting sqref="L66">
    <cfRule type="duplicateValues" dxfId="4436" priority="229"/>
  </conditionalFormatting>
  <conditionalFormatting sqref="L72">
    <cfRule type="duplicateValues" dxfId="4435" priority="225"/>
  </conditionalFormatting>
  <conditionalFormatting sqref="L73">
    <cfRule type="duplicateValues" dxfId="4434" priority="327"/>
  </conditionalFormatting>
  <conditionalFormatting sqref="L74">
    <cfRule type="duplicateValues" dxfId="4433" priority="730"/>
  </conditionalFormatting>
  <conditionalFormatting sqref="L75 L77">
    <cfRule type="duplicateValues" dxfId="4432" priority="403"/>
  </conditionalFormatting>
  <conditionalFormatting sqref="L76">
    <cfRule type="duplicateValues" dxfId="4431" priority="168"/>
  </conditionalFormatting>
  <conditionalFormatting sqref="L81">
    <cfRule type="duplicateValues" dxfId="4430" priority="399"/>
  </conditionalFormatting>
  <conditionalFormatting sqref="L84">
    <cfRule type="duplicateValues" dxfId="4429" priority="357"/>
  </conditionalFormatting>
  <conditionalFormatting sqref="L85">
    <cfRule type="duplicateValues" dxfId="4428" priority="166"/>
  </conditionalFormatting>
  <conditionalFormatting sqref="L93 L95:L97">
    <cfRule type="duplicateValues" dxfId="4427" priority="345"/>
  </conditionalFormatting>
  <conditionalFormatting sqref="L98:L99">
    <cfRule type="duplicateValues" dxfId="4426" priority="341"/>
  </conditionalFormatting>
  <conditionalFormatting sqref="L100 L102:L104">
    <cfRule type="duplicateValues" dxfId="4425" priority="289"/>
  </conditionalFormatting>
  <conditionalFormatting sqref="L105:L106">
    <cfRule type="duplicateValues" dxfId="4424" priority="285"/>
  </conditionalFormatting>
  <conditionalFormatting sqref="L107 L109:L111">
    <cfRule type="duplicateValues" dxfId="4423" priority="223"/>
  </conditionalFormatting>
  <conditionalFormatting sqref="L112:L113">
    <cfRule type="duplicateValues" dxfId="4422" priority="219"/>
  </conditionalFormatting>
  <conditionalFormatting sqref="L116:L120">
    <cfRule type="duplicateValues" dxfId="4421" priority="278"/>
  </conditionalFormatting>
  <conditionalFormatting sqref="L121:L122">
    <cfRule type="duplicateValues" dxfId="4420" priority="275"/>
  </conditionalFormatting>
  <conditionalFormatting sqref="L123:L127">
    <cfRule type="duplicateValues" dxfId="4419" priority="271"/>
  </conditionalFormatting>
  <conditionalFormatting sqref="L128:L129">
    <cfRule type="duplicateValues" dxfId="4418" priority="268"/>
  </conditionalFormatting>
  <conditionalFormatting sqref="L130:L134">
    <cfRule type="duplicateValues" dxfId="4417" priority="264"/>
  </conditionalFormatting>
  <conditionalFormatting sqref="L135:L136">
    <cfRule type="duplicateValues" dxfId="4416" priority="261"/>
  </conditionalFormatting>
  <conditionalFormatting sqref="L137:L141">
    <cfRule type="duplicateValues" dxfId="4415" priority="257"/>
  </conditionalFormatting>
  <conditionalFormatting sqref="L142:L143">
    <cfRule type="duplicateValues" dxfId="4414" priority="254"/>
  </conditionalFormatting>
  <conditionalFormatting sqref="L144:L148">
    <cfRule type="duplicateValues" dxfId="4413" priority="250"/>
  </conditionalFormatting>
  <conditionalFormatting sqref="L149:L150">
    <cfRule type="duplicateValues" dxfId="4412" priority="247"/>
  </conditionalFormatting>
  <conditionalFormatting sqref="L151:L155">
    <cfRule type="duplicateValues" dxfId="4411" priority="243"/>
  </conditionalFormatting>
  <conditionalFormatting sqref="L156:L157">
    <cfRule type="duplicateValues" dxfId="4410" priority="240"/>
  </conditionalFormatting>
  <conditionalFormatting sqref="L158:L162">
    <cfRule type="duplicateValues" dxfId="4409" priority="236"/>
  </conditionalFormatting>
  <conditionalFormatting sqref="L163:L164">
    <cfRule type="duplicateValues" dxfId="4408" priority="233"/>
  </conditionalFormatting>
  <conditionalFormatting sqref="L165">
    <cfRule type="duplicateValues" dxfId="4407" priority="142"/>
  </conditionalFormatting>
  <conditionalFormatting sqref="L166">
    <cfRule type="duplicateValues" dxfId="4406" priority="139"/>
  </conditionalFormatting>
  <conditionalFormatting sqref="L167:L172">
    <cfRule type="duplicateValues" dxfId="4405" priority="141"/>
  </conditionalFormatting>
  <conditionalFormatting sqref="L175">
    <cfRule type="duplicateValues" dxfId="4404" priority="206"/>
  </conditionalFormatting>
  <conditionalFormatting sqref="L181">
    <cfRule type="duplicateValues" dxfId="4403" priority="202"/>
  </conditionalFormatting>
  <conditionalFormatting sqref="L182:L183">
    <cfRule type="duplicateValues" dxfId="4402" priority="314"/>
  </conditionalFormatting>
  <conditionalFormatting sqref="L184">
    <cfRule type="duplicateValues" dxfId="4401" priority="311"/>
  </conditionalFormatting>
  <conditionalFormatting sqref="L192">
    <cfRule type="duplicateValues" dxfId="4400" priority="3299"/>
  </conditionalFormatting>
  <conditionalFormatting sqref="L198:L199">
    <cfRule type="duplicateValues" dxfId="4399" priority="163"/>
  </conditionalFormatting>
  <conditionalFormatting sqref="L200 L202:L204">
    <cfRule type="duplicateValues" dxfId="4398" priority="162"/>
  </conditionalFormatting>
  <conditionalFormatting sqref="L201">
    <cfRule type="duplicateValues" dxfId="4397" priority="156"/>
  </conditionalFormatting>
  <conditionalFormatting sqref="L205:L206">
    <cfRule type="duplicateValues" dxfId="4396" priority="159"/>
  </conditionalFormatting>
  <conditionalFormatting sqref="L207:L208">
    <cfRule type="duplicateValues" dxfId="4395" priority="42"/>
  </conditionalFormatting>
  <conditionalFormatting sqref="L209 L212:L215">
    <cfRule type="duplicateValues" dxfId="4394" priority="41"/>
  </conditionalFormatting>
  <conditionalFormatting sqref="L210">
    <cfRule type="duplicateValues" dxfId="4393" priority="32"/>
  </conditionalFormatting>
  <conditionalFormatting sqref="L211">
    <cfRule type="duplicateValues" dxfId="4392" priority="31"/>
  </conditionalFormatting>
  <conditionalFormatting sqref="L216:L217">
    <cfRule type="duplicateValues" dxfId="4391" priority="38"/>
  </conditionalFormatting>
  <conditionalFormatting sqref="L218:L219">
    <cfRule type="duplicateValues" dxfId="4390" priority="18"/>
  </conditionalFormatting>
  <conditionalFormatting sqref="L220 L223:L224">
    <cfRule type="duplicateValues" dxfId="4389" priority="17"/>
  </conditionalFormatting>
  <conditionalFormatting sqref="L221">
    <cfRule type="duplicateValues" dxfId="4388" priority="2"/>
  </conditionalFormatting>
  <conditionalFormatting sqref="L222">
    <cfRule type="duplicateValues" dxfId="4387" priority="13"/>
  </conditionalFormatting>
  <conditionalFormatting sqref="L227 L229:L231">
    <cfRule type="duplicateValues" dxfId="4386" priority="155"/>
  </conditionalFormatting>
  <conditionalFormatting sqref="L232:L233">
    <cfRule type="duplicateValues" dxfId="4385" priority="151"/>
  </conditionalFormatting>
  <conditionalFormatting sqref="L234 L236:L238">
    <cfRule type="duplicateValues" dxfId="4384" priority="64"/>
  </conditionalFormatting>
  <conditionalFormatting sqref="L239:L240">
    <cfRule type="duplicateValues" dxfId="4383" priority="60"/>
  </conditionalFormatting>
  <conditionalFormatting sqref="L241 L243:L245">
    <cfRule type="duplicateValues" dxfId="4382" priority="55"/>
  </conditionalFormatting>
  <conditionalFormatting sqref="L246:L247">
    <cfRule type="duplicateValues" dxfId="4381" priority="51"/>
  </conditionalFormatting>
  <conditionalFormatting sqref="L248">
    <cfRule type="duplicateValues" dxfId="4380" priority="3325"/>
  </conditionalFormatting>
  <conditionalFormatting sqref="L249">
    <cfRule type="duplicateValues" dxfId="4379" priority="145"/>
  </conditionalFormatting>
  <conditionalFormatting sqref="L250 L252:L254">
    <cfRule type="duplicateValues" dxfId="4378" priority="133"/>
  </conditionalFormatting>
  <conditionalFormatting sqref="L255:L256">
    <cfRule type="duplicateValues" dxfId="4377" priority="129"/>
  </conditionalFormatting>
  <conditionalFormatting sqref="L257:L258 L315:L316">
    <cfRule type="duplicateValues" dxfId="4376" priority="3350"/>
  </conditionalFormatting>
  <conditionalFormatting sqref="L259:L263">
    <cfRule type="duplicateValues" dxfId="4375" priority="122"/>
  </conditionalFormatting>
  <conditionalFormatting sqref="L264:L265">
    <cfRule type="duplicateValues" dxfId="4374" priority="119"/>
  </conditionalFormatting>
  <conditionalFormatting sqref="L266:L270">
    <cfRule type="duplicateValues" dxfId="4373" priority="115"/>
  </conditionalFormatting>
  <conditionalFormatting sqref="L271:L272">
    <cfRule type="duplicateValues" dxfId="4372" priority="112"/>
  </conditionalFormatting>
  <conditionalFormatting sqref="L273:L277">
    <cfRule type="duplicateValues" dxfId="4371" priority="108"/>
  </conditionalFormatting>
  <conditionalFormatting sqref="L278:L279">
    <cfRule type="duplicateValues" dxfId="4370" priority="105"/>
  </conditionalFormatting>
  <conditionalFormatting sqref="L280:L284">
    <cfRule type="duplicateValues" dxfId="4369" priority="101"/>
  </conditionalFormatting>
  <conditionalFormatting sqref="L285:L286">
    <cfRule type="duplicateValues" dxfId="4368" priority="98"/>
  </conditionalFormatting>
  <conditionalFormatting sqref="L287:L291">
    <cfRule type="duplicateValues" dxfId="4367" priority="94"/>
  </conditionalFormatting>
  <conditionalFormatting sqref="L292:L293">
    <cfRule type="duplicateValues" dxfId="4366" priority="91"/>
  </conditionalFormatting>
  <conditionalFormatting sqref="L294:L298">
    <cfRule type="duplicateValues" dxfId="4365" priority="87"/>
  </conditionalFormatting>
  <conditionalFormatting sqref="L299:L300">
    <cfRule type="duplicateValues" dxfId="4364" priority="84"/>
  </conditionalFormatting>
  <conditionalFormatting sqref="L301:L305">
    <cfRule type="duplicateValues" dxfId="4363" priority="80"/>
  </conditionalFormatting>
  <conditionalFormatting sqref="L306:L307">
    <cfRule type="duplicateValues" dxfId="4362" priority="77"/>
  </conditionalFormatting>
  <conditionalFormatting sqref="L308:L312">
    <cfRule type="duplicateValues" dxfId="4361" priority="73"/>
  </conditionalFormatting>
  <conditionalFormatting sqref="L313:L314">
    <cfRule type="duplicateValues" dxfId="4360" priority="70"/>
  </conditionalFormatting>
  <conditionalFormatting sqref="L317">
    <cfRule type="duplicateValues" dxfId="4359" priority="44"/>
  </conditionalFormatting>
  <conditionalFormatting sqref="L332:L338">
    <cfRule type="duplicateValues" dxfId="4358" priority="7"/>
  </conditionalFormatting>
  <conditionalFormatting sqref="L350:L1048576 L64:L65 L225:L226 L33:L34 L173:L174 L114:L115 L82:L83 L2 L91:L92 L191">
    <cfRule type="duplicateValues" dxfId="4357" priority="3074"/>
  </conditionalFormatting>
  <conditionalFormatting sqref="L86:M89">
    <cfRule type="duplicateValues" dxfId="4356" priority="165"/>
  </conditionalFormatting>
  <conditionalFormatting sqref="L185:M188">
    <cfRule type="duplicateValues" dxfId="4355" priority="280"/>
  </conditionalFormatting>
  <conditionalFormatting sqref="L189:M189">
    <cfRule type="duplicateValues" dxfId="4354" priority="279"/>
  </conditionalFormatting>
  <conditionalFormatting sqref="L78:P80">
    <cfRule type="duplicateValues" dxfId="4353" priority="1"/>
  </conditionalFormatting>
  <conditionalFormatting sqref="M28:M31">
    <cfRule type="duplicateValues" dxfId="4352" priority="175"/>
  </conditionalFormatting>
  <conditionalFormatting sqref="M76 O76:P76">
    <cfRule type="duplicateValues" dxfId="4351" priority="213"/>
  </conditionalFormatting>
  <conditionalFormatting sqref="M77 O77:P77">
    <cfRule type="duplicateValues" dxfId="4350" priority="176"/>
  </conditionalFormatting>
  <conditionalFormatting sqref="M84">
    <cfRule type="duplicateValues" dxfId="4349" priority="356"/>
  </conditionalFormatting>
  <conditionalFormatting sqref="M85">
    <cfRule type="duplicateValues" dxfId="4348" priority="167"/>
  </conditionalFormatting>
  <conditionalFormatting sqref="M168:M171">
    <cfRule type="duplicateValues" dxfId="4347" priority="136"/>
  </conditionalFormatting>
  <conditionalFormatting sqref="M184">
    <cfRule type="duplicateValues" dxfId="4346" priority="310"/>
  </conditionalFormatting>
  <conditionalFormatting sqref="M6:N13">
    <cfRule type="duplicateValues" dxfId="4345" priority="209"/>
  </conditionalFormatting>
  <conditionalFormatting sqref="M19:N19">
    <cfRule type="duplicateValues" dxfId="4344" priority="293"/>
  </conditionalFormatting>
  <conditionalFormatting sqref="M20:N23">
    <cfRule type="duplicateValues" dxfId="4343" priority="212"/>
  </conditionalFormatting>
  <conditionalFormatting sqref="M212:P216">
    <cfRule type="duplicateValues" dxfId="4342" priority="12"/>
  </conditionalFormatting>
  <conditionalFormatting sqref="M222:P223">
    <cfRule type="duplicateValues" dxfId="4341" priority="11"/>
  </conditionalFormatting>
  <conditionalFormatting sqref="N28:N31">
    <cfRule type="duplicateValues" dxfId="4340" priority="174"/>
  </conditionalFormatting>
  <conditionalFormatting sqref="N38:N40">
    <cfRule type="duplicateValues" dxfId="4339" priority="3224"/>
  </conditionalFormatting>
  <conditionalFormatting sqref="N87:N90">
    <cfRule type="duplicateValues" dxfId="4338" priority="358"/>
  </conditionalFormatting>
  <conditionalFormatting sqref="N168:N171">
    <cfRule type="duplicateValues" dxfId="4337" priority="135"/>
  </conditionalFormatting>
  <conditionalFormatting sqref="N187:N190">
    <cfRule type="duplicateValues" dxfId="4336" priority="312"/>
  </conditionalFormatting>
  <conditionalFormatting sqref="N193">
    <cfRule type="duplicateValues" dxfId="4335" priority="169"/>
  </conditionalFormatting>
  <conditionalFormatting sqref="N210:N211">
    <cfRule type="duplicateValues" dxfId="4334" priority="33"/>
  </conditionalFormatting>
  <conditionalFormatting sqref="N320:N322">
    <cfRule type="duplicateValues" dxfId="4333" priority="45"/>
  </conditionalFormatting>
  <conditionalFormatting sqref="O36 O38">
    <cfRule type="duplicateValues" dxfId="4332" priority="3226"/>
  </conditionalFormatting>
  <conditionalFormatting sqref="O85 O87">
    <cfRule type="duplicateValues" dxfId="4331" priority="359"/>
  </conditionalFormatting>
  <conditionalFormatting sqref="O185 O187">
    <cfRule type="duplicateValues" dxfId="4330" priority="313"/>
  </conditionalFormatting>
  <conditionalFormatting sqref="O318 O320">
    <cfRule type="duplicateValues" dxfId="4329" priority="46"/>
  </conditionalFormatting>
  <conditionalFormatting sqref="Q76:Q80">
    <cfRule type="duplicateValues" dxfId="4328" priority="398"/>
  </conditionalFormatting>
  <conditionalFormatting sqref="S3">
    <cfRule type="duplicateValues" dxfId="4327" priority="323"/>
  </conditionalFormatting>
  <conditionalFormatting sqref="S4:S6">
    <cfRule type="duplicateValues" dxfId="4326" priority="321"/>
  </conditionalFormatting>
  <conditionalFormatting sqref="S7:S14">
    <cfRule type="duplicateValues" dxfId="4325" priority="319"/>
  </conditionalFormatting>
  <conditionalFormatting sqref="S15">
    <cfRule type="duplicateValues" dxfId="4324" priority="320"/>
  </conditionalFormatting>
  <conditionalFormatting sqref="S16:S17">
    <cfRule type="duplicateValues" dxfId="4323" priority="306"/>
  </conditionalFormatting>
  <conditionalFormatting sqref="S25">
    <cfRule type="duplicateValues" dxfId="4322" priority="186"/>
  </conditionalFormatting>
  <conditionalFormatting sqref="S26">
    <cfRule type="duplicateValues" dxfId="4321" priority="183"/>
  </conditionalFormatting>
  <conditionalFormatting sqref="S27:S29">
    <cfRule type="duplicateValues" dxfId="4320" priority="181"/>
  </conditionalFormatting>
  <conditionalFormatting sqref="S30:S31">
    <cfRule type="duplicateValues" dxfId="4319" priority="3281"/>
  </conditionalFormatting>
  <conditionalFormatting sqref="S32">
    <cfRule type="duplicateValues" dxfId="4318" priority="180"/>
  </conditionalFormatting>
  <conditionalFormatting sqref="S41">
    <cfRule type="duplicateValues" dxfId="4317" priority="308"/>
  </conditionalFormatting>
  <conditionalFormatting sqref="S42">
    <cfRule type="duplicateValues" dxfId="4316" priority="397"/>
  </conditionalFormatting>
  <conditionalFormatting sqref="S43:S45">
    <cfRule type="duplicateValues" dxfId="4315" priority="394"/>
  </conditionalFormatting>
  <conditionalFormatting sqref="S46">
    <cfRule type="duplicateValues" dxfId="4314" priority="390"/>
  </conditionalFormatting>
  <conditionalFormatting sqref="S47">
    <cfRule type="duplicateValues" dxfId="4313" priority="393"/>
  </conditionalFormatting>
  <conditionalFormatting sqref="S48">
    <cfRule type="duplicateValues" dxfId="4312" priority="389"/>
  </conditionalFormatting>
  <conditionalFormatting sqref="S48:S49">
    <cfRule type="duplicateValues" dxfId="4311" priority="392"/>
  </conditionalFormatting>
  <conditionalFormatting sqref="S50:S52">
    <cfRule type="duplicateValues" dxfId="4310" priority="385"/>
  </conditionalFormatting>
  <conditionalFormatting sqref="S53">
    <cfRule type="duplicateValues" dxfId="4309" priority="381"/>
  </conditionalFormatting>
  <conditionalFormatting sqref="S54">
    <cfRule type="duplicateValues" dxfId="4308" priority="384"/>
  </conditionalFormatting>
  <conditionalFormatting sqref="S55">
    <cfRule type="duplicateValues" dxfId="4307" priority="380"/>
  </conditionalFormatting>
  <conditionalFormatting sqref="S55:S56">
    <cfRule type="duplicateValues" dxfId="4306" priority="383"/>
  </conditionalFormatting>
  <conditionalFormatting sqref="S57:S59">
    <cfRule type="duplicateValues" dxfId="4305" priority="376"/>
  </conditionalFormatting>
  <conditionalFormatting sqref="S60">
    <cfRule type="duplicateValues" dxfId="4304" priority="372"/>
  </conditionalFormatting>
  <conditionalFormatting sqref="S61">
    <cfRule type="duplicateValues" dxfId="4303" priority="375"/>
  </conditionalFormatting>
  <conditionalFormatting sqref="S62">
    <cfRule type="duplicateValues" dxfId="4302" priority="371"/>
  </conditionalFormatting>
  <conditionalFormatting sqref="S62:S63">
    <cfRule type="duplicateValues" dxfId="4301" priority="374"/>
  </conditionalFormatting>
  <conditionalFormatting sqref="S66:S69">
    <cfRule type="duplicateValues" dxfId="4300" priority="228"/>
  </conditionalFormatting>
  <conditionalFormatting sqref="S70">
    <cfRule type="duplicateValues" dxfId="4299" priority="227"/>
  </conditionalFormatting>
  <conditionalFormatting sqref="S71:S72">
    <cfRule type="duplicateValues" dxfId="4298" priority="226"/>
  </conditionalFormatting>
  <conditionalFormatting sqref="S73">
    <cfRule type="duplicateValues" dxfId="4297" priority="328"/>
  </conditionalFormatting>
  <conditionalFormatting sqref="S74">
    <cfRule type="duplicateValues" dxfId="4296" priority="731"/>
  </conditionalFormatting>
  <conditionalFormatting sqref="S75:S78">
    <cfRule type="duplicateValues" dxfId="4295" priority="402"/>
  </conditionalFormatting>
  <conditionalFormatting sqref="S79">
    <cfRule type="duplicateValues" dxfId="4294" priority="401"/>
  </conditionalFormatting>
  <conditionalFormatting sqref="S80:S81">
    <cfRule type="duplicateValues" dxfId="4293" priority="400"/>
  </conditionalFormatting>
  <conditionalFormatting sqref="S93:S95">
    <cfRule type="duplicateValues" dxfId="4292" priority="344"/>
  </conditionalFormatting>
  <conditionalFormatting sqref="S96">
    <cfRule type="duplicateValues" dxfId="4291" priority="340"/>
  </conditionalFormatting>
  <conditionalFormatting sqref="S97">
    <cfRule type="duplicateValues" dxfId="4290" priority="343"/>
  </conditionalFormatting>
  <conditionalFormatting sqref="S98">
    <cfRule type="duplicateValues" dxfId="4289" priority="339"/>
  </conditionalFormatting>
  <conditionalFormatting sqref="S98:S99">
    <cfRule type="duplicateValues" dxfId="4288" priority="342"/>
  </conditionalFormatting>
  <conditionalFormatting sqref="S100:S102">
    <cfRule type="duplicateValues" dxfId="4287" priority="288"/>
  </conditionalFormatting>
  <conditionalFormatting sqref="S103">
    <cfRule type="duplicateValues" dxfId="4286" priority="284"/>
  </conditionalFormatting>
  <conditionalFormatting sqref="S104">
    <cfRule type="duplicateValues" dxfId="4285" priority="287"/>
  </conditionalFormatting>
  <conditionalFormatting sqref="S105">
    <cfRule type="duplicateValues" dxfId="4284" priority="283"/>
  </conditionalFormatting>
  <conditionalFormatting sqref="S105:S106">
    <cfRule type="duplicateValues" dxfId="4283" priority="286"/>
  </conditionalFormatting>
  <conditionalFormatting sqref="S107:S109">
    <cfRule type="duplicateValues" dxfId="4282" priority="222"/>
  </conditionalFormatting>
  <conditionalFormatting sqref="S110">
    <cfRule type="duplicateValues" dxfId="4281" priority="218"/>
  </conditionalFormatting>
  <conditionalFormatting sqref="S111">
    <cfRule type="duplicateValues" dxfId="4280" priority="221"/>
  </conditionalFormatting>
  <conditionalFormatting sqref="S112">
    <cfRule type="duplicateValues" dxfId="4279" priority="217"/>
  </conditionalFormatting>
  <conditionalFormatting sqref="S112:S113">
    <cfRule type="duplicateValues" dxfId="4278" priority="220"/>
  </conditionalFormatting>
  <conditionalFormatting sqref="S116:S118">
    <cfRule type="duplicateValues" dxfId="4277" priority="277"/>
  </conditionalFormatting>
  <conditionalFormatting sqref="S119">
    <cfRule type="duplicateValues" dxfId="4276" priority="272"/>
  </conditionalFormatting>
  <conditionalFormatting sqref="S120">
    <cfRule type="duplicateValues" dxfId="4275" priority="273"/>
  </conditionalFormatting>
  <conditionalFormatting sqref="S121">
    <cfRule type="duplicateValues" dxfId="4274" priority="274"/>
  </conditionalFormatting>
  <conditionalFormatting sqref="S122">
    <cfRule type="duplicateValues" dxfId="4273" priority="276"/>
  </conditionalFormatting>
  <conditionalFormatting sqref="S123:S125">
    <cfRule type="duplicateValues" dxfId="4272" priority="270"/>
  </conditionalFormatting>
  <conditionalFormatting sqref="S126">
    <cfRule type="duplicateValues" dxfId="4271" priority="265"/>
  </conditionalFormatting>
  <conditionalFormatting sqref="S127">
    <cfRule type="duplicateValues" dxfId="4270" priority="266"/>
  </conditionalFormatting>
  <conditionalFormatting sqref="S128">
    <cfRule type="duplicateValues" dxfId="4269" priority="267"/>
  </conditionalFormatting>
  <conditionalFormatting sqref="S129">
    <cfRule type="duplicateValues" dxfId="4268" priority="269"/>
  </conditionalFormatting>
  <conditionalFormatting sqref="S130:S132">
    <cfRule type="duplicateValues" dxfId="4267" priority="263"/>
  </conditionalFormatting>
  <conditionalFormatting sqref="S133">
    <cfRule type="duplicateValues" dxfId="4266" priority="258"/>
  </conditionalFormatting>
  <conditionalFormatting sqref="S134">
    <cfRule type="duplicateValues" dxfId="4265" priority="259"/>
  </conditionalFormatting>
  <conditionalFormatting sqref="S135">
    <cfRule type="duplicateValues" dxfId="4264" priority="260"/>
  </conditionalFormatting>
  <conditionalFormatting sqref="S136">
    <cfRule type="duplicateValues" dxfId="4263" priority="262"/>
  </conditionalFormatting>
  <conditionalFormatting sqref="S137:S139">
    <cfRule type="duplicateValues" dxfId="4262" priority="256"/>
  </conditionalFormatting>
  <conditionalFormatting sqref="S140">
    <cfRule type="duplicateValues" dxfId="4261" priority="251"/>
  </conditionalFormatting>
  <conditionalFormatting sqref="S141">
    <cfRule type="duplicateValues" dxfId="4260" priority="252"/>
  </conditionalFormatting>
  <conditionalFormatting sqref="S142">
    <cfRule type="duplicateValues" dxfId="4259" priority="253"/>
  </conditionalFormatting>
  <conditionalFormatting sqref="S143">
    <cfRule type="duplicateValues" dxfId="4258" priority="255"/>
  </conditionalFormatting>
  <conditionalFormatting sqref="S144:S146">
    <cfRule type="duplicateValues" dxfId="4257" priority="249"/>
  </conditionalFormatting>
  <conditionalFormatting sqref="S147">
    <cfRule type="duplicateValues" dxfId="4256" priority="244"/>
  </conditionalFormatting>
  <conditionalFormatting sqref="S148">
    <cfRule type="duplicateValues" dxfId="4255" priority="245"/>
  </conditionalFormatting>
  <conditionalFormatting sqref="S149">
    <cfRule type="duplicateValues" dxfId="4254" priority="246"/>
  </conditionalFormatting>
  <conditionalFormatting sqref="S150">
    <cfRule type="duplicateValues" dxfId="4253" priority="248"/>
  </conditionalFormatting>
  <conditionalFormatting sqref="S151:S153">
    <cfRule type="duplicateValues" dxfId="4252" priority="242"/>
  </conditionalFormatting>
  <conditionalFormatting sqref="S154">
    <cfRule type="duplicateValues" dxfId="4251" priority="237"/>
  </conditionalFormatting>
  <conditionalFormatting sqref="S155">
    <cfRule type="duplicateValues" dxfId="4250" priority="238"/>
  </conditionalFormatting>
  <conditionalFormatting sqref="S156">
    <cfRule type="duplicateValues" dxfId="4249" priority="239"/>
  </conditionalFormatting>
  <conditionalFormatting sqref="S157">
    <cfRule type="duplicateValues" dxfId="4248" priority="241"/>
  </conditionalFormatting>
  <conditionalFormatting sqref="S158:S160">
    <cfRule type="duplicateValues" dxfId="4247" priority="235"/>
  </conditionalFormatting>
  <conditionalFormatting sqref="S161">
    <cfRule type="duplicateValues" dxfId="4246" priority="230"/>
  </conditionalFormatting>
  <conditionalFormatting sqref="S162">
    <cfRule type="duplicateValues" dxfId="4245" priority="231"/>
  </conditionalFormatting>
  <conditionalFormatting sqref="S163">
    <cfRule type="duplicateValues" dxfId="4244" priority="232"/>
  </conditionalFormatting>
  <conditionalFormatting sqref="S164">
    <cfRule type="duplicateValues" dxfId="4243" priority="234"/>
  </conditionalFormatting>
  <conditionalFormatting sqref="S165">
    <cfRule type="duplicateValues" dxfId="4242" priority="143"/>
  </conditionalFormatting>
  <conditionalFormatting sqref="S166">
    <cfRule type="duplicateValues" dxfId="4241" priority="140"/>
  </conditionalFormatting>
  <conditionalFormatting sqref="S167:S169">
    <cfRule type="duplicateValues" dxfId="4240" priority="138"/>
  </conditionalFormatting>
  <conditionalFormatting sqref="S170:S171">
    <cfRule type="duplicateValues" dxfId="4239" priority="144"/>
  </conditionalFormatting>
  <conditionalFormatting sqref="S172">
    <cfRule type="duplicateValues" dxfId="4238" priority="137"/>
  </conditionalFormatting>
  <conditionalFormatting sqref="S175:S178">
    <cfRule type="duplicateValues" dxfId="4237" priority="205"/>
  </conditionalFormatting>
  <conditionalFormatting sqref="S179">
    <cfRule type="duplicateValues" dxfId="4236" priority="204"/>
  </conditionalFormatting>
  <conditionalFormatting sqref="S180:S181">
    <cfRule type="duplicateValues" dxfId="4235" priority="203"/>
  </conditionalFormatting>
  <conditionalFormatting sqref="S182:S183">
    <cfRule type="duplicateValues" dxfId="4234" priority="315"/>
  </conditionalFormatting>
  <conditionalFormatting sqref="S192">
    <cfRule type="duplicateValues" dxfId="4233" priority="3300"/>
  </conditionalFormatting>
  <conditionalFormatting sqref="S198:S199">
    <cfRule type="duplicateValues" dxfId="4232" priority="164"/>
  </conditionalFormatting>
  <conditionalFormatting sqref="S200:S202">
    <cfRule type="duplicateValues" dxfId="4231" priority="161"/>
  </conditionalFormatting>
  <conditionalFormatting sqref="S203">
    <cfRule type="duplicateValues" dxfId="4230" priority="158"/>
  </conditionalFormatting>
  <conditionalFormatting sqref="S204">
    <cfRule type="duplicateValues" dxfId="4229" priority="157"/>
  </conditionalFormatting>
  <conditionalFormatting sqref="S205:S206">
    <cfRule type="duplicateValues" dxfId="4228" priority="160"/>
  </conditionalFormatting>
  <conditionalFormatting sqref="S207:S208">
    <cfRule type="duplicateValues" dxfId="4227" priority="43"/>
  </conditionalFormatting>
  <conditionalFormatting sqref="S209:S210">
    <cfRule type="duplicateValues" dxfId="4226" priority="40"/>
  </conditionalFormatting>
  <conditionalFormatting sqref="S215">
    <cfRule type="duplicateValues" dxfId="4225" priority="36"/>
  </conditionalFormatting>
  <conditionalFormatting sqref="S216">
    <cfRule type="duplicateValues" dxfId="4224" priority="37"/>
  </conditionalFormatting>
  <conditionalFormatting sqref="S217">
    <cfRule type="duplicateValues" dxfId="4223" priority="39"/>
  </conditionalFormatting>
  <conditionalFormatting sqref="S218:S219">
    <cfRule type="duplicateValues" dxfId="4222" priority="19"/>
  </conditionalFormatting>
  <conditionalFormatting sqref="S220:S222">
    <cfRule type="duplicateValues" dxfId="4221" priority="16"/>
  </conditionalFormatting>
  <conditionalFormatting sqref="S223">
    <cfRule type="duplicateValues" dxfId="4220" priority="14"/>
  </conditionalFormatting>
  <conditionalFormatting sqref="S224">
    <cfRule type="duplicateValues" dxfId="4219" priority="15"/>
  </conditionalFormatting>
  <conditionalFormatting sqref="S227:S229">
    <cfRule type="duplicateValues" dxfId="4218" priority="154"/>
  </conditionalFormatting>
  <conditionalFormatting sqref="S230">
    <cfRule type="duplicateValues" dxfId="4217" priority="150"/>
  </conditionalFormatting>
  <conditionalFormatting sqref="S231">
    <cfRule type="duplicateValues" dxfId="4216" priority="153"/>
  </conditionalFormatting>
  <conditionalFormatting sqref="S232">
    <cfRule type="duplicateValues" dxfId="4215" priority="149"/>
  </conditionalFormatting>
  <conditionalFormatting sqref="S232:S233">
    <cfRule type="duplicateValues" dxfId="4214" priority="152"/>
  </conditionalFormatting>
  <conditionalFormatting sqref="S234:S236">
    <cfRule type="duplicateValues" dxfId="4213" priority="63"/>
  </conditionalFormatting>
  <conditionalFormatting sqref="S237">
    <cfRule type="duplicateValues" dxfId="4212" priority="59"/>
  </conditionalFormatting>
  <conditionalFormatting sqref="S238">
    <cfRule type="duplicateValues" dxfId="4211" priority="62"/>
  </conditionalFormatting>
  <conditionalFormatting sqref="S239">
    <cfRule type="duplicateValues" dxfId="4210" priority="58"/>
  </conditionalFormatting>
  <conditionalFormatting sqref="S239:S240">
    <cfRule type="duplicateValues" dxfId="4209" priority="61"/>
  </conditionalFormatting>
  <conditionalFormatting sqref="S241:S243">
    <cfRule type="duplicateValues" dxfId="4208" priority="54"/>
  </conditionalFormatting>
  <conditionalFormatting sqref="S244">
    <cfRule type="duplicateValues" dxfId="4207" priority="50"/>
  </conditionalFormatting>
  <conditionalFormatting sqref="S245">
    <cfRule type="duplicateValues" dxfId="4206" priority="53"/>
  </conditionalFormatting>
  <conditionalFormatting sqref="S246">
    <cfRule type="duplicateValues" dxfId="4205" priority="49"/>
  </conditionalFormatting>
  <conditionalFormatting sqref="S246:S247">
    <cfRule type="duplicateValues" dxfId="4204" priority="52"/>
  </conditionalFormatting>
  <conditionalFormatting sqref="S248">
    <cfRule type="duplicateValues" dxfId="4203" priority="3326"/>
  </conditionalFormatting>
  <conditionalFormatting sqref="S249">
    <cfRule type="duplicateValues" dxfId="4202" priority="146"/>
  </conditionalFormatting>
  <conditionalFormatting sqref="S250:S252">
    <cfRule type="duplicateValues" dxfId="4201" priority="132"/>
  </conditionalFormatting>
  <conditionalFormatting sqref="S253">
    <cfRule type="duplicateValues" dxfId="4200" priority="128"/>
  </conditionalFormatting>
  <conditionalFormatting sqref="S254">
    <cfRule type="duplicateValues" dxfId="4199" priority="131"/>
  </conditionalFormatting>
  <conditionalFormatting sqref="S255">
    <cfRule type="duplicateValues" dxfId="4198" priority="127"/>
  </conditionalFormatting>
  <conditionalFormatting sqref="S255:S256">
    <cfRule type="duplicateValues" dxfId="4197" priority="130"/>
  </conditionalFormatting>
  <conditionalFormatting sqref="S257:S258 S315:S316">
    <cfRule type="duplicateValues" dxfId="4196" priority="3354"/>
  </conditionalFormatting>
  <conditionalFormatting sqref="S259:S261">
    <cfRule type="duplicateValues" dxfId="4195" priority="121"/>
  </conditionalFormatting>
  <conditionalFormatting sqref="S262">
    <cfRule type="duplicateValues" dxfId="4194" priority="116"/>
  </conditionalFormatting>
  <conditionalFormatting sqref="S263">
    <cfRule type="duplicateValues" dxfId="4193" priority="9"/>
  </conditionalFormatting>
  <conditionalFormatting sqref="S264">
    <cfRule type="duplicateValues" dxfId="4192" priority="10"/>
  </conditionalFormatting>
  <conditionalFormatting sqref="S265">
    <cfRule type="duplicateValues" dxfId="4191" priority="120"/>
  </conditionalFormatting>
  <conditionalFormatting sqref="S266:S269">
    <cfRule type="duplicateValues" dxfId="4190" priority="114"/>
  </conditionalFormatting>
  <conditionalFormatting sqref="S269">
    <cfRule type="duplicateValues" dxfId="4189" priority="109"/>
  </conditionalFormatting>
  <conditionalFormatting sqref="S270">
    <cfRule type="duplicateValues" dxfId="4188" priority="110"/>
  </conditionalFormatting>
  <conditionalFormatting sqref="S271">
    <cfRule type="duplicateValues" dxfId="4187" priority="111"/>
  </conditionalFormatting>
  <conditionalFormatting sqref="S272">
    <cfRule type="duplicateValues" dxfId="4186" priority="113"/>
  </conditionalFormatting>
  <conditionalFormatting sqref="S273:S275">
    <cfRule type="duplicateValues" dxfId="4185" priority="107"/>
  </conditionalFormatting>
  <conditionalFormatting sqref="S276">
    <cfRule type="duplicateValues" dxfId="4184" priority="102"/>
  </conditionalFormatting>
  <conditionalFormatting sqref="S277">
    <cfRule type="duplicateValues" dxfId="4183" priority="103"/>
  </conditionalFormatting>
  <conditionalFormatting sqref="S278">
    <cfRule type="duplicateValues" dxfId="4182" priority="104"/>
  </conditionalFormatting>
  <conditionalFormatting sqref="S279">
    <cfRule type="duplicateValues" dxfId="4181" priority="106"/>
  </conditionalFormatting>
  <conditionalFormatting sqref="S280:S282">
    <cfRule type="duplicateValues" dxfId="4180" priority="100"/>
  </conditionalFormatting>
  <conditionalFormatting sqref="S283">
    <cfRule type="duplicateValues" dxfId="4179" priority="95"/>
  </conditionalFormatting>
  <conditionalFormatting sqref="S284">
    <cfRule type="duplicateValues" dxfId="4178" priority="96"/>
  </conditionalFormatting>
  <conditionalFormatting sqref="S285">
    <cfRule type="duplicateValues" dxfId="4177" priority="97"/>
  </conditionalFormatting>
  <conditionalFormatting sqref="S286">
    <cfRule type="duplicateValues" dxfId="4176" priority="99"/>
  </conditionalFormatting>
  <conditionalFormatting sqref="S287:S289">
    <cfRule type="duplicateValues" dxfId="4175" priority="93"/>
  </conditionalFormatting>
  <conditionalFormatting sqref="S290">
    <cfRule type="duplicateValues" dxfId="4174" priority="88"/>
  </conditionalFormatting>
  <conditionalFormatting sqref="S291">
    <cfRule type="duplicateValues" dxfId="4173" priority="89"/>
  </conditionalFormatting>
  <conditionalFormatting sqref="S292">
    <cfRule type="duplicateValues" dxfId="4172" priority="90"/>
  </conditionalFormatting>
  <conditionalFormatting sqref="S293">
    <cfRule type="duplicateValues" dxfId="4171" priority="92"/>
  </conditionalFormatting>
  <conditionalFormatting sqref="S294:S296">
    <cfRule type="duplicateValues" dxfId="4170" priority="86"/>
  </conditionalFormatting>
  <conditionalFormatting sqref="S297">
    <cfRule type="duplicateValues" dxfId="4169" priority="81"/>
  </conditionalFormatting>
  <conditionalFormatting sqref="S298">
    <cfRule type="duplicateValues" dxfId="4168" priority="82"/>
  </conditionalFormatting>
  <conditionalFormatting sqref="S299">
    <cfRule type="duplicateValues" dxfId="4167" priority="83"/>
  </conditionalFormatting>
  <conditionalFormatting sqref="S300">
    <cfRule type="duplicateValues" dxfId="4166" priority="85"/>
  </conditionalFormatting>
  <conditionalFormatting sqref="S301:S303">
    <cfRule type="duplicateValues" dxfId="4165" priority="79"/>
  </conditionalFormatting>
  <conditionalFormatting sqref="S304">
    <cfRule type="duplicateValues" dxfId="4164" priority="74"/>
  </conditionalFormatting>
  <conditionalFormatting sqref="S305">
    <cfRule type="duplicateValues" dxfId="4163" priority="75"/>
  </conditionalFormatting>
  <conditionalFormatting sqref="S306">
    <cfRule type="duplicateValues" dxfId="4162" priority="76"/>
  </conditionalFormatting>
  <conditionalFormatting sqref="S307">
    <cfRule type="duplicateValues" dxfId="4161" priority="78"/>
  </conditionalFormatting>
  <conditionalFormatting sqref="S308:S310">
    <cfRule type="duplicateValues" dxfId="4160" priority="72"/>
  </conditionalFormatting>
  <conditionalFormatting sqref="S311">
    <cfRule type="duplicateValues" dxfId="4159" priority="67"/>
  </conditionalFormatting>
  <conditionalFormatting sqref="S312">
    <cfRule type="duplicateValues" dxfId="4158" priority="68"/>
  </conditionalFormatting>
  <conditionalFormatting sqref="S313">
    <cfRule type="duplicateValues" dxfId="4157" priority="69"/>
  </conditionalFormatting>
  <conditionalFormatting sqref="S314">
    <cfRule type="duplicateValues" dxfId="4156" priority="71"/>
  </conditionalFormatting>
  <conditionalFormatting sqref="S332:S338">
    <cfRule type="duplicateValues" dxfId="4155" priority="8"/>
  </conditionalFormatting>
  <conditionalFormatting sqref="S361:S1048576 S64:S65 S33:S34 S114:S115 S82:S83 S2 S91:S92 S173:S174 S191 S225:S226 S350:S356">
    <cfRule type="duplicateValues" dxfId="4154" priority="3077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horizontalDpi="4294967293" verticalDpi="4294967293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pageSetUpPr fitToPage="1"/>
  </sheetPr>
  <dimension ref="A1:X483"/>
  <sheetViews>
    <sheetView showGridLines="0" zoomScale="55" zoomScaleNormal="55" zoomScaleSheetLayoutView="70" workbookViewId="0">
      <pane ySplit="2" topLeftCell="A3" activePane="bottomLeft" state="frozen"/>
      <selection activeCell="M87" sqref="M87"/>
      <selection pane="bottomLeft" activeCell="C13" sqref="C13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7" width="7.77734375" style="5" customWidth="1"/>
    <col min="8" max="8" width="7.77734375" style="5" hidden="1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4785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>
      <c r="A3" s="4"/>
      <c r="B3" s="4"/>
      <c r="C3" s="4"/>
      <c r="D3" s="4"/>
      <c r="E3" s="4"/>
      <c r="F3" s="4"/>
      <c r="G3" s="4"/>
      <c r="H3" s="4"/>
      <c r="I3" s="4"/>
      <c r="J3" s="4"/>
      <c r="K3" s="451"/>
      <c r="L3" s="4"/>
      <c r="M3" s="4"/>
      <c r="N3" s="451"/>
      <c r="O3" s="451"/>
      <c r="P3" s="452"/>
      <c r="Q3" s="4"/>
      <c r="R3" s="4"/>
      <c r="S3" s="4"/>
      <c r="T3" s="4"/>
      <c r="U3" s="453"/>
      <c r="V3" s="454"/>
      <c r="W3" s="455"/>
      <c r="X3" s="455"/>
    </row>
    <row r="4" spans="1:24" ht="26.25" customHeight="1">
      <c r="A4" s="699" t="s">
        <v>188</v>
      </c>
      <c r="B4" s="700"/>
      <c r="C4" s="700" t="s">
        <v>154</v>
      </c>
      <c r="D4" s="700" t="s">
        <v>190</v>
      </c>
      <c r="E4" s="700" t="s">
        <v>7009</v>
      </c>
      <c r="F4" s="700" t="s">
        <v>191</v>
      </c>
      <c r="G4" s="700" t="s">
        <v>191</v>
      </c>
      <c r="H4" s="714"/>
      <c r="I4" s="700" t="s">
        <v>2695</v>
      </c>
      <c r="J4" s="715" t="s">
        <v>6977</v>
      </c>
      <c r="K4" s="700" t="s">
        <v>2825</v>
      </c>
      <c r="L4" s="715" t="s">
        <v>7249</v>
      </c>
      <c r="M4" s="715" t="s">
        <v>7052</v>
      </c>
      <c r="N4" s="701" t="s">
        <v>7172</v>
      </c>
      <c r="O4" s="701" t="s">
        <v>6976</v>
      </c>
      <c r="P4" s="702"/>
      <c r="Q4" s="700" t="s">
        <v>4621</v>
      </c>
      <c r="R4" s="700">
        <v>2021</v>
      </c>
      <c r="S4" s="700" t="s">
        <v>7006</v>
      </c>
      <c r="T4" s="700">
        <v>2030</v>
      </c>
      <c r="U4" s="716">
        <v>45168</v>
      </c>
      <c r="V4" s="717"/>
      <c r="W4" s="703">
        <v>3800</v>
      </c>
      <c r="X4" s="991">
        <v>5300</v>
      </c>
    </row>
    <row r="5" spans="1:24" ht="26.25" customHeight="1">
      <c r="A5" s="705"/>
      <c r="B5" s="278"/>
      <c r="C5" s="320" t="s">
        <v>7248</v>
      </c>
      <c r="D5" s="278"/>
      <c r="E5" s="278"/>
      <c r="F5" s="278"/>
      <c r="G5" s="278"/>
      <c r="H5" s="278"/>
      <c r="I5" s="278" t="s">
        <v>2578</v>
      </c>
      <c r="J5" s="317" t="s">
        <v>4777</v>
      </c>
      <c r="K5" s="280" t="s">
        <v>195</v>
      </c>
      <c r="L5" s="427" t="s">
        <v>7024</v>
      </c>
      <c r="M5" s="278" t="s">
        <v>7053</v>
      </c>
      <c r="N5" s="73" t="s">
        <v>6975</v>
      </c>
      <c r="O5" s="278"/>
      <c r="P5" s="280"/>
      <c r="Q5" s="278" t="s">
        <v>4622</v>
      </c>
      <c r="R5" s="278">
        <v>2020</v>
      </c>
      <c r="S5" s="278" t="s">
        <v>7007</v>
      </c>
      <c r="T5" s="278">
        <v>1825</v>
      </c>
      <c r="U5" s="420">
        <v>45170</v>
      </c>
      <c r="V5" s="987"/>
      <c r="W5" s="283" t="s">
        <v>7359</v>
      </c>
      <c r="X5" s="706">
        <f>X4-837</f>
        <v>4463</v>
      </c>
    </row>
    <row r="6" spans="1:24" ht="26.25" customHeight="1">
      <c r="A6" s="705"/>
      <c r="B6" s="278"/>
      <c r="C6" s="320" t="s">
        <v>2967</v>
      </c>
      <c r="D6" s="278"/>
      <c r="E6" s="278"/>
      <c r="F6" s="278"/>
      <c r="G6" s="278"/>
      <c r="H6" s="278"/>
      <c r="I6" s="278"/>
      <c r="J6" s="912"/>
      <c r="K6" s="278" t="s">
        <v>4619</v>
      </c>
      <c r="L6" s="278"/>
      <c r="M6" s="278" t="s">
        <v>7054</v>
      </c>
      <c r="N6" s="73" t="s">
        <v>2906</v>
      </c>
      <c r="O6" s="279"/>
      <c r="P6" s="280"/>
      <c r="Q6" s="278" t="s">
        <v>4623</v>
      </c>
      <c r="R6" s="278">
        <v>2020</v>
      </c>
      <c r="S6" s="278" t="s">
        <v>7008</v>
      </c>
      <c r="T6" s="278">
        <v>1955</v>
      </c>
      <c r="U6" s="719"/>
      <c r="V6" s="420"/>
      <c r="W6" s="283"/>
      <c r="X6" s="706" t="s">
        <v>4643</v>
      </c>
    </row>
    <row r="7" spans="1:24" ht="26.25" customHeight="1">
      <c r="A7" s="705"/>
      <c r="B7" s="278"/>
      <c r="C7" s="278"/>
      <c r="D7" s="278"/>
      <c r="E7" s="278"/>
      <c r="F7" s="278"/>
      <c r="G7" s="278"/>
      <c r="H7" s="278"/>
      <c r="I7" s="720" t="s">
        <v>3061</v>
      </c>
      <c r="J7" s="718" t="s">
        <v>2696</v>
      </c>
      <c r="K7" s="278" t="s">
        <v>2730</v>
      </c>
      <c r="L7" s="278"/>
      <c r="M7" s="278"/>
      <c r="N7" s="278"/>
      <c r="O7" s="278"/>
      <c r="P7" s="280"/>
      <c r="Q7" s="278"/>
      <c r="R7" s="278"/>
      <c r="S7" s="278"/>
      <c r="T7" s="278"/>
      <c r="U7" s="281"/>
      <c r="V7" s="282"/>
      <c r="W7" s="283"/>
      <c r="X7" s="721" t="s">
        <v>4644</v>
      </c>
    </row>
    <row r="8" spans="1:24" ht="26.25" customHeight="1">
      <c r="A8" s="705"/>
      <c r="B8" s="278"/>
      <c r="C8" s="278"/>
      <c r="D8" s="278"/>
      <c r="E8" s="278"/>
      <c r="F8" s="278"/>
      <c r="G8" s="278"/>
      <c r="H8" s="278"/>
      <c r="I8" s="278"/>
      <c r="J8" s="278" t="s">
        <v>2697</v>
      </c>
      <c r="K8" s="419" t="s">
        <v>4226</v>
      </c>
      <c r="L8" s="278"/>
      <c r="M8" s="278"/>
      <c r="N8" s="278"/>
      <c r="O8" s="278"/>
      <c r="P8" s="280"/>
      <c r="Q8" s="278"/>
      <c r="R8" s="278"/>
      <c r="S8" s="284" t="s">
        <v>189</v>
      </c>
      <c r="T8" s="284">
        <v>3700</v>
      </c>
      <c r="U8" s="281"/>
      <c r="V8" s="282"/>
      <c r="W8" s="283"/>
      <c r="X8" s="722"/>
    </row>
    <row r="9" spans="1:24" ht="26.25" customHeight="1">
      <c r="A9" s="705"/>
      <c r="B9" s="278"/>
      <c r="C9" s="278"/>
      <c r="D9" s="278"/>
      <c r="E9" s="278"/>
      <c r="F9" s="278"/>
      <c r="G9" s="278"/>
      <c r="H9" s="278"/>
      <c r="I9" s="278"/>
      <c r="J9" s="425" t="s">
        <v>7079</v>
      </c>
      <c r="K9" s="278"/>
      <c r="L9" s="278"/>
      <c r="M9" s="278"/>
      <c r="N9" s="278"/>
      <c r="O9" s="278"/>
      <c r="P9" s="280"/>
      <c r="Q9" s="278"/>
      <c r="R9" s="278"/>
      <c r="S9" s="284" t="s">
        <v>2472</v>
      </c>
      <c r="T9" s="284">
        <f>SUM(T4:T8)</f>
        <v>9510</v>
      </c>
      <c r="U9" s="281"/>
      <c r="V9" s="282"/>
      <c r="W9" s="283"/>
      <c r="X9" s="722" t="s">
        <v>1713</v>
      </c>
    </row>
    <row r="10" spans="1:24" ht="26.25" customHeight="1" thickBot="1">
      <c r="A10" s="707"/>
      <c r="B10" s="708"/>
      <c r="C10" s="708"/>
      <c r="D10" s="708"/>
      <c r="E10" s="708"/>
      <c r="F10" s="708"/>
      <c r="G10" s="708"/>
      <c r="H10" s="708"/>
      <c r="I10" s="708"/>
      <c r="J10" s="708"/>
      <c r="K10" s="845" t="s">
        <v>4620</v>
      </c>
      <c r="L10" s="709"/>
      <c r="M10" s="709"/>
      <c r="N10" s="708"/>
      <c r="O10" s="708"/>
      <c r="P10" s="710"/>
      <c r="Q10" s="711"/>
      <c r="R10" s="711"/>
      <c r="S10" s="711" t="s">
        <v>1907</v>
      </c>
      <c r="T10" s="711">
        <v>5810</v>
      </c>
      <c r="U10" s="712"/>
      <c r="V10" s="713"/>
      <c r="W10" s="723"/>
      <c r="X10" s="724"/>
    </row>
    <row r="12" spans="1:24" ht="26.25" customHeight="1" thickBot="1">
      <c r="A12" s="445"/>
      <c r="B12" s="445"/>
      <c r="C12" s="445"/>
      <c r="D12" s="445"/>
      <c r="E12" s="445"/>
      <c r="F12" s="445"/>
      <c r="G12" s="445"/>
      <c r="H12" s="445"/>
      <c r="I12" s="445"/>
      <c r="J12" s="445"/>
      <c r="K12" s="446"/>
      <c r="L12" s="445"/>
      <c r="M12" s="445"/>
      <c r="N12" s="446"/>
      <c r="O12" s="446"/>
      <c r="P12" s="447"/>
      <c r="Q12" s="445"/>
      <c r="R12" s="445"/>
      <c r="S12" s="445"/>
      <c r="T12" s="445"/>
      <c r="U12" s="448"/>
      <c r="V12" s="449"/>
      <c r="W12" s="450"/>
      <c r="X12" s="450"/>
    </row>
    <row r="13" spans="1:24" ht="26.25" customHeight="1">
      <c r="A13" s="744" t="s">
        <v>2709</v>
      </c>
      <c r="B13" s="745"/>
      <c r="C13" s="745" t="s">
        <v>3905</v>
      </c>
      <c r="D13" s="745" t="s">
        <v>190</v>
      </c>
      <c r="E13" s="745" t="s">
        <v>7209</v>
      </c>
      <c r="F13" s="745" t="s">
        <v>191</v>
      </c>
      <c r="G13" s="745" t="s">
        <v>191</v>
      </c>
      <c r="H13" s="746"/>
      <c r="I13" s="745" t="s">
        <v>153</v>
      </c>
      <c r="J13" s="745" t="s">
        <v>7176</v>
      </c>
      <c r="K13" s="747" t="s">
        <v>3835</v>
      </c>
      <c r="L13" s="745" t="s">
        <v>7236</v>
      </c>
      <c r="M13" s="748"/>
      <c r="N13" s="747"/>
      <c r="O13" s="747"/>
      <c r="P13" s="748"/>
      <c r="Q13" s="745" t="s">
        <v>7210</v>
      </c>
      <c r="R13" s="745">
        <v>2017</v>
      </c>
      <c r="S13" s="749" t="s">
        <v>7212</v>
      </c>
      <c r="T13" s="745">
        <v>2115</v>
      </c>
      <c r="U13" s="750">
        <v>45171</v>
      </c>
      <c r="V13" s="751"/>
      <c r="W13" s="752">
        <v>3500</v>
      </c>
      <c r="X13" s="753">
        <v>3750</v>
      </c>
    </row>
    <row r="14" spans="1:24" ht="26.25" customHeight="1">
      <c r="A14" s="754"/>
      <c r="B14" s="755"/>
      <c r="C14" s="755"/>
      <c r="D14" s="755"/>
      <c r="E14" s="755"/>
      <c r="F14" s="755"/>
      <c r="G14" s="755"/>
      <c r="H14" s="755"/>
      <c r="I14" s="755"/>
      <c r="J14" s="412" t="s">
        <v>7177</v>
      </c>
      <c r="K14" s="775"/>
      <c r="L14" s="755"/>
      <c r="M14" s="755"/>
      <c r="N14" s="755"/>
      <c r="O14" s="755"/>
      <c r="P14" s="755"/>
      <c r="Q14" s="755"/>
      <c r="R14" s="755"/>
      <c r="S14" s="759"/>
      <c r="T14" s="755"/>
      <c r="U14" s="2460" t="s">
        <v>7355</v>
      </c>
      <c r="V14" s="2461"/>
      <c r="W14" s="765" t="s">
        <v>7359</v>
      </c>
      <c r="X14" s="762"/>
    </row>
    <row r="15" spans="1:24" ht="26.25" customHeight="1">
      <c r="A15" s="754"/>
      <c r="B15" s="755"/>
      <c r="C15" s="755"/>
      <c r="D15" s="755"/>
      <c r="E15" s="755"/>
      <c r="F15" s="755"/>
      <c r="G15" s="755"/>
      <c r="H15" s="755"/>
      <c r="I15" s="755"/>
      <c r="J15" s="755"/>
      <c r="K15" s="846" t="s">
        <v>7211</v>
      </c>
      <c r="L15" s="755"/>
      <c r="M15" s="755"/>
      <c r="N15" s="755"/>
      <c r="O15" s="755"/>
      <c r="P15" s="755"/>
      <c r="Q15" s="755"/>
      <c r="R15" s="755"/>
      <c r="S15" s="759"/>
      <c r="T15" s="755"/>
      <c r="U15" s="2460" t="s">
        <v>7174</v>
      </c>
      <c r="V15" s="2461"/>
      <c r="W15" s="761"/>
      <c r="X15" s="762"/>
    </row>
    <row r="16" spans="1:24" ht="26.25" customHeight="1">
      <c r="A16" s="754"/>
      <c r="B16" s="755"/>
      <c r="C16" s="755"/>
      <c r="D16" s="755"/>
      <c r="E16" s="755"/>
      <c r="F16" s="755"/>
      <c r="G16" s="755"/>
      <c r="H16" s="755"/>
      <c r="I16" s="755"/>
      <c r="J16" s="755"/>
      <c r="K16" s="757" t="s">
        <v>3836</v>
      </c>
      <c r="L16" s="755"/>
      <c r="M16" s="755"/>
      <c r="N16" s="755"/>
      <c r="O16" s="755"/>
      <c r="P16" s="755"/>
      <c r="Q16" s="755"/>
      <c r="R16" s="755"/>
      <c r="S16" s="759"/>
      <c r="T16" s="755"/>
      <c r="U16" s="2460" t="s">
        <v>7175</v>
      </c>
      <c r="V16" s="2461"/>
      <c r="W16" s="761"/>
      <c r="X16" s="762"/>
    </row>
    <row r="17" spans="1:24" ht="26.25" customHeight="1" thickBot="1">
      <c r="A17" s="766"/>
      <c r="B17" s="767"/>
      <c r="C17" s="767"/>
      <c r="D17" s="767"/>
      <c r="E17" s="767"/>
      <c r="F17" s="767"/>
      <c r="G17" s="767"/>
      <c r="H17" s="767"/>
      <c r="I17" s="767"/>
      <c r="J17" s="767"/>
      <c r="K17" s="611" t="s">
        <v>7178</v>
      </c>
      <c r="L17" s="767"/>
      <c r="M17" s="767"/>
      <c r="N17" s="768"/>
      <c r="O17" s="768"/>
      <c r="P17" s="769"/>
      <c r="Q17" s="767"/>
      <c r="R17" s="767"/>
      <c r="S17" s="770"/>
      <c r="T17" s="770"/>
      <c r="U17" s="771"/>
      <c r="V17" s="772"/>
      <c r="W17" s="773"/>
      <c r="X17" s="774"/>
    </row>
    <row r="18" spans="1:24" ht="26.2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51"/>
      <c r="L18" s="4"/>
      <c r="M18" s="4"/>
      <c r="N18" s="451"/>
      <c r="O18" s="451"/>
      <c r="P18" s="452"/>
      <c r="Q18" s="4"/>
      <c r="R18" s="4"/>
      <c r="S18" s="4"/>
      <c r="T18" s="4"/>
      <c r="U18" s="453"/>
      <c r="V18" s="454"/>
      <c r="W18" s="455"/>
      <c r="X18" s="455"/>
    </row>
    <row r="19" spans="1:24" ht="26.25" customHeight="1" thickBot="1">
      <c r="A19" s="4"/>
      <c r="B19" s="4"/>
      <c r="C19" s="4"/>
      <c r="D19" s="4"/>
      <c r="E19" s="4"/>
      <c r="F19" s="4"/>
      <c r="G19" s="4"/>
      <c r="H19" s="4"/>
      <c r="I19" s="4"/>
      <c r="J19" s="4"/>
      <c r="K19" s="451"/>
      <c r="L19" s="4"/>
      <c r="M19" s="4"/>
      <c r="N19" s="451"/>
      <c r="O19" s="451"/>
      <c r="P19" s="452"/>
      <c r="Q19" s="4"/>
      <c r="R19" s="4"/>
      <c r="S19" s="4"/>
      <c r="T19" s="4"/>
      <c r="U19" s="453"/>
      <c r="V19" s="454"/>
      <c r="W19" s="455"/>
      <c r="X19" s="455"/>
    </row>
    <row r="20" spans="1:24" ht="26.25" customHeight="1">
      <c r="A20" s="1004" t="s">
        <v>188</v>
      </c>
      <c r="B20" s="1005"/>
      <c r="C20" s="1005" t="s">
        <v>26</v>
      </c>
      <c r="D20" s="1005" t="s">
        <v>190</v>
      </c>
      <c r="E20" s="1005" t="s">
        <v>6984</v>
      </c>
      <c r="F20" s="1005" t="s">
        <v>191</v>
      </c>
      <c r="G20" s="1005" t="s">
        <v>191</v>
      </c>
      <c r="H20" s="1005" t="s">
        <v>191</v>
      </c>
      <c r="I20" s="1005" t="s">
        <v>137</v>
      </c>
      <c r="J20" s="1010" t="s">
        <v>7121</v>
      </c>
      <c r="K20" s="1011" t="s">
        <v>8</v>
      </c>
      <c r="L20" s="1005" t="s">
        <v>6995</v>
      </c>
      <c r="M20" s="1005"/>
      <c r="N20" s="1011" t="s">
        <v>4792</v>
      </c>
      <c r="O20" s="1011" t="s">
        <v>4793</v>
      </c>
      <c r="P20" s="1015" t="s">
        <v>8333</v>
      </c>
      <c r="Q20" s="1005" t="s">
        <v>523</v>
      </c>
      <c r="R20" s="1005">
        <v>2012</v>
      </c>
      <c r="S20" s="1005" t="s">
        <v>4780</v>
      </c>
      <c r="T20" s="1005">
        <v>1820</v>
      </c>
      <c r="U20" s="1016">
        <v>45170</v>
      </c>
      <c r="V20" s="1232">
        <v>45220</v>
      </c>
      <c r="W20" s="1017">
        <v>2813</v>
      </c>
      <c r="X20" s="1018">
        <v>3500</v>
      </c>
    </row>
    <row r="21" spans="1:24" ht="26.25" customHeight="1">
      <c r="A21" s="1006"/>
      <c r="B21" s="1007"/>
      <c r="C21" s="1007"/>
      <c r="D21" s="1007"/>
      <c r="E21" s="1007"/>
      <c r="F21" s="1007"/>
      <c r="G21" s="1007"/>
      <c r="H21" s="1007"/>
      <c r="I21" s="1007" t="s">
        <v>194</v>
      </c>
      <c r="J21" s="412" t="s">
        <v>4628</v>
      </c>
      <c r="K21" s="1012" t="s">
        <v>195</v>
      </c>
      <c r="L21" s="427" t="s">
        <v>3590</v>
      </c>
      <c r="M21" s="1007"/>
      <c r="N21" s="73" t="s">
        <v>2435</v>
      </c>
      <c r="O21" s="1013"/>
      <c r="P21" s="1019"/>
      <c r="Q21" s="1007" t="s">
        <v>4783</v>
      </c>
      <c r="R21" s="1007">
        <v>2012</v>
      </c>
      <c r="S21" s="1007" t="s">
        <v>7290</v>
      </c>
      <c r="T21" s="1007">
        <v>1250</v>
      </c>
      <c r="U21" s="1131">
        <v>45168</v>
      </c>
      <c r="V21" s="1020">
        <v>45223</v>
      </c>
      <c r="W21" s="1021" t="s">
        <v>7359</v>
      </c>
      <c r="X21" s="1022" t="s">
        <v>4630</v>
      </c>
    </row>
    <row r="22" spans="1:24" ht="26.25" customHeight="1">
      <c r="A22" s="1006"/>
      <c r="B22" s="1007"/>
      <c r="C22" s="1007"/>
      <c r="D22" s="1007"/>
      <c r="E22" s="1007"/>
      <c r="F22" s="1007"/>
      <c r="G22" s="1007"/>
      <c r="H22" s="1007"/>
      <c r="I22" s="1007"/>
      <c r="J22" s="320" t="s">
        <v>4616</v>
      </c>
      <c r="K22" s="1013" t="s">
        <v>4617</v>
      </c>
      <c r="L22" s="1007"/>
      <c r="M22" s="1007"/>
      <c r="N22" s="73" t="s">
        <v>7035</v>
      </c>
      <c r="O22" s="1013"/>
      <c r="P22" s="1019"/>
      <c r="Q22" s="1007" t="s">
        <v>447</v>
      </c>
      <c r="R22" s="1007">
        <v>2012</v>
      </c>
      <c r="S22" s="1007" t="s">
        <v>4781</v>
      </c>
      <c r="T22" s="1007">
        <v>1420</v>
      </c>
      <c r="U22" s="1020">
        <v>45169</v>
      </c>
      <c r="V22" s="1023">
        <v>45221</v>
      </c>
      <c r="W22" s="1021"/>
      <c r="X22" s="1022" t="s">
        <v>4742</v>
      </c>
    </row>
    <row r="23" spans="1:24" ht="26.25" customHeight="1">
      <c r="A23" s="1006"/>
      <c r="B23" s="1007"/>
      <c r="C23" s="1007"/>
      <c r="D23" s="1007"/>
      <c r="E23" s="1007"/>
      <c r="F23" s="1007"/>
      <c r="G23" s="1007"/>
      <c r="H23" s="1007"/>
      <c r="I23" s="1007"/>
      <c r="J23" s="1007"/>
      <c r="K23" s="1013" t="s">
        <v>7012</v>
      </c>
      <c r="L23" s="1007"/>
      <c r="M23" s="1007"/>
      <c r="N23" s="1013"/>
      <c r="O23" s="1013"/>
      <c r="P23" s="1019"/>
      <c r="Q23" s="1007" t="s">
        <v>4784</v>
      </c>
      <c r="R23" s="1007">
        <v>2011</v>
      </c>
      <c r="S23" s="1007" t="s">
        <v>4782</v>
      </c>
      <c r="T23" s="1007">
        <v>1450</v>
      </c>
      <c r="U23" s="1020">
        <v>45171</v>
      </c>
      <c r="V23" s="1023"/>
      <c r="W23" s="1021"/>
      <c r="X23" s="777">
        <f>X20+100</f>
        <v>3600</v>
      </c>
    </row>
    <row r="24" spans="1:24" ht="26.25" customHeight="1">
      <c r="A24" s="1006"/>
      <c r="B24" s="1007"/>
      <c r="C24" s="1007"/>
      <c r="D24" s="1007"/>
      <c r="E24" s="1007"/>
      <c r="F24" s="1007"/>
      <c r="G24" s="1007"/>
      <c r="H24" s="1007"/>
      <c r="I24" s="1007"/>
      <c r="J24" s="1007"/>
      <c r="K24" s="1013"/>
      <c r="L24" s="1007"/>
      <c r="M24" s="1007"/>
      <c r="N24" s="1013"/>
      <c r="O24" s="1013"/>
      <c r="P24" s="1019"/>
      <c r="Q24" s="1007"/>
      <c r="R24" s="1007"/>
      <c r="S24" s="1024" t="s">
        <v>189</v>
      </c>
      <c r="T24" s="1024">
        <v>3880</v>
      </c>
      <c r="U24" s="1020">
        <v>45172</v>
      </c>
      <c r="V24" s="1023"/>
      <c r="W24" s="1021"/>
      <c r="X24" s="1022"/>
    </row>
    <row r="25" spans="1:24" ht="26.25" customHeight="1">
      <c r="A25" s="1006"/>
      <c r="B25" s="1007"/>
      <c r="C25" s="1007"/>
      <c r="D25" s="1007"/>
      <c r="E25" s="1007"/>
      <c r="F25" s="1007"/>
      <c r="G25" s="1007"/>
      <c r="H25" s="1007"/>
      <c r="I25" s="1007"/>
      <c r="J25" s="1007"/>
      <c r="K25" s="1013"/>
      <c r="L25" s="1007"/>
      <c r="M25" s="1007"/>
      <c r="N25" s="1013"/>
      <c r="O25" s="1013"/>
      <c r="P25" s="1019"/>
      <c r="Q25" s="1007"/>
      <c r="R25" s="1007"/>
      <c r="S25" s="1024" t="s">
        <v>2472</v>
      </c>
      <c r="T25" s="1024">
        <f>SUM(T20:T24)</f>
        <v>9820</v>
      </c>
      <c r="U25" s="1020"/>
      <c r="V25" s="1023"/>
      <c r="W25" s="1021"/>
      <c r="X25" s="1022"/>
    </row>
    <row r="26" spans="1:24" ht="26.25" customHeight="1" thickBot="1">
      <c r="A26" s="1008"/>
      <c r="B26" s="1009"/>
      <c r="C26" s="1009"/>
      <c r="D26" s="1009"/>
      <c r="E26" s="1009"/>
      <c r="F26" s="1009"/>
      <c r="G26" s="1009"/>
      <c r="H26" s="1009"/>
      <c r="I26" s="1009"/>
      <c r="J26" s="1009"/>
      <c r="K26" s="611" t="s">
        <v>4618</v>
      </c>
      <c r="L26" s="1009"/>
      <c r="M26" s="1009"/>
      <c r="N26" s="1014"/>
      <c r="O26" s="1014"/>
      <c r="P26" s="1025"/>
      <c r="Q26" s="1009"/>
      <c r="R26" s="1009"/>
      <c r="S26" s="1026"/>
      <c r="T26" s="1026"/>
      <c r="U26" s="1027"/>
      <c r="V26" s="1028"/>
      <c r="W26" s="1029"/>
      <c r="X26" s="1030"/>
    </row>
    <row r="27" spans="1:24" ht="26.2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51"/>
      <c r="L27" s="4"/>
      <c r="M27" s="4"/>
      <c r="N27" s="451"/>
      <c r="O27" s="451"/>
      <c r="P27" s="452"/>
      <c r="Q27" s="4"/>
      <c r="R27" s="4"/>
      <c r="S27" s="4"/>
      <c r="T27" s="4"/>
      <c r="U27" s="453"/>
      <c r="V27" s="454"/>
      <c r="W27" s="455"/>
      <c r="X27" s="455"/>
    </row>
    <row r="28" spans="1:24" s="82" customFormat="1" ht="26.25" customHeight="1" thickBot="1">
      <c r="A28" s="557"/>
      <c r="B28" s="558"/>
      <c r="C28" s="558"/>
      <c r="D28" s="558"/>
      <c r="E28" s="558"/>
      <c r="F28" s="558"/>
      <c r="G28" s="558"/>
      <c r="H28" s="558"/>
      <c r="I28" s="558"/>
      <c r="J28" s="558"/>
      <c r="K28" s="559"/>
      <c r="L28" s="558"/>
      <c r="M28" s="558"/>
      <c r="N28" s="559"/>
      <c r="O28" s="559"/>
      <c r="P28" s="560"/>
      <c r="Q28" s="558"/>
      <c r="R28" s="558"/>
      <c r="S28" s="561"/>
      <c r="T28" s="561"/>
      <c r="U28" s="562"/>
      <c r="V28" s="563"/>
      <c r="W28" s="564"/>
      <c r="X28" s="564"/>
    </row>
    <row r="29" spans="1:24" ht="26.25" customHeight="1">
      <c r="A29" s="456" t="s">
        <v>188</v>
      </c>
      <c r="B29" s="457"/>
      <c r="C29" s="457" t="s">
        <v>3556</v>
      </c>
      <c r="D29" s="457" t="s">
        <v>190</v>
      </c>
      <c r="E29" s="457" t="s">
        <v>7087</v>
      </c>
      <c r="F29" s="457" t="s">
        <v>191</v>
      </c>
      <c r="G29" s="457" t="s">
        <v>191</v>
      </c>
      <c r="H29" s="477"/>
      <c r="I29" s="457" t="s">
        <v>6986</v>
      </c>
      <c r="J29" s="457" t="s">
        <v>7214</v>
      </c>
      <c r="K29" s="458" t="s">
        <v>1956</v>
      </c>
      <c r="L29" s="457" t="s">
        <v>7081</v>
      </c>
      <c r="M29" s="457"/>
      <c r="N29" s="458" t="s">
        <v>7082</v>
      </c>
      <c r="O29" s="458" t="s">
        <v>7083</v>
      </c>
      <c r="P29" s="459" t="s">
        <v>8464</v>
      </c>
      <c r="Q29" s="457" t="s">
        <v>243</v>
      </c>
      <c r="R29" s="457">
        <v>2015</v>
      </c>
      <c r="S29" s="457" t="s">
        <v>7066</v>
      </c>
      <c r="T29" s="457">
        <v>1875</v>
      </c>
      <c r="U29" s="460">
        <v>45173</v>
      </c>
      <c r="V29" s="460">
        <v>45234</v>
      </c>
      <c r="W29" s="462">
        <v>3000</v>
      </c>
      <c r="X29" s="463">
        <v>4500</v>
      </c>
    </row>
    <row r="30" spans="1:24" ht="26.25" customHeight="1">
      <c r="A30" s="464"/>
      <c r="B30" s="143"/>
      <c r="C30" s="143"/>
      <c r="D30" s="143"/>
      <c r="E30" s="143"/>
      <c r="F30" s="143"/>
      <c r="G30" s="143"/>
      <c r="H30" s="143"/>
      <c r="I30" s="143" t="s">
        <v>194</v>
      </c>
      <c r="J30" s="412" t="s">
        <v>6987</v>
      </c>
      <c r="K30" s="169" t="s">
        <v>206</v>
      </c>
      <c r="L30" s="427" t="s">
        <v>3359</v>
      </c>
      <c r="M30" s="143"/>
      <c r="N30" s="73" t="s">
        <v>2943</v>
      </c>
      <c r="O30" s="144"/>
      <c r="P30" s="144"/>
      <c r="Q30" s="144" t="s">
        <v>361</v>
      </c>
      <c r="R30" s="143">
        <v>2016</v>
      </c>
      <c r="S30" s="143" t="s">
        <v>7067</v>
      </c>
      <c r="T30" s="143">
        <v>2175</v>
      </c>
      <c r="U30" s="146">
        <v>45175</v>
      </c>
      <c r="V30" s="168">
        <v>45240</v>
      </c>
      <c r="W30" s="147" t="s">
        <v>7468</v>
      </c>
      <c r="X30" s="465"/>
    </row>
    <row r="31" spans="1:24" ht="26.25" customHeight="1">
      <c r="A31" s="464"/>
      <c r="B31" s="143"/>
      <c r="C31" s="143"/>
      <c r="D31" s="143"/>
      <c r="E31" s="143"/>
      <c r="F31" s="143"/>
      <c r="G31" s="143"/>
      <c r="H31" s="143"/>
      <c r="I31" s="320" t="s">
        <v>2625</v>
      </c>
      <c r="J31" s="143"/>
      <c r="K31" s="144" t="s">
        <v>4787</v>
      </c>
      <c r="L31" s="143"/>
      <c r="M31" s="143"/>
      <c r="N31" s="73" t="s">
        <v>3802</v>
      </c>
      <c r="O31" s="144"/>
      <c r="P31" s="144"/>
      <c r="Q31" s="144" t="s">
        <v>424</v>
      </c>
      <c r="R31" s="143">
        <v>2014</v>
      </c>
      <c r="S31" s="143" t="s">
        <v>7068</v>
      </c>
      <c r="T31" s="143">
        <v>1335</v>
      </c>
      <c r="U31" s="146"/>
      <c r="V31" s="168">
        <v>45238</v>
      </c>
      <c r="W31" s="147"/>
      <c r="X31" s="466"/>
    </row>
    <row r="32" spans="1:24" ht="26.25" customHeight="1">
      <c r="A32" s="464"/>
      <c r="B32" s="143"/>
      <c r="C32" s="143"/>
      <c r="D32" s="143"/>
      <c r="E32" s="143"/>
      <c r="F32" s="143"/>
      <c r="G32" s="143"/>
      <c r="H32" s="143"/>
      <c r="I32" s="143"/>
      <c r="J32" s="143"/>
      <c r="K32" s="144" t="s">
        <v>6989</v>
      </c>
      <c r="L32" s="143"/>
      <c r="M32" s="143"/>
      <c r="N32" s="144"/>
      <c r="O32" s="144"/>
      <c r="P32" s="144"/>
      <c r="Q32" s="144" t="s">
        <v>378</v>
      </c>
      <c r="R32" s="143">
        <v>2023</v>
      </c>
      <c r="S32" s="143" t="s">
        <v>7069</v>
      </c>
      <c r="T32" s="143">
        <v>2040</v>
      </c>
      <c r="U32" s="168"/>
      <c r="V32" s="146">
        <v>45234</v>
      </c>
      <c r="W32" s="147"/>
      <c r="X32" s="466"/>
    </row>
    <row r="33" spans="1:24" ht="26.25" customHeight="1">
      <c r="A33" s="464"/>
      <c r="B33" s="143"/>
      <c r="C33" s="143"/>
      <c r="D33" s="143"/>
      <c r="E33" s="143"/>
      <c r="F33" s="143"/>
      <c r="G33" s="143"/>
      <c r="H33" s="143"/>
      <c r="I33" s="143"/>
      <c r="J33" s="143" t="s">
        <v>2626</v>
      </c>
      <c r="K33" s="144"/>
      <c r="L33" s="143"/>
      <c r="M33" s="2476" t="s">
        <v>7173</v>
      </c>
      <c r="N33" s="2477"/>
      <c r="O33" s="2478"/>
      <c r="P33" s="144"/>
      <c r="Q33" s="144"/>
      <c r="R33" s="143"/>
      <c r="S33" s="148" t="s">
        <v>189</v>
      </c>
      <c r="T33" s="148">
        <v>3750</v>
      </c>
      <c r="U33" s="168"/>
      <c r="V33" s="146"/>
      <c r="W33" s="147"/>
      <c r="X33" s="466"/>
    </row>
    <row r="34" spans="1:24" ht="26.25" customHeight="1">
      <c r="A34" s="464"/>
      <c r="B34" s="143"/>
      <c r="C34" s="143"/>
      <c r="D34" s="143"/>
      <c r="E34" s="143"/>
      <c r="F34" s="143"/>
      <c r="G34" s="143"/>
      <c r="H34" s="143"/>
      <c r="I34" s="143"/>
      <c r="J34" s="143" t="s">
        <v>2627</v>
      </c>
      <c r="K34" s="144"/>
      <c r="L34" s="143"/>
      <c r="M34" s="143"/>
      <c r="N34" s="144"/>
      <c r="O34" s="144"/>
      <c r="P34" s="144"/>
      <c r="Q34" s="144"/>
      <c r="R34" s="143"/>
      <c r="S34" s="148" t="s">
        <v>2472</v>
      </c>
      <c r="T34" s="148">
        <f>SUM(T29:T33)</f>
        <v>11175</v>
      </c>
      <c r="U34" s="168"/>
      <c r="V34" s="146"/>
      <c r="W34" s="147"/>
      <c r="X34" s="466"/>
    </row>
    <row r="35" spans="1:24" ht="26.25" customHeight="1" thickBot="1">
      <c r="A35" s="467"/>
      <c r="B35" s="468"/>
      <c r="C35" s="468"/>
      <c r="D35" s="468"/>
      <c r="E35" s="468"/>
      <c r="F35" s="468"/>
      <c r="G35" s="468"/>
      <c r="H35" s="468"/>
      <c r="I35" s="468"/>
      <c r="J35" s="555" t="s">
        <v>2745</v>
      </c>
      <c r="K35" s="611" t="s">
        <v>4798</v>
      </c>
      <c r="L35" s="468"/>
      <c r="M35" s="468"/>
      <c r="N35" s="470"/>
      <c r="O35" s="470"/>
      <c r="P35" s="471"/>
      <c r="Q35" s="468"/>
      <c r="R35" s="468"/>
      <c r="S35" s="472"/>
      <c r="T35" s="472"/>
      <c r="U35" s="473"/>
      <c r="V35" s="474"/>
      <c r="W35" s="475"/>
      <c r="X35" s="476"/>
    </row>
    <row r="36" spans="1:24" ht="26.25" customHeight="1">
      <c r="A36" s="456" t="s">
        <v>188</v>
      </c>
      <c r="B36" s="457"/>
      <c r="C36" s="457" t="s">
        <v>3556</v>
      </c>
      <c r="D36" s="457" t="s">
        <v>190</v>
      </c>
      <c r="E36" s="457" t="s">
        <v>7087</v>
      </c>
      <c r="F36" s="457" t="s">
        <v>191</v>
      </c>
      <c r="G36" s="457" t="s">
        <v>191</v>
      </c>
      <c r="H36" s="477"/>
      <c r="I36" s="457" t="s">
        <v>6986</v>
      </c>
      <c r="J36" s="457" t="s">
        <v>7214</v>
      </c>
      <c r="K36" s="458" t="s">
        <v>1956</v>
      </c>
      <c r="L36" s="457" t="s">
        <v>7084</v>
      </c>
      <c r="M36" s="457"/>
      <c r="N36" s="458" t="s">
        <v>7085</v>
      </c>
      <c r="O36" s="458" t="s">
        <v>7086</v>
      </c>
      <c r="P36" s="459" t="s">
        <v>8464</v>
      </c>
      <c r="Q36" s="457" t="s">
        <v>243</v>
      </c>
      <c r="R36" s="457">
        <v>2015</v>
      </c>
      <c r="S36" s="457" t="s">
        <v>7070</v>
      </c>
      <c r="T36" s="457">
        <v>1905</v>
      </c>
      <c r="U36" s="460">
        <v>45173</v>
      </c>
      <c r="V36" s="460">
        <v>45234</v>
      </c>
      <c r="W36" s="462">
        <v>3000</v>
      </c>
      <c r="X36" s="463">
        <v>4500</v>
      </c>
    </row>
    <row r="37" spans="1:24" ht="26.25" customHeight="1">
      <c r="A37" s="464"/>
      <c r="B37" s="143"/>
      <c r="C37" s="143"/>
      <c r="D37" s="143"/>
      <c r="E37" s="143"/>
      <c r="F37" s="143"/>
      <c r="G37" s="143"/>
      <c r="H37" s="143"/>
      <c r="I37" s="143" t="s">
        <v>194</v>
      </c>
      <c r="J37" s="412" t="s">
        <v>7080</v>
      </c>
      <c r="K37" s="169" t="s">
        <v>206</v>
      </c>
      <c r="L37" s="427" t="s">
        <v>3359</v>
      </c>
      <c r="M37" s="143"/>
      <c r="N37" s="73" t="s">
        <v>2943</v>
      </c>
      <c r="O37" s="144"/>
      <c r="P37" s="144"/>
      <c r="Q37" s="144" t="s">
        <v>377</v>
      </c>
      <c r="R37" s="143">
        <v>2019</v>
      </c>
      <c r="S37" s="143" t="s">
        <v>7071</v>
      </c>
      <c r="T37" s="143">
        <v>1740</v>
      </c>
      <c r="U37" s="146">
        <v>45175</v>
      </c>
      <c r="V37" s="168">
        <v>45240</v>
      </c>
      <c r="W37" s="147" t="s">
        <v>7468</v>
      </c>
      <c r="X37" s="465"/>
    </row>
    <row r="38" spans="1:24" ht="26.25" customHeight="1">
      <c r="A38" s="464"/>
      <c r="B38" s="143"/>
      <c r="C38" s="143"/>
      <c r="D38" s="143"/>
      <c r="E38" s="143"/>
      <c r="F38" s="143"/>
      <c r="G38" s="143"/>
      <c r="H38" s="143"/>
      <c r="I38" s="320" t="s">
        <v>2625</v>
      </c>
      <c r="J38" s="143"/>
      <c r="K38" s="144" t="s">
        <v>4787</v>
      </c>
      <c r="L38" s="143"/>
      <c r="M38" s="143"/>
      <c r="N38" s="73" t="s">
        <v>3802</v>
      </c>
      <c r="O38" s="144"/>
      <c r="P38" s="144"/>
      <c r="Q38" s="144" t="s">
        <v>370</v>
      </c>
      <c r="R38" s="143">
        <v>2015</v>
      </c>
      <c r="S38" s="143" t="s">
        <v>7072</v>
      </c>
      <c r="T38" s="143">
        <v>1420</v>
      </c>
      <c r="U38" s="146"/>
      <c r="V38" s="168">
        <v>45238</v>
      </c>
      <c r="W38" s="147"/>
      <c r="X38" s="466"/>
    </row>
    <row r="39" spans="1:24" ht="26.25" customHeight="1">
      <c r="A39" s="464"/>
      <c r="B39" s="143"/>
      <c r="C39" s="143"/>
      <c r="D39" s="143"/>
      <c r="E39" s="143"/>
      <c r="F39" s="143"/>
      <c r="G39" s="143"/>
      <c r="H39" s="143"/>
      <c r="I39" s="143"/>
      <c r="J39" s="143"/>
      <c r="K39" s="144" t="s">
        <v>6989</v>
      </c>
      <c r="L39" s="143"/>
      <c r="M39" s="143"/>
      <c r="N39" s="144"/>
      <c r="O39" s="144"/>
      <c r="P39" s="144"/>
      <c r="Q39" s="144" t="s">
        <v>378</v>
      </c>
      <c r="R39" s="143">
        <v>2014</v>
      </c>
      <c r="S39" s="143" t="s">
        <v>7073</v>
      </c>
      <c r="T39" s="143">
        <v>2030</v>
      </c>
      <c r="U39" s="168"/>
      <c r="V39" s="146">
        <v>45234</v>
      </c>
      <c r="W39" s="147"/>
      <c r="X39" s="466"/>
    </row>
    <row r="40" spans="1:24" ht="26.25" customHeight="1">
      <c r="A40" s="464"/>
      <c r="B40" s="143"/>
      <c r="C40" s="143"/>
      <c r="D40" s="143"/>
      <c r="E40" s="143"/>
      <c r="F40" s="143"/>
      <c r="G40" s="143"/>
      <c r="H40" s="143"/>
      <c r="I40" s="143"/>
      <c r="J40" s="143" t="s">
        <v>2626</v>
      </c>
      <c r="K40" s="144"/>
      <c r="L40" s="143"/>
      <c r="M40" s="2476" t="s">
        <v>7173</v>
      </c>
      <c r="N40" s="2477"/>
      <c r="O40" s="2478"/>
      <c r="P40" s="144"/>
      <c r="Q40" s="144"/>
      <c r="R40" s="143"/>
      <c r="S40" s="148" t="s">
        <v>189</v>
      </c>
      <c r="T40" s="148">
        <v>3770</v>
      </c>
      <c r="U40" s="168"/>
      <c r="V40" s="146"/>
      <c r="W40" s="147"/>
      <c r="X40" s="466"/>
    </row>
    <row r="41" spans="1:24" ht="26.25" customHeight="1">
      <c r="A41" s="464"/>
      <c r="B41" s="143"/>
      <c r="C41" s="143"/>
      <c r="D41" s="143"/>
      <c r="E41" s="143"/>
      <c r="F41" s="143"/>
      <c r="G41" s="143"/>
      <c r="H41" s="143"/>
      <c r="I41" s="143"/>
      <c r="J41" s="143" t="s">
        <v>2627</v>
      </c>
      <c r="K41" s="144"/>
      <c r="L41" s="143"/>
      <c r="M41" s="143"/>
      <c r="N41" s="144"/>
      <c r="O41" s="144"/>
      <c r="P41" s="144"/>
      <c r="Q41" s="144"/>
      <c r="R41" s="143"/>
      <c r="S41" s="148" t="s">
        <v>2472</v>
      </c>
      <c r="T41" s="148">
        <f>SUM(T36:T40)</f>
        <v>10865</v>
      </c>
      <c r="U41" s="168"/>
      <c r="V41" s="146"/>
      <c r="W41" s="147"/>
      <c r="X41" s="466"/>
    </row>
    <row r="42" spans="1:24" ht="26.25" customHeight="1" thickBot="1">
      <c r="A42" s="467"/>
      <c r="B42" s="468"/>
      <c r="C42" s="468"/>
      <c r="D42" s="468"/>
      <c r="E42" s="468"/>
      <c r="F42" s="468"/>
      <c r="G42" s="468"/>
      <c r="H42" s="468"/>
      <c r="I42" s="468"/>
      <c r="J42" s="555" t="s">
        <v>2745</v>
      </c>
      <c r="K42" s="611" t="s">
        <v>4798</v>
      </c>
      <c r="L42" s="468"/>
      <c r="M42" s="468"/>
      <c r="N42" s="470"/>
      <c r="O42" s="470"/>
      <c r="P42" s="471"/>
      <c r="Q42" s="468"/>
      <c r="R42" s="468"/>
      <c r="S42" s="472"/>
      <c r="T42" s="472"/>
      <c r="U42" s="473"/>
      <c r="V42" s="474"/>
      <c r="W42" s="475"/>
      <c r="X42" s="476"/>
    </row>
    <row r="44" spans="1:24" ht="26.25" customHeight="1" thickBot="1"/>
    <row r="45" spans="1:24" ht="26.25" customHeight="1">
      <c r="A45" s="848" t="s">
        <v>188</v>
      </c>
      <c r="B45" s="849"/>
      <c r="C45" s="849" t="s">
        <v>3844</v>
      </c>
      <c r="D45" s="849" t="s">
        <v>190</v>
      </c>
      <c r="E45" s="849" t="s">
        <v>7209</v>
      </c>
      <c r="F45" s="849" t="s">
        <v>191</v>
      </c>
      <c r="G45" s="849" t="s">
        <v>191</v>
      </c>
      <c r="H45" s="849"/>
      <c r="I45" s="849" t="s">
        <v>6988</v>
      </c>
      <c r="J45" s="849" t="s">
        <v>7214</v>
      </c>
      <c r="K45" s="850" t="s">
        <v>1956</v>
      </c>
      <c r="L45" s="849" t="s">
        <v>7197</v>
      </c>
      <c r="M45" s="849"/>
      <c r="N45" s="850" t="s">
        <v>7198</v>
      </c>
      <c r="O45" s="850" t="s">
        <v>7199</v>
      </c>
      <c r="P45" s="851" t="s">
        <v>8866</v>
      </c>
      <c r="Q45" s="849" t="s">
        <v>520</v>
      </c>
      <c r="R45" s="849">
        <v>2015</v>
      </c>
      <c r="S45" s="849" t="s">
        <v>7185</v>
      </c>
      <c r="T45" s="849">
        <v>1840</v>
      </c>
      <c r="U45" s="852">
        <v>45173</v>
      </c>
      <c r="V45" s="852">
        <v>45234</v>
      </c>
      <c r="W45" s="853">
        <v>3000</v>
      </c>
      <c r="X45" s="854">
        <v>3550</v>
      </c>
    </row>
    <row r="46" spans="1:24" ht="26.25" customHeight="1">
      <c r="A46" s="855"/>
      <c r="B46" s="188"/>
      <c r="C46" s="188"/>
      <c r="D46" s="188"/>
      <c r="E46" s="188"/>
      <c r="F46" s="188"/>
      <c r="G46" s="188"/>
      <c r="H46" s="188"/>
      <c r="I46" s="188" t="s">
        <v>3598</v>
      </c>
      <c r="J46" s="412" t="s">
        <v>7118</v>
      </c>
      <c r="K46" s="195" t="s">
        <v>6973</v>
      </c>
      <c r="L46" s="425" t="s">
        <v>3359</v>
      </c>
      <c r="M46" s="188"/>
      <c r="N46" s="73" t="s">
        <v>3907</v>
      </c>
      <c r="O46" s="189"/>
      <c r="P46" s="190"/>
      <c r="Q46" s="188" t="s">
        <v>3291</v>
      </c>
      <c r="R46" s="188">
        <v>2016</v>
      </c>
      <c r="S46" s="188" t="s">
        <v>7186</v>
      </c>
      <c r="T46" s="188">
        <v>1400</v>
      </c>
      <c r="U46" s="192">
        <v>45175</v>
      </c>
      <c r="V46" s="1233">
        <v>45240</v>
      </c>
      <c r="W46" s="193" t="s">
        <v>7468</v>
      </c>
      <c r="X46" s="856"/>
    </row>
    <row r="47" spans="1:24" ht="26.25" customHeight="1">
      <c r="A47" s="855"/>
      <c r="B47" s="188"/>
      <c r="C47" s="188"/>
      <c r="D47" s="188"/>
      <c r="E47" s="188"/>
      <c r="F47" s="188"/>
      <c r="G47" s="188"/>
      <c r="H47" s="188"/>
      <c r="I47" s="320" t="s">
        <v>6972</v>
      </c>
      <c r="J47" s="194"/>
      <c r="K47" s="189" t="s">
        <v>6974</v>
      </c>
      <c r="L47" s="188"/>
      <c r="M47" s="188"/>
      <c r="N47" s="73" t="s">
        <v>2435</v>
      </c>
      <c r="O47" s="189"/>
      <c r="P47" s="190"/>
      <c r="Q47" s="188" t="s">
        <v>3291</v>
      </c>
      <c r="R47" s="188">
        <v>2016</v>
      </c>
      <c r="S47" s="188" t="s">
        <v>7187</v>
      </c>
      <c r="T47" s="188">
        <v>1400</v>
      </c>
      <c r="U47" s="191"/>
      <c r="V47" s="191">
        <v>45238</v>
      </c>
      <c r="W47" s="193"/>
      <c r="X47" s="856"/>
    </row>
    <row r="48" spans="1:24" ht="26.25" customHeight="1">
      <c r="A48" s="855"/>
      <c r="B48" s="188"/>
      <c r="C48" s="188"/>
      <c r="D48" s="188"/>
      <c r="E48" s="188"/>
      <c r="F48" s="188"/>
      <c r="G48" s="188"/>
      <c r="H48" s="188"/>
      <c r="I48" s="188"/>
      <c r="J48" s="188"/>
      <c r="K48" s="189" t="s">
        <v>6990</v>
      </c>
      <c r="L48" s="188"/>
      <c r="M48" s="188"/>
      <c r="N48" s="189"/>
      <c r="O48" s="189"/>
      <c r="P48" s="190"/>
      <c r="Q48" s="188" t="s">
        <v>2093</v>
      </c>
      <c r="R48" s="188">
        <v>2016</v>
      </c>
      <c r="S48" s="188" t="s">
        <v>7188</v>
      </c>
      <c r="T48" s="188">
        <v>1460</v>
      </c>
      <c r="U48" s="191"/>
      <c r="V48" s="191">
        <v>45234</v>
      </c>
      <c r="W48" s="193"/>
      <c r="X48" s="856"/>
    </row>
    <row r="49" spans="1:24" ht="26.25" customHeight="1">
      <c r="A49" s="855"/>
      <c r="B49" s="188"/>
      <c r="C49" s="188"/>
      <c r="D49" s="188"/>
      <c r="E49" s="188"/>
      <c r="F49" s="188"/>
      <c r="G49" s="188"/>
      <c r="H49" s="188"/>
      <c r="I49" s="188"/>
      <c r="J49" s="188"/>
      <c r="K49" s="189"/>
      <c r="L49" s="188"/>
      <c r="M49" s="2476" t="s">
        <v>7173</v>
      </c>
      <c r="N49" s="2477"/>
      <c r="O49" s="2478"/>
      <c r="P49" s="190"/>
      <c r="Q49" s="188"/>
      <c r="R49" s="188"/>
      <c r="S49" s="194" t="s">
        <v>189</v>
      </c>
      <c r="T49" s="194">
        <v>3700</v>
      </c>
      <c r="U49" s="191"/>
      <c r="V49" s="192">
        <v>45236</v>
      </c>
      <c r="W49" s="193"/>
      <c r="X49" s="856"/>
    </row>
    <row r="50" spans="1:24" ht="26.25" customHeight="1">
      <c r="A50" s="855"/>
      <c r="B50" s="188"/>
      <c r="C50" s="188"/>
      <c r="D50" s="188"/>
      <c r="E50" s="188"/>
      <c r="F50" s="188"/>
      <c r="G50" s="188"/>
      <c r="H50" s="188"/>
      <c r="I50" s="188"/>
      <c r="J50" s="188"/>
      <c r="K50" s="189"/>
      <c r="L50" s="188"/>
      <c r="M50" s="188"/>
      <c r="N50" s="189"/>
      <c r="O50" s="189"/>
      <c r="P50" s="190"/>
      <c r="Q50" s="188"/>
      <c r="R50" s="188"/>
      <c r="S50" s="194" t="s">
        <v>2472</v>
      </c>
      <c r="T50" s="194">
        <f>SUM(T45:T49)</f>
        <v>9800</v>
      </c>
      <c r="U50" s="191"/>
      <c r="V50" s="191"/>
      <c r="W50" s="193"/>
      <c r="X50" s="856"/>
    </row>
    <row r="51" spans="1:24" ht="26.25" customHeight="1" thickBot="1">
      <c r="A51" s="857"/>
      <c r="B51" s="858"/>
      <c r="C51" s="858"/>
      <c r="D51" s="858"/>
      <c r="E51" s="858"/>
      <c r="F51" s="858"/>
      <c r="G51" s="858"/>
      <c r="H51" s="858"/>
      <c r="I51" s="858"/>
      <c r="J51" s="858"/>
      <c r="K51" s="611" t="s">
        <v>4797</v>
      </c>
      <c r="L51" s="858"/>
      <c r="M51" s="858"/>
      <c r="N51" s="847"/>
      <c r="O51" s="847"/>
      <c r="P51" s="859"/>
      <c r="Q51" s="858"/>
      <c r="R51" s="858"/>
      <c r="S51" s="860"/>
      <c r="T51" s="860"/>
      <c r="U51" s="861"/>
      <c r="V51" s="862"/>
      <c r="W51" s="863"/>
      <c r="X51" s="864"/>
    </row>
    <row r="52" spans="1:24" ht="26.25" customHeight="1">
      <c r="A52" s="848" t="s">
        <v>188</v>
      </c>
      <c r="B52" s="849"/>
      <c r="C52" s="849" t="s">
        <v>3844</v>
      </c>
      <c r="D52" s="849" t="s">
        <v>190</v>
      </c>
      <c r="E52" s="849" t="s">
        <v>7209</v>
      </c>
      <c r="F52" s="849" t="s">
        <v>191</v>
      </c>
      <c r="G52" s="849" t="s">
        <v>191</v>
      </c>
      <c r="H52" s="849"/>
      <c r="I52" s="849" t="s">
        <v>6988</v>
      </c>
      <c r="J52" s="849" t="s">
        <v>7214</v>
      </c>
      <c r="K52" s="850" t="s">
        <v>1956</v>
      </c>
      <c r="L52" s="849" t="s">
        <v>7208</v>
      </c>
      <c r="M52" s="849"/>
      <c r="N52" s="850" t="s">
        <v>7200</v>
      </c>
      <c r="O52" s="850" t="s">
        <v>7201</v>
      </c>
      <c r="P52" s="851" t="s">
        <v>8866</v>
      </c>
      <c r="Q52" s="849" t="s">
        <v>523</v>
      </c>
      <c r="R52" s="849">
        <v>2019</v>
      </c>
      <c r="S52" s="849" t="s">
        <v>7189</v>
      </c>
      <c r="T52" s="849">
        <v>1795</v>
      </c>
      <c r="U52" s="852">
        <v>45173</v>
      </c>
      <c r="V52" s="852">
        <v>45234</v>
      </c>
      <c r="W52" s="853">
        <v>3000</v>
      </c>
      <c r="X52" s="854">
        <v>3550</v>
      </c>
    </row>
    <row r="53" spans="1:24" ht="26.25" customHeight="1">
      <c r="A53" s="855"/>
      <c r="B53" s="188"/>
      <c r="C53" s="188"/>
      <c r="D53" s="188"/>
      <c r="E53" s="188"/>
      <c r="F53" s="188"/>
      <c r="G53" s="188"/>
      <c r="H53" s="188"/>
      <c r="I53" s="188" t="s">
        <v>3598</v>
      </c>
      <c r="J53" s="412" t="s">
        <v>7119</v>
      </c>
      <c r="K53" s="195" t="s">
        <v>6973</v>
      </c>
      <c r="L53" s="425" t="s">
        <v>3359</v>
      </c>
      <c r="M53" s="188"/>
      <c r="N53" s="73" t="s">
        <v>3907</v>
      </c>
      <c r="O53" s="189"/>
      <c r="P53" s="190"/>
      <c r="Q53" s="188" t="s">
        <v>520</v>
      </c>
      <c r="R53" s="188">
        <v>2016</v>
      </c>
      <c r="S53" s="188" t="s">
        <v>7190</v>
      </c>
      <c r="T53" s="188">
        <v>1840</v>
      </c>
      <c r="U53" s="192">
        <v>45175</v>
      </c>
      <c r="V53" s="1233">
        <v>45240</v>
      </c>
      <c r="W53" s="193" t="s">
        <v>7468</v>
      </c>
      <c r="X53" s="856"/>
    </row>
    <row r="54" spans="1:24" ht="26.25" customHeight="1">
      <c r="A54" s="855"/>
      <c r="B54" s="188"/>
      <c r="C54" s="188"/>
      <c r="D54" s="188"/>
      <c r="E54" s="188"/>
      <c r="F54" s="188"/>
      <c r="G54" s="188"/>
      <c r="H54" s="188"/>
      <c r="I54" s="320" t="s">
        <v>6972</v>
      </c>
      <c r="J54" s="194"/>
      <c r="K54" s="189" t="s">
        <v>6974</v>
      </c>
      <c r="L54" s="188"/>
      <c r="M54" s="188"/>
      <c r="N54" s="73" t="s">
        <v>2435</v>
      </c>
      <c r="O54" s="189"/>
      <c r="P54" s="190"/>
      <c r="Q54" s="188" t="s">
        <v>1838</v>
      </c>
      <c r="R54" s="188">
        <v>2016</v>
      </c>
      <c r="S54" s="188" t="s">
        <v>7191</v>
      </c>
      <c r="T54" s="188">
        <v>1220</v>
      </c>
      <c r="U54" s="191"/>
      <c r="V54" s="191">
        <v>45238</v>
      </c>
      <c r="W54" s="193"/>
      <c r="X54" s="856"/>
    </row>
    <row r="55" spans="1:24" ht="26.25" customHeight="1">
      <c r="A55" s="855"/>
      <c r="B55" s="188"/>
      <c r="C55" s="188"/>
      <c r="D55" s="188"/>
      <c r="E55" s="188"/>
      <c r="F55" s="188"/>
      <c r="G55" s="188"/>
      <c r="H55" s="188"/>
      <c r="I55" s="188"/>
      <c r="J55" s="188"/>
      <c r="K55" s="189" t="s">
        <v>6990</v>
      </c>
      <c r="L55" s="188"/>
      <c r="M55" s="188"/>
      <c r="N55" s="189"/>
      <c r="O55" s="189"/>
      <c r="P55" s="190"/>
      <c r="Q55" s="188" t="s">
        <v>7233</v>
      </c>
      <c r="R55" s="188">
        <v>2016</v>
      </c>
      <c r="S55" s="188" t="s">
        <v>7192</v>
      </c>
      <c r="T55" s="188">
        <v>1790</v>
      </c>
      <c r="U55" s="191"/>
      <c r="V55" s="191">
        <v>45234</v>
      </c>
      <c r="W55" s="193"/>
      <c r="X55" s="856"/>
    </row>
    <row r="56" spans="1:24" ht="26.25" customHeight="1">
      <c r="A56" s="855"/>
      <c r="B56" s="188"/>
      <c r="C56" s="188"/>
      <c r="D56" s="188"/>
      <c r="E56" s="188"/>
      <c r="F56" s="188"/>
      <c r="G56" s="188"/>
      <c r="H56" s="188"/>
      <c r="I56" s="188"/>
      <c r="J56" s="188"/>
      <c r="K56" s="189"/>
      <c r="L56" s="188"/>
      <c r="M56" s="2476" t="s">
        <v>7173</v>
      </c>
      <c r="N56" s="2477"/>
      <c r="O56" s="2478"/>
      <c r="P56" s="190"/>
      <c r="Q56" s="188"/>
      <c r="R56" s="188"/>
      <c r="S56" s="194" t="s">
        <v>189</v>
      </c>
      <c r="T56" s="194">
        <v>3700</v>
      </c>
      <c r="U56" s="191"/>
      <c r="V56" s="192">
        <v>45236</v>
      </c>
      <c r="W56" s="193"/>
      <c r="X56" s="856"/>
    </row>
    <row r="57" spans="1:24" ht="26.25" customHeight="1">
      <c r="A57" s="855"/>
      <c r="B57" s="188"/>
      <c r="C57" s="188"/>
      <c r="D57" s="188"/>
      <c r="E57" s="188"/>
      <c r="F57" s="188"/>
      <c r="G57" s="188"/>
      <c r="H57" s="188"/>
      <c r="I57" s="188"/>
      <c r="J57" s="188"/>
      <c r="K57" s="189"/>
      <c r="L57" s="188"/>
      <c r="M57" s="188"/>
      <c r="N57" s="189"/>
      <c r="O57" s="189"/>
      <c r="P57" s="190"/>
      <c r="Q57" s="188"/>
      <c r="R57" s="188"/>
      <c r="S57" s="194" t="s">
        <v>2472</v>
      </c>
      <c r="T57" s="194">
        <f>SUM(T52:T56)</f>
        <v>10345</v>
      </c>
      <c r="U57" s="191"/>
      <c r="V57" s="191"/>
      <c r="W57" s="193"/>
      <c r="X57" s="856"/>
    </row>
    <row r="58" spans="1:24" ht="26.25" customHeight="1" thickBot="1">
      <c r="A58" s="857"/>
      <c r="B58" s="858"/>
      <c r="C58" s="858"/>
      <c r="D58" s="858"/>
      <c r="E58" s="858"/>
      <c r="F58" s="858"/>
      <c r="G58" s="858"/>
      <c r="H58" s="858"/>
      <c r="I58" s="858"/>
      <c r="J58" s="858"/>
      <c r="K58" s="611" t="s">
        <v>4797</v>
      </c>
      <c r="L58" s="858"/>
      <c r="M58" s="858"/>
      <c r="N58" s="847"/>
      <c r="O58" s="847"/>
      <c r="P58" s="859"/>
      <c r="Q58" s="858"/>
      <c r="R58" s="858"/>
      <c r="S58" s="860"/>
      <c r="T58" s="860"/>
      <c r="U58" s="861"/>
      <c r="V58" s="862"/>
      <c r="W58" s="863"/>
      <c r="X58" s="864"/>
    </row>
    <row r="59" spans="1:24" ht="26.25" customHeight="1">
      <c r="A59" s="848" t="s">
        <v>188</v>
      </c>
      <c r="B59" s="849"/>
      <c r="C59" s="849" t="s">
        <v>3844</v>
      </c>
      <c r="D59" s="849" t="s">
        <v>190</v>
      </c>
      <c r="E59" s="849" t="s">
        <v>7209</v>
      </c>
      <c r="F59" s="849" t="s">
        <v>191</v>
      </c>
      <c r="G59" s="849" t="s">
        <v>191</v>
      </c>
      <c r="H59" s="849"/>
      <c r="I59" s="849" t="s">
        <v>6988</v>
      </c>
      <c r="J59" s="849" t="s">
        <v>7214</v>
      </c>
      <c r="K59" s="850" t="s">
        <v>1956</v>
      </c>
      <c r="L59" s="849" t="s">
        <v>7202</v>
      </c>
      <c r="M59" s="849"/>
      <c r="N59" s="850" t="s">
        <v>7203</v>
      </c>
      <c r="O59" s="850" t="s">
        <v>7204</v>
      </c>
      <c r="P59" s="851" t="s">
        <v>8866</v>
      </c>
      <c r="Q59" s="849" t="s">
        <v>523</v>
      </c>
      <c r="R59" s="849">
        <v>2015</v>
      </c>
      <c r="S59" s="849" t="s">
        <v>7193</v>
      </c>
      <c r="T59" s="849">
        <v>1790</v>
      </c>
      <c r="U59" s="852">
        <v>45173</v>
      </c>
      <c r="V59" s="852">
        <v>45234</v>
      </c>
      <c r="W59" s="853">
        <v>3000</v>
      </c>
      <c r="X59" s="854">
        <v>3550</v>
      </c>
    </row>
    <row r="60" spans="1:24" ht="26.25" customHeight="1">
      <c r="A60" s="855"/>
      <c r="B60" s="188"/>
      <c r="C60" s="188"/>
      <c r="D60" s="188"/>
      <c r="E60" s="188"/>
      <c r="F60" s="188"/>
      <c r="G60" s="188"/>
      <c r="H60" s="188"/>
      <c r="I60" s="188" t="s">
        <v>3598</v>
      </c>
      <c r="J60" s="412" t="s">
        <v>7120</v>
      </c>
      <c r="K60" s="195" t="s">
        <v>6973</v>
      </c>
      <c r="L60" s="425" t="s">
        <v>3359</v>
      </c>
      <c r="M60" s="188"/>
      <c r="N60" s="73" t="s">
        <v>3907</v>
      </c>
      <c r="O60" s="189"/>
      <c r="P60" s="190"/>
      <c r="Q60" s="188" t="s">
        <v>520</v>
      </c>
      <c r="R60" s="188">
        <v>2015</v>
      </c>
      <c r="S60" s="188" t="s">
        <v>7194</v>
      </c>
      <c r="T60" s="188">
        <v>1840</v>
      </c>
      <c r="U60" s="192">
        <v>45175</v>
      </c>
      <c r="V60" s="1233">
        <v>45240</v>
      </c>
      <c r="W60" s="193" t="s">
        <v>7468</v>
      </c>
      <c r="X60" s="856"/>
    </row>
    <row r="61" spans="1:24" ht="26.25" customHeight="1">
      <c r="A61" s="855"/>
      <c r="B61" s="188"/>
      <c r="C61" s="188"/>
      <c r="D61" s="188"/>
      <c r="E61" s="188"/>
      <c r="F61" s="188"/>
      <c r="G61" s="188"/>
      <c r="H61" s="188"/>
      <c r="I61" s="320" t="s">
        <v>6972</v>
      </c>
      <c r="J61" s="194"/>
      <c r="K61" s="189" t="s">
        <v>6974</v>
      </c>
      <c r="L61" s="188"/>
      <c r="M61" s="188"/>
      <c r="N61" s="73" t="s">
        <v>2435</v>
      </c>
      <c r="O61" s="189"/>
      <c r="P61" s="190"/>
      <c r="Q61" s="188" t="s">
        <v>4685</v>
      </c>
      <c r="R61" s="188">
        <v>2016</v>
      </c>
      <c r="S61" s="188" t="s">
        <v>7195</v>
      </c>
      <c r="T61" s="188">
        <v>1691</v>
      </c>
      <c r="U61" s="191"/>
      <c r="V61" s="191">
        <v>45238</v>
      </c>
      <c r="W61" s="193"/>
      <c r="X61" s="856"/>
    </row>
    <row r="62" spans="1:24" ht="26.25" customHeight="1">
      <c r="A62" s="855"/>
      <c r="B62" s="188"/>
      <c r="C62" s="188"/>
      <c r="D62" s="188"/>
      <c r="E62" s="188"/>
      <c r="F62" s="188"/>
      <c r="G62" s="188"/>
      <c r="H62" s="188"/>
      <c r="I62" s="188"/>
      <c r="J62" s="188"/>
      <c r="K62" s="189" t="s">
        <v>6990</v>
      </c>
      <c r="L62" s="188"/>
      <c r="M62" s="188"/>
      <c r="N62" s="189"/>
      <c r="O62" s="189"/>
      <c r="P62" s="190"/>
      <c r="Q62" s="188" t="s">
        <v>4685</v>
      </c>
      <c r="R62" s="188">
        <v>2014</v>
      </c>
      <c r="S62" s="188" t="s">
        <v>7196</v>
      </c>
      <c r="T62" s="188">
        <v>1691</v>
      </c>
      <c r="U62" s="191"/>
      <c r="V62" s="191">
        <v>45234</v>
      </c>
      <c r="W62" s="193"/>
      <c r="X62" s="856"/>
    </row>
    <row r="63" spans="1:24" ht="26.25" customHeight="1">
      <c r="A63" s="855"/>
      <c r="B63" s="188"/>
      <c r="C63" s="188"/>
      <c r="D63" s="188"/>
      <c r="E63" s="188"/>
      <c r="F63" s="188"/>
      <c r="G63" s="188"/>
      <c r="H63" s="188"/>
      <c r="I63" s="188"/>
      <c r="J63" s="188"/>
      <c r="K63" s="189"/>
      <c r="L63" s="188"/>
      <c r="M63" s="2476" t="s">
        <v>7173</v>
      </c>
      <c r="N63" s="2477"/>
      <c r="O63" s="2478"/>
      <c r="P63" s="190"/>
      <c r="Q63" s="188"/>
      <c r="R63" s="188"/>
      <c r="S63" s="194" t="s">
        <v>189</v>
      </c>
      <c r="T63" s="194">
        <v>3700</v>
      </c>
      <c r="U63" s="191"/>
      <c r="V63" s="192">
        <v>45236</v>
      </c>
      <c r="W63" s="193"/>
      <c r="X63" s="856"/>
    </row>
    <row r="64" spans="1:24" ht="26.25" customHeight="1">
      <c r="A64" s="855"/>
      <c r="B64" s="188"/>
      <c r="C64" s="188"/>
      <c r="D64" s="188"/>
      <c r="E64" s="188"/>
      <c r="F64" s="188"/>
      <c r="G64" s="188"/>
      <c r="H64" s="188"/>
      <c r="I64" s="188"/>
      <c r="J64" s="188"/>
      <c r="K64" s="189"/>
      <c r="L64" s="188"/>
      <c r="M64" s="188"/>
      <c r="N64" s="189"/>
      <c r="O64" s="189"/>
      <c r="P64" s="190"/>
      <c r="Q64" s="188"/>
      <c r="R64" s="188"/>
      <c r="S64" s="194" t="s">
        <v>2472</v>
      </c>
      <c r="T64" s="194">
        <f>SUM(T59:T63)</f>
        <v>10712</v>
      </c>
      <c r="U64" s="191"/>
      <c r="V64" s="191"/>
      <c r="W64" s="193"/>
      <c r="X64" s="856"/>
    </row>
    <row r="65" spans="1:24" ht="26.25" customHeight="1" thickBot="1">
      <c r="A65" s="857"/>
      <c r="B65" s="858"/>
      <c r="C65" s="858"/>
      <c r="D65" s="858"/>
      <c r="E65" s="858"/>
      <c r="F65" s="858"/>
      <c r="G65" s="858"/>
      <c r="H65" s="858"/>
      <c r="I65" s="858"/>
      <c r="J65" s="858"/>
      <c r="K65" s="611" t="s">
        <v>4797</v>
      </c>
      <c r="L65" s="858"/>
      <c r="M65" s="858"/>
      <c r="N65" s="847"/>
      <c r="O65" s="847"/>
      <c r="P65" s="859"/>
      <c r="Q65" s="858"/>
      <c r="R65" s="858"/>
      <c r="S65" s="860"/>
      <c r="T65" s="860"/>
      <c r="U65" s="861"/>
      <c r="V65" s="862"/>
      <c r="W65" s="863"/>
      <c r="X65" s="864"/>
    </row>
    <row r="66" spans="1:24" ht="26.25" customHeight="1">
      <c r="A66" s="848" t="s">
        <v>188</v>
      </c>
      <c r="B66" s="849"/>
      <c r="C66" s="849" t="s">
        <v>3844</v>
      </c>
      <c r="D66" s="849" t="s">
        <v>190</v>
      </c>
      <c r="E66" s="849" t="s">
        <v>7209</v>
      </c>
      <c r="F66" s="849" t="s">
        <v>191</v>
      </c>
      <c r="G66" s="849" t="s">
        <v>191</v>
      </c>
      <c r="H66" s="849"/>
      <c r="I66" s="849" t="s">
        <v>6988</v>
      </c>
      <c r="J66" s="849" t="s">
        <v>7214</v>
      </c>
      <c r="K66" s="850" t="s">
        <v>1956</v>
      </c>
      <c r="L66" s="849" t="s">
        <v>7205</v>
      </c>
      <c r="M66" s="849"/>
      <c r="N66" s="850" t="s">
        <v>7206</v>
      </c>
      <c r="O66" s="850" t="s">
        <v>7207</v>
      </c>
      <c r="P66" s="851" t="s">
        <v>8866</v>
      </c>
      <c r="Q66" s="849" t="s">
        <v>7179</v>
      </c>
      <c r="R66" s="849">
        <v>2016</v>
      </c>
      <c r="S66" s="849" t="s">
        <v>7180</v>
      </c>
      <c r="T66" s="849">
        <v>1415</v>
      </c>
      <c r="U66" s="852">
        <v>45173</v>
      </c>
      <c r="V66" s="852">
        <v>45234</v>
      </c>
      <c r="W66" s="853">
        <v>3000</v>
      </c>
      <c r="X66" s="854">
        <v>3550</v>
      </c>
    </row>
    <row r="67" spans="1:24" ht="26.25" customHeight="1">
      <c r="A67" s="855"/>
      <c r="B67" s="188"/>
      <c r="C67" s="188"/>
      <c r="D67" s="188"/>
      <c r="E67" s="188"/>
      <c r="F67" s="188"/>
      <c r="G67" s="188"/>
      <c r="H67" s="188"/>
      <c r="I67" s="188" t="s">
        <v>3598</v>
      </c>
      <c r="J67" s="412" t="s">
        <v>6991</v>
      </c>
      <c r="K67" s="195" t="s">
        <v>6973</v>
      </c>
      <c r="L67" s="425" t="s">
        <v>3359</v>
      </c>
      <c r="M67" s="188"/>
      <c r="N67" s="73" t="s">
        <v>3907</v>
      </c>
      <c r="O67" s="189"/>
      <c r="P67" s="190"/>
      <c r="Q67" s="188" t="s">
        <v>7181</v>
      </c>
      <c r="R67" s="188">
        <v>2015</v>
      </c>
      <c r="S67" s="188" t="s">
        <v>7182</v>
      </c>
      <c r="T67" s="188">
        <v>1035</v>
      </c>
      <c r="U67" s="192">
        <v>45175</v>
      </c>
      <c r="V67" s="1233">
        <v>45240</v>
      </c>
      <c r="W67" s="193" t="s">
        <v>7468</v>
      </c>
      <c r="X67" s="856"/>
    </row>
    <row r="68" spans="1:24" ht="26.25" customHeight="1">
      <c r="A68" s="855"/>
      <c r="B68" s="188"/>
      <c r="C68" s="188"/>
      <c r="D68" s="188"/>
      <c r="E68" s="188"/>
      <c r="F68" s="188"/>
      <c r="G68" s="188"/>
      <c r="H68" s="188"/>
      <c r="I68" s="320" t="s">
        <v>6972</v>
      </c>
      <c r="J68" s="194"/>
      <c r="K68" s="189" t="s">
        <v>6974</v>
      </c>
      <c r="L68" s="188"/>
      <c r="M68" s="188"/>
      <c r="N68" s="73" t="s">
        <v>2435</v>
      </c>
      <c r="O68" s="189"/>
      <c r="P68" s="190"/>
      <c r="Q68" s="188" t="s">
        <v>520</v>
      </c>
      <c r="R68" s="188">
        <v>2020</v>
      </c>
      <c r="S68" s="188" t="s">
        <v>7183</v>
      </c>
      <c r="T68" s="188">
        <v>1825</v>
      </c>
      <c r="U68" s="191"/>
      <c r="V68" s="191">
        <v>45238</v>
      </c>
      <c r="W68" s="193"/>
      <c r="X68" s="856"/>
    </row>
    <row r="69" spans="1:24" ht="26.25" customHeight="1">
      <c r="A69" s="855"/>
      <c r="B69" s="188"/>
      <c r="C69" s="188"/>
      <c r="D69" s="188"/>
      <c r="E69" s="188"/>
      <c r="F69" s="188"/>
      <c r="G69" s="188"/>
      <c r="H69" s="188"/>
      <c r="I69" s="188"/>
      <c r="J69" s="188"/>
      <c r="K69" s="189" t="s">
        <v>6990</v>
      </c>
      <c r="L69" s="188"/>
      <c r="M69" s="188"/>
      <c r="N69" s="189"/>
      <c r="O69" s="189"/>
      <c r="P69" s="190"/>
      <c r="Q69" s="188" t="s">
        <v>523</v>
      </c>
      <c r="R69" s="188">
        <v>2016</v>
      </c>
      <c r="S69" s="188" t="s">
        <v>7184</v>
      </c>
      <c r="T69" s="188">
        <v>1790</v>
      </c>
      <c r="U69" s="191"/>
      <c r="V69" s="191">
        <v>45234</v>
      </c>
      <c r="W69" s="193"/>
      <c r="X69" s="856"/>
    </row>
    <row r="70" spans="1:24" ht="26.25" customHeight="1">
      <c r="A70" s="855"/>
      <c r="B70" s="188"/>
      <c r="C70" s="188"/>
      <c r="D70" s="188"/>
      <c r="E70" s="188"/>
      <c r="F70" s="188"/>
      <c r="G70" s="188"/>
      <c r="H70" s="188"/>
      <c r="I70" s="188"/>
      <c r="J70" s="188"/>
      <c r="K70" s="189"/>
      <c r="L70" s="188"/>
      <c r="M70" s="2476" t="s">
        <v>7173</v>
      </c>
      <c r="N70" s="2477"/>
      <c r="O70" s="2478"/>
      <c r="P70" s="190"/>
      <c r="Q70" s="188"/>
      <c r="R70" s="188"/>
      <c r="S70" s="194" t="s">
        <v>189</v>
      </c>
      <c r="T70" s="194">
        <v>3810</v>
      </c>
      <c r="U70" s="191"/>
      <c r="V70" s="192">
        <v>45236</v>
      </c>
      <c r="W70" s="193"/>
      <c r="X70" s="856"/>
    </row>
    <row r="71" spans="1:24" ht="26.25" customHeight="1">
      <c r="A71" s="855"/>
      <c r="B71" s="188"/>
      <c r="C71" s="188"/>
      <c r="D71" s="188"/>
      <c r="E71" s="188"/>
      <c r="F71" s="188"/>
      <c r="G71" s="188"/>
      <c r="H71" s="188"/>
      <c r="I71" s="188"/>
      <c r="J71" s="188"/>
      <c r="K71" s="189"/>
      <c r="L71" s="188"/>
      <c r="M71" s="188"/>
      <c r="N71" s="189"/>
      <c r="O71" s="189"/>
      <c r="P71" s="190"/>
      <c r="Q71" s="188"/>
      <c r="R71" s="188"/>
      <c r="S71" s="194" t="s">
        <v>2472</v>
      </c>
      <c r="T71" s="194">
        <f>SUM(T66:T70)</f>
        <v>9875</v>
      </c>
      <c r="U71" s="191"/>
      <c r="V71" s="191"/>
      <c r="W71" s="193"/>
      <c r="X71" s="856"/>
    </row>
    <row r="72" spans="1:24" ht="26.25" customHeight="1" thickBot="1">
      <c r="A72" s="857"/>
      <c r="B72" s="858"/>
      <c r="C72" s="858"/>
      <c r="D72" s="858"/>
      <c r="E72" s="858"/>
      <c r="F72" s="858"/>
      <c r="G72" s="858"/>
      <c r="H72" s="858"/>
      <c r="I72" s="858"/>
      <c r="J72" s="858"/>
      <c r="K72" s="611" t="s">
        <v>4797</v>
      </c>
      <c r="L72" s="858"/>
      <c r="M72" s="858"/>
      <c r="N72" s="847"/>
      <c r="O72" s="847"/>
      <c r="P72" s="859"/>
      <c r="Q72" s="858"/>
      <c r="R72" s="858"/>
      <c r="S72" s="860"/>
      <c r="T72" s="860"/>
      <c r="U72" s="861"/>
      <c r="V72" s="862"/>
      <c r="W72" s="863"/>
      <c r="X72" s="864"/>
    </row>
    <row r="74" spans="1:24" ht="26.25" customHeight="1" thickBot="1"/>
    <row r="75" spans="1:24" ht="26.25" customHeight="1">
      <c r="A75" s="656" t="s">
        <v>188</v>
      </c>
      <c r="B75" s="657"/>
      <c r="C75" s="657" t="s">
        <v>3303</v>
      </c>
      <c r="D75" s="657" t="s">
        <v>190</v>
      </c>
      <c r="E75" s="657" t="s">
        <v>7114</v>
      </c>
      <c r="F75" s="657" t="s">
        <v>191</v>
      </c>
      <c r="G75" s="657" t="s">
        <v>191</v>
      </c>
      <c r="H75" s="658"/>
      <c r="I75" s="657" t="s">
        <v>126</v>
      </c>
      <c r="J75" s="657" t="s">
        <v>7214</v>
      </c>
      <c r="K75" s="659" t="s">
        <v>1956</v>
      </c>
      <c r="L75" s="657" t="s">
        <v>7106</v>
      </c>
      <c r="M75" s="660"/>
      <c r="N75" s="659" t="s">
        <v>7107</v>
      </c>
      <c r="O75" s="659" t="s">
        <v>7108</v>
      </c>
      <c r="P75" s="660" t="s">
        <v>8728</v>
      </c>
      <c r="Q75" s="660" t="s">
        <v>520</v>
      </c>
      <c r="R75" s="660">
        <v>2017</v>
      </c>
      <c r="S75" s="660" t="s">
        <v>7089</v>
      </c>
      <c r="T75" s="657">
        <v>2175</v>
      </c>
      <c r="U75" s="661">
        <v>45173</v>
      </c>
      <c r="V75" s="661">
        <v>45234</v>
      </c>
      <c r="W75" s="662">
        <v>3000</v>
      </c>
      <c r="X75" s="663">
        <v>3500</v>
      </c>
    </row>
    <row r="76" spans="1:24" ht="26.25" customHeight="1">
      <c r="A76" s="664"/>
      <c r="B76" s="116"/>
      <c r="C76" s="116"/>
      <c r="D76" s="116"/>
      <c r="E76" s="116"/>
      <c r="F76" s="116"/>
      <c r="G76" s="116"/>
      <c r="H76" s="116"/>
      <c r="I76" s="116" t="s">
        <v>194</v>
      </c>
      <c r="J76" s="412" t="s">
        <v>7088</v>
      </c>
      <c r="K76" s="123" t="s">
        <v>195</v>
      </c>
      <c r="L76" s="425" t="s">
        <v>3359</v>
      </c>
      <c r="M76" s="116"/>
      <c r="N76" s="73" t="s">
        <v>3907</v>
      </c>
      <c r="O76" s="117"/>
      <c r="P76" s="116"/>
      <c r="Q76" s="118" t="s">
        <v>520</v>
      </c>
      <c r="R76" s="118">
        <v>2015</v>
      </c>
      <c r="S76" s="118" t="s">
        <v>7090</v>
      </c>
      <c r="T76" s="116">
        <v>2175</v>
      </c>
      <c r="U76" s="120">
        <v>45175</v>
      </c>
      <c r="V76" s="119">
        <v>45240</v>
      </c>
      <c r="W76" s="121" t="s">
        <v>7468</v>
      </c>
      <c r="X76" s="665"/>
    </row>
    <row r="77" spans="1:24" ht="26.25" customHeight="1">
      <c r="A77" s="664"/>
      <c r="B77" s="116"/>
      <c r="C77" s="116"/>
      <c r="D77" s="116"/>
      <c r="E77" s="116"/>
      <c r="F77" s="116"/>
      <c r="G77" s="116"/>
      <c r="H77" s="116"/>
      <c r="I77" s="320" t="s">
        <v>2625</v>
      </c>
      <c r="J77" s="116"/>
      <c r="K77" s="124" t="s">
        <v>7020</v>
      </c>
      <c r="L77" s="116"/>
      <c r="M77" s="116"/>
      <c r="N77" s="73" t="s">
        <v>2435</v>
      </c>
      <c r="O77" s="117"/>
      <c r="P77" s="116"/>
      <c r="Q77" s="118" t="s">
        <v>7091</v>
      </c>
      <c r="R77" s="118">
        <v>2016</v>
      </c>
      <c r="S77" s="118" t="s">
        <v>7092</v>
      </c>
      <c r="T77" s="116">
        <v>2095</v>
      </c>
      <c r="U77" s="120"/>
      <c r="V77" s="119">
        <v>45238</v>
      </c>
      <c r="W77" s="121"/>
      <c r="X77" s="665"/>
    </row>
    <row r="78" spans="1:24" ht="26.25" customHeight="1">
      <c r="A78" s="664"/>
      <c r="B78" s="116"/>
      <c r="C78" s="116"/>
      <c r="D78" s="116"/>
      <c r="E78" s="116"/>
      <c r="F78" s="116"/>
      <c r="G78" s="116"/>
      <c r="H78" s="116"/>
      <c r="I78" s="116"/>
      <c r="J78" s="116"/>
      <c r="K78" s="117" t="s">
        <v>1772</v>
      </c>
      <c r="L78" s="116"/>
      <c r="M78" s="116"/>
      <c r="N78" s="117"/>
      <c r="O78" s="117"/>
      <c r="P78" s="116"/>
      <c r="Q78" s="118" t="s">
        <v>7091</v>
      </c>
      <c r="R78" s="118">
        <v>2016</v>
      </c>
      <c r="S78" s="118" t="s">
        <v>7093</v>
      </c>
      <c r="T78" s="116">
        <v>2095</v>
      </c>
      <c r="U78" s="119"/>
      <c r="V78" s="119">
        <v>45234</v>
      </c>
      <c r="W78" s="121"/>
      <c r="X78" s="665"/>
    </row>
    <row r="79" spans="1:24" ht="26.25" customHeight="1">
      <c r="A79" s="664"/>
      <c r="B79" s="116"/>
      <c r="C79" s="116"/>
      <c r="D79" s="116"/>
      <c r="E79" s="116"/>
      <c r="F79" s="116"/>
      <c r="G79" s="116"/>
      <c r="H79" s="116"/>
      <c r="I79" s="116"/>
      <c r="J79" s="425" t="s">
        <v>3281</v>
      </c>
      <c r="K79" s="117"/>
      <c r="L79" s="116"/>
      <c r="M79" s="2476" t="s">
        <v>7173</v>
      </c>
      <c r="N79" s="2477"/>
      <c r="O79" s="2478"/>
      <c r="P79" s="118"/>
      <c r="Q79" s="116"/>
      <c r="R79" s="116"/>
      <c r="S79" s="122" t="s">
        <v>189</v>
      </c>
      <c r="T79" s="122">
        <v>3700</v>
      </c>
      <c r="U79" s="119"/>
      <c r="V79" s="120">
        <v>45236</v>
      </c>
      <c r="W79" s="121"/>
      <c r="X79" s="665"/>
    </row>
    <row r="80" spans="1:24" ht="26.25" customHeight="1">
      <c r="A80" s="664"/>
      <c r="B80" s="116"/>
      <c r="C80" s="116"/>
      <c r="D80" s="116"/>
      <c r="E80" s="116"/>
      <c r="F80" s="116"/>
      <c r="G80" s="116"/>
      <c r="H80" s="116"/>
      <c r="I80" s="116"/>
      <c r="J80" s="116"/>
      <c r="K80" s="117"/>
      <c r="L80" s="116"/>
      <c r="M80" s="116"/>
      <c r="N80" s="117"/>
      <c r="O80" s="117"/>
      <c r="P80" s="118"/>
      <c r="Q80" s="116"/>
      <c r="R80" s="116"/>
      <c r="S80" s="122" t="s">
        <v>2472</v>
      </c>
      <c r="T80" s="122">
        <f>SUM(T75:T79)</f>
        <v>12240</v>
      </c>
      <c r="U80" s="119"/>
      <c r="V80" s="120"/>
      <c r="W80" s="121"/>
      <c r="X80" s="665"/>
    </row>
    <row r="81" spans="1:24" ht="26.25" customHeight="1" thickBot="1">
      <c r="A81" s="666"/>
      <c r="B81" s="667"/>
      <c r="C81" s="667"/>
      <c r="D81" s="667"/>
      <c r="E81" s="667"/>
      <c r="F81" s="667"/>
      <c r="G81" s="667"/>
      <c r="H81" s="667"/>
      <c r="I81" s="667"/>
      <c r="J81" s="667"/>
      <c r="K81" s="611" t="s">
        <v>4797</v>
      </c>
      <c r="L81" s="667"/>
      <c r="M81" s="667"/>
      <c r="N81" s="668"/>
      <c r="O81" s="668"/>
      <c r="P81" s="669"/>
      <c r="Q81" s="667"/>
      <c r="R81" s="667"/>
      <c r="S81" s="670"/>
      <c r="T81" s="670"/>
      <c r="U81" s="671"/>
      <c r="V81" s="672"/>
      <c r="W81" s="673"/>
      <c r="X81" s="674"/>
    </row>
    <row r="82" spans="1:24" ht="26.25" customHeight="1">
      <c r="A82" s="656" t="s">
        <v>188</v>
      </c>
      <c r="B82" s="657"/>
      <c r="C82" s="657" t="s">
        <v>3303</v>
      </c>
      <c r="D82" s="657" t="s">
        <v>190</v>
      </c>
      <c r="E82" s="657" t="s">
        <v>7114</v>
      </c>
      <c r="F82" s="657" t="s">
        <v>191</v>
      </c>
      <c r="G82" s="657" t="s">
        <v>191</v>
      </c>
      <c r="H82" s="658"/>
      <c r="I82" s="657" t="s">
        <v>126</v>
      </c>
      <c r="J82" s="657" t="s">
        <v>7213</v>
      </c>
      <c r="K82" s="659" t="s">
        <v>1956</v>
      </c>
      <c r="L82" s="657" t="s">
        <v>7109</v>
      </c>
      <c r="M82" s="660"/>
      <c r="N82" s="659" t="s">
        <v>7110</v>
      </c>
      <c r="O82" s="659" t="s">
        <v>7111</v>
      </c>
      <c r="P82" s="660" t="s">
        <v>9060</v>
      </c>
      <c r="Q82" s="657" t="s">
        <v>4708</v>
      </c>
      <c r="R82" s="657">
        <v>2015</v>
      </c>
      <c r="S82" s="657" t="s">
        <v>7095</v>
      </c>
      <c r="T82" s="657">
        <v>2260</v>
      </c>
      <c r="U82" s="661">
        <v>45173</v>
      </c>
      <c r="V82" s="661">
        <v>45234</v>
      </c>
      <c r="W82" s="662">
        <v>3000</v>
      </c>
      <c r="X82" s="663">
        <v>3500</v>
      </c>
    </row>
    <row r="83" spans="1:24" ht="26.25" customHeight="1">
      <c r="A83" s="664"/>
      <c r="B83" s="116"/>
      <c r="C83" s="116"/>
      <c r="D83" s="116"/>
      <c r="E83" s="116"/>
      <c r="F83" s="116"/>
      <c r="G83" s="116"/>
      <c r="H83" s="116"/>
      <c r="I83" s="116" t="s">
        <v>194</v>
      </c>
      <c r="J83" s="412" t="s">
        <v>7094</v>
      </c>
      <c r="K83" s="123" t="s">
        <v>195</v>
      </c>
      <c r="L83" s="425" t="s">
        <v>3359</v>
      </c>
      <c r="M83" s="116"/>
      <c r="N83" s="73" t="s">
        <v>3907</v>
      </c>
      <c r="O83" s="117"/>
      <c r="P83" s="116"/>
      <c r="Q83" s="116" t="s">
        <v>3809</v>
      </c>
      <c r="R83" s="116">
        <v>2015</v>
      </c>
      <c r="S83" s="116" t="s">
        <v>7096</v>
      </c>
      <c r="T83" s="116">
        <v>2055</v>
      </c>
      <c r="U83" s="120">
        <v>45175</v>
      </c>
      <c r="V83" s="119">
        <v>45240</v>
      </c>
      <c r="W83" s="121" t="s">
        <v>7468</v>
      </c>
      <c r="X83" s="665"/>
    </row>
    <row r="84" spans="1:24" ht="26.25" customHeight="1">
      <c r="A84" s="664"/>
      <c r="B84" s="116"/>
      <c r="C84" s="116"/>
      <c r="D84" s="116"/>
      <c r="E84" s="116"/>
      <c r="F84" s="116"/>
      <c r="G84" s="116"/>
      <c r="H84" s="116"/>
      <c r="I84" s="320" t="s">
        <v>2625</v>
      </c>
      <c r="J84" s="116"/>
      <c r="K84" s="124" t="s">
        <v>7020</v>
      </c>
      <c r="L84" s="116"/>
      <c r="M84" s="116"/>
      <c r="N84" s="73" t="s">
        <v>2435</v>
      </c>
      <c r="O84" s="117"/>
      <c r="P84" s="116"/>
      <c r="Q84" s="116" t="s">
        <v>523</v>
      </c>
      <c r="R84" s="116">
        <v>2018</v>
      </c>
      <c r="S84" s="116" t="s">
        <v>7097</v>
      </c>
      <c r="T84" s="116">
        <v>2135</v>
      </c>
      <c r="U84" s="120"/>
      <c r="V84" s="119">
        <v>45238</v>
      </c>
      <c r="W84" s="121"/>
      <c r="X84" s="665"/>
    </row>
    <row r="85" spans="1:24" ht="26.25" customHeight="1">
      <c r="A85" s="664"/>
      <c r="B85" s="116"/>
      <c r="C85" s="116"/>
      <c r="D85" s="116"/>
      <c r="E85" s="116"/>
      <c r="F85" s="116"/>
      <c r="G85" s="116"/>
      <c r="H85" s="116"/>
      <c r="I85" s="116"/>
      <c r="J85" s="116"/>
      <c r="K85" s="117" t="s">
        <v>1772</v>
      </c>
      <c r="L85" s="116"/>
      <c r="M85" s="116"/>
      <c r="N85" s="117"/>
      <c r="O85" s="117"/>
      <c r="P85" s="116"/>
      <c r="Q85" s="116" t="s">
        <v>520</v>
      </c>
      <c r="R85" s="116">
        <v>2014</v>
      </c>
      <c r="S85" s="116" t="s">
        <v>7098</v>
      </c>
      <c r="T85" s="116">
        <v>2220</v>
      </c>
      <c r="U85" s="119"/>
      <c r="V85" s="119">
        <v>45234</v>
      </c>
      <c r="W85" s="121"/>
      <c r="X85" s="665"/>
    </row>
    <row r="86" spans="1:24" ht="26.25" customHeight="1">
      <c r="A86" s="664"/>
      <c r="B86" s="116"/>
      <c r="C86" s="116"/>
      <c r="D86" s="116"/>
      <c r="E86" s="116"/>
      <c r="F86" s="116"/>
      <c r="G86" s="116"/>
      <c r="H86" s="116"/>
      <c r="I86" s="116"/>
      <c r="J86" s="425" t="s">
        <v>3281</v>
      </c>
      <c r="K86" s="117"/>
      <c r="L86" s="116"/>
      <c r="M86" s="2476" t="s">
        <v>7173</v>
      </c>
      <c r="N86" s="2477"/>
      <c r="O86" s="2478"/>
      <c r="P86" s="118"/>
      <c r="Q86" s="116"/>
      <c r="R86" s="116"/>
      <c r="S86" s="122" t="s">
        <v>189</v>
      </c>
      <c r="T86" s="122">
        <v>3910</v>
      </c>
      <c r="U86" s="119"/>
      <c r="V86" s="120">
        <v>45236</v>
      </c>
      <c r="W86" s="121"/>
      <c r="X86" s="665"/>
    </row>
    <row r="87" spans="1:24" ht="26.25" customHeight="1">
      <c r="A87" s="664"/>
      <c r="B87" s="116"/>
      <c r="C87" s="116"/>
      <c r="D87" s="116"/>
      <c r="E87" s="116"/>
      <c r="F87" s="116"/>
      <c r="G87" s="116"/>
      <c r="H87" s="116"/>
      <c r="I87" s="116"/>
      <c r="J87" s="116"/>
      <c r="K87" s="117"/>
      <c r="L87" s="116"/>
      <c r="M87" s="116"/>
      <c r="N87" s="117"/>
      <c r="O87" s="117"/>
      <c r="P87" s="118"/>
      <c r="Q87" s="116"/>
      <c r="R87" s="116"/>
      <c r="S87" s="122" t="s">
        <v>2472</v>
      </c>
      <c r="T87" s="122">
        <f>SUM(T82:T86)</f>
        <v>12580</v>
      </c>
      <c r="U87" s="119"/>
      <c r="V87" s="120"/>
      <c r="W87" s="121"/>
      <c r="X87" s="665"/>
    </row>
    <row r="88" spans="1:24" ht="26.25" customHeight="1" thickBot="1">
      <c r="A88" s="666"/>
      <c r="B88" s="667"/>
      <c r="C88" s="667"/>
      <c r="D88" s="667"/>
      <c r="E88" s="667"/>
      <c r="F88" s="667"/>
      <c r="G88" s="667"/>
      <c r="H88" s="667"/>
      <c r="I88" s="667"/>
      <c r="J88" s="667"/>
      <c r="K88" s="611" t="s">
        <v>4797</v>
      </c>
      <c r="L88" s="667"/>
      <c r="M88" s="667"/>
      <c r="N88" s="668"/>
      <c r="O88" s="668"/>
      <c r="P88" s="669"/>
      <c r="Q88" s="667"/>
      <c r="R88" s="667"/>
      <c r="S88" s="670"/>
      <c r="T88" s="670"/>
      <c r="U88" s="671"/>
      <c r="V88" s="672"/>
      <c r="W88" s="673"/>
      <c r="X88" s="674"/>
    </row>
    <row r="89" spans="1:24" ht="26.25" customHeight="1">
      <c r="A89" s="656" t="s">
        <v>188</v>
      </c>
      <c r="B89" s="657"/>
      <c r="C89" s="657" t="s">
        <v>3303</v>
      </c>
      <c r="D89" s="657" t="s">
        <v>190</v>
      </c>
      <c r="E89" s="657" t="s">
        <v>7114</v>
      </c>
      <c r="F89" s="657" t="s">
        <v>191</v>
      </c>
      <c r="G89" s="657" t="s">
        <v>191</v>
      </c>
      <c r="H89" s="658"/>
      <c r="I89" s="657" t="s">
        <v>126</v>
      </c>
      <c r="J89" s="657" t="s">
        <v>7213</v>
      </c>
      <c r="K89" s="659" t="s">
        <v>1956</v>
      </c>
      <c r="L89" s="657" t="s">
        <v>7115</v>
      </c>
      <c r="M89" s="660"/>
      <c r="N89" s="659" t="s">
        <v>7112</v>
      </c>
      <c r="O89" s="659" t="s">
        <v>7113</v>
      </c>
      <c r="P89" s="660" t="s">
        <v>9060</v>
      </c>
      <c r="Q89" s="660" t="s">
        <v>7099</v>
      </c>
      <c r="R89" s="660">
        <v>2021</v>
      </c>
      <c r="S89" s="660" t="s">
        <v>7100</v>
      </c>
      <c r="T89" s="657">
        <v>2265</v>
      </c>
      <c r="U89" s="661">
        <v>45173</v>
      </c>
      <c r="V89" s="661">
        <v>45234</v>
      </c>
      <c r="W89" s="662">
        <v>3000</v>
      </c>
      <c r="X89" s="663">
        <v>3500</v>
      </c>
    </row>
    <row r="90" spans="1:24" ht="26.25" customHeight="1">
      <c r="A90" s="664"/>
      <c r="B90" s="116"/>
      <c r="C90" s="116"/>
      <c r="D90" s="116"/>
      <c r="E90" s="116"/>
      <c r="F90" s="116"/>
      <c r="G90" s="116"/>
      <c r="H90" s="116"/>
      <c r="I90" s="116" t="s">
        <v>194</v>
      </c>
      <c r="J90" s="412" t="s">
        <v>7048</v>
      </c>
      <c r="K90" s="123" t="s">
        <v>195</v>
      </c>
      <c r="L90" s="425" t="s">
        <v>3359</v>
      </c>
      <c r="M90" s="116"/>
      <c r="N90" s="73" t="s">
        <v>3907</v>
      </c>
      <c r="O90" s="117"/>
      <c r="P90" s="116"/>
      <c r="Q90" s="118" t="s">
        <v>7101</v>
      </c>
      <c r="R90" s="118">
        <v>2016</v>
      </c>
      <c r="S90" s="118" t="s">
        <v>7102</v>
      </c>
      <c r="T90" s="116">
        <v>2320</v>
      </c>
      <c r="U90" s="120">
        <v>45175</v>
      </c>
      <c r="V90" s="119">
        <v>45240</v>
      </c>
      <c r="W90" s="121" t="s">
        <v>7468</v>
      </c>
      <c r="X90" s="665"/>
    </row>
    <row r="91" spans="1:24" ht="26.25" customHeight="1">
      <c r="A91" s="664"/>
      <c r="B91" s="116"/>
      <c r="C91" s="116"/>
      <c r="D91" s="116"/>
      <c r="E91" s="116"/>
      <c r="F91" s="116"/>
      <c r="G91" s="116"/>
      <c r="H91" s="116"/>
      <c r="I91" s="320" t="s">
        <v>2625</v>
      </c>
      <c r="J91" s="116"/>
      <c r="K91" s="124" t="s">
        <v>7020</v>
      </c>
      <c r="L91" s="116"/>
      <c r="M91" s="116"/>
      <c r="N91" s="73" t="s">
        <v>2435</v>
      </c>
      <c r="O91" s="117"/>
      <c r="P91" s="116"/>
      <c r="Q91" s="118" t="s">
        <v>520</v>
      </c>
      <c r="R91" s="118">
        <v>2015</v>
      </c>
      <c r="S91" s="118" t="s">
        <v>7103</v>
      </c>
      <c r="T91" s="116">
        <v>2335</v>
      </c>
      <c r="U91" s="120"/>
      <c r="V91" s="119">
        <v>45238</v>
      </c>
      <c r="W91" s="121"/>
      <c r="X91" s="665"/>
    </row>
    <row r="92" spans="1:24" ht="26.25" customHeight="1">
      <c r="A92" s="664"/>
      <c r="B92" s="116"/>
      <c r="C92" s="116"/>
      <c r="D92" s="116"/>
      <c r="E92" s="116"/>
      <c r="F92" s="116"/>
      <c r="G92" s="116"/>
      <c r="H92" s="116"/>
      <c r="I92" s="116"/>
      <c r="J92" s="116"/>
      <c r="K92" s="117" t="s">
        <v>1772</v>
      </c>
      <c r="L92" s="116"/>
      <c r="M92" s="116"/>
      <c r="N92" s="117"/>
      <c r="O92" s="117"/>
      <c r="P92" s="116"/>
      <c r="Q92" s="118" t="s">
        <v>7104</v>
      </c>
      <c r="R92" s="118">
        <v>2015</v>
      </c>
      <c r="S92" s="118" t="s">
        <v>7105</v>
      </c>
      <c r="T92" s="116">
        <v>1775</v>
      </c>
      <c r="U92" s="119"/>
      <c r="V92" s="119">
        <v>45234</v>
      </c>
      <c r="W92" s="121"/>
      <c r="X92" s="665"/>
    </row>
    <row r="93" spans="1:24" ht="26.25" customHeight="1">
      <c r="A93" s="664"/>
      <c r="B93" s="116"/>
      <c r="C93" s="116"/>
      <c r="D93" s="116"/>
      <c r="E93" s="116"/>
      <c r="F93" s="116"/>
      <c r="G93" s="116"/>
      <c r="H93" s="116"/>
      <c r="I93" s="116"/>
      <c r="J93" s="425" t="s">
        <v>3281</v>
      </c>
      <c r="K93" s="117"/>
      <c r="L93" s="116"/>
      <c r="M93" s="2476" t="s">
        <v>7173</v>
      </c>
      <c r="N93" s="2477"/>
      <c r="O93" s="2478"/>
      <c r="P93" s="118"/>
      <c r="Q93" s="116"/>
      <c r="R93" s="116"/>
      <c r="S93" s="122" t="s">
        <v>189</v>
      </c>
      <c r="T93" s="122">
        <v>3830</v>
      </c>
      <c r="U93" s="119"/>
      <c r="V93" s="120">
        <v>45236</v>
      </c>
      <c r="W93" s="121"/>
      <c r="X93" s="665"/>
    </row>
    <row r="94" spans="1:24" ht="26.25" customHeight="1">
      <c r="A94" s="664"/>
      <c r="B94" s="116"/>
      <c r="C94" s="116"/>
      <c r="D94" s="116"/>
      <c r="E94" s="116"/>
      <c r="F94" s="116"/>
      <c r="G94" s="116"/>
      <c r="H94" s="116"/>
      <c r="I94" s="116"/>
      <c r="J94" s="116"/>
      <c r="K94" s="117"/>
      <c r="L94" s="116"/>
      <c r="M94" s="116"/>
      <c r="N94" s="117"/>
      <c r="O94" s="117"/>
      <c r="P94" s="118"/>
      <c r="Q94" s="116"/>
      <c r="R94" s="116"/>
      <c r="S94" s="122" t="s">
        <v>2472</v>
      </c>
      <c r="T94" s="122">
        <f>SUM(T89:T93)</f>
        <v>12525</v>
      </c>
      <c r="U94" s="119"/>
      <c r="V94" s="120"/>
      <c r="W94" s="121"/>
      <c r="X94" s="665"/>
    </row>
    <row r="95" spans="1:24" ht="26.25" customHeight="1" thickBot="1">
      <c r="A95" s="666"/>
      <c r="B95" s="667"/>
      <c r="C95" s="667"/>
      <c r="D95" s="667"/>
      <c r="E95" s="667"/>
      <c r="F95" s="667"/>
      <c r="G95" s="667"/>
      <c r="H95" s="667"/>
      <c r="I95" s="667"/>
      <c r="J95" s="667"/>
      <c r="K95" s="611" t="s">
        <v>4797</v>
      </c>
      <c r="L95" s="667"/>
      <c r="M95" s="667"/>
      <c r="N95" s="668"/>
      <c r="O95" s="668"/>
      <c r="P95" s="669"/>
      <c r="Q95" s="667"/>
      <c r="R95" s="667"/>
      <c r="S95" s="670"/>
      <c r="T95" s="670"/>
      <c r="U95" s="671"/>
      <c r="V95" s="672"/>
      <c r="W95" s="673"/>
      <c r="X95" s="674"/>
    </row>
    <row r="96" spans="1:24" ht="26.25" customHeight="1">
      <c r="A96" s="656" t="s">
        <v>188</v>
      </c>
      <c r="B96" s="657"/>
      <c r="C96" s="657" t="s">
        <v>3303</v>
      </c>
      <c r="D96" s="657" t="s">
        <v>190</v>
      </c>
      <c r="E96" s="657" t="s">
        <v>7114</v>
      </c>
      <c r="F96" s="657" t="s">
        <v>191</v>
      </c>
      <c r="G96" s="657" t="s">
        <v>191</v>
      </c>
      <c r="H96" s="658"/>
      <c r="I96" s="657" t="s">
        <v>126</v>
      </c>
      <c r="J96" s="657" t="s">
        <v>7213</v>
      </c>
      <c r="K96" s="659" t="s">
        <v>1956</v>
      </c>
      <c r="L96" s="657" t="s">
        <v>7234</v>
      </c>
      <c r="M96" s="660"/>
      <c r="N96" s="659" t="s">
        <v>7153</v>
      </c>
      <c r="O96" s="659" t="s">
        <v>7154</v>
      </c>
      <c r="P96" s="660" t="s">
        <v>8728</v>
      </c>
      <c r="Q96" s="660" t="s">
        <v>1838</v>
      </c>
      <c r="R96" s="660">
        <v>2015</v>
      </c>
      <c r="S96" s="660" t="s">
        <v>7137</v>
      </c>
      <c r="T96" s="657">
        <v>1660</v>
      </c>
      <c r="U96" s="661">
        <v>45173</v>
      </c>
      <c r="V96" s="661">
        <v>45234</v>
      </c>
      <c r="W96" s="662">
        <v>3000</v>
      </c>
      <c r="X96" s="663">
        <v>3500</v>
      </c>
    </row>
    <row r="97" spans="1:24" ht="26.25" customHeight="1">
      <c r="A97" s="664"/>
      <c r="B97" s="116"/>
      <c r="C97" s="116"/>
      <c r="D97" s="116"/>
      <c r="E97" s="116"/>
      <c r="F97" s="116"/>
      <c r="G97" s="116"/>
      <c r="H97" s="116"/>
      <c r="I97" s="116" t="s">
        <v>194</v>
      </c>
      <c r="J97" s="412" t="s">
        <v>7049</v>
      </c>
      <c r="K97" s="123" t="s">
        <v>195</v>
      </c>
      <c r="L97" s="425" t="s">
        <v>3359</v>
      </c>
      <c r="M97" s="116"/>
      <c r="N97" s="73" t="s">
        <v>3907</v>
      </c>
      <c r="O97" s="117"/>
      <c r="P97" s="116"/>
      <c r="Q97" s="118" t="s">
        <v>520</v>
      </c>
      <c r="R97" s="118">
        <v>2017</v>
      </c>
      <c r="S97" s="118" t="s">
        <v>7138</v>
      </c>
      <c r="T97" s="116">
        <v>2175</v>
      </c>
      <c r="U97" s="120">
        <v>45175</v>
      </c>
      <c r="V97" s="119">
        <v>45240</v>
      </c>
      <c r="W97" s="121" t="s">
        <v>7468</v>
      </c>
      <c r="X97" s="665"/>
    </row>
    <row r="98" spans="1:24" ht="26.25" customHeight="1">
      <c r="A98" s="664"/>
      <c r="B98" s="116"/>
      <c r="C98" s="116"/>
      <c r="D98" s="116"/>
      <c r="E98" s="116"/>
      <c r="F98" s="116"/>
      <c r="G98" s="116"/>
      <c r="H98" s="116"/>
      <c r="I98" s="320" t="s">
        <v>2625</v>
      </c>
      <c r="J98" s="116"/>
      <c r="K98" s="124" t="s">
        <v>7021</v>
      </c>
      <c r="L98" s="116"/>
      <c r="M98" s="116"/>
      <c r="N98" s="73" t="s">
        <v>2435</v>
      </c>
      <c r="O98" s="117"/>
      <c r="P98" s="116"/>
      <c r="Q98" s="118" t="s">
        <v>520</v>
      </c>
      <c r="R98" s="118">
        <v>2021</v>
      </c>
      <c r="S98" s="118" t="s">
        <v>7139</v>
      </c>
      <c r="T98" s="116">
        <v>2175</v>
      </c>
      <c r="U98" s="120"/>
      <c r="V98" s="119">
        <v>45238</v>
      </c>
      <c r="W98" s="121"/>
      <c r="X98" s="665"/>
    </row>
    <row r="99" spans="1:24" ht="26.25" customHeight="1">
      <c r="A99" s="664"/>
      <c r="B99" s="116"/>
      <c r="C99" s="116"/>
      <c r="D99" s="116"/>
      <c r="E99" s="116"/>
      <c r="F99" s="116"/>
      <c r="G99" s="116"/>
      <c r="H99" s="116"/>
      <c r="I99" s="116"/>
      <c r="J99" s="116"/>
      <c r="K99" s="117" t="s">
        <v>1772</v>
      </c>
      <c r="L99" s="116"/>
      <c r="M99" s="116"/>
      <c r="N99" s="117"/>
      <c r="O99" s="117"/>
      <c r="P99" s="116"/>
      <c r="Q99" s="118" t="s">
        <v>520</v>
      </c>
      <c r="R99" s="118">
        <v>2017</v>
      </c>
      <c r="S99" s="118" t="s">
        <v>7140</v>
      </c>
      <c r="T99" s="116">
        <v>2175</v>
      </c>
      <c r="U99" s="119"/>
      <c r="V99" s="119">
        <v>45234</v>
      </c>
      <c r="W99" s="121"/>
      <c r="X99" s="665"/>
    </row>
    <row r="100" spans="1:24" ht="26.25" customHeight="1">
      <c r="A100" s="664"/>
      <c r="B100" s="116"/>
      <c r="C100" s="116"/>
      <c r="D100" s="116"/>
      <c r="E100" s="116"/>
      <c r="F100" s="116"/>
      <c r="G100" s="116"/>
      <c r="H100" s="116"/>
      <c r="I100" s="116"/>
      <c r="J100" s="425" t="s">
        <v>3281</v>
      </c>
      <c r="K100" s="117"/>
      <c r="L100" s="116"/>
      <c r="M100" s="2476" t="s">
        <v>7173</v>
      </c>
      <c r="N100" s="2477"/>
      <c r="O100" s="2478"/>
      <c r="P100" s="118"/>
      <c r="Q100" s="116"/>
      <c r="R100" s="116"/>
      <c r="S100" s="122" t="s">
        <v>189</v>
      </c>
      <c r="T100" s="122">
        <v>3830</v>
      </c>
      <c r="U100" s="119"/>
      <c r="V100" s="120">
        <v>45236</v>
      </c>
      <c r="W100" s="121"/>
      <c r="X100" s="665"/>
    </row>
    <row r="101" spans="1:24" ht="26.25" customHeight="1">
      <c r="A101" s="664"/>
      <c r="B101" s="116"/>
      <c r="C101" s="116"/>
      <c r="D101" s="116"/>
      <c r="E101" s="116"/>
      <c r="F101" s="116"/>
      <c r="G101" s="116"/>
      <c r="H101" s="116"/>
      <c r="I101" s="116"/>
      <c r="J101" s="116"/>
      <c r="K101" s="117"/>
      <c r="L101" s="116"/>
      <c r="M101" s="116"/>
      <c r="N101" s="117"/>
      <c r="O101" s="117"/>
      <c r="P101" s="118"/>
      <c r="Q101" s="116"/>
      <c r="R101" s="116"/>
      <c r="S101" s="122" t="s">
        <v>2472</v>
      </c>
      <c r="T101" s="122">
        <f>SUM(T96:T100)</f>
        <v>12015</v>
      </c>
      <c r="U101" s="119"/>
      <c r="V101" s="120"/>
      <c r="W101" s="121"/>
      <c r="X101" s="665"/>
    </row>
    <row r="102" spans="1:24" ht="26.25" customHeight="1" thickBot="1">
      <c r="A102" s="666"/>
      <c r="B102" s="667"/>
      <c r="C102" s="667"/>
      <c r="D102" s="667"/>
      <c r="E102" s="667"/>
      <c r="F102" s="667"/>
      <c r="G102" s="667"/>
      <c r="H102" s="667"/>
      <c r="I102" s="667"/>
      <c r="J102" s="667"/>
      <c r="K102" s="611" t="s">
        <v>4797</v>
      </c>
      <c r="L102" s="667"/>
      <c r="M102" s="667"/>
      <c r="N102" s="668"/>
      <c r="O102" s="668"/>
      <c r="P102" s="669"/>
      <c r="Q102" s="667"/>
      <c r="R102" s="667"/>
      <c r="S102" s="670"/>
      <c r="T102" s="670"/>
      <c r="U102" s="671"/>
      <c r="V102" s="672"/>
      <c r="W102" s="673"/>
      <c r="X102" s="674"/>
    </row>
    <row r="103" spans="1:24" ht="26.25" customHeight="1">
      <c r="A103" s="656" t="s">
        <v>188</v>
      </c>
      <c r="B103" s="657"/>
      <c r="C103" s="657" t="s">
        <v>3303</v>
      </c>
      <c r="D103" s="657" t="s">
        <v>190</v>
      </c>
      <c r="E103" s="657" t="s">
        <v>7114</v>
      </c>
      <c r="F103" s="657" t="s">
        <v>191</v>
      </c>
      <c r="G103" s="657" t="s">
        <v>191</v>
      </c>
      <c r="H103" s="658"/>
      <c r="I103" s="657" t="s">
        <v>126</v>
      </c>
      <c r="J103" s="657" t="s">
        <v>7213</v>
      </c>
      <c r="K103" s="659" t="s">
        <v>1956</v>
      </c>
      <c r="L103" s="657" t="s">
        <v>7235</v>
      </c>
      <c r="M103" s="660"/>
      <c r="N103" s="659" t="s">
        <v>7155</v>
      </c>
      <c r="O103" s="659" t="s">
        <v>7156</v>
      </c>
      <c r="P103" s="660" t="s">
        <v>9060</v>
      </c>
      <c r="Q103" s="657" t="s">
        <v>1838</v>
      </c>
      <c r="R103" s="657">
        <v>2015</v>
      </c>
      <c r="S103" s="657" t="s">
        <v>7141</v>
      </c>
      <c r="T103" s="657">
        <v>1675</v>
      </c>
      <c r="U103" s="661">
        <v>45173</v>
      </c>
      <c r="V103" s="661">
        <v>45234</v>
      </c>
      <c r="W103" s="662">
        <v>3000</v>
      </c>
      <c r="X103" s="663">
        <v>3500</v>
      </c>
    </row>
    <row r="104" spans="1:24" ht="26.25" customHeight="1">
      <c r="A104" s="664"/>
      <c r="B104" s="116"/>
      <c r="C104" s="116"/>
      <c r="D104" s="116"/>
      <c r="E104" s="116"/>
      <c r="F104" s="116"/>
      <c r="G104" s="116"/>
      <c r="H104" s="116"/>
      <c r="I104" s="116" t="s">
        <v>194</v>
      </c>
      <c r="J104" s="412" t="s">
        <v>7050</v>
      </c>
      <c r="K104" s="123" t="s">
        <v>195</v>
      </c>
      <c r="L104" s="425" t="s">
        <v>3359</v>
      </c>
      <c r="M104" s="116"/>
      <c r="N104" s="73" t="s">
        <v>3907</v>
      </c>
      <c r="O104" s="117"/>
      <c r="P104" s="116"/>
      <c r="Q104" s="116" t="s">
        <v>523</v>
      </c>
      <c r="R104" s="116">
        <v>2014</v>
      </c>
      <c r="S104" s="116" t="s">
        <v>7142</v>
      </c>
      <c r="T104" s="116">
        <v>2085</v>
      </c>
      <c r="U104" s="120">
        <v>45175</v>
      </c>
      <c r="V104" s="119">
        <v>45240</v>
      </c>
      <c r="W104" s="121" t="s">
        <v>7468</v>
      </c>
      <c r="X104" s="665"/>
    </row>
    <row r="105" spans="1:24" ht="26.25" customHeight="1">
      <c r="A105" s="664"/>
      <c r="B105" s="116"/>
      <c r="C105" s="116"/>
      <c r="D105" s="116"/>
      <c r="E105" s="116"/>
      <c r="F105" s="116"/>
      <c r="G105" s="116"/>
      <c r="H105" s="116"/>
      <c r="I105" s="320" t="s">
        <v>2625</v>
      </c>
      <c r="J105" s="116"/>
      <c r="K105" s="124" t="s">
        <v>7021</v>
      </c>
      <c r="L105" s="116"/>
      <c r="M105" s="116"/>
      <c r="N105" s="73" t="s">
        <v>2435</v>
      </c>
      <c r="O105" s="117"/>
      <c r="P105" s="116"/>
      <c r="Q105" s="116" t="s">
        <v>2093</v>
      </c>
      <c r="R105" s="116">
        <v>2015</v>
      </c>
      <c r="S105" s="116" t="s">
        <v>7143</v>
      </c>
      <c r="T105" s="116">
        <v>1805</v>
      </c>
      <c r="U105" s="120"/>
      <c r="V105" s="119">
        <v>45238</v>
      </c>
      <c r="W105" s="121"/>
      <c r="X105" s="665"/>
    </row>
    <row r="106" spans="1:24" ht="26.25" customHeight="1">
      <c r="A106" s="664"/>
      <c r="B106" s="116"/>
      <c r="C106" s="116"/>
      <c r="D106" s="116"/>
      <c r="E106" s="116"/>
      <c r="F106" s="116"/>
      <c r="G106" s="116"/>
      <c r="H106" s="116"/>
      <c r="I106" s="116"/>
      <c r="J106" s="116"/>
      <c r="K106" s="117" t="s">
        <v>1772</v>
      </c>
      <c r="L106" s="116"/>
      <c r="M106" s="116"/>
      <c r="N106" s="117"/>
      <c r="O106" s="117"/>
      <c r="P106" s="116"/>
      <c r="Q106" s="116" t="s">
        <v>520</v>
      </c>
      <c r="R106" s="116">
        <v>2015</v>
      </c>
      <c r="S106" s="116" t="s">
        <v>7144</v>
      </c>
      <c r="T106" s="116">
        <v>2165</v>
      </c>
      <c r="U106" s="119"/>
      <c r="V106" s="119">
        <v>45234</v>
      </c>
      <c r="W106" s="121"/>
      <c r="X106" s="665"/>
    </row>
    <row r="107" spans="1:24" ht="26.25" customHeight="1">
      <c r="A107" s="664"/>
      <c r="B107" s="116"/>
      <c r="C107" s="116"/>
      <c r="D107" s="116"/>
      <c r="E107" s="116"/>
      <c r="F107" s="116"/>
      <c r="G107" s="116"/>
      <c r="H107" s="116"/>
      <c r="I107" s="116"/>
      <c r="J107" s="425" t="s">
        <v>3281</v>
      </c>
      <c r="K107" s="117"/>
      <c r="L107" s="116"/>
      <c r="M107" s="2476" t="s">
        <v>7173</v>
      </c>
      <c r="N107" s="2477"/>
      <c r="O107" s="2478"/>
      <c r="P107" s="118"/>
      <c r="Q107" s="116"/>
      <c r="R107" s="116"/>
      <c r="S107" s="122" t="s">
        <v>189</v>
      </c>
      <c r="T107" s="122">
        <v>3700</v>
      </c>
      <c r="U107" s="119"/>
      <c r="V107" s="120">
        <v>45236</v>
      </c>
      <c r="W107" s="121"/>
      <c r="X107" s="665"/>
    </row>
    <row r="108" spans="1:24" ht="26.25" customHeight="1">
      <c r="A108" s="664"/>
      <c r="B108" s="116"/>
      <c r="C108" s="116"/>
      <c r="D108" s="116"/>
      <c r="E108" s="116"/>
      <c r="F108" s="116"/>
      <c r="G108" s="116"/>
      <c r="H108" s="116"/>
      <c r="I108" s="116"/>
      <c r="J108" s="116"/>
      <c r="K108" s="117"/>
      <c r="L108" s="116"/>
      <c r="M108" s="116"/>
      <c r="N108" s="117"/>
      <c r="O108" s="117"/>
      <c r="P108" s="118"/>
      <c r="Q108" s="116"/>
      <c r="R108" s="116"/>
      <c r="S108" s="122" t="s">
        <v>2472</v>
      </c>
      <c r="T108" s="122">
        <f>SUM(T103:T107)</f>
        <v>11430</v>
      </c>
      <c r="U108" s="119"/>
      <c r="V108" s="120"/>
      <c r="W108" s="121"/>
      <c r="X108" s="665"/>
    </row>
    <row r="109" spans="1:24" ht="26.25" customHeight="1" thickBot="1">
      <c r="A109" s="666"/>
      <c r="B109" s="667"/>
      <c r="C109" s="667"/>
      <c r="D109" s="667"/>
      <c r="E109" s="667"/>
      <c r="F109" s="667"/>
      <c r="G109" s="667"/>
      <c r="H109" s="667"/>
      <c r="I109" s="667"/>
      <c r="J109" s="667"/>
      <c r="K109" s="611" t="s">
        <v>4797</v>
      </c>
      <c r="L109" s="667"/>
      <c r="M109" s="667"/>
      <c r="N109" s="668"/>
      <c r="O109" s="668"/>
      <c r="P109" s="669"/>
      <c r="Q109" s="667"/>
      <c r="R109" s="667"/>
      <c r="S109" s="670"/>
      <c r="T109" s="670"/>
      <c r="U109" s="671"/>
      <c r="V109" s="672"/>
      <c r="W109" s="673"/>
      <c r="X109" s="674"/>
    </row>
    <row r="110" spans="1:24" ht="26.25" customHeight="1">
      <c r="A110" s="656" t="s">
        <v>188</v>
      </c>
      <c r="B110" s="657"/>
      <c r="C110" s="657" t="s">
        <v>3303</v>
      </c>
      <c r="D110" s="657" t="s">
        <v>190</v>
      </c>
      <c r="E110" s="657" t="s">
        <v>7114</v>
      </c>
      <c r="F110" s="657" t="s">
        <v>191</v>
      </c>
      <c r="G110" s="657" t="s">
        <v>191</v>
      </c>
      <c r="H110" s="658"/>
      <c r="I110" s="657" t="s">
        <v>126</v>
      </c>
      <c r="J110" s="657" t="s">
        <v>7213</v>
      </c>
      <c r="K110" s="659" t="s">
        <v>1956</v>
      </c>
      <c r="L110" s="657" t="s">
        <v>7157</v>
      </c>
      <c r="M110" s="660"/>
      <c r="N110" s="659" t="s">
        <v>7158</v>
      </c>
      <c r="O110" s="659" t="s">
        <v>7159</v>
      </c>
      <c r="P110" s="660" t="s">
        <v>8728</v>
      </c>
      <c r="Q110" s="660" t="s">
        <v>1838</v>
      </c>
      <c r="R110" s="660">
        <v>2014</v>
      </c>
      <c r="S110" s="660" t="s">
        <v>7145</v>
      </c>
      <c r="T110" s="657">
        <v>1660</v>
      </c>
      <c r="U110" s="661">
        <v>45173</v>
      </c>
      <c r="V110" s="661">
        <v>45234</v>
      </c>
      <c r="W110" s="662">
        <v>3000</v>
      </c>
      <c r="X110" s="663">
        <v>3500</v>
      </c>
    </row>
    <row r="111" spans="1:24" ht="26.25" customHeight="1">
      <c r="A111" s="664"/>
      <c r="B111" s="116"/>
      <c r="C111" s="116"/>
      <c r="D111" s="116"/>
      <c r="E111" s="116"/>
      <c r="F111" s="116"/>
      <c r="G111" s="116"/>
      <c r="H111" s="116"/>
      <c r="I111" s="116" t="s">
        <v>194</v>
      </c>
      <c r="J111" s="412" t="s">
        <v>7136</v>
      </c>
      <c r="K111" s="123" t="s">
        <v>195</v>
      </c>
      <c r="L111" s="425" t="s">
        <v>3359</v>
      </c>
      <c r="M111" s="116"/>
      <c r="N111" s="73" t="s">
        <v>3907</v>
      </c>
      <c r="O111" s="117"/>
      <c r="P111" s="116"/>
      <c r="Q111" s="118" t="s">
        <v>520</v>
      </c>
      <c r="R111" s="118">
        <v>2017</v>
      </c>
      <c r="S111" s="118" t="s">
        <v>7146</v>
      </c>
      <c r="T111" s="116">
        <v>2175</v>
      </c>
      <c r="U111" s="120">
        <v>45175</v>
      </c>
      <c r="V111" s="119">
        <v>45240</v>
      </c>
      <c r="W111" s="121" t="s">
        <v>7468</v>
      </c>
      <c r="X111" s="665"/>
    </row>
    <row r="112" spans="1:24" ht="26.25" customHeight="1">
      <c r="A112" s="664"/>
      <c r="B112" s="116"/>
      <c r="C112" s="116"/>
      <c r="D112" s="116"/>
      <c r="E112" s="116"/>
      <c r="F112" s="116"/>
      <c r="G112" s="116"/>
      <c r="H112" s="116"/>
      <c r="I112" s="320" t="s">
        <v>2625</v>
      </c>
      <c r="J112" s="116"/>
      <c r="K112" s="124" t="s">
        <v>7021</v>
      </c>
      <c r="L112" s="116"/>
      <c r="M112" s="116"/>
      <c r="N112" s="73" t="s">
        <v>2435</v>
      </c>
      <c r="O112" s="117"/>
      <c r="P112" s="116"/>
      <c r="Q112" s="118" t="s">
        <v>520</v>
      </c>
      <c r="R112" s="118">
        <v>2021</v>
      </c>
      <c r="S112" s="118" t="s">
        <v>7147</v>
      </c>
      <c r="T112" s="116">
        <v>2115</v>
      </c>
      <c r="U112" s="120"/>
      <c r="V112" s="119">
        <v>45238</v>
      </c>
      <c r="W112" s="121"/>
      <c r="X112" s="665"/>
    </row>
    <row r="113" spans="1:24" ht="26.25" customHeight="1">
      <c r="A113" s="664"/>
      <c r="B113" s="116"/>
      <c r="C113" s="116"/>
      <c r="D113" s="116"/>
      <c r="E113" s="116"/>
      <c r="F113" s="116"/>
      <c r="G113" s="116"/>
      <c r="H113" s="116"/>
      <c r="I113" s="116"/>
      <c r="J113" s="116"/>
      <c r="K113" s="117" t="s">
        <v>1772</v>
      </c>
      <c r="L113" s="116"/>
      <c r="M113" s="116"/>
      <c r="N113" s="117"/>
      <c r="O113" s="117"/>
      <c r="P113" s="116"/>
      <c r="Q113" s="118" t="s">
        <v>523</v>
      </c>
      <c r="R113" s="118">
        <v>2017</v>
      </c>
      <c r="S113" s="118" t="s">
        <v>7148</v>
      </c>
      <c r="T113" s="116">
        <v>2115</v>
      </c>
      <c r="U113" s="119"/>
      <c r="V113" s="119">
        <v>45234</v>
      </c>
      <c r="W113" s="121"/>
      <c r="X113" s="665"/>
    </row>
    <row r="114" spans="1:24" ht="26.25" customHeight="1">
      <c r="A114" s="664"/>
      <c r="B114" s="116"/>
      <c r="C114" s="116"/>
      <c r="D114" s="116"/>
      <c r="E114" s="116"/>
      <c r="F114" s="116"/>
      <c r="G114" s="116"/>
      <c r="H114" s="116"/>
      <c r="I114" s="116"/>
      <c r="J114" s="425" t="s">
        <v>3281</v>
      </c>
      <c r="K114" s="117"/>
      <c r="L114" s="116"/>
      <c r="M114" s="2476" t="s">
        <v>7173</v>
      </c>
      <c r="N114" s="2477"/>
      <c r="O114" s="2478"/>
      <c r="P114" s="118"/>
      <c r="Q114" s="116"/>
      <c r="R114" s="116"/>
      <c r="S114" s="122" t="s">
        <v>189</v>
      </c>
      <c r="T114" s="122">
        <v>3700</v>
      </c>
      <c r="U114" s="119"/>
      <c r="V114" s="120">
        <v>45236</v>
      </c>
      <c r="W114" s="121"/>
      <c r="X114" s="665"/>
    </row>
    <row r="115" spans="1:24" ht="26.25" customHeight="1">
      <c r="A115" s="664"/>
      <c r="B115" s="116"/>
      <c r="C115" s="116"/>
      <c r="D115" s="116"/>
      <c r="E115" s="116"/>
      <c r="F115" s="116"/>
      <c r="G115" s="116"/>
      <c r="H115" s="116"/>
      <c r="I115" s="116"/>
      <c r="J115" s="116"/>
      <c r="K115" s="117"/>
      <c r="L115" s="116"/>
      <c r="M115" s="116"/>
      <c r="N115" s="117"/>
      <c r="O115" s="117"/>
      <c r="P115" s="118"/>
      <c r="Q115" s="116"/>
      <c r="R115" s="116"/>
      <c r="S115" s="122" t="s">
        <v>2472</v>
      </c>
      <c r="T115" s="122">
        <f>SUM(T110:T114)</f>
        <v>11765</v>
      </c>
      <c r="U115" s="119"/>
      <c r="V115" s="120"/>
      <c r="W115" s="121"/>
      <c r="X115" s="665"/>
    </row>
    <row r="116" spans="1:24" ht="26.25" customHeight="1" thickBot="1">
      <c r="A116" s="666"/>
      <c r="B116" s="667"/>
      <c r="C116" s="667"/>
      <c r="D116" s="667"/>
      <c r="E116" s="667"/>
      <c r="F116" s="667"/>
      <c r="G116" s="667"/>
      <c r="H116" s="667"/>
      <c r="I116" s="667"/>
      <c r="J116" s="667"/>
      <c r="K116" s="611" t="s">
        <v>4797</v>
      </c>
      <c r="L116" s="667"/>
      <c r="M116" s="667"/>
      <c r="N116" s="668"/>
      <c r="O116" s="668"/>
      <c r="P116" s="669"/>
      <c r="Q116" s="667"/>
      <c r="R116" s="667"/>
      <c r="S116" s="670"/>
      <c r="T116" s="670"/>
      <c r="U116" s="671"/>
      <c r="V116" s="672"/>
      <c r="W116" s="673"/>
      <c r="X116" s="674"/>
    </row>
    <row r="117" spans="1:24" ht="26.25" customHeight="1">
      <c r="A117" s="656" t="s">
        <v>188</v>
      </c>
      <c r="B117" s="657"/>
      <c r="C117" s="657" t="s">
        <v>3303</v>
      </c>
      <c r="D117" s="657" t="s">
        <v>190</v>
      </c>
      <c r="E117" s="657" t="s">
        <v>7114</v>
      </c>
      <c r="F117" s="657" t="s">
        <v>191</v>
      </c>
      <c r="G117" s="657" t="s">
        <v>191</v>
      </c>
      <c r="H117" s="658"/>
      <c r="I117" s="657" t="s">
        <v>126</v>
      </c>
      <c r="J117" s="657" t="s">
        <v>7213</v>
      </c>
      <c r="K117" s="659" t="s">
        <v>1956</v>
      </c>
      <c r="L117" s="657" t="s">
        <v>7160</v>
      </c>
      <c r="M117" s="660"/>
      <c r="N117" s="659" t="s">
        <v>7161</v>
      </c>
      <c r="O117" s="659" t="s">
        <v>7162</v>
      </c>
      <c r="P117" s="660" t="s">
        <v>8728</v>
      </c>
      <c r="Q117" s="660" t="s">
        <v>520</v>
      </c>
      <c r="R117" s="660">
        <v>2015</v>
      </c>
      <c r="S117" s="660" t="s">
        <v>7149</v>
      </c>
      <c r="T117" s="657">
        <v>2350</v>
      </c>
      <c r="U117" s="661">
        <v>45173</v>
      </c>
      <c r="V117" s="661">
        <v>45234</v>
      </c>
      <c r="W117" s="662">
        <v>3000</v>
      </c>
      <c r="X117" s="663">
        <v>3500</v>
      </c>
    </row>
    <row r="118" spans="1:24" ht="26.25" customHeight="1">
      <c r="A118" s="664"/>
      <c r="B118" s="116"/>
      <c r="C118" s="116"/>
      <c r="D118" s="116"/>
      <c r="E118" s="116"/>
      <c r="F118" s="116"/>
      <c r="G118" s="116"/>
      <c r="H118" s="116"/>
      <c r="I118" s="116" t="s">
        <v>194</v>
      </c>
      <c r="J118" s="412" t="s">
        <v>7051</v>
      </c>
      <c r="K118" s="123" t="s">
        <v>195</v>
      </c>
      <c r="L118" s="425" t="s">
        <v>3359</v>
      </c>
      <c r="M118" s="116"/>
      <c r="N118" s="73" t="s">
        <v>3907</v>
      </c>
      <c r="O118" s="117"/>
      <c r="P118" s="116"/>
      <c r="Q118" s="118" t="s">
        <v>3809</v>
      </c>
      <c r="R118" s="118">
        <v>2015</v>
      </c>
      <c r="S118" s="118" t="s">
        <v>7150</v>
      </c>
      <c r="T118" s="116">
        <v>2055</v>
      </c>
      <c r="U118" s="120">
        <v>45175</v>
      </c>
      <c r="V118" s="119">
        <v>45240</v>
      </c>
      <c r="W118" s="121" t="s">
        <v>7468</v>
      </c>
      <c r="X118" s="665"/>
    </row>
    <row r="119" spans="1:24" ht="26.25" customHeight="1">
      <c r="A119" s="664"/>
      <c r="B119" s="116"/>
      <c r="C119" s="116"/>
      <c r="D119" s="116"/>
      <c r="E119" s="116"/>
      <c r="F119" s="116"/>
      <c r="G119" s="116"/>
      <c r="H119" s="116"/>
      <c r="I119" s="320" t="s">
        <v>2625</v>
      </c>
      <c r="J119" s="116"/>
      <c r="K119" s="124" t="s">
        <v>7021</v>
      </c>
      <c r="L119" s="116"/>
      <c r="M119" s="116"/>
      <c r="N119" s="73" t="s">
        <v>2435</v>
      </c>
      <c r="O119" s="117"/>
      <c r="P119" s="116"/>
      <c r="Q119" s="118" t="s">
        <v>520</v>
      </c>
      <c r="R119" s="118">
        <v>2015</v>
      </c>
      <c r="S119" s="118" t="s">
        <v>7151</v>
      </c>
      <c r="T119" s="116">
        <v>2175</v>
      </c>
      <c r="U119" s="120"/>
      <c r="V119" s="119">
        <v>45238</v>
      </c>
      <c r="W119" s="121"/>
      <c r="X119" s="665"/>
    </row>
    <row r="120" spans="1:24" ht="26.25" customHeight="1">
      <c r="A120" s="664"/>
      <c r="B120" s="116"/>
      <c r="C120" s="116"/>
      <c r="D120" s="116"/>
      <c r="E120" s="116"/>
      <c r="F120" s="116"/>
      <c r="G120" s="116"/>
      <c r="H120" s="116"/>
      <c r="I120" s="116"/>
      <c r="J120" s="116"/>
      <c r="K120" s="117" t="s">
        <v>1772</v>
      </c>
      <c r="L120" s="116"/>
      <c r="M120" s="116"/>
      <c r="N120" s="117"/>
      <c r="O120" s="117"/>
      <c r="P120" s="116"/>
      <c r="Q120" s="118" t="s">
        <v>4683</v>
      </c>
      <c r="R120" s="118">
        <v>2016</v>
      </c>
      <c r="S120" s="118" t="s">
        <v>7152</v>
      </c>
      <c r="T120" s="116">
        <v>2095</v>
      </c>
      <c r="U120" s="119"/>
      <c r="V120" s="119">
        <v>45234</v>
      </c>
      <c r="W120" s="121"/>
      <c r="X120" s="665"/>
    </row>
    <row r="121" spans="1:24" ht="26.25" customHeight="1">
      <c r="A121" s="664"/>
      <c r="B121" s="116"/>
      <c r="C121" s="116"/>
      <c r="D121" s="116"/>
      <c r="E121" s="116"/>
      <c r="F121" s="116"/>
      <c r="G121" s="116"/>
      <c r="H121" s="116"/>
      <c r="I121" s="116"/>
      <c r="J121" s="425" t="s">
        <v>3281</v>
      </c>
      <c r="K121" s="117"/>
      <c r="L121" s="116"/>
      <c r="M121" s="2476" t="s">
        <v>7173</v>
      </c>
      <c r="N121" s="2477"/>
      <c r="O121" s="2478"/>
      <c r="P121" s="118"/>
      <c r="Q121" s="116"/>
      <c r="R121" s="116"/>
      <c r="S121" s="122" t="s">
        <v>189</v>
      </c>
      <c r="T121" s="122">
        <v>3860</v>
      </c>
      <c r="U121" s="119"/>
      <c r="V121" s="120">
        <v>45236</v>
      </c>
      <c r="W121" s="121"/>
      <c r="X121" s="665"/>
    </row>
    <row r="122" spans="1:24" ht="26.25" customHeight="1">
      <c r="A122" s="664"/>
      <c r="B122" s="116"/>
      <c r="C122" s="116"/>
      <c r="D122" s="116"/>
      <c r="E122" s="116"/>
      <c r="F122" s="116"/>
      <c r="G122" s="116"/>
      <c r="H122" s="116"/>
      <c r="I122" s="116"/>
      <c r="J122" s="116"/>
      <c r="K122" s="117"/>
      <c r="L122" s="116"/>
      <c r="M122" s="116"/>
      <c r="N122" s="117"/>
      <c r="O122" s="117"/>
      <c r="P122" s="118"/>
      <c r="Q122" s="116"/>
      <c r="R122" s="116"/>
      <c r="S122" s="122" t="s">
        <v>2472</v>
      </c>
      <c r="T122" s="122">
        <f>SUM(T117:T121)</f>
        <v>12535</v>
      </c>
      <c r="U122" s="119"/>
      <c r="V122" s="120"/>
      <c r="W122" s="121"/>
      <c r="X122" s="665"/>
    </row>
    <row r="123" spans="1:24" ht="26.25" customHeight="1" thickBot="1">
      <c r="A123" s="666"/>
      <c r="B123" s="667"/>
      <c r="C123" s="667"/>
      <c r="D123" s="667"/>
      <c r="E123" s="667"/>
      <c r="F123" s="667"/>
      <c r="G123" s="667"/>
      <c r="H123" s="667"/>
      <c r="I123" s="667"/>
      <c r="J123" s="667"/>
      <c r="K123" s="611" t="s">
        <v>4797</v>
      </c>
      <c r="L123" s="667"/>
      <c r="M123" s="667"/>
      <c r="N123" s="668"/>
      <c r="O123" s="668"/>
      <c r="P123" s="669"/>
      <c r="Q123" s="667"/>
      <c r="R123" s="667"/>
      <c r="S123" s="670"/>
      <c r="T123" s="670"/>
      <c r="U123" s="671"/>
      <c r="V123" s="672"/>
      <c r="W123" s="673"/>
      <c r="X123" s="674"/>
    </row>
    <row r="124" spans="1:24" ht="26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51"/>
      <c r="L124" s="4"/>
      <c r="M124" s="4"/>
      <c r="N124" s="451"/>
      <c r="O124" s="451"/>
      <c r="P124" s="452"/>
      <c r="Q124" s="4"/>
      <c r="R124" s="4"/>
      <c r="S124" s="4"/>
      <c r="T124" s="4"/>
      <c r="U124" s="453"/>
      <c r="V124" s="454"/>
      <c r="W124" s="455"/>
      <c r="X124" s="455"/>
    </row>
    <row r="125" spans="1:24" ht="26.25" customHeight="1" thickBot="1"/>
    <row r="126" spans="1:24" ht="26.25" customHeight="1">
      <c r="A126" s="656" t="s">
        <v>188</v>
      </c>
      <c r="B126" s="657"/>
      <c r="C126" s="657" t="s">
        <v>3303</v>
      </c>
      <c r="D126" s="657" t="s">
        <v>190</v>
      </c>
      <c r="E126" s="657" t="s">
        <v>191</v>
      </c>
      <c r="F126" s="657" t="s">
        <v>191</v>
      </c>
      <c r="G126" s="657" t="s">
        <v>191</v>
      </c>
      <c r="H126" s="658"/>
      <c r="I126" s="657" t="s">
        <v>126</v>
      </c>
      <c r="J126" s="657" t="s">
        <v>7127</v>
      </c>
      <c r="K126" s="659" t="s">
        <v>1956</v>
      </c>
      <c r="L126" s="657" t="s">
        <v>7302</v>
      </c>
      <c r="M126" s="660"/>
      <c r="N126" s="659" t="s">
        <v>7251</v>
      </c>
      <c r="O126" s="659" t="s">
        <v>7252</v>
      </c>
      <c r="P126" s="660" t="s">
        <v>8728</v>
      </c>
      <c r="Q126" s="660" t="s">
        <v>7181</v>
      </c>
      <c r="R126" s="660">
        <v>2014</v>
      </c>
      <c r="S126" s="660" t="s">
        <v>7253</v>
      </c>
      <c r="T126" s="657">
        <v>1535</v>
      </c>
      <c r="U126" s="661">
        <v>45176</v>
      </c>
      <c r="V126" s="661">
        <v>45234</v>
      </c>
      <c r="W126" s="662">
        <v>3000</v>
      </c>
      <c r="X126" s="663">
        <v>3500</v>
      </c>
    </row>
    <row r="127" spans="1:24" ht="26.25" customHeight="1">
      <c r="A127" s="664"/>
      <c r="B127" s="116"/>
      <c r="C127" s="116"/>
      <c r="D127" s="116"/>
      <c r="E127" s="116"/>
      <c r="F127" s="116"/>
      <c r="G127" s="116"/>
      <c r="H127" s="116"/>
      <c r="I127" s="116" t="s">
        <v>194</v>
      </c>
      <c r="J127" s="412" t="s">
        <v>7128</v>
      </c>
      <c r="K127" s="123" t="s">
        <v>195</v>
      </c>
      <c r="L127" s="425" t="s">
        <v>3359</v>
      </c>
      <c r="M127" s="116"/>
      <c r="N127" s="73" t="s">
        <v>3907</v>
      </c>
      <c r="O127" s="117"/>
      <c r="P127" s="116"/>
      <c r="Q127" s="118" t="s">
        <v>523</v>
      </c>
      <c r="R127" s="118">
        <v>2019</v>
      </c>
      <c r="S127" s="118" t="s">
        <v>7254</v>
      </c>
      <c r="T127" s="116">
        <v>2135</v>
      </c>
      <c r="U127" s="120"/>
      <c r="V127" s="119">
        <v>45240</v>
      </c>
      <c r="W127" s="121" t="s">
        <v>7506</v>
      </c>
      <c r="X127" s="665"/>
    </row>
    <row r="128" spans="1:24" ht="26.25" customHeight="1">
      <c r="A128" s="664"/>
      <c r="B128" s="116"/>
      <c r="C128" s="116"/>
      <c r="D128" s="116"/>
      <c r="E128" s="116"/>
      <c r="F128" s="116"/>
      <c r="G128" s="116"/>
      <c r="H128" s="116"/>
      <c r="I128" s="320" t="s">
        <v>2625</v>
      </c>
      <c r="J128" s="116"/>
      <c r="K128" s="124" t="s">
        <v>7133</v>
      </c>
      <c r="L128" s="116"/>
      <c r="M128" s="116"/>
      <c r="N128" s="73" t="s">
        <v>2435</v>
      </c>
      <c r="O128" s="117"/>
      <c r="P128" s="116"/>
      <c r="Q128" s="118" t="s">
        <v>523</v>
      </c>
      <c r="R128" s="118">
        <v>2018</v>
      </c>
      <c r="S128" s="118" t="s">
        <v>7255</v>
      </c>
      <c r="T128" s="116">
        <v>2120</v>
      </c>
      <c r="U128" s="120"/>
      <c r="V128" s="119">
        <v>45238</v>
      </c>
      <c r="W128" s="121"/>
      <c r="X128" s="665"/>
    </row>
    <row r="129" spans="1:24" ht="26.25" customHeight="1">
      <c r="A129" s="664"/>
      <c r="B129" s="116"/>
      <c r="C129" s="116"/>
      <c r="D129" s="116"/>
      <c r="E129" s="116"/>
      <c r="F129" s="116"/>
      <c r="G129" s="116"/>
      <c r="H129" s="116"/>
      <c r="I129" s="116"/>
      <c r="J129" s="116"/>
      <c r="K129" s="117" t="s">
        <v>1772</v>
      </c>
      <c r="L129" s="116"/>
      <c r="M129" s="116"/>
      <c r="N129" s="117"/>
      <c r="O129" s="117"/>
      <c r="P129" s="116"/>
      <c r="Q129" s="118" t="s">
        <v>523</v>
      </c>
      <c r="R129" s="118">
        <v>2019</v>
      </c>
      <c r="S129" s="118" t="s">
        <v>7256</v>
      </c>
      <c r="T129" s="116">
        <v>2115</v>
      </c>
      <c r="U129" s="119"/>
      <c r="V129" s="119">
        <v>45234</v>
      </c>
      <c r="W129" s="121"/>
      <c r="X129" s="665"/>
    </row>
    <row r="130" spans="1:24" ht="26.25" customHeight="1">
      <c r="A130" s="664"/>
      <c r="B130" s="116"/>
      <c r="C130" s="116"/>
      <c r="D130" s="116"/>
      <c r="E130" s="116"/>
      <c r="F130" s="116"/>
      <c r="G130" s="116"/>
      <c r="H130" s="116"/>
      <c r="I130" s="116"/>
      <c r="J130" s="425" t="s">
        <v>3281</v>
      </c>
      <c r="K130" s="117"/>
      <c r="L130" s="116"/>
      <c r="M130" s="2476" t="s">
        <v>7173</v>
      </c>
      <c r="N130" s="2477"/>
      <c r="O130" s="2478"/>
      <c r="P130" s="118"/>
      <c r="Q130" s="116"/>
      <c r="R130" s="116"/>
      <c r="S130" s="122" t="s">
        <v>189</v>
      </c>
      <c r="T130" s="122">
        <v>3840</v>
      </c>
      <c r="U130" s="119"/>
      <c r="V130" s="120">
        <v>45236</v>
      </c>
      <c r="W130" s="121"/>
      <c r="X130" s="665"/>
    </row>
    <row r="131" spans="1:24" ht="26.25" customHeight="1">
      <c r="A131" s="664"/>
      <c r="B131" s="116"/>
      <c r="C131" s="116"/>
      <c r="D131" s="116"/>
      <c r="E131" s="116"/>
      <c r="F131" s="116"/>
      <c r="G131" s="116"/>
      <c r="H131" s="116"/>
      <c r="I131" s="116"/>
      <c r="J131" s="116"/>
      <c r="K131" s="117"/>
      <c r="L131" s="116"/>
      <c r="M131" s="116"/>
      <c r="N131" s="117"/>
      <c r="O131" s="117"/>
      <c r="P131" s="118"/>
      <c r="Q131" s="116"/>
      <c r="R131" s="116"/>
      <c r="S131" s="122" t="s">
        <v>2472</v>
      </c>
      <c r="T131" s="122">
        <f>SUM(T126:T130)</f>
        <v>11745</v>
      </c>
      <c r="U131" s="119"/>
      <c r="V131" s="120"/>
      <c r="W131" s="121"/>
      <c r="X131" s="665"/>
    </row>
    <row r="132" spans="1:24" ht="26.25" customHeight="1" thickBot="1">
      <c r="A132" s="666"/>
      <c r="B132" s="667"/>
      <c r="C132" s="667"/>
      <c r="D132" s="667"/>
      <c r="E132" s="667"/>
      <c r="F132" s="667"/>
      <c r="G132" s="667"/>
      <c r="H132" s="667"/>
      <c r="I132" s="667"/>
      <c r="J132" s="667"/>
      <c r="K132" s="611" t="s">
        <v>7129</v>
      </c>
      <c r="L132" s="667"/>
      <c r="M132" s="667"/>
      <c r="N132" s="668"/>
      <c r="O132" s="668"/>
      <c r="P132" s="669"/>
      <c r="Q132" s="667"/>
      <c r="R132" s="667"/>
      <c r="S132" s="670"/>
      <c r="T132" s="670"/>
      <c r="U132" s="671"/>
      <c r="V132" s="672"/>
      <c r="W132" s="673"/>
      <c r="X132" s="674"/>
    </row>
    <row r="133" spans="1:24" ht="26.25" customHeight="1">
      <c r="A133" s="656" t="s">
        <v>188</v>
      </c>
      <c r="B133" s="657"/>
      <c r="C133" s="657" t="s">
        <v>3303</v>
      </c>
      <c r="D133" s="657" t="s">
        <v>190</v>
      </c>
      <c r="E133" s="657" t="s">
        <v>191</v>
      </c>
      <c r="F133" s="657" t="s">
        <v>191</v>
      </c>
      <c r="G133" s="657" t="s">
        <v>191</v>
      </c>
      <c r="H133" s="658"/>
      <c r="I133" s="657" t="s">
        <v>126</v>
      </c>
      <c r="J133" s="657" t="s">
        <v>7134</v>
      </c>
      <c r="K133" s="659" t="s">
        <v>1956</v>
      </c>
      <c r="L133" s="657" t="s">
        <v>7304</v>
      </c>
      <c r="M133" s="660"/>
      <c r="N133" s="659" t="s">
        <v>7275</v>
      </c>
      <c r="O133" s="659" t="s">
        <v>7276</v>
      </c>
      <c r="P133" s="660" t="s">
        <v>9060</v>
      </c>
      <c r="Q133" s="657" t="s">
        <v>390</v>
      </c>
      <c r="R133" s="657">
        <v>2015</v>
      </c>
      <c r="S133" s="657" t="s">
        <v>7257</v>
      </c>
      <c r="T133" s="657">
        <v>1755</v>
      </c>
      <c r="U133" s="661">
        <v>45176</v>
      </c>
      <c r="V133" s="661">
        <v>45234</v>
      </c>
      <c r="W133" s="662">
        <v>3000</v>
      </c>
      <c r="X133" s="663">
        <v>3500</v>
      </c>
    </row>
    <row r="134" spans="1:24" ht="26.25" customHeight="1">
      <c r="A134" s="664"/>
      <c r="B134" s="116"/>
      <c r="C134" s="116"/>
      <c r="D134" s="116"/>
      <c r="E134" s="116"/>
      <c r="F134" s="116"/>
      <c r="G134" s="116"/>
      <c r="H134" s="116"/>
      <c r="I134" s="116" t="s">
        <v>194</v>
      </c>
      <c r="J134" s="412" t="s">
        <v>7130</v>
      </c>
      <c r="K134" s="123" t="s">
        <v>195</v>
      </c>
      <c r="L134" s="425" t="s">
        <v>3359</v>
      </c>
      <c r="M134" s="116"/>
      <c r="N134" s="73" t="s">
        <v>3907</v>
      </c>
      <c r="O134" s="117"/>
      <c r="P134" s="116"/>
      <c r="Q134" s="116" t="s">
        <v>3291</v>
      </c>
      <c r="R134" s="116">
        <v>2015</v>
      </c>
      <c r="S134" s="116" t="s">
        <v>7258</v>
      </c>
      <c r="T134" s="116">
        <v>1765</v>
      </c>
      <c r="U134" s="120"/>
      <c r="V134" s="119">
        <v>45240</v>
      </c>
      <c r="W134" s="121" t="s">
        <v>7506</v>
      </c>
      <c r="X134" s="665"/>
    </row>
    <row r="135" spans="1:24" ht="26.25" customHeight="1">
      <c r="A135" s="664"/>
      <c r="B135" s="116"/>
      <c r="C135" s="116"/>
      <c r="D135" s="116"/>
      <c r="E135" s="116"/>
      <c r="F135" s="116"/>
      <c r="G135" s="116"/>
      <c r="H135" s="116"/>
      <c r="I135" s="320" t="s">
        <v>2625</v>
      </c>
      <c r="J135" s="116"/>
      <c r="K135" s="124" t="s">
        <v>7133</v>
      </c>
      <c r="L135" s="116"/>
      <c r="M135" s="116"/>
      <c r="N135" s="73" t="s">
        <v>2435</v>
      </c>
      <c r="O135" s="117"/>
      <c r="P135" s="116"/>
      <c r="Q135" s="116" t="s">
        <v>7261</v>
      </c>
      <c r="R135" s="116">
        <v>2015</v>
      </c>
      <c r="S135" s="116" t="s">
        <v>7259</v>
      </c>
      <c r="T135" s="116">
        <v>1960</v>
      </c>
      <c r="U135" s="120"/>
      <c r="V135" s="119">
        <v>45238</v>
      </c>
      <c r="W135" s="121"/>
      <c r="X135" s="665"/>
    </row>
    <row r="136" spans="1:24" ht="26.25" customHeight="1">
      <c r="A136" s="664"/>
      <c r="B136" s="116"/>
      <c r="C136" s="116"/>
      <c r="D136" s="116"/>
      <c r="E136" s="116"/>
      <c r="F136" s="116"/>
      <c r="G136" s="116"/>
      <c r="H136" s="116"/>
      <c r="I136" s="116"/>
      <c r="J136" s="116"/>
      <c r="K136" s="117" t="s">
        <v>1772</v>
      </c>
      <c r="L136" s="116"/>
      <c r="M136" s="116"/>
      <c r="N136" s="117"/>
      <c r="O136" s="117"/>
      <c r="P136" s="116"/>
      <c r="Q136" s="116" t="s">
        <v>520</v>
      </c>
      <c r="R136" s="116">
        <v>2015</v>
      </c>
      <c r="S136" s="116" t="s">
        <v>7260</v>
      </c>
      <c r="T136" s="116">
        <v>2175</v>
      </c>
      <c r="U136" s="119"/>
      <c r="V136" s="119">
        <v>45234</v>
      </c>
      <c r="W136" s="121"/>
      <c r="X136" s="665"/>
    </row>
    <row r="137" spans="1:24" ht="26.25" customHeight="1">
      <c r="A137" s="664"/>
      <c r="B137" s="116"/>
      <c r="C137" s="116"/>
      <c r="D137" s="116"/>
      <c r="E137" s="116"/>
      <c r="F137" s="116"/>
      <c r="G137" s="116"/>
      <c r="H137" s="116"/>
      <c r="I137" s="116"/>
      <c r="J137" s="425" t="s">
        <v>3281</v>
      </c>
      <c r="K137" s="117"/>
      <c r="L137" s="116"/>
      <c r="M137" s="2476" t="s">
        <v>7173</v>
      </c>
      <c r="N137" s="2477"/>
      <c r="O137" s="2478"/>
      <c r="P137" s="118"/>
      <c r="Q137" s="116"/>
      <c r="R137" s="116"/>
      <c r="S137" s="122" t="s">
        <v>189</v>
      </c>
      <c r="T137" s="122">
        <v>3820</v>
      </c>
      <c r="U137" s="119"/>
      <c r="V137" s="120">
        <v>45236</v>
      </c>
      <c r="W137" s="121"/>
      <c r="X137" s="665"/>
    </row>
    <row r="138" spans="1:24" ht="26.25" customHeight="1">
      <c r="A138" s="664"/>
      <c r="B138" s="116"/>
      <c r="C138" s="116"/>
      <c r="D138" s="116"/>
      <c r="E138" s="116"/>
      <c r="F138" s="116"/>
      <c r="G138" s="116"/>
      <c r="H138" s="116"/>
      <c r="I138" s="116"/>
      <c r="J138" s="116"/>
      <c r="K138" s="117"/>
      <c r="L138" s="116"/>
      <c r="M138" s="116"/>
      <c r="N138" s="117"/>
      <c r="O138" s="117"/>
      <c r="P138" s="118"/>
      <c r="Q138" s="116"/>
      <c r="R138" s="116"/>
      <c r="S138" s="122" t="s">
        <v>2472</v>
      </c>
      <c r="T138" s="122">
        <f>SUM(T133:T137)</f>
        <v>11475</v>
      </c>
      <c r="U138" s="119"/>
      <c r="V138" s="120"/>
      <c r="W138" s="121"/>
      <c r="X138" s="665"/>
    </row>
    <row r="139" spans="1:24" ht="26.25" customHeight="1" thickBot="1">
      <c r="A139" s="666"/>
      <c r="B139" s="667"/>
      <c r="C139" s="667"/>
      <c r="D139" s="667"/>
      <c r="E139" s="667"/>
      <c r="F139" s="667"/>
      <c r="G139" s="667"/>
      <c r="H139" s="667"/>
      <c r="I139" s="667"/>
      <c r="J139" s="667"/>
      <c r="K139" s="611" t="s">
        <v>7129</v>
      </c>
      <c r="L139" s="667"/>
      <c r="M139" s="667"/>
      <c r="N139" s="668"/>
      <c r="O139" s="668"/>
      <c r="P139" s="669"/>
      <c r="Q139" s="667"/>
      <c r="R139" s="667"/>
      <c r="S139" s="670"/>
      <c r="T139" s="670"/>
      <c r="U139" s="671"/>
      <c r="V139" s="672"/>
      <c r="W139" s="673"/>
      <c r="X139" s="674"/>
    </row>
    <row r="140" spans="1:24" ht="26.25" customHeight="1">
      <c r="A140" s="656" t="s">
        <v>188</v>
      </c>
      <c r="B140" s="657"/>
      <c r="C140" s="657" t="s">
        <v>3303</v>
      </c>
      <c r="D140" s="657" t="s">
        <v>190</v>
      </c>
      <c r="E140" s="657" t="s">
        <v>191</v>
      </c>
      <c r="F140" s="657" t="s">
        <v>191</v>
      </c>
      <c r="G140" s="657" t="s">
        <v>191</v>
      </c>
      <c r="H140" s="658"/>
      <c r="I140" s="657" t="s">
        <v>126</v>
      </c>
      <c r="J140" s="657" t="s">
        <v>7127</v>
      </c>
      <c r="K140" s="659" t="s">
        <v>1956</v>
      </c>
      <c r="L140" s="657" t="s">
        <v>7305</v>
      </c>
      <c r="M140" s="660"/>
      <c r="N140" s="659" t="s">
        <v>7277</v>
      </c>
      <c r="O140" s="659" t="s">
        <v>7278</v>
      </c>
      <c r="P140" s="660" t="s">
        <v>8728</v>
      </c>
      <c r="Q140" s="660" t="s">
        <v>202</v>
      </c>
      <c r="R140" s="660">
        <v>2014</v>
      </c>
      <c r="S140" s="660" t="s">
        <v>7262</v>
      </c>
      <c r="T140" s="657">
        <v>1955</v>
      </c>
      <c r="U140" s="661">
        <v>45176</v>
      </c>
      <c r="V140" s="661">
        <v>45234</v>
      </c>
      <c r="W140" s="662">
        <v>3000</v>
      </c>
      <c r="X140" s="663">
        <v>3500</v>
      </c>
    </row>
    <row r="141" spans="1:24" ht="26.25" customHeight="1">
      <c r="A141" s="664"/>
      <c r="B141" s="116"/>
      <c r="C141" s="116"/>
      <c r="D141" s="116"/>
      <c r="E141" s="116"/>
      <c r="F141" s="116"/>
      <c r="G141" s="116"/>
      <c r="H141" s="116"/>
      <c r="I141" s="116" t="s">
        <v>194</v>
      </c>
      <c r="J141" s="412" t="s">
        <v>7131</v>
      </c>
      <c r="K141" s="123" t="s">
        <v>195</v>
      </c>
      <c r="L141" s="425" t="s">
        <v>3359</v>
      </c>
      <c r="M141" s="116"/>
      <c r="N141" s="73" t="s">
        <v>3907</v>
      </c>
      <c r="O141" s="117"/>
      <c r="P141" s="116"/>
      <c r="Q141" s="118" t="s">
        <v>7266</v>
      </c>
      <c r="R141" s="118">
        <v>2015</v>
      </c>
      <c r="S141" s="118" t="s">
        <v>7263</v>
      </c>
      <c r="T141" s="116">
        <v>2505</v>
      </c>
      <c r="U141" s="120"/>
      <c r="V141" s="119">
        <v>45240</v>
      </c>
      <c r="W141" s="121" t="s">
        <v>7506</v>
      </c>
      <c r="X141" s="665"/>
    </row>
    <row r="142" spans="1:24" ht="26.25" customHeight="1">
      <c r="A142" s="664"/>
      <c r="B142" s="116"/>
      <c r="C142" s="116"/>
      <c r="D142" s="116"/>
      <c r="E142" s="116"/>
      <c r="F142" s="116"/>
      <c r="G142" s="116"/>
      <c r="H142" s="116"/>
      <c r="I142" s="320" t="s">
        <v>2625</v>
      </c>
      <c r="J142" s="116"/>
      <c r="K142" s="124" t="s">
        <v>7133</v>
      </c>
      <c r="L142" s="116"/>
      <c r="M142" s="116"/>
      <c r="N142" s="73" t="s">
        <v>2435</v>
      </c>
      <c r="O142" s="117"/>
      <c r="P142" s="116"/>
      <c r="Q142" s="118" t="s">
        <v>520</v>
      </c>
      <c r="R142" s="118">
        <v>2015</v>
      </c>
      <c r="S142" s="118" t="s">
        <v>7264</v>
      </c>
      <c r="T142" s="116">
        <v>2175</v>
      </c>
      <c r="U142" s="120"/>
      <c r="V142" s="119">
        <v>45238</v>
      </c>
      <c r="W142" s="121"/>
      <c r="X142" s="665"/>
    </row>
    <row r="143" spans="1:24" ht="26.25" customHeight="1">
      <c r="A143" s="664"/>
      <c r="B143" s="116"/>
      <c r="C143" s="116"/>
      <c r="D143" s="116"/>
      <c r="E143" s="116"/>
      <c r="F143" s="116"/>
      <c r="G143" s="116"/>
      <c r="H143" s="116"/>
      <c r="I143" s="116"/>
      <c r="J143" s="116"/>
      <c r="K143" s="117" t="s">
        <v>1772</v>
      </c>
      <c r="L143" s="116"/>
      <c r="M143" s="116"/>
      <c r="N143" s="117"/>
      <c r="O143" s="117"/>
      <c r="P143" s="116"/>
      <c r="Q143" s="118" t="s">
        <v>523</v>
      </c>
      <c r="R143" s="118">
        <v>2015</v>
      </c>
      <c r="S143" s="118" t="s">
        <v>7265</v>
      </c>
      <c r="T143" s="116">
        <v>2115</v>
      </c>
      <c r="U143" s="119"/>
      <c r="V143" s="119">
        <v>45234</v>
      </c>
      <c r="W143" s="121"/>
      <c r="X143" s="665"/>
    </row>
    <row r="144" spans="1:24" ht="26.25" customHeight="1">
      <c r="A144" s="664"/>
      <c r="B144" s="116"/>
      <c r="C144" s="116"/>
      <c r="D144" s="116"/>
      <c r="E144" s="116"/>
      <c r="F144" s="116"/>
      <c r="G144" s="116"/>
      <c r="H144" s="116"/>
      <c r="I144" s="116"/>
      <c r="J144" s="425" t="s">
        <v>3281</v>
      </c>
      <c r="K144" s="117"/>
      <c r="L144" s="116"/>
      <c r="M144" s="2476" t="s">
        <v>7173</v>
      </c>
      <c r="N144" s="2477"/>
      <c r="O144" s="2478"/>
      <c r="P144" s="118"/>
      <c r="Q144" s="116"/>
      <c r="R144" s="116"/>
      <c r="S144" s="122" t="s">
        <v>189</v>
      </c>
      <c r="T144" s="122">
        <v>3700</v>
      </c>
      <c r="U144" s="119"/>
      <c r="V144" s="120">
        <v>45236</v>
      </c>
      <c r="W144" s="121"/>
      <c r="X144" s="665"/>
    </row>
    <row r="145" spans="1:24" ht="26.25" customHeight="1">
      <c r="A145" s="664"/>
      <c r="B145" s="116"/>
      <c r="C145" s="116"/>
      <c r="D145" s="116"/>
      <c r="E145" s="116"/>
      <c r="F145" s="116"/>
      <c r="G145" s="116"/>
      <c r="H145" s="116"/>
      <c r="I145" s="116"/>
      <c r="J145" s="116"/>
      <c r="K145" s="117"/>
      <c r="L145" s="116"/>
      <c r="M145" s="116"/>
      <c r="N145" s="117"/>
      <c r="O145" s="117"/>
      <c r="P145" s="118"/>
      <c r="Q145" s="116"/>
      <c r="R145" s="116"/>
      <c r="S145" s="122" t="s">
        <v>2472</v>
      </c>
      <c r="T145" s="122">
        <f>SUM(T140:T144)</f>
        <v>12450</v>
      </c>
      <c r="U145" s="119"/>
      <c r="V145" s="120"/>
      <c r="W145" s="121"/>
      <c r="X145" s="665"/>
    </row>
    <row r="146" spans="1:24" ht="26.25" customHeight="1" thickBot="1">
      <c r="A146" s="666"/>
      <c r="B146" s="667"/>
      <c r="C146" s="667"/>
      <c r="D146" s="667"/>
      <c r="E146" s="667"/>
      <c r="F146" s="667"/>
      <c r="G146" s="667"/>
      <c r="H146" s="667"/>
      <c r="I146" s="667"/>
      <c r="J146" s="667"/>
      <c r="K146" s="611" t="s">
        <v>7129</v>
      </c>
      <c r="L146" s="667"/>
      <c r="M146" s="667"/>
      <c r="N146" s="668"/>
      <c r="O146" s="668"/>
      <c r="P146" s="669"/>
      <c r="Q146" s="667"/>
      <c r="R146" s="667"/>
      <c r="S146" s="670"/>
      <c r="T146" s="670"/>
      <c r="U146" s="671"/>
      <c r="V146" s="672"/>
      <c r="W146" s="673"/>
      <c r="X146" s="674"/>
    </row>
    <row r="147" spans="1:24" ht="26.25" customHeight="1">
      <c r="A147" s="656" t="s">
        <v>188</v>
      </c>
      <c r="B147" s="657"/>
      <c r="C147" s="657" t="s">
        <v>3303</v>
      </c>
      <c r="D147" s="657" t="s">
        <v>190</v>
      </c>
      <c r="E147" s="657" t="s">
        <v>191</v>
      </c>
      <c r="F147" s="657" t="s">
        <v>191</v>
      </c>
      <c r="G147" s="657" t="s">
        <v>191</v>
      </c>
      <c r="H147" s="658"/>
      <c r="I147" s="657" t="s">
        <v>126</v>
      </c>
      <c r="J147" s="657" t="s">
        <v>7127</v>
      </c>
      <c r="K147" s="659" t="s">
        <v>1956</v>
      </c>
      <c r="L147" s="657" t="s">
        <v>7306</v>
      </c>
      <c r="M147" s="660"/>
      <c r="N147" s="659" t="s">
        <v>7279</v>
      </c>
      <c r="O147" s="659" t="s">
        <v>7280</v>
      </c>
      <c r="P147" s="660" t="s">
        <v>8955</v>
      </c>
      <c r="Q147" s="660" t="s">
        <v>7266</v>
      </c>
      <c r="R147" s="660">
        <v>2015</v>
      </c>
      <c r="S147" s="660" t="s">
        <v>7267</v>
      </c>
      <c r="T147" s="657">
        <v>2460</v>
      </c>
      <c r="U147" s="661">
        <v>45176</v>
      </c>
      <c r="V147" s="661">
        <v>45234</v>
      </c>
      <c r="W147" s="662">
        <v>3000</v>
      </c>
      <c r="X147" s="663">
        <v>3500</v>
      </c>
    </row>
    <row r="148" spans="1:24" ht="26.25" customHeight="1">
      <c r="A148" s="664"/>
      <c r="B148" s="116"/>
      <c r="C148" s="116"/>
      <c r="D148" s="116"/>
      <c r="E148" s="116"/>
      <c r="F148" s="116"/>
      <c r="G148" s="116"/>
      <c r="H148" s="116"/>
      <c r="I148" s="116" t="s">
        <v>194</v>
      </c>
      <c r="J148" s="317" t="s">
        <v>7132</v>
      </c>
      <c r="K148" s="123" t="s">
        <v>195</v>
      </c>
      <c r="L148" s="425" t="s">
        <v>3359</v>
      </c>
      <c r="M148" s="116"/>
      <c r="N148" s="73" t="s">
        <v>3907</v>
      </c>
      <c r="O148" s="117"/>
      <c r="P148" s="116"/>
      <c r="Q148" s="118" t="s">
        <v>520</v>
      </c>
      <c r="R148" s="118">
        <v>2016</v>
      </c>
      <c r="S148" s="118" t="s">
        <v>7268</v>
      </c>
      <c r="T148" s="116">
        <v>2345</v>
      </c>
      <c r="U148" s="120"/>
      <c r="V148" s="119">
        <v>45240</v>
      </c>
      <c r="W148" s="121" t="s">
        <v>7506</v>
      </c>
      <c r="X148" s="665"/>
    </row>
    <row r="149" spans="1:24" ht="26.25" customHeight="1">
      <c r="A149" s="664"/>
      <c r="B149" s="116"/>
      <c r="C149" s="116"/>
      <c r="D149" s="116"/>
      <c r="E149" s="116"/>
      <c r="F149" s="116"/>
      <c r="G149" s="116"/>
      <c r="H149" s="116"/>
      <c r="I149" s="320" t="s">
        <v>2625</v>
      </c>
      <c r="J149" s="116"/>
      <c r="K149" s="124" t="s">
        <v>7133</v>
      </c>
      <c r="L149" s="116"/>
      <c r="M149" s="116"/>
      <c r="N149" s="73" t="s">
        <v>2435</v>
      </c>
      <c r="O149" s="117"/>
      <c r="P149" s="116"/>
      <c r="Q149" s="118" t="s">
        <v>520</v>
      </c>
      <c r="R149" s="118">
        <v>2015</v>
      </c>
      <c r="S149" s="118" t="s">
        <v>7269</v>
      </c>
      <c r="T149" s="116">
        <v>2335</v>
      </c>
      <c r="U149" s="120"/>
      <c r="V149" s="119">
        <v>45238</v>
      </c>
      <c r="W149" s="121"/>
      <c r="X149" s="665"/>
    </row>
    <row r="150" spans="1:24" ht="26.25" customHeight="1">
      <c r="A150" s="664"/>
      <c r="B150" s="116"/>
      <c r="C150" s="116"/>
      <c r="D150" s="116"/>
      <c r="E150" s="116"/>
      <c r="F150" s="116"/>
      <c r="G150" s="116"/>
      <c r="H150" s="116"/>
      <c r="I150" s="116"/>
      <c r="J150" s="116"/>
      <c r="K150" s="117" t="s">
        <v>1772</v>
      </c>
      <c r="L150" s="116"/>
      <c r="M150" s="116"/>
      <c r="N150" s="117"/>
      <c r="O150" s="117"/>
      <c r="P150" s="116"/>
      <c r="Q150" s="118" t="s">
        <v>4685</v>
      </c>
      <c r="R150" s="118">
        <v>2015</v>
      </c>
      <c r="S150" s="118" t="s">
        <v>7270</v>
      </c>
      <c r="T150" s="116">
        <v>2030</v>
      </c>
      <c r="U150" s="119"/>
      <c r="V150" s="119">
        <v>45234</v>
      </c>
      <c r="W150" s="121"/>
      <c r="X150" s="665"/>
    </row>
    <row r="151" spans="1:24" ht="26.25" customHeight="1">
      <c r="A151" s="664"/>
      <c r="B151" s="116"/>
      <c r="C151" s="116"/>
      <c r="D151" s="116"/>
      <c r="E151" s="116"/>
      <c r="F151" s="116"/>
      <c r="G151" s="116"/>
      <c r="H151" s="116"/>
      <c r="I151" s="116"/>
      <c r="J151" s="425" t="s">
        <v>3281</v>
      </c>
      <c r="K151" s="117"/>
      <c r="L151" s="116"/>
      <c r="M151" s="2476" t="s">
        <v>7173</v>
      </c>
      <c r="N151" s="2477"/>
      <c r="O151" s="2478"/>
      <c r="P151" s="118"/>
      <c r="Q151" s="116"/>
      <c r="R151" s="116"/>
      <c r="S151" s="122" t="s">
        <v>189</v>
      </c>
      <c r="T151" s="122">
        <v>3700</v>
      </c>
      <c r="U151" s="119"/>
      <c r="V151" s="120">
        <v>45236</v>
      </c>
      <c r="W151" s="121"/>
      <c r="X151" s="665"/>
    </row>
    <row r="152" spans="1:24" ht="26.25" customHeight="1">
      <c r="A152" s="664"/>
      <c r="B152" s="116"/>
      <c r="C152" s="116"/>
      <c r="D152" s="116"/>
      <c r="E152" s="116"/>
      <c r="F152" s="116"/>
      <c r="G152" s="116"/>
      <c r="H152" s="116"/>
      <c r="I152" s="116"/>
      <c r="J152" s="116"/>
      <c r="K152" s="117"/>
      <c r="L152" s="116"/>
      <c r="M152" s="116"/>
      <c r="N152" s="117"/>
      <c r="O152" s="117"/>
      <c r="P152" s="118"/>
      <c r="Q152" s="116"/>
      <c r="R152" s="116"/>
      <c r="S152" s="122" t="s">
        <v>2472</v>
      </c>
      <c r="T152" s="122">
        <f>SUM(T147:T151)</f>
        <v>12870</v>
      </c>
      <c r="U152" s="119"/>
      <c r="V152" s="120"/>
      <c r="W152" s="121"/>
      <c r="X152" s="665"/>
    </row>
    <row r="153" spans="1:24" ht="26.25" customHeight="1" thickBot="1">
      <c r="A153" s="666"/>
      <c r="B153" s="667"/>
      <c r="C153" s="667"/>
      <c r="D153" s="667"/>
      <c r="E153" s="667"/>
      <c r="F153" s="667"/>
      <c r="G153" s="667"/>
      <c r="H153" s="667"/>
      <c r="I153" s="667"/>
      <c r="J153" s="667"/>
      <c r="K153" s="611" t="s">
        <v>7129</v>
      </c>
      <c r="L153" s="667"/>
      <c r="M153" s="667"/>
      <c r="N153" s="668"/>
      <c r="O153" s="668"/>
      <c r="P153" s="669"/>
      <c r="Q153" s="667"/>
      <c r="R153" s="667"/>
      <c r="S153" s="670"/>
      <c r="T153" s="670"/>
      <c r="U153" s="671"/>
      <c r="V153" s="672"/>
      <c r="W153" s="673"/>
      <c r="X153" s="674"/>
    </row>
    <row r="154" spans="1:24" ht="26.25" customHeight="1">
      <c r="A154" s="656" t="s">
        <v>188</v>
      </c>
      <c r="B154" s="657"/>
      <c r="C154" s="657" t="s">
        <v>3303</v>
      </c>
      <c r="D154" s="657" t="s">
        <v>190</v>
      </c>
      <c r="E154" s="657" t="s">
        <v>191</v>
      </c>
      <c r="F154" s="657" t="s">
        <v>191</v>
      </c>
      <c r="G154" s="657" t="s">
        <v>191</v>
      </c>
      <c r="H154" s="658"/>
      <c r="I154" s="657" t="s">
        <v>126</v>
      </c>
      <c r="J154" s="657" t="s">
        <v>7127</v>
      </c>
      <c r="K154" s="659" t="s">
        <v>1956</v>
      </c>
      <c r="L154" s="657" t="s">
        <v>7307</v>
      </c>
      <c r="M154" s="660"/>
      <c r="N154" s="659" t="s">
        <v>7281</v>
      </c>
      <c r="O154" s="659" t="s">
        <v>7232</v>
      </c>
      <c r="P154" s="660" t="s">
        <v>9060</v>
      </c>
      <c r="Q154" s="657" t="s">
        <v>2093</v>
      </c>
      <c r="R154" s="657">
        <v>2016</v>
      </c>
      <c r="S154" s="657" t="s">
        <v>7271</v>
      </c>
      <c r="T154" s="657">
        <v>1785</v>
      </c>
      <c r="U154" s="661">
        <v>45176</v>
      </c>
      <c r="V154" s="661">
        <v>45234</v>
      </c>
      <c r="W154" s="662">
        <v>3000</v>
      </c>
      <c r="X154" s="663">
        <v>3500</v>
      </c>
    </row>
    <row r="155" spans="1:24" ht="26.25" customHeight="1">
      <c r="A155" s="664"/>
      <c r="B155" s="116"/>
      <c r="C155" s="116"/>
      <c r="D155" s="116"/>
      <c r="E155" s="116"/>
      <c r="F155" s="116"/>
      <c r="G155" s="116"/>
      <c r="H155" s="116"/>
      <c r="I155" s="116" t="s">
        <v>194</v>
      </c>
      <c r="J155" s="412" t="s">
        <v>7135</v>
      </c>
      <c r="K155" s="123" t="s">
        <v>195</v>
      </c>
      <c r="L155" s="425" t="s">
        <v>3359</v>
      </c>
      <c r="M155" s="116"/>
      <c r="N155" s="73" t="s">
        <v>3907</v>
      </c>
      <c r="O155" s="117"/>
      <c r="P155" s="116"/>
      <c r="Q155" s="116" t="s">
        <v>202</v>
      </c>
      <c r="R155" s="116">
        <v>2015</v>
      </c>
      <c r="S155" s="116" t="s">
        <v>7272</v>
      </c>
      <c r="T155" s="116">
        <v>2055</v>
      </c>
      <c r="U155" s="120"/>
      <c r="V155" s="119">
        <v>45240</v>
      </c>
      <c r="W155" s="121" t="s">
        <v>7506</v>
      </c>
      <c r="X155" s="665"/>
    </row>
    <row r="156" spans="1:24" ht="26.25" customHeight="1">
      <c r="A156" s="664"/>
      <c r="B156" s="116"/>
      <c r="C156" s="116"/>
      <c r="D156" s="116"/>
      <c r="E156" s="116"/>
      <c r="F156" s="116"/>
      <c r="G156" s="116"/>
      <c r="H156" s="116"/>
      <c r="I156" s="320" t="s">
        <v>2625</v>
      </c>
      <c r="J156" s="116"/>
      <c r="K156" s="124" t="s">
        <v>7133</v>
      </c>
      <c r="L156" s="116"/>
      <c r="M156" s="116"/>
      <c r="N156" s="73" t="s">
        <v>2435</v>
      </c>
      <c r="O156" s="117"/>
      <c r="P156" s="116"/>
      <c r="Q156" s="116" t="s">
        <v>202</v>
      </c>
      <c r="R156" s="116">
        <v>2017</v>
      </c>
      <c r="S156" s="116" t="s">
        <v>7273</v>
      </c>
      <c r="T156" s="116">
        <v>2035</v>
      </c>
      <c r="U156" s="120"/>
      <c r="V156" s="119">
        <v>45238</v>
      </c>
      <c r="W156" s="121"/>
      <c r="X156" s="665"/>
    </row>
    <row r="157" spans="1:24" ht="26.25" customHeight="1">
      <c r="A157" s="664"/>
      <c r="B157" s="116"/>
      <c r="C157" s="116"/>
      <c r="D157" s="116"/>
      <c r="E157" s="116"/>
      <c r="F157" s="116"/>
      <c r="G157" s="116"/>
      <c r="H157" s="116"/>
      <c r="I157" s="116"/>
      <c r="J157" s="116"/>
      <c r="K157" s="117" t="s">
        <v>1772</v>
      </c>
      <c r="L157" s="116"/>
      <c r="M157" s="116"/>
      <c r="N157" s="117"/>
      <c r="O157" s="117"/>
      <c r="P157" s="116"/>
      <c r="Q157" s="122" t="s">
        <v>520</v>
      </c>
      <c r="R157" s="122">
        <v>2018</v>
      </c>
      <c r="S157" s="122" t="s">
        <v>7274</v>
      </c>
      <c r="T157" s="116">
        <v>2435</v>
      </c>
      <c r="U157" s="119"/>
      <c r="V157" s="119">
        <v>45234</v>
      </c>
      <c r="W157" s="121"/>
      <c r="X157" s="665"/>
    </row>
    <row r="158" spans="1:24" ht="26.25" customHeight="1">
      <c r="A158" s="664"/>
      <c r="B158" s="116"/>
      <c r="C158" s="116"/>
      <c r="D158" s="116"/>
      <c r="E158" s="116"/>
      <c r="F158" s="116"/>
      <c r="G158" s="116"/>
      <c r="H158" s="116"/>
      <c r="I158" s="116"/>
      <c r="J158" s="425" t="s">
        <v>3281</v>
      </c>
      <c r="K158" s="117"/>
      <c r="L158" s="116"/>
      <c r="M158" s="2476" t="s">
        <v>7173</v>
      </c>
      <c r="N158" s="2477"/>
      <c r="O158" s="2478"/>
      <c r="P158" s="118"/>
      <c r="Q158" s="116"/>
      <c r="R158" s="116"/>
      <c r="S158" s="122" t="s">
        <v>189</v>
      </c>
      <c r="T158" s="122">
        <v>3730</v>
      </c>
      <c r="U158" s="119"/>
      <c r="V158" s="120">
        <v>45236</v>
      </c>
      <c r="W158" s="121"/>
      <c r="X158" s="665"/>
    </row>
    <row r="159" spans="1:24" ht="26.25" customHeight="1">
      <c r="A159" s="664"/>
      <c r="B159" s="116"/>
      <c r="C159" s="116"/>
      <c r="D159" s="116"/>
      <c r="E159" s="116"/>
      <c r="F159" s="116"/>
      <c r="G159" s="116"/>
      <c r="H159" s="116"/>
      <c r="I159" s="116"/>
      <c r="J159" s="116"/>
      <c r="K159" s="117"/>
      <c r="L159" s="116"/>
      <c r="M159" s="116"/>
      <c r="N159" s="117"/>
      <c r="O159" s="117"/>
      <c r="P159" s="118"/>
      <c r="Q159" s="116"/>
      <c r="R159" s="116"/>
      <c r="S159" s="122" t="s">
        <v>2472</v>
      </c>
      <c r="T159" s="122">
        <f>SUM(T154:T158)</f>
        <v>12040</v>
      </c>
      <c r="U159" s="119"/>
      <c r="V159" s="120"/>
      <c r="W159" s="121"/>
      <c r="X159" s="665"/>
    </row>
    <row r="160" spans="1:24" ht="26.25" customHeight="1" thickBot="1">
      <c r="A160" s="666"/>
      <c r="B160" s="667"/>
      <c r="C160" s="667"/>
      <c r="D160" s="667"/>
      <c r="E160" s="667"/>
      <c r="F160" s="667"/>
      <c r="G160" s="667"/>
      <c r="H160" s="667"/>
      <c r="I160" s="667"/>
      <c r="J160" s="667"/>
      <c r="K160" s="611" t="s">
        <v>7129</v>
      </c>
      <c r="L160" s="667"/>
      <c r="M160" s="667"/>
      <c r="N160" s="668"/>
      <c r="O160" s="668"/>
      <c r="P160" s="669"/>
      <c r="Q160" s="667"/>
      <c r="R160" s="667"/>
      <c r="S160" s="670"/>
      <c r="T160" s="670"/>
      <c r="U160" s="671"/>
      <c r="V160" s="672"/>
      <c r="W160" s="673"/>
      <c r="X160" s="674"/>
    </row>
    <row r="161" spans="1:24" ht="26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51"/>
      <c r="L161" s="4"/>
      <c r="M161" s="4"/>
      <c r="N161" s="451"/>
      <c r="O161" s="451"/>
      <c r="P161" s="452"/>
      <c r="Q161" s="4"/>
      <c r="R161" s="4"/>
      <c r="S161" s="4"/>
      <c r="T161" s="4"/>
      <c r="U161" s="453"/>
      <c r="V161" s="454"/>
      <c r="W161" s="455"/>
      <c r="X161" s="455"/>
    </row>
    <row r="162" spans="1:24" ht="26.25" customHeight="1" thickBot="1"/>
    <row r="163" spans="1:24" ht="26.25" customHeight="1">
      <c r="A163" s="629" t="s">
        <v>2709</v>
      </c>
      <c r="B163" s="630"/>
      <c r="C163" s="630" t="s">
        <v>2105</v>
      </c>
      <c r="D163" s="630" t="s">
        <v>190</v>
      </c>
      <c r="E163" s="630" t="s">
        <v>191</v>
      </c>
      <c r="F163" s="630" t="s">
        <v>191</v>
      </c>
      <c r="G163" s="630" t="s">
        <v>191</v>
      </c>
      <c r="H163" s="631"/>
      <c r="I163" s="630" t="s">
        <v>4351</v>
      </c>
      <c r="J163" s="630" t="s">
        <v>7309</v>
      </c>
      <c r="K163" s="632" t="s">
        <v>3593</v>
      </c>
      <c r="L163" s="630" t="s">
        <v>7360</v>
      </c>
      <c r="M163" s="630"/>
      <c r="N163" s="630"/>
      <c r="O163" s="630"/>
      <c r="P163" s="633"/>
      <c r="Q163" s="630" t="s">
        <v>4352</v>
      </c>
      <c r="R163" s="630">
        <v>2022</v>
      </c>
      <c r="S163" s="630" t="s">
        <v>4353</v>
      </c>
      <c r="T163" s="630">
        <v>2885</v>
      </c>
      <c r="U163" s="634">
        <v>45178</v>
      </c>
      <c r="V163" s="634"/>
      <c r="W163" s="635">
        <v>3500</v>
      </c>
      <c r="X163" s="980">
        <v>3700</v>
      </c>
    </row>
    <row r="164" spans="1:24" ht="26.25" customHeight="1">
      <c r="A164" s="637"/>
      <c r="B164" s="159"/>
      <c r="C164" s="159" t="s">
        <v>7361</v>
      </c>
      <c r="D164" s="159"/>
      <c r="E164" s="159"/>
      <c r="F164" s="159"/>
      <c r="G164" s="159"/>
      <c r="H164" s="159"/>
      <c r="I164" s="159" t="s">
        <v>7887</v>
      </c>
      <c r="J164" s="412" t="s">
        <v>7317</v>
      </c>
      <c r="K164" s="165"/>
      <c r="L164" s="159"/>
      <c r="M164" s="159"/>
      <c r="N164" s="159"/>
      <c r="O164" s="159"/>
      <c r="P164" s="159"/>
      <c r="Q164" s="2502" t="s">
        <v>4354</v>
      </c>
      <c r="R164" s="2503"/>
      <c r="S164" s="2504"/>
      <c r="T164" s="159"/>
      <c r="U164" s="2460" t="s">
        <v>7942</v>
      </c>
      <c r="V164" s="2461"/>
      <c r="W164" s="1136">
        <v>2570</v>
      </c>
      <c r="X164" s="638"/>
    </row>
    <row r="165" spans="1:24" ht="26.25" customHeight="1">
      <c r="A165" s="637"/>
      <c r="B165" s="159"/>
      <c r="C165" s="159"/>
      <c r="D165" s="159"/>
      <c r="E165" s="159"/>
      <c r="F165" s="159"/>
      <c r="G165" s="159"/>
      <c r="H165" s="159"/>
      <c r="I165" s="159"/>
      <c r="J165" s="159"/>
      <c r="K165" s="427" t="s">
        <v>7318</v>
      </c>
      <c r="L165" s="159" t="s">
        <v>8031</v>
      </c>
      <c r="M165" s="159"/>
      <c r="N165" s="159"/>
      <c r="O165" s="159"/>
      <c r="P165" s="159"/>
      <c r="Q165" s="159" t="s">
        <v>2945</v>
      </c>
      <c r="R165" s="159">
        <v>2023</v>
      </c>
      <c r="S165" s="159" t="s">
        <v>7299</v>
      </c>
      <c r="T165" s="159">
        <v>1320</v>
      </c>
      <c r="U165" s="2460" t="s">
        <v>4355</v>
      </c>
      <c r="V165" s="2461"/>
      <c r="W165" s="979">
        <v>3400</v>
      </c>
      <c r="X165" s="638">
        <v>3600</v>
      </c>
    </row>
    <row r="166" spans="1:24" ht="26.25" customHeight="1">
      <c r="A166" s="637"/>
      <c r="B166" s="159"/>
      <c r="C166" s="159"/>
      <c r="D166" s="159"/>
      <c r="E166" s="159"/>
      <c r="F166" s="159"/>
      <c r="G166" s="159"/>
      <c r="H166" s="159"/>
      <c r="I166" s="159"/>
      <c r="J166" s="427" t="s">
        <v>3359</v>
      </c>
      <c r="K166" s="648" t="s">
        <v>3614</v>
      </c>
      <c r="L166" s="159"/>
      <c r="M166" s="159"/>
      <c r="N166" s="159"/>
      <c r="O166" s="159"/>
      <c r="P166" s="159"/>
      <c r="Q166" s="2502" t="s">
        <v>7303</v>
      </c>
      <c r="R166" s="2503"/>
      <c r="S166" s="2504"/>
      <c r="T166" s="159"/>
      <c r="U166" s="2460" t="s">
        <v>4356</v>
      </c>
      <c r="V166" s="2461"/>
      <c r="W166" s="359">
        <v>2470</v>
      </c>
      <c r="X166" s="638"/>
    </row>
    <row r="167" spans="1:24" ht="26.25" customHeight="1" thickBot="1">
      <c r="A167" s="639"/>
      <c r="B167" s="640"/>
      <c r="C167" s="640"/>
      <c r="D167" s="640"/>
      <c r="E167" s="640"/>
      <c r="F167" s="640"/>
      <c r="G167" s="640"/>
      <c r="H167" s="640"/>
      <c r="I167" s="640"/>
      <c r="J167" s="640"/>
      <c r="K167" s="611" t="s">
        <v>7319</v>
      </c>
      <c r="L167" s="640"/>
      <c r="M167" s="640"/>
      <c r="N167" s="641"/>
      <c r="O167" s="641"/>
      <c r="P167" s="642"/>
      <c r="Q167" s="640"/>
      <c r="R167" s="640"/>
      <c r="S167" s="643"/>
      <c r="T167" s="643"/>
      <c r="U167" s="644"/>
      <c r="V167" s="645"/>
      <c r="W167" s="1133">
        <f>W164+W166</f>
        <v>5040</v>
      </c>
      <c r="X167" s="1134">
        <f>X163+X165-1860</f>
        <v>5440</v>
      </c>
    </row>
    <row r="169" spans="1:24" ht="26.25" customHeight="1" thickBot="1"/>
    <row r="170" spans="1:24" ht="26.25" customHeight="1">
      <c r="A170" s="456" t="s">
        <v>188</v>
      </c>
      <c r="B170" s="457"/>
      <c r="C170" s="457" t="s">
        <v>3556</v>
      </c>
      <c r="D170" s="457" t="s">
        <v>190</v>
      </c>
      <c r="E170" s="457" t="s">
        <v>191</v>
      </c>
      <c r="F170" s="457" t="s">
        <v>191</v>
      </c>
      <c r="G170" s="457" t="s">
        <v>191</v>
      </c>
      <c r="H170" s="477"/>
      <c r="I170" s="457" t="s">
        <v>3375</v>
      </c>
      <c r="J170" s="457" t="s">
        <v>7220</v>
      </c>
      <c r="K170" s="458" t="s">
        <v>1956</v>
      </c>
      <c r="L170" s="457" t="s">
        <v>7333</v>
      </c>
      <c r="M170" s="457"/>
      <c r="N170" s="458" t="s">
        <v>7334</v>
      </c>
      <c r="O170" s="458" t="s">
        <v>7335</v>
      </c>
      <c r="P170" s="459" t="s">
        <v>8569</v>
      </c>
      <c r="Q170" s="457" t="s">
        <v>363</v>
      </c>
      <c r="R170" s="457">
        <v>2014</v>
      </c>
      <c r="S170" s="457" t="s">
        <v>7224</v>
      </c>
      <c r="T170" s="457">
        <v>2245</v>
      </c>
      <c r="U170" s="460">
        <v>45180</v>
      </c>
      <c r="V170" s="460">
        <v>45231</v>
      </c>
      <c r="W170" s="1163">
        <v>2600</v>
      </c>
      <c r="X170" s="463">
        <v>4200</v>
      </c>
    </row>
    <row r="171" spans="1:24" ht="26.25" customHeight="1">
      <c r="A171" s="464"/>
      <c r="B171" s="143"/>
      <c r="C171" s="143"/>
      <c r="D171" s="143"/>
      <c r="E171" s="143"/>
      <c r="F171" s="143"/>
      <c r="G171" s="143"/>
      <c r="H171" s="143"/>
      <c r="I171" s="143" t="s">
        <v>194</v>
      </c>
      <c r="J171" s="412" t="s">
        <v>7228</v>
      </c>
      <c r="K171" s="169" t="s">
        <v>3377</v>
      </c>
      <c r="L171" s="427" t="s">
        <v>3359</v>
      </c>
      <c r="M171" s="143"/>
      <c r="N171" s="73" t="s">
        <v>7850</v>
      </c>
      <c r="O171" s="144"/>
      <c r="P171" s="144"/>
      <c r="Q171" s="144" t="s">
        <v>363</v>
      </c>
      <c r="R171" s="143">
        <v>2014</v>
      </c>
      <c r="S171" s="143" t="s">
        <v>7225</v>
      </c>
      <c r="T171" s="143">
        <v>2150</v>
      </c>
      <c r="U171" s="146">
        <v>45181</v>
      </c>
      <c r="V171" s="168">
        <v>45240</v>
      </c>
      <c r="W171" s="359">
        <v>2400</v>
      </c>
      <c r="X171" s="1176">
        <f>X170-150</f>
        <v>4050</v>
      </c>
    </row>
    <row r="172" spans="1:24" ht="26.25" customHeight="1">
      <c r="A172" s="464"/>
      <c r="B172" s="143"/>
      <c r="C172" s="143"/>
      <c r="D172" s="143"/>
      <c r="E172" s="143"/>
      <c r="F172" s="143"/>
      <c r="G172" s="143"/>
      <c r="H172" s="143"/>
      <c r="I172" s="320" t="s">
        <v>2625</v>
      </c>
      <c r="J172" s="143"/>
      <c r="K172" s="144" t="s">
        <v>7221</v>
      </c>
      <c r="L172" s="143"/>
      <c r="M172" s="143"/>
      <c r="N172" s="73" t="s">
        <v>7323</v>
      </c>
      <c r="O172" s="144"/>
      <c r="P172" s="144"/>
      <c r="Q172" s="144" t="s">
        <v>361</v>
      </c>
      <c r="R172" s="143">
        <v>2014</v>
      </c>
      <c r="S172" s="143" t="s">
        <v>7226</v>
      </c>
      <c r="T172" s="143">
        <v>2345</v>
      </c>
      <c r="U172" s="146"/>
      <c r="V172" s="168">
        <v>45238</v>
      </c>
      <c r="W172" s="147"/>
      <c r="X172" s="466"/>
    </row>
    <row r="173" spans="1:24" ht="26.25" customHeight="1">
      <c r="A173" s="464"/>
      <c r="B173" s="143"/>
      <c r="C173" s="143"/>
      <c r="D173" s="143"/>
      <c r="E173" s="143"/>
      <c r="F173" s="143"/>
      <c r="G173" s="143"/>
      <c r="H173" s="143"/>
      <c r="I173" s="143"/>
      <c r="J173" s="425" t="s">
        <v>7231</v>
      </c>
      <c r="K173" s="144" t="s">
        <v>7237</v>
      </c>
      <c r="L173" s="143"/>
      <c r="M173" s="143"/>
      <c r="N173" s="144"/>
      <c r="O173" s="144"/>
      <c r="P173" s="144"/>
      <c r="Q173" s="144" t="s">
        <v>377</v>
      </c>
      <c r="R173" s="143">
        <v>2014</v>
      </c>
      <c r="S173" s="143" t="s">
        <v>7227</v>
      </c>
      <c r="T173" s="143">
        <v>1785</v>
      </c>
      <c r="U173" s="168"/>
      <c r="V173" s="168">
        <v>45234</v>
      </c>
      <c r="W173" s="147" t="s">
        <v>7507</v>
      </c>
      <c r="X173" s="466" t="s">
        <v>7521</v>
      </c>
    </row>
    <row r="174" spans="1:24" ht="26.25" customHeight="1">
      <c r="A174" s="464"/>
      <c r="B174" s="143"/>
      <c r="C174" s="143"/>
      <c r="D174" s="143"/>
      <c r="E174" s="143"/>
      <c r="F174" s="143"/>
      <c r="G174" s="143"/>
      <c r="H174" s="143"/>
      <c r="I174" s="143"/>
      <c r="J174" s="143" t="s">
        <v>2626</v>
      </c>
      <c r="K174" s="144"/>
      <c r="L174" s="143"/>
      <c r="M174" s="2476" t="s">
        <v>7173</v>
      </c>
      <c r="N174" s="2477"/>
      <c r="O174" s="2478"/>
      <c r="P174" s="144"/>
      <c r="Q174" s="144"/>
      <c r="R174" s="143"/>
      <c r="S174" s="148" t="s">
        <v>189</v>
      </c>
      <c r="T174" s="148">
        <v>3840</v>
      </c>
      <c r="U174" s="168"/>
      <c r="V174" s="146">
        <v>45236</v>
      </c>
      <c r="W174" s="147"/>
      <c r="X174" s="466"/>
    </row>
    <row r="175" spans="1:24" ht="26.25" customHeight="1">
      <c r="A175" s="464"/>
      <c r="B175" s="143"/>
      <c r="C175" s="143"/>
      <c r="D175" s="143"/>
      <c r="E175" s="143"/>
      <c r="F175" s="143"/>
      <c r="G175" s="143"/>
      <c r="H175" s="143"/>
      <c r="I175" s="143"/>
      <c r="J175" s="143" t="s">
        <v>2627</v>
      </c>
      <c r="K175" s="144"/>
      <c r="L175" s="143"/>
      <c r="M175" s="143"/>
      <c r="N175" s="144"/>
      <c r="O175" s="144"/>
      <c r="P175" s="144"/>
      <c r="Q175" s="144"/>
      <c r="R175" s="143"/>
      <c r="S175" s="148" t="s">
        <v>2472</v>
      </c>
      <c r="T175" s="148">
        <f>SUM(T170:T174)</f>
        <v>12365</v>
      </c>
      <c r="U175" s="168"/>
      <c r="V175" s="146"/>
      <c r="W175" s="147" t="s">
        <v>7534</v>
      </c>
      <c r="X175" s="466"/>
    </row>
    <row r="176" spans="1:24" ht="26.25" customHeight="1" thickBot="1">
      <c r="A176" s="467"/>
      <c r="B176" s="468"/>
      <c r="C176" s="468"/>
      <c r="D176" s="468"/>
      <c r="E176" s="468"/>
      <c r="F176" s="468"/>
      <c r="G176" s="468"/>
      <c r="H176" s="468"/>
      <c r="I176" s="468"/>
      <c r="J176" s="555" t="s">
        <v>2745</v>
      </c>
      <c r="K176" s="611" t="s">
        <v>7230</v>
      </c>
      <c r="L176" s="468"/>
      <c r="M176" s="468"/>
      <c r="N176" s="470"/>
      <c r="O176" s="470"/>
      <c r="P176" s="471"/>
      <c r="Q176" s="468"/>
      <c r="R176" s="468"/>
      <c r="S176" s="472"/>
      <c r="T176" s="472"/>
      <c r="U176" s="473"/>
      <c r="V176" s="474"/>
      <c r="W176" s="475"/>
      <c r="X176" s="476"/>
    </row>
    <row r="178" spans="1:24" ht="26.25" customHeight="1" thickBot="1"/>
    <row r="179" spans="1:24" ht="26.25" customHeight="1">
      <c r="A179" s="456" t="s">
        <v>188</v>
      </c>
      <c r="B179" s="457"/>
      <c r="C179" s="457" t="s">
        <v>3556</v>
      </c>
      <c r="D179" s="457" t="s">
        <v>190</v>
      </c>
      <c r="E179" s="457" t="s">
        <v>191</v>
      </c>
      <c r="F179" s="457" t="s">
        <v>191</v>
      </c>
      <c r="G179" s="457" t="s">
        <v>191</v>
      </c>
      <c r="H179" s="477"/>
      <c r="I179" s="457" t="s">
        <v>3375</v>
      </c>
      <c r="J179" s="457" t="s">
        <v>7220</v>
      </c>
      <c r="K179" s="458" t="s">
        <v>1956</v>
      </c>
      <c r="L179" s="457" t="s">
        <v>7644</v>
      </c>
      <c r="M179" s="457"/>
      <c r="N179" s="458" t="s">
        <v>7332</v>
      </c>
      <c r="O179" s="458" t="s">
        <v>7322</v>
      </c>
      <c r="P179" s="459" t="s">
        <v>8471</v>
      </c>
      <c r="Q179" s="457" t="s">
        <v>7238</v>
      </c>
      <c r="R179" s="457">
        <v>2014</v>
      </c>
      <c r="S179" s="457" t="s">
        <v>7242</v>
      </c>
      <c r="T179" s="457">
        <v>2245</v>
      </c>
      <c r="U179" s="460">
        <v>45180</v>
      </c>
      <c r="V179" s="460">
        <v>45231</v>
      </c>
      <c r="W179" s="1163">
        <v>2600</v>
      </c>
      <c r="X179" s="463">
        <v>4200</v>
      </c>
    </row>
    <row r="180" spans="1:24" ht="26.25" customHeight="1">
      <c r="A180" s="464"/>
      <c r="B180" s="143"/>
      <c r="C180" s="143" t="s">
        <v>7223</v>
      </c>
      <c r="D180" s="143"/>
      <c r="E180" s="143"/>
      <c r="F180" s="143"/>
      <c r="G180" s="143"/>
      <c r="H180" s="143"/>
      <c r="I180" s="143" t="s">
        <v>194</v>
      </c>
      <c r="J180" s="412" t="s">
        <v>7229</v>
      </c>
      <c r="K180" s="169" t="s">
        <v>3377</v>
      </c>
      <c r="L180" s="427" t="s">
        <v>3359</v>
      </c>
      <c r="M180" s="143"/>
      <c r="N180" s="73" t="s">
        <v>7850</v>
      </c>
      <c r="O180" s="144"/>
      <c r="P180" s="144"/>
      <c r="Q180" s="144" t="s">
        <v>7239</v>
      </c>
      <c r="R180" s="143">
        <v>2015</v>
      </c>
      <c r="S180" s="143" t="s">
        <v>7243</v>
      </c>
      <c r="T180" s="143">
        <v>1785</v>
      </c>
      <c r="U180" s="146">
        <v>45181</v>
      </c>
      <c r="V180" s="168">
        <v>45240</v>
      </c>
      <c r="W180" s="359">
        <v>2400</v>
      </c>
      <c r="X180" s="1176">
        <f>X179-150</f>
        <v>4050</v>
      </c>
    </row>
    <row r="181" spans="1:24" ht="26.25" customHeight="1">
      <c r="A181" s="464"/>
      <c r="B181" s="143"/>
      <c r="C181" s="143"/>
      <c r="D181" s="143"/>
      <c r="E181" s="143"/>
      <c r="F181" s="143"/>
      <c r="G181" s="143"/>
      <c r="H181" s="143"/>
      <c r="I181" s="320" t="s">
        <v>2625</v>
      </c>
      <c r="J181" s="143"/>
      <c r="K181" s="144" t="s">
        <v>7221</v>
      </c>
      <c r="L181" s="143"/>
      <c r="M181" s="143"/>
      <c r="N181" s="73" t="s">
        <v>3073</v>
      </c>
      <c r="O181" s="144"/>
      <c r="P181" s="144"/>
      <c r="Q181" s="144" t="s">
        <v>7240</v>
      </c>
      <c r="R181" s="143">
        <v>2014</v>
      </c>
      <c r="S181" s="143" t="s">
        <v>7244</v>
      </c>
      <c r="T181" s="143">
        <v>1905</v>
      </c>
      <c r="U181" s="146"/>
      <c r="V181" s="168">
        <v>45238</v>
      </c>
      <c r="W181" s="147"/>
      <c r="X181" s="466"/>
    </row>
    <row r="182" spans="1:24" ht="26.25" customHeight="1">
      <c r="A182" s="464"/>
      <c r="B182" s="143"/>
      <c r="C182" s="143"/>
      <c r="D182" s="143"/>
      <c r="E182" s="143"/>
      <c r="F182" s="143"/>
      <c r="G182" s="143"/>
      <c r="H182" s="143"/>
      <c r="I182" s="143"/>
      <c r="J182" s="425" t="s">
        <v>7231</v>
      </c>
      <c r="K182" s="144" t="s">
        <v>7222</v>
      </c>
      <c r="L182" s="143"/>
      <c r="M182" s="143"/>
      <c r="N182" s="144"/>
      <c r="O182" s="144"/>
      <c r="P182" s="144"/>
      <c r="Q182" s="144" t="s">
        <v>7241</v>
      </c>
      <c r="R182" s="143">
        <v>2017</v>
      </c>
      <c r="S182" s="143" t="s">
        <v>7245</v>
      </c>
      <c r="T182" s="143">
        <v>2345</v>
      </c>
      <c r="U182" s="168"/>
      <c r="V182" s="168">
        <v>45234</v>
      </c>
      <c r="W182" s="147" t="s">
        <v>7507</v>
      </c>
      <c r="X182" s="466" t="s">
        <v>7521</v>
      </c>
    </row>
    <row r="183" spans="1:24" ht="26.25" customHeight="1">
      <c r="A183" s="464"/>
      <c r="B183" s="143"/>
      <c r="C183" s="143"/>
      <c r="D183" s="143"/>
      <c r="E183" s="143"/>
      <c r="F183" s="143"/>
      <c r="G183" s="143"/>
      <c r="H183" s="143"/>
      <c r="I183" s="143"/>
      <c r="J183" s="143" t="s">
        <v>4646</v>
      </c>
      <c r="K183" s="144"/>
      <c r="L183" s="143"/>
      <c r="M183" s="2476" t="s">
        <v>7173</v>
      </c>
      <c r="N183" s="2477"/>
      <c r="O183" s="2478"/>
      <c r="P183" s="144"/>
      <c r="Q183" s="144"/>
      <c r="R183" s="143"/>
      <c r="S183" s="148" t="s">
        <v>189</v>
      </c>
      <c r="T183" s="148">
        <v>3700</v>
      </c>
      <c r="U183" s="168"/>
      <c r="V183" s="146">
        <v>45236</v>
      </c>
      <c r="W183" s="147"/>
      <c r="X183" s="466"/>
    </row>
    <row r="184" spans="1:24" ht="26.25" customHeight="1">
      <c r="A184" s="464"/>
      <c r="B184" s="143"/>
      <c r="C184" s="143"/>
      <c r="D184" s="143"/>
      <c r="E184" s="143"/>
      <c r="F184" s="143"/>
      <c r="G184" s="143"/>
      <c r="H184" s="143"/>
      <c r="I184" s="143"/>
      <c r="J184" s="143" t="s">
        <v>4661</v>
      </c>
      <c r="K184" s="144"/>
      <c r="L184" s="143"/>
      <c r="M184" s="143"/>
      <c r="N184" s="144"/>
      <c r="O184" s="144"/>
      <c r="P184" s="144"/>
      <c r="Q184" s="144"/>
      <c r="R184" s="143"/>
      <c r="S184" s="148" t="s">
        <v>2472</v>
      </c>
      <c r="T184" s="148">
        <f>SUM(T179:T183)</f>
        <v>11980</v>
      </c>
      <c r="U184" s="168"/>
      <c r="V184" s="146"/>
      <c r="W184" s="147" t="s">
        <v>7534</v>
      </c>
      <c r="X184" s="466"/>
    </row>
    <row r="185" spans="1:24" ht="26.25" customHeight="1" thickBot="1">
      <c r="A185" s="467"/>
      <c r="B185" s="468"/>
      <c r="C185" s="468"/>
      <c r="D185" s="468"/>
      <c r="E185" s="468"/>
      <c r="F185" s="468"/>
      <c r="G185" s="468"/>
      <c r="H185" s="468"/>
      <c r="I185" s="468"/>
      <c r="J185" s="555" t="s">
        <v>2745</v>
      </c>
      <c r="K185" s="611" t="s">
        <v>7230</v>
      </c>
      <c r="L185" s="468"/>
      <c r="M185" s="468"/>
      <c r="N185" s="470"/>
      <c r="O185" s="470"/>
      <c r="P185" s="471"/>
      <c r="Q185" s="468"/>
      <c r="R185" s="468"/>
      <c r="S185" s="472"/>
      <c r="T185" s="472"/>
      <c r="U185" s="473"/>
      <c r="V185" s="474"/>
      <c r="W185" s="475"/>
      <c r="X185" s="476"/>
    </row>
    <row r="186" spans="1:24" ht="26.25" hidden="1" customHeight="1"/>
    <row r="187" spans="1:24" ht="26.25" hidden="1" customHeight="1" thickBot="1"/>
    <row r="188" spans="1:24" ht="26.25" hidden="1" customHeight="1">
      <c r="A188" s="492" t="s">
        <v>188</v>
      </c>
      <c r="B188" s="493"/>
      <c r="C188" s="493" t="s">
        <v>4603</v>
      </c>
      <c r="D188" s="493" t="s">
        <v>198</v>
      </c>
      <c r="E188" s="493"/>
      <c r="F188" s="493"/>
      <c r="G188" s="493"/>
      <c r="H188" s="914"/>
      <c r="I188" s="493" t="s">
        <v>4604</v>
      </c>
      <c r="J188" s="494" t="s">
        <v>7170</v>
      </c>
      <c r="K188" s="493" t="s">
        <v>13</v>
      </c>
      <c r="L188" s="2505" t="s">
        <v>7285</v>
      </c>
      <c r="M188" s="2506"/>
      <c r="N188" s="2506"/>
      <c r="O188" s="2506"/>
      <c r="P188" s="2506"/>
      <c r="Q188" s="2506"/>
      <c r="R188" s="2507"/>
      <c r="S188" s="493"/>
      <c r="T188" s="493"/>
      <c r="U188" s="497">
        <v>45183</v>
      </c>
      <c r="V188" s="497">
        <v>45222</v>
      </c>
      <c r="W188" s="498"/>
      <c r="X188" s="499">
        <f>W188+450</f>
        <v>450</v>
      </c>
    </row>
    <row r="189" spans="1:24" ht="26.25" hidden="1" customHeight="1">
      <c r="A189" s="500"/>
      <c r="B189" s="97"/>
      <c r="C189" s="97"/>
      <c r="D189" s="97"/>
      <c r="E189" s="97"/>
      <c r="F189" s="97"/>
      <c r="G189" s="97"/>
      <c r="H189" s="97"/>
      <c r="I189" s="97" t="s">
        <v>2578</v>
      </c>
      <c r="J189" s="412" t="s">
        <v>7164</v>
      </c>
      <c r="K189" s="99" t="s">
        <v>240</v>
      </c>
      <c r="L189" s="2508"/>
      <c r="M189" s="2509"/>
      <c r="N189" s="2509"/>
      <c r="O189" s="2509"/>
      <c r="P189" s="2509"/>
      <c r="Q189" s="2509"/>
      <c r="R189" s="2510"/>
      <c r="S189" s="97"/>
      <c r="T189" s="97"/>
      <c r="U189" s="431"/>
      <c r="V189" s="430"/>
      <c r="W189" s="106"/>
      <c r="X189" s="652" t="s">
        <v>3768</v>
      </c>
    </row>
    <row r="190" spans="1:24" ht="26.25" hidden="1" customHeight="1">
      <c r="A190" s="500"/>
      <c r="B190" s="97"/>
      <c r="C190" s="97"/>
      <c r="D190" s="97"/>
      <c r="E190" s="97"/>
      <c r="F190" s="97"/>
      <c r="G190" s="97"/>
      <c r="H190" s="97"/>
      <c r="I190" s="97"/>
      <c r="J190" s="1127"/>
      <c r="K190" s="97" t="s">
        <v>7166</v>
      </c>
      <c r="L190" s="2508"/>
      <c r="M190" s="2509"/>
      <c r="N190" s="2509"/>
      <c r="O190" s="2509"/>
      <c r="P190" s="2509"/>
      <c r="Q190" s="2509"/>
      <c r="R190" s="2510"/>
      <c r="S190" s="97"/>
      <c r="T190" s="97"/>
      <c r="U190" s="430"/>
      <c r="V190" s="430"/>
      <c r="W190" s="106"/>
      <c r="X190" s="652" t="s">
        <v>2894</v>
      </c>
    </row>
    <row r="191" spans="1:24" ht="26.25" hidden="1" customHeight="1">
      <c r="A191" s="500"/>
      <c r="B191" s="97"/>
      <c r="C191" s="97"/>
      <c r="D191" s="97"/>
      <c r="E191" s="97"/>
      <c r="F191" s="97"/>
      <c r="G191" s="97"/>
      <c r="H191" s="97"/>
      <c r="I191" s="97"/>
      <c r="J191" s="97"/>
      <c r="K191" s="97" t="s">
        <v>4071</v>
      </c>
      <c r="L191" s="2508"/>
      <c r="M191" s="2509"/>
      <c r="N191" s="2509"/>
      <c r="O191" s="2509"/>
      <c r="P191" s="2509"/>
      <c r="Q191" s="2509"/>
      <c r="R191" s="2510"/>
      <c r="S191" s="97"/>
      <c r="T191" s="97"/>
      <c r="U191" s="100"/>
      <c r="V191" s="101"/>
      <c r="W191" s="106"/>
      <c r="X191" s="501"/>
    </row>
    <row r="192" spans="1:24" ht="26.25" hidden="1" customHeight="1">
      <c r="A192" s="500"/>
      <c r="B192" s="97"/>
      <c r="C192" s="97"/>
      <c r="D192" s="97"/>
      <c r="E192" s="97"/>
      <c r="F192" s="97"/>
      <c r="G192" s="97"/>
      <c r="H192" s="97"/>
      <c r="I192" s="97"/>
      <c r="J192" s="425" t="s">
        <v>7077</v>
      </c>
      <c r="K192" s="97"/>
      <c r="L192" s="2508"/>
      <c r="M192" s="2509"/>
      <c r="N192" s="2509"/>
      <c r="O192" s="2509"/>
      <c r="P192" s="2509"/>
      <c r="Q192" s="2509"/>
      <c r="R192" s="2510"/>
      <c r="S192" s="102" t="s">
        <v>189</v>
      </c>
      <c r="T192" s="102"/>
      <c r="U192" s="100"/>
      <c r="V192" s="101"/>
      <c r="W192" s="106"/>
      <c r="X192" s="915"/>
    </row>
    <row r="193" spans="1:24" ht="26.25" hidden="1" customHeight="1" thickBot="1">
      <c r="A193" s="502"/>
      <c r="B193" s="503"/>
      <c r="C193" s="503"/>
      <c r="D193" s="503"/>
      <c r="E193" s="503"/>
      <c r="F193" s="503"/>
      <c r="G193" s="503"/>
      <c r="H193" s="503"/>
      <c r="I193" s="503"/>
      <c r="J193" s="469" t="s">
        <v>7165</v>
      </c>
      <c r="K193" s="845" t="s">
        <v>7167</v>
      </c>
      <c r="L193" s="2508"/>
      <c r="M193" s="2509"/>
      <c r="N193" s="2509"/>
      <c r="O193" s="2509"/>
      <c r="P193" s="2509"/>
      <c r="Q193" s="2509"/>
      <c r="R193" s="2510"/>
      <c r="S193" s="653" t="s">
        <v>2472</v>
      </c>
      <c r="T193" s="653">
        <f>SUM(T188:T192)</f>
        <v>0</v>
      </c>
      <c r="U193" s="507"/>
      <c r="V193" s="508"/>
      <c r="W193" s="654"/>
      <c r="X193" s="510"/>
    </row>
    <row r="194" spans="1:24" ht="26.25" hidden="1" customHeight="1">
      <c r="A194" s="492" t="s">
        <v>188</v>
      </c>
      <c r="B194" s="493"/>
      <c r="C194" s="493" t="s">
        <v>4603</v>
      </c>
      <c r="D194" s="493" t="s">
        <v>198</v>
      </c>
      <c r="E194" s="493"/>
      <c r="F194" s="493"/>
      <c r="G194" s="493"/>
      <c r="H194" s="914"/>
      <c r="I194" s="493" t="s">
        <v>4604</v>
      </c>
      <c r="J194" s="494" t="s">
        <v>7163</v>
      </c>
      <c r="K194" s="493" t="s">
        <v>13</v>
      </c>
      <c r="L194" s="2508"/>
      <c r="M194" s="2509"/>
      <c r="N194" s="2509"/>
      <c r="O194" s="2509"/>
      <c r="P194" s="2509"/>
      <c r="Q194" s="2509"/>
      <c r="R194" s="2510"/>
      <c r="S194" s="493"/>
      <c r="T194" s="493"/>
      <c r="U194" s="497">
        <v>45183</v>
      </c>
      <c r="V194" s="497">
        <v>45222</v>
      </c>
      <c r="W194" s="498"/>
      <c r="X194" s="499">
        <f>W194+450</f>
        <v>450</v>
      </c>
    </row>
    <row r="195" spans="1:24" ht="26.25" hidden="1" customHeight="1">
      <c r="A195" s="500"/>
      <c r="B195" s="97"/>
      <c r="C195" s="97"/>
      <c r="D195" s="97"/>
      <c r="E195" s="97"/>
      <c r="F195" s="97"/>
      <c r="G195" s="97"/>
      <c r="H195" s="97"/>
      <c r="I195" s="97" t="s">
        <v>2578</v>
      </c>
      <c r="J195" s="412" t="s">
        <v>7164</v>
      </c>
      <c r="K195" s="99" t="s">
        <v>240</v>
      </c>
      <c r="L195" s="2508"/>
      <c r="M195" s="2509"/>
      <c r="N195" s="2509"/>
      <c r="O195" s="2509"/>
      <c r="P195" s="2509"/>
      <c r="Q195" s="2509"/>
      <c r="R195" s="2510"/>
      <c r="S195" s="97"/>
      <c r="T195" s="97"/>
      <c r="U195" s="431"/>
      <c r="V195" s="430"/>
      <c r="W195" s="106"/>
      <c r="X195" s="652" t="s">
        <v>3768</v>
      </c>
    </row>
    <row r="196" spans="1:24" ht="26.25" hidden="1" customHeight="1">
      <c r="A196" s="500"/>
      <c r="B196" s="97"/>
      <c r="C196" s="97"/>
      <c r="D196" s="97"/>
      <c r="E196" s="97"/>
      <c r="F196" s="97"/>
      <c r="G196" s="97"/>
      <c r="H196" s="97"/>
      <c r="I196" s="97"/>
      <c r="J196" s="1127"/>
      <c r="K196" s="97" t="s">
        <v>7166</v>
      </c>
      <c r="L196" s="2508"/>
      <c r="M196" s="2509"/>
      <c r="N196" s="2509"/>
      <c r="O196" s="2509"/>
      <c r="P196" s="2509"/>
      <c r="Q196" s="2509"/>
      <c r="R196" s="2510"/>
      <c r="S196" s="97"/>
      <c r="T196" s="97"/>
      <c r="U196" s="430"/>
      <c r="V196" s="430"/>
      <c r="W196" s="106"/>
      <c r="X196" s="652" t="s">
        <v>2894</v>
      </c>
    </row>
    <row r="197" spans="1:24" ht="26.25" hidden="1" customHeight="1">
      <c r="A197" s="500"/>
      <c r="B197" s="97"/>
      <c r="C197" s="97"/>
      <c r="D197" s="97"/>
      <c r="E197" s="97"/>
      <c r="F197" s="97"/>
      <c r="G197" s="97"/>
      <c r="H197" s="97"/>
      <c r="I197" s="97"/>
      <c r="J197" s="97"/>
      <c r="K197" s="97" t="s">
        <v>4071</v>
      </c>
      <c r="L197" s="2508"/>
      <c r="M197" s="2509"/>
      <c r="N197" s="2509"/>
      <c r="O197" s="2509"/>
      <c r="P197" s="2509"/>
      <c r="Q197" s="2509"/>
      <c r="R197" s="2510"/>
      <c r="S197" s="97"/>
      <c r="T197" s="97"/>
      <c r="U197" s="100"/>
      <c r="V197" s="101"/>
      <c r="W197" s="106"/>
      <c r="X197" s="501"/>
    </row>
    <row r="198" spans="1:24" ht="26.25" hidden="1" customHeight="1">
      <c r="A198" s="500"/>
      <c r="B198" s="97"/>
      <c r="C198" s="97"/>
      <c r="D198" s="97"/>
      <c r="E198" s="97"/>
      <c r="F198" s="97"/>
      <c r="G198" s="97"/>
      <c r="H198" s="97"/>
      <c r="I198" s="97"/>
      <c r="J198" s="425" t="s">
        <v>7077</v>
      </c>
      <c r="K198" s="97"/>
      <c r="L198" s="2508"/>
      <c r="M198" s="2509"/>
      <c r="N198" s="2509"/>
      <c r="O198" s="2509"/>
      <c r="P198" s="2509"/>
      <c r="Q198" s="2509"/>
      <c r="R198" s="2510"/>
      <c r="S198" s="102" t="s">
        <v>189</v>
      </c>
      <c r="T198" s="102"/>
      <c r="U198" s="100"/>
      <c r="V198" s="101"/>
      <c r="W198" s="106"/>
      <c r="X198" s="915"/>
    </row>
    <row r="199" spans="1:24" ht="26.25" hidden="1" customHeight="1" thickBot="1">
      <c r="A199" s="502"/>
      <c r="B199" s="503"/>
      <c r="C199" s="503"/>
      <c r="D199" s="503"/>
      <c r="E199" s="503"/>
      <c r="F199" s="503"/>
      <c r="G199" s="503"/>
      <c r="H199" s="503"/>
      <c r="I199" s="503"/>
      <c r="J199" s="469" t="s">
        <v>7165</v>
      </c>
      <c r="K199" s="845" t="s">
        <v>7167</v>
      </c>
      <c r="L199" s="2511"/>
      <c r="M199" s="2512"/>
      <c r="N199" s="2512"/>
      <c r="O199" s="2512"/>
      <c r="P199" s="2512"/>
      <c r="Q199" s="2512"/>
      <c r="R199" s="2513"/>
      <c r="S199" s="653" t="s">
        <v>2472</v>
      </c>
      <c r="T199" s="653">
        <f>SUM(T194:T198)</f>
        <v>0</v>
      </c>
      <c r="U199" s="507"/>
      <c r="V199" s="508"/>
      <c r="W199" s="654"/>
      <c r="X199" s="510"/>
    </row>
    <row r="201" spans="1:24" ht="26.25" customHeight="1" thickBot="1">
      <c r="A201" s="445"/>
      <c r="B201" s="445"/>
      <c r="C201" s="445"/>
      <c r="D201" s="445"/>
      <c r="E201" s="445"/>
      <c r="F201" s="445"/>
      <c r="G201" s="445"/>
      <c r="H201" s="445"/>
      <c r="I201" s="445"/>
      <c r="J201" s="445"/>
      <c r="K201" s="446"/>
      <c r="L201" s="445"/>
      <c r="M201" s="445"/>
      <c r="N201" s="446"/>
      <c r="O201" s="446"/>
      <c r="P201" s="447"/>
      <c r="Q201" s="445"/>
      <c r="R201" s="445"/>
      <c r="S201" s="445"/>
      <c r="T201" s="445"/>
      <c r="U201" s="448"/>
      <c r="V201" s="449"/>
      <c r="W201" s="450"/>
      <c r="X201" s="450"/>
    </row>
    <row r="202" spans="1:24" ht="26.25" customHeight="1">
      <c r="A202" s="492" t="s">
        <v>188</v>
      </c>
      <c r="B202" s="493"/>
      <c r="C202" s="493" t="s">
        <v>2710</v>
      </c>
      <c r="D202" s="493" t="s">
        <v>190</v>
      </c>
      <c r="E202" s="493" t="s">
        <v>191</v>
      </c>
      <c r="F202" s="493" t="s">
        <v>191</v>
      </c>
      <c r="G202" s="493" t="s">
        <v>191</v>
      </c>
      <c r="H202" s="914"/>
      <c r="I202" s="493" t="s">
        <v>2573</v>
      </c>
      <c r="J202" s="493" t="s">
        <v>7016</v>
      </c>
      <c r="K202" s="493" t="s">
        <v>7011</v>
      </c>
      <c r="L202" s="495" t="s">
        <v>7284</v>
      </c>
      <c r="M202" s="495"/>
      <c r="N202" s="493" t="s">
        <v>7122</v>
      </c>
      <c r="O202" s="493" t="s">
        <v>7282</v>
      </c>
      <c r="P202" s="496" t="s">
        <v>8045</v>
      </c>
      <c r="Q202" s="493" t="s">
        <v>618</v>
      </c>
      <c r="R202" s="493">
        <v>2018</v>
      </c>
      <c r="S202" s="493" t="s">
        <v>7336</v>
      </c>
      <c r="T202" s="493">
        <v>2000</v>
      </c>
      <c r="U202" s="497">
        <v>45178</v>
      </c>
      <c r="V202" s="497">
        <v>45236</v>
      </c>
      <c r="W202" s="1161">
        <f>1150+237+15+40+150</f>
        <v>1592</v>
      </c>
      <c r="X202" s="1162">
        <f>1830+205</f>
        <v>2035</v>
      </c>
    </row>
    <row r="203" spans="1:24" ht="26.25" customHeight="1">
      <c r="A203" s="500"/>
      <c r="B203" s="97"/>
      <c r="C203" s="97"/>
      <c r="D203" s="97"/>
      <c r="E203" s="97"/>
      <c r="F203" s="97"/>
      <c r="G203" s="97"/>
      <c r="H203" s="97"/>
      <c r="I203" s="97" t="s">
        <v>2719</v>
      </c>
      <c r="J203" s="412" t="s">
        <v>7075</v>
      </c>
      <c r="K203" s="1130" t="s">
        <v>7018</v>
      </c>
      <c r="L203" s="425" t="s">
        <v>3590</v>
      </c>
      <c r="M203" s="2493" t="s">
        <v>7298</v>
      </c>
      <c r="N203" s="2494"/>
      <c r="O203" s="2494"/>
      <c r="P203" s="2495"/>
      <c r="Q203" s="97"/>
      <c r="R203" s="97"/>
      <c r="S203" s="97"/>
      <c r="T203" s="97"/>
      <c r="U203" s="431">
        <v>45181</v>
      </c>
      <c r="V203" s="100">
        <v>45240</v>
      </c>
      <c r="W203" s="359">
        <v>1402</v>
      </c>
      <c r="X203" s="777">
        <v>1830</v>
      </c>
    </row>
    <row r="204" spans="1:24" ht="26.25" customHeight="1">
      <c r="A204" s="500"/>
      <c r="B204" s="97"/>
      <c r="C204" s="97"/>
      <c r="D204" s="97"/>
      <c r="E204" s="97"/>
      <c r="F204" s="97"/>
      <c r="G204" s="97"/>
      <c r="H204" s="97"/>
      <c r="I204" s="97"/>
      <c r="J204" s="97" t="s">
        <v>7010</v>
      </c>
      <c r="K204" s="97" t="s">
        <v>7019</v>
      </c>
      <c r="L204" s="98"/>
      <c r="M204" s="2496"/>
      <c r="N204" s="2497"/>
      <c r="O204" s="2497"/>
      <c r="P204" s="2498"/>
      <c r="Q204" s="97"/>
      <c r="R204" s="97"/>
      <c r="S204" s="97"/>
      <c r="T204" s="97"/>
      <c r="U204" s="430"/>
      <c r="V204" s="100">
        <v>45241</v>
      </c>
      <c r="W204" s="97"/>
      <c r="X204" s="652" t="s">
        <v>2894</v>
      </c>
    </row>
    <row r="205" spans="1:24" ht="26.25" customHeight="1">
      <c r="A205" s="500"/>
      <c r="B205" s="97"/>
      <c r="C205" s="97"/>
      <c r="D205" s="97"/>
      <c r="E205" s="97"/>
      <c r="F205" s="97"/>
      <c r="G205" s="97"/>
      <c r="H205" s="97"/>
      <c r="I205" s="97"/>
      <c r="J205" s="97"/>
      <c r="K205" s="97" t="s">
        <v>7074</v>
      </c>
      <c r="L205" s="98"/>
      <c r="M205" s="2496"/>
      <c r="N205" s="2497"/>
      <c r="O205" s="2497"/>
      <c r="P205" s="2498"/>
      <c r="Q205" s="97"/>
      <c r="R205" s="97"/>
      <c r="S205" s="102"/>
      <c r="T205" s="97"/>
      <c r="U205" s="430"/>
      <c r="V205" s="101">
        <v>45246</v>
      </c>
      <c r="W205" s="102" t="s">
        <v>7551</v>
      </c>
      <c r="X205" s="652" t="s">
        <v>3768</v>
      </c>
    </row>
    <row r="206" spans="1:24" ht="26.25" customHeight="1">
      <c r="A206" s="500"/>
      <c r="B206" s="97"/>
      <c r="C206" s="97"/>
      <c r="D206" s="97"/>
      <c r="E206" s="97"/>
      <c r="F206" s="97"/>
      <c r="G206" s="97"/>
      <c r="H206" s="97"/>
      <c r="I206" s="97"/>
      <c r="J206" s="425" t="s">
        <v>7015</v>
      </c>
      <c r="K206" s="97"/>
      <c r="L206" s="73" t="s">
        <v>3907</v>
      </c>
      <c r="M206" s="2496"/>
      <c r="N206" s="2497"/>
      <c r="O206" s="2497"/>
      <c r="P206" s="2498"/>
      <c r="Q206" s="97"/>
      <c r="R206" s="97"/>
      <c r="S206" s="102" t="s">
        <v>7013</v>
      </c>
      <c r="T206" s="102">
        <v>2180</v>
      </c>
      <c r="U206" s="430"/>
      <c r="V206" s="101"/>
      <c r="W206" s="102"/>
      <c r="X206" s="652"/>
    </row>
    <row r="207" spans="1:24" ht="26.25" customHeight="1">
      <c r="A207" s="500"/>
      <c r="B207" s="97"/>
      <c r="C207" s="97"/>
      <c r="D207" s="97"/>
      <c r="E207" s="97"/>
      <c r="F207" s="97"/>
      <c r="G207" s="97"/>
      <c r="H207" s="97"/>
      <c r="I207" s="97"/>
      <c r="J207" s="425" t="s">
        <v>7022</v>
      </c>
      <c r="K207" s="97"/>
      <c r="L207" s="73" t="s">
        <v>2943</v>
      </c>
      <c r="M207" s="2499"/>
      <c r="N207" s="2500"/>
      <c r="O207" s="2500"/>
      <c r="P207" s="2501"/>
      <c r="Q207" s="97"/>
      <c r="R207" s="97"/>
      <c r="S207" s="102" t="s">
        <v>7014</v>
      </c>
      <c r="T207" s="102">
        <f>SUM(T202:T206)</f>
        <v>4180</v>
      </c>
      <c r="U207" s="430"/>
      <c r="V207" s="101"/>
      <c r="W207" s="102"/>
      <c r="X207" s="652"/>
    </row>
    <row r="208" spans="1:24" ht="26.25" customHeight="1" thickBot="1">
      <c r="A208" s="502"/>
      <c r="B208" s="503"/>
      <c r="C208" s="503"/>
      <c r="D208" s="503"/>
      <c r="E208" s="503"/>
      <c r="F208" s="503"/>
      <c r="G208" s="503"/>
      <c r="H208" s="503"/>
      <c r="I208" s="503"/>
      <c r="J208" s="503"/>
      <c r="K208" s="675" t="s">
        <v>7017</v>
      </c>
      <c r="L208" s="504"/>
      <c r="M208" s="504"/>
      <c r="N208" s="1128"/>
      <c r="O208" s="1128"/>
      <c r="P208" s="506"/>
      <c r="Q208" s="503"/>
      <c r="R208" s="503"/>
      <c r="S208" s="503"/>
      <c r="T208" s="503"/>
      <c r="U208" s="1129"/>
      <c r="V208" s="508"/>
      <c r="W208" s="653"/>
      <c r="X208" s="655"/>
    </row>
    <row r="210" spans="1:24" ht="26.25" customHeight="1" thickBot="1"/>
    <row r="211" spans="1:24" ht="26.25" customHeight="1">
      <c r="A211" s="656" t="s">
        <v>188</v>
      </c>
      <c r="B211" s="657"/>
      <c r="C211" s="657" t="s">
        <v>3303</v>
      </c>
      <c r="D211" s="657" t="s">
        <v>190</v>
      </c>
      <c r="E211" s="657" t="s">
        <v>191</v>
      </c>
      <c r="F211" s="657" t="s">
        <v>191</v>
      </c>
      <c r="G211" s="657" t="s">
        <v>191</v>
      </c>
      <c r="H211" s="658"/>
      <c r="I211" s="657" t="s">
        <v>3375</v>
      </c>
      <c r="J211" s="657" t="s">
        <v>7324</v>
      </c>
      <c r="K211" s="659" t="s">
        <v>1956</v>
      </c>
      <c r="L211" s="657" t="s">
        <v>7472</v>
      </c>
      <c r="M211" s="660"/>
      <c r="N211" s="659" t="s">
        <v>7368</v>
      </c>
      <c r="O211" s="659" t="s">
        <v>7425</v>
      </c>
      <c r="P211" s="660" t="s">
        <v>9060</v>
      </c>
      <c r="Q211" s="660" t="s">
        <v>4422</v>
      </c>
      <c r="R211" s="660">
        <v>2015</v>
      </c>
      <c r="S211" s="660" t="s">
        <v>7364</v>
      </c>
      <c r="T211" s="657">
        <v>2260</v>
      </c>
      <c r="U211" s="661">
        <v>45187</v>
      </c>
      <c r="V211" s="661">
        <v>45245</v>
      </c>
      <c r="W211" s="1164">
        <v>2600</v>
      </c>
      <c r="X211" s="663">
        <v>3400</v>
      </c>
    </row>
    <row r="212" spans="1:24" ht="26.25" customHeight="1">
      <c r="A212" s="664"/>
      <c r="B212" s="116"/>
      <c r="C212" s="116"/>
      <c r="D212" s="116"/>
      <c r="E212" s="116"/>
      <c r="F212" s="116"/>
      <c r="G212" s="116"/>
      <c r="H212" s="116"/>
      <c r="I212" s="116" t="s">
        <v>194</v>
      </c>
      <c r="J212" s="412" t="s">
        <v>7325</v>
      </c>
      <c r="K212" s="123" t="s">
        <v>3377</v>
      </c>
      <c r="L212" s="425" t="s">
        <v>3359</v>
      </c>
      <c r="M212" s="116"/>
      <c r="N212" s="73" t="s">
        <v>3907</v>
      </c>
      <c r="O212" s="117"/>
      <c r="P212" s="116"/>
      <c r="Q212" s="118" t="s">
        <v>4421</v>
      </c>
      <c r="R212" s="118">
        <v>2016</v>
      </c>
      <c r="S212" s="118" t="s">
        <v>7365</v>
      </c>
      <c r="T212" s="116">
        <v>1985</v>
      </c>
      <c r="U212" s="119">
        <v>45190</v>
      </c>
      <c r="V212" s="119">
        <v>45240</v>
      </c>
      <c r="W212" s="1165">
        <v>2150</v>
      </c>
      <c r="X212" s="665"/>
    </row>
    <row r="213" spans="1:24" ht="26.25" customHeight="1">
      <c r="A213" s="664"/>
      <c r="B213" s="116"/>
      <c r="C213" s="116"/>
      <c r="D213" s="116"/>
      <c r="E213" s="116"/>
      <c r="F213" s="116"/>
      <c r="G213" s="116"/>
      <c r="H213" s="116"/>
      <c r="I213" s="320" t="s">
        <v>2625</v>
      </c>
      <c r="J213" s="116"/>
      <c r="K213" s="124" t="s">
        <v>7300</v>
      </c>
      <c r="L213" s="116"/>
      <c r="M213" s="116"/>
      <c r="N213" s="73" t="s">
        <v>7850</v>
      </c>
      <c r="O213" s="117"/>
      <c r="P213" s="116"/>
      <c r="Q213" s="118" t="s">
        <v>618</v>
      </c>
      <c r="R213" s="118">
        <v>2014</v>
      </c>
      <c r="S213" s="118" t="s">
        <v>7366</v>
      </c>
      <c r="T213" s="116">
        <v>2330</v>
      </c>
      <c r="U213" s="120">
        <v>45189</v>
      </c>
      <c r="V213" s="119">
        <v>45238</v>
      </c>
      <c r="W213" s="1165">
        <v>2100</v>
      </c>
      <c r="X213" s="665"/>
    </row>
    <row r="214" spans="1:24" ht="26.25" customHeight="1">
      <c r="A214" s="664"/>
      <c r="B214" s="116"/>
      <c r="C214" s="116"/>
      <c r="D214" s="116"/>
      <c r="E214" s="116"/>
      <c r="F214" s="116"/>
      <c r="G214" s="116"/>
      <c r="H214" s="116"/>
      <c r="I214" s="116"/>
      <c r="J214" s="116"/>
      <c r="K214" s="117" t="s">
        <v>7222</v>
      </c>
      <c r="L214" s="116"/>
      <c r="M214" s="116"/>
      <c r="N214" s="117"/>
      <c r="O214" s="117"/>
      <c r="P214" s="116"/>
      <c r="Q214" s="118" t="s">
        <v>7426</v>
      </c>
      <c r="R214" s="118">
        <v>2015</v>
      </c>
      <c r="S214" s="118" t="s">
        <v>7367</v>
      </c>
      <c r="T214" s="116">
        <v>2050</v>
      </c>
      <c r="U214" s="119"/>
      <c r="V214" s="119">
        <v>45234</v>
      </c>
      <c r="W214" s="121">
        <v>2050</v>
      </c>
      <c r="X214" s="665"/>
    </row>
    <row r="215" spans="1:24" ht="26.25" customHeight="1">
      <c r="A215" s="664"/>
      <c r="B215" s="116"/>
      <c r="C215" s="116"/>
      <c r="D215" s="116"/>
      <c r="E215" s="116"/>
      <c r="F215" s="116"/>
      <c r="G215" s="116"/>
      <c r="H215" s="116"/>
      <c r="I215" s="116"/>
      <c r="J215" s="425" t="s">
        <v>3281</v>
      </c>
      <c r="K215" s="117" t="s">
        <v>7349</v>
      </c>
      <c r="L215" s="116"/>
      <c r="M215" s="2476" t="s">
        <v>7173</v>
      </c>
      <c r="N215" s="2477"/>
      <c r="O215" s="2478"/>
      <c r="P215" s="118"/>
      <c r="Q215" s="116"/>
      <c r="R215" s="116"/>
      <c r="S215" s="122" t="s">
        <v>189</v>
      </c>
      <c r="T215" s="122">
        <v>3700</v>
      </c>
      <c r="U215" s="119"/>
      <c r="V215" s="120">
        <v>45236</v>
      </c>
      <c r="W215" s="121" t="s">
        <v>7755</v>
      </c>
      <c r="X215" s="665"/>
    </row>
    <row r="216" spans="1:24" ht="26.25" customHeight="1">
      <c r="A216" s="664"/>
      <c r="B216" s="116"/>
      <c r="C216" s="116"/>
      <c r="D216" s="116"/>
      <c r="E216" s="116"/>
      <c r="F216" s="116"/>
      <c r="G216" s="116"/>
      <c r="H216" s="116"/>
      <c r="I216" s="116"/>
      <c r="J216" s="116"/>
      <c r="K216" s="117"/>
      <c r="L216" s="116"/>
      <c r="M216" s="2484" t="s">
        <v>7520</v>
      </c>
      <c r="N216" s="2485"/>
      <c r="O216" s="2486"/>
      <c r="P216" s="118"/>
      <c r="Q216" s="116"/>
      <c r="R216" s="116"/>
      <c r="S216" s="122" t="s">
        <v>2472</v>
      </c>
      <c r="T216" s="122">
        <f>SUM(T211:T215)</f>
        <v>12325</v>
      </c>
      <c r="U216" s="119"/>
      <c r="V216" s="120"/>
      <c r="W216" s="121"/>
      <c r="X216" s="665"/>
    </row>
    <row r="217" spans="1:24" ht="26.25" customHeight="1" thickBot="1">
      <c r="A217" s="666"/>
      <c r="B217" s="667"/>
      <c r="C217" s="667"/>
      <c r="D217" s="667"/>
      <c r="E217" s="667"/>
      <c r="F217" s="667"/>
      <c r="G217" s="667"/>
      <c r="H217" s="667"/>
      <c r="I217" s="667"/>
      <c r="J217" s="667"/>
      <c r="K217" s="611" t="s">
        <v>7346</v>
      </c>
      <c r="L217" s="667"/>
      <c r="M217" s="667"/>
      <c r="N217" s="668"/>
      <c r="O217" s="668"/>
      <c r="P217" s="669"/>
      <c r="Q217" s="667"/>
      <c r="R217" s="667"/>
      <c r="S217" s="670"/>
      <c r="T217" s="670"/>
      <c r="U217" s="671"/>
      <c r="V217" s="672"/>
      <c r="W217" s="673"/>
      <c r="X217" s="674"/>
    </row>
    <row r="218" spans="1:24" ht="26.25" customHeight="1">
      <c r="A218" s="656" t="s">
        <v>188</v>
      </c>
      <c r="B218" s="657"/>
      <c r="C218" s="657" t="s">
        <v>3303</v>
      </c>
      <c r="D218" s="657" t="s">
        <v>190</v>
      </c>
      <c r="E218" s="657" t="s">
        <v>191</v>
      </c>
      <c r="F218" s="657" t="s">
        <v>191</v>
      </c>
      <c r="G218" s="657" t="s">
        <v>191</v>
      </c>
      <c r="H218" s="658"/>
      <c r="I218" s="657" t="s">
        <v>3375</v>
      </c>
      <c r="J218" s="657" t="s">
        <v>7324</v>
      </c>
      <c r="K218" s="659" t="s">
        <v>1956</v>
      </c>
      <c r="L218" s="657" t="s">
        <v>7832</v>
      </c>
      <c r="M218" s="660"/>
      <c r="N218" s="659" t="s">
        <v>7378</v>
      </c>
      <c r="O218" s="659" t="s">
        <v>7428</v>
      </c>
      <c r="P218" s="660" t="s">
        <v>8919</v>
      </c>
      <c r="Q218" s="660" t="s">
        <v>589</v>
      </c>
      <c r="R218" s="660">
        <v>2014</v>
      </c>
      <c r="S218" s="660" t="s">
        <v>7429</v>
      </c>
      <c r="T218" s="657">
        <v>1665</v>
      </c>
      <c r="U218" s="661">
        <v>45187</v>
      </c>
      <c r="V218" s="661">
        <v>45245</v>
      </c>
      <c r="W218" s="1164">
        <v>2600</v>
      </c>
      <c r="X218" s="663">
        <v>3400</v>
      </c>
    </row>
    <row r="219" spans="1:24" ht="26.25" customHeight="1">
      <c r="A219" s="664"/>
      <c r="B219" s="116"/>
      <c r="C219" s="116"/>
      <c r="D219" s="116"/>
      <c r="E219" s="116"/>
      <c r="F219" s="116"/>
      <c r="G219" s="116"/>
      <c r="H219" s="116"/>
      <c r="I219" s="116" t="s">
        <v>194</v>
      </c>
      <c r="J219" s="412" t="s">
        <v>7326</v>
      </c>
      <c r="K219" s="123" t="s">
        <v>3377</v>
      </c>
      <c r="L219" s="425" t="s">
        <v>3359</v>
      </c>
      <c r="M219" s="116"/>
      <c r="N219" s="73" t="s">
        <v>3907</v>
      </c>
      <c r="O219" s="117"/>
      <c r="P219" s="116"/>
      <c r="Q219" s="118" t="s">
        <v>520</v>
      </c>
      <c r="R219" s="118">
        <v>2015</v>
      </c>
      <c r="S219" s="118" t="s">
        <v>7379</v>
      </c>
      <c r="T219" s="116">
        <v>2220</v>
      </c>
      <c r="U219" s="119">
        <v>45190</v>
      </c>
      <c r="V219" s="119">
        <v>45240</v>
      </c>
      <c r="W219" s="1165">
        <v>2150</v>
      </c>
      <c r="X219" s="665"/>
    </row>
    <row r="220" spans="1:24" ht="26.25" customHeight="1">
      <c r="A220" s="664"/>
      <c r="B220" s="116"/>
      <c r="C220" s="116"/>
      <c r="D220" s="116"/>
      <c r="E220" s="116"/>
      <c r="F220" s="116"/>
      <c r="G220" s="116"/>
      <c r="H220" s="116"/>
      <c r="I220" s="320" t="s">
        <v>2625</v>
      </c>
      <c r="J220" s="116"/>
      <c r="K220" s="124" t="s">
        <v>7300</v>
      </c>
      <c r="L220" s="116"/>
      <c r="M220" s="116"/>
      <c r="N220" s="73" t="s">
        <v>7850</v>
      </c>
      <c r="O220" s="117"/>
      <c r="P220" s="116"/>
      <c r="Q220" s="118" t="s">
        <v>520</v>
      </c>
      <c r="R220" s="118">
        <v>2015</v>
      </c>
      <c r="S220" s="118" t="s">
        <v>7380</v>
      </c>
      <c r="T220" s="116">
        <v>2175</v>
      </c>
      <c r="U220" s="120">
        <v>45189</v>
      </c>
      <c r="V220" s="119">
        <v>45238</v>
      </c>
      <c r="W220" s="1165">
        <v>2100</v>
      </c>
      <c r="X220" s="665"/>
    </row>
    <row r="221" spans="1:24" ht="26.25" customHeight="1">
      <c r="A221" s="664"/>
      <c r="B221" s="116"/>
      <c r="C221" s="116"/>
      <c r="D221" s="116"/>
      <c r="E221" s="116"/>
      <c r="F221" s="116"/>
      <c r="G221" s="116"/>
      <c r="H221" s="116"/>
      <c r="I221" s="116"/>
      <c r="J221" s="116"/>
      <c r="K221" s="117" t="s">
        <v>7222</v>
      </c>
      <c r="L221" s="116"/>
      <c r="M221" s="116"/>
      <c r="N221" s="117"/>
      <c r="O221" s="117"/>
      <c r="P221" s="116"/>
      <c r="Q221" s="118" t="s">
        <v>523</v>
      </c>
      <c r="R221" s="118">
        <v>2014</v>
      </c>
      <c r="S221" s="118" t="s">
        <v>7381</v>
      </c>
      <c r="T221" s="116">
        <v>2315</v>
      </c>
      <c r="U221" s="119"/>
      <c r="V221" s="119">
        <v>45234</v>
      </c>
      <c r="W221" s="121">
        <v>2050</v>
      </c>
      <c r="X221" s="665"/>
    </row>
    <row r="222" spans="1:24" ht="26.25" customHeight="1">
      <c r="A222" s="664"/>
      <c r="B222" s="116"/>
      <c r="C222" s="116"/>
      <c r="D222" s="116"/>
      <c r="E222" s="116"/>
      <c r="F222" s="116"/>
      <c r="G222" s="116"/>
      <c r="H222" s="116"/>
      <c r="I222" s="116"/>
      <c r="J222" s="425" t="s">
        <v>3281</v>
      </c>
      <c r="K222" s="117" t="s">
        <v>7350</v>
      </c>
      <c r="L222" s="116"/>
      <c r="M222" s="2476" t="s">
        <v>7173</v>
      </c>
      <c r="N222" s="2477"/>
      <c r="O222" s="2478"/>
      <c r="P222" s="118"/>
      <c r="Q222" s="116"/>
      <c r="R222" s="116"/>
      <c r="S222" s="122" t="s">
        <v>189</v>
      </c>
      <c r="T222" s="122">
        <v>3700</v>
      </c>
      <c r="U222" s="119"/>
      <c r="V222" s="120">
        <v>45236</v>
      </c>
      <c r="W222" s="121" t="s">
        <v>7755</v>
      </c>
      <c r="X222" s="665"/>
    </row>
    <row r="223" spans="1:24" ht="26.25" customHeight="1">
      <c r="A223" s="664"/>
      <c r="B223" s="116"/>
      <c r="C223" s="116"/>
      <c r="D223" s="116"/>
      <c r="E223" s="116"/>
      <c r="F223" s="116"/>
      <c r="G223" s="116"/>
      <c r="H223" s="116"/>
      <c r="I223" s="116"/>
      <c r="J223" s="116"/>
      <c r="K223" s="117"/>
      <c r="L223" s="116"/>
      <c r="M223" s="2484" t="s">
        <v>7520</v>
      </c>
      <c r="N223" s="2485"/>
      <c r="O223" s="2486"/>
      <c r="P223" s="118"/>
      <c r="Q223" s="116"/>
      <c r="R223" s="116"/>
      <c r="S223" s="122" t="s">
        <v>2472</v>
      </c>
      <c r="T223" s="122">
        <f>SUM(T218:T222)</f>
        <v>12075</v>
      </c>
      <c r="U223" s="119"/>
      <c r="V223" s="120"/>
      <c r="W223" s="121"/>
      <c r="X223" s="665"/>
    </row>
    <row r="224" spans="1:24" ht="26.25" customHeight="1" thickBot="1">
      <c r="A224" s="666"/>
      <c r="B224" s="667"/>
      <c r="C224" s="667"/>
      <c r="D224" s="667"/>
      <c r="E224" s="667"/>
      <c r="F224" s="667"/>
      <c r="G224" s="667"/>
      <c r="H224" s="667"/>
      <c r="I224" s="667"/>
      <c r="J224" s="667"/>
      <c r="K224" s="611" t="s">
        <v>7346</v>
      </c>
      <c r="L224" s="667"/>
      <c r="M224" s="667"/>
      <c r="N224" s="668"/>
      <c r="O224" s="668"/>
      <c r="P224" s="669"/>
      <c r="Q224" s="667"/>
      <c r="R224" s="667"/>
      <c r="S224" s="670"/>
      <c r="T224" s="670"/>
      <c r="U224" s="671"/>
      <c r="V224" s="672"/>
      <c r="W224" s="673"/>
      <c r="X224" s="674"/>
    </row>
    <row r="225" spans="1:24" ht="26.25" customHeight="1">
      <c r="A225" s="656" t="s">
        <v>188</v>
      </c>
      <c r="B225" s="657"/>
      <c r="C225" s="657" t="s">
        <v>3303</v>
      </c>
      <c r="D225" s="657" t="s">
        <v>190</v>
      </c>
      <c r="E225" s="657" t="s">
        <v>191</v>
      </c>
      <c r="F225" s="657" t="s">
        <v>191</v>
      </c>
      <c r="G225" s="657" t="s">
        <v>191</v>
      </c>
      <c r="H225" s="658"/>
      <c r="I225" s="657" t="s">
        <v>3375</v>
      </c>
      <c r="J225" s="657" t="s">
        <v>7324</v>
      </c>
      <c r="K225" s="659" t="s">
        <v>1956</v>
      </c>
      <c r="L225" s="657" t="s">
        <v>7833</v>
      </c>
      <c r="M225" s="660"/>
      <c r="N225" s="659" t="s">
        <v>7369</v>
      </c>
      <c r="O225" s="659" t="s">
        <v>7431</v>
      </c>
      <c r="P225" s="660" t="s">
        <v>8919</v>
      </c>
      <c r="Q225" s="660" t="s">
        <v>525</v>
      </c>
      <c r="R225" s="660">
        <v>2014</v>
      </c>
      <c r="S225" s="660" t="s">
        <v>7370</v>
      </c>
      <c r="T225" s="657">
        <v>2030</v>
      </c>
      <c r="U225" s="661">
        <v>45187</v>
      </c>
      <c r="V225" s="661">
        <v>45245</v>
      </c>
      <c r="W225" s="1164">
        <v>2600</v>
      </c>
      <c r="X225" s="663">
        <v>3400</v>
      </c>
    </row>
    <row r="226" spans="1:24" ht="26.25" customHeight="1">
      <c r="A226" s="664"/>
      <c r="B226" s="116"/>
      <c r="C226" s="116"/>
      <c r="D226" s="116"/>
      <c r="E226" s="116"/>
      <c r="F226" s="116"/>
      <c r="G226" s="116"/>
      <c r="H226" s="116"/>
      <c r="I226" s="116" t="s">
        <v>194</v>
      </c>
      <c r="J226" s="412" t="s">
        <v>7327</v>
      </c>
      <c r="K226" s="123" t="s">
        <v>3377</v>
      </c>
      <c r="L226" s="425" t="s">
        <v>3359</v>
      </c>
      <c r="M226" s="116"/>
      <c r="N226" s="73" t="s">
        <v>3907</v>
      </c>
      <c r="O226" s="117"/>
      <c r="P226" s="116"/>
      <c r="Q226" s="118" t="s">
        <v>7432</v>
      </c>
      <c r="R226" s="118">
        <v>2017</v>
      </c>
      <c r="S226" s="118" t="s">
        <v>7371</v>
      </c>
      <c r="T226" s="116">
        <v>2095</v>
      </c>
      <c r="U226" s="119">
        <v>45190</v>
      </c>
      <c r="V226" s="119">
        <v>45240</v>
      </c>
      <c r="W226" s="1165">
        <v>2150</v>
      </c>
      <c r="X226" s="665"/>
    </row>
    <row r="227" spans="1:24" ht="26.25" customHeight="1">
      <c r="A227" s="664"/>
      <c r="B227" s="116"/>
      <c r="C227" s="116"/>
      <c r="D227" s="116"/>
      <c r="E227" s="116"/>
      <c r="F227" s="116"/>
      <c r="G227" s="116"/>
      <c r="H227" s="116"/>
      <c r="I227" s="320" t="s">
        <v>2625</v>
      </c>
      <c r="J227" s="116"/>
      <c r="K227" s="124" t="s">
        <v>7300</v>
      </c>
      <c r="L227" s="116"/>
      <c r="M227" s="116"/>
      <c r="N227" s="73" t="s">
        <v>7850</v>
      </c>
      <c r="O227" s="117"/>
      <c r="P227" s="116"/>
      <c r="Q227" s="118" t="s">
        <v>520</v>
      </c>
      <c r="R227" s="118">
        <v>2015</v>
      </c>
      <c r="S227" s="118" t="s">
        <v>7372</v>
      </c>
      <c r="T227" s="116">
        <v>2345</v>
      </c>
      <c r="U227" s="120">
        <v>45189</v>
      </c>
      <c r="V227" s="119">
        <v>45238</v>
      </c>
      <c r="W227" s="1165">
        <v>2100</v>
      </c>
      <c r="X227" s="665"/>
    </row>
    <row r="228" spans="1:24" ht="26.25" customHeight="1">
      <c r="A228" s="664"/>
      <c r="B228" s="116"/>
      <c r="C228" s="116"/>
      <c r="D228" s="116"/>
      <c r="E228" s="116"/>
      <c r="F228" s="116"/>
      <c r="G228" s="116"/>
      <c r="H228" s="116"/>
      <c r="I228" s="116"/>
      <c r="J228" s="116"/>
      <c r="K228" s="117" t="s">
        <v>3383</v>
      </c>
      <c r="L228" s="116"/>
      <c r="M228" s="116"/>
      <c r="N228" s="117"/>
      <c r="O228" s="117"/>
      <c r="P228" s="116"/>
      <c r="Q228" s="118" t="s">
        <v>523</v>
      </c>
      <c r="R228" s="118">
        <v>2015</v>
      </c>
      <c r="S228" s="118" t="s">
        <v>7373</v>
      </c>
      <c r="T228" s="116">
        <v>2280</v>
      </c>
      <c r="U228" s="119"/>
      <c r="V228" s="119">
        <v>45234</v>
      </c>
      <c r="W228" s="121">
        <v>2050</v>
      </c>
      <c r="X228" s="665"/>
    </row>
    <row r="229" spans="1:24" ht="26.25" customHeight="1">
      <c r="A229" s="664"/>
      <c r="B229" s="116"/>
      <c r="C229" s="116"/>
      <c r="D229" s="116"/>
      <c r="E229" s="116"/>
      <c r="F229" s="116"/>
      <c r="G229" s="116"/>
      <c r="H229" s="116"/>
      <c r="I229" s="116"/>
      <c r="J229" s="425" t="s">
        <v>3281</v>
      </c>
      <c r="K229" s="117" t="s">
        <v>7351</v>
      </c>
      <c r="L229" s="116"/>
      <c r="M229" s="2476" t="s">
        <v>7173</v>
      </c>
      <c r="N229" s="2477"/>
      <c r="O229" s="2478"/>
      <c r="P229" s="118"/>
      <c r="Q229" s="116"/>
      <c r="R229" s="116"/>
      <c r="S229" s="122" t="s">
        <v>189</v>
      </c>
      <c r="T229" s="122">
        <v>3700</v>
      </c>
      <c r="U229" s="119"/>
      <c r="V229" s="120">
        <v>45236</v>
      </c>
      <c r="W229" s="121" t="s">
        <v>7755</v>
      </c>
      <c r="X229" s="665"/>
    </row>
    <row r="230" spans="1:24" ht="26.25" customHeight="1">
      <c r="A230" s="664"/>
      <c r="B230" s="116"/>
      <c r="C230" s="116"/>
      <c r="D230" s="116"/>
      <c r="E230" s="116"/>
      <c r="F230" s="116"/>
      <c r="G230" s="116"/>
      <c r="H230" s="116"/>
      <c r="I230" s="116"/>
      <c r="J230" s="116"/>
      <c r="K230" s="117"/>
      <c r="L230" s="116"/>
      <c r="M230" s="2484" t="s">
        <v>7520</v>
      </c>
      <c r="N230" s="2485"/>
      <c r="O230" s="2486"/>
      <c r="P230" s="118"/>
      <c r="Q230" s="116"/>
      <c r="R230" s="116"/>
      <c r="S230" s="122" t="s">
        <v>2472</v>
      </c>
      <c r="T230" s="122">
        <f>SUM(T225:T229)</f>
        <v>12450</v>
      </c>
      <c r="U230" s="119"/>
      <c r="V230" s="120"/>
      <c r="W230" s="121"/>
      <c r="X230" s="665"/>
    </row>
    <row r="231" spans="1:24" ht="26.25" customHeight="1" thickBot="1">
      <c r="A231" s="666"/>
      <c r="B231" s="667"/>
      <c r="C231" s="667"/>
      <c r="D231" s="667"/>
      <c r="E231" s="667"/>
      <c r="F231" s="667"/>
      <c r="G231" s="667"/>
      <c r="H231" s="667"/>
      <c r="I231" s="667"/>
      <c r="J231" s="667"/>
      <c r="K231" s="611" t="s">
        <v>7346</v>
      </c>
      <c r="L231" s="667"/>
      <c r="M231" s="667"/>
      <c r="N231" s="668"/>
      <c r="O231" s="668"/>
      <c r="P231" s="669"/>
      <c r="Q231" s="667"/>
      <c r="R231" s="667"/>
      <c r="S231" s="670"/>
      <c r="T231" s="670"/>
      <c r="U231" s="671"/>
      <c r="V231" s="672"/>
      <c r="W231" s="673"/>
      <c r="X231" s="674"/>
    </row>
    <row r="232" spans="1:24" ht="26.25" customHeight="1">
      <c r="A232" s="656" t="s">
        <v>188</v>
      </c>
      <c r="B232" s="657"/>
      <c r="C232" s="657" t="s">
        <v>3303</v>
      </c>
      <c r="D232" s="657" t="s">
        <v>190</v>
      </c>
      <c r="E232" s="657" t="s">
        <v>191</v>
      </c>
      <c r="F232" s="657" t="s">
        <v>191</v>
      </c>
      <c r="G232" s="657" t="s">
        <v>191</v>
      </c>
      <c r="H232" s="658"/>
      <c r="I232" s="657" t="s">
        <v>3375</v>
      </c>
      <c r="J232" s="657" t="s">
        <v>7324</v>
      </c>
      <c r="K232" s="659" t="s">
        <v>1956</v>
      </c>
      <c r="L232" s="657" t="s">
        <v>7469</v>
      </c>
      <c r="M232" s="660"/>
      <c r="N232" s="659" t="s">
        <v>7433</v>
      </c>
      <c r="O232" s="659" t="s">
        <v>7434</v>
      </c>
      <c r="P232" s="660" t="s">
        <v>8919</v>
      </c>
      <c r="Q232" s="660" t="s">
        <v>1934</v>
      </c>
      <c r="R232" s="660">
        <v>2016</v>
      </c>
      <c r="S232" s="660" t="s">
        <v>7374</v>
      </c>
      <c r="T232" s="657">
        <v>1990</v>
      </c>
      <c r="U232" s="661">
        <v>45187</v>
      </c>
      <c r="V232" s="661">
        <v>45245</v>
      </c>
      <c r="W232" s="1164">
        <v>2600</v>
      </c>
      <c r="X232" s="663">
        <v>3400</v>
      </c>
    </row>
    <row r="233" spans="1:24" ht="26.25" customHeight="1">
      <c r="A233" s="664"/>
      <c r="B233" s="116"/>
      <c r="C233" s="116"/>
      <c r="D233" s="116"/>
      <c r="E233" s="116"/>
      <c r="F233" s="116"/>
      <c r="G233" s="116"/>
      <c r="H233" s="116"/>
      <c r="I233" s="116" t="s">
        <v>194</v>
      </c>
      <c r="J233" s="412" t="s">
        <v>7328</v>
      </c>
      <c r="K233" s="123" t="s">
        <v>3377</v>
      </c>
      <c r="L233" s="425" t="s">
        <v>3359</v>
      </c>
      <c r="M233" s="116"/>
      <c r="N233" s="73" t="s">
        <v>3907</v>
      </c>
      <c r="O233" s="117"/>
      <c r="P233" s="116"/>
      <c r="Q233" s="118" t="s">
        <v>1934</v>
      </c>
      <c r="R233" s="118">
        <v>2016</v>
      </c>
      <c r="S233" s="118" t="s">
        <v>7375</v>
      </c>
      <c r="T233" s="116">
        <v>1990</v>
      </c>
      <c r="U233" s="119">
        <v>45190</v>
      </c>
      <c r="V233" s="119">
        <v>45240</v>
      </c>
      <c r="W233" s="1165">
        <v>2150</v>
      </c>
      <c r="X233" s="665"/>
    </row>
    <row r="234" spans="1:24" ht="26.25" customHeight="1">
      <c r="A234" s="664"/>
      <c r="B234" s="116"/>
      <c r="C234" s="116"/>
      <c r="D234" s="116"/>
      <c r="E234" s="116"/>
      <c r="F234" s="116"/>
      <c r="G234" s="116"/>
      <c r="H234" s="116"/>
      <c r="I234" s="320" t="s">
        <v>2625</v>
      </c>
      <c r="J234" s="116"/>
      <c r="K234" s="124" t="s">
        <v>7300</v>
      </c>
      <c r="L234" s="116"/>
      <c r="M234" s="116"/>
      <c r="N234" s="73" t="s">
        <v>7850</v>
      </c>
      <c r="O234" s="117"/>
      <c r="P234" s="116"/>
      <c r="Q234" s="118" t="s">
        <v>520</v>
      </c>
      <c r="R234" s="118">
        <v>2017</v>
      </c>
      <c r="S234" s="118" t="s">
        <v>7376</v>
      </c>
      <c r="T234" s="116">
        <v>2175</v>
      </c>
      <c r="U234" s="120">
        <v>45189</v>
      </c>
      <c r="V234" s="119">
        <v>45238</v>
      </c>
      <c r="W234" s="1165">
        <v>2100</v>
      </c>
      <c r="X234" s="665"/>
    </row>
    <row r="235" spans="1:24" ht="26.25" customHeight="1">
      <c r="A235" s="664"/>
      <c r="B235" s="116"/>
      <c r="C235" s="116"/>
      <c r="D235" s="116"/>
      <c r="E235" s="116"/>
      <c r="F235" s="116"/>
      <c r="G235" s="116"/>
      <c r="H235" s="116"/>
      <c r="I235" s="116"/>
      <c r="J235" s="116"/>
      <c r="K235" s="117" t="s">
        <v>7222</v>
      </c>
      <c r="L235" s="116"/>
      <c r="M235" s="116"/>
      <c r="N235" s="117"/>
      <c r="O235" s="117"/>
      <c r="P235" s="116"/>
      <c r="Q235" s="118" t="s">
        <v>523</v>
      </c>
      <c r="R235" s="118">
        <v>2014</v>
      </c>
      <c r="S235" s="118" t="s">
        <v>7377</v>
      </c>
      <c r="T235" s="116">
        <v>2085</v>
      </c>
      <c r="U235" s="119"/>
      <c r="V235" s="119">
        <v>45234</v>
      </c>
      <c r="W235" s="121">
        <v>2050</v>
      </c>
      <c r="X235" s="665"/>
    </row>
    <row r="236" spans="1:24" ht="26.25" customHeight="1">
      <c r="A236" s="664"/>
      <c r="B236" s="116"/>
      <c r="C236" s="116"/>
      <c r="D236" s="116"/>
      <c r="E236" s="116"/>
      <c r="F236" s="116"/>
      <c r="G236" s="116"/>
      <c r="H236" s="116"/>
      <c r="I236" s="116"/>
      <c r="J236" s="425" t="s">
        <v>3281</v>
      </c>
      <c r="K236" s="117" t="s">
        <v>7352</v>
      </c>
      <c r="L236" s="116"/>
      <c r="M236" s="2476" t="s">
        <v>7173</v>
      </c>
      <c r="N236" s="2477"/>
      <c r="O236" s="2478"/>
      <c r="P236" s="118"/>
      <c r="Q236" s="116"/>
      <c r="R236" s="116"/>
      <c r="S236" s="122" t="s">
        <v>189</v>
      </c>
      <c r="T236" s="122">
        <v>3700</v>
      </c>
      <c r="U236" s="119"/>
      <c r="V236" s="120">
        <v>45236</v>
      </c>
      <c r="W236" s="121" t="s">
        <v>7755</v>
      </c>
      <c r="X236" s="665"/>
    </row>
    <row r="237" spans="1:24" ht="26.25" customHeight="1">
      <c r="A237" s="664"/>
      <c r="B237" s="116"/>
      <c r="C237" s="116"/>
      <c r="D237" s="116"/>
      <c r="E237" s="116"/>
      <c r="F237" s="116"/>
      <c r="G237" s="116"/>
      <c r="H237" s="116"/>
      <c r="I237" s="116"/>
      <c r="J237" s="116"/>
      <c r="K237" s="117"/>
      <c r="L237" s="116"/>
      <c r="M237" s="2484" t="s">
        <v>7520</v>
      </c>
      <c r="N237" s="2485"/>
      <c r="O237" s="2486"/>
      <c r="P237" s="118"/>
      <c r="Q237" s="116"/>
      <c r="R237" s="116"/>
      <c r="S237" s="122" t="s">
        <v>2472</v>
      </c>
      <c r="T237" s="122">
        <f>SUM(T232:T236)</f>
        <v>11940</v>
      </c>
      <c r="U237" s="119"/>
      <c r="V237" s="120"/>
      <c r="W237" s="121"/>
      <c r="X237" s="665"/>
    </row>
    <row r="238" spans="1:24" ht="26.25" customHeight="1" thickBot="1">
      <c r="A238" s="666"/>
      <c r="B238" s="667"/>
      <c r="C238" s="667"/>
      <c r="D238" s="667"/>
      <c r="E238" s="667"/>
      <c r="F238" s="667"/>
      <c r="G238" s="667"/>
      <c r="H238" s="667"/>
      <c r="I238" s="667"/>
      <c r="J238" s="667"/>
      <c r="K238" s="611" t="s">
        <v>7346</v>
      </c>
      <c r="L238" s="667"/>
      <c r="M238" s="667"/>
      <c r="N238" s="668"/>
      <c r="O238" s="668"/>
      <c r="P238" s="669"/>
      <c r="Q238" s="667"/>
      <c r="R238" s="667"/>
      <c r="S238" s="670"/>
      <c r="T238" s="670"/>
      <c r="U238" s="671"/>
      <c r="V238" s="672"/>
      <c r="W238" s="673"/>
      <c r="X238" s="674"/>
    </row>
    <row r="239" spans="1:24" ht="26.25" customHeight="1">
      <c r="A239" s="656" t="s">
        <v>188</v>
      </c>
      <c r="B239" s="657"/>
      <c r="C239" s="657" t="s">
        <v>3303</v>
      </c>
      <c r="D239" s="657" t="s">
        <v>190</v>
      </c>
      <c r="E239" s="657" t="s">
        <v>191</v>
      </c>
      <c r="F239" s="657" t="s">
        <v>191</v>
      </c>
      <c r="G239" s="657" t="s">
        <v>191</v>
      </c>
      <c r="H239" s="658"/>
      <c r="I239" s="657" t="s">
        <v>3375</v>
      </c>
      <c r="J239" s="657" t="s">
        <v>7324</v>
      </c>
      <c r="K239" s="659" t="s">
        <v>1956</v>
      </c>
      <c r="L239" s="657" t="s">
        <v>7435</v>
      </c>
      <c r="M239" s="660"/>
      <c r="N239" s="659" t="s">
        <v>7436</v>
      </c>
      <c r="O239" s="659" t="s">
        <v>7382</v>
      </c>
      <c r="P239" s="660" t="s">
        <v>8919</v>
      </c>
      <c r="Q239" s="660" t="s">
        <v>2580</v>
      </c>
      <c r="R239" s="660">
        <v>2014</v>
      </c>
      <c r="S239" s="660" t="s">
        <v>7383</v>
      </c>
      <c r="T239" s="657">
        <v>1235</v>
      </c>
      <c r="U239" s="661">
        <v>45187</v>
      </c>
      <c r="V239" s="661">
        <v>45245</v>
      </c>
      <c r="W239" s="1164">
        <v>2600</v>
      </c>
      <c r="X239" s="663">
        <v>3400</v>
      </c>
    </row>
    <row r="240" spans="1:24" ht="26.25" customHeight="1">
      <c r="A240" s="664"/>
      <c r="B240" s="116"/>
      <c r="C240" s="116"/>
      <c r="D240" s="116"/>
      <c r="E240" s="116"/>
      <c r="F240" s="116"/>
      <c r="G240" s="116"/>
      <c r="H240" s="116"/>
      <c r="I240" s="116" t="s">
        <v>194</v>
      </c>
      <c r="J240" s="412" t="s">
        <v>7329</v>
      </c>
      <c r="K240" s="123" t="s">
        <v>3377</v>
      </c>
      <c r="L240" s="425" t="s">
        <v>3359</v>
      </c>
      <c r="M240" s="116"/>
      <c r="N240" s="73" t="s">
        <v>3907</v>
      </c>
      <c r="O240" s="117"/>
      <c r="P240" s="116"/>
      <c r="Q240" s="118" t="s">
        <v>520</v>
      </c>
      <c r="R240" s="118">
        <v>2016</v>
      </c>
      <c r="S240" s="118" t="s">
        <v>7384</v>
      </c>
      <c r="T240" s="116">
        <v>2175</v>
      </c>
      <c r="U240" s="119">
        <v>45190</v>
      </c>
      <c r="V240" s="119">
        <v>45240</v>
      </c>
      <c r="W240" s="1165">
        <v>2150</v>
      </c>
      <c r="X240" s="665"/>
    </row>
    <row r="241" spans="1:24" ht="26.25" customHeight="1">
      <c r="A241" s="664"/>
      <c r="B241" s="116"/>
      <c r="C241" s="116"/>
      <c r="D241" s="116"/>
      <c r="E241" s="116"/>
      <c r="F241" s="116"/>
      <c r="G241" s="116"/>
      <c r="H241" s="116"/>
      <c r="I241" s="320" t="s">
        <v>2625</v>
      </c>
      <c r="J241" s="116"/>
      <c r="K241" s="124" t="s">
        <v>7330</v>
      </c>
      <c r="L241" s="116"/>
      <c r="M241" s="116"/>
      <c r="N241" s="73" t="s">
        <v>7850</v>
      </c>
      <c r="O241" s="117"/>
      <c r="P241" s="116"/>
      <c r="Q241" s="118" t="s">
        <v>523</v>
      </c>
      <c r="R241" s="118">
        <v>2015</v>
      </c>
      <c r="S241" s="118" t="s">
        <v>7471</v>
      </c>
      <c r="T241" s="116">
        <v>2115</v>
      </c>
      <c r="U241" s="120">
        <v>45189</v>
      </c>
      <c r="V241" s="119">
        <v>45238</v>
      </c>
      <c r="W241" s="1165">
        <v>2100</v>
      </c>
      <c r="X241" s="665"/>
    </row>
    <row r="242" spans="1:24" ht="26.25" customHeight="1">
      <c r="A242" s="664"/>
      <c r="B242" s="116"/>
      <c r="C242" s="116"/>
      <c r="D242" s="116"/>
      <c r="E242" s="116"/>
      <c r="F242" s="116"/>
      <c r="G242" s="116"/>
      <c r="H242" s="116"/>
      <c r="I242" s="116"/>
      <c r="J242" s="116"/>
      <c r="K242" s="117" t="s">
        <v>7222</v>
      </c>
      <c r="L242" s="116"/>
      <c r="M242" s="116"/>
      <c r="N242" s="117"/>
      <c r="O242" s="117"/>
      <c r="P242" s="116"/>
      <c r="Q242" s="118" t="s">
        <v>520</v>
      </c>
      <c r="R242" s="118">
        <v>2021</v>
      </c>
      <c r="S242" s="118" t="s">
        <v>7385</v>
      </c>
      <c r="T242" s="116">
        <v>2115</v>
      </c>
      <c r="U242" s="119"/>
      <c r="V242" s="119">
        <v>45234</v>
      </c>
      <c r="W242" s="121">
        <v>2050</v>
      </c>
      <c r="X242" s="665"/>
    </row>
    <row r="243" spans="1:24" ht="26.25" customHeight="1">
      <c r="A243" s="664"/>
      <c r="B243" s="116"/>
      <c r="C243" s="116"/>
      <c r="D243" s="116"/>
      <c r="E243" s="116"/>
      <c r="F243" s="116"/>
      <c r="G243" s="116"/>
      <c r="H243" s="116"/>
      <c r="I243" s="116"/>
      <c r="J243" s="425" t="s">
        <v>3281</v>
      </c>
      <c r="K243" s="117" t="s">
        <v>7353</v>
      </c>
      <c r="L243" s="116"/>
      <c r="M243" s="2476" t="s">
        <v>7173</v>
      </c>
      <c r="N243" s="2477"/>
      <c r="O243" s="2478"/>
      <c r="P243" s="118"/>
      <c r="Q243" s="116"/>
      <c r="R243" s="116"/>
      <c r="S243" s="122" t="s">
        <v>189</v>
      </c>
      <c r="T243" s="122">
        <v>3700</v>
      </c>
      <c r="U243" s="119"/>
      <c r="V243" s="120">
        <v>45236</v>
      </c>
      <c r="W243" s="121" t="s">
        <v>7755</v>
      </c>
      <c r="X243" s="665"/>
    </row>
    <row r="244" spans="1:24" ht="26.25" customHeight="1">
      <c r="A244" s="664"/>
      <c r="B244" s="116"/>
      <c r="C244" s="116"/>
      <c r="D244" s="116"/>
      <c r="E244" s="116"/>
      <c r="F244" s="116"/>
      <c r="G244" s="116"/>
      <c r="H244" s="116"/>
      <c r="I244" s="116"/>
      <c r="J244" s="1135"/>
      <c r="K244" s="117"/>
      <c r="L244" s="116"/>
      <c r="M244" s="2484" t="s">
        <v>7520</v>
      </c>
      <c r="N244" s="2485"/>
      <c r="O244" s="2486"/>
      <c r="P244" s="118"/>
      <c r="Q244" s="116"/>
      <c r="R244" s="116"/>
      <c r="S244" s="122" t="s">
        <v>2472</v>
      </c>
      <c r="T244" s="122">
        <f>SUM(T239:T243)</f>
        <v>11340</v>
      </c>
      <c r="U244" s="119"/>
      <c r="V244" s="120"/>
      <c r="W244" s="121"/>
      <c r="X244" s="665"/>
    </row>
    <row r="245" spans="1:24" ht="26.25" customHeight="1" thickBot="1">
      <c r="A245" s="666"/>
      <c r="B245" s="667"/>
      <c r="C245" s="667"/>
      <c r="D245" s="667"/>
      <c r="E245" s="667"/>
      <c r="F245" s="667"/>
      <c r="G245" s="667"/>
      <c r="H245" s="667"/>
      <c r="I245" s="667"/>
      <c r="J245" s="667"/>
      <c r="K245" s="611" t="s">
        <v>7346</v>
      </c>
      <c r="L245" s="667"/>
      <c r="M245" s="667"/>
      <c r="N245" s="668"/>
      <c r="O245" s="668"/>
      <c r="P245" s="669"/>
      <c r="Q245" s="667"/>
      <c r="R245" s="667"/>
      <c r="S245" s="670"/>
      <c r="T245" s="670"/>
      <c r="U245" s="671"/>
      <c r="V245" s="672"/>
      <c r="W245" s="673"/>
      <c r="X245" s="674"/>
    </row>
    <row r="247" spans="1:24" ht="26.25" customHeight="1" thickBot="1"/>
    <row r="248" spans="1:24" ht="26.25" customHeight="1">
      <c r="A248" s="456" t="s">
        <v>188</v>
      </c>
      <c r="B248" s="457"/>
      <c r="C248" s="457" t="s">
        <v>3556</v>
      </c>
      <c r="D248" s="457" t="s">
        <v>190</v>
      </c>
      <c r="E248" s="457" t="s">
        <v>191</v>
      </c>
      <c r="F248" s="457" t="s">
        <v>191</v>
      </c>
      <c r="G248" s="457" t="s">
        <v>191</v>
      </c>
      <c r="H248" s="477"/>
      <c r="I248" s="457" t="s">
        <v>3375</v>
      </c>
      <c r="J248" s="457" t="s">
        <v>7324</v>
      </c>
      <c r="K248" s="458" t="s">
        <v>7331</v>
      </c>
      <c r="L248" s="457" t="s">
        <v>7645</v>
      </c>
      <c r="M248" s="457"/>
      <c r="N248" s="458" t="s">
        <v>7439</v>
      </c>
      <c r="O248" s="458" t="s">
        <v>7466</v>
      </c>
      <c r="P248" s="459" t="s">
        <v>8728</v>
      </c>
      <c r="Q248" s="457" t="s">
        <v>361</v>
      </c>
      <c r="R248" s="457">
        <v>2015</v>
      </c>
      <c r="S248" s="457" t="s">
        <v>7444</v>
      </c>
      <c r="T248" s="457">
        <v>2230</v>
      </c>
      <c r="U248" s="460">
        <v>45188</v>
      </c>
      <c r="V248" s="460">
        <v>45240</v>
      </c>
      <c r="W248" s="462">
        <v>2050</v>
      </c>
      <c r="X248" s="463">
        <v>3900</v>
      </c>
    </row>
    <row r="249" spans="1:24" ht="26.25" customHeight="1">
      <c r="A249" s="464"/>
      <c r="B249" s="143"/>
      <c r="C249" s="143"/>
      <c r="D249" s="143"/>
      <c r="E249" s="143"/>
      <c r="F249" s="143"/>
      <c r="G249" s="143"/>
      <c r="H249" s="143"/>
      <c r="I249" s="143" t="s">
        <v>194</v>
      </c>
      <c r="J249" s="412" t="s">
        <v>7338</v>
      </c>
      <c r="K249" s="169" t="s">
        <v>3548</v>
      </c>
      <c r="L249" s="427" t="s">
        <v>3359</v>
      </c>
      <c r="M249" s="143"/>
      <c r="N249" s="73" t="s">
        <v>7851</v>
      </c>
      <c r="O249" s="144"/>
      <c r="P249" s="143"/>
      <c r="Q249" s="143" t="s">
        <v>361</v>
      </c>
      <c r="R249" s="143">
        <v>2015</v>
      </c>
      <c r="S249" s="143" t="s">
        <v>7445</v>
      </c>
      <c r="T249" s="143">
        <v>2175</v>
      </c>
      <c r="U249" s="168">
        <v>45190</v>
      </c>
      <c r="V249" s="168">
        <v>45238</v>
      </c>
      <c r="W249" s="147" t="s">
        <v>7755</v>
      </c>
      <c r="X249" s="465"/>
    </row>
    <row r="250" spans="1:24" ht="26.25" customHeight="1">
      <c r="A250" s="464"/>
      <c r="B250" s="143"/>
      <c r="C250" s="143"/>
      <c r="D250" s="143"/>
      <c r="E250" s="143"/>
      <c r="F250" s="143"/>
      <c r="G250" s="143"/>
      <c r="H250" s="143"/>
      <c r="I250" s="320" t="s">
        <v>2625</v>
      </c>
      <c r="J250" s="143"/>
      <c r="K250" s="144" t="s">
        <v>7315</v>
      </c>
      <c r="L250" s="143"/>
      <c r="M250" s="143"/>
      <c r="N250" s="73" t="s">
        <v>3802</v>
      </c>
      <c r="O250" s="144"/>
      <c r="P250" s="143"/>
      <c r="Q250" s="143" t="s">
        <v>390</v>
      </c>
      <c r="R250" s="143">
        <v>2014</v>
      </c>
      <c r="S250" s="143" t="s">
        <v>7446</v>
      </c>
      <c r="T250" s="143">
        <v>1755</v>
      </c>
      <c r="U250" s="146">
        <v>45189</v>
      </c>
      <c r="V250" s="168">
        <v>45234</v>
      </c>
      <c r="W250" s="147"/>
      <c r="X250" s="466"/>
    </row>
    <row r="251" spans="1:24" ht="26.25" customHeight="1">
      <c r="A251" s="464"/>
      <c r="B251" s="143"/>
      <c r="C251" s="143"/>
      <c r="D251" s="143"/>
      <c r="E251" s="143"/>
      <c r="F251" s="143"/>
      <c r="G251" s="143"/>
      <c r="H251" s="143"/>
      <c r="I251" s="143"/>
      <c r="J251" s="425" t="s">
        <v>7231</v>
      </c>
      <c r="K251" s="144" t="s">
        <v>3383</v>
      </c>
      <c r="L251" s="143"/>
      <c r="M251" s="143"/>
      <c r="N251" s="144"/>
      <c r="O251" s="144"/>
      <c r="P251" s="143"/>
      <c r="Q251" s="143" t="s">
        <v>215</v>
      </c>
      <c r="R251" s="143">
        <v>2015</v>
      </c>
      <c r="S251" s="143" t="s">
        <v>7530</v>
      </c>
      <c r="T251" s="143">
        <v>1665</v>
      </c>
      <c r="U251" s="168"/>
      <c r="V251" s="146">
        <v>45236</v>
      </c>
      <c r="W251" s="147"/>
      <c r="X251" s="466"/>
    </row>
    <row r="252" spans="1:24" ht="26.25" customHeight="1">
      <c r="A252" s="464"/>
      <c r="B252" s="143"/>
      <c r="C252" s="143"/>
      <c r="D252" s="143"/>
      <c r="E252" s="143"/>
      <c r="F252" s="143"/>
      <c r="G252" s="143"/>
      <c r="H252" s="143"/>
      <c r="I252" s="143"/>
      <c r="J252" s="143" t="s">
        <v>2626</v>
      </c>
      <c r="K252" s="144" t="s">
        <v>7362</v>
      </c>
      <c r="L252" s="143"/>
      <c r="M252" s="2476" t="s">
        <v>7173</v>
      </c>
      <c r="N252" s="2477"/>
      <c r="O252" s="2478"/>
      <c r="P252" s="143"/>
      <c r="Q252" s="143"/>
      <c r="R252" s="143"/>
      <c r="S252" s="148" t="s">
        <v>189</v>
      </c>
      <c r="T252" s="148">
        <v>3780</v>
      </c>
      <c r="U252" s="168"/>
      <c r="V252" s="146"/>
      <c r="W252" s="147"/>
      <c r="X252" s="466"/>
    </row>
    <row r="253" spans="1:24" ht="26.25" customHeight="1">
      <c r="A253" s="464"/>
      <c r="B253" s="143"/>
      <c r="C253" s="143"/>
      <c r="D253" s="143"/>
      <c r="E253" s="143"/>
      <c r="F253" s="143"/>
      <c r="G253" s="143"/>
      <c r="H253" s="143"/>
      <c r="I253" s="143"/>
      <c r="J253" s="143" t="s">
        <v>2627</v>
      </c>
      <c r="K253" s="144"/>
      <c r="L253" s="143"/>
      <c r="M253" s="2484" t="s">
        <v>7516</v>
      </c>
      <c r="N253" s="2485"/>
      <c r="O253" s="2486"/>
      <c r="P253" s="143"/>
      <c r="Q253" s="143"/>
      <c r="R253" s="143"/>
      <c r="S253" s="148" t="s">
        <v>2472</v>
      </c>
      <c r="T253" s="148">
        <f>SUM(T248:T252)</f>
        <v>11605</v>
      </c>
      <c r="U253" s="168"/>
      <c r="V253" s="146"/>
      <c r="W253" s="147"/>
      <c r="X253" s="466"/>
    </row>
    <row r="254" spans="1:24" ht="26.25" customHeight="1" thickBot="1">
      <c r="A254" s="467"/>
      <c r="B254" s="468"/>
      <c r="C254" s="468"/>
      <c r="D254" s="468"/>
      <c r="E254" s="468"/>
      <c r="F254" s="468"/>
      <c r="G254" s="468"/>
      <c r="H254" s="468"/>
      <c r="I254" s="468"/>
      <c r="J254" s="555" t="s">
        <v>2745</v>
      </c>
      <c r="K254" s="611" t="s">
        <v>7438</v>
      </c>
      <c r="L254" s="468"/>
      <c r="M254" s="468"/>
      <c r="N254" s="470"/>
      <c r="O254" s="470"/>
      <c r="P254" s="471"/>
      <c r="Q254" s="468"/>
      <c r="R254" s="468"/>
      <c r="S254" s="472"/>
      <c r="T254" s="472"/>
      <c r="U254" s="473"/>
      <c r="V254" s="474"/>
      <c r="W254" s="475"/>
      <c r="X254" s="476"/>
    </row>
    <row r="255" spans="1:24" ht="26.25" customHeight="1">
      <c r="A255" s="456" t="s">
        <v>188</v>
      </c>
      <c r="B255" s="457"/>
      <c r="C255" s="457" t="s">
        <v>3556</v>
      </c>
      <c r="D255" s="457" t="s">
        <v>190</v>
      </c>
      <c r="E255" s="457" t="s">
        <v>191</v>
      </c>
      <c r="F255" s="457" t="s">
        <v>191</v>
      </c>
      <c r="G255" s="457" t="s">
        <v>191</v>
      </c>
      <c r="H255" s="477"/>
      <c r="I255" s="457" t="s">
        <v>3375</v>
      </c>
      <c r="J255" s="457" t="s">
        <v>7324</v>
      </c>
      <c r="K255" s="458" t="s">
        <v>7331</v>
      </c>
      <c r="L255" s="457" t="s">
        <v>7509</v>
      </c>
      <c r="M255" s="457"/>
      <c r="N255" s="458" t="s">
        <v>7474</v>
      </c>
      <c r="O255" s="458" t="s">
        <v>7467</v>
      </c>
      <c r="P255" s="459" t="s">
        <v>8728</v>
      </c>
      <c r="Q255" s="457" t="s">
        <v>361</v>
      </c>
      <c r="R255" s="457">
        <v>2016</v>
      </c>
      <c r="S255" s="457" t="s">
        <v>7440</v>
      </c>
      <c r="T255" s="457">
        <v>2335</v>
      </c>
      <c r="U255" s="460">
        <v>45188</v>
      </c>
      <c r="V255" s="460">
        <v>45240</v>
      </c>
      <c r="W255" s="462">
        <v>2050</v>
      </c>
      <c r="X255" s="463">
        <v>3900</v>
      </c>
    </row>
    <row r="256" spans="1:24" ht="26.25" customHeight="1">
      <c r="A256" s="464"/>
      <c r="B256" s="143"/>
      <c r="C256" s="143"/>
      <c r="D256" s="143"/>
      <c r="E256" s="143"/>
      <c r="F256" s="143"/>
      <c r="G256" s="143"/>
      <c r="H256" s="143"/>
      <c r="I256" s="143" t="s">
        <v>194</v>
      </c>
      <c r="J256" s="412" t="s">
        <v>7339</v>
      </c>
      <c r="K256" s="169" t="s">
        <v>3548</v>
      </c>
      <c r="L256" s="427" t="s">
        <v>3359</v>
      </c>
      <c r="M256" s="143"/>
      <c r="N256" s="73" t="s">
        <v>7851</v>
      </c>
      <c r="O256" s="144"/>
      <c r="P256" s="143"/>
      <c r="Q256" s="143" t="s">
        <v>363</v>
      </c>
      <c r="R256" s="143">
        <v>2014</v>
      </c>
      <c r="S256" s="143" t="s">
        <v>7441</v>
      </c>
      <c r="T256" s="143">
        <v>2315</v>
      </c>
      <c r="U256" s="168">
        <v>45190</v>
      </c>
      <c r="V256" s="168">
        <v>45238</v>
      </c>
      <c r="W256" s="147" t="s">
        <v>7755</v>
      </c>
      <c r="X256" s="465"/>
    </row>
    <row r="257" spans="1:24" ht="26.25" customHeight="1">
      <c r="A257" s="464"/>
      <c r="B257" s="143"/>
      <c r="C257" s="143"/>
      <c r="D257" s="143"/>
      <c r="E257" s="143"/>
      <c r="F257" s="143"/>
      <c r="G257" s="143"/>
      <c r="H257" s="143"/>
      <c r="I257" s="320" t="s">
        <v>2625</v>
      </c>
      <c r="J257" s="143"/>
      <c r="K257" s="144" t="s">
        <v>7315</v>
      </c>
      <c r="L257" s="143"/>
      <c r="M257" s="143"/>
      <c r="N257" s="73" t="s">
        <v>3802</v>
      </c>
      <c r="O257" s="144"/>
      <c r="P257" s="143"/>
      <c r="Q257" s="143" t="s">
        <v>203</v>
      </c>
      <c r="R257" s="143">
        <v>2014</v>
      </c>
      <c r="S257" s="143" t="s">
        <v>7442</v>
      </c>
      <c r="T257" s="143">
        <v>1765</v>
      </c>
      <c r="U257" s="146">
        <v>45189</v>
      </c>
      <c r="V257" s="168">
        <v>45234</v>
      </c>
      <c r="W257" s="147"/>
      <c r="X257" s="466"/>
    </row>
    <row r="258" spans="1:24" ht="26.25" customHeight="1">
      <c r="A258" s="464"/>
      <c r="B258" s="143"/>
      <c r="C258" s="143"/>
      <c r="D258" s="143"/>
      <c r="E258" s="143"/>
      <c r="F258" s="143"/>
      <c r="G258" s="143"/>
      <c r="H258" s="143"/>
      <c r="I258" s="143"/>
      <c r="J258" s="425" t="s">
        <v>7231</v>
      </c>
      <c r="K258" s="144" t="s">
        <v>3383</v>
      </c>
      <c r="L258" s="143"/>
      <c r="M258" s="143"/>
      <c r="N258" s="144"/>
      <c r="O258" s="144"/>
      <c r="P258" s="143"/>
      <c r="Q258" s="143" t="s">
        <v>378</v>
      </c>
      <c r="R258" s="143">
        <v>2015</v>
      </c>
      <c r="S258" s="143" t="s">
        <v>7443</v>
      </c>
      <c r="T258" s="143">
        <v>2020</v>
      </c>
      <c r="U258" s="168"/>
      <c r="V258" s="146">
        <v>45236</v>
      </c>
      <c r="W258" s="147"/>
      <c r="X258" s="466"/>
    </row>
    <row r="259" spans="1:24" ht="26.25" customHeight="1">
      <c r="A259" s="464"/>
      <c r="B259" s="143"/>
      <c r="C259" s="143"/>
      <c r="D259" s="143"/>
      <c r="E259" s="143"/>
      <c r="F259" s="143"/>
      <c r="G259" s="143"/>
      <c r="H259" s="143"/>
      <c r="I259" s="143"/>
      <c r="J259" s="143" t="s">
        <v>2626</v>
      </c>
      <c r="K259" s="144" t="s">
        <v>7363</v>
      </c>
      <c r="L259" s="143"/>
      <c r="M259" s="2476" t="s">
        <v>7173</v>
      </c>
      <c r="N259" s="2477"/>
      <c r="O259" s="2478"/>
      <c r="P259" s="143"/>
      <c r="Q259" s="143"/>
      <c r="R259" s="143"/>
      <c r="S259" s="148" t="s">
        <v>189</v>
      </c>
      <c r="T259" s="148">
        <v>3830</v>
      </c>
      <c r="U259" s="168"/>
      <c r="V259" s="146"/>
      <c r="W259" s="147"/>
      <c r="X259" s="466"/>
    </row>
    <row r="260" spans="1:24" ht="26.25" customHeight="1">
      <c r="A260" s="464"/>
      <c r="B260" s="143"/>
      <c r="C260" s="143"/>
      <c r="D260" s="143"/>
      <c r="E260" s="143"/>
      <c r="F260" s="143"/>
      <c r="G260" s="143"/>
      <c r="H260" s="143"/>
      <c r="I260" s="143"/>
      <c r="J260" s="143" t="s">
        <v>2627</v>
      </c>
      <c r="K260" s="144"/>
      <c r="L260" s="143"/>
      <c r="M260" s="2484" t="s">
        <v>7516</v>
      </c>
      <c r="N260" s="2485"/>
      <c r="O260" s="2486"/>
      <c r="P260" s="143"/>
      <c r="Q260" s="143"/>
      <c r="R260" s="143"/>
      <c r="S260" s="148" t="s">
        <v>2472</v>
      </c>
      <c r="T260" s="148">
        <f>SUM(T255:T259)</f>
        <v>12265</v>
      </c>
      <c r="U260" s="168"/>
      <c r="V260" s="146"/>
      <c r="W260" s="147"/>
      <c r="X260" s="466"/>
    </row>
    <row r="261" spans="1:24" ht="26.25" customHeight="1" thickBot="1">
      <c r="A261" s="467"/>
      <c r="B261" s="468"/>
      <c r="C261" s="468"/>
      <c r="D261" s="468"/>
      <c r="E261" s="468"/>
      <c r="F261" s="468"/>
      <c r="G261" s="468"/>
      <c r="H261" s="468"/>
      <c r="I261" s="468"/>
      <c r="J261" s="555" t="s">
        <v>2745</v>
      </c>
      <c r="K261" s="611" t="s">
        <v>7438</v>
      </c>
      <c r="L261" s="468"/>
      <c r="M261" s="468"/>
      <c r="N261" s="470"/>
      <c r="O261" s="470"/>
      <c r="P261" s="471"/>
      <c r="Q261" s="468"/>
      <c r="R261" s="468"/>
      <c r="S261" s="472"/>
      <c r="T261" s="472"/>
      <c r="U261" s="473"/>
      <c r="V261" s="474"/>
      <c r="W261" s="475"/>
      <c r="X261" s="476"/>
    </row>
    <row r="263" spans="1:24" ht="26.25" customHeight="1" thickBot="1"/>
    <row r="264" spans="1:24" ht="26.25" customHeight="1">
      <c r="A264" s="848" t="s">
        <v>188</v>
      </c>
      <c r="B264" s="849"/>
      <c r="C264" s="849" t="s">
        <v>3844</v>
      </c>
      <c r="D264" s="849" t="s">
        <v>190</v>
      </c>
      <c r="E264" s="849" t="s">
        <v>191</v>
      </c>
      <c r="F264" s="849" t="s">
        <v>191</v>
      </c>
      <c r="G264" s="849" t="s">
        <v>191</v>
      </c>
      <c r="H264" s="849"/>
      <c r="I264" s="849" t="s">
        <v>3375</v>
      </c>
      <c r="J264" s="849" t="s">
        <v>7324</v>
      </c>
      <c r="K264" s="850" t="s">
        <v>7331</v>
      </c>
      <c r="L264" s="849" t="s">
        <v>7537</v>
      </c>
      <c r="M264" s="849"/>
      <c r="N264" s="850" t="s">
        <v>7393</v>
      </c>
      <c r="O264" s="850" t="s">
        <v>7387</v>
      </c>
      <c r="P264" s="851" t="s">
        <v>8866</v>
      </c>
      <c r="Q264" s="849" t="s">
        <v>2047</v>
      </c>
      <c r="R264" s="849">
        <v>2019</v>
      </c>
      <c r="S264" s="849" t="s">
        <v>7389</v>
      </c>
      <c r="T264" s="849">
        <v>1795</v>
      </c>
      <c r="U264" s="852">
        <v>45188</v>
      </c>
      <c r="V264" s="1234">
        <v>45240</v>
      </c>
      <c r="W264" s="853">
        <v>2050</v>
      </c>
      <c r="X264" s="854">
        <v>3400</v>
      </c>
    </row>
    <row r="265" spans="1:24" ht="26.25" customHeight="1">
      <c r="A265" s="855"/>
      <c r="B265" s="188"/>
      <c r="C265" s="188"/>
      <c r="D265" s="188"/>
      <c r="E265" s="188"/>
      <c r="F265" s="188"/>
      <c r="G265" s="188"/>
      <c r="H265" s="188"/>
      <c r="I265" s="188" t="s">
        <v>3598</v>
      </c>
      <c r="J265" s="412" t="s">
        <v>7340</v>
      </c>
      <c r="K265" s="195" t="s">
        <v>7347</v>
      </c>
      <c r="L265" s="425" t="s">
        <v>3359</v>
      </c>
      <c r="M265" s="188"/>
      <c r="N265" s="73" t="s">
        <v>3907</v>
      </c>
      <c r="O265" s="189"/>
      <c r="P265" s="189"/>
      <c r="Q265" s="189" t="s">
        <v>525</v>
      </c>
      <c r="R265" s="188">
        <v>2015</v>
      </c>
      <c r="S265" s="188" t="s">
        <v>7390</v>
      </c>
      <c r="T265" s="188">
        <v>1691</v>
      </c>
      <c r="U265" s="191">
        <v>45190</v>
      </c>
      <c r="V265" s="191">
        <v>45238</v>
      </c>
      <c r="W265" s="193" t="s">
        <v>7755</v>
      </c>
      <c r="X265" s="856"/>
    </row>
    <row r="266" spans="1:24" ht="26.25" customHeight="1">
      <c r="A266" s="855"/>
      <c r="B266" s="188"/>
      <c r="C266" s="188"/>
      <c r="D266" s="188"/>
      <c r="E266" s="188"/>
      <c r="F266" s="188"/>
      <c r="G266" s="188"/>
      <c r="H266" s="188"/>
      <c r="I266" s="320" t="s">
        <v>6972</v>
      </c>
      <c r="J266" s="194"/>
      <c r="K266" s="189" t="s">
        <v>7330</v>
      </c>
      <c r="L266" s="188"/>
      <c r="M266" s="188"/>
      <c r="N266" s="73" t="s">
        <v>7841</v>
      </c>
      <c r="O266" s="189"/>
      <c r="P266" s="189"/>
      <c r="Q266" s="189" t="s">
        <v>1933</v>
      </c>
      <c r="R266" s="188">
        <v>2016</v>
      </c>
      <c r="S266" s="188" t="s">
        <v>7391</v>
      </c>
      <c r="T266" s="188">
        <v>1470</v>
      </c>
      <c r="U266" s="192">
        <v>45189</v>
      </c>
      <c r="V266" s="191">
        <v>45234</v>
      </c>
      <c r="W266" s="193"/>
      <c r="X266" s="856"/>
    </row>
    <row r="267" spans="1:24" ht="26.25" customHeight="1">
      <c r="A267" s="855"/>
      <c r="B267" s="188"/>
      <c r="C267" s="188"/>
      <c r="D267" s="188"/>
      <c r="E267" s="188"/>
      <c r="F267" s="188"/>
      <c r="G267" s="188"/>
      <c r="H267" s="188"/>
      <c r="I267" s="188"/>
      <c r="J267" s="188"/>
      <c r="K267" s="189" t="s">
        <v>3383</v>
      </c>
      <c r="L267" s="188"/>
      <c r="M267" s="188"/>
      <c r="N267" s="189"/>
      <c r="O267" s="189"/>
      <c r="P267" s="189"/>
      <c r="Q267" s="189" t="s">
        <v>520</v>
      </c>
      <c r="R267" s="188">
        <v>2016</v>
      </c>
      <c r="S267" s="188" t="s">
        <v>7392</v>
      </c>
      <c r="T267" s="188">
        <v>1840</v>
      </c>
      <c r="U267" s="191"/>
      <c r="V267" s="192">
        <v>45236</v>
      </c>
      <c r="W267" s="193"/>
      <c r="X267" s="856"/>
    </row>
    <row r="268" spans="1:24" ht="26.25" customHeight="1">
      <c r="A268" s="855"/>
      <c r="B268" s="188"/>
      <c r="C268" s="188"/>
      <c r="D268" s="188"/>
      <c r="E268" s="188"/>
      <c r="F268" s="188"/>
      <c r="G268" s="188"/>
      <c r="H268" s="188"/>
      <c r="I268" s="188"/>
      <c r="J268" s="425" t="s">
        <v>3281</v>
      </c>
      <c r="K268" s="189" t="s">
        <v>7354</v>
      </c>
      <c r="L268" s="188"/>
      <c r="M268" s="2476" t="s">
        <v>7173</v>
      </c>
      <c r="N268" s="2477"/>
      <c r="O268" s="2478"/>
      <c r="P268" s="189"/>
      <c r="Q268" s="189"/>
      <c r="R268" s="188"/>
      <c r="S268" s="194" t="s">
        <v>189</v>
      </c>
      <c r="T268" s="194">
        <v>3700</v>
      </c>
      <c r="U268" s="191"/>
      <c r="V268" s="191"/>
      <c r="W268" s="193"/>
      <c r="X268" s="856"/>
    </row>
    <row r="269" spans="1:24" ht="26.25" customHeight="1">
      <c r="A269" s="855"/>
      <c r="B269" s="188"/>
      <c r="C269" s="188"/>
      <c r="D269" s="188"/>
      <c r="E269" s="188"/>
      <c r="F269" s="188"/>
      <c r="G269" s="188"/>
      <c r="H269" s="188"/>
      <c r="I269" s="188"/>
      <c r="J269" s="188"/>
      <c r="K269" s="189"/>
      <c r="L269" s="188"/>
      <c r="M269" s="2484" t="s">
        <v>7516</v>
      </c>
      <c r="N269" s="2485"/>
      <c r="O269" s="2486"/>
      <c r="P269" s="189"/>
      <c r="Q269" s="189"/>
      <c r="R269" s="188"/>
      <c r="S269" s="194" t="s">
        <v>2472</v>
      </c>
      <c r="T269" s="194">
        <f>SUM(T264:T268)</f>
        <v>10496</v>
      </c>
      <c r="U269" s="191"/>
      <c r="V269" s="191"/>
      <c r="W269" s="193"/>
      <c r="X269" s="856"/>
    </row>
    <row r="270" spans="1:24" ht="26.25" customHeight="1" thickBot="1">
      <c r="A270" s="857"/>
      <c r="B270" s="858"/>
      <c r="C270" s="858"/>
      <c r="D270" s="858"/>
      <c r="E270" s="858"/>
      <c r="F270" s="858"/>
      <c r="G270" s="858"/>
      <c r="H270" s="858"/>
      <c r="I270" s="858"/>
      <c r="J270" s="858"/>
      <c r="K270" s="611" t="s">
        <v>7346</v>
      </c>
      <c r="L270" s="858"/>
      <c r="M270" s="858"/>
      <c r="N270" s="847"/>
      <c r="O270" s="847"/>
      <c r="P270" s="859"/>
      <c r="Q270" s="858"/>
      <c r="R270" s="858"/>
      <c r="S270" s="860"/>
      <c r="T270" s="860"/>
      <c r="U270" s="861"/>
      <c r="V270" s="862"/>
      <c r="W270" s="863"/>
      <c r="X270" s="864"/>
    </row>
    <row r="271" spans="1:24" ht="26.25" customHeight="1">
      <c r="A271" s="848" t="s">
        <v>188</v>
      </c>
      <c r="B271" s="849"/>
      <c r="C271" s="849" t="s">
        <v>3844</v>
      </c>
      <c r="D271" s="849" t="s">
        <v>190</v>
      </c>
      <c r="E271" s="849" t="s">
        <v>191</v>
      </c>
      <c r="F271" s="849" t="s">
        <v>191</v>
      </c>
      <c r="G271" s="849" t="s">
        <v>191</v>
      </c>
      <c r="H271" s="849"/>
      <c r="I271" s="849" t="s">
        <v>3375</v>
      </c>
      <c r="J271" s="849" t="s">
        <v>7324</v>
      </c>
      <c r="K271" s="850" t="s">
        <v>7331</v>
      </c>
      <c r="L271" s="849" t="s">
        <v>7477</v>
      </c>
      <c r="M271" s="849"/>
      <c r="N271" s="850" t="s">
        <v>7478</v>
      </c>
      <c r="O271" s="850" t="s">
        <v>7388</v>
      </c>
      <c r="P271" s="851" t="s">
        <v>8866</v>
      </c>
      <c r="Q271" s="849" t="s">
        <v>618</v>
      </c>
      <c r="R271" s="849">
        <v>2016</v>
      </c>
      <c r="S271" s="849" t="s">
        <v>7394</v>
      </c>
      <c r="T271" s="849">
        <v>1840</v>
      </c>
      <c r="U271" s="852">
        <v>45188</v>
      </c>
      <c r="V271" s="1234">
        <v>45240</v>
      </c>
      <c r="W271" s="853">
        <v>2050</v>
      </c>
      <c r="X271" s="854">
        <v>3400</v>
      </c>
    </row>
    <row r="272" spans="1:24" ht="26.25" customHeight="1">
      <c r="A272" s="855"/>
      <c r="B272" s="188"/>
      <c r="C272" s="188"/>
      <c r="D272" s="188"/>
      <c r="E272" s="188"/>
      <c r="F272" s="188"/>
      <c r="G272" s="188"/>
      <c r="H272" s="188"/>
      <c r="I272" s="188" t="s">
        <v>3598</v>
      </c>
      <c r="J272" s="412" t="s">
        <v>7341</v>
      </c>
      <c r="K272" s="195" t="s">
        <v>7347</v>
      </c>
      <c r="L272" s="425" t="s">
        <v>3359</v>
      </c>
      <c r="M272" s="188"/>
      <c r="N272" s="73" t="s">
        <v>3907</v>
      </c>
      <c r="O272" s="189"/>
      <c r="P272" s="189"/>
      <c r="Q272" s="189" t="s">
        <v>621</v>
      </c>
      <c r="R272" s="188">
        <v>2016</v>
      </c>
      <c r="S272" s="188" t="s">
        <v>7395</v>
      </c>
      <c r="T272" s="188">
        <v>1085</v>
      </c>
      <c r="U272" s="191">
        <v>45190</v>
      </c>
      <c r="V272" s="191">
        <v>45238</v>
      </c>
      <c r="W272" s="193" t="s">
        <v>7755</v>
      </c>
      <c r="X272" s="856"/>
    </row>
    <row r="273" spans="1:24" ht="26.25" customHeight="1">
      <c r="A273" s="855"/>
      <c r="B273" s="188"/>
      <c r="C273" s="188"/>
      <c r="D273" s="188"/>
      <c r="E273" s="188"/>
      <c r="F273" s="188"/>
      <c r="G273" s="188"/>
      <c r="H273" s="188"/>
      <c r="I273" s="320" t="s">
        <v>6972</v>
      </c>
      <c r="J273" s="194"/>
      <c r="K273" s="189" t="s">
        <v>7330</v>
      </c>
      <c r="L273" s="188"/>
      <c r="M273" s="188"/>
      <c r="N273" s="73" t="s">
        <v>7841</v>
      </c>
      <c r="O273" s="189"/>
      <c r="P273" s="189"/>
      <c r="Q273" s="189" t="s">
        <v>1934</v>
      </c>
      <c r="R273" s="188">
        <v>2014</v>
      </c>
      <c r="S273" s="188" t="s">
        <v>7396</v>
      </c>
      <c r="T273" s="188">
        <v>1548</v>
      </c>
      <c r="U273" s="192">
        <v>45189</v>
      </c>
      <c r="V273" s="191">
        <v>45234</v>
      </c>
      <c r="W273" s="193"/>
      <c r="X273" s="856"/>
    </row>
    <row r="274" spans="1:24" ht="26.25" customHeight="1">
      <c r="A274" s="855"/>
      <c r="B274" s="188"/>
      <c r="C274" s="188"/>
      <c r="D274" s="188"/>
      <c r="E274" s="188"/>
      <c r="F274" s="188"/>
      <c r="G274" s="188"/>
      <c r="H274" s="188"/>
      <c r="I274" s="188"/>
      <c r="J274" s="188"/>
      <c r="K274" s="189" t="s">
        <v>7222</v>
      </c>
      <c r="L274" s="188"/>
      <c r="M274" s="188"/>
      <c r="N274" s="189"/>
      <c r="O274" s="189"/>
      <c r="P274" s="189"/>
      <c r="Q274" s="189" t="s">
        <v>1934</v>
      </c>
      <c r="R274" s="188">
        <v>2015</v>
      </c>
      <c r="S274" s="188" t="s">
        <v>7397</v>
      </c>
      <c r="T274" s="188">
        <v>1548</v>
      </c>
      <c r="U274" s="191"/>
      <c r="V274" s="192">
        <v>45236</v>
      </c>
      <c r="W274" s="193"/>
      <c r="X274" s="856"/>
    </row>
    <row r="275" spans="1:24" ht="26.25" customHeight="1">
      <c r="A275" s="855"/>
      <c r="B275" s="188"/>
      <c r="C275" s="188"/>
      <c r="D275" s="188"/>
      <c r="E275" s="188"/>
      <c r="F275" s="188"/>
      <c r="G275" s="188"/>
      <c r="H275" s="188"/>
      <c r="I275" s="188"/>
      <c r="J275" s="425" t="s">
        <v>3281</v>
      </c>
      <c r="K275" s="189" t="s">
        <v>7354</v>
      </c>
      <c r="L275" s="188"/>
      <c r="M275" s="2476" t="s">
        <v>7173</v>
      </c>
      <c r="N275" s="2477"/>
      <c r="O275" s="2478"/>
      <c r="P275" s="189"/>
      <c r="Q275" s="189"/>
      <c r="R275" s="188"/>
      <c r="S275" s="194" t="s">
        <v>189</v>
      </c>
      <c r="T275" s="194">
        <v>3900</v>
      </c>
      <c r="U275" s="191"/>
      <c r="V275" s="191"/>
      <c r="W275" s="193"/>
      <c r="X275" s="856"/>
    </row>
    <row r="276" spans="1:24" ht="26.25" customHeight="1">
      <c r="A276" s="855"/>
      <c r="B276" s="188"/>
      <c r="C276" s="188"/>
      <c r="D276" s="188"/>
      <c r="E276" s="188"/>
      <c r="F276" s="188"/>
      <c r="G276" s="188"/>
      <c r="H276" s="188"/>
      <c r="I276" s="188"/>
      <c r="J276" s="188"/>
      <c r="K276" s="189"/>
      <c r="L276" s="188"/>
      <c r="M276" s="2484" t="s">
        <v>7516</v>
      </c>
      <c r="N276" s="2485"/>
      <c r="O276" s="2486"/>
      <c r="P276" s="189"/>
      <c r="Q276" s="189"/>
      <c r="R276" s="188"/>
      <c r="S276" s="194" t="s">
        <v>2472</v>
      </c>
      <c r="T276" s="194">
        <f>SUM(T271:T275)</f>
        <v>9921</v>
      </c>
      <c r="U276" s="191"/>
      <c r="V276" s="191"/>
      <c r="W276" s="193"/>
      <c r="X276" s="856"/>
    </row>
    <row r="277" spans="1:24" ht="26.25" customHeight="1" thickBot="1">
      <c r="A277" s="857"/>
      <c r="B277" s="858"/>
      <c r="C277" s="858"/>
      <c r="D277" s="858"/>
      <c r="E277" s="858"/>
      <c r="F277" s="858"/>
      <c r="G277" s="858"/>
      <c r="H277" s="858"/>
      <c r="I277" s="858"/>
      <c r="J277" s="858"/>
      <c r="K277" s="611" t="s">
        <v>7346</v>
      </c>
      <c r="L277" s="858"/>
      <c r="M277" s="858"/>
      <c r="N277" s="847"/>
      <c r="O277" s="847"/>
      <c r="P277" s="859"/>
      <c r="Q277" s="858"/>
      <c r="R277" s="858"/>
      <c r="S277" s="860"/>
      <c r="T277" s="860"/>
      <c r="U277" s="861"/>
      <c r="V277" s="862"/>
      <c r="W277" s="863"/>
      <c r="X277" s="864"/>
    </row>
    <row r="278" spans="1:24" ht="26.25" customHeight="1">
      <c r="A278" s="848" t="s">
        <v>188</v>
      </c>
      <c r="B278" s="849"/>
      <c r="C278" s="849" t="s">
        <v>3844</v>
      </c>
      <c r="D278" s="849" t="s">
        <v>190</v>
      </c>
      <c r="E278" s="849" t="s">
        <v>191</v>
      </c>
      <c r="F278" s="849" t="s">
        <v>191</v>
      </c>
      <c r="G278" s="849" t="s">
        <v>191</v>
      </c>
      <c r="H278" s="849"/>
      <c r="I278" s="849" t="s">
        <v>3375</v>
      </c>
      <c r="J278" s="849" t="s">
        <v>7324</v>
      </c>
      <c r="K278" s="850" t="s">
        <v>7331</v>
      </c>
      <c r="L278" s="849" t="s">
        <v>7479</v>
      </c>
      <c r="M278" s="849"/>
      <c r="N278" s="850" t="s">
        <v>7461</v>
      </c>
      <c r="O278" s="850" t="s">
        <v>7480</v>
      </c>
      <c r="P278" s="851" t="s">
        <v>8866</v>
      </c>
      <c r="Q278" s="849" t="s">
        <v>2093</v>
      </c>
      <c r="R278" s="849">
        <v>2015</v>
      </c>
      <c r="S278" s="849" t="s">
        <v>7462</v>
      </c>
      <c r="T278" s="849">
        <v>1570</v>
      </c>
      <c r="U278" s="852">
        <v>45188</v>
      </c>
      <c r="V278" s="1234">
        <v>45240</v>
      </c>
      <c r="W278" s="853">
        <v>2050</v>
      </c>
      <c r="X278" s="854">
        <v>3400</v>
      </c>
    </row>
    <row r="279" spans="1:24" ht="26.25" customHeight="1">
      <c r="A279" s="855"/>
      <c r="B279" s="188"/>
      <c r="C279" s="188"/>
      <c r="D279" s="188"/>
      <c r="E279" s="188"/>
      <c r="F279" s="188"/>
      <c r="G279" s="188"/>
      <c r="H279" s="188"/>
      <c r="I279" s="188" t="s">
        <v>3598</v>
      </c>
      <c r="J279" s="412" t="s">
        <v>7342</v>
      </c>
      <c r="K279" s="195" t="s">
        <v>7348</v>
      </c>
      <c r="L279" s="425" t="s">
        <v>3359</v>
      </c>
      <c r="M279" s="188"/>
      <c r="N279" s="73" t="s">
        <v>3907</v>
      </c>
      <c r="O279" s="189"/>
      <c r="P279" s="189"/>
      <c r="Q279" s="189" t="s">
        <v>2093</v>
      </c>
      <c r="R279" s="188">
        <v>2015</v>
      </c>
      <c r="S279" s="188" t="s">
        <v>7463</v>
      </c>
      <c r="T279" s="188">
        <v>1570</v>
      </c>
      <c r="U279" s="191">
        <v>45190</v>
      </c>
      <c r="V279" s="191">
        <v>45238</v>
      </c>
      <c r="W279" s="193" t="s">
        <v>7755</v>
      </c>
      <c r="X279" s="856"/>
    </row>
    <row r="280" spans="1:24" ht="26.25" customHeight="1">
      <c r="A280" s="855"/>
      <c r="B280" s="188"/>
      <c r="C280" s="188"/>
      <c r="D280" s="188"/>
      <c r="E280" s="188"/>
      <c r="F280" s="188"/>
      <c r="G280" s="188"/>
      <c r="H280" s="188"/>
      <c r="I280" s="320" t="s">
        <v>6972</v>
      </c>
      <c r="J280" s="194"/>
      <c r="K280" s="189" t="s">
        <v>7315</v>
      </c>
      <c r="L280" s="188"/>
      <c r="M280" s="188"/>
      <c r="N280" s="73" t="s">
        <v>7850</v>
      </c>
      <c r="O280" s="189"/>
      <c r="P280" s="189"/>
      <c r="Q280" s="189" t="s">
        <v>523</v>
      </c>
      <c r="R280" s="188">
        <v>2016</v>
      </c>
      <c r="S280" s="188" t="s">
        <v>7464</v>
      </c>
      <c r="T280" s="188">
        <v>1790</v>
      </c>
      <c r="U280" s="192">
        <v>45189</v>
      </c>
      <c r="V280" s="191">
        <v>45234</v>
      </c>
      <c r="W280" s="193"/>
      <c r="X280" s="856"/>
    </row>
    <row r="281" spans="1:24" ht="26.25" customHeight="1">
      <c r="A281" s="855"/>
      <c r="B281" s="188"/>
      <c r="C281" s="188"/>
      <c r="D281" s="188"/>
      <c r="E281" s="188"/>
      <c r="F281" s="188"/>
      <c r="G281" s="188"/>
      <c r="H281" s="188"/>
      <c r="I281" s="188"/>
      <c r="J281" s="188"/>
      <c r="K281" s="189" t="s">
        <v>7222</v>
      </c>
      <c r="L281" s="188"/>
      <c r="M281" s="188"/>
      <c r="N281" s="189"/>
      <c r="O281" s="189"/>
      <c r="P281" s="189"/>
      <c r="Q281" s="189" t="s">
        <v>523</v>
      </c>
      <c r="R281" s="188">
        <v>2017</v>
      </c>
      <c r="S281" s="188" t="s">
        <v>7465</v>
      </c>
      <c r="T281" s="188">
        <v>1790</v>
      </c>
      <c r="U281" s="191"/>
      <c r="V281" s="192">
        <v>45236</v>
      </c>
      <c r="W281" s="193"/>
      <c r="X281" s="856"/>
    </row>
    <row r="282" spans="1:24" ht="26.25" customHeight="1">
      <c r="A282" s="855"/>
      <c r="B282" s="188"/>
      <c r="C282" s="188"/>
      <c r="D282" s="188"/>
      <c r="E282" s="188"/>
      <c r="F282" s="188"/>
      <c r="G282" s="188"/>
      <c r="H282" s="188"/>
      <c r="I282" s="188"/>
      <c r="J282" s="425" t="s">
        <v>3281</v>
      </c>
      <c r="K282" s="189" t="s">
        <v>7362</v>
      </c>
      <c r="L282" s="188"/>
      <c r="M282" s="2476" t="s">
        <v>7173</v>
      </c>
      <c r="N282" s="2477"/>
      <c r="O282" s="2478"/>
      <c r="P282" s="189"/>
      <c r="Q282" s="189"/>
      <c r="R282" s="188"/>
      <c r="S282" s="194" t="s">
        <v>189</v>
      </c>
      <c r="T282" s="194">
        <v>3890</v>
      </c>
      <c r="U282" s="191"/>
      <c r="V282" s="191"/>
      <c r="W282" s="193"/>
      <c r="X282" s="856"/>
    </row>
    <row r="283" spans="1:24" ht="26.25" customHeight="1">
      <c r="A283" s="855"/>
      <c r="B283" s="188"/>
      <c r="C283" s="188"/>
      <c r="D283" s="188"/>
      <c r="E283" s="188"/>
      <c r="F283" s="188"/>
      <c r="G283" s="188"/>
      <c r="H283" s="188"/>
      <c r="I283" s="188"/>
      <c r="J283" s="188"/>
      <c r="K283" s="189"/>
      <c r="L283" s="188"/>
      <c r="M283" s="2484" t="s">
        <v>7516</v>
      </c>
      <c r="N283" s="2485"/>
      <c r="O283" s="2486"/>
      <c r="P283" s="189"/>
      <c r="Q283" s="189"/>
      <c r="R283" s="188"/>
      <c r="S283" s="194" t="s">
        <v>2472</v>
      </c>
      <c r="T283" s="194">
        <f>SUM(T278:T282)</f>
        <v>10610</v>
      </c>
      <c r="U283" s="191"/>
      <c r="V283" s="191"/>
      <c r="W283" s="193"/>
      <c r="X283" s="856"/>
    </row>
    <row r="284" spans="1:24" ht="26.25" customHeight="1" thickBot="1">
      <c r="A284" s="857"/>
      <c r="B284" s="858"/>
      <c r="C284" s="858"/>
      <c r="D284" s="858"/>
      <c r="E284" s="858"/>
      <c r="F284" s="858"/>
      <c r="G284" s="858"/>
      <c r="H284" s="858"/>
      <c r="I284" s="858"/>
      <c r="J284" s="858"/>
      <c r="K284" s="611" t="s">
        <v>7346</v>
      </c>
      <c r="L284" s="858"/>
      <c r="M284" s="858"/>
      <c r="N284" s="847"/>
      <c r="O284" s="847"/>
      <c r="P284" s="859"/>
      <c r="Q284" s="858"/>
      <c r="R284" s="858"/>
      <c r="S284" s="860"/>
      <c r="T284" s="860"/>
      <c r="U284" s="861"/>
      <c r="V284" s="862"/>
      <c r="W284" s="863"/>
      <c r="X284" s="864"/>
    </row>
    <row r="285" spans="1:24" ht="26.25" customHeight="1">
      <c r="A285" s="848" t="s">
        <v>188</v>
      </c>
      <c r="B285" s="849"/>
      <c r="C285" s="849" t="s">
        <v>3844</v>
      </c>
      <c r="D285" s="849" t="s">
        <v>190</v>
      </c>
      <c r="E285" s="849" t="s">
        <v>191</v>
      </c>
      <c r="F285" s="849" t="s">
        <v>191</v>
      </c>
      <c r="G285" s="849" t="s">
        <v>191</v>
      </c>
      <c r="H285" s="849"/>
      <c r="I285" s="849" t="s">
        <v>3375</v>
      </c>
      <c r="J285" s="849" t="s">
        <v>7324</v>
      </c>
      <c r="K285" s="850" t="s">
        <v>7331</v>
      </c>
      <c r="L285" s="849" t="s">
        <v>7481</v>
      </c>
      <c r="M285" s="849"/>
      <c r="N285" s="850" t="s">
        <v>7447</v>
      </c>
      <c r="O285" s="850" t="s">
        <v>7482</v>
      </c>
      <c r="P285" s="851" t="s">
        <v>8866</v>
      </c>
      <c r="Q285" s="849" t="s">
        <v>1934</v>
      </c>
      <c r="R285" s="849">
        <v>2014</v>
      </c>
      <c r="S285" s="849" t="s">
        <v>7448</v>
      </c>
      <c r="T285" s="849">
        <v>1548</v>
      </c>
      <c r="U285" s="852">
        <v>45188</v>
      </c>
      <c r="V285" s="1234">
        <v>45240</v>
      </c>
      <c r="W285" s="853">
        <v>2050</v>
      </c>
      <c r="X285" s="854">
        <v>3400</v>
      </c>
    </row>
    <row r="286" spans="1:24" ht="26.25" customHeight="1">
      <c r="A286" s="855"/>
      <c r="B286" s="188"/>
      <c r="C286" s="188"/>
      <c r="D286" s="188"/>
      <c r="E286" s="188"/>
      <c r="F286" s="188"/>
      <c r="G286" s="188"/>
      <c r="H286" s="188"/>
      <c r="I286" s="188" t="s">
        <v>3598</v>
      </c>
      <c r="J286" s="412" t="s">
        <v>7343</v>
      </c>
      <c r="K286" s="195" t="s">
        <v>7348</v>
      </c>
      <c r="L286" s="425" t="s">
        <v>3359</v>
      </c>
      <c r="M286" s="188"/>
      <c r="N286" s="73" t="s">
        <v>3907</v>
      </c>
      <c r="O286" s="189"/>
      <c r="P286" s="189"/>
      <c r="Q286" s="189" t="s">
        <v>2093</v>
      </c>
      <c r="R286" s="188">
        <v>2015</v>
      </c>
      <c r="S286" s="188" t="s">
        <v>7449</v>
      </c>
      <c r="T286" s="188">
        <v>1570</v>
      </c>
      <c r="U286" s="191">
        <v>45190</v>
      </c>
      <c r="V286" s="191">
        <v>45238</v>
      </c>
      <c r="W286" s="193" t="s">
        <v>7755</v>
      </c>
      <c r="X286" s="856"/>
    </row>
    <row r="287" spans="1:24" ht="26.25" customHeight="1">
      <c r="A287" s="855"/>
      <c r="B287" s="188"/>
      <c r="C287" s="188"/>
      <c r="D287" s="188"/>
      <c r="E287" s="188"/>
      <c r="F287" s="188"/>
      <c r="G287" s="188"/>
      <c r="H287" s="188"/>
      <c r="I287" s="320" t="s">
        <v>6972</v>
      </c>
      <c r="J287" s="194"/>
      <c r="K287" s="189" t="s">
        <v>7315</v>
      </c>
      <c r="L287" s="188"/>
      <c r="M287" s="188"/>
      <c r="N287" s="73" t="s">
        <v>7850</v>
      </c>
      <c r="O287" s="189"/>
      <c r="P287" s="189"/>
      <c r="Q287" s="189" t="s">
        <v>2093</v>
      </c>
      <c r="R287" s="188">
        <v>2015</v>
      </c>
      <c r="S287" s="188" t="s">
        <v>7450</v>
      </c>
      <c r="T287" s="188">
        <v>1570</v>
      </c>
      <c r="U287" s="192">
        <v>45189</v>
      </c>
      <c r="V287" s="191">
        <v>45234</v>
      </c>
      <c r="W287" s="193"/>
      <c r="X287" s="856"/>
    </row>
    <row r="288" spans="1:24" ht="26.25" customHeight="1">
      <c r="A288" s="855"/>
      <c r="B288" s="188"/>
      <c r="C288" s="188"/>
      <c r="D288" s="188"/>
      <c r="E288" s="188"/>
      <c r="F288" s="188"/>
      <c r="G288" s="188"/>
      <c r="H288" s="188"/>
      <c r="I288" s="188"/>
      <c r="J288" s="188"/>
      <c r="K288" s="189" t="s">
        <v>7222</v>
      </c>
      <c r="L288" s="188"/>
      <c r="M288" s="188"/>
      <c r="N288" s="189"/>
      <c r="O288" s="189"/>
      <c r="P288" s="189"/>
      <c r="Q288" s="189" t="s">
        <v>520</v>
      </c>
      <c r="R288" s="188">
        <v>2016</v>
      </c>
      <c r="S288" s="188" t="s">
        <v>7451</v>
      </c>
      <c r="T288" s="188">
        <v>1840</v>
      </c>
      <c r="U288" s="191"/>
      <c r="V288" s="192">
        <v>45236</v>
      </c>
      <c r="W288" s="193"/>
      <c r="X288" s="856"/>
    </row>
    <row r="289" spans="1:24" ht="26.25" customHeight="1">
      <c r="A289" s="855"/>
      <c r="B289" s="188"/>
      <c r="C289" s="188"/>
      <c r="D289" s="188"/>
      <c r="E289" s="188"/>
      <c r="F289" s="188"/>
      <c r="G289" s="188"/>
      <c r="H289" s="188"/>
      <c r="I289" s="188"/>
      <c r="J289" s="425" t="s">
        <v>3281</v>
      </c>
      <c r="K289" s="189" t="s">
        <v>7353</v>
      </c>
      <c r="L289" s="188"/>
      <c r="M289" s="2476" t="s">
        <v>7173</v>
      </c>
      <c r="N289" s="2477"/>
      <c r="O289" s="2478"/>
      <c r="P289" s="189"/>
      <c r="Q289" s="189"/>
      <c r="R289" s="188"/>
      <c r="S289" s="194" t="s">
        <v>189</v>
      </c>
      <c r="T289" s="194">
        <v>3890</v>
      </c>
      <c r="U289" s="191"/>
      <c r="V289" s="191"/>
      <c r="W289" s="193"/>
      <c r="X289" s="856"/>
    </row>
    <row r="290" spans="1:24" ht="26.25" customHeight="1">
      <c r="A290" s="855"/>
      <c r="B290" s="188"/>
      <c r="C290" s="188"/>
      <c r="D290" s="188"/>
      <c r="E290" s="188"/>
      <c r="F290" s="188"/>
      <c r="G290" s="188"/>
      <c r="H290" s="188"/>
      <c r="I290" s="188"/>
      <c r="J290" s="188"/>
      <c r="K290" s="189"/>
      <c r="L290" s="188"/>
      <c r="M290" s="2484" t="s">
        <v>7516</v>
      </c>
      <c r="N290" s="2485"/>
      <c r="O290" s="2486"/>
      <c r="P290" s="189"/>
      <c r="Q290" s="189"/>
      <c r="R290" s="188"/>
      <c r="S290" s="194" t="s">
        <v>2472</v>
      </c>
      <c r="T290" s="194">
        <f>SUM(T285:T289)</f>
        <v>10418</v>
      </c>
      <c r="U290" s="191"/>
      <c r="V290" s="191"/>
      <c r="W290" s="193"/>
      <c r="X290" s="856"/>
    </row>
    <row r="291" spans="1:24" ht="26.25" customHeight="1" thickBot="1">
      <c r="A291" s="857"/>
      <c r="B291" s="858"/>
      <c r="C291" s="858"/>
      <c r="D291" s="858"/>
      <c r="E291" s="858"/>
      <c r="F291" s="858"/>
      <c r="G291" s="858"/>
      <c r="H291" s="858"/>
      <c r="I291" s="858"/>
      <c r="J291" s="858"/>
      <c r="K291" s="611" t="s">
        <v>7346</v>
      </c>
      <c r="L291" s="858"/>
      <c r="M291" s="858"/>
      <c r="N291" s="847"/>
      <c r="O291" s="847"/>
      <c r="P291" s="859"/>
      <c r="Q291" s="858"/>
      <c r="R291" s="858"/>
      <c r="S291" s="860"/>
      <c r="T291" s="860"/>
      <c r="U291" s="861"/>
      <c r="V291" s="862"/>
      <c r="W291" s="863"/>
      <c r="X291" s="864"/>
    </row>
    <row r="292" spans="1:24" ht="26.25" customHeight="1">
      <c r="A292" s="848" t="s">
        <v>188</v>
      </c>
      <c r="B292" s="849"/>
      <c r="C292" s="849" t="s">
        <v>3844</v>
      </c>
      <c r="D292" s="849" t="s">
        <v>190</v>
      </c>
      <c r="E292" s="849" t="s">
        <v>191</v>
      </c>
      <c r="F292" s="849" t="s">
        <v>191</v>
      </c>
      <c r="G292" s="849" t="s">
        <v>191</v>
      </c>
      <c r="H292" s="849"/>
      <c r="I292" s="849" t="s">
        <v>3375</v>
      </c>
      <c r="J292" s="849" t="s">
        <v>7324</v>
      </c>
      <c r="K292" s="850" t="s">
        <v>7331</v>
      </c>
      <c r="L292" s="849" t="s">
        <v>7508</v>
      </c>
      <c r="M292" s="849"/>
      <c r="N292" s="850" t="s">
        <v>7483</v>
      </c>
      <c r="O292" s="850" t="s">
        <v>7484</v>
      </c>
      <c r="P292" s="851" t="s">
        <v>8866</v>
      </c>
      <c r="Q292" s="849" t="s">
        <v>523</v>
      </c>
      <c r="R292" s="849">
        <v>2015</v>
      </c>
      <c r="S292" s="849" t="s">
        <v>7452</v>
      </c>
      <c r="T292" s="849">
        <v>1792</v>
      </c>
      <c r="U292" s="852">
        <v>45188</v>
      </c>
      <c r="V292" s="1234">
        <v>45240</v>
      </c>
      <c r="W292" s="853">
        <v>2050</v>
      </c>
      <c r="X292" s="854">
        <v>3400</v>
      </c>
    </row>
    <row r="293" spans="1:24" ht="26.25" customHeight="1">
      <c r="A293" s="855"/>
      <c r="B293" s="188"/>
      <c r="C293" s="188"/>
      <c r="D293" s="188"/>
      <c r="E293" s="188"/>
      <c r="F293" s="188"/>
      <c r="G293" s="188"/>
      <c r="H293" s="188"/>
      <c r="I293" s="188" t="s">
        <v>3598</v>
      </c>
      <c r="J293" s="412" t="s">
        <v>7344</v>
      </c>
      <c r="K293" s="195" t="s">
        <v>7348</v>
      </c>
      <c r="L293" s="425" t="s">
        <v>3359</v>
      </c>
      <c r="M293" s="188"/>
      <c r="N293" s="73" t="s">
        <v>3907</v>
      </c>
      <c r="O293" s="189"/>
      <c r="P293" s="189"/>
      <c r="Q293" s="189" t="s">
        <v>3291</v>
      </c>
      <c r="R293" s="188">
        <v>2016</v>
      </c>
      <c r="S293" s="188" t="s">
        <v>7453</v>
      </c>
      <c r="T293" s="188">
        <v>1470</v>
      </c>
      <c r="U293" s="191">
        <v>45190</v>
      </c>
      <c r="V293" s="191">
        <v>45238</v>
      </c>
      <c r="W293" s="193" t="s">
        <v>7755</v>
      </c>
      <c r="X293" s="856"/>
    </row>
    <row r="294" spans="1:24" ht="26.25" customHeight="1">
      <c r="A294" s="855"/>
      <c r="B294" s="188"/>
      <c r="C294" s="188"/>
      <c r="D294" s="188"/>
      <c r="E294" s="188"/>
      <c r="F294" s="188"/>
      <c r="G294" s="188"/>
      <c r="H294" s="188"/>
      <c r="I294" s="320" t="s">
        <v>6972</v>
      </c>
      <c r="J294" s="194"/>
      <c r="K294" s="189" t="s">
        <v>7315</v>
      </c>
      <c r="L294" s="188"/>
      <c r="M294" s="188"/>
      <c r="N294" s="73" t="s">
        <v>7850</v>
      </c>
      <c r="O294" s="189"/>
      <c r="P294" s="189"/>
      <c r="Q294" s="189" t="s">
        <v>1934</v>
      </c>
      <c r="R294" s="188">
        <v>2016</v>
      </c>
      <c r="S294" s="188" t="s">
        <v>7454</v>
      </c>
      <c r="T294" s="188">
        <v>1548</v>
      </c>
      <c r="U294" s="192">
        <v>45189</v>
      </c>
      <c r="V294" s="191">
        <v>45234</v>
      </c>
      <c r="W294" s="193"/>
      <c r="X294" s="856"/>
    </row>
    <row r="295" spans="1:24" ht="26.25" customHeight="1">
      <c r="A295" s="855"/>
      <c r="B295" s="188"/>
      <c r="C295" s="188"/>
      <c r="D295" s="188"/>
      <c r="E295" s="188"/>
      <c r="F295" s="188"/>
      <c r="G295" s="188"/>
      <c r="H295" s="188"/>
      <c r="I295" s="188"/>
      <c r="J295" s="188"/>
      <c r="K295" s="189" t="s">
        <v>7222</v>
      </c>
      <c r="L295" s="188"/>
      <c r="M295" s="188"/>
      <c r="N295" s="189"/>
      <c r="O295" s="189"/>
      <c r="P295" s="189"/>
      <c r="Q295" s="189" t="s">
        <v>589</v>
      </c>
      <c r="R295" s="188">
        <v>2014</v>
      </c>
      <c r="S295" s="188" t="s">
        <v>7455</v>
      </c>
      <c r="T295" s="188">
        <v>1159</v>
      </c>
      <c r="U295" s="191"/>
      <c r="V295" s="192">
        <v>45236</v>
      </c>
      <c r="W295" s="193"/>
      <c r="X295" s="856"/>
    </row>
    <row r="296" spans="1:24" ht="26.25" customHeight="1">
      <c r="A296" s="855"/>
      <c r="B296" s="188"/>
      <c r="C296" s="188"/>
      <c r="D296" s="188"/>
      <c r="E296" s="188"/>
      <c r="F296" s="188"/>
      <c r="G296" s="188"/>
      <c r="H296" s="188"/>
      <c r="I296" s="188"/>
      <c r="J296" s="425" t="s">
        <v>3281</v>
      </c>
      <c r="K296" s="189" t="s">
        <v>7363</v>
      </c>
      <c r="L296" s="188"/>
      <c r="M296" s="2476" t="s">
        <v>7173</v>
      </c>
      <c r="N296" s="2477"/>
      <c r="O296" s="2478"/>
      <c r="P296" s="189"/>
      <c r="Q296" s="189"/>
      <c r="R296" s="188"/>
      <c r="S296" s="194" t="s">
        <v>189</v>
      </c>
      <c r="T296" s="194">
        <v>3830</v>
      </c>
      <c r="U296" s="191"/>
      <c r="V296" s="191"/>
      <c r="W296" s="193"/>
      <c r="X296" s="856"/>
    </row>
    <row r="297" spans="1:24" ht="26.25" customHeight="1">
      <c r="A297" s="855"/>
      <c r="B297" s="188"/>
      <c r="C297" s="188"/>
      <c r="D297" s="188"/>
      <c r="E297" s="188"/>
      <c r="F297" s="188"/>
      <c r="G297" s="188"/>
      <c r="H297" s="188"/>
      <c r="I297" s="188"/>
      <c r="J297" s="188"/>
      <c r="K297" s="189"/>
      <c r="L297" s="188"/>
      <c r="M297" s="2484" t="s">
        <v>7516</v>
      </c>
      <c r="N297" s="2485"/>
      <c r="O297" s="2486"/>
      <c r="P297" s="189"/>
      <c r="Q297" s="189"/>
      <c r="R297" s="188"/>
      <c r="S297" s="194" t="s">
        <v>2472</v>
      </c>
      <c r="T297" s="194">
        <f>SUM(T292:T296)</f>
        <v>9799</v>
      </c>
      <c r="U297" s="191"/>
      <c r="V297" s="191"/>
      <c r="W297" s="193"/>
      <c r="X297" s="856"/>
    </row>
    <row r="298" spans="1:24" ht="26.25" customHeight="1" thickBot="1">
      <c r="A298" s="857"/>
      <c r="B298" s="858"/>
      <c r="C298" s="858"/>
      <c r="D298" s="858"/>
      <c r="E298" s="858"/>
      <c r="F298" s="858"/>
      <c r="G298" s="858"/>
      <c r="H298" s="858"/>
      <c r="I298" s="858"/>
      <c r="J298" s="858"/>
      <c r="K298" s="611" t="s">
        <v>7346</v>
      </c>
      <c r="L298" s="858"/>
      <c r="M298" s="858"/>
      <c r="N298" s="847"/>
      <c r="O298" s="847"/>
      <c r="P298" s="859"/>
      <c r="Q298" s="858"/>
      <c r="R298" s="858"/>
      <c r="S298" s="860"/>
      <c r="T298" s="860"/>
      <c r="U298" s="861"/>
      <c r="V298" s="862"/>
      <c r="W298" s="863"/>
      <c r="X298" s="864"/>
    </row>
    <row r="299" spans="1:24" ht="26.25" customHeight="1">
      <c r="A299" s="848" t="s">
        <v>188</v>
      </c>
      <c r="B299" s="849"/>
      <c r="C299" s="849" t="s">
        <v>3844</v>
      </c>
      <c r="D299" s="849" t="s">
        <v>190</v>
      </c>
      <c r="E299" s="849" t="s">
        <v>191</v>
      </c>
      <c r="F299" s="849" t="s">
        <v>191</v>
      </c>
      <c r="G299" s="849" t="s">
        <v>191</v>
      </c>
      <c r="H299" s="849"/>
      <c r="I299" s="849" t="s">
        <v>3375</v>
      </c>
      <c r="J299" s="849" t="s">
        <v>7324</v>
      </c>
      <c r="K299" s="850" t="s">
        <v>7331</v>
      </c>
      <c r="L299" s="849" t="s">
        <v>7486</v>
      </c>
      <c r="M299" s="849"/>
      <c r="N299" s="850" t="s">
        <v>7456</v>
      </c>
      <c r="O299" s="850" t="s">
        <v>7485</v>
      </c>
      <c r="P299" s="851" t="s">
        <v>8866</v>
      </c>
      <c r="Q299" s="849" t="s">
        <v>2536</v>
      </c>
      <c r="R299" s="849">
        <v>2015</v>
      </c>
      <c r="S299" s="849" t="s">
        <v>7457</v>
      </c>
      <c r="T299" s="849">
        <v>1520</v>
      </c>
      <c r="U299" s="852">
        <v>45188</v>
      </c>
      <c r="V299" s="1234">
        <v>45240</v>
      </c>
      <c r="W299" s="853">
        <v>2050</v>
      </c>
      <c r="X299" s="854">
        <v>3400</v>
      </c>
    </row>
    <row r="300" spans="1:24" ht="26.25" customHeight="1">
      <c r="A300" s="855"/>
      <c r="B300" s="188"/>
      <c r="C300" s="188"/>
      <c r="D300" s="188"/>
      <c r="E300" s="188"/>
      <c r="F300" s="188"/>
      <c r="G300" s="188"/>
      <c r="H300" s="188"/>
      <c r="I300" s="188" t="s">
        <v>3598</v>
      </c>
      <c r="J300" s="412" t="s">
        <v>7345</v>
      </c>
      <c r="K300" s="195" t="s">
        <v>7348</v>
      </c>
      <c r="L300" s="425" t="s">
        <v>3359</v>
      </c>
      <c r="M300" s="188"/>
      <c r="N300" s="73" t="s">
        <v>3907</v>
      </c>
      <c r="O300" s="189"/>
      <c r="P300" s="189"/>
      <c r="Q300" s="189" t="s">
        <v>523</v>
      </c>
      <c r="R300" s="188">
        <v>2016</v>
      </c>
      <c r="S300" s="188" t="s">
        <v>7458</v>
      </c>
      <c r="T300" s="188">
        <v>1790</v>
      </c>
      <c r="U300" s="191">
        <v>45190</v>
      </c>
      <c r="V300" s="191">
        <v>45238</v>
      </c>
      <c r="W300" s="193" t="s">
        <v>7755</v>
      </c>
      <c r="X300" s="856"/>
    </row>
    <row r="301" spans="1:24" ht="26.25" customHeight="1">
      <c r="A301" s="855"/>
      <c r="B301" s="188"/>
      <c r="C301" s="188"/>
      <c r="D301" s="188"/>
      <c r="E301" s="188"/>
      <c r="F301" s="188"/>
      <c r="G301" s="188"/>
      <c r="H301" s="188"/>
      <c r="I301" s="320" t="s">
        <v>6972</v>
      </c>
      <c r="J301" s="194"/>
      <c r="K301" s="189" t="s">
        <v>7315</v>
      </c>
      <c r="L301" s="188"/>
      <c r="M301" s="188"/>
      <c r="N301" s="73" t="s">
        <v>7850</v>
      </c>
      <c r="O301" s="189"/>
      <c r="P301" s="189"/>
      <c r="Q301" s="189" t="s">
        <v>589</v>
      </c>
      <c r="R301" s="188">
        <v>2017</v>
      </c>
      <c r="S301" s="188" t="s">
        <v>7459</v>
      </c>
      <c r="T301" s="188">
        <v>1335</v>
      </c>
      <c r="U301" s="192">
        <v>45189</v>
      </c>
      <c r="V301" s="191">
        <v>45234</v>
      </c>
      <c r="W301" s="193"/>
      <c r="X301" s="856"/>
    </row>
    <row r="302" spans="1:24" ht="26.25" customHeight="1">
      <c r="A302" s="855"/>
      <c r="B302" s="188"/>
      <c r="C302" s="188"/>
      <c r="D302" s="188"/>
      <c r="E302" s="188"/>
      <c r="F302" s="188"/>
      <c r="G302" s="188"/>
      <c r="H302" s="188"/>
      <c r="I302" s="188"/>
      <c r="J302" s="188"/>
      <c r="K302" s="189" t="s">
        <v>7222</v>
      </c>
      <c r="L302" s="188"/>
      <c r="M302" s="188"/>
      <c r="N302" s="189"/>
      <c r="O302" s="189"/>
      <c r="P302" s="189"/>
      <c r="Q302" s="189" t="s">
        <v>1935</v>
      </c>
      <c r="R302" s="188">
        <v>2015</v>
      </c>
      <c r="S302" s="188" t="s">
        <v>7460</v>
      </c>
      <c r="T302" s="188">
        <v>1565</v>
      </c>
      <c r="U302" s="191"/>
      <c r="V302" s="192">
        <v>45236</v>
      </c>
      <c r="W302" s="193"/>
      <c r="X302" s="856"/>
    </row>
    <row r="303" spans="1:24" ht="26.25" customHeight="1">
      <c r="A303" s="855"/>
      <c r="B303" s="188"/>
      <c r="C303" s="188"/>
      <c r="D303" s="188"/>
      <c r="E303" s="188"/>
      <c r="F303" s="188"/>
      <c r="G303" s="188"/>
      <c r="H303" s="188"/>
      <c r="I303" s="188"/>
      <c r="J303" s="425" t="s">
        <v>3281</v>
      </c>
      <c r="K303" s="189" t="s">
        <v>7386</v>
      </c>
      <c r="L303" s="188"/>
      <c r="M303" s="2476" t="s">
        <v>7173</v>
      </c>
      <c r="N303" s="2477"/>
      <c r="O303" s="2478"/>
      <c r="P303" s="189"/>
      <c r="Q303" s="189"/>
      <c r="R303" s="188"/>
      <c r="S303" s="194" t="s">
        <v>189</v>
      </c>
      <c r="T303" s="194">
        <v>3830</v>
      </c>
      <c r="U303" s="191"/>
      <c r="V303" s="191"/>
      <c r="W303" s="193"/>
      <c r="X303" s="856"/>
    </row>
    <row r="304" spans="1:24" ht="26.25" customHeight="1">
      <c r="A304" s="855"/>
      <c r="B304" s="188"/>
      <c r="C304" s="188"/>
      <c r="D304" s="188"/>
      <c r="E304" s="188"/>
      <c r="F304" s="188"/>
      <c r="G304" s="188"/>
      <c r="H304" s="188"/>
      <c r="I304" s="188"/>
      <c r="J304" s="188"/>
      <c r="K304" s="189"/>
      <c r="L304" s="188"/>
      <c r="M304" s="2484" t="s">
        <v>7516</v>
      </c>
      <c r="N304" s="2485"/>
      <c r="O304" s="2486"/>
      <c r="P304" s="189"/>
      <c r="Q304" s="189"/>
      <c r="R304" s="188"/>
      <c r="S304" s="194" t="s">
        <v>2472</v>
      </c>
      <c r="T304" s="194">
        <f>SUM(T299:T303)</f>
        <v>10040</v>
      </c>
      <c r="U304" s="191"/>
      <c r="V304" s="191"/>
      <c r="W304" s="193"/>
      <c r="X304" s="856"/>
    </row>
    <row r="305" spans="1:24" ht="26.25" customHeight="1" thickBot="1">
      <c r="A305" s="857"/>
      <c r="B305" s="858"/>
      <c r="C305" s="858"/>
      <c r="D305" s="858"/>
      <c r="E305" s="858"/>
      <c r="F305" s="858"/>
      <c r="G305" s="858"/>
      <c r="H305" s="858"/>
      <c r="I305" s="858"/>
      <c r="J305" s="858"/>
      <c r="K305" s="611" t="s">
        <v>7346</v>
      </c>
      <c r="L305" s="858"/>
      <c r="M305" s="858"/>
      <c r="N305" s="847"/>
      <c r="O305" s="847"/>
      <c r="P305" s="859"/>
      <c r="Q305" s="858"/>
      <c r="R305" s="858"/>
      <c r="S305" s="860"/>
      <c r="T305" s="860"/>
      <c r="U305" s="861"/>
      <c r="V305" s="862"/>
      <c r="W305" s="863"/>
      <c r="X305" s="864"/>
    </row>
    <row r="307" spans="1:24" ht="26.25" customHeight="1" thickBot="1"/>
    <row r="308" spans="1:24" ht="26.25" customHeight="1">
      <c r="A308" s="874" t="s">
        <v>188</v>
      </c>
      <c r="B308" s="875"/>
      <c r="C308" s="875" t="s">
        <v>4032</v>
      </c>
      <c r="D308" s="875" t="s">
        <v>190</v>
      </c>
      <c r="E308" s="875" t="s">
        <v>191</v>
      </c>
      <c r="F308" s="875" t="s">
        <v>191</v>
      </c>
      <c r="G308" s="875" t="s">
        <v>191</v>
      </c>
      <c r="H308" s="875"/>
      <c r="I308" s="875" t="s">
        <v>3375</v>
      </c>
      <c r="J308" s="875" t="s">
        <v>7324</v>
      </c>
      <c r="K308" s="876" t="s">
        <v>7331</v>
      </c>
      <c r="L308" s="875" t="s">
        <v>7475</v>
      </c>
      <c r="M308" s="875"/>
      <c r="N308" s="876" t="s">
        <v>7476</v>
      </c>
      <c r="O308" s="876" t="s">
        <v>7470</v>
      </c>
      <c r="P308" s="877" t="s">
        <v>8701</v>
      </c>
      <c r="Q308" s="875" t="s">
        <v>1935</v>
      </c>
      <c r="R308" s="875">
        <v>2014</v>
      </c>
      <c r="S308" s="875" t="s">
        <v>7404</v>
      </c>
      <c r="T308" s="875">
        <v>1905</v>
      </c>
      <c r="U308" s="878">
        <v>45188</v>
      </c>
      <c r="V308" s="878">
        <v>45240</v>
      </c>
      <c r="W308" s="879">
        <v>2050</v>
      </c>
      <c r="X308" s="880">
        <v>3500</v>
      </c>
    </row>
    <row r="309" spans="1:24" ht="26.25" customHeight="1">
      <c r="A309" s="881"/>
      <c r="B309" s="882"/>
      <c r="C309" s="882"/>
      <c r="D309" s="882"/>
      <c r="E309" s="882"/>
      <c r="F309" s="882"/>
      <c r="G309" s="882"/>
      <c r="H309" s="882"/>
      <c r="I309" s="882" t="s">
        <v>194</v>
      </c>
      <c r="J309" s="412" t="s">
        <v>7358</v>
      </c>
      <c r="K309" s="884" t="s">
        <v>7357</v>
      </c>
      <c r="L309" s="882"/>
      <c r="M309" s="882"/>
      <c r="N309" s="73" t="s">
        <v>7851</v>
      </c>
      <c r="O309" s="882"/>
      <c r="P309" s="882"/>
      <c r="Q309" s="882" t="s">
        <v>2093</v>
      </c>
      <c r="R309" s="882">
        <v>2015</v>
      </c>
      <c r="S309" s="882" t="s">
        <v>7405</v>
      </c>
      <c r="T309" s="882">
        <v>1785</v>
      </c>
      <c r="U309" s="891">
        <v>45190</v>
      </c>
      <c r="V309" s="891">
        <v>45238</v>
      </c>
      <c r="W309" s="911" t="s">
        <v>7755</v>
      </c>
      <c r="X309" s="888"/>
    </row>
    <row r="310" spans="1:24" ht="26.25" customHeight="1">
      <c r="A310" s="881"/>
      <c r="B310" s="882"/>
      <c r="C310" s="882"/>
      <c r="D310" s="882"/>
      <c r="E310" s="882"/>
      <c r="F310" s="882"/>
      <c r="G310" s="882"/>
      <c r="H310" s="882"/>
      <c r="I310" s="320" t="s">
        <v>6972</v>
      </c>
      <c r="J310" s="882"/>
      <c r="K310" s="889" t="s">
        <v>7315</v>
      </c>
      <c r="L310" s="425" t="s">
        <v>3359</v>
      </c>
      <c r="M310" s="882"/>
      <c r="N310" s="73" t="s">
        <v>7035</v>
      </c>
      <c r="O310" s="882"/>
      <c r="P310" s="882"/>
      <c r="Q310" s="882" t="s">
        <v>1934</v>
      </c>
      <c r="R310" s="882">
        <v>2015</v>
      </c>
      <c r="S310" s="882" t="s">
        <v>7406</v>
      </c>
      <c r="T310" s="882">
        <v>1960</v>
      </c>
      <c r="U310" s="885">
        <v>45189</v>
      </c>
      <c r="V310" s="1132">
        <v>45234</v>
      </c>
      <c r="W310" s="910"/>
      <c r="X310" s="888"/>
    </row>
    <row r="311" spans="1:24" ht="26.25" customHeight="1">
      <c r="A311" s="881"/>
      <c r="B311" s="882"/>
      <c r="C311" s="882"/>
      <c r="D311" s="882"/>
      <c r="E311" s="882"/>
      <c r="F311" s="882"/>
      <c r="G311" s="882"/>
      <c r="H311" s="882"/>
      <c r="I311" s="882"/>
      <c r="J311" s="882"/>
      <c r="K311" s="890" t="s">
        <v>7222</v>
      </c>
      <c r="L311" s="882"/>
      <c r="M311" s="882"/>
      <c r="N311" s="882"/>
      <c r="O311" s="882"/>
      <c r="P311" s="882"/>
      <c r="Q311" s="882" t="s">
        <v>1935</v>
      </c>
      <c r="R311" s="882">
        <v>2016</v>
      </c>
      <c r="S311" s="882" t="s">
        <v>7407</v>
      </c>
      <c r="T311" s="882">
        <v>1970</v>
      </c>
      <c r="U311" s="891"/>
      <c r="V311" s="885">
        <v>45236</v>
      </c>
      <c r="W311" s="909"/>
      <c r="X311" s="888"/>
    </row>
    <row r="312" spans="1:24" ht="26.25" customHeight="1">
      <c r="A312" s="881"/>
      <c r="B312" s="882"/>
      <c r="C312" s="882"/>
      <c r="D312" s="882"/>
      <c r="E312" s="882"/>
      <c r="F312" s="882"/>
      <c r="G312" s="882"/>
      <c r="H312" s="882"/>
      <c r="I312" s="882"/>
      <c r="J312" s="425" t="s">
        <v>3281</v>
      </c>
      <c r="K312" s="890"/>
      <c r="L312" s="882"/>
      <c r="M312" s="882"/>
      <c r="N312" s="882"/>
      <c r="O312" s="882"/>
      <c r="P312" s="882"/>
      <c r="Q312" s="882"/>
      <c r="R312" s="882"/>
      <c r="S312" s="883" t="s">
        <v>189</v>
      </c>
      <c r="T312" s="883">
        <v>3810</v>
      </c>
      <c r="U312" s="885"/>
      <c r="V312" s="891"/>
      <c r="W312" s="887"/>
      <c r="X312" s="888"/>
    </row>
    <row r="313" spans="1:24" ht="26.25" customHeight="1">
      <c r="A313" s="881"/>
      <c r="B313" s="882"/>
      <c r="C313" s="882"/>
      <c r="D313" s="882"/>
      <c r="E313" s="882"/>
      <c r="F313" s="882"/>
      <c r="G313" s="882"/>
      <c r="H313" s="882"/>
      <c r="I313" s="882"/>
      <c r="J313" s="882"/>
      <c r="K313" s="889"/>
      <c r="L313" s="882"/>
      <c r="M313" s="882"/>
      <c r="N313" s="882"/>
      <c r="O313" s="882"/>
      <c r="P313" s="882"/>
      <c r="Q313" s="882"/>
      <c r="R313" s="882"/>
      <c r="S313" s="883" t="s">
        <v>2472</v>
      </c>
      <c r="T313" s="883">
        <f>SUM(T308:T312)</f>
        <v>11430</v>
      </c>
      <c r="U313" s="891"/>
      <c r="V313" s="891"/>
      <c r="W313" s="887"/>
      <c r="X313" s="888"/>
    </row>
    <row r="314" spans="1:24" ht="26.25" customHeight="1" thickBot="1">
      <c r="A314" s="892"/>
      <c r="B314" s="893"/>
      <c r="C314" s="893"/>
      <c r="D314" s="893"/>
      <c r="E314" s="893"/>
      <c r="F314" s="893"/>
      <c r="G314" s="893"/>
      <c r="H314" s="893"/>
      <c r="I314" s="893"/>
      <c r="J314" s="893"/>
      <c r="K314" s="611" t="s">
        <v>7346</v>
      </c>
      <c r="L314" s="893"/>
      <c r="M314" s="893"/>
      <c r="N314" s="894"/>
      <c r="O314" s="894"/>
      <c r="P314" s="895"/>
      <c r="Q314" s="893"/>
      <c r="R314" s="893"/>
      <c r="S314" s="896"/>
      <c r="T314" s="896"/>
      <c r="U314" s="897"/>
      <c r="V314" s="898"/>
      <c r="W314" s="899"/>
      <c r="X314" s="900"/>
    </row>
    <row r="316" spans="1:24" ht="26.25" customHeight="1" thickBot="1"/>
    <row r="317" spans="1:24" ht="26.25" customHeight="1">
      <c r="A317" s="492" t="s">
        <v>188</v>
      </c>
      <c r="B317" s="493"/>
      <c r="C317" s="493" t="s">
        <v>4603</v>
      </c>
      <c r="D317" s="493" t="s">
        <v>190</v>
      </c>
      <c r="E317" s="493" t="s">
        <v>191</v>
      </c>
      <c r="F317" s="493" t="s">
        <v>191</v>
      </c>
      <c r="G317" s="493" t="s">
        <v>191</v>
      </c>
      <c r="H317" s="914"/>
      <c r="I317" s="493" t="s">
        <v>4604</v>
      </c>
      <c r="J317" s="494" t="s">
        <v>7314</v>
      </c>
      <c r="K317" s="493" t="s">
        <v>13</v>
      </c>
      <c r="L317" s="494" t="s">
        <v>7706</v>
      </c>
      <c r="M317" s="495"/>
      <c r="N317" s="495" t="s">
        <v>7518</v>
      </c>
      <c r="O317" s="495" t="s">
        <v>7504</v>
      </c>
      <c r="P317" s="496" t="s">
        <v>8580</v>
      </c>
      <c r="Q317" s="493" t="s">
        <v>231</v>
      </c>
      <c r="R317" s="493">
        <v>2016</v>
      </c>
      <c r="S317" s="493" t="s">
        <v>7401</v>
      </c>
      <c r="T317" s="493">
        <v>1955</v>
      </c>
      <c r="U317" s="497">
        <v>45189</v>
      </c>
      <c r="V317" s="497">
        <v>45233</v>
      </c>
      <c r="W317" s="498">
        <v>2864</v>
      </c>
      <c r="X317" s="499">
        <v>3614</v>
      </c>
    </row>
    <row r="318" spans="1:24" ht="26.25" customHeight="1">
      <c r="A318" s="500"/>
      <c r="B318" s="97"/>
      <c r="C318" s="320" t="s">
        <v>7708</v>
      </c>
      <c r="D318" s="97"/>
      <c r="E318" s="97"/>
      <c r="F318" s="97"/>
      <c r="G318" s="97"/>
      <c r="H318" s="97"/>
      <c r="I318" s="97" t="s">
        <v>2578</v>
      </c>
      <c r="J318" s="412" t="s">
        <v>7321</v>
      </c>
      <c r="K318" s="99" t="s">
        <v>240</v>
      </c>
      <c r="L318" s="427" t="s">
        <v>3603</v>
      </c>
      <c r="M318" s="98"/>
      <c r="N318" s="73" t="s">
        <v>3907</v>
      </c>
      <c r="O318" s="2487" t="s">
        <v>7709</v>
      </c>
      <c r="P318" s="2488"/>
      <c r="Q318" s="97" t="s">
        <v>7399</v>
      </c>
      <c r="R318" s="97">
        <v>2017</v>
      </c>
      <c r="S318" s="97" t="s">
        <v>7402</v>
      </c>
      <c r="T318" s="97">
        <v>2005</v>
      </c>
      <c r="U318" s="431">
        <v>45190</v>
      </c>
      <c r="V318" s="430">
        <v>45238</v>
      </c>
      <c r="W318" s="106" t="s">
        <v>7831</v>
      </c>
      <c r="X318" s="652" t="s">
        <v>2894</v>
      </c>
    </row>
    <row r="319" spans="1:24" ht="26.25" customHeight="1">
      <c r="A319" s="500"/>
      <c r="B319" s="97"/>
      <c r="C319" s="97"/>
      <c r="D319" s="97"/>
      <c r="E319" s="97"/>
      <c r="F319" s="97"/>
      <c r="G319" s="97"/>
      <c r="H319" s="97"/>
      <c r="I319" s="97"/>
      <c r="J319" s="1127"/>
      <c r="K319" s="97" t="s">
        <v>7315</v>
      </c>
      <c r="L319" s="98"/>
      <c r="M319" s="98"/>
      <c r="N319" s="73" t="s">
        <v>7895</v>
      </c>
      <c r="O319" s="2489"/>
      <c r="P319" s="2490"/>
      <c r="Q319" s="97" t="s">
        <v>7400</v>
      </c>
      <c r="R319" s="97">
        <v>2015</v>
      </c>
      <c r="S319" s="97" t="s">
        <v>7403</v>
      </c>
      <c r="T319" s="97">
        <v>1955</v>
      </c>
      <c r="U319" s="430"/>
      <c r="V319" s="431">
        <v>45232</v>
      </c>
      <c r="W319" s="106"/>
      <c r="X319" s="652" t="s">
        <v>3768</v>
      </c>
    </row>
    <row r="320" spans="1:24" ht="26.25" customHeight="1">
      <c r="A320" s="500"/>
      <c r="B320" s="97"/>
      <c r="C320" s="97"/>
      <c r="D320" s="97"/>
      <c r="E320" s="97"/>
      <c r="F320" s="97"/>
      <c r="G320" s="97"/>
      <c r="H320" s="97"/>
      <c r="I320" s="97"/>
      <c r="J320" s="97"/>
      <c r="K320" s="97" t="s">
        <v>4071</v>
      </c>
      <c r="L320" s="98"/>
      <c r="M320" s="98"/>
      <c r="N320" s="97"/>
      <c r="O320" s="2489"/>
      <c r="P320" s="2490"/>
      <c r="Q320" s="97" t="s">
        <v>231</v>
      </c>
      <c r="R320" s="97">
        <v>2016</v>
      </c>
      <c r="S320" s="97" t="s">
        <v>7529</v>
      </c>
      <c r="T320" s="97">
        <v>1955</v>
      </c>
      <c r="U320" s="100"/>
      <c r="V320" s="101"/>
      <c r="W320" s="106"/>
      <c r="X320" s="501"/>
    </row>
    <row r="321" spans="1:24" ht="26.25" customHeight="1">
      <c r="A321" s="500"/>
      <c r="B321" s="97"/>
      <c r="C321" s="97"/>
      <c r="D321" s="97"/>
      <c r="E321" s="97"/>
      <c r="F321" s="97"/>
      <c r="G321" s="97"/>
      <c r="H321" s="97"/>
      <c r="I321" s="97"/>
      <c r="J321" s="425" t="s">
        <v>7320</v>
      </c>
      <c r="K321" s="97"/>
      <c r="L321" s="98"/>
      <c r="M321" s="98"/>
      <c r="N321" s="97"/>
      <c r="O321" s="2489"/>
      <c r="P321" s="2490"/>
      <c r="Q321" s="97"/>
      <c r="R321" s="97"/>
      <c r="S321" s="102" t="s">
        <v>189</v>
      </c>
      <c r="T321" s="102">
        <v>3850</v>
      </c>
      <c r="U321" s="100"/>
      <c r="V321" s="101"/>
      <c r="W321" s="106"/>
      <c r="X321" s="915"/>
    </row>
    <row r="322" spans="1:24" ht="26.25" customHeight="1">
      <c r="A322" s="500"/>
      <c r="B322" s="97"/>
      <c r="C322" s="97"/>
      <c r="D322" s="97"/>
      <c r="E322" s="97"/>
      <c r="F322" s="97"/>
      <c r="G322" s="97"/>
      <c r="H322" s="97"/>
      <c r="I322" s="97"/>
      <c r="J322" s="425" t="s">
        <v>7519</v>
      </c>
      <c r="K322" s="98"/>
      <c r="L322" s="98"/>
      <c r="M322" s="98"/>
      <c r="N322" s="97"/>
      <c r="O322" s="2491"/>
      <c r="P322" s="2492"/>
      <c r="Q322" s="102"/>
      <c r="R322" s="102"/>
      <c r="S322" s="102" t="s">
        <v>2472</v>
      </c>
      <c r="T322" s="102">
        <f>SUM(T317:T321)</f>
        <v>11720</v>
      </c>
      <c r="U322" s="100"/>
      <c r="V322" s="101"/>
      <c r="W322" s="106"/>
      <c r="X322" s="915"/>
    </row>
    <row r="323" spans="1:24" ht="26.25" customHeight="1" thickBot="1">
      <c r="A323" s="1166"/>
      <c r="B323" s="1167"/>
      <c r="C323" s="1167"/>
      <c r="D323" s="1167"/>
      <c r="E323" s="1167"/>
      <c r="F323" s="1167"/>
      <c r="G323" s="1167"/>
      <c r="H323" s="1167"/>
      <c r="I323" s="1167"/>
      <c r="J323" s="1167"/>
      <c r="K323" s="1168" t="s">
        <v>7316</v>
      </c>
      <c r="L323" s="1169"/>
      <c r="M323" s="1169"/>
      <c r="N323" s="1167"/>
      <c r="O323" s="1167"/>
      <c r="P323" s="1170"/>
      <c r="Q323" s="1171"/>
      <c r="R323" s="1171"/>
      <c r="S323" s="1171"/>
      <c r="T323" s="1171"/>
      <c r="U323" s="1172"/>
      <c r="V323" s="1173"/>
      <c r="W323" s="1174"/>
      <c r="X323" s="1175"/>
    </row>
    <row r="325" spans="1:24" ht="26.25" customHeight="1" thickBo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51"/>
      <c r="L325" s="4"/>
      <c r="M325" s="4"/>
      <c r="N325" s="451"/>
      <c r="O325" s="451"/>
      <c r="P325" s="452"/>
      <c r="Q325" s="4"/>
      <c r="R325" s="4"/>
      <c r="S325" s="4"/>
      <c r="T325" s="4"/>
      <c r="U325" s="453"/>
      <c r="V325" s="454"/>
      <c r="W325" s="455"/>
      <c r="X325" s="455"/>
    </row>
    <row r="326" spans="1:24" ht="26.25" customHeight="1">
      <c r="A326" s="1004" t="s">
        <v>188</v>
      </c>
      <c r="B326" s="1005"/>
      <c r="C326" s="1005" t="s">
        <v>26</v>
      </c>
      <c r="D326" s="1005" t="s">
        <v>190</v>
      </c>
      <c r="E326" s="1005" t="s">
        <v>191</v>
      </c>
      <c r="F326" s="1005" t="s">
        <v>191</v>
      </c>
      <c r="G326" s="1005" t="s">
        <v>191</v>
      </c>
      <c r="H326" s="1005" t="s">
        <v>191</v>
      </c>
      <c r="I326" s="1005" t="s">
        <v>137</v>
      </c>
      <c r="J326" s="1010" t="s">
        <v>7531</v>
      </c>
      <c r="K326" s="1011" t="s">
        <v>8</v>
      </c>
      <c r="L326" s="1005" t="s">
        <v>7415</v>
      </c>
      <c r="M326" s="1005"/>
      <c r="N326" s="1011" t="s">
        <v>7408</v>
      </c>
      <c r="O326" s="1011" t="s">
        <v>7409</v>
      </c>
      <c r="P326" s="1015" t="s">
        <v>8702</v>
      </c>
      <c r="Q326" s="1005" t="s">
        <v>523</v>
      </c>
      <c r="R326" s="1005">
        <v>2016</v>
      </c>
      <c r="S326" s="1005" t="s">
        <v>7293</v>
      </c>
      <c r="T326" s="1005">
        <v>1820</v>
      </c>
      <c r="U326" s="1016">
        <v>45184</v>
      </c>
      <c r="V326" s="1016">
        <v>45234</v>
      </c>
      <c r="W326" s="1017">
        <v>2613</v>
      </c>
      <c r="X326" s="1018">
        <v>3400</v>
      </c>
    </row>
    <row r="327" spans="1:24" ht="26.25" customHeight="1">
      <c r="A327" s="1006"/>
      <c r="B327" s="1007"/>
      <c r="C327" s="1007"/>
      <c r="D327" s="1007"/>
      <c r="E327" s="1007"/>
      <c r="F327" s="1007"/>
      <c r="G327" s="1007"/>
      <c r="H327" s="1007"/>
      <c r="I327" s="1007" t="s">
        <v>194</v>
      </c>
      <c r="J327" s="412" t="s">
        <v>7297</v>
      </c>
      <c r="K327" s="1012" t="s">
        <v>195</v>
      </c>
      <c r="L327" s="427" t="s">
        <v>3590</v>
      </c>
      <c r="M327" s="1007"/>
      <c r="N327" s="73" t="s">
        <v>2435</v>
      </c>
      <c r="O327" s="1013"/>
      <c r="P327" s="1019"/>
      <c r="Q327" s="1007" t="s">
        <v>7291</v>
      </c>
      <c r="R327" s="1007">
        <v>2013</v>
      </c>
      <c r="S327" s="1007" t="s">
        <v>7294</v>
      </c>
      <c r="T327" s="1007">
        <v>1300</v>
      </c>
      <c r="U327" s="1177">
        <v>45190</v>
      </c>
      <c r="V327" s="1020">
        <v>45255</v>
      </c>
      <c r="W327" s="1021" t="s">
        <v>7816</v>
      </c>
      <c r="X327" s="1022" t="s">
        <v>2894</v>
      </c>
    </row>
    <row r="328" spans="1:24" ht="26.25" customHeight="1">
      <c r="A328" s="1006"/>
      <c r="B328" s="1007"/>
      <c r="C328" s="1007"/>
      <c r="D328" s="1007"/>
      <c r="E328" s="1007"/>
      <c r="F328" s="1007"/>
      <c r="G328" s="1007"/>
      <c r="H328" s="1007"/>
      <c r="I328" s="1007"/>
      <c r="J328" s="320" t="s">
        <v>7288</v>
      </c>
      <c r="K328" s="1013" t="s">
        <v>7300</v>
      </c>
      <c r="L328" s="1007"/>
      <c r="M328" s="1007"/>
      <c r="N328" s="73" t="s">
        <v>7035</v>
      </c>
      <c r="O328" s="1013"/>
      <c r="P328" s="1019"/>
      <c r="Q328" s="1007" t="s">
        <v>4579</v>
      </c>
      <c r="R328" s="1007">
        <v>2014</v>
      </c>
      <c r="S328" s="1007" t="s">
        <v>7295</v>
      </c>
      <c r="T328" s="1007">
        <v>1260</v>
      </c>
      <c r="U328" s="1020"/>
      <c r="V328" s="1306">
        <v>45254</v>
      </c>
      <c r="W328" s="1021"/>
      <c r="X328" s="1022" t="s">
        <v>2582</v>
      </c>
    </row>
    <row r="329" spans="1:24" ht="26.25" customHeight="1">
      <c r="A329" s="1006"/>
      <c r="B329" s="1007"/>
      <c r="C329" s="1007"/>
      <c r="D329" s="1007"/>
      <c r="E329" s="1007"/>
      <c r="F329" s="1007"/>
      <c r="G329" s="1007"/>
      <c r="H329" s="1007"/>
      <c r="I329" s="1007"/>
      <c r="J329" s="1007"/>
      <c r="K329" s="1013" t="s">
        <v>1772</v>
      </c>
      <c r="L329" s="1007"/>
      <c r="M329" s="1007"/>
      <c r="N329" s="1013"/>
      <c r="O329" s="1013"/>
      <c r="P329" s="1019"/>
      <c r="Q329" s="1007" t="s">
        <v>7292</v>
      </c>
      <c r="R329" s="1007">
        <v>2019</v>
      </c>
      <c r="S329" s="1007" t="s">
        <v>7296</v>
      </c>
      <c r="T329" s="1007">
        <v>1320</v>
      </c>
      <c r="U329" s="1023"/>
      <c r="V329" s="1020">
        <v>45256</v>
      </c>
      <c r="W329" s="1021"/>
      <c r="X329" s="777">
        <f>X326+100</f>
        <v>3500</v>
      </c>
    </row>
    <row r="330" spans="1:24" ht="26.25" customHeight="1">
      <c r="A330" s="1006"/>
      <c r="B330" s="1007"/>
      <c r="C330" s="1007"/>
      <c r="D330" s="1007"/>
      <c r="E330" s="1007"/>
      <c r="F330" s="1007"/>
      <c r="G330" s="1007"/>
      <c r="H330" s="1007"/>
      <c r="I330" s="1007"/>
      <c r="J330" s="1007"/>
      <c r="K330" s="1013"/>
      <c r="L330" s="1007"/>
      <c r="M330" s="1007"/>
      <c r="N330" s="1013"/>
      <c r="O330" s="1013"/>
      <c r="P330" s="1019"/>
      <c r="Q330" s="1007"/>
      <c r="R330" s="1007"/>
      <c r="S330" s="1024" t="s">
        <v>189</v>
      </c>
      <c r="T330" s="1024">
        <v>3880</v>
      </c>
      <c r="U330" s="1020"/>
      <c r="V330" s="1023">
        <v>45257</v>
      </c>
      <c r="W330" s="1021"/>
      <c r="X330" s="1022"/>
    </row>
    <row r="331" spans="1:24" ht="26.25" customHeight="1">
      <c r="A331" s="1006"/>
      <c r="B331" s="1007"/>
      <c r="C331" s="1007"/>
      <c r="D331" s="1007"/>
      <c r="E331" s="1007"/>
      <c r="F331" s="1007"/>
      <c r="G331" s="1007"/>
      <c r="H331" s="1007"/>
      <c r="I331" s="1007"/>
      <c r="J331" s="1007"/>
      <c r="K331" s="1013"/>
      <c r="L331" s="1007"/>
      <c r="M331" s="1007"/>
      <c r="N331" s="1013"/>
      <c r="O331" s="1013"/>
      <c r="P331" s="1019"/>
      <c r="Q331" s="1007"/>
      <c r="R331" s="1007"/>
      <c r="S331" s="1024" t="s">
        <v>2472</v>
      </c>
      <c r="T331" s="1024">
        <f>SUM(T326:T330)</f>
        <v>9580</v>
      </c>
      <c r="U331" s="1020"/>
      <c r="V331" s="1023"/>
      <c r="W331" s="1021"/>
      <c r="X331" s="1022"/>
    </row>
    <row r="332" spans="1:24" ht="26.25" customHeight="1" thickBot="1">
      <c r="A332" s="1008"/>
      <c r="B332" s="1009"/>
      <c r="C332" s="1009"/>
      <c r="D332" s="1009"/>
      <c r="E332" s="1009"/>
      <c r="F332" s="1009"/>
      <c r="G332" s="1009"/>
      <c r="H332" s="1009"/>
      <c r="I332" s="1009"/>
      <c r="J332" s="1009"/>
      <c r="K332" s="611" t="s">
        <v>7289</v>
      </c>
      <c r="L332" s="1009"/>
      <c r="M332" s="1009"/>
      <c r="N332" s="1014"/>
      <c r="O332" s="1014"/>
      <c r="P332" s="1025"/>
      <c r="Q332" s="1009"/>
      <c r="R332" s="1009"/>
      <c r="S332" s="1026"/>
      <c r="T332" s="1026"/>
      <c r="U332" s="1027"/>
      <c r="V332" s="1028"/>
      <c r="W332" s="1029"/>
      <c r="X332" s="1030"/>
    </row>
    <row r="334" spans="1:24" ht="26.25" customHeight="1" thickBot="1"/>
    <row r="335" spans="1:24" ht="26.25" customHeight="1">
      <c r="A335" s="629" t="s">
        <v>2709</v>
      </c>
      <c r="B335" s="630"/>
      <c r="C335" s="630" t="s">
        <v>2105</v>
      </c>
      <c r="D335" s="630" t="s">
        <v>190</v>
      </c>
      <c r="E335" s="630" t="s">
        <v>191</v>
      </c>
      <c r="F335" s="630" t="s">
        <v>191</v>
      </c>
      <c r="G335" s="630" t="s">
        <v>191</v>
      </c>
      <c r="H335" s="631"/>
      <c r="I335" s="630" t="s">
        <v>153</v>
      </c>
      <c r="J335" s="1218" t="s">
        <v>7689</v>
      </c>
      <c r="K335" s="632" t="s">
        <v>3593</v>
      </c>
      <c r="L335" s="630" t="s">
        <v>8032</v>
      </c>
      <c r="M335" s="630"/>
      <c r="N335" s="630"/>
      <c r="O335" s="630"/>
      <c r="P335" s="633"/>
      <c r="Q335" s="630" t="s">
        <v>226</v>
      </c>
      <c r="R335" s="630">
        <v>2019</v>
      </c>
      <c r="S335" s="630" t="s">
        <v>8874</v>
      </c>
      <c r="T335" s="630">
        <v>2750</v>
      </c>
      <c r="U335" s="634">
        <v>45192</v>
      </c>
      <c r="V335" s="634"/>
      <c r="W335" s="635">
        <v>3500</v>
      </c>
      <c r="X335" s="636">
        <v>3700</v>
      </c>
    </row>
    <row r="336" spans="1:24" ht="26.25" customHeight="1">
      <c r="A336" s="637"/>
      <c r="B336" s="159"/>
      <c r="C336" s="159"/>
      <c r="D336" s="159"/>
      <c r="E336" s="159"/>
      <c r="F336" s="159"/>
      <c r="G336" s="159"/>
      <c r="H336" s="159"/>
      <c r="I336" s="159"/>
      <c r="J336" s="412" t="s">
        <v>7690</v>
      </c>
      <c r="K336" s="165"/>
      <c r="L336" s="427" t="s">
        <v>3359</v>
      </c>
      <c r="M336" s="159"/>
      <c r="N336" s="159"/>
      <c r="O336" s="159"/>
      <c r="P336" s="159"/>
      <c r="Q336" s="161" t="s">
        <v>7673</v>
      </c>
      <c r="R336" s="159"/>
      <c r="S336" s="159"/>
      <c r="T336" s="159"/>
      <c r="U336" s="2460" t="s">
        <v>7823</v>
      </c>
      <c r="V336" s="2461"/>
      <c r="W336" s="164" t="s">
        <v>7816</v>
      </c>
      <c r="X336" s="638" t="s">
        <v>7818</v>
      </c>
    </row>
    <row r="337" spans="1:24" ht="26.25" customHeight="1">
      <c r="A337" s="637"/>
      <c r="B337" s="159"/>
      <c r="C337" s="159"/>
      <c r="D337" s="159"/>
      <c r="E337" s="159"/>
      <c r="F337" s="159"/>
      <c r="G337" s="159"/>
      <c r="H337" s="159"/>
      <c r="I337" s="159"/>
      <c r="J337" s="159"/>
      <c r="K337" s="427" t="s">
        <v>7672</v>
      </c>
      <c r="L337" s="159"/>
      <c r="M337" s="159"/>
      <c r="N337" s="159"/>
      <c r="O337" s="159"/>
      <c r="P337" s="159"/>
      <c r="Q337" s="159"/>
      <c r="R337" s="159"/>
      <c r="S337" s="159"/>
      <c r="T337" s="159"/>
      <c r="U337" s="2460" t="s">
        <v>7824</v>
      </c>
      <c r="V337" s="2461"/>
      <c r="W337" s="164"/>
      <c r="X337" s="638"/>
    </row>
    <row r="338" spans="1:24" ht="26.25" customHeight="1">
      <c r="A338" s="637"/>
      <c r="B338" s="159"/>
      <c r="C338" s="159"/>
      <c r="D338" s="159"/>
      <c r="E338" s="159"/>
      <c r="F338" s="159"/>
      <c r="G338" s="159"/>
      <c r="H338" s="159"/>
      <c r="I338" s="159"/>
      <c r="J338" s="159"/>
      <c r="K338" s="648" t="s">
        <v>3614</v>
      </c>
      <c r="L338" s="159"/>
      <c r="M338" s="159"/>
      <c r="N338" s="159"/>
      <c r="O338" s="159"/>
      <c r="P338" s="159"/>
      <c r="Q338" s="159"/>
      <c r="R338" s="159"/>
      <c r="S338" s="159"/>
      <c r="T338" s="159"/>
      <c r="U338" s="2460" t="s">
        <v>7825</v>
      </c>
      <c r="V338" s="2461"/>
      <c r="W338" s="164"/>
      <c r="X338" s="638"/>
    </row>
    <row r="339" spans="1:24" ht="26.25" customHeight="1" thickBot="1">
      <c r="A339" s="639"/>
      <c r="B339" s="640"/>
      <c r="C339" s="640"/>
      <c r="D339" s="640"/>
      <c r="E339" s="640"/>
      <c r="F339" s="640"/>
      <c r="G339" s="640"/>
      <c r="H339" s="640"/>
      <c r="I339" s="640"/>
      <c r="J339" s="640"/>
      <c r="K339" s="611" t="s">
        <v>7671</v>
      </c>
      <c r="L339" s="640"/>
      <c r="M339" s="640"/>
      <c r="N339" s="641"/>
      <c r="O339" s="641"/>
      <c r="P339" s="642"/>
      <c r="Q339" s="640"/>
      <c r="R339" s="640"/>
      <c r="S339" s="643"/>
      <c r="T339" s="643"/>
      <c r="U339" s="644"/>
      <c r="V339" s="645"/>
      <c r="W339" s="646"/>
      <c r="X339" s="647"/>
    </row>
    <row r="340" spans="1:24" ht="26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51"/>
      <c r="L340" s="4"/>
      <c r="M340" s="4"/>
      <c r="N340" s="451"/>
      <c r="O340" s="451"/>
      <c r="P340" s="452"/>
      <c r="Q340" s="4"/>
      <c r="R340" s="4"/>
      <c r="S340" s="4"/>
      <c r="T340" s="4"/>
      <c r="U340" s="453"/>
      <c r="V340" s="454"/>
      <c r="W340" s="455"/>
      <c r="X340" s="455"/>
    </row>
    <row r="341" spans="1:24" ht="26.25" customHeight="1" thickBot="1"/>
    <row r="342" spans="1:24" ht="26.25" customHeight="1">
      <c r="A342" s="456" t="s">
        <v>188</v>
      </c>
      <c r="B342" s="457"/>
      <c r="C342" s="457" t="s">
        <v>3556</v>
      </c>
      <c r="D342" s="457" t="s">
        <v>190</v>
      </c>
      <c r="E342" s="457" t="s">
        <v>191</v>
      </c>
      <c r="F342" s="457" t="s">
        <v>191</v>
      </c>
      <c r="G342" s="457" t="s">
        <v>191</v>
      </c>
      <c r="H342" s="477"/>
      <c r="I342" s="457" t="s">
        <v>3375</v>
      </c>
      <c r="J342" s="457" t="s">
        <v>7398</v>
      </c>
      <c r="K342" s="458" t="s">
        <v>7331</v>
      </c>
      <c r="L342" s="457" t="s">
        <v>7718</v>
      </c>
      <c r="M342" s="457"/>
      <c r="N342" s="458" t="s">
        <v>7577</v>
      </c>
      <c r="O342" s="458" t="s">
        <v>7681</v>
      </c>
      <c r="P342" s="459" t="s">
        <v>9069</v>
      </c>
      <c r="Q342" s="457" t="s">
        <v>363</v>
      </c>
      <c r="R342" s="457">
        <v>2016</v>
      </c>
      <c r="S342" s="457" t="s">
        <v>7573</v>
      </c>
      <c r="T342" s="457">
        <v>2115</v>
      </c>
      <c r="U342" s="460">
        <v>45195</v>
      </c>
      <c r="V342" s="460">
        <v>45254</v>
      </c>
      <c r="W342" s="462">
        <v>2050</v>
      </c>
      <c r="X342" s="463">
        <v>3900</v>
      </c>
    </row>
    <row r="343" spans="1:24" ht="26.25" customHeight="1">
      <c r="A343" s="464"/>
      <c r="B343" s="143"/>
      <c r="C343" s="143"/>
      <c r="D343" s="143"/>
      <c r="E343" s="143"/>
      <c r="F343" s="143"/>
      <c r="G343" s="143"/>
      <c r="H343" s="143"/>
      <c r="I343" s="143" t="s">
        <v>194</v>
      </c>
      <c r="J343" s="412" t="s">
        <v>7411</v>
      </c>
      <c r="K343" s="169" t="s">
        <v>3548</v>
      </c>
      <c r="L343" s="427" t="s">
        <v>3359</v>
      </c>
      <c r="M343" s="143"/>
      <c r="N343" s="73" t="s">
        <v>7851</v>
      </c>
      <c r="O343" s="144"/>
      <c r="P343" s="143"/>
      <c r="Q343" s="143" t="s">
        <v>361</v>
      </c>
      <c r="R343" s="143">
        <v>2016</v>
      </c>
      <c r="S343" s="143" t="s">
        <v>7574</v>
      </c>
      <c r="T343" s="143">
        <v>2175</v>
      </c>
      <c r="U343" s="146"/>
      <c r="V343" s="620">
        <v>45252</v>
      </c>
      <c r="W343" s="147" t="s">
        <v>7831</v>
      </c>
      <c r="X343" s="465"/>
    </row>
    <row r="344" spans="1:24" ht="26.25" customHeight="1">
      <c r="A344" s="464"/>
      <c r="B344" s="143"/>
      <c r="C344" s="143"/>
      <c r="D344" s="143"/>
      <c r="E344" s="143"/>
      <c r="F344" s="143"/>
      <c r="G344" s="143"/>
      <c r="H344" s="143"/>
      <c r="I344" s="320" t="s">
        <v>2625</v>
      </c>
      <c r="J344" s="143"/>
      <c r="K344" s="144" t="s">
        <v>7413</v>
      </c>
      <c r="L344" s="143"/>
      <c r="M344" s="143"/>
      <c r="N344" s="73" t="s">
        <v>3802</v>
      </c>
      <c r="O344" s="144"/>
      <c r="P344" s="143"/>
      <c r="Q344" s="143" t="s">
        <v>215</v>
      </c>
      <c r="R344" s="143">
        <v>2016</v>
      </c>
      <c r="S344" s="143" t="s">
        <v>7575</v>
      </c>
      <c r="T344" s="143">
        <v>1660</v>
      </c>
      <c r="U344" s="146"/>
      <c r="V344" s="168">
        <v>45255</v>
      </c>
      <c r="W344" s="147"/>
      <c r="X344" s="466"/>
    </row>
    <row r="345" spans="1:24" ht="26.25" customHeight="1">
      <c r="A345" s="464"/>
      <c r="B345" s="143"/>
      <c r="C345" s="143"/>
      <c r="D345" s="143"/>
      <c r="E345" s="143"/>
      <c r="F345" s="143"/>
      <c r="G345" s="143"/>
      <c r="H345" s="143"/>
      <c r="I345" s="143"/>
      <c r="J345" s="143"/>
      <c r="K345" s="144" t="s">
        <v>3383</v>
      </c>
      <c r="L345" s="143"/>
      <c r="M345" s="143"/>
      <c r="N345" s="144"/>
      <c r="O345" s="144"/>
      <c r="P345" s="143"/>
      <c r="Q345" s="143" t="s">
        <v>203</v>
      </c>
      <c r="R345" s="143">
        <v>2014</v>
      </c>
      <c r="S345" s="143" t="s">
        <v>7576</v>
      </c>
      <c r="T345" s="143">
        <v>1895</v>
      </c>
      <c r="U345" s="168"/>
      <c r="V345" s="146">
        <v>45252</v>
      </c>
      <c r="W345" s="147"/>
      <c r="X345" s="466"/>
    </row>
    <row r="346" spans="1:24" ht="26.25" customHeight="1">
      <c r="A346" s="464"/>
      <c r="B346" s="143"/>
      <c r="C346" s="143"/>
      <c r="D346" s="143"/>
      <c r="E346" s="143"/>
      <c r="F346" s="143"/>
      <c r="G346" s="143"/>
      <c r="H346" s="143"/>
      <c r="I346" s="143"/>
      <c r="J346" s="143" t="s">
        <v>2626</v>
      </c>
      <c r="K346" s="144" t="s">
        <v>7536</v>
      </c>
      <c r="L346" s="143"/>
      <c r="M346" s="2476" t="s">
        <v>7173</v>
      </c>
      <c r="N346" s="2477"/>
      <c r="O346" s="2478"/>
      <c r="P346" s="143"/>
      <c r="Q346" s="143"/>
      <c r="R346" s="143"/>
      <c r="S346" s="148" t="s">
        <v>189</v>
      </c>
      <c r="T346" s="148">
        <v>3730</v>
      </c>
      <c r="U346" s="168"/>
      <c r="V346" s="146"/>
      <c r="W346" s="147"/>
      <c r="X346" s="466"/>
    </row>
    <row r="347" spans="1:24" ht="26.25" customHeight="1">
      <c r="A347" s="464"/>
      <c r="B347" s="143"/>
      <c r="C347" s="143"/>
      <c r="D347" s="143"/>
      <c r="E347" s="143"/>
      <c r="F347" s="143"/>
      <c r="G347" s="143"/>
      <c r="H347" s="143"/>
      <c r="I347" s="143"/>
      <c r="J347" s="143" t="s">
        <v>2627</v>
      </c>
      <c r="K347" s="144"/>
      <c r="L347" s="143"/>
      <c r="M347" s="143"/>
      <c r="N347" s="144"/>
      <c r="O347" s="144"/>
      <c r="P347" s="143"/>
      <c r="Q347" s="143"/>
      <c r="R347" s="143"/>
      <c r="S347" s="148" t="s">
        <v>2472</v>
      </c>
      <c r="T347" s="148">
        <f>SUM(T342:T346)</f>
        <v>11575</v>
      </c>
      <c r="U347" s="168"/>
      <c r="V347" s="146"/>
      <c r="W347" s="147"/>
      <c r="X347" s="466"/>
    </row>
    <row r="348" spans="1:24" ht="26.25" customHeight="1" thickBot="1">
      <c r="A348" s="467"/>
      <c r="B348" s="468"/>
      <c r="C348" s="468"/>
      <c r="D348" s="468"/>
      <c r="E348" s="468"/>
      <c r="F348" s="468"/>
      <c r="G348" s="468"/>
      <c r="H348" s="468"/>
      <c r="I348" s="468"/>
      <c r="J348" s="555" t="s">
        <v>2745</v>
      </c>
      <c r="K348" s="611" t="s">
        <v>7412</v>
      </c>
      <c r="L348" s="468"/>
      <c r="M348" s="468"/>
      <c r="N348" s="470"/>
      <c r="O348" s="470"/>
      <c r="P348" s="471"/>
      <c r="Q348" s="468"/>
      <c r="R348" s="468"/>
      <c r="S348" s="472"/>
      <c r="T348" s="472"/>
      <c r="U348" s="473"/>
      <c r="V348" s="474"/>
      <c r="W348" s="475"/>
      <c r="X348" s="476"/>
    </row>
    <row r="349" spans="1:24" ht="26.25" customHeight="1">
      <c r="A349" s="456" t="s">
        <v>188</v>
      </c>
      <c r="B349" s="457"/>
      <c r="C349" s="457" t="s">
        <v>3556</v>
      </c>
      <c r="D349" s="457" t="s">
        <v>190</v>
      </c>
      <c r="E349" s="457" t="s">
        <v>191</v>
      </c>
      <c r="F349" s="457" t="s">
        <v>191</v>
      </c>
      <c r="G349" s="457" t="s">
        <v>191</v>
      </c>
      <c r="H349" s="477"/>
      <c r="I349" s="457" t="s">
        <v>3375</v>
      </c>
      <c r="J349" s="457" t="s">
        <v>7398</v>
      </c>
      <c r="K349" s="458" t="s">
        <v>7331</v>
      </c>
      <c r="L349" s="457" t="s">
        <v>7719</v>
      </c>
      <c r="M349" s="457"/>
      <c r="N349" s="458" t="s">
        <v>7572</v>
      </c>
      <c r="O349" s="458" t="s">
        <v>7682</v>
      </c>
      <c r="P349" s="459" t="s">
        <v>9069</v>
      </c>
      <c r="Q349" s="457" t="s">
        <v>7570</v>
      </c>
      <c r="R349" s="457">
        <v>2014</v>
      </c>
      <c r="S349" s="457" t="s">
        <v>7566</v>
      </c>
      <c r="T349" s="457">
        <v>2295</v>
      </c>
      <c r="U349" s="460">
        <v>45195</v>
      </c>
      <c r="V349" s="460">
        <v>45254</v>
      </c>
      <c r="W349" s="462">
        <v>2050</v>
      </c>
      <c r="X349" s="463">
        <v>3900</v>
      </c>
    </row>
    <row r="350" spans="1:24" ht="26.25" customHeight="1">
      <c r="A350" s="464"/>
      <c r="B350" s="143"/>
      <c r="C350" s="143"/>
      <c r="D350" s="143"/>
      <c r="E350" s="143"/>
      <c r="F350" s="143"/>
      <c r="G350" s="143"/>
      <c r="H350" s="143"/>
      <c r="I350" s="143" t="s">
        <v>194</v>
      </c>
      <c r="J350" s="412" t="s">
        <v>7410</v>
      </c>
      <c r="K350" s="169" t="s">
        <v>3548</v>
      </c>
      <c r="L350" s="427" t="s">
        <v>3359</v>
      </c>
      <c r="M350" s="143"/>
      <c r="N350" s="73" t="s">
        <v>7851</v>
      </c>
      <c r="O350" s="144"/>
      <c r="P350" s="143"/>
      <c r="Q350" s="143" t="s">
        <v>363</v>
      </c>
      <c r="R350" s="143">
        <v>2014</v>
      </c>
      <c r="S350" s="143" t="s">
        <v>7567</v>
      </c>
      <c r="T350" s="143">
        <v>2245</v>
      </c>
      <c r="U350" s="146"/>
      <c r="V350" s="620">
        <v>45252</v>
      </c>
      <c r="W350" s="147" t="s">
        <v>7831</v>
      </c>
      <c r="X350" s="465"/>
    </row>
    <row r="351" spans="1:24" ht="26.25" customHeight="1">
      <c r="A351" s="464"/>
      <c r="B351" s="143"/>
      <c r="C351" s="143"/>
      <c r="D351" s="143"/>
      <c r="E351" s="143"/>
      <c r="F351" s="143"/>
      <c r="G351" s="143"/>
      <c r="H351" s="143"/>
      <c r="I351" s="320" t="s">
        <v>2625</v>
      </c>
      <c r="J351" s="143"/>
      <c r="K351" s="144" t="s">
        <v>7413</v>
      </c>
      <c r="L351" s="143"/>
      <c r="M351" s="143"/>
      <c r="N351" s="73" t="s">
        <v>3802</v>
      </c>
      <c r="O351" s="144"/>
      <c r="P351" s="143"/>
      <c r="Q351" s="143" t="s">
        <v>378</v>
      </c>
      <c r="R351" s="143">
        <v>2014</v>
      </c>
      <c r="S351" s="143" t="s">
        <v>7568</v>
      </c>
      <c r="T351" s="143">
        <v>2030</v>
      </c>
      <c r="U351" s="146"/>
      <c r="V351" s="168">
        <v>45255</v>
      </c>
      <c r="W351" s="147"/>
      <c r="X351" s="466"/>
    </row>
    <row r="352" spans="1:24" ht="26.25" customHeight="1">
      <c r="A352" s="464"/>
      <c r="B352" s="143"/>
      <c r="C352" s="143"/>
      <c r="D352" s="143"/>
      <c r="E352" s="143"/>
      <c r="F352" s="143"/>
      <c r="G352" s="143"/>
      <c r="H352" s="143"/>
      <c r="I352" s="143"/>
      <c r="J352" s="143"/>
      <c r="K352" s="144" t="s">
        <v>3383</v>
      </c>
      <c r="L352" s="143"/>
      <c r="M352" s="143"/>
      <c r="N352" s="144"/>
      <c r="O352" s="144"/>
      <c r="P352" s="143"/>
      <c r="Q352" s="143" t="s">
        <v>7571</v>
      </c>
      <c r="R352" s="143">
        <v>2015</v>
      </c>
      <c r="S352" s="143" t="s">
        <v>7569</v>
      </c>
      <c r="T352" s="143">
        <v>1825</v>
      </c>
      <c r="U352" s="168"/>
      <c r="V352" s="146">
        <v>45252</v>
      </c>
      <c r="W352" s="147"/>
      <c r="X352" s="466"/>
    </row>
    <row r="353" spans="1:24" ht="26.25" customHeight="1">
      <c r="A353" s="464"/>
      <c r="B353" s="143"/>
      <c r="C353" s="143"/>
      <c r="D353" s="143"/>
      <c r="E353" s="143"/>
      <c r="F353" s="143"/>
      <c r="G353" s="143"/>
      <c r="H353" s="143"/>
      <c r="I353" s="143"/>
      <c r="J353" s="143" t="s">
        <v>2626</v>
      </c>
      <c r="K353" s="144" t="s">
        <v>7536</v>
      </c>
      <c r="L353" s="143"/>
      <c r="M353" s="2476" t="s">
        <v>7173</v>
      </c>
      <c r="N353" s="2477"/>
      <c r="O353" s="2478"/>
      <c r="P353" s="143"/>
      <c r="Q353" s="143"/>
      <c r="R353" s="143"/>
      <c r="S353" s="148" t="s">
        <v>189</v>
      </c>
      <c r="T353" s="148">
        <v>3700</v>
      </c>
      <c r="U353" s="168"/>
      <c r="V353" s="146"/>
      <c r="W353" s="147"/>
      <c r="X353" s="466"/>
    </row>
    <row r="354" spans="1:24" ht="26.25" customHeight="1">
      <c r="A354" s="464"/>
      <c r="B354" s="143"/>
      <c r="C354" s="143"/>
      <c r="D354" s="143"/>
      <c r="E354" s="143"/>
      <c r="F354" s="143"/>
      <c r="G354" s="143"/>
      <c r="H354" s="143"/>
      <c r="I354" s="143"/>
      <c r="J354" s="143" t="s">
        <v>2627</v>
      </c>
      <c r="K354" s="144"/>
      <c r="L354" s="143"/>
      <c r="M354" s="143"/>
      <c r="N354" s="144"/>
      <c r="O354" s="144"/>
      <c r="P354" s="143"/>
      <c r="Q354" s="143"/>
      <c r="R354" s="143"/>
      <c r="S354" s="148" t="s">
        <v>2472</v>
      </c>
      <c r="T354" s="148">
        <f>SUM(T349:T353)</f>
        <v>12095</v>
      </c>
      <c r="U354" s="168"/>
      <c r="V354" s="146"/>
      <c r="W354" s="147"/>
      <c r="X354" s="466"/>
    </row>
    <row r="355" spans="1:24" ht="26.25" customHeight="1" thickBot="1">
      <c r="A355" s="467"/>
      <c r="B355" s="468"/>
      <c r="C355" s="468"/>
      <c r="D355" s="468"/>
      <c r="E355" s="468"/>
      <c r="F355" s="468"/>
      <c r="G355" s="468"/>
      <c r="H355" s="468"/>
      <c r="I355" s="468"/>
      <c r="J355" s="555" t="s">
        <v>2745</v>
      </c>
      <c r="K355" s="611" t="s">
        <v>7412</v>
      </c>
      <c r="L355" s="468"/>
      <c r="M355" s="468"/>
      <c r="N355" s="470"/>
      <c r="O355" s="470"/>
      <c r="P355" s="471"/>
      <c r="Q355" s="468"/>
      <c r="R355" s="468"/>
      <c r="S355" s="472"/>
      <c r="T355" s="472"/>
      <c r="U355" s="473"/>
      <c r="V355" s="474"/>
      <c r="W355" s="475"/>
      <c r="X355" s="476"/>
    </row>
    <row r="356" spans="1:24" ht="26.25" customHeight="1">
      <c r="A356" s="456" t="s">
        <v>188</v>
      </c>
      <c r="B356" s="457"/>
      <c r="C356" s="457" t="s">
        <v>3556</v>
      </c>
      <c r="D356" s="457" t="s">
        <v>190</v>
      </c>
      <c r="E356" s="457" t="s">
        <v>191</v>
      </c>
      <c r="F356" s="457" t="s">
        <v>191</v>
      </c>
      <c r="G356" s="457" t="s">
        <v>191</v>
      </c>
      <c r="H356" s="477"/>
      <c r="I356" s="457" t="s">
        <v>3375</v>
      </c>
      <c r="J356" s="457" t="s">
        <v>7398</v>
      </c>
      <c r="K356" s="458" t="s">
        <v>7331</v>
      </c>
      <c r="L356" s="457" t="s">
        <v>7821</v>
      </c>
      <c r="M356" s="457"/>
      <c r="N356" s="458" t="s">
        <v>7582</v>
      </c>
      <c r="O356" s="458" t="s">
        <v>7683</v>
      </c>
      <c r="P356" s="459" t="s">
        <v>9069</v>
      </c>
      <c r="Q356" s="457" t="s">
        <v>361</v>
      </c>
      <c r="R356" s="457">
        <v>2015</v>
      </c>
      <c r="S356" s="457" t="s">
        <v>7578</v>
      </c>
      <c r="T356" s="457">
        <v>2345</v>
      </c>
      <c r="U356" s="460">
        <v>45195</v>
      </c>
      <c r="V356" s="460">
        <v>45254</v>
      </c>
      <c r="W356" s="462">
        <v>2050</v>
      </c>
      <c r="X356" s="463">
        <v>3900</v>
      </c>
    </row>
    <row r="357" spans="1:24" ht="26.25" customHeight="1">
      <c r="A357" s="464"/>
      <c r="B357" s="143"/>
      <c r="C357" s="143"/>
      <c r="D357" s="143"/>
      <c r="E357" s="143"/>
      <c r="F357" s="143"/>
      <c r="G357" s="143"/>
      <c r="H357" s="143"/>
      <c r="I357" s="143" t="s">
        <v>194</v>
      </c>
      <c r="J357" s="412" t="s">
        <v>7505</v>
      </c>
      <c r="K357" s="169" t="s">
        <v>3548</v>
      </c>
      <c r="L357" s="427" t="s">
        <v>3359</v>
      </c>
      <c r="M357" s="143"/>
      <c r="N357" s="73" t="s">
        <v>7851</v>
      </c>
      <c r="O357" s="144"/>
      <c r="P357" s="143"/>
      <c r="Q357" s="143" t="s">
        <v>361</v>
      </c>
      <c r="R357" s="143">
        <v>2015</v>
      </c>
      <c r="S357" s="143" t="s">
        <v>7579</v>
      </c>
      <c r="T357" s="143">
        <v>2165</v>
      </c>
      <c r="U357" s="146"/>
      <c r="V357" s="620">
        <v>45252</v>
      </c>
      <c r="W357" s="147" t="s">
        <v>7831</v>
      </c>
      <c r="X357" s="465"/>
    </row>
    <row r="358" spans="1:24" ht="26.25" customHeight="1">
      <c r="A358" s="464"/>
      <c r="B358" s="143"/>
      <c r="C358" s="143"/>
      <c r="D358" s="143"/>
      <c r="E358" s="143"/>
      <c r="F358" s="143"/>
      <c r="G358" s="143"/>
      <c r="H358" s="143"/>
      <c r="I358" s="320" t="s">
        <v>2625</v>
      </c>
      <c r="J358" s="143"/>
      <c r="K358" s="144" t="s">
        <v>7413</v>
      </c>
      <c r="L358" s="143"/>
      <c r="M358" s="143"/>
      <c r="N358" s="73" t="s">
        <v>3802</v>
      </c>
      <c r="O358" s="144"/>
      <c r="P358" s="143"/>
      <c r="Q358" s="143" t="s">
        <v>215</v>
      </c>
      <c r="R358" s="143">
        <v>2016</v>
      </c>
      <c r="S358" s="143" t="s">
        <v>7580</v>
      </c>
      <c r="T358" s="143">
        <v>1660</v>
      </c>
      <c r="U358" s="146"/>
      <c r="V358" s="168">
        <v>45255</v>
      </c>
      <c r="W358" s="147"/>
      <c r="X358" s="466"/>
    </row>
    <row r="359" spans="1:24" ht="26.25" customHeight="1">
      <c r="A359" s="464"/>
      <c r="B359" s="143"/>
      <c r="C359" s="143"/>
      <c r="D359" s="143"/>
      <c r="E359" s="143"/>
      <c r="F359" s="143"/>
      <c r="G359" s="143"/>
      <c r="H359" s="143"/>
      <c r="I359" s="143"/>
      <c r="J359" s="143"/>
      <c r="K359" s="144" t="s">
        <v>3383</v>
      </c>
      <c r="L359" s="143"/>
      <c r="M359" s="143"/>
      <c r="N359" s="144"/>
      <c r="O359" s="144"/>
      <c r="P359" s="143"/>
      <c r="Q359" s="143" t="s">
        <v>203</v>
      </c>
      <c r="R359" s="143">
        <v>2014</v>
      </c>
      <c r="S359" s="143" t="s">
        <v>7581</v>
      </c>
      <c r="T359" s="143">
        <v>1895</v>
      </c>
      <c r="U359" s="168"/>
      <c r="V359" s="146">
        <v>45252</v>
      </c>
      <c r="W359" s="147"/>
      <c r="X359" s="466"/>
    </row>
    <row r="360" spans="1:24" ht="26.25" customHeight="1">
      <c r="A360" s="464"/>
      <c r="B360" s="143"/>
      <c r="C360" s="143"/>
      <c r="D360" s="143"/>
      <c r="E360" s="143"/>
      <c r="F360" s="143"/>
      <c r="G360" s="143"/>
      <c r="H360" s="143"/>
      <c r="I360" s="143"/>
      <c r="J360" s="143" t="s">
        <v>2626</v>
      </c>
      <c r="K360" s="144" t="s">
        <v>7363</v>
      </c>
      <c r="L360" s="143"/>
      <c r="M360" s="2476" t="s">
        <v>7173</v>
      </c>
      <c r="N360" s="2477"/>
      <c r="O360" s="2478"/>
      <c r="P360" s="143"/>
      <c r="Q360" s="143"/>
      <c r="R360" s="143"/>
      <c r="S360" s="148" t="s">
        <v>189</v>
      </c>
      <c r="T360" s="148">
        <v>3700</v>
      </c>
      <c r="U360" s="168"/>
      <c r="V360" s="146"/>
      <c r="W360" s="147"/>
      <c r="X360" s="466"/>
    </row>
    <row r="361" spans="1:24" ht="26.25" customHeight="1">
      <c r="A361" s="464"/>
      <c r="B361" s="143"/>
      <c r="C361" s="143"/>
      <c r="D361" s="143"/>
      <c r="E361" s="143"/>
      <c r="F361" s="143"/>
      <c r="G361" s="143"/>
      <c r="H361" s="143"/>
      <c r="I361" s="143"/>
      <c r="J361" s="143" t="s">
        <v>2627</v>
      </c>
      <c r="K361" s="144"/>
      <c r="L361" s="143"/>
      <c r="M361" s="143"/>
      <c r="N361" s="144"/>
      <c r="O361" s="144"/>
      <c r="P361" s="143"/>
      <c r="Q361" s="143"/>
      <c r="R361" s="143"/>
      <c r="S361" s="148" t="s">
        <v>2472</v>
      </c>
      <c r="T361" s="148">
        <f>SUM(T356:T360)</f>
        <v>11765</v>
      </c>
      <c r="U361" s="168"/>
      <c r="V361" s="146"/>
      <c r="W361" s="147"/>
      <c r="X361" s="466"/>
    </row>
    <row r="362" spans="1:24" ht="26.25" customHeight="1" thickBot="1">
      <c r="A362" s="467"/>
      <c r="B362" s="468"/>
      <c r="C362" s="468"/>
      <c r="D362" s="468"/>
      <c r="E362" s="468"/>
      <c r="F362" s="468"/>
      <c r="G362" s="468"/>
      <c r="H362" s="468"/>
      <c r="I362" s="468"/>
      <c r="J362" s="555" t="s">
        <v>2745</v>
      </c>
      <c r="K362" s="611" t="s">
        <v>7412</v>
      </c>
      <c r="L362" s="468"/>
      <c r="M362" s="468"/>
      <c r="N362" s="470"/>
      <c r="O362" s="470"/>
      <c r="P362" s="471"/>
      <c r="Q362" s="468"/>
      <c r="R362" s="468"/>
      <c r="S362" s="472"/>
      <c r="T362" s="472"/>
      <c r="U362" s="473"/>
      <c r="V362" s="474"/>
      <c r="W362" s="475"/>
      <c r="X362" s="476"/>
    </row>
    <row r="363" spans="1:24" ht="26.25" customHeight="1">
      <c r="A363" s="456" t="s">
        <v>188</v>
      </c>
      <c r="B363" s="457"/>
      <c r="C363" s="457" t="s">
        <v>3556</v>
      </c>
      <c r="D363" s="457" t="s">
        <v>190</v>
      </c>
      <c r="E363" s="457" t="s">
        <v>191</v>
      </c>
      <c r="F363" s="457" t="s">
        <v>191</v>
      </c>
      <c r="G363" s="457" t="s">
        <v>191</v>
      </c>
      <c r="H363" s="477"/>
      <c r="I363" s="457" t="s">
        <v>3375</v>
      </c>
      <c r="J363" s="457" t="s">
        <v>7398</v>
      </c>
      <c r="K363" s="458" t="s">
        <v>7331</v>
      </c>
      <c r="L363" s="457" t="s">
        <v>7822</v>
      </c>
      <c r="M363" s="457"/>
      <c r="N363" s="458" t="s">
        <v>7658</v>
      </c>
      <c r="O363" s="458" t="s">
        <v>7684</v>
      </c>
      <c r="P363" s="459" t="s">
        <v>9069</v>
      </c>
      <c r="Q363" s="457" t="s">
        <v>361</v>
      </c>
      <c r="R363" s="457">
        <v>2021</v>
      </c>
      <c r="S363" s="457" t="s">
        <v>7650</v>
      </c>
      <c r="T363" s="457">
        <v>2115</v>
      </c>
      <c r="U363" s="460">
        <v>45195</v>
      </c>
      <c r="V363" s="460">
        <v>45254</v>
      </c>
      <c r="W363" s="462">
        <v>2050</v>
      </c>
      <c r="X363" s="463">
        <v>3900</v>
      </c>
    </row>
    <row r="364" spans="1:24" ht="26.25" customHeight="1">
      <c r="A364" s="464"/>
      <c r="B364" s="143"/>
      <c r="C364" s="143"/>
      <c r="D364" s="143"/>
      <c r="E364" s="143"/>
      <c r="F364" s="143"/>
      <c r="G364" s="143"/>
      <c r="H364" s="143"/>
      <c r="I364" s="143" t="s">
        <v>194</v>
      </c>
      <c r="J364" s="412" t="s">
        <v>7539</v>
      </c>
      <c r="K364" s="169" t="s">
        <v>3377</v>
      </c>
      <c r="L364" s="427" t="s">
        <v>3359</v>
      </c>
      <c r="M364" s="143"/>
      <c r="N364" s="73" t="s">
        <v>7850</v>
      </c>
      <c r="O364" s="144"/>
      <c r="P364" s="143"/>
      <c r="Q364" s="143" t="s">
        <v>203</v>
      </c>
      <c r="R364" s="143">
        <v>2016</v>
      </c>
      <c r="S364" s="143" t="s">
        <v>7651</v>
      </c>
      <c r="T364" s="143">
        <v>1785</v>
      </c>
      <c r="U364" s="146"/>
      <c r="V364" s="620">
        <v>45252</v>
      </c>
      <c r="W364" s="147" t="s">
        <v>7831</v>
      </c>
      <c r="X364" s="465"/>
    </row>
    <row r="365" spans="1:24" ht="26.25" customHeight="1">
      <c r="A365" s="464"/>
      <c r="B365" s="143"/>
      <c r="C365" s="143"/>
      <c r="D365" s="143"/>
      <c r="E365" s="143"/>
      <c r="F365" s="143"/>
      <c r="G365" s="143"/>
      <c r="H365" s="143"/>
      <c r="I365" s="320" t="s">
        <v>2625</v>
      </c>
      <c r="J365" s="143"/>
      <c r="K365" s="144" t="s">
        <v>7535</v>
      </c>
      <c r="L365" s="143"/>
      <c r="M365" s="143"/>
      <c r="N365" s="73" t="s">
        <v>3073</v>
      </c>
      <c r="O365" s="144"/>
      <c r="P365" s="143"/>
      <c r="Q365" s="143" t="s">
        <v>377</v>
      </c>
      <c r="R365" s="143">
        <v>2014</v>
      </c>
      <c r="S365" s="143" t="s">
        <v>7652</v>
      </c>
      <c r="T365" s="143">
        <v>1785</v>
      </c>
      <c r="U365" s="146"/>
      <c r="V365" s="168">
        <v>45255</v>
      </c>
      <c r="W365" s="147"/>
      <c r="X365" s="466"/>
    </row>
    <row r="366" spans="1:24" ht="26.25" customHeight="1">
      <c r="A366" s="464"/>
      <c r="B366" s="143"/>
      <c r="C366" s="143"/>
      <c r="D366" s="143"/>
      <c r="E366" s="143"/>
      <c r="F366" s="143"/>
      <c r="G366" s="143"/>
      <c r="H366" s="143"/>
      <c r="I366" s="143"/>
      <c r="J366" s="143"/>
      <c r="K366" s="144" t="s">
        <v>3383</v>
      </c>
      <c r="L366" s="143"/>
      <c r="M366" s="143"/>
      <c r="N366" s="144"/>
      <c r="O366" s="144"/>
      <c r="P366" s="143"/>
      <c r="Q366" s="143" t="s">
        <v>203</v>
      </c>
      <c r="R366" s="143">
        <v>2015</v>
      </c>
      <c r="S366" s="143" t="s">
        <v>7653</v>
      </c>
      <c r="T366" s="143">
        <v>1895</v>
      </c>
      <c r="U366" s="168"/>
      <c r="V366" s="146">
        <v>45252</v>
      </c>
      <c r="W366" s="147"/>
      <c r="X366" s="466"/>
    </row>
    <row r="367" spans="1:24" ht="26.25" customHeight="1">
      <c r="A367" s="464"/>
      <c r="B367" s="143"/>
      <c r="C367" s="143"/>
      <c r="D367" s="143"/>
      <c r="E367" s="143"/>
      <c r="F367" s="143"/>
      <c r="G367" s="143"/>
      <c r="H367" s="143"/>
      <c r="I367" s="143"/>
      <c r="J367" s="143" t="s">
        <v>2626</v>
      </c>
      <c r="K367" s="144" t="s">
        <v>7550</v>
      </c>
      <c r="L367" s="143"/>
      <c r="M367" s="2476" t="s">
        <v>7173</v>
      </c>
      <c r="N367" s="2477"/>
      <c r="O367" s="2478"/>
      <c r="P367" s="143"/>
      <c r="Q367" s="143"/>
      <c r="R367" s="143"/>
      <c r="S367" s="148" t="s">
        <v>189</v>
      </c>
      <c r="T367" s="148">
        <v>3770</v>
      </c>
      <c r="U367" s="168"/>
      <c r="V367" s="146"/>
      <c r="W367" s="147"/>
      <c r="X367" s="466"/>
    </row>
    <row r="368" spans="1:24" ht="26.25" customHeight="1">
      <c r="A368" s="464"/>
      <c r="B368" s="143"/>
      <c r="C368" s="143"/>
      <c r="D368" s="143"/>
      <c r="E368" s="143"/>
      <c r="F368" s="143"/>
      <c r="G368" s="143"/>
      <c r="H368" s="143"/>
      <c r="I368" s="143"/>
      <c r="J368" s="143" t="s">
        <v>2627</v>
      </c>
      <c r="K368" s="144"/>
      <c r="L368" s="143"/>
      <c r="M368" s="143"/>
      <c r="N368" s="144"/>
      <c r="O368" s="144"/>
      <c r="P368" s="143"/>
      <c r="Q368" s="143"/>
      <c r="R368" s="143"/>
      <c r="S368" s="148" t="s">
        <v>2472</v>
      </c>
      <c r="T368" s="148">
        <f>SUM(T363:T367)</f>
        <v>11350</v>
      </c>
      <c r="U368" s="168"/>
      <c r="V368" s="146"/>
      <c r="W368" s="147"/>
      <c r="X368" s="466"/>
    </row>
    <row r="369" spans="1:24" ht="26.25" customHeight="1" thickBot="1">
      <c r="A369" s="467"/>
      <c r="B369" s="468"/>
      <c r="C369" s="468"/>
      <c r="D369" s="468"/>
      <c r="E369" s="468"/>
      <c r="F369" s="468"/>
      <c r="G369" s="468"/>
      <c r="H369" s="468"/>
      <c r="I369" s="468"/>
      <c r="J369" s="555" t="s">
        <v>2745</v>
      </c>
      <c r="K369" s="611" t="s">
        <v>7412</v>
      </c>
      <c r="L369" s="468"/>
      <c r="M369" s="468"/>
      <c r="N369" s="470"/>
      <c r="O369" s="470"/>
      <c r="P369" s="471"/>
      <c r="Q369" s="468"/>
      <c r="R369" s="468"/>
      <c r="S369" s="472"/>
      <c r="T369" s="472"/>
      <c r="U369" s="473"/>
      <c r="V369" s="474"/>
      <c r="W369" s="475"/>
      <c r="X369" s="476"/>
    </row>
    <row r="370" spans="1:24" ht="26.25" customHeight="1">
      <c r="A370" s="456" t="s">
        <v>188</v>
      </c>
      <c r="B370" s="457"/>
      <c r="C370" s="457" t="s">
        <v>3556</v>
      </c>
      <c r="D370" s="457" t="s">
        <v>190</v>
      </c>
      <c r="E370" s="457" t="s">
        <v>191</v>
      </c>
      <c r="F370" s="457" t="s">
        <v>191</v>
      </c>
      <c r="G370" s="457" t="s">
        <v>191</v>
      </c>
      <c r="H370" s="477"/>
      <c r="I370" s="457" t="s">
        <v>3375</v>
      </c>
      <c r="J370" s="457" t="s">
        <v>7398</v>
      </c>
      <c r="K370" s="458" t="s">
        <v>7331</v>
      </c>
      <c r="L370" s="457" t="s">
        <v>7720</v>
      </c>
      <c r="M370" s="457"/>
      <c r="N370" s="458" t="s">
        <v>7685</v>
      </c>
      <c r="O370" s="458" t="s">
        <v>7686</v>
      </c>
      <c r="P370" s="459" t="s">
        <v>9069</v>
      </c>
      <c r="Q370" s="457" t="s">
        <v>363</v>
      </c>
      <c r="R370" s="457">
        <v>2014</v>
      </c>
      <c r="S370" s="457" t="s">
        <v>7654</v>
      </c>
      <c r="T370" s="457">
        <v>2085</v>
      </c>
      <c r="U370" s="460">
        <v>45195</v>
      </c>
      <c r="V370" s="460">
        <v>45254</v>
      </c>
      <c r="W370" s="462">
        <v>2050</v>
      </c>
      <c r="X370" s="463">
        <v>3900</v>
      </c>
    </row>
    <row r="371" spans="1:24" ht="26.25" customHeight="1">
      <c r="A371" s="464"/>
      <c r="B371" s="143"/>
      <c r="C371" s="143"/>
      <c r="D371" s="143"/>
      <c r="E371" s="143"/>
      <c r="F371" s="143"/>
      <c r="G371" s="143"/>
      <c r="H371" s="143"/>
      <c r="I371" s="143" t="s">
        <v>194</v>
      </c>
      <c r="J371" s="412" t="s">
        <v>7540</v>
      </c>
      <c r="K371" s="169" t="s">
        <v>3377</v>
      </c>
      <c r="L371" s="427" t="s">
        <v>3359</v>
      </c>
      <c r="M371" s="143"/>
      <c r="N371" s="73" t="s">
        <v>7850</v>
      </c>
      <c r="O371" s="144"/>
      <c r="P371" s="143"/>
      <c r="Q371" s="143" t="s">
        <v>361</v>
      </c>
      <c r="R371" s="143">
        <v>2016</v>
      </c>
      <c r="S371" s="143" t="s">
        <v>7655</v>
      </c>
      <c r="T371" s="143">
        <v>2405</v>
      </c>
      <c r="U371" s="146"/>
      <c r="V371" s="620">
        <v>45252</v>
      </c>
      <c r="W371" s="147" t="s">
        <v>7831</v>
      </c>
      <c r="X371" s="465"/>
    </row>
    <row r="372" spans="1:24" ht="26.25" customHeight="1">
      <c r="A372" s="464"/>
      <c r="B372" s="143"/>
      <c r="C372" s="143"/>
      <c r="D372" s="143"/>
      <c r="E372" s="143"/>
      <c r="F372" s="143"/>
      <c r="G372" s="143"/>
      <c r="H372" s="143"/>
      <c r="I372" s="320" t="s">
        <v>2625</v>
      </c>
      <c r="J372" s="143"/>
      <c r="K372" s="144" t="s">
        <v>7535</v>
      </c>
      <c r="L372" s="143"/>
      <c r="M372" s="143"/>
      <c r="N372" s="73" t="s">
        <v>3073</v>
      </c>
      <c r="O372" s="144"/>
      <c r="P372" s="143"/>
      <c r="Q372" s="143" t="s">
        <v>375</v>
      </c>
      <c r="R372" s="143">
        <v>2014</v>
      </c>
      <c r="S372" s="143" t="s">
        <v>7656</v>
      </c>
      <c r="T372" s="143">
        <v>1630</v>
      </c>
      <c r="U372" s="146"/>
      <c r="V372" s="168">
        <v>45255</v>
      </c>
      <c r="W372" s="147"/>
      <c r="X372" s="466"/>
    </row>
    <row r="373" spans="1:24" ht="26.25" customHeight="1">
      <c r="A373" s="464"/>
      <c r="B373" s="143"/>
      <c r="C373" s="143"/>
      <c r="D373" s="143"/>
      <c r="E373" s="143"/>
      <c r="F373" s="143"/>
      <c r="G373" s="143"/>
      <c r="H373" s="143"/>
      <c r="I373" s="143"/>
      <c r="J373" s="143"/>
      <c r="K373" s="144" t="s">
        <v>3383</v>
      </c>
      <c r="L373" s="143"/>
      <c r="M373" s="143"/>
      <c r="N373" s="144"/>
      <c r="O373" s="144"/>
      <c r="P373" s="143"/>
      <c r="Q373" s="143" t="s">
        <v>375</v>
      </c>
      <c r="R373" s="143">
        <v>2015</v>
      </c>
      <c r="S373" s="143" t="s">
        <v>7657</v>
      </c>
      <c r="T373" s="143">
        <v>1675</v>
      </c>
      <c r="U373" s="168"/>
      <c r="V373" s="146">
        <v>45252</v>
      </c>
      <c r="W373" s="147"/>
      <c r="X373" s="466"/>
    </row>
    <row r="374" spans="1:24" ht="26.25" customHeight="1">
      <c r="A374" s="464"/>
      <c r="B374" s="143"/>
      <c r="C374" s="143"/>
      <c r="D374" s="143"/>
      <c r="E374" s="143"/>
      <c r="F374" s="143"/>
      <c r="G374" s="143"/>
      <c r="H374" s="143"/>
      <c r="I374" s="143"/>
      <c r="J374" s="143" t="s">
        <v>2626</v>
      </c>
      <c r="K374" s="144" t="s">
        <v>7349</v>
      </c>
      <c r="L374" s="143"/>
      <c r="M374" s="2476" t="s">
        <v>7173</v>
      </c>
      <c r="N374" s="2477"/>
      <c r="O374" s="2478"/>
      <c r="P374" s="143"/>
      <c r="Q374" s="143"/>
      <c r="R374" s="143"/>
      <c r="S374" s="148" t="s">
        <v>189</v>
      </c>
      <c r="T374" s="148">
        <v>3900</v>
      </c>
      <c r="U374" s="168"/>
      <c r="V374" s="146"/>
      <c r="W374" s="147"/>
      <c r="X374" s="466"/>
    </row>
    <row r="375" spans="1:24" ht="26.25" customHeight="1">
      <c r="A375" s="464"/>
      <c r="B375" s="143"/>
      <c r="C375" s="143"/>
      <c r="D375" s="143"/>
      <c r="E375" s="143"/>
      <c r="F375" s="143"/>
      <c r="G375" s="143"/>
      <c r="H375" s="143"/>
      <c r="I375" s="143"/>
      <c r="J375" s="143" t="s">
        <v>2627</v>
      </c>
      <c r="K375" s="144"/>
      <c r="L375" s="143"/>
      <c r="M375" s="143"/>
      <c r="N375" s="144"/>
      <c r="O375" s="144"/>
      <c r="P375" s="143"/>
      <c r="Q375" s="143"/>
      <c r="R375" s="143"/>
      <c r="S375" s="148" t="s">
        <v>2472</v>
      </c>
      <c r="T375" s="148">
        <f>SUM(T370:T374)</f>
        <v>11695</v>
      </c>
      <c r="U375" s="168"/>
      <c r="V375" s="146"/>
      <c r="W375" s="147"/>
      <c r="X375" s="466"/>
    </row>
    <row r="376" spans="1:24" ht="26.25" customHeight="1" thickBot="1">
      <c r="A376" s="467"/>
      <c r="B376" s="468"/>
      <c r="C376" s="468"/>
      <c r="D376" s="468"/>
      <c r="E376" s="468"/>
      <c r="F376" s="468"/>
      <c r="G376" s="468"/>
      <c r="H376" s="468"/>
      <c r="I376" s="468"/>
      <c r="J376" s="555" t="s">
        <v>2745</v>
      </c>
      <c r="K376" s="611" t="s">
        <v>7412</v>
      </c>
      <c r="L376" s="468"/>
      <c r="M376" s="468"/>
      <c r="N376" s="470"/>
      <c r="O376" s="470"/>
      <c r="P376" s="471"/>
      <c r="Q376" s="468"/>
      <c r="R376" s="468"/>
      <c r="S376" s="472"/>
      <c r="T376" s="472"/>
      <c r="U376" s="473"/>
      <c r="V376" s="474"/>
      <c r="W376" s="475"/>
      <c r="X376" s="476"/>
    </row>
    <row r="378" spans="1:24" ht="26.25" customHeight="1" thickBot="1"/>
    <row r="379" spans="1:24" ht="26.25" customHeight="1">
      <c r="A379" s="744" t="s">
        <v>188</v>
      </c>
      <c r="B379" s="745"/>
      <c r="C379" s="745" t="s">
        <v>7424</v>
      </c>
      <c r="D379" s="745" t="s">
        <v>190</v>
      </c>
      <c r="E379" s="745" t="s">
        <v>191</v>
      </c>
      <c r="F379" s="745" t="s">
        <v>191</v>
      </c>
      <c r="G379" s="745" t="s">
        <v>191</v>
      </c>
      <c r="H379" s="746"/>
      <c r="I379" s="745" t="s">
        <v>3375</v>
      </c>
      <c r="J379" s="745" t="s">
        <v>7398</v>
      </c>
      <c r="K379" s="747" t="s">
        <v>7331</v>
      </c>
      <c r="L379" s="745" t="s">
        <v>8033</v>
      </c>
      <c r="M379" s="748"/>
      <c r="N379" s="747" t="s">
        <v>7603</v>
      </c>
      <c r="O379" s="747" t="s">
        <v>7643</v>
      </c>
      <c r="P379" s="748" t="s">
        <v>8701</v>
      </c>
      <c r="Q379" s="745" t="s">
        <v>7552</v>
      </c>
      <c r="R379" s="745">
        <v>2016</v>
      </c>
      <c r="S379" s="749" t="s">
        <v>7553</v>
      </c>
      <c r="T379" s="745">
        <v>1785</v>
      </c>
      <c r="U379" s="750">
        <v>45195</v>
      </c>
      <c r="V379" s="1235">
        <v>45254</v>
      </c>
      <c r="W379" s="752">
        <v>2050</v>
      </c>
      <c r="X379" s="753">
        <v>3500</v>
      </c>
    </row>
    <row r="380" spans="1:24" ht="26.25" customHeight="1">
      <c r="A380" s="754"/>
      <c r="B380" s="755"/>
      <c r="C380" s="755"/>
      <c r="D380" s="755"/>
      <c r="E380" s="755"/>
      <c r="F380" s="755"/>
      <c r="G380" s="755"/>
      <c r="H380" s="755"/>
      <c r="I380" s="755" t="s">
        <v>194</v>
      </c>
      <c r="J380" s="412" t="s">
        <v>7417</v>
      </c>
      <c r="K380" s="775" t="s">
        <v>3377</v>
      </c>
      <c r="L380" s="755"/>
      <c r="M380" s="755"/>
      <c r="N380" s="73" t="s">
        <v>7850</v>
      </c>
      <c r="O380" s="757"/>
      <c r="P380" s="758"/>
      <c r="Q380" s="755" t="s">
        <v>2945</v>
      </c>
      <c r="R380" s="755">
        <v>2015</v>
      </c>
      <c r="S380" s="759" t="s">
        <v>7554</v>
      </c>
      <c r="T380" s="755">
        <v>1055</v>
      </c>
      <c r="U380" s="764"/>
      <c r="V380" s="1307">
        <v>45252</v>
      </c>
      <c r="W380" s="765" t="s">
        <v>7831</v>
      </c>
      <c r="X380" s="762"/>
    </row>
    <row r="381" spans="1:24" ht="26.25" customHeight="1">
      <c r="A381" s="754"/>
      <c r="B381" s="755"/>
      <c r="C381" s="755"/>
      <c r="D381" s="755"/>
      <c r="E381" s="755"/>
      <c r="F381" s="755"/>
      <c r="G381" s="755"/>
      <c r="H381" s="755"/>
      <c r="I381" s="320" t="s">
        <v>2625</v>
      </c>
      <c r="J381" s="755"/>
      <c r="K381" s="763" t="s">
        <v>7413</v>
      </c>
      <c r="L381" s="755"/>
      <c r="M381" s="755"/>
      <c r="N381" s="73" t="s">
        <v>3907</v>
      </c>
      <c r="O381" s="757"/>
      <c r="P381" s="758"/>
      <c r="Q381" s="755" t="s">
        <v>2945</v>
      </c>
      <c r="R381" s="755">
        <v>2014</v>
      </c>
      <c r="S381" s="759" t="s">
        <v>7555</v>
      </c>
      <c r="T381" s="755">
        <v>1055</v>
      </c>
      <c r="U381" s="764"/>
      <c r="V381" s="764">
        <v>45255</v>
      </c>
      <c r="W381" s="761"/>
      <c r="X381" s="762"/>
    </row>
    <row r="382" spans="1:24" ht="26.25" customHeight="1">
      <c r="A382" s="754"/>
      <c r="B382" s="755"/>
      <c r="C382" s="755"/>
      <c r="D382" s="755"/>
      <c r="E382" s="755"/>
      <c r="F382" s="755"/>
      <c r="G382" s="755"/>
      <c r="H382" s="755"/>
      <c r="I382" s="755"/>
      <c r="J382" s="755"/>
      <c r="K382" s="763" t="s">
        <v>7222</v>
      </c>
      <c r="L382" s="755"/>
      <c r="M382" s="755"/>
      <c r="N382" s="755"/>
      <c r="O382" s="755"/>
      <c r="P382" s="755"/>
      <c r="Q382" s="755"/>
      <c r="R382" s="755"/>
      <c r="S382" s="759"/>
      <c r="T382" s="755"/>
      <c r="U382" s="764"/>
      <c r="V382" s="760">
        <v>45252</v>
      </c>
      <c r="W382" s="761"/>
      <c r="X382" s="762"/>
    </row>
    <row r="383" spans="1:24" ht="26.25" customHeight="1">
      <c r="A383" s="754"/>
      <c r="B383" s="755"/>
      <c r="C383" s="755"/>
      <c r="D383" s="755"/>
      <c r="E383" s="755"/>
      <c r="F383" s="755"/>
      <c r="G383" s="755"/>
      <c r="H383" s="755"/>
      <c r="I383" s="755"/>
      <c r="J383" s="425" t="s">
        <v>7687</v>
      </c>
      <c r="K383" s="755" t="s">
        <v>7565</v>
      </c>
      <c r="L383" s="755"/>
      <c r="M383" s="2476" t="s">
        <v>7173</v>
      </c>
      <c r="N383" s="2477"/>
      <c r="O383" s="2478"/>
      <c r="P383" s="755"/>
      <c r="Q383" s="755"/>
      <c r="R383" s="755"/>
      <c r="S383" s="756" t="s">
        <v>189</v>
      </c>
      <c r="T383" s="756">
        <v>3780</v>
      </c>
      <c r="U383" s="760"/>
      <c r="V383" s="760"/>
      <c r="W383" s="765"/>
      <c r="X383" s="762"/>
    </row>
    <row r="384" spans="1:24" ht="26.25" customHeight="1">
      <c r="A384" s="754"/>
      <c r="B384" s="755"/>
      <c r="C384" s="755"/>
      <c r="D384" s="755"/>
      <c r="E384" s="755"/>
      <c r="F384" s="755"/>
      <c r="G384" s="755"/>
      <c r="H384" s="755"/>
      <c r="I384" s="755"/>
      <c r="J384" s="755"/>
      <c r="K384" s="763"/>
      <c r="L384" s="755"/>
      <c r="M384" s="755"/>
      <c r="N384" s="755"/>
      <c r="O384" s="755"/>
      <c r="P384" s="755"/>
      <c r="Q384" s="755"/>
      <c r="R384" s="755"/>
      <c r="S384" s="756" t="s">
        <v>2472</v>
      </c>
      <c r="T384" s="756">
        <f>SUM(T379:T383)</f>
        <v>7675</v>
      </c>
      <c r="U384" s="764"/>
      <c r="V384" s="760"/>
      <c r="W384" s="765"/>
      <c r="X384" s="762"/>
    </row>
    <row r="385" spans="1:24" ht="26.25" customHeight="1" thickBot="1">
      <c r="A385" s="766"/>
      <c r="B385" s="767"/>
      <c r="C385" s="767"/>
      <c r="D385" s="767"/>
      <c r="E385" s="767"/>
      <c r="F385" s="767"/>
      <c r="G385" s="767"/>
      <c r="H385" s="767"/>
      <c r="I385" s="767"/>
      <c r="J385" s="767"/>
      <c r="K385" s="611" t="s">
        <v>7412</v>
      </c>
      <c r="L385" s="767"/>
      <c r="M385" s="767"/>
      <c r="N385" s="768"/>
      <c r="O385" s="768"/>
      <c r="P385" s="769"/>
      <c r="Q385" s="767"/>
      <c r="R385" s="767"/>
      <c r="S385" s="770"/>
      <c r="T385" s="770"/>
      <c r="U385" s="771"/>
      <c r="V385" s="772"/>
      <c r="W385" s="773"/>
      <c r="X385" s="774"/>
    </row>
    <row r="387" spans="1:24" ht="26.25" customHeight="1" thickBot="1"/>
    <row r="388" spans="1:24" ht="26.25" customHeight="1">
      <c r="A388" s="656" t="s">
        <v>188</v>
      </c>
      <c r="B388" s="657"/>
      <c r="C388" s="657" t="s">
        <v>3303</v>
      </c>
      <c r="D388" s="657" t="s">
        <v>190</v>
      </c>
      <c r="E388" s="657" t="s">
        <v>191</v>
      </c>
      <c r="F388" s="657" t="s">
        <v>191</v>
      </c>
      <c r="G388" s="657" t="s">
        <v>191</v>
      </c>
      <c r="H388" s="658"/>
      <c r="I388" s="657" t="s">
        <v>3375</v>
      </c>
      <c r="J388" s="657" t="s">
        <v>7398</v>
      </c>
      <c r="K388" s="659" t="s">
        <v>7331</v>
      </c>
      <c r="L388" s="657" t="s">
        <v>7811</v>
      </c>
      <c r="M388" s="660"/>
      <c r="N388" s="659" t="s">
        <v>7602</v>
      </c>
      <c r="O388" s="659" t="s">
        <v>7647</v>
      </c>
      <c r="P388" s="660" t="s">
        <v>9234</v>
      </c>
      <c r="Q388" s="657" t="s">
        <v>3809</v>
      </c>
      <c r="R388" s="657">
        <v>2015</v>
      </c>
      <c r="S388" s="657" t="s">
        <v>7598</v>
      </c>
      <c r="T388" s="657">
        <v>1955</v>
      </c>
      <c r="U388" s="661">
        <v>45195</v>
      </c>
      <c r="V388" s="661">
        <v>45254</v>
      </c>
      <c r="W388" s="662">
        <v>2050</v>
      </c>
      <c r="X388" s="663">
        <v>3400</v>
      </c>
    </row>
    <row r="389" spans="1:24" ht="26.25" customHeight="1">
      <c r="A389" s="664"/>
      <c r="B389" s="116"/>
      <c r="C389" s="116"/>
      <c r="D389" s="116"/>
      <c r="E389" s="116"/>
      <c r="F389" s="116"/>
      <c r="G389" s="116"/>
      <c r="H389" s="116"/>
      <c r="I389" s="116" t="s">
        <v>194</v>
      </c>
      <c r="J389" s="412" t="s">
        <v>7501</v>
      </c>
      <c r="K389" s="123" t="s">
        <v>3377</v>
      </c>
      <c r="L389" s="425" t="s">
        <v>3359</v>
      </c>
      <c r="M389" s="116"/>
      <c r="N389" s="73" t="s">
        <v>3907</v>
      </c>
      <c r="O389" s="117"/>
      <c r="P389" s="116"/>
      <c r="Q389" s="116" t="s">
        <v>4683</v>
      </c>
      <c r="R389" s="116">
        <v>2016</v>
      </c>
      <c r="S389" s="116" t="s">
        <v>7599</v>
      </c>
      <c r="T389" s="116">
        <v>2095</v>
      </c>
      <c r="U389" s="120"/>
      <c r="V389" s="1308">
        <v>45252</v>
      </c>
      <c r="W389" s="121" t="s">
        <v>7831</v>
      </c>
      <c r="X389" s="665"/>
    </row>
    <row r="390" spans="1:24" ht="26.25" customHeight="1">
      <c r="A390" s="664"/>
      <c r="B390" s="116"/>
      <c r="C390" s="116"/>
      <c r="D390" s="116"/>
      <c r="E390" s="116"/>
      <c r="F390" s="116"/>
      <c r="G390" s="116"/>
      <c r="H390" s="116"/>
      <c r="I390" s="320" t="s">
        <v>2625</v>
      </c>
      <c r="J390" s="116"/>
      <c r="K390" s="124" t="s">
        <v>7413</v>
      </c>
      <c r="L390" s="116"/>
      <c r="M390" s="116"/>
      <c r="N390" s="73" t="s">
        <v>7850</v>
      </c>
      <c r="O390" s="117"/>
      <c r="P390" s="116"/>
      <c r="Q390" s="116" t="s">
        <v>520</v>
      </c>
      <c r="R390" s="116">
        <v>2017</v>
      </c>
      <c r="S390" s="116" t="s">
        <v>7600</v>
      </c>
      <c r="T390" s="116">
        <v>2175</v>
      </c>
      <c r="U390" s="120"/>
      <c r="V390" s="119">
        <v>45255</v>
      </c>
      <c r="W390" s="121"/>
      <c r="X390" s="665"/>
    </row>
    <row r="391" spans="1:24" ht="26.25" customHeight="1">
      <c r="A391" s="664"/>
      <c r="B391" s="116"/>
      <c r="C391" s="116"/>
      <c r="D391" s="116"/>
      <c r="E391" s="116"/>
      <c r="F391" s="116"/>
      <c r="G391" s="116"/>
      <c r="H391" s="116"/>
      <c r="I391" s="116"/>
      <c r="J391" s="116"/>
      <c r="K391" s="117" t="s">
        <v>7222</v>
      </c>
      <c r="L391" s="116"/>
      <c r="M391" s="116"/>
      <c r="N391" s="117"/>
      <c r="O391" s="117"/>
      <c r="P391" s="116"/>
      <c r="Q391" s="116" t="s">
        <v>520</v>
      </c>
      <c r="R391" s="116">
        <v>2018</v>
      </c>
      <c r="S391" s="116" t="s">
        <v>7601</v>
      </c>
      <c r="T391" s="116">
        <v>2165</v>
      </c>
      <c r="U391" s="119"/>
      <c r="V391" s="120">
        <v>45252</v>
      </c>
      <c r="W391" s="121"/>
      <c r="X391" s="665"/>
    </row>
    <row r="392" spans="1:24" ht="26.25" customHeight="1">
      <c r="A392" s="664"/>
      <c r="B392" s="116"/>
      <c r="C392" s="116"/>
      <c r="D392" s="116"/>
      <c r="E392" s="116"/>
      <c r="F392" s="116"/>
      <c r="G392" s="116"/>
      <c r="H392" s="116"/>
      <c r="I392" s="116"/>
      <c r="J392" s="425" t="s">
        <v>3281</v>
      </c>
      <c r="K392" s="117" t="s">
        <v>7350</v>
      </c>
      <c r="L392" s="116"/>
      <c r="M392" s="2476" t="s">
        <v>7173</v>
      </c>
      <c r="N392" s="2477"/>
      <c r="O392" s="2478"/>
      <c r="P392" s="118"/>
      <c r="Q392" s="116"/>
      <c r="R392" s="116"/>
      <c r="S392" s="122" t="s">
        <v>189</v>
      </c>
      <c r="T392" s="122">
        <v>3700</v>
      </c>
      <c r="U392" s="119"/>
      <c r="V392" s="421"/>
      <c r="W392" s="121"/>
      <c r="X392" s="665"/>
    </row>
    <row r="393" spans="1:24" ht="26.25" customHeight="1">
      <c r="A393" s="664"/>
      <c r="B393" s="116"/>
      <c r="C393" s="116"/>
      <c r="D393" s="116"/>
      <c r="E393" s="116"/>
      <c r="F393" s="116"/>
      <c r="G393" s="116"/>
      <c r="H393" s="116"/>
      <c r="I393" s="116"/>
      <c r="J393" s="1135"/>
      <c r="K393" s="117"/>
      <c r="L393" s="116"/>
      <c r="M393" s="116"/>
      <c r="N393" s="117"/>
      <c r="O393" s="117"/>
      <c r="P393" s="118"/>
      <c r="Q393" s="116"/>
      <c r="R393" s="116"/>
      <c r="S393" s="122" t="s">
        <v>2472</v>
      </c>
      <c r="T393" s="122">
        <f>SUM(T388:T392)</f>
        <v>12090</v>
      </c>
      <c r="U393" s="119"/>
      <c r="V393" s="120"/>
      <c r="W393" s="121"/>
      <c r="X393" s="665"/>
    </row>
    <row r="394" spans="1:24" ht="26.25" customHeight="1" thickBot="1">
      <c r="A394" s="666"/>
      <c r="B394" s="667"/>
      <c r="C394" s="667"/>
      <c r="D394" s="667"/>
      <c r="E394" s="667"/>
      <c r="F394" s="667"/>
      <c r="G394" s="667"/>
      <c r="H394" s="667"/>
      <c r="I394" s="667"/>
      <c r="J394" s="667"/>
      <c r="K394" s="611" t="s">
        <v>7412</v>
      </c>
      <c r="L394" s="667"/>
      <c r="M394" s="667"/>
      <c r="N394" s="668"/>
      <c r="O394" s="668"/>
      <c r="P394" s="669"/>
      <c r="Q394" s="667"/>
      <c r="R394" s="667"/>
      <c r="S394" s="670"/>
      <c r="T394" s="670"/>
      <c r="U394" s="671"/>
      <c r="V394" s="672"/>
      <c r="W394" s="673"/>
      <c r="X394" s="674"/>
    </row>
    <row r="395" spans="1:24" ht="26.25" customHeight="1">
      <c r="A395" s="656" t="s">
        <v>188</v>
      </c>
      <c r="B395" s="657"/>
      <c r="C395" s="657" t="s">
        <v>3303</v>
      </c>
      <c r="D395" s="657" t="s">
        <v>190</v>
      </c>
      <c r="E395" s="657" t="s">
        <v>191</v>
      </c>
      <c r="F395" s="657" t="s">
        <v>191</v>
      </c>
      <c r="G395" s="657" t="s">
        <v>191</v>
      </c>
      <c r="H395" s="658"/>
      <c r="I395" s="657" t="s">
        <v>3375</v>
      </c>
      <c r="J395" s="657" t="s">
        <v>7416</v>
      </c>
      <c r="K395" s="659" t="s">
        <v>7331</v>
      </c>
      <c r="L395" s="657" t="s">
        <v>7834</v>
      </c>
      <c r="M395" s="660"/>
      <c r="N395" s="659" t="s">
        <v>7612</v>
      </c>
      <c r="O395" s="659" t="s">
        <v>7648</v>
      </c>
      <c r="P395" s="660" t="s">
        <v>9412</v>
      </c>
      <c r="Q395" s="657" t="s">
        <v>3809</v>
      </c>
      <c r="R395" s="657">
        <v>2015</v>
      </c>
      <c r="S395" s="657" t="s">
        <v>7604</v>
      </c>
      <c r="T395" s="657">
        <v>1955</v>
      </c>
      <c r="U395" s="661">
        <v>45195</v>
      </c>
      <c r="V395" s="661">
        <v>45254</v>
      </c>
      <c r="W395" s="662">
        <v>2050</v>
      </c>
      <c r="X395" s="663">
        <v>3400</v>
      </c>
    </row>
    <row r="396" spans="1:24" ht="26.25" customHeight="1">
      <c r="A396" s="664"/>
      <c r="B396" s="116"/>
      <c r="C396" s="116"/>
      <c r="D396" s="116"/>
      <c r="E396" s="116"/>
      <c r="F396" s="116"/>
      <c r="G396" s="116"/>
      <c r="H396" s="116"/>
      <c r="I396" s="116" t="s">
        <v>194</v>
      </c>
      <c r="J396" s="412" t="s">
        <v>7502</v>
      </c>
      <c r="K396" s="123" t="s">
        <v>3377</v>
      </c>
      <c r="L396" s="425" t="s">
        <v>3359</v>
      </c>
      <c r="M396" s="116"/>
      <c r="N396" s="73" t="s">
        <v>3907</v>
      </c>
      <c r="O396" s="117"/>
      <c r="P396" s="116"/>
      <c r="Q396" s="116" t="s">
        <v>3809</v>
      </c>
      <c r="R396" s="116">
        <v>2014</v>
      </c>
      <c r="S396" s="116" t="s">
        <v>7605</v>
      </c>
      <c r="T396" s="116">
        <v>2055</v>
      </c>
      <c r="U396" s="120"/>
      <c r="V396" s="1308">
        <v>45252</v>
      </c>
      <c r="W396" s="121" t="s">
        <v>7831</v>
      </c>
      <c r="X396" s="665"/>
    </row>
    <row r="397" spans="1:24" ht="26.25" customHeight="1">
      <c r="A397" s="664"/>
      <c r="B397" s="116"/>
      <c r="C397" s="116"/>
      <c r="D397" s="116"/>
      <c r="E397" s="116"/>
      <c r="F397" s="116"/>
      <c r="G397" s="116"/>
      <c r="H397" s="116"/>
      <c r="I397" s="320" t="s">
        <v>2625</v>
      </c>
      <c r="J397" s="116"/>
      <c r="K397" s="124" t="s">
        <v>7413</v>
      </c>
      <c r="L397" s="116"/>
      <c r="M397" s="116"/>
      <c r="N397" s="73" t="s">
        <v>7850</v>
      </c>
      <c r="O397" s="117"/>
      <c r="P397" s="116"/>
      <c r="Q397" s="116" t="s">
        <v>520</v>
      </c>
      <c r="R397" s="116">
        <v>2017</v>
      </c>
      <c r="S397" s="116" t="s">
        <v>7606</v>
      </c>
      <c r="T397" s="116">
        <v>2165</v>
      </c>
      <c r="U397" s="120"/>
      <c r="V397" s="119">
        <v>45255</v>
      </c>
      <c r="W397" s="121"/>
      <c r="X397" s="665"/>
    </row>
    <row r="398" spans="1:24" ht="26.25" customHeight="1">
      <c r="A398" s="664"/>
      <c r="B398" s="116"/>
      <c r="C398" s="116"/>
      <c r="D398" s="116"/>
      <c r="E398" s="116"/>
      <c r="F398" s="116"/>
      <c r="G398" s="116"/>
      <c r="H398" s="116"/>
      <c r="I398" s="116"/>
      <c r="J398" s="116"/>
      <c r="K398" s="117" t="s">
        <v>7222</v>
      </c>
      <c r="L398" s="116"/>
      <c r="M398" s="116"/>
      <c r="N398" s="117"/>
      <c r="O398" s="117"/>
      <c r="P398" s="116"/>
      <c r="Q398" s="116" t="s">
        <v>520</v>
      </c>
      <c r="R398" s="116">
        <v>2015</v>
      </c>
      <c r="S398" s="116" t="s">
        <v>7607</v>
      </c>
      <c r="T398" s="116">
        <v>2345</v>
      </c>
      <c r="U398" s="119"/>
      <c r="V398" s="120">
        <v>45252</v>
      </c>
      <c r="W398" s="121"/>
      <c r="X398" s="665"/>
    </row>
    <row r="399" spans="1:24" ht="26.25" customHeight="1">
      <c r="A399" s="664"/>
      <c r="B399" s="116"/>
      <c r="C399" s="116"/>
      <c r="D399" s="116"/>
      <c r="E399" s="116"/>
      <c r="F399" s="116"/>
      <c r="G399" s="116"/>
      <c r="H399" s="116"/>
      <c r="I399" s="116"/>
      <c r="J399" s="425" t="s">
        <v>3281</v>
      </c>
      <c r="K399" s="117" t="s">
        <v>7351</v>
      </c>
      <c r="L399" s="116"/>
      <c r="M399" s="2476" t="s">
        <v>7173</v>
      </c>
      <c r="N399" s="2477"/>
      <c r="O399" s="2478"/>
      <c r="P399" s="118"/>
      <c r="Q399" s="116"/>
      <c r="R399" s="116"/>
      <c r="S399" s="122" t="s">
        <v>189</v>
      </c>
      <c r="T399" s="122">
        <v>3900</v>
      </c>
      <c r="U399" s="119"/>
      <c r="V399" s="421"/>
      <c r="W399" s="121"/>
      <c r="X399" s="665"/>
    </row>
    <row r="400" spans="1:24" ht="26.25" customHeight="1">
      <c r="A400" s="664"/>
      <c r="B400" s="116"/>
      <c r="C400" s="116"/>
      <c r="D400" s="116"/>
      <c r="E400" s="116"/>
      <c r="F400" s="116"/>
      <c r="G400" s="116"/>
      <c r="H400" s="116"/>
      <c r="I400" s="116"/>
      <c r="J400" s="116"/>
      <c r="K400" s="117"/>
      <c r="L400" s="116"/>
      <c r="M400" s="116"/>
      <c r="N400" s="117"/>
      <c r="O400" s="117"/>
      <c r="P400" s="118"/>
      <c r="Q400" s="116"/>
      <c r="R400" s="116"/>
      <c r="S400" s="122" t="s">
        <v>2472</v>
      </c>
      <c r="T400" s="122">
        <f>SUM(T395:T399)</f>
        <v>12420</v>
      </c>
      <c r="U400" s="119"/>
      <c r="V400" s="120"/>
      <c r="W400" s="121"/>
      <c r="X400" s="665"/>
    </row>
    <row r="401" spans="1:24" ht="26.25" customHeight="1" thickBot="1">
      <c r="A401" s="666"/>
      <c r="B401" s="667"/>
      <c r="C401" s="667"/>
      <c r="D401" s="667"/>
      <c r="E401" s="667"/>
      <c r="F401" s="667"/>
      <c r="G401" s="667"/>
      <c r="H401" s="667"/>
      <c r="I401" s="667"/>
      <c r="J401" s="667"/>
      <c r="K401" s="611" t="s">
        <v>7412</v>
      </c>
      <c r="L401" s="667"/>
      <c r="M401" s="667"/>
      <c r="N401" s="668"/>
      <c r="O401" s="668"/>
      <c r="P401" s="669"/>
      <c r="Q401" s="667"/>
      <c r="R401" s="667"/>
      <c r="S401" s="670"/>
      <c r="T401" s="670"/>
      <c r="U401" s="671"/>
      <c r="V401" s="672"/>
      <c r="W401" s="673"/>
      <c r="X401" s="674"/>
    </row>
    <row r="402" spans="1:24" ht="26.25" customHeight="1">
      <c r="A402" s="656" t="s">
        <v>188</v>
      </c>
      <c r="B402" s="657"/>
      <c r="C402" s="657" t="s">
        <v>3303</v>
      </c>
      <c r="D402" s="657" t="s">
        <v>190</v>
      </c>
      <c r="E402" s="657" t="s">
        <v>191</v>
      </c>
      <c r="F402" s="657" t="s">
        <v>191</v>
      </c>
      <c r="G402" s="657" t="s">
        <v>191</v>
      </c>
      <c r="H402" s="658"/>
      <c r="I402" s="657" t="s">
        <v>3375</v>
      </c>
      <c r="J402" s="657" t="s">
        <v>7398</v>
      </c>
      <c r="K402" s="659" t="s">
        <v>7331</v>
      </c>
      <c r="L402" s="657" t="s">
        <v>7723</v>
      </c>
      <c r="M402" s="660"/>
      <c r="N402" s="659" t="s">
        <v>7613</v>
      </c>
      <c r="O402" s="659" t="s">
        <v>7649</v>
      </c>
      <c r="P402" s="660" t="s">
        <v>9412</v>
      </c>
      <c r="Q402" s="657" t="s">
        <v>4683</v>
      </c>
      <c r="R402" s="657">
        <v>2014</v>
      </c>
      <c r="S402" s="657" t="s">
        <v>7608</v>
      </c>
      <c r="T402" s="657">
        <v>2105</v>
      </c>
      <c r="U402" s="661">
        <v>45195</v>
      </c>
      <c r="V402" s="661">
        <v>45254</v>
      </c>
      <c r="W402" s="662">
        <v>2050</v>
      </c>
      <c r="X402" s="663">
        <v>3400</v>
      </c>
    </row>
    <row r="403" spans="1:24" ht="26.25" customHeight="1">
      <c r="A403" s="664"/>
      <c r="B403" s="116"/>
      <c r="C403" s="116"/>
      <c r="D403" s="116"/>
      <c r="E403" s="116"/>
      <c r="F403" s="116"/>
      <c r="G403" s="116"/>
      <c r="H403" s="116"/>
      <c r="I403" s="116" t="s">
        <v>194</v>
      </c>
      <c r="J403" s="412" t="s">
        <v>7503</v>
      </c>
      <c r="K403" s="123" t="s">
        <v>3377</v>
      </c>
      <c r="L403" s="425" t="s">
        <v>3359</v>
      </c>
      <c r="M403" s="116"/>
      <c r="N403" s="73" t="s">
        <v>3907</v>
      </c>
      <c r="O403" s="117"/>
      <c r="P403" s="116"/>
      <c r="Q403" s="116" t="s">
        <v>202</v>
      </c>
      <c r="R403" s="116">
        <v>2017</v>
      </c>
      <c r="S403" s="116" t="s">
        <v>7724</v>
      </c>
      <c r="T403" s="116">
        <v>2035</v>
      </c>
      <c r="U403" s="120"/>
      <c r="V403" s="1308">
        <v>45252</v>
      </c>
      <c r="W403" s="121" t="s">
        <v>7831</v>
      </c>
      <c r="X403" s="665"/>
    </row>
    <row r="404" spans="1:24" ht="26.25" customHeight="1">
      <c r="A404" s="664"/>
      <c r="B404" s="116"/>
      <c r="C404" s="116"/>
      <c r="D404" s="116"/>
      <c r="E404" s="116"/>
      <c r="F404" s="116"/>
      <c r="G404" s="116"/>
      <c r="H404" s="116"/>
      <c r="I404" s="320" t="s">
        <v>2625</v>
      </c>
      <c r="J404" s="116"/>
      <c r="K404" s="124" t="s">
        <v>7413</v>
      </c>
      <c r="L404" s="116"/>
      <c r="M404" s="116"/>
      <c r="N404" s="73" t="s">
        <v>7850</v>
      </c>
      <c r="O404" s="117"/>
      <c r="P404" s="116"/>
      <c r="Q404" s="116" t="s">
        <v>523</v>
      </c>
      <c r="R404" s="116">
        <v>2015</v>
      </c>
      <c r="S404" s="116" t="s">
        <v>7609</v>
      </c>
      <c r="T404" s="116">
        <v>2135</v>
      </c>
      <c r="U404" s="120"/>
      <c r="V404" s="119">
        <v>45255</v>
      </c>
      <c r="W404" s="121"/>
      <c r="X404" s="665"/>
    </row>
    <row r="405" spans="1:24" ht="26.25" customHeight="1">
      <c r="A405" s="664"/>
      <c r="B405" s="116"/>
      <c r="C405" s="116"/>
      <c r="D405" s="116"/>
      <c r="E405" s="116"/>
      <c r="F405" s="116"/>
      <c r="G405" s="116"/>
      <c r="H405" s="116"/>
      <c r="I405" s="116"/>
      <c r="J405" s="116"/>
      <c r="K405" s="117" t="s">
        <v>7222</v>
      </c>
      <c r="L405" s="116"/>
      <c r="M405" s="116"/>
      <c r="N405" s="117"/>
      <c r="O405" s="117"/>
      <c r="P405" s="116"/>
      <c r="Q405" s="116" t="s">
        <v>520</v>
      </c>
      <c r="R405" s="116">
        <v>2016</v>
      </c>
      <c r="S405" s="116" t="s">
        <v>7610</v>
      </c>
      <c r="T405" s="116">
        <v>2400</v>
      </c>
      <c r="U405" s="119"/>
      <c r="V405" s="120">
        <v>45252</v>
      </c>
      <c r="W405" s="121"/>
      <c r="X405" s="665"/>
    </row>
    <row r="406" spans="1:24" ht="26.25" customHeight="1">
      <c r="A406" s="664"/>
      <c r="B406" s="116"/>
      <c r="C406" s="116"/>
      <c r="D406" s="116"/>
      <c r="E406" s="116"/>
      <c r="F406" s="116"/>
      <c r="G406" s="116"/>
      <c r="H406" s="116"/>
      <c r="I406" s="116"/>
      <c r="J406" s="425" t="s">
        <v>3281</v>
      </c>
      <c r="K406" s="117" t="s">
        <v>7352</v>
      </c>
      <c r="L406" s="116"/>
      <c r="M406" s="2476" t="s">
        <v>7173</v>
      </c>
      <c r="N406" s="2477"/>
      <c r="O406" s="2478"/>
      <c r="P406" s="118"/>
      <c r="Q406" s="116"/>
      <c r="R406" s="116"/>
      <c r="S406" s="122" t="s">
        <v>189</v>
      </c>
      <c r="T406" s="122">
        <v>3830</v>
      </c>
      <c r="U406" s="119"/>
      <c r="V406" s="421"/>
      <c r="W406" s="121"/>
      <c r="X406" s="665"/>
    </row>
    <row r="407" spans="1:24" ht="26.25" customHeight="1">
      <c r="A407" s="664"/>
      <c r="B407" s="116"/>
      <c r="C407" s="116"/>
      <c r="D407" s="116"/>
      <c r="E407" s="116"/>
      <c r="F407" s="116"/>
      <c r="G407" s="116"/>
      <c r="H407" s="116"/>
      <c r="I407" s="116"/>
      <c r="J407" s="116"/>
      <c r="K407" s="117"/>
      <c r="L407" s="116"/>
      <c r="M407" s="116"/>
      <c r="N407" s="117"/>
      <c r="O407" s="117"/>
      <c r="P407" s="118"/>
      <c r="Q407" s="116"/>
      <c r="R407" s="116"/>
      <c r="S407" s="122" t="s">
        <v>2472</v>
      </c>
      <c r="T407" s="122">
        <f>SUM(T402:T406)</f>
        <v>12505</v>
      </c>
      <c r="U407" s="119"/>
      <c r="V407" s="120"/>
      <c r="W407" s="121"/>
      <c r="X407" s="665"/>
    </row>
    <row r="408" spans="1:24" ht="26.25" customHeight="1" thickBot="1">
      <c r="A408" s="666"/>
      <c r="B408" s="667"/>
      <c r="C408" s="667"/>
      <c r="D408" s="667"/>
      <c r="E408" s="667"/>
      <c r="F408" s="667"/>
      <c r="G408" s="667"/>
      <c r="H408" s="667"/>
      <c r="I408" s="667"/>
      <c r="J408" s="667"/>
      <c r="K408" s="611" t="s">
        <v>7412</v>
      </c>
      <c r="L408" s="667"/>
      <c r="M408" s="667"/>
      <c r="N408" s="668"/>
      <c r="O408" s="668"/>
      <c r="P408" s="669"/>
      <c r="Q408" s="667"/>
      <c r="R408" s="667"/>
      <c r="S408" s="670"/>
      <c r="T408" s="670"/>
      <c r="U408" s="671"/>
      <c r="V408" s="672"/>
      <c r="W408" s="673"/>
      <c r="X408" s="674"/>
    </row>
    <row r="410" spans="1:24" ht="26.25" customHeight="1" thickBot="1"/>
    <row r="411" spans="1:24" ht="26.25" customHeight="1">
      <c r="A411" s="848" t="s">
        <v>188</v>
      </c>
      <c r="B411" s="849"/>
      <c r="C411" s="849" t="s">
        <v>3844</v>
      </c>
      <c r="D411" s="849" t="s">
        <v>190</v>
      </c>
      <c r="E411" s="849" t="s">
        <v>191</v>
      </c>
      <c r="F411" s="849" t="s">
        <v>191</v>
      </c>
      <c r="G411" s="849" t="s">
        <v>191</v>
      </c>
      <c r="H411" s="849"/>
      <c r="I411" s="849" t="s">
        <v>3375</v>
      </c>
      <c r="J411" s="849" t="s">
        <v>7398</v>
      </c>
      <c r="K411" s="850" t="s">
        <v>7331</v>
      </c>
      <c r="L411" s="849" t="s">
        <v>8034</v>
      </c>
      <c r="M411" s="849"/>
      <c r="N411" s="850" t="s">
        <v>7674</v>
      </c>
      <c r="O411" s="850" t="s">
        <v>7675</v>
      </c>
      <c r="P411" s="851" t="s">
        <v>9335</v>
      </c>
      <c r="Q411" s="849" t="s">
        <v>1838</v>
      </c>
      <c r="R411" s="849">
        <v>2016</v>
      </c>
      <c r="S411" s="849" t="s">
        <v>7541</v>
      </c>
      <c r="T411" s="849">
        <v>1220</v>
      </c>
      <c r="U411" s="852">
        <v>45195</v>
      </c>
      <c r="V411" s="1234">
        <v>45254</v>
      </c>
      <c r="W411" s="853">
        <v>2050</v>
      </c>
      <c r="X411" s="854">
        <v>3400</v>
      </c>
    </row>
    <row r="412" spans="1:24" ht="26.25" customHeight="1">
      <c r="A412" s="855"/>
      <c r="B412" s="188"/>
      <c r="C412" s="188"/>
      <c r="D412" s="188"/>
      <c r="E412" s="188"/>
      <c r="F412" s="188"/>
      <c r="G412" s="188"/>
      <c r="H412" s="188"/>
      <c r="I412" s="188" t="s">
        <v>3598</v>
      </c>
      <c r="J412" s="412" t="s">
        <v>7511</v>
      </c>
      <c r="K412" s="195" t="s">
        <v>7526</v>
      </c>
      <c r="L412" s="425" t="s">
        <v>3359</v>
      </c>
      <c r="M412" s="188"/>
      <c r="N412" s="73" t="s">
        <v>3907</v>
      </c>
      <c r="O412" s="189"/>
      <c r="P412" s="189"/>
      <c r="Q412" s="189" t="s">
        <v>4685</v>
      </c>
      <c r="R412" s="188">
        <v>2016</v>
      </c>
      <c r="S412" s="188" t="s">
        <v>7542</v>
      </c>
      <c r="T412" s="188">
        <v>1691</v>
      </c>
      <c r="U412" s="191"/>
      <c r="V412" s="1233">
        <v>45252</v>
      </c>
      <c r="W412" s="193" t="s">
        <v>7831</v>
      </c>
      <c r="X412" s="856"/>
    </row>
    <row r="413" spans="1:24" ht="26.25" customHeight="1">
      <c r="A413" s="855"/>
      <c r="B413" s="188"/>
      <c r="C413" s="188"/>
      <c r="D413" s="188"/>
      <c r="E413" s="188"/>
      <c r="F413" s="188"/>
      <c r="G413" s="188"/>
      <c r="H413" s="188"/>
      <c r="I413" s="320" t="s">
        <v>6972</v>
      </c>
      <c r="J413" s="194"/>
      <c r="K413" s="189" t="s">
        <v>7527</v>
      </c>
      <c r="L413" s="188"/>
      <c r="M413" s="188"/>
      <c r="N413" s="73" t="s">
        <v>7851</v>
      </c>
      <c r="O413" s="189"/>
      <c r="P413" s="189"/>
      <c r="Q413" s="189" t="s">
        <v>520</v>
      </c>
      <c r="R413" s="188">
        <v>2018</v>
      </c>
      <c r="S413" s="188" t="s">
        <v>7543</v>
      </c>
      <c r="T413" s="188">
        <v>1820</v>
      </c>
      <c r="U413" s="192"/>
      <c r="V413" s="191">
        <v>45255</v>
      </c>
      <c r="W413" s="193"/>
      <c r="X413" s="856"/>
    </row>
    <row r="414" spans="1:24" ht="26.25" customHeight="1">
      <c r="A414" s="855"/>
      <c r="B414" s="188"/>
      <c r="C414" s="188"/>
      <c r="D414" s="188"/>
      <c r="E414" s="188"/>
      <c r="F414" s="188"/>
      <c r="G414" s="188"/>
      <c r="H414" s="188"/>
      <c r="I414" s="188"/>
      <c r="J414" s="188"/>
      <c r="K414" s="189" t="s">
        <v>3383</v>
      </c>
      <c r="L414" s="188"/>
      <c r="M414" s="188"/>
      <c r="N414" s="189"/>
      <c r="O414" s="189"/>
      <c r="P414" s="189"/>
      <c r="Q414" s="189" t="s">
        <v>520</v>
      </c>
      <c r="R414" s="188">
        <v>2016</v>
      </c>
      <c r="S414" s="188" t="s">
        <v>7544</v>
      </c>
      <c r="T414" s="188">
        <v>1840</v>
      </c>
      <c r="U414" s="191"/>
      <c r="V414" s="192">
        <v>45252</v>
      </c>
      <c r="W414" s="193"/>
      <c r="X414" s="856"/>
    </row>
    <row r="415" spans="1:24" ht="26.25" customHeight="1">
      <c r="A415" s="855"/>
      <c r="B415" s="188"/>
      <c r="C415" s="188"/>
      <c r="D415" s="188"/>
      <c r="E415" s="188"/>
      <c r="F415" s="188"/>
      <c r="G415" s="188"/>
      <c r="H415" s="188"/>
      <c r="I415" s="188"/>
      <c r="J415" s="425" t="s">
        <v>3281</v>
      </c>
      <c r="K415" s="189" t="s">
        <v>7363</v>
      </c>
      <c r="L415" s="188"/>
      <c r="M415" s="2476" t="s">
        <v>7173</v>
      </c>
      <c r="N415" s="2477"/>
      <c r="O415" s="2478"/>
      <c r="P415" s="189"/>
      <c r="Q415" s="189"/>
      <c r="R415" s="188"/>
      <c r="S415" s="194" t="s">
        <v>189</v>
      </c>
      <c r="T415" s="194">
        <v>3700</v>
      </c>
      <c r="U415" s="191"/>
      <c r="V415" s="191"/>
      <c r="W415" s="193"/>
      <c r="X415" s="856"/>
    </row>
    <row r="416" spans="1:24" ht="26.25" customHeight="1">
      <c r="A416" s="855"/>
      <c r="B416" s="188"/>
      <c r="C416" s="188"/>
      <c r="D416" s="188"/>
      <c r="E416" s="188"/>
      <c r="F416" s="188"/>
      <c r="G416" s="188"/>
      <c r="H416" s="188"/>
      <c r="I416" s="188"/>
      <c r="J416" s="188"/>
      <c r="K416" s="189"/>
      <c r="L416" s="188"/>
      <c r="M416" s="188"/>
      <c r="N416" s="189"/>
      <c r="O416" s="189"/>
      <c r="P416" s="189"/>
      <c r="Q416" s="189"/>
      <c r="R416" s="188"/>
      <c r="S416" s="194" t="s">
        <v>2472</v>
      </c>
      <c r="T416" s="194">
        <f>SUM(T411:T415)</f>
        <v>10271</v>
      </c>
      <c r="U416" s="191"/>
      <c r="V416" s="191"/>
      <c r="W416" s="193"/>
      <c r="X416" s="856"/>
    </row>
    <row r="417" spans="1:24" ht="26.25" customHeight="1" thickBot="1">
      <c r="A417" s="857"/>
      <c r="B417" s="858"/>
      <c r="C417" s="858"/>
      <c r="D417" s="858"/>
      <c r="E417" s="858"/>
      <c r="F417" s="858"/>
      <c r="G417" s="858"/>
      <c r="H417" s="858"/>
      <c r="I417" s="858"/>
      <c r="J417" s="858"/>
      <c r="K417" s="611" t="s">
        <v>7412</v>
      </c>
      <c r="L417" s="858"/>
      <c r="M417" s="858"/>
      <c r="N417" s="847"/>
      <c r="O417" s="847"/>
      <c r="P417" s="859"/>
      <c r="Q417" s="858"/>
      <c r="R417" s="858"/>
      <c r="S417" s="860"/>
      <c r="T417" s="860"/>
      <c r="U417" s="861"/>
      <c r="V417" s="862"/>
      <c r="W417" s="863"/>
      <c r="X417" s="864"/>
    </row>
    <row r="418" spans="1:24" ht="26.25" customHeight="1">
      <c r="A418" s="848" t="s">
        <v>188</v>
      </c>
      <c r="B418" s="849"/>
      <c r="C418" s="849" t="s">
        <v>3844</v>
      </c>
      <c r="D418" s="849" t="s">
        <v>190</v>
      </c>
      <c r="E418" s="849" t="s">
        <v>191</v>
      </c>
      <c r="F418" s="849" t="s">
        <v>191</v>
      </c>
      <c r="G418" s="849" t="s">
        <v>191</v>
      </c>
      <c r="H418" s="849"/>
      <c r="I418" s="849" t="s">
        <v>3375</v>
      </c>
      <c r="J418" s="849" t="s">
        <v>7416</v>
      </c>
      <c r="K418" s="850" t="s">
        <v>7331</v>
      </c>
      <c r="L418" s="849" t="s">
        <v>8035</v>
      </c>
      <c r="M418" s="849"/>
      <c r="N418" s="850" t="s">
        <v>7563</v>
      </c>
      <c r="O418" s="850" t="s">
        <v>7564</v>
      </c>
      <c r="P418" s="851" t="s">
        <v>9335</v>
      </c>
      <c r="Q418" s="849" t="s">
        <v>523</v>
      </c>
      <c r="R418" s="849">
        <v>2016</v>
      </c>
      <c r="S418" s="849" t="s">
        <v>7545</v>
      </c>
      <c r="T418" s="849">
        <v>1790</v>
      </c>
      <c r="U418" s="852">
        <v>45195</v>
      </c>
      <c r="V418" s="1234">
        <v>45254</v>
      </c>
      <c r="W418" s="853">
        <v>2050</v>
      </c>
      <c r="X418" s="854">
        <v>3400</v>
      </c>
    </row>
    <row r="419" spans="1:24" ht="26.25" customHeight="1">
      <c r="A419" s="855"/>
      <c r="B419" s="188"/>
      <c r="C419" s="188"/>
      <c r="D419" s="188"/>
      <c r="E419" s="188"/>
      <c r="F419" s="188"/>
      <c r="G419" s="188"/>
      <c r="H419" s="188"/>
      <c r="I419" s="188" t="s">
        <v>3598</v>
      </c>
      <c r="J419" s="412" t="s">
        <v>7512</v>
      </c>
      <c r="K419" s="195" t="s">
        <v>7526</v>
      </c>
      <c r="L419" s="425" t="s">
        <v>3359</v>
      </c>
      <c r="M419" s="188"/>
      <c r="N419" s="73" t="s">
        <v>3907</v>
      </c>
      <c r="O419" s="189"/>
      <c r="P419" s="189"/>
      <c r="Q419" s="189" t="s">
        <v>1934</v>
      </c>
      <c r="R419" s="188">
        <v>2014</v>
      </c>
      <c r="S419" s="188" t="s">
        <v>7546</v>
      </c>
      <c r="T419" s="188">
        <v>1548</v>
      </c>
      <c r="U419" s="191"/>
      <c r="V419" s="1233">
        <v>45252</v>
      </c>
      <c r="W419" s="193" t="s">
        <v>7831</v>
      </c>
      <c r="X419" s="856"/>
    </row>
    <row r="420" spans="1:24" ht="26.25" customHeight="1">
      <c r="A420" s="855"/>
      <c r="B420" s="188"/>
      <c r="C420" s="188"/>
      <c r="D420" s="188"/>
      <c r="E420" s="188"/>
      <c r="F420" s="188"/>
      <c r="G420" s="188"/>
      <c r="H420" s="188"/>
      <c r="I420" s="320" t="s">
        <v>6972</v>
      </c>
      <c r="J420" s="194"/>
      <c r="K420" s="189" t="s">
        <v>7527</v>
      </c>
      <c r="L420" s="188"/>
      <c r="M420" s="188"/>
      <c r="N420" s="73" t="s">
        <v>7851</v>
      </c>
      <c r="O420" s="189"/>
      <c r="P420" s="189"/>
      <c r="Q420" s="189" t="s">
        <v>4685</v>
      </c>
      <c r="R420" s="188">
        <v>2016</v>
      </c>
      <c r="S420" s="188" t="s">
        <v>7547</v>
      </c>
      <c r="T420" s="188">
        <v>1691</v>
      </c>
      <c r="U420" s="192"/>
      <c r="V420" s="191">
        <v>45255</v>
      </c>
      <c r="W420" s="193"/>
      <c r="X420" s="856"/>
    </row>
    <row r="421" spans="1:24" ht="26.25" customHeight="1">
      <c r="A421" s="855"/>
      <c r="B421" s="188"/>
      <c r="C421" s="188"/>
      <c r="D421" s="188"/>
      <c r="E421" s="188"/>
      <c r="F421" s="188"/>
      <c r="G421" s="188"/>
      <c r="H421" s="188"/>
      <c r="I421" s="188"/>
      <c r="J421" s="188"/>
      <c r="K421" s="189" t="s">
        <v>3383</v>
      </c>
      <c r="L421" s="188"/>
      <c r="M421" s="188"/>
      <c r="N421" s="189"/>
      <c r="O421" s="189"/>
      <c r="P421" s="189"/>
      <c r="Q421" s="189" t="s">
        <v>523</v>
      </c>
      <c r="R421" s="188">
        <v>2015</v>
      </c>
      <c r="S421" s="188" t="s">
        <v>7548</v>
      </c>
      <c r="T421" s="188">
        <v>1792</v>
      </c>
      <c r="U421" s="191"/>
      <c r="V421" s="192">
        <v>45252</v>
      </c>
      <c r="W421" s="193"/>
      <c r="X421" s="856"/>
    </row>
    <row r="422" spans="1:24" ht="26.25" customHeight="1">
      <c r="A422" s="855"/>
      <c r="B422" s="188"/>
      <c r="C422" s="188"/>
      <c r="D422" s="188"/>
      <c r="E422" s="188"/>
      <c r="F422" s="188"/>
      <c r="G422" s="188"/>
      <c r="H422" s="188"/>
      <c r="I422" s="188"/>
      <c r="J422" s="425" t="s">
        <v>3281</v>
      </c>
      <c r="K422" s="189" t="s">
        <v>7363</v>
      </c>
      <c r="L422" s="188"/>
      <c r="M422" s="2476" t="s">
        <v>7173</v>
      </c>
      <c r="N422" s="2477"/>
      <c r="O422" s="2478"/>
      <c r="P422" s="189"/>
      <c r="Q422" s="189"/>
      <c r="R422" s="188"/>
      <c r="S422" s="194" t="s">
        <v>189</v>
      </c>
      <c r="T422" s="194">
        <v>3830</v>
      </c>
      <c r="U422" s="191"/>
      <c r="V422" s="191"/>
      <c r="W422" s="193"/>
      <c r="X422" s="856"/>
    </row>
    <row r="423" spans="1:24" ht="26.25" customHeight="1">
      <c r="A423" s="855"/>
      <c r="B423" s="188"/>
      <c r="C423" s="188"/>
      <c r="D423" s="188"/>
      <c r="E423" s="188"/>
      <c r="F423" s="188"/>
      <c r="G423" s="188"/>
      <c r="H423" s="188"/>
      <c r="I423" s="188"/>
      <c r="J423" s="188"/>
      <c r="K423" s="189"/>
      <c r="L423" s="188"/>
      <c r="M423" s="188"/>
      <c r="N423" s="189"/>
      <c r="O423" s="189"/>
      <c r="P423" s="189"/>
      <c r="Q423" s="189"/>
      <c r="R423" s="188"/>
      <c r="S423" s="194" t="s">
        <v>2472</v>
      </c>
      <c r="T423" s="194">
        <f>SUM(T418:T422)</f>
        <v>10651</v>
      </c>
      <c r="U423" s="191"/>
      <c r="V423" s="191"/>
      <c r="W423" s="193"/>
      <c r="X423" s="856"/>
    </row>
    <row r="424" spans="1:24" ht="26.25" customHeight="1" thickBot="1">
      <c r="A424" s="857"/>
      <c r="B424" s="858"/>
      <c r="C424" s="858"/>
      <c r="D424" s="858"/>
      <c r="E424" s="858"/>
      <c r="F424" s="858"/>
      <c r="G424" s="858"/>
      <c r="H424" s="858"/>
      <c r="I424" s="858"/>
      <c r="J424" s="858"/>
      <c r="K424" s="611" t="s">
        <v>7412</v>
      </c>
      <c r="L424" s="858"/>
      <c r="M424" s="858"/>
      <c r="N424" s="847"/>
      <c r="O424" s="847"/>
      <c r="P424" s="859"/>
      <c r="Q424" s="858"/>
      <c r="R424" s="858"/>
      <c r="S424" s="860"/>
      <c r="T424" s="860"/>
      <c r="U424" s="861"/>
      <c r="V424" s="862"/>
      <c r="W424" s="863"/>
      <c r="X424" s="864"/>
    </row>
    <row r="425" spans="1:24" ht="26.25" customHeight="1">
      <c r="A425" s="848" t="s">
        <v>188</v>
      </c>
      <c r="B425" s="849"/>
      <c r="C425" s="849" t="s">
        <v>3844</v>
      </c>
      <c r="D425" s="849" t="s">
        <v>190</v>
      </c>
      <c r="E425" s="849" t="s">
        <v>191</v>
      </c>
      <c r="F425" s="849" t="s">
        <v>191</v>
      </c>
      <c r="G425" s="849" t="s">
        <v>191</v>
      </c>
      <c r="H425" s="849"/>
      <c r="I425" s="849" t="s">
        <v>3375</v>
      </c>
      <c r="J425" s="849" t="s">
        <v>7416</v>
      </c>
      <c r="K425" s="850" t="s">
        <v>7331</v>
      </c>
      <c r="L425" s="849" t="s">
        <v>7729</v>
      </c>
      <c r="M425" s="849"/>
      <c r="N425" s="850" t="s">
        <v>7646</v>
      </c>
      <c r="O425" s="850" t="s">
        <v>7676</v>
      </c>
      <c r="P425" s="851" t="s">
        <v>9335</v>
      </c>
      <c r="Q425" s="849" t="s">
        <v>1934</v>
      </c>
      <c r="R425" s="849">
        <v>2014</v>
      </c>
      <c r="S425" s="849" t="s">
        <v>7659</v>
      </c>
      <c r="T425" s="849">
        <v>1548</v>
      </c>
      <c r="U425" s="852">
        <v>45195</v>
      </c>
      <c r="V425" s="1234">
        <v>45254</v>
      </c>
      <c r="W425" s="853">
        <v>2050</v>
      </c>
      <c r="X425" s="854">
        <v>3400</v>
      </c>
    </row>
    <row r="426" spans="1:24" ht="26.25" customHeight="1">
      <c r="A426" s="855"/>
      <c r="B426" s="188"/>
      <c r="C426" s="188"/>
      <c r="D426" s="188"/>
      <c r="E426" s="188"/>
      <c r="F426" s="188"/>
      <c r="G426" s="188"/>
      <c r="H426" s="188"/>
      <c r="I426" s="188" t="s">
        <v>3598</v>
      </c>
      <c r="J426" s="412" t="s">
        <v>7513</v>
      </c>
      <c r="K426" s="195" t="s">
        <v>7348</v>
      </c>
      <c r="L426" s="425" t="s">
        <v>3359</v>
      </c>
      <c r="M426" s="188"/>
      <c r="N426" s="73" t="s">
        <v>3907</v>
      </c>
      <c r="O426" s="189"/>
      <c r="P426" s="189"/>
      <c r="Q426" s="189" t="s">
        <v>523</v>
      </c>
      <c r="R426" s="188">
        <v>2015</v>
      </c>
      <c r="S426" s="188" t="s">
        <v>7730</v>
      </c>
      <c r="T426" s="188">
        <v>1792</v>
      </c>
      <c r="U426" s="191"/>
      <c r="V426" s="1233">
        <v>45252</v>
      </c>
      <c r="W426" s="193" t="s">
        <v>7831</v>
      </c>
      <c r="X426" s="856"/>
    </row>
    <row r="427" spans="1:24" ht="26.25" customHeight="1">
      <c r="A427" s="855"/>
      <c r="B427" s="188"/>
      <c r="C427" s="188"/>
      <c r="D427" s="188"/>
      <c r="E427" s="188"/>
      <c r="F427" s="188"/>
      <c r="G427" s="188"/>
      <c r="H427" s="188"/>
      <c r="I427" s="320" t="s">
        <v>6972</v>
      </c>
      <c r="J427" s="194"/>
      <c r="K427" s="189" t="s">
        <v>7535</v>
      </c>
      <c r="L427" s="188"/>
      <c r="M427" s="188"/>
      <c r="N427" s="73" t="s">
        <v>7850</v>
      </c>
      <c r="O427" s="189"/>
      <c r="P427" s="189"/>
      <c r="Q427" s="189" t="s">
        <v>1934</v>
      </c>
      <c r="R427" s="188">
        <v>2016</v>
      </c>
      <c r="S427" s="188" t="s">
        <v>7660</v>
      </c>
      <c r="T427" s="188">
        <v>1605</v>
      </c>
      <c r="U427" s="192"/>
      <c r="V427" s="191">
        <v>45255</v>
      </c>
      <c r="W427" s="193"/>
      <c r="X427" s="856"/>
    </row>
    <row r="428" spans="1:24" ht="26.25" customHeight="1">
      <c r="A428" s="855"/>
      <c r="B428" s="188"/>
      <c r="C428" s="188"/>
      <c r="D428" s="188"/>
      <c r="E428" s="188"/>
      <c r="F428" s="188"/>
      <c r="G428" s="188"/>
      <c r="H428" s="188"/>
      <c r="I428" s="188"/>
      <c r="J428" s="188"/>
      <c r="K428" s="189" t="s">
        <v>3383</v>
      </c>
      <c r="L428" s="188"/>
      <c r="M428" s="188"/>
      <c r="N428" s="189"/>
      <c r="O428" s="189"/>
      <c r="P428" s="189"/>
      <c r="Q428" s="189" t="s">
        <v>3291</v>
      </c>
      <c r="R428" s="188">
        <v>2015</v>
      </c>
      <c r="S428" s="188" t="s">
        <v>7661</v>
      </c>
      <c r="T428" s="188">
        <v>1470</v>
      </c>
      <c r="U428" s="191"/>
      <c r="V428" s="192">
        <v>45252</v>
      </c>
      <c r="W428" s="193"/>
      <c r="X428" s="856"/>
    </row>
    <row r="429" spans="1:24" ht="26.25" customHeight="1">
      <c r="A429" s="855"/>
      <c r="B429" s="188"/>
      <c r="C429" s="188"/>
      <c r="D429" s="188"/>
      <c r="E429" s="188"/>
      <c r="F429" s="188"/>
      <c r="G429" s="188"/>
      <c r="H429" s="188"/>
      <c r="I429" s="188"/>
      <c r="J429" s="425" t="s">
        <v>3281</v>
      </c>
      <c r="K429" s="189" t="s">
        <v>7353</v>
      </c>
      <c r="L429" s="188"/>
      <c r="M429" s="2476" t="s">
        <v>7173</v>
      </c>
      <c r="N429" s="2477"/>
      <c r="O429" s="2478"/>
      <c r="P429" s="189"/>
      <c r="Q429" s="189"/>
      <c r="R429" s="188"/>
      <c r="S429" s="194" t="s">
        <v>189</v>
      </c>
      <c r="T429" s="194">
        <v>3700</v>
      </c>
      <c r="U429" s="191"/>
      <c r="V429" s="191"/>
      <c r="W429" s="193"/>
      <c r="X429" s="856"/>
    </row>
    <row r="430" spans="1:24" ht="26.25" customHeight="1">
      <c r="A430" s="855"/>
      <c r="B430" s="188"/>
      <c r="C430" s="188"/>
      <c r="D430" s="188"/>
      <c r="E430" s="188"/>
      <c r="F430" s="188"/>
      <c r="G430" s="188"/>
      <c r="H430" s="188"/>
      <c r="I430" s="188"/>
      <c r="J430" s="188"/>
      <c r="K430" s="189"/>
      <c r="L430" s="188"/>
      <c r="M430" s="188"/>
      <c r="N430" s="189"/>
      <c r="O430" s="189"/>
      <c r="P430" s="189"/>
      <c r="Q430" s="189"/>
      <c r="R430" s="188"/>
      <c r="S430" s="194" t="s">
        <v>2472</v>
      </c>
      <c r="T430" s="194">
        <f>SUM(T425:T429)</f>
        <v>10115</v>
      </c>
      <c r="U430" s="191"/>
      <c r="V430" s="191"/>
      <c r="W430" s="193"/>
      <c r="X430" s="856"/>
    </row>
    <row r="431" spans="1:24" ht="26.25" customHeight="1" thickBot="1">
      <c r="A431" s="857"/>
      <c r="B431" s="858"/>
      <c r="C431" s="858"/>
      <c r="D431" s="858"/>
      <c r="E431" s="858"/>
      <c r="F431" s="858"/>
      <c r="G431" s="858"/>
      <c r="H431" s="858"/>
      <c r="I431" s="858"/>
      <c r="J431" s="858"/>
      <c r="K431" s="611" t="s">
        <v>7412</v>
      </c>
      <c r="L431" s="858"/>
      <c r="M431" s="858"/>
      <c r="N431" s="847"/>
      <c r="O431" s="847"/>
      <c r="P431" s="859"/>
      <c r="Q431" s="858"/>
      <c r="R431" s="858"/>
      <c r="S431" s="860"/>
      <c r="T431" s="860"/>
      <c r="U431" s="861"/>
      <c r="V431" s="862"/>
      <c r="W431" s="863"/>
      <c r="X431" s="864"/>
    </row>
    <row r="432" spans="1:24" ht="26.25" customHeight="1">
      <c r="A432" s="848" t="s">
        <v>188</v>
      </c>
      <c r="B432" s="849"/>
      <c r="C432" s="849" t="s">
        <v>3844</v>
      </c>
      <c r="D432" s="849" t="s">
        <v>190</v>
      </c>
      <c r="E432" s="849" t="s">
        <v>191</v>
      </c>
      <c r="F432" s="849" t="s">
        <v>191</v>
      </c>
      <c r="G432" s="849" t="s">
        <v>191</v>
      </c>
      <c r="H432" s="849"/>
      <c r="I432" s="849" t="s">
        <v>3375</v>
      </c>
      <c r="J432" s="849" t="s">
        <v>7398</v>
      </c>
      <c r="K432" s="850" t="s">
        <v>7331</v>
      </c>
      <c r="L432" s="849" t="s">
        <v>7731</v>
      </c>
      <c r="M432" s="849"/>
      <c r="N432" s="850" t="s">
        <v>7677</v>
      </c>
      <c r="O432" s="850" t="s">
        <v>7678</v>
      </c>
      <c r="P432" s="851" t="s">
        <v>9335</v>
      </c>
      <c r="Q432" s="849" t="s">
        <v>520</v>
      </c>
      <c r="R432" s="849">
        <v>2015</v>
      </c>
      <c r="S432" s="849" t="s">
        <v>7662</v>
      </c>
      <c r="T432" s="849">
        <v>1840</v>
      </c>
      <c r="U432" s="852">
        <v>45195</v>
      </c>
      <c r="V432" s="1234">
        <v>45254</v>
      </c>
      <c r="W432" s="853">
        <v>2050</v>
      </c>
      <c r="X432" s="854">
        <v>3400</v>
      </c>
    </row>
    <row r="433" spans="1:24" ht="26.25" customHeight="1">
      <c r="A433" s="855"/>
      <c r="B433" s="188"/>
      <c r="C433" s="188"/>
      <c r="D433" s="188"/>
      <c r="E433" s="188"/>
      <c r="F433" s="188"/>
      <c r="G433" s="188"/>
      <c r="H433" s="188"/>
      <c r="I433" s="188" t="s">
        <v>3598</v>
      </c>
      <c r="J433" s="412" t="s">
        <v>7514</v>
      </c>
      <c r="K433" s="195" t="s">
        <v>7348</v>
      </c>
      <c r="L433" s="425" t="s">
        <v>3359</v>
      </c>
      <c r="M433" s="188"/>
      <c r="N433" s="73" t="s">
        <v>3907</v>
      </c>
      <c r="O433" s="189"/>
      <c r="P433" s="189"/>
      <c r="Q433" s="189" t="s">
        <v>523</v>
      </c>
      <c r="R433" s="188">
        <v>2015</v>
      </c>
      <c r="S433" s="188" t="s">
        <v>7663</v>
      </c>
      <c r="T433" s="188">
        <v>1792</v>
      </c>
      <c r="U433" s="191"/>
      <c r="V433" s="1233">
        <v>45252</v>
      </c>
      <c r="W433" s="193" t="s">
        <v>7831</v>
      </c>
      <c r="X433" s="856"/>
    </row>
    <row r="434" spans="1:24" ht="26.25" customHeight="1">
      <c r="A434" s="855"/>
      <c r="B434" s="188"/>
      <c r="C434" s="188"/>
      <c r="D434" s="188"/>
      <c r="E434" s="188"/>
      <c r="F434" s="188"/>
      <c r="G434" s="188"/>
      <c r="H434" s="188"/>
      <c r="I434" s="320" t="s">
        <v>6972</v>
      </c>
      <c r="J434" s="194"/>
      <c r="K434" s="189" t="s">
        <v>7535</v>
      </c>
      <c r="L434" s="188"/>
      <c r="M434" s="188"/>
      <c r="N434" s="73" t="s">
        <v>7850</v>
      </c>
      <c r="O434" s="189"/>
      <c r="P434" s="189"/>
      <c r="Q434" s="189" t="s">
        <v>1934</v>
      </c>
      <c r="R434" s="188">
        <v>2016</v>
      </c>
      <c r="S434" s="188" t="s">
        <v>7664</v>
      </c>
      <c r="T434" s="188">
        <v>1605</v>
      </c>
      <c r="U434" s="192"/>
      <c r="V434" s="191">
        <v>45255</v>
      </c>
      <c r="W434" s="193"/>
      <c r="X434" s="856"/>
    </row>
    <row r="435" spans="1:24" ht="26.25" customHeight="1">
      <c r="A435" s="855"/>
      <c r="B435" s="188"/>
      <c r="C435" s="188"/>
      <c r="D435" s="188"/>
      <c r="E435" s="188"/>
      <c r="F435" s="188"/>
      <c r="G435" s="188"/>
      <c r="H435" s="188"/>
      <c r="I435" s="188"/>
      <c r="J435" s="188"/>
      <c r="K435" s="189" t="s">
        <v>3383</v>
      </c>
      <c r="L435" s="188"/>
      <c r="M435" s="188"/>
      <c r="N435" s="189"/>
      <c r="O435" s="189"/>
      <c r="P435" s="189"/>
      <c r="Q435" s="189" t="s">
        <v>2093</v>
      </c>
      <c r="R435" s="188">
        <v>2015</v>
      </c>
      <c r="S435" s="188" t="s">
        <v>7665</v>
      </c>
      <c r="T435" s="188">
        <v>1460</v>
      </c>
      <c r="U435" s="191"/>
      <c r="V435" s="192">
        <v>45252</v>
      </c>
      <c r="W435" s="193"/>
      <c r="X435" s="856"/>
    </row>
    <row r="436" spans="1:24" ht="26.25" customHeight="1">
      <c r="A436" s="855"/>
      <c r="B436" s="188"/>
      <c r="C436" s="188"/>
      <c r="D436" s="188"/>
      <c r="E436" s="188"/>
      <c r="F436" s="188"/>
      <c r="G436" s="188"/>
      <c r="H436" s="188"/>
      <c r="I436" s="188"/>
      <c r="J436" s="425" t="s">
        <v>3281</v>
      </c>
      <c r="K436" s="189" t="s">
        <v>7363</v>
      </c>
      <c r="L436" s="188"/>
      <c r="M436" s="2476" t="s">
        <v>7173</v>
      </c>
      <c r="N436" s="2477"/>
      <c r="O436" s="2478"/>
      <c r="P436" s="189"/>
      <c r="Q436" s="189"/>
      <c r="R436" s="188"/>
      <c r="S436" s="194" t="s">
        <v>189</v>
      </c>
      <c r="T436" s="194">
        <v>3840</v>
      </c>
      <c r="U436" s="191"/>
      <c r="V436" s="191"/>
      <c r="W436" s="193"/>
      <c r="X436" s="856"/>
    </row>
    <row r="437" spans="1:24" ht="26.25" customHeight="1">
      <c r="A437" s="855"/>
      <c r="B437" s="188"/>
      <c r="C437" s="188"/>
      <c r="D437" s="188"/>
      <c r="E437" s="188"/>
      <c r="F437" s="188"/>
      <c r="G437" s="188"/>
      <c r="H437" s="188"/>
      <c r="I437" s="188"/>
      <c r="J437" s="188"/>
      <c r="K437" s="189"/>
      <c r="L437" s="188"/>
      <c r="M437" s="188"/>
      <c r="N437" s="189"/>
      <c r="O437" s="189"/>
      <c r="P437" s="189"/>
      <c r="Q437" s="189"/>
      <c r="R437" s="188"/>
      <c r="S437" s="194" t="s">
        <v>2472</v>
      </c>
      <c r="T437" s="194">
        <f>SUM(T432:T436)</f>
        <v>10537</v>
      </c>
      <c r="U437" s="191"/>
      <c r="V437" s="191"/>
      <c r="W437" s="193"/>
      <c r="X437" s="856"/>
    </row>
    <row r="438" spans="1:24" ht="26.25" customHeight="1" thickBot="1">
      <c r="A438" s="857"/>
      <c r="B438" s="858"/>
      <c r="C438" s="858"/>
      <c r="D438" s="858"/>
      <c r="E438" s="858"/>
      <c r="F438" s="858"/>
      <c r="G438" s="858"/>
      <c r="H438" s="858"/>
      <c r="I438" s="858"/>
      <c r="J438" s="858"/>
      <c r="K438" s="611" t="s">
        <v>7412</v>
      </c>
      <c r="L438" s="858"/>
      <c r="M438" s="858"/>
      <c r="N438" s="847"/>
      <c r="O438" s="847"/>
      <c r="P438" s="859"/>
      <c r="Q438" s="858"/>
      <c r="R438" s="858"/>
      <c r="S438" s="860"/>
      <c r="T438" s="860"/>
      <c r="U438" s="861"/>
      <c r="V438" s="862"/>
      <c r="W438" s="863"/>
      <c r="X438" s="864"/>
    </row>
    <row r="439" spans="1:24" ht="26.25" customHeight="1">
      <c r="A439" s="848" t="s">
        <v>188</v>
      </c>
      <c r="B439" s="849"/>
      <c r="C439" s="849" t="s">
        <v>3844</v>
      </c>
      <c r="D439" s="849" t="s">
        <v>190</v>
      </c>
      <c r="E439" s="849" t="s">
        <v>191</v>
      </c>
      <c r="F439" s="849" t="s">
        <v>191</v>
      </c>
      <c r="G439" s="849" t="s">
        <v>191</v>
      </c>
      <c r="H439" s="849"/>
      <c r="I439" s="849" t="s">
        <v>3375</v>
      </c>
      <c r="J439" s="849" t="s">
        <v>7398</v>
      </c>
      <c r="K439" s="850" t="s">
        <v>7331</v>
      </c>
      <c r="L439" s="849" t="s">
        <v>7819</v>
      </c>
      <c r="M439" s="849"/>
      <c r="N439" s="850" t="s">
        <v>7679</v>
      </c>
      <c r="O439" s="850" t="s">
        <v>7680</v>
      </c>
      <c r="P439" s="851" t="s">
        <v>9335</v>
      </c>
      <c r="Q439" s="849" t="s">
        <v>2580</v>
      </c>
      <c r="R439" s="849">
        <v>2015</v>
      </c>
      <c r="S439" s="849" t="s">
        <v>7666</v>
      </c>
      <c r="T439" s="849">
        <v>925</v>
      </c>
      <c r="U439" s="852">
        <v>45195</v>
      </c>
      <c r="V439" s="1234">
        <v>45254</v>
      </c>
      <c r="W439" s="853">
        <v>2050</v>
      </c>
      <c r="X439" s="854">
        <v>3400</v>
      </c>
    </row>
    <row r="440" spans="1:24" ht="26.25" customHeight="1">
      <c r="A440" s="855"/>
      <c r="B440" s="188"/>
      <c r="C440" s="188"/>
      <c r="D440" s="188"/>
      <c r="E440" s="188"/>
      <c r="F440" s="188"/>
      <c r="G440" s="188"/>
      <c r="H440" s="188"/>
      <c r="I440" s="188" t="s">
        <v>3598</v>
      </c>
      <c r="J440" s="412" t="s">
        <v>7515</v>
      </c>
      <c r="K440" s="195" t="s">
        <v>7348</v>
      </c>
      <c r="L440" s="425" t="s">
        <v>3359</v>
      </c>
      <c r="M440" s="188"/>
      <c r="N440" s="73" t="s">
        <v>3907</v>
      </c>
      <c r="O440" s="189"/>
      <c r="P440" s="189"/>
      <c r="Q440" s="189" t="s">
        <v>520</v>
      </c>
      <c r="R440" s="188">
        <v>2018</v>
      </c>
      <c r="S440" s="188" t="s">
        <v>7667</v>
      </c>
      <c r="T440" s="188">
        <v>1820</v>
      </c>
      <c r="U440" s="191"/>
      <c r="V440" s="1233">
        <v>45252</v>
      </c>
      <c r="W440" s="193" t="s">
        <v>7831</v>
      </c>
      <c r="X440" s="856"/>
    </row>
    <row r="441" spans="1:24" ht="26.25" customHeight="1">
      <c r="A441" s="855"/>
      <c r="B441" s="188"/>
      <c r="C441" s="188"/>
      <c r="D441" s="188"/>
      <c r="E441" s="188"/>
      <c r="F441" s="188"/>
      <c r="G441" s="188"/>
      <c r="H441" s="188"/>
      <c r="I441" s="320" t="s">
        <v>6972</v>
      </c>
      <c r="J441" s="194"/>
      <c r="K441" s="189" t="s">
        <v>7535</v>
      </c>
      <c r="L441" s="188"/>
      <c r="M441" s="188"/>
      <c r="N441" s="73" t="s">
        <v>7850</v>
      </c>
      <c r="O441" s="189"/>
      <c r="P441" s="189"/>
      <c r="Q441" s="189" t="s">
        <v>523</v>
      </c>
      <c r="R441" s="188">
        <v>2016</v>
      </c>
      <c r="S441" s="188" t="s">
        <v>7668</v>
      </c>
      <c r="T441" s="188">
        <v>1790</v>
      </c>
      <c r="U441" s="192"/>
      <c r="V441" s="191">
        <v>45255</v>
      </c>
      <c r="W441" s="193"/>
      <c r="X441" s="856"/>
    </row>
    <row r="442" spans="1:24" ht="26.25" customHeight="1">
      <c r="A442" s="855"/>
      <c r="B442" s="188"/>
      <c r="C442" s="188"/>
      <c r="D442" s="188"/>
      <c r="E442" s="188"/>
      <c r="F442" s="188"/>
      <c r="G442" s="188"/>
      <c r="H442" s="188"/>
      <c r="I442" s="188"/>
      <c r="J442" s="188"/>
      <c r="K442" s="189" t="s">
        <v>3383</v>
      </c>
      <c r="L442" s="188"/>
      <c r="M442" s="188"/>
      <c r="N442" s="189"/>
      <c r="O442" s="189"/>
      <c r="P442" s="189"/>
      <c r="Q442" s="189" t="s">
        <v>523</v>
      </c>
      <c r="R442" s="188">
        <v>2015</v>
      </c>
      <c r="S442" s="188" t="s">
        <v>7669</v>
      </c>
      <c r="T442" s="188">
        <v>1792</v>
      </c>
      <c r="U442" s="191"/>
      <c r="V442" s="192">
        <v>45252</v>
      </c>
      <c r="W442" s="193"/>
      <c r="X442" s="856"/>
    </row>
    <row r="443" spans="1:24" ht="26.25" customHeight="1">
      <c r="A443" s="855"/>
      <c r="B443" s="188"/>
      <c r="C443" s="188"/>
      <c r="D443" s="188"/>
      <c r="E443" s="188"/>
      <c r="F443" s="188"/>
      <c r="G443" s="188"/>
      <c r="H443" s="188"/>
      <c r="I443" s="188"/>
      <c r="J443" s="425" t="s">
        <v>3281</v>
      </c>
      <c r="K443" s="189" t="s">
        <v>7386</v>
      </c>
      <c r="L443" s="188"/>
      <c r="M443" s="2476" t="s">
        <v>7173</v>
      </c>
      <c r="N443" s="2477"/>
      <c r="O443" s="2478"/>
      <c r="P443" s="189"/>
      <c r="Q443" s="189"/>
      <c r="R443" s="188"/>
      <c r="S443" s="194" t="s">
        <v>189</v>
      </c>
      <c r="T443" s="194">
        <v>3700</v>
      </c>
      <c r="U443" s="191"/>
      <c r="V443" s="191"/>
      <c r="W443" s="193"/>
      <c r="X443" s="856"/>
    </row>
    <row r="444" spans="1:24" ht="26.25" customHeight="1">
      <c r="A444" s="855"/>
      <c r="B444" s="188"/>
      <c r="C444" s="188"/>
      <c r="D444" s="188"/>
      <c r="E444" s="188"/>
      <c r="F444" s="188"/>
      <c r="G444" s="188"/>
      <c r="H444" s="188"/>
      <c r="I444" s="188"/>
      <c r="J444" s="188"/>
      <c r="K444" s="189"/>
      <c r="L444" s="188"/>
      <c r="M444" s="188"/>
      <c r="N444" s="189"/>
      <c r="O444" s="189"/>
      <c r="P444" s="189"/>
      <c r="Q444" s="189"/>
      <c r="R444" s="188"/>
      <c r="S444" s="194" t="s">
        <v>2472</v>
      </c>
      <c r="T444" s="194">
        <f>SUM(T439:T443)</f>
        <v>10027</v>
      </c>
      <c r="U444" s="191"/>
      <c r="V444" s="191"/>
      <c r="W444" s="193"/>
      <c r="X444" s="856"/>
    </row>
    <row r="445" spans="1:24" ht="26.25" customHeight="1" thickBot="1">
      <c r="A445" s="857"/>
      <c r="B445" s="858"/>
      <c r="C445" s="858"/>
      <c r="D445" s="858"/>
      <c r="E445" s="858"/>
      <c r="F445" s="858"/>
      <c r="G445" s="858"/>
      <c r="H445" s="858"/>
      <c r="I445" s="858"/>
      <c r="J445" s="858"/>
      <c r="K445" s="611" t="s">
        <v>7412</v>
      </c>
      <c r="L445" s="858"/>
      <c r="M445" s="858"/>
      <c r="N445" s="847"/>
      <c r="O445" s="847"/>
      <c r="P445" s="859"/>
      <c r="Q445" s="858"/>
      <c r="R445" s="858"/>
      <c r="S445" s="860"/>
      <c r="T445" s="860"/>
      <c r="U445" s="861"/>
      <c r="V445" s="862"/>
      <c r="W445" s="863"/>
      <c r="X445" s="864"/>
    </row>
    <row r="447" spans="1:24" ht="26.25" customHeight="1" thickBot="1"/>
    <row r="448" spans="1:24" ht="26.25" customHeight="1">
      <c r="A448" s="1178" t="s">
        <v>188</v>
      </c>
      <c r="B448" s="1179"/>
      <c r="C448" s="1179" t="s">
        <v>4888</v>
      </c>
      <c r="D448" s="1179" t="s">
        <v>190</v>
      </c>
      <c r="E448" s="1179" t="s">
        <v>191</v>
      </c>
      <c r="F448" s="1179" t="s">
        <v>191</v>
      </c>
      <c r="G448" s="1179" t="s">
        <v>191</v>
      </c>
      <c r="H448" s="1179"/>
      <c r="I448" s="1179" t="s">
        <v>3375</v>
      </c>
      <c r="J448" s="1179" t="s">
        <v>7398</v>
      </c>
      <c r="K448" s="1180" t="s">
        <v>7331</v>
      </c>
      <c r="L448" s="1179" t="s">
        <v>7820</v>
      </c>
      <c r="M448" s="1179"/>
      <c r="N448" s="1180" t="s">
        <v>7620</v>
      </c>
      <c r="O448" s="1180" t="s">
        <v>7688</v>
      </c>
      <c r="P448" s="1181" t="s">
        <v>8701</v>
      </c>
      <c r="Q448" s="1179" t="s">
        <v>214</v>
      </c>
      <c r="R448" s="1179">
        <v>2019</v>
      </c>
      <c r="S448" s="1179" t="s">
        <v>7629</v>
      </c>
      <c r="T448" s="1179">
        <v>2475</v>
      </c>
      <c r="U448" s="1182">
        <v>45195</v>
      </c>
      <c r="V448" s="1236">
        <v>45254</v>
      </c>
      <c r="W448" s="1183">
        <v>2050</v>
      </c>
      <c r="X448" s="1184">
        <v>3850</v>
      </c>
    </row>
    <row r="449" spans="1:24" ht="26.25" customHeight="1">
      <c r="A449" s="1185"/>
      <c r="B449" s="1186"/>
      <c r="C449" s="1186" t="s">
        <v>7532</v>
      </c>
      <c r="D449" s="1186"/>
      <c r="E449" s="1186"/>
      <c r="F449" s="1186"/>
      <c r="G449" s="1186"/>
      <c r="H449" s="1186"/>
      <c r="I449" s="1186" t="s">
        <v>3598</v>
      </c>
      <c r="J449" s="412" t="s">
        <v>7538</v>
      </c>
      <c r="K449" s="1188" t="s">
        <v>7549</v>
      </c>
      <c r="L449" s="425" t="s">
        <v>3359</v>
      </c>
      <c r="M449" s="1186"/>
      <c r="N449" s="73" t="s">
        <v>7896</v>
      </c>
      <c r="O449" s="1188"/>
      <c r="P449" s="1188"/>
      <c r="Q449" s="1188" t="s">
        <v>214</v>
      </c>
      <c r="R449" s="1186">
        <v>2019</v>
      </c>
      <c r="S449" s="1186" t="s">
        <v>7583</v>
      </c>
      <c r="T449" s="1186">
        <v>2475</v>
      </c>
      <c r="U449" s="1189"/>
      <c r="V449" s="1189">
        <v>45252</v>
      </c>
      <c r="W449" s="1191" t="s">
        <v>7831</v>
      </c>
      <c r="X449" s="1192"/>
    </row>
    <row r="450" spans="1:24" ht="26.25" customHeight="1">
      <c r="A450" s="1185"/>
      <c r="B450" s="1186"/>
      <c r="C450" s="1186"/>
      <c r="D450" s="1186"/>
      <c r="E450" s="1186"/>
      <c r="F450" s="1186"/>
      <c r="G450" s="1186"/>
      <c r="H450" s="1186"/>
      <c r="I450" s="320" t="s">
        <v>6972</v>
      </c>
      <c r="J450" s="1187"/>
      <c r="K450" s="1188" t="s">
        <v>7533</v>
      </c>
      <c r="L450" s="1186"/>
      <c r="M450" s="1186"/>
      <c r="N450" s="73" t="s">
        <v>7851</v>
      </c>
      <c r="O450" s="1188"/>
      <c r="P450" s="1188"/>
      <c r="Q450" s="1188" t="s">
        <v>193</v>
      </c>
      <c r="R450" s="1186">
        <v>2017</v>
      </c>
      <c r="S450" s="1186" t="s">
        <v>7630</v>
      </c>
      <c r="T450" s="1186">
        <v>1960</v>
      </c>
      <c r="U450" s="1190"/>
      <c r="V450" s="1189">
        <v>45255</v>
      </c>
      <c r="W450" s="1191"/>
      <c r="X450" s="777">
        <v>3800</v>
      </c>
    </row>
    <row r="451" spans="1:24" ht="26.25" customHeight="1">
      <c r="A451" s="1185"/>
      <c r="B451" s="1186"/>
      <c r="C451" s="1186"/>
      <c r="D451" s="1186"/>
      <c r="E451" s="1186"/>
      <c r="F451" s="1186"/>
      <c r="G451" s="1186"/>
      <c r="H451" s="1186"/>
      <c r="I451" s="1186"/>
      <c r="J451" s="1186"/>
      <c r="K451" s="1188" t="s">
        <v>3383</v>
      </c>
      <c r="L451" s="1186"/>
      <c r="M451" s="1186"/>
      <c r="N451" s="1188"/>
      <c r="O451" s="1188"/>
      <c r="P451" s="1188"/>
      <c r="Q451" s="1188"/>
      <c r="R451" s="1186"/>
      <c r="S451" s="1186"/>
      <c r="T451" s="1186"/>
      <c r="U451" s="1189"/>
      <c r="V451" s="1190">
        <v>45252</v>
      </c>
      <c r="W451" s="1191"/>
      <c r="X451" s="777" t="s">
        <v>8385</v>
      </c>
    </row>
    <row r="452" spans="1:24" ht="26.25" customHeight="1">
      <c r="A452" s="1185"/>
      <c r="B452" s="1186"/>
      <c r="C452" s="1186"/>
      <c r="D452" s="1186"/>
      <c r="E452" s="1186"/>
      <c r="F452" s="1186"/>
      <c r="G452" s="1186"/>
      <c r="H452" s="1186"/>
      <c r="I452" s="1186"/>
      <c r="J452" s="425" t="s">
        <v>7687</v>
      </c>
      <c r="K452" s="1188" t="s">
        <v>7550</v>
      </c>
      <c r="L452" s="1186"/>
      <c r="M452" s="2476" t="s">
        <v>7173</v>
      </c>
      <c r="N452" s="2477"/>
      <c r="O452" s="2478"/>
      <c r="P452" s="1188"/>
      <c r="Q452" s="1188"/>
      <c r="R452" s="1186"/>
      <c r="S452" s="1187" t="s">
        <v>189</v>
      </c>
      <c r="T452" s="1187">
        <v>3700</v>
      </c>
      <c r="U452" s="1189"/>
      <c r="V452" s="1189"/>
      <c r="W452" s="1191"/>
      <c r="X452" s="1192"/>
    </row>
    <row r="453" spans="1:24" ht="26.25" customHeight="1">
      <c r="A453" s="1185"/>
      <c r="B453" s="1186"/>
      <c r="C453" s="1186"/>
      <c r="D453" s="1186"/>
      <c r="E453" s="1186"/>
      <c r="F453" s="1186"/>
      <c r="G453" s="1186"/>
      <c r="H453" s="1186"/>
      <c r="I453" s="1186"/>
      <c r="J453" s="1186"/>
      <c r="K453" s="1188"/>
      <c r="L453" s="1186"/>
      <c r="M453" s="1186"/>
      <c r="N453" s="1188"/>
      <c r="O453" s="1188"/>
      <c r="P453" s="1188"/>
      <c r="Q453" s="1188"/>
      <c r="R453" s="1186"/>
      <c r="S453" s="1187" t="s">
        <v>2472</v>
      </c>
      <c r="T453" s="1187">
        <f>SUM(T448:T452)</f>
        <v>10610</v>
      </c>
      <c r="U453" s="1189"/>
      <c r="V453" s="1189"/>
      <c r="W453" s="1191"/>
      <c r="X453" s="1192"/>
    </row>
    <row r="454" spans="1:24" ht="26.25" customHeight="1" thickBot="1">
      <c r="A454" s="1193"/>
      <c r="B454" s="1194"/>
      <c r="C454" s="1194"/>
      <c r="D454" s="1194"/>
      <c r="E454" s="1194"/>
      <c r="F454" s="1194"/>
      <c r="G454" s="1194"/>
      <c r="H454" s="1194"/>
      <c r="I454" s="1194"/>
      <c r="J454" s="1194"/>
      <c r="K454" s="611" t="s">
        <v>7412</v>
      </c>
      <c r="L454" s="1194"/>
      <c r="M454" s="1194"/>
      <c r="N454" s="1195"/>
      <c r="O454" s="1195"/>
      <c r="P454" s="1196"/>
      <c r="Q454" s="1194"/>
      <c r="R454" s="1194"/>
      <c r="S454" s="1197"/>
      <c r="T454" s="1197"/>
      <c r="U454" s="1198"/>
      <c r="V454" s="1199"/>
      <c r="W454" s="1200"/>
      <c r="X454" s="1201"/>
    </row>
    <row r="456" spans="1:24" ht="26.25" customHeight="1" thickBot="1"/>
    <row r="457" spans="1:24" ht="26.25" customHeight="1">
      <c r="A457" s="676" t="s">
        <v>188</v>
      </c>
      <c r="B457" s="677"/>
      <c r="C457" s="677" t="s">
        <v>7418</v>
      </c>
      <c r="D457" s="677" t="s">
        <v>190</v>
      </c>
      <c r="E457" s="677"/>
      <c r="F457" s="677"/>
      <c r="G457" s="677"/>
      <c r="H457" s="678"/>
      <c r="I457" s="677" t="s">
        <v>3597</v>
      </c>
      <c r="J457" s="677" t="s">
        <v>7419</v>
      </c>
      <c r="K457" s="679" t="s">
        <v>8</v>
      </c>
      <c r="L457" s="677"/>
      <c r="M457" s="677"/>
      <c r="N457" s="679"/>
      <c r="O457" s="679"/>
      <c r="P457" s="680"/>
      <c r="Q457" s="677" t="s">
        <v>7625</v>
      </c>
      <c r="R457" s="677"/>
      <c r="S457" s="677" t="s">
        <v>7622</v>
      </c>
      <c r="T457" s="677"/>
      <c r="U457" s="681">
        <v>45197</v>
      </c>
      <c r="V457" s="681">
        <v>45268</v>
      </c>
      <c r="W457" s="682">
        <v>2014</v>
      </c>
      <c r="X457" s="683">
        <v>2934</v>
      </c>
    </row>
    <row r="458" spans="1:24" ht="26.25" customHeight="1">
      <c r="A458" s="684"/>
      <c r="B458" s="83"/>
      <c r="C458" s="83"/>
      <c r="D458" s="83"/>
      <c r="E458" s="83"/>
      <c r="F458" s="83"/>
      <c r="G458" s="83"/>
      <c r="H458" s="83"/>
      <c r="I458" s="83" t="s">
        <v>3598</v>
      </c>
      <c r="J458" s="412" t="s">
        <v>7420</v>
      </c>
      <c r="K458" s="89" t="s">
        <v>195</v>
      </c>
      <c r="L458" s="425" t="s">
        <v>7421</v>
      </c>
      <c r="M458" s="2514" t="s">
        <v>7758</v>
      </c>
      <c r="N458" s="2515"/>
      <c r="O458" s="2515"/>
      <c r="P458" s="2516"/>
      <c r="Q458" s="83" t="s">
        <v>7626</v>
      </c>
      <c r="R458" s="83"/>
      <c r="S458" s="83" t="s">
        <v>7623</v>
      </c>
      <c r="T458" s="83"/>
      <c r="U458" s="87"/>
      <c r="V458" s="86"/>
      <c r="W458" s="107"/>
      <c r="X458" s="685" t="s">
        <v>3768</v>
      </c>
    </row>
    <row r="459" spans="1:24" ht="26.25" customHeight="1">
      <c r="A459" s="684"/>
      <c r="B459" s="83"/>
      <c r="C459" s="83"/>
      <c r="D459" s="83"/>
      <c r="E459" s="83"/>
      <c r="F459" s="83"/>
      <c r="G459" s="83"/>
      <c r="H459" s="83"/>
      <c r="I459" s="83"/>
      <c r="J459" s="83" t="s">
        <v>7423</v>
      </c>
      <c r="K459" s="1145"/>
      <c r="L459" s="425" t="s">
        <v>7422</v>
      </c>
      <c r="M459" s="2517"/>
      <c r="N459" s="2518"/>
      <c r="O459" s="2518"/>
      <c r="P459" s="2519"/>
      <c r="Q459" s="83" t="s">
        <v>7627</v>
      </c>
      <c r="R459" s="83"/>
      <c r="S459" s="83" t="s">
        <v>7624</v>
      </c>
      <c r="T459" s="83"/>
      <c r="U459" s="87"/>
      <c r="V459" s="86"/>
      <c r="W459" s="107" t="s">
        <v>7817</v>
      </c>
      <c r="X459" s="685" t="s">
        <v>2894</v>
      </c>
    </row>
    <row r="460" spans="1:24" ht="26.25" customHeight="1">
      <c r="A460" s="684"/>
      <c r="B460" s="83"/>
      <c r="C460" s="83"/>
      <c r="D460" s="83"/>
      <c r="E460" s="83"/>
      <c r="F460" s="83"/>
      <c r="G460" s="83"/>
      <c r="H460" s="83"/>
      <c r="I460" s="83"/>
      <c r="J460" s="83"/>
      <c r="K460" s="686" t="s">
        <v>1772</v>
      </c>
      <c r="L460" s="83"/>
      <c r="M460" s="2517"/>
      <c r="N460" s="2518"/>
      <c r="O460" s="2518"/>
      <c r="P460" s="2519"/>
      <c r="Q460" s="83" t="s">
        <v>7628</v>
      </c>
      <c r="R460" s="83"/>
      <c r="S460" s="83"/>
      <c r="T460" s="83"/>
      <c r="U460" s="86"/>
      <c r="V460" s="87"/>
      <c r="W460" s="107" t="s">
        <v>7816</v>
      </c>
      <c r="X460" s="685"/>
    </row>
    <row r="461" spans="1:24" ht="26.25" customHeight="1">
      <c r="A461" s="684"/>
      <c r="B461" s="83"/>
      <c r="C461" s="83"/>
      <c r="D461" s="83"/>
      <c r="E461" s="83"/>
      <c r="F461" s="83"/>
      <c r="G461" s="83"/>
      <c r="H461" s="83"/>
      <c r="I461" s="83"/>
      <c r="J461" s="83"/>
      <c r="K461" s="686"/>
      <c r="L461" s="83"/>
      <c r="M461" s="2517"/>
      <c r="N461" s="2518"/>
      <c r="O461" s="2518"/>
      <c r="P461" s="2519"/>
      <c r="Q461" s="83"/>
      <c r="R461" s="83"/>
      <c r="S461" s="88" t="s">
        <v>189</v>
      </c>
      <c r="T461" s="88"/>
      <c r="U461" s="86"/>
      <c r="V461" s="87"/>
      <c r="W461" s="107"/>
      <c r="X461" s="685"/>
    </row>
    <row r="462" spans="1:24" ht="26.25" customHeight="1">
      <c r="A462" s="1137"/>
      <c r="B462" s="1138"/>
      <c r="C462" s="1138"/>
      <c r="D462" s="1138"/>
      <c r="E462" s="1138"/>
      <c r="F462" s="1138"/>
      <c r="G462" s="1138"/>
      <c r="H462" s="1138"/>
      <c r="I462" s="1138"/>
      <c r="J462" s="1138"/>
      <c r="K462" s="1139"/>
      <c r="L462" s="1138"/>
      <c r="M462" s="2520"/>
      <c r="N462" s="2521"/>
      <c r="O462" s="2521"/>
      <c r="P462" s="2522"/>
      <c r="Q462" s="83"/>
      <c r="R462" s="1138"/>
      <c r="S462" s="1140" t="s">
        <v>2472</v>
      </c>
      <c r="T462" s="1140">
        <f>SUM(T457:T461)</f>
        <v>0</v>
      </c>
      <c r="U462" s="1141"/>
      <c r="V462" s="1142"/>
      <c r="W462" s="1143"/>
      <c r="X462" s="1144"/>
    </row>
    <row r="463" spans="1:24" ht="26.25" customHeight="1" thickBot="1">
      <c r="A463" s="687"/>
      <c r="B463" s="688"/>
      <c r="C463" s="688"/>
      <c r="D463" s="688"/>
      <c r="E463" s="688"/>
      <c r="F463" s="688"/>
      <c r="G463" s="688"/>
      <c r="H463" s="688"/>
      <c r="I463" s="688"/>
      <c r="J463" s="688"/>
      <c r="K463" s="611" t="s">
        <v>7614</v>
      </c>
      <c r="L463" s="688"/>
      <c r="M463" s="688"/>
      <c r="N463" s="688"/>
      <c r="O463" s="688"/>
      <c r="P463" s="688"/>
      <c r="Q463" s="688"/>
      <c r="R463" s="688"/>
      <c r="S463" s="691"/>
      <c r="T463" s="691"/>
      <c r="U463" s="692"/>
      <c r="V463" s="693"/>
      <c r="W463" s="694"/>
      <c r="X463" s="695"/>
    </row>
    <row r="483" spans="13:13" ht="26.25" customHeight="1">
      <c r="M483" s="917"/>
    </row>
  </sheetData>
  <autoFilter ref="B2:X2" xr:uid="{00000000-0009-0000-0000-000006000000}"/>
  <mergeCells count="77">
    <mergeCell ref="U336:V336"/>
    <mergeCell ref="U337:V337"/>
    <mergeCell ref="U338:V338"/>
    <mergeCell ref="M458:P462"/>
    <mergeCell ref="M346:O346"/>
    <mergeCell ref="M353:O353"/>
    <mergeCell ref="M399:O399"/>
    <mergeCell ref="M406:O406"/>
    <mergeCell ref="M415:O415"/>
    <mergeCell ref="M422:O422"/>
    <mergeCell ref="M429:O429"/>
    <mergeCell ref="M436:O436"/>
    <mergeCell ref="M443:O443"/>
    <mergeCell ref="M452:O452"/>
    <mergeCell ref="M392:O392"/>
    <mergeCell ref="M360:O360"/>
    <mergeCell ref="L188:R199"/>
    <mergeCell ref="U14:V14"/>
    <mergeCell ref="U15:V15"/>
    <mergeCell ref="U16:V16"/>
    <mergeCell ref="M174:O174"/>
    <mergeCell ref="M121:O121"/>
    <mergeCell ref="M130:O130"/>
    <mergeCell ref="M137:O137"/>
    <mergeCell ref="M144:O144"/>
    <mergeCell ref="M151:O151"/>
    <mergeCell ref="M86:O86"/>
    <mergeCell ref="M93:O93"/>
    <mergeCell ref="M100:O100"/>
    <mergeCell ref="M107:O107"/>
    <mergeCell ref="M114:O114"/>
    <mergeCell ref="M203:P207"/>
    <mergeCell ref="M183:O183"/>
    <mergeCell ref="M158:O158"/>
    <mergeCell ref="A1:X1"/>
    <mergeCell ref="U166:V166"/>
    <mergeCell ref="Q164:S164"/>
    <mergeCell ref="U164:V164"/>
    <mergeCell ref="U165:V165"/>
    <mergeCell ref="M33:O33"/>
    <mergeCell ref="M40:O40"/>
    <mergeCell ref="M49:O49"/>
    <mergeCell ref="M56:O56"/>
    <mergeCell ref="M63:O63"/>
    <mergeCell ref="M70:O70"/>
    <mergeCell ref="M79:O79"/>
    <mergeCell ref="Q166:S166"/>
    <mergeCell ref="M243:O243"/>
    <mergeCell ref="M215:O215"/>
    <mergeCell ref="M222:O222"/>
    <mergeCell ref="M229:O229"/>
    <mergeCell ref="M236:O236"/>
    <mergeCell ref="M216:O216"/>
    <mergeCell ref="M367:O367"/>
    <mergeCell ref="M374:O374"/>
    <mergeCell ref="M383:O383"/>
    <mergeCell ref="M223:O223"/>
    <mergeCell ref="M230:O230"/>
    <mergeCell ref="M237:O237"/>
    <mergeCell ref="M244:O244"/>
    <mergeCell ref="M290:O290"/>
    <mergeCell ref="M297:O297"/>
    <mergeCell ref="M304:O304"/>
    <mergeCell ref="M252:O252"/>
    <mergeCell ref="M259:O259"/>
    <mergeCell ref="M268:O268"/>
    <mergeCell ref="O318:P322"/>
    <mergeCell ref="M253:O253"/>
    <mergeCell ref="M296:O296"/>
    <mergeCell ref="M303:O303"/>
    <mergeCell ref="M275:O275"/>
    <mergeCell ref="M282:O282"/>
    <mergeCell ref="M260:O260"/>
    <mergeCell ref="M269:O269"/>
    <mergeCell ref="M276:O276"/>
    <mergeCell ref="M283:O283"/>
    <mergeCell ref="M289:O289"/>
  </mergeCells>
  <phoneticPr fontId="16" type="noConversion"/>
  <conditionalFormatting sqref="J29:J30">
    <cfRule type="duplicateValues" dxfId="4153" priority="471"/>
  </conditionalFormatting>
  <conditionalFormatting sqref="J34">
    <cfRule type="duplicateValues" dxfId="4152" priority="509"/>
  </conditionalFormatting>
  <conditionalFormatting sqref="J36">
    <cfRule type="duplicateValues" dxfId="4151" priority="345"/>
  </conditionalFormatting>
  <conditionalFormatting sqref="J37">
    <cfRule type="duplicateValues" dxfId="4150" priority="470"/>
  </conditionalFormatting>
  <conditionalFormatting sqref="J41">
    <cfRule type="duplicateValues" dxfId="4149" priority="500"/>
  </conditionalFormatting>
  <conditionalFormatting sqref="J170:J171">
    <cfRule type="duplicateValues" dxfId="4148" priority="335"/>
  </conditionalFormatting>
  <conditionalFormatting sqref="J175">
    <cfRule type="duplicateValues" dxfId="4147" priority="336"/>
  </conditionalFormatting>
  <conditionalFormatting sqref="J179:J180">
    <cfRule type="duplicateValues" dxfId="4146" priority="325"/>
  </conditionalFormatting>
  <conditionalFormatting sqref="J184">
    <cfRule type="duplicateValues" dxfId="4145" priority="324"/>
  </conditionalFormatting>
  <conditionalFormatting sqref="J248:J249">
    <cfRule type="duplicateValues" dxfId="4144" priority="255"/>
  </conditionalFormatting>
  <conditionalFormatting sqref="J253">
    <cfRule type="duplicateValues" dxfId="4143" priority="256"/>
  </conditionalFormatting>
  <conditionalFormatting sqref="J255:J256">
    <cfRule type="duplicateValues" dxfId="4142" priority="247"/>
  </conditionalFormatting>
  <conditionalFormatting sqref="J260">
    <cfRule type="duplicateValues" dxfId="4141" priority="248"/>
  </conditionalFormatting>
  <conditionalFormatting sqref="J342:J343">
    <cfRule type="duplicateValues" dxfId="4140" priority="184"/>
  </conditionalFormatting>
  <conditionalFormatting sqref="J347">
    <cfRule type="duplicateValues" dxfId="4139" priority="185"/>
  </conditionalFormatting>
  <conditionalFormatting sqref="J349">
    <cfRule type="duplicateValues" dxfId="4138" priority="175"/>
  </conditionalFormatting>
  <conditionalFormatting sqref="J350">
    <cfRule type="duplicateValues" dxfId="4137" priority="176"/>
  </conditionalFormatting>
  <conditionalFormatting sqref="J354">
    <cfRule type="duplicateValues" dxfId="4136" priority="178"/>
  </conditionalFormatting>
  <conditionalFormatting sqref="J356">
    <cfRule type="duplicateValues" dxfId="4135" priority="109"/>
  </conditionalFormatting>
  <conditionalFormatting sqref="J357">
    <cfRule type="duplicateValues" dxfId="4134" priority="110"/>
  </conditionalFormatting>
  <conditionalFormatting sqref="J361">
    <cfRule type="duplicateValues" dxfId="4133" priority="111"/>
  </conditionalFormatting>
  <conditionalFormatting sqref="J363:J364">
    <cfRule type="duplicateValues" dxfId="4132" priority="28"/>
  </conditionalFormatting>
  <conditionalFormatting sqref="J368">
    <cfRule type="duplicateValues" dxfId="4131" priority="29"/>
  </conditionalFormatting>
  <conditionalFormatting sqref="J370">
    <cfRule type="duplicateValues" dxfId="4130" priority="20"/>
  </conditionalFormatting>
  <conditionalFormatting sqref="J371">
    <cfRule type="duplicateValues" dxfId="4129" priority="21"/>
  </conditionalFormatting>
  <conditionalFormatting sqref="J375">
    <cfRule type="duplicateValues" dxfId="4128" priority="22"/>
  </conditionalFormatting>
  <conditionalFormatting sqref="K383">
    <cfRule type="duplicateValues" dxfId="4127" priority="164"/>
  </conditionalFormatting>
  <conditionalFormatting sqref="L3 L27">
    <cfRule type="duplicateValues" dxfId="4126" priority="405"/>
  </conditionalFormatting>
  <conditionalFormatting sqref="L4">
    <cfRule type="duplicateValues" dxfId="4125" priority="402"/>
  </conditionalFormatting>
  <conditionalFormatting sqref="L9">
    <cfRule type="duplicateValues" dxfId="4124" priority="399"/>
  </conditionalFormatting>
  <conditionalFormatting sqref="L11:L12">
    <cfRule type="duplicateValues" dxfId="4123" priority="353"/>
  </conditionalFormatting>
  <conditionalFormatting sqref="L13 L16:L17">
    <cfRule type="duplicateValues" dxfId="4122" priority="352"/>
  </conditionalFormatting>
  <conditionalFormatting sqref="L14">
    <cfRule type="duplicateValues" dxfId="4121" priority="346"/>
  </conditionalFormatting>
  <conditionalFormatting sqref="L15">
    <cfRule type="duplicateValues" dxfId="4120" priority="348"/>
  </conditionalFormatting>
  <conditionalFormatting sqref="L18:L19">
    <cfRule type="duplicateValues" dxfId="4119" priority="316"/>
  </conditionalFormatting>
  <conditionalFormatting sqref="L20 L22">
    <cfRule type="duplicateValues" dxfId="4118" priority="315"/>
  </conditionalFormatting>
  <conditionalFormatting sqref="L28">
    <cfRule type="duplicateValues" dxfId="4117" priority="776"/>
  </conditionalFormatting>
  <conditionalFormatting sqref="L29 L31:L33">
    <cfRule type="duplicateValues" dxfId="4116" priority="517"/>
  </conditionalFormatting>
  <conditionalFormatting sqref="L34:L35">
    <cfRule type="duplicateValues" dxfId="4115" priority="513"/>
  </conditionalFormatting>
  <conditionalFormatting sqref="L36 L38:L40">
    <cfRule type="duplicateValues" dxfId="4114" priority="508"/>
  </conditionalFormatting>
  <conditionalFormatting sqref="L41:L42">
    <cfRule type="duplicateValues" dxfId="4113" priority="504"/>
  </conditionalFormatting>
  <conditionalFormatting sqref="L45 L47:L49">
    <cfRule type="duplicateValues" dxfId="4112" priority="499"/>
  </conditionalFormatting>
  <conditionalFormatting sqref="L46">
    <cfRule type="duplicateValues" dxfId="4111" priority="493"/>
  </conditionalFormatting>
  <conditionalFormatting sqref="L50:L51">
    <cfRule type="duplicateValues" dxfId="4110" priority="496"/>
  </conditionalFormatting>
  <conditionalFormatting sqref="L52 L54:L56">
    <cfRule type="duplicateValues" dxfId="4109" priority="492"/>
  </conditionalFormatting>
  <conditionalFormatting sqref="L53">
    <cfRule type="duplicateValues" dxfId="4108" priority="357"/>
  </conditionalFormatting>
  <conditionalFormatting sqref="L57:L58">
    <cfRule type="duplicateValues" dxfId="4107" priority="489"/>
  </conditionalFormatting>
  <conditionalFormatting sqref="L59 L61:L63">
    <cfRule type="duplicateValues" dxfId="4106" priority="485"/>
  </conditionalFormatting>
  <conditionalFormatting sqref="L60">
    <cfRule type="duplicateValues" dxfId="4105" priority="356"/>
  </conditionalFormatting>
  <conditionalFormatting sqref="L64:L65">
    <cfRule type="duplicateValues" dxfId="4104" priority="482"/>
  </conditionalFormatting>
  <conditionalFormatting sqref="L66 L68:L70">
    <cfRule type="duplicateValues" dxfId="4103" priority="478"/>
  </conditionalFormatting>
  <conditionalFormatting sqref="L67">
    <cfRule type="duplicateValues" dxfId="4102" priority="355"/>
  </conditionalFormatting>
  <conditionalFormatting sqref="L71:L72">
    <cfRule type="duplicateValues" dxfId="4101" priority="475"/>
  </conditionalFormatting>
  <conditionalFormatting sqref="L75:L79">
    <cfRule type="duplicateValues" dxfId="4100" priority="465"/>
  </conditionalFormatting>
  <conditionalFormatting sqref="L80:L81">
    <cfRule type="duplicateValues" dxfId="4099" priority="462"/>
  </conditionalFormatting>
  <conditionalFormatting sqref="L82:L86">
    <cfRule type="duplicateValues" dxfId="4098" priority="458"/>
  </conditionalFormatting>
  <conditionalFormatting sqref="L87:L88">
    <cfRule type="duplicateValues" dxfId="4097" priority="455"/>
  </conditionalFormatting>
  <conditionalFormatting sqref="L89:L93">
    <cfRule type="duplicateValues" dxfId="4096" priority="451"/>
  </conditionalFormatting>
  <conditionalFormatting sqref="L94:L95">
    <cfRule type="duplicateValues" dxfId="4095" priority="448"/>
  </conditionalFormatting>
  <conditionalFormatting sqref="L96:L100">
    <cfRule type="duplicateValues" dxfId="4094" priority="444"/>
  </conditionalFormatting>
  <conditionalFormatting sqref="L101:L102">
    <cfRule type="duplicateValues" dxfId="4093" priority="441"/>
  </conditionalFormatting>
  <conditionalFormatting sqref="L103:L107">
    <cfRule type="duplicateValues" dxfId="4092" priority="437"/>
  </conditionalFormatting>
  <conditionalFormatting sqref="L108:L109">
    <cfRule type="duplicateValues" dxfId="4091" priority="434"/>
  </conditionalFormatting>
  <conditionalFormatting sqref="L110:L114">
    <cfRule type="duplicateValues" dxfId="4090" priority="430"/>
  </conditionalFormatting>
  <conditionalFormatting sqref="L115:L116">
    <cfRule type="duplicateValues" dxfId="4089" priority="427"/>
  </conditionalFormatting>
  <conditionalFormatting sqref="L117:L121">
    <cfRule type="duplicateValues" dxfId="4088" priority="423"/>
  </conditionalFormatting>
  <conditionalFormatting sqref="L122:L123">
    <cfRule type="duplicateValues" dxfId="4087" priority="420"/>
  </conditionalFormatting>
  <conditionalFormatting sqref="L126:L130">
    <cfRule type="duplicateValues" dxfId="4086" priority="398"/>
  </conditionalFormatting>
  <conditionalFormatting sqref="L131:L132">
    <cfRule type="duplicateValues" dxfId="4085" priority="395"/>
  </conditionalFormatting>
  <conditionalFormatting sqref="L133:L137">
    <cfRule type="duplicateValues" dxfId="4084" priority="391"/>
  </conditionalFormatting>
  <conditionalFormatting sqref="L138:L139">
    <cfRule type="duplicateValues" dxfId="4083" priority="388"/>
  </conditionalFormatting>
  <conditionalFormatting sqref="L140:L144">
    <cfRule type="duplicateValues" dxfId="4082" priority="384"/>
  </conditionalFormatting>
  <conditionalFormatting sqref="L145:L146">
    <cfRule type="duplicateValues" dxfId="4081" priority="381"/>
  </conditionalFormatting>
  <conditionalFormatting sqref="L147:L151">
    <cfRule type="duplicateValues" dxfId="4080" priority="377"/>
  </conditionalFormatting>
  <conditionalFormatting sqref="L152:L153">
    <cfRule type="duplicateValues" dxfId="4079" priority="374"/>
  </conditionalFormatting>
  <conditionalFormatting sqref="L154:L158">
    <cfRule type="duplicateValues" dxfId="4078" priority="370"/>
  </conditionalFormatting>
  <conditionalFormatting sqref="L159:L160">
    <cfRule type="duplicateValues" dxfId="4077" priority="367"/>
  </conditionalFormatting>
  <conditionalFormatting sqref="L161:L162">
    <cfRule type="duplicateValues" dxfId="4076" priority="415"/>
  </conditionalFormatting>
  <conditionalFormatting sqref="L163:L166">
    <cfRule type="duplicateValues" dxfId="4075" priority="412"/>
  </conditionalFormatting>
  <conditionalFormatting sqref="L167">
    <cfRule type="duplicateValues" dxfId="4074" priority="410"/>
  </conditionalFormatting>
  <conditionalFormatting sqref="L170 L172:L174">
    <cfRule type="duplicateValues" dxfId="4073" priority="344"/>
  </conditionalFormatting>
  <conditionalFormatting sqref="L175:L176">
    <cfRule type="duplicateValues" dxfId="4072" priority="340"/>
  </conditionalFormatting>
  <conditionalFormatting sqref="L179 L181:L183">
    <cfRule type="duplicateValues" dxfId="4071" priority="334"/>
  </conditionalFormatting>
  <conditionalFormatting sqref="L184:L185">
    <cfRule type="duplicateValues" dxfId="4070" priority="330"/>
  </conditionalFormatting>
  <conditionalFormatting sqref="L200 L73:L74">
    <cfRule type="duplicateValues" dxfId="4069" priority="3899"/>
  </conditionalFormatting>
  <conditionalFormatting sqref="L203">
    <cfRule type="duplicateValues" dxfId="4068" priority="468"/>
  </conditionalFormatting>
  <conditionalFormatting sqref="L211:L215">
    <cfRule type="duplicateValues" dxfId="4067" priority="301"/>
  </conditionalFormatting>
  <conditionalFormatting sqref="L216:L217">
    <cfRule type="duplicateValues" dxfId="4066" priority="298"/>
  </conditionalFormatting>
  <conditionalFormatting sqref="L218:L222">
    <cfRule type="duplicateValues" dxfId="4065" priority="294"/>
  </conditionalFormatting>
  <conditionalFormatting sqref="L223:L224">
    <cfRule type="duplicateValues" dxfId="4064" priority="291"/>
  </conditionalFormatting>
  <conditionalFormatting sqref="L225:L229">
    <cfRule type="duplicateValues" dxfId="4063" priority="287"/>
  </conditionalFormatting>
  <conditionalFormatting sqref="L230:L231">
    <cfRule type="duplicateValues" dxfId="4062" priority="284"/>
  </conditionalFormatting>
  <conditionalFormatting sqref="L232:L236">
    <cfRule type="duplicateValues" dxfId="4061" priority="280"/>
  </conditionalFormatting>
  <conditionalFormatting sqref="L237:L238">
    <cfRule type="duplicateValues" dxfId="4060" priority="277"/>
  </conditionalFormatting>
  <conditionalFormatting sqref="L239:L243">
    <cfRule type="duplicateValues" dxfId="4059" priority="273"/>
  </conditionalFormatting>
  <conditionalFormatting sqref="L244:L245">
    <cfRule type="duplicateValues" dxfId="4058" priority="270"/>
  </conditionalFormatting>
  <conditionalFormatting sqref="L246:L247">
    <cfRule type="duplicateValues" dxfId="4057" priority="265"/>
  </conditionalFormatting>
  <conditionalFormatting sqref="L248 L250:L252">
    <cfRule type="duplicateValues" dxfId="4056" priority="264"/>
  </conditionalFormatting>
  <conditionalFormatting sqref="L253:L254 L260:L261">
    <cfRule type="duplicateValues" dxfId="4055" priority="260"/>
  </conditionalFormatting>
  <conditionalFormatting sqref="L255 L257:L259">
    <cfRule type="duplicateValues" dxfId="4054" priority="254"/>
  </conditionalFormatting>
  <conditionalFormatting sqref="L262:L263">
    <cfRule type="duplicateValues" dxfId="4053" priority="245"/>
  </conditionalFormatting>
  <conditionalFormatting sqref="L264 L266:L268">
    <cfRule type="duplicateValues" dxfId="4052" priority="244"/>
  </conditionalFormatting>
  <conditionalFormatting sqref="L265">
    <cfRule type="duplicateValues" dxfId="4051" priority="238"/>
  </conditionalFormatting>
  <conditionalFormatting sqref="L269:L270">
    <cfRule type="duplicateValues" dxfId="4050" priority="241"/>
  </conditionalFormatting>
  <conditionalFormatting sqref="L271 L273:L275">
    <cfRule type="duplicateValues" dxfId="4049" priority="237"/>
  </conditionalFormatting>
  <conditionalFormatting sqref="L272">
    <cfRule type="duplicateValues" dxfId="4048" priority="231"/>
  </conditionalFormatting>
  <conditionalFormatting sqref="L276:L277">
    <cfRule type="duplicateValues" dxfId="4047" priority="234"/>
  </conditionalFormatting>
  <conditionalFormatting sqref="L278 L280:L282">
    <cfRule type="duplicateValues" dxfId="4046" priority="230"/>
  </conditionalFormatting>
  <conditionalFormatting sqref="L279">
    <cfRule type="duplicateValues" dxfId="4045" priority="224"/>
  </conditionalFormatting>
  <conditionalFormatting sqref="L283:L284">
    <cfRule type="duplicateValues" dxfId="4044" priority="227"/>
  </conditionalFormatting>
  <conditionalFormatting sqref="L285 L287:L289">
    <cfRule type="duplicateValues" dxfId="4043" priority="223"/>
  </conditionalFormatting>
  <conditionalFormatting sqref="L286">
    <cfRule type="duplicateValues" dxfId="4042" priority="217"/>
  </conditionalFormatting>
  <conditionalFormatting sqref="L290:L291">
    <cfRule type="duplicateValues" dxfId="4041" priority="220"/>
  </conditionalFormatting>
  <conditionalFormatting sqref="L292 L294:L296">
    <cfRule type="duplicateValues" dxfId="4040" priority="216"/>
  </conditionalFormatting>
  <conditionalFormatting sqref="L293">
    <cfRule type="duplicateValues" dxfId="4039" priority="210"/>
  </conditionalFormatting>
  <conditionalFormatting sqref="L297:L298">
    <cfRule type="duplicateValues" dxfId="4038" priority="213"/>
  </conditionalFormatting>
  <conditionalFormatting sqref="L299 L301:L303">
    <cfRule type="duplicateValues" dxfId="4037" priority="209"/>
  </conditionalFormatting>
  <conditionalFormatting sqref="L300">
    <cfRule type="duplicateValues" dxfId="4036" priority="203"/>
  </conditionalFormatting>
  <conditionalFormatting sqref="L304:L305">
    <cfRule type="duplicateValues" dxfId="4035" priority="206"/>
  </conditionalFormatting>
  <conditionalFormatting sqref="L308 L310">
    <cfRule type="duplicateValues" dxfId="4034" priority="202"/>
  </conditionalFormatting>
  <conditionalFormatting sqref="L309">
    <cfRule type="duplicateValues" dxfId="4033" priority="194"/>
  </conditionalFormatting>
  <conditionalFormatting sqref="L314">
    <cfRule type="duplicateValues" dxfId="4032" priority="198"/>
  </conditionalFormatting>
  <conditionalFormatting sqref="L317">
    <cfRule type="duplicateValues" dxfId="4031" priority="302"/>
  </conditionalFormatting>
  <conditionalFormatting sqref="L325">
    <cfRule type="duplicateValues" dxfId="4030" priority="3922"/>
  </conditionalFormatting>
  <conditionalFormatting sqref="L326 L328">
    <cfRule type="duplicateValues" dxfId="4029" priority="309"/>
  </conditionalFormatting>
  <conditionalFormatting sqref="L333">
    <cfRule type="duplicateValues" dxfId="4028" priority="7"/>
  </conditionalFormatting>
  <conditionalFormatting sqref="L334">
    <cfRule type="duplicateValues" dxfId="4027" priority="9"/>
  </conditionalFormatting>
  <conditionalFormatting sqref="L335 L337:L338">
    <cfRule type="duplicateValues" dxfId="4026" priority="6"/>
  </conditionalFormatting>
  <conditionalFormatting sqref="L339">
    <cfRule type="duplicateValues" dxfId="4025" priority="4"/>
  </conditionalFormatting>
  <conditionalFormatting sqref="L342 L344:L346">
    <cfRule type="duplicateValues" dxfId="4024" priority="192"/>
  </conditionalFormatting>
  <conditionalFormatting sqref="L347:L348 L354:L355 L361:L362 L368:L369 L375:L376">
    <cfRule type="duplicateValues" dxfId="4023" priority="188"/>
  </conditionalFormatting>
  <conditionalFormatting sqref="L349 L351:L353">
    <cfRule type="duplicateValues" dxfId="4022" priority="183"/>
  </conditionalFormatting>
  <conditionalFormatting sqref="L356 L358:L360">
    <cfRule type="duplicateValues" dxfId="4021" priority="116"/>
  </conditionalFormatting>
  <conditionalFormatting sqref="L363 L365:L367">
    <cfRule type="duplicateValues" dxfId="4020" priority="34"/>
  </conditionalFormatting>
  <conditionalFormatting sqref="L370 L372:L374">
    <cfRule type="duplicateValues" dxfId="4019" priority="27"/>
  </conditionalFormatting>
  <conditionalFormatting sqref="L379 L382:L383">
    <cfRule type="duplicateValues" dxfId="4018" priority="3951"/>
  </conditionalFormatting>
  <conditionalFormatting sqref="L380">
    <cfRule type="duplicateValues" dxfId="4017" priority="167"/>
  </conditionalFormatting>
  <conditionalFormatting sqref="L381">
    <cfRule type="duplicateValues" dxfId="4016" priority="166"/>
  </conditionalFormatting>
  <conditionalFormatting sqref="L384:L385">
    <cfRule type="duplicateValues" dxfId="4015" priority="171"/>
  </conditionalFormatting>
  <conditionalFormatting sqref="L386:L387">
    <cfRule type="duplicateValues" dxfId="4014" priority="152"/>
  </conditionalFormatting>
  <conditionalFormatting sqref="L388:L392">
    <cfRule type="duplicateValues" dxfId="4013" priority="151"/>
  </conditionalFormatting>
  <conditionalFormatting sqref="L393:L394">
    <cfRule type="duplicateValues" dxfId="4012" priority="148"/>
  </conditionalFormatting>
  <conditionalFormatting sqref="L395:L399">
    <cfRule type="duplicateValues" dxfId="4011" priority="130"/>
  </conditionalFormatting>
  <conditionalFormatting sqref="L400:L401">
    <cfRule type="duplicateValues" dxfId="4010" priority="127"/>
  </conditionalFormatting>
  <conditionalFormatting sqref="L402:L406">
    <cfRule type="duplicateValues" dxfId="4009" priority="123"/>
  </conditionalFormatting>
  <conditionalFormatting sqref="L407:L408">
    <cfRule type="duplicateValues" dxfId="4008" priority="120"/>
  </conditionalFormatting>
  <conditionalFormatting sqref="L409:L410">
    <cfRule type="duplicateValues" dxfId="4007" priority="105"/>
  </conditionalFormatting>
  <conditionalFormatting sqref="L411 L413:L415">
    <cfRule type="duplicateValues" dxfId="4006" priority="104"/>
  </conditionalFormatting>
  <conditionalFormatting sqref="L412">
    <cfRule type="duplicateValues" dxfId="4005" priority="98"/>
  </conditionalFormatting>
  <conditionalFormatting sqref="L416:L417">
    <cfRule type="duplicateValues" dxfId="4004" priority="101"/>
  </conditionalFormatting>
  <conditionalFormatting sqref="L418 L420:L422">
    <cfRule type="duplicateValues" dxfId="4003" priority="69"/>
  </conditionalFormatting>
  <conditionalFormatting sqref="L419">
    <cfRule type="duplicateValues" dxfId="4002" priority="63"/>
  </conditionalFormatting>
  <conditionalFormatting sqref="L423:L424">
    <cfRule type="duplicateValues" dxfId="4001" priority="66"/>
  </conditionalFormatting>
  <conditionalFormatting sqref="L425 L427:L429">
    <cfRule type="duplicateValues" dxfId="4000" priority="62"/>
  </conditionalFormatting>
  <conditionalFormatting sqref="L426">
    <cfRule type="duplicateValues" dxfId="3999" priority="56"/>
  </conditionalFormatting>
  <conditionalFormatting sqref="L430:L431">
    <cfRule type="duplicateValues" dxfId="3998" priority="59"/>
  </conditionalFormatting>
  <conditionalFormatting sqref="L432 L434:L436">
    <cfRule type="duplicateValues" dxfId="3997" priority="55"/>
  </conditionalFormatting>
  <conditionalFormatting sqref="L433">
    <cfRule type="duplicateValues" dxfId="3996" priority="49"/>
  </conditionalFormatting>
  <conditionalFormatting sqref="L437:L438">
    <cfRule type="duplicateValues" dxfId="3995" priority="52"/>
  </conditionalFormatting>
  <conditionalFormatting sqref="L439 L441:L443">
    <cfRule type="duplicateValues" dxfId="3994" priority="48"/>
  </conditionalFormatting>
  <conditionalFormatting sqref="L440">
    <cfRule type="duplicateValues" dxfId="3993" priority="42"/>
  </conditionalFormatting>
  <conditionalFormatting sqref="L444:L445 L453:L454">
    <cfRule type="duplicateValues" dxfId="3992" priority="45"/>
  </conditionalFormatting>
  <conditionalFormatting sqref="L446:L447">
    <cfRule type="duplicateValues" dxfId="3991" priority="35"/>
  </conditionalFormatting>
  <conditionalFormatting sqref="L448 L450:L452">
    <cfRule type="duplicateValues" dxfId="3990" priority="41"/>
  </conditionalFormatting>
  <conditionalFormatting sqref="L449">
    <cfRule type="duplicateValues" dxfId="3989" priority="11"/>
  </conditionalFormatting>
  <conditionalFormatting sqref="L456">
    <cfRule type="duplicateValues" dxfId="3988" priority="3983"/>
  </conditionalFormatting>
  <conditionalFormatting sqref="L457:L462">
    <cfRule type="duplicateValues" dxfId="3987" priority="159"/>
  </conditionalFormatting>
  <conditionalFormatting sqref="L463">
    <cfRule type="duplicateValues" dxfId="3986" priority="160"/>
  </conditionalFormatting>
  <conditionalFormatting sqref="L464 L324 L455 L201 L340:L341 L209:L210 L124:L125 L43:L44 L2 L168:L169 L177:L178 L186:L187 L306:L307 L315:L316 L377:L378 L474:L1048576">
    <cfRule type="duplicateValues" dxfId="3985" priority="3819"/>
  </conditionalFormatting>
  <conditionalFormatting sqref="L6:M7 M5 L7:O9">
    <cfRule type="duplicateValues" dxfId="3984" priority="400"/>
  </conditionalFormatting>
  <conditionalFormatting sqref="L311:P313">
    <cfRule type="duplicateValues" dxfId="3983" priority="193"/>
  </conditionalFormatting>
  <conditionalFormatting sqref="M4">
    <cfRule type="duplicateValues" dxfId="3982" priority="401"/>
  </conditionalFormatting>
  <conditionalFormatting sqref="M309 O309:P309">
    <cfRule type="duplicateValues" dxfId="3981" priority="196"/>
  </conditionalFormatting>
  <conditionalFormatting sqref="M310 O310:P310">
    <cfRule type="duplicateValues" dxfId="3980" priority="195"/>
  </conditionalFormatting>
  <conditionalFormatting sqref="M458">
    <cfRule type="duplicateValues" dxfId="3979" priority="154"/>
  </conditionalFormatting>
  <conditionalFormatting sqref="M14:P16">
    <cfRule type="duplicateValues" dxfId="3978" priority="347"/>
  </conditionalFormatting>
  <conditionalFormatting sqref="M164:P166">
    <cfRule type="duplicateValues" dxfId="3977" priority="305"/>
  </conditionalFormatting>
  <conditionalFormatting sqref="M338:P338 M336:M337 O336:P337">
    <cfRule type="duplicateValues" dxfId="3976" priority="2"/>
  </conditionalFormatting>
  <conditionalFormatting sqref="M382:P382 M384:P384 P383">
    <cfRule type="duplicateValues" dxfId="3975" priority="3954"/>
  </conditionalFormatting>
  <conditionalFormatting sqref="M463:Q463">
    <cfRule type="duplicateValues" dxfId="3974" priority="156"/>
  </conditionalFormatting>
  <conditionalFormatting sqref="N10">
    <cfRule type="duplicateValues" dxfId="3973" priority="403"/>
  </conditionalFormatting>
  <conditionalFormatting sqref="N202">
    <cfRule type="duplicateValues" dxfId="3972" priority="469"/>
  </conditionalFormatting>
  <conditionalFormatting sqref="N320:N323">
    <cfRule type="duplicateValues" dxfId="3971" priority="303"/>
  </conditionalFormatting>
  <conditionalFormatting sqref="N336:N337">
    <cfRule type="duplicateValues" dxfId="3970" priority="1"/>
  </conditionalFormatting>
  <conditionalFormatting sqref="N380:N381">
    <cfRule type="duplicateValues" dxfId="3969" priority="168"/>
  </conditionalFormatting>
  <conditionalFormatting sqref="O5">
    <cfRule type="duplicateValues" dxfId="3968" priority="404"/>
  </conditionalFormatting>
  <conditionalFormatting sqref="O318">
    <cfRule type="duplicateValues" dxfId="3967" priority="304"/>
  </conditionalFormatting>
  <conditionalFormatting sqref="Q309:Q313">
    <cfRule type="duplicateValues" dxfId="3966" priority="197"/>
  </conditionalFormatting>
  <conditionalFormatting sqref="S3 S27">
    <cfRule type="duplicateValues" dxfId="3965" priority="406"/>
  </conditionalFormatting>
  <conditionalFormatting sqref="S11:S12">
    <cfRule type="duplicateValues" dxfId="3964" priority="354"/>
  </conditionalFormatting>
  <conditionalFormatting sqref="S13:S15">
    <cfRule type="duplicateValues" dxfId="3963" priority="351"/>
  </conditionalFormatting>
  <conditionalFormatting sqref="S16">
    <cfRule type="duplicateValues" dxfId="3962" priority="349"/>
  </conditionalFormatting>
  <conditionalFormatting sqref="S17">
    <cfRule type="duplicateValues" dxfId="3961" priority="350"/>
  </conditionalFormatting>
  <conditionalFormatting sqref="S18:S19">
    <cfRule type="duplicateValues" dxfId="3960" priority="317"/>
  </conditionalFormatting>
  <conditionalFormatting sqref="S20:S23">
    <cfRule type="duplicateValues" dxfId="3959" priority="314"/>
  </conditionalFormatting>
  <conditionalFormatting sqref="S24">
    <cfRule type="duplicateValues" dxfId="3958" priority="313"/>
  </conditionalFormatting>
  <conditionalFormatting sqref="S25:S26">
    <cfRule type="duplicateValues" dxfId="3957" priority="312"/>
  </conditionalFormatting>
  <conditionalFormatting sqref="S28">
    <cfRule type="duplicateValues" dxfId="3956" priority="777"/>
  </conditionalFormatting>
  <conditionalFormatting sqref="S29:S31">
    <cfRule type="duplicateValues" dxfId="3955" priority="516"/>
  </conditionalFormatting>
  <conditionalFormatting sqref="S32">
    <cfRule type="duplicateValues" dxfId="3954" priority="512"/>
  </conditionalFormatting>
  <conditionalFormatting sqref="S33">
    <cfRule type="duplicateValues" dxfId="3953" priority="510"/>
    <cfRule type="duplicateValues" dxfId="3952" priority="515"/>
  </conditionalFormatting>
  <conditionalFormatting sqref="S34">
    <cfRule type="duplicateValues" dxfId="3951" priority="511"/>
  </conditionalFormatting>
  <conditionalFormatting sqref="S34:S35">
    <cfRule type="duplicateValues" dxfId="3950" priority="514"/>
  </conditionalFormatting>
  <conditionalFormatting sqref="S36:S38">
    <cfRule type="duplicateValues" dxfId="3949" priority="507"/>
  </conditionalFormatting>
  <conditionalFormatting sqref="S39">
    <cfRule type="duplicateValues" dxfId="3948" priority="503"/>
  </conditionalFormatting>
  <conditionalFormatting sqref="S40">
    <cfRule type="duplicateValues" dxfId="3947" priority="501"/>
    <cfRule type="duplicateValues" dxfId="3946" priority="506"/>
  </conditionalFormatting>
  <conditionalFormatting sqref="S41">
    <cfRule type="duplicateValues" dxfId="3945" priority="502"/>
  </conditionalFormatting>
  <conditionalFormatting sqref="S41:S42">
    <cfRule type="duplicateValues" dxfId="3944" priority="505"/>
  </conditionalFormatting>
  <conditionalFormatting sqref="S45:S47">
    <cfRule type="duplicateValues" dxfId="3943" priority="498"/>
  </conditionalFormatting>
  <conditionalFormatting sqref="S48">
    <cfRule type="duplicateValues" dxfId="3942" priority="495"/>
  </conditionalFormatting>
  <conditionalFormatting sqref="S49">
    <cfRule type="duplicateValues" dxfId="3941" priority="494"/>
  </conditionalFormatting>
  <conditionalFormatting sqref="S50:S51">
    <cfRule type="duplicateValues" dxfId="3940" priority="497"/>
  </conditionalFormatting>
  <conditionalFormatting sqref="S52:S54">
    <cfRule type="duplicateValues" dxfId="3939" priority="491"/>
  </conditionalFormatting>
  <conditionalFormatting sqref="S55">
    <cfRule type="duplicateValues" dxfId="3938" priority="488"/>
  </conditionalFormatting>
  <conditionalFormatting sqref="S56">
    <cfRule type="duplicateValues" dxfId="3937" priority="487"/>
  </conditionalFormatting>
  <conditionalFormatting sqref="S57:S58">
    <cfRule type="duplicateValues" dxfId="3936" priority="490"/>
  </conditionalFormatting>
  <conditionalFormatting sqref="S59:S61">
    <cfRule type="duplicateValues" dxfId="3935" priority="484"/>
  </conditionalFormatting>
  <conditionalFormatting sqref="S62">
    <cfRule type="duplicateValues" dxfId="3934" priority="481"/>
  </conditionalFormatting>
  <conditionalFormatting sqref="S63">
    <cfRule type="duplicateValues" dxfId="3933" priority="480"/>
  </conditionalFormatting>
  <conditionalFormatting sqref="S64:S65">
    <cfRule type="duplicateValues" dxfId="3932" priority="483"/>
  </conditionalFormatting>
  <conditionalFormatting sqref="S66:S68">
    <cfRule type="duplicateValues" dxfId="3931" priority="477"/>
  </conditionalFormatting>
  <conditionalFormatting sqref="S69">
    <cfRule type="duplicateValues" dxfId="3930" priority="474"/>
  </conditionalFormatting>
  <conditionalFormatting sqref="S70">
    <cfRule type="duplicateValues" dxfId="3929" priority="473"/>
  </conditionalFormatting>
  <conditionalFormatting sqref="S71:S72">
    <cfRule type="duplicateValues" dxfId="3928" priority="476"/>
  </conditionalFormatting>
  <conditionalFormatting sqref="S75:S77">
    <cfRule type="duplicateValues" dxfId="3927" priority="464"/>
  </conditionalFormatting>
  <conditionalFormatting sqref="S78">
    <cfRule type="duplicateValues" dxfId="3926" priority="461"/>
  </conditionalFormatting>
  <conditionalFormatting sqref="S79">
    <cfRule type="duplicateValues" dxfId="3925" priority="459"/>
  </conditionalFormatting>
  <conditionalFormatting sqref="S80">
    <cfRule type="duplicateValues" dxfId="3924" priority="460"/>
  </conditionalFormatting>
  <conditionalFormatting sqref="S81">
    <cfRule type="duplicateValues" dxfId="3923" priority="463"/>
  </conditionalFormatting>
  <conditionalFormatting sqref="S82:S84">
    <cfRule type="duplicateValues" dxfId="3922" priority="457"/>
  </conditionalFormatting>
  <conditionalFormatting sqref="S85">
    <cfRule type="duplicateValues" dxfId="3921" priority="454"/>
  </conditionalFormatting>
  <conditionalFormatting sqref="S86">
    <cfRule type="duplicateValues" dxfId="3920" priority="452"/>
  </conditionalFormatting>
  <conditionalFormatting sqref="S87">
    <cfRule type="duplicateValues" dxfId="3919" priority="453"/>
  </conditionalFormatting>
  <conditionalFormatting sqref="S88">
    <cfRule type="duplicateValues" dxfId="3918" priority="456"/>
  </conditionalFormatting>
  <conditionalFormatting sqref="S89:S91">
    <cfRule type="duplicateValues" dxfId="3917" priority="450"/>
  </conditionalFormatting>
  <conditionalFormatting sqref="S92">
    <cfRule type="duplicateValues" dxfId="3916" priority="447"/>
  </conditionalFormatting>
  <conditionalFormatting sqref="S93">
    <cfRule type="duplicateValues" dxfId="3915" priority="445"/>
  </conditionalFormatting>
  <conditionalFormatting sqref="S94">
    <cfRule type="duplicateValues" dxfId="3914" priority="446"/>
  </conditionalFormatting>
  <conditionalFormatting sqref="S95">
    <cfRule type="duplicateValues" dxfId="3913" priority="449"/>
  </conditionalFormatting>
  <conditionalFormatting sqref="S96:S98">
    <cfRule type="duplicateValues" dxfId="3912" priority="443"/>
  </conditionalFormatting>
  <conditionalFormatting sqref="S99">
    <cfRule type="duplicateValues" dxfId="3911" priority="440"/>
  </conditionalFormatting>
  <conditionalFormatting sqref="S100">
    <cfRule type="duplicateValues" dxfId="3910" priority="438"/>
  </conditionalFormatting>
  <conditionalFormatting sqref="S101">
    <cfRule type="duplicateValues" dxfId="3909" priority="439"/>
  </conditionalFormatting>
  <conditionalFormatting sqref="S102">
    <cfRule type="duplicateValues" dxfId="3908" priority="442"/>
  </conditionalFormatting>
  <conditionalFormatting sqref="S103:S105">
    <cfRule type="duplicateValues" dxfId="3907" priority="436"/>
  </conditionalFormatting>
  <conditionalFormatting sqref="S106">
    <cfRule type="duplicateValues" dxfId="3906" priority="433"/>
  </conditionalFormatting>
  <conditionalFormatting sqref="S107">
    <cfRule type="duplicateValues" dxfId="3905" priority="431"/>
  </conditionalFormatting>
  <conditionalFormatting sqref="S108">
    <cfRule type="duplicateValues" dxfId="3904" priority="432"/>
  </conditionalFormatting>
  <conditionalFormatting sqref="S109">
    <cfRule type="duplicateValues" dxfId="3903" priority="435"/>
  </conditionalFormatting>
  <conditionalFormatting sqref="S110:S112">
    <cfRule type="duplicateValues" dxfId="3902" priority="429"/>
  </conditionalFormatting>
  <conditionalFormatting sqref="S113">
    <cfRule type="duplicateValues" dxfId="3901" priority="426"/>
  </conditionalFormatting>
  <conditionalFormatting sqref="S114">
    <cfRule type="duplicateValues" dxfId="3900" priority="424"/>
  </conditionalFormatting>
  <conditionalFormatting sqref="S115">
    <cfRule type="duplicateValues" dxfId="3899" priority="425"/>
  </conditionalFormatting>
  <conditionalFormatting sqref="S116">
    <cfRule type="duplicateValues" dxfId="3898" priority="428"/>
  </conditionalFormatting>
  <conditionalFormatting sqref="S117:S119">
    <cfRule type="duplicateValues" dxfId="3897" priority="422"/>
  </conditionalFormatting>
  <conditionalFormatting sqref="S120">
    <cfRule type="duplicateValues" dxfId="3896" priority="419"/>
  </conditionalFormatting>
  <conditionalFormatting sqref="S121">
    <cfRule type="duplicateValues" dxfId="3895" priority="417"/>
  </conditionalFormatting>
  <conditionalFormatting sqref="S122">
    <cfRule type="duplicateValues" dxfId="3894" priority="418"/>
  </conditionalFormatting>
  <conditionalFormatting sqref="S123">
    <cfRule type="duplicateValues" dxfId="3893" priority="421"/>
  </conditionalFormatting>
  <conditionalFormatting sqref="S126:S128">
    <cfRule type="duplicateValues" dxfId="3892" priority="397"/>
  </conditionalFormatting>
  <conditionalFormatting sqref="S129">
    <cfRule type="duplicateValues" dxfId="3891" priority="394"/>
  </conditionalFormatting>
  <conditionalFormatting sqref="S130">
    <cfRule type="duplicateValues" dxfId="3890" priority="318"/>
  </conditionalFormatting>
  <conditionalFormatting sqref="S131">
    <cfRule type="duplicateValues" dxfId="3889" priority="319"/>
  </conditionalFormatting>
  <conditionalFormatting sqref="S132">
    <cfRule type="duplicateValues" dxfId="3888" priority="396"/>
  </conditionalFormatting>
  <conditionalFormatting sqref="S133:S135">
    <cfRule type="duplicateValues" dxfId="3887" priority="390"/>
  </conditionalFormatting>
  <conditionalFormatting sqref="S136">
    <cfRule type="duplicateValues" dxfId="3886" priority="387"/>
  </conditionalFormatting>
  <conditionalFormatting sqref="S137">
    <cfRule type="duplicateValues" dxfId="3885" priority="320"/>
  </conditionalFormatting>
  <conditionalFormatting sqref="S138">
    <cfRule type="duplicateValues" dxfId="3884" priority="321"/>
  </conditionalFormatting>
  <conditionalFormatting sqref="S139">
    <cfRule type="duplicateValues" dxfId="3883" priority="389"/>
  </conditionalFormatting>
  <conditionalFormatting sqref="S140:S142">
    <cfRule type="duplicateValues" dxfId="3882" priority="383"/>
  </conditionalFormatting>
  <conditionalFormatting sqref="S143">
    <cfRule type="duplicateValues" dxfId="3881" priority="380"/>
  </conditionalFormatting>
  <conditionalFormatting sqref="S144">
    <cfRule type="duplicateValues" dxfId="3880" priority="322"/>
  </conditionalFormatting>
  <conditionalFormatting sqref="S145">
    <cfRule type="duplicateValues" dxfId="3879" priority="323"/>
  </conditionalFormatting>
  <conditionalFormatting sqref="S146">
    <cfRule type="duplicateValues" dxfId="3878" priority="382"/>
  </conditionalFormatting>
  <conditionalFormatting sqref="S147:S149">
    <cfRule type="duplicateValues" dxfId="3877" priority="376"/>
  </conditionalFormatting>
  <conditionalFormatting sqref="S150">
    <cfRule type="duplicateValues" dxfId="3876" priority="373"/>
  </conditionalFormatting>
  <conditionalFormatting sqref="S151">
    <cfRule type="duplicateValues" dxfId="3875" priority="371"/>
  </conditionalFormatting>
  <conditionalFormatting sqref="S152">
    <cfRule type="duplicateValues" dxfId="3874" priority="372"/>
  </conditionalFormatting>
  <conditionalFormatting sqref="S153">
    <cfRule type="duplicateValues" dxfId="3873" priority="375"/>
  </conditionalFormatting>
  <conditionalFormatting sqref="S154:S156">
    <cfRule type="duplicateValues" dxfId="3872" priority="369"/>
  </conditionalFormatting>
  <conditionalFormatting sqref="S157">
    <cfRule type="duplicateValues" dxfId="3871" priority="366"/>
  </conditionalFormatting>
  <conditionalFormatting sqref="S158">
    <cfRule type="duplicateValues" dxfId="3870" priority="364"/>
  </conditionalFormatting>
  <conditionalFormatting sqref="S159">
    <cfRule type="duplicateValues" dxfId="3869" priority="365"/>
  </conditionalFormatting>
  <conditionalFormatting sqref="S160">
    <cfRule type="duplicateValues" dxfId="3868" priority="368"/>
  </conditionalFormatting>
  <conditionalFormatting sqref="S161:S162">
    <cfRule type="duplicateValues" dxfId="3867" priority="416"/>
  </conditionalFormatting>
  <conditionalFormatting sqref="S163 S165">
    <cfRule type="duplicateValues" dxfId="3866" priority="409"/>
  </conditionalFormatting>
  <conditionalFormatting sqref="S167">
    <cfRule type="duplicateValues" dxfId="3865" priority="411"/>
  </conditionalFormatting>
  <conditionalFormatting sqref="S170:S172">
    <cfRule type="duplicateValues" dxfId="3864" priority="343"/>
  </conditionalFormatting>
  <conditionalFormatting sqref="S173">
    <cfRule type="duplicateValues" dxfId="3863" priority="339"/>
  </conditionalFormatting>
  <conditionalFormatting sqref="S174">
    <cfRule type="duplicateValues" dxfId="3862" priority="337"/>
    <cfRule type="duplicateValues" dxfId="3861" priority="342"/>
  </conditionalFormatting>
  <conditionalFormatting sqref="S175">
    <cfRule type="duplicateValues" dxfId="3860" priority="338"/>
  </conditionalFormatting>
  <conditionalFormatting sqref="S175:S176">
    <cfRule type="duplicateValues" dxfId="3859" priority="341"/>
  </conditionalFormatting>
  <conditionalFormatting sqref="S179:S181">
    <cfRule type="duplicateValues" dxfId="3858" priority="333"/>
  </conditionalFormatting>
  <conditionalFormatting sqref="S182">
    <cfRule type="duplicateValues" dxfId="3857" priority="329"/>
  </conditionalFormatting>
  <conditionalFormatting sqref="S183">
    <cfRule type="duplicateValues" dxfId="3856" priority="327"/>
    <cfRule type="duplicateValues" dxfId="3855" priority="332"/>
  </conditionalFormatting>
  <conditionalFormatting sqref="S184">
    <cfRule type="duplicateValues" dxfId="3854" priority="328"/>
  </conditionalFormatting>
  <conditionalFormatting sqref="S184:S185">
    <cfRule type="duplicateValues" dxfId="3853" priority="331"/>
  </conditionalFormatting>
  <conditionalFormatting sqref="S200 S73:S74">
    <cfRule type="duplicateValues" dxfId="3852" priority="3901"/>
  </conditionalFormatting>
  <conditionalFormatting sqref="S211:S213">
    <cfRule type="duplicateValues" dxfId="3851" priority="300"/>
  </conditionalFormatting>
  <conditionalFormatting sqref="S214">
    <cfRule type="duplicateValues" dxfId="3850" priority="297"/>
  </conditionalFormatting>
  <conditionalFormatting sqref="S215">
    <cfRule type="duplicateValues" dxfId="3849" priority="295"/>
  </conditionalFormatting>
  <conditionalFormatting sqref="S216">
    <cfRule type="duplicateValues" dxfId="3848" priority="296"/>
  </conditionalFormatting>
  <conditionalFormatting sqref="S217">
    <cfRule type="duplicateValues" dxfId="3847" priority="299"/>
  </conditionalFormatting>
  <conditionalFormatting sqref="S218:S220">
    <cfRule type="duplicateValues" dxfId="3846" priority="293"/>
  </conditionalFormatting>
  <conditionalFormatting sqref="S221">
    <cfRule type="duplicateValues" dxfId="3845" priority="290"/>
  </conditionalFormatting>
  <conditionalFormatting sqref="S222">
    <cfRule type="duplicateValues" dxfId="3844" priority="288"/>
  </conditionalFormatting>
  <conditionalFormatting sqref="S223">
    <cfRule type="duplicateValues" dxfId="3843" priority="289"/>
  </conditionalFormatting>
  <conditionalFormatting sqref="S224">
    <cfRule type="duplicateValues" dxfId="3842" priority="292"/>
  </conditionalFormatting>
  <conditionalFormatting sqref="S225:S227">
    <cfRule type="duplicateValues" dxfId="3841" priority="286"/>
  </conditionalFormatting>
  <conditionalFormatting sqref="S228">
    <cfRule type="duplicateValues" dxfId="3840" priority="283"/>
  </conditionalFormatting>
  <conditionalFormatting sqref="S229">
    <cfRule type="duplicateValues" dxfId="3839" priority="281"/>
  </conditionalFormatting>
  <conditionalFormatting sqref="S230">
    <cfRule type="duplicateValues" dxfId="3838" priority="282"/>
  </conditionalFormatting>
  <conditionalFormatting sqref="S231">
    <cfRule type="duplicateValues" dxfId="3837" priority="285"/>
  </conditionalFormatting>
  <conditionalFormatting sqref="S232:S234">
    <cfRule type="duplicateValues" dxfId="3836" priority="279"/>
  </conditionalFormatting>
  <conditionalFormatting sqref="S235">
    <cfRule type="duplicateValues" dxfId="3835" priority="276"/>
  </conditionalFormatting>
  <conditionalFormatting sqref="S236">
    <cfRule type="duplicateValues" dxfId="3834" priority="274"/>
  </conditionalFormatting>
  <conditionalFormatting sqref="S237">
    <cfRule type="duplicateValues" dxfId="3833" priority="275"/>
  </conditionalFormatting>
  <conditionalFormatting sqref="S238">
    <cfRule type="duplicateValues" dxfId="3832" priority="278"/>
  </conditionalFormatting>
  <conditionalFormatting sqref="S239:S241">
    <cfRule type="duplicateValues" dxfId="3831" priority="272"/>
  </conditionalFormatting>
  <conditionalFormatting sqref="S242">
    <cfRule type="duplicateValues" dxfId="3830" priority="269"/>
  </conditionalFormatting>
  <conditionalFormatting sqref="S243">
    <cfRule type="duplicateValues" dxfId="3829" priority="267"/>
  </conditionalFormatting>
  <conditionalFormatting sqref="S244">
    <cfRule type="duplicateValues" dxfId="3828" priority="268"/>
  </conditionalFormatting>
  <conditionalFormatting sqref="S245">
    <cfRule type="duplicateValues" dxfId="3827" priority="271"/>
  </conditionalFormatting>
  <conditionalFormatting sqref="S246:S247">
    <cfRule type="duplicateValues" dxfId="3826" priority="266"/>
  </conditionalFormatting>
  <conditionalFormatting sqref="S248:S250">
    <cfRule type="duplicateValues" dxfId="3825" priority="263"/>
  </conditionalFormatting>
  <conditionalFormatting sqref="S251">
    <cfRule type="duplicateValues" dxfId="3824" priority="259"/>
  </conditionalFormatting>
  <conditionalFormatting sqref="S252">
    <cfRule type="duplicateValues" dxfId="3823" priority="257"/>
    <cfRule type="duplicateValues" dxfId="3822" priority="262"/>
  </conditionalFormatting>
  <conditionalFormatting sqref="S254 S261">
    <cfRule type="duplicateValues" dxfId="3821" priority="261"/>
  </conditionalFormatting>
  <conditionalFormatting sqref="S255:S257">
    <cfRule type="duplicateValues" dxfId="3820" priority="253"/>
  </conditionalFormatting>
  <conditionalFormatting sqref="S258">
    <cfRule type="duplicateValues" dxfId="3819" priority="251"/>
  </conditionalFormatting>
  <conditionalFormatting sqref="S259">
    <cfRule type="duplicateValues" dxfId="3818" priority="249"/>
    <cfRule type="duplicateValues" dxfId="3817" priority="252"/>
  </conditionalFormatting>
  <conditionalFormatting sqref="S262:S263">
    <cfRule type="duplicateValues" dxfId="3816" priority="246"/>
  </conditionalFormatting>
  <conditionalFormatting sqref="S264:S266">
    <cfRule type="duplicateValues" dxfId="3815" priority="243"/>
  </conditionalFormatting>
  <conditionalFormatting sqref="S267">
    <cfRule type="duplicateValues" dxfId="3814" priority="240"/>
  </conditionalFormatting>
  <conditionalFormatting sqref="S268">
    <cfRule type="duplicateValues" dxfId="3813" priority="239"/>
  </conditionalFormatting>
  <conditionalFormatting sqref="S269:S270">
    <cfRule type="duplicateValues" dxfId="3812" priority="242"/>
  </conditionalFormatting>
  <conditionalFormatting sqref="S271:S273">
    <cfRule type="duplicateValues" dxfId="3811" priority="236"/>
  </conditionalFormatting>
  <conditionalFormatting sqref="S274">
    <cfRule type="duplicateValues" dxfId="3810" priority="233"/>
  </conditionalFormatting>
  <conditionalFormatting sqref="S275">
    <cfRule type="duplicateValues" dxfId="3809" priority="232"/>
  </conditionalFormatting>
  <conditionalFormatting sqref="S276:S277">
    <cfRule type="duplicateValues" dxfId="3808" priority="235"/>
  </conditionalFormatting>
  <conditionalFormatting sqref="S278:S280">
    <cfRule type="duplicateValues" dxfId="3807" priority="229"/>
  </conditionalFormatting>
  <conditionalFormatting sqref="S281">
    <cfRule type="duplicateValues" dxfId="3806" priority="226"/>
  </conditionalFormatting>
  <conditionalFormatting sqref="S282">
    <cfRule type="duplicateValues" dxfId="3805" priority="225"/>
  </conditionalFormatting>
  <conditionalFormatting sqref="S283:S284">
    <cfRule type="duplicateValues" dxfId="3804" priority="228"/>
  </conditionalFormatting>
  <conditionalFormatting sqref="S285:S287">
    <cfRule type="duplicateValues" dxfId="3803" priority="222"/>
  </conditionalFormatting>
  <conditionalFormatting sqref="S288">
    <cfRule type="duplicateValues" dxfId="3802" priority="219"/>
  </conditionalFormatting>
  <conditionalFormatting sqref="S289">
    <cfRule type="duplicateValues" dxfId="3801" priority="218"/>
  </conditionalFormatting>
  <conditionalFormatting sqref="S290:S291">
    <cfRule type="duplicateValues" dxfId="3800" priority="221"/>
  </conditionalFormatting>
  <conditionalFormatting sqref="S292:S294">
    <cfRule type="duplicateValues" dxfId="3799" priority="215"/>
  </conditionalFormatting>
  <conditionalFormatting sqref="S295">
    <cfRule type="duplicateValues" dxfId="3798" priority="212"/>
  </conditionalFormatting>
  <conditionalFormatting sqref="S296">
    <cfRule type="duplicateValues" dxfId="3797" priority="211"/>
  </conditionalFormatting>
  <conditionalFormatting sqref="S297:S298">
    <cfRule type="duplicateValues" dxfId="3796" priority="214"/>
  </conditionalFormatting>
  <conditionalFormatting sqref="S299:S301">
    <cfRule type="duplicateValues" dxfId="3795" priority="208"/>
  </conditionalFormatting>
  <conditionalFormatting sqref="S302">
    <cfRule type="duplicateValues" dxfId="3794" priority="205"/>
  </conditionalFormatting>
  <conditionalFormatting sqref="S303">
    <cfRule type="duplicateValues" dxfId="3793" priority="204"/>
  </conditionalFormatting>
  <conditionalFormatting sqref="S304:S305">
    <cfRule type="duplicateValues" dxfId="3792" priority="207"/>
  </conditionalFormatting>
  <conditionalFormatting sqref="S308:S311">
    <cfRule type="duplicateValues" dxfId="3791" priority="201"/>
  </conditionalFormatting>
  <conditionalFormatting sqref="S312">
    <cfRule type="duplicateValues" dxfId="3790" priority="200"/>
  </conditionalFormatting>
  <conditionalFormatting sqref="S313:S314">
    <cfRule type="duplicateValues" dxfId="3789" priority="199"/>
  </conditionalFormatting>
  <conditionalFormatting sqref="S325">
    <cfRule type="duplicateValues" dxfId="3788" priority="3924"/>
  </conditionalFormatting>
  <conditionalFormatting sqref="S326:S329">
    <cfRule type="duplicateValues" dxfId="3787" priority="308"/>
  </conditionalFormatting>
  <conditionalFormatting sqref="S330">
    <cfRule type="duplicateValues" dxfId="3786" priority="307"/>
  </conditionalFormatting>
  <conditionalFormatting sqref="S331:S332">
    <cfRule type="duplicateValues" dxfId="3785" priority="306"/>
  </conditionalFormatting>
  <conditionalFormatting sqref="S333">
    <cfRule type="duplicateValues" dxfId="3784" priority="8"/>
  </conditionalFormatting>
  <conditionalFormatting sqref="S334">
    <cfRule type="duplicateValues" dxfId="3783" priority="10"/>
  </conditionalFormatting>
  <conditionalFormatting sqref="S335:S338">
    <cfRule type="duplicateValues" dxfId="3782" priority="3"/>
  </conditionalFormatting>
  <conditionalFormatting sqref="S339">
    <cfRule type="duplicateValues" dxfId="3781" priority="5"/>
  </conditionalFormatting>
  <conditionalFormatting sqref="S342:S344">
    <cfRule type="duplicateValues" dxfId="3780" priority="191"/>
  </conditionalFormatting>
  <conditionalFormatting sqref="S345">
    <cfRule type="duplicateValues" dxfId="3779" priority="187"/>
  </conditionalFormatting>
  <conditionalFormatting sqref="S346">
    <cfRule type="duplicateValues" dxfId="3778" priority="186"/>
    <cfRule type="duplicateValues" dxfId="3777" priority="190"/>
  </conditionalFormatting>
  <conditionalFormatting sqref="S348 S355 S362 S369 S376">
    <cfRule type="duplicateValues" dxfId="3776" priority="189"/>
  </conditionalFormatting>
  <conditionalFormatting sqref="S349:S351">
    <cfRule type="duplicateValues" dxfId="3775" priority="182"/>
  </conditionalFormatting>
  <conditionalFormatting sqref="S352">
    <cfRule type="duplicateValues" dxfId="3774" priority="180"/>
  </conditionalFormatting>
  <conditionalFormatting sqref="S353">
    <cfRule type="duplicateValues" dxfId="3773" priority="179"/>
    <cfRule type="duplicateValues" dxfId="3772" priority="181"/>
  </conditionalFormatting>
  <conditionalFormatting sqref="S356:S358">
    <cfRule type="duplicateValues" dxfId="3771" priority="115"/>
  </conditionalFormatting>
  <conditionalFormatting sqref="S359">
    <cfRule type="duplicateValues" dxfId="3770" priority="113"/>
  </conditionalFormatting>
  <conditionalFormatting sqref="S360">
    <cfRule type="duplicateValues" dxfId="3769" priority="112"/>
    <cfRule type="duplicateValues" dxfId="3768" priority="114"/>
  </conditionalFormatting>
  <conditionalFormatting sqref="S363:S365">
    <cfRule type="duplicateValues" dxfId="3767" priority="33"/>
  </conditionalFormatting>
  <conditionalFormatting sqref="S366">
    <cfRule type="duplicateValues" dxfId="3766" priority="31"/>
  </conditionalFormatting>
  <conditionalFormatting sqref="S367">
    <cfRule type="duplicateValues" dxfId="3765" priority="30"/>
    <cfRule type="duplicateValues" dxfId="3764" priority="32"/>
  </conditionalFormatting>
  <conditionalFormatting sqref="S370:S372">
    <cfRule type="duplicateValues" dxfId="3763" priority="26"/>
  </conditionalFormatting>
  <conditionalFormatting sqref="S373">
    <cfRule type="duplicateValues" dxfId="3762" priority="24"/>
  </conditionalFormatting>
  <conditionalFormatting sqref="S374">
    <cfRule type="duplicateValues" dxfId="3761" priority="23"/>
    <cfRule type="duplicateValues" dxfId="3760" priority="25"/>
  </conditionalFormatting>
  <conditionalFormatting sqref="S379:S382">
    <cfRule type="duplicateValues" dxfId="3759" priority="173"/>
  </conditionalFormatting>
  <conditionalFormatting sqref="S383">
    <cfRule type="duplicateValues" dxfId="3758" priority="169"/>
  </conditionalFormatting>
  <conditionalFormatting sqref="S384">
    <cfRule type="duplicateValues" dxfId="3757" priority="170"/>
  </conditionalFormatting>
  <conditionalFormatting sqref="S385">
    <cfRule type="duplicateValues" dxfId="3756" priority="172"/>
  </conditionalFormatting>
  <conditionalFormatting sqref="S386:S387">
    <cfRule type="duplicateValues" dxfId="3755" priority="153"/>
  </conditionalFormatting>
  <conditionalFormatting sqref="S388:S390">
    <cfRule type="duplicateValues" dxfId="3754" priority="150"/>
  </conditionalFormatting>
  <conditionalFormatting sqref="S391">
    <cfRule type="duplicateValues" dxfId="3753" priority="147"/>
  </conditionalFormatting>
  <conditionalFormatting sqref="S392">
    <cfRule type="duplicateValues" dxfId="3752" priority="145"/>
  </conditionalFormatting>
  <conditionalFormatting sqref="S393">
    <cfRule type="duplicateValues" dxfId="3751" priority="146"/>
  </conditionalFormatting>
  <conditionalFormatting sqref="S394">
    <cfRule type="duplicateValues" dxfId="3750" priority="149"/>
  </conditionalFormatting>
  <conditionalFormatting sqref="S395:S397">
    <cfRule type="duplicateValues" dxfId="3749" priority="129"/>
  </conditionalFormatting>
  <conditionalFormatting sqref="S398">
    <cfRule type="duplicateValues" dxfId="3748" priority="126"/>
  </conditionalFormatting>
  <conditionalFormatting sqref="S399">
    <cfRule type="duplicateValues" dxfId="3747" priority="124"/>
  </conditionalFormatting>
  <conditionalFormatting sqref="S400">
    <cfRule type="duplicateValues" dxfId="3746" priority="125"/>
  </conditionalFormatting>
  <conditionalFormatting sqref="S401">
    <cfRule type="duplicateValues" dxfId="3745" priority="128"/>
  </conditionalFormatting>
  <conditionalFormatting sqref="S402:S404">
    <cfRule type="duplicateValues" dxfId="3744" priority="122"/>
  </conditionalFormatting>
  <conditionalFormatting sqref="S405">
    <cfRule type="duplicateValues" dxfId="3743" priority="119"/>
  </conditionalFormatting>
  <conditionalFormatting sqref="S406">
    <cfRule type="duplicateValues" dxfId="3742" priority="117"/>
  </conditionalFormatting>
  <conditionalFormatting sqref="S407">
    <cfRule type="duplicateValues" dxfId="3741" priority="118"/>
  </conditionalFormatting>
  <conditionalFormatting sqref="S408">
    <cfRule type="duplicateValues" dxfId="3740" priority="121"/>
  </conditionalFormatting>
  <conditionalFormatting sqref="S409:S410">
    <cfRule type="duplicateValues" dxfId="3739" priority="106"/>
  </conditionalFormatting>
  <conditionalFormatting sqref="S411:S413">
    <cfRule type="duplicateValues" dxfId="3738" priority="103"/>
  </conditionalFormatting>
  <conditionalFormatting sqref="S414">
    <cfRule type="duplicateValues" dxfId="3737" priority="100"/>
  </conditionalFormatting>
  <conditionalFormatting sqref="S415">
    <cfRule type="duplicateValues" dxfId="3736" priority="99"/>
  </conditionalFormatting>
  <conditionalFormatting sqref="S416:S417">
    <cfRule type="duplicateValues" dxfId="3735" priority="102"/>
  </conditionalFormatting>
  <conditionalFormatting sqref="S418:S420">
    <cfRule type="duplicateValues" dxfId="3734" priority="68"/>
  </conditionalFormatting>
  <conditionalFormatting sqref="S421">
    <cfRule type="duplicateValues" dxfId="3733" priority="65"/>
  </conditionalFormatting>
  <conditionalFormatting sqref="S422">
    <cfRule type="duplicateValues" dxfId="3732" priority="64"/>
  </conditionalFormatting>
  <conditionalFormatting sqref="S423:S424">
    <cfRule type="duplicateValues" dxfId="3731" priority="67"/>
  </conditionalFormatting>
  <conditionalFormatting sqref="S425:S427">
    <cfRule type="duplicateValues" dxfId="3730" priority="61"/>
  </conditionalFormatting>
  <conditionalFormatting sqref="S428">
    <cfRule type="duplicateValues" dxfId="3729" priority="58"/>
  </conditionalFormatting>
  <conditionalFormatting sqref="S429">
    <cfRule type="duplicateValues" dxfId="3728" priority="57"/>
  </conditionalFormatting>
  <conditionalFormatting sqref="S430:S431">
    <cfRule type="duplicateValues" dxfId="3727" priority="60"/>
  </conditionalFormatting>
  <conditionalFormatting sqref="S432:S434">
    <cfRule type="duplicateValues" dxfId="3726" priority="54"/>
  </conditionalFormatting>
  <conditionalFormatting sqref="S435">
    <cfRule type="duplicateValues" dxfId="3725" priority="51"/>
  </conditionalFormatting>
  <conditionalFormatting sqref="S436">
    <cfRule type="duplicateValues" dxfId="3724" priority="50"/>
  </conditionalFormatting>
  <conditionalFormatting sqref="S437:S438">
    <cfRule type="duplicateValues" dxfId="3723" priority="53"/>
  </conditionalFormatting>
  <conditionalFormatting sqref="S439:S441">
    <cfRule type="duplicateValues" dxfId="3722" priority="47"/>
  </conditionalFormatting>
  <conditionalFormatting sqref="S442">
    <cfRule type="duplicateValues" dxfId="3721" priority="44"/>
  </conditionalFormatting>
  <conditionalFormatting sqref="S445 S454">
    <cfRule type="duplicateValues" dxfId="3720" priority="46"/>
  </conditionalFormatting>
  <conditionalFormatting sqref="S446:S447">
    <cfRule type="duplicateValues" dxfId="3719" priority="36"/>
  </conditionalFormatting>
  <conditionalFormatting sqref="S448:S450">
    <cfRule type="duplicateValues" dxfId="3718" priority="40"/>
  </conditionalFormatting>
  <conditionalFormatting sqref="S451">
    <cfRule type="duplicateValues" dxfId="3717" priority="39"/>
  </conditionalFormatting>
  <conditionalFormatting sqref="S456">
    <cfRule type="duplicateValues" dxfId="3716" priority="3987"/>
  </conditionalFormatting>
  <conditionalFormatting sqref="S457">
    <cfRule type="duplicateValues" dxfId="3715" priority="158"/>
  </conditionalFormatting>
  <conditionalFormatting sqref="S458:S460">
    <cfRule type="duplicateValues" dxfId="3714" priority="155"/>
  </conditionalFormatting>
  <conditionalFormatting sqref="S461:S462">
    <cfRule type="duplicateValues" dxfId="3713" priority="157"/>
  </conditionalFormatting>
  <conditionalFormatting sqref="S463">
    <cfRule type="duplicateValues" dxfId="3712" priority="161"/>
  </conditionalFormatting>
  <conditionalFormatting sqref="S464 S324 S455 S201 S340:S341 S209:S210 S124:S125 S43:S44 S2 S168:S169 S177:S178 S186:S187 S306:S307 S315:S316 S377:S378 S474:S1048576">
    <cfRule type="duplicateValues" dxfId="3711" priority="3822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pageSetUpPr fitToPage="1"/>
  </sheetPr>
  <dimension ref="A1:X482"/>
  <sheetViews>
    <sheetView showGridLines="0" zoomScale="55" zoomScaleNormal="55" zoomScaleSheetLayoutView="70" workbookViewId="0">
      <pane ySplit="2" topLeftCell="A92" activePane="bottomLeft" state="frozen"/>
      <selection activeCell="M87" sqref="M87"/>
      <selection pane="bottomLeft" activeCell="L98" sqref="L98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7" width="7.77734375" style="5" customWidth="1"/>
    <col min="8" max="8" width="7.77734375" style="5" hidden="1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7770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>
      <c r="A3" s="445"/>
      <c r="B3" s="445"/>
      <c r="C3" s="445"/>
      <c r="D3" s="445"/>
      <c r="E3" s="445"/>
      <c r="F3" s="445"/>
      <c r="G3" s="445"/>
      <c r="H3" s="445"/>
      <c r="I3" s="445"/>
      <c r="J3" s="445"/>
      <c r="K3" s="446"/>
      <c r="L3" s="445"/>
      <c r="M3" s="445"/>
      <c r="N3" s="446"/>
      <c r="O3" s="446"/>
      <c r="P3" s="447"/>
      <c r="Q3" s="445"/>
      <c r="R3" s="445"/>
      <c r="S3" s="445"/>
      <c r="T3" s="445"/>
      <c r="U3" s="448"/>
      <c r="V3" s="449"/>
      <c r="W3" s="450"/>
      <c r="X3" s="450"/>
    </row>
    <row r="4" spans="1:24" ht="26.25" customHeight="1">
      <c r="A4" s="535" t="s">
        <v>188</v>
      </c>
      <c r="B4" s="536"/>
      <c r="C4" s="536" t="s">
        <v>20</v>
      </c>
      <c r="D4" s="536" t="s">
        <v>190</v>
      </c>
      <c r="E4" s="536" t="s">
        <v>191</v>
      </c>
      <c r="F4" s="536" t="s">
        <v>191</v>
      </c>
      <c r="G4" s="536" t="s">
        <v>191</v>
      </c>
      <c r="H4" s="1202"/>
      <c r="I4" s="536" t="s">
        <v>125</v>
      </c>
      <c r="J4" s="536" t="s">
        <v>8062</v>
      </c>
      <c r="K4" s="538" t="s">
        <v>2618</v>
      </c>
      <c r="L4" s="536" t="s">
        <v>7842</v>
      </c>
      <c r="M4" s="536"/>
      <c r="N4" s="538" t="s">
        <v>7803</v>
      </c>
      <c r="O4" s="538">
        <v>684099</v>
      </c>
      <c r="P4" s="539"/>
      <c r="Q4" s="536" t="s">
        <v>203</v>
      </c>
      <c r="R4" s="536">
        <v>2020</v>
      </c>
      <c r="S4" s="536" t="s">
        <v>7804</v>
      </c>
      <c r="T4" s="536">
        <v>1610</v>
      </c>
      <c r="U4" s="540">
        <v>45200</v>
      </c>
      <c r="V4" s="541"/>
      <c r="W4" s="542">
        <v>6300</v>
      </c>
      <c r="X4" s="543">
        <v>7150</v>
      </c>
    </row>
    <row r="5" spans="1:24" ht="26.25" customHeight="1">
      <c r="A5" s="544"/>
      <c r="B5" s="108"/>
      <c r="C5" s="320" t="s">
        <v>2770</v>
      </c>
      <c r="D5" s="108"/>
      <c r="E5" s="108"/>
      <c r="F5" s="108"/>
      <c r="G5" s="108"/>
      <c r="H5" s="108"/>
      <c r="I5" s="108" t="s">
        <v>194</v>
      </c>
      <c r="J5" s="114" t="s">
        <v>7802</v>
      </c>
      <c r="K5" s="115" t="s">
        <v>211</v>
      </c>
      <c r="L5" s="108"/>
      <c r="M5" s="108"/>
      <c r="N5" s="73" t="s">
        <v>3907</v>
      </c>
      <c r="O5" s="109"/>
      <c r="P5" s="110"/>
      <c r="Q5" s="108" t="s">
        <v>203</v>
      </c>
      <c r="R5" s="108">
        <v>2020</v>
      </c>
      <c r="S5" s="108" t="s">
        <v>7805</v>
      </c>
      <c r="T5" s="108">
        <v>1610</v>
      </c>
      <c r="U5" s="112"/>
      <c r="V5" s="329"/>
      <c r="W5" s="444" t="s">
        <v>8049</v>
      </c>
      <c r="X5" s="545"/>
    </row>
    <row r="6" spans="1:24" ht="26.25" customHeight="1">
      <c r="A6" s="544"/>
      <c r="B6" s="108"/>
      <c r="C6" s="108"/>
      <c r="D6" s="108"/>
      <c r="E6" s="108"/>
      <c r="F6" s="108"/>
      <c r="G6" s="108"/>
      <c r="H6" s="108"/>
      <c r="I6" s="108"/>
      <c r="J6" s="320" t="s">
        <v>2673</v>
      </c>
      <c r="K6" s="109" t="s">
        <v>7727</v>
      </c>
      <c r="L6" s="108"/>
      <c r="M6" s="108"/>
      <c r="N6" s="73" t="s">
        <v>2431</v>
      </c>
      <c r="O6" s="109"/>
      <c r="P6" s="110"/>
      <c r="Q6" s="108" t="s">
        <v>203</v>
      </c>
      <c r="R6" s="108">
        <v>2020</v>
      </c>
      <c r="S6" s="108" t="s">
        <v>7806</v>
      </c>
      <c r="T6" s="108">
        <v>1615</v>
      </c>
      <c r="U6" s="111"/>
      <c r="V6" s="112"/>
      <c r="W6" s="113"/>
      <c r="X6" s="545"/>
    </row>
    <row r="7" spans="1:24" ht="26.25" customHeight="1">
      <c r="A7" s="544"/>
      <c r="B7" s="108"/>
      <c r="C7" s="108"/>
      <c r="D7" s="108"/>
      <c r="E7" s="108"/>
      <c r="F7" s="108"/>
      <c r="G7" s="108"/>
      <c r="H7" s="108"/>
      <c r="I7" s="108"/>
      <c r="J7" s="425" t="s">
        <v>2643</v>
      </c>
      <c r="K7" s="109" t="s">
        <v>1772</v>
      </c>
      <c r="L7" s="2559" t="s">
        <v>8048</v>
      </c>
      <c r="M7" s="2560"/>
      <c r="N7" s="2560"/>
      <c r="O7" s="2560"/>
      <c r="P7" s="2561"/>
      <c r="Q7" s="108" t="s">
        <v>203</v>
      </c>
      <c r="R7" s="108">
        <v>2020</v>
      </c>
      <c r="S7" s="108" t="s">
        <v>7807</v>
      </c>
      <c r="T7" s="108">
        <v>1615</v>
      </c>
      <c r="U7" s="111"/>
      <c r="V7" s="112"/>
      <c r="W7" s="113"/>
      <c r="X7" s="545"/>
    </row>
    <row r="8" spans="1:24" ht="26.25" customHeight="1">
      <c r="A8" s="544"/>
      <c r="B8" s="108"/>
      <c r="C8" s="108"/>
      <c r="D8" s="108"/>
      <c r="E8" s="108"/>
      <c r="F8" s="108"/>
      <c r="G8" s="108"/>
      <c r="H8" s="108"/>
      <c r="I8" s="108"/>
      <c r="J8" s="108"/>
      <c r="K8" s="109"/>
      <c r="L8" s="108"/>
      <c r="M8" s="108"/>
      <c r="N8" s="109"/>
      <c r="O8" s="109"/>
      <c r="P8" s="110"/>
      <c r="Q8" s="108"/>
      <c r="R8" s="108"/>
      <c r="S8" s="114" t="s">
        <v>189</v>
      </c>
      <c r="T8" s="114">
        <v>3810</v>
      </c>
      <c r="U8" s="111"/>
      <c r="V8" s="112"/>
      <c r="W8" s="113"/>
      <c r="X8" s="545"/>
    </row>
    <row r="9" spans="1:24" ht="26.25" customHeight="1">
      <c r="A9" s="544"/>
      <c r="B9" s="108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9"/>
      <c r="O9" s="109"/>
      <c r="P9" s="110"/>
      <c r="Q9" s="108"/>
      <c r="R9" s="108"/>
      <c r="S9" s="114" t="s">
        <v>2472</v>
      </c>
      <c r="T9" s="114">
        <f>SUM(T4:T8)</f>
        <v>10260</v>
      </c>
      <c r="U9" s="111"/>
      <c r="V9" s="112"/>
      <c r="W9" s="113"/>
      <c r="X9" s="545"/>
    </row>
    <row r="10" spans="1:24" ht="26.25" customHeight="1" thickBot="1">
      <c r="A10" s="546"/>
      <c r="B10" s="547"/>
      <c r="C10" s="547"/>
      <c r="D10" s="547"/>
      <c r="E10" s="547"/>
      <c r="F10" s="547"/>
      <c r="G10" s="547"/>
      <c r="H10" s="547"/>
      <c r="I10" s="547"/>
      <c r="J10" s="547"/>
      <c r="K10" s="611" t="s">
        <v>7728</v>
      </c>
      <c r="L10" s="547"/>
      <c r="M10" s="547"/>
      <c r="N10" s="548"/>
      <c r="O10" s="548"/>
      <c r="P10" s="549"/>
      <c r="Q10" s="547"/>
      <c r="R10" s="547"/>
      <c r="S10" s="550" t="s">
        <v>1907</v>
      </c>
      <c r="T10" s="550">
        <v>6450</v>
      </c>
      <c r="U10" s="551"/>
      <c r="V10" s="552"/>
      <c r="W10" s="553"/>
      <c r="X10" s="554"/>
    </row>
    <row r="11" spans="1:24" ht="26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51"/>
      <c r="L11" s="4"/>
      <c r="M11" s="4"/>
      <c r="N11" s="451"/>
      <c r="O11" s="451"/>
      <c r="P11" s="452"/>
      <c r="Q11" s="4"/>
      <c r="R11" s="4"/>
      <c r="S11" s="4"/>
      <c r="T11" s="4"/>
      <c r="U11" s="453"/>
      <c r="V11" s="454"/>
      <c r="W11" s="455"/>
      <c r="X11" s="455"/>
    </row>
    <row r="12" spans="1:24" ht="26.25" customHeight="1" thickBot="1"/>
    <row r="13" spans="1:24" ht="26.25" hidden="1" customHeight="1">
      <c r="A13" s="456" t="s">
        <v>188</v>
      </c>
      <c r="B13" s="457"/>
      <c r="C13" s="457" t="s">
        <v>3556</v>
      </c>
      <c r="D13" s="457" t="s">
        <v>190</v>
      </c>
      <c r="E13" s="457"/>
      <c r="F13" s="457"/>
      <c r="G13" s="457"/>
      <c r="H13" s="477"/>
      <c r="I13" s="457" t="s">
        <v>3375</v>
      </c>
      <c r="J13" s="457"/>
      <c r="K13" s="458" t="s">
        <v>7331</v>
      </c>
      <c r="L13" s="457"/>
      <c r="M13" s="457"/>
      <c r="N13" s="458"/>
      <c r="O13" s="458"/>
      <c r="P13" s="459"/>
      <c r="Q13" s="457"/>
      <c r="R13" s="457"/>
      <c r="S13" s="457"/>
      <c r="T13" s="457"/>
      <c r="U13" s="460">
        <v>45201</v>
      </c>
      <c r="V13" s="461"/>
      <c r="W13" s="462">
        <v>1950</v>
      </c>
      <c r="X13" s="463"/>
    </row>
    <row r="14" spans="1:24" ht="26.25" hidden="1" customHeight="1">
      <c r="A14" s="464"/>
      <c r="B14" s="143"/>
      <c r="C14" s="143"/>
      <c r="D14" s="143"/>
      <c r="E14" s="143"/>
      <c r="F14" s="143"/>
      <c r="G14" s="143"/>
      <c r="H14" s="143"/>
      <c r="I14" s="143" t="s">
        <v>194</v>
      </c>
      <c r="J14" s="412" t="s">
        <v>7716</v>
      </c>
      <c r="K14" s="169" t="s">
        <v>3548</v>
      </c>
      <c r="L14" s="143"/>
      <c r="M14" s="2532" t="s">
        <v>7757</v>
      </c>
      <c r="N14" s="2533"/>
      <c r="O14" s="2533"/>
      <c r="P14" s="2534"/>
      <c r="Q14" s="143"/>
      <c r="R14" s="143"/>
      <c r="S14" s="143"/>
      <c r="T14" s="143"/>
      <c r="U14" s="146"/>
      <c r="V14" s="146"/>
      <c r="W14" s="147"/>
      <c r="X14" s="465"/>
    </row>
    <row r="15" spans="1:24" ht="26.25" hidden="1" customHeight="1">
      <c r="A15" s="464"/>
      <c r="B15" s="143"/>
      <c r="C15" s="143"/>
      <c r="D15" s="143"/>
      <c r="E15" s="143"/>
      <c r="F15" s="143"/>
      <c r="G15" s="143"/>
      <c r="H15" s="143"/>
      <c r="I15" s="320" t="s">
        <v>2625</v>
      </c>
      <c r="J15" s="143"/>
      <c r="K15" s="144" t="s">
        <v>7621</v>
      </c>
      <c r="L15" s="143"/>
      <c r="M15" s="2535"/>
      <c r="N15" s="2536"/>
      <c r="O15" s="2536"/>
      <c r="P15" s="2537"/>
      <c r="Q15" s="143"/>
      <c r="R15" s="143"/>
      <c r="S15" s="143"/>
      <c r="T15" s="143"/>
      <c r="U15" s="146"/>
      <c r="V15" s="146"/>
      <c r="W15" s="147"/>
      <c r="X15" s="466"/>
    </row>
    <row r="16" spans="1:24" ht="26.25" hidden="1" customHeight="1">
      <c r="A16" s="464"/>
      <c r="B16" s="143"/>
      <c r="C16" s="143"/>
      <c r="D16" s="143"/>
      <c r="E16" s="143"/>
      <c r="F16" s="143"/>
      <c r="G16" s="143"/>
      <c r="H16" s="143"/>
      <c r="I16" s="143"/>
      <c r="J16" s="143"/>
      <c r="K16" s="144" t="s">
        <v>3383</v>
      </c>
      <c r="L16" s="143"/>
      <c r="M16" s="2535"/>
      <c r="N16" s="2536"/>
      <c r="O16" s="2536"/>
      <c r="P16" s="2537"/>
      <c r="Q16" s="143"/>
      <c r="R16" s="143"/>
      <c r="S16" s="143"/>
      <c r="T16" s="143"/>
      <c r="U16" s="168"/>
      <c r="V16" s="146"/>
      <c r="W16" s="147"/>
      <c r="X16" s="466"/>
    </row>
    <row r="17" spans="1:24" ht="26.25" hidden="1" customHeight="1">
      <c r="A17" s="464"/>
      <c r="B17" s="143"/>
      <c r="C17" s="143"/>
      <c r="D17" s="143"/>
      <c r="E17" s="143"/>
      <c r="F17" s="143"/>
      <c r="G17" s="143"/>
      <c r="H17" s="143"/>
      <c r="I17" s="143"/>
      <c r="J17" s="143" t="s">
        <v>2626</v>
      </c>
      <c r="K17" s="144" t="s">
        <v>7353</v>
      </c>
      <c r="L17" s="143"/>
      <c r="M17" s="2535"/>
      <c r="N17" s="2536"/>
      <c r="O17" s="2536"/>
      <c r="P17" s="2537"/>
      <c r="Q17" s="143"/>
      <c r="R17" s="143"/>
      <c r="S17" s="148" t="s">
        <v>189</v>
      </c>
      <c r="T17" s="148"/>
      <c r="U17" s="168"/>
      <c r="V17" s="146"/>
      <c r="W17" s="147"/>
      <c r="X17" s="466"/>
    </row>
    <row r="18" spans="1:24" ht="26.25" hidden="1" customHeight="1">
      <c r="A18" s="464"/>
      <c r="B18" s="143"/>
      <c r="C18" s="143"/>
      <c r="D18" s="143"/>
      <c r="E18" s="143"/>
      <c r="F18" s="143"/>
      <c r="G18" s="143"/>
      <c r="H18" s="143"/>
      <c r="I18" s="143"/>
      <c r="J18" s="143" t="s">
        <v>2627</v>
      </c>
      <c r="K18" s="144"/>
      <c r="L18" s="143"/>
      <c r="M18" s="2538"/>
      <c r="N18" s="2539"/>
      <c r="O18" s="2539"/>
      <c r="P18" s="2540"/>
      <c r="Q18" s="143"/>
      <c r="R18" s="143"/>
      <c r="S18" s="148" t="s">
        <v>2472</v>
      </c>
      <c r="T18" s="148">
        <f>SUM(T13:T17)</f>
        <v>0</v>
      </c>
      <c r="U18" s="168"/>
      <c r="V18" s="146"/>
      <c r="W18" s="147"/>
      <c r="X18" s="466"/>
    </row>
    <row r="19" spans="1:24" ht="26.25" hidden="1" customHeight="1" thickBot="1">
      <c r="A19" s="467"/>
      <c r="B19" s="468"/>
      <c r="C19" s="468"/>
      <c r="D19" s="468"/>
      <c r="E19" s="468"/>
      <c r="F19" s="468"/>
      <c r="G19" s="468"/>
      <c r="H19" s="468"/>
      <c r="I19" s="468"/>
      <c r="J19" s="555" t="s">
        <v>2745</v>
      </c>
      <c r="K19" s="611" t="s">
        <v>7717</v>
      </c>
      <c r="L19" s="468"/>
      <c r="M19" s="468"/>
      <c r="N19" s="470"/>
      <c r="O19" s="470"/>
      <c r="P19" s="471"/>
      <c r="Q19" s="468"/>
      <c r="R19" s="468"/>
      <c r="S19" s="472"/>
      <c r="T19" s="472"/>
      <c r="U19" s="473"/>
      <c r="V19" s="474"/>
      <c r="W19" s="475"/>
      <c r="X19" s="476"/>
    </row>
    <row r="20" spans="1:24" ht="26.25" hidden="1" customHeight="1"/>
    <row r="21" spans="1:24" ht="26.25" hidden="1" customHeight="1" thickBot="1">
      <c r="A21" s="4"/>
      <c r="B21" s="4"/>
      <c r="C21" s="4"/>
      <c r="D21" s="4"/>
      <c r="E21" s="4"/>
      <c r="F21" s="4"/>
      <c r="G21" s="4"/>
      <c r="H21" s="4"/>
      <c r="I21" s="4"/>
      <c r="J21" s="4"/>
      <c r="K21" s="451"/>
      <c r="L21" s="4"/>
      <c r="M21" s="4"/>
      <c r="N21" s="451"/>
      <c r="O21" s="451"/>
      <c r="P21" s="452"/>
      <c r="Q21" s="4"/>
      <c r="R21" s="4"/>
      <c r="S21" s="4"/>
      <c r="T21" s="4"/>
      <c r="U21" s="453"/>
      <c r="V21" s="454"/>
      <c r="W21" s="455"/>
      <c r="X21" s="455"/>
    </row>
    <row r="22" spans="1:24" ht="26.25" hidden="1" customHeight="1">
      <c r="A22" s="676" t="s">
        <v>188</v>
      </c>
      <c r="B22" s="677"/>
      <c r="C22" s="677" t="s">
        <v>7418</v>
      </c>
      <c r="D22" s="677" t="s">
        <v>190</v>
      </c>
      <c r="E22" s="677"/>
      <c r="F22" s="677"/>
      <c r="G22" s="677"/>
      <c r="H22" s="678"/>
      <c r="I22" s="677" t="s">
        <v>3597</v>
      </c>
      <c r="J22" s="677" t="s">
        <v>7615</v>
      </c>
      <c r="K22" s="679" t="s">
        <v>8</v>
      </c>
      <c r="L22" s="677"/>
      <c r="M22" s="677"/>
      <c r="N22" s="679"/>
      <c r="O22" s="679"/>
      <c r="P22" s="680"/>
      <c r="Q22" s="677" t="s">
        <v>7625</v>
      </c>
      <c r="R22" s="677"/>
      <c r="S22" s="677" t="s">
        <v>7622</v>
      </c>
      <c r="T22" s="677"/>
      <c r="U22" s="681">
        <v>45202</v>
      </c>
      <c r="V22" s="681">
        <v>45268</v>
      </c>
      <c r="W22" s="682">
        <v>1704</v>
      </c>
      <c r="X22" s="683">
        <v>2700</v>
      </c>
    </row>
    <row r="23" spans="1:24" ht="26.25" hidden="1" customHeight="1">
      <c r="A23" s="684"/>
      <c r="B23" s="83"/>
      <c r="C23" s="83"/>
      <c r="D23" s="83"/>
      <c r="E23" s="83"/>
      <c r="F23" s="83"/>
      <c r="G23" s="83"/>
      <c r="H23" s="83"/>
      <c r="I23" s="83" t="s">
        <v>3598</v>
      </c>
      <c r="J23" s="412" t="s">
        <v>7619</v>
      </c>
      <c r="K23" s="89" t="s">
        <v>195</v>
      </c>
      <c r="L23" s="425" t="s">
        <v>7421</v>
      </c>
      <c r="M23" s="2523" t="s">
        <v>7810</v>
      </c>
      <c r="N23" s="2524"/>
      <c r="O23" s="2524"/>
      <c r="P23" s="2525"/>
      <c r="Q23" s="83" t="s">
        <v>7626</v>
      </c>
      <c r="R23" s="83"/>
      <c r="S23" s="83" t="s">
        <v>7623</v>
      </c>
      <c r="T23" s="83"/>
      <c r="U23" s="87"/>
      <c r="V23" s="86"/>
      <c r="W23" s="107"/>
      <c r="X23" s="777">
        <v>2850</v>
      </c>
    </row>
    <row r="24" spans="1:24" ht="26.25" hidden="1" customHeight="1">
      <c r="A24" s="684"/>
      <c r="B24" s="83"/>
      <c r="C24" s="83"/>
      <c r="D24" s="83"/>
      <c r="E24" s="83"/>
      <c r="F24" s="83"/>
      <c r="G24" s="83"/>
      <c r="H24" s="83"/>
      <c r="I24" s="83"/>
      <c r="J24" s="83" t="s">
        <v>7616</v>
      </c>
      <c r="K24" s="686" t="s">
        <v>7621</v>
      </c>
      <c r="L24" s="425" t="s">
        <v>7422</v>
      </c>
      <c r="M24" s="2526"/>
      <c r="N24" s="2527"/>
      <c r="O24" s="2527"/>
      <c r="P24" s="2528"/>
      <c r="Q24" s="83" t="s">
        <v>7627</v>
      </c>
      <c r="R24" s="83"/>
      <c r="S24" s="83" t="s">
        <v>7624</v>
      </c>
      <c r="T24" s="83"/>
      <c r="U24" s="87"/>
      <c r="V24" s="86"/>
      <c r="W24" s="107" t="s">
        <v>7817</v>
      </c>
      <c r="X24" s="685"/>
    </row>
    <row r="25" spans="1:24" ht="26.25" hidden="1" customHeight="1">
      <c r="A25" s="684"/>
      <c r="B25" s="83"/>
      <c r="C25" s="83"/>
      <c r="D25" s="83"/>
      <c r="E25" s="83"/>
      <c r="F25" s="83"/>
      <c r="G25" s="83"/>
      <c r="H25" s="83"/>
      <c r="I25" s="83"/>
      <c r="J25" s="83"/>
      <c r="K25" s="686" t="s">
        <v>1772</v>
      </c>
      <c r="L25" s="83"/>
      <c r="M25" s="2526"/>
      <c r="N25" s="2527"/>
      <c r="O25" s="2527"/>
      <c r="P25" s="2528"/>
      <c r="Q25" s="83" t="s">
        <v>7628</v>
      </c>
      <c r="R25" s="83"/>
      <c r="S25" s="83" t="s">
        <v>7759</v>
      </c>
      <c r="T25" s="83"/>
      <c r="U25" s="86"/>
      <c r="V25" s="87"/>
      <c r="W25" s="107" t="s">
        <v>7816</v>
      </c>
      <c r="X25" s="1215" t="s">
        <v>7618</v>
      </c>
    </row>
    <row r="26" spans="1:24" ht="26.25" hidden="1" customHeight="1">
      <c r="A26" s="684"/>
      <c r="B26" s="83"/>
      <c r="C26" s="83"/>
      <c r="D26" s="83"/>
      <c r="E26" s="83"/>
      <c r="F26" s="83"/>
      <c r="G26" s="83"/>
      <c r="H26" s="83"/>
      <c r="I26" s="83"/>
      <c r="J26" s="83"/>
      <c r="K26" s="686"/>
      <c r="L26" s="83"/>
      <c r="M26" s="2526"/>
      <c r="N26" s="2527"/>
      <c r="O26" s="2527"/>
      <c r="P26" s="2528"/>
      <c r="Q26" s="83"/>
      <c r="R26" s="83"/>
      <c r="S26" s="88" t="s">
        <v>189</v>
      </c>
      <c r="T26" s="88"/>
      <c r="U26" s="86"/>
      <c r="V26" s="87"/>
      <c r="W26" s="107"/>
      <c r="X26" s="685" t="s">
        <v>2582</v>
      </c>
    </row>
    <row r="27" spans="1:24" ht="26.25" hidden="1" customHeight="1">
      <c r="A27" s="1137"/>
      <c r="B27" s="1138"/>
      <c r="C27" s="1138"/>
      <c r="D27" s="1138"/>
      <c r="E27" s="1138"/>
      <c r="F27" s="1138"/>
      <c r="G27" s="1138"/>
      <c r="H27" s="1138"/>
      <c r="I27" s="1138"/>
      <c r="J27" s="1138"/>
      <c r="K27" s="1139"/>
      <c r="L27" s="1138"/>
      <c r="M27" s="2529"/>
      <c r="N27" s="2530"/>
      <c r="O27" s="2530"/>
      <c r="P27" s="2531"/>
      <c r="Q27" s="83"/>
      <c r="R27" s="1138"/>
      <c r="S27" s="1140" t="s">
        <v>2472</v>
      </c>
      <c r="T27" s="1140">
        <f>SUM(T22:T26)</f>
        <v>0</v>
      </c>
      <c r="U27" s="1141"/>
      <c r="V27" s="1142"/>
      <c r="W27" s="1143"/>
      <c r="X27" s="1144" t="s">
        <v>2894</v>
      </c>
    </row>
    <row r="28" spans="1:24" ht="26.25" hidden="1" customHeight="1" thickBot="1">
      <c r="A28" s="687"/>
      <c r="B28" s="688"/>
      <c r="C28" s="688"/>
      <c r="D28" s="688"/>
      <c r="E28" s="688"/>
      <c r="F28" s="688"/>
      <c r="G28" s="688"/>
      <c r="H28" s="688"/>
      <c r="I28" s="688"/>
      <c r="J28" s="688"/>
      <c r="K28" s="611" t="s">
        <v>7617</v>
      </c>
      <c r="L28" s="688"/>
      <c r="M28" s="688"/>
      <c r="N28" s="688"/>
      <c r="O28" s="688"/>
      <c r="P28" s="688"/>
      <c r="Q28" s="688"/>
      <c r="R28" s="688"/>
      <c r="S28" s="691"/>
      <c r="T28" s="691"/>
      <c r="U28" s="692"/>
      <c r="V28" s="693"/>
      <c r="W28" s="694"/>
      <c r="X28" s="695"/>
    </row>
    <row r="29" spans="1:24" ht="26.25" hidden="1" customHeight="1" thickBot="1">
      <c r="A29" s="4"/>
      <c r="B29" s="4"/>
      <c r="C29" s="4"/>
      <c r="D29" s="4"/>
      <c r="E29" s="4"/>
      <c r="F29" s="4"/>
      <c r="G29" s="4"/>
      <c r="H29" s="4"/>
      <c r="I29" s="4"/>
      <c r="J29" s="4"/>
      <c r="K29" s="451"/>
      <c r="L29" s="4"/>
      <c r="M29" s="4"/>
      <c r="N29" s="451"/>
      <c r="O29" s="451"/>
      <c r="P29" s="452"/>
      <c r="Q29" s="4"/>
      <c r="R29" s="4"/>
      <c r="S29" s="4"/>
      <c r="T29" s="4"/>
      <c r="U29" s="453"/>
      <c r="V29" s="454"/>
      <c r="W29" s="455"/>
      <c r="X29" s="455"/>
    </row>
    <row r="30" spans="1:24" ht="26.25" customHeight="1">
      <c r="A30" s="676" t="s">
        <v>188</v>
      </c>
      <c r="B30" s="677"/>
      <c r="C30" s="677" t="s">
        <v>7418</v>
      </c>
      <c r="D30" s="677" t="s">
        <v>190</v>
      </c>
      <c r="E30" s="677" t="s">
        <v>191</v>
      </c>
      <c r="F30" s="677" t="s">
        <v>191</v>
      </c>
      <c r="G30" s="677" t="s">
        <v>191</v>
      </c>
      <c r="H30" s="678"/>
      <c r="I30" s="677" t="s">
        <v>3597</v>
      </c>
      <c r="J30" s="677" t="s">
        <v>8064</v>
      </c>
      <c r="K30" s="679" t="s">
        <v>8</v>
      </c>
      <c r="L30" s="677" t="s">
        <v>7857</v>
      </c>
      <c r="M30" s="677"/>
      <c r="N30" s="679" t="s">
        <v>7771</v>
      </c>
      <c r="O30" s="679" t="s">
        <v>7772</v>
      </c>
      <c r="P30" s="680" t="s">
        <v>9562</v>
      </c>
      <c r="Q30" s="677" t="s">
        <v>7795</v>
      </c>
      <c r="R30" s="677">
        <v>2018</v>
      </c>
      <c r="S30" s="677" t="s">
        <v>9208</v>
      </c>
      <c r="T30" s="677">
        <v>1645</v>
      </c>
      <c r="U30" s="681">
        <v>45202</v>
      </c>
      <c r="V30" s="681">
        <v>45268</v>
      </c>
      <c r="W30" s="682">
        <v>1774</v>
      </c>
      <c r="X30" s="683">
        <v>2700</v>
      </c>
    </row>
    <row r="31" spans="1:24" ht="26.25" customHeight="1">
      <c r="A31" s="684"/>
      <c r="B31" s="83"/>
      <c r="C31" s="83"/>
      <c r="D31" s="83"/>
      <c r="E31" s="83"/>
      <c r="F31" s="83"/>
      <c r="G31" s="83"/>
      <c r="H31" s="83"/>
      <c r="I31" s="83" t="s">
        <v>3598</v>
      </c>
      <c r="J31" s="412" t="s">
        <v>7766</v>
      </c>
      <c r="K31" s="89" t="s">
        <v>240</v>
      </c>
      <c r="L31" s="425" t="s">
        <v>3603</v>
      </c>
      <c r="M31" s="83"/>
      <c r="N31" s="73" t="s">
        <v>7897</v>
      </c>
      <c r="O31" s="83"/>
      <c r="P31" s="85" t="s">
        <v>9948</v>
      </c>
      <c r="Q31" s="83" t="s">
        <v>7796</v>
      </c>
      <c r="R31" s="83">
        <v>2018</v>
      </c>
      <c r="S31" s="83" t="s">
        <v>9209</v>
      </c>
      <c r="T31" s="83">
        <v>1235</v>
      </c>
      <c r="U31" s="87"/>
      <c r="V31" s="86">
        <v>45264</v>
      </c>
      <c r="W31" s="107" t="s">
        <v>7901</v>
      </c>
      <c r="X31" s="777">
        <v>2850</v>
      </c>
    </row>
    <row r="32" spans="1:24" ht="26.25" customHeight="1">
      <c r="A32" s="684"/>
      <c r="B32" s="83"/>
      <c r="C32" s="83"/>
      <c r="D32" s="83"/>
      <c r="E32" s="83"/>
      <c r="F32" s="83"/>
      <c r="G32" s="83"/>
      <c r="H32" s="83"/>
      <c r="I32" s="83"/>
      <c r="J32" s="83" t="s">
        <v>7765</v>
      </c>
      <c r="K32" s="686" t="s">
        <v>7727</v>
      </c>
      <c r="L32" s="425" t="s">
        <v>9233</v>
      </c>
      <c r="M32" s="83"/>
      <c r="N32" s="73" t="s">
        <v>2943</v>
      </c>
      <c r="O32" s="83"/>
      <c r="P32" s="83"/>
      <c r="Q32" s="83" t="s">
        <v>7813</v>
      </c>
      <c r="R32" s="83">
        <v>2018</v>
      </c>
      <c r="S32" s="83" t="s">
        <v>9210</v>
      </c>
      <c r="T32" s="83">
        <v>3230</v>
      </c>
      <c r="U32" s="87"/>
      <c r="V32" s="86">
        <v>45267</v>
      </c>
      <c r="W32" s="107"/>
      <c r="X32" s="777" t="s">
        <v>9216</v>
      </c>
    </row>
    <row r="33" spans="1:24" ht="26.25" customHeight="1">
      <c r="A33" s="684"/>
      <c r="B33" s="83"/>
      <c r="C33" s="83"/>
      <c r="D33" s="83"/>
      <c r="E33" s="83"/>
      <c r="F33" s="83"/>
      <c r="G33" s="83"/>
      <c r="H33" s="83"/>
      <c r="I33" s="83"/>
      <c r="J33" s="83"/>
      <c r="K33" s="686" t="s">
        <v>1772</v>
      </c>
      <c r="L33" s="83"/>
      <c r="M33" s="83"/>
      <c r="N33" s="83"/>
      <c r="O33" s="83"/>
      <c r="P33" s="83"/>
      <c r="Q33" s="83" t="s">
        <v>2945</v>
      </c>
      <c r="R33" s="83">
        <v>2018</v>
      </c>
      <c r="S33" s="83" t="s">
        <v>9211</v>
      </c>
      <c r="T33" s="83">
        <v>1235</v>
      </c>
      <c r="U33" s="86"/>
      <c r="V33" s="86">
        <v>45271</v>
      </c>
      <c r="W33" s="107"/>
      <c r="X33" s="777" t="s">
        <v>9217</v>
      </c>
    </row>
    <row r="34" spans="1:24" ht="26.25" customHeight="1">
      <c r="A34" s="684"/>
      <c r="B34" s="83"/>
      <c r="C34" s="83"/>
      <c r="D34" s="83"/>
      <c r="E34" s="83"/>
      <c r="F34" s="83"/>
      <c r="G34" s="83"/>
      <c r="H34" s="83"/>
      <c r="I34" s="83"/>
      <c r="J34" s="83"/>
      <c r="K34" s="686"/>
      <c r="L34" s="83"/>
      <c r="M34" s="83"/>
      <c r="N34" s="83"/>
      <c r="O34" s="83"/>
      <c r="P34" s="83"/>
      <c r="Q34" s="83"/>
      <c r="R34" s="83"/>
      <c r="S34" s="88" t="s">
        <v>189</v>
      </c>
      <c r="T34" s="88">
        <v>3880</v>
      </c>
      <c r="U34" s="86"/>
      <c r="V34" s="87">
        <v>45645</v>
      </c>
      <c r="W34" s="107"/>
      <c r="X34" s="1215" t="s">
        <v>7618</v>
      </c>
    </row>
    <row r="35" spans="1:24" ht="26.25" customHeight="1">
      <c r="A35" s="1137"/>
      <c r="B35" s="1138"/>
      <c r="C35" s="1138"/>
      <c r="D35" s="1138"/>
      <c r="E35" s="1138"/>
      <c r="F35" s="1138"/>
      <c r="G35" s="1138"/>
      <c r="H35" s="1138"/>
      <c r="I35" s="1138"/>
      <c r="J35" s="1138"/>
      <c r="K35" s="1139"/>
      <c r="L35" s="1138"/>
      <c r="M35" s="83"/>
      <c r="N35" s="83"/>
      <c r="O35" s="83"/>
      <c r="P35" s="83"/>
      <c r="Q35" s="83"/>
      <c r="R35" s="1138"/>
      <c r="S35" s="1140" t="s">
        <v>2472</v>
      </c>
      <c r="T35" s="1140">
        <f>SUM(T30:T34)</f>
        <v>11225</v>
      </c>
      <c r="U35" s="1141"/>
      <c r="V35" s="1142"/>
      <c r="W35" s="1143"/>
      <c r="X35" s="685" t="s">
        <v>2582</v>
      </c>
    </row>
    <row r="36" spans="1:24" ht="26.25" customHeight="1" thickBot="1">
      <c r="A36" s="687"/>
      <c r="B36" s="688"/>
      <c r="C36" s="688"/>
      <c r="D36" s="688"/>
      <c r="E36" s="688"/>
      <c r="F36" s="688"/>
      <c r="G36" s="688"/>
      <c r="H36" s="688"/>
      <c r="I36" s="688"/>
      <c r="J36" s="688"/>
      <c r="K36" s="611" t="s">
        <v>7617</v>
      </c>
      <c r="L36" s="688"/>
      <c r="M36" s="688"/>
      <c r="N36" s="688"/>
      <c r="O36" s="688"/>
      <c r="P36" s="688"/>
      <c r="Q36" s="688"/>
      <c r="R36" s="688"/>
      <c r="S36" s="691"/>
      <c r="T36" s="691"/>
      <c r="U36" s="692"/>
      <c r="V36" s="693"/>
      <c r="W36" s="694"/>
      <c r="X36" s="695"/>
    </row>
    <row r="38" spans="1:24" ht="26.25" customHeight="1" thickBot="1"/>
    <row r="39" spans="1:24" ht="26.25" customHeight="1">
      <c r="A39" s="791" t="s">
        <v>188</v>
      </c>
      <c r="B39" s="792"/>
      <c r="C39" s="792" t="s">
        <v>7732</v>
      </c>
      <c r="D39" s="792" t="s">
        <v>198</v>
      </c>
      <c r="E39" s="792" t="s">
        <v>191</v>
      </c>
      <c r="F39" s="792" t="s">
        <v>191</v>
      </c>
      <c r="G39" s="792" t="s">
        <v>191</v>
      </c>
      <c r="H39" s="793"/>
      <c r="I39" s="792" t="s">
        <v>7733</v>
      </c>
      <c r="J39" s="792" t="s">
        <v>8063</v>
      </c>
      <c r="K39" s="794" t="s">
        <v>8</v>
      </c>
      <c r="L39" s="792" t="s">
        <v>7797</v>
      </c>
      <c r="M39" s="792"/>
      <c r="N39" s="794" t="s">
        <v>7764</v>
      </c>
      <c r="O39" s="794" t="s">
        <v>7835</v>
      </c>
      <c r="P39" s="792"/>
      <c r="Q39" s="792" t="s">
        <v>377</v>
      </c>
      <c r="R39" s="792">
        <v>2014</v>
      </c>
      <c r="S39" s="865" t="s">
        <v>7786</v>
      </c>
      <c r="T39" s="792">
        <v>1305</v>
      </c>
      <c r="U39" s="795">
        <v>45202</v>
      </c>
      <c r="V39" s="795">
        <v>45274</v>
      </c>
      <c r="W39" s="796"/>
      <c r="X39" s="797">
        <v>810</v>
      </c>
    </row>
    <row r="40" spans="1:24" ht="26.25" customHeight="1">
      <c r="A40" s="798"/>
      <c r="B40" s="90"/>
      <c r="C40" s="90"/>
      <c r="D40" s="90"/>
      <c r="E40" s="90"/>
      <c r="F40" s="90"/>
      <c r="G40" s="90"/>
      <c r="H40" s="90"/>
      <c r="I40" s="90" t="s">
        <v>194</v>
      </c>
      <c r="J40" s="412" t="s">
        <v>7763</v>
      </c>
      <c r="K40" s="96" t="s">
        <v>7735</v>
      </c>
      <c r="L40" s="427" t="s">
        <v>3603</v>
      </c>
      <c r="M40" s="90"/>
      <c r="N40" s="73" t="s">
        <v>7843</v>
      </c>
      <c r="O40" s="91"/>
      <c r="P40" s="90"/>
      <c r="Q40" s="90" t="s">
        <v>377</v>
      </c>
      <c r="R40" s="90">
        <v>2014</v>
      </c>
      <c r="S40" s="866" t="s">
        <v>7781</v>
      </c>
      <c r="T40" s="90">
        <v>1305</v>
      </c>
      <c r="U40" s="94"/>
      <c r="V40" s="93">
        <v>45273</v>
      </c>
      <c r="W40" s="105" t="s">
        <v>7901</v>
      </c>
      <c r="X40" s="799"/>
    </row>
    <row r="41" spans="1:24" ht="26.25" customHeight="1">
      <c r="A41" s="798"/>
      <c r="B41" s="90"/>
      <c r="C41" s="90"/>
      <c r="D41" s="90"/>
      <c r="E41" s="90"/>
      <c r="F41" s="90"/>
      <c r="G41" s="90"/>
      <c r="H41" s="90"/>
      <c r="I41" s="90"/>
      <c r="J41" s="90"/>
      <c r="K41" s="91" t="s">
        <v>7621</v>
      </c>
      <c r="L41" s="90"/>
      <c r="M41" s="90"/>
      <c r="N41" s="73" t="s">
        <v>7844</v>
      </c>
      <c r="O41" s="91"/>
      <c r="P41" s="90"/>
      <c r="Q41" s="90" t="s">
        <v>377</v>
      </c>
      <c r="R41" s="90">
        <v>2014</v>
      </c>
      <c r="S41" s="866" t="s">
        <v>7782</v>
      </c>
      <c r="T41" s="90">
        <v>1305</v>
      </c>
      <c r="U41" s="94"/>
      <c r="V41" s="94">
        <v>45275</v>
      </c>
      <c r="W41" s="105"/>
      <c r="X41" s="800"/>
    </row>
    <row r="42" spans="1:24" ht="26.25" customHeight="1">
      <c r="A42" s="798"/>
      <c r="B42" s="90"/>
      <c r="C42" s="90"/>
      <c r="D42" s="90"/>
      <c r="E42" s="90"/>
      <c r="F42" s="90"/>
      <c r="G42" s="90"/>
      <c r="H42" s="90"/>
      <c r="I42" s="90"/>
      <c r="J42" s="90"/>
      <c r="K42" s="91" t="s">
        <v>1772</v>
      </c>
      <c r="L42" s="90"/>
      <c r="M42" s="90"/>
      <c r="N42" s="73" t="s">
        <v>7870</v>
      </c>
      <c r="O42" s="91"/>
      <c r="P42" s="90"/>
      <c r="Q42" s="90" t="s">
        <v>377</v>
      </c>
      <c r="R42" s="90">
        <v>2013</v>
      </c>
      <c r="S42" s="866" t="s">
        <v>7814</v>
      </c>
      <c r="T42" s="90">
        <v>1305</v>
      </c>
      <c r="U42" s="94"/>
      <c r="V42" s="94"/>
      <c r="W42" s="105"/>
      <c r="X42" s="800"/>
    </row>
    <row r="43" spans="1:24" ht="26.25" customHeight="1">
      <c r="A43" s="798"/>
      <c r="B43" s="90"/>
      <c r="C43" s="90"/>
      <c r="D43" s="90"/>
      <c r="E43" s="90"/>
      <c r="F43" s="90"/>
      <c r="G43" s="90"/>
      <c r="H43" s="90"/>
      <c r="I43" s="90"/>
      <c r="J43" s="90"/>
      <c r="K43" s="91"/>
      <c r="L43" s="90"/>
      <c r="M43" s="90"/>
      <c r="N43" s="91"/>
      <c r="O43" s="91"/>
      <c r="P43" s="92"/>
      <c r="Q43" s="90"/>
      <c r="R43" s="90"/>
      <c r="S43" s="95" t="s">
        <v>189</v>
      </c>
      <c r="T43" s="95">
        <v>3880</v>
      </c>
      <c r="U43" s="93"/>
      <c r="V43" s="94"/>
      <c r="W43" s="105"/>
      <c r="X43" s="800"/>
    </row>
    <row r="44" spans="1:24" ht="26.25" customHeight="1">
      <c r="A44" s="798"/>
      <c r="B44" s="90"/>
      <c r="C44" s="90"/>
      <c r="D44" s="90"/>
      <c r="E44" s="90"/>
      <c r="F44" s="90"/>
      <c r="G44" s="90"/>
      <c r="H44" s="90"/>
      <c r="I44" s="90"/>
      <c r="J44" s="90"/>
      <c r="K44" s="91"/>
      <c r="L44" s="90"/>
      <c r="M44" s="90"/>
      <c r="N44" s="91"/>
      <c r="O44" s="91"/>
      <c r="P44" s="92"/>
      <c r="Q44" s="90"/>
      <c r="R44" s="90"/>
      <c r="S44" s="95" t="s">
        <v>2472</v>
      </c>
      <c r="T44" s="95">
        <f>SUM(T39:T43)</f>
        <v>9100</v>
      </c>
      <c r="U44" s="93"/>
      <c r="V44" s="94"/>
      <c r="W44" s="105"/>
      <c r="X44" s="800"/>
    </row>
    <row r="45" spans="1:24" ht="26.25" customHeight="1" thickBot="1">
      <c r="A45" s="801"/>
      <c r="B45" s="802"/>
      <c r="C45" s="802"/>
      <c r="D45" s="802"/>
      <c r="E45" s="802"/>
      <c r="F45" s="802"/>
      <c r="G45" s="802"/>
      <c r="H45" s="802"/>
      <c r="I45" s="802"/>
      <c r="J45" s="802"/>
      <c r="K45" s="611" t="s">
        <v>7617</v>
      </c>
      <c r="L45" s="802"/>
      <c r="M45" s="802"/>
      <c r="N45" s="803"/>
      <c r="O45" s="803"/>
      <c r="P45" s="804"/>
      <c r="Q45" s="802"/>
      <c r="R45" s="802"/>
      <c r="S45" s="805"/>
      <c r="T45" s="805"/>
      <c r="U45" s="806"/>
      <c r="V45" s="807"/>
      <c r="W45" s="808"/>
      <c r="X45" s="809"/>
    </row>
    <row r="46" spans="1:24" ht="26.25" customHeight="1">
      <c r="A46" s="791" t="s">
        <v>188</v>
      </c>
      <c r="B46" s="792"/>
      <c r="C46" s="792" t="s">
        <v>7732</v>
      </c>
      <c r="D46" s="792" t="s">
        <v>198</v>
      </c>
      <c r="E46" s="792" t="s">
        <v>191</v>
      </c>
      <c r="F46" s="792" t="s">
        <v>191</v>
      </c>
      <c r="G46" s="792" t="s">
        <v>191</v>
      </c>
      <c r="H46" s="793"/>
      <c r="I46" s="792" t="s">
        <v>7733</v>
      </c>
      <c r="J46" s="792" t="s">
        <v>8063</v>
      </c>
      <c r="K46" s="794" t="s">
        <v>8</v>
      </c>
      <c r="L46" s="792" t="s">
        <v>7798</v>
      </c>
      <c r="M46" s="792"/>
      <c r="N46" s="794" t="s">
        <v>7761</v>
      </c>
      <c r="O46" s="794" t="s">
        <v>7762</v>
      </c>
      <c r="P46" s="792"/>
      <c r="Q46" s="792" t="s">
        <v>205</v>
      </c>
      <c r="R46" s="792">
        <v>2014</v>
      </c>
      <c r="S46" s="865" t="s">
        <v>7783</v>
      </c>
      <c r="T46" s="792">
        <v>1305</v>
      </c>
      <c r="U46" s="795">
        <v>45202</v>
      </c>
      <c r="V46" s="795">
        <v>45274</v>
      </c>
      <c r="W46" s="796"/>
      <c r="X46" s="797">
        <v>810</v>
      </c>
    </row>
    <row r="47" spans="1:24" ht="26.25" customHeight="1">
      <c r="A47" s="798"/>
      <c r="B47" s="90"/>
      <c r="C47" s="90"/>
      <c r="D47" s="90"/>
      <c r="E47" s="90"/>
      <c r="F47" s="90"/>
      <c r="G47" s="90"/>
      <c r="H47" s="90"/>
      <c r="I47" s="90" t="s">
        <v>194</v>
      </c>
      <c r="J47" s="412" t="s">
        <v>7734</v>
      </c>
      <c r="K47" s="96" t="s">
        <v>7735</v>
      </c>
      <c r="L47" s="427" t="s">
        <v>3603</v>
      </c>
      <c r="M47" s="90"/>
      <c r="N47" s="73" t="s">
        <v>7843</v>
      </c>
      <c r="O47" s="91"/>
      <c r="P47" s="90"/>
      <c r="Q47" s="90" t="s">
        <v>205</v>
      </c>
      <c r="R47" s="90">
        <v>2014</v>
      </c>
      <c r="S47" s="866" t="s">
        <v>7784</v>
      </c>
      <c r="T47" s="90">
        <v>1305</v>
      </c>
      <c r="U47" s="94"/>
      <c r="V47" s="93">
        <v>45273</v>
      </c>
      <c r="W47" s="105" t="s">
        <v>7901</v>
      </c>
      <c r="X47" s="799"/>
    </row>
    <row r="48" spans="1:24" ht="26.25" customHeight="1">
      <c r="A48" s="798"/>
      <c r="B48" s="90"/>
      <c r="C48" s="90"/>
      <c r="D48" s="90"/>
      <c r="E48" s="90"/>
      <c r="F48" s="90"/>
      <c r="G48" s="90"/>
      <c r="H48" s="90"/>
      <c r="I48" s="90"/>
      <c r="J48" s="90"/>
      <c r="K48" s="91" t="s">
        <v>7621</v>
      </c>
      <c r="L48" s="90"/>
      <c r="M48" s="90"/>
      <c r="N48" s="73" t="s">
        <v>7844</v>
      </c>
      <c r="O48" s="91"/>
      <c r="P48" s="90"/>
      <c r="Q48" s="90" t="s">
        <v>205</v>
      </c>
      <c r="R48" s="90">
        <v>2017</v>
      </c>
      <c r="S48" s="866" t="s">
        <v>7789</v>
      </c>
      <c r="T48" s="90">
        <v>1500</v>
      </c>
      <c r="U48" s="94"/>
      <c r="V48" s="94">
        <v>45275</v>
      </c>
      <c r="W48" s="105"/>
      <c r="X48" s="800"/>
    </row>
    <row r="49" spans="1:24" ht="26.25" customHeight="1">
      <c r="A49" s="798"/>
      <c r="B49" s="90"/>
      <c r="C49" s="90"/>
      <c r="D49" s="90"/>
      <c r="E49" s="90"/>
      <c r="F49" s="90"/>
      <c r="G49" s="90"/>
      <c r="H49" s="90"/>
      <c r="I49" s="90"/>
      <c r="J49" s="90"/>
      <c r="K49" s="91" t="s">
        <v>1772</v>
      </c>
      <c r="L49" s="90"/>
      <c r="M49" s="90"/>
      <c r="N49" s="73" t="s">
        <v>7870</v>
      </c>
      <c r="O49" s="91"/>
      <c r="P49" s="90"/>
      <c r="Q49" s="90" t="s">
        <v>205</v>
      </c>
      <c r="R49" s="90">
        <v>2017</v>
      </c>
      <c r="S49" s="866" t="s">
        <v>7790</v>
      </c>
      <c r="T49" s="90">
        <v>1500</v>
      </c>
      <c r="U49" s="93"/>
      <c r="V49" s="94"/>
      <c r="W49" s="105"/>
      <c r="X49" s="800"/>
    </row>
    <row r="50" spans="1:24" ht="26.25" customHeight="1">
      <c r="A50" s="798"/>
      <c r="B50" s="90"/>
      <c r="C50" s="90"/>
      <c r="D50" s="90"/>
      <c r="E50" s="90"/>
      <c r="F50" s="90"/>
      <c r="G50" s="90"/>
      <c r="H50" s="90"/>
      <c r="I50" s="90"/>
      <c r="J50" s="90"/>
      <c r="K50" s="91"/>
      <c r="L50" s="90"/>
      <c r="M50" s="90"/>
      <c r="N50" s="91"/>
      <c r="O50" s="91"/>
      <c r="P50" s="92"/>
      <c r="Q50" s="90"/>
      <c r="R50" s="90"/>
      <c r="S50" s="95" t="s">
        <v>189</v>
      </c>
      <c r="T50" s="95">
        <v>3700</v>
      </c>
      <c r="U50" s="93"/>
      <c r="V50" s="94"/>
      <c r="W50" s="105"/>
      <c r="X50" s="800"/>
    </row>
    <row r="51" spans="1:24" ht="26.25" customHeight="1">
      <c r="A51" s="798"/>
      <c r="B51" s="90"/>
      <c r="C51" s="90"/>
      <c r="D51" s="90"/>
      <c r="E51" s="90"/>
      <c r="F51" s="90"/>
      <c r="G51" s="90"/>
      <c r="H51" s="90"/>
      <c r="I51" s="90"/>
      <c r="J51" s="90"/>
      <c r="K51" s="91"/>
      <c r="L51" s="90"/>
      <c r="M51" s="90"/>
      <c r="N51" s="91"/>
      <c r="O51" s="91"/>
      <c r="P51" s="92"/>
      <c r="Q51" s="90"/>
      <c r="R51" s="90"/>
      <c r="S51" s="95" t="s">
        <v>2472</v>
      </c>
      <c r="T51" s="95">
        <f>SUM(T46:T50)</f>
        <v>9310</v>
      </c>
      <c r="U51" s="93"/>
      <c r="V51" s="94"/>
      <c r="W51" s="105"/>
      <c r="X51" s="800"/>
    </row>
    <row r="52" spans="1:24" ht="26.25" customHeight="1" thickBot="1">
      <c r="A52" s="801"/>
      <c r="B52" s="802"/>
      <c r="C52" s="802"/>
      <c r="D52" s="802"/>
      <c r="E52" s="802"/>
      <c r="F52" s="802"/>
      <c r="G52" s="802"/>
      <c r="H52" s="802"/>
      <c r="I52" s="802"/>
      <c r="J52" s="802"/>
      <c r="K52" s="611" t="s">
        <v>7617</v>
      </c>
      <c r="L52" s="802"/>
      <c r="M52" s="802"/>
      <c r="N52" s="803"/>
      <c r="O52" s="803"/>
      <c r="P52" s="804"/>
      <c r="Q52" s="802"/>
      <c r="R52" s="802"/>
      <c r="S52" s="805"/>
      <c r="T52" s="805"/>
      <c r="U52" s="806"/>
      <c r="V52" s="807"/>
      <c r="W52" s="808"/>
      <c r="X52" s="809"/>
    </row>
    <row r="53" spans="1:24" ht="26.25" customHeight="1">
      <c r="A53" s="791" t="s">
        <v>188</v>
      </c>
      <c r="B53" s="792"/>
      <c r="C53" s="792" t="s">
        <v>7732</v>
      </c>
      <c r="D53" s="792" t="s">
        <v>198</v>
      </c>
      <c r="E53" s="792" t="s">
        <v>191</v>
      </c>
      <c r="F53" s="792" t="s">
        <v>191</v>
      </c>
      <c r="G53" s="792" t="s">
        <v>191</v>
      </c>
      <c r="H53" s="793"/>
      <c r="I53" s="792" t="s">
        <v>7733</v>
      </c>
      <c r="J53" s="792" t="s">
        <v>8063</v>
      </c>
      <c r="K53" s="794" t="s">
        <v>8</v>
      </c>
      <c r="L53" s="792" t="s">
        <v>7799</v>
      </c>
      <c r="M53" s="792"/>
      <c r="N53" s="794" t="s">
        <v>7760</v>
      </c>
      <c r="O53" s="794" t="s">
        <v>7800</v>
      </c>
      <c r="P53" s="792"/>
      <c r="Q53" s="792" t="s">
        <v>205</v>
      </c>
      <c r="R53" s="792">
        <v>2017</v>
      </c>
      <c r="S53" s="865" t="s">
        <v>7791</v>
      </c>
      <c r="T53" s="792">
        <v>1545</v>
      </c>
      <c r="U53" s="795">
        <v>45202</v>
      </c>
      <c r="V53" s="795">
        <v>45274</v>
      </c>
      <c r="W53" s="796"/>
      <c r="X53" s="797">
        <v>910</v>
      </c>
    </row>
    <row r="54" spans="1:24" ht="26.25" customHeight="1">
      <c r="A54" s="798"/>
      <c r="B54" s="90"/>
      <c r="C54" s="90"/>
      <c r="D54" s="90"/>
      <c r="E54" s="90"/>
      <c r="F54" s="90"/>
      <c r="G54" s="90"/>
      <c r="H54" s="90"/>
      <c r="I54" s="90" t="s">
        <v>194</v>
      </c>
      <c r="J54" s="412" t="s">
        <v>7736</v>
      </c>
      <c r="K54" s="96" t="s">
        <v>7735</v>
      </c>
      <c r="L54" s="427" t="s">
        <v>3603</v>
      </c>
      <c r="M54" s="90"/>
      <c r="N54" s="73" t="s">
        <v>7843</v>
      </c>
      <c r="O54" s="91"/>
      <c r="P54" s="90"/>
      <c r="Q54" s="90" t="s">
        <v>205</v>
      </c>
      <c r="R54" s="90">
        <v>2016</v>
      </c>
      <c r="S54" s="866" t="s">
        <v>7792</v>
      </c>
      <c r="T54" s="90">
        <v>1545</v>
      </c>
      <c r="U54" s="94"/>
      <c r="V54" s="93">
        <v>45273</v>
      </c>
      <c r="W54" s="105" t="s">
        <v>7901</v>
      </c>
      <c r="X54" s="799"/>
    </row>
    <row r="55" spans="1:24" ht="26.25" customHeight="1">
      <c r="A55" s="798"/>
      <c r="B55" s="90"/>
      <c r="C55" s="90"/>
      <c r="D55" s="90"/>
      <c r="E55" s="90"/>
      <c r="F55" s="90"/>
      <c r="G55" s="90"/>
      <c r="H55" s="90"/>
      <c r="I55" s="90"/>
      <c r="J55" s="90"/>
      <c r="K55" s="91" t="s">
        <v>7621</v>
      </c>
      <c r="L55" s="90"/>
      <c r="M55" s="90"/>
      <c r="N55" s="73" t="s">
        <v>7844</v>
      </c>
      <c r="O55" s="91"/>
      <c r="P55" s="90"/>
      <c r="Q55" s="90" t="s">
        <v>203</v>
      </c>
      <c r="R55" s="90">
        <v>2016</v>
      </c>
      <c r="S55" s="866" t="s">
        <v>7793</v>
      </c>
      <c r="T55" s="90">
        <v>1545</v>
      </c>
      <c r="U55" s="94"/>
      <c r="V55" s="94">
        <v>45275</v>
      </c>
      <c r="W55" s="105"/>
      <c r="X55" s="800"/>
    </row>
    <row r="56" spans="1:24" ht="26.25" customHeight="1">
      <c r="A56" s="798"/>
      <c r="B56" s="90"/>
      <c r="C56" s="90"/>
      <c r="D56" s="90"/>
      <c r="E56" s="90"/>
      <c r="F56" s="90"/>
      <c r="G56" s="90"/>
      <c r="H56" s="90"/>
      <c r="I56" s="90"/>
      <c r="J56" s="90"/>
      <c r="K56" s="91" t="s">
        <v>1772</v>
      </c>
      <c r="L56" s="90"/>
      <c r="M56" s="90"/>
      <c r="N56" s="73" t="s">
        <v>7966</v>
      </c>
      <c r="O56" s="91"/>
      <c r="P56" s="90"/>
      <c r="Q56" s="90" t="s">
        <v>203</v>
      </c>
      <c r="R56" s="90">
        <v>2016</v>
      </c>
      <c r="S56" s="866" t="s">
        <v>7794</v>
      </c>
      <c r="T56" s="90">
        <v>1545</v>
      </c>
      <c r="U56" s="93"/>
      <c r="V56" s="94"/>
      <c r="W56" s="105"/>
      <c r="X56" s="800"/>
    </row>
    <row r="57" spans="1:24" ht="26.25" customHeight="1">
      <c r="A57" s="798"/>
      <c r="B57" s="90"/>
      <c r="C57" s="90"/>
      <c r="D57" s="90"/>
      <c r="E57" s="90"/>
      <c r="F57" s="90"/>
      <c r="G57" s="90"/>
      <c r="H57" s="90"/>
      <c r="I57" s="90"/>
      <c r="J57" s="90"/>
      <c r="K57" s="91"/>
      <c r="L57" s="90"/>
      <c r="M57" s="90"/>
      <c r="N57" s="91"/>
      <c r="O57" s="91"/>
      <c r="P57" s="92"/>
      <c r="Q57" s="90"/>
      <c r="R57" s="90"/>
      <c r="S57" s="95" t="s">
        <v>189</v>
      </c>
      <c r="T57" s="95">
        <v>3810</v>
      </c>
      <c r="U57" s="93"/>
      <c r="V57" s="94"/>
      <c r="W57" s="105"/>
      <c r="X57" s="800"/>
    </row>
    <row r="58" spans="1:24" ht="26.25" customHeight="1">
      <c r="A58" s="798"/>
      <c r="B58" s="90"/>
      <c r="C58" s="90"/>
      <c r="D58" s="90"/>
      <c r="E58" s="90"/>
      <c r="F58" s="90"/>
      <c r="G58" s="90"/>
      <c r="H58" s="90"/>
      <c r="I58" s="90"/>
      <c r="J58" s="90"/>
      <c r="K58" s="91"/>
      <c r="L58" s="90"/>
      <c r="M58" s="90"/>
      <c r="N58" s="91"/>
      <c r="O58" s="91"/>
      <c r="P58" s="92"/>
      <c r="Q58" s="90"/>
      <c r="R58" s="90"/>
      <c r="S58" s="95" t="s">
        <v>2472</v>
      </c>
      <c r="T58" s="95">
        <f>SUM(T53:T57)</f>
        <v>9990</v>
      </c>
      <c r="U58" s="93"/>
      <c r="V58" s="94"/>
      <c r="W58" s="105"/>
      <c r="X58" s="800"/>
    </row>
    <row r="59" spans="1:24" ht="26.25" customHeight="1" thickBot="1">
      <c r="A59" s="801"/>
      <c r="B59" s="802"/>
      <c r="C59" s="802"/>
      <c r="D59" s="802"/>
      <c r="E59" s="802"/>
      <c r="F59" s="802"/>
      <c r="G59" s="802"/>
      <c r="H59" s="802"/>
      <c r="I59" s="802"/>
      <c r="J59" s="802"/>
      <c r="K59" s="611" t="s">
        <v>7617</v>
      </c>
      <c r="L59" s="802"/>
      <c r="M59" s="802"/>
      <c r="N59" s="803"/>
      <c r="O59" s="803"/>
      <c r="P59" s="804"/>
      <c r="Q59" s="802"/>
      <c r="R59" s="802"/>
      <c r="S59" s="805"/>
      <c r="T59" s="805"/>
      <c r="U59" s="806"/>
      <c r="V59" s="807"/>
      <c r="W59" s="808"/>
      <c r="X59" s="809"/>
    </row>
    <row r="61" spans="1:24" ht="26.25" customHeight="1" thickBot="1">
      <c r="A61" s="4"/>
      <c r="B61" s="4"/>
      <c r="C61" s="4"/>
      <c r="D61" s="4"/>
      <c r="E61" s="4"/>
      <c r="F61" s="4"/>
      <c r="G61" s="4"/>
      <c r="H61" s="4"/>
      <c r="I61" s="4"/>
      <c r="J61" s="4"/>
      <c r="K61" s="451"/>
      <c r="L61" s="4"/>
      <c r="M61" s="4"/>
      <c r="N61" s="451"/>
      <c r="O61" s="451"/>
      <c r="P61" s="452"/>
      <c r="Q61" s="4"/>
      <c r="R61" s="4"/>
      <c r="S61" s="4"/>
      <c r="T61" s="4"/>
      <c r="U61" s="453"/>
      <c r="V61" s="454"/>
      <c r="W61" s="455"/>
      <c r="X61" s="455"/>
    </row>
    <row r="62" spans="1:24" ht="26.25" customHeight="1">
      <c r="A62" s="492" t="s">
        <v>188</v>
      </c>
      <c r="B62" s="493"/>
      <c r="C62" s="493" t="s">
        <v>4603</v>
      </c>
      <c r="D62" s="493" t="s">
        <v>198</v>
      </c>
      <c r="E62" s="493" t="s">
        <v>191</v>
      </c>
      <c r="F62" s="493" t="s">
        <v>191</v>
      </c>
      <c r="G62" s="493" t="s">
        <v>191</v>
      </c>
      <c r="H62" s="914"/>
      <c r="I62" s="493" t="s">
        <v>4604</v>
      </c>
      <c r="J62" s="494" t="s">
        <v>8065</v>
      </c>
      <c r="K62" s="493" t="s">
        <v>13</v>
      </c>
      <c r="L62" s="494" t="s">
        <v>7767</v>
      </c>
      <c r="M62" s="495"/>
      <c r="N62" s="495" t="s">
        <v>7753</v>
      </c>
      <c r="O62" s="495" t="s">
        <v>7715</v>
      </c>
      <c r="P62" s="496" t="s">
        <v>148</v>
      </c>
      <c r="Q62" s="493" t="s">
        <v>7737</v>
      </c>
      <c r="R62" s="493">
        <v>2016</v>
      </c>
      <c r="S62" s="493" t="s">
        <v>7744</v>
      </c>
      <c r="T62" s="493">
        <v>2210</v>
      </c>
      <c r="U62" s="497">
        <v>45203</v>
      </c>
      <c r="V62" s="497">
        <v>45252</v>
      </c>
      <c r="W62" s="498"/>
      <c r="X62" s="499">
        <f>W62+450</f>
        <v>450</v>
      </c>
    </row>
    <row r="63" spans="1:24" ht="26.25" customHeight="1">
      <c r="A63" s="500"/>
      <c r="B63" s="97"/>
      <c r="C63" s="97" t="s">
        <v>7313</v>
      </c>
      <c r="D63" s="97"/>
      <c r="E63" s="97"/>
      <c r="F63" s="97"/>
      <c r="G63" s="97"/>
      <c r="H63" s="97"/>
      <c r="I63" s="97" t="s">
        <v>2578</v>
      </c>
      <c r="J63" s="412" t="s">
        <v>7710</v>
      </c>
      <c r="K63" s="99" t="s">
        <v>240</v>
      </c>
      <c r="L63" s="427" t="s">
        <v>3603</v>
      </c>
      <c r="M63" s="98"/>
      <c r="N63" s="73" t="s">
        <v>7844</v>
      </c>
      <c r="O63" s="97"/>
      <c r="P63" s="99"/>
      <c r="Q63" s="97" t="s">
        <v>7738</v>
      </c>
      <c r="R63" s="97">
        <v>2015</v>
      </c>
      <c r="S63" s="97" t="s">
        <v>7745</v>
      </c>
      <c r="T63" s="97">
        <v>2025</v>
      </c>
      <c r="U63" s="431"/>
      <c r="V63" s="430">
        <v>45268</v>
      </c>
      <c r="W63" s="106" t="s">
        <v>8228</v>
      </c>
      <c r="X63" s="652" t="s">
        <v>7859</v>
      </c>
    </row>
    <row r="64" spans="1:24" ht="26.25" customHeight="1">
      <c r="A64" s="500"/>
      <c r="B64" s="97"/>
      <c r="C64" s="97"/>
      <c r="D64" s="97"/>
      <c r="E64" s="97"/>
      <c r="F64" s="97"/>
      <c r="G64" s="97"/>
      <c r="H64" s="97"/>
      <c r="I64" s="97"/>
      <c r="J64" s="1127"/>
      <c r="K64" s="97" t="s">
        <v>7714</v>
      </c>
      <c r="L64" s="98"/>
      <c r="M64" s="98"/>
      <c r="N64" s="73" t="s">
        <v>7895</v>
      </c>
      <c r="O64" s="98"/>
      <c r="P64" s="99"/>
      <c r="Q64" s="97" t="s">
        <v>7739</v>
      </c>
      <c r="R64" s="97">
        <v>2010</v>
      </c>
      <c r="S64" s="97" t="s">
        <v>7746</v>
      </c>
      <c r="T64" s="97">
        <v>1765</v>
      </c>
      <c r="U64" s="430"/>
      <c r="V64" s="430">
        <v>45266</v>
      </c>
      <c r="W64" s="106"/>
      <c r="X64" s="652"/>
    </row>
    <row r="65" spans="1:24" ht="26.25" customHeight="1">
      <c r="A65" s="500"/>
      <c r="B65" s="97"/>
      <c r="C65" s="97"/>
      <c r="D65" s="97"/>
      <c r="E65" s="97"/>
      <c r="F65" s="97"/>
      <c r="G65" s="97"/>
      <c r="H65" s="97"/>
      <c r="I65" s="97"/>
      <c r="J65" s="97"/>
      <c r="K65" s="97" t="s">
        <v>4071</v>
      </c>
      <c r="L65" s="98"/>
      <c r="M65" s="98"/>
      <c r="N65" s="97"/>
      <c r="O65" s="97"/>
      <c r="P65" s="99"/>
      <c r="Q65" s="97" t="s">
        <v>6980</v>
      </c>
      <c r="R65" s="97">
        <v>2010</v>
      </c>
      <c r="S65" s="97" t="s">
        <v>7747</v>
      </c>
      <c r="T65" s="97">
        <v>1940</v>
      </c>
      <c r="U65" s="100"/>
      <c r="V65" s="100">
        <v>45262</v>
      </c>
      <c r="W65" s="106"/>
      <c r="X65" s="652"/>
    </row>
    <row r="66" spans="1:24" ht="26.25" customHeight="1">
      <c r="A66" s="500"/>
      <c r="B66" s="97"/>
      <c r="C66" s="97"/>
      <c r="D66" s="97"/>
      <c r="E66" s="97"/>
      <c r="F66" s="97"/>
      <c r="G66" s="97"/>
      <c r="H66" s="97"/>
      <c r="I66" s="97"/>
      <c r="J66" s="425" t="s">
        <v>7077</v>
      </c>
      <c r="K66" s="97"/>
      <c r="L66" s="98"/>
      <c r="M66" s="98"/>
      <c r="N66" s="97"/>
      <c r="O66" s="97"/>
      <c r="P66" s="99"/>
      <c r="Q66" s="97"/>
      <c r="R66" s="97"/>
      <c r="S66" s="102" t="s">
        <v>189</v>
      </c>
      <c r="T66" s="102">
        <v>3700</v>
      </c>
      <c r="U66" s="100"/>
      <c r="V66" s="101">
        <v>45257</v>
      </c>
      <c r="W66" s="106"/>
      <c r="X66" s="915"/>
    </row>
    <row r="67" spans="1:24" ht="26.25" customHeight="1">
      <c r="A67" s="500"/>
      <c r="B67" s="97"/>
      <c r="C67" s="97"/>
      <c r="D67" s="97"/>
      <c r="E67" s="97"/>
      <c r="F67" s="97"/>
      <c r="G67" s="97"/>
      <c r="H67" s="97"/>
      <c r="I67" s="97"/>
      <c r="J67" s="425" t="s">
        <v>7754</v>
      </c>
      <c r="K67" s="98"/>
      <c r="L67" s="98"/>
      <c r="M67" s="98"/>
      <c r="N67" s="97"/>
      <c r="O67" s="97"/>
      <c r="P67" s="99"/>
      <c r="Q67" s="102"/>
      <c r="R67" s="102"/>
      <c r="S67" s="102" t="s">
        <v>2472</v>
      </c>
      <c r="T67" s="102">
        <f>SUM(T62:T66)</f>
        <v>11640</v>
      </c>
      <c r="U67" s="100"/>
      <c r="V67" s="101"/>
      <c r="W67" s="106"/>
      <c r="X67" s="915"/>
    </row>
    <row r="68" spans="1:24" ht="26.25" customHeight="1" thickBot="1">
      <c r="A68" s="1166"/>
      <c r="B68" s="1167"/>
      <c r="C68" s="1167"/>
      <c r="D68" s="1167"/>
      <c r="E68" s="1167"/>
      <c r="F68" s="1167"/>
      <c r="G68" s="1167"/>
      <c r="H68" s="1167"/>
      <c r="I68" s="1167"/>
      <c r="J68" s="1167"/>
      <c r="K68" s="1168" t="s">
        <v>7748</v>
      </c>
      <c r="L68" s="1169"/>
      <c r="M68" s="1169"/>
      <c r="N68" s="1167"/>
      <c r="O68" s="1167"/>
      <c r="P68" s="1170"/>
      <c r="Q68" s="1171"/>
      <c r="R68" s="1171"/>
      <c r="S68" s="1171"/>
      <c r="T68" s="1171"/>
      <c r="U68" s="1172"/>
      <c r="V68" s="1173"/>
      <c r="W68" s="1174"/>
      <c r="X68" s="1175"/>
    </row>
    <row r="69" spans="1:24" ht="26.25" customHeight="1">
      <c r="A69" s="492" t="s">
        <v>188</v>
      </c>
      <c r="B69" s="493"/>
      <c r="C69" s="493" t="s">
        <v>4603</v>
      </c>
      <c r="D69" s="493" t="s">
        <v>198</v>
      </c>
      <c r="E69" s="493" t="s">
        <v>191</v>
      </c>
      <c r="F69" s="493" t="s">
        <v>191</v>
      </c>
      <c r="G69" s="493" t="s">
        <v>191</v>
      </c>
      <c r="H69" s="914"/>
      <c r="I69" s="493" t="s">
        <v>4604</v>
      </c>
      <c r="J69" s="494" t="s">
        <v>8065</v>
      </c>
      <c r="K69" s="493" t="s">
        <v>13</v>
      </c>
      <c r="L69" s="494" t="s">
        <v>8050</v>
      </c>
      <c r="M69" s="495"/>
      <c r="N69" s="495" t="s">
        <v>7722</v>
      </c>
      <c r="O69" s="495" t="s">
        <v>7902</v>
      </c>
      <c r="P69" s="496" t="s">
        <v>148</v>
      </c>
      <c r="Q69" s="493" t="s">
        <v>7740</v>
      </c>
      <c r="R69" s="493">
        <v>2013</v>
      </c>
      <c r="S69" s="493" t="s">
        <v>7749</v>
      </c>
      <c r="T69" s="493">
        <v>2325</v>
      </c>
      <c r="U69" s="497">
        <v>45203</v>
      </c>
      <c r="V69" s="497">
        <v>45252</v>
      </c>
      <c r="W69" s="498"/>
      <c r="X69" s="499">
        <f>W69+450</f>
        <v>450</v>
      </c>
    </row>
    <row r="70" spans="1:24" ht="26.25" customHeight="1">
      <c r="A70" s="500"/>
      <c r="B70" s="97"/>
      <c r="C70" s="97" t="s">
        <v>7313</v>
      </c>
      <c r="D70" s="97"/>
      <c r="E70" s="97"/>
      <c r="F70" s="97"/>
      <c r="G70" s="97"/>
      <c r="H70" s="97"/>
      <c r="I70" s="97" t="s">
        <v>2578</v>
      </c>
      <c r="J70" s="412" t="s">
        <v>7711</v>
      </c>
      <c r="K70" s="99" t="s">
        <v>240</v>
      </c>
      <c r="L70" s="427" t="s">
        <v>3603</v>
      </c>
      <c r="M70" s="98"/>
      <c r="N70" s="73" t="s">
        <v>7898</v>
      </c>
      <c r="O70" s="97"/>
      <c r="P70" s="99"/>
      <c r="Q70" s="97" t="s">
        <v>7741</v>
      </c>
      <c r="R70" s="97">
        <v>2014</v>
      </c>
      <c r="S70" s="97" t="s">
        <v>7750</v>
      </c>
      <c r="T70" s="97">
        <v>1805</v>
      </c>
      <c r="U70" s="431"/>
      <c r="V70" s="430">
        <v>45268</v>
      </c>
      <c r="W70" s="106" t="s">
        <v>8228</v>
      </c>
      <c r="X70" s="652" t="s">
        <v>7899</v>
      </c>
    </row>
    <row r="71" spans="1:24" ht="26.25" customHeight="1">
      <c r="A71" s="500"/>
      <c r="B71" s="97"/>
      <c r="C71" s="97"/>
      <c r="D71" s="97"/>
      <c r="E71" s="97"/>
      <c r="F71" s="97"/>
      <c r="G71" s="97"/>
      <c r="H71" s="97"/>
      <c r="I71" s="97"/>
      <c r="J71" s="1127"/>
      <c r="K71" s="97" t="s">
        <v>7714</v>
      </c>
      <c r="L71" s="98"/>
      <c r="M71" s="98"/>
      <c r="N71" s="73" t="s">
        <v>7895</v>
      </c>
      <c r="O71" s="98"/>
      <c r="P71" s="99"/>
      <c r="Q71" s="97" t="s">
        <v>7742</v>
      </c>
      <c r="R71" s="97">
        <v>2014</v>
      </c>
      <c r="S71" s="97" t="s">
        <v>7751</v>
      </c>
      <c r="T71" s="97">
        <v>2185</v>
      </c>
      <c r="U71" s="430"/>
      <c r="V71" s="430">
        <v>45266</v>
      </c>
      <c r="W71" s="106"/>
      <c r="X71" s="652"/>
    </row>
    <row r="72" spans="1:24" ht="26.25" customHeight="1">
      <c r="A72" s="500"/>
      <c r="B72" s="97"/>
      <c r="C72" s="97"/>
      <c r="D72" s="97"/>
      <c r="E72" s="97"/>
      <c r="F72" s="97"/>
      <c r="G72" s="97"/>
      <c r="H72" s="97"/>
      <c r="I72" s="97"/>
      <c r="J72" s="97"/>
      <c r="K72" s="97" t="s">
        <v>4071</v>
      </c>
      <c r="L72" s="98"/>
      <c r="M72" s="98"/>
      <c r="N72" s="97"/>
      <c r="O72" s="97"/>
      <c r="P72" s="99"/>
      <c r="Q72" s="97" t="s">
        <v>7743</v>
      </c>
      <c r="R72" s="97">
        <v>2014</v>
      </c>
      <c r="S72" s="97" t="s">
        <v>7752</v>
      </c>
      <c r="T72" s="97">
        <v>1650</v>
      </c>
      <c r="U72" s="100"/>
      <c r="V72" s="100">
        <v>45262</v>
      </c>
      <c r="W72" s="106"/>
      <c r="X72" s="501"/>
    </row>
    <row r="73" spans="1:24" ht="26.25" customHeight="1">
      <c r="A73" s="500"/>
      <c r="B73" s="97"/>
      <c r="C73" s="97"/>
      <c r="D73" s="97"/>
      <c r="E73" s="97"/>
      <c r="F73" s="97"/>
      <c r="G73" s="97"/>
      <c r="H73" s="97"/>
      <c r="I73" s="97"/>
      <c r="J73" s="425" t="s">
        <v>7077</v>
      </c>
      <c r="K73" s="97"/>
      <c r="L73" s="98"/>
      <c r="M73" s="98"/>
      <c r="N73" s="97"/>
      <c r="O73" s="97"/>
      <c r="P73" s="99"/>
      <c r="Q73" s="97"/>
      <c r="R73" s="97"/>
      <c r="S73" s="102" t="s">
        <v>189</v>
      </c>
      <c r="T73" s="102">
        <v>3700</v>
      </c>
      <c r="U73" s="100"/>
      <c r="V73" s="101">
        <v>45257</v>
      </c>
      <c r="W73" s="106"/>
      <c r="X73" s="915"/>
    </row>
    <row r="74" spans="1:24" ht="26.25" customHeight="1">
      <c r="A74" s="500"/>
      <c r="B74" s="97"/>
      <c r="C74" s="97"/>
      <c r="D74" s="97"/>
      <c r="E74" s="97"/>
      <c r="F74" s="97"/>
      <c r="G74" s="97"/>
      <c r="H74" s="97"/>
      <c r="I74" s="97"/>
      <c r="J74" s="425" t="s">
        <v>7756</v>
      </c>
      <c r="K74" s="98"/>
      <c r="L74" s="98"/>
      <c r="M74" s="98"/>
      <c r="N74" s="97"/>
      <c r="O74" s="97"/>
      <c r="P74" s="99"/>
      <c r="Q74" s="102"/>
      <c r="R74" s="102"/>
      <c r="S74" s="102" t="s">
        <v>2472</v>
      </c>
      <c r="T74" s="102">
        <f>SUM(T69:T73)</f>
        <v>11665</v>
      </c>
      <c r="U74" s="100"/>
      <c r="V74" s="101"/>
      <c r="W74" s="106"/>
      <c r="X74" s="915"/>
    </row>
    <row r="75" spans="1:24" ht="26.25" customHeight="1" thickBot="1">
      <c r="A75" s="1166"/>
      <c r="B75" s="1167"/>
      <c r="C75" s="1167"/>
      <c r="D75" s="1167"/>
      <c r="E75" s="1167"/>
      <c r="F75" s="1167"/>
      <c r="G75" s="1167"/>
      <c r="H75" s="1167"/>
      <c r="I75" s="1167"/>
      <c r="J75" s="1167"/>
      <c r="K75" s="1168" t="s">
        <v>7748</v>
      </c>
      <c r="L75" s="1169"/>
      <c r="M75" s="1169"/>
      <c r="N75" s="1167"/>
      <c r="O75" s="1167"/>
      <c r="P75" s="1170"/>
      <c r="Q75" s="1171"/>
      <c r="R75" s="1171"/>
      <c r="S75" s="1171"/>
      <c r="T75" s="1171"/>
      <c r="U75" s="1172"/>
      <c r="V75" s="1173"/>
      <c r="W75" s="1174"/>
      <c r="X75" s="1175"/>
    </row>
    <row r="76" spans="1:24" ht="26.25" hidden="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51"/>
      <c r="L76" s="4"/>
      <c r="M76" s="4"/>
      <c r="N76" s="451"/>
      <c r="O76" s="451"/>
      <c r="P76" s="452"/>
      <c r="Q76" s="4"/>
      <c r="R76" s="4"/>
      <c r="S76" s="4"/>
      <c r="T76" s="4"/>
      <c r="U76" s="453"/>
      <c r="V76" s="454"/>
      <c r="W76" s="455"/>
      <c r="X76" s="455"/>
    </row>
    <row r="77" spans="1:24" ht="26.25" hidden="1" customHeight="1" thickBot="1"/>
    <row r="78" spans="1:24" ht="26.25" hidden="1" customHeight="1">
      <c r="A78" s="699" t="s">
        <v>188</v>
      </c>
      <c r="B78" s="700"/>
      <c r="C78" s="700" t="s">
        <v>154</v>
      </c>
      <c r="D78" s="700" t="s">
        <v>190</v>
      </c>
      <c r="E78" s="700"/>
      <c r="F78" s="700"/>
      <c r="G78" s="700"/>
      <c r="H78" s="714"/>
      <c r="I78" s="700" t="s">
        <v>2695</v>
      </c>
      <c r="J78" s="715" t="s">
        <v>7777</v>
      </c>
      <c r="K78" s="1228" t="s">
        <v>7774</v>
      </c>
      <c r="L78" s="715"/>
      <c r="M78" s="715"/>
      <c r="N78" s="701"/>
      <c r="O78" s="701"/>
      <c r="P78" s="702"/>
      <c r="Q78" s="700"/>
      <c r="R78" s="700"/>
      <c r="S78" s="700"/>
      <c r="T78" s="700"/>
      <c r="U78" s="716">
        <v>45210</v>
      </c>
      <c r="V78" s="717"/>
      <c r="W78" s="703">
        <v>3800</v>
      </c>
      <c r="X78" s="704">
        <v>5300</v>
      </c>
    </row>
    <row r="79" spans="1:24" ht="26.25" hidden="1" customHeight="1">
      <c r="A79" s="705"/>
      <c r="B79" s="278"/>
      <c r="C79" s="320" t="s">
        <v>3681</v>
      </c>
      <c r="D79" s="278"/>
      <c r="E79" s="278"/>
      <c r="F79" s="278"/>
      <c r="G79" s="278"/>
      <c r="H79" s="278"/>
      <c r="I79" s="278" t="s">
        <v>2578</v>
      </c>
      <c r="J79" s="317" t="s">
        <v>7713</v>
      </c>
      <c r="K79" s="280" t="s">
        <v>195</v>
      </c>
      <c r="L79" s="278"/>
      <c r="M79" s="2541" t="s">
        <v>7757</v>
      </c>
      <c r="N79" s="2542"/>
      <c r="O79" s="2542"/>
      <c r="P79" s="2543"/>
      <c r="Q79" s="278"/>
      <c r="R79" s="278"/>
      <c r="S79" s="278"/>
      <c r="T79" s="278"/>
      <c r="U79" s="420"/>
      <c r="V79" s="987"/>
      <c r="W79" s="283"/>
      <c r="X79" s="706"/>
    </row>
    <row r="80" spans="1:24" ht="26.25" hidden="1" customHeight="1">
      <c r="A80" s="705"/>
      <c r="B80" s="278"/>
      <c r="C80" s="320" t="s">
        <v>2967</v>
      </c>
      <c r="D80" s="278"/>
      <c r="E80" s="278"/>
      <c r="F80" s="278"/>
      <c r="G80" s="278"/>
      <c r="H80" s="278"/>
      <c r="I80" s="278"/>
      <c r="J80" s="912"/>
      <c r="K80" s="278" t="s">
        <v>7703</v>
      </c>
      <c r="L80" s="278"/>
      <c r="M80" s="2544"/>
      <c r="N80" s="2545"/>
      <c r="O80" s="2545"/>
      <c r="P80" s="2546"/>
      <c r="Q80" s="278"/>
      <c r="R80" s="278"/>
      <c r="S80" s="278"/>
      <c r="T80" s="278"/>
      <c r="U80" s="719"/>
      <c r="V80" s="420"/>
      <c r="W80" s="283"/>
      <c r="X80" s="706"/>
    </row>
    <row r="81" spans="1:24" ht="26.25" hidden="1" customHeight="1">
      <c r="A81" s="705"/>
      <c r="B81" s="278"/>
      <c r="C81" s="278"/>
      <c r="D81" s="278"/>
      <c r="E81" s="278"/>
      <c r="F81" s="278"/>
      <c r="G81" s="278"/>
      <c r="H81" s="278"/>
      <c r="I81" s="720" t="s">
        <v>3061</v>
      </c>
      <c r="J81" s="718" t="s">
        <v>2696</v>
      </c>
      <c r="K81" s="278" t="s">
        <v>2730</v>
      </c>
      <c r="L81" s="278"/>
      <c r="M81" s="2544"/>
      <c r="N81" s="2545"/>
      <c r="O81" s="2545"/>
      <c r="P81" s="2546"/>
      <c r="Q81" s="278"/>
      <c r="R81" s="278"/>
      <c r="S81" s="278"/>
      <c r="T81" s="278"/>
      <c r="U81" s="281"/>
      <c r="V81" s="282"/>
      <c r="W81" s="283"/>
      <c r="X81" s="721"/>
    </row>
    <row r="82" spans="1:24" ht="26.25" hidden="1" customHeight="1">
      <c r="A82" s="705"/>
      <c r="B82" s="278"/>
      <c r="C82" s="278"/>
      <c r="D82" s="278"/>
      <c r="E82" s="278"/>
      <c r="F82" s="278"/>
      <c r="G82" s="278"/>
      <c r="H82" s="278"/>
      <c r="I82" s="278"/>
      <c r="J82" s="278" t="s">
        <v>2697</v>
      </c>
      <c r="K82" s="419" t="s">
        <v>4226</v>
      </c>
      <c r="L82" s="278"/>
      <c r="M82" s="2544"/>
      <c r="N82" s="2545"/>
      <c r="O82" s="2545"/>
      <c r="P82" s="2546"/>
      <c r="Q82" s="278"/>
      <c r="R82" s="278"/>
      <c r="S82" s="284" t="s">
        <v>189</v>
      </c>
      <c r="T82" s="284"/>
      <c r="U82" s="281"/>
      <c r="V82" s="282"/>
      <c r="W82" s="283"/>
      <c r="X82" s="722"/>
    </row>
    <row r="83" spans="1:24" ht="26.25" hidden="1" customHeight="1">
      <c r="A83" s="705"/>
      <c r="B83" s="278"/>
      <c r="C83" s="278"/>
      <c r="D83" s="278"/>
      <c r="E83" s="278"/>
      <c r="F83" s="278"/>
      <c r="G83" s="278"/>
      <c r="H83" s="278"/>
      <c r="I83" s="278"/>
      <c r="J83" s="425" t="s">
        <v>2752</v>
      </c>
      <c r="K83" s="278"/>
      <c r="L83" s="278"/>
      <c r="M83" s="2547"/>
      <c r="N83" s="2548"/>
      <c r="O83" s="2548"/>
      <c r="P83" s="2549"/>
      <c r="Q83" s="278"/>
      <c r="R83" s="278"/>
      <c r="S83" s="284" t="s">
        <v>2472</v>
      </c>
      <c r="T83" s="284">
        <f>SUM(T78:T82)</f>
        <v>0</v>
      </c>
      <c r="U83" s="281"/>
      <c r="V83" s="282"/>
      <c r="W83" s="283"/>
      <c r="X83" s="722"/>
    </row>
    <row r="84" spans="1:24" ht="26.25" hidden="1" customHeight="1" thickBot="1">
      <c r="A84" s="707"/>
      <c r="B84" s="708"/>
      <c r="C84" s="708"/>
      <c r="D84" s="708"/>
      <c r="E84" s="708"/>
      <c r="F84" s="708"/>
      <c r="G84" s="708"/>
      <c r="H84" s="708"/>
      <c r="I84" s="708"/>
      <c r="J84" s="708"/>
      <c r="K84" s="675" t="s">
        <v>7704</v>
      </c>
      <c r="L84" s="709"/>
      <c r="M84" s="709"/>
      <c r="N84" s="708"/>
      <c r="O84" s="708"/>
      <c r="P84" s="710"/>
      <c r="Q84" s="711"/>
      <c r="R84" s="711"/>
      <c r="S84" s="711" t="s">
        <v>1907</v>
      </c>
      <c r="T84" s="711"/>
      <c r="U84" s="712"/>
      <c r="V84" s="713"/>
      <c r="W84" s="723"/>
      <c r="X84" s="724"/>
    </row>
    <row r="86" spans="1:24" ht="26.25" customHeight="1" thickBot="1"/>
    <row r="87" spans="1:24" ht="26.25" customHeight="1">
      <c r="A87" s="492" t="s">
        <v>188</v>
      </c>
      <c r="B87" s="493"/>
      <c r="C87" s="493" t="s">
        <v>2348</v>
      </c>
      <c r="D87" s="493" t="s">
        <v>190</v>
      </c>
      <c r="E87" s="493" t="s">
        <v>191</v>
      </c>
      <c r="F87" s="493" t="s">
        <v>191</v>
      </c>
      <c r="G87" s="493" t="s">
        <v>191</v>
      </c>
      <c r="H87" s="914"/>
      <c r="I87" s="493" t="s">
        <v>2573</v>
      </c>
      <c r="J87" s="494" t="s">
        <v>8066</v>
      </c>
      <c r="K87" s="493" t="s">
        <v>8</v>
      </c>
      <c r="L87" s="494" t="s">
        <v>7884</v>
      </c>
      <c r="M87" s="495"/>
      <c r="N87" s="495" t="s">
        <v>7885</v>
      </c>
      <c r="O87" s="495" t="s">
        <v>7886</v>
      </c>
      <c r="P87" s="496" t="s">
        <v>9816</v>
      </c>
      <c r="Q87" s="493" t="s">
        <v>2945</v>
      </c>
      <c r="R87" s="493">
        <v>2018</v>
      </c>
      <c r="S87" s="493" t="s">
        <v>9442</v>
      </c>
      <c r="T87" s="493">
        <v>1235</v>
      </c>
      <c r="U87" s="497">
        <v>45209</v>
      </c>
      <c r="V87" s="497">
        <v>45275</v>
      </c>
      <c r="W87" s="498">
        <v>1624</v>
      </c>
      <c r="X87" s="499">
        <v>2500</v>
      </c>
    </row>
    <row r="88" spans="1:24" ht="26.25" customHeight="1">
      <c r="A88" s="500"/>
      <c r="B88" s="97"/>
      <c r="C88" s="320" t="s">
        <v>7989</v>
      </c>
      <c r="D88" s="97"/>
      <c r="E88" s="97"/>
      <c r="F88" s="97"/>
      <c r="G88" s="97"/>
      <c r="H88" s="97"/>
      <c r="I88" s="97" t="s">
        <v>2578</v>
      </c>
      <c r="J88" s="317" t="s">
        <v>7828</v>
      </c>
      <c r="K88" s="99" t="s">
        <v>195</v>
      </c>
      <c r="L88" s="427" t="s">
        <v>3603</v>
      </c>
      <c r="M88" s="98"/>
      <c r="N88" s="73" t="s">
        <v>3907</v>
      </c>
      <c r="O88" s="97"/>
      <c r="P88" s="99" t="s">
        <v>9827</v>
      </c>
      <c r="Q88" s="97" t="s">
        <v>2945</v>
      </c>
      <c r="R88" s="97">
        <v>2018</v>
      </c>
      <c r="S88" s="97" t="s">
        <v>7883</v>
      </c>
      <c r="T88" s="97">
        <v>1235</v>
      </c>
      <c r="U88" s="431">
        <v>45210</v>
      </c>
      <c r="V88" s="430">
        <v>45282</v>
      </c>
      <c r="W88" s="106" t="s">
        <v>8142</v>
      </c>
      <c r="X88" s="652" t="s">
        <v>2582</v>
      </c>
    </row>
    <row r="89" spans="1:24" ht="26.25" customHeight="1">
      <c r="A89" s="500"/>
      <c r="B89" s="97"/>
      <c r="C89" s="97"/>
      <c r="D89" s="97"/>
      <c r="E89" s="97"/>
      <c r="F89" s="97"/>
      <c r="G89" s="97"/>
      <c r="H89" s="97"/>
      <c r="I89" s="97"/>
      <c r="J89" s="913" t="s">
        <v>7827</v>
      </c>
      <c r="K89" s="97" t="s">
        <v>7703</v>
      </c>
      <c r="L89" s="427" t="s">
        <v>9413</v>
      </c>
      <c r="M89" s="98"/>
      <c r="N89" s="73" t="s">
        <v>2435</v>
      </c>
      <c r="O89" s="98"/>
      <c r="P89" s="99"/>
      <c r="Q89" s="97" t="s">
        <v>7796</v>
      </c>
      <c r="R89" s="97">
        <v>2019</v>
      </c>
      <c r="S89" s="97" t="s">
        <v>9416</v>
      </c>
      <c r="T89" s="97">
        <v>1235</v>
      </c>
      <c r="U89" s="430"/>
      <c r="V89" s="430">
        <v>45278</v>
      </c>
      <c r="W89" s="106"/>
      <c r="X89" s="652" t="s">
        <v>2894</v>
      </c>
    </row>
    <row r="90" spans="1:24" ht="26.25" customHeight="1">
      <c r="A90" s="500"/>
      <c r="B90" s="97"/>
      <c r="C90" s="97"/>
      <c r="D90" s="97"/>
      <c r="E90" s="97"/>
      <c r="F90" s="97"/>
      <c r="G90" s="97"/>
      <c r="H90" s="97"/>
      <c r="I90" s="97"/>
      <c r="J90" s="97"/>
      <c r="K90" s="97" t="s">
        <v>1772</v>
      </c>
      <c r="L90" s="98"/>
      <c r="M90" s="98"/>
      <c r="N90" s="97"/>
      <c r="O90" s="97"/>
      <c r="P90" s="99"/>
      <c r="Q90" s="97" t="s">
        <v>7796</v>
      </c>
      <c r="R90" s="97">
        <v>2018</v>
      </c>
      <c r="S90" s="97" t="s">
        <v>7881</v>
      </c>
      <c r="T90" s="97">
        <v>1235</v>
      </c>
      <c r="U90" s="100"/>
      <c r="V90" s="101">
        <v>45285</v>
      </c>
      <c r="W90" s="106"/>
      <c r="X90" s="501"/>
    </row>
    <row r="91" spans="1:24" ht="26.25" customHeight="1">
      <c r="A91" s="500"/>
      <c r="B91" s="97"/>
      <c r="C91" s="97"/>
      <c r="D91" s="97"/>
      <c r="E91" s="97"/>
      <c r="F91" s="97"/>
      <c r="G91" s="97"/>
      <c r="H91" s="97"/>
      <c r="I91" s="97"/>
      <c r="J91" s="97"/>
      <c r="K91" s="97"/>
      <c r="L91" s="98"/>
      <c r="M91" s="98"/>
      <c r="N91" s="97"/>
      <c r="O91" s="97"/>
      <c r="P91" s="99"/>
      <c r="Q91" s="97" t="s">
        <v>2945</v>
      </c>
      <c r="R91" s="97">
        <v>2018</v>
      </c>
      <c r="S91" s="97" t="s">
        <v>7882</v>
      </c>
      <c r="T91" s="97">
        <v>1235</v>
      </c>
      <c r="U91" s="100"/>
      <c r="V91" s="101"/>
      <c r="W91" s="106"/>
      <c r="X91" s="501"/>
    </row>
    <row r="92" spans="1:24" ht="26.25" customHeight="1">
      <c r="A92" s="500"/>
      <c r="B92" s="97"/>
      <c r="C92" s="97"/>
      <c r="D92" s="97"/>
      <c r="E92" s="97"/>
      <c r="F92" s="97"/>
      <c r="G92" s="97"/>
      <c r="H92" s="97"/>
      <c r="I92" s="97"/>
      <c r="J92" s="97"/>
      <c r="K92" s="97"/>
      <c r="L92" s="98"/>
      <c r="M92" s="98"/>
      <c r="N92" s="97"/>
      <c r="O92" s="97"/>
      <c r="P92" s="99"/>
      <c r="Q92" s="97" t="s">
        <v>2945</v>
      </c>
      <c r="R92" s="97">
        <v>2018</v>
      </c>
      <c r="S92" s="97" t="s">
        <v>9415</v>
      </c>
      <c r="T92" s="97">
        <v>1235</v>
      </c>
      <c r="U92" s="100"/>
      <c r="V92" s="101"/>
      <c r="W92" s="106"/>
      <c r="X92" s="501"/>
    </row>
    <row r="93" spans="1:24" ht="26.25" customHeight="1">
      <c r="A93" s="500"/>
      <c r="B93" s="97"/>
      <c r="C93" s="97"/>
      <c r="D93" s="97"/>
      <c r="E93" s="97"/>
      <c r="F93" s="97"/>
      <c r="G93" s="97"/>
      <c r="H93" s="97"/>
      <c r="I93" s="97"/>
      <c r="J93" s="97"/>
      <c r="K93" s="97"/>
      <c r="L93" s="98"/>
      <c r="M93" s="98"/>
      <c r="N93" s="97"/>
      <c r="O93" s="97"/>
      <c r="P93" s="99"/>
      <c r="Q93" s="97"/>
      <c r="R93" s="97"/>
      <c r="S93" s="102" t="s">
        <v>189</v>
      </c>
      <c r="T93" s="102">
        <v>3700</v>
      </c>
      <c r="U93" s="100"/>
      <c r="V93" s="101"/>
      <c r="W93" s="106"/>
      <c r="X93" s="915"/>
    </row>
    <row r="94" spans="1:24" ht="26.25" customHeight="1">
      <c r="A94" s="500"/>
      <c r="B94" s="97"/>
      <c r="C94" s="97"/>
      <c r="D94" s="97"/>
      <c r="E94" s="97"/>
      <c r="F94" s="97"/>
      <c r="G94" s="97"/>
      <c r="H94" s="97"/>
      <c r="I94" s="97"/>
      <c r="J94" s="97"/>
      <c r="K94" s="98"/>
      <c r="L94" s="98"/>
      <c r="M94" s="98"/>
      <c r="N94" s="97"/>
      <c r="O94" s="97"/>
      <c r="P94" s="99"/>
      <c r="Q94" s="102"/>
      <c r="R94" s="102"/>
      <c r="S94" s="102" t="s">
        <v>2472</v>
      </c>
      <c r="T94" s="1238">
        <f>SUM(T87:T93)</f>
        <v>11110</v>
      </c>
      <c r="U94" s="100"/>
      <c r="V94" s="101"/>
      <c r="W94" s="106"/>
      <c r="X94" s="511" t="s">
        <v>10383</v>
      </c>
    </row>
    <row r="95" spans="1:24" ht="26.25" customHeight="1" thickBot="1">
      <c r="A95" s="1166"/>
      <c r="B95" s="1167"/>
      <c r="C95" s="1167"/>
      <c r="D95" s="1167"/>
      <c r="E95" s="1167"/>
      <c r="F95" s="1167"/>
      <c r="G95" s="1167"/>
      <c r="H95" s="1167"/>
      <c r="I95" s="1167"/>
      <c r="J95" s="1167"/>
      <c r="K95" s="1229" t="s">
        <v>7780</v>
      </c>
      <c r="L95" s="1169"/>
      <c r="M95" s="1169"/>
      <c r="N95" s="1167"/>
      <c r="O95" s="1167"/>
      <c r="P95" s="1170"/>
      <c r="Q95" s="1171"/>
      <c r="R95" s="1171"/>
      <c r="S95" s="1171"/>
      <c r="T95" s="1171"/>
      <c r="U95" s="1172"/>
      <c r="V95" s="1173"/>
      <c r="W95" s="1174"/>
      <c r="X95" s="1491" t="s">
        <v>3222</v>
      </c>
    </row>
    <row r="97" spans="1:24" ht="26.25" customHeight="1" thickBot="1"/>
    <row r="98" spans="1:24" ht="26.25" customHeight="1">
      <c r="A98" s="1178" t="s">
        <v>188</v>
      </c>
      <c r="B98" s="1179"/>
      <c r="C98" s="1179" t="s">
        <v>5748</v>
      </c>
      <c r="D98" s="1179" t="s">
        <v>190</v>
      </c>
      <c r="E98" s="1179" t="s">
        <v>191</v>
      </c>
      <c r="F98" s="1179" t="s">
        <v>191</v>
      </c>
      <c r="G98" s="1179" t="s">
        <v>191</v>
      </c>
      <c r="H98" s="1179"/>
      <c r="I98" s="1179" t="s">
        <v>129</v>
      </c>
      <c r="J98" s="1179" t="s">
        <v>8103</v>
      </c>
      <c r="K98" s="1180" t="s">
        <v>2618</v>
      </c>
      <c r="L98" s="1179" t="s">
        <v>8082</v>
      </c>
      <c r="M98" s="1179"/>
      <c r="N98" s="1180" t="s">
        <v>8107</v>
      </c>
      <c r="O98" s="1180">
        <v>202203</v>
      </c>
      <c r="P98" s="1181"/>
      <c r="Q98" s="1179" t="s">
        <v>525</v>
      </c>
      <c r="R98" s="1179">
        <v>2018</v>
      </c>
      <c r="S98" s="1179" t="s">
        <v>7990</v>
      </c>
      <c r="T98" s="1179">
        <v>1990</v>
      </c>
      <c r="U98" s="1182">
        <v>45214</v>
      </c>
      <c r="V98" s="1236"/>
      <c r="W98" s="1183">
        <v>5400</v>
      </c>
      <c r="X98" s="1184">
        <v>5500</v>
      </c>
    </row>
    <row r="99" spans="1:24" ht="26.25" customHeight="1">
      <c r="A99" s="1185"/>
      <c r="B99" s="1186"/>
      <c r="C99" s="1186"/>
      <c r="D99" s="1186"/>
      <c r="E99" s="1186"/>
      <c r="F99" s="1186"/>
      <c r="G99" s="1186"/>
      <c r="H99" s="1186"/>
      <c r="I99" s="1186" t="s">
        <v>3598</v>
      </c>
      <c r="J99" s="412" t="s">
        <v>7908</v>
      </c>
      <c r="K99" s="1188"/>
      <c r="L99" s="1186"/>
      <c r="M99" s="2562" t="s">
        <v>8081</v>
      </c>
      <c r="N99" s="2563"/>
      <c r="O99" s="2564"/>
      <c r="P99" s="1186"/>
      <c r="Q99" s="1188" t="s">
        <v>7991</v>
      </c>
      <c r="R99" s="1186">
        <v>2013</v>
      </c>
      <c r="S99" s="1186" t="s">
        <v>7992</v>
      </c>
      <c r="T99" s="1186">
        <v>1990</v>
      </c>
      <c r="U99" s="1190">
        <v>45213</v>
      </c>
      <c r="V99" s="1190"/>
      <c r="W99" s="1191" t="s">
        <v>8467</v>
      </c>
      <c r="X99" s="1192" t="s">
        <v>8454</v>
      </c>
    </row>
    <row r="100" spans="1:24" ht="26.25" customHeight="1">
      <c r="A100" s="1185"/>
      <c r="B100" s="1186"/>
      <c r="C100" s="1186"/>
      <c r="D100" s="1186"/>
      <c r="E100" s="1186"/>
      <c r="F100" s="1186"/>
      <c r="G100" s="1186"/>
      <c r="H100" s="1186"/>
      <c r="I100" s="1186"/>
      <c r="J100" s="425" t="s">
        <v>2673</v>
      </c>
      <c r="K100" s="1188" t="s">
        <v>7830</v>
      </c>
      <c r="L100" s="1186"/>
      <c r="M100" s="1186"/>
      <c r="N100" s="1186"/>
      <c r="O100" s="1186"/>
      <c r="P100" s="1186"/>
      <c r="Q100" s="1188" t="s">
        <v>3291</v>
      </c>
      <c r="R100" s="1186">
        <v>2022</v>
      </c>
      <c r="S100" s="1186" t="s">
        <v>7993</v>
      </c>
      <c r="T100" s="1186">
        <v>1820</v>
      </c>
      <c r="U100" s="1190"/>
      <c r="V100" s="1189"/>
      <c r="W100" s="1191"/>
      <c r="X100" s="1192"/>
    </row>
    <row r="101" spans="1:24" ht="26.25" customHeight="1">
      <c r="A101" s="1185"/>
      <c r="B101" s="1186"/>
      <c r="C101" s="1186"/>
      <c r="D101" s="1186"/>
      <c r="E101" s="1186"/>
      <c r="F101" s="1186"/>
      <c r="G101" s="1186"/>
      <c r="H101" s="1186"/>
      <c r="I101" s="1186" t="s">
        <v>7893</v>
      </c>
      <c r="J101" s="425" t="s">
        <v>2643</v>
      </c>
      <c r="K101" s="1188" t="s">
        <v>3849</v>
      </c>
      <c r="L101" s="1186"/>
      <c r="M101" s="1186"/>
      <c r="N101" s="1186"/>
      <c r="O101" s="1186"/>
      <c r="P101" s="1186"/>
      <c r="Q101" s="1188" t="s">
        <v>7994</v>
      </c>
      <c r="R101" s="1186">
        <v>2016</v>
      </c>
      <c r="S101" s="1186" t="s">
        <v>7995</v>
      </c>
      <c r="T101" s="1186">
        <v>2260</v>
      </c>
      <c r="U101" s="1189"/>
      <c r="V101" s="1189"/>
      <c r="W101" s="1191"/>
      <c r="X101" s="1192"/>
    </row>
    <row r="102" spans="1:24" ht="26.25" customHeight="1">
      <c r="A102" s="1185"/>
      <c r="B102" s="1186"/>
      <c r="C102" s="1186"/>
      <c r="D102" s="1186"/>
      <c r="E102" s="1186"/>
      <c r="F102" s="1186"/>
      <c r="G102" s="1186"/>
      <c r="H102" s="1186"/>
      <c r="I102" s="1186" t="s">
        <v>7894</v>
      </c>
      <c r="J102" s="1186" t="s">
        <v>8039</v>
      </c>
      <c r="K102" s="1188"/>
      <c r="L102" s="1186"/>
      <c r="M102" s="1186"/>
      <c r="N102" s="1186"/>
      <c r="O102" s="1186"/>
      <c r="P102" s="1186"/>
      <c r="Q102" s="1188"/>
      <c r="R102" s="1186"/>
      <c r="S102" s="1187" t="s">
        <v>189</v>
      </c>
      <c r="T102" s="1187">
        <v>3800</v>
      </c>
      <c r="U102" s="1189"/>
      <c r="V102" s="1189"/>
      <c r="W102" s="1191"/>
      <c r="X102" s="1192"/>
    </row>
    <row r="103" spans="1:24" ht="26.25" customHeight="1">
      <c r="A103" s="1185"/>
      <c r="B103" s="1186"/>
      <c r="C103" s="1186"/>
      <c r="D103" s="1186"/>
      <c r="E103" s="1186"/>
      <c r="F103" s="1186"/>
      <c r="G103" s="1186"/>
      <c r="H103" s="1186"/>
      <c r="I103" s="1186" t="s">
        <v>3218</v>
      </c>
      <c r="J103" s="1186"/>
      <c r="K103" s="1188"/>
      <c r="L103" s="1186"/>
      <c r="M103" s="1186"/>
      <c r="N103" s="1186"/>
      <c r="O103" s="1186"/>
      <c r="P103" s="1186"/>
      <c r="Q103" s="1188"/>
      <c r="R103" s="1186"/>
      <c r="S103" s="1187" t="s">
        <v>2472</v>
      </c>
      <c r="T103" s="1187">
        <f>SUM(T98:T102)</f>
        <v>11860</v>
      </c>
      <c r="U103" s="1189"/>
      <c r="V103" s="1189"/>
      <c r="W103" s="1191"/>
      <c r="X103" s="1192"/>
    </row>
    <row r="104" spans="1:24" ht="26.25" customHeight="1" thickBot="1">
      <c r="A104" s="1193"/>
      <c r="B104" s="1194"/>
      <c r="C104" s="1194"/>
      <c r="D104" s="1194"/>
      <c r="E104" s="1194"/>
      <c r="F104" s="1194"/>
      <c r="G104" s="1194"/>
      <c r="H104" s="1194"/>
      <c r="I104" s="1194"/>
      <c r="J104" s="1194"/>
      <c r="K104" s="611" t="s">
        <v>7854</v>
      </c>
      <c r="L104" s="1194"/>
      <c r="M104" s="1194"/>
      <c r="N104" s="1195"/>
      <c r="O104" s="1195"/>
      <c r="P104" s="1196"/>
      <c r="Q104" s="1194"/>
      <c r="R104" s="1194"/>
      <c r="S104" s="1197" t="s">
        <v>1907</v>
      </c>
      <c r="T104" s="1197" t="s">
        <v>71</v>
      </c>
      <c r="U104" s="1198"/>
      <c r="V104" s="1199"/>
      <c r="W104" s="1200"/>
      <c r="X104" s="1201"/>
    </row>
    <row r="106" spans="1:24" ht="26.25" customHeight="1" thickBot="1"/>
    <row r="107" spans="1:24" ht="26.25" customHeight="1">
      <c r="A107" s="848" t="s">
        <v>188</v>
      </c>
      <c r="B107" s="849"/>
      <c r="C107" s="849" t="s">
        <v>3844</v>
      </c>
      <c r="D107" s="849" t="s">
        <v>190</v>
      </c>
      <c r="E107" s="849" t="s">
        <v>191</v>
      </c>
      <c r="F107" s="849" t="s">
        <v>191</v>
      </c>
      <c r="G107" s="849" t="s">
        <v>191</v>
      </c>
      <c r="H107" s="849"/>
      <c r="I107" s="849" t="s">
        <v>7787</v>
      </c>
      <c r="J107" s="849" t="s">
        <v>8067</v>
      </c>
      <c r="K107" s="850" t="s">
        <v>8</v>
      </c>
      <c r="L107" s="849" t="s">
        <v>7937</v>
      </c>
      <c r="M107" s="849"/>
      <c r="N107" s="850" t="s">
        <v>7918</v>
      </c>
      <c r="O107" s="850" t="s">
        <v>7936</v>
      </c>
      <c r="P107" s="851" t="s">
        <v>9741</v>
      </c>
      <c r="Q107" s="849" t="s">
        <v>7925</v>
      </c>
      <c r="R107" s="849">
        <v>2014</v>
      </c>
      <c r="S107" s="849" t="s">
        <v>7926</v>
      </c>
      <c r="T107" s="849">
        <v>1680</v>
      </c>
      <c r="U107" s="852">
        <v>45212</v>
      </c>
      <c r="V107" s="852">
        <v>45262</v>
      </c>
      <c r="W107" s="853">
        <v>2443</v>
      </c>
      <c r="X107" s="854">
        <v>3150</v>
      </c>
    </row>
    <row r="108" spans="1:24" ht="26.25" customHeight="1">
      <c r="A108" s="855"/>
      <c r="B108" s="188"/>
      <c r="C108" s="188"/>
      <c r="D108" s="188"/>
      <c r="E108" s="188"/>
      <c r="F108" s="188"/>
      <c r="G108" s="188"/>
      <c r="H108" s="188"/>
      <c r="I108" s="188" t="s">
        <v>3598</v>
      </c>
      <c r="J108" s="412" t="s">
        <v>7801</v>
      </c>
      <c r="K108" s="195" t="s">
        <v>4515</v>
      </c>
      <c r="L108" s="425" t="s">
        <v>3590</v>
      </c>
      <c r="M108" s="188"/>
      <c r="N108" s="73" t="s">
        <v>3907</v>
      </c>
      <c r="O108" s="189"/>
      <c r="P108" s="189"/>
      <c r="Q108" s="189" t="s">
        <v>1935</v>
      </c>
      <c r="R108" s="188">
        <v>2012</v>
      </c>
      <c r="S108" s="188" t="s">
        <v>7927</v>
      </c>
      <c r="T108" s="188">
        <v>1515</v>
      </c>
      <c r="U108" s="191">
        <v>45213</v>
      </c>
      <c r="V108" s="191">
        <v>45269</v>
      </c>
      <c r="W108" s="193" t="s">
        <v>8289</v>
      </c>
      <c r="X108" s="856"/>
    </row>
    <row r="109" spans="1:24" ht="26.25" customHeight="1">
      <c r="A109" s="855"/>
      <c r="B109" s="188"/>
      <c r="C109" s="188"/>
      <c r="D109" s="188"/>
      <c r="E109" s="188"/>
      <c r="F109" s="188"/>
      <c r="G109" s="188"/>
      <c r="H109" s="188"/>
      <c r="I109" s="188"/>
      <c r="J109" s="412" t="s">
        <v>7788</v>
      </c>
      <c r="K109" s="189" t="s">
        <v>7815</v>
      </c>
      <c r="L109" s="188"/>
      <c r="M109" s="188"/>
      <c r="N109" s="73" t="s">
        <v>8585</v>
      </c>
      <c r="O109" s="189"/>
      <c r="P109" s="189"/>
      <c r="Q109" s="189" t="s">
        <v>9629</v>
      </c>
      <c r="R109" s="188">
        <v>2013</v>
      </c>
      <c r="S109" s="188" t="s">
        <v>7928</v>
      </c>
      <c r="T109" s="188">
        <v>1375</v>
      </c>
      <c r="U109" s="192">
        <v>45214</v>
      </c>
      <c r="V109" s="191">
        <v>45304</v>
      </c>
      <c r="W109" s="193"/>
      <c r="X109" s="856"/>
    </row>
    <row r="110" spans="1:24" ht="26.25" customHeight="1">
      <c r="A110" s="855"/>
      <c r="B110" s="188"/>
      <c r="C110" s="188"/>
      <c r="D110" s="188"/>
      <c r="E110" s="188"/>
      <c r="F110" s="188"/>
      <c r="G110" s="188"/>
      <c r="H110" s="188"/>
      <c r="I110" s="188"/>
      <c r="J110" s="188"/>
      <c r="K110" s="189" t="s">
        <v>1772</v>
      </c>
      <c r="L110" s="188"/>
      <c r="M110" s="188"/>
      <c r="N110" s="189"/>
      <c r="O110" s="189"/>
      <c r="P110" s="189"/>
      <c r="Q110" s="189" t="s">
        <v>4784</v>
      </c>
      <c r="R110" s="188">
        <v>2015</v>
      </c>
      <c r="S110" s="188" t="s">
        <v>7929</v>
      </c>
      <c r="T110" s="188">
        <v>1995</v>
      </c>
      <c r="U110" s="191"/>
      <c r="V110" s="191">
        <v>45282</v>
      </c>
      <c r="W110" s="193"/>
      <c r="X110" s="856"/>
    </row>
    <row r="111" spans="1:24" ht="26.25" customHeight="1">
      <c r="A111" s="855"/>
      <c r="B111" s="188"/>
      <c r="C111" s="188"/>
      <c r="D111" s="188"/>
      <c r="E111" s="188"/>
      <c r="F111" s="188"/>
      <c r="G111" s="188"/>
      <c r="H111" s="188"/>
      <c r="I111" s="188"/>
      <c r="J111" s="188"/>
      <c r="K111" s="1230" t="s">
        <v>7565</v>
      </c>
      <c r="L111" s="188"/>
      <c r="M111" s="188"/>
      <c r="N111" s="188"/>
      <c r="O111" s="188"/>
      <c r="P111" s="189"/>
      <c r="Q111" s="189"/>
      <c r="R111" s="188"/>
      <c r="S111" s="194" t="s">
        <v>189</v>
      </c>
      <c r="T111" s="194">
        <v>3880</v>
      </c>
      <c r="U111" s="191"/>
      <c r="V111" s="192">
        <v>45279</v>
      </c>
      <c r="W111" s="193"/>
      <c r="X111" s="856"/>
    </row>
    <row r="112" spans="1:24" ht="26.25" customHeight="1">
      <c r="A112" s="855"/>
      <c r="B112" s="188"/>
      <c r="C112" s="188"/>
      <c r="D112" s="188"/>
      <c r="E112" s="188"/>
      <c r="F112" s="188"/>
      <c r="G112" s="188"/>
      <c r="H112" s="188"/>
      <c r="I112" s="188"/>
      <c r="J112" s="188"/>
      <c r="K112" s="189"/>
      <c r="L112" s="188"/>
      <c r="M112" s="188"/>
      <c r="N112" s="188"/>
      <c r="O112" s="188"/>
      <c r="P112" s="189"/>
      <c r="Q112" s="189"/>
      <c r="R112" s="188"/>
      <c r="S112" s="194" t="s">
        <v>2472</v>
      </c>
      <c r="T112" s="194">
        <f>SUM(T107:T111)</f>
        <v>10445</v>
      </c>
      <c r="U112" s="191"/>
      <c r="V112" s="191"/>
      <c r="W112" s="193"/>
      <c r="X112" s="856"/>
    </row>
    <row r="113" spans="1:24" ht="26.25" customHeight="1" thickBot="1">
      <c r="A113" s="857"/>
      <c r="B113" s="858"/>
      <c r="C113" s="858"/>
      <c r="D113" s="858"/>
      <c r="E113" s="858"/>
      <c r="F113" s="858"/>
      <c r="G113" s="858"/>
      <c r="H113" s="858"/>
      <c r="I113" s="858"/>
      <c r="J113" s="858"/>
      <c r="K113" s="611" t="s">
        <v>7840</v>
      </c>
      <c r="L113" s="858"/>
      <c r="M113" s="858"/>
      <c r="N113" s="847"/>
      <c r="O113" s="847"/>
      <c r="P113" s="859"/>
      <c r="Q113" s="858"/>
      <c r="R113" s="858"/>
      <c r="S113" s="860"/>
      <c r="T113" s="860"/>
      <c r="U113" s="861"/>
      <c r="V113" s="862"/>
      <c r="W113" s="863"/>
      <c r="X113" s="864"/>
    </row>
    <row r="114" spans="1:24" ht="26.25" hidden="1" customHeight="1">
      <c r="A114" s="1178" t="s">
        <v>188</v>
      </c>
      <c r="B114" s="1179"/>
      <c r="C114" s="1179" t="s">
        <v>5748</v>
      </c>
      <c r="D114" s="1179" t="s">
        <v>190</v>
      </c>
      <c r="E114" s="1179"/>
      <c r="F114" s="1179"/>
      <c r="G114" s="1179"/>
      <c r="H114" s="1179"/>
      <c r="I114" s="1179" t="s">
        <v>129</v>
      </c>
      <c r="J114" s="1179" t="s">
        <v>7892</v>
      </c>
      <c r="K114" s="1180" t="s">
        <v>2618</v>
      </c>
      <c r="L114" s="1179"/>
      <c r="M114" s="1179"/>
      <c r="N114" s="1180"/>
      <c r="O114" s="1180"/>
      <c r="P114" s="1181"/>
      <c r="Q114" s="1179"/>
      <c r="R114" s="1179"/>
      <c r="S114" s="1179"/>
      <c r="T114" s="1179"/>
      <c r="U114" s="1182">
        <v>45214</v>
      </c>
      <c r="V114" s="1236"/>
      <c r="W114" s="1183">
        <v>5400</v>
      </c>
      <c r="X114" s="1184">
        <v>5500</v>
      </c>
    </row>
    <row r="115" spans="1:24" ht="26.25" hidden="1" customHeight="1">
      <c r="A115" s="1185"/>
      <c r="B115" s="1186"/>
      <c r="C115" s="1186"/>
      <c r="D115" s="1186"/>
      <c r="E115" s="1186"/>
      <c r="F115" s="1186"/>
      <c r="G115" s="1186"/>
      <c r="H115" s="1186"/>
      <c r="I115" s="1186" t="s">
        <v>3598</v>
      </c>
      <c r="J115" s="412" t="s">
        <v>7908</v>
      </c>
      <c r="K115" s="1188"/>
      <c r="L115" s="2550" t="s">
        <v>7956</v>
      </c>
      <c r="M115" s="2551"/>
      <c r="N115" s="2551"/>
      <c r="O115" s="2551"/>
      <c r="P115" s="2551"/>
      <c r="Q115" s="2552"/>
      <c r="R115" s="1186"/>
      <c r="S115" s="1186"/>
      <c r="T115" s="1186"/>
      <c r="U115" s="1189"/>
      <c r="V115" s="1190"/>
      <c r="W115" s="1191"/>
      <c r="X115" s="1192"/>
    </row>
    <row r="116" spans="1:24" ht="26.25" hidden="1" customHeight="1">
      <c r="A116" s="1185"/>
      <c r="B116" s="1186"/>
      <c r="C116" s="1186"/>
      <c r="D116" s="1186"/>
      <c r="E116" s="1186"/>
      <c r="F116" s="1186"/>
      <c r="G116" s="1186"/>
      <c r="H116" s="1186"/>
      <c r="I116" s="1186"/>
      <c r="J116" s="425" t="s">
        <v>2673</v>
      </c>
      <c r="K116" s="1188" t="s">
        <v>7830</v>
      </c>
      <c r="L116" s="2553"/>
      <c r="M116" s="2554"/>
      <c r="N116" s="2554"/>
      <c r="O116" s="2554"/>
      <c r="P116" s="2554"/>
      <c r="Q116" s="2555"/>
      <c r="R116" s="1186"/>
      <c r="S116" s="1186"/>
      <c r="T116" s="1186"/>
      <c r="U116" s="1190"/>
      <c r="V116" s="1189"/>
      <c r="W116" s="1191"/>
      <c r="X116" s="1192"/>
    </row>
    <row r="117" spans="1:24" ht="26.25" hidden="1" customHeight="1">
      <c r="A117" s="1185"/>
      <c r="B117" s="1186"/>
      <c r="C117" s="1186"/>
      <c r="D117" s="1186"/>
      <c r="E117" s="1186"/>
      <c r="F117" s="1186"/>
      <c r="G117" s="1186"/>
      <c r="H117" s="1186"/>
      <c r="I117" s="1186" t="s">
        <v>7893</v>
      </c>
      <c r="J117" s="425" t="s">
        <v>2643</v>
      </c>
      <c r="K117" s="1188" t="s">
        <v>3849</v>
      </c>
      <c r="L117" s="2553"/>
      <c r="M117" s="2554"/>
      <c r="N117" s="2554"/>
      <c r="O117" s="2554"/>
      <c r="P117" s="2554"/>
      <c r="Q117" s="2555"/>
      <c r="R117" s="1186"/>
      <c r="S117" s="1186"/>
      <c r="T117" s="1186"/>
      <c r="U117" s="1189"/>
      <c r="V117" s="1189"/>
      <c r="W117" s="1191"/>
      <c r="X117" s="1192"/>
    </row>
    <row r="118" spans="1:24" ht="26.25" hidden="1" customHeight="1">
      <c r="A118" s="1185"/>
      <c r="B118" s="1186"/>
      <c r="C118" s="1186"/>
      <c r="D118" s="1186"/>
      <c r="E118" s="1186"/>
      <c r="F118" s="1186"/>
      <c r="G118" s="1186"/>
      <c r="H118" s="1186"/>
      <c r="I118" s="1186" t="s">
        <v>7894</v>
      </c>
      <c r="J118" s="1186"/>
      <c r="K118" s="1188"/>
      <c r="L118" s="2553"/>
      <c r="M118" s="2554"/>
      <c r="N118" s="2554"/>
      <c r="O118" s="2554"/>
      <c r="P118" s="2554"/>
      <c r="Q118" s="2555"/>
      <c r="R118" s="1186"/>
      <c r="S118" s="1187" t="s">
        <v>189</v>
      </c>
      <c r="T118" s="1187"/>
      <c r="U118" s="1189"/>
      <c r="V118" s="1189"/>
      <c r="W118" s="1191"/>
      <c r="X118" s="1192"/>
    </row>
    <row r="119" spans="1:24" ht="26.25" hidden="1" customHeight="1">
      <c r="A119" s="1185"/>
      <c r="B119" s="1186"/>
      <c r="C119" s="1186"/>
      <c r="D119" s="1186"/>
      <c r="E119" s="1186"/>
      <c r="F119" s="1186"/>
      <c r="G119" s="1186"/>
      <c r="H119" s="1186"/>
      <c r="I119" s="1186" t="s">
        <v>3218</v>
      </c>
      <c r="J119" s="1186"/>
      <c r="K119" s="1188"/>
      <c r="L119" s="2556"/>
      <c r="M119" s="2557"/>
      <c r="N119" s="2557"/>
      <c r="O119" s="2557"/>
      <c r="P119" s="2557"/>
      <c r="Q119" s="2558"/>
      <c r="R119" s="1186"/>
      <c r="S119" s="1187" t="s">
        <v>2472</v>
      </c>
      <c r="T119" s="1187">
        <f>SUM(T114:T118)</f>
        <v>0</v>
      </c>
      <c r="U119" s="1189"/>
      <c r="V119" s="1189"/>
      <c r="W119" s="1191"/>
      <c r="X119" s="1192"/>
    </row>
    <row r="120" spans="1:24" ht="26.25" hidden="1" customHeight="1" thickBot="1">
      <c r="A120" s="1193"/>
      <c r="B120" s="1194"/>
      <c r="C120" s="1194"/>
      <c r="D120" s="1194"/>
      <c r="E120" s="1194"/>
      <c r="F120" s="1194"/>
      <c r="G120" s="1194"/>
      <c r="H120" s="1194"/>
      <c r="I120" s="1194"/>
      <c r="J120" s="1194"/>
      <c r="K120" s="611" t="s">
        <v>7854</v>
      </c>
      <c r="L120" s="1194"/>
      <c r="M120" s="1194"/>
      <c r="N120" s="1195"/>
      <c r="O120" s="1195"/>
      <c r="P120" s="1196"/>
      <c r="Q120" s="1194"/>
      <c r="R120" s="1194"/>
      <c r="S120" s="1197" t="s">
        <v>1907</v>
      </c>
      <c r="T120" s="1197"/>
      <c r="U120" s="1198"/>
      <c r="V120" s="1199"/>
      <c r="W120" s="1200"/>
      <c r="X120" s="1201"/>
    </row>
    <row r="122" spans="1:24" ht="26.25" customHeight="1" thickBot="1"/>
    <row r="123" spans="1:24" ht="26.25" customHeight="1">
      <c r="A123" s="924" t="s">
        <v>188</v>
      </c>
      <c r="B123" s="925"/>
      <c r="C123" s="925" t="s">
        <v>134</v>
      </c>
      <c r="D123" s="925" t="s">
        <v>190</v>
      </c>
      <c r="E123" s="925" t="s">
        <v>191</v>
      </c>
      <c r="F123" s="925" t="s">
        <v>191</v>
      </c>
      <c r="G123" s="925" t="s">
        <v>191</v>
      </c>
      <c r="H123" s="926"/>
      <c r="I123" s="925" t="s">
        <v>142</v>
      </c>
      <c r="J123" s="925" t="s">
        <v>8068</v>
      </c>
      <c r="K123" s="927" t="s">
        <v>14</v>
      </c>
      <c r="L123" s="925" t="s">
        <v>7875</v>
      </c>
      <c r="M123" s="925"/>
      <c r="N123" s="927" t="s">
        <v>7920</v>
      </c>
      <c r="O123" s="927" t="s">
        <v>7921</v>
      </c>
      <c r="P123" s="928" t="s">
        <v>8562</v>
      </c>
      <c r="Q123" s="925" t="s">
        <v>423</v>
      </c>
      <c r="R123" s="925">
        <v>2016</v>
      </c>
      <c r="S123" s="925" t="s">
        <v>8036</v>
      </c>
      <c r="T123" s="925">
        <v>1890</v>
      </c>
      <c r="U123" s="929">
        <v>45214</v>
      </c>
      <c r="V123" s="929">
        <v>45253</v>
      </c>
      <c r="W123" s="1237">
        <v>1284</v>
      </c>
      <c r="X123" s="930">
        <v>2150</v>
      </c>
    </row>
    <row r="124" spans="1:24" ht="26.25" customHeight="1">
      <c r="A124" s="931"/>
      <c r="B124" s="932"/>
      <c r="C124" s="932"/>
      <c r="D124" s="932"/>
      <c r="E124" s="932"/>
      <c r="F124" s="932"/>
      <c r="G124" s="932"/>
      <c r="H124" s="932"/>
      <c r="I124" s="932" t="s">
        <v>194</v>
      </c>
      <c r="J124" s="412" t="s">
        <v>7874</v>
      </c>
      <c r="K124" s="934" t="s">
        <v>7888</v>
      </c>
      <c r="L124" s="961" t="s">
        <v>3603</v>
      </c>
      <c r="M124" s="950"/>
      <c r="N124" s="73" t="s">
        <v>3907</v>
      </c>
      <c r="O124" s="779"/>
      <c r="P124" s="935"/>
      <c r="Q124" s="932" t="s">
        <v>423</v>
      </c>
      <c r="R124" s="932">
        <v>2016</v>
      </c>
      <c r="S124" s="932" t="s">
        <v>7939</v>
      </c>
      <c r="T124" s="932">
        <v>1905</v>
      </c>
      <c r="U124" s="937">
        <v>45215</v>
      </c>
      <c r="V124" s="936">
        <v>45247</v>
      </c>
      <c r="W124" s="938" t="s">
        <v>8108</v>
      </c>
      <c r="X124" s="939" t="s">
        <v>2358</v>
      </c>
    </row>
    <row r="125" spans="1:24" ht="26.25" customHeight="1">
      <c r="A125" s="931"/>
      <c r="B125" s="932"/>
      <c r="C125" s="932"/>
      <c r="D125" s="932"/>
      <c r="E125" s="932"/>
      <c r="F125" s="932"/>
      <c r="G125" s="932"/>
      <c r="H125" s="932"/>
      <c r="I125" s="932"/>
      <c r="J125" s="412" t="s">
        <v>7873</v>
      </c>
      <c r="K125" s="779" t="s">
        <v>7830</v>
      </c>
      <c r="L125" s="779"/>
      <c r="M125" s="950"/>
      <c r="N125" s="73" t="s">
        <v>2943</v>
      </c>
      <c r="O125" s="779"/>
      <c r="P125" s="935"/>
      <c r="Q125" s="932" t="s">
        <v>370</v>
      </c>
      <c r="R125" s="932">
        <v>2015</v>
      </c>
      <c r="S125" s="932" t="s">
        <v>7940</v>
      </c>
      <c r="T125" s="932">
        <v>1535</v>
      </c>
      <c r="U125" s="936">
        <v>45216</v>
      </c>
      <c r="V125" s="936"/>
      <c r="W125" s="938"/>
      <c r="X125" s="939" t="s">
        <v>8109</v>
      </c>
    </row>
    <row r="126" spans="1:24" ht="26.25" customHeight="1">
      <c r="A126" s="931"/>
      <c r="B126" s="932"/>
      <c r="C126" s="932"/>
      <c r="D126" s="932"/>
      <c r="E126" s="932"/>
      <c r="F126" s="932"/>
      <c r="G126" s="932"/>
      <c r="H126" s="932"/>
      <c r="I126" s="932" t="s">
        <v>4246</v>
      </c>
      <c r="J126" s="932"/>
      <c r="K126" s="940" t="s">
        <v>4071</v>
      </c>
      <c r="L126" s="779"/>
      <c r="M126" s="950"/>
      <c r="N126" s="779"/>
      <c r="O126" s="779"/>
      <c r="P126" s="935"/>
      <c r="Q126" s="932" t="s">
        <v>375</v>
      </c>
      <c r="R126" s="932">
        <v>2015</v>
      </c>
      <c r="S126" s="932" t="s">
        <v>8037</v>
      </c>
      <c r="T126" s="932">
        <v>1570</v>
      </c>
      <c r="U126" s="936"/>
      <c r="V126" s="936"/>
      <c r="W126" s="938"/>
      <c r="X126" s="939"/>
    </row>
    <row r="127" spans="1:24" ht="26.25" customHeight="1">
      <c r="A127" s="931"/>
      <c r="B127" s="932"/>
      <c r="C127" s="932"/>
      <c r="D127" s="932"/>
      <c r="E127" s="932"/>
      <c r="F127" s="932"/>
      <c r="G127" s="932"/>
      <c r="H127" s="932"/>
      <c r="I127" s="932" t="s">
        <v>7855</v>
      </c>
      <c r="J127" s="932"/>
      <c r="K127" s="940"/>
      <c r="L127" s="950"/>
      <c r="M127" s="950"/>
      <c r="N127" s="950"/>
      <c r="O127" s="950"/>
      <c r="P127" s="935"/>
      <c r="Q127" s="932" t="s">
        <v>2353</v>
      </c>
      <c r="R127" s="932">
        <v>2015</v>
      </c>
      <c r="S127" s="932" t="s">
        <v>8038</v>
      </c>
      <c r="T127" s="932">
        <v>1280</v>
      </c>
      <c r="U127" s="937"/>
      <c r="V127" s="936"/>
      <c r="W127" s="938"/>
      <c r="X127" s="939"/>
    </row>
    <row r="128" spans="1:24" ht="26.25" customHeight="1">
      <c r="A128" s="931"/>
      <c r="B128" s="932"/>
      <c r="C128" s="932"/>
      <c r="D128" s="932"/>
      <c r="E128" s="932"/>
      <c r="F128" s="932"/>
      <c r="G128" s="932"/>
      <c r="H128" s="932"/>
      <c r="I128" s="932"/>
      <c r="J128" s="932"/>
      <c r="K128" s="940"/>
      <c r="L128" s="950"/>
      <c r="M128" s="950"/>
      <c r="N128" s="950"/>
      <c r="O128" s="950"/>
      <c r="P128" s="935"/>
      <c r="Q128" s="932"/>
      <c r="R128" s="932"/>
      <c r="S128" s="933" t="s">
        <v>189</v>
      </c>
      <c r="T128" s="933">
        <v>3830</v>
      </c>
      <c r="U128" s="937"/>
      <c r="V128" s="936"/>
      <c r="W128" s="938"/>
      <c r="X128" s="939"/>
    </row>
    <row r="129" spans="1:24" ht="26.25" customHeight="1">
      <c r="A129" s="931"/>
      <c r="B129" s="932"/>
      <c r="C129" s="932"/>
      <c r="D129" s="932"/>
      <c r="E129" s="932"/>
      <c r="F129" s="932"/>
      <c r="G129" s="932"/>
      <c r="H129" s="932"/>
      <c r="I129" s="932"/>
      <c r="J129" s="932"/>
      <c r="K129" s="940"/>
      <c r="L129" s="950"/>
      <c r="M129" s="950"/>
      <c r="N129" s="950"/>
      <c r="O129" s="950"/>
      <c r="P129" s="935"/>
      <c r="Q129" s="932"/>
      <c r="R129" s="932"/>
      <c r="S129" s="933" t="s">
        <v>2472</v>
      </c>
      <c r="T129" s="933">
        <f>SUM(T123:T128)</f>
        <v>12010</v>
      </c>
      <c r="U129" s="937"/>
      <c r="V129" s="936"/>
      <c r="W129" s="938"/>
      <c r="X129" s="939"/>
    </row>
    <row r="130" spans="1:24" ht="26.25" customHeight="1" thickBot="1">
      <c r="A130" s="941"/>
      <c r="B130" s="942"/>
      <c r="C130" s="942"/>
      <c r="D130" s="942"/>
      <c r="E130" s="942"/>
      <c r="F130" s="942"/>
      <c r="G130" s="942"/>
      <c r="H130" s="942"/>
      <c r="I130" s="942"/>
      <c r="J130" s="942"/>
      <c r="K130" s="611" t="s">
        <v>7919</v>
      </c>
      <c r="L130" s="942"/>
      <c r="M130" s="942"/>
      <c r="N130" s="943"/>
      <c r="O130" s="943"/>
      <c r="P130" s="944"/>
      <c r="Q130" s="942"/>
      <c r="R130" s="942"/>
      <c r="S130" s="945"/>
      <c r="T130" s="945"/>
      <c r="U130" s="946"/>
      <c r="V130" s="947"/>
      <c r="W130" s="948"/>
      <c r="X130" s="949"/>
    </row>
    <row r="132" spans="1:24" ht="26.25" customHeight="1" thickBot="1"/>
    <row r="133" spans="1:24" ht="26.25" customHeight="1">
      <c r="A133" s="456" t="s">
        <v>188</v>
      </c>
      <c r="B133" s="457"/>
      <c r="C133" s="457" t="s">
        <v>3556</v>
      </c>
      <c r="D133" s="457" t="s">
        <v>190</v>
      </c>
      <c r="E133" s="457" t="s">
        <v>191</v>
      </c>
      <c r="F133" s="457" t="s">
        <v>191</v>
      </c>
      <c r="G133" s="457" t="s">
        <v>191</v>
      </c>
      <c r="H133" s="477"/>
      <c r="I133" s="457" t="s">
        <v>3375</v>
      </c>
      <c r="J133" s="457" t="s">
        <v>7829</v>
      </c>
      <c r="K133" s="458" t="s">
        <v>7331</v>
      </c>
      <c r="L133" s="457" t="s">
        <v>8106</v>
      </c>
      <c r="M133" s="457"/>
      <c r="N133" s="458" t="s">
        <v>7946</v>
      </c>
      <c r="O133" s="458" t="s">
        <v>7947</v>
      </c>
      <c r="P133" s="459" t="s">
        <v>9187</v>
      </c>
      <c r="Q133" s="457" t="s">
        <v>203</v>
      </c>
      <c r="R133" s="457">
        <v>2015</v>
      </c>
      <c r="S133" s="457" t="s">
        <v>7945</v>
      </c>
      <c r="T133" s="457">
        <v>1765</v>
      </c>
      <c r="U133" s="460">
        <v>45216</v>
      </c>
      <c r="V133" s="460">
        <v>45261</v>
      </c>
      <c r="W133" s="1163">
        <v>2000</v>
      </c>
      <c r="X133" s="463">
        <v>3800</v>
      </c>
    </row>
    <row r="134" spans="1:24" ht="26.25" customHeight="1">
      <c r="A134" s="464"/>
      <c r="B134" s="143"/>
      <c r="C134" s="143"/>
      <c r="D134" s="143"/>
      <c r="E134" s="143"/>
      <c r="F134" s="143"/>
      <c r="G134" s="143"/>
      <c r="H134" s="143"/>
      <c r="I134" s="143" t="s">
        <v>194</v>
      </c>
      <c r="J134" s="412" t="s">
        <v>7836</v>
      </c>
      <c r="K134" s="169" t="s">
        <v>3548</v>
      </c>
      <c r="L134" s="427" t="s">
        <v>3359</v>
      </c>
      <c r="M134" s="143"/>
      <c r="N134" s="73" t="s">
        <v>3645</v>
      </c>
      <c r="O134" s="144"/>
      <c r="P134" s="143"/>
      <c r="Q134" s="143" t="s">
        <v>363</v>
      </c>
      <c r="R134" s="143">
        <v>2016</v>
      </c>
      <c r="S134" s="143" t="s">
        <v>7922</v>
      </c>
      <c r="T134" s="143">
        <v>2115</v>
      </c>
      <c r="U134" s="146"/>
      <c r="V134" s="168">
        <v>45266</v>
      </c>
      <c r="W134" s="147">
        <v>1860</v>
      </c>
      <c r="X134" s="465"/>
    </row>
    <row r="135" spans="1:24" ht="26.25" customHeight="1">
      <c r="A135" s="464"/>
      <c r="B135" s="143"/>
      <c r="C135" s="143"/>
      <c r="D135" s="143"/>
      <c r="E135" s="143"/>
      <c r="F135" s="143"/>
      <c r="G135" s="143"/>
      <c r="H135" s="143"/>
      <c r="I135" s="320" t="s">
        <v>2625</v>
      </c>
      <c r="J135" s="143"/>
      <c r="K135" s="144" t="s">
        <v>7830</v>
      </c>
      <c r="L135" s="143"/>
      <c r="M135" s="143"/>
      <c r="N135" s="73" t="s">
        <v>3802</v>
      </c>
      <c r="O135" s="144"/>
      <c r="P135" s="143"/>
      <c r="Q135" s="143" t="s">
        <v>293</v>
      </c>
      <c r="R135" s="143">
        <v>2014</v>
      </c>
      <c r="S135" s="143" t="s">
        <v>7923</v>
      </c>
      <c r="T135" s="143">
        <v>2095</v>
      </c>
      <c r="U135" s="146"/>
      <c r="V135" s="168">
        <v>45265</v>
      </c>
      <c r="W135" s="147" t="s">
        <v>8312</v>
      </c>
      <c r="X135" s="466"/>
    </row>
    <row r="136" spans="1:24" ht="26.25" customHeight="1">
      <c r="A136" s="464"/>
      <c r="B136" s="143"/>
      <c r="C136" s="143"/>
      <c r="D136" s="143"/>
      <c r="E136" s="143"/>
      <c r="F136" s="143"/>
      <c r="G136" s="143"/>
      <c r="H136" s="143"/>
      <c r="I136" s="143"/>
      <c r="J136" s="143"/>
      <c r="K136" s="144" t="s">
        <v>3383</v>
      </c>
      <c r="L136" s="143"/>
      <c r="M136" s="143"/>
      <c r="N136" s="144"/>
      <c r="O136" s="144"/>
      <c r="P136" s="143"/>
      <c r="Q136" s="143" t="s">
        <v>293</v>
      </c>
      <c r="R136" s="143">
        <v>2014</v>
      </c>
      <c r="S136" s="143" t="s">
        <v>7924</v>
      </c>
      <c r="T136" s="143">
        <v>2095</v>
      </c>
      <c r="U136" s="168"/>
      <c r="V136" s="168">
        <v>45266</v>
      </c>
      <c r="W136" s="147"/>
      <c r="X136" s="466"/>
    </row>
    <row r="137" spans="1:24" ht="26.25" customHeight="1">
      <c r="A137" s="464"/>
      <c r="B137" s="143"/>
      <c r="C137" s="143"/>
      <c r="D137" s="143"/>
      <c r="E137" s="143"/>
      <c r="F137" s="143"/>
      <c r="G137" s="143"/>
      <c r="H137" s="143"/>
      <c r="I137" s="143"/>
      <c r="J137" s="143" t="s">
        <v>2626</v>
      </c>
      <c r="K137" s="144"/>
      <c r="L137" s="143"/>
      <c r="M137" s="2476" t="s">
        <v>7173</v>
      </c>
      <c r="N137" s="2477"/>
      <c r="O137" s="2478"/>
      <c r="P137" s="143"/>
      <c r="Q137" s="143"/>
      <c r="R137" s="143"/>
      <c r="S137" s="148" t="s">
        <v>189</v>
      </c>
      <c r="T137" s="148">
        <v>3700</v>
      </c>
      <c r="U137" s="168"/>
      <c r="V137" s="146">
        <v>45269</v>
      </c>
      <c r="W137" s="147"/>
      <c r="X137" s="466"/>
    </row>
    <row r="138" spans="1:24" ht="26.25" customHeight="1">
      <c r="A138" s="464"/>
      <c r="B138" s="143"/>
      <c r="C138" s="143"/>
      <c r="D138" s="143"/>
      <c r="E138" s="143"/>
      <c r="F138" s="143"/>
      <c r="G138" s="143"/>
      <c r="H138" s="143"/>
      <c r="I138" s="143"/>
      <c r="J138" s="143" t="s">
        <v>2627</v>
      </c>
      <c r="K138" s="144"/>
      <c r="L138" s="143"/>
      <c r="M138" s="143"/>
      <c r="N138" s="144"/>
      <c r="O138" s="144"/>
      <c r="P138" s="143"/>
      <c r="Q138" s="143"/>
      <c r="R138" s="143"/>
      <c r="S138" s="148" t="s">
        <v>2472</v>
      </c>
      <c r="T138" s="148">
        <f>SUM(T133:T137)</f>
        <v>11770</v>
      </c>
      <c r="U138" s="168"/>
      <c r="V138" s="146"/>
      <c r="W138" s="147"/>
      <c r="X138" s="466"/>
    </row>
    <row r="139" spans="1:24" ht="26.25" customHeight="1" thickBot="1">
      <c r="A139" s="467"/>
      <c r="B139" s="468"/>
      <c r="C139" s="468"/>
      <c r="D139" s="468"/>
      <c r="E139" s="468"/>
      <c r="F139" s="468"/>
      <c r="G139" s="468"/>
      <c r="H139" s="468"/>
      <c r="I139" s="468"/>
      <c r="J139" s="555" t="s">
        <v>2745</v>
      </c>
      <c r="K139" s="611" t="s">
        <v>7840</v>
      </c>
      <c r="L139" s="468"/>
      <c r="M139" s="468"/>
      <c r="N139" s="470"/>
      <c r="O139" s="470"/>
      <c r="P139" s="471"/>
      <c r="Q139" s="468"/>
      <c r="R139" s="468"/>
      <c r="S139" s="472"/>
      <c r="T139" s="472"/>
      <c r="U139" s="473"/>
      <c r="V139" s="474"/>
      <c r="W139" s="475"/>
      <c r="X139" s="476"/>
    </row>
    <row r="140" spans="1:24" ht="26.25" customHeight="1">
      <c r="A140" s="456" t="s">
        <v>188</v>
      </c>
      <c r="B140" s="457"/>
      <c r="C140" s="457" t="s">
        <v>3556</v>
      </c>
      <c r="D140" s="457" t="s">
        <v>190</v>
      </c>
      <c r="E140" s="457" t="s">
        <v>191</v>
      </c>
      <c r="F140" s="457" t="s">
        <v>191</v>
      </c>
      <c r="G140" s="457" t="s">
        <v>191</v>
      </c>
      <c r="H140" s="477"/>
      <c r="I140" s="457" t="s">
        <v>3375</v>
      </c>
      <c r="J140" s="457" t="s">
        <v>7829</v>
      </c>
      <c r="K140" s="458" t="s">
        <v>7331</v>
      </c>
      <c r="L140" s="457" t="s">
        <v>8276</v>
      </c>
      <c r="M140" s="457"/>
      <c r="N140" s="458" t="s">
        <v>7948</v>
      </c>
      <c r="O140" s="458" t="s">
        <v>7949</v>
      </c>
      <c r="P140" s="459" t="s">
        <v>9187</v>
      </c>
      <c r="Q140" s="457" t="s">
        <v>243</v>
      </c>
      <c r="R140" s="457">
        <v>2015</v>
      </c>
      <c r="S140" s="457" t="s">
        <v>7950</v>
      </c>
      <c r="T140" s="457">
        <v>1905</v>
      </c>
      <c r="U140" s="460">
        <v>45216</v>
      </c>
      <c r="V140" s="460">
        <v>45261</v>
      </c>
      <c r="W140" s="1163">
        <v>2000</v>
      </c>
      <c r="X140" s="463">
        <v>3800</v>
      </c>
    </row>
    <row r="141" spans="1:24" ht="26.25" customHeight="1">
      <c r="A141" s="464"/>
      <c r="B141" s="143"/>
      <c r="C141" s="143"/>
      <c r="D141" s="143"/>
      <c r="E141" s="143"/>
      <c r="F141" s="143"/>
      <c r="G141" s="143"/>
      <c r="H141" s="143"/>
      <c r="I141" s="143" t="s">
        <v>194</v>
      </c>
      <c r="J141" s="412" t="s">
        <v>7837</v>
      </c>
      <c r="K141" s="169" t="s">
        <v>3548</v>
      </c>
      <c r="L141" s="427" t="s">
        <v>3359</v>
      </c>
      <c r="M141" s="143"/>
      <c r="N141" s="73" t="s">
        <v>3645</v>
      </c>
      <c r="O141" s="144"/>
      <c r="P141" s="143"/>
      <c r="Q141" s="143" t="s">
        <v>203</v>
      </c>
      <c r="R141" s="143">
        <v>2016</v>
      </c>
      <c r="S141" s="143" t="s">
        <v>7930</v>
      </c>
      <c r="T141" s="143">
        <v>1765</v>
      </c>
      <c r="U141" s="146"/>
      <c r="V141" s="168">
        <v>45266</v>
      </c>
      <c r="W141" s="147">
        <v>1860</v>
      </c>
      <c r="X141" s="465"/>
    </row>
    <row r="142" spans="1:24" ht="26.25" customHeight="1">
      <c r="A142" s="464"/>
      <c r="B142" s="143"/>
      <c r="C142" s="143"/>
      <c r="D142" s="143"/>
      <c r="E142" s="143"/>
      <c r="F142" s="143"/>
      <c r="G142" s="143"/>
      <c r="H142" s="143"/>
      <c r="I142" s="320" t="s">
        <v>2625</v>
      </c>
      <c r="J142" s="143"/>
      <c r="K142" s="144" t="s">
        <v>7830</v>
      </c>
      <c r="L142" s="143"/>
      <c r="M142" s="143"/>
      <c r="N142" s="73" t="s">
        <v>3802</v>
      </c>
      <c r="O142" s="144"/>
      <c r="P142" s="143"/>
      <c r="Q142" s="143" t="s">
        <v>377</v>
      </c>
      <c r="R142" s="143">
        <v>2014</v>
      </c>
      <c r="S142" s="143" t="s">
        <v>7931</v>
      </c>
      <c r="T142" s="143">
        <v>1785</v>
      </c>
      <c r="U142" s="146"/>
      <c r="V142" s="168">
        <v>45265</v>
      </c>
      <c r="W142" s="147" t="s">
        <v>8312</v>
      </c>
      <c r="X142" s="466"/>
    </row>
    <row r="143" spans="1:24" ht="26.25" customHeight="1">
      <c r="A143" s="464"/>
      <c r="B143" s="143"/>
      <c r="C143" s="143"/>
      <c r="D143" s="143"/>
      <c r="E143" s="143"/>
      <c r="F143" s="143"/>
      <c r="G143" s="143"/>
      <c r="H143" s="143"/>
      <c r="I143" s="143"/>
      <c r="J143" s="143"/>
      <c r="K143" s="144" t="s">
        <v>3383</v>
      </c>
      <c r="L143" s="143"/>
      <c r="M143" s="143"/>
      <c r="N143" s="144"/>
      <c r="O143" s="144"/>
      <c r="P143" s="143"/>
      <c r="Q143" s="143" t="s">
        <v>7965</v>
      </c>
      <c r="R143" s="143">
        <v>2016</v>
      </c>
      <c r="S143" s="143" t="s">
        <v>7932</v>
      </c>
      <c r="T143" s="143">
        <v>2095</v>
      </c>
      <c r="U143" s="168"/>
      <c r="V143" s="168">
        <v>45266</v>
      </c>
      <c r="W143" s="147"/>
      <c r="X143" s="466"/>
    </row>
    <row r="144" spans="1:24" ht="26.25" customHeight="1">
      <c r="A144" s="464"/>
      <c r="B144" s="143"/>
      <c r="C144" s="143"/>
      <c r="D144" s="143"/>
      <c r="E144" s="143"/>
      <c r="F144" s="143"/>
      <c r="G144" s="143"/>
      <c r="H144" s="143"/>
      <c r="I144" s="143"/>
      <c r="J144" s="143" t="s">
        <v>2626</v>
      </c>
      <c r="K144" s="144"/>
      <c r="L144" s="143"/>
      <c r="M144" s="2476" t="s">
        <v>7173</v>
      </c>
      <c r="N144" s="2477"/>
      <c r="O144" s="2478"/>
      <c r="P144" s="143"/>
      <c r="Q144" s="143"/>
      <c r="R144" s="143"/>
      <c r="S144" s="148" t="s">
        <v>189</v>
      </c>
      <c r="T144" s="148">
        <v>3700</v>
      </c>
      <c r="U144" s="168"/>
      <c r="V144" s="146">
        <v>45269</v>
      </c>
      <c r="W144" s="147"/>
      <c r="X144" s="466"/>
    </row>
    <row r="145" spans="1:24" ht="26.25" customHeight="1">
      <c r="A145" s="464"/>
      <c r="B145" s="143"/>
      <c r="C145" s="143"/>
      <c r="D145" s="143"/>
      <c r="E145" s="143"/>
      <c r="F145" s="143"/>
      <c r="G145" s="143"/>
      <c r="H145" s="143"/>
      <c r="I145" s="143"/>
      <c r="J145" s="143" t="s">
        <v>2627</v>
      </c>
      <c r="K145" s="144"/>
      <c r="L145" s="143"/>
      <c r="M145" s="143"/>
      <c r="N145" s="144"/>
      <c r="O145" s="144"/>
      <c r="P145" s="143"/>
      <c r="Q145" s="143"/>
      <c r="R145" s="143"/>
      <c r="S145" s="148" t="s">
        <v>2472</v>
      </c>
      <c r="T145" s="148">
        <f>SUM(T140:T144)</f>
        <v>11250</v>
      </c>
      <c r="U145" s="168"/>
      <c r="V145" s="146"/>
      <c r="W145" s="147"/>
      <c r="X145" s="466"/>
    </row>
    <row r="146" spans="1:24" ht="26.25" customHeight="1" thickBot="1">
      <c r="A146" s="467"/>
      <c r="B146" s="468"/>
      <c r="C146" s="468"/>
      <c r="D146" s="468"/>
      <c r="E146" s="468"/>
      <c r="F146" s="468"/>
      <c r="G146" s="468"/>
      <c r="H146" s="468"/>
      <c r="I146" s="468"/>
      <c r="J146" s="555" t="s">
        <v>2745</v>
      </c>
      <c r="K146" s="611" t="s">
        <v>7840</v>
      </c>
      <c r="L146" s="468"/>
      <c r="M146" s="468"/>
      <c r="N146" s="470"/>
      <c r="O146" s="470"/>
      <c r="P146" s="471"/>
      <c r="Q146" s="468"/>
      <c r="R146" s="468"/>
      <c r="S146" s="472"/>
      <c r="T146" s="472"/>
      <c r="U146" s="473"/>
      <c r="V146" s="474"/>
      <c r="W146" s="475"/>
      <c r="X146" s="476"/>
    </row>
    <row r="147" spans="1:24" ht="26.25" customHeight="1">
      <c r="A147" s="456" t="s">
        <v>188</v>
      </c>
      <c r="B147" s="457"/>
      <c r="C147" s="457" t="s">
        <v>3556</v>
      </c>
      <c r="D147" s="457" t="s">
        <v>190</v>
      </c>
      <c r="E147" s="457" t="s">
        <v>191</v>
      </c>
      <c r="F147" s="457" t="s">
        <v>191</v>
      </c>
      <c r="G147" s="457" t="s">
        <v>191</v>
      </c>
      <c r="H147" s="477"/>
      <c r="I147" s="457" t="s">
        <v>3375</v>
      </c>
      <c r="J147" s="457" t="s">
        <v>7829</v>
      </c>
      <c r="K147" s="458" t="s">
        <v>7331</v>
      </c>
      <c r="L147" s="457" t="s">
        <v>8277</v>
      </c>
      <c r="M147" s="457"/>
      <c r="N147" s="458" t="s">
        <v>7951</v>
      </c>
      <c r="O147" s="458" t="s">
        <v>7935</v>
      </c>
      <c r="P147" s="459" t="s">
        <v>9187</v>
      </c>
      <c r="Q147" s="457" t="s">
        <v>361</v>
      </c>
      <c r="R147" s="457">
        <v>2022</v>
      </c>
      <c r="S147" s="457" t="s">
        <v>8030</v>
      </c>
      <c r="T147" s="457">
        <v>2175</v>
      </c>
      <c r="U147" s="460">
        <v>45216</v>
      </c>
      <c r="V147" s="460">
        <v>45261</v>
      </c>
      <c r="W147" s="1163">
        <v>2000</v>
      </c>
      <c r="X147" s="463">
        <v>3800</v>
      </c>
    </row>
    <row r="148" spans="1:24" ht="26.25" customHeight="1">
      <c r="A148" s="464"/>
      <c r="B148" s="143"/>
      <c r="C148" s="143"/>
      <c r="D148" s="143"/>
      <c r="E148" s="143"/>
      <c r="F148" s="143"/>
      <c r="G148" s="143"/>
      <c r="H148" s="143"/>
      <c r="I148" s="143" t="s">
        <v>194</v>
      </c>
      <c r="J148" s="412" t="s">
        <v>7838</v>
      </c>
      <c r="K148" s="169" t="s">
        <v>3548</v>
      </c>
      <c r="L148" s="427" t="s">
        <v>3359</v>
      </c>
      <c r="M148" s="143"/>
      <c r="N148" s="73" t="s">
        <v>3645</v>
      </c>
      <c r="O148" s="144"/>
      <c r="P148" s="143"/>
      <c r="Q148" s="143" t="s">
        <v>361</v>
      </c>
      <c r="R148" s="143">
        <v>2018</v>
      </c>
      <c r="S148" s="143" t="s">
        <v>7952</v>
      </c>
      <c r="T148" s="143">
        <v>2175</v>
      </c>
      <c r="U148" s="146"/>
      <c r="V148" s="168">
        <v>45266</v>
      </c>
      <c r="W148" s="147">
        <v>1860</v>
      </c>
      <c r="X148" s="465"/>
    </row>
    <row r="149" spans="1:24" ht="26.25" customHeight="1">
      <c r="A149" s="464"/>
      <c r="B149" s="143"/>
      <c r="C149" s="143"/>
      <c r="D149" s="143"/>
      <c r="E149" s="143"/>
      <c r="F149" s="143"/>
      <c r="G149" s="143"/>
      <c r="H149" s="143"/>
      <c r="I149" s="320" t="s">
        <v>2625</v>
      </c>
      <c r="J149" s="143"/>
      <c r="K149" s="144" t="s">
        <v>7830</v>
      </c>
      <c r="L149" s="143"/>
      <c r="M149" s="143"/>
      <c r="N149" s="73" t="s">
        <v>3802</v>
      </c>
      <c r="O149" s="144"/>
      <c r="P149" s="143"/>
      <c r="Q149" s="143" t="s">
        <v>7964</v>
      </c>
      <c r="R149" s="143">
        <v>2015</v>
      </c>
      <c r="S149" s="143" t="s">
        <v>7933</v>
      </c>
      <c r="T149" s="143">
        <v>2095</v>
      </c>
      <c r="U149" s="146"/>
      <c r="V149" s="168">
        <v>45265</v>
      </c>
      <c r="W149" s="147" t="s">
        <v>8312</v>
      </c>
      <c r="X149" s="466"/>
    </row>
    <row r="150" spans="1:24" ht="26.25" customHeight="1">
      <c r="A150" s="464"/>
      <c r="B150" s="143"/>
      <c r="C150" s="143"/>
      <c r="D150" s="143"/>
      <c r="E150" s="143"/>
      <c r="F150" s="143"/>
      <c r="G150" s="143"/>
      <c r="H150" s="143"/>
      <c r="I150" s="143"/>
      <c r="J150" s="143"/>
      <c r="K150" s="144" t="s">
        <v>3383</v>
      </c>
      <c r="L150" s="143"/>
      <c r="M150" s="143"/>
      <c r="N150" s="144"/>
      <c r="O150" s="144"/>
      <c r="P150" s="143"/>
      <c r="Q150" s="143" t="s">
        <v>370</v>
      </c>
      <c r="R150" s="143">
        <v>2015</v>
      </c>
      <c r="S150" s="143" t="s">
        <v>7934</v>
      </c>
      <c r="T150" s="143">
        <v>1420</v>
      </c>
      <c r="U150" s="168"/>
      <c r="V150" s="168">
        <v>45266</v>
      </c>
      <c r="W150" s="147"/>
      <c r="X150" s="466"/>
    </row>
    <row r="151" spans="1:24" ht="26.25" customHeight="1">
      <c r="A151" s="464"/>
      <c r="B151" s="143"/>
      <c r="C151" s="143"/>
      <c r="D151" s="143"/>
      <c r="E151" s="143"/>
      <c r="F151" s="143"/>
      <c r="G151" s="143"/>
      <c r="H151" s="143"/>
      <c r="I151" s="143"/>
      <c r="J151" s="143" t="s">
        <v>2626</v>
      </c>
      <c r="K151" s="144"/>
      <c r="L151" s="143"/>
      <c r="M151" s="2476" t="s">
        <v>7173</v>
      </c>
      <c r="N151" s="2477"/>
      <c r="O151" s="2478"/>
      <c r="P151" s="143"/>
      <c r="Q151" s="143"/>
      <c r="R151" s="143"/>
      <c r="S151" s="148" t="s">
        <v>189</v>
      </c>
      <c r="T151" s="148">
        <v>3700</v>
      </c>
      <c r="U151" s="168"/>
      <c r="V151" s="146">
        <v>45269</v>
      </c>
      <c r="W151" s="147"/>
      <c r="X151" s="466"/>
    </row>
    <row r="152" spans="1:24" ht="26.25" customHeight="1">
      <c r="A152" s="464"/>
      <c r="B152" s="143"/>
      <c r="C152" s="143"/>
      <c r="D152" s="143"/>
      <c r="E152" s="143"/>
      <c r="F152" s="143"/>
      <c r="G152" s="143"/>
      <c r="H152" s="143"/>
      <c r="I152" s="143"/>
      <c r="J152" s="143" t="s">
        <v>2627</v>
      </c>
      <c r="K152" s="144"/>
      <c r="L152" s="143"/>
      <c r="M152" s="143"/>
      <c r="N152" s="144"/>
      <c r="O152" s="144"/>
      <c r="P152" s="143"/>
      <c r="Q152" s="143"/>
      <c r="R152" s="143"/>
      <c r="S152" s="148" t="s">
        <v>2472</v>
      </c>
      <c r="T152" s="148">
        <f>SUM(T147:T151)</f>
        <v>11565</v>
      </c>
      <c r="U152" s="168"/>
      <c r="V152" s="146"/>
      <c r="W152" s="147"/>
      <c r="X152" s="466"/>
    </row>
    <row r="153" spans="1:24" ht="26.25" customHeight="1" thickBot="1">
      <c r="A153" s="467"/>
      <c r="B153" s="468"/>
      <c r="C153" s="468"/>
      <c r="D153" s="468"/>
      <c r="E153" s="468"/>
      <c r="F153" s="468"/>
      <c r="G153" s="468"/>
      <c r="H153" s="468"/>
      <c r="I153" s="468"/>
      <c r="J153" s="555" t="s">
        <v>2745</v>
      </c>
      <c r="K153" s="611" t="s">
        <v>7840</v>
      </c>
      <c r="L153" s="468"/>
      <c r="M153" s="468"/>
      <c r="N153" s="470"/>
      <c r="O153" s="470"/>
      <c r="P153" s="471"/>
      <c r="Q153" s="468"/>
      <c r="R153" s="468"/>
      <c r="S153" s="472"/>
      <c r="T153" s="472"/>
      <c r="U153" s="473"/>
      <c r="V153" s="474"/>
      <c r="W153" s="475"/>
      <c r="X153" s="476"/>
    </row>
    <row r="155" spans="1:24" ht="26.25" customHeight="1" thickBot="1"/>
    <row r="156" spans="1:24" ht="26.25" customHeight="1">
      <c r="A156" s="456" t="s">
        <v>188</v>
      </c>
      <c r="B156" s="457"/>
      <c r="C156" s="457" t="s">
        <v>3556</v>
      </c>
      <c r="D156" s="457" t="s">
        <v>190</v>
      </c>
      <c r="E156" s="457" t="s">
        <v>191</v>
      </c>
      <c r="F156" s="457" t="s">
        <v>191</v>
      </c>
      <c r="G156" s="457" t="s">
        <v>191</v>
      </c>
      <c r="H156" s="477"/>
      <c r="I156" s="457" t="s">
        <v>3375</v>
      </c>
      <c r="J156" s="457" t="s">
        <v>7829</v>
      </c>
      <c r="K156" s="458" t="s">
        <v>7331</v>
      </c>
      <c r="L156" s="457" t="s">
        <v>8018</v>
      </c>
      <c r="M156" s="457"/>
      <c r="N156" s="458" t="s">
        <v>7953</v>
      </c>
      <c r="O156" s="458" t="s">
        <v>7943</v>
      </c>
      <c r="P156" s="459" t="s">
        <v>9335</v>
      </c>
      <c r="Q156" s="457" t="s">
        <v>203</v>
      </c>
      <c r="R156" s="457">
        <v>2015</v>
      </c>
      <c r="S156" s="457" t="s">
        <v>7904</v>
      </c>
      <c r="T156" s="457">
        <v>1795</v>
      </c>
      <c r="U156" s="460">
        <v>45216</v>
      </c>
      <c r="V156" s="460">
        <v>45261</v>
      </c>
      <c r="W156" s="1163">
        <v>2000</v>
      </c>
      <c r="X156" s="463">
        <v>3730</v>
      </c>
    </row>
    <row r="157" spans="1:24" ht="26.25" customHeight="1">
      <c r="A157" s="464"/>
      <c r="B157" s="143"/>
      <c r="C157" s="143" t="s">
        <v>1886</v>
      </c>
      <c r="D157" s="143"/>
      <c r="E157" s="143"/>
      <c r="F157" s="143"/>
      <c r="G157" s="143"/>
      <c r="H157" s="143"/>
      <c r="I157" s="143" t="s">
        <v>194</v>
      </c>
      <c r="J157" s="412" t="s">
        <v>7839</v>
      </c>
      <c r="K157" s="169" t="s">
        <v>3548</v>
      </c>
      <c r="L157" s="427" t="s">
        <v>3359</v>
      </c>
      <c r="M157" s="143"/>
      <c r="N157" s="73" t="s">
        <v>3645</v>
      </c>
      <c r="O157" s="144"/>
      <c r="P157" s="143"/>
      <c r="Q157" s="143" t="s">
        <v>203</v>
      </c>
      <c r="R157" s="143">
        <v>2016</v>
      </c>
      <c r="S157" s="143" t="s">
        <v>7905</v>
      </c>
      <c r="T157" s="143">
        <v>1795</v>
      </c>
      <c r="U157" s="146"/>
      <c r="V157" s="168">
        <v>45266</v>
      </c>
      <c r="W157" s="147">
        <v>1860</v>
      </c>
      <c r="X157" s="465"/>
    </row>
    <row r="158" spans="1:24" ht="26.25" customHeight="1">
      <c r="A158" s="464"/>
      <c r="B158" s="143"/>
      <c r="C158" s="143"/>
      <c r="D158" s="143"/>
      <c r="E158" s="143"/>
      <c r="F158" s="143"/>
      <c r="G158" s="143"/>
      <c r="H158" s="143"/>
      <c r="I158" s="320" t="s">
        <v>2625</v>
      </c>
      <c r="J158" s="143"/>
      <c r="K158" s="144" t="s">
        <v>7830</v>
      </c>
      <c r="L158" s="143"/>
      <c r="M158" s="143"/>
      <c r="N158" s="73" t="s">
        <v>2897</v>
      </c>
      <c r="O158" s="144"/>
      <c r="P158" s="143"/>
      <c r="Q158" s="143" t="s">
        <v>207</v>
      </c>
      <c r="R158" s="143">
        <v>2015</v>
      </c>
      <c r="S158" s="143" t="s">
        <v>7906</v>
      </c>
      <c r="T158" s="143">
        <v>2030</v>
      </c>
      <c r="U158" s="146"/>
      <c r="V158" s="146">
        <v>45269</v>
      </c>
      <c r="W158" s="147"/>
      <c r="X158" s="466"/>
    </row>
    <row r="159" spans="1:24" ht="26.25" customHeight="1">
      <c r="A159" s="464"/>
      <c r="B159" s="143"/>
      <c r="C159" s="143"/>
      <c r="D159" s="143"/>
      <c r="E159" s="143"/>
      <c r="F159" s="143"/>
      <c r="G159" s="143"/>
      <c r="H159" s="143"/>
      <c r="I159" s="143"/>
      <c r="J159" s="143"/>
      <c r="K159" s="144" t="s">
        <v>3383</v>
      </c>
      <c r="L159" s="143"/>
      <c r="M159" s="143"/>
      <c r="N159" s="144"/>
      <c r="O159" s="144"/>
      <c r="P159" s="143"/>
      <c r="Q159" s="143" t="s">
        <v>7903</v>
      </c>
      <c r="R159" s="143">
        <v>2015</v>
      </c>
      <c r="S159" s="143" t="s">
        <v>7907</v>
      </c>
      <c r="T159" s="143">
        <v>2350</v>
      </c>
      <c r="U159" s="168"/>
      <c r="V159" s="146"/>
      <c r="W159" s="147"/>
      <c r="X159" s="466"/>
    </row>
    <row r="160" spans="1:24" ht="26.25" customHeight="1">
      <c r="A160" s="464"/>
      <c r="B160" s="143"/>
      <c r="C160" s="143"/>
      <c r="D160" s="143"/>
      <c r="E160" s="143"/>
      <c r="F160" s="143"/>
      <c r="G160" s="143"/>
      <c r="H160" s="143"/>
      <c r="I160" s="143"/>
      <c r="J160" s="143" t="s">
        <v>4646</v>
      </c>
      <c r="K160" s="144"/>
      <c r="L160" s="143"/>
      <c r="M160" s="2476" t="s">
        <v>7173</v>
      </c>
      <c r="N160" s="2477"/>
      <c r="O160" s="2478"/>
      <c r="P160" s="143"/>
      <c r="Q160" s="143"/>
      <c r="R160" s="143"/>
      <c r="S160" s="148" t="s">
        <v>189</v>
      </c>
      <c r="T160" s="148">
        <v>3700</v>
      </c>
      <c r="U160" s="168"/>
      <c r="V160" s="146"/>
      <c r="W160" s="147"/>
      <c r="X160" s="466"/>
    </row>
    <row r="161" spans="1:24" ht="26.25" customHeight="1">
      <c r="A161" s="464"/>
      <c r="B161" s="143"/>
      <c r="C161" s="143"/>
      <c r="D161" s="143"/>
      <c r="E161" s="143"/>
      <c r="F161" s="143"/>
      <c r="G161" s="143"/>
      <c r="H161" s="143"/>
      <c r="I161" s="143"/>
      <c r="J161" s="143" t="s">
        <v>4661</v>
      </c>
      <c r="K161" s="144"/>
      <c r="L161" s="143"/>
      <c r="M161" s="143"/>
      <c r="N161" s="144"/>
      <c r="O161" s="144"/>
      <c r="P161" s="143"/>
      <c r="Q161" s="143"/>
      <c r="R161" s="143"/>
      <c r="S161" s="148" t="s">
        <v>2472</v>
      </c>
      <c r="T161" s="148">
        <f>SUM(T156:T160)</f>
        <v>11670</v>
      </c>
      <c r="U161" s="168"/>
      <c r="V161" s="146"/>
      <c r="W161" s="147"/>
      <c r="X161" s="466"/>
    </row>
    <row r="162" spans="1:24" ht="26.25" customHeight="1" thickBot="1">
      <c r="A162" s="467"/>
      <c r="B162" s="468"/>
      <c r="C162" s="468"/>
      <c r="D162" s="468"/>
      <c r="E162" s="468"/>
      <c r="F162" s="468"/>
      <c r="G162" s="468"/>
      <c r="H162" s="468"/>
      <c r="I162" s="468"/>
      <c r="J162" s="555" t="s">
        <v>2745</v>
      </c>
      <c r="K162" s="611" t="s">
        <v>7840</v>
      </c>
      <c r="L162" s="468"/>
      <c r="M162" s="468"/>
      <c r="N162" s="470"/>
      <c r="O162" s="470"/>
      <c r="P162" s="471"/>
      <c r="Q162" s="468"/>
      <c r="R162" s="468"/>
      <c r="S162" s="472"/>
      <c r="T162" s="472"/>
      <c r="U162" s="473"/>
      <c r="V162" s="474"/>
      <c r="W162" s="475"/>
      <c r="X162" s="476"/>
    </row>
    <row r="163" spans="1:24" ht="26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51"/>
      <c r="L163" s="4"/>
      <c r="M163" s="4"/>
      <c r="N163" s="451"/>
      <c r="O163" s="451"/>
      <c r="P163" s="452"/>
      <c r="Q163" s="4"/>
      <c r="R163" s="4"/>
      <c r="S163" s="4"/>
      <c r="T163" s="4"/>
      <c r="U163" s="453"/>
      <c r="V163" s="454"/>
      <c r="W163" s="455"/>
      <c r="X163" s="455"/>
    </row>
    <row r="164" spans="1:24" ht="26.25" customHeight="1" thickBot="1"/>
    <row r="165" spans="1:24" ht="26.25" customHeight="1">
      <c r="A165" s="699" t="s">
        <v>188</v>
      </c>
      <c r="B165" s="700"/>
      <c r="C165" s="700" t="s">
        <v>154</v>
      </c>
      <c r="D165" s="700" t="s">
        <v>190</v>
      </c>
      <c r="E165" s="700" t="s">
        <v>191</v>
      </c>
      <c r="F165" s="700" t="s">
        <v>191</v>
      </c>
      <c r="G165" s="700" t="s">
        <v>191</v>
      </c>
      <c r="H165" s="714"/>
      <c r="I165" s="700" t="s">
        <v>2695</v>
      </c>
      <c r="J165" s="715" t="s">
        <v>7890</v>
      </c>
      <c r="K165" s="1228" t="s">
        <v>7774</v>
      </c>
      <c r="L165" s="715" t="s">
        <v>8044</v>
      </c>
      <c r="M165" s="715" t="s">
        <v>8088</v>
      </c>
      <c r="N165" s="701" t="s">
        <v>7996</v>
      </c>
      <c r="O165" s="701">
        <v>24116250</v>
      </c>
      <c r="P165" s="702"/>
      <c r="Q165" s="700" t="s">
        <v>193</v>
      </c>
      <c r="R165" s="700">
        <v>2017</v>
      </c>
      <c r="S165" s="700" t="s">
        <v>8043</v>
      </c>
      <c r="T165" s="700">
        <v>1695</v>
      </c>
      <c r="U165" s="716">
        <v>45217</v>
      </c>
      <c r="V165" s="717"/>
      <c r="W165" s="703">
        <v>3800</v>
      </c>
      <c r="X165" s="704">
        <v>5300</v>
      </c>
    </row>
    <row r="166" spans="1:24" ht="26.25" customHeight="1">
      <c r="A166" s="705"/>
      <c r="B166" s="278"/>
      <c r="C166" s="320" t="s">
        <v>3681</v>
      </c>
      <c r="D166" s="278"/>
      <c r="E166" s="278"/>
      <c r="F166" s="278"/>
      <c r="G166" s="278"/>
      <c r="H166" s="278"/>
      <c r="I166" s="278" t="s">
        <v>2578</v>
      </c>
      <c r="J166" s="317" t="s">
        <v>7889</v>
      </c>
      <c r="K166" s="280" t="s">
        <v>195</v>
      </c>
      <c r="L166" s="278"/>
      <c r="M166" s="278" t="s">
        <v>8086</v>
      </c>
      <c r="N166" s="73" t="s">
        <v>4260</v>
      </c>
      <c r="O166" s="278"/>
      <c r="P166" s="278"/>
      <c r="Q166" s="278" t="s">
        <v>196</v>
      </c>
      <c r="R166" s="278">
        <v>2019</v>
      </c>
      <c r="S166" s="278" t="s">
        <v>8041</v>
      </c>
      <c r="T166" s="278">
        <v>1935</v>
      </c>
      <c r="U166" s="420">
        <v>45218</v>
      </c>
      <c r="V166" s="987"/>
      <c r="W166" s="283" t="s">
        <v>8467</v>
      </c>
      <c r="X166" s="706"/>
    </row>
    <row r="167" spans="1:24" ht="26.25" customHeight="1">
      <c r="A167" s="705"/>
      <c r="B167" s="278"/>
      <c r="C167" s="320" t="s">
        <v>8260</v>
      </c>
      <c r="D167" s="278"/>
      <c r="E167" s="278"/>
      <c r="F167" s="278"/>
      <c r="G167" s="278"/>
      <c r="H167" s="278"/>
      <c r="I167" s="278"/>
      <c r="J167" s="912"/>
      <c r="K167" s="278" t="s">
        <v>7871</v>
      </c>
      <c r="L167" s="278"/>
      <c r="M167" s="278" t="s">
        <v>8087</v>
      </c>
      <c r="N167" s="73" t="s">
        <v>2906</v>
      </c>
      <c r="O167" s="278"/>
      <c r="P167" s="278"/>
      <c r="Q167" s="278" t="s">
        <v>226</v>
      </c>
      <c r="R167" s="278">
        <v>2019</v>
      </c>
      <c r="S167" s="278" t="s">
        <v>8042</v>
      </c>
      <c r="T167" s="278">
        <v>2260</v>
      </c>
      <c r="U167" s="719"/>
      <c r="V167" s="420"/>
      <c r="W167" s="283"/>
      <c r="X167" s="706"/>
    </row>
    <row r="168" spans="1:24" ht="26.25" customHeight="1">
      <c r="A168" s="705"/>
      <c r="B168" s="278"/>
      <c r="C168" s="278"/>
      <c r="D168" s="278"/>
      <c r="E168" s="278"/>
      <c r="F168" s="278"/>
      <c r="G168" s="278"/>
      <c r="H168" s="278"/>
      <c r="I168" s="720" t="s">
        <v>3061</v>
      </c>
      <c r="J168" s="718" t="s">
        <v>2696</v>
      </c>
      <c r="K168" s="278" t="s">
        <v>2730</v>
      </c>
      <c r="L168" s="278"/>
      <c r="M168" s="278"/>
      <c r="N168" s="278"/>
      <c r="O168" s="278"/>
      <c r="P168" s="278"/>
      <c r="Q168" s="278"/>
      <c r="R168" s="278"/>
      <c r="S168" s="278"/>
      <c r="T168" s="278"/>
      <c r="U168" s="281"/>
      <c r="V168" s="282"/>
      <c r="W168" s="283"/>
      <c r="X168" s="721"/>
    </row>
    <row r="169" spans="1:24" ht="26.25" customHeight="1">
      <c r="A169" s="705"/>
      <c r="B169" s="278"/>
      <c r="C169" s="278"/>
      <c r="D169" s="278"/>
      <c r="E169" s="278"/>
      <c r="F169" s="278"/>
      <c r="G169" s="278"/>
      <c r="H169" s="278"/>
      <c r="I169" s="278"/>
      <c r="J169" s="278" t="s">
        <v>2697</v>
      </c>
      <c r="K169" s="419" t="s">
        <v>4226</v>
      </c>
      <c r="L169" s="278"/>
      <c r="M169" s="278"/>
      <c r="N169" s="278"/>
      <c r="O169" s="278"/>
      <c r="P169" s="278"/>
      <c r="Q169" s="278"/>
      <c r="R169" s="278"/>
      <c r="S169" s="284" t="s">
        <v>189</v>
      </c>
      <c r="T169" s="284">
        <v>3890</v>
      </c>
      <c r="U169" s="281"/>
      <c r="V169" s="282"/>
      <c r="W169" s="283"/>
      <c r="X169" s="722"/>
    </row>
    <row r="170" spans="1:24" ht="26.25" customHeight="1">
      <c r="A170" s="705"/>
      <c r="B170" s="278"/>
      <c r="C170" s="278"/>
      <c r="D170" s="278"/>
      <c r="E170" s="278"/>
      <c r="F170" s="278"/>
      <c r="G170" s="278"/>
      <c r="H170" s="278"/>
      <c r="I170" s="278"/>
      <c r="J170" s="425" t="s">
        <v>2752</v>
      </c>
      <c r="K170" s="278"/>
      <c r="L170" s="278"/>
      <c r="M170" s="278"/>
      <c r="N170" s="278"/>
      <c r="O170" s="278"/>
      <c r="P170" s="278"/>
      <c r="Q170" s="278"/>
      <c r="R170" s="278"/>
      <c r="S170" s="284" t="s">
        <v>2472</v>
      </c>
      <c r="T170" s="284">
        <f>SUM(T165:T169)</f>
        <v>9780</v>
      </c>
      <c r="U170" s="281"/>
      <c r="V170" s="282"/>
      <c r="W170" s="283"/>
      <c r="X170" s="722"/>
    </row>
    <row r="171" spans="1:24" ht="26.25" customHeight="1" thickBot="1">
      <c r="A171" s="707"/>
      <c r="B171" s="708"/>
      <c r="C171" s="708"/>
      <c r="D171" s="708"/>
      <c r="E171" s="708"/>
      <c r="F171" s="708"/>
      <c r="G171" s="708"/>
      <c r="H171" s="708"/>
      <c r="I171" s="708"/>
      <c r="J171" s="708"/>
      <c r="K171" s="675" t="s">
        <v>7917</v>
      </c>
      <c r="L171" s="709"/>
      <c r="M171" s="709"/>
      <c r="N171" s="708"/>
      <c r="O171" s="708"/>
      <c r="P171" s="710"/>
      <c r="Q171" s="711"/>
      <c r="R171" s="711"/>
      <c r="S171" s="711" t="s">
        <v>1907</v>
      </c>
      <c r="T171" s="711">
        <v>5890</v>
      </c>
      <c r="U171" s="712"/>
      <c r="V171" s="713"/>
      <c r="W171" s="723"/>
      <c r="X171" s="724"/>
    </row>
    <row r="173" spans="1:24" ht="26.25" customHeight="1" thickBo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51"/>
      <c r="L173" s="4"/>
      <c r="M173" s="4"/>
      <c r="N173" s="451"/>
      <c r="O173" s="451"/>
      <c r="P173" s="452"/>
      <c r="Q173" s="4"/>
      <c r="R173" s="4"/>
      <c r="S173" s="4"/>
      <c r="T173" s="4"/>
      <c r="U173" s="453"/>
      <c r="V173" s="454"/>
      <c r="W173" s="455"/>
      <c r="X173" s="455"/>
    </row>
    <row r="174" spans="1:24" ht="26.25" customHeight="1">
      <c r="A174" s="492" t="s">
        <v>188</v>
      </c>
      <c r="B174" s="493"/>
      <c r="C174" s="493" t="s">
        <v>4603</v>
      </c>
      <c r="D174" s="493" t="s">
        <v>198</v>
      </c>
      <c r="E174" s="493" t="s">
        <v>191</v>
      </c>
      <c r="F174" s="493" t="s">
        <v>191</v>
      </c>
      <c r="G174" s="493" t="s">
        <v>191</v>
      </c>
      <c r="H174" s="914"/>
      <c r="I174" s="493" t="s">
        <v>4604</v>
      </c>
      <c r="J174" s="494" t="s">
        <v>8069</v>
      </c>
      <c r="K174" s="493" t="s">
        <v>13</v>
      </c>
      <c r="L174" s="494" t="s">
        <v>8292</v>
      </c>
      <c r="M174" s="495"/>
      <c r="N174" s="495" t="s">
        <v>7957</v>
      </c>
      <c r="O174" s="495" t="s">
        <v>7980</v>
      </c>
      <c r="P174" s="496" t="s">
        <v>148</v>
      </c>
      <c r="Q174" s="493" t="s">
        <v>7960</v>
      </c>
      <c r="R174" s="493">
        <v>2015</v>
      </c>
      <c r="S174" s="493" t="s">
        <v>8021</v>
      </c>
      <c r="T174" s="493">
        <v>1675</v>
      </c>
      <c r="U174" s="497">
        <v>45217</v>
      </c>
      <c r="V174" s="497">
        <v>45266</v>
      </c>
      <c r="W174" s="498"/>
      <c r="X174" s="499">
        <f>W174+450</f>
        <v>450</v>
      </c>
    </row>
    <row r="175" spans="1:24" ht="26.25" customHeight="1">
      <c r="A175" s="500"/>
      <c r="B175" s="97"/>
      <c r="C175" s="97" t="s">
        <v>7313</v>
      </c>
      <c r="D175" s="97"/>
      <c r="E175" s="97"/>
      <c r="F175" s="97"/>
      <c r="G175" s="97"/>
      <c r="H175" s="97"/>
      <c r="I175" s="97" t="s">
        <v>2578</v>
      </c>
      <c r="J175" s="412" t="s">
        <v>7912</v>
      </c>
      <c r="K175" s="99" t="s">
        <v>240</v>
      </c>
      <c r="L175" s="427" t="s">
        <v>3603</v>
      </c>
      <c r="M175" s="98"/>
      <c r="N175" s="73" t="s">
        <v>8506</v>
      </c>
      <c r="O175" s="97"/>
      <c r="P175" s="99"/>
      <c r="Q175" s="97" t="s">
        <v>7959</v>
      </c>
      <c r="R175" s="97">
        <v>2015</v>
      </c>
      <c r="S175" s="97" t="s">
        <v>8019</v>
      </c>
      <c r="T175" s="97">
        <v>1795</v>
      </c>
      <c r="U175" s="431">
        <v>45218</v>
      </c>
      <c r="V175" s="430">
        <v>45288</v>
      </c>
      <c r="W175" s="106" t="s">
        <v>8581</v>
      </c>
      <c r="X175" s="652"/>
    </row>
    <row r="176" spans="1:24" ht="26.25" customHeight="1">
      <c r="A176" s="500"/>
      <c r="B176" s="97"/>
      <c r="C176" s="97"/>
      <c r="D176" s="97"/>
      <c r="E176" s="97"/>
      <c r="F176" s="97"/>
      <c r="G176" s="97"/>
      <c r="H176" s="97"/>
      <c r="I176" s="97"/>
      <c r="J176" s="1127"/>
      <c r="K176" s="97" t="s">
        <v>7853</v>
      </c>
      <c r="L176" s="98"/>
      <c r="M176" s="98"/>
      <c r="N176" s="73" t="s">
        <v>7895</v>
      </c>
      <c r="O176" s="98"/>
      <c r="P176" s="99"/>
      <c r="Q176" s="97" t="s">
        <v>7961</v>
      </c>
      <c r="R176" s="97">
        <v>2015</v>
      </c>
      <c r="S176" s="97" t="s">
        <v>8020</v>
      </c>
      <c r="T176" s="97">
        <v>2045</v>
      </c>
      <c r="U176" s="430"/>
      <c r="V176" s="430">
        <v>45268</v>
      </c>
      <c r="W176" s="106"/>
      <c r="X176" s="652" t="s">
        <v>8290</v>
      </c>
    </row>
    <row r="177" spans="1:24" ht="26.25" customHeight="1">
      <c r="A177" s="500"/>
      <c r="B177" s="97"/>
      <c r="C177" s="97"/>
      <c r="D177" s="97"/>
      <c r="E177" s="97"/>
      <c r="F177" s="97"/>
      <c r="G177" s="97"/>
      <c r="H177" s="97"/>
      <c r="I177" s="97"/>
      <c r="J177" s="97"/>
      <c r="K177" s="97" t="s">
        <v>4071</v>
      </c>
      <c r="L177" s="98"/>
      <c r="M177" s="98"/>
      <c r="N177" s="97"/>
      <c r="O177" s="97"/>
      <c r="P177" s="99"/>
      <c r="Q177" s="97" t="s">
        <v>2219</v>
      </c>
      <c r="R177" s="97">
        <v>2017</v>
      </c>
      <c r="S177" s="97" t="s">
        <v>8022</v>
      </c>
      <c r="T177" s="97">
        <v>1890</v>
      </c>
      <c r="U177" s="100"/>
      <c r="V177" s="100">
        <v>45275</v>
      </c>
      <c r="W177" s="106"/>
      <c r="X177" s="652"/>
    </row>
    <row r="178" spans="1:24" ht="26.25" customHeight="1">
      <c r="A178" s="500"/>
      <c r="B178" s="97"/>
      <c r="C178" s="97"/>
      <c r="D178" s="97"/>
      <c r="E178" s="97"/>
      <c r="F178" s="97"/>
      <c r="G178" s="97"/>
      <c r="H178" s="97"/>
      <c r="I178" s="97"/>
      <c r="J178" s="425" t="s">
        <v>7916</v>
      </c>
      <c r="K178" s="97"/>
      <c r="L178" s="98"/>
      <c r="M178" s="98"/>
      <c r="N178" s="97"/>
      <c r="O178" s="97"/>
      <c r="P178" s="99"/>
      <c r="Q178" s="97"/>
      <c r="R178" s="97"/>
      <c r="S178" s="102" t="s">
        <v>189</v>
      </c>
      <c r="T178" s="102">
        <v>3860</v>
      </c>
      <c r="U178" s="100"/>
      <c r="V178" s="100">
        <v>45274</v>
      </c>
      <c r="W178" s="106"/>
      <c r="X178" s="915"/>
    </row>
    <row r="179" spans="1:24" ht="26.25" customHeight="1">
      <c r="A179" s="500"/>
      <c r="B179" s="97"/>
      <c r="C179" s="97"/>
      <c r="D179" s="97"/>
      <c r="E179" s="97"/>
      <c r="F179" s="97"/>
      <c r="G179" s="97"/>
      <c r="H179" s="97"/>
      <c r="I179" s="97"/>
      <c r="J179" s="425" t="s">
        <v>8023</v>
      </c>
      <c r="K179" s="98"/>
      <c r="L179" s="98"/>
      <c r="M179" s="98"/>
      <c r="N179" s="97"/>
      <c r="O179" s="97"/>
      <c r="P179" s="99"/>
      <c r="Q179" s="102"/>
      <c r="R179" s="102"/>
      <c r="S179" s="102" t="s">
        <v>2472</v>
      </c>
      <c r="T179" s="102">
        <f>SUM(T174:T178)</f>
        <v>11265</v>
      </c>
      <c r="U179" s="100"/>
      <c r="V179" s="101">
        <v>45279</v>
      </c>
      <c r="W179" s="106"/>
      <c r="X179" s="915"/>
    </row>
    <row r="180" spans="1:24" ht="26.25" customHeight="1" thickBot="1">
      <c r="A180" s="1166"/>
      <c r="B180" s="1167"/>
      <c r="C180" s="1167"/>
      <c r="D180" s="1167"/>
      <c r="E180" s="1167"/>
      <c r="F180" s="1167"/>
      <c r="G180" s="1167"/>
      <c r="H180" s="1167"/>
      <c r="I180" s="1167"/>
      <c r="J180" s="1167"/>
      <c r="K180" s="1168" t="s">
        <v>7917</v>
      </c>
      <c r="L180" s="1169"/>
      <c r="M180" s="1169"/>
      <c r="N180" s="1167"/>
      <c r="O180" s="1167"/>
      <c r="P180" s="1170"/>
      <c r="Q180" s="1171"/>
      <c r="R180" s="1171"/>
      <c r="S180" s="1171"/>
      <c r="T180" s="1171"/>
      <c r="U180" s="1172"/>
      <c r="V180" s="1173"/>
      <c r="W180" s="1174"/>
      <c r="X180" s="1175"/>
    </row>
    <row r="181" spans="1:24" ht="26.25" customHeight="1">
      <c r="A181" s="492" t="s">
        <v>188</v>
      </c>
      <c r="B181" s="493"/>
      <c r="C181" s="493" t="s">
        <v>4603</v>
      </c>
      <c r="D181" s="493" t="s">
        <v>198</v>
      </c>
      <c r="E181" s="493" t="s">
        <v>191</v>
      </c>
      <c r="F181" s="493" t="s">
        <v>191</v>
      </c>
      <c r="G181" s="493" t="s">
        <v>191</v>
      </c>
      <c r="H181" s="914"/>
      <c r="I181" s="493" t="s">
        <v>4604</v>
      </c>
      <c r="J181" s="494" t="s">
        <v>8069</v>
      </c>
      <c r="K181" s="493" t="s">
        <v>13</v>
      </c>
      <c r="L181" s="494" t="s">
        <v>8681</v>
      </c>
      <c r="M181" s="495"/>
      <c r="N181" s="495" t="s">
        <v>7958</v>
      </c>
      <c r="O181" s="495" t="s">
        <v>8288</v>
      </c>
      <c r="P181" s="496" t="s">
        <v>148</v>
      </c>
      <c r="Q181" s="493" t="s">
        <v>7740</v>
      </c>
      <c r="R181" s="493">
        <v>2014</v>
      </c>
      <c r="S181" s="493" t="s">
        <v>8024</v>
      </c>
      <c r="T181" s="493">
        <v>2325</v>
      </c>
      <c r="U181" s="497">
        <v>45217</v>
      </c>
      <c r="V181" s="497">
        <v>45266</v>
      </c>
      <c r="W181" s="498"/>
      <c r="X181" s="499">
        <f>W181+450</f>
        <v>450</v>
      </c>
    </row>
    <row r="182" spans="1:24" ht="26.25" customHeight="1">
      <c r="A182" s="500"/>
      <c r="B182" s="97"/>
      <c r="C182" s="97" t="s">
        <v>7313</v>
      </c>
      <c r="D182" s="97"/>
      <c r="E182" s="97"/>
      <c r="F182" s="97"/>
      <c r="G182" s="97"/>
      <c r="H182" s="97"/>
      <c r="I182" s="97" t="s">
        <v>2578</v>
      </c>
      <c r="J182" s="412" t="s">
        <v>7913</v>
      </c>
      <c r="K182" s="99" t="s">
        <v>240</v>
      </c>
      <c r="L182" s="427" t="s">
        <v>3603</v>
      </c>
      <c r="M182" s="98"/>
      <c r="N182" s="73" t="s">
        <v>7898</v>
      </c>
      <c r="O182" s="97"/>
      <c r="P182" s="99"/>
      <c r="Q182" s="97" t="s">
        <v>7962</v>
      </c>
      <c r="R182" s="97">
        <v>2014</v>
      </c>
      <c r="S182" s="97" t="s">
        <v>8025</v>
      </c>
      <c r="T182" s="97">
        <v>2030</v>
      </c>
      <c r="U182" s="431">
        <v>45218</v>
      </c>
      <c r="V182" s="430">
        <v>45288</v>
      </c>
      <c r="W182" s="106" t="s">
        <v>8581</v>
      </c>
      <c r="X182" s="652"/>
    </row>
    <row r="183" spans="1:24" ht="26.25" customHeight="1">
      <c r="A183" s="500"/>
      <c r="B183" s="97"/>
      <c r="C183" s="97"/>
      <c r="D183" s="97"/>
      <c r="E183" s="97"/>
      <c r="F183" s="97"/>
      <c r="G183" s="97"/>
      <c r="H183" s="97"/>
      <c r="I183" s="97"/>
      <c r="J183" s="1127"/>
      <c r="K183" s="97" t="s">
        <v>7853</v>
      </c>
      <c r="L183" s="98"/>
      <c r="M183" s="98"/>
      <c r="N183" s="73" t="s">
        <v>7895</v>
      </c>
      <c r="O183" s="98"/>
      <c r="P183" s="99"/>
      <c r="Q183" s="97" t="s">
        <v>7963</v>
      </c>
      <c r="R183" s="97">
        <v>2016</v>
      </c>
      <c r="S183" s="97" t="s">
        <v>8026</v>
      </c>
      <c r="T183" s="97">
        <v>2280</v>
      </c>
      <c r="U183" s="430"/>
      <c r="V183" s="430">
        <v>45268</v>
      </c>
      <c r="W183" s="106"/>
      <c r="X183" s="652" t="s">
        <v>8291</v>
      </c>
    </row>
    <row r="184" spans="1:24" ht="26.25" customHeight="1">
      <c r="A184" s="500"/>
      <c r="B184" s="97"/>
      <c r="C184" s="97"/>
      <c r="D184" s="97"/>
      <c r="E184" s="97"/>
      <c r="F184" s="97"/>
      <c r="G184" s="97"/>
      <c r="H184" s="97"/>
      <c r="I184" s="97"/>
      <c r="J184" s="97"/>
      <c r="K184" s="97" t="s">
        <v>4071</v>
      </c>
      <c r="L184" s="98"/>
      <c r="M184" s="98"/>
      <c r="N184" s="97"/>
      <c r="O184" s="97"/>
      <c r="P184" s="99"/>
      <c r="Q184" s="97" t="s">
        <v>7795</v>
      </c>
      <c r="R184" s="97">
        <v>2018</v>
      </c>
      <c r="S184" s="97" t="s">
        <v>8027</v>
      </c>
      <c r="T184" s="97">
        <v>1680</v>
      </c>
      <c r="U184" s="100"/>
      <c r="V184" s="100">
        <v>45275</v>
      </c>
      <c r="W184" s="106"/>
      <c r="X184" s="652"/>
    </row>
    <row r="185" spans="1:24" ht="26.25" customHeight="1">
      <c r="A185" s="500"/>
      <c r="B185" s="97"/>
      <c r="C185" s="97"/>
      <c r="D185" s="97"/>
      <c r="E185" s="97"/>
      <c r="F185" s="97"/>
      <c r="G185" s="97"/>
      <c r="H185" s="97"/>
      <c r="I185" s="97"/>
      <c r="J185" s="425" t="s">
        <v>7916</v>
      </c>
      <c r="K185" s="97"/>
      <c r="L185" s="98"/>
      <c r="M185" s="98"/>
      <c r="N185" s="97"/>
      <c r="O185" s="97"/>
      <c r="P185" s="99"/>
      <c r="Q185" s="97"/>
      <c r="R185" s="97"/>
      <c r="S185" s="102" t="s">
        <v>189</v>
      </c>
      <c r="T185" s="102">
        <v>3700</v>
      </c>
      <c r="U185" s="100"/>
      <c r="V185" s="100">
        <v>45274</v>
      </c>
      <c r="W185" s="106"/>
      <c r="X185" s="915"/>
    </row>
    <row r="186" spans="1:24" ht="26.25" customHeight="1">
      <c r="A186" s="500"/>
      <c r="B186" s="97"/>
      <c r="C186" s="97"/>
      <c r="D186" s="97"/>
      <c r="E186" s="97"/>
      <c r="F186" s="97"/>
      <c r="G186" s="97"/>
      <c r="H186" s="97"/>
      <c r="I186" s="97"/>
      <c r="J186" s="425" t="s">
        <v>8028</v>
      </c>
      <c r="K186" s="98"/>
      <c r="L186" s="98"/>
      <c r="M186" s="98"/>
      <c r="N186" s="97"/>
      <c r="O186" s="97"/>
      <c r="P186" s="99"/>
      <c r="Q186" s="102"/>
      <c r="R186" s="102"/>
      <c r="S186" s="102" t="s">
        <v>2472</v>
      </c>
      <c r="T186" s="102">
        <f>SUM(T181:T185)</f>
        <v>12015</v>
      </c>
      <c r="U186" s="100"/>
      <c r="V186" s="101">
        <v>45279</v>
      </c>
      <c r="W186" s="106"/>
      <c r="X186" s="915"/>
    </row>
    <row r="187" spans="1:24" ht="26.25" customHeight="1" thickBot="1">
      <c r="A187" s="1166"/>
      <c r="B187" s="1167"/>
      <c r="C187" s="1167"/>
      <c r="D187" s="1167"/>
      <c r="E187" s="1167"/>
      <c r="F187" s="1167"/>
      <c r="G187" s="1167"/>
      <c r="H187" s="1167"/>
      <c r="I187" s="1167"/>
      <c r="J187" s="1167"/>
      <c r="K187" s="1168" t="s">
        <v>7917</v>
      </c>
      <c r="L187" s="1169"/>
      <c r="M187" s="1169"/>
      <c r="N187" s="1167"/>
      <c r="O187" s="1167"/>
      <c r="P187" s="1170"/>
      <c r="Q187" s="1171"/>
      <c r="R187" s="1171"/>
      <c r="S187" s="1171"/>
      <c r="T187" s="1171"/>
      <c r="U187" s="1172"/>
      <c r="V187" s="1173"/>
      <c r="W187" s="1174"/>
      <c r="X187" s="1175"/>
    </row>
    <row r="189" spans="1:24" ht="26.25" customHeight="1" thickBo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51"/>
      <c r="L189" s="4"/>
      <c r="M189" s="4"/>
      <c r="N189" s="451"/>
      <c r="O189" s="451"/>
      <c r="P189" s="452"/>
      <c r="Q189" s="4"/>
      <c r="R189" s="4"/>
      <c r="S189" s="4"/>
      <c r="T189" s="4"/>
      <c r="U189" s="453"/>
      <c r="V189" s="454"/>
      <c r="W189" s="455"/>
      <c r="X189" s="455"/>
    </row>
    <row r="190" spans="1:24" ht="26.25" customHeight="1">
      <c r="A190" s="1004" t="s">
        <v>188</v>
      </c>
      <c r="B190" s="1005"/>
      <c r="C190" s="1005" t="s">
        <v>26</v>
      </c>
      <c r="D190" s="1005" t="s">
        <v>190</v>
      </c>
      <c r="E190" s="1005" t="s">
        <v>191</v>
      </c>
      <c r="F190" s="1005" t="s">
        <v>191</v>
      </c>
      <c r="G190" s="1005" t="s">
        <v>191</v>
      </c>
      <c r="H190" s="1005" t="s">
        <v>191</v>
      </c>
      <c r="I190" s="1005" t="s">
        <v>8261</v>
      </c>
      <c r="J190" s="1010" t="s">
        <v>8071</v>
      </c>
      <c r="K190" s="1011" t="s">
        <v>8</v>
      </c>
      <c r="L190" s="1005" t="s">
        <v>8122</v>
      </c>
      <c r="M190" s="1005"/>
      <c r="N190" s="1011" t="s">
        <v>8118</v>
      </c>
      <c r="O190" s="1011" t="s">
        <v>8119</v>
      </c>
      <c r="P190" s="1015" t="s">
        <v>8702</v>
      </c>
      <c r="Q190" s="1005" t="s">
        <v>4579</v>
      </c>
      <c r="R190" s="1005">
        <v>2010</v>
      </c>
      <c r="S190" s="1005" t="s">
        <v>8229</v>
      </c>
      <c r="T190" s="1005">
        <v>1260</v>
      </c>
      <c r="U190" s="1016">
        <v>45219</v>
      </c>
      <c r="V190" s="1016">
        <v>45269</v>
      </c>
      <c r="W190" s="1017">
        <v>2393</v>
      </c>
      <c r="X190" s="1018">
        <v>3100</v>
      </c>
    </row>
    <row r="191" spans="1:24" ht="26.25" customHeight="1">
      <c r="A191" s="1006"/>
      <c r="B191" s="1007"/>
      <c r="C191" s="1007"/>
      <c r="D191" s="1007"/>
      <c r="E191" s="1007"/>
      <c r="F191" s="1007"/>
      <c r="G191" s="1007"/>
      <c r="H191" s="1007"/>
      <c r="I191" s="1007" t="s">
        <v>194</v>
      </c>
      <c r="J191" s="412" t="s">
        <v>7869</v>
      </c>
      <c r="K191" s="1012" t="s">
        <v>195</v>
      </c>
      <c r="L191" s="427" t="s">
        <v>3590</v>
      </c>
      <c r="M191" s="1007"/>
      <c r="N191" s="73" t="s">
        <v>2435</v>
      </c>
      <c r="O191" s="1013"/>
      <c r="P191" s="1019"/>
      <c r="Q191" s="1007" t="s">
        <v>4783</v>
      </c>
      <c r="R191" s="1007">
        <v>2012</v>
      </c>
      <c r="S191" s="1007" t="s">
        <v>8090</v>
      </c>
      <c r="T191" s="1007">
        <v>1420</v>
      </c>
      <c r="U191" s="1177"/>
      <c r="V191" s="1020">
        <v>45270</v>
      </c>
      <c r="W191" s="1021"/>
      <c r="X191" s="1022"/>
    </row>
    <row r="192" spans="1:24" ht="26.25" customHeight="1">
      <c r="A192" s="1006"/>
      <c r="B192" s="1007"/>
      <c r="C192" s="1007"/>
      <c r="D192" s="1007"/>
      <c r="E192" s="1007"/>
      <c r="F192" s="1007"/>
      <c r="G192" s="1007"/>
      <c r="H192" s="1007"/>
      <c r="I192" s="1007"/>
      <c r="J192" s="320" t="s">
        <v>7868</v>
      </c>
      <c r="K192" s="1013" t="s">
        <v>7970</v>
      </c>
      <c r="L192" s="1007"/>
      <c r="M192" s="1007"/>
      <c r="N192" s="73" t="s">
        <v>7035</v>
      </c>
      <c r="O192" s="1013"/>
      <c r="P192" s="1019"/>
      <c r="Q192" s="1007" t="s">
        <v>8089</v>
      </c>
      <c r="R192" s="1007">
        <v>2013</v>
      </c>
      <c r="S192" s="1007" t="s">
        <v>8091</v>
      </c>
      <c r="T192" s="1007">
        <v>1900</v>
      </c>
      <c r="U192" s="1020"/>
      <c r="V192" s="1020">
        <v>45275</v>
      </c>
      <c r="W192" s="1021"/>
      <c r="X192" s="1022"/>
    </row>
    <row r="193" spans="1:24" ht="26.25" customHeight="1">
      <c r="A193" s="1006"/>
      <c r="B193" s="1007"/>
      <c r="C193" s="1007"/>
      <c r="D193" s="1007"/>
      <c r="E193" s="1007"/>
      <c r="F193" s="1007"/>
      <c r="G193" s="1007"/>
      <c r="H193" s="1007"/>
      <c r="I193" s="1007"/>
      <c r="J193" s="1007"/>
      <c r="K193" s="1013" t="s">
        <v>1772</v>
      </c>
      <c r="L193" s="1007"/>
      <c r="M193" s="1007"/>
      <c r="N193" s="1013"/>
      <c r="O193" s="1013"/>
      <c r="P193" s="1019"/>
      <c r="Q193" s="1007" t="s">
        <v>4693</v>
      </c>
      <c r="R193" s="1007">
        <v>2014</v>
      </c>
      <c r="S193" s="1007" t="s">
        <v>8092</v>
      </c>
      <c r="T193" s="1007">
        <v>1880</v>
      </c>
      <c r="U193" s="1023"/>
      <c r="V193" s="1023">
        <v>45279</v>
      </c>
      <c r="W193" s="1021"/>
      <c r="X193" s="1022"/>
    </row>
    <row r="194" spans="1:24" ht="26.25" customHeight="1">
      <c r="A194" s="1006"/>
      <c r="B194" s="1007"/>
      <c r="C194" s="1007"/>
      <c r="D194" s="1007"/>
      <c r="E194" s="1007"/>
      <c r="F194" s="1007"/>
      <c r="G194" s="1007"/>
      <c r="H194" s="1007"/>
      <c r="I194" s="1007"/>
      <c r="J194" s="1007"/>
      <c r="K194" s="1013"/>
      <c r="L194" s="1007"/>
      <c r="M194" s="1007"/>
      <c r="N194" s="1013"/>
      <c r="O194" s="1013"/>
      <c r="P194" s="1019"/>
      <c r="Q194" s="1007"/>
      <c r="R194" s="1007"/>
      <c r="S194" s="1024" t="s">
        <v>189</v>
      </c>
      <c r="T194" s="1024">
        <v>3700</v>
      </c>
      <c r="U194" s="1020"/>
      <c r="V194" s="1023"/>
      <c r="W194" s="1021"/>
      <c r="X194" s="1022"/>
    </row>
    <row r="195" spans="1:24" ht="26.25" customHeight="1">
      <c r="A195" s="1006"/>
      <c r="B195" s="1007"/>
      <c r="C195" s="1007"/>
      <c r="D195" s="1007"/>
      <c r="E195" s="1007"/>
      <c r="F195" s="1007"/>
      <c r="G195" s="1007"/>
      <c r="H195" s="1007"/>
      <c r="I195" s="1007"/>
      <c r="J195" s="1007"/>
      <c r="K195" s="1013"/>
      <c r="L195" s="1007"/>
      <c r="M195" s="1007"/>
      <c r="N195" s="1013"/>
      <c r="O195" s="1013"/>
      <c r="P195" s="1019"/>
      <c r="Q195" s="1007"/>
      <c r="R195" s="1007"/>
      <c r="S195" s="1024" t="s">
        <v>2472</v>
      </c>
      <c r="T195" s="1024">
        <f>SUM(T190:T194)</f>
        <v>10160</v>
      </c>
      <c r="U195" s="1020"/>
      <c r="V195" s="1023"/>
      <c r="W195" s="1021"/>
      <c r="X195" s="1022"/>
    </row>
    <row r="196" spans="1:24" ht="26.25" customHeight="1" thickBot="1">
      <c r="A196" s="1008"/>
      <c r="B196" s="1009"/>
      <c r="C196" s="1009"/>
      <c r="D196" s="1009"/>
      <c r="E196" s="1009"/>
      <c r="F196" s="1009"/>
      <c r="G196" s="1009"/>
      <c r="H196" s="1009"/>
      <c r="I196" s="1009"/>
      <c r="J196" s="1009"/>
      <c r="K196" s="611" t="s">
        <v>7988</v>
      </c>
      <c r="L196" s="1009"/>
      <c r="M196" s="1009"/>
      <c r="N196" s="1014"/>
      <c r="O196" s="1014"/>
      <c r="P196" s="1025"/>
      <c r="Q196" s="1009"/>
      <c r="R196" s="1009"/>
      <c r="S196" s="1026"/>
      <c r="T196" s="1026"/>
      <c r="U196" s="1027"/>
      <c r="V196" s="1028"/>
      <c r="W196" s="1029"/>
      <c r="X196" s="1030"/>
    </row>
    <row r="197" spans="1:24" ht="26.25" customHeight="1">
      <c r="A197" s="1004" t="s">
        <v>188</v>
      </c>
      <c r="B197" s="1005"/>
      <c r="C197" s="1005" t="s">
        <v>26</v>
      </c>
      <c r="D197" s="1005" t="s">
        <v>190</v>
      </c>
      <c r="E197" s="1005" t="s">
        <v>191</v>
      </c>
      <c r="F197" s="1005" t="s">
        <v>191</v>
      </c>
      <c r="G197" s="1005" t="s">
        <v>191</v>
      </c>
      <c r="H197" s="1005" t="s">
        <v>191</v>
      </c>
      <c r="I197" s="1005" t="s">
        <v>8261</v>
      </c>
      <c r="J197" s="1010" t="s">
        <v>8071</v>
      </c>
      <c r="K197" s="1011" t="s">
        <v>8</v>
      </c>
      <c r="L197" s="1005" t="s">
        <v>8124</v>
      </c>
      <c r="M197" s="1005"/>
      <c r="N197" s="1011" t="s">
        <v>8120</v>
      </c>
      <c r="O197" s="1011" t="s">
        <v>8121</v>
      </c>
      <c r="P197" s="1015" t="s">
        <v>8702</v>
      </c>
      <c r="Q197" s="1005" t="s">
        <v>1935</v>
      </c>
      <c r="R197" s="1005">
        <v>2013</v>
      </c>
      <c r="S197" s="1005" t="s">
        <v>8098</v>
      </c>
      <c r="T197" s="1005">
        <v>1607</v>
      </c>
      <c r="U197" s="1016">
        <v>45219</v>
      </c>
      <c r="V197" s="1016">
        <v>45269</v>
      </c>
      <c r="W197" s="1017">
        <v>2393</v>
      </c>
      <c r="X197" s="1018">
        <v>3100</v>
      </c>
    </row>
    <row r="198" spans="1:24" ht="26.25" customHeight="1">
      <c r="A198" s="1006"/>
      <c r="B198" s="1007"/>
      <c r="C198" s="1007"/>
      <c r="D198" s="1007"/>
      <c r="E198" s="1007"/>
      <c r="F198" s="1007"/>
      <c r="G198" s="1007"/>
      <c r="H198" s="1007"/>
      <c r="I198" s="1007" t="s">
        <v>194</v>
      </c>
      <c r="J198" s="412" t="s">
        <v>7877</v>
      </c>
      <c r="K198" s="1012" t="s">
        <v>195</v>
      </c>
      <c r="L198" s="427" t="s">
        <v>3590</v>
      </c>
      <c r="M198" s="1007"/>
      <c r="N198" s="73" t="s">
        <v>2435</v>
      </c>
      <c r="O198" s="1013"/>
      <c r="P198" s="1019"/>
      <c r="Q198" s="1007" t="s">
        <v>8097</v>
      </c>
      <c r="R198" s="1007">
        <v>2015</v>
      </c>
      <c r="S198" s="1007" t="s">
        <v>8099</v>
      </c>
      <c r="T198" s="1007">
        <v>1700</v>
      </c>
      <c r="U198" s="1177"/>
      <c r="V198" s="1020">
        <v>45270</v>
      </c>
      <c r="W198" s="1021"/>
      <c r="X198" s="1022"/>
    </row>
    <row r="199" spans="1:24" ht="26.25" customHeight="1">
      <c r="A199" s="1006"/>
      <c r="B199" s="1007"/>
      <c r="C199" s="1007"/>
      <c r="D199" s="1007"/>
      <c r="E199" s="1007"/>
      <c r="F199" s="1007"/>
      <c r="G199" s="1007"/>
      <c r="H199" s="1007"/>
      <c r="I199" s="1007"/>
      <c r="J199" s="320" t="s">
        <v>7876</v>
      </c>
      <c r="K199" s="1013" t="s">
        <v>7970</v>
      </c>
      <c r="L199" s="1007"/>
      <c r="M199" s="1007"/>
      <c r="N199" s="73" t="s">
        <v>7035</v>
      </c>
      <c r="O199" s="1013"/>
      <c r="P199" s="1019"/>
      <c r="Q199" s="1007" t="s">
        <v>523</v>
      </c>
      <c r="R199" s="1007">
        <v>2013</v>
      </c>
      <c r="S199" s="1007" t="s">
        <v>8100</v>
      </c>
      <c r="T199" s="1007">
        <v>1820</v>
      </c>
      <c r="U199" s="1020"/>
      <c r="V199" s="1020">
        <v>45275</v>
      </c>
      <c r="W199" s="1021"/>
      <c r="X199" s="1022"/>
    </row>
    <row r="200" spans="1:24" ht="26.25" customHeight="1">
      <c r="A200" s="1006"/>
      <c r="B200" s="1007"/>
      <c r="C200" s="1007"/>
      <c r="D200" s="1007"/>
      <c r="E200" s="1007"/>
      <c r="F200" s="1007"/>
      <c r="G200" s="1007"/>
      <c r="H200" s="1007"/>
      <c r="I200" s="1007"/>
      <c r="J200" s="1007"/>
      <c r="K200" s="1013" t="s">
        <v>1772</v>
      </c>
      <c r="L200" s="1007"/>
      <c r="M200" s="1007"/>
      <c r="N200" s="1013"/>
      <c r="O200" s="1013"/>
      <c r="P200" s="1019"/>
      <c r="Q200" s="1007" t="s">
        <v>4784</v>
      </c>
      <c r="R200" s="1007">
        <v>2018</v>
      </c>
      <c r="S200" s="1007" t="s">
        <v>8101</v>
      </c>
      <c r="T200" s="1007">
        <v>1700</v>
      </c>
      <c r="U200" s="1023"/>
      <c r="V200" s="1023">
        <v>45279</v>
      </c>
      <c r="W200" s="1021"/>
      <c r="X200" s="1022"/>
    </row>
    <row r="201" spans="1:24" ht="26.25" customHeight="1">
      <c r="A201" s="1006"/>
      <c r="B201" s="1007"/>
      <c r="C201" s="1007"/>
      <c r="D201" s="1007"/>
      <c r="E201" s="1007"/>
      <c r="F201" s="1007"/>
      <c r="G201" s="1007"/>
      <c r="H201" s="1007"/>
      <c r="I201" s="1007"/>
      <c r="J201" s="1007"/>
      <c r="K201" s="1013"/>
      <c r="L201" s="1007"/>
      <c r="M201" s="1007"/>
      <c r="N201" s="1013"/>
      <c r="O201" s="1013"/>
      <c r="P201" s="1019"/>
      <c r="Q201" s="1007"/>
      <c r="R201" s="1007"/>
      <c r="S201" s="1024" t="s">
        <v>189</v>
      </c>
      <c r="T201" s="1024">
        <v>3720</v>
      </c>
      <c r="U201" s="1020"/>
      <c r="V201" s="1023"/>
      <c r="W201" s="1021"/>
      <c r="X201" s="1022"/>
    </row>
    <row r="202" spans="1:24" ht="26.25" customHeight="1">
      <c r="A202" s="1006"/>
      <c r="B202" s="1007"/>
      <c r="C202" s="1007"/>
      <c r="D202" s="1007"/>
      <c r="E202" s="1007"/>
      <c r="F202" s="1007"/>
      <c r="G202" s="1007"/>
      <c r="H202" s="1007"/>
      <c r="I202" s="1007"/>
      <c r="J202" s="1007"/>
      <c r="K202" s="1013"/>
      <c r="L202" s="1007"/>
      <c r="M202" s="1007"/>
      <c r="N202" s="1013"/>
      <c r="O202" s="1013"/>
      <c r="P202" s="1019"/>
      <c r="Q202" s="1007"/>
      <c r="R202" s="1007"/>
      <c r="S202" s="1024" t="s">
        <v>2472</v>
      </c>
      <c r="T202" s="1024">
        <f>SUM(T197:T201)</f>
        <v>10547</v>
      </c>
      <c r="U202" s="1020"/>
      <c r="V202" s="1023"/>
      <c r="W202" s="1021"/>
      <c r="X202" s="1022"/>
    </row>
    <row r="203" spans="1:24" ht="26.25" customHeight="1" thickBot="1">
      <c r="A203" s="1008"/>
      <c r="B203" s="1009"/>
      <c r="C203" s="1009"/>
      <c r="D203" s="1009"/>
      <c r="E203" s="1009"/>
      <c r="F203" s="1009"/>
      <c r="G203" s="1009"/>
      <c r="H203" s="1009"/>
      <c r="I203" s="1009"/>
      <c r="J203" s="1009"/>
      <c r="K203" s="611" t="s">
        <v>7988</v>
      </c>
      <c r="L203" s="1009"/>
      <c r="M203" s="1009"/>
      <c r="N203" s="1014"/>
      <c r="O203" s="1014"/>
      <c r="P203" s="1025"/>
      <c r="Q203" s="1009"/>
      <c r="R203" s="1009"/>
      <c r="S203" s="1026"/>
      <c r="T203" s="1026"/>
      <c r="U203" s="1027"/>
      <c r="V203" s="1028"/>
      <c r="W203" s="1029"/>
      <c r="X203" s="1030"/>
    </row>
    <row r="205" spans="1:24" ht="26.25" customHeight="1" thickBot="1"/>
    <row r="206" spans="1:24" ht="26.25" customHeight="1">
      <c r="A206" s="848" t="s">
        <v>188</v>
      </c>
      <c r="B206" s="849"/>
      <c r="C206" s="849" t="s">
        <v>3844</v>
      </c>
      <c r="D206" s="849" t="s">
        <v>190</v>
      </c>
      <c r="E206" s="849" t="s">
        <v>191</v>
      </c>
      <c r="F206" s="849" t="s">
        <v>191</v>
      </c>
      <c r="G206" s="849" t="s">
        <v>191</v>
      </c>
      <c r="H206" s="849"/>
      <c r="I206" s="849" t="s">
        <v>7787</v>
      </c>
      <c r="J206" s="849" t="s">
        <v>8071</v>
      </c>
      <c r="K206" s="850" t="s">
        <v>8</v>
      </c>
      <c r="L206" s="849" t="s">
        <v>8252</v>
      </c>
      <c r="M206" s="849"/>
      <c r="N206" s="850" t="s">
        <v>8117</v>
      </c>
      <c r="O206" s="850" t="s">
        <v>8574</v>
      </c>
      <c r="P206" s="851" t="s">
        <v>9741</v>
      </c>
      <c r="Q206" s="849" t="s">
        <v>447</v>
      </c>
      <c r="R206" s="849">
        <v>2016</v>
      </c>
      <c r="S206" s="849" t="s">
        <v>8134</v>
      </c>
      <c r="T206" s="849">
        <v>1823</v>
      </c>
      <c r="U206" s="852">
        <v>45219</v>
      </c>
      <c r="V206" s="852">
        <v>45269</v>
      </c>
      <c r="W206" s="853">
        <v>2413</v>
      </c>
      <c r="X206" s="854">
        <v>3120</v>
      </c>
    </row>
    <row r="207" spans="1:24" ht="26.25" customHeight="1">
      <c r="A207" s="855"/>
      <c r="B207" s="188"/>
      <c r="C207" s="188"/>
      <c r="D207" s="188"/>
      <c r="E207" s="188"/>
      <c r="F207" s="188"/>
      <c r="G207" s="188"/>
      <c r="H207" s="188"/>
      <c r="I207" s="188" t="s">
        <v>3598</v>
      </c>
      <c r="J207" s="412" t="s">
        <v>7971</v>
      </c>
      <c r="K207" s="195" t="s">
        <v>7969</v>
      </c>
      <c r="L207" s="425" t="s">
        <v>3590</v>
      </c>
      <c r="M207" s="188"/>
      <c r="N207" s="73" t="s">
        <v>3907</v>
      </c>
      <c r="O207" s="189"/>
      <c r="P207" s="189"/>
      <c r="Q207" s="189" t="s">
        <v>8132</v>
      </c>
      <c r="R207" s="188">
        <v>2015</v>
      </c>
      <c r="S207" s="188" t="s">
        <v>8135</v>
      </c>
      <c r="T207" s="188">
        <v>1730</v>
      </c>
      <c r="U207" s="191"/>
      <c r="V207" s="191">
        <v>45270</v>
      </c>
      <c r="W207" s="193"/>
      <c r="X207" s="856"/>
    </row>
    <row r="208" spans="1:24" ht="26.25" customHeight="1">
      <c r="A208" s="855"/>
      <c r="B208" s="188"/>
      <c r="C208" s="188"/>
      <c r="D208" s="188"/>
      <c r="E208" s="188"/>
      <c r="F208" s="188"/>
      <c r="G208" s="188"/>
      <c r="H208" s="188"/>
      <c r="I208" s="188"/>
      <c r="J208" s="412" t="s">
        <v>7967</v>
      </c>
      <c r="K208" s="189" t="s">
        <v>7970</v>
      </c>
      <c r="L208" s="188"/>
      <c r="M208" s="188"/>
      <c r="N208" s="73" t="s">
        <v>2943</v>
      </c>
      <c r="O208" s="189"/>
      <c r="P208" s="189"/>
      <c r="Q208" s="189" t="s">
        <v>4579</v>
      </c>
      <c r="R208" s="188">
        <v>2013</v>
      </c>
      <c r="S208" s="188" t="s">
        <v>8136</v>
      </c>
      <c r="T208" s="188">
        <v>1375</v>
      </c>
      <c r="U208" s="192"/>
      <c r="V208" s="191">
        <v>45275</v>
      </c>
      <c r="W208" s="193"/>
      <c r="X208" s="856"/>
    </row>
    <row r="209" spans="1:24" ht="26.25" customHeight="1">
      <c r="A209" s="855"/>
      <c r="B209" s="188"/>
      <c r="C209" s="188"/>
      <c r="D209" s="188"/>
      <c r="E209" s="188"/>
      <c r="F209" s="188"/>
      <c r="G209" s="188"/>
      <c r="H209" s="188"/>
      <c r="I209" s="188"/>
      <c r="J209" s="188"/>
      <c r="K209" s="189" t="s">
        <v>1772</v>
      </c>
      <c r="L209" s="188"/>
      <c r="M209" s="188"/>
      <c r="N209" s="189"/>
      <c r="O209" s="189"/>
      <c r="P209" s="189"/>
      <c r="Q209" s="189" t="s">
        <v>8133</v>
      </c>
      <c r="R209" s="188">
        <v>2011</v>
      </c>
      <c r="S209" s="188" t="s">
        <v>8137</v>
      </c>
      <c r="T209" s="188">
        <v>1695</v>
      </c>
      <c r="U209" s="191"/>
      <c r="V209" s="192">
        <v>45279</v>
      </c>
      <c r="W209" s="193"/>
      <c r="X209" s="856"/>
    </row>
    <row r="210" spans="1:24" ht="26.25" customHeight="1">
      <c r="A210" s="855"/>
      <c r="B210" s="188"/>
      <c r="C210" s="188"/>
      <c r="D210" s="188"/>
      <c r="E210" s="188"/>
      <c r="F210" s="188"/>
      <c r="G210" s="188"/>
      <c r="H210" s="188"/>
      <c r="I210" s="188"/>
      <c r="J210" s="188"/>
      <c r="K210" s="1230"/>
      <c r="L210" s="188"/>
      <c r="M210" s="188"/>
      <c r="N210" s="188"/>
      <c r="O210" s="188"/>
      <c r="P210" s="189"/>
      <c r="Q210" s="189"/>
      <c r="R210" s="188"/>
      <c r="S210" s="194" t="s">
        <v>189</v>
      </c>
      <c r="T210" s="194">
        <v>3860</v>
      </c>
      <c r="U210" s="191"/>
      <c r="V210" s="191"/>
      <c r="W210" s="193"/>
      <c r="X210" s="856"/>
    </row>
    <row r="211" spans="1:24" ht="26.25" customHeight="1">
      <c r="A211" s="855"/>
      <c r="B211" s="188"/>
      <c r="C211" s="188"/>
      <c r="D211" s="188"/>
      <c r="E211" s="188"/>
      <c r="F211" s="188"/>
      <c r="G211" s="188"/>
      <c r="H211" s="188"/>
      <c r="I211" s="188"/>
      <c r="J211" s="188"/>
      <c r="K211" s="189"/>
      <c r="L211" s="188"/>
      <c r="M211" s="188"/>
      <c r="N211" s="188"/>
      <c r="O211" s="188"/>
      <c r="P211" s="189"/>
      <c r="Q211" s="189"/>
      <c r="R211" s="188"/>
      <c r="S211" s="194" t="s">
        <v>2472</v>
      </c>
      <c r="T211" s="194">
        <f>SUM(T206:T210)</f>
        <v>10483</v>
      </c>
      <c r="U211" s="191"/>
      <c r="V211" s="191"/>
      <c r="W211" s="193"/>
      <c r="X211" s="856"/>
    </row>
    <row r="212" spans="1:24" ht="26.25" customHeight="1" thickBot="1">
      <c r="A212" s="857"/>
      <c r="B212" s="858"/>
      <c r="C212" s="858"/>
      <c r="D212" s="858"/>
      <c r="E212" s="858"/>
      <c r="F212" s="858"/>
      <c r="G212" s="858"/>
      <c r="H212" s="858"/>
      <c r="I212" s="858"/>
      <c r="J212" s="858"/>
      <c r="K212" s="611" t="s">
        <v>7988</v>
      </c>
      <c r="L212" s="858"/>
      <c r="M212" s="858"/>
      <c r="N212" s="847"/>
      <c r="O212" s="847"/>
      <c r="P212" s="859"/>
      <c r="Q212" s="858"/>
      <c r="R212" s="858"/>
      <c r="S212" s="860"/>
      <c r="T212" s="860"/>
      <c r="U212" s="861"/>
      <c r="V212" s="862"/>
      <c r="W212" s="863"/>
      <c r="X212" s="864"/>
    </row>
    <row r="213" spans="1:24" ht="26.25" customHeight="1">
      <c r="A213" s="848" t="s">
        <v>188</v>
      </c>
      <c r="B213" s="849"/>
      <c r="C213" s="849" t="s">
        <v>3844</v>
      </c>
      <c r="D213" s="849" t="s">
        <v>190</v>
      </c>
      <c r="E213" s="849" t="s">
        <v>191</v>
      </c>
      <c r="F213" s="849" t="s">
        <v>191</v>
      </c>
      <c r="G213" s="849" t="s">
        <v>191</v>
      </c>
      <c r="H213" s="849"/>
      <c r="I213" s="849" t="s">
        <v>7787</v>
      </c>
      <c r="J213" s="849" t="s">
        <v>8071</v>
      </c>
      <c r="K213" s="850" t="s">
        <v>8</v>
      </c>
      <c r="L213" s="849" t="s">
        <v>8253</v>
      </c>
      <c r="M213" s="849"/>
      <c r="N213" s="850" t="s">
        <v>8102</v>
      </c>
      <c r="O213" s="850" t="s">
        <v>8303</v>
      </c>
      <c r="P213" s="851" t="s">
        <v>9741</v>
      </c>
      <c r="Q213" s="849" t="s">
        <v>4579</v>
      </c>
      <c r="R213" s="849">
        <v>2012</v>
      </c>
      <c r="S213" s="849" t="s">
        <v>8138</v>
      </c>
      <c r="T213" s="849">
        <v>1375</v>
      </c>
      <c r="U213" s="852">
        <v>45219</v>
      </c>
      <c r="V213" s="852">
        <v>45269</v>
      </c>
      <c r="W213" s="853">
        <v>2413</v>
      </c>
      <c r="X213" s="854">
        <v>3120</v>
      </c>
    </row>
    <row r="214" spans="1:24" ht="26.25" customHeight="1">
      <c r="A214" s="855"/>
      <c r="B214" s="188"/>
      <c r="C214" s="188"/>
      <c r="D214" s="188"/>
      <c r="E214" s="188"/>
      <c r="F214" s="188"/>
      <c r="G214" s="188"/>
      <c r="H214" s="188"/>
      <c r="I214" s="188" t="s">
        <v>3598</v>
      </c>
      <c r="J214" s="412" t="s">
        <v>7972</v>
      </c>
      <c r="K214" s="195" t="s">
        <v>7969</v>
      </c>
      <c r="L214" s="425" t="s">
        <v>3590</v>
      </c>
      <c r="M214" s="188"/>
      <c r="N214" s="73" t="s">
        <v>3907</v>
      </c>
      <c r="O214" s="189"/>
      <c r="P214" s="189"/>
      <c r="Q214" s="189" t="s">
        <v>451</v>
      </c>
      <c r="R214" s="188">
        <v>2014</v>
      </c>
      <c r="S214" s="188" t="s">
        <v>8139</v>
      </c>
      <c r="T214" s="188">
        <v>1735</v>
      </c>
      <c r="U214" s="191"/>
      <c r="V214" s="191">
        <v>45270</v>
      </c>
      <c r="W214" s="193"/>
      <c r="X214" s="856"/>
    </row>
    <row r="215" spans="1:24" ht="26.25" customHeight="1">
      <c r="A215" s="855"/>
      <c r="B215" s="188"/>
      <c r="C215" s="188"/>
      <c r="D215" s="188"/>
      <c r="E215" s="188"/>
      <c r="F215" s="188"/>
      <c r="G215" s="188"/>
      <c r="H215" s="188"/>
      <c r="I215" s="188"/>
      <c r="J215" s="412" t="s">
        <v>7968</v>
      </c>
      <c r="K215" s="189" t="s">
        <v>7970</v>
      </c>
      <c r="L215" s="188"/>
      <c r="M215" s="188"/>
      <c r="N215" s="73" t="s">
        <v>2943</v>
      </c>
      <c r="O215" s="189"/>
      <c r="P215" s="189"/>
      <c r="Q215" s="189" t="s">
        <v>4579</v>
      </c>
      <c r="R215" s="188">
        <v>2012</v>
      </c>
      <c r="S215" s="188" t="s">
        <v>8140</v>
      </c>
      <c r="T215" s="188">
        <v>1375</v>
      </c>
      <c r="U215" s="192"/>
      <c r="V215" s="191">
        <v>45275</v>
      </c>
      <c r="W215" s="193"/>
      <c r="X215" s="856"/>
    </row>
    <row r="216" spans="1:24" ht="26.25" customHeight="1">
      <c r="A216" s="855"/>
      <c r="B216" s="188"/>
      <c r="C216" s="188"/>
      <c r="D216" s="188"/>
      <c r="E216" s="188"/>
      <c r="F216" s="188"/>
      <c r="G216" s="188"/>
      <c r="H216" s="188"/>
      <c r="I216" s="188"/>
      <c r="J216" s="188"/>
      <c r="K216" s="189" t="s">
        <v>1772</v>
      </c>
      <c r="L216" s="188"/>
      <c r="M216" s="188"/>
      <c r="N216" s="189"/>
      <c r="O216" s="189"/>
      <c r="P216" s="189"/>
      <c r="Q216" s="189" t="s">
        <v>4579</v>
      </c>
      <c r="R216" s="188">
        <v>2013</v>
      </c>
      <c r="S216" s="188" t="s">
        <v>8141</v>
      </c>
      <c r="T216" s="188">
        <v>1375</v>
      </c>
      <c r="U216" s="191"/>
      <c r="V216" s="192">
        <v>45279</v>
      </c>
      <c r="W216" s="193"/>
      <c r="X216" s="856"/>
    </row>
    <row r="217" spans="1:24" ht="26.25" customHeight="1">
      <c r="A217" s="855"/>
      <c r="B217" s="188"/>
      <c r="C217" s="188"/>
      <c r="D217" s="188"/>
      <c r="E217" s="188"/>
      <c r="F217" s="188"/>
      <c r="G217" s="188"/>
      <c r="H217" s="188"/>
      <c r="I217" s="188"/>
      <c r="J217" s="188"/>
      <c r="K217" s="1230"/>
      <c r="L217" s="188"/>
      <c r="M217" s="188"/>
      <c r="N217" s="188"/>
      <c r="O217" s="188"/>
      <c r="P217" s="189"/>
      <c r="Q217" s="189"/>
      <c r="R217" s="188"/>
      <c r="S217" s="194" t="s">
        <v>189</v>
      </c>
      <c r="T217" s="194">
        <v>3880</v>
      </c>
      <c r="U217" s="191"/>
      <c r="V217" s="191"/>
      <c r="W217" s="193"/>
      <c r="X217" s="856"/>
    </row>
    <row r="218" spans="1:24" ht="26.25" customHeight="1">
      <c r="A218" s="855"/>
      <c r="B218" s="188"/>
      <c r="C218" s="188"/>
      <c r="D218" s="188"/>
      <c r="E218" s="188"/>
      <c r="F218" s="188"/>
      <c r="G218" s="188"/>
      <c r="H218" s="188"/>
      <c r="I218" s="188"/>
      <c r="J218" s="188"/>
      <c r="K218" s="189"/>
      <c r="L218" s="188"/>
      <c r="M218" s="188"/>
      <c r="N218" s="188"/>
      <c r="O218" s="188"/>
      <c r="P218" s="189"/>
      <c r="Q218" s="189"/>
      <c r="R218" s="188"/>
      <c r="S218" s="194" t="s">
        <v>2472</v>
      </c>
      <c r="T218" s="194">
        <f>SUM(T213:T217)</f>
        <v>9740</v>
      </c>
      <c r="U218" s="191"/>
      <c r="V218" s="191"/>
      <c r="W218" s="193"/>
      <c r="X218" s="856"/>
    </row>
    <row r="219" spans="1:24" ht="26.25" customHeight="1" thickBot="1">
      <c r="A219" s="857"/>
      <c r="B219" s="858"/>
      <c r="C219" s="858"/>
      <c r="D219" s="858"/>
      <c r="E219" s="858"/>
      <c r="F219" s="858"/>
      <c r="G219" s="858"/>
      <c r="H219" s="858"/>
      <c r="I219" s="858"/>
      <c r="J219" s="858"/>
      <c r="K219" s="611" t="s">
        <v>7988</v>
      </c>
      <c r="L219" s="858"/>
      <c r="M219" s="858"/>
      <c r="N219" s="847"/>
      <c r="O219" s="847"/>
      <c r="P219" s="859"/>
      <c r="Q219" s="858"/>
      <c r="R219" s="858"/>
      <c r="S219" s="860"/>
      <c r="T219" s="860"/>
      <c r="U219" s="861"/>
      <c r="V219" s="862"/>
      <c r="W219" s="863"/>
      <c r="X219" s="864"/>
    </row>
    <row r="221" spans="1:24" ht="26.25" customHeight="1" thickBot="1"/>
    <row r="222" spans="1:24" ht="26.25" customHeight="1">
      <c r="A222" s="874" t="s">
        <v>188</v>
      </c>
      <c r="B222" s="875"/>
      <c r="C222" s="875" t="s">
        <v>7775</v>
      </c>
      <c r="D222" s="875" t="s">
        <v>190</v>
      </c>
      <c r="E222" s="875" t="s">
        <v>191</v>
      </c>
      <c r="F222" s="875" t="s">
        <v>191</v>
      </c>
      <c r="G222" s="875" t="s">
        <v>191</v>
      </c>
      <c r="H222" s="875"/>
      <c r="I222" s="875" t="s">
        <v>7776</v>
      </c>
      <c r="J222" s="875" t="s">
        <v>8070</v>
      </c>
      <c r="K222" s="876" t="s">
        <v>8</v>
      </c>
      <c r="L222" s="875" t="s">
        <v>7879</v>
      </c>
      <c r="M222" s="875"/>
      <c r="N222" s="876" t="s">
        <v>7826</v>
      </c>
      <c r="O222" s="876" t="s">
        <v>7880</v>
      </c>
      <c r="P222" s="877" t="s">
        <v>8806</v>
      </c>
      <c r="Q222" s="875" t="s">
        <v>2945</v>
      </c>
      <c r="R222" s="875">
        <v>2021</v>
      </c>
      <c r="S222" s="875" t="s">
        <v>7860</v>
      </c>
      <c r="T222" s="875">
        <v>1330</v>
      </c>
      <c r="U222" s="1239">
        <v>45209</v>
      </c>
      <c r="V222" s="1239">
        <v>45262</v>
      </c>
      <c r="W222" s="1240">
        <v>2788</v>
      </c>
      <c r="X222" s="880">
        <v>3478</v>
      </c>
    </row>
    <row r="223" spans="1:24" ht="26.25" customHeight="1">
      <c r="A223" s="881"/>
      <c r="B223" s="882"/>
      <c r="C223" s="882"/>
      <c r="D223" s="882"/>
      <c r="E223" s="882"/>
      <c r="F223" s="882"/>
      <c r="G223" s="882"/>
      <c r="H223" s="882"/>
      <c r="I223" s="882" t="s">
        <v>194</v>
      </c>
      <c r="J223" s="412" t="s">
        <v>7785</v>
      </c>
      <c r="K223" s="884" t="s">
        <v>7779</v>
      </c>
      <c r="L223" s="882" t="s">
        <v>8074</v>
      </c>
      <c r="M223" s="882"/>
      <c r="N223" s="73" t="s">
        <v>2943</v>
      </c>
      <c r="O223" s="882"/>
      <c r="P223" s="882"/>
      <c r="Q223" s="882" t="s">
        <v>2945</v>
      </c>
      <c r="R223" s="882">
        <v>2021</v>
      </c>
      <c r="S223" s="882" t="s">
        <v>7861</v>
      </c>
      <c r="T223" s="882">
        <v>1330</v>
      </c>
      <c r="U223" s="891">
        <v>45218</v>
      </c>
      <c r="V223" s="1132">
        <v>45269</v>
      </c>
      <c r="W223" s="911">
        <v>2743</v>
      </c>
      <c r="X223" s="888" t="s">
        <v>2894</v>
      </c>
    </row>
    <row r="224" spans="1:24" ht="26.25" customHeight="1">
      <c r="A224" s="881"/>
      <c r="B224" s="882"/>
      <c r="C224" s="882"/>
      <c r="D224" s="882"/>
      <c r="E224" s="882"/>
      <c r="F224" s="882"/>
      <c r="G224" s="882"/>
      <c r="H224" s="882"/>
      <c r="I224" s="882"/>
      <c r="J224" s="320" t="s">
        <v>7778</v>
      </c>
      <c r="K224" s="889" t="s">
        <v>7727</v>
      </c>
      <c r="L224" s="882" t="s">
        <v>8075</v>
      </c>
      <c r="M224" s="882"/>
      <c r="N224" s="73" t="s">
        <v>3907</v>
      </c>
      <c r="O224" s="882"/>
      <c r="P224" s="882"/>
      <c r="Q224" s="882" t="s">
        <v>2945</v>
      </c>
      <c r="R224" s="882">
        <v>2021</v>
      </c>
      <c r="S224" s="882" t="s">
        <v>7862</v>
      </c>
      <c r="T224" s="882">
        <v>1330</v>
      </c>
      <c r="U224" s="891">
        <v>45219</v>
      </c>
      <c r="V224" s="891">
        <v>45276</v>
      </c>
      <c r="W224" s="911" t="s">
        <v>7900</v>
      </c>
      <c r="X224" s="888" t="s">
        <v>3768</v>
      </c>
    </row>
    <row r="225" spans="1:24" ht="26.25" customHeight="1">
      <c r="A225" s="881"/>
      <c r="B225" s="882"/>
      <c r="C225" s="882"/>
      <c r="D225" s="882"/>
      <c r="E225" s="882"/>
      <c r="F225" s="882"/>
      <c r="G225" s="882"/>
      <c r="H225" s="882"/>
      <c r="I225" s="882"/>
      <c r="J225" s="882" t="s">
        <v>7891</v>
      </c>
      <c r="K225" s="890" t="s">
        <v>7878</v>
      </c>
      <c r="L225" s="882" t="s">
        <v>8076</v>
      </c>
      <c r="M225" s="882"/>
      <c r="N225" s="882"/>
      <c r="O225" s="882"/>
      <c r="P225" s="882"/>
      <c r="Q225" s="882" t="s">
        <v>2945</v>
      </c>
      <c r="R225" s="882">
        <v>2021</v>
      </c>
      <c r="S225" s="882" t="s">
        <v>7863</v>
      </c>
      <c r="T225" s="882">
        <v>1330</v>
      </c>
      <c r="U225" s="885">
        <v>45220</v>
      </c>
      <c r="V225" s="891">
        <v>45269</v>
      </c>
      <c r="W225" s="359">
        <v>2843</v>
      </c>
      <c r="X225" s="909">
        <f>X222+250</f>
        <v>3728</v>
      </c>
    </row>
    <row r="226" spans="1:24" ht="26.25" customHeight="1">
      <c r="A226" s="881"/>
      <c r="B226" s="882"/>
      <c r="C226" s="882"/>
      <c r="D226" s="882"/>
      <c r="E226" s="882"/>
      <c r="F226" s="882"/>
      <c r="G226" s="882"/>
      <c r="H226" s="882"/>
      <c r="I226" s="882"/>
      <c r="J226" s="882"/>
      <c r="K226" s="890"/>
      <c r="L226" s="882" t="s">
        <v>8077</v>
      </c>
      <c r="M226" s="882"/>
      <c r="N226" s="882"/>
      <c r="O226" s="882"/>
      <c r="P226" s="882"/>
      <c r="Q226" s="882" t="s">
        <v>2945</v>
      </c>
      <c r="R226" s="882">
        <v>2021</v>
      </c>
      <c r="S226" s="882" t="s">
        <v>7864</v>
      </c>
      <c r="T226" s="882">
        <v>1330</v>
      </c>
      <c r="U226" s="891"/>
      <c r="V226" s="885">
        <v>45262</v>
      </c>
      <c r="W226" s="909" t="s">
        <v>8467</v>
      </c>
      <c r="X226" s="888" t="s">
        <v>8079</v>
      </c>
    </row>
    <row r="227" spans="1:24" ht="26.25" customHeight="1">
      <c r="A227" s="881"/>
      <c r="B227" s="882"/>
      <c r="C227" s="882"/>
      <c r="D227" s="882"/>
      <c r="E227" s="882"/>
      <c r="F227" s="882"/>
      <c r="G227" s="882"/>
      <c r="H227" s="882"/>
      <c r="I227" s="882"/>
      <c r="J227" s="882"/>
      <c r="K227" s="890"/>
      <c r="L227" s="882" t="s">
        <v>8078</v>
      </c>
      <c r="M227" s="882"/>
      <c r="N227" s="882"/>
      <c r="O227" s="882"/>
      <c r="P227" s="882"/>
      <c r="Q227" s="882" t="s">
        <v>2945</v>
      </c>
      <c r="R227" s="882">
        <v>2021</v>
      </c>
      <c r="S227" s="882" t="s">
        <v>7865</v>
      </c>
      <c r="T227" s="882">
        <v>1330</v>
      </c>
      <c r="U227" s="891"/>
      <c r="V227" s="891"/>
      <c r="W227" s="909"/>
      <c r="X227" s="777">
        <f>X225+370</f>
        <v>4098</v>
      </c>
    </row>
    <row r="228" spans="1:24" ht="26.25" customHeight="1">
      <c r="A228" s="881"/>
      <c r="B228" s="882"/>
      <c r="C228" s="882"/>
      <c r="D228" s="882"/>
      <c r="E228" s="882"/>
      <c r="F228" s="882"/>
      <c r="G228" s="882"/>
      <c r="H228" s="882"/>
      <c r="I228" s="882"/>
      <c r="J228" s="882"/>
      <c r="K228" s="890" t="s">
        <v>1772</v>
      </c>
      <c r="L228" s="425" t="s">
        <v>3590</v>
      </c>
      <c r="M228" s="882"/>
      <c r="N228" s="882"/>
      <c r="O228" s="882"/>
      <c r="P228" s="882"/>
      <c r="Q228" s="882"/>
      <c r="R228" s="882"/>
      <c r="S228" s="883" t="s">
        <v>189</v>
      </c>
      <c r="T228" s="883">
        <v>3700</v>
      </c>
      <c r="U228" s="885"/>
      <c r="V228" s="891"/>
      <c r="W228" s="887"/>
      <c r="X228" s="888" t="s">
        <v>8472</v>
      </c>
    </row>
    <row r="229" spans="1:24" ht="26.25" customHeight="1">
      <c r="A229" s="881"/>
      <c r="B229" s="882"/>
      <c r="C229" s="882"/>
      <c r="D229" s="882"/>
      <c r="E229" s="882"/>
      <c r="F229" s="882"/>
      <c r="G229" s="882"/>
      <c r="H229" s="882"/>
      <c r="I229" s="882"/>
      <c r="J229" s="882"/>
      <c r="K229" s="889"/>
      <c r="L229" s="882"/>
      <c r="M229" s="882"/>
      <c r="N229" s="882"/>
      <c r="O229" s="882"/>
      <c r="P229" s="882"/>
      <c r="Q229" s="882"/>
      <c r="R229" s="882"/>
      <c r="S229" s="883" t="s">
        <v>2472</v>
      </c>
      <c r="T229" s="883">
        <f>SUM(T222:T228)</f>
        <v>11680</v>
      </c>
      <c r="U229" s="891"/>
      <c r="V229" s="891"/>
      <c r="W229" s="887"/>
      <c r="X229" s="1309" t="s">
        <v>8582</v>
      </c>
    </row>
    <row r="230" spans="1:24" ht="26.25" customHeight="1" thickBot="1">
      <c r="A230" s="892"/>
      <c r="B230" s="893"/>
      <c r="C230" s="893"/>
      <c r="D230" s="893"/>
      <c r="E230" s="893"/>
      <c r="F230" s="893"/>
      <c r="G230" s="893"/>
      <c r="H230" s="893"/>
      <c r="I230" s="893"/>
      <c r="J230" s="893"/>
      <c r="K230" s="1229" t="s">
        <v>7780</v>
      </c>
      <c r="L230" s="893"/>
      <c r="M230" s="893"/>
      <c r="N230" s="894"/>
      <c r="O230" s="894"/>
      <c r="P230" s="895"/>
      <c r="Q230" s="893"/>
      <c r="R230" s="893"/>
      <c r="S230" s="896"/>
      <c r="T230" s="896"/>
      <c r="U230" s="897"/>
      <c r="V230" s="898"/>
      <c r="W230" s="899"/>
      <c r="X230" s="900"/>
    </row>
    <row r="232" spans="1:24" ht="26.25" customHeight="1" thickBot="1"/>
    <row r="233" spans="1:24" ht="26.25" customHeight="1">
      <c r="A233" s="492" t="s">
        <v>188</v>
      </c>
      <c r="B233" s="493"/>
      <c r="C233" s="493" t="s">
        <v>2348</v>
      </c>
      <c r="D233" s="493" t="s">
        <v>190</v>
      </c>
      <c r="E233" s="493" t="s">
        <v>191</v>
      </c>
      <c r="F233" s="493" t="s">
        <v>191</v>
      </c>
      <c r="G233" s="493" t="s">
        <v>191</v>
      </c>
      <c r="H233" s="914"/>
      <c r="I233" s="493" t="s">
        <v>2573</v>
      </c>
      <c r="J233" s="494" t="s">
        <v>8070</v>
      </c>
      <c r="K233" s="493" t="s">
        <v>8</v>
      </c>
      <c r="L233" s="494" t="s">
        <v>7997</v>
      </c>
      <c r="M233" s="495"/>
      <c r="N233" s="495" t="s">
        <v>7979</v>
      </c>
      <c r="O233" s="495" t="s">
        <v>7954</v>
      </c>
      <c r="P233" s="496" t="s">
        <v>9816</v>
      </c>
      <c r="Q233" s="493" t="s">
        <v>2580</v>
      </c>
      <c r="R233" s="493">
        <v>2019</v>
      </c>
      <c r="S233" s="493" t="s">
        <v>7973</v>
      </c>
      <c r="T233" s="493">
        <v>1235</v>
      </c>
      <c r="U233" s="497">
        <v>45218</v>
      </c>
      <c r="V233" s="497">
        <v>45282</v>
      </c>
      <c r="W233" s="498">
        <v>1554</v>
      </c>
      <c r="X233" s="499">
        <v>2800</v>
      </c>
    </row>
    <row r="234" spans="1:24" ht="26.25" customHeight="1">
      <c r="A234" s="500"/>
      <c r="B234" s="97"/>
      <c r="C234" s="320" t="s">
        <v>8040</v>
      </c>
      <c r="D234" s="97"/>
      <c r="E234" s="97"/>
      <c r="F234" s="97"/>
      <c r="G234" s="97"/>
      <c r="H234" s="97"/>
      <c r="I234" s="97" t="s">
        <v>2578</v>
      </c>
      <c r="J234" s="317" t="s">
        <v>7856</v>
      </c>
      <c r="K234" s="99" t="s">
        <v>195</v>
      </c>
      <c r="L234" s="427" t="s">
        <v>3603</v>
      </c>
      <c r="M234" s="98"/>
      <c r="N234" s="73" t="s">
        <v>3907</v>
      </c>
      <c r="O234" s="97"/>
      <c r="P234" s="99" t="s">
        <v>9826</v>
      </c>
      <c r="Q234" s="97" t="s">
        <v>2580</v>
      </c>
      <c r="R234" s="97">
        <v>2018</v>
      </c>
      <c r="S234" s="97" t="s">
        <v>7974</v>
      </c>
      <c r="T234" s="97">
        <v>1235</v>
      </c>
      <c r="U234" s="431">
        <v>45220</v>
      </c>
      <c r="V234" s="430">
        <v>45278</v>
      </c>
      <c r="W234" s="106" t="s">
        <v>8467</v>
      </c>
      <c r="X234" s="652" t="s">
        <v>2582</v>
      </c>
    </row>
    <row r="235" spans="1:24" ht="26.25" customHeight="1">
      <c r="A235" s="500"/>
      <c r="B235" s="97"/>
      <c r="C235" s="97"/>
      <c r="D235" s="97"/>
      <c r="E235" s="97"/>
      <c r="F235" s="97"/>
      <c r="G235" s="97"/>
      <c r="H235" s="97"/>
      <c r="I235" s="97"/>
      <c r="J235" s="913" t="s">
        <v>7852</v>
      </c>
      <c r="K235" s="97" t="s">
        <v>7853</v>
      </c>
      <c r="L235" s="427" t="s">
        <v>9414</v>
      </c>
      <c r="M235" s="98"/>
      <c r="N235" s="73" t="s">
        <v>2435</v>
      </c>
      <c r="O235" s="98"/>
      <c r="P235" s="99"/>
      <c r="Q235" s="97" t="s">
        <v>2580</v>
      </c>
      <c r="R235" s="97">
        <v>2018</v>
      </c>
      <c r="S235" s="97" t="s">
        <v>7978</v>
      </c>
      <c r="T235" s="97">
        <v>1235</v>
      </c>
      <c r="U235" s="430"/>
      <c r="V235" s="431">
        <v>45285</v>
      </c>
      <c r="W235" s="106"/>
      <c r="X235" s="652" t="s">
        <v>2894</v>
      </c>
    </row>
    <row r="236" spans="1:24" ht="26.25" customHeight="1">
      <c r="A236" s="500"/>
      <c r="B236" s="97"/>
      <c r="C236" s="97"/>
      <c r="D236" s="97"/>
      <c r="E236" s="97"/>
      <c r="F236" s="97"/>
      <c r="G236" s="97"/>
      <c r="H236" s="97"/>
      <c r="I236" s="97"/>
      <c r="J236" s="97"/>
      <c r="K236" s="97" t="s">
        <v>1772</v>
      </c>
      <c r="L236" s="98"/>
      <c r="M236" s="98"/>
      <c r="N236" s="97"/>
      <c r="O236" s="97"/>
      <c r="P236" s="99"/>
      <c r="Q236" s="97" t="s">
        <v>7796</v>
      </c>
      <c r="R236" s="97">
        <v>2018</v>
      </c>
      <c r="S236" s="97" t="s">
        <v>7975</v>
      </c>
      <c r="T236" s="97">
        <v>1235</v>
      </c>
      <c r="U236" s="100"/>
      <c r="V236" s="101"/>
      <c r="W236" s="106"/>
      <c r="X236" s="501"/>
    </row>
    <row r="237" spans="1:24" ht="26.25" customHeight="1">
      <c r="A237" s="500"/>
      <c r="B237" s="97"/>
      <c r="C237" s="97"/>
      <c r="D237" s="97"/>
      <c r="E237" s="97"/>
      <c r="F237" s="97"/>
      <c r="G237" s="97"/>
      <c r="H237" s="97"/>
      <c r="I237" s="97"/>
      <c r="J237" s="97"/>
      <c r="K237" s="97"/>
      <c r="L237" s="98"/>
      <c r="M237" s="98"/>
      <c r="N237" s="97"/>
      <c r="O237" s="97"/>
      <c r="P237" s="99"/>
      <c r="Q237" s="97" t="s">
        <v>2945</v>
      </c>
      <c r="R237" s="97">
        <v>2018</v>
      </c>
      <c r="S237" s="97" t="s">
        <v>7976</v>
      </c>
      <c r="T237" s="97">
        <v>1235</v>
      </c>
      <c r="U237" s="100"/>
      <c r="V237" s="101"/>
      <c r="W237" s="106"/>
      <c r="X237" s="501"/>
    </row>
    <row r="238" spans="1:24" ht="26.25" customHeight="1">
      <c r="A238" s="500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8"/>
      <c r="M238" s="98"/>
      <c r="N238" s="97"/>
      <c r="O238" s="97"/>
      <c r="P238" s="99"/>
      <c r="Q238" s="97" t="s">
        <v>2945</v>
      </c>
      <c r="R238" s="97">
        <v>2019</v>
      </c>
      <c r="S238" s="97" t="s">
        <v>7977</v>
      </c>
      <c r="T238" s="97">
        <v>1235</v>
      </c>
      <c r="U238" s="100"/>
      <c r="V238" s="101"/>
      <c r="W238" s="106"/>
      <c r="X238" s="511" t="s">
        <v>10383</v>
      </c>
    </row>
    <row r="239" spans="1:24" ht="26.25" customHeight="1">
      <c r="A239" s="500"/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8"/>
      <c r="M239" s="98"/>
      <c r="N239" s="97"/>
      <c r="O239" s="97"/>
      <c r="P239" s="99"/>
      <c r="Q239" s="97"/>
      <c r="R239" s="97"/>
      <c r="S239" s="102" t="s">
        <v>189</v>
      </c>
      <c r="T239" s="102">
        <v>3910</v>
      </c>
      <c r="U239" s="100"/>
      <c r="V239" s="101"/>
      <c r="W239" s="106"/>
      <c r="X239" s="511" t="s">
        <v>10384</v>
      </c>
    </row>
    <row r="240" spans="1:24" ht="26.25" customHeight="1">
      <c r="A240" s="500"/>
      <c r="B240" s="97"/>
      <c r="C240" s="97"/>
      <c r="D240" s="97"/>
      <c r="E240" s="97"/>
      <c r="F240" s="97"/>
      <c r="G240" s="97"/>
      <c r="H240" s="97"/>
      <c r="I240" s="97"/>
      <c r="J240" s="97"/>
      <c r="K240" s="98"/>
      <c r="L240" s="98"/>
      <c r="M240" s="98"/>
      <c r="N240" s="97"/>
      <c r="O240" s="97"/>
      <c r="P240" s="99"/>
      <c r="Q240" s="102"/>
      <c r="R240" s="102"/>
      <c r="S240" s="102" t="s">
        <v>2472</v>
      </c>
      <c r="T240" s="102">
        <f>SUM(T233:T239)</f>
        <v>11320</v>
      </c>
      <c r="U240" s="100"/>
      <c r="V240" s="101"/>
      <c r="W240" s="106"/>
      <c r="X240" s="1613" t="s">
        <v>11757</v>
      </c>
    </row>
    <row r="241" spans="1:24" ht="26.25" customHeight="1" thickBot="1">
      <c r="A241" s="1166"/>
      <c r="B241" s="1167"/>
      <c r="C241" s="1167"/>
      <c r="D241" s="1167"/>
      <c r="E241" s="1167"/>
      <c r="F241" s="1167"/>
      <c r="G241" s="1167"/>
      <c r="H241" s="1167"/>
      <c r="I241" s="1167"/>
      <c r="J241" s="1167"/>
      <c r="K241" s="1229" t="s">
        <v>7955</v>
      </c>
      <c r="L241" s="1169"/>
      <c r="M241" s="1169"/>
      <c r="N241" s="1167"/>
      <c r="O241" s="1167"/>
      <c r="P241" s="1170"/>
      <c r="Q241" s="1171"/>
      <c r="R241" s="1171"/>
      <c r="S241" s="1171"/>
      <c r="T241" s="1171"/>
      <c r="U241" s="1172"/>
      <c r="V241" s="1173"/>
      <c r="W241" s="1174"/>
      <c r="X241" s="1491" t="s">
        <v>11758</v>
      </c>
    </row>
    <row r="243" spans="1:24" ht="26.25" customHeight="1" thickBot="1"/>
    <row r="244" spans="1:24" ht="26.25" customHeight="1">
      <c r="A244" s="791" t="s">
        <v>188</v>
      </c>
      <c r="B244" s="792"/>
      <c r="C244" s="792" t="s">
        <v>7732</v>
      </c>
      <c r="D244" s="792" t="s">
        <v>190</v>
      </c>
      <c r="E244" s="792" t="s">
        <v>191</v>
      </c>
      <c r="F244" s="792" t="s">
        <v>191</v>
      </c>
      <c r="G244" s="792" t="s">
        <v>191</v>
      </c>
      <c r="H244" s="793"/>
      <c r="I244" s="792" t="s">
        <v>7733</v>
      </c>
      <c r="J244" s="792" t="s">
        <v>8070</v>
      </c>
      <c r="K244" s="794" t="s">
        <v>8</v>
      </c>
      <c r="L244" s="792" t="s">
        <v>8308</v>
      </c>
      <c r="M244" s="792"/>
      <c r="N244" s="794" t="s">
        <v>8123</v>
      </c>
      <c r="O244" s="794" t="s">
        <v>8143</v>
      </c>
      <c r="P244" s="1255" t="s">
        <v>149</v>
      </c>
      <c r="Q244" s="792" t="s">
        <v>205</v>
      </c>
      <c r="R244" s="792">
        <v>2015</v>
      </c>
      <c r="S244" s="865" t="s">
        <v>8005</v>
      </c>
      <c r="T244" s="792">
        <v>1790</v>
      </c>
      <c r="U244" s="795">
        <v>45219</v>
      </c>
      <c r="V244" s="795">
        <v>45288</v>
      </c>
      <c r="W244" s="796">
        <v>1943</v>
      </c>
      <c r="X244" s="797">
        <f>W244+120</f>
        <v>2063</v>
      </c>
    </row>
    <row r="245" spans="1:24" ht="26.25" customHeight="1">
      <c r="A245" s="798"/>
      <c r="B245" s="90"/>
      <c r="C245" s="90"/>
      <c r="D245" s="90"/>
      <c r="E245" s="90"/>
      <c r="F245" s="90"/>
      <c r="G245" s="90"/>
      <c r="H245" s="90"/>
      <c r="I245" s="90" t="s">
        <v>194</v>
      </c>
      <c r="J245" s="412" t="s">
        <v>7985</v>
      </c>
      <c r="K245" s="96" t="s">
        <v>7735</v>
      </c>
      <c r="L245" s="427" t="s">
        <v>3603</v>
      </c>
      <c r="M245" s="90"/>
      <c r="N245" s="73" t="s">
        <v>7843</v>
      </c>
      <c r="O245" s="91"/>
      <c r="P245" s="90"/>
      <c r="Q245" s="90" t="s">
        <v>205</v>
      </c>
      <c r="R245" s="90">
        <v>2015</v>
      </c>
      <c r="S245" s="866" t="s">
        <v>8006</v>
      </c>
      <c r="T245" s="90">
        <v>1790</v>
      </c>
      <c r="U245" s="94">
        <v>45220</v>
      </c>
      <c r="V245" s="93"/>
      <c r="W245" s="105"/>
      <c r="X245" s="799"/>
    </row>
    <row r="246" spans="1:24" ht="26.25" customHeight="1">
      <c r="A246" s="798"/>
      <c r="B246" s="90"/>
      <c r="C246" s="90"/>
      <c r="D246" s="90"/>
      <c r="E246" s="90"/>
      <c r="F246" s="90"/>
      <c r="G246" s="90"/>
      <c r="H246" s="90"/>
      <c r="I246" s="90"/>
      <c r="J246" s="412" t="s">
        <v>7981</v>
      </c>
      <c r="K246" s="91" t="s">
        <v>7970</v>
      </c>
      <c r="L246" s="90"/>
      <c r="M246" s="90"/>
      <c r="N246" s="73" t="s">
        <v>7844</v>
      </c>
      <c r="O246" s="91"/>
      <c r="P246" s="90"/>
      <c r="Q246" s="90" t="s">
        <v>205</v>
      </c>
      <c r="R246" s="90">
        <v>2015</v>
      </c>
      <c r="S246" s="866" t="s">
        <v>8007</v>
      </c>
      <c r="T246" s="90">
        <v>1790</v>
      </c>
      <c r="U246" s="94"/>
      <c r="V246" s="93"/>
      <c r="W246" s="105"/>
      <c r="X246" s="800"/>
    </row>
    <row r="247" spans="1:24" ht="26.25" customHeight="1">
      <c r="A247" s="798"/>
      <c r="B247" s="90"/>
      <c r="C247" s="90"/>
      <c r="D247" s="90"/>
      <c r="E247" s="90"/>
      <c r="F247" s="90"/>
      <c r="G247" s="90"/>
      <c r="H247" s="90"/>
      <c r="I247" s="90"/>
      <c r="J247" s="90"/>
      <c r="K247" s="91" t="s">
        <v>1772</v>
      </c>
      <c r="L247" s="90"/>
      <c r="M247" s="90"/>
      <c r="N247" s="73" t="s">
        <v>7966</v>
      </c>
      <c r="O247" s="91"/>
      <c r="P247" s="90"/>
      <c r="Q247" s="90" t="s">
        <v>205</v>
      </c>
      <c r="R247" s="90">
        <v>2015</v>
      </c>
      <c r="S247" s="866" t="s">
        <v>8257</v>
      </c>
      <c r="T247" s="90">
        <v>1790</v>
      </c>
      <c r="U247" s="93"/>
      <c r="V247" s="94"/>
      <c r="W247" s="105"/>
      <c r="X247" s="800"/>
    </row>
    <row r="248" spans="1:24" ht="26.25" customHeight="1">
      <c r="A248" s="798"/>
      <c r="B248" s="90"/>
      <c r="C248" s="90"/>
      <c r="D248" s="90"/>
      <c r="E248" s="90"/>
      <c r="F248" s="90"/>
      <c r="G248" s="90"/>
      <c r="H248" s="90"/>
      <c r="I248" s="90"/>
      <c r="J248" s="90"/>
      <c r="K248" s="91"/>
      <c r="L248" s="90"/>
      <c r="M248" s="90"/>
      <c r="N248" s="91"/>
      <c r="O248" s="91"/>
      <c r="P248" s="92"/>
      <c r="Q248" s="90"/>
      <c r="R248" s="90"/>
      <c r="S248" s="95" t="s">
        <v>189</v>
      </c>
      <c r="T248" s="95">
        <v>3860</v>
      </c>
      <c r="U248" s="93"/>
      <c r="V248" s="94"/>
      <c r="W248" s="105"/>
      <c r="X248" s="800"/>
    </row>
    <row r="249" spans="1:24" ht="26.25" customHeight="1">
      <c r="A249" s="798"/>
      <c r="B249" s="90"/>
      <c r="C249" s="90"/>
      <c r="D249" s="90"/>
      <c r="E249" s="90"/>
      <c r="F249" s="90"/>
      <c r="G249" s="90"/>
      <c r="H249" s="90"/>
      <c r="I249" s="90"/>
      <c r="J249" s="90"/>
      <c r="K249" s="91"/>
      <c r="L249" s="90"/>
      <c r="M249" s="90"/>
      <c r="N249" s="91"/>
      <c r="O249" s="91"/>
      <c r="P249" s="92"/>
      <c r="Q249" s="90"/>
      <c r="R249" s="90"/>
      <c r="S249" s="95" t="s">
        <v>2472</v>
      </c>
      <c r="T249" s="95">
        <f>SUM(T244:T248)</f>
        <v>11020</v>
      </c>
      <c r="U249" s="93"/>
      <c r="V249" s="94"/>
      <c r="W249" s="105"/>
      <c r="X249" s="800"/>
    </row>
    <row r="250" spans="1:24" ht="26.25" customHeight="1" thickBot="1">
      <c r="A250" s="801"/>
      <c r="B250" s="802"/>
      <c r="C250" s="802"/>
      <c r="D250" s="802"/>
      <c r="E250" s="802"/>
      <c r="F250" s="802"/>
      <c r="G250" s="802"/>
      <c r="H250" s="802"/>
      <c r="I250" s="802"/>
      <c r="J250" s="802"/>
      <c r="K250" s="611" t="s">
        <v>7988</v>
      </c>
      <c r="L250" s="802"/>
      <c r="M250" s="802"/>
      <c r="N250" s="803"/>
      <c r="O250" s="803"/>
      <c r="P250" s="804"/>
      <c r="Q250" s="802"/>
      <c r="R250" s="802"/>
      <c r="S250" s="805"/>
      <c r="T250" s="805"/>
      <c r="U250" s="806"/>
      <c r="V250" s="807"/>
      <c r="W250" s="808"/>
      <c r="X250" s="809"/>
    </row>
    <row r="251" spans="1:24" ht="26.25" customHeight="1">
      <c r="A251" s="791" t="s">
        <v>188</v>
      </c>
      <c r="B251" s="792"/>
      <c r="C251" s="792" t="s">
        <v>7732</v>
      </c>
      <c r="D251" s="792" t="s">
        <v>190</v>
      </c>
      <c r="E251" s="792" t="s">
        <v>191</v>
      </c>
      <c r="F251" s="792" t="s">
        <v>191</v>
      </c>
      <c r="G251" s="792" t="s">
        <v>191</v>
      </c>
      <c r="H251" s="793"/>
      <c r="I251" s="792" t="s">
        <v>7733</v>
      </c>
      <c r="J251" s="792" t="s">
        <v>8070</v>
      </c>
      <c r="K251" s="794" t="s">
        <v>8</v>
      </c>
      <c r="L251" s="792" t="s">
        <v>8309</v>
      </c>
      <c r="M251" s="792"/>
      <c r="N251" s="794" t="s">
        <v>8210</v>
      </c>
      <c r="O251" s="794" t="s">
        <v>8144</v>
      </c>
      <c r="P251" s="1255" t="s">
        <v>149</v>
      </c>
      <c r="Q251" s="792" t="s">
        <v>205</v>
      </c>
      <c r="R251" s="792">
        <v>2015</v>
      </c>
      <c r="S251" s="865" t="s">
        <v>8008</v>
      </c>
      <c r="T251" s="792">
        <v>1790</v>
      </c>
      <c r="U251" s="795">
        <v>45219</v>
      </c>
      <c r="V251" s="795">
        <v>45288</v>
      </c>
      <c r="W251" s="796">
        <v>1943</v>
      </c>
      <c r="X251" s="797">
        <f>W251+120</f>
        <v>2063</v>
      </c>
    </row>
    <row r="252" spans="1:24" ht="26.25" customHeight="1">
      <c r="A252" s="798"/>
      <c r="B252" s="90"/>
      <c r="C252" s="90"/>
      <c r="D252" s="90"/>
      <c r="E252" s="90"/>
      <c r="F252" s="90"/>
      <c r="G252" s="90"/>
      <c r="H252" s="90"/>
      <c r="I252" s="90" t="s">
        <v>194</v>
      </c>
      <c r="J252" s="412" t="s">
        <v>7986</v>
      </c>
      <c r="K252" s="96" t="s">
        <v>7735</v>
      </c>
      <c r="L252" s="427" t="s">
        <v>3603</v>
      </c>
      <c r="M252" s="90"/>
      <c r="N252" s="73" t="s">
        <v>7843</v>
      </c>
      <c r="O252" s="91"/>
      <c r="P252" s="90"/>
      <c r="Q252" s="90" t="s">
        <v>205</v>
      </c>
      <c r="R252" s="90">
        <v>2015</v>
      </c>
      <c r="S252" s="866" t="s">
        <v>8009</v>
      </c>
      <c r="T252" s="90">
        <v>1790</v>
      </c>
      <c r="U252" s="94">
        <v>45220</v>
      </c>
      <c r="V252" s="93"/>
      <c r="W252" s="105"/>
      <c r="X252" s="799"/>
    </row>
    <row r="253" spans="1:24" ht="26.25" customHeight="1">
      <c r="A253" s="798"/>
      <c r="B253" s="90"/>
      <c r="C253" s="90"/>
      <c r="D253" s="90"/>
      <c r="E253" s="90"/>
      <c r="F253" s="90"/>
      <c r="G253" s="90"/>
      <c r="H253" s="90"/>
      <c r="I253" s="90"/>
      <c r="J253" s="412" t="s">
        <v>7982</v>
      </c>
      <c r="K253" s="91" t="s">
        <v>7970</v>
      </c>
      <c r="L253" s="90"/>
      <c r="M253" s="90"/>
      <c r="N253" s="73" t="s">
        <v>7844</v>
      </c>
      <c r="O253" s="91"/>
      <c r="P253" s="90"/>
      <c r="Q253" s="90" t="s">
        <v>205</v>
      </c>
      <c r="R253" s="90">
        <v>2015</v>
      </c>
      <c r="S253" s="866" t="s">
        <v>8010</v>
      </c>
      <c r="T253" s="90">
        <v>1790</v>
      </c>
      <c r="U253" s="94"/>
      <c r="V253" s="93"/>
      <c r="W253" s="105"/>
      <c r="X253" s="800"/>
    </row>
    <row r="254" spans="1:24" ht="26.25" customHeight="1">
      <c r="A254" s="798"/>
      <c r="B254" s="90"/>
      <c r="C254" s="90"/>
      <c r="D254" s="90"/>
      <c r="E254" s="90"/>
      <c r="F254" s="90"/>
      <c r="G254" s="90"/>
      <c r="H254" s="90"/>
      <c r="I254" s="90"/>
      <c r="J254" s="90"/>
      <c r="K254" s="91" t="s">
        <v>1772</v>
      </c>
      <c r="L254" s="90"/>
      <c r="M254" s="90"/>
      <c r="N254" s="73" t="s">
        <v>7966</v>
      </c>
      <c r="O254" s="91"/>
      <c r="P254" s="90"/>
      <c r="Q254" s="90" t="s">
        <v>205</v>
      </c>
      <c r="R254" s="90">
        <v>2015</v>
      </c>
      <c r="S254" s="866" t="s">
        <v>8258</v>
      </c>
      <c r="T254" s="90">
        <v>1790</v>
      </c>
      <c r="U254" s="93"/>
      <c r="V254" s="94"/>
      <c r="W254" s="105"/>
      <c r="X254" s="800"/>
    </row>
    <row r="255" spans="1:24" ht="26.25" customHeight="1">
      <c r="A255" s="798"/>
      <c r="B255" s="90"/>
      <c r="C255" s="90"/>
      <c r="D255" s="90"/>
      <c r="E255" s="90"/>
      <c r="F255" s="90"/>
      <c r="G255" s="90"/>
      <c r="H255" s="90"/>
      <c r="I255" s="90"/>
      <c r="J255" s="90"/>
      <c r="K255" s="91"/>
      <c r="L255" s="90"/>
      <c r="M255" s="90"/>
      <c r="N255" s="91"/>
      <c r="O255" s="91"/>
      <c r="P255" s="92"/>
      <c r="Q255" s="90"/>
      <c r="R255" s="90"/>
      <c r="S255" s="95" t="s">
        <v>189</v>
      </c>
      <c r="T255" s="95">
        <v>3700</v>
      </c>
      <c r="U255" s="93"/>
      <c r="V255" s="94"/>
      <c r="W255" s="105"/>
      <c r="X255" s="800"/>
    </row>
    <row r="256" spans="1:24" ht="26.25" customHeight="1">
      <c r="A256" s="798"/>
      <c r="B256" s="90"/>
      <c r="C256" s="90"/>
      <c r="D256" s="90"/>
      <c r="E256" s="90"/>
      <c r="F256" s="90"/>
      <c r="G256" s="90"/>
      <c r="H256" s="90"/>
      <c r="I256" s="90"/>
      <c r="J256" s="90"/>
      <c r="K256" s="91"/>
      <c r="L256" s="90"/>
      <c r="M256" s="90"/>
      <c r="N256" s="91"/>
      <c r="O256" s="91"/>
      <c r="P256" s="92"/>
      <c r="Q256" s="90"/>
      <c r="R256" s="90"/>
      <c r="S256" s="95" t="s">
        <v>2472</v>
      </c>
      <c r="T256" s="95">
        <f>SUM(T251:T255)</f>
        <v>10860</v>
      </c>
      <c r="U256" s="93"/>
      <c r="V256" s="94"/>
      <c r="W256" s="105"/>
      <c r="X256" s="800"/>
    </row>
    <row r="257" spans="1:24" ht="26.25" customHeight="1" thickBot="1">
      <c r="A257" s="801"/>
      <c r="B257" s="802"/>
      <c r="C257" s="802"/>
      <c r="D257" s="802"/>
      <c r="E257" s="802"/>
      <c r="F257" s="802"/>
      <c r="G257" s="802"/>
      <c r="H257" s="802"/>
      <c r="I257" s="802"/>
      <c r="J257" s="802"/>
      <c r="K257" s="611" t="s">
        <v>7988</v>
      </c>
      <c r="L257" s="802"/>
      <c r="M257" s="802"/>
      <c r="N257" s="803"/>
      <c r="O257" s="803"/>
      <c r="P257" s="804"/>
      <c r="Q257" s="802"/>
      <c r="R257" s="802"/>
      <c r="S257" s="805"/>
      <c r="T257" s="805"/>
      <c r="U257" s="806"/>
      <c r="V257" s="807"/>
      <c r="W257" s="808"/>
      <c r="X257" s="809"/>
    </row>
    <row r="258" spans="1:24" ht="26.25" customHeight="1">
      <c r="A258" s="791" t="s">
        <v>188</v>
      </c>
      <c r="B258" s="792"/>
      <c r="C258" s="792" t="s">
        <v>7732</v>
      </c>
      <c r="D258" s="792" t="s">
        <v>190</v>
      </c>
      <c r="E258" s="792" t="s">
        <v>191</v>
      </c>
      <c r="F258" s="792" t="s">
        <v>191</v>
      </c>
      <c r="G258" s="792" t="s">
        <v>191</v>
      </c>
      <c r="H258" s="793"/>
      <c r="I258" s="792" t="s">
        <v>7733</v>
      </c>
      <c r="J258" s="792" t="s">
        <v>8070</v>
      </c>
      <c r="K258" s="794" t="s">
        <v>8</v>
      </c>
      <c r="L258" s="792" t="s">
        <v>8310</v>
      </c>
      <c r="M258" s="792"/>
      <c r="N258" s="794" t="s">
        <v>8311</v>
      </c>
      <c r="O258" s="794" t="s">
        <v>8147</v>
      </c>
      <c r="P258" s="1255" t="s">
        <v>149</v>
      </c>
      <c r="Q258" s="792" t="s">
        <v>205</v>
      </c>
      <c r="R258" s="792">
        <v>2015</v>
      </c>
      <c r="S258" s="865" t="s">
        <v>8011</v>
      </c>
      <c r="T258" s="792">
        <v>1790</v>
      </c>
      <c r="U258" s="795">
        <v>45219</v>
      </c>
      <c r="V258" s="795">
        <v>45288</v>
      </c>
      <c r="W258" s="796">
        <v>1943</v>
      </c>
      <c r="X258" s="797">
        <f>W258+120</f>
        <v>2063</v>
      </c>
    </row>
    <row r="259" spans="1:24" ht="26.25" customHeight="1">
      <c r="A259" s="798"/>
      <c r="B259" s="90"/>
      <c r="C259" s="90"/>
      <c r="D259" s="90"/>
      <c r="E259" s="90"/>
      <c r="F259" s="90"/>
      <c r="G259" s="90"/>
      <c r="H259" s="90"/>
      <c r="I259" s="90" t="s">
        <v>194</v>
      </c>
      <c r="J259" s="412" t="s">
        <v>7987</v>
      </c>
      <c r="K259" s="96" t="s">
        <v>7735</v>
      </c>
      <c r="L259" s="427" t="s">
        <v>3603</v>
      </c>
      <c r="M259" s="90"/>
      <c r="N259" s="73" t="s">
        <v>7843</v>
      </c>
      <c r="O259" s="91"/>
      <c r="P259" s="90"/>
      <c r="Q259" s="90" t="s">
        <v>205</v>
      </c>
      <c r="R259" s="90">
        <v>2015</v>
      </c>
      <c r="S259" s="866" t="s">
        <v>8012</v>
      </c>
      <c r="T259" s="90">
        <v>1790</v>
      </c>
      <c r="U259" s="94">
        <v>45220</v>
      </c>
      <c r="V259" s="93"/>
      <c r="W259" s="105"/>
      <c r="X259" s="799"/>
    </row>
    <row r="260" spans="1:24" ht="26.25" customHeight="1">
      <c r="A260" s="798"/>
      <c r="B260" s="90"/>
      <c r="C260" s="90"/>
      <c r="D260" s="90"/>
      <c r="E260" s="90"/>
      <c r="F260" s="90"/>
      <c r="G260" s="90"/>
      <c r="H260" s="90"/>
      <c r="I260" s="90"/>
      <c r="J260" s="412" t="s">
        <v>7983</v>
      </c>
      <c r="K260" s="91" t="s">
        <v>7970</v>
      </c>
      <c r="L260" s="90"/>
      <c r="M260" s="90"/>
      <c r="N260" s="73" t="s">
        <v>7844</v>
      </c>
      <c r="O260" s="91"/>
      <c r="P260" s="90"/>
      <c r="Q260" s="90" t="s">
        <v>205</v>
      </c>
      <c r="R260" s="90">
        <v>2015</v>
      </c>
      <c r="S260" s="866" t="s">
        <v>8013</v>
      </c>
      <c r="T260" s="90">
        <v>1790</v>
      </c>
      <c r="U260" s="94"/>
      <c r="V260" s="93"/>
      <c r="W260" s="105"/>
      <c r="X260" s="800"/>
    </row>
    <row r="261" spans="1:24" ht="26.25" customHeight="1">
      <c r="A261" s="798"/>
      <c r="B261" s="90"/>
      <c r="C261" s="90"/>
      <c r="D261" s="90"/>
      <c r="E261" s="90"/>
      <c r="F261" s="90"/>
      <c r="G261" s="90"/>
      <c r="H261" s="90"/>
      <c r="I261" s="90"/>
      <c r="J261" s="90"/>
      <c r="K261" s="91" t="s">
        <v>1772</v>
      </c>
      <c r="L261" s="90"/>
      <c r="M261" s="90"/>
      <c r="N261" s="73" t="s">
        <v>7966</v>
      </c>
      <c r="O261" s="91"/>
      <c r="P261" s="90"/>
      <c r="Q261" s="90" t="s">
        <v>205</v>
      </c>
      <c r="R261" s="90">
        <v>2015</v>
      </c>
      <c r="S261" s="866" t="s">
        <v>8014</v>
      </c>
      <c r="T261" s="90">
        <v>1790</v>
      </c>
      <c r="U261" s="93"/>
      <c r="V261" s="94"/>
      <c r="W261" s="105"/>
      <c r="X261" s="800"/>
    </row>
    <row r="262" spans="1:24" ht="26.25" customHeight="1">
      <c r="A262" s="798"/>
      <c r="B262" s="90"/>
      <c r="C262" s="90"/>
      <c r="D262" s="90"/>
      <c r="E262" s="90"/>
      <c r="F262" s="90"/>
      <c r="G262" s="90"/>
      <c r="H262" s="90"/>
      <c r="I262" s="90"/>
      <c r="J262" s="90"/>
      <c r="K262" s="91"/>
      <c r="L262" s="90"/>
      <c r="M262" s="90"/>
      <c r="N262" s="91"/>
      <c r="O262" s="91"/>
      <c r="P262" s="92"/>
      <c r="Q262" s="90"/>
      <c r="R262" s="90"/>
      <c r="S262" s="95" t="s">
        <v>189</v>
      </c>
      <c r="T262" s="95">
        <v>3910</v>
      </c>
      <c r="U262" s="93"/>
      <c r="V262" s="94"/>
      <c r="W262" s="105"/>
      <c r="X262" s="800"/>
    </row>
    <row r="263" spans="1:24" ht="26.25" customHeight="1">
      <c r="A263" s="798"/>
      <c r="B263" s="90"/>
      <c r="C263" s="90"/>
      <c r="D263" s="90"/>
      <c r="E263" s="90"/>
      <c r="F263" s="90"/>
      <c r="G263" s="90"/>
      <c r="H263" s="90"/>
      <c r="I263" s="90"/>
      <c r="J263" s="90"/>
      <c r="K263" s="91"/>
      <c r="L263" s="90"/>
      <c r="M263" s="90"/>
      <c r="N263" s="91"/>
      <c r="O263" s="91"/>
      <c r="P263" s="92"/>
      <c r="Q263" s="90"/>
      <c r="R263" s="90"/>
      <c r="S263" s="95" t="s">
        <v>2472</v>
      </c>
      <c r="T263" s="95">
        <f>SUM(T258:T262)</f>
        <v>11070</v>
      </c>
      <c r="U263" s="93"/>
      <c r="V263" s="94"/>
      <c r="W263" s="105"/>
      <c r="X263" s="800"/>
    </row>
    <row r="264" spans="1:24" ht="26.25" customHeight="1" thickBot="1">
      <c r="A264" s="801"/>
      <c r="B264" s="802"/>
      <c r="C264" s="802"/>
      <c r="D264" s="802"/>
      <c r="E264" s="802"/>
      <c r="F264" s="802"/>
      <c r="G264" s="802"/>
      <c r="H264" s="802"/>
      <c r="I264" s="802"/>
      <c r="J264" s="802"/>
      <c r="K264" s="611" t="s">
        <v>7988</v>
      </c>
      <c r="L264" s="802"/>
      <c r="M264" s="802"/>
      <c r="N264" s="803"/>
      <c r="O264" s="803"/>
      <c r="P264" s="804"/>
      <c r="Q264" s="802"/>
      <c r="R264" s="802"/>
      <c r="S264" s="805"/>
      <c r="T264" s="805"/>
      <c r="U264" s="806"/>
      <c r="V264" s="807"/>
      <c r="W264" s="808"/>
      <c r="X264" s="809"/>
    </row>
    <row r="265" spans="1:24" ht="26.25" hidden="1" customHeight="1"/>
    <row r="266" spans="1:24" ht="26.25" hidden="1" customHeight="1" thickBot="1"/>
    <row r="267" spans="1:24" ht="26.25" hidden="1" customHeight="1">
      <c r="A267" s="924" t="s">
        <v>188</v>
      </c>
      <c r="B267" s="925"/>
      <c r="C267" s="925" t="s">
        <v>134</v>
      </c>
      <c r="D267" s="925" t="s">
        <v>190</v>
      </c>
      <c r="E267" s="925"/>
      <c r="F267" s="925"/>
      <c r="G267" s="925"/>
      <c r="H267" s="926"/>
      <c r="I267" s="925" t="s">
        <v>142</v>
      </c>
      <c r="J267" s="925" t="s">
        <v>7845</v>
      </c>
      <c r="K267" s="927" t="s">
        <v>14</v>
      </c>
      <c r="L267" s="925" t="s">
        <v>7848</v>
      </c>
      <c r="M267" s="925"/>
      <c r="N267" s="927"/>
      <c r="O267" s="927"/>
      <c r="P267" s="928"/>
      <c r="Q267" s="925"/>
      <c r="R267" s="925"/>
      <c r="S267" s="925"/>
      <c r="T267" s="925"/>
      <c r="U267" s="929">
        <v>45222</v>
      </c>
      <c r="V267" s="929">
        <v>45259</v>
      </c>
      <c r="W267" s="1237">
        <v>1484</v>
      </c>
      <c r="X267" s="930">
        <v>2150</v>
      </c>
    </row>
    <row r="268" spans="1:24" ht="26.25" hidden="1" customHeight="1">
      <c r="A268" s="931"/>
      <c r="B268" s="932"/>
      <c r="C268" s="932"/>
      <c r="D268" s="932"/>
      <c r="E268" s="932"/>
      <c r="F268" s="932"/>
      <c r="G268" s="932"/>
      <c r="H268" s="932"/>
      <c r="I268" s="932" t="s">
        <v>194</v>
      </c>
      <c r="J268" s="412" t="s">
        <v>7846</v>
      </c>
      <c r="K268" s="934"/>
      <c r="L268" s="961" t="s">
        <v>7847</v>
      </c>
      <c r="M268" s="2565" t="s">
        <v>7872</v>
      </c>
      <c r="N268" s="2566"/>
      <c r="O268" s="2566"/>
      <c r="P268" s="2566"/>
      <c r="Q268" s="2567"/>
      <c r="R268" s="932"/>
      <c r="S268" s="932"/>
      <c r="T268" s="932"/>
      <c r="U268" s="936"/>
      <c r="V268" s="937"/>
      <c r="W268" s="938"/>
      <c r="X268" s="939" t="s">
        <v>2358</v>
      </c>
    </row>
    <row r="269" spans="1:24" ht="26.25" hidden="1" customHeight="1">
      <c r="A269" s="931"/>
      <c r="B269" s="932"/>
      <c r="C269" s="932"/>
      <c r="D269" s="932"/>
      <c r="E269" s="932"/>
      <c r="F269" s="932"/>
      <c r="G269" s="932"/>
      <c r="H269" s="932"/>
      <c r="I269" s="932"/>
      <c r="J269" s="932"/>
      <c r="K269" s="779"/>
      <c r="L269" s="779"/>
      <c r="M269" s="2568"/>
      <c r="N269" s="2569"/>
      <c r="O269" s="2569"/>
      <c r="P269" s="2569"/>
      <c r="Q269" s="2570"/>
      <c r="R269" s="932"/>
      <c r="S269" s="932"/>
      <c r="T269" s="932"/>
      <c r="U269" s="936"/>
      <c r="V269" s="936"/>
      <c r="W269" s="938"/>
      <c r="X269" s="939"/>
    </row>
    <row r="270" spans="1:24" ht="26.25" hidden="1" customHeight="1">
      <c r="A270" s="931"/>
      <c r="B270" s="932"/>
      <c r="C270" s="932"/>
      <c r="D270" s="932"/>
      <c r="E270" s="932"/>
      <c r="F270" s="932"/>
      <c r="G270" s="932"/>
      <c r="H270" s="932"/>
      <c r="I270" s="932" t="s">
        <v>4246</v>
      </c>
      <c r="J270" s="932"/>
      <c r="K270" s="940"/>
      <c r="L270" s="950"/>
      <c r="M270" s="2568"/>
      <c r="N270" s="2569"/>
      <c r="O270" s="2569"/>
      <c r="P270" s="2569"/>
      <c r="Q270" s="2570"/>
      <c r="R270" s="932"/>
      <c r="S270" s="932"/>
      <c r="T270" s="932"/>
      <c r="U270" s="937"/>
      <c r="V270" s="936"/>
      <c r="W270" s="938"/>
      <c r="X270" s="939"/>
    </row>
    <row r="271" spans="1:24" ht="26.25" hidden="1" customHeight="1">
      <c r="A271" s="931"/>
      <c r="B271" s="932"/>
      <c r="C271" s="932"/>
      <c r="D271" s="932"/>
      <c r="E271" s="932"/>
      <c r="F271" s="932"/>
      <c r="G271" s="932"/>
      <c r="H271" s="932"/>
      <c r="I271" s="932" t="s">
        <v>7855</v>
      </c>
      <c r="J271" s="932"/>
      <c r="K271" s="940"/>
      <c r="L271" s="950"/>
      <c r="M271" s="2568"/>
      <c r="N271" s="2569"/>
      <c r="O271" s="2569"/>
      <c r="P271" s="2569"/>
      <c r="Q271" s="2570"/>
      <c r="R271" s="932"/>
      <c r="S271" s="933" t="s">
        <v>189</v>
      </c>
      <c r="T271" s="933"/>
      <c r="U271" s="937"/>
      <c r="V271" s="936"/>
      <c r="W271" s="938"/>
      <c r="X271" s="939"/>
    </row>
    <row r="272" spans="1:24" ht="26.25" hidden="1" customHeight="1">
      <c r="A272" s="931"/>
      <c r="B272" s="932"/>
      <c r="C272" s="932"/>
      <c r="D272" s="932"/>
      <c r="E272" s="932"/>
      <c r="F272" s="932"/>
      <c r="G272" s="932"/>
      <c r="H272" s="932"/>
      <c r="I272" s="932"/>
      <c r="J272" s="932"/>
      <c r="K272" s="940"/>
      <c r="L272" s="950"/>
      <c r="M272" s="2571"/>
      <c r="N272" s="2572"/>
      <c r="O272" s="2572"/>
      <c r="P272" s="2572"/>
      <c r="Q272" s="2573"/>
      <c r="R272" s="932"/>
      <c r="S272" s="933" t="s">
        <v>2472</v>
      </c>
      <c r="T272" s="933">
        <f>SUM(T267:T271)</f>
        <v>0</v>
      </c>
      <c r="U272" s="937"/>
      <c r="V272" s="936"/>
      <c r="W272" s="938"/>
      <c r="X272" s="939"/>
    </row>
    <row r="273" spans="1:24" ht="26.25" hidden="1" customHeight="1" thickBot="1">
      <c r="A273" s="941"/>
      <c r="B273" s="942"/>
      <c r="C273" s="942"/>
      <c r="D273" s="942"/>
      <c r="E273" s="942"/>
      <c r="F273" s="942"/>
      <c r="G273" s="942"/>
      <c r="H273" s="942"/>
      <c r="I273" s="942"/>
      <c r="J273" s="942"/>
      <c r="K273" s="611" t="s">
        <v>7849</v>
      </c>
      <c r="L273" s="942"/>
      <c r="M273" s="942"/>
      <c r="N273" s="943"/>
      <c r="O273" s="943"/>
      <c r="P273" s="944"/>
      <c r="Q273" s="942"/>
      <c r="R273" s="942"/>
      <c r="S273" s="945"/>
      <c r="T273" s="945"/>
      <c r="U273" s="946"/>
      <c r="V273" s="947"/>
      <c r="W273" s="948"/>
      <c r="X273" s="949"/>
    </row>
    <row r="275" spans="1:24" ht="26.25" customHeight="1" thickBot="1"/>
    <row r="276" spans="1:24" ht="26.25" customHeight="1">
      <c r="A276" s="1178" t="s">
        <v>188</v>
      </c>
      <c r="B276" s="1179"/>
      <c r="C276" s="1179" t="s">
        <v>5748</v>
      </c>
      <c r="D276" s="1179" t="s">
        <v>190</v>
      </c>
      <c r="E276" s="1179" t="s">
        <v>191</v>
      </c>
      <c r="F276" s="1179" t="s">
        <v>191</v>
      </c>
      <c r="G276" s="1179" t="s">
        <v>191</v>
      </c>
      <c r="H276" s="1179"/>
      <c r="I276" s="1179" t="s">
        <v>129</v>
      </c>
      <c r="J276" s="1179" t="s">
        <v>8047</v>
      </c>
      <c r="K276" s="1180" t="s">
        <v>2618</v>
      </c>
      <c r="L276" s="1179" t="s">
        <v>8250</v>
      </c>
      <c r="M276" s="1179"/>
      <c r="N276" s="1180" t="s">
        <v>8223</v>
      </c>
      <c r="O276" s="1180">
        <v>202317</v>
      </c>
      <c r="P276" s="1181"/>
      <c r="Q276" s="1179" t="s">
        <v>4421</v>
      </c>
      <c r="R276" s="1179">
        <v>2016</v>
      </c>
      <c r="S276" s="1179" t="s">
        <v>8219</v>
      </c>
      <c r="T276" s="1179">
        <v>1430</v>
      </c>
      <c r="U276" s="1182">
        <v>45221</v>
      </c>
      <c r="V276" s="1236"/>
      <c r="W276" s="1183">
        <v>5400</v>
      </c>
      <c r="X276" s="1184">
        <v>5500</v>
      </c>
    </row>
    <row r="277" spans="1:24" ht="26.25" customHeight="1">
      <c r="A277" s="1185"/>
      <c r="B277" s="1186"/>
      <c r="C277" s="1186"/>
      <c r="D277" s="1186"/>
      <c r="E277" s="1186"/>
      <c r="F277" s="1186"/>
      <c r="G277" s="1186"/>
      <c r="H277" s="1186"/>
      <c r="I277" s="1186" t="s">
        <v>3598</v>
      </c>
      <c r="J277" s="412" t="s">
        <v>8073</v>
      </c>
      <c r="K277" s="1188"/>
      <c r="L277" s="1186"/>
      <c r="M277" s="1186"/>
      <c r="N277" s="1186"/>
      <c r="O277" s="1186"/>
      <c r="P277" s="1186"/>
      <c r="Q277" s="1188" t="s">
        <v>8222</v>
      </c>
      <c r="R277" s="1186">
        <v>2013</v>
      </c>
      <c r="S277" s="1186" t="s">
        <v>8220</v>
      </c>
      <c r="T277" s="1186">
        <v>1430</v>
      </c>
      <c r="U277" s="1189">
        <v>45220</v>
      </c>
      <c r="V277" s="1190"/>
      <c r="W277" s="1191" t="s">
        <v>8654</v>
      </c>
      <c r="X277" s="1192" t="s">
        <v>8652</v>
      </c>
    </row>
    <row r="278" spans="1:24" ht="26.25" customHeight="1">
      <c r="A278" s="1185"/>
      <c r="B278" s="1186"/>
      <c r="C278" s="1186"/>
      <c r="D278" s="1186"/>
      <c r="E278" s="1186"/>
      <c r="F278" s="1186"/>
      <c r="G278" s="1186"/>
      <c r="H278" s="1186"/>
      <c r="I278" s="1186"/>
      <c r="J278" s="425" t="s">
        <v>2673</v>
      </c>
      <c r="K278" s="1188"/>
      <c r="L278" s="1186"/>
      <c r="M278" s="1186"/>
      <c r="N278" s="1186"/>
      <c r="O278" s="1186"/>
      <c r="P278" s="1186"/>
      <c r="Q278" s="1188" t="s">
        <v>8222</v>
      </c>
      <c r="R278" s="1186">
        <v>2015</v>
      </c>
      <c r="S278" s="1186" t="s">
        <v>8251</v>
      </c>
      <c r="T278" s="1186">
        <v>1460</v>
      </c>
      <c r="U278" s="1190">
        <v>45221</v>
      </c>
      <c r="V278" s="1189"/>
      <c r="W278" s="1191"/>
      <c r="X278" s="1192"/>
    </row>
    <row r="279" spans="1:24" ht="26.25" customHeight="1">
      <c r="A279" s="1185"/>
      <c r="B279" s="1186"/>
      <c r="C279" s="1186"/>
      <c r="D279" s="1186"/>
      <c r="E279" s="1186"/>
      <c r="F279" s="1186"/>
      <c r="G279" s="1186"/>
      <c r="H279" s="1186"/>
      <c r="I279" s="1186" t="s">
        <v>7893</v>
      </c>
      <c r="J279" s="425" t="s">
        <v>2643</v>
      </c>
      <c r="K279" s="1188" t="s">
        <v>3849</v>
      </c>
      <c r="L279" s="1186"/>
      <c r="M279" s="1186"/>
      <c r="N279" s="1186"/>
      <c r="O279" s="1186"/>
      <c r="P279" s="1186"/>
      <c r="Q279" s="1188" t="s">
        <v>8222</v>
      </c>
      <c r="R279" s="1186">
        <v>2012</v>
      </c>
      <c r="S279" s="1186" t="s">
        <v>8221</v>
      </c>
      <c r="T279" s="1186">
        <v>1430</v>
      </c>
      <c r="U279" s="1189"/>
      <c r="V279" s="1189"/>
      <c r="W279" s="1191"/>
      <c r="X279" s="1192"/>
    </row>
    <row r="280" spans="1:24" ht="26.25" customHeight="1">
      <c r="A280" s="1185"/>
      <c r="B280" s="1186"/>
      <c r="C280" s="1186"/>
      <c r="D280" s="1186"/>
      <c r="E280" s="1186"/>
      <c r="F280" s="1186"/>
      <c r="G280" s="1186"/>
      <c r="H280" s="1186"/>
      <c r="I280" s="1186" t="s">
        <v>7894</v>
      </c>
      <c r="J280" s="1186"/>
      <c r="K280" s="1188"/>
      <c r="L280" s="1186"/>
      <c r="M280" s="1186"/>
      <c r="N280" s="1186"/>
      <c r="O280" s="1186"/>
      <c r="P280" s="1186"/>
      <c r="Q280" s="1188"/>
      <c r="R280" s="1186"/>
      <c r="S280" s="1187" t="s">
        <v>189</v>
      </c>
      <c r="T280" s="1187">
        <v>3730</v>
      </c>
      <c r="U280" s="1189"/>
      <c r="V280" s="1189"/>
      <c r="W280" s="1191"/>
      <c r="X280" s="1192"/>
    </row>
    <row r="281" spans="1:24" ht="26.25" customHeight="1">
      <c r="A281" s="1185"/>
      <c r="B281" s="1186"/>
      <c r="C281" s="1186"/>
      <c r="D281" s="1186"/>
      <c r="E281" s="1186"/>
      <c r="F281" s="1186"/>
      <c r="G281" s="1186"/>
      <c r="H281" s="1186"/>
      <c r="I281" s="1186" t="s">
        <v>3218</v>
      </c>
      <c r="J281" s="1186"/>
      <c r="K281" s="1188"/>
      <c r="L281" s="1186"/>
      <c r="M281" s="1186"/>
      <c r="N281" s="1186"/>
      <c r="O281" s="1186"/>
      <c r="P281" s="1186"/>
      <c r="Q281" s="1188"/>
      <c r="R281" s="1186"/>
      <c r="S281" s="1187" t="s">
        <v>2472</v>
      </c>
      <c r="T281" s="1187">
        <f>SUM(T276:T280)</f>
        <v>9480</v>
      </c>
      <c r="U281" s="1189"/>
      <c r="V281" s="1189"/>
      <c r="W281" s="1191"/>
      <c r="X281" s="1192"/>
    </row>
    <row r="282" spans="1:24" ht="26.25" customHeight="1" thickBot="1">
      <c r="A282" s="1193"/>
      <c r="B282" s="1194"/>
      <c r="C282" s="1194"/>
      <c r="D282" s="1194"/>
      <c r="E282" s="1194"/>
      <c r="F282" s="1194"/>
      <c r="G282" s="1194"/>
      <c r="H282" s="1194"/>
      <c r="I282" s="1194"/>
      <c r="J282" s="1194"/>
      <c r="K282" s="611" t="s">
        <v>7849</v>
      </c>
      <c r="L282" s="1194"/>
      <c r="M282" s="1194"/>
      <c r="N282" s="1195"/>
      <c r="O282" s="1195"/>
      <c r="P282" s="1196"/>
      <c r="Q282" s="1194"/>
      <c r="R282" s="1194"/>
      <c r="S282" s="1197" t="s">
        <v>1907</v>
      </c>
      <c r="T282" s="1197">
        <v>5750</v>
      </c>
      <c r="U282" s="1198"/>
      <c r="V282" s="1199"/>
      <c r="W282" s="1200"/>
      <c r="X282" s="1201"/>
    </row>
    <row r="284" spans="1:24" ht="26.25" customHeight="1" thickBot="1"/>
    <row r="285" spans="1:24" ht="26.25" customHeight="1">
      <c r="A285" s="456" t="s">
        <v>188</v>
      </c>
      <c r="B285" s="457"/>
      <c r="C285" s="457" t="s">
        <v>3556</v>
      </c>
      <c r="D285" s="457" t="s">
        <v>190</v>
      </c>
      <c r="E285" s="457" t="s">
        <v>191</v>
      </c>
      <c r="F285" s="457" t="s">
        <v>191</v>
      </c>
      <c r="G285" s="457" t="s">
        <v>191</v>
      </c>
      <c r="H285" s="477"/>
      <c r="I285" s="457" t="s">
        <v>3375</v>
      </c>
      <c r="J285" s="457" t="s">
        <v>8004</v>
      </c>
      <c r="K285" s="458" t="s">
        <v>7331</v>
      </c>
      <c r="L285" s="457" t="s">
        <v>8278</v>
      </c>
      <c r="M285" s="457"/>
      <c r="N285" s="458" t="s">
        <v>8230</v>
      </c>
      <c r="O285" s="458" t="s">
        <v>8131</v>
      </c>
      <c r="P285" s="459" t="s">
        <v>9580</v>
      </c>
      <c r="Q285" s="457" t="s">
        <v>201</v>
      </c>
      <c r="R285" s="457">
        <v>2014</v>
      </c>
      <c r="S285" s="457" t="s">
        <v>8231</v>
      </c>
      <c r="T285" s="457">
        <v>1660</v>
      </c>
      <c r="U285" s="460">
        <v>45223</v>
      </c>
      <c r="V285" s="460">
        <v>45281</v>
      </c>
      <c r="W285" s="1163">
        <v>1985</v>
      </c>
      <c r="X285" s="463">
        <v>3670</v>
      </c>
    </row>
    <row r="286" spans="1:24" ht="26.25" customHeight="1">
      <c r="A286" s="464"/>
      <c r="B286" s="143"/>
      <c r="C286" s="143"/>
      <c r="D286" s="143"/>
      <c r="E286" s="143"/>
      <c r="F286" s="143"/>
      <c r="G286" s="143"/>
      <c r="H286" s="143"/>
      <c r="I286" s="143" t="s">
        <v>194</v>
      </c>
      <c r="J286" s="412" t="s">
        <v>8000</v>
      </c>
      <c r="K286" s="169" t="s">
        <v>3548</v>
      </c>
      <c r="L286" s="427" t="s">
        <v>3359</v>
      </c>
      <c r="M286" s="143"/>
      <c r="N286" s="73" t="s">
        <v>3645</v>
      </c>
      <c r="O286" s="144"/>
      <c r="P286" s="143"/>
      <c r="Q286" s="143" t="s">
        <v>201</v>
      </c>
      <c r="R286" s="143">
        <v>2015</v>
      </c>
      <c r="S286" s="143" t="s">
        <v>8232</v>
      </c>
      <c r="T286" s="143">
        <v>1150</v>
      </c>
      <c r="U286" s="146"/>
      <c r="V286" s="168">
        <v>45282</v>
      </c>
      <c r="W286" s="147">
        <v>1860</v>
      </c>
      <c r="X286" s="465"/>
    </row>
    <row r="287" spans="1:24" ht="26.25" customHeight="1">
      <c r="A287" s="464"/>
      <c r="B287" s="143"/>
      <c r="C287" s="143"/>
      <c r="D287" s="143"/>
      <c r="E287" s="143"/>
      <c r="F287" s="143"/>
      <c r="G287" s="143"/>
      <c r="H287" s="143"/>
      <c r="I287" s="320" t="s">
        <v>2625</v>
      </c>
      <c r="J287" s="143"/>
      <c r="K287" s="144" t="s">
        <v>7984</v>
      </c>
      <c r="L287" s="143"/>
      <c r="M287" s="143"/>
      <c r="N287" s="73" t="s">
        <v>3802</v>
      </c>
      <c r="O287" s="144"/>
      <c r="P287" s="143"/>
      <c r="Q287" s="143" t="s">
        <v>196</v>
      </c>
      <c r="R287" s="143">
        <v>2014</v>
      </c>
      <c r="S287" s="143" t="s">
        <v>8233</v>
      </c>
      <c r="T287" s="143">
        <v>2085</v>
      </c>
      <c r="U287" s="146"/>
      <c r="V287" s="168">
        <v>45280</v>
      </c>
      <c r="W287" s="147" t="s">
        <v>8476</v>
      </c>
      <c r="X287" s="466"/>
    </row>
    <row r="288" spans="1:24" ht="26.25" customHeight="1">
      <c r="A288" s="464"/>
      <c r="B288" s="143"/>
      <c r="C288" s="143"/>
      <c r="D288" s="143"/>
      <c r="E288" s="143"/>
      <c r="F288" s="143"/>
      <c r="G288" s="143"/>
      <c r="H288" s="143"/>
      <c r="I288" s="143"/>
      <c r="J288" s="143"/>
      <c r="K288" s="144" t="s">
        <v>3383</v>
      </c>
      <c r="L288" s="143"/>
      <c r="M288" s="143"/>
      <c r="N288" s="144"/>
      <c r="O288" s="144"/>
      <c r="P288" s="143"/>
      <c r="Q288" s="143" t="s">
        <v>192</v>
      </c>
      <c r="R288" s="143">
        <v>2014</v>
      </c>
      <c r="S288" s="143" t="s">
        <v>8234</v>
      </c>
      <c r="T288" s="143">
        <v>1970</v>
      </c>
      <c r="U288" s="168"/>
      <c r="V288" s="146">
        <v>45282</v>
      </c>
      <c r="W288" s="147"/>
      <c r="X288" s="466"/>
    </row>
    <row r="289" spans="1:24" ht="26.25" customHeight="1">
      <c r="A289" s="464"/>
      <c r="B289" s="143"/>
      <c r="C289" s="143"/>
      <c r="D289" s="143"/>
      <c r="E289" s="143"/>
      <c r="F289" s="143"/>
      <c r="G289" s="143"/>
      <c r="H289" s="143"/>
      <c r="I289" s="143"/>
      <c r="J289" s="143" t="s">
        <v>2626</v>
      </c>
      <c r="K289" s="144" t="s">
        <v>7362</v>
      </c>
      <c r="L289" s="143"/>
      <c r="M289" s="2476" t="s">
        <v>7173</v>
      </c>
      <c r="N289" s="2477"/>
      <c r="O289" s="2478"/>
      <c r="P289" s="143"/>
      <c r="Q289" s="143"/>
      <c r="R289" s="143"/>
      <c r="S289" s="148" t="s">
        <v>189</v>
      </c>
      <c r="T289" s="148">
        <v>3700</v>
      </c>
      <c r="U289" s="168"/>
      <c r="V289" s="146"/>
      <c r="W289" s="147"/>
      <c r="X289" s="466"/>
    </row>
    <row r="290" spans="1:24" ht="26.25" customHeight="1">
      <c r="A290" s="464"/>
      <c r="B290" s="143"/>
      <c r="C290" s="143"/>
      <c r="D290" s="143"/>
      <c r="E290" s="143"/>
      <c r="F290" s="143"/>
      <c r="G290" s="143"/>
      <c r="H290" s="143"/>
      <c r="I290" s="143"/>
      <c r="J290" s="143" t="s">
        <v>2627</v>
      </c>
      <c r="K290" s="144"/>
      <c r="L290" s="143"/>
      <c r="M290" s="143"/>
      <c r="N290" s="144"/>
      <c r="O290" s="144"/>
      <c r="P290" s="143"/>
      <c r="Q290" s="143"/>
      <c r="R290" s="143"/>
      <c r="S290" s="148" t="s">
        <v>2472</v>
      </c>
      <c r="T290" s="148">
        <f>SUM(T285:T289)</f>
        <v>10565</v>
      </c>
      <c r="U290" s="168"/>
      <c r="V290" s="146"/>
      <c r="W290" s="147"/>
      <c r="X290" s="466"/>
    </row>
    <row r="291" spans="1:24" ht="26.25" customHeight="1" thickBot="1">
      <c r="A291" s="467"/>
      <c r="B291" s="468"/>
      <c r="C291" s="468"/>
      <c r="D291" s="468"/>
      <c r="E291" s="468"/>
      <c r="F291" s="468"/>
      <c r="G291" s="468"/>
      <c r="H291" s="468"/>
      <c r="I291" s="468"/>
      <c r="J291" s="555" t="s">
        <v>2745</v>
      </c>
      <c r="K291" s="611" t="s">
        <v>7849</v>
      </c>
      <c r="L291" s="468"/>
      <c r="M291" s="468"/>
      <c r="N291" s="470"/>
      <c r="O291" s="470"/>
      <c r="P291" s="471"/>
      <c r="Q291" s="468"/>
      <c r="R291" s="468"/>
      <c r="S291" s="472"/>
      <c r="T291" s="472"/>
      <c r="U291" s="473"/>
      <c r="V291" s="474"/>
      <c r="W291" s="475"/>
      <c r="X291" s="476"/>
    </row>
    <row r="292" spans="1:24" ht="26.25" customHeight="1">
      <c r="A292" s="456" t="s">
        <v>188</v>
      </c>
      <c r="B292" s="457"/>
      <c r="C292" s="457" t="s">
        <v>3556</v>
      </c>
      <c r="D292" s="457" t="s">
        <v>190</v>
      </c>
      <c r="E292" s="457" t="s">
        <v>191</v>
      </c>
      <c r="F292" s="457" t="s">
        <v>191</v>
      </c>
      <c r="G292" s="457" t="s">
        <v>191</v>
      </c>
      <c r="H292" s="477"/>
      <c r="I292" s="457" t="s">
        <v>3375</v>
      </c>
      <c r="J292" s="457" t="s">
        <v>8004</v>
      </c>
      <c r="K292" s="458" t="s">
        <v>7331</v>
      </c>
      <c r="L292" s="457" t="s">
        <v>8279</v>
      </c>
      <c r="M292" s="457"/>
      <c r="N292" s="458" t="s">
        <v>8235</v>
      </c>
      <c r="O292" s="458" t="s">
        <v>8236</v>
      </c>
      <c r="P292" s="459" t="s">
        <v>9580</v>
      </c>
      <c r="Q292" s="457" t="s">
        <v>200</v>
      </c>
      <c r="R292" s="457">
        <v>2022</v>
      </c>
      <c r="S292" s="457" t="s">
        <v>8214</v>
      </c>
      <c r="T292" s="457">
        <v>2115</v>
      </c>
      <c r="U292" s="460">
        <v>45223</v>
      </c>
      <c r="V292" s="460">
        <v>45281</v>
      </c>
      <c r="W292" s="1163">
        <v>1985</v>
      </c>
      <c r="X292" s="463">
        <v>3670</v>
      </c>
    </row>
    <row r="293" spans="1:24" ht="26.25" customHeight="1">
      <c r="A293" s="464"/>
      <c r="B293" s="143"/>
      <c r="C293" s="143"/>
      <c r="D293" s="143"/>
      <c r="E293" s="143"/>
      <c r="F293" s="143"/>
      <c r="G293" s="143"/>
      <c r="H293" s="143"/>
      <c r="I293" s="143" t="s">
        <v>194</v>
      </c>
      <c r="J293" s="412" t="s">
        <v>8001</v>
      </c>
      <c r="K293" s="169" t="s">
        <v>3548</v>
      </c>
      <c r="L293" s="427" t="s">
        <v>3359</v>
      </c>
      <c r="M293" s="143"/>
      <c r="N293" s="73" t="s">
        <v>3645</v>
      </c>
      <c r="O293" s="144"/>
      <c r="P293" s="143"/>
      <c r="Q293" s="143" t="s">
        <v>8148</v>
      </c>
      <c r="R293" s="143">
        <v>2015</v>
      </c>
      <c r="S293" s="143" t="s">
        <v>8213</v>
      </c>
      <c r="T293" s="143">
        <v>2580</v>
      </c>
      <c r="U293" s="146"/>
      <c r="V293" s="168">
        <v>45282</v>
      </c>
      <c r="W293" s="147">
        <v>1860</v>
      </c>
      <c r="X293" s="465"/>
    </row>
    <row r="294" spans="1:24" ht="26.25" customHeight="1">
      <c r="A294" s="464"/>
      <c r="B294" s="143"/>
      <c r="C294" s="143"/>
      <c r="D294" s="143"/>
      <c r="E294" s="143"/>
      <c r="F294" s="143"/>
      <c r="G294" s="143"/>
      <c r="H294" s="143"/>
      <c r="I294" s="320" t="s">
        <v>2625</v>
      </c>
      <c r="J294" s="143"/>
      <c r="K294" s="144" t="s">
        <v>7984</v>
      </c>
      <c r="L294" s="143"/>
      <c r="M294" s="143"/>
      <c r="N294" s="73" t="s">
        <v>3802</v>
      </c>
      <c r="O294" s="144"/>
      <c r="P294" s="143"/>
      <c r="Q294" s="143" t="s">
        <v>207</v>
      </c>
      <c r="R294" s="143">
        <v>2014</v>
      </c>
      <c r="S294" s="143" t="s">
        <v>8212</v>
      </c>
      <c r="T294" s="143">
        <v>2030</v>
      </c>
      <c r="U294" s="146"/>
      <c r="V294" s="168">
        <v>45280</v>
      </c>
      <c r="W294" s="147" t="s">
        <v>8476</v>
      </c>
      <c r="X294" s="466"/>
    </row>
    <row r="295" spans="1:24" ht="26.25" customHeight="1">
      <c r="A295" s="464"/>
      <c r="B295" s="143"/>
      <c r="C295" s="143"/>
      <c r="D295" s="143"/>
      <c r="E295" s="143"/>
      <c r="F295" s="143"/>
      <c r="G295" s="143"/>
      <c r="H295" s="143"/>
      <c r="I295" s="143"/>
      <c r="J295" s="143"/>
      <c r="K295" s="144" t="s">
        <v>3383</v>
      </c>
      <c r="L295" s="143"/>
      <c r="M295" s="143"/>
      <c r="N295" s="144"/>
      <c r="O295" s="144"/>
      <c r="P295" s="143"/>
      <c r="Q295" s="143" t="s">
        <v>203</v>
      </c>
      <c r="R295" s="143">
        <v>2014</v>
      </c>
      <c r="S295" s="143" t="s">
        <v>8211</v>
      </c>
      <c r="T295" s="143">
        <v>1765</v>
      </c>
      <c r="U295" s="168"/>
      <c r="V295" s="146">
        <v>45282</v>
      </c>
      <c r="W295" s="147"/>
      <c r="X295" s="466"/>
    </row>
    <row r="296" spans="1:24" ht="26.25" customHeight="1">
      <c r="A296" s="464"/>
      <c r="B296" s="143"/>
      <c r="C296" s="143"/>
      <c r="D296" s="143"/>
      <c r="E296" s="143"/>
      <c r="F296" s="143"/>
      <c r="G296" s="143"/>
      <c r="H296" s="143"/>
      <c r="I296" s="143"/>
      <c r="J296" s="143" t="s">
        <v>2626</v>
      </c>
      <c r="K296" s="144" t="s">
        <v>7363</v>
      </c>
      <c r="L296" s="143"/>
      <c r="M296" s="2476" t="s">
        <v>7173</v>
      </c>
      <c r="N296" s="2477"/>
      <c r="O296" s="2478"/>
      <c r="P296" s="143"/>
      <c r="Q296" s="143"/>
      <c r="R296" s="143"/>
      <c r="S296" s="148" t="s">
        <v>189</v>
      </c>
      <c r="T296" s="148">
        <v>3830</v>
      </c>
      <c r="U296" s="168"/>
      <c r="V296" s="146"/>
      <c r="W296" s="147"/>
      <c r="X296" s="466"/>
    </row>
    <row r="297" spans="1:24" ht="26.25" customHeight="1">
      <c r="A297" s="464"/>
      <c r="B297" s="143"/>
      <c r="C297" s="143"/>
      <c r="D297" s="143"/>
      <c r="E297" s="143"/>
      <c r="F297" s="143"/>
      <c r="G297" s="143"/>
      <c r="H297" s="143"/>
      <c r="I297" s="143"/>
      <c r="J297" s="143" t="s">
        <v>2627</v>
      </c>
      <c r="K297" s="144"/>
      <c r="L297" s="143"/>
      <c r="M297" s="143"/>
      <c r="N297" s="144"/>
      <c r="O297" s="144"/>
      <c r="P297" s="143"/>
      <c r="Q297" s="143"/>
      <c r="R297" s="143"/>
      <c r="S297" s="148" t="s">
        <v>2472</v>
      </c>
      <c r="T297" s="148">
        <f>SUM(T292:T296)</f>
        <v>12320</v>
      </c>
      <c r="U297" s="168"/>
      <c r="V297" s="146"/>
      <c r="W297" s="147"/>
      <c r="X297" s="466"/>
    </row>
    <row r="298" spans="1:24" ht="26.25" customHeight="1" thickBot="1">
      <c r="A298" s="467"/>
      <c r="B298" s="468"/>
      <c r="C298" s="468"/>
      <c r="D298" s="468"/>
      <c r="E298" s="468"/>
      <c r="F298" s="468"/>
      <c r="G298" s="468"/>
      <c r="H298" s="468"/>
      <c r="I298" s="468"/>
      <c r="J298" s="555" t="s">
        <v>2745</v>
      </c>
      <c r="K298" s="611" t="s">
        <v>7849</v>
      </c>
      <c r="L298" s="468"/>
      <c r="M298" s="468"/>
      <c r="N298" s="470"/>
      <c r="O298" s="470"/>
      <c r="P298" s="471"/>
      <c r="Q298" s="468"/>
      <c r="R298" s="468"/>
      <c r="S298" s="472"/>
      <c r="T298" s="472"/>
      <c r="U298" s="473"/>
      <c r="V298" s="474"/>
      <c r="W298" s="475"/>
      <c r="X298" s="476"/>
    </row>
    <row r="299" spans="1:24" ht="26.25" customHeight="1">
      <c r="A299" s="456" t="s">
        <v>188</v>
      </c>
      <c r="B299" s="457"/>
      <c r="C299" s="457" t="s">
        <v>3556</v>
      </c>
      <c r="D299" s="457" t="s">
        <v>190</v>
      </c>
      <c r="E299" s="457" t="s">
        <v>191</v>
      </c>
      <c r="F299" s="457" t="s">
        <v>191</v>
      </c>
      <c r="G299" s="457" t="s">
        <v>191</v>
      </c>
      <c r="H299" s="477"/>
      <c r="I299" s="457" t="s">
        <v>3375</v>
      </c>
      <c r="J299" s="457" t="s">
        <v>8004</v>
      </c>
      <c r="K299" s="458" t="s">
        <v>7331</v>
      </c>
      <c r="L299" s="457" t="s">
        <v>8280</v>
      </c>
      <c r="M299" s="457"/>
      <c r="N299" s="458" t="s">
        <v>8237</v>
      </c>
      <c r="O299" s="458" t="s">
        <v>8238</v>
      </c>
      <c r="P299" s="459" t="s">
        <v>9580</v>
      </c>
      <c r="Q299" s="457" t="s">
        <v>196</v>
      </c>
      <c r="R299" s="457">
        <v>2015</v>
      </c>
      <c r="S299" s="457" t="s">
        <v>8217</v>
      </c>
      <c r="T299" s="457">
        <v>2115</v>
      </c>
      <c r="U299" s="460">
        <v>45223</v>
      </c>
      <c r="V299" s="460">
        <v>45281</v>
      </c>
      <c r="W299" s="1163">
        <v>1985</v>
      </c>
      <c r="X299" s="463">
        <v>3670</v>
      </c>
    </row>
    <row r="300" spans="1:24" ht="26.25" customHeight="1">
      <c r="A300" s="464"/>
      <c r="B300" s="143"/>
      <c r="C300" s="143"/>
      <c r="D300" s="143"/>
      <c r="E300" s="143"/>
      <c r="F300" s="143"/>
      <c r="G300" s="143"/>
      <c r="H300" s="143"/>
      <c r="I300" s="143" t="s">
        <v>194</v>
      </c>
      <c r="J300" s="412" t="s">
        <v>8002</v>
      </c>
      <c r="K300" s="169" t="s">
        <v>3548</v>
      </c>
      <c r="L300" s="427" t="s">
        <v>3359</v>
      </c>
      <c r="M300" s="143"/>
      <c r="N300" s="73" t="s">
        <v>3645</v>
      </c>
      <c r="O300" s="144"/>
      <c r="P300" s="143"/>
      <c r="Q300" s="143" t="s">
        <v>196</v>
      </c>
      <c r="R300" s="143">
        <v>2014</v>
      </c>
      <c r="S300" s="143" t="s">
        <v>8218</v>
      </c>
      <c r="T300" s="143">
        <v>2085</v>
      </c>
      <c r="U300" s="146"/>
      <c r="V300" s="168">
        <v>45282</v>
      </c>
      <c r="W300" s="147">
        <v>1860</v>
      </c>
      <c r="X300" s="465"/>
    </row>
    <row r="301" spans="1:24" ht="26.25" customHeight="1">
      <c r="A301" s="464"/>
      <c r="B301" s="143"/>
      <c r="C301" s="143"/>
      <c r="D301" s="143"/>
      <c r="E301" s="143"/>
      <c r="F301" s="143"/>
      <c r="G301" s="143"/>
      <c r="H301" s="143"/>
      <c r="I301" s="320" t="s">
        <v>2625</v>
      </c>
      <c r="J301" s="143"/>
      <c r="K301" s="144" t="s">
        <v>7984</v>
      </c>
      <c r="L301" s="143"/>
      <c r="M301" s="143"/>
      <c r="N301" s="73" t="s">
        <v>3802</v>
      </c>
      <c r="O301" s="144"/>
      <c r="P301" s="143"/>
      <c r="Q301" s="143" t="s">
        <v>207</v>
      </c>
      <c r="R301" s="143">
        <v>2016</v>
      </c>
      <c r="S301" s="143" t="s">
        <v>8216</v>
      </c>
      <c r="T301" s="143">
        <v>2020</v>
      </c>
      <c r="U301" s="146"/>
      <c r="V301" s="168">
        <v>45280</v>
      </c>
      <c r="W301" s="147" t="s">
        <v>8476</v>
      </c>
      <c r="X301" s="466"/>
    </row>
    <row r="302" spans="1:24" ht="26.25" customHeight="1">
      <c r="A302" s="464"/>
      <c r="B302" s="143"/>
      <c r="C302" s="143"/>
      <c r="D302" s="143"/>
      <c r="E302" s="143"/>
      <c r="F302" s="143"/>
      <c r="G302" s="143"/>
      <c r="H302" s="143"/>
      <c r="I302" s="143"/>
      <c r="J302" s="143"/>
      <c r="K302" s="144" t="s">
        <v>3383</v>
      </c>
      <c r="L302" s="143"/>
      <c r="M302" s="143"/>
      <c r="N302" s="144"/>
      <c r="O302" s="144"/>
      <c r="P302" s="143"/>
      <c r="Q302" s="143" t="s">
        <v>205</v>
      </c>
      <c r="R302" s="143">
        <v>2016</v>
      </c>
      <c r="S302" s="143" t="s">
        <v>8215</v>
      </c>
      <c r="T302" s="143">
        <v>1845</v>
      </c>
      <c r="U302" s="168"/>
      <c r="V302" s="146">
        <v>45282</v>
      </c>
      <c r="W302" s="147"/>
      <c r="X302" s="466"/>
    </row>
    <row r="303" spans="1:24" ht="26.25" customHeight="1">
      <c r="A303" s="464"/>
      <c r="B303" s="143"/>
      <c r="C303" s="143"/>
      <c r="D303" s="143"/>
      <c r="E303" s="143"/>
      <c r="F303" s="143"/>
      <c r="G303" s="143"/>
      <c r="H303" s="143"/>
      <c r="I303" s="143"/>
      <c r="J303" s="143" t="s">
        <v>2626</v>
      </c>
      <c r="K303" s="144" t="s">
        <v>8093</v>
      </c>
      <c r="L303" s="143"/>
      <c r="M303" s="2476" t="s">
        <v>7173</v>
      </c>
      <c r="N303" s="2477"/>
      <c r="O303" s="2478"/>
      <c r="P303" s="143"/>
      <c r="Q303" s="143"/>
      <c r="R303" s="143"/>
      <c r="S303" s="148" t="s">
        <v>189</v>
      </c>
      <c r="T303" s="148">
        <v>3890</v>
      </c>
      <c r="U303" s="168"/>
      <c r="V303" s="146"/>
      <c r="W303" s="147"/>
      <c r="X303" s="466"/>
    </row>
    <row r="304" spans="1:24" ht="26.25" customHeight="1">
      <c r="A304" s="464"/>
      <c r="B304" s="143"/>
      <c r="C304" s="143"/>
      <c r="D304" s="143"/>
      <c r="E304" s="143"/>
      <c r="F304" s="143"/>
      <c r="G304" s="143"/>
      <c r="H304" s="143"/>
      <c r="I304" s="143"/>
      <c r="J304" s="143" t="s">
        <v>2627</v>
      </c>
      <c r="K304" s="144"/>
      <c r="L304" s="143"/>
      <c r="M304" s="143"/>
      <c r="N304" s="144"/>
      <c r="O304" s="144"/>
      <c r="P304" s="143"/>
      <c r="Q304" s="143"/>
      <c r="R304" s="143"/>
      <c r="S304" s="148" t="s">
        <v>2472</v>
      </c>
      <c r="T304" s="148">
        <f>SUM(T299:T303)</f>
        <v>11955</v>
      </c>
      <c r="U304" s="168"/>
      <c r="V304" s="146"/>
      <c r="W304" s="147"/>
      <c r="X304" s="466"/>
    </row>
    <row r="305" spans="1:24" ht="26.25" customHeight="1" thickBot="1">
      <c r="A305" s="467"/>
      <c r="B305" s="468"/>
      <c r="C305" s="468"/>
      <c r="D305" s="468"/>
      <c r="E305" s="468"/>
      <c r="F305" s="468"/>
      <c r="G305" s="468"/>
      <c r="H305" s="468"/>
      <c r="I305" s="468"/>
      <c r="J305" s="555" t="s">
        <v>2745</v>
      </c>
      <c r="K305" s="611" t="s">
        <v>7849</v>
      </c>
      <c r="L305" s="468"/>
      <c r="M305" s="468"/>
      <c r="N305" s="470"/>
      <c r="O305" s="470"/>
      <c r="P305" s="471"/>
      <c r="Q305" s="468"/>
      <c r="R305" s="468"/>
      <c r="S305" s="472"/>
      <c r="T305" s="472"/>
      <c r="U305" s="473"/>
      <c r="V305" s="474"/>
      <c r="W305" s="475"/>
      <c r="X305" s="476"/>
    </row>
    <row r="307" spans="1:24" ht="26.25" customHeight="1" thickBot="1"/>
    <row r="308" spans="1:24" ht="26.25" customHeight="1">
      <c r="A308" s="848" t="s">
        <v>188</v>
      </c>
      <c r="B308" s="849"/>
      <c r="C308" s="849" t="s">
        <v>3844</v>
      </c>
      <c r="D308" s="849" t="s">
        <v>190</v>
      </c>
      <c r="E308" s="849" t="s">
        <v>191</v>
      </c>
      <c r="F308" s="849" t="s">
        <v>191</v>
      </c>
      <c r="G308" s="849" t="s">
        <v>191</v>
      </c>
      <c r="H308" s="849"/>
      <c r="I308" s="849" t="s">
        <v>3375</v>
      </c>
      <c r="J308" s="849" t="s">
        <v>8004</v>
      </c>
      <c r="K308" s="850" t="s">
        <v>7331</v>
      </c>
      <c r="L308" s="849" t="s">
        <v>8435</v>
      </c>
      <c r="M308" s="849"/>
      <c r="N308" s="850" t="s">
        <v>8165</v>
      </c>
      <c r="O308" s="850" t="s">
        <v>8239</v>
      </c>
      <c r="P308" s="851" t="s">
        <v>9841</v>
      </c>
      <c r="Q308" s="849" t="s">
        <v>1935</v>
      </c>
      <c r="R308" s="849">
        <v>2015</v>
      </c>
      <c r="S308" s="849" t="s">
        <v>8149</v>
      </c>
      <c r="T308" s="849">
        <v>1610</v>
      </c>
      <c r="U308" s="852">
        <v>45223</v>
      </c>
      <c r="V308" s="1234">
        <v>45281</v>
      </c>
      <c r="W308" s="1300">
        <v>1985</v>
      </c>
      <c r="X308" s="854">
        <v>3100</v>
      </c>
    </row>
    <row r="309" spans="1:24" ht="26.25" customHeight="1">
      <c r="A309" s="855"/>
      <c r="B309" s="188"/>
      <c r="C309" s="188"/>
      <c r="D309" s="188"/>
      <c r="E309" s="188"/>
      <c r="F309" s="188"/>
      <c r="G309" s="188"/>
      <c r="H309" s="188"/>
      <c r="I309" s="188" t="s">
        <v>3598</v>
      </c>
      <c r="J309" s="412" t="s">
        <v>8057</v>
      </c>
      <c r="K309" s="195" t="s">
        <v>7549</v>
      </c>
      <c r="L309" s="425" t="s">
        <v>3359</v>
      </c>
      <c r="M309" s="188"/>
      <c r="N309" s="73" t="s">
        <v>3907</v>
      </c>
      <c r="O309" s="189"/>
      <c r="P309" s="189"/>
      <c r="Q309" s="189" t="s">
        <v>523</v>
      </c>
      <c r="R309" s="188">
        <v>2015</v>
      </c>
      <c r="S309" s="188" t="s">
        <v>8150</v>
      </c>
      <c r="T309" s="188">
        <v>1792</v>
      </c>
      <c r="U309" s="191"/>
      <c r="V309" s="191">
        <v>45282</v>
      </c>
      <c r="W309" s="193">
        <v>1860</v>
      </c>
      <c r="X309" s="856"/>
    </row>
    <row r="310" spans="1:24" ht="26.25" customHeight="1">
      <c r="A310" s="855"/>
      <c r="B310" s="188"/>
      <c r="C310" s="188"/>
      <c r="D310" s="188"/>
      <c r="E310" s="188"/>
      <c r="F310" s="188"/>
      <c r="G310" s="188"/>
      <c r="H310" s="188"/>
      <c r="I310" s="320" t="s">
        <v>6972</v>
      </c>
      <c r="J310" s="194"/>
      <c r="K310" s="189" t="s">
        <v>7984</v>
      </c>
      <c r="L310" s="188"/>
      <c r="M310" s="188"/>
      <c r="N310" s="73" t="s">
        <v>3645</v>
      </c>
      <c r="O310" s="189"/>
      <c r="P310" s="189"/>
      <c r="Q310" s="189" t="s">
        <v>520</v>
      </c>
      <c r="R310" s="188">
        <v>2015</v>
      </c>
      <c r="S310" s="188" t="s">
        <v>8151</v>
      </c>
      <c r="T310" s="188">
        <v>1840</v>
      </c>
      <c r="U310" s="192"/>
      <c r="V310" s="191">
        <v>45280</v>
      </c>
      <c r="W310" s="193" t="s">
        <v>8476</v>
      </c>
      <c r="X310" s="856"/>
    </row>
    <row r="311" spans="1:24" ht="26.25" customHeight="1">
      <c r="A311" s="855"/>
      <c r="B311" s="188"/>
      <c r="C311" s="188"/>
      <c r="D311" s="188"/>
      <c r="E311" s="188"/>
      <c r="F311" s="188"/>
      <c r="G311" s="188"/>
      <c r="H311" s="188"/>
      <c r="I311" s="188"/>
      <c r="J311" s="188"/>
      <c r="K311" s="189" t="s">
        <v>3383</v>
      </c>
      <c r="L311" s="188"/>
      <c r="M311" s="188"/>
      <c r="N311" s="189"/>
      <c r="O311" s="189"/>
      <c r="P311" s="189"/>
      <c r="Q311" s="189" t="s">
        <v>1838</v>
      </c>
      <c r="R311" s="188">
        <v>2017</v>
      </c>
      <c r="S311" s="188" t="s">
        <v>8152</v>
      </c>
      <c r="T311" s="188">
        <v>1220</v>
      </c>
      <c r="U311" s="191"/>
      <c r="V311" s="192">
        <v>45282</v>
      </c>
      <c r="W311" s="193"/>
      <c r="X311" s="856"/>
    </row>
    <row r="312" spans="1:24" ht="26.25" customHeight="1">
      <c r="A312" s="855"/>
      <c r="B312" s="188"/>
      <c r="C312" s="188"/>
      <c r="D312" s="188"/>
      <c r="E312" s="188"/>
      <c r="F312" s="188"/>
      <c r="G312" s="188"/>
      <c r="H312" s="188"/>
      <c r="I312" s="188"/>
      <c r="J312" s="425" t="s">
        <v>3281</v>
      </c>
      <c r="K312" s="189" t="s">
        <v>8094</v>
      </c>
      <c r="L312" s="188"/>
      <c r="M312" s="2476" t="s">
        <v>7173</v>
      </c>
      <c r="N312" s="2477"/>
      <c r="O312" s="2478"/>
      <c r="P312" s="189"/>
      <c r="Q312" s="189"/>
      <c r="R312" s="188"/>
      <c r="S312" s="194" t="s">
        <v>189</v>
      </c>
      <c r="T312" s="194">
        <v>3700</v>
      </c>
      <c r="U312" s="191"/>
      <c r="V312" s="191"/>
      <c r="W312" s="193"/>
      <c r="X312" s="856"/>
    </row>
    <row r="313" spans="1:24" ht="26.25" customHeight="1">
      <c r="A313" s="855"/>
      <c r="B313" s="188"/>
      <c r="C313" s="188"/>
      <c r="D313" s="188"/>
      <c r="E313" s="188"/>
      <c r="F313" s="188"/>
      <c r="G313" s="188"/>
      <c r="H313" s="188"/>
      <c r="I313" s="188"/>
      <c r="J313" s="188"/>
      <c r="K313" s="189"/>
      <c r="L313" s="188"/>
      <c r="M313" s="188"/>
      <c r="N313" s="188"/>
      <c r="O313" s="188"/>
      <c r="P313" s="189"/>
      <c r="Q313" s="189"/>
      <c r="R313" s="188"/>
      <c r="S313" s="194" t="s">
        <v>2472</v>
      </c>
      <c r="T313" s="194">
        <f>SUM(T308:T312)</f>
        <v>10162</v>
      </c>
      <c r="U313" s="191"/>
      <c r="V313" s="191"/>
      <c r="W313" s="193"/>
      <c r="X313" s="856"/>
    </row>
    <row r="314" spans="1:24" ht="26.25" customHeight="1" thickBot="1">
      <c r="A314" s="857"/>
      <c r="B314" s="858"/>
      <c r="C314" s="858"/>
      <c r="D314" s="858"/>
      <c r="E314" s="858"/>
      <c r="F314" s="858"/>
      <c r="G314" s="858"/>
      <c r="H314" s="858"/>
      <c r="I314" s="858"/>
      <c r="J314" s="858"/>
      <c r="K314" s="611" t="s">
        <v>7849</v>
      </c>
      <c r="L314" s="858"/>
      <c r="M314" s="858"/>
      <c r="N314" s="847"/>
      <c r="O314" s="847"/>
      <c r="P314" s="859"/>
      <c r="Q314" s="858"/>
      <c r="R314" s="858"/>
      <c r="S314" s="860"/>
      <c r="T314" s="860"/>
      <c r="U314" s="861"/>
      <c r="V314" s="862"/>
      <c r="W314" s="863"/>
      <c r="X314" s="864"/>
    </row>
    <row r="315" spans="1:24" ht="26.25" customHeight="1">
      <c r="A315" s="848" t="s">
        <v>188</v>
      </c>
      <c r="B315" s="849"/>
      <c r="C315" s="849" t="s">
        <v>3844</v>
      </c>
      <c r="D315" s="849" t="s">
        <v>190</v>
      </c>
      <c r="E315" s="849" t="s">
        <v>191</v>
      </c>
      <c r="F315" s="849" t="s">
        <v>191</v>
      </c>
      <c r="G315" s="849" t="s">
        <v>191</v>
      </c>
      <c r="H315" s="849"/>
      <c r="I315" s="849" t="s">
        <v>3375</v>
      </c>
      <c r="J315" s="849" t="s">
        <v>8003</v>
      </c>
      <c r="K315" s="850" t="s">
        <v>7331</v>
      </c>
      <c r="L315" s="849" t="s">
        <v>8682</v>
      </c>
      <c r="M315" s="849"/>
      <c r="N315" s="850" t="s">
        <v>8240</v>
      </c>
      <c r="O315" s="850" t="s">
        <v>8241</v>
      </c>
      <c r="P315" s="851" t="s">
        <v>9841</v>
      </c>
      <c r="Q315" s="849" t="s">
        <v>1934</v>
      </c>
      <c r="R315" s="849">
        <v>2015</v>
      </c>
      <c r="S315" s="849" t="s">
        <v>8153</v>
      </c>
      <c r="T315" s="849">
        <v>1548</v>
      </c>
      <c r="U315" s="852">
        <v>45223</v>
      </c>
      <c r="V315" s="1234">
        <v>45281</v>
      </c>
      <c r="W315" s="1300">
        <v>1985</v>
      </c>
      <c r="X315" s="854">
        <v>3100</v>
      </c>
    </row>
    <row r="316" spans="1:24" ht="26.25" customHeight="1">
      <c r="A316" s="855"/>
      <c r="B316" s="188"/>
      <c r="C316" s="188"/>
      <c r="D316" s="188"/>
      <c r="E316" s="188"/>
      <c r="F316" s="188"/>
      <c r="G316" s="188"/>
      <c r="H316" s="188"/>
      <c r="I316" s="188" t="s">
        <v>3598</v>
      </c>
      <c r="J316" s="412" t="s">
        <v>8058</v>
      </c>
      <c r="K316" s="195" t="s">
        <v>7549</v>
      </c>
      <c r="L316" s="425" t="s">
        <v>3359</v>
      </c>
      <c r="M316" s="188"/>
      <c r="N316" s="73" t="s">
        <v>3907</v>
      </c>
      <c r="O316" s="189"/>
      <c r="P316" s="189"/>
      <c r="Q316" s="189" t="s">
        <v>1934</v>
      </c>
      <c r="R316" s="188">
        <v>2015</v>
      </c>
      <c r="S316" s="188" t="s">
        <v>8154</v>
      </c>
      <c r="T316" s="188">
        <v>1548</v>
      </c>
      <c r="U316" s="191"/>
      <c r="V316" s="191">
        <v>45282</v>
      </c>
      <c r="W316" s="193">
        <v>1860</v>
      </c>
      <c r="X316" s="856"/>
    </row>
    <row r="317" spans="1:24" ht="26.25" customHeight="1">
      <c r="A317" s="855"/>
      <c r="B317" s="188"/>
      <c r="C317" s="188"/>
      <c r="D317" s="188"/>
      <c r="E317" s="188"/>
      <c r="F317" s="188"/>
      <c r="G317" s="188"/>
      <c r="H317" s="188"/>
      <c r="I317" s="320" t="s">
        <v>6972</v>
      </c>
      <c r="J317" s="194"/>
      <c r="K317" s="189" t="s">
        <v>7984</v>
      </c>
      <c r="L317" s="188"/>
      <c r="M317" s="188"/>
      <c r="N317" s="73" t="s">
        <v>3645</v>
      </c>
      <c r="O317" s="189"/>
      <c r="P317" s="189"/>
      <c r="Q317" s="189" t="s">
        <v>523</v>
      </c>
      <c r="R317" s="188">
        <v>2016</v>
      </c>
      <c r="S317" s="188" t="s">
        <v>8155</v>
      </c>
      <c r="T317" s="188">
        <v>1792</v>
      </c>
      <c r="U317" s="192"/>
      <c r="V317" s="191">
        <v>45280</v>
      </c>
      <c r="W317" s="193" t="s">
        <v>8476</v>
      </c>
      <c r="X317" s="856"/>
    </row>
    <row r="318" spans="1:24" ht="26.25" customHeight="1">
      <c r="A318" s="855"/>
      <c r="B318" s="188"/>
      <c r="C318" s="188"/>
      <c r="D318" s="188"/>
      <c r="E318" s="188"/>
      <c r="F318" s="188"/>
      <c r="G318" s="188"/>
      <c r="H318" s="188"/>
      <c r="I318" s="188"/>
      <c r="J318" s="188"/>
      <c r="K318" s="189" t="s">
        <v>3383</v>
      </c>
      <c r="L318" s="188"/>
      <c r="M318" s="188"/>
      <c r="N318" s="189"/>
      <c r="O318" s="189"/>
      <c r="P318" s="189"/>
      <c r="Q318" s="189" t="s">
        <v>4685</v>
      </c>
      <c r="R318" s="188">
        <v>2016</v>
      </c>
      <c r="S318" s="188" t="s">
        <v>8156</v>
      </c>
      <c r="T318" s="188">
        <v>1825</v>
      </c>
      <c r="U318" s="191"/>
      <c r="V318" s="192">
        <v>45282</v>
      </c>
      <c r="W318" s="193"/>
      <c r="X318" s="856"/>
    </row>
    <row r="319" spans="1:24" ht="26.25" customHeight="1">
      <c r="A319" s="855"/>
      <c r="B319" s="188"/>
      <c r="C319" s="188"/>
      <c r="D319" s="188"/>
      <c r="E319" s="188"/>
      <c r="F319" s="188"/>
      <c r="G319" s="188"/>
      <c r="H319" s="188"/>
      <c r="I319" s="188"/>
      <c r="J319" s="425" t="s">
        <v>3281</v>
      </c>
      <c r="K319" s="189" t="s">
        <v>7353</v>
      </c>
      <c r="L319" s="188"/>
      <c r="M319" s="2476" t="s">
        <v>7173</v>
      </c>
      <c r="N319" s="2477"/>
      <c r="O319" s="2478"/>
      <c r="P319" s="189"/>
      <c r="Q319" s="189"/>
      <c r="R319" s="188"/>
      <c r="S319" s="194" t="s">
        <v>189</v>
      </c>
      <c r="T319" s="194">
        <v>3700</v>
      </c>
      <c r="U319" s="191"/>
      <c r="V319" s="191"/>
      <c r="W319" s="193"/>
      <c r="X319" s="856"/>
    </row>
    <row r="320" spans="1:24" ht="26.25" customHeight="1">
      <c r="A320" s="855"/>
      <c r="B320" s="188"/>
      <c r="C320" s="188"/>
      <c r="D320" s="188"/>
      <c r="E320" s="188"/>
      <c r="F320" s="188"/>
      <c r="G320" s="188"/>
      <c r="H320" s="188"/>
      <c r="I320" s="188"/>
      <c r="J320" s="188"/>
      <c r="K320" s="189"/>
      <c r="L320" s="188"/>
      <c r="M320" s="188"/>
      <c r="N320" s="188"/>
      <c r="O320" s="188"/>
      <c r="P320" s="189"/>
      <c r="Q320" s="189"/>
      <c r="R320" s="188"/>
      <c r="S320" s="194" t="s">
        <v>2472</v>
      </c>
      <c r="T320" s="194">
        <f>SUM(T315:T319)</f>
        <v>10413</v>
      </c>
      <c r="U320" s="191"/>
      <c r="V320" s="191"/>
      <c r="W320" s="193"/>
      <c r="X320" s="856"/>
    </row>
    <row r="321" spans="1:24" ht="26.25" customHeight="1" thickBot="1">
      <c r="A321" s="857"/>
      <c r="B321" s="858"/>
      <c r="C321" s="858"/>
      <c r="D321" s="858"/>
      <c r="E321" s="858"/>
      <c r="F321" s="858"/>
      <c r="G321" s="858"/>
      <c r="H321" s="858"/>
      <c r="I321" s="858"/>
      <c r="J321" s="858"/>
      <c r="K321" s="611" t="s">
        <v>7849</v>
      </c>
      <c r="L321" s="858"/>
      <c r="M321" s="858"/>
      <c r="N321" s="847"/>
      <c r="O321" s="847"/>
      <c r="P321" s="859"/>
      <c r="Q321" s="858"/>
      <c r="R321" s="858"/>
      <c r="S321" s="860"/>
      <c r="T321" s="860"/>
      <c r="U321" s="861"/>
      <c r="V321" s="862"/>
      <c r="W321" s="863"/>
      <c r="X321" s="864"/>
    </row>
    <row r="322" spans="1:24" ht="26.25" customHeight="1">
      <c r="A322" s="848" t="s">
        <v>188</v>
      </c>
      <c r="B322" s="849"/>
      <c r="C322" s="849" t="s">
        <v>3844</v>
      </c>
      <c r="D322" s="849" t="s">
        <v>190</v>
      </c>
      <c r="E322" s="849" t="s">
        <v>191</v>
      </c>
      <c r="F322" s="849" t="s">
        <v>191</v>
      </c>
      <c r="G322" s="849" t="s">
        <v>191</v>
      </c>
      <c r="H322" s="849"/>
      <c r="I322" s="849" t="s">
        <v>3375</v>
      </c>
      <c r="J322" s="849" t="s">
        <v>8003</v>
      </c>
      <c r="K322" s="850" t="s">
        <v>7331</v>
      </c>
      <c r="L322" s="849" t="s">
        <v>8268</v>
      </c>
      <c r="M322" s="849"/>
      <c r="N322" s="850" t="s">
        <v>8201</v>
      </c>
      <c r="O322" s="850" t="s">
        <v>8242</v>
      </c>
      <c r="P322" s="851" t="s">
        <v>9841</v>
      </c>
      <c r="Q322" s="849" t="s">
        <v>8243</v>
      </c>
      <c r="R322" s="849">
        <v>2022</v>
      </c>
      <c r="S322" s="849" t="s">
        <v>8197</v>
      </c>
      <c r="T322" s="849">
        <v>1615</v>
      </c>
      <c r="U322" s="852">
        <v>45223</v>
      </c>
      <c r="V322" s="1234">
        <v>45281</v>
      </c>
      <c r="W322" s="1300">
        <v>1985</v>
      </c>
      <c r="X322" s="854">
        <v>3100</v>
      </c>
    </row>
    <row r="323" spans="1:24" ht="26.25" customHeight="1">
      <c r="A323" s="855"/>
      <c r="B323" s="188"/>
      <c r="C323" s="188"/>
      <c r="D323" s="188"/>
      <c r="E323" s="188"/>
      <c r="F323" s="188"/>
      <c r="G323" s="188"/>
      <c r="H323" s="188"/>
      <c r="I323" s="188" t="s">
        <v>3598</v>
      </c>
      <c r="J323" s="412" t="s">
        <v>8059</v>
      </c>
      <c r="K323" s="195" t="s">
        <v>7549</v>
      </c>
      <c r="L323" s="425" t="s">
        <v>3359</v>
      </c>
      <c r="M323" s="188"/>
      <c r="N323" s="73" t="s">
        <v>3907</v>
      </c>
      <c r="O323" s="189"/>
      <c r="P323" s="189"/>
      <c r="Q323" s="189" t="s">
        <v>202</v>
      </c>
      <c r="R323" s="188">
        <v>2017</v>
      </c>
      <c r="S323" s="188" t="s">
        <v>8198</v>
      </c>
      <c r="T323" s="188">
        <v>1630</v>
      </c>
      <c r="U323" s="191"/>
      <c r="V323" s="191">
        <v>45282</v>
      </c>
      <c r="W323" s="193">
        <v>1860</v>
      </c>
      <c r="X323" s="856"/>
    </row>
    <row r="324" spans="1:24" ht="26.25" customHeight="1">
      <c r="A324" s="855"/>
      <c r="B324" s="188"/>
      <c r="C324" s="188"/>
      <c r="D324" s="188"/>
      <c r="E324" s="188"/>
      <c r="F324" s="188"/>
      <c r="G324" s="188"/>
      <c r="H324" s="188"/>
      <c r="I324" s="320" t="s">
        <v>6972</v>
      </c>
      <c r="J324" s="194"/>
      <c r="K324" s="189" t="s">
        <v>7984</v>
      </c>
      <c r="L324" s="188"/>
      <c r="M324" s="188"/>
      <c r="N324" s="73" t="s">
        <v>3645</v>
      </c>
      <c r="O324" s="189"/>
      <c r="P324" s="189"/>
      <c r="Q324" s="189" t="s">
        <v>202</v>
      </c>
      <c r="R324" s="188">
        <v>2018</v>
      </c>
      <c r="S324" s="188" t="s">
        <v>8199</v>
      </c>
      <c r="T324" s="188">
        <v>1630</v>
      </c>
      <c r="U324" s="192"/>
      <c r="V324" s="191">
        <v>45280</v>
      </c>
      <c r="W324" s="193" t="s">
        <v>8476</v>
      </c>
      <c r="X324" s="856"/>
    </row>
    <row r="325" spans="1:24" ht="26.25" customHeight="1">
      <c r="A325" s="855"/>
      <c r="B325" s="188"/>
      <c r="C325" s="188"/>
      <c r="D325" s="188"/>
      <c r="E325" s="188"/>
      <c r="F325" s="188"/>
      <c r="G325" s="188"/>
      <c r="H325" s="188"/>
      <c r="I325" s="188"/>
      <c r="J325" s="188"/>
      <c r="K325" s="189" t="s">
        <v>3383</v>
      </c>
      <c r="L325" s="188"/>
      <c r="M325" s="188"/>
      <c r="N325" s="189"/>
      <c r="O325" s="189"/>
      <c r="P325" s="189"/>
      <c r="Q325" s="189" t="s">
        <v>520</v>
      </c>
      <c r="R325" s="188">
        <v>2015</v>
      </c>
      <c r="S325" s="188" t="s">
        <v>8200</v>
      </c>
      <c r="T325" s="188">
        <v>1840</v>
      </c>
      <c r="U325" s="191"/>
      <c r="V325" s="192">
        <v>45282</v>
      </c>
      <c r="W325" s="193"/>
      <c r="X325" s="856"/>
    </row>
    <row r="326" spans="1:24" ht="26.25" customHeight="1">
      <c r="A326" s="855"/>
      <c r="B326" s="188"/>
      <c r="C326" s="188"/>
      <c r="D326" s="188"/>
      <c r="E326" s="188"/>
      <c r="F326" s="188"/>
      <c r="G326" s="188"/>
      <c r="H326" s="188"/>
      <c r="I326" s="188"/>
      <c r="J326" s="425" t="s">
        <v>3281</v>
      </c>
      <c r="K326" s="189" t="s">
        <v>7386</v>
      </c>
      <c r="L326" s="188"/>
      <c r="M326" s="2476" t="s">
        <v>7173</v>
      </c>
      <c r="N326" s="2477"/>
      <c r="O326" s="2478"/>
      <c r="P326" s="189"/>
      <c r="Q326" s="189"/>
      <c r="R326" s="188"/>
      <c r="S326" s="194" t="s">
        <v>189</v>
      </c>
      <c r="T326" s="194">
        <v>3700</v>
      </c>
      <c r="U326" s="191"/>
      <c r="V326" s="191"/>
      <c r="W326" s="193"/>
      <c r="X326" s="856"/>
    </row>
    <row r="327" spans="1:24" ht="26.25" customHeight="1">
      <c r="A327" s="855"/>
      <c r="B327" s="188"/>
      <c r="C327" s="188"/>
      <c r="D327" s="188"/>
      <c r="E327" s="188"/>
      <c r="F327" s="188"/>
      <c r="G327" s="188"/>
      <c r="H327" s="188"/>
      <c r="I327" s="188"/>
      <c r="J327" s="188"/>
      <c r="K327" s="189"/>
      <c r="L327" s="188"/>
      <c r="M327" s="188"/>
      <c r="N327" s="188"/>
      <c r="O327" s="188"/>
      <c r="P327" s="189"/>
      <c r="Q327" s="189"/>
      <c r="R327" s="188"/>
      <c r="S327" s="194" t="s">
        <v>2472</v>
      </c>
      <c r="T327" s="194">
        <f>SUM(T322:T326)</f>
        <v>10415</v>
      </c>
      <c r="U327" s="191"/>
      <c r="V327" s="191"/>
      <c r="W327" s="193"/>
      <c r="X327" s="856"/>
    </row>
    <row r="328" spans="1:24" ht="26.25" customHeight="1" thickBot="1">
      <c r="A328" s="857"/>
      <c r="B328" s="858"/>
      <c r="C328" s="858"/>
      <c r="D328" s="858"/>
      <c r="E328" s="858"/>
      <c r="F328" s="858"/>
      <c r="G328" s="858"/>
      <c r="H328" s="858"/>
      <c r="I328" s="858"/>
      <c r="J328" s="858"/>
      <c r="K328" s="611" t="s">
        <v>7849</v>
      </c>
      <c r="L328" s="858"/>
      <c r="M328" s="858"/>
      <c r="N328" s="847"/>
      <c r="O328" s="847"/>
      <c r="P328" s="859"/>
      <c r="Q328" s="858"/>
      <c r="R328" s="858"/>
      <c r="S328" s="860"/>
      <c r="T328" s="860"/>
      <c r="U328" s="861"/>
      <c r="V328" s="862"/>
      <c r="W328" s="863"/>
      <c r="X328" s="864"/>
    </row>
    <row r="329" spans="1:24" ht="26.25" customHeight="1">
      <c r="A329" s="848" t="s">
        <v>188</v>
      </c>
      <c r="B329" s="849"/>
      <c r="C329" s="849" t="s">
        <v>3844</v>
      </c>
      <c r="D329" s="849" t="s">
        <v>190</v>
      </c>
      <c r="E329" s="849" t="s">
        <v>191</v>
      </c>
      <c r="F329" s="849" t="s">
        <v>191</v>
      </c>
      <c r="G329" s="849" t="s">
        <v>191</v>
      </c>
      <c r="H329" s="849"/>
      <c r="I329" s="849" t="s">
        <v>3375</v>
      </c>
      <c r="J329" s="849" t="s">
        <v>8003</v>
      </c>
      <c r="K329" s="850" t="s">
        <v>7331</v>
      </c>
      <c r="L329" s="849" t="s">
        <v>8683</v>
      </c>
      <c r="M329" s="849"/>
      <c r="N329" s="850" t="s">
        <v>8166</v>
      </c>
      <c r="O329" s="850" t="s">
        <v>8244</v>
      </c>
      <c r="P329" s="851" t="s">
        <v>9841</v>
      </c>
      <c r="Q329" s="1256" t="s">
        <v>523</v>
      </c>
      <c r="R329" s="849">
        <v>2015</v>
      </c>
      <c r="S329" s="849" t="s">
        <v>8157</v>
      </c>
      <c r="T329" s="849">
        <v>1792</v>
      </c>
      <c r="U329" s="852">
        <v>45223</v>
      </c>
      <c r="V329" s="1234">
        <v>45281</v>
      </c>
      <c r="W329" s="1300">
        <v>1985</v>
      </c>
      <c r="X329" s="854">
        <v>3100</v>
      </c>
    </row>
    <row r="330" spans="1:24" ht="26.25" customHeight="1">
      <c r="A330" s="855"/>
      <c r="B330" s="188"/>
      <c r="C330" s="188"/>
      <c r="D330" s="188"/>
      <c r="E330" s="188"/>
      <c r="F330" s="188"/>
      <c r="G330" s="188"/>
      <c r="H330" s="188"/>
      <c r="I330" s="188" t="s">
        <v>3598</v>
      </c>
      <c r="J330" s="412" t="s">
        <v>8060</v>
      </c>
      <c r="K330" s="195" t="s">
        <v>7549</v>
      </c>
      <c r="L330" s="425" t="s">
        <v>3359</v>
      </c>
      <c r="M330" s="188"/>
      <c r="N330" s="73" t="s">
        <v>3907</v>
      </c>
      <c r="O330" s="189"/>
      <c r="P330" s="189"/>
      <c r="Q330" s="189" t="s">
        <v>8245</v>
      </c>
      <c r="R330" s="188">
        <v>2015</v>
      </c>
      <c r="S330" s="188" t="s">
        <v>8158</v>
      </c>
      <c r="T330" s="188">
        <v>1678</v>
      </c>
      <c r="U330" s="191"/>
      <c r="V330" s="191">
        <v>45282</v>
      </c>
      <c r="W330" s="193">
        <v>1860</v>
      </c>
      <c r="X330" s="856"/>
    </row>
    <row r="331" spans="1:24" ht="26.25" customHeight="1">
      <c r="A331" s="855"/>
      <c r="B331" s="188"/>
      <c r="C331" s="188"/>
      <c r="D331" s="188"/>
      <c r="E331" s="188"/>
      <c r="F331" s="188"/>
      <c r="G331" s="188"/>
      <c r="H331" s="188"/>
      <c r="I331" s="320" t="s">
        <v>6972</v>
      </c>
      <c r="J331" s="194"/>
      <c r="K331" s="189" t="s">
        <v>7984</v>
      </c>
      <c r="L331" s="188"/>
      <c r="M331" s="188"/>
      <c r="N331" s="73" t="s">
        <v>3645</v>
      </c>
      <c r="O331" s="189"/>
      <c r="P331" s="189"/>
      <c r="Q331" s="189" t="s">
        <v>523</v>
      </c>
      <c r="R331" s="188">
        <v>2015</v>
      </c>
      <c r="S331" s="188" t="s">
        <v>8159</v>
      </c>
      <c r="T331" s="188">
        <v>1792</v>
      </c>
      <c r="U331" s="192"/>
      <c r="V331" s="191">
        <v>45280</v>
      </c>
      <c r="W331" s="193" t="s">
        <v>8476</v>
      </c>
      <c r="X331" s="856"/>
    </row>
    <row r="332" spans="1:24" ht="26.25" customHeight="1">
      <c r="A332" s="855"/>
      <c r="B332" s="188"/>
      <c r="C332" s="188"/>
      <c r="D332" s="188"/>
      <c r="E332" s="188"/>
      <c r="F332" s="188"/>
      <c r="G332" s="188"/>
      <c r="H332" s="188"/>
      <c r="I332" s="188"/>
      <c r="J332" s="188"/>
      <c r="K332" s="189" t="s">
        <v>3383</v>
      </c>
      <c r="L332" s="188"/>
      <c r="M332" s="188"/>
      <c r="N332" s="189"/>
      <c r="O332" s="189"/>
      <c r="P332" s="189"/>
      <c r="Q332" s="189" t="s">
        <v>1838</v>
      </c>
      <c r="R332" s="188">
        <v>2015</v>
      </c>
      <c r="S332" s="188" t="s">
        <v>8160</v>
      </c>
      <c r="T332" s="188">
        <v>1220</v>
      </c>
      <c r="U332" s="191"/>
      <c r="V332" s="192">
        <v>45282</v>
      </c>
      <c r="W332" s="193"/>
      <c r="X332" s="856"/>
    </row>
    <row r="333" spans="1:24" ht="26.25" customHeight="1">
      <c r="A333" s="855"/>
      <c r="B333" s="188"/>
      <c r="C333" s="188"/>
      <c r="D333" s="188"/>
      <c r="E333" s="188"/>
      <c r="F333" s="188"/>
      <c r="G333" s="188"/>
      <c r="H333" s="188"/>
      <c r="I333" s="188"/>
      <c r="J333" s="425" t="s">
        <v>3281</v>
      </c>
      <c r="K333" s="189" t="s">
        <v>7349</v>
      </c>
      <c r="L333" s="188"/>
      <c r="M333" s="2476" t="s">
        <v>7173</v>
      </c>
      <c r="N333" s="2477"/>
      <c r="O333" s="2478"/>
      <c r="P333" s="189"/>
      <c r="Q333" s="189"/>
      <c r="R333" s="188"/>
      <c r="S333" s="194" t="s">
        <v>189</v>
      </c>
      <c r="T333" s="194">
        <v>3700</v>
      </c>
      <c r="U333" s="191"/>
      <c r="V333" s="191"/>
      <c r="W333" s="193"/>
      <c r="X333" s="856"/>
    </row>
    <row r="334" spans="1:24" ht="26.25" customHeight="1">
      <c r="A334" s="855"/>
      <c r="B334" s="188"/>
      <c r="C334" s="188"/>
      <c r="D334" s="188"/>
      <c r="E334" s="188"/>
      <c r="F334" s="188"/>
      <c r="G334" s="188"/>
      <c r="H334" s="188"/>
      <c r="I334" s="188"/>
      <c r="J334" s="188"/>
      <c r="K334" s="189"/>
      <c r="L334" s="188"/>
      <c r="M334" s="188"/>
      <c r="N334" s="188"/>
      <c r="O334" s="188"/>
      <c r="P334" s="189"/>
      <c r="Q334" s="189"/>
      <c r="R334" s="188"/>
      <c r="S334" s="194" t="s">
        <v>2472</v>
      </c>
      <c r="T334" s="194">
        <f>SUM(T329:T333)</f>
        <v>10182</v>
      </c>
      <c r="U334" s="191"/>
      <c r="V334" s="191"/>
      <c r="W334" s="193"/>
      <c r="X334" s="856"/>
    </row>
    <row r="335" spans="1:24" ht="26.25" customHeight="1" thickBot="1">
      <c r="A335" s="857"/>
      <c r="B335" s="858"/>
      <c r="C335" s="858"/>
      <c r="D335" s="858"/>
      <c r="E335" s="858"/>
      <c r="F335" s="858"/>
      <c r="G335" s="858"/>
      <c r="H335" s="858"/>
      <c r="I335" s="858"/>
      <c r="J335" s="858"/>
      <c r="K335" s="611" t="s">
        <v>7849</v>
      </c>
      <c r="L335" s="858"/>
      <c r="M335" s="858"/>
      <c r="N335" s="847"/>
      <c r="O335" s="847"/>
      <c r="P335" s="859"/>
      <c r="Q335" s="858"/>
      <c r="R335" s="858"/>
      <c r="S335" s="860"/>
      <c r="T335" s="860"/>
      <c r="U335" s="861"/>
      <c r="V335" s="862"/>
      <c r="W335" s="863"/>
      <c r="X335" s="864"/>
    </row>
    <row r="336" spans="1:24" ht="26.25" customHeight="1">
      <c r="A336" s="848" t="s">
        <v>188</v>
      </c>
      <c r="B336" s="849"/>
      <c r="C336" s="849" t="s">
        <v>3844</v>
      </c>
      <c r="D336" s="849" t="s">
        <v>190</v>
      </c>
      <c r="E336" s="849" t="s">
        <v>191</v>
      </c>
      <c r="F336" s="849" t="s">
        <v>191</v>
      </c>
      <c r="G336" s="849" t="s">
        <v>191</v>
      </c>
      <c r="H336" s="849"/>
      <c r="I336" s="849" t="s">
        <v>3375</v>
      </c>
      <c r="J336" s="849" t="s">
        <v>8003</v>
      </c>
      <c r="K336" s="850" t="s">
        <v>7331</v>
      </c>
      <c r="L336" s="849" t="s">
        <v>8684</v>
      </c>
      <c r="M336" s="849"/>
      <c r="N336" s="850" t="s">
        <v>8167</v>
      </c>
      <c r="O336" s="850" t="s">
        <v>8246</v>
      </c>
      <c r="P336" s="851" t="s">
        <v>9841</v>
      </c>
      <c r="Q336" s="849" t="s">
        <v>3291</v>
      </c>
      <c r="R336" s="849">
        <v>2016</v>
      </c>
      <c r="S336" s="849" t="s">
        <v>8161</v>
      </c>
      <c r="T336" s="849">
        <v>1470</v>
      </c>
      <c r="U336" s="852">
        <v>45223</v>
      </c>
      <c r="V336" s="1234">
        <v>45281</v>
      </c>
      <c r="W336" s="1300">
        <v>1985</v>
      </c>
      <c r="X336" s="854">
        <v>3100</v>
      </c>
    </row>
    <row r="337" spans="1:24" ht="26.25" customHeight="1">
      <c r="A337" s="855"/>
      <c r="B337" s="188"/>
      <c r="C337" s="188"/>
      <c r="D337" s="188"/>
      <c r="E337" s="188"/>
      <c r="F337" s="188"/>
      <c r="G337" s="188"/>
      <c r="H337" s="188"/>
      <c r="I337" s="188" t="s">
        <v>3598</v>
      </c>
      <c r="J337" s="412" t="s">
        <v>8061</v>
      </c>
      <c r="K337" s="195" t="s">
        <v>7549</v>
      </c>
      <c r="L337" s="425" t="s">
        <v>3359</v>
      </c>
      <c r="M337" s="188"/>
      <c r="N337" s="73" t="s">
        <v>3907</v>
      </c>
      <c r="O337" s="189"/>
      <c r="P337" s="189"/>
      <c r="Q337" s="189" t="s">
        <v>520</v>
      </c>
      <c r="R337" s="188">
        <v>2016</v>
      </c>
      <c r="S337" s="188" t="s">
        <v>8162</v>
      </c>
      <c r="T337" s="188">
        <v>1840</v>
      </c>
      <c r="U337" s="191"/>
      <c r="V337" s="191">
        <v>45282</v>
      </c>
      <c r="W337" s="193">
        <v>1860</v>
      </c>
      <c r="X337" s="856"/>
    </row>
    <row r="338" spans="1:24" ht="26.25" customHeight="1">
      <c r="A338" s="855"/>
      <c r="B338" s="188"/>
      <c r="C338" s="188"/>
      <c r="D338" s="188"/>
      <c r="E338" s="188"/>
      <c r="F338" s="188"/>
      <c r="G338" s="188"/>
      <c r="H338" s="188"/>
      <c r="I338" s="320" t="s">
        <v>6972</v>
      </c>
      <c r="J338" s="194"/>
      <c r="K338" s="189" t="s">
        <v>7984</v>
      </c>
      <c r="L338" s="188"/>
      <c r="M338" s="188"/>
      <c r="N338" s="73" t="s">
        <v>3645</v>
      </c>
      <c r="O338" s="189"/>
      <c r="P338" s="189"/>
      <c r="Q338" s="189" t="s">
        <v>520</v>
      </c>
      <c r="R338" s="188">
        <v>2015</v>
      </c>
      <c r="S338" s="188" t="s">
        <v>8163</v>
      </c>
      <c r="T338" s="188">
        <v>1840</v>
      </c>
      <c r="U338" s="192"/>
      <c r="V338" s="191">
        <v>45280</v>
      </c>
      <c r="W338" s="193" t="s">
        <v>8476</v>
      </c>
      <c r="X338" s="856"/>
    </row>
    <row r="339" spans="1:24" ht="26.25" customHeight="1">
      <c r="A339" s="855"/>
      <c r="B339" s="188"/>
      <c r="C339" s="188"/>
      <c r="D339" s="188"/>
      <c r="E339" s="188"/>
      <c r="F339" s="188"/>
      <c r="G339" s="188"/>
      <c r="H339" s="188"/>
      <c r="I339" s="188"/>
      <c r="J339" s="188"/>
      <c r="K339" s="189" t="s">
        <v>3383</v>
      </c>
      <c r="L339" s="188"/>
      <c r="M339" s="188"/>
      <c r="N339" s="189"/>
      <c r="O339" s="189"/>
      <c r="P339" s="189"/>
      <c r="Q339" s="189" t="s">
        <v>589</v>
      </c>
      <c r="R339" s="188">
        <v>2017</v>
      </c>
      <c r="S339" s="188" t="s">
        <v>8164</v>
      </c>
      <c r="T339" s="188">
        <v>1340</v>
      </c>
      <c r="U339" s="191"/>
      <c r="V339" s="192">
        <v>45282</v>
      </c>
      <c r="W339" s="193"/>
      <c r="X339" s="856"/>
    </row>
    <row r="340" spans="1:24" ht="26.25" customHeight="1">
      <c r="A340" s="855"/>
      <c r="B340" s="188"/>
      <c r="C340" s="188"/>
      <c r="D340" s="188"/>
      <c r="E340" s="188"/>
      <c r="F340" s="188"/>
      <c r="G340" s="188"/>
      <c r="H340" s="188"/>
      <c r="I340" s="188"/>
      <c r="J340" s="425" t="s">
        <v>3281</v>
      </c>
      <c r="K340" s="189" t="s">
        <v>7351</v>
      </c>
      <c r="L340" s="188"/>
      <c r="M340" s="2476" t="s">
        <v>7173</v>
      </c>
      <c r="N340" s="2477"/>
      <c r="O340" s="2478"/>
      <c r="P340" s="189"/>
      <c r="Q340" s="189"/>
      <c r="R340" s="188"/>
      <c r="S340" s="194" t="s">
        <v>189</v>
      </c>
      <c r="T340" s="194">
        <v>3820</v>
      </c>
      <c r="U340" s="191"/>
      <c r="V340" s="191"/>
      <c r="W340" s="193"/>
      <c r="X340" s="856"/>
    </row>
    <row r="341" spans="1:24" ht="26.25" customHeight="1">
      <c r="A341" s="855"/>
      <c r="B341" s="188"/>
      <c r="C341" s="188"/>
      <c r="D341" s="188"/>
      <c r="E341" s="188"/>
      <c r="F341" s="188"/>
      <c r="G341" s="188"/>
      <c r="H341" s="188"/>
      <c r="I341" s="188"/>
      <c r="J341" s="188"/>
      <c r="K341" s="189"/>
      <c r="L341" s="188"/>
      <c r="M341" s="188"/>
      <c r="N341" s="188"/>
      <c r="O341" s="188"/>
      <c r="P341" s="189"/>
      <c r="Q341" s="189"/>
      <c r="R341" s="188"/>
      <c r="S341" s="194" t="s">
        <v>2472</v>
      </c>
      <c r="T341" s="194">
        <f>SUM(T336:T340)</f>
        <v>10310</v>
      </c>
      <c r="U341" s="191"/>
      <c r="V341" s="191"/>
      <c r="W341" s="193"/>
      <c r="X341" s="856"/>
    </row>
    <row r="342" spans="1:24" ht="26.25" customHeight="1" thickBot="1">
      <c r="A342" s="857"/>
      <c r="B342" s="858"/>
      <c r="C342" s="858"/>
      <c r="D342" s="858"/>
      <c r="E342" s="858"/>
      <c r="F342" s="858"/>
      <c r="G342" s="858"/>
      <c r="H342" s="858"/>
      <c r="I342" s="858"/>
      <c r="J342" s="858"/>
      <c r="K342" s="611" t="s">
        <v>7849</v>
      </c>
      <c r="L342" s="858"/>
      <c r="M342" s="858"/>
      <c r="N342" s="847"/>
      <c r="O342" s="847"/>
      <c r="P342" s="859"/>
      <c r="Q342" s="858"/>
      <c r="R342" s="858"/>
      <c r="S342" s="860"/>
      <c r="T342" s="860"/>
      <c r="U342" s="861"/>
      <c r="V342" s="862"/>
      <c r="W342" s="863"/>
      <c r="X342" s="864"/>
    </row>
    <row r="343" spans="1:24" ht="26.25" customHeight="1">
      <c r="A343" s="848" t="s">
        <v>188</v>
      </c>
      <c r="B343" s="849"/>
      <c r="C343" s="849" t="s">
        <v>3844</v>
      </c>
      <c r="D343" s="849" t="s">
        <v>190</v>
      </c>
      <c r="E343" s="849" t="s">
        <v>191</v>
      </c>
      <c r="F343" s="849" t="s">
        <v>191</v>
      </c>
      <c r="G343" s="849" t="s">
        <v>191</v>
      </c>
      <c r="H343" s="849"/>
      <c r="I343" s="849" t="s">
        <v>3375</v>
      </c>
      <c r="J343" s="849" t="s">
        <v>8003</v>
      </c>
      <c r="K343" s="850" t="s">
        <v>7331</v>
      </c>
      <c r="L343" s="849" t="s">
        <v>8685</v>
      </c>
      <c r="M343" s="849"/>
      <c r="N343" s="850" t="s">
        <v>8168</v>
      </c>
      <c r="O343" s="850" t="s">
        <v>8247</v>
      </c>
      <c r="P343" s="851" t="s">
        <v>9841</v>
      </c>
      <c r="Q343" s="1256" t="s">
        <v>523</v>
      </c>
      <c r="R343" s="849">
        <v>2020</v>
      </c>
      <c r="S343" s="849" t="s">
        <v>8169</v>
      </c>
      <c r="T343" s="849">
        <v>1680</v>
      </c>
      <c r="U343" s="852">
        <v>45223</v>
      </c>
      <c r="V343" s="1234">
        <v>45281</v>
      </c>
      <c r="W343" s="1300">
        <v>1985</v>
      </c>
      <c r="X343" s="854">
        <v>3100</v>
      </c>
    </row>
    <row r="344" spans="1:24" ht="26.25" customHeight="1">
      <c r="A344" s="855"/>
      <c r="B344" s="188"/>
      <c r="C344" s="188"/>
      <c r="D344" s="188"/>
      <c r="E344" s="188"/>
      <c r="F344" s="188"/>
      <c r="G344" s="188"/>
      <c r="H344" s="188"/>
      <c r="I344" s="188" t="s">
        <v>3598</v>
      </c>
      <c r="J344" s="412" t="s">
        <v>8083</v>
      </c>
      <c r="K344" s="195" t="s">
        <v>7549</v>
      </c>
      <c r="L344" s="425" t="s">
        <v>3359</v>
      </c>
      <c r="M344" s="188"/>
      <c r="N344" s="73" t="s">
        <v>3907</v>
      </c>
      <c r="O344" s="189"/>
      <c r="P344" s="189"/>
      <c r="Q344" s="189" t="s">
        <v>2093</v>
      </c>
      <c r="R344" s="188">
        <v>2015</v>
      </c>
      <c r="S344" s="188" t="s">
        <v>8170</v>
      </c>
      <c r="T344" s="188">
        <v>1460</v>
      </c>
      <c r="U344" s="191"/>
      <c r="V344" s="191">
        <v>45282</v>
      </c>
      <c r="W344" s="193">
        <v>1860</v>
      </c>
      <c r="X344" s="856"/>
    </row>
    <row r="345" spans="1:24" ht="26.25" customHeight="1">
      <c r="A345" s="855"/>
      <c r="B345" s="188"/>
      <c r="C345" s="188"/>
      <c r="D345" s="188"/>
      <c r="E345" s="188"/>
      <c r="F345" s="188"/>
      <c r="G345" s="188"/>
      <c r="H345" s="188"/>
      <c r="I345" s="320" t="s">
        <v>6972</v>
      </c>
      <c r="J345" s="194"/>
      <c r="K345" s="189" t="s">
        <v>7984</v>
      </c>
      <c r="L345" s="188"/>
      <c r="M345" s="188"/>
      <c r="N345" s="73" t="s">
        <v>3645</v>
      </c>
      <c r="O345" s="189"/>
      <c r="P345" s="189"/>
      <c r="Q345" s="189" t="s">
        <v>520</v>
      </c>
      <c r="R345" s="188">
        <v>2016</v>
      </c>
      <c r="S345" s="188" t="s">
        <v>8171</v>
      </c>
      <c r="T345" s="188">
        <v>1840</v>
      </c>
      <c r="U345" s="192"/>
      <c r="V345" s="191">
        <v>45280</v>
      </c>
      <c r="W345" s="193" t="s">
        <v>8476</v>
      </c>
      <c r="X345" s="856"/>
    </row>
    <row r="346" spans="1:24" ht="26.25" customHeight="1">
      <c r="A346" s="855"/>
      <c r="B346" s="188"/>
      <c r="C346" s="188"/>
      <c r="D346" s="188"/>
      <c r="E346" s="188"/>
      <c r="F346" s="188"/>
      <c r="G346" s="188"/>
      <c r="H346" s="188"/>
      <c r="I346" s="188"/>
      <c r="J346" s="188"/>
      <c r="K346" s="189" t="s">
        <v>3383</v>
      </c>
      <c r="L346" s="188"/>
      <c r="M346" s="188"/>
      <c r="N346" s="189"/>
      <c r="O346" s="189"/>
      <c r="P346" s="189"/>
      <c r="Q346" s="189" t="s">
        <v>1838</v>
      </c>
      <c r="R346" s="188">
        <v>2017</v>
      </c>
      <c r="S346" s="188" t="s">
        <v>8172</v>
      </c>
      <c r="T346" s="188">
        <v>1220</v>
      </c>
      <c r="U346" s="191"/>
      <c r="V346" s="192">
        <v>45282</v>
      </c>
      <c r="W346" s="193"/>
      <c r="X346" s="856"/>
    </row>
    <row r="347" spans="1:24" ht="26.25" customHeight="1">
      <c r="A347" s="855"/>
      <c r="B347" s="188"/>
      <c r="C347" s="188"/>
      <c r="D347" s="188"/>
      <c r="E347" s="188"/>
      <c r="F347" s="188"/>
      <c r="G347" s="188"/>
      <c r="H347" s="188"/>
      <c r="I347" s="188"/>
      <c r="J347" s="425" t="s">
        <v>3281</v>
      </c>
      <c r="K347" s="189" t="s">
        <v>7565</v>
      </c>
      <c r="L347" s="188"/>
      <c r="M347" s="2476" t="s">
        <v>7173</v>
      </c>
      <c r="N347" s="2477"/>
      <c r="O347" s="2478"/>
      <c r="P347" s="189"/>
      <c r="Q347" s="189"/>
      <c r="R347" s="188"/>
      <c r="S347" s="194" t="s">
        <v>189</v>
      </c>
      <c r="T347" s="194">
        <v>3700</v>
      </c>
      <c r="U347" s="191"/>
      <c r="V347" s="191"/>
      <c r="W347" s="193"/>
      <c r="X347" s="856"/>
    </row>
    <row r="348" spans="1:24" ht="26.25" customHeight="1">
      <c r="A348" s="855"/>
      <c r="B348" s="188"/>
      <c r="C348" s="188"/>
      <c r="D348" s="188"/>
      <c r="E348" s="188"/>
      <c r="F348" s="188"/>
      <c r="G348" s="188"/>
      <c r="H348" s="188"/>
      <c r="I348" s="188"/>
      <c r="J348" s="188"/>
      <c r="K348" s="189"/>
      <c r="L348" s="188"/>
      <c r="M348" s="188"/>
      <c r="N348" s="188"/>
      <c r="O348" s="188"/>
      <c r="P348" s="189"/>
      <c r="Q348" s="189"/>
      <c r="R348" s="188"/>
      <c r="S348" s="194" t="s">
        <v>2472</v>
      </c>
      <c r="T348" s="194">
        <f>SUM(T343:T347)</f>
        <v>9900</v>
      </c>
      <c r="U348" s="191"/>
      <c r="V348" s="191"/>
      <c r="W348" s="193"/>
      <c r="X348" s="856"/>
    </row>
    <row r="349" spans="1:24" ht="26.25" customHeight="1" thickBot="1">
      <c r="A349" s="857"/>
      <c r="B349" s="858"/>
      <c r="C349" s="858"/>
      <c r="D349" s="858"/>
      <c r="E349" s="858"/>
      <c r="F349" s="858"/>
      <c r="G349" s="858"/>
      <c r="H349" s="858"/>
      <c r="I349" s="858"/>
      <c r="J349" s="858"/>
      <c r="K349" s="611" t="s">
        <v>7849</v>
      </c>
      <c r="L349" s="858"/>
      <c r="M349" s="858"/>
      <c r="N349" s="847"/>
      <c r="O349" s="847"/>
      <c r="P349" s="859"/>
      <c r="Q349" s="858"/>
      <c r="R349" s="858"/>
      <c r="S349" s="860"/>
      <c r="T349" s="860"/>
      <c r="U349" s="861"/>
      <c r="V349" s="862"/>
      <c r="W349" s="863"/>
      <c r="X349" s="864"/>
    </row>
    <row r="350" spans="1:24" ht="26.25" customHeight="1">
      <c r="A350" s="848" t="s">
        <v>188</v>
      </c>
      <c r="B350" s="849"/>
      <c r="C350" s="849" t="s">
        <v>3844</v>
      </c>
      <c r="D350" s="849" t="s">
        <v>190</v>
      </c>
      <c r="E350" s="849" t="s">
        <v>191</v>
      </c>
      <c r="F350" s="849" t="s">
        <v>191</v>
      </c>
      <c r="G350" s="849" t="s">
        <v>191</v>
      </c>
      <c r="H350" s="849"/>
      <c r="I350" s="849" t="s">
        <v>3375</v>
      </c>
      <c r="J350" s="849" t="s">
        <v>8003</v>
      </c>
      <c r="K350" s="850" t="s">
        <v>7331</v>
      </c>
      <c r="L350" s="849" t="s">
        <v>8686</v>
      </c>
      <c r="M350" s="849"/>
      <c r="N350" s="850" t="s">
        <v>8248</v>
      </c>
      <c r="O350" s="850" t="s">
        <v>8249</v>
      </c>
      <c r="P350" s="851" t="s">
        <v>9841</v>
      </c>
      <c r="Q350" s="1256" t="s">
        <v>523</v>
      </c>
      <c r="R350" s="849">
        <v>2014</v>
      </c>
      <c r="S350" s="849" t="s">
        <v>8202</v>
      </c>
      <c r="T350" s="849">
        <v>1792</v>
      </c>
      <c r="U350" s="852">
        <v>45223</v>
      </c>
      <c r="V350" s="1234">
        <v>45281</v>
      </c>
      <c r="W350" s="1300">
        <v>1985</v>
      </c>
      <c r="X350" s="854">
        <v>3100</v>
      </c>
    </row>
    <row r="351" spans="1:24" ht="26.25" customHeight="1">
      <c r="A351" s="855"/>
      <c r="B351" s="188"/>
      <c r="C351" s="188"/>
      <c r="D351" s="188"/>
      <c r="E351" s="188"/>
      <c r="F351" s="188"/>
      <c r="G351" s="188"/>
      <c r="H351" s="188"/>
      <c r="I351" s="188" t="s">
        <v>3598</v>
      </c>
      <c r="J351" s="412" t="s">
        <v>8084</v>
      </c>
      <c r="K351" s="195" t="s">
        <v>7549</v>
      </c>
      <c r="L351" s="425" t="s">
        <v>3359</v>
      </c>
      <c r="M351" s="188"/>
      <c r="N351" s="73" t="s">
        <v>3907</v>
      </c>
      <c r="O351" s="189"/>
      <c r="P351" s="189"/>
      <c r="Q351" s="189" t="s">
        <v>523</v>
      </c>
      <c r="R351" s="188">
        <v>2017</v>
      </c>
      <c r="S351" s="188" t="s">
        <v>8203</v>
      </c>
      <c r="T351" s="188">
        <v>1790</v>
      </c>
      <c r="U351" s="191"/>
      <c r="V351" s="191">
        <v>45282</v>
      </c>
      <c r="W351" s="193">
        <v>1860</v>
      </c>
      <c r="X351" s="856"/>
    </row>
    <row r="352" spans="1:24" ht="26.25" customHeight="1">
      <c r="A352" s="855"/>
      <c r="B352" s="188"/>
      <c r="C352" s="188"/>
      <c r="D352" s="188"/>
      <c r="E352" s="188"/>
      <c r="F352" s="188"/>
      <c r="G352" s="188"/>
      <c r="H352" s="188"/>
      <c r="I352" s="320" t="s">
        <v>6972</v>
      </c>
      <c r="J352" s="194"/>
      <c r="K352" s="189" t="s">
        <v>7984</v>
      </c>
      <c r="L352" s="188"/>
      <c r="M352" s="188"/>
      <c r="N352" s="73" t="s">
        <v>3645</v>
      </c>
      <c r="O352" s="189"/>
      <c r="P352" s="189"/>
      <c r="Q352" s="189" t="s">
        <v>523</v>
      </c>
      <c r="R352" s="188">
        <v>2015</v>
      </c>
      <c r="S352" s="188" t="s">
        <v>8204</v>
      </c>
      <c r="T352" s="188">
        <v>1792</v>
      </c>
      <c r="U352" s="192"/>
      <c r="V352" s="191">
        <v>45280</v>
      </c>
      <c r="W352" s="193" t="s">
        <v>8476</v>
      </c>
      <c r="X352" s="856"/>
    </row>
    <row r="353" spans="1:24" ht="26.25" customHeight="1">
      <c r="A353" s="855"/>
      <c r="B353" s="188"/>
      <c r="C353" s="188"/>
      <c r="D353" s="188"/>
      <c r="E353" s="188"/>
      <c r="F353" s="188"/>
      <c r="G353" s="188"/>
      <c r="H353" s="188"/>
      <c r="I353" s="188"/>
      <c r="J353" s="188"/>
      <c r="K353" s="189" t="s">
        <v>3383</v>
      </c>
      <c r="L353" s="188"/>
      <c r="M353" s="188"/>
      <c r="N353" s="189"/>
      <c r="O353" s="189"/>
      <c r="P353" s="189"/>
      <c r="Q353" s="189" t="s">
        <v>7181</v>
      </c>
      <c r="R353" s="188">
        <v>2017</v>
      </c>
      <c r="S353" s="188" t="s">
        <v>8205</v>
      </c>
      <c r="T353" s="188">
        <v>1070</v>
      </c>
      <c r="U353" s="191"/>
      <c r="V353" s="192">
        <v>45282</v>
      </c>
      <c r="W353" s="193"/>
      <c r="X353" s="856"/>
    </row>
    <row r="354" spans="1:24" ht="26.25" customHeight="1">
      <c r="A354" s="855"/>
      <c r="B354" s="188"/>
      <c r="C354" s="188"/>
      <c r="D354" s="188"/>
      <c r="E354" s="188"/>
      <c r="F354" s="188"/>
      <c r="G354" s="188"/>
      <c r="H354" s="188"/>
      <c r="I354" s="188"/>
      <c r="J354" s="425" t="s">
        <v>3281</v>
      </c>
      <c r="K354" s="189" t="s">
        <v>8095</v>
      </c>
      <c r="L354" s="188"/>
      <c r="M354" s="2476" t="s">
        <v>7173</v>
      </c>
      <c r="N354" s="2477"/>
      <c r="O354" s="2478"/>
      <c r="P354" s="189"/>
      <c r="Q354" s="189"/>
      <c r="R354" s="188"/>
      <c r="S354" s="194" t="s">
        <v>189</v>
      </c>
      <c r="T354" s="194">
        <v>3700</v>
      </c>
      <c r="U354" s="191"/>
      <c r="V354" s="191"/>
      <c r="W354" s="193"/>
      <c r="X354" s="856"/>
    </row>
    <row r="355" spans="1:24" ht="26.25" customHeight="1">
      <c r="A355" s="855"/>
      <c r="B355" s="188"/>
      <c r="C355" s="188"/>
      <c r="D355" s="188"/>
      <c r="E355" s="188"/>
      <c r="F355" s="188"/>
      <c r="G355" s="188"/>
      <c r="H355" s="188"/>
      <c r="I355" s="188"/>
      <c r="J355" s="188"/>
      <c r="K355" s="189"/>
      <c r="L355" s="188"/>
      <c r="M355" s="188"/>
      <c r="N355" s="188"/>
      <c r="O355" s="188"/>
      <c r="P355" s="189"/>
      <c r="Q355" s="189"/>
      <c r="R355" s="188"/>
      <c r="S355" s="194" t="s">
        <v>2472</v>
      </c>
      <c r="T355" s="194">
        <f>SUM(T350:T354)</f>
        <v>10144</v>
      </c>
      <c r="U355" s="191"/>
      <c r="V355" s="191"/>
      <c r="W355" s="193"/>
      <c r="X355" s="856"/>
    </row>
    <row r="356" spans="1:24" ht="26.25" customHeight="1" thickBot="1">
      <c r="A356" s="857"/>
      <c r="B356" s="858"/>
      <c r="C356" s="858"/>
      <c r="D356" s="858"/>
      <c r="E356" s="858"/>
      <c r="F356" s="858"/>
      <c r="G356" s="858"/>
      <c r="H356" s="858"/>
      <c r="I356" s="858"/>
      <c r="J356" s="858"/>
      <c r="K356" s="611" t="s">
        <v>7849</v>
      </c>
      <c r="L356" s="858"/>
      <c r="M356" s="858"/>
      <c r="N356" s="847"/>
      <c r="O356" s="847"/>
      <c r="P356" s="859"/>
      <c r="Q356" s="858"/>
      <c r="R356" s="858"/>
      <c r="S356" s="860"/>
      <c r="T356" s="860"/>
      <c r="U356" s="861"/>
      <c r="V356" s="862"/>
      <c r="W356" s="863"/>
      <c r="X356" s="864"/>
    </row>
    <row r="357" spans="1:24" ht="26.25" customHeight="1">
      <c r="A357" s="848" t="s">
        <v>188</v>
      </c>
      <c r="B357" s="849"/>
      <c r="C357" s="849" t="s">
        <v>3844</v>
      </c>
      <c r="D357" s="849" t="s">
        <v>190</v>
      </c>
      <c r="E357" s="849" t="s">
        <v>191</v>
      </c>
      <c r="F357" s="849" t="s">
        <v>191</v>
      </c>
      <c r="G357" s="849" t="s">
        <v>191</v>
      </c>
      <c r="H357" s="849"/>
      <c r="I357" s="849" t="s">
        <v>3375</v>
      </c>
      <c r="J357" s="849" t="s">
        <v>8003</v>
      </c>
      <c r="K357" s="850" t="s">
        <v>7331</v>
      </c>
      <c r="L357" s="849" t="s">
        <v>8687</v>
      </c>
      <c r="M357" s="849"/>
      <c r="N357" s="850" t="s">
        <v>8185</v>
      </c>
      <c r="O357" s="850" t="s">
        <v>8184</v>
      </c>
      <c r="P357" s="851" t="s">
        <v>9841</v>
      </c>
      <c r="Q357" s="849" t="s">
        <v>520</v>
      </c>
      <c r="R357" s="849">
        <v>2016</v>
      </c>
      <c r="S357" s="849" t="s">
        <v>8180</v>
      </c>
      <c r="T357" s="849">
        <v>1840</v>
      </c>
      <c r="U357" s="852">
        <v>45223</v>
      </c>
      <c r="V357" s="1234">
        <v>45281</v>
      </c>
      <c r="W357" s="1300">
        <v>1985</v>
      </c>
      <c r="X357" s="854">
        <v>3100</v>
      </c>
    </row>
    <row r="358" spans="1:24" ht="26.25" customHeight="1">
      <c r="A358" s="855"/>
      <c r="B358" s="188"/>
      <c r="C358" s="188"/>
      <c r="D358" s="188"/>
      <c r="E358" s="188"/>
      <c r="F358" s="188"/>
      <c r="G358" s="188"/>
      <c r="H358" s="188"/>
      <c r="I358" s="188" t="s">
        <v>3598</v>
      </c>
      <c r="J358" s="412" t="s">
        <v>8085</v>
      </c>
      <c r="K358" s="195" t="s">
        <v>7549</v>
      </c>
      <c r="L358" s="425" t="s">
        <v>3359</v>
      </c>
      <c r="M358" s="188"/>
      <c r="N358" s="73" t="s">
        <v>3907</v>
      </c>
      <c r="O358" s="189"/>
      <c r="P358" s="189"/>
      <c r="Q358" s="189" t="s">
        <v>3291</v>
      </c>
      <c r="R358" s="188">
        <v>2015</v>
      </c>
      <c r="S358" s="188" t="s">
        <v>8181</v>
      </c>
      <c r="T358" s="188">
        <v>1470</v>
      </c>
      <c r="U358" s="191"/>
      <c r="V358" s="191">
        <v>45282</v>
      </c>
      <c r="W358" s="193">
        <v>1860</v>
      </c>
      <c r="X358" s="856"/>
    </row>
    <row r="359" spans="1:24" ht="26.25" customHeight="1">
      <c r="A359" s="855"/>
      <c r="B359" s="188"/>
      <c r="C359" s="188"/>
      <c r="D359" s="188"/>
      <c r="E359" s="188"/>
      <c r="F359" s="188"/>
      <c r="G359" s="188"/>
      <c r="H359" s="188"/>
      <c r="I359" s="320" t="s">
        <v>6972</v>
      </c>
      <c r="J359" s="194"/>
      <c r="K359" s="189" t="s">
        <v>7984</v>
      </c>
      <c r="L359" s="188"/>
      <c r="M359" s="188"/>
      <c r="N359" s="73" t="s">
        <v>3645</v>
      </c>
      <c r="O359" s="189"/>
      <c r="P359" s="189"/>
      <c r="Q359" s="189" t="s">
        <v>520</v>
      </c>
      <c r="R359" s="188">
        <v>2017</v>
      </c>
      <c r="S359" s="188" t="s">
        <v>8182</v>
      </c>
      <c r="T359" s="188">
        <v>1845</v>
      </c>
      <c r="U359" s="192"/>
      <c r="V359" s="191">
        <v>45280</v>
      </c>
      <c r="W359" s="193" t="s">
        <v>8476</v>
      </c>
      <c r="X359" s="856"/>
    </row>
    <row r="360" spans="1:24" ht="26.25" customHeight="1">
      <c r="A360" s="855"/>
      <c r="B360" s="188"/>
      <c r="C360" s="188"/>
      <c r="D360" s="188"/>
      <c r="E360" s="188"/>
      <c r="F360" s="188"/>
      <c r="G360" s="188"/>
      <c r="H360" s="188"/>
      <c r="I360" s="188"/>
      <c r="J360" s="188"/>
      <c r="K360" s="189" t="s">
        <v>3383</v>
      </c>
      <c r="L360" s="188"/>
      <c r="M360" s="188"/>
      <c r="N360" s="189"/>
      <c r="O360" s="189"/>
      <c r="P360" s="189"/>
      <c r="Q360" s="189" t="s">
        <v>1838</v>
      </c>
      <c r="R360" s="188">
        <v>2015</v>
      </c>
      <c r="S360" s="188" t="s">
        <v>8183</v>
      </c>
      <c r="T360" s="188">
        <v>1220</v>
      </c>
      <c r="U360" s="191"/>
      <c r="V360" s="192">
        <v>45282</v>
      </c>
      <c r="W360" s="193"/>
      <c r="X360" s="856"/>
    </row>
    <row r="361" spans="1:24" ht="26.25" customHeight="1">
      <c r="A361" s="855"/>
      <c r="B361" s="188"/>
      <c r="C361" s="188"/>
      <c r="D361" s="188"/>
      <c r="E361" s="188"/>
      <c r="F361" s="188"/>
      <c r="G361" s="188"/>
      <c r="H361" s="188"/>
      <c r="I361" s="188"/>
      <c r="J361" s="425" t="s">
        <v>3281</v>
      </c>
      <c r="K361" s="189" t="s">
        <v>8096</v>
      </c>
      <c r="L361" s="188"/>
      <c r="M361" s="2476" t="s">
        <v>7173</v>
      </c>
      <c r="N361" s="2477"/>
      <c r="O361" s="2478"/>
      <c r="P361" s="189"/>
      <c r="Q361" s="189"/>
      <c r="R361" s="188"/>
      <c r="S361" s="194" t="s">
        <v>189</v>
      </c>
      <c r="T361" s="194">
        <v>3830</v>
      </c>
      <c r="U361" s="191"/>
      <c r="V361" s="191"/>
      <c r="W361" s="193"/>
      <c r="X361" s="856"/>
    </row>
    <row r="362" spans="1:24" ht="26.25" customHeight="1">
      <c r="A362" s="855"/>
      <c r="B362" s="188"/>
      <c r="C362" s="188"/>
      <c r="D362" s="188"/>
      <c r="E362" s="188"/>
      <c r="F362" s="188"/>
      <c r="G362" s="188"/>
      <c r="H362" s="188"/>
      <c r="I362" s="188"/>
      <c r="J362" s="188"/>
      <c r="K362" s="189"/>
      <c r="L362" s="188"/>
      <c r="M362" s="188"/>
      <c r="N362" s="188"/>
      <c r="O362" s="188"/>
      <c r="P362" s="189"/>
      <c r="Q362" s="189"/>
      <c r="R362" s="188"/>
      <c r="S362" s="194" t="s">
        <v>2472</v>
      </c>
      <c r="T362" s="194">
        <f>SUM(T357:T361)</f>
        <v>10205</v>
      </c>
      <c r="U362" s="191"/>
      <c r="V362" s="191"/>
      <c r="W362" s="193"/>
      <c r="X362" s="856"/>
    </row>
    <row r="363" spans="1:24" ht="26.25" customHeight="1" thickBot="1">
      <c r="A363" s="857"/>
      <c r="B363" s="858"/>
      <c r="C363" s="858"/>
      <c r="D363" s="858"/>
      <c r="E363" s="858"/>
      <c r="F363" s="858"/>
      <c r="G363" s="858"/>
      <c r="H363" s="858"/>
      <c r="I363" s="858"/>
      <c r="J363" s="858"/>
      <c r="K363" s="611" t="s">
        <v>7849</v>
      </c>
      <c r="L363" s="858"/>
      <c r="M363" s="858"/>
      <c r="N363" s="847"/>
      <c r="O363" s="847"/>
      <c r="P363" s="859"/>
      <c r="Q363" s="858"/>
      <c r="R363" s="858"/>
      <c r="S363" s="860"/>
      <c r="T363" s="860"/>
      <c r="U363" s="861"/>
      <c r="V363" s="862"/>
      <c r="W363" s="863"/>
      <c r="X363" s="864"/>
    </row>
    <row r="365" spans="1:24" ht="26.25" customHeight="1" thickBot="1"/>
    <row r="366" spans="1:24" ht="26.25" customHeight="1">
      <c r="A366" s="1178" t="s">
        <v>188</v>
      </c>
      <c r="B366" s="1179"/>
      <c r="C366" s="1179" t="s">
        <v>5748</v>
      </c>
      <c r="D366" s="1179" t="s">
        <v>190</v>
      </c>
      <c r="E366" s="1179" t="s">
        <v>191</v>
      </c>
      <c r="F366" s="1179" t="s">
        <v>191</v>
      </c>
      <c r="G366" s="1179" t="s">
        <v>191</v>
      </c>
      <c r="H366" s="1179"/>
      <c r="I366" s="1179" t="s">
        <v>129</v>
      </c>
      <c r="J366" s="1179" t="s">
        <v>8178</v>
      </c>
      <c r="K366" s="1180" t="s">
        <v>2618</v>
      </c>
      <c r="L366" s="1179" t="s">
        <v>8302</v>
      </c>
      <c r="M366" s="1179"/>
      <c r="N366" s="1180" t="s">
        <v>8271</v>
      </c>
      <c r="O366" s="1180">
        <v>202360</v>
      </c>
      <c r="P366" s="1181"/>
      <c r="Q366" s="1179" t="s">
        <v>8270</v>
      </c>
      <c r="R366" s="1179">
        <v>2012</v>
      </c>
      <c r="S366" s="1179" t="s">
        <v>8273</v>
      </c>
      <c r="T366" s="1179">
        <v>1610</v>
      </c>
      <c r="U366" s="1182">
        <v>45223</v>
      </c>
      <c r="V366" s="1236"/>
      <c r="W366" s="1183">
        <v>5400</v>
      </c>
      <c r="X366" s="1184">
        <v>5500</v>
      </c>
    </row>
    <row r="367" spans="1:24" ht="26.25" customHeight="1">
      <c r="A367" s="1185"/>
      <c r="B367" s="1186"/>
      <c r="C367" s="1186"/>
      <c r="D367" s="1186"/>
      <c r="E367" s="1186"/>
      <c r="F367" s="1186"/>
      <c r="G367" s="1186"/>
      <c r="H367" s="1186"/>
      <c r="I367" s="1186" t="s">
        <v>3598</v>
      </c>
      <c r="J367" s="412" t="s">
        <v>8196</v>
      </c>
      <c r="K367" s="1188"/>
      <c r="L367" s="1186"/>
      <c r="M367" s="1186"/>
      <c r="N367" s="1186"/>
      <c r="O367" s="1186"/>
      <c r="P367" s="1186"/>
      <c r="Q367" s="1186" t="s">
        <v>8270</v>
      </c>
      <c r="R367" s="1186">
        <v>2014</v>
      </c>
      <c r="S367" s="1186" t="s">
        <v>8272</v>
      </c>
      <c r="T367" s="1186">
        <v>1580</v>
      </c>
      <c r="U367" s="1190">
        <v>45224</v>
      </c>
      <c r="V367" s="1190"/>
      <c r="W367" s="1191" t="s">
        <v>8654</v>
      </c>
      <c r="X367" s="1192" t="s">
        <v>8652</v>
      </c>
    </row>
    <row r="368" spans="1:24" ht="26.25" customHeight="1">
      <c r="A368" s="1185"/>
      <c r="B368" s="1186"/>
      <c r="C368" s="1186"/>
      <c r="D368" s="1186"/>
      <c r="E368" s="1186"/>
      <c r="F368" s="1186"/>
      <c r="G368" s="1186"/>
      <c r="H368" s="1186"/>
      <c r="I368" s="1186"/>
      <c r="J368" s="425" t="s">
        <v>2673</v>
      </c>
      <c r="K368" s="1188"/>
      <c r="L368" s="1186"/>
      <c r="M368" s="1186"/>
      <c r="N368" s="1186"/>
      <c r="O368" s="1186"/>
      <c r="P368" s="1186"/>
      <c r="Q368" s="1186" t="s">
        <v>1901</v>
      </c>
      <c r="R368" s="1186">
        <v>2021</v>
      </c>
      <c r="S368" s="1186" t="s">
        <v>8274</v>
      </c>
      <c r="T368" s="1186">
        <v>1580</v>
      </c>
      <c r="U368" s="1190"/>
      <c r="V368" s="1189"/>
      <c r="W368" s="1191"/>
      <c r="X368" s="1192"/>
    </row>
    <row r="369" spans="1:24" ht="26.25" customHeight="1">
      <c r="A369" s="1185"/>
      <c r="B369" s="1186"/>
      <c r="C369" s="1186"/>
      <c r="D369" s="1186"/>
      <c r="E369" s="1186"/>
      <c r="F369" s="1186"/>
      <c r="G369" s="1186"/>
      <c r="H369" s="1186"/>
      <c r="I369" s="1186" t="s">
        <v>7893</v>
      </c>
      <c r="J369" s="425" t="s">
        <v>2643</v>
      </c>
      <c r="K369" s="1254" t="s">
        <v>3614</v>
      </c>
      <c r="L369" s="1186"/>
      <c r="M369" s="1186"/>
      <c r="N369" s="1186"/>
      <c r="O369" s="1186"/>
      <c r="P369" s="1186"/>
      <c r="Q369" s="1186" t="s">
        <v>375</v>
      </c>
      <c r="R369" s="1186">
        <v>2021</v>
      </c>
      <c r="S369" s="1186" t="s">
        <v>8275</v>
      </c>
      <c r="T369" s="1186">
        <v>1580</v>
      </c>
      <c r="U369" s="1189"/>
      <c r="V369" s="1189"/>
      <c r="W369" s="1191"/>
      <c r="X369" s="1192"/>
    </row>
    <row r="370" spans="1:24" ht="26.25" customHeight="1">
      <c r="A370" s="1185"/>
      <c r="B370" s="1186"/>
      <c r="C370" s="1186"/>
      <c r="D370" s="1186"/>
      <c r="E370" s="1186"/>
      <c r="F370" s="1186"/>
      <c r="G370" s="1186"/>
      <c r="H370" s="1186"/>
      <c r="I370" s="1186" t="s">
        <v>8287</v>
      </c>
      <c r="J370" s="1186"/>
      <c r="K370" s="1188"/>
      <c r="L370" s="1186"/>
      <c r="M370" s="1186"/>
      <c r="N370" s="1186"/>
      <c r="O370" s="1186"/>
      <c r="P370" s="1186"/>
      <c r="Q370" s="1186"/>
      <c r="R370" s="1186"/>
      <c r="S370" s="1187" t="s">
        <v>189</v>
      </c>
      <c r="T370" s="1187">
        <v>3700</v>
      </c>
      <c r="U370" s="1189"/>
      <c r="V370" s="1189"/>
      <c r="W370" s="1191"/>
      <c r="X370" s="1192"/>
    </row>
    <row r="371" spans="1:24" ht="26.25" customHeight="1">
      <c r="A371" s="1185"/>
      <c r="B371" s="1186"/>
      <c r="C371" s="1186"/>
      <c r="D371" s="1186"/>
      <c r="E371" s="1186"/>
      <c r="F371" s="1186"/>
      <c r="G371" s="1186"/>
      <c r="H371" s="1186"/>
      <c r="I371" s="1186" t="s">
        <v>3218</v>
      </c>
      <c r="J371" s="1186"/>
      <c r="K371" s="1188"/>
      <c r="L371" s="1186"/>
      <c r="M371" s="1186"/>
      <c r="N371" s="1186"/>
      <c r="O371" s="1186"/>
      <c r="P371" s="1186"/>
      <c r="Q371" s="1186"/>
      <c r="R371" s="1186"/>
      <c r="S371" s="1187" t="s">
        <v>2472</v>
      </c>
      <c r="T371" s="1187">
        <f>SUM(T366:T370)</f>
        <v>10050</v>
      </c>
      <c r="U371" s="1189"/>
      <c r="V371" s="1189"/>
      <c r="W371" s="1191"/>
      <c r="X371" s="1192"/>
    </row>
    <row r="372" spans="1:24" ht="26.25" customHeight="1" thickBot="1">
      <c r="A372" s="1193"/>
      <c r="B372" s="1194"/>
      <c r="C372" s="1194"/>
      <c r="D372" s="1194"/>
      <c r="E372" s="1194"/>
      <c r="F372" s="1194"/>
      <c r="G372" s="1194"/>
      <c r="H372" s="1194"/>
      <c r="I372" s="1194"/>
      <c r="J372" s="1194"/>
      <c r="K372" s="611" t="s">
        <v>8179</v>
      </c>
      <c r="L372" s="1194"/>
      <c r="M372" s="1194"/>
      <c r="N372" s="1195"/>
      <c r="O372" s="1195"/>
      <c r="P372" s="1196"/>
      <c r="Q372" s="1194"/>
      <c r="R372" s="1194"/>
      <c r="S372" s="1197" t="s">
        <v>1907</v>
      </c>
      <c r="T372" s="1197">
        <v>6350</v>
      </c>
      <c r="U372" s="1198"/>
      <c r="V372" s="1199"/>
      <c r="W372" s="1200"/>
      <c r="X372" s="1201"/>
    </row>
    <row r="374" spans="1:24" ht="26.25" customHeight="1" thickBot="1"/>
    <row r="375" spans="1:24" ht="26.25" customHeight="1">
      <c r="A375" s="924" t="s">
        <v>188</v>
      </c>
      <c r="B375" s="925"/>
      <c r="C375" s="925" t="s">
        <v>134</v>
      </c>
      <c r="D375" s="925" t="s">
        <v>190</v>
      </c>
      <c r="E375" s="925" t="s">
        <v>191</v>
      </c>
      <c r="F375" s="925" t="s">
        <v>191</v>
      </c>
      <c r="G375" s="925" t="s">
        <v>191</v>
      </c>
      <c r="H375" s="926"/>
      <c r="I375" s="925" t="s">
        <v>142</v>
      </c>
      <c r="J375" s="925" t="s">
        <v>8072</v>
      </c>
      <c r="K375" s="927" t="s">
        <v>14</v>
      </c>
      <c r="L375" s="925" t="s">
        <v>8266</v>
      </c>
      <c r="M375" s="925"/>
      <c r="N375" s="927" t="s">
        <v>8208</v>
      </c>
      <c r="O375" s="927" t="s">
        <v>8209</v>
      </c>
      <c r="P375" s="928" t="s">
        <v>8801</v>
      </c>
      <c r="Q375" s="925" t="s">
        <v>196</v>
      </c>
      <c r="R375" s="925">
        <v>2021</v>
      </c>
      <c r="S375" s="925" t="s">
        <v>8269</v>
      </c>
      <c r="T375" s="925">
        <v>1700</v>
      </c>
      <c r="U375" s="929">
        <v>45222</v>
      </c>
      <c r="V375" s="929">
        <v>45261</v>
      </c>
      <c r="W375" s="989">
        <v>1514</v>
      </c>
      <c r="X375" s="930">
        <v>2150</v>
      </c>
    </row>
    <row r="376" spans="1:24" ht="26.25" customHeight="1">
      <c r="A376" s="931"/>
      <c r="B376" s="932"/>
      <c r="C376" s="932"/>
      <c r="D376" s="932"/>
      <c r="E376" s="932"/>
      <c r="F376" s="932"/>
      <c r="G376" s="932"/>
      <c r="H376" s="932"/>
      <c r="I376" s="932" t="s">
        <v>194</v>
      </c>
      <c r="J376" s="412" t="s">
        <v>8016</v>
      </c>
      <c r="K376" s="934" t="s">
        <v>7888</v>
      </c>
      <c r="L376" s="961" t="s">
        <v>3603</v>
      </c>
      <c r="M376" s="950"/>
      <c r="N376" s="73" t="s">
        <v>3907</v>
      </c>
      <c r="O376" s="779"/>
      <c r="P376" s="935" t="s">
        <v>9964</v>
      </c>
      <c r="Q376" s="932" t="s">
        <v>4465</v>
      </c>
      <c r="R376" s="932">
        <v>2016</v>
      </c>
      <c r="S376" s="932" t="s">
        <v>8262</v>
      </c>
      <c r="T376" s="932">
        <v>1720</v>
      </c>
      <c r="U376" s="937">
        <v>45223</v>
      </c>
      <c r="V376" s="937">
        <v>45268</v>
      </c>
      <c r="W376" s="359">
        <v>1650</v>
      </c>
      <c r="X376" s="939" t="s">
        <v>2358</v>
      </c>
    </row>
    <row r="377" spans="1:24" ht="26.25" customHeight="1">
      <c r="A377" s="931"/>
      <c r="B377" s="932"/>
      <c r="C377" s="932"/>
      <c r="D377" s="932"/>
      <c r="E377" s="932"/>
      <c r="F377" s="932"/>
      <c r="G377" s="932"/>
      <c r="H377" s="932"/>
      <c r="I377" s="932"/>
      <c r="J377" s="412" t="s">
        <v>8015</v>
      </c>
      <c r="K377" s="779" t="s">
        <v>8017</v>
      </c>
      <c r="L377" s="779" t="s">
        <v>9945</v>
      </c>
      <c r="M377" s="950"/>
      <c r="N377" s="73" t="s">
        <v>2943</v>
      </c>
      <c r="O377" s="779"/>
      <c r="P377" s="935"/>
      <c r="Q377" s="932" t="s">
        <v>4465</v>
      </c>
      <c r="R377" s="932">
        <v>2017</v>
      </c>
      <c r="S377" s="932" t="s">
        <v>8263</v>
      </c>
      <c r="T377" s="932">
        <v>1720</v>
      </c>
      <c r="U377" s="937">
        <v>45225</v>
      </c>
      <c r="V377" s="937">
        <v>45275</v>
      </c>
      <c r="W377" s="938" t="s">
        <v>8488</v>
      </c>
      <c r="X377" s="939" t="s">
        <v>8582</v>
      </c>
    </row>
    <row r="378" spans="1:24" ht="26.25" customHeight="1">
      <c r="A378" s="931"/>
      <c r="B378" s="932"/>
      <c r="C378" s="932"/>
      <c r="D378" s="932"/>
      <c r="E378" s="932"/>
      <c r="F378" s="932"/>
      <c r="G378" s="932"/>
      <c r="H378" s="932"/>
      <c r="I378" s="932" t="s">
        <v>4246</v>
      </c>
      <c r="J378" s="932"/>
      <c r="K378" s="940" t="s">
        <v>4071</v>
      </c>
      <c r="L378" s="779"/>
      <c r="M378" s="950"/>
      <c r="N378" s="779"/>
      <c r="O378" s="779"/>
      <c r="P378" s="935"/>
      <c r="Q378" s="932" t="s">
        <v>204</v>
      </c>
      <c r="R378" s="932">
        <v>2016</v>
      </c>
      <c r="S378" s="932" t="s">
        <v>8264</v>
      </c>
      <c r="T378" s="932">
        <v>1535</v>
      </c>
      <c r="U378" s="936">
        <v>45227</v>
      </c>
      <c r="V378" s="937">
        <v>45289</v>
      </c>
      <c r="W378" s="938" t="s">
        <v>8581</v>
      </c>
      <c r="X378" s="939"/>
    </row>
    <row r="379" spans="1:24" ht="26.25" customHeight="1">
      <c r="A379" s="931"/>
      <c r="B379" s="932"/>
      <c r="C379" s="932"/>
      <c r="D379" s="932"/>
      <c r="E379" s="932"/>
      <c r="F379" s="932"/>
      <c r="G379" s="932"/>
      <c r="H379" s="932"/>
      <c r="I379" s="932" t="s">
        <v>7855</v>
      </c>
      <c r="J379" s="932"/>
      <c r="K379" s="940"/>
      <c r="L379" s="950"/>
      <c r="M379" s="950"/>
      <c r="N379" s="779"/>
      <c r="O379" s="779"/>
      <c r="P379" s="935"/>
      <c r="Q379" s="932" t="s">
        <v>2601</v>
      </c>
      <c r="R379" s="932">
        <v>2015</v>
      </c>
      <c r="S379" s="932" t="s">
        <v>8265</v>
      </c>
      <c r="T379" s="932">
        <v>1360</v>
      </c>
      <c r="U379" s="937"/>
      <c r="V379" s="937">
        <v>45285</v>
      </c>
      <c r="W379" s="938"/>
      <c r="X379" s="939"/>
    </row>
    <row r="380" spans="1:24" ht="26.25" customHeight="1">
      <c r="A380" s="931"/>
      <c r="B380" s="932"/>
      <c r="C380" s="932"/>
      <c r="D380" s="932"/>
      <c r="E380" s="932"/>
      <c r="F380" s="932"/>
      <c r="G380" s="932"/>
      <c r="H380" s="932"/>
      <c r="I380" s="932"/>
      <c r="J380" s="932"/>
      <c r="K380" s="940"/>
      <c r="L380" s="950"/>
      <c r="M380" s="950"/>
      <c r="N380" s="779"/>
      <c r="O380" s="779"/>
      <c r="P380" s="935"/>
      <c r="Q380" s="932"/>
      <c r="R380" s="932"/>
      <c r="S380" s="933" t="s">
        <v>189</v>
      </c>
      <c r="T380" s="933">
        <v>3810</v>
      </c>
      <c r="U380" s="937"/>
      <c r="V380" s="937">
        <v>45298</v>
      </c>
      <c r="W380" s="938"/>
      <c r="X380" s="939"/>
    </row>
    <row r="381" spans="1:24" ht="26.25" customHeight="1">
      <c r="A381" s="931"/>
      <c r="B381" s="932"/>
      <c r="C381" s="932"/>
      <c r="D381" s="932"/>
      <c r="E381" s="932"/>
      <c r="F381" s="932"/>
      <c r="G381" s="932"/>
      <c r="H381" s="932"/>
      <c r="I381" s="932"/>
      <c r="J381" s="932"/>
      <c r="K381" s="940"/>
      <c r="L381" s="950"/>
      <c r="M381" s="950"/>
      <c r="N381" s="779"/>
      <c r="O381" s="779"/>
      <c r="P381" s="935"/>
      <c r="Q381" s="932"/>
      <c r="R381" s="932"/>
      <c r="S381" s="933" t="s">
        <v>2472</v>
      </c>
      <c r="T381" s="933">
        <f>SUM(T375:T380)</f>
        <v>11845</v>
      </c>
      <c r="U381" s="937"/>
      <c r="V381" s="937">
        <v>45307</v>
      </c>
      <c r="W381" s="938"/>
      <c r="X381" s="939"/>
    </row>
    <row r="382" spans="1:24" ht="26.25" customHeight="1" thickBot="1">
      <c r="A382" s="941"/>
      <c r="B382" s="942"/>
      <c r="C382" s="942"/>
      <c r="D382" s="942"/>
      <c r="E382" s="942"/>
      <c r="F382" s="942"/>
      <c r="G382" s="942"/>
      <c r="H382" s="942"/>
      <c r="I382" s="942"/>
      <c r="J382" s="942"/>
      <c r="K382" s="611" t="s">
        <v>7849</v>
      </c>
      <c r="L382" s="942"/>
      <c r="M382" s="942"/>
      <c r="N382" s="943"/>
      <c r="O382" s="943"/>
      <c r="P382" s="944"/>
      <c r="Q382" s="942"/>
      <c r="R382" s="942"/>
      <c r="S382" s="945"/>
      <c r="T382" s="945"/>
      <c r="U382" s="946"/>
      <c r="V382" s="947">
        <v>45314</v>
      </c>
      <c r="W382" s="948"/>
      <c r="X382" s="949"/>
    </row>
    <row r="384" spans="1:24" ht="26.25" customHeight="1" thickBot="1"/>
    <row r="385" spans="1:24" ht="26.25" customHeight="1">
      <c r="A385" s="1178" t="s">
        <v>188</v>
      </c>
      <c r="B385" s="1179"/>
      <c r="C385" s="1179" t="s">
        <v>5748</v>
      </c>
      <c r="D385" s="1179" t="s">
        <v>190</v>
      </c>
      <c r="E385" s="1179" t="s">
        <v>191</v>
      </c>
      <c r="F385" s="1179" t="s">
        <v>191</v>
      </c>
      <c r="G385" s="1179" t="s">
        <v>191</v>
      </c>
      <c r="H385" s="1179"/>
      <c r="I385" s="1179" t="s">
        <v>129</v>
      </c>
      <c r="J385" s="1179" t="s">
        <v>8313</v>
      </c>
      <c r="K385" s="1180" t="s">
        <v>2618</v>
      </c>
      <c r="L385" s="1179" t="s">
        <v>8419</v>
      </c>
      <c r="M385" s="1179"/>
      <c r="N385" s="1180" t="s">
        <v>8345</v>
      </c>
      <c r="O385" s="1180" t="s">
        <v>8335</v>
      </c>
      <c r="P385" s="1181"/>
      <c r="Q385" s="1179" t="s">
        <v>588</v>
      </c>
      <c r="R385" s="1179">
        <v>2022</v>
      </c>
      <c r="S385" s="1179" t="s">
        <v>8346</v>
      </c>
      <c r="T385" s="1179">
        <v>1850</v>
      </c>
      <c r="U385" s="1182">
        <v>45227</v>
      </c>
      <c r="V385" s="1236"/>
      <c r="W385" s="1183">
        <v>5400</v>
      </c>
      <c r="X385" s="1184">
        <v>5500</v>
      </c>
    </row>
    <row r="386" spans="1:24" ht="26.25" customHeight="1">
      <c r="A386" s="1185"/>
      <c r="B386" s="1186"/>
      <c r="C386" s="1186"/>
      <c r="D386" s="1186"/>
      <c r="E386" s="1186"/>
      <c r="F386" s="1186"/>
      <c r="G386" s="1186"/>
      <c r="H386" s="1186"/>
      <c r="I386" s="1186" t="s">
        <v>3598</v>
      </c>
      <c r="J386" s="412" t="s">
        <v>8196</v>
      </c>
      <c r="K386" s="1188"/>
      <c r="L386" s="1186"/>
      <c r="M386" s="1186"/>
      <c r="N386" s="1186"/>
      <c r="O386" s="1186"/>
      <c r="P386" s="1186"/>
      <c r="Q386" s="1186" t="s">
        <v>520</v>
      </c>
      <c r="R386" s="1186">
        <v>2021</v>
      </c>
      <c r="S386" s="1186" t="s">
        <v>8347</v>
      </c>
      <c r="T386" s="1186">
        <v>2060</v>
      </c>
      <c r="U386" s="1189">
        <f>U385+14</f>
        <v>45241</v>
      </c>
      <c r="V386" s="1190"/>
      <c r="W386" s="1191"/>
      <c r="X386" s="1192"/>
    </row>
    <row r="387" spans="1:24" ht="26.25" customHeight="1">
      <c r="A387" s="1185"/>
      <c r="B387" s="1186"/>
      <c r="C387" s="1186"/>
      <c r="D387" s="1186"/>
      <c r="E387" s="1186"/>
      <c r="F387" s="1186"/>
      <c r="G387" s="1186"/>
      <c r="H387" s="1186"/>
      <c r="I387" s="1186"/>
      <c r="J387" s="425" t="s">
        <v>2673</v>
      </c>
      <c r="K387" s="1188"/>
      <c r="L387" s="1186"/>
      <c r="M387" s="1186"/>
      <c r="N387" s="1186"/>
      <c r="O387" s="1186"/>
      <c r="P387" s="1186"/>
      <c r="Q387" s="1186" t="s">
        <v>2093</v>
      </c>
      <c r="R387" s="1186">
        <v>2018</v>
      </c>
      <c r="S387" s="1186" t="s">
        <v>8348</v>
      </c>
      <c r="T387" s="1186">
        <v>1305</v>
      </c>
      <c r="U387" s="1190"/>
      <c r="V387" s="1189"/>
      <c r="W387" s="1191"/>
      <c r="X387" s="1192"/>
    </row>
    <row r="388" spans="1:24" ht="26.25" customHeight="1">
      <c r="A388" s="1185"/>
      <c r="B388" s="1186"/>
      <c r="C388" s="1186"/>
      <c r="D388" s="1186"/>
      <c r="E388" s="1186"/>
      <c r="F388" s="1186"/>
      <c r="G388" s="1186"/>
      <c r="H388" s="1186"/>
      <c r="I388" s="1186" t="s">
        <v>7893</v>
      </c>
      <c r="J388" s="425" t="s">
        <v>2643</v>
      </c>
      <c r="K388" s="1254" t="s">
        <v>3614</v>
      </c>
      <c r="L388" s="1186"/>
      <c r="M388" s="1186"/>
      <c r="N388" s="1186"/>
      <c r="O388" s="1186"/>
      <c r="P388" s="1186"/>
      <c r="Q388" s="1186" t="s">
        <v>4685</v>
      </c>
      <c r="R388" s="1186">
        <v>2021</v>
      </c>
      <c r="S388" s="1186" t="s">
        <v>8349</v>
      </c>
      <c r="T388" s="1186">
        <v>1455</v>
      </c>
      <c r="U388" s="1189"/>
      <c r="V388" s="1189"/>
      <c r="W388" s="1191"/>
      <c r="X388" s="1192"/>
    </row>
    <row r="389" spans="1:24" ht="26.25" customHeight="1">
      <c r="A389" s="1185"/>
      <c r="B389" s="1186"/>
      <c r="C389" s="1186"/>
      <c r="D389" s="1186"/>
      <c r="E389" s="1186"/>
      <c r="F389" s="1186"/>
      <c r="G389" s="1186"/>
      <c r="H389" s="1186"/>
      <c r="I389" s="1186" t="s">
        <v>8287</v>
      </c>
      <c r="J389" s="1186"/>
      <c r="K389" s="1188"/>
      <c r="L389" s="1186"/>
      <c r="M389" s="1186"/>
      <c r="N389" s="1186"/>
      <c r="O389" s="1186"/>
      <c r="P389" s="1186"/>
      <c r="Q389" s="1186"/>
      <c r="R389" s="1186"/>
      <c r="S389" s="1187" t="s">
        <v>189</v>
      </c>
      <c r="T389" s="1187">
        <v>3700</v>
      </c>
      <c r="U389" s="1189"/>
      <c r="V389" s="1189"/>
      <c r="W389" s="1191"/>
      <c r="X389" s="1192"/>
    </row>
    <row r="390" spans="1:24" ht="26.25" customHeight="1">
      <c r="A390" s="1185"/>
      <c r="B390" s="1186"/>
      <c r="C390" s="1186"/>
      <c r="D390" s="1186"/>
      <c r="E390" s="1186"/>
      <c r="F390" s="1186"/>
      <c r="G390" s="1186"/>
      <c r="H390" s="1186"/>
      <c r="I390" s="1186" t="s">
        <v>3218</v>
      </c>
      <c r="J390" s="1186"/>
      <c r="K390" s="1188"/>
      <c r="L390" s="1186"/>
      <c r="M390" s="1186"/>
      <c r="N390" s="1186"/>
      <c r="O390" s="1186"/>
      <c r="P390" s="1186"/>
      <c r="Q390" s="1186"/>
      <c r="R390" s="1186"/>
      <c r="S390" s="1187" t="s">
        <v>2472</v>
      </c>
      <c r="T390" s="1187">
        <f>SUM(T385:T389)</f>
        <v>10370</v>
      </c>
      <c r="U390" s="1189"/>
      <c r="V390" s="1189"/>
      <c r="W390" s="1191"/>
      <c r="X390" s="1192"/>
    </row>
    <row r="391" spans="1:24" ht="26.25" customHeight="1" thickBot="1">
      <c r="A391" s="1193"/>
      <c r="B391" s="1194"/>
      <c r="C391" s="1194"/>
      <c r="D391" s="1194"/>
      <c r="E391" s="1194"/>
      <c r="F391" s="1194"/>
      <c r="G391" s="1194"/>
      <c r="H391" s="1194"/>
      <c r="I391" s="1194"/>
      <c r="J391" s="1194"/>
      <c r="K391" s="611" t="s">
        <v>8129</v>
      </c>
      <c r="L391" s="1194"/>
      <c r="M391" s="1194"/>
      <c r="N391" s="1195"/>
      <c r="O391" s="1195"/>
      <c r="P391" s="1196"/>
      <c r="Q391" s="1194"/>
      <c r="R391" s="1194"/>
      <c r="S391" s="1197" t="s">
        <v>1907</v>
      </c>
      <c r="T391" s="1197" t="s">
        <v>71</v>
      </c>
      <c r="U391" s="1198"/>
      <c r="V391" s="1199"/>
      <c r="W391" s="1200"/>
      <c r="X391" s="1201"/>
    </row>
    <row r="393" spans="1:24" ht="26.25" customHeight="1" thickBot="1"/>
    <row r="394" spans="1:24" ht="26.25" customHeight="1">
      <c r="A394" s="1178" t="s">
        <v>188</v>
      </c>
      <c r="B394" s="1179"/>
      <c r="C394" s="1179" t="s">
        <v>5748</v>
      </c>
      <c r="D394" s="1179" t="s">
        <v>190</v>
      </c>
      <c r="E394" s="1179" t="s">
        <v>191</v>
      </c>
      <c r="F394" s="1179" t="s">
        <v>191</v>
      </c>
      <c r="G394" s="1179" t="s">
        <v>191</v>
      </c>
      <c r="H394" s="1179"/>
      <c r="I394" s="1179" t="s">
        <v>129</v>
      </c>
      <c r="J394" s="1179" t="s">
        <v>8314</v>
      </c>
      <c r="K394" s="1180" t="s">
        <v>2618</v>
      </c>
      <c r="L394" s="1179" t="s">
        <v>8443</v>
      </c>
      <c r="M394" s="1179"/>
      <c r="N394" s="1180" t="s">
        <v>8434</v>
      </c>
      <c r="O394" s="1180">
        <v>201232</v>
      </c>
      <c r="P394" s="1181"/>
      <c r="Q394" s="1179" t="s">
        <v>588</v>
      </c>
      <c r="R394" s="1179">
        <v>2023</v>
      </c>
      <c r="S394" s="1179" t="s">
        <v>8438</v>
      </c>
      <c r="T394" s="1179">
        <v>1700</v>
      </c>
      <c r="U394" s="1182">
        <v>45228</v>
      </c>
      <c r="V394" s="1236"/>
      <c r="W394" s="1183">
        <v>5400</v>
      </c>
      <c r="X394" s="1184">
        <v>5500</v>
      </c>
    </row>
    <row r="395" spans="1:24" ht="26.25" customHeight="1">
      <c r="A395" s="1185"/>
      <c r="B395" s="1186"/>
      <c r="C395" s="1186"/>
      <c r="D395" s="1186"/>
      <c r="E395" s="1186"/>
      <c r="F395" s="1186"/>
      <c r="G395" s="1186"/>
      <c r="H395" s="1186"/>
      <c r="I395" s="1186" t="s">
        <v>3598</v>
      </c>
      <c r="J395" s="412" t="s">
        <v>8073</v>
      </c>
      <c r="K395" s="1188"/>
      <c r="L395" s="1186"/>
      <c r="M395" s="1186"/>
      <c r="N395" s="1186"/>
      <c r="O395" s="1186"/>
      <c r="P395" s="1186"/>
      <c r="Q395" s="1186" t="s">
        <v>4685</v>
      </c>
      <c r="R395" s="1186">
        <v>2017</v>
      </c>
      <c r="S395" s="1186" t="s">
        <v>8439</v>
      </c>
      <c r="T395" s="1186">
        <v>1700</v>
      </c>
      <c r="U395" s="1189"/>
      <c r="V395" s="1190"/>
      <c r="W395" s="1191"/>
      <c r="X395" s="1192"/>
    </row>
    <row r="396" spans="1:24" ht="26.25" customHeight="1">
      <c r="A396" s="1185"/>
      <c r="B396" s="1186"/>
      <c r="C396" s="1186"/>
      <c r="D396" s="1186"/>
      <c r="E396" s="1186"/>
      <c r="F396" s="1186"/>
      <c r="G396" s="1186"/>
      <c r="H396" s="1186"/>
      <c r="I396" s="1186"/>
      <c r="J396" s="425" t="s">
        <v>2673</v>
      </c>
      <c r="K396" s="1188"/>
      <c r="L396" s="1186"/>
      <c r="M396" s="1186"/>
      <c r="N396" s="1186"/>
      <c r="O396" s="1186"/>
      <c r="P396" s="1186"/>
      <c r="Q396" s="1186" t="s">
        <v>3291</v>
      </c>
      <c r="R396" s="1186">
        <v>2021</v>
      </c>
      <c r="S396" s="1186" t="s">
        <v>8440</v>
      </c>
      <c r="T396" s="1186">
        <v>1500</v>
      </c>
      <c r="U396" s="1190"/>
      <c r="V396" s="1189"/>
      <c r="W396" s="1191"/>
      <c r="X396" s="1192"/>
    </row>
    <row r="397" spans="1:24" ht="26.25" customHeight="1">
      <c r="A397" s="1185"/>
      <c r="B397" s="1186"/>
      <c r="C397" s="1186"/>
      <c r="D397" s="1186"/>
      <c r="E397" s="1186"/>
      <c r="F397" s="1186"/>
      <c r="G397" s="1186"/>
      <c r="H397" s="1186"/>
      <c r="I397" s="1186" t="s">
        <v>7893</v>
      </c>
      <c r="J397" s="425" t="s">
        <v>2643</v>
      </c>
      <c r="K397" s="1254" t="s">
        <v>1772</v>
      </c>
      <c r="L397" s="1186"/>
      <c r="M397" s="1186"/>
      <c r="N397" s="1186"/>
      <c r="O397" s="1186"/>
      <c r="P397" s="1186"/>
      <c r="Q397" s="1186" t="s">
        <v>4685</v>
      </c>
      <c r="R397" s="1186">
        <v>2019</v>
      </c>
      <c r="S397" s="1186" t="s">
        <v>8441</v>
      </c>
      <c r="T397" s="1186">
        <v>1700</v>
      </c>
      <c r="U397" s="1189"/>
      <c r="V397" s="1189"/>
      <c r="W397" s="1191"/>
      <c r="X397" s="1192"/>
    </row>
    <row r="398" spans="1:24" ht="26.25" customHeight="1">
      <c r="A398" s="1185"/>
      <c r="B398" s="1186"/>
      <c r="C398" s="1186"/>
      <c r="D398" s="1186"/>
      <c r="E398" s="1186"/>
      <c r="F398" s="1186"/>
      <c r="G398" s="1186"/>
      <c r="H398" s="1186"/>
      <c r="I398" s="1186" t="s">
        <v>7894</v>
      </c>
      <c r="J398" s="1186"/>
      <c r="K398" s="1188"/>
      <c r="L398" s="1186"/>
      <c r="M398" s="1186"/>
      <c r="N398" s="1186"/>
      <c r="O398" s="1186"/>
      <c r="P398" s="1186"/>
      <c r="Q398" s="1186"/>
      <c r="R398" s="1186"/>
      <c r="S398" s="1187" t="s">
        <v>189</v>
      </c>
      <c r="T398" s="1187">
        <v>3700</v>
      </c>
      <c r="U398" s="1189"/>
      <c r="V398" s="1189"/>
      <c r="W398" s="1191"/>
      <c r="X398" s="1192"/>
    </row>
    <row r="399" spans="1:24" ht="26.25" customHeight="1">
      <c r="A399" s="1185"/>
      <c r="B399" s="1186"/>
      <c r="C399" s="1186"/>
      <c r="D399" s="1186"/>
      <c r="E399" s="1186"/>
      <c r="F399" s="1186"/>
      <c r="G399" s="1186"/>
      <c r="H399" s="1186"/>
      <c r="I399" s="1186" t="s">
        <v>3218</v>
      </c>
      <c r="J399" s="1186"/>
      <c r="K399" s="1188"/>
      <c r="L399" s="1186"/>
      <c r="M399" s="1186"/>
      <c r="N399" s="1186"/>
      <c r="O399" s="1186"/>
      <c r="P399" s="1186"/>
      <c r="Q399" s="1186"/>
      <c r="R399" s="1186"/>
      <c r="S399" s="1187" t="s">
        <v>2472</v>
      </c>
      <c r="T399" s="1187">
        <f>SUM(T394:T398)</f>
        <v>10300</v>
      </c>
      <c r="U399" s="1189"/>
      <c r="V399" s="1189"/>
      <c r="W399" s="1191"/>
      <c r="X399" s="1192"/>
    </row>
    <row r="400" spans="1:24" ht="26.25" customHeight="1" thickBot="1">
      <c r="A400" s="1193"/>
      <c r="B400" s="1194"/>
      <c r="C400" s="1194"/>
      <c r="D400" s="1194"/>
      <c r="E400" s="1194"/>
      <c r="F400" s="1194"/>
      <c r="G400" s="1194"/>
      <c r="H400" s="1194"/>
      <c r="I400" s="1194"/>
      <c r="J400" s="1194"/>
      <c r="K400" s="611" t="s">
        <v>8315</v>
      </c>
      <c r="L400" s="1194"/>
      <c r="M400" s="1194"/>
      <c r="N400" s="1195"/>
      <c r="O400" s="1195"/>
      <c r="P400" s="1196"/>
      <c r="Q400" s="1194"/>
      <c r="R400" s="1194"/>
      <c r="S400" s="1197" t="s">
        <v>1907</v>
      </c>
      <c r="T400" s="1197">
        <v>6600</v>
      </c>
      <c r="U400" s="1198"/>
      <c r="V400" s="1199"/>
      <c r="W400" s="1200"/>
      <c r="X400" s="1201"/>
    </row>
    <row r="402" spans="1:24" ht="26.25" customHeight="1" thickBot="1"/>
    <row r="403" spans="1:24" ht="26.25" customHeight="1">
      <c r="A403" s="456" t="s">
        <v>188</v>
      </c>
      <c r="B403" s="457"/>
      <c r="C403" s="457" t="s">
        <v>3556</v>
      </c>
      <c r="D403" s="457" t="s">
        <v>190</v>
      </c>
      <c r="E403" s="457" t="s">
        <v>191</v>
      </c>
      <c r="F403" s="457" t="s">
        <v>191</v>
      </c>
      <c r="G403" s="457" t="s">
        <v>191</v>
      </c>
      <c r="H403" s="477"/>
      <c r="I403" s="457" t="s">
        <v>3375</v>
      </c>
      <c r="J403" s="457" t="s">
        <v>8104</v>
      </c>
      <c r="K403" s="458" t="s">
        <v>7331</v>
      </c>
      <c r="L403" s="457" t="s">
        <v>8688</v>
      </c>
      <c r="M403" s="457"/>
      <c r="N403" s="458" t="s">
        <v>8373</v>
      </c>
      <c r="O403" s="458" t="s">
        <v>8374</v>
      </c>
      <c r="P403" s="459" t="s">
        <v>9607</v>
      </c>
      <c r="Q403" s="457" t="s">
        <v>205</v>
      </c>
      <c r="R403" s="457">
        <v>2014</v>
      </c>
      <c r="S403" s="457" t="s">
        <v>8417</v>
      </c>
      <c r="T403" s="457">
        <v>1785</v>
      </c>
      <c r="U403" s="460">
        <v>45230</v>
      </c>
      <c r="V403" s="460">
        <v>45280</v>
      </c>
      <c r="W403" s="1163">
        <v>1985</v>
      </c>
      <c r="X403" s="463">
        <v>3670</v>
      </c>
    </row>
    <row r="404" spans="1:24" ht="26.25" customHeight="1">
      <c r="A404" s="464"/>
      <c r="B404" s="143"/>
      <c r="C404" s="143"/>
      <c r="D404" s="143"/>
      <c r="E404" s="143"/>
      <c r="F404" s="143"/>
      <c r="G404" s="143"/>
      <c r="H404" s="143"/>
      <c r="I404" s="143" t="s">
        <v>194</v>
      </c>
      <c r="J404" s="412" t="s">
        <v>8173</v>
      </c>
      <c r="K404" s="169" t="s">
        <v>3548</v>
      </c>
      <c r="L404" s="427" t="s">
        <v>3359</v>
      </c>
      <c r="M404" s="143"/>
      <c r="N404" s="73" t="s">
        <v>3645</v>
      </c>
      <c r="O404" s="144"/>
      <c r="P404" s="143"/>
      <c r="Q404" s="143" t="s">
        <v>215</v>
      </c>
      <c r="R404" s="143">
        <v>2016</v>
      </c>
      <c r="S404" s="143" t="s">
        <v>8354</v>
      </c>
      <c r="T404" s="143">
        <v>1680</v>
      </c>
      <c r="U404" s="146"/>
      <c r="V404" s="168">
        <v>45282</v>
      </c>
      <c r="W404" s="147">
        <v>1860</v>
      </c>
      <c r="X404" s="465"/>
    </row>
    <row r="405" spans="1:24" ht="26.25" customHeight="1">
      <c r="A405" s="464"/>
      <c r="B405" s="143"/>
      <c r="C405" s="143"/>
      <c r="D405" s="143"/>
      <c r="E405" s="143"/>
      <c r="F405" s="143"/>
      <c r="G405" s="143"/>
      <c r="H405" s="143"/>
      <c r="I405" s="320" t="s">
        <v>2625</v>
      </c>
      <c r="J405" s="143"/>
      <c r="K405" s="144" t="s">
        <v>8146</v>
      </c>
      <c r="L405" s="143"/>
      <c r="M405" s="143"/>
      <c r="N405" s="73" t="s">
        <v>3802</v>
      </c>
      <c r="O405" s="144"/>
      <c r="P405" s="143"/>
      <c r="Q405" s="143" t="s">
        <v>361</v>
      </c>
      <c r="R405" s="143">
        <v>2015</v>
      </c>
      <c r="S405" s="143" t="s">
        <v>8355</v>
      </c>
      <c r="T405" s="143">
        <v>2345</v>
      </c>
      <c r="U405" s="146"/>
      <c r="V405" s="168">
        <v>45280</v>
      </c>
      <c r="W405" s="147"/>
      <c r="X405" s="466"/>
    </row>
    <row r="406" spans="1:24" ht="26.25" customHeight="1">
      <c r="A406" s="464"/>
      <c r="B406" s="143"/>
      <c r="C406" s="143"/>
      <c r="D406" s="143"/>
      <c r="E406" s="143"/>
      <c r="F406" s="143"/>
      <c r="G406" s="143"/>
      <c r="H406" s="143"/>
      <c r="I406" s="143"/>
      <c r="J406" s="143"/>
      <c r="K406" s="144" t="s">
        <v>3383</v>
      </c>
      <c r="L406" s="143"/>
      <c r="M406" s="143"/>
      <c r="N406" s="144"/>
      <c r="O406" s="144"/>
      <c r="P406" s="143"/>
      <c r="Q406" s="143" t="s">
        <v>375</v>
      </c>
      <c r="R406" s="143">
        <v>2015</v>
      </c>
      <c r="S406" s="143" t="s">
        <v>8356</v>
      </c>
      <c r="T406" s="143">
        <v>1675</v>
      </c>
      <c r="U406" s="168"/>
      <c r="V406" s="168">
        <v>45313</v>
      </c>
      <c r="W406" s="147"/>
      <c r="X406" s="466"/>
    </row>
    <row r="407" spans="1:24" ht="26.25" customHeight="1">
      <c r="A407" s="464"/>
      <c r="B407" s="143"/>
      <c r="C407" s="143"/>
      <c r="D407" s="143"/>
      <c r="E407" s="143"/>
      <c r="F407" s="143"/>
      <c r="G407" s="143"/>
      <c r="H407" s="143"/>
      <c r="I407" s="143"/>
      <c r="J407" s="143" t="s">
        <v>2626</v>
      </c>
      <c r="K407" s="144"/>
      <c r="L407" s="143"/>
      <c r="M407" s="2476" t="s">
        <v>7173</v>
      </c>
      <c r="N407" s="2477"/>
      <c r="O407" s="2478"/>
      <c r="P407" s="143"/>
      <c r="Q407" s="143"/>
      <c r="R407" s="143"/>
      <c r="S407" s="148" t="s">
        <v>189</v>
      </c>
      <c r="T407" s="148">
        <v>3900</v>
      </c>
      <c r="U407" s="168"/>
      <c r="V407" s="168">
        <v>45316</v>
      </c>
      <c r="W407" s="147"/>
      <c r="X407" s="466"/>
    </row>
    <row r="408" spans="1:24" ht="26.25" customHeight="1">
      <c r="A408" s="464"/>
      <c r="B408" s="143"/>
      <c r="C408" s="143"/>
      <c r="D408" s="143"/>
      <c r="E408" s="143"/>
      <c r="F408" s="143"/>
      <c r="G408" s="143"/>
      <c r="H408" s="143"/>
      <c r="I408" s="143"/>
      <c r="J408" s="143" t="s">
        <v>2627</v>
      </c>
      <c r="K408" s="144"/>
      <c r="L408" s="143"/>
      <c r="M408" s="143"/>
      <c r="N408" s="144"/>
      <c r="O408" s="144"/>
      <c r="P408" s="143"/>
      <c r="Q408" s="143"/>
      <c r="R408" s="143"/>
      <c r="S408" s="148" t="s">
        <v>2472</v>
      </c>
      <c r="T408" s="148">
        <f>SUM(T403:T407)</f>
        <v>11385</v>
      </c>
      <c r="U408" s="168"/>
      <c r="V408" s="168">
        <v>45315</v>
      </c>
      <c r="W408" s="147"/>
      <c r="X408" s="466"/>
    </row>
    <row r="409" spans="1:24" ht="26.25" customHeight="1" thickBot="1">
      <c r="A409" s="467"/>
      <c r="B409" s="468"/>
      <c r="C409" s="468"/>
      <c r="D409" s="468"/>
      <c r="E409" s="468"/>
      <c r="F409" s="468"/>
      <c r="G409" s="468"/>
      <c r="H409" s="468"/>
      <c r="I409" s="468"/>
      <c r="J409" s="555" t="s">
        <v>2745</v>
      </c>
      <c r="K409" s="611" t="s">
        <v>8105</v>
      </c>
      <c r="L409" s="468"/>
      <c r="M409" s="468"/>
      <c r="N409" s="470"/>
      <c r="O409" s="470"/>
      <c r="P409" s="471"/>
      <c r="Q409" s="468"/>
      <c r="R409" s="468"/>
      <c r="S409" s="472"/>
      <c r="T409" s="472"/>
      <c r="U409" s="473"/>
      <c r="V409" s="474">
        <v>45314</v>
      </c>
      <c r="W409" s="475"/>
      <c r="X409" s="476"/>
    </row>
    <row r="410" spans="1:24" ht="26.25" customHeight="1">
      <c r="A410" s="456" t="s">
        <v>188</v>
      </c>
      <c r="B410" s="457"/>
      <c r="C410" s="457" t="s">
        <v>3556</v>
      </c>
      <c r="D410" s="457" t="s">
        <v>190</v>
      </c>
      <c r="E410" s="457" t="s">
        <v>191</v>
      </c>
      <c r="F410" s="457" t="s">
        <v>191</v>
      </c>
      <c r="G410" s="457" t="s">
        <v>191</v>
      </c>
      <c r="H410" s="477"/>
      <c r="I410" s="457" t="s">
        <v>3375</v>
      </c>
      <c r="J410" s="457" t="s">
        <v>8145</v>
      </c>
      <c r="K410" s="458" t="s">
        <v>7331</v>
      </c>
      <c r="L410" s="457" t="s">
        <v>8588</v>
      </c>
      <c r="M410" s="457"/>
      <c r="N410" s="458" t="s">
        <v>8375</v>
      </c>
      <c r="O410" s="458" t="s">
        <v>8376</v>
      </c>
      <c r="P410" s="459" t="s">
        <v>9607</v>
      </c>
      <c r="Q410" s="457" t="s">
        <v>361</v>
      </c>
      <c r="R410" s="457">
        <v>2015</v>
      </c>
      <c r="S410" s="457" t="s">
        <v>8350</v>
      </c>
      <c r="T410" s="457">
        <v>2405</v>
      </c>
      <c r="U410" s="460">
        <v>45230</v>
      </c>
      <c r="V410" s="460">
        <v>45280</v>
      </c>
      <c r="W410" s="1163">
        <v>1985</v>
      </c>
      <c r="X410" s="463">
        <v>3670</v>
      </c>
    </row>
    <row r="411" spans="1:24" ht="26.25" customHeight="1">
      <c r="A411" s="464"/>
      <c r="B411" s="143"/>
      <c r="C411" s="143"/>
      <c r="D411" s="143"/>
      <c r="E411" s="143"/>
      <c r="F411" s="143"/>
      <c r="G411" s="143"/>
      <c r="H411" s="143"/>
      <c r="I411" s="143" t="s">
        <v>194</v>
      </c>
      <c r="J411" s="412" t="s">
        <v>8174</v>
      </c>
      <c r="K411" s="169" t="s">
        <v>3548</v>
      </c>
      <c r="L411" s="427" t="s">
        <v>3359</v>
      </c>
      <c r="M411" s="143"/>
      <c r="N411" s="73" t="s">
        <v>3645</v>
      </c>
      <c r="O411" s="144"/>
      <c r="P411" s="143"/>
      <c r="Q411" s="143" t="s">
        <v>205</v>
      </c>
      <c r="R411" s="143">
        <v>2014</v>
      </c>
      <c r="S411" s="143" t="s">
        <v>8416</v>
      </c>
      <c r="T411" s="143">
        <v>1785</v>
      </c>
      <c r="U411" s="146"/>
      <c r="V411" s="168">
        <v>45282</v>
      </c>
      <c r="W411" s="147">
        <v>1860</v>
      </c>
      <c r="X411" s="465"/>
    </row>
    <row r="412" spans="1:24" ht="26.25" customHeight="1">
      <c r="A412" s="464"/>
      <c r="B412" s="143"/>
      <c r="C412" s="143"/>
      <c r="D412" s="143"/>
      <c r="E412" s="143"/>
      <c r="F412" s="143"/>
      <c r="G412" s="143"/>
      <c r="H412" s="143"/>
      <c r="I412" s="320" t="s">
        <v>2625</v>
      </c>
      <c r="J412" s="143"/>
      <c r="K412" s="144" t="s">
        <v>8146</v>
      </c>
      <c r="L412" s="143"/>
      <c r="M412" s="143"/>
      <c r="N412" s="73" t="s">
        <v>3802</v>
      </c>
      <c r="O412" s="144"/>
      <c r="P412" s="143"/>
      <c r="Q412" s="143" t="s">
        <v>8353</v>
      </c>
      <c r="R412" s="143">
        <v>2015</v>
      </c>
      <c r="S412" s="143" t="s">
        <v>8351</v>
      </c>
      <c r="T412" s="143">
        <v>1950</v>
      </c>
      <c r="U412" s="146"/>
      <c r="V412" s="168">
        <v>45280</v>
      </c>
      <c r="W412" s="147"/>
      <c r="X412" s="466"/>
    </row>
    <row r="413" spans="1:24" ht="26.25" customHeight="1">
      <c r="A413" s="464"/>
      <c r="B413" s="143"/>
      <c r="C413" s="143"/>
      <c r="D413" s="143"/>
      <c r="E413" s="143"/>
      <c r="F413" s="143"/>
      <c r="G413" s="143"/>
      <c r="H413" s="143"/>
      <c r="I413" s="143"/>
      <c r="J413" s="143"/>
      <c r="K413" s="144" t="s">
        <v>3383</v>
      </c>
      <c r="L413" s="143"/>
      <c r="M413" s="143"/>
      <c r="N413" s="144"/>
      <c r="O413" s="144"/>
      <c r="P413" s="143"/>
      <c r="Q413" s="143" t="s">
        <v>203</v>
      </c>
      <c r="R413" s="143">
        <v>2014</v>
      </c>
      <c r="S413" s="143" t="s">
        <v>8352</v>
      </c>
      <c r="T413" s="143">
        <v>1895</v>
      </c>
      <c r="U413" s="168"/>
      <c r="V413" s="168">
        <v>45313</v>
      </c>
      <c r="W413" s="147"/>
      <c r="X413" s="466"/>
    </row>
    <row r="414" spans="1:24" ht="26.25" customHeight="1">
      <c r="A414" s="464"/>
      <c r="B414" s="143"/>
      <c r="C414" s="143"/>
      <c r="D414" s="143"/>
      <c r="E414" s="143"/>
      <c r="F414" s="143"/>
      <c r="G414" s="143"/>
      <c r="H414" s="143"/>
      <c r="I414" s="143"/>
      <c r="J414" s="143" t="s">
        <v>2626</v>
      </c>
      <c r="K414" s="144"/>
      <c r="L414" s="143"/>
      <c r="M414" s="2476" t="s">
        <v>7173</v>
      </c>
      <c r="N414" s="2477"/>
      <c r="O414" s="2478"/>
      <c r="P414" s="143"/>
      <c r="Q414" s="143"/>
      <c r="R414" s="143"/>
      <c r="S414" s="148" t="s">
        <v>189</v>
      </c>
      <c r="T414" s="148">
        <v>3840</v>
      </c>
      <c r="U414" s="168"/>
      <c r="V414" s="168">
        <v>45316</v>
      </c>
      <c r="W414" s="147"/>
      <c r="X414" s="466"/>
    </row>
    <row r="415" spans="1:24" ht="26.25" customHeight="1">
      <c r="A415" s="464"/>
      <c r="B415" s="143"/>
      <c r="C415" s="143"/>
      <c r="D415" s="143"/>
      <c r="E415" s="143"/>
      <c r="F415" s="143"/>
      <c r="G415" s="143"/>
      <c r="H415" s="143"/>
      <c r="I415" s="143"/>
      <c r="J415" s="143" t="s">
        <v>2627</v>
      </c>
      <c r="K415" s="144"/>
      <c r="L415" s="143"/>
      <c r="M415" s="143"/>
      <c r="N415" s="144"/>
      <c r="O415" s="144"/>
      <c r="P415" s="143"/>
      <c r="Q415" s="143"/>
      <c r="R415" s="143"/>
      <c r="S415" s="148" t="s">
        <v>2472</v>
      </c>
      <c r="T415" s="148">
        <f>SUM(T410:T414)</f>
        <v>11875</v>
      </c>
      <c r="U415" s="168"/>
      <c r="V415" s="168">
        <v>45315</v>
      </c>
      <c r="W415" s="147"/>
      <c r="X415" s="466"/>
    </row>
    <row r="416" spans="1:24" ht="26.25" customHeight="1" thickBot="1">
      <c r="A416" s="467"/>
      <c r="B416" s="468"/>
      <c r="C416" s="468"/>
      <c r="D416" s="468"/>
      <c r="E416" s="468"/>
      <c r="F416" s="468"/>
      <c r="G416" s="468"/>
      <c r="H416" s="468"/>
      <c r="I416" s="468"/>
      <c r="J416" s="555" t="s">
        <v>2745</v>
      </c>
      <c r="K416" s="611" t="s">
        <v>8105</v>
      </c>
      <c r="L416" s="468"/>
      <c r="M416" s="468"/>
      <c r="N416" s="470"/>
      <c r="O416" s="470"/>
      <c r="P416" s="471"/>
      <c r="Q416" s="468"/>
      <c r="R416" s="468"/>
      <c r="S416" s="472"/>
      <c r="T416" s="472"/>
      <c r="U416" s="473"/>
      <c r="V416" s="474">
        <v>45314</v>
      </c>
      <c r="W416" s="475"/>
      <c r="X416" s="476"/>
    </row>
    <row r="417" spans="1:24" ht="26.25" customHeight="1">
      <c r="A417" s="456" t="s">
        <v>188</v>
      </c>
      <c r="B417" s="457"/>
      <c r="C417" s="457" t="s">
        <v>3556</v>
      </c>
      <c r="D417" s="457" t="s">
        <v>190</v>
      </c>
      <c r="E417" s="457" t="s">
        <v>191</v>
      </c>
      <c r="F417" s="457" t="s">
        <v>191</v>
      </c>
      <c r="G417" s="457" t="s">
        <v>191</v>
      </c>
      <c r="H417" s="477"/>
      <c r="I417" s="457" t="s">
        <v>3375</v>
      </c>
      <c r="J417" s="457" t="s">
        <v>8145</v>
      </c>
      <c r="K417" s="458" t="s">
        <v>7331</v>
      </c>
      <c r="L417" s="457" t="s">
        <v>8589</v>
      </c>
      <c r="M417" s="457"/>
      <c r="N417" s="458" t="s">
        <v>8377</v>
      </c>
      <c r="O417" s="458" t="s">
        <v>8378</v>
      </c>
      <c r="P417" s="459" t="s">
        <v>9607</v>
      </c>
      <c r="Q417" s="457" t="s">
        <v>243</v>
      </c>
      <c r="R417" s="457">
        <v>2015</v>
      </c>
      <c r="S417" s="457" t="s">
        <v>8357</v>
      </c>
      <c r="T417" s="457">
        <v>1985</v>
      </c>
      <c r="U417" s="460">
        <v>45230</v>
      </c>
      <c r="V417" s="460">
        <v>45280</v>
      </c>
      <c r="W417" s="1163">
        <v>1985</v>
      </c>
      <c r="X417" s="463">
        <v>3670</v>
      </c>
    </row>
    <row r="418" spans="1:24" ht="26.25" customHeight="1">
      <c r="A418" s="464"/>
      <c r="B418" s="143"/>
      <c r="C418" s="143"/>
      <c r="D418" s="143"/>
      <c r="E418" s="143"/>
      <c r="F418" s="143"/>
      <c r="G418" s="143"/>
      <c r="H418" s="143"/>
      <c r="I418" s="143" t="s">
        <v>194</v>
      </c>
      <c r="J418" s="412" t="s">
        <v>8175</v>
      </c>
      <c r="K418" s="169" t="s">
        <v>3548</v>
      </c>
      <c r="L418" s="427" t="s">
        <v>3359</v>
      </c>
      <c r="M418" s="143"/>
      <c r="N418" s="73" t="s">
        <v>3645</v>
      </c>
      <c r="O418" s="144"/>
      <c r="P418" s="143"/>
      <c r="Q418" s="143" t="s">
        <v>8361</v>
      </c>
      <c r="R418" s="143">
        <v>2016</v>
      </c>
      <c r="S418" s="143" t="s">
        <v>8358</v>
      </c>
      <c r="T418" s="143">
        <v>2095</v>
      </c>
      <c r="U418" s="146"/>
      <c r="V418" s="168">
        <v>45282</v>
      </c>
      <c r="W418" s="147">
        <v>1860</v>
      </c>
      <c r="X418" s="465"/>
    </row>
    <row r="419" spans="1:24" ht="26.25" customHeight="1">
      <c r="A419" s="464"/>
      <c r="B419" s="143"/>
      <c r="C419" s="143"/>
      <c r="D419" s="143"/>
      <c r="E419" s="143"/>
      <c r="F419" s="143"/>
      <c r="G419" s="143"/>
      <c r="H419" s="143"/>
      <c r="I419" s="320" t="s">
        <v>2625</v>
      </c>
      <c r="J419" s="143"/>
      <c r="K419" s="144" t="s">
        <v>8146</v>
      </c>
      <c r="L419" s="143"/>
      <c r="M419" s="143"/>
      <c r="N419" s="73" t="s">
        <v>3802</v>
      </c>
      <c r="O419" s="144"/>
      <c r="P419" s="143"/>
      <c r="Q419" s="143" t="s">
        <v>8360</v>
      </c>
      <c r="R419" s="143">
        <v>2015</v>
      </c>
      <c r="S419" s="143" t="s">
        <v>8359</v>
      </c>
      <c r="T419" s="143">
        <v>1950</v>
      </c>
      <c r="U419" s="146"/>
      <c r="V419" s="168">
        <v>45280</v>
      </c>
      <c r="W419" s="147"/>
      <c r="X419" s="466"/>
    </row>
    <row r="420" spans="1:24" ht="26.25" customHeight="1">
      <c r="A420" s="464"/>
      <c r="B420" s="143"/>
      <c r="C420" s="143"/>
      <c r="D420" s="143"/>
      <c r="E420" s="143"/>
      <c r="F420" s="143"/>
      <c r="G420" s="143"/>
      <c r="H420" s="143"/>
      <c r="I420" s="143"/>
      <c r="J420" s="143"/>
      <c r="K420" s="144" t="s">
        <v>3383</v>
      </c>
      <c r="L420" s="143"/>
      <c r="M420" s="143"/>
      <c r="N420" s="144"/>
      <c r="O420" s="144"/>
      <c r="P420" s="143"/>
      <c r="Q420" s="143" t="s">
        <v>8362</v>
      </c>
      <c r="R420" s="143">
        <v>2016</v>
      </c>
      <c r="S420" s="143" t="s">
        <v>8452</v>
      </c>
      <c r="T420" s="143">
        <v>1760</v>
      </c>
      <c r="U420" s="168"/>
      <c r="V420" s="168">
        <v>45313</v>
      </c>
      <c r="W420" s="147"/>
      <c r="X420" s="466"/>
    </row>
    <row r="421" spans="1:24" ht="26.25" customHeight="1">
      <c r="A421" s="464"/>
      <c r="B421" s="143"/>
      <c r="C421" s="143"/>
      <c r="D421" s="143"/>
      <c r="E421" s="143"/>
      <c r="F421" s="143"/>
      <c r="G421" s="143"/>
      <c r="H421" s="143"/>
      <c r="I421" s="143"/>
      <c r="J421" s="143" t="s">
        <v>2626</v>
      </c>
      <c r="K421" s="144"/>
      <c r="L421" s="143"/>
      <c r="M421" s="2476" t="s">
        <v>7173</v>
      </c>
      <c r="N421" s="2477"/>
      <c r="O421" s="2478"/>
      <c r="P421" s="143"/>
      <c r="Q421" s="143"/>
      <c r="R421" s="143"/>
      <c r="S421" s="148" t="s">
        <v>189</v>
      </c>
      <c r="T421" s="148">
        <v>3700</v>
      </c>
      <c r="U421" s="168"/>
      <c r="V421" s="168">
        <v>45316</v>
      </c>
      <c r="W421" s="147"/>
      <c r="X421" s="466"/>
    </row>
    <row r="422" spans="1:24" ht="26.25" customHeight="1">
      <c r="A422" s="464"/>
      <c r="B422" s="143"/>
      <c r="C422" s="143"/>
      <c r="D422" s="143"/>
      <c r="E422" s="143"/>
      <c r="F422" s="143"/>
      <c r="G422" s="143"/>
      <c r="H422" s="143"/>
      <c r="I422" s="143"/>
      <c r="J422" s="143" t="s">
        <v>2627</v>
      </c>
      <c r="K422" s="144"/>
      <c r="L422" s="143"/>
      <c r="M422" s="143"/>
      <c r="N422" s="144"/>
      <c r="O422" s="144"/>
      <c r="P422" s="143"/>
      <c r="Q422" s="143"/>
      <c r="R422" s="143"/>
      <c r="S422" s="148" t="s">
        <v>2472</v>
      </c>
      <c r="T422" s="148">
        <f>SUM(T417:T421)</f>
        <v>11490</v>
      </c>
      <c r="U422" s="168"/>
      <c r="V422" s="168">
        <v>45315</v>
      </c>
      <c r="W422" s="147"/>
      <c r="X422" s="466"/>
    </row>
    <row r="423" spans="1:24" ht="26.25" customHeight="1" thickBot="1">
      <c r="A423" s="467"/>
      <c r="B423" s="468"/>
      <c r="C423" s="468"/>
      <c r="D423" s="468"/>
      <c r="E423" s="468"/>
      <c r="F423" s="468"/>
      <c r="G423" s="468"/>
      <c r="H423" s="468"/>
      <c r="I423" s="468"/>
      <c r="J423" s="555" t="s">
        <v>2745</v>
      </c>
      <c r="K423" s="611" t="s">
        <v>8105</v>
      </c>
      <c r="L423" s="468"/>
      <c r="M423" s="468"/>
      <c r="N423" s="470"/>
      <c r="O423" s="470"/>
      <c r="P423" s="471"/>
      <c r="Q423" s="468"/>
      <c r="R423" s="468"/>
      <c r="S423" s="472"/>
      <c r="T423" s="472"/>
      <c r="U423" s="473"/>
      <c r="V423" s="474">
        <v>45314</v>
      </c>
      <c r="W423" s="475"/>
      <c r="X423" s="476"/>
    </row>
    <row r="424" spans="1:24" ht="26.25" hidden="1" customHeight="1">
      <c r="A424" s="456" t="s">
        <v>188</v>
      </c>
      <c r="B424" s="457"/>
      <c r="C424" s="457" t="s">
        <v>3556</v>
      </c>
      <c r="D424" s="457" t="s">
        <v>190</v>
      </c>
      <c r="E424" s="457"/>
      <c r="F424" s="457"/>
      <c r="G424" s="457"/>
      <c r="H424" s="477"/>
      <c r="I424" s="457" t="s">
        <v>3375</v>
      </c>
      <c r="J424" s="457" t="s">
        <v>8145</v>
      </c>
      <c r="K424" s="458" t="s">
        <v>7331</v>
      </c>
      <c r="L424" s="457"/>
      <c r="M424" s="457"/>
      <c r="N424" s="458"/>
      <c r="O424" s="458"/>
      <c r="P424" s="459"/>
      <c r="Q424" s="457"/>
      <c r="R424" s="457"/>
      <c r="S424" s="457"/>
      <c r="T424" s="457"/>
      <c r="U424" s="460">
        <v>45230</v>
      </c>
      <c r="V424" s="461">
        <v>45280</v>
      </c>
      <c r="W424" s="462">
        <v>1985</v>
      </c>
      <c r="X424" s="463"/>
    </row>
    <row r="425" spans="1:24" ht="26.25" hidden="1" customHeight="1">
      <c r="A425" s="464"/>
      <c r="B425" s="143"/>
      <c r="C425" s="143"/>
      <c r="D425" s="143"/>
      <c r="E425" s="143"/>
      <c r="F425" s="143"/>
      <c r="G425" s="143"/>
      <c r="H425" s="143"/>
      <c r="I425" s="143" t="s">
        <v>194</v>
      </c>
      <c r="J425" s="412" t="s">
        <v>8177</v>
      </c>
      <c r="K425" s="169" t="s">
        <v>3548</v>
      </c>
      <c r="L425" s="427" t="s">
        <v>3359</v>
      </c>
      <c r="M425" s="2574" t="s">
        <v>3301</v>
      </c>
      <c r="N425" s="2575"/>
      <c r="O425" s="2575"/>
      <c r="P425" s="2575"/>
      <c r="Q425" s="2576"/>
      <c r="R425" s="143"/>
      <c r="S425" s="143"/>
      <c r="T425" s="143"/>
      <c r="U425" s="146"/>
      <c r="V425" s="146"/>
      <c r="W425" s="147"/>
      <c r="X425" s="465"/>
    </row>
    <row r="426" spans="1:24" ht="26.25" hidden="1" customHeight="1">
      <c r="A426" s="464"/>
      <c r="B426" s="143"/>
      <c r="C426" s="143"/>
      <c r="D426" s="143"/>
      <c r="E426" s="143"/>
      <c r="F426" s="143"/>
      <c r="G426" s="143"/>
      <c r="H426" s="143"/>
      <c r="I426" s="320" t="s">
        <v>2625</v>
      </c>
      <c r="J426" s="143"/>
      <c r="K426" s="144" t="s">
        <v>8146</v>
      </c>
      <c r="L426" s="143"/>
      <c r="M426" s="2577"/>
      <c r="N426" s="2578"/>
      <c r="O426" s="2578"/>
      <c r="P426" s="2578"/>
      <c r="Q426" s="2579"/>
      <c r="R426" s="143"/>
      <c r="S426" s="143"/>
      <c r="T426" s="143"/>
      <c r="U426" s="146"/>
      <c r="V426" s="146"/>
      <c r="W426" s="147"/>
      <c r="X426" s="466"/>
    </row>
    <row r="427" spans="1:24" ht="26.25" hidden="1" customHeight="1">
      <c r="A427" s="464"/>
      <c r="B427" s="143"/>
      <c r="C427" s="143"/>
      <c r="D427" s="143"/>
      <c r="E427" s="143"/>
      <c r="F427" s="143"/>
      <c r="G427" s="143"/>
      <c r="H427" s="143"/>
      <c r="I427" s="143"/>
      <c r="J427" s="143"/>
      <c r="K427" s="144" t="s">
        <v>3383</v>
      </c>
      <c r="L427" s="143"/>
      <c r="M427" s="2577"/>
      <c r="N427" s="2578"/>
      <c r="O427" s="2578"/>
      <c r="P427" s="2578"/>
      <c r="Q427" s="2579"/>
      <c r="R427" s="143"/>
      <c r="S427" s="143"/>
      <c r="T427" s="143"/>
      <c r="U427" s="168"/>
      <c r="V427" s="146"/>
      <c r="W427" s="147"/>
      <c r="X427" s="466"/>
    </row>
    <row r="428" spans="1:24" ht="26.25" hidden="1" customHeight="1">
      <c r="A428" s="464"/>
      <c r="B428" s="143"/>
      <c r="C428" s="143"/>
      <c r="D428" s="143"/>
      <c r="E428" s="143"/>
      <c r="F428" s="143"/>
      <c r="G428" s="143"/>
      <c r="H428" s="143"/>
      <c r="I428" s="143"/>
      <c r="J428" s="143" t="s">
        <v>2626</v>
      </c>
      <c r="K428" s="144"/>
      <c r="L428" s="143"/>
      <c r="M428" s="2577"/>
      <c r="N428" s="2578"/>
      <c r="O428" s="2578"/>
      <c r="P428" s="2578"/>
      <c r="Q428" s="2579"/>
      <c r="R428" s="143"/>
      <c r="S428" s="148" t="s">
        <v>189</v>
      </c>
      <c r="T428" s="148"/>
      <c r="U428" s="168"/>
      <c r="V428" s="146"/>
      <c r="W428" s="147"/>
      <c r="X428" s="466"/>
    </row>
    <row r="429" spans="1:24" ht="26.25" hidden="1" customHeight="1">
      <c r="A429" s="464"/>
      <c r="B429" s="143"/>
      <c r="C429" s="143"/>
      <c r="D429" s="143"/>
      <c r="E429" s="143"/>
      <c r="F429" s="143"/>
      <c r="G429" s="143"/>
      <c r="H429" s="143"/>
      <c r="I429" s="143"/>
      <c r="J429" s="143" t="s">
        <v>2627</v>
      </c>
      <c r="K429" s="144"/>
      <c r="L429" s="143"/>
      <c r="M429" s="2580"/>
      <c r="N429" s="2581"/>
      <c r="O429" s="2581"/>
      <c r="P429" s="2581"/>
      <c r="Q429" s="2582"/>
      <c r="R429" s="143"/>
      <c r="S429" s="148" t="s">
        <v>2472</v>
      </c>
      <c r="T429" s="148">
        <f>SUM(T424:T428)</f>
        <v>0</v>
      </c>
      <c r="U429" s="168"/>
      <c r="V429" s="146"/>
      <c r="W429" s="147"/>
      <c r="X429" s="466"/>
    </row>
    <row r="430" spans="1:24" ht="26.25" hidden="1" customHeight="1" thickBot="1">
      <c r="A430" s="467"/>
      <c r="B430" s="468"/>
      <c r="C430" s="468"/>
      <c r="D430" s="468"/>
      <c r="E430" s="468"/>
      <c r="F430" s="468"/>
      <c r="G430" s="468"/>
      <c r="H430" s="468"/>
      <c r="I430" s="468"/>
      <c r="J430" s="555" t="s">
        <v>2745</v>
      </c>
      <c r="K430" s="611" t="s">
        <v>8105</v>
      </c>
      <c r="L430" s="468"/>
      <c r="M430" s="468"/>
      <c r="N430" s="470"/>
      <c r="O430" s="470"/>
      <c r="P430" s="471"/>
      <c r="Q430" s="468"/>
      <c r="R430" s="468"/>
      <c r="S430" s="472"/>
      <c r="T430" s="472"/>
      <c r="U430" s="473"/>
      <c r="V430" s="474"/>
      <c r="W430" s="475"/>
      <c r="X430" s="476"/>
    </row>
    <row r="432" spans="1:24" ht="26.25" customHeight="1" thickBot="1"/>
    <row r="433" spans="1:24" ht="26.25" customHeight="1">
      <c r="A433" s="656" t="s">
        <v>188</v>
      </c>
      <c r="B433" s="657"/>
      <c r="C433" s="657" t="s">
        <v>3303</v>
      </c>
      <c r="D433" s="657" t="s">
        <v>190</v>
      </c>
      <c r="E433" s="657" t="s">
        <v>191</v>
      </c>
      <c r="F433" s="657" t="s">
        <v>191</v>
      </c>
      <c r="G433" s="657" t="s">
        <v>191</v>
      </c>
      <c r="H433" s="658"/>
      <c r="I433" s="657" t="s">
        <v>3375</v>
      </c>
      <c r="J433" s="657" t="s">
        <v>8104</v>
      </c>
      <c r="K433" s="659" t="s">
        <v>7331</v>
      </c>
      <c r="L433" s="657" t="s">
        <v>8463</v>
      </c>
      <c r="M433" s="660"/>
      <c r="N433" s="659" t="s">
        <v>8316</v>
      </c>
      <c r="O433" s="659" t="s">
        <v>8366</v>
      </c>
      <c r="P433" s="660" t="s">
        <v>10255</v>
      </c>
      <c r="Q433" s="657" t="s">
        <v>8367</v>
      </c>
      <c r="R433" s="657">
        <v>2015</v>
      </c>
      <c r="S433" s="657" t="s">
        <v>8323</v>
      </c>
      <c r="T433" s="657">
        <v>1865</v>
      </c>
      <c r="U433" s="661">
        <v>45230</v>
      </c>
      <c r="V433" s="661">
        <v>45280</v>
      </c>
      <c r="W433" s="1164">
        <v>1985</v>
      </c>
      <c r="X433" s="663">
        <v>3100</v>
      </c>
    </row>
    <row r="434" spans="1:24" ht="26.25" customHeight="1">
      <c r="A434" s="664"/>
      <c r="B434" s="116"/>
      <c r="C434" s="116"/>
      <c r="D434" s="116"/>
      <c r="E434" s="116"/>
      <c r="F434" s="116"/>
      <c r="G434" s="116"/>
      <c r="H434" s="116"/>
      <c r="I434" s="116" t="s">
        <v>194</v>
      </c>
      <c r="J434" s="412" t="s">
        <v>8110</v>
      </c>
      <c r="K434" s="123" t="s">
        <v>3377</v>
      </c>
      <c r="L434" s="425" t="s">
        <v>3359</v>
      </c>
      <c r="M434" s="116"/>
      <c r="N434" s="73" t="s">
        <v>3907</v>
      </c>
      <c r="O434" s="117"/>
      <c r="P434" s="116"/>
      <c r="Q434" s="116" t="s">
        <v>4708</v>
      </c>
      <c r="R434" s="116">
        <v>2015</v>
      </c>
      <c r="S434" s="116" t="s">
        <v>8368</v>
      </c>
      <c r="T434" s="116">
        <v>2260</v>
      </c>
      <c r="U434" s="119"/>
      <c r="V434" s="119">
        <v>45282</v>
      </c>
      <c r="W434" s="121">
        <v>1860</v>
      </c>
      <c r="X434" s="665"/>
    </row>
    <row r="435" spans="1:24" ht="26.25" customHeight="1">
      <c r="A435" s="664"/>
      <c r="B435" s="116"/>
      <c r="C435" s="116"/>
      <c r="D435" s="116"/>
      <c r="E435" s="116"/>
      <c r="F435" s="116"/>
      <c r="G435" s="116"/>
      <c r="H435" s="116"/>
      <c r="I435" s="320" t="s">
        <v>2625</v>
      </c>
      <c r="J435" s="116"/>
      <c r="K435" s="124" t="s">
        <v>8186</v>
      </c>
      <c r="L435" s="116"/>
      <c r="M435" s="116"/>
      <c r="N435" s="73" t="s">
        <v>3564</v>
      </c>
      <c r="O435" s="117"/>
      <c r="P435" s="116"/>
      <c r="Q435" s="116" t="s">
        <v>520</v>
      </c>
      <c r="R435" s="116">
        <v>2021</v>
      </c>
      <c r="S435" s="116" t="s">
        <v>8317</v>
      </c>
      <c r="T435" s="116">
        <v>2114</v>
      </c>
      <c r="U435" s="120"/>
      <c r="V435" s="119">
        <v>45280</v>
      </c>
      <c r="W435" s="1165"/>
      <c r="X435" s="665"/>
    </row>
    <row r="436" spans="1:24" ht="26.25" customHeight="1">
      <c r="A436" s="664"/>
      <c r="B436" s="116"/>
      <c r="C436" s="116"/>
      <c r="D436" s="116"/>
      <c r="E436" s="116"/>
      <c r="F436" s="116"/>
      <c r="G436" s="116"/>
      <c r="H436" s="116"/>
      <c r="I436" s="116"/>
      <c r="J436" s="116"/>
      <c r="K436" s="117" t="s">
        <v>7222</v>
      </c>
      <c r="L436" s="116"/>
      <c r="M436" s="116"/>
      <c r="N436" s="117"/>
      <c r="O436" s="117"/>
      <c r="P436" s="116"/>
      <c r="Q436" s="116" t="s">
        <v>520</v>
      </c>
      <c r="R436" s="116">
        <v>2017</v>
      </c>
      <c r="S436" s="116" t="s">
        <v>8318</v>
      </c>
      <c r="T436" s="116">
        <v>2175</v>
      </c>
      <c r="U436" s="119"/>
      <c r="V436" s="119">
        <v>45313</v>
      </c>
      <c r="W436" s="121"/>
      <c r="X436" s="665"/>
    </row>
    <row r="437" spans="1:24" ht="26.25" customHeight="1">
      <c r="A437" s="664"/>
      <c r="B437" s="116"/>
      <c r="C437" s="116"/>
      <c r="D437" s="116"/>
      <c r="E437" s="116"/>
      <c r="F437" s="116"/>
      <c r="G437" s="116"/>
      <c r="H437" s="116"/>
      <c r="I437" s="116"/>
      <c r="J437" s="425" t="s">
        <v>3281</v>
      </c>
      <c r="K437" s="117"/>
      <c r="L437" s="116"/>
      <c r="M437" s="2476" t="s">
        <v>7173</v>
      </c>
      <c r="N437" s="2477"/>
      <c r="O437" s="2478"/>
      <c r="P437" s="118"/>
      <c r="Q437" s="116"/>
      <c r="R437" s="116"/>
      <c r="S437" s="122" t="s">
        <v>189</v>
      </c>
      <c r="T437" s="122">
        <v>3700</v>
      </c>
      <c r="U437" s="119"/>
      <c r="V437" s="119">
        <v>45316</v>
      </c>
      <c r="W437" s="121"/>
      <c r="X437" s="665"/>
    </row>
    <row r="438" spans="1:24" ht="26.25" customHeight="1">
      <c r="A438" s="664"/>
      <c r="B438" s="116"/>
      <c r="C438" s="116"/>
      <c r="D438" s="116"/>
      <c r="E438" s="116"/>
      <c r="F438" s="116"/>
      <c r="G438" s="116"/>
      <c r="H438" s="116"/>
      <c r="I438" s="116"/>
      <c r="J438" s="116"/>
      <c r="K438" s="117"/>
      <c r="L438" s="116"/>
      <c r="M438" s="116"/>
      <c r="N438" s="116"/>
      <c r="O438" s="116"/>
      <c r="P438" s="118"/>
      <c r="Q438" s="116"/>
      <c r="R438" s="116"/>
      <c r="S438" s="122" t="s">
        <v>2472</v>
      </c>
      <c r="T438" s="122">
        <f>SUM(T433:T437)</f>
        <v>12114</v>
      </c>
      <c r="U438" s="119"/>
      <c r="V438" s="119">
        <v>45315</v>
      </c>
      <c r="W438" s="121"/>
      <c r="X438" s="665"/>
    </row>
    <row r="439" spans="1:24" ht="26.25" customHeight="1" thickBot="1">
      <c r="A439" s="666"/>
      <c r="B439" s="667"/>
      <c r="C439" s="667"/>
      <c r="D439" s="667"/>
      <c r="E439" s="667"/>
      <c r="F439" s="667"/>
      <c r="G439" s="667"/>
      <c r="H439" s="667"/>
      <c r="I439" s="667"/>
      <c r="J439" s="667"/>
      <c r="K439" s="611" t="s">
        <v>8105</v>
      </c>
      <c r="L439" s="667"/>
      <c r="M439" s="667"/>
      <c r="N439" s="668"/>
      <c r="O439" s="668"/>
      <c r="P439" s="669"/>
      <c r="Q439" s="667"/>
      <c r="R439" s="667"/>
      <c r="S439" s="670"/>
      <c r="T439" s="670"/>
      <c r="U439" s="671"/>
      <c r="V439" s="672">
        <v>45314</v>
      </c>
      <c r="W439" s="673"/>
      <c r="X439" s="674"/>
    </row>
    <row r="440" spans="1:24" ht="26.25" customHeight="1">
      <c r="A440" s="656" t="s">
        <v>188</v>
      </c>
      <c r="B440" s="657"/>
      <c r="C440" s="657" t="s">
        <v>3303</v>
      </c>
      <c r="D440" s="657" t="s">
        <v>190</v>
      </c>
      <c r="E440" s="657" t="s">
        <v>191</v>
      </c>
      <c r="F440" s="657" t="s">
        <v>191</v>
      </c>
      <c r="G440" s="657" t="s">
        <v>191</v>
      </c>
      <c r="H440" s="658"/>
      <c r="I440" s="657" t="s">
        <v>3375</v>
      </c>
      <c r="J440" s="657" t="s">
        <v>8104</v>
      </c>
      <c r="K440" s="659" t="s">
        <v>7331</v>
      </c>
      <c r="L440" s="657" t="s">
        <v>8593</v>
      </c>
      <c r="M440" s="660"/>
      <c r="N440" s="659" t="s">
        <v>8325</v>
      </c>
      <c r="O440" s="659" t="s">
        <v>8365</v>
      </c>
      <c r="P440" s="660" t="s">
        <v>10118</v>
      </c>
      <c r="Q440" s="657" t="s">
        <v>520</v>
      </c>
      <c r="R440" s="657">
        <v>2015</v>
      </c>
      <c r="S440" s="657" t="s">
        <v>8326</v>
      </c>
      <c r="T440" s="657">
        <v>2235</v>
      </c>
      <c r="U440" s="661">
        <v>45230</v>
      </c>
      <c r="V440" s="661">
        <v>45280</v>
      </c>
      <c r="W440" s="1164">
        <v>1985</v>
      </c>
      <c r="X440" s="663">
        <v>3100</v>
      </c>
    </row>
    <row r="441" spans="1:24" ht="26.25" customHeight="1">
      <c r="A441" s="664"/>
      <c r="B441" s="116"/>
      <c r="C441" s="116"/>
      <c r="D441" s="116"/>
      <c r="E441" s="116"/>
      <c r="F441" s="116"/>
      <c r="G441" s="116"/>
      <c r="H441" s="116"/>
      <c r="I441" s="116" t="s">
        <v>194</v>
      </c>
      <c r="J441" s="412" t="s">
        <v>8111</v>
      </c>
      <c r="K441" s="123" t="s">
        <v>3377</v>
      </c>
      <c r="L441" s="425" t="s">
        <v>3359</v>
      </c>
      <c r="M441" s="116"/>
      <c r="N441" s="73" t="s">
        <v>3907</v>
      </c>
      <c r="O441" s="117"/>
      <c r="P441" s="116"/>
      <c r="Q441" s="116" t="s">
        <v>4685</v>
      </c>
      <c r="R441" s="116">
        <v>2014</v>
      </c>
      <c r="S441" s="116" t="s">
        <v>8327</v>
      </c>
      <c r="T441" s="116">
        <v>2030</v>
      </c>
      <c r="U441" s="119"/>
      <c r="V441" s="119">
        <v>45282</v>
      </c>
      <c r="W441" s="121">
        <v>1860</v>
      </c>
      <c r="X441" s="665"/>
    </row>
    <row r="442" spans="1:24" ht="26.25" customHeight="1">
      <c r="A442" s="664"/>
      <c r="B442" s="116"/>
      <c r="C442" s="116"/>
      <c r="D442" s="116"/>
      <c r="E442" s="116"/>
      <c r="F442" s="116"/>
      <c r="G442" s="116"/>
      <c r="H442" s="116"/>
      <c r="I442" s="320" t="s">
        <v>2625</v>
      </c>
      <c r="J442" s="116"/>
      <c r="K442" s="124" t="s">
        <v>8186</v>
      </c>
      <c r="L442" s="116"/>
      <c r="M442" s="116"/>
      <c r="N442" s="73" t="s">
        <v>3564</v>
      </c>
      <c r="O442" s="117"/>
      <c r="P442" s="116"/>
      <c r="Q442" s="116" t="s">
        <v>520</v>
      </c>
      <c r="R442" s="116">
        <v>2014</v>
      </c>
      <c r="S442" s="116" t="s">
        <v>8328</v>
      </c>
      <c r="T442" s="116">
        <v>2170</v>
      </c>
      <c r="U442" s="120"/>
      <c r="V442" s="119">
        <v>45280</v>
      </c>
      <c r="W442" s="1165"/>
      <c r="X442" s="665"/>
    </row>
    <row r="443" spans="1:24" ht="26.25" customHeight="1">
      <c r="A443" s="664"/>
      <c r="B443" s="116"/>
      <c r="C443" s="116"/>
      <c r="D443" s="116"/>
      <c r="E443" s="116"/>
      <c r="F443" s="116"/>
      <c r="G443" s="116"/>
      <c r="H443" s="116"/>
      <c r="I443" s="116"/>
      <c r="J443" s="116"/>
      <c r="K443" s="117" t="s">
        <v>7222</v>
      </c>
      <c r="L443" s="116"/>
      <c r="M443" s="116"/>
      <c r="N443" s="117"/>
      <c r="O443" s="117"/>
      <c r="P443" s="116"/>
      <c r="Q443" s="116" t="s">
        <v>1933</v>
      </c>
      <c r="R443" s="116">
        <v>2014</v>
      </c>
      <c r="S443" s="116" t="s">
        <v>8329</v>
      </c>
      <c r="T443" s="116">
        <v>1765</v>
      </c>
      <c r="U443" s="119"/>
      <c r="V443" s="119">
        <v>45313</v>
      </c>
      <c r="W443" s="121"/>
      <c r="X443" s="665"/>
    </row>
    <row r="444" spans="1:24" ht="26.25" customHeight="1">
      <c r="A444" s="664"/>
      <c r="B444" s="116"/>
      <c r="C444" s="116"/>
      <c r="D444" s="116"/>
      <c r="E444" s="116"/>
      <c r="F444" s="116"/>
      <c r="G444" s="116"/>
      <c r="H444" s="116"/>
      <c r="I444" s="116"/>
      <c r="J444" s="425" t="s">
        <v>3281</v>
      </c>
      <c r="K444" s="117"/>
      <c r="L444" s="116"/>
      <c r="M444" s="2476" t="s">
        <v>7173</v>
      </c>
      <c r="N444" s="2477"/>
      <c r="O444" s="2478"/>
      <c r="P444" s="118"/>
      <c r="Q444" s="116"/>
      <c r="R444" s="116"/>
      <c r="S444" s="122" t="s">
        <v>189</v>
      </c>
      <c r="T444" s="122">
        <v>3700</v>
      </c>
      <c r="U444" s="119"/>
      <c r="V444" s="119">
        <v>45316</v>
      </c>
      <c r="W444" s="121"/>
      <c r="X444" s="665"/>
    </row>
    <row r="445" spans="1:24" ht="26.25" customHeight="1">
      <c r="A445" s="664"/>
      <c r="B445" s="116"/>
      <c r="C445" s="116"/>
      <c r="D445" s="116"/>
      <c r="E445" s="116"/>
      <c r="F445" s="116"/>
      <c r="G445" s="116"/>
      <c r="H445" s="116"/>
      <c r="I445" s="116"/>
      <c r="J445" s="116"/>
      <c r="K445" s="117"/>
      <c r="L445" s="116"/>
      <c r="M445" s="116"/>
      <c r="N445" s="116"/>
      <c r="O445" s="116"/>
      <c r="P445" s="118"/>
      <c r="Q445" s="116"/>
      <c r="R445" s="116"/>
      <c r="S445" s="122" t="s">
        <v>2472</v>
      </c>
      <c r="T445" s="122">
        <f>SUM(T440:T444)</f>
        <v>11900</v>
      </c>
      <c r="U445" s="119"/>
      <c r="V445" s="119">
        <v>45315</v>
      </c>
      <c r="W445" s="121"/>
      <c r="X445" s="665"/>
    </row>
    <row r="446" spans="1:24" ht="26.25" customHeight="1" thickBot="1">
      <c r="A446" s="666"/>
      <c r="B446" s="667"/>
      <c r="C446" s="667"/>
      <c r="D446" s="667"/>
      <c r="E446" s="667"/>
      <c r="F446" s="667"/>
      <c r="G446" s="667"/>
      <c r="H446" s="667"/>
      <c r="I446" s="667"/>
      <c r="J446" s="667"/>
      <c r="K446" s="611" t="s">
        <v>8105</v>
      </c>
      <c r="L446" s="667"/>
      <c r="M446" s="667"/>
      <c r="N446" s="668"/>
      <c r="O446" s="668"/>
      <c r="P446" s="669"/>
      <c r="Q446" s="667"/>
      <c r="R446" s="667"/>
      <c r="S446" s="670"/>
      <c r="T446" s="670"/>
      <c r="U446" s="671"/>
      <c r="V446" s="672">
        <v>45314</v>
      </c>
      <c r="W446" s="673"/>
      <c r="X446" s="674"/>
    </row>
    <row r="447" spans="1:24" ht="26.25" customHeight="1">
      <c r="A447" s="656" t="s">
        <v>188</v>
      </c>
      <c r="B447" s="657"/>
      <c r="C447" s="657" t="s">
        <v>3303</v>
      </c>
      <c r="D447" s="657" t="s">
        <v>190</v>
      </c>
      <c r="E447" s="657" t="s">
        <v>191</v>
      </c>
      <c r="F447" s="657" t="s">
        <v>191</v>
      </c>
      <c r="G447" s="657" t="s">
        <v>191</v>
      </c>
      <c r="H447" s="658"/>
      <c r="I447" s="657" t="s">
        <v>3375</v>
      </c>
      <c r="J447" s="657" t="s">
        <v>8104</v>
      </c>
      <c r="K447" s="659" t="s">
        <v>7331</v>
      </c>
      <c r="L447" s="657" t="s">
        <v>8594</v>
      </c>
      <c r="M447" s="660"/>
      <c r="N447" s="659" t="s">
        <v>8330</v>
      </c>
      <c r="O447" s="659" t="s">
        <v>8370</v>
      </c>
      <c r="P447" s="660" t="s">
        <v>10255</v>
      </c>
      <c r="Q447" s="657" t="s">
        <v>3809</v>
      </c>
      <c r="R447" s="657">
        <v>2015</v>
      </c>
      <c r="S447" s="657" t="s">
        <v>8331</v>
      </c>
      <c r="T447" s="657">
        <v>1860</v>
      </c>
      <c r="U447" s="661">
        <v>45230</v>
      </c>
      <c r="V447" s="661">
        <v>45280</v>
      </c>
      <c r="W447" s="1164">
        <v>1985</v>
      </c>
      <c r="X447" s="663">
        <v>3100</v>
      </c>
    </row>
    <row r="448" spans="1:24" ht="26.25" customHeight="1">
      <c r="A448" s="664"/>
      <c r="B448" s="116"/>
      <c r="C448" s="116"/>
      <c r="D448" s="116"/>
      <c r="E448" s="116"/>
      <c r="F448" s="116"/>
      <c r="G448" s="116"/>
      <c r="H448" s="116"/>
      <c r="I448" s="116" t="s">
        <v>194</v>
      </c>
      <c r="J448" s="412" t="s">
        <v>8112</v>
      </c>
      <c r="K448" s="123" t="s">
        <v>3377</v>
      </c>
      <c r="L448" s="425" t="s">
        <v>3359</v>
      </c>
      <c r="M448" s="116"/>
      <c r="N448" s="73" t="s">
        <v>3907</v>
      </c>
      <c r="O448" s="117"/>
      <c r="P448" s="116"/>
      <c r="Q448" s="116" t="s">
        <v>3809</v>
      </c>
      <c r="R448" s="116">
        <v>2015</v>
      </c>
      <c r="S448" s="116" t="s">
        <v>8369</v>
      </c>
      <c r="T448" s="116">
        <v>1955</v>
      </c>
      <c r="U448" s="119"/>
      <c r="V448" s="119">
        <v>45282</v>
      </c>
      <c r="W448" s="121">
        <v>1860</v>
      </c>
      <c r="X448" s="665"/>
    </row>
    <row r="449" spans="1:24" ht="26.25" customHeight="1">
      <c r="A449" s="664"/>
      <c r="B449" s="116"/>
      <c r="C449" s="116"/>
      <c r="D449" s="116"/>
      <c r="E449" s="116"/>
      <c r="F449" s="116"/>
      <c r="G449" s="116"/>
      <c r="H449" s="116"/>
      <c r="I449" s="320" t="s">
        <v>2625</v>
      </c>
      <c r="J449" s="116"/>
      <c r="K449" s="124" t="s">
        <v>8186</v>
      </c>
      <c r="L449" s="116"/>
      <c r="M449" s="116"/>
      <c r="N449" s="73" t="s">
        <v>3564</v>
      </c>
      <c r="O449" s="117"/>
      <c r="P449" s="116"/>
      <c r="Q449" s="116" t="s">
        <v>520</v>
      </c>
      <c r="R449" s="116">
        <v>2022</v>
      </c>
      <c r="S449" s="116" t="s">
        <v>8371</v>
      </c>
      <c r="T449" s="116">
        <v>2100</v>
      </c>
      <c r="U449" s="120"/>
      <c r="V449" s="119">
        <v>45280</v>
      </c>
      <c r="W449" s="1165"/>
      <c r="X449" s="665"/>
    </row>
    <row r="450" spans="1:24" ht="26.25" customHeight="1">
      <c r="A450" s="664"/>
      <c r="B450" s="116"/>
      <c r="C450" s="116"/>
      <c r="D450" s="116"/>
      <c r="E450" s="116"/>
      <c r="F450" s="116"/>
      <c r="G450" s="116"/>
      <c r="H450" s="116"/>
      <c r="I450" s="116"/>
      <c r="J450" s="116"/>
      <c r="K450" s="117" t="s">
        <v>7222</v>
      </c>
      <c r="L450" s="116"/>
      <c r="M450" s="116"/>
      <c r="N450" s="117"/>
      <c r="O450" s="117"/>
      <c r="P450" s="116"/>
      <c r="Q450" s="116" t="s">
        <v>520</v>
      </c>
      <c r="R450" s="116">
        <v>2016</v>
      </c>
      <c r="S450" s="116" t="s">
        <v>8332</v>
      </c>
      <c r="T450" s="116">
        <v>2175</v>
      </c>
      <c r="U450" s="119"/>
      <c r="V450" s="119">
        <v>45313</v>
      </c>
      <c r="W450" s="121"/>
      <c r="X450" s="665"/>
    </row>
    <row r="451" spans="1:24" ht="26.25" customHeight="1">
      <c r="A451" s="664"/>
      <c r="B451" s="116"/>
      <c r="C451" s="116"/>
      <c r="D451" s="116"/>
      <c r="E451" s="116"/>
      <c r="F451" s="116"/>
      <c r="G451" s="116"/>
      <c r="H451" s="116"/>
      <c r="I451" s="116"/>
      <c r="J451" s="425" t="s">
        <v>3281</v>
      </c>
      <c r="K451" s="117"/>
      <c r="L451" s="116"/>
      <c r="M451" s="2476" t="s">
        <v>7173</v>
      </c>
      <c r="N451" s="2477"/>
      <c r="O451" s="2478"/>
      <c r="P451" s="118"/>
      <c r="Q451" s="116"/>
      <c r="R451" s="116"/>
      <c r="S451" s="122" t="s">
        <v>189</v>
      </c>
      <c r="T451" s="122">
        <v>3700</v>
      </c>
      <c r="U451" s="119"/>
      <c r="V451" s="119">
        <v>45316</v>
      </c>
      <c r="W451" s="121"/>
      <c r="X451" s="665"/>
    </row>
    <row r="452" spans="1:24" ht="26.25" customHeight="1">
      <c r="A452" s="664"/>
      <c r="B452" s="116"/>
      <c r="C452" s="116"/>
      <c r="D452" s="116"/>
      <c r="E452" s="116"/>
      <c r="F452" s="116"/>
      <c r="G452" s="116"/>
      <c r="H452" s="116"/>
      <c r="I452" s="116"/>
      <c r="J452" s="116"/>
      <c r="K452" s="117"/>
      <c r="L452" s="116"/>
      <c r="M452" s="116"/>
      <c r="N452" s="116"/>
      <c r="O452" s="116"/>
      <c r="P452" s="118"/>
      <c r="Q452" s="116"/>
      <c r="R452" s="116"/>
      <c r="S452" s="122" t="s">
        <v>2472</v>
      </c>
      <c r="T452" s="122">
        <f>SUM(T447:T451)</f>
        <v>11790</v>
      </c>
      <c r="U452" s="119"/>
      <c r="V452" s="119">
        <v>45315</v>
      </c>
      <c r="W452" s="121"/>
      <c r="X452" s="665"/>
    </row>
    <row r="453" spans="1:24" ht="26.25" customHeight="1" thickBot="1">
      <c r="A453" s="666"/>
      <c r="B453" s="667"/>
      <c r="C453" s="667"/>
      <c r="D453" s="667"/>
      <c r="E453" s="667"/>
      <c r="F453" s="667"/>
      <c r="G453" s="667"/>
      <c r="H453" s="667"/>
      <c r="I453" s="667"/>
      <c r="J453" s="667"/>
      <c r="K453" s="611" t="s">
        <v>8105</v>
      </c>
      <c r="L453" s="667"/>
      <c r="M453" s="667"/>
      <c r="N453" s="668"/>
      <c r="O453" s="668"/>
      <c r="P453" s="669"/>
      <c r="Q453" s="667"/>
      <c r="R453" s="667"/>
      <c r="S453" s="670"/>
      <c r="T453" s="670"/>
      <c r="U453" s="671"/>
      <c r="V453" s="672">
        <v>45314</v>
      </c>
      <c r="W453" s="673"/>
      <c r="X453" s="674"/>
    </row>
    <row r="454" spans="1:24" ht="26.25" customHeight="1">
      <c r="A454" s="656" t="s">
        <v>188</v>
      </c>
      <c r="B454" s="657"/>
      <c r="C454" s="657" t="s">
        <v>3303</v>
      </c>
      <c r="D454" s="657" t="s">
        <v>190</v>
      </c>
      <c r="E454" s="657" t="s">
        <v>191</v>
      </c>
      <c r="F454" s="657" t="s">
        <v>191</v>
      </c>
      <c r="G454" s="657" t="s">
        <v>191</v>
      </c>
      <c r="H454" s="658"/>
      <c r="I454" s="657" t="s">
        <v>3375</v>
      </c>
      <c r="J454" s="657" t="s">
        <v>8104</v>
      </c>
      <c r="K454" s="659" t="s">
        <v>7331</v>
      </c>
      <c r="L454" s="657" t="s">
        <v>8595</v>
      </c>
      <c r="M454" s="660"/>
      <c r="N454" s="659" t="s">
        <v>8319</v>
      </c>
      <c r="O454" s="659" t="s">
        <v>8372</v>
      </c>
      <c r="P454" s="660" t="s">
        <v>10255</v>
      </c>
      <c r="Q454" s="657" t="s">
        <v>2093</v>
      </c>
      <c r="R454" s="657">
        <v>2014</v>
      </c>
      <c r="S454" s="657" t="s">
        <v>8324</v>
      </c>
      <c r="T454" s="657">
        <v>1805</v>
      </c>
      <c r="U454" s="661">
        <v>45230</v>
      </c>
      <c r="V454" s="661">
        <v>45280</v>
      </c>
      <c r="W454" s="1164">
        <v>1985</v>
      </c>
      <c r="X454" s="663">
        <v>3100</v>
      </c>
    </row>
    <row r="455" spans="1:24" ht="26.25" customHeight="1">
      <c r="A455" s="664"/>
      <c r="B455" s="116"/>
      <c r="C455" s="116"/>
      <c r="D455" s="116"/>
      <c r="E455" s="116"/>
      <c r="F455" s="116"/>
      <c r="G455" s="116"/>
      <c r="H455" s="116"/>
      <c r="I455" s="116" t="s">
        <v>194</v>
      </c>
      <c r="J455" s="412" t="s">
        <v>8113</v>
      </c>
      <c r="K455" s="123" t="s">
        <v>3377</v>
      </c>
      <c r="L455" s="425" t="s">
        <v>3359</v>
      </c>
      <c r="M455" s="116"/>
      <c r="N455" s="73" t="s">
        <v>3907</v>
      </c>
      <c r="O455" s="117"/>
      <c r="P455" s="116"/>
      <c r="Q455" s="116" t="s">
        <v>4683</v>
      </c>
      <c r="R455" s="116">
        <v>2016</v>
      </c>
      <c r="S455" s="116" t="s">
        <v>8320</v>
      </c>
      <c r="T455" s="116">
        <v>2095</v>
      </c>
      <c r="U455" s="119"/>
      <c r="V455" s="119">
        <v>45282</v>
      </c>
      <c r="W455" s="121">
        <v>1860</v>
      </c>
      <c r="X455" s="665"/>
    </row>
    <row r="456" spans="1:24" ht="26.25" customHeight="1">
      <c r="A456" s="664"/>
      <c r="B456" s="116"/>
      <c r="C456" s="116"/>
      <c r="D456" s="116"/>
      <c r="E456" s="116"/>
      <c r="F456" s="116"/>
      <c r="G456" s="116"/>
      <c r="H456" s="116"/>
      <c r="I456" s="320" t="s">
        <v>2625</v>
      </c>
      <c r="J456" s="116"/>
      <c r="K456" s="124" t="s">
        <v>8186</v>
      </c>
      <c r="L456" s="116"/>
      <c r="M456" s="116"/>
      <c r="N456" s="73" t="s">
        <v>3564</v>
      </c>
      <c r="O456" s="117"/>
      <c r="P456" s="116"/>
      <c r="Q456" s="116" t="s">
        <v>520</v>
      </c>
      <c r="R456" s="116">
        <v>2017</v>
      </c>
      <c r="S456" s="116" t="s">
        <v>8321</v>
      </c>
      <c r="T456" s="116">
        <v>2355</v>
      </c>
      <c r="U456" s="120"/>
      <c r="V456" s="119">
        <v>45280</v>
      </c>
      <c r="W456" s="1165"/>
      <c r="X456" s="665"/>
    </row>
    <row r="457" spans="1:24" ht="26.25" customHeight="1">
      <c r="A457" s="664"/>
      <c r="B457" s="116"/>
      <c r="C457" s="116"/>
      <c r="D457" s="116"/>
      <c r="E457" s="116"/>
      <c r="F457" s="116"/>
      <c r="G457" s="116"/>
      <c r="H457" s="116"/>
      <c r="I457" s="116"/>
      <c r="J457" s="116"/>
      <c r="K457" s="117" t="s">
        <v>7222</v>
      </c>
      <c r="L457" s="116"/>
      <c r="M457" s="116"/>
      <c r="N457" s="117"/>
      <c r="O457" s="117"/>
      <c r="P457" s="116"/>
      <c r="Q457" s="116" t="s">
        <v>520</v>
      </c>
      <c r="R457" s="116">
        <v>2016</v>
      </c>
      <c r="S457" s="116" t="s">
        <v>8322</v>
      </c>
      <c r="T457" s="116">
        <v>2235</v>
      </c>
      <c r="U457" s="119"/>
      <c r="V457" s="119">
        <v>45313</v>
      </c>
      <c r="W457" s="121"/>
      <c r="X457" s="665"/>
    </row>
    <row r="458" spans="1:24" ht="26.25" customHeight="1">
      <c r="A458" s="664"/>
      <c r="B458" s="116"/>
      <c r="C458" s="116"/>
      <c r="D458" s="116"/>
      <c r="E458" s="116"/>
      <c r="F458" s="116"/>
      <c r="G458" s="116"/>
      <c r="H458" s="116"/>
      <c r="I458" s="116"/>
      <c r="J458" s="425" t="s">
        <v>3281</v>
      </c>
      <c r="K458" s="117"/>
      <c r="L458" s="116"/>
      <c r="M458" s="2476" t="s">
        <v>7173</v>
      </c>
      <c r="N458" s="2477"/>
      <c r="O458" s="2478"/>
      <c r="P458" s="118"/>
      <c r="Q458" s="116"/>
      <c r="R458" s="116"/>
      <c r="S458" s="122" t="s">
        <v>189</v>
      </c>
      <c r="T458" s="122">
        <v>3700</v>
      </c>
      <c r="U458" s="119"/>
      <c r="V458" s="119">
        <v>45316</v>
      </c>
      <c r="W458" s="121"/>
      <c r="X458" s="665"/>
    </row>
    <row r="459" spans="1:24" ht="26.25" customHeight="1">
      <c r="A459" s="664"/>
      <c r="B459" s="116"/>
      <c r="C459" s="116"/>
      <c r="D459" s="116"/>
      <c r="E459" s="116"/>
      <c r="F459" s="116"/>
      <c r="G459" s="116"/>
      <c r="H459" s="116"/>
      <c r="I459" s="116"/>
      <c r="J459" s="116"/>
      <c r="K459" s="117"/>
      <c r="L459" s="116"/>
      <c r="M459" s="116"/>
      <c r="N459" s="116"/>
      <c r="O459" s="116"/>
      <c r="P459" s="118"/>
      <c r="Q459" s="116"/>
      <c r="R459" s="116"/>
      <c r="S459" s="122" t="s">
        <v>2472</v>
      </c>
      <c r="T459" s="122">
        <f>SUM(T454:T458)</f>
        <v>12190</v>
      </c>
      <c r="U459" s="119"/>
      <c r="V459" s="119">
        <v>45315</v>
      </c>
      <c r="W459" s="121"/>
      <c r="X459" s="665"/>
    </row>
    <row r="460" spans="1:24" ht="26.25" customHeight="1" thickBot="1">
      <c r="A460" s="666"/>
      <c r="B460" s="667"/>
      <c r="C460" s="667"/>
      <c r="D460" s="667"/>
      <c r="E460" s="667"/>
      <c r="F460" s="667"/>
      <c r="G460" s="667"/>
      <c r="H460" s="667"/>
      <c r="I460" s="667"/>
      <c r="J460" s="667"/>
      <c r="K460" s="611" t="s">
        <v>8105</v>
      </c>
      <c r="L460" s="667"/>
      <c r="M460" s="667"/>
      <c r="N460" s="668"/>
      <c r="O460" s="668"/>
      <c r="P460" s="669"/>
      <c r="Q460" s="667"/>
      <c r="R460" s="667"/>
      <c r="S460" s="670"/>
      <c r="T460" s="670"/>
      <c r="U460" s="671"/>
      <c r="V460" s="672">
        <v>45314</v>
      </c>
      <c r="W460" s="673"/>
      <c r="X460" s="674"/>
    </row>
    <row r="461" spans="1:24" ht="26.25" customHeight="1">
      <c r="A461" s="656" t="s">
        <v>188</v>
      </c>
      <c r="B461" s="657"/>
      <c r="C461" s="657" t="s">
        <v>3303</v>
      </c>
      <c r="D461" s="657" t="s">
        <v>190</v>
      </c>
      <c r="E461" s="657" t="s">
        <v>191</v>
      </c>
      <c r="F461" s="657" t="s">
        <v>191</v>
      </c>
      <c r="G461" s="657" t="s">
        <v>191</v>
      </c>
      <c r="H461" s="658"/>
      <c r="I461" s="657" t="s">
        <v>3375</v>
      </c>
      <c r="J461" s="657" t="s">
        <v>8104</v>
      </c>
      <c r="K461" s="659" t="s">
        <v>7331</v>
      </c>
      <c r="L461" s="657" t="s">
        <v>8596</v>
      </c>
      <c r="M461" s="660"/>
      <c r="N461" s="659" t="s">
        <v>8379</v>
      </c>
      <c r="O461" s="659" t="s">
        <v>8384</v>
      </c>
      <c r="P461" s="660" t="s">
        <v>10255</v>
      </c>
      <c r="Q461" s="657" t="s">
        <v>1934</v>
      </c>
      <c r="R461" s="657">
        <v>2016</v>
      </c>
      <c r="S461" s="657" t="s">
        <v>8380</v>
      </c>
      <c r="T461" s="657">
        <v>1970</v>
      </c>
      <c r="U461" s="661">
        <v>45230</v>
      </c>
      <c r="V461" s="661">
        <v>45280</v>
      </c>
      <c r="W461" s="1164">
        <v>1985</v>
      </c>
      <c r="X461" s="663">
        <v>3100</v>
      </c>
    </row>
    <row r="462" spans="1:24" ht="26.25" customHeight="1">
      <c r="A462" s="664"/>
      <c r="B462" s="116"/>
      <c r="C462" s="116"/>
      <c r="D462" s="116"/>
      <c r="E462" s="116"/>
      <c r="F462" s="116"/>
      <c r="G462" s="116"/>
      <c r="H462" s="116"/>
      <c r="I462" s="116" t="s">
        <v>194</v>
      </c>
      <c r="J462" s="412" t="s">
        <v>8114</v>
      </c>
      <c r="K462" s="123" t="s">
        <v>3377</v>
      </c>
      <c r="L462" s="425" t="s">
        <v>3359</v>
      </c>
      <c r="M462" s="116"/>
      <c r="N462" s="73" t="s">
        <v>3907</v>
      </c>
      <c r="O462" s="117"/>
      <c r="P462" s="116"/>
      <c r="Q462" s="116" t="s">
        <v>1935</v>
      </c>
      <c r="R462" s="116">
        <v>2015</v>
      </c>
      <c r="S462" s="116" t="s">
        <v>8381</v>
      </c>
      <c r="T462" s="116">
        <v>1890</v>
      </c>
      <c r="U462" s="119"/>
      <c r="V462" s="119">
        <v>45282</v>
      </c>
      <c r="W462" s="121">
        <v>1860</v>
      </c>
      <c r="X462" s="665"/>
    </row>
    <row r="463" spans="1:24" ht="26.25" customHeight="1">
      <c r="A463" s="664"/>
      <c r="B463" s="116"/>
      <c r="C463" s="116"/>
      <c r="D463" s="116"/>
      <c r="E463" s="116"/>
      <c r="F463" s="116"/>
      <c r="G463" s="116"/>
      <c r="H463" s="116"/>
      <c r="I463" s="320" t="s">
        <v>2625</v>
      </c>
      <c r="J463" s="116"/>
      <c r="K463" s="124" t="s">
        <v>8146</v>
      </c>
      <c r="L463" s="116"/>
      <c r="M463" s="116"/>
      <c r="N463" s="73" t="s">
        <v>3564</v>
      </c>
      <c r="O463" s="117"/>
      <c r="P463" s="116"/>
      <c r="Q463" s="116" t="s">
        <v>520</v>
      </c>
      <c r="R463" s="116">
        <v>2015</v>
      </c>
      <c r="S463" s="116" t="s">
        <v>8382</v>
      </c>
      <c r="T463" s="116">
        <v>2175</v>
      </c>
      <c r="U463" s="120"/>
      <c r="V463" s="119">
        <v>45280</v>
      </c>
      <c r="W463" s="1165"/>
      <c r="X463" s="665"/>
    </row>
    <row r="464" spans="1:24" ht="26.25" customHeight="1">
      <c r="A464" s="664"/>
      <c r="B464" s="116"/>
      <c r="C464" s="116"/>
      <c r="D464" s="116"/>
      <c r="E464" s="116"/>
      <c r="F464" s="116"/>
      <c r="G464" s="116"/>
      <c r="H464" s="116"/>
      <c r="I464" s="116"/>
      <c r="J464" s="116"/>
      <c r="K464" s="117" t="s">
        <v>3383</v>
      </c>
      <c r="L464" s="116"/>
      <c r="M464" s="116"/>
      <c r="N464" s="117"/>
      <c r="O464" s="117"/>
      <c r="P464" s="116"/>
      <c r="Q464" s="116" t="s">
        <v>523</v>
      </c>
      <c r="R464" s="116">
        <v>2016</v>
      </c>
      <c r="S464" s="116" t="s">
        <v>8383</v>
      </c>
      <c r="T464" s="116">
        <v>2280</v>
      </c>
      <c r="U464" s="119"/>
      <c r="V464" s="119">
        <v>45313</v>
      </c>
      <c r="W464" s="121"/>
      <c r="X464" s="665"/>
    </row>
    <row r="465" spans="1:24" ht="26.25" customHeight="1">
      <c r="A465" s="664"/>
      <c r="B465" s="116"/>
      <c r="C465" s="116"/>
      <c r="D465" s="116"/>
      <c r="E465" s="116"/>
      <c r="F465" s="116"/>
      <c r="G465" s="116"/>
      <c r="H465" s="116"/>
      <c r="I465" s="116"/>
      <c r="J465" s="425" t="s">
        <v>3281</v>
      </c>
      <c r="K465" s="117"/>
      <c r="L465" s="116"/>
      <c r="M465" s="2476" t="s">
        <v>7173</v>
      </c>
      <c r="N465" s="2477"/>
      <c r="O465" s="2478"/>
      <c r="P465" s="118"/>
      <c r="Q465" s="116"/>
      <c r="R465" s="116"/>
      <c r="S465" s="122" t="s">
        <v>189</v>
      </c>
      <c r="T465" s="122">
        <v>3700</v>
      </c>
      <c r="U465" s="119"/>
      <c r="V465" s="119">
        <v>45316</v>
      </c>
      <c r="W465" s="121"/>
      <c r="X465" s="665"/>
    </row>
    <row r="466" spans="1:24" ht="26.25" customHeight="1">
      <c r="A466" s="664"/>
      <c r="B466" s="116"/>
      <c r="C466" s="116"/>
      <c r="D466" s="116"/>
      <c r="E466" s="116"/>
      <c r="F466" s="116"/>
      <c r="G466" s="116"/>
      <c r="H466" s="116"/>
      <c r="I466" s="116"/>
      <c r="J466" s="116"/>
      <c r="K466" s="117"/>
      <c r="L466" s="116"/>
      <c r="M466" s="116"/>
      <c r="N466" s="116"/>
      <c r="O466" s="116"/>
      <c r="P466" s="118"/>
      <c r="Q466" s="116"/>
      <c r="R466" s="116"/>
      <c r="S466" s="122" t="s">
        <v>2472</v>
      </c>
      <c r="T466" s="122">
        <f>SUM(T461:T465)</f>
        <v>12015</v>
      </c>
      <c r="U466" s="119"/>
      <c r="V466" s="119">
        <v>45315</v>
      </c>
      <c r="W466" s="121"/>
      <c r="X466" s="665"/>
    </row>
    <row r="467" spans="1:24" ht="26.25" customHeight="1" thickBot="1">
      <c r="A467" s="666"/>
      <c r="B467" s="667"/>
      <c r="C467" s="667"/>
      <c r="D467" s="667"/>
      <c r="E467" s="667"/>
      <c r="F467" s="667"/>
      <c r="G467" s="667"/>
      <c r="H467" s="667"/>
      <c r="I467" s="667"/>
      <c r="J467" s="667"/>
      <c r="K467" s="611" t="s">
        <v>8105</v>
      </c>
      <c r="L467" s="667"/>
      <c r="M467" s="667"/>
      <c r="N467" s="668"/>
      <c r="O467" s="668"/>
      <c r="P467" s="669"/>
      <c r="Q467" s="667"/>
      <c r="R467" s="667"/>
      <c r="S467" s="670"/>
      <c r="T467" s="670"/>
      <c r="U467" s="671"/>
      <c r="V467" s="672">
        <v>45314</v>
      </c>
      <c r="W467" s="673"/>
      <c r="X467" s="674"/>
    </row>
    <row r="468" spans="1:24" ht="26.25" customHeight="1">
      <c r="A468" s="656" t="s">
        <v>188</v>
      </c>
      <c r="B468" s="657"/>
      <c r="C468" s="657" t="s">
        <v>3303</v>
      </c>
      <c r="D468" s="657" t="s">
        <v>190</v>
      </c>
      <c r="E468" s="657" t="s">
        <v>191</v>
      </c>
      <c r="F468" s="657" t="s">
        <v>191</v>
      </c>
      <c r="G468" s="657" t="s">
        <v>191</v>
      </c>
      <c r="H468" s="658"/>
      <c r="I468" s="657" t="s">
        <v>3375</v>
      </c>
      <c r="J468" s="657" t="s">
        <v>8104</v>
      </c>
      <c r="K468" s="659" t="s">
        <v>7331</v>
      </c>
      <c r="L468" s="657" t="s">
        <v>8597</v>
      </c>
      <c r="M468" s="660"/>
      <c r="N468" s="659" t="s">
        <v>8388</v>
      </c>
      <c r="O468" s="659" t="s">
        <v>8394</v>
      </c>
      <c r="P468" s="660" t="s">
        <v>10118</v>
      </c>
      <c r="Q468" s="657" t="s">
        <v>520</v>
      </c>
      <c r="R468" s="657">
        <v>2018</v>
      </c>
      <c r="S468" s="657" t="s">
        <v>8390</v>
      </c>
      <c r="T468" s="657">
        <v>2365</v>
      </c>
      <c r="U468" s="661">
        <v>45230</v>
      </c>
      <c r="V468" s="661">
        <v>45280</v>
      </c>
      <c r="W468" s="1164">
        <v>1985</v>
      </c>
      <c r="X468" s="663">
        <v>3100</v>
      </c>
    </row>
    <row r="469" spans="1:24" ht="26.25" customHeight="1">
      <c r="A469" s="664"/>
      <c r="B469" s="116"/>
      <c r="C469" s="116"/>
      <c r="D469" s="116"/>
      <c r="E469" s="116"/>
      <c r="F469" s="116"/>
      <c r="G469" s="116"/>
      <c r="H469" s="116"/>
      <c r="I469" s="116" t="s">
        <v>194</v>
      </c>
      <c r="J469" s="412" t="s">
        <v>8115</v>
      </c>
      <c r="K469" s="123" t="s">
        <v>3377</v>
      </c>
      <c r="L469" s="425" t="s">
        <v>3359</v>
      </c>
      <c r="M469" s="116"/>
      <c r="N469" s="73" t="s">
        <v>3907</v>
      </c>
      <c r="O469" s="117"/>
      <c r="P469" s="116"/>
      <c r="Q469" s="116" t="s">
        <v>520</v>
      </c>
      <c r="R469" s="116">
        <v>2019</v>
      </c>
      <c r="S469" s="116" t="s">
        <v>8391</v>
      </c>
      <c r="T469" s="116">
        <v>2185</v>
      </c>
      <c r="U469" s="119"/>
      <c r="V469" s="119">
        <v>45282</v>
      </c>
      <c r="W469" s="121">
        <v>1860</v>
      </c>
      <c r="X469" s="665"/>
    </row>
    <row r="470" spans="1:24" ht="26.25" customHeight="1">
      <c r="A470" s="664"/>
      <c r="B470" s="116"/>
      <c r="C470" s="116"/>
      <c r="D470" s="116"/>
      <c r="E470" s="116"/>
      <c r="F470" s="116"/>
      <c r="G470" s="116"/>
      <c r="H470" s="116"/>
      <c r="I470" s="320" t="s">
        <v>2625</v>
      </c>
      <c r="J470" s="116"/>
      <c r="K470" s="124" t="s">
        <v>8146</v>
      </c>
      <c r="L470" s="116"/>
      <c r="M470" s="116"/>
      <c r="N470" s="73" t="s">
        <v>3564</v>
      </c>
      <c r="O470" s="117"/>
      <c r="P470" s="116"/>
      <c r="Q470" s="116" t="s">
        <v>4708</v>
      </c>
      <c r="R470" s="116">
        <v>2015</v>
      </c>
      <c r="S470" s="116" t="s">
        <v>8392</v>
      </c>
      <c r="T470" s="116">
        <v>2260</v>
      </c>
      <c r="U470" s="120"/>
      <c r="V470" s="119">
        <v>45280</v>
      </c>
      <c r="W470" s="1165"/>
      <c r="X470" s="665"/>
    </row>
    <row r="471" spans="1:24" ht="26.25" customHeight="1">
      <c r="A471" s="664"/>
      <c r="B471" s="116"/>
      <c r="C471" s="116"/>
      <c r="D471" s="116"/>
      <c r="E471" s="116"/>
      <c r="F471" s="116"/>
      <c r="G471" s="116"/>
      <c r="H471" s="116"/>
      <c r="I471" s="116"/>
      <c r="J471" s="116"/>
      <c r="K471" s="117" t="s">
        <v>3383</v>
      </c>
      <c r="L471" s="116"/>
      <c r="M471" s="116"/>
      <c r="N471" s="117"/>
      <c r="O471" s="117"/>
      <c r="P471" s="116"/>
      <c r="Q471" s="116" t="s">
        <v>7099</v>
      </c>
      <c r="R471" s="116">
        <v>2022</v>
      </c>
      <c r="S471" s="116" t="s">
        <v>8393</v>
      </c>
      <c r="T471" s="116">
        <v>2265</v>
      </c>
      <c r="U471" s="119"/>
      <c r="V471" s="119">
        <v>45313</v>
      </c>
      <c r="W471" s="121"/>
      <c r="X471" s="665"/>
    </row>
    <row r="472" spans="1:24" ht="26.25" customHeight="1">
      <c r="A472" s="664"/>
      <c r="B472" s="116"/>
      <c r="C472" s="116"/>
      <c r="D472" s="116"/>
      <c r="E472" s="116"/>
      <c r="F472" s="116"/>
      <c r="G472" s="116"/>
      <c r="H472" s="116"/>
      <c r="I472" s="116"/>
      <c r="J472" s="425" t="s">
        <v>3281</v>
      </c>
      <c r="K472" s="117"/>
      <c r="L472" s="116"/>
      <c r="M472" s="2476" t="s">
        <v>7173</v>
      </c>
      <c r="N472" s="2477"/>
      <c r="O472" s="2478"/>
      <c r="P472" s="118"/>
      <c r="Q472" s="116"/>
      <c r="R472" s="116"/>
      <c r="S472" s="122" t="s">
        <v>189</v>
      </c>
      <c r="T472" s="122">
        <v>3700</v>
      </c>
      <c r="U472" s="119"/>
      <c r="V472" s="119">
        <v>45316</v>
      </c>
      <c r="W472" s="121"/>
      <c r="X472" s="665"/>
    </row>
    <row r="473" spans="1:24" ht="26.25" customHeight="1">
      <c r="A473" s="664"/>
      <c r="B473" s="116"/>
      <c r="C473" s="116"/>
      <c r="D473" s="116"/>
      <c r="E473" s="116"/>
      <c r="F473" s="116"/>
      <c r="G473" s="116"/>
      <c r="H473" s="116"/>
      <c r="I473" s="116"/>
      <c r="J473" s="116"/>
      <c r="K473" s="117"/>
      <c r="L473" s="116"/>
      <c r="M473" s="116"/>
      <c r="N473" s="116"/>
      <c r="O473" s="116"/>
      <c r="P473" s="118"/>
      <c r="Q473" s="116"/>
      <c r="R473" s="116"/>
      <c r="S473" s="122" t="s">
        <v>2472</v>
      </c>
      <c r="T473" s="122">
        <f>SUM(T468:T472)</f>
        <v>12775</v>
      </c>
      <c r="U473" s="119"/>
      <c r="V473" s="119">
        <v>45315</v>
      </c>
      <c r="W473" s="121"/>
      <c r="X473" s="665"/>
    </row>
    <row r="474" spans="1:24" ht="26.25" customHeight="1" thickBot="1">
      <c r="A474" s="666"/>
      <c r="B474" s="667"/>
      <c r="C474" s="667"/>
      <c r="D474" s="667"/>
      <c r="E474" s="667"/>
      <c r="F474" s="667"/>
      <c r="G474" s="667"/>
      <c r="H474" s="667"/>
      <c r="I474" s="667"/>
      <c r="J474" s="667"/>
      <c r="K474" s="611" t="s">
        <v>8105</v>
      </c>
      <c r="L474" s="667"/>
      <c r="M474" s="667"/>
      <c r="N474" s="668"/>
      <c r="O474" s="668"/>
      <c r="P474" s="669"/>
      <c r="Q474" s="667"/>
      <c r="R474" s="667"/>
      <c r="S474" s="670"/>
      <c r="T474" s="670"/>
      <c r="U474" s="671"/>
      <c r="V474" s="672">
        <v>45314</v>
      </c>
      <c r="W474" s="673"/>
      <c r="X474" s="674"/>
    </row>
    <row r="475" spans="1:24" ht="26.25" customHeight="1">
      <c r="A475" s="656" t="s">
        <v>188</v>
      </c>
      <c r="B475" s="657"/>
      <c r="C475" s="657" t="s">
        <v>3303</v>
      </c>
      <c r="D475" s="657" t="s">
        <v>190</v>
      </c>
      <c r="E475" s="657" t="s">
        <v>191</v>
      </c>
      <c r="F475" s="657" t="s">
        <v>191</v>
      </c>
      <c r="G475" s="657" t="s">
        <v>191</v>
      </c>
      <c r="H475" s="658"/>
      <c r="I475" s="657" t="s">
        <v>3375</v>
      </c>
      <c r="J475" s="657" t="s">
        <v>8104</v>
      </c>
      <c r="K475" s="659" t="s">
        <v>7331</v>
      </c>
      <c r="L475" s="657" t="s">
        <v>8689</v>
      </c>
      <c r="M475" s="660"/>
      <c r="N475" s="659" t="s">
        <v>8389</v>
      </c>
      <c r="O475" s="659" t="s">
        <v>8399</v>
      </c>
      <c r="P475" s="660" t="s">
        <v>10255</v>
      </c>
      <c r="Q475" s="657" t="s">
        <v>520</v>
      </c>
      <c r="R475" s="657">
        <v>2015</v>
      </c>
      <c r="S475" s="657" t="s">
        <v>8395</v>
      </c>
      <c r="T475" s="657">
        <v>2175</v>
      </c>
      <c r="U475" s="661">
        <v>45230</v>
      </c>
      <c r="V475" s="661">
        <v>45280</v>
      </c>
      <c r="W475" s="1164">
        <v>1985</v>
      </c>
      <c r="X475" s="663">
        <v>3100</v>
      </c>
    </row>
    <row r="476" spans="1:24" ht="26.25" customHeight="1">
      <c r="A476" s="664"/>
      <c r="B476" s="116"/>
      <c r="C476" s="116"/>
      <c r="D476" s="116"/>
      <c r="E476" s="116"/>
      <c r="F476" s="116"/>
      <c r="G476" s="116"/>
      <c r="H476" s="116"/>
      <c r="I476" s="116" t="s">
        <v>194</v>
      </c>
      <c r="J476" s="412" t="s">
        <v>8116</v>
      </c>
      <c r="K476" s="123" t="s">
        <v>3377</v>
      </c>
      <c r="L476" s="425" t="s">
        <v>3359</v>
      </c>
      <c r="M476" s="116"/>
      <c r="N476" s="73" t="s">
        <v>3907</v>
      </c>
      <c r="O476" s="117"/>
      <c r="P476" s="116"/>
      <c r="Q476" s="116" t="s">
        <v>520</v>
      </c>
      <c r="R476" s="116">
        <v>2014</v>
      </c>
      <c r="S476" s="116" t="s">
        <v>8396</v>
      </c>
      <c r="T476" s="116">
        <v>2175</v>
      </c>
      <c r="U476" s="119"/>
      <c r="V476" s="119">
        <v>45282</v>
      </c>
      <c r="W476" s="121">
        <v>1860</v>
      </c>
      <c r="X476" s="665"/>
    </row>
    <row r="477" spans="1:24" ht="26.25" customHeight="1">
      <c r="A477" s="664"/>
      <c r="B477" s="116"/>
      <c r="C477" s="116"/>
      <c r="D477" s="116"/>
      <c r="E477" s="116"/>
      <c r="F477" s="116"/>
      <c r="G477" s="116"/>
      <c r="H477" s="116"/>
      <c r="I477" s="320" t="s">
        <v>2625</v>
      </c>
      <c r="J477" s="116"/>
      <c r="K477" s="124" t="s">
        <v>8146</v>
      </c>
      <c r="L477" s="116"/>
      <c r="M477" s="116"/>
      <c r="N477" s="73" t="s">
        <v>3564</v>
      </c>
      <c r="O477" s="117"/>
      <c r="P477" s="116"/>
      <c r="Q477" s="116" t="s">
        <v>3291</v>
      </c>
      <c r="R477" s="116">
        <v>2014</v>
      </c>
      <c r="S477" s="116" t="s">
        <v>8397</v>
      </c>
      <c r="T477" s="116">
        <v>1895</v>
      </c>
      <c r="U477" s="120"/>
      <c r="V477" s="119">
        <v>45280</v>
      </c>
      <c r="W477" s="1165"/>
      <c r="X477" s="665"/>
    </row>
    <row r="478" spans="1:24" ht="26.25" customHeight="1">
      <c r="A478" s="664"/>
      <c r="B478" s="116"/>
      <c r="C478" s="116"/>
      <c r="D478" s="116"/>
      <c r="E478" s="116"/>
      <c r="F478" s="116"/>
      <c r="G478" s="116"/>
      <c r="H478" s="116"/>
      <c r="I478" s="116"/>
      <c r="J478" s="116"/>
      <c r="K478" s="117" t="s">
        <v>7222</v>
      </c>
      <c r="L478" s="116"/>
      <c r="M478" s="116"/>
      <c r="N478" s="117"/>
      <c r="O478" s="117"/>
      <c r="P478" s="116"/>
      <c r="Q478" s="116" t="s">
        <v>4685</v>
      </c>
      <c r="R478" s="116">
        <v>2014</v>
      </c>
      <c r="S478" s="116" t="s">
        <v>8398</v>
      </c>
      <c r="T478" s="116">
        <v>2020</v>
      </c>
      <c r="U478" s="119"/>
      <c r="V478" s="119">
        <v>45313</v>
      </c>
      <c r="W478" s="121"/>
      <c r="X478" s="665"/>
    </row>
    <row r="479" spans="1:24" ht="26.25" customHeight="1">
      <c r="A479" s="664"/>
      <c r="B479" s="116"/>
      <c r="C479" s="116"/>
      <c r="D479" s="116"/>
      <c r="E479" s="116"/>
      <c r="F479" s="116"/>
      <c r="G479" s="116"/>
      <c r="H479" s="116"/>
      <c r="I479" s="116"/>
      <c r="J479" s="425" t="s">
        <v>3281</v>
      </c>
      <c r="K479" s="117"/>
      <c r="L479" s="116"/>
      <c r="M479" s="2476" t="s">
        <v>7173</v>
      </c>
      <c r="N479" s="2477"/>
      <c r="O479" s="2478"/>
      <c r="P479" s="118"/>
      <c r="Q479" s="116"/>
      <c r="R479" s="116"/>
      <c r="S479" s="122" t="s">
        <v>189</v>
      </c>
      <c r="T479" s="122">
        <v>3890</v>
      </c>
      <c r="U479" s="119"/>
      <c r="V479" s="119">
        <v>45316</v>
      </c>
      <c r="W479" s="121"/>
      <c r="X479" s="665"/>
    </row>
    <row r="480" spans="1:24" ht="26.25" customHeight="1">
      <c r="A480" s="664"/>
      <c r="B480" s="116"/>
      <c r="C480" s="116"/>
      <c r="D480" s="116"/>
      <c r="E480" s="116"/>
      <c r="F480" s="116"/>
      <c r="G480" s="116"/>
      <c r="H480" s="116"/>
      <c r="I480" s="116"/>
      <c r="J480" s="116"/>
      <c r="K480" s="117"/>
      <c r="L480" s="116"/>
      <c r="M480" s="116"/>
      <c r="N480" s="116"/>
      <c r="O480" s="116"/>
      <c r="P480" s="118"/>
      <c r="Q480" s="116"/>
      <c r="R480" s="116"/>
      <c r="S480" s="122" t="s">
        <v>2472</v>
      </c>
      <c r="T480" s="122">
        <f>SUM(T475:T479)</f>
        <v>12155</v>
      </c>
      <c r="U480" s="119"/>
      <c r="V480" s="119">
        <v>45315</v>
      </c>
      <c r="W480" s="121"/>
      <c r="X480" s="665"/>
    </row>
    <row r="481" spans="1:24" ht="26.25" customHeight="1" thickBot="1">
      <c r="A481" s="666"/>
      <c r="B481" s="667"/>
      <c r="C481" s="667"/>
      <c r="D481" s="667"/>
      <c r="E481" s="667"/>
      <c r="F481" s="667"/>
      <c r="G481" s="667"/>
      <c r="H481" s="667"/>
      <c r="I481" s="667"/>
      <c r="J481" s="667"/>
      <c r="K481" s="611" t="s">
        <v>8105</v>
      </c>
      <c r="L481" s="667"/>
      <c r="M481" s="667"/>
      <c r="N481" s="668"/>
      <c r="O481" s="668"/>
      <c r="P481" s="669"/>
      <c r="Q481" s="667"/>
      <c r="R481" s="667"/>
      <c r="S481" s="670"/>
      <c r="T481" s="670"/>
      <c r="U481" s="671"/>
      <c r="V481" s="672">
        <v>45314</v>
      </c>
      <c r="W481" s="673"/>
      <c r="X481" s="674"/>
    </row>
    <row r="482" spans="1:24" ht="26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51"/>
      <c r="L482" s="4"/>
      <c r="M482" s="4"/>
      <c r="N482" s="451"/>
      <c r="O482" s="451"/>
      <c r="P482" s="452"/>
      <c r="Q482" s="4"/>
      <c r="R482" s="4"/>
      <c r="S482" s="4"/>
      <c r="T482" s="4"/>
      <c r="U482" s="453"/>
      <c r="V482" s="454"/>
      <c r="W482" s="455"/>
      <c r="X482" s="455"/>
    </row>
  </sheetData>
  <autoFilter ref="B2:X2" xr:uid="{00000000-0009-0000-0000-000007000000}"/>
  <mergeCells count="34">
    <mergeCell ref="M144:O144"/>
    <mergeCell ref="M151:O151"/>
    <mergeCell ref="M160:O160"/>
    <mergeCell ref="M465:O465"/>
    <mergeCell ref="M319:O319"/>
    <mergeCell ref="M326:O326"/>
    <mergeCell ref="M333:O333"/>
    <mergeCell ref="M289:O289"/>
    <mergeCell ref="M296:O296"/>
    <mergeCell ref="M303:O303"/>
    <mergeCell ref="M312:O312"/>
    <mergeCell ref="M340:O340"/>
    <mergeCell ref="M268:Q272"/>
    <mergeCell ref="M425:Q429"/>
    <mergeCell ref="M347:O347"/>
    <mergeCell ref="M354:O354"/>
    <mergeCell ref="A1:X1"/>
    <mergeCell ref="M23:P27"/>
    <mergeCell ref="M14:P18"/>
    <mergeCell ref="M79:P83"/>
    <mergeCell ref="M137:O137"/>
    <mergeCell ref="L115:Q119"/>
    <mergeCell ref="L7:P7"/>
    <mergeCell ref="M99:O99"/>
    <mergeCell ref="M479:O479"/>
    <mergeCell ref="M437:O437"/>
    <mergeCell ref="M444:O444"/>
    <mergeCell ref="M451:O451"/>
    <mergeCell ref="M458:O458"/>
    <mergeCell ref="M361:O361"/>
    <mergeCell ref="M407:O407"/>
    <mergeCell ref="M472:O472"/>
    <mergeCell ref="M414:O414"/>
    <mergeCell ref="M421:O421"/>
  </mergeCells>
  <phoneticPr fontId="16" type="noConversion"/>
  <conditionalFormatting sqref="J13">
    <cfRule type="duplicateValues" dxfId="3710" priority="471"/>
  </conditionalFormatting>
  <conditionalFormatting sqref="J14">
    <cfRule type="duplicateValues" dxfId="3709" priority="472"/>
  </conditionalFormatting>
  <conditionalFormatting sqref="J18">
    <cfRule type="duplicateValues" dxfId="3708" priority="473"/>
  </conditionalFormatting>
  <conditionalFormatting sqref="J133:J134">
    <cfRule type="duplicateValues" dxfId="3707" priority="404"/>
  </conditionalFormatting>
  <conditionalFormatting sqref="J138">
    <cfRule type="duplicateValues" dxfId="3706" priority="405"/>
  </conditionalFormatting>
  <conditionalFormatting sqref="J140:J141">
    <cfRule type="duplicateValues" dxfId="3705" priority="395"/>
  </conditionalFormatting>
  <conditionalFormatting sqref="J145">
    <cfRule type="duplicateValues" dxfId="3704" priority="396"/>
  </conditionalFormatting>
  <conditionalFormatting sqref="J147:J148">
    <cfRule type="duplicateValues" dxfId="3703" priority="386"/>
  </conditionalFormatting>
  <conditionalFormatting sqref="J152">
    <cfRule type="duplicateValues" dxfId="3702" priority="387"/>
  </conditionalFormatting>
  <conditionalFormatting sqref="J156:J157">
    <cfRule type="duplicateValues" dxfId="3701" priority="377"/>
  </conditionalFormatting>
  <conditionalFormatting sqref="J161">
    <cfRule type="duplicateValues" dxfId="3700" priority="309"/>
  </conditionalFormatting>
  <conditionalFormatting sqref="J285:J286">
    <cfRule type="duplicateValues" dxfId="3699" priority="227"/>
  </conditionalFormatting>
  <conditionalFormatting sqref="J290">
    <cfRule type="duplicateValues" dxfId="3698" priority="228"/>
  </conditionalFormatting>
  <conditionalFormatting sqref="J292">
    <cfRule type="duplicateValues" dxfId="3697" priority="212"/>
  </conditionalFormatting>
  <conditionalFormatting sqref="J293">
    <cfRule type="duplicateValues" dxfId="3696" priority="220"/>
  </conditionalFormatting>
  <conditionalFormatting sqref="J297">
    <cfRule type="duplicateValues" dxfId="3695" priority="221"/>
  </conditionalFormatting>
  <conditionalFormatting sqref="J299">
    <cfRule type="duplicateValues" dxfId="3694" priority="211"/>
  </conditionalFormatting>
  <conditionalFormatting sqref="J300">
    <cfRule type="duplicateValues" dxfId="3693" priority="213"/>
  </conditionalFormatting>
  <conditionalFormatting sqref="J304">
    <cfRule type="duplicateValues" dxfId="3692" priority="214"/>
  </conditionalFormatting>
  <conditionalFormatting sqref="J403:J404">
    <cfRule type="duplicateValues" dxfId="3691" priority="54"/>
  </conditionalFormatting>
  <conditionalFormatting sqref="J408">
    <cfRule type="duplicateValues" dxfId="3690" priority="55"/>
  </conditionalFormatting>
  <conditionalFormatting sqref="J410:J411">
    <cfRule type="duplicateValues" dxfId="3689" priority="47"/>
  </conditionalFormatting>
  <conditionalFormatting sqref="J415">
    <cfRule type="duplicateValues" dxfId="3688" priority="48"/>
  </conditionalFormatting>
  <conditionalFormatting sqref="J417:J418">
    <cfRule type="duplicateValues" dxfId="3687" priority="40"/>
  </conditionalFormatting>
  <conditionalFormatting sqref="J422">
    <cfRule type="duplicateValues" dxfId="3686" priority="41"/>
  </conditionalFormatting>
  <conditionalFormatting sqref="J424:J425">
    <cfRule type="duplicateValues" dxfId="3685" priority="26"/>
  </conditionalFormatting>
  <conditionalFormatting sqref="J429">
    <cfRule type="duplicateValues" dxfId="3684" priority="27"/>
  </conditionalFormatting>
  <conditionalFormatting sqref="K9">
    <cfRule type="duplicateValues" dxfId="3683" priority="468"/>
  </conditionalFormatting>
  <conditionalFormatting sqref="L3">
    <cfRule type="duplicateValues" dxfId="3682" priority="4529"/>
  </conditionalFormatting>
  <conditionalFormatting sqref="L4:L5 L7:L8">
    <cfRule type="duplicateValues" dxfId="3681" priority="490"/>
  </conditionalFormatting>
  <conditionalFormatting sqref="L6">
    <cfRule type="duplicateValues" dxfId="3680" priority="483"/>
  </conditionalFormatting>
  <conditionalFormatting sqref="L9:L10">
    <cfRule type="duplicateValues" dxfId="3679" priority="486"/>
  </conditionalFormatting>
  <conditionalFormatting sqref="L11">
    <cfRule type="duplicateValues" dxfId="3678" priority="469"/>
  </conditionalFormatting>
  <conditionalFormatting sqref="L13">
    <cfRule type="duplicateValues" dxfId="3677" priority="478"/>
  </conditionalFormatting>
  <conditionalFormatting sqref="L15:L18 L14:M14 Q14:Q18">
    <cfRule type="duplicateValues" dxfId="3676" priority="450"/>
  </conditionalFormatting>
  <conditionalFormatting sqref="L19">
    <cfRule type="duplicateValues" dxfId="3675" priority="479"/>
  </conditionalFormatting>
  <conditionalFormatting sqref="L21">
    <cfRule type="duplicateValues" dxfId="3674" priority="4491"/>
  </conditionalFormatting>
  <conditionalFormatting sqref="L22:L27">
    <cfRule type="duplicateValues" dxfId="3673" priority="615"/>
  </conditionalFormatting>
  <conditionalFormatting sqref="L28 L36">
    <cfRule type="duplicateValues" dxfId="3672" priority="616"/>
  </conditionalFormatting>
  <conditionalFormatting sqref="L29">
    <cfRule type="duplicateValues" dxfId="3671" priority="435"/>
  </conditionalFormatting>
  <conditionalFormatting sqref="L30:L35">
    <cfRule type="duplicateValues" dxfId="3670" priority="441"/>
  </conditionalFormatting>
  <conditionalFormatting sqref="L39 L41:L43">
    <cfRule type="duplicateValues" dxfId="3669" priority="449"/>
  </conditionalFormatting>
  <conditionalFormatting sqref="L44:L45">
    <cfRule type="duplicateValues" dxfId="3668" priority="445"/>
  </conditionalFormatting>
  <conditionalFormatting sqref="L46 L48:L50">
    <cfRule type="duplicateValues" dxfId="3667" priority="467"/>
  </conditionalFormatting>
  <conditionalFormatting sqref="L51:L52">
    <cfRule type="duplicateValues" dxfId="3666" priority="463"/>
  </conditionalFormatting>
  <conditionalFormatting sqref="L53 L55:L57">
    <cfRule type="duplicateValues" dxfId="3665" priority="459"/>
  </conditionalFormatting>
  <conditionalFormatting sqref="L58:L59">
    <cfRule type="duplicateValues" dxfId="3664" priority="455"/>
  </conditionalFormatting>
  <conditionalFormatting sqref="L61">
    <cfRule type="duplicateValues" dxfId="3663" priority="4505"/>
  </conditionalFormatting>
  <conditionalFormatting sqref="L62">
    <cfRule type="duplicateValues" dxfId="3662" priority="501"/>
  </conditionalFormatting>
  <conditionalFormatting sqref="L69">
    <cfRule type="duplicateValues" dxfId="3661" priority="481"/>
  </conditionalFormatting>
  <conditionalFormatting sqref="L77">
    <cfRule type="duplicateValues" dxfId="3660" priority="4512"/>
  </conditionalFormatting>
  <conditionalFormatting sqref="L78">
    <cfRule type="duplicateValues" dxfId="3659" priority="496"/>
  </conditionalFormatting>
  <conditionalFormatting sqref="L79:L82">
    <cfRule type="duplicateValues" dxfId="3658" priority="494"/>
  </conditionalFormatting>
  <conditionalFormatting sqref="L83">
    <cfRule type="duplicateValues" dxfId="3657" priority="493"/>
  </conditionalFormatting>
  <conditionalFormatting sqref="L87">
    <cfRule type="duplicateValues" dxfId="3656" priority="413"/>
  </conditionalFormatting>
  <conditionalFormatting sqref="L96:L97">
    <cfRule type="duplicateValues" dxfId="3655" priority="325"/>
  </conditionalFormatting>
  <conditionalFormatting sqref="L98:L102">
    <cfRule type="duplicateValues" dxfId="3654" priority="329"/>
  </conditionalFormatting>
  <conditionalFormatting sqref="L107 L109:L111">
    <cfRule type="duplicateValues" dxfId="3653" priority="423"/>
  </conditionalFormatting>
  <conditionalFormatting sqref="L108">
    <cfRule type="duplicateValues" dxfId="3652" priority="417"/>
  </conditionalFormatting>
  <conditionalFormatting sqref="L112:L113">
    <cfRule type="duplicateValues" dxfId="3651" priority="420"/>
  </conditionalFormatting>
  <conditionalFormatting sqref="L114">
    <cfRule type="duplicateValues" dxfId="3650" priority="316"/>
  </conditionalFormatting>
  <conditionalFormatting sqref="L115">
    <cfRule type="duplicateValues" dxfId="3649" priority="310"/>
  </conditionalFormatting>
  <conditionalFormatting sqref="L120 L103:L104">
    <cfRule type="duplicateValues" dxfId="3648" priority="330"/>
  </conditionalFormatting>
  <conditionalFormatting sqref="L121">
    <cfRule type="duplicateValues" dxfId="3647" priority="342"/>
  </conditionalFormatting>
  <conditionalFormatting sqref="L122">
    <cfRule type="duplicateValues" dxfId="3646" priority="340"/>
  </conditionalFormatting>
  <conditionalFormatting sqref="L123">
    <cfRule type="duplicateValues" dxfId="3645" priority="339"/>
  </conditionalFormatting>
  <conditionalFormatting sqref="L130">
    <cfRule type="duplicateValues" dxfId="3644" priority="335"/>
  </conditionalFormatting>
  <conditionalFormatting sqref="L133 L135:L137">
    <cfRule type="duplicateValues" dxfId="3643" priority="412"/>
  </conditionalFormatting>
  <conditionalFormatting sqref="L138:L139">
    <cfRule type="duplicateValues" dxfId="3642" priority="408"/>
  </conditionalFormatting>
  <conditionalFormatting sqref="L140 L142:L144">
    <cfRule type="duplicateValues" dxfId="3641" priority="403"/>
  </conditionalFormatting>
  <conditionalFormatting sqref="L145:L146">
    <cfRule type="duplicateValues" dxfId="3640" priority="399"/>
  </conditionalFormatting>
  <conditionalFormatting sqref="L147 L149:L151">
    <cfRule type="duplicateValues" dxfId="3639" priority="394"/>
  </conditionalFormatting>
  <conditionalFormatting sqref="L152:L153">
    <cfRule type="duplicateValues" dxfId="3638" priority="390"/>
  </conditionalFormatting>
  <conditionalFormatting sqref="L156 L158:L160">
    <cfRule type="duplicateValues" dxfId="3637" priority="385"/>
  </conditionalFormatting>
  <conditionalFormatting sqref="L161:L162">
    <cfRule type="duplicateValues" dxfId="3636" priority="381"/>
  </conditionalFormatting>
  <conditionalFormatting sqref="L163">
    <cfRule type="duplicateValues" dxfId="3635" priority="352"/>
  </conditionalFormatting>
  <conditionalFormatting sqref="L164">
    <cfRule type="duplicateValues" dxfId="3634" priority="350"/>
  </conditionalFormatting>
  <conditionalFormatting sqref="L165">
    <cfRule type="duplicateValues" dxfId="3633" priority="348"/>
  </conditionalFormatting>
  <conditionalFormatting sqref="L166:L169">
    <cfRule type="duplicateValues" dxfId="3632" priority="346"/>
  </conditionalFormatting>
  <conditionalFormatting sqref="L170">
    <cfRule type="duplicateValues" dxfId="3631" priority="345"/>
  </conditionalFormatting>
  <conditionalFormatting sqref="L173">
    <cfRule type="duplicateValues" dxfId="3630" priority="322"/>
  </conditionalFormatting>
  <conditionalFormatting sqref="L174">
    <cfRule type="duplicateValues" dxfId="3629" priority="319"/>
  </conditionalFormatting>
  <conditionalFormatting sqref="L181">
    <cfRule type="duplicateValues" dxfId="3628" priority="317"/>
  </conditionalFormatting>
  <conditionalFormatting sqref="L188">
    <cfRule type="duplicateValues" dxfId="3627" priority="358"/>
  </conditionalFormatting>
  <conditionalFormatting sqref="L189">
    <cfRule type="duplicateValues" dxfId="3626" priority="360"/>
  </conditionalFormatting>
  <conditionalFormatting sqref="L190 L192">
    <cfRule type="duplicateValues" dxfId="3625" priority="357"/>
  </conditionalFormatting>
  <conditionalFormatting sqref="L197 L199">
    <cfRule type="duplicateValues" dxfId="3624" priority="334"/>
  </conditionalFormatting>
  <conditionalFormatting sqref="L204:L205">
    <cfRule type="duplicateValues" dxfId="3623" priority="274"/>
  </conditionalFormatting>
  <conditionalFormatting sqref="L206 L208:L210">
    <cfRule type="duplicateValues" dxfId="3622" priority="273"/>
  </conditionalFormatting>
  <conditionalFormatting sqref="L207">
    <cfRule type="duplicateValues" dxfId="3621" priority="267"/>
  </conditionalFormatting>
  <conditionalFormatting sqref="L211:L212 L218:L219">
    <cfRule type="duplicateValues" dxfId="3620" priority="270"/>
  </conditionalFormatting>
  <conditionalFormatting sqref="L213 L215:L217">
    <cfRule type="duplicateValues" dxfId="3619" priority="265"/>
  </conditionalFormatting>
  <conditionalFormatting sqref="L214">
    <cfRule type="duplicateValues" dxfId="3618" priority="261"/>
  </conditionalFormatting>
  <conditionalFormatting sqref="L228">
    <cfRule type="duplicateValues" dxfId="3617" priority="81"/>
  </conditionalFormatting>
  <conditionalFormatting sqref="L230">
    <cfRule type="duplicateValues" dxfId="3616" priority="429"/>
  </conditionalFormatting>
  <conditionalFormatting sqref="L231:L232">
    <cfRule type="duplicateValues" dxfId="3615" priority="365"/>
  </conditionalFormatting>
  <conditionalFormatting sqref="L233">
    <cfRule type="duplicateValues" dxfId="3614" priority="362"/>
  </conditionalFormatting>
  <conditionalFormatting sqref="L242:L243">
    <cfRule type="duplicateValues" dxfId="3613" priority="258"/>
  </conditionalFormatting>
  <conditionalFormatting sqref="L244 L246:L248">
    <cfRule type="duplicateValues" dxfId="3612" priority="257"/>
  </conditionalFormatting>
  <conditionalFormatting sqref="L249:L250 L256:L257 L263:L264">
    <cfRule type="duplicateValues" dxfId="3611" priority="253"/>
  </conditionalFormatting>
  <conditionalFormatting sqref="L251 L253:L255">
    <cfRule type="duplicateValues" dxfId="3610" priority="249"/>
  </conditionalFormatting>
  <conditionalFormatting sqref="L258 L260:L262">
    <cfRule type="duplicateValues" dxfId="3609" priority="243"/>
  </conditionalFormatting>
  <conditionalFormatting sqref="L266">
    <cfRule type="duplicateValues" dxfId="3608" priority="4553"/>
  </conditionalFormatting>
  <conditionalFormatting sqref="L267">
    <cfRule type="duplicateValues" dxfId="3607" priority="374"/>
  </conditionalFormatting>
  <conditionalFormatting sqref="L273">
    <cfRule type="duplicateValues" dxfId="3606" priority="370"/>
  </conditionalFormatting>
  <conditionalFormatting sqref="L274:L275">
    <cfRule type="duplicateValues" dxfId="3605" priority="161"/>
  </conditionalFormatting>
  <conditionalFormatting sqref="L276:L280">
    <cfRule type="duplicateValues" dxfId="3604" priority="165"/>
  </conditionalFormatting>
  <conditionalFormatting sqref="L281:L282">
    <cfRule type="duplicateValues" dxfId="3603" priority="166"/>
  </conditionalFormatting>
  <conditionalFormatting sqref="L283:L284">
    <cfRule type="duplicateValues" dxfId="3602" priority="236"/>
  </conditionalFormatting>
  <conditionalFormatting sqref="L285 L287:L289">
    <cfRule type="duplicateValues" dxfId="3601" priority="235"/>
  </conditionalFormatting>
  <conditionalFormatting sqref="L290:L291 L297:L298 L304:L305">
    <cfRule type="duplicateValues" dxfId="3600" priority="231"/>
  </conditionalFormatting>
  <conditionalFormatting sqref="L292 L294:L296">
    <cfRule type="duplicateValues" dxfId="3599" priority="226"/>
  </conditionalFormatting>
  <conditionalFormatting sqref="L299 L301:L303">
    <cfRule type="duplicateValues" dxfId="3598" priority="219"/>
  </conditionalFormatting>
  <conditionalFormatting sqref="L306:L307">
    <cfRule type="duplicateValues" dxfId="3597" priority="200"/>
  </conditionalFormatting>
  <conditionalFormatting sqref="L308 L310:L312">
    <cfRule type="duplicateValues" dxfId="3596" priority="199"/>
  </conditionalFormatting>
  <conditionalFormatting sqref="L309">
    <cfRule type="duplicateValues" dxfId="3595" priority="193"/>
  </conditionalFormatting>
  <conditionalFormatting sqref="L313:L314 L320:L321 L327:L328 L334:L335 L341:L342">
    <cfRule type="duplicateValues" dxfId="3594" priority="196"/>
  </conditionalFormatting>
  <conditionalFormatting sqref="L315 L317:L319">
    <cfRule type="duplicateValues" dxfId="3593" priority="191"/>
  </conditionalFormatting>
  <conditionalFormatting sqref="L316">
    <cfRule type="duplicateValues" dxfId="3592" priority="187"/>
  </conditionalFormatting>
  <conditionalFormatting sqref="L322 L324:L326">
    <cfRule type="duplicateValues" dxfId="3591" priority="185"/>
  </conditionalFormatting>
  <conditionalFormatting sqref="L323">
    <cfRule type="duplicateValues" dxfId="3590" priority="181"/>
  </conditionalFormatting>
  <conditionalFormatting sqref="L329 L331:L333">
    <cfRule type="duplicateValues" dxfId="3589" priority="179"/>
  </conditionalFormatting>
  <conditionalFormatting sqref="L330">
    <cfRule type="duplicateValues" dxfId="3588" priority="175"/>
  </conditionalFormatting>
  <conditionalFormatting sqref="L336 L338:L340">
    <cfRule type="duplicateValues" dxfId="3587" priority="173"/>
  </conditionalFormatting>
  <conditionalFormatting sqref="L337">
    <cfRule type="duplicateValues" dxfId="3586" priority="169"/>
  </conditionalFormatting>
  <conditionalFormatting sqref="L343 L345:L347">
    <cfRule type="duplicateValues" dxfId="3585" priority="157"/>
  </conditionalFormatting>
  <conditionalFormatting sqref="L344">
    <cfRule type="duplicateValues" dxfId="3584" priority="156"/>
  </conditionalFormatting>
  <conditionalFormatting sqref="L348:L349">
    <cfRule type="duplicateValues" dxfId="3583" priority="158"/>
  </conditionalFormatting>
  <conditionalFormatting sqref="L350 L352:L354">
    <cfRule type="duplicateValues" dxfId="3582" priority="153"/>
  </conditionalFormatting>
  <conditionalFormatting sqref="L351">
    <cfRule type="duplicateValues" dxfId="3581" priority="152"/>
  </conditionalFormatting>
  <conditionalFormatting sqref="L355:L356">
    <cfRule type="duplicateValues" dxfId="3580" priority="154"/>
  </conditionalFormatting>
  <conditionalFormatting sqref="L357 L359:L361">
    <cfRule type="duplicateValues" dxfId="3579" priority="149"/>
  </conditionalFormatting>
  <conditionalFormatting sqref="L358">
    <cfRule type="duplicateValues" dxfId="3578" priority="148"/>
  </conditionalFormatting>
  <conditionalFormatting sqref="L362:L363">
    <cfRule type="duplicateValues" dxfId="3577" priority="150"/>
  </conditionalFormatting>
  <conditionalFormatting sqref="L364:L365">
    <cfRule type="duplicateValues" dxfId="3576" priority="66"/>
  </conditionalFormatting>
  <conditionalFormatting sqref="L366">
    <cfRule type="duplicateValues" dxfId="3575" priority="70"/>
  </conditionalFormatting>
  <conditionalFormatting sqref="L372">
    <cfRule type="duplicateValues" dxfId="3574" priority="71"/>
  </conditionalFormatting>
  <conditionalFormatting sqref="L373">
    <cfRule type="duplicateValues" dxfId="3573" priority="209"/>
  </conditionalFormatting>
  <conditionalFormatting sqref="L374">
    <cfRule type="duplicateValues" dxfId="3572" priority="207"/>
  </conditionalFormatting>
  <conditionalFormatting sqref="L375">
    <cfRule type="duplicateValues" dxfId="3571" priority="206"/>
  </conditionalFormatting>
  <conditionalFormatting sqref="L382">
    <cfRule type="duplicateValues" dxfId="3570" priority="202"/>
  </conditionalFormatting>
  <conditionalFormatting sqref="L383:L384">
    <cfRule type="duplicateValues" dxfId="3569" priority="20"/>
  </conditionalFormatting>
  <conditionalFormatting sqref="L385">
    <cfRule type="duplicateValues" dxfId="3568" priority="24"/>
  </conditionalFormatting>
  <conditionalFormatting sqref="L391 L400">
    <cfRule type="duplicateValues" dxfId="3567" priority="25"/>
  </conditionalFormatting>
  <conditionalFormatting sqref="L392:L393">
    <cfRule type="duplicateValues" dxfId="3566" priority="14"/>
  </conditionalFormatting>
  <conditionalFormatting sqref="L394">
    <cfRule type="duplicateValues" dxfId="3565" priority="18"/>
  </conditionalFormatting>
  <conditionalFormatting sqref="L401:L402">
    <cfRule type="duplicateValues" dxfId="3564" priority="63"/>
  </conditionalFormatting>
  <conditionalFormatting sqref="L403 L405:L407">
    <cfRule type="duplicateValues" dxfId="3563" priority="62"/>
  </conditionalFormatting>
  <conditionalFormatting sqref="L410 L412:L414">
    <cfRule type="duplicateValues" dxfId="3562" priority="53"/>
  </conditionalFormatting>
  <conditionalFormatting sqref="L417 L419:L421">
    <cfRule type="duplicateValues" dxfId="3561" priority="46"/>
  </conditionalFormatting>
  <conditionalFormatting sqref="L424">
    <cfRule type="duplicateValues" dxfId="3560" priority="32"/>
  </conditionalFormatting>
  <conditionalFormatting sqref="L426:L428">
    <cfRule type="duplicateValues" dxfId="3559" priority="39"/>
  </conditionalFormatting>
  <conditionalFormatting sqref="L429:L430 L408:L409 L415:L416 L422:L423">
    <cfRule type="duplicateValues" dxfId="3558" priority="58"/>
  </conditionalFormatting>
  <conditionalFormatting sqref="L431:L432">
    <cfRule type="duplicateValues" dxfId="3557" priority="136"/>
  </conditionalFormatting>
  <conditionalFormatting sqref="L433:L437">
    <cfRule type="duplicateValues" dxfId="3556" priority="135"/>
  </conditionalFormatting>
  <conditionalFormatting sqref="L438:L439 L445:L446">
    <cfRule type="duplicateValues" dxfId="3555" priority="132"/>
  </conditionalFormatting>
  <conditionalFormatting sqref="L440:L444">
    <cfRule type="duplicateValues" dxfId="3554" priority="127"/>
  </conditionalFormatting>
  <conditionalFormatting sqref="L447:L451">
    <cfRule type="duplicateValues" dxfId="3553" priority="121"/>
  </conditionalFormatting>
  <conditionalFormatting sqref="L452:L453">
    <cfRule type="duplicateValues" dxfId="3552" priority="118"/>
  </conditionalFormatting>
  <conditionalFormatting sqref="L454:L458">
    <cfRule type="duplicateValues" dxfId="3551" priority="113"/>
  </conditionalFormatting>
  <conditionalFormatting sqref="L459:L460">
    <cfRule type="duplicateValues" dxfId="3550" priority="110"/>
  </conditionalFormatting>
  <conditionalFormatting sqref="L461:L465">
    <cfRule type="duplicateValues" dxfId="3549" priority="105"/>
  </conditionalFormatting>
  <conditionalFormatting sqref="L466:L467">
    <cfRule type="duplicateValues" dxfId="3548" priority="102"/>
  </conditionalFormatting>
  <conditionalFormatting sqref="L468:L472">
    <cfRule type="duplicateValues" dxfId="3547" priority="97"/>
  </conditionalFormatting>
  <conditionalFormatting sqref="L473:L474">
    <cfRule type="duplicateValues" dxfId="3546" priority="94"/>
  </conditionalFormatting>
  <conditionalFormatting sqref="L475:L479">
    <cfRule type="duplicateValues" dxfId="3545" priority="89"/>
  </conditionalFormatting>
  <conditionalFormatting sqref="L480:L481">
    <cfRule type="duplicateValues" dxfId="3544" priority="86"/>
  </conditionalFormatting>
  <conditionalFormatting sqref="L482:L1048576 L220:L221 L37:L38 L154:L155 L105:L106 L12 L76 L2 L20 L131:L132 L85:L86 L265">
    <cfRule type="duplicateValues" dxfId="3543" priority="4718"/>
  </conditionalFormatting>
  <conditionalFormatting sqref="L222:M222">
    <cfRule type="duplicateValues" dxfId="3542" priority="159"/>
  </conditionalFormatting>
  <conditionalFormatting sqref="L229:P229 M225:P228 L225:L227">
    <cfRule type="duplicateValues" dxfId="3541" priority="424"/>
  </conditionalFormatting>
  <conditionalFormatting sqref="M23">
    <cfRule type="duplicateValues" dxfId="3540" priority="451"/>
  </conditionalFormatting>
  <conditionalFormatting sqref="M78">
    <cfRule type="duplicateValues" dxfId="3539" priority="495"/>
  </conditionalFormatting>
  <conditionalFormatting sqref="M165">
    <cfRule type="duplicateValues" dxfId="3538" priority="347"/>
  </conditionalFormatting>
  <conditionalFormatting sqref="M111:O112">
    <cfRule type="duplicateValues" dxfId="3537" priority="416"/>
  </conditionalFormatting>
  <conditionalFormatting sqref="M210:O211">
    <cfRule type="duplicateValues" dxfId="3536" priority="266"/>
  </conditionalFormatting>
  <conditionalFormatting sqref="M217:O218">
    <cfRule type="duplicateValues" dxfId="3535" priority="260"/>
  </conditionalFormatting>
  <conditionalFormatting sqref="M313:O313">
    <cfRule type="duplicateValues" dxfId="3534" priority="192"/>
  </conditionalFormatting>
  <conditionalFormatting sqref="M320:O320">
    <cfRule type="duplicateValues" dxfId="3533" priority="186"/>
  </conditionalFormatting>
  <conditionalFormatting sqref="M327:O327">
    <cfRule type="duplicateValues" dxfId="3532" priority="180"/>
  </conditionalFormatting>
  <conditionalFormatting sqref="M334:O334">
    <cfRule type="duplicateValues" dxfId="3531" priority="174"/>
  </conditionalFormatting>
  <conditionalFormatting sqref="M341:O341">
    <cfRule type="duplicateValues" dxfId="3530" priority="168"/>
  </conditionalFormatting>
  <conditionalFormatting sqref="M348:O348">
    <cfRule type="duplicateValues" dxfId="3529" priority="155"/>
  </conditionalFormatting>
  <conditionalFormatting sqref="M355:O355">
    <cfRule type="duplicateValues" dxfId="3528" priority="151"/>
  </conditionalFormatting>
  <conditionalFormatting sqref="M362:O362">
    <cfRule type="duplicateValues" dxfId="3527" priority="147"/>
  </conditionalFormatting>
  <conditionalFormatting sqref="M438:O438">
    <cfRule type="duplicateValues" dxfId="3526" priority="128"/>
  </conditionalFormatting>
  <conditionalFormatting sqref="M445:O445">
    <cfRule type="duplicateValues" dxfId="3525" priority="122"/>
  </conditionalFormatting>
  <conditionalFormatting sqref="M452:O452">
    <cfRule type="duplicateValues" dxfId="3524" priority="114"/>
  </conditionalFormatting>
  <conditionalFormatting sqref="M459:O459">
    <cfRule type="duplicateValues" dxfId="3523" priority="106"/>
  </conditionalFormatting>
  <conditionalFormatting sqref="M466:O466">
    <cfRule type="duplicateValues" dxfId="3522" priority="98"/>
  </conditionalFormatting>
  <conditionalFormatting sqref="M473:O473">
    <cfRule type="duplicateValues" dxfId="3521" priority="90"/>
  </conditionalFormatting>
  <conditionalFormatting sqref="M480:O480">
    <cfRule type="duplicateValues" dxfId="3520" priority="82"/>
  </conditionalFormatting>
  <conditionalFormatting sqref="M33:P35 M31:M32 O31:P32">
    <cfRule type="duplicateValues" dxfId="3519" priority="434"/>
  </conditionalFormatting>
  <conditionalFormatting sqref="M100:P103 M99 P99">
    <cfRule type="duplicateValues" dxfId="3518" priority="308"/>
  </conditionalFormatting>
  <conditionalFormatting sqref="M168:P170 M166:M167 O166:P167">
    <cfRule type="duplicateValues" dxfId="3517" priority="344"/>
  </conditionalFormatting>
  <conditionalFormatting sqref="M277:P281">
    <cfRule type="duplicateValues" dxfId="3516" priority="160"/>
  </conditionalFormatting>
  <conditionalFormatting sqref="M28:Q28 Q26:Q27 M36:Q36 Q34:Q35">
    <cfRule type="duplicateValues" dxfId="3515" priority="612"/>
  </conditionalFormatting>
  <conditionalFormatting sqref="N65:N68 N72:N75">
    <cfRule type="duplicateValues" dxfId="3514" priority="502"/>
  </conditionalFormatting>
  <conditionalFormatting sqref="N84">
    <cfRule type="duplicateValues" dxfId="3513" priority="497"/>
  </conditionalFormatting>
  <conditionalFormatting sqref="N90:N95">
    <cfRule type="duplicateValues" dxfId="3512" priority="414"/>
  </conditionalFormatting>
  <conditionalFormatting sqref="N171">
    <cfRule type="duplicateValues" dxfId="3511" priority="349"/>
  </conditionalFormatting>
  <conditionalFormatting sqref="N177:N180 N184:N187">
    <cfRule type="duplicateValues" dxfId="3510" priority="320"/>
  </conditionalFormatting>
  <conditionalFormatting sqref="N236:N241">
    <cfRule type="duplicateValues" dxfId="3509" priority="363"/>
  </conditionalFormatting>
  <conditionalFormatting sqref="O63 O65">
    <cfRule type="duplicateValues" dxfId="3508" priority="503"/>
  </conditionalFormatting>
  <conditionalFormatting sqref="O70 O72">
    <cfRule type="duplicateValues" dxfId="3507" priority="482"/>
  </conditionalFormatting>
  <conditionalFormatting sqref="O88 O90:O92">
    <cfRule type="duplicateValues" dxfId="3506" priority="415"/>
  </conditionalFormatting>
  <conditionalFormatting sqref="O175 O177">
    <cfRule type="duplicateValues" dxfId="3505" priority="321"/>
  </conditionalFormatting>
  <conditionalFormatting sqref="O182 O184">
    <cfRule type="duplicateValues" dxfId="3504" priority="318"/>
  </conditionalFormatting>
  <conditionalFormatting sqref="O234 O236:O238">
    <cfRule type="duplicateValues" dxfId="3503" priority="364"/>
  </conditionalFormatting>
  <conditionalFormatting sqref="O223:P223 L223:M223">
    <cfRule type="duplicateValues" dxfId="3502" priority="427"/>
  </conditionalFormatting>
  <conditionalFormatting sqref="O224:P224 L224:M224">
    <cfRule type="duplicateValues" dxfId="3501" priority="426"/>
  </conditionalFormatting>
  <conditionalFormatting sqref="Q229">
    <cfRule type="duplicateValues" dxfId="3500" priority="428"/>
  </conditionalFormatting>
  <conditionalFormatting sqref="S3">
    <cfRule type="duplicateValues" dxfId="3499" priority="4530"/>
  </conditionalFormatting>
  <conditionalFormatting sqref="S4:S6">
    <cfRule type="duplicateValues" dxfId="3498" priority="489"/>
  </conditionalFormatting>
  <conditionalFormatting sqref="S7">
    <cfRule type="duplicateValues" dxfId="3497" priority="485"/>
  </conditionalFormatting>
  <conditionalFormatting sqref="S8">
    <cfRule type="duplicateValues" dxfId="3496" priority="488"/>
  </conditionalFormatting>
  <conditionalFormatting sqref="S9">
    <cfRule type="duplicateValues" dxfId="3495" priority="484"/>
  </conditionalFormatting>
  <conditionalFormatting sqref="S9:S10">
    <cfRule type="duplicateValues" dxfId="3494" priority="487"/>
  </conditionalFormatting>
  <conditionalFormatting sqref="S11">
    <cfRule type="duplicateValues" dxfId="3493" priority="470"/>
  </conditionalFormatting>
  <conditionalFormatting sqref="S13:S15">
    <cfRule type="duplicateValues" dxfId="3492" priority="477"/>
  </conditionalFormatting>
  <conditionalFormatting sqref="S16">
    <cfRule type="duplicateValues" dxfId="3491" priority="475"/>
  </conditionalFormatting>
  <conditionalFormatting sqref="S17">
    <cfRule type="duplicateValues" dxfId="3490" priority="474"/>
    <cfRule type="duplicateValues" dxfId="3489" priority="476"/>
  </conditionalFormatting>
  <conditionalFormatting sqref="S19">
    <cfRule type="duplicateValues" dxfId="3488" priority="480"/>
  </conditionalFormatting>
  <conditionalFormatting sqref="S21">
    <cfRule type="duplicateValues" dxfId="3487" priority="4498"/>
  </conditionalFormatting>
  <conditionalFormatting sqref="S22">
    <cfRule type="duplicateValues" dxfId="3486" priority="507"/>
  </conditionalFormatting>
  <conditionalFormatting sqref="S23:S25">
    <cfRule type="duplicateValues" dxfId="3485" priority="506"/>
  </conditionalFormatting>
  <conditionalFormatting sqref="S26:S27">
    <cfRule type="duplicateValues" dxfId="3484" priority="613"/>
  </conditionalFormatting>
  <conditionalFormatting sqref="S28 S36">
    <cfRule type="duplicateValues" dxfId="3483" priority="617"/>
  </conditionalFormatting>
  <conditionalFormatting sqref="S29">
    <cfRule type="duplicateValues" dxfId="3482" priority="436"/>
  </conditionalFormatting>
  <conditionalFormatting sqref="S30">
    <cfRule type="duplicateValues" dxfId="3481" priority="439"/>
  </conditionalFormatting>
  <conditionalFormatting sqref="S31:S33">
    <cfRule type="duplicateValues" dxfId="3480" priority="438"/>
  </conditionalFormatting>
  <conditionalFormatting sqref="S34:S35">
    <cfRule type="duplicateValues" dxfId="3479" priority="440"/>
  </conditionalFormatting>
  <conditionalFormatting sqref="S39:S41">
    <cfRule type="duplicateValues" dxfId="3478" priority="448"/>
  </conditionalFormatting>
  <conditionalFormatting sqref="S42">
    <cfRule type="duplicateValues" dxfId="3477" priority="444"/>
  </conditionalFormatting>
  <conditionalFormatting sqref="S43">
    <cfRule type="duplicateValues" dxfId="3476" priority="442"/>
    <cfRule type="duplicateValues" dxfId="3475" priority="447"/>
  </conditionalFormatting>
  <conditionalFormatting sqref="S44">
    <cfRule type="duplicateValues" dxfId="3474" priority="443"/>
  </conditionalFormatting>
  <conditionalFormatting sqref="S44:S45">
    <cfRule type="duplicateValues" dxfId="3473" priority="446"/>
  </conditionalFormatting>
  <conditionalFormatting sqref="S46:S48">
    <cfRule type="duplicateValues" dxfId="3472" priority="466"/>
  </conditionalFormatting>
  <conditionalFormatting sqref="S49">
    <cfRule type="duplicateValues" dxfId="3471" priority="462"/>
  </conditionalFormatting>
  <conditionalFormatting sqref="S50">
    <cfRule type="duplicateValues" dxfId="3470" priority="460"/>
    <cfRule type="duplicateValues" dxfId="3469" priority="465"/>
  </conditionalFormatting>
  <conditionalFormatting sqref="S51">
    <cfRule type="duplicateValues" dxfId="3468" priority="461"/>
  </conditionalFormatting>
  <conditionalFormatting sqref="S51:S52">
    <cfRule type="duplicateValues" dxfId="3467" priority="464"/>
  </conditionalFormatting>
  <conditionalFormatting sqref="S53:S55">
    <cfRule type="duplicateValues" dxfId="3466" priority="458"/>
  </conditionalFormatting>
  <conditionalFormatting sqref="S56">
    <cfRule type="duplicateValues" dxfId="3465" priority="454"/>
  </conditionalFormatting>
  <conditionalFormatting sqref="S57">
    <cfRule type="duplicateValues" dxfId="3464" priority="452"/>
    <cfRule type="duplicateValues" dxfId="3463" priority="457"/>
  </conditionalFormatting>
  <conditionalFormatting sqref="S58">
    <cfRule type="duplicateValues" dxfId="3462" priority="453"/>
  </conditionalFormatting>
  <conditionalFormatting sqref="S58:S59">
    <cfRule type="duplicateValues" dxfId="3461" priority="456"/>
  </conditionalFormatting>
  <conditionalFormatting sqref="S61">
    <cfRule type="duplicateValues" dxfId="3460" priority="4507"/>
  </conditionalFormatting>
  <conditionalFormatting sqref="S77">
    <cfRule type="duplicateValues" dxfId="3459" priority="4514"/>
  </conditionalFormatting>
  <conditionalFormatting sqref="S96:S97">
    <cfRule type="duplicateValues" dxfId="3458" priority="326"/>
  </conditionalFormatting>
  <conditionalFormatting sqref="S98:S100">
    <cfRule type="duplicateValues" dxfId="3457" priority="328"/>
  </conditionalFormatting>
  <conditionalFormatting sqref="S101">
    <cfRule type="duplicateValues" dxfId="3456" priority="327"/>
  </conditionalFormatting>
  <conditionalFormatting sqref="S107:S109">
    <cfRule type="duplicateValues" dxfId="3455" priority="422"/>
  </conditionalFormatting>
  <conditionalFormatting sqref="S110">
    <cfRule type="duplicateValues" dxfId="3454" priority="419"/>
  </conditionalFormatting>
  <conditionalFormatting sqref="S111">
    <cfRule type="duplicateValues" dxfId="3453" priority="418"/>
  </conditionalFormatting>
  <conditionalFormatting sqref="S112:S113">
    <cfRule type="duplicateValues" dxfId="3452" priority="421"/>
  </conditionalFormatting>
  <conditionalFormatting sqref="S114:S116">
    <cfRule type="duplicateValues" dxfId="3451" priority="315"/>
  </conditionalFormatting>
  <conditionalFormatting sqref="S117">
    <cfRule type="duplicateValues" dxfId="3450" priority="314"/>
  </conditionalFormatting>
  <conditionalFormatting sqref="S121">
    <cfRule type="duplicateValues" dxfId="3449" priority="343"/>
  </conditionalFormatting>
  <conditionalFormatting sqref="S122">
    <cfRule type="duplicateValues" dxfId="3448" priority="341"/>
  </conditionalFormatting>
  <conditionalFormatting sqref="S123:S127">
    <cfRule type="duplicateValues" dxfId="3447" priority="338"/>
  </conditionalFormatting>
  <conditionalFormatting sqref="S128">
    <cfRule type="duplicateValues" dxfId="3446" priority="337"/>
  </conditionalFormatting>
  <conditionalFormatting sqref="S129:S130">
    <cfRule type="duplicateValues" dxfId="3445" priority="336"/>
  </conditionalFormatting>
  <conditionalFormatting sqref="S133:S135">
    <cfRule type="duplicateValues" dxfId="3444" priority="411"/>
  </conditionalFormatting>
  <conditionalFormatting sqref="S136">
    <cfRule type="duplicateValues" dxfId="3443" priority="407"/>
  </conditionalFormatting>
  <conditionalFormatting sqref="S137">
    <cfRule type="duplicateValues" dxfId="3442" priority="406"/>
    <cfRule type="duplicateValues" dxfId="3441" priority="410"/>
  </conditionalFormatting>
  <conditionalFormatting sqref="S139">
    <cfRule type="duplicateValues" dxfId="3440" priority="409"/>
  </conditionalFormatting>
  <conditionalFormatting sqref="S140:S142">
    <cfRule type="duplicateValues" dxfId="3439" priority="402"/>
  </conditionalFormatting>
  <conditionalFormatting sqref="S143">
    <cfRule type="duplicateValues" dxfId="3438" priority="398"/>
  </conditionalFormatting>
  <conditionalFormatting sqref="S144">
    <cfRule type="duplicateValues" dxfId="3437" priority="397"/>
    <cfRule type="duplicateValues" dxfId="3436" priority="401"/>
  </conditionalFormatting>
  <conditionalFormatting sqref="S146">
    <cfRule type="duplicateValues" dxfId="3435" priority="400"/>
  </conditionalFormatting>
  <conditionalFormatting sqref="S147:S149">
    <cfRule type="duplicateValues" dxfId="3434" priority="393"/>
  </conditionalFormatting>
  <conditionalFormatting sqref="S150">
    <cfRule type="duplicateValues" dxfId="3433" priority="389"/>
  </conditionalFormatting>
  <conditionalFormatting sqref="S151">
    <cfRule type="duplicateValues" dxfId="3432" priority="388"/>
    <cfRule type="duplicateValues" dxfId="3431" priority="392"/>
  </conditionalFormatting>
  <conditionalFormatting sqref="S153">
    <cfRule type="duplicateValues" dxfId="3430" priority="391"/>
  </conditionalFormatting>
  <conditionalFormatting sqref="S156:S158">
    <cfRule type="duplicateValues" dxfId="3429" priority="384"/>
  </conditionalFormatting>
  <conditionalFormatting sqref="S159">
    <cfRule type="duplicateValues" dxfId="3428" priority="380"/>
  </conditionalFormatting>
  <conditionalFormatting sqref="S160">
    <cfRule type="duplicateValues" dxfId="3427" priority="379"/>
    <cfRule type="duplicateValues" dxfId="3426" priority="383"/>
  </conditionalFormatting>
  <conditionalFormatting sqref="S162">
    <cfRule type="duplicateValues" dxfId="3425" priority="382"/>
  </conditionalFormatting>
  <conditionalFormatting sqref="S163">
    <cfRule type="duplicateValues" dxfId="3424" priority="353"/>
  </conditionalFormatting>
  <conditionalFormatting sqref="S164">
    <cfRule type="duplicateValues" dxfId="3423" priority="351"/>
  </conditionalFormatting>
  <conditionalFormatting sqref="S173">
    <cfRule type="duplicateValues" dxfId="3422" priority="323"/>
  </conditionalFormatting>
  <conditionalFormatting sqref="S188">
    <cfRule type="duplicateValues" dxfId="3421" priority="359"/>
  </conditionalFormatting>
  <conditionalFormatting sqref="S189">
    <cfRule type="duplicateValues" dxfId="3420" priority="361"/>
  </conditionalFormatting>
  <conditionalFormatting sqref="S190:S193">
    <cfRule type="duplicateValues" dxfId="3419" priority="356"/>
  </conditionalFormatting>
  <conditionalFormatting sqref="S194">
    <cfRule type="duplicateValues" dxfId="3418" priority="355"/>
  </conditionalFormatting>
  <conditionalFormatting sqref="S203">
    <cfRule type="duplicateValues" dxfId="3417" priority="354"/>
  </conditionalFormatting>
  <conditionalFormatting sqref="S204:S205">
    <cfRule type="duplicateValues" dxfId="3416" priority="275"/>
  </conditionalFormatting>
  <conditionalFormatting sqref="S222:S227">
    <cfRule type="duplicateValues" dxfId="3415" priority="432"/>
  </conditionalFormatting>
  <conditionalFormatting sqref="S228">
    <cfRule type="duplicateValues" dxfId="3414" priority="431"/>
  </conditionalFormatting>
  <conditionalFormatting sqref="S229:S230">
    <cfRule type="duplicateValues" dxfId="3413" priority="430"/>
  </conditionalFormatting>
  <conditionalFormatting sqref="S231:S232">
    <cfRule type="duplicateValues" dxfId="3412" priority="366"/>
  </conditionalFormatting>
  <conditionalFormatting sqref="S242:S243">
    <cfRule type="duplicateValues" dxfId="3411" priority="259"/>
  </conditionalFormatting>
  <conditionalFormatting sqref="S264">
    <cfRule type="duplicateValues" dxfId="3410" priority="254"/>
  </conditionalFormatting>
  <conditionalFormatting sqref="S266">
    <cfRule type="duplicateValues" dxfId="3409" priority="4554"/>
  </conditionalFormatting>
  <conditionalFormatting sqref="S267:S270">
    <cfRule type="duplicateValues" dxfId="3408" priority="373"/>
  </conditionalFormatting>
  <conditionalFormatting sqref="S271">
    <cfRule type="duplicateValues" dxfId="3407" priority="372"/>
  </conditionalFormatting>
  <conditionalFormatting sqref="S272:S273">
    <cfRule type="duplicateValues" dxfId="3406" priority="371"/>
  </conditionalFormatting>
  <conditionalFormatting sqref="S274:S275">
    <cfRule type="duplicateValues" dxfId="3405" priority="162"/>
  </conditionalFormatting>
  <conditionalFormatting sqref="S276:S278">
    <cfRule type="duplicateValues" dxfId="3404" priority="164"/>
  </conditionalFormatting>
  <conditionalFormatting sqref="S279">
    <cfRule type="duplicateValues" dxfId="3403" priority="163"/>
  </conditionalFormatting>
  <conditionalFormatting sqref="S283:S284">
    <cfRule type="duplicateValues" dxfId="3402" priority="237"/>
  </conditionalFormatting>
  <conditionalFormatting sqref="S285:S287">
    <cfRule type="duplicateValues" dxfId="3401" priority="234"/>
  </conditionalFormatting>
  <conditionalFormatting sqref="S288">
    <cfRule type="duplicateValues" dxfId="3400" priority="230"/>
  </conditionalFormatting>
  <conditionalFormatting sqref="S289">
    <cfRule type="duplicateValues" dxfId="3399" priority="229"/>
    <cfRule type="duplicateValues" dxfId="3398" priority="233"/>
  </conditionalFormatting>
  <conditionalFormatting sqref="S291 S298 S305">
    <cfRule type="duplicateValues" dxfId="3397" priority="232"/>
  </conditionalFormatting>
  <conditionalFormatting sqref="S292:S294">
    <cfRule type="duplicateValues" dxfId="3396" priority="225"/>
  </conditionalFormatting>
  <conditionalFormatting sqref="S295">
    <cfRule type="duplicateValues" dxfId="3395" priority="223"/>
  </conditionalFormatting>
  <conditionalFormatting sqref="S296">
    <cfRule type="duplicateValues" dxfId="3394" priority="222"/>
    <cfRule type="duplicateValues" dxfId="3393" priority="224"/>
  </conditionalFormatting>
  <conditionalFormatting sqref="S299:S301">
    <cfRule type="duplicateValues" dxfId="3392" priority="218"/>
  </conditionalFormatting>
  <conditionalFormatting sqref="S302">
    <cfRule type="duplicateValues" dxfId="3391" priority="216"/>
  </conditionalFormatting>
  <conditionalFormatting sqref="S303">
    <cfRule type="duplicateValues" dxfId="3390" priority="215"/>
    <cfRule type="duplicateValues" dxfId="3389" priority="217"/>
  </conditionalFormatting>
  <conditionalFormatting sqref="S306:S307">
    <cfRule type="duplicateValues" dxfId="3388" priority="201"/>
  </conditionalFormatting>
  <conditionalFormatting sqref="S364:S365">
    <cfRule type="duplicateValues" dxfId="3387" priority="67"/>
  </conditionalFormatting>
  <conditionalFormatting sqref="S366:S368">
    <cfRule type="duplicateValues" dxfId="3386" priority="69"/>
  </conditionalFormatting>
  <conditionalFormatting sqref="S369">
    <cfRule type="duplicateValues" dxfId="3385" priority="68"/>
  </conditionalFormatting>
  <conditionalFormatting sqref="S373">
    <cfRule type="duplicateValues" dxfId="3384" priority="210"/>
  </conditionalFormatting>
  <conditionalFormatting sqref="S374">
    <cfRule type="duplicateValues" dxfId="3383" priority="208"/>
  </conditionalFormatting>
  <conditionalFormatting sqref="S375:S379">
    <cfRule type="duplicateValues" dxfId="3382" priority="205"/>
  </conditionalFormatting>
  <conditionalFormatting sqref="S380">
    <cfRule type="duplicateValues" dxfId="3381" priority="204"/>
  </conditionalFormatting>
  <conditionalFormatting sqref="S381:S382">
    <cfRule type="duplicateValues" dxfId="3380" priority="203"/>
  </conditionalFormatting>
  <conditionalFormatting sqref="S383:S384">
    <cfRule type="duplicateValues" dxfId="3379" priority="21"/>
  </conditionalFormatting>
  <conditionalFormatting sqref="S385:S387">
    <cfRule type="duplicateValues" dxfId="3378" priority="23"/>
  </conditionalFormatting>
  <conditionalFormatting sqref="S388">
    <cfRule type="duplicateValues" dxfId="3377" priority="22"/>
  </conditionalFormatting>
  <conditionalFormatting sqref="S392:S393">
    <cfRule type="duplicateValues" dxfId="3376" priority="15"/>
  </conditionalFormatting>
  <conditionalFormatting sqref="S394:S396">
    <cfRule type="duplicateValues" dxfId="3375" priority="17"/>
  </conditionalFormatting>
  <conditionalFormatting sqref="S397">
    <cfRule type="duplicateValues" dxfId="3374" priority="16"/>
  </conditionalFormatting>
  <conditionalFormatting sqref="S401:S402">
    <cfRule type="duplicateValues" dxfId="3373" priority="64"/>
  </conditionalFormatting>
  <conditionalFormatting sqref="S403:S405">
    <cfRule type="duplicateValues" dxfId="3372" priority="61"/>
  </conditionalFormatting>
  <conditionalFormatting sqref="S406">
    <cfRule type="duplicateValues" dxfId="3371" priority="57"/>
  </conditionalFormatting>
  <conditionalFormatting sqref="S407">
    <cfRule type="duplicateValues" dxfId="3370" priority="56"/>
    <cfRule type="duplicateValues" dxfId="3369" priority="60"/>
  </conditionalFormatting>
  <conditionalFormatting sqref="S410:S412">
    <cfRule type="duplicateValues" dxfId="3368" priority="52"/>
  </conditionalFormatting>
  <conditionalFormatting sqref="S413">
    <cfRule type="duplicateValues" dxfId="3367" priority="50"/>
  </conditionalFormatting>
  <conditionalFormatting sqref="S414">
    <cfRule type="duplicateValues" dxfId="3366" priority="49"/>
    <cfRule type="duplicateValues" dxfId="3365" priority="51"/>
  </conditionalFormatting>
  <conditionalFormatting sqref="S417:S419">
    <cfRule type="duplicateValues" dxfId="3364" priority="45"/>
  </conditionalFormatting>
  <conditionalFormatting sqref="S420">
    <cfRule type="duplicateValues" dxfId="3363" priority="43"/>
  </conditionalFormatting>
  <conditionalFormatting sqref="S421">
    <cfRule type="duplicateValues" dxfId="3362" priority="42"/>
    <cfRule type="duplicateValues" dxfId="3361" priority="44"/>
  </conditionalFormatting>
  <conditionalFormatting sqref="S424:S426">
    <cfRule type="duplicateValues" dxfId="3360" priority="31"/>
  </conditionalFormatting>
  <conditionalFormatting sqref="S427">
    <cfRule type="duplicateValues" dxfId="3359" priority="29"/>
  </conditionalFormatting>
  <conditionalFormatting sqref="S428">
    <cfRule type="duplicateValues" dxfId="3358" priority="28"/>
    <cfRule type="duplicateValues" dxfId="3357" priority="30"/>
  </conditionalFormatting>
  <conditionalFormatting sqref="S430 S409 S416 S423">
    <cfRule type="duplicateValues" dxfId="3356" priority="59"/>
  </conditionalFormatting>
  <conditionalFormatting sqref="S431:S432">
    <cfRule type="duplicateValues" dxfId="3355" priority="137"/>
  </conditionalFormatting>
  <conditionalFormatting sqref="S433:S435">
    <cfRule type="duplicateValues" dxfId="3354" priority="134"/>
  </conditionalFormatting>
  <conditionalFormatting sqref="S436">
    <cfRule type="duplicateValues" dxfId="3353" priority="131"/>
  </conditionalFormatting>
  <conditionalFormatting sqref="S437">
    <cfRule type="duplicateValues" dxfId="3352" priority="129"/>
  </conditionalFormatting>
  <conditionalFormatting sqref="S438">
    <cfRule type="duplicateValues" dxfId="3351" priority="130"/>
  </conditionalFormatting>
  <conditionalFormatting sqref="S439 S446">
    <cfRule type="duplicateValues" dxfId="3350" priority="133"/>
  </conditionalFormatting>
  <conditionalFormatting sqref="S440:S442">
    <cfRule type="duplicateValues" dxfId="3349" priority="126"/>
  </conditionalFormatting>
  <conditionalFormatting sqref="S443">
    <cfRule type="duplicateValues" dxfId="3348" priority="125"/>
  </conditionalFormatting>
  <conditionalFormatting sqref="S444">
    <cfRule type="duplicateValues" dxfId="3347" priority="123"/>
  </conditionalFormatting>
  <conditionalFormatting sqref="S445">
    <cfRule type="duplicateValues" dxfId="3346" priority="124"/>
  </conditionalFormatting>
  <conditionalFormatting sqref="S447:S449">
    <cfRule type="duplicateValues" dxfId="3345" priority="120"/>
  </conditionalFormatting>
  <conditionalFormatting sqref="S450">
    <cfRule type="duplicateValues" dxfId="3344" priority="117"/>
  </conditionalFormatting>
  <conditionalFormatting sqref="S451">
    <cfRule type="duplicateValues" dxfId="3343" priority="115"/>
  </conditionalFormatting>
  <conditionalFormatting sqref="S452">
    <cfRule type="duplicateValues" dxfId="3342" priority="116"/>
  </conditionalFormatting>
  <conditionalFormatting sqref="S453">
    <cfRule type="duplicateValues" dxfId="3341" priority="119"/>
  </conditionalFormatting>
  <conditionalFormatting sqref="S454:S456">
    <cfRule type="duplicateValues" dxfId="3340" priority="112"/>
  </conditionalFormatting>
  <conditionalFormatting sqref="S457">
    <cfRule type="duplicateValues" dxfId="3339" priority="109"/>
  </conditionalFormatting>
  <conditionalFormatting sqref="S458">
    <cfRule type="duplicateValues" dxfId="3338" priority="107"/>
  </conditionalFormatting>
  <conditionalFormatting sqref="S459">
    <cfRule type="duplicateValues" dxfId="3337" priority="108"/>
  </conditionalFormatting>
  <conditionalFormatting sqref="S460">
    <cfRule type="duplicateValues" dxfId="3336" priority="111"/>
  </conditionalFormatting>
  <conditionalFormatting sqref="S461:S463">
    <cfRule type="duplicateValues" dxfId="3335" priority="104"/>
  </conditionalFormatting>
  <conditionalFormatting sqref="S464">
    <cfRule type="duplicateValues" dxfId="3334" priority="101"/>
  </conditionalFormatting>
  <conditionalFormatting sqref="S465">
    <cfRule type="duplicateValues" dxfId="3333" priority="99"/>
  </conditionalFormatting>
  <conditionalFormatting sqref="S466">
    <cfRule type="duplicateValues" dxfId="3332" priority="100"/>
  </conditionalFormatting>
  <conditionalFormatting sqref="S467">
    <cfRule type="duplicateValues" dxfId="3331" priority="103"/>
  </conditionalFormatting>
  <conditionalFormatting sqref="S468:S470">
    <cfRule type="duplicateValues" dxfId="3330" priority="96"/>
  </conditionalFormatting>
  <conditionalFormatting sqref="S471">
    <cfRule type="duplicateValues" dxfId="3329" priority="93"/>
  </conditionalFormatting>
  <conditionalFormatting sqref="S472">
    <cfRule type="duplicateValues" dxfId="3328" priority="91"/>
  </conditionalFormatting>
  <conditionalFormatting sqref="S473">
    <cfRule type="duplicateValues" dxfId="3327" priority="92"/>
  </conditionalFormatting>
  <conditionalFormatting sqref="S474">
    <cfRule type="duplicateValues" dxfId="3326" priority="95"/>
  </conditionalFormatting>
  <conditionalFormatting sqref="S475:S477">
    <cfRule type="duplicateValues" dxfId="3325" priority="88"/>
  </conditionalFormatting>
  <conditionalFormatting sqref="S478">
    <cfRule type="duplicateValues" dxfId="3324" priority="85"/>
  </conditionalFormatting>
  <conditionalFormatting sqref="S479">
    <cfRule type="duplicateValues" dxfId="3323" priority="83"/>
  </conditionalFormatting>
  <conditionalFormatting sqref="S480">
    <cfRule type="duplicateValues" dxfId="3322" priority="84"/>
  </conditionalFormatting>
  <conditionalFormatting sqref="S481">
    <cfRule type="duplicateValues" dxfId="3321" priority="87"/>
  </conditionalFormatting>
  <conditionalFormatting sqref="S482:S1048576 S220:S221 S37:S38 S154:S155 S105:S106 S12 S76 S2 S20 S131:S132 S85:S86 S265">
    <cfRule type="duplicateValues" dxfId="3320" priority="4732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pageSetUpPr fitToPage="1"/>
  </sheetPr>
  <dimension ref="A1:Y560"/>
  <sheetViews>
    <sheetView showGridLines="0" zoomScale="55" zoomScaleNormal="55" zoomScaleSheetLayoutView="70" workbookViewId="0">
      <pane ySplit="2" topLeftCell="A430" activePane="bottomLeft" state="frozen"/>
      <selection activeCell="M87" sqref="M87"/>
      <selection pane="bottomLeft" activeCell="J440" sqref="A440:XFD448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7" width="7.77734375" style="5" customWidth="1"/>
    <col min="8" max="8" width="7.77734375" style="5" hidden="1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8255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791" t="s">
        <v>188</v>
      </c>
      <c r="B4" s="792"/>
      <c r="C4" s="792" t="s">
        <v>3685</v>
      </c>
      <c r="D4" s="792" t="s">
        <v>190</v>
      </c>
      <c r="E4" s="792" t="s">
        <v>191</v>
      </c>
      <c r="F4" s="792" t="s">
        <v>191</v>
      </c>
      <c r="G4" s="792" t="s">
        <v>191</v>
      </c>
      <c r="H4" s="793"/>
      <c r="I4" s="792" t="s">
        <v>153</v>
      </c>
      <c r="J4" s="792" t="s">
        <v>8408</v>
      </c>
      <c r="K4" s="794" t="s">
        <v>8340</v>
      </c>
      <c r="L4" s="792" t="s">
        <v>8598</v>
      </c>
      <c r="M4" s="792"/>
      <c r="N4" s="794" t="s">
        <v>8444</v>
      </c>
      <c r="O4" s="794">
        <v>201235</v>
      </c>
      <c r="P4" s="1255"/>
      <c r="Q4" s="792" t="s">
        <v>8445</v>
      </c>
      <c r="R4" s="792">
        <v>2022</v>
      </c>
      <c r="S4" s="865" t="s">
        <v>8446</v>
      </c>
      <c r="T4" s="792">
        <v>2090</v>
      </c>
      <c r="U4" s="795">
        <v>45231</v>
      </c>
      <c r="V4" s="795"/>
      <c r="W4" s="796">
        <v>7600</v>
      </c>
      <c r="X4" s="797">
        <v>8900</v>
      </c>
    </row>
    <row r="5" spans="1:24" ht="26.25" customHeight="1">
      <c r="A5" s="798"/>
      <c r="B5" s="90"/>
      <c r="C5" s="90" t="s">
        <v>8600</v>
      </c>
      <c r="D5" s="90"/>
      <c r="E5" s="90"/>
      <c r="F5" s="90"/>
      <c r="G5" s="90"/>
      <c r="H5" s="90"/>
      <c r="I5" s="90" t="s">
        <v>194</v>
      </c>
      <c r="J5" s="412" t="s">
        <v>7802</v>
      </c>
      <c r="K5" s="96" t="s">
        <v>206</v>
      </c>
      <c r="L5" s="90"/>
      <c r="M5" s="90"/>
      <c r="N5" s="73" t="s">
        <v>2943</v>
      </c>
      <c r="O5" s="91"/>
      <c r="P5" s="90"/>
      <c r="Q5" s="90" t="s">
        <v>8445</v>
      </c>
      <c r="R5" s="90">
        <v>2022</v>
      </c>
      <c r="S5" s="866" t="s">
        <v>8447</v>
      </c>
      <c r="T5" s="90">
        <v>2090</v>
      </c>
      <c r="U5" s="94"/>
      <c r="V5" s="93"/>
      <c r="W5" s="105" t="s">
        <v>8654</v>
      </c>
      <c r="X5" s="799"/>
    </row>
    <row r="6" spans="1:24" ht="26.25" customHeight="1">
      <c r="A6" s="798"/>
      <c r="B6" s="90"/>
      <c r="C6" s="90"/>
      <c r="D6" s="90"/>
      <c r="E6" s="90"/>
      <c r="F6" s="90"/>
      <c r="G6" s="90"/>
      <c r="H6" s="90"/>
      <c r="I6" s="90"/>
      <c r="J6" s="425" t="s">
        <v>2673</v>
      </c>
      <c r="K6" s="91" t="s">
        <v>8341</v>
      </c>
      <c r="L6" s="90"/>
      <c r="M6" s="90"/>
      <c r="N6" s="73" t="s">
        <v>8564</v>
      </c>
      <c r="O6" s="91"/>
      <c r="P6" s="90"/>
      <c r="Q6" s="90" t="s">
        <v>8448</v>
      </c>
      <c r="R6" s="90">
        <v>2018</v>
      </c>
      <c r="S6" s="866" t="s">
        <v>8449</v>
      </c>
      <c r="T6" s="90">
        <v>1500</v>
      </c>
      <c r="U6" s="94"/>
      <c r="V6" s="93"/>
      <c r="W6" s="105"/>
      <c r="X6" s="800"/>
    </row>
    <row r="7" spans="1:24" ht="26.25" customHeight="1">
      <c r="A7" s="798"/>
      <c r="B7" s="90"/>
      <c r="C7" s="90"/>
      <c r="D7" s="90"/>
      <c r="E7" s="90"/>
      <c r="F7" s="90"/>
      <c r="G7" s="90"/>
      <c r="H7" s="90"/>
      <c r="I7" s="90" t="s">
        <v>8409</v>
      </c>
      <c r="J7" s="425" t="s">
        <v>2643</v>
      </c>
      <c r="K7" s="91" t="s">
        <v>1772</v>
      </c>
      <c r="L7" s="90"/>
      <c r="M7" s="90"/>
      <c r="N7" s="91"/>
      <c r="O7" s="91"/>
      <c r="P7" s="90"/>
      <c r="Q7" s="90" t="s">
        <v>8450</v>
      </c>
      <c r="R7" s="90">
        <v>2020</v>
      </c>
      <c r="S7" s="866" t="s">
        <v>8599</v>
      </c>
      <c r="T7" s="90">
        <v>1300</v>
      </c>
      <c r="U7" s="93"/>
      <c r="V7" s="93"/>
      <c r="W7" s="105"/>
      <c r="X7" s="800"/>
    </row>
    <row r="8" spans="1:24" ht="26.25" customHeight="1">
      <c r="A8" s="798"/>
      <c r="B8" s="90"/>
      <c r="C8" s="90"/>
      <c r="D8" s="90"/>
      <c r="E8" s="90"/>
      <c r="F8" s="90"/>
      <c r="G8" s="90"/>
      <c r="H8" s="90"/>
      <c r="I8" s="90" t="s">
        <v>8410</v>
      </c>
      <c r="J8" s="90"/>
      <c r="K8" s="91"/>
      <c r="L8" s="90"/>
      <c r="M8" s="90"/>
      <c r="N8" s="91"/>
      <c r="O8" s="91"/>
      <c r="P8" s="92"/>
      <c r="Q8" s="90"/>
      <c r="R8" s="90"/>
      <c r="S8" s="95" t="s">
        <v>546</v>
      </c>
      <c r="T8" s="95">
        <v>3870</v>
      </c>
      <c r="U8" s="93"/>
      <c r="V8" s="93"/>
      <c r="W8" s="105"/>
      <c r="X8" s="800"/>
    </row>
    <row r="9" spans="1:24" ht="26.25" customHeight="1">
      <c r="A9" s="798"/>
      <c r="B9" s="90"/>
      <c r="C9" s="90"/>
      <c r="D9" s="90"/>
      <c r="E9" s="90"/>
      <c r="F9" s="90"/>
      <c r="G9" s="90"/>
      <c r="H9" s="90"/>
      <c r="I9" s="90" t="s">
        <v>3327</v>
      </c>
      <c r="J9" s="90"/>
      <c r="K9" s="91"/>
      <c r="L9" s="90"/>
      <c r="M9" s="90"/>
      <c r="N9" s="91"/>
      <c r="O9" s="91"/>
      <c r="P9" s="92"/>
      <c r="Q9" s="90"/>
      <c r="R9" s="90"/>
      <c r="S9" s="95" t="s">
        <v>8411</v>
      </c>
      <c r="T9" s="95">
        <f>SUM(T4:T8)</f>
        <v>10850</v>
      </c>
      <c r="U9" s="93"/>
      <c r="V9" s="94"/>
      <c r="W9" s="105"/>
      <c r="X9" s="800"/>
    </row>
    <row r="10" spans="1:24" ht="26.25" customHeight="1" thickBot="1">
      <c r="A10" s="801"/>
      <c r="B10" s="802"/>
      <c r="C10" s="802"/>
      <c r="D10" s="802"/>
      <c r="E10" s="802"/>
      <c r="F10" s="802"/>
      <c r="G10" s="802"/>
      <c r="H10" s="802"/>
      <c r="I10" s="802"/>
      <c r="J10" s="802"/>
      <c r="K10" s="611" t="s">
        <v>8342</v>
      </c>
      <c r="L10" s="802"/>
      <c r="M10" s="802"/>
      <c r="N10" s="803"/>
      <c r="O10" s="803"/>
      <c r="P10" s="804"/>
      <c r="Q10" s="802"/>
      <c r="R10" s="802"/>
      <c r="S10" s="805" t="s">
        <v>3142</v>
      </c>
      <c r="T10" s="805">
        <v>6980</v>
      </c>
      <c r="U10" s="806"/>
      <c r="V10" s="807"/>
      <c r="W10" s="808"/>
      <c r="X10" s="809"/>
    </row>
    <row r="11" spans="1:24" ht="26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51"/>
      <c r="L11" s="4"/>
      <c r="M11" s="4"/>
      <c r="N11" s="451"/>
      <c r="O11" s="451"/>
      <c r="P11" s="452"/>
      <c r="Q11" s="4"/>
      <c r="R11" s="4"/>
      <c r="S11" s="4"/>
      <c r="T11" s="4"/>
      <c r="U11" s="453"/>
      <c r="V11" s="454"/>
      <c r="W11" s="455"/>
      <c r="X11" s="455"/>
    </row>
    <row r="12" spans="1:24" ht="26.25" customHeight="1" thickBot="1"/>
    <row r="13" spans="1:24" ht="26.25" customHeight="1">
      <c r="A13" s="699" t="s">
        <v>188</v>
      </c>
      <c r="B13" s="700"/>
      <c r="C13" s="700" t="s">
        <v>154</v>
      </c>
      <c r="D13" s="700" t="s">
        <v>190</v>
      </c>
      <c r="E13" s="700" t="s">
        <v>191</v>
      </c>
      <c r="F13" s="700" t="s">
        <v>191</v>
      </c>
      <c r="G13" s="700" t="s">
        <v>191</v>
      </c>
      <c r="H13" s="714"/>
      <c r="I13" s="700" t="s">
        <v>8125</v>
      </c>
      <c r="J13" s="715" t="s">
        <v>8126</v>
      </c>
      <c r="K13" s="700" t="s">
        <v>8</v>
      </c>
      <c r="L13" s="715" t="s">
        <v>8465</v>
      </c>
      <c r="M13" s="715"/>
      <c r="N13" s="701" t="s">
        <v>8847</v>
      </c>
      <c r="O13" s="701" t="s">
        <v>8466</v>
      </c>
      <c r="P13" s="702" t="s">
        <v>9315</v>
      </c>
      <c r="Q13" s="700" t="s">
        <v>201</v>
      </c>
      <c r="R13" s="700">
        <v>2020</v>
      </c>
      <c r="S13" s="700" t="s">
        <v>8224</v>
      </c>
      <c r="T13" s="700">
        <v>1620</v>
      </c>
      <c r="U13" s="716">
        <v>45230</v>
      </c>
      <c r="V13" s="716">
        <v>45292</v>
      </c>
      <c r="W13" s="703">
        <v>2339</v>
      </c>
      <c r="X13" s="704">
        <v>3600</v>
      </c>
    </row>
    <row r="14" spans="1:24" ht="26.25" customHeight="1">
      <c r="A14" s="705"/>
      <c r="B14" s="278"/>
      <c r="C14" s="320" t="s">
        <v>8623</v>
      </c>
      <c r="D14" s="278"/>
      <c r="E14" s="278"/>
      <c r="F14" s="278"/>
      <c r="G14" s="278"/>
      <c r="H14" s="278"/>
      <c r="I14" s="278" t="s">
        <v>2578</v>
      </c>
      <c r="J14" s="317" t="s">
        <v>8130</v>
      </c>
      <c r="K14" s="280" t="s">
        <v>195</v>
      </c>
      <c r="L14" s="425" t="s">
        <v>3603</v>
      </c>
      <c r="M14" s="278"/>
      <c r="N14" s="73" t="s">
        <v>7844</v>
      </c>
      <c r="O14" s="278"/>
      <c r="P14" s="278"/>
      <c r="Q14" s="278" t="s">
        <v>201</v>
      </c>
      <c r="R14" s="278">
        <v>2020</v>
      </c>
      <c r="S14" s="278" t="s">
        <v>8225</v>
      </c>
      <c r="T14" s="278">
        <v>1655</v>
      </c>
      <c r="U14" s="420">
        <v>45231</v>
      </c>
      <c r="V14" s="719">
        <v>45313</v>
      </c>
      <c r="W14" s="283" t="s">
        <v>8800</v>
      </c>
      <c r="X14" s="706" t="s">
        <v>2582</v>
      </c>
    </row>
    <row r="15" spans="1:24" ht="26.25" customHeight="1">
      <c r="A15" s="705"/>
      <c r="B15" s="278"/>
      <c r="C15" s="278" t="s">
        <v>8254</v>
      </c>
      <c r="D15" s="278"/>
      <c r="E15" s="278"/>
      <c r="F15" s="278"/>
      <c r="G15" s="278"/>
      <c r="H15" s="278"/>
      <c r="I15" s="720"/>
      <c r="J15" s="317" t="s">
        <v>8127</v>
      </c>
      <c r="K15" s="278" t="s">
        <v>8128</v>
      </c>
      <c r="L15" s="278"/>
      <c r="M15" s="278"/>
      <c r="N15" s="73" t="s">
        <v>2435</v>
      </c>
      <c r="O15" s="279"/>
      <c r="P15" s="278"/>
      <c r="Q15" s="278" t="s">
        <v>203</v>
      </c>
      <c r="R15" s="278">
        <v>2019</v>
      </c>
      <c r="S15" s="278" t="s">
        <v>8226</v>
      </c>
      <c r="T15" s="278">
        <v>1855</v>
      </c>
      <c r="U15" s="719"/>
      <c r="V15" s="719">
        <v>45320</v>
      </c>
      <c r="W15" s="283">
        <v>400</v>
      </c>
      <c r="X15" s="706" t="s">
        <v>3946</v>
      </c>
    </row>
    <row r="16" spans="1:24" ht="26.25" customHeight="1">
      <c r="A16" s="705"/>
      <c r="B16" s="278"/>
      <c r="C16" s="278"/>
      <c r="D16" s="278"/>
      <c r="E16" s="278"/>
      <c r="F16" s="278"/>
      <c r="G16" s="278"/>
      <c r="H16" s="278"/>
      <c r="I16" s="720" t="s">
        <v>8207</v>
      </c>
      <c r="J16" s="278"/>
      <c r="K16" s="278"/>
      <c r="L16" s="278"/>
      <c r="M16" s="278"/>
      <c r="N16" s="278"/>
      <c r="O16" s="278"/>
      <c r="P16" s="280"/>
      <c r="Q16" s="278" t="s">
        <v>203</v>
      </c>
      <c r="R16" s="278">
        <v>2020</v>
      </c>
      <c r="S16" s="278" t="s">
        <v>8227</v>
      </c>
      <c r="T16" s="278">
        <v>1820</v>
      </c>
      <c r="U16" s="281"/>
      <c r="V16" s="281">
        <v>45321</v>
      </c>
      <c r="W16" s="283" t="s">
        <v>10170</v>
      </c>
      <c r="X16" s="721" t="s">
        <v>8799</v>
      </c>
    </row>
    <row r="17" spans="1:24" ht="26.25" customHeight="1">
      <c r="A17" s="705"/>
      <c r="B17" s="278"/>
      <c r="C17" s="278"/>
      <c r="D17" s="278"/>
      <c r="E17" s="278"/>
      <c r="F17" s="278"/>
      <c r="G17" s="278"/>
      <c r="H17" s="278"/>
      <c r="I17" s="278"/>
      <c r="J17" s="278"/>
      <c r="K17" s="278" t="s">
        <v>1772</v>
      </c>
      <c r="L17" s="278"/>
      <c r="M17" s="2559" t="s">
        <v>8286</v>
      </c>
      <c r="N17" s="2560"/>
      <c r="O17" s="2560"/>
      <c r="P17" s="2561"/>
      <c r="Q17" s="278"/>
      <c r="R17" s="278"/>
      <c r="S17" s="284" t="s">
        <v>189</v>
      </c>
      <c r="T17" s="284">
        <v>3880</v>
      </c>
      <c r="U17" s="281"/>
      <c r="V17" s="282">
        <v>45327</v>
      </c>
      <c r="W17" s="283"/>
      <c r="X17" s="722" t="s">
        <v>10245</v>
      </c>
    </row>
    <row r="18" spans="1:24" ht="26.25" customHeight="1">
      <c r="A18" s="705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80"/>
      <c r="Q18" s="278"/>
      <c r="R18" s="278"/>
      <c r="S18" s="284" t="s">
        <v>2472</v>
      </c>
      <c r="T18" s="284">
        <f>SUM(T13:T17)</f>
        <v>10830</v>
      </c>
      <c r="U18" s="281"/>
      <c r="V18" s="282"/>
      <c r="W18" s="283"/>
      <c r="X18" s="722" t="s">
        <v>10338</v>
      </c>
    </row>
    <row r="19" spans="1:24" ht="26.25" customHeight="1" thickBot="1">
      <c r="A19" s="707"/>
      <c r="B19" s="708"/>
      <c r="C19" s="708"/>
      <c r="D19" s="708"/>
      <c r="E19" s="708"/>
      <c r="F19" s="708"/>
      <c r="G19" s="708"/>
      <c r="H19" s="708"/>
      <c r="I19" s="708"/>
      <c r="J19" s="708"/>
      <c r="K19" s="611" t="s">
        <v>8129</v>
      </c>
      <c r="L19" s="709"/>
      <c r="M19" s="709"/>
      <c r="N19" s="708"/>
      <c r="O19" s="708"/>
      <c r="P19" s="710"/>
      <c r="Q19" s="711"/>
      <c r="R19" s="711"/>
      <c r="S19" s="711"/>
      <c r="T19" s="711"/>
      <c r="U19" s="712"/>
      <c r="V19" s="713"/>
      <c r="W19" s="723"/>
      <c r="X19" s="724" t="s">
        <v>10336</v>
      </c>
    </row>
    <row r="21" spans="1:24" ht="26.25" customHeight="1" thickBot="1">
      <c r="A21" s="445"/>
      <c r="B21" s="445"/>
      <c r="C21" s="445"/>
      <c r="D21" s="445"/>
      <c r="E21" s="445"/>
      <c r="F21" s="445"/>
      <c r="G21" s="445"/>
      <c r="H21" s="445"/>
      <c r="I21" s="445"/>
      <c r="J21" s="445"/>
      <c r="K21" s="446"/>
      <c r="L21" s="445"/>
      <c r="M21" s="445"/>
      <c r="N21" s="446"/>
      <c r="O21" s="446"/>
      <c r="P21" s="447"/>
      <c r="Q21" s="445"/>
      <c r="R21" s="445"/>
      <c r="S21" s="445"/>
      <c r="T21" s="445"/>
      <c r="U21" s="448"/>
      <c r="V21" s="449"/>
      <c r="W21" s="450"/>
      <c r="X21" s="450"/>
    </row>
    <row r="22" spans="1:24" ht="26.25" customHeight="1">
      <c r="A22" s="492" t="s">
        <v>188</v>
      </c>
      <c r="B22" s="493"/>
      <c r="C22" s="493" t="s">
        <v>4603</v>
      </c>
      <c r="D22" s="493" t="s">
        <v>198</v>
      </c>
      <c r="E22" s="493" t="s">
        <v>191</v>
      </c>
      <c r="F22" s="493" t="s">
        <v>191</v>
      </c>
      <c r="G22" s="493" t="s">
        <v>191</v>
      </c>
      <c r="H22" s="914"/>
      <c r="I22" s="493" t="s">
        <v>4604</v>
      </c>
      <c r="J22" s="494" t="s">
        <v>8256</v>
      </c>
      <c r="K22" s="493" t="s">
        <v>13</v>
      </c>
      <c r="L22" s="494" t="s">
        <v>8865</v>
      </c>
      <c r="M22" s="495"/>
      <c r="N22" s="495" t="s">
        <v>8422</v>
      </c>
      <c r="O22" s="495" t="s">
        <v>8459</v>
      </c>
      <c r="P22" s="496" t="s">
        <v>148</v>
      </c>
      <c r="Q22" s="493" t="s">
        <v>8425</v>
      </c>
      <c r="R22" s="493">
        <v>2016</v>
      </c>
      <c r="S22" s="493" t="s">
        <v>8429</v>
      </c>
      <c r="T22" s="493">
        <v>1955</v>
      </c>
      <c r="U22" s="497">
        <v>45231</v>
      </c>
      <c r="V22" s="497">
        <v>45276</v>
      </c>
      <c r="W22" s="498"/>
      <c r="X22" s="499">
        <f>W22+450</f>
        <v>450</v>
      </c>
    </row>
    <row r="23" spans="1:24" ht="26.25" customHeight="1">
      <c r="A23" s="500"/>
      <c r="B23" s="97"/>
      <c r="C23" s="97" t="s">
        <v>7313</v>
      </c>
      <c r="D23" s="97"/>
      <c r="E23" s="97"/>
      <c r="F23" s="97"/>
      <c r="G23" s="97"/>
      <c r="H23" s="97"/>
      <c r="I23" s="97" t="s">
        <v>2578</v>
      </c>
      <c r="J23" s="412" t="s">
        <v>8299</v>
      </c>
      <c r="K23" s="99" t="s">
        <v>240</v>
      </c>
      <c r="L23" s="427" t="s">
        <v>3603</v>
      </c>
      <c r="M23" s="98"/>
      <c r="N23" s="73" t="s">
        <v>2948</v>
      </c>
      <c r="O23" s="97"/>
      <c r="P23" s="99"/>
      <c r="Q23" s="97" t="s">
        <v>7963</v>
      </c>
      <c r="R23" s="97">
        <v>2016</v>
      </c>
      <c r="S23" s="97" t="s">
        <v>8430</v>
      </c>
      <c r="T23" s="97">
        <v>2220</v>
      </c>
      <c r="U23" s="431"/>
      <c r="V23" s="430">
        <v>45282</v>
      </c>
      <c r="W23" s="106" t="s">
        <v>8893</v>
      </c>
      <c r="X23" s="652" t="s">
        <v>9214</v>
      </c>
    </row>
    <row r="24" spans="1:24" ht="26.25" customHeight="1">
      <c r="A24" s="500"/>
      <c r="B24" s="97"/>
      <c r="C24" s="97"/>
      <c r="D24" s="97"/>
      <c r="E24" s="97"/>
      <c r="F24" s="97"/>
      <c r="G24" s="97"/>
      <c r="H24" s="97"/>
      <c r="I24" s="97"/>
      <c r="J24" s="1127"/>
      <c r="K24" s="97" t="s">
        <v>8128</v>
      </c>
      <c r="L24" s="98"/>
      <c r="M24" s="98"/>
      <c r="N24" s="73" t="s">
        <v>3586</v>
      </c>
      <c r="O24" s="98"/>
      <c r="P24" s="99"/>
      <c r="Q24" s="97" t="s">
        <v>8432</v>
      </c>
      <c r="R24" s="97">
        <v>2013</v>
      </c>
      <c r="S24" s="97" t="s">
        <v>8433</v>
      </c>
      <c r="T24" s="97">
        <v>1855</v>
      </c>
      <c r="U24" s="430"/>
      <c r="V24" s="430">
        <v>45279</v>
      </c>
      <c r="W24" s="106" t="s">
        <v>9074</v>
      </c>
      <c r="X24" s="652"/>
    </row>
    <row r="25" spans="1:24" ht="26.25" customHeight="1">
      <c r="A25" s="500"/>
      <c r="B25" s="97"/>
      <c r="C25" s="97"/>
      <c r="D25" s="97"/>
      <c r="E25" s="97"/>
      <c r="F25" s="97"/>
      <c r="G25" s="97"/>
      <c r="H25" s="97"/>
      <c r="I25" s="97"/>
      <c r="J25" s="97"/>
      <c r="K25" s="97" t="s">
        <v>4071</v>
      </c>
      <c r="L25" s="98"/>
      <c r="M25" s="98"/>
      <c r="N25" s="98"/>
      <c r="O25" s="98"/>
      <c r="P25" s="98"/>
      <c r="Q25" s="97" t="s">
        <v>7960</v>
      </c>
      <c r="R25" s="97">
        <v>2015</v>
      </c>
      <c r="S25" s="97" t="s">
        <v>8431</v>
      </c>
      <c r="T25" s="97">
        <v>1665</v>
      </c>
      <c r="U25" s="100"/>
      <c r="V25" s="100">
        <v>45289</v>
      </c>
      <c r="W25" s="106"/>
      <c r="X25" s="652"/>
    </row>
    <row r="26" spans="1:24" ht="26.25" customHeight="1">
      <c r="A26" s="500"/>
      <c r="B26" s="97"/>
      <c r="C26" s="97"/>
      <c r="D26" s="97"/>
      <c r="E26" s="97"/>
      <c r="F26" s="97"/>
      <c r="G26" s="97"/>
      <c r="H26" s="97"/>
      <c r="I26" s="97"/>
      <c r="J26" s="425" t="s">
        <v>7916</v>
      </c>
      <c r="K26" s="97"/>
      <c r="L26" s="98"/>
      <c r="M26" s="98"/>
      <c r="N26" s="98"/>
      <c r="O26" s="98"/>
      <c r="P26" s="98"/>
      <c r="Q26" s="97"/>
      <c r="R26" s="97"/>
      <c r="S26" s="102" t="s">
        <v>189</v>
      </c>
      <c r="T26" s="102">
        <v>3860</v>
      </c>
      <c r="U26" s="100"/>
      <c r="V26" s="101">
        <v>45291</v>
      </c>
      <c r="W26" s="106"/>
      <c r="X26" s="915"/>
    </row>
    <row r="27" spans="1:24" ht="26.25" customHeight="1">
      <c r="A27" s="500"/>
      <c r="B27" s="97"/>
      <c r="C27" s="97"/>
      <c r="D27" s="97"/>
      <c r="E27" s="97"/>
      <c r="F27" s="97"/>
      <c r="G27" s="97"/>
      <c r="H27" s="97"/>
      <c r="I27" s="97"/>
      <c r="J27" s="425" t="s">
        <v>8460</v>
      </c>
      <c r="K27" s="98"/>
      <c r="L27" s="98"/>
      <c r="M27" s="98"/>
      <c r="N27" s="98"/>
      <c r="O27" s="98"/>
      <c r="P27" s="98"/>
      <c r="Q27" s="102"/>
      <c r="R27" s="102"/>
      <c r="S27" s="102" t="s">
        <v>2472</v>
      </c>
      <c r="T27" s="102">
        <f>SUM(T22:T26)</f>
        <v>11555</v>
      </c>
      <c r="U27" s="100"/>
      <c r="V27" s="101"/>
      <c r="W27" s="106"/>
      <c r="X27" s="915"/>
    </row>
    <row r="28" spans="1:24" ht="26.25" customHeight="1" thickBot="1">
      <c r="A28" s="1166"/>
      <c r="B28" s="1167"/>
      <c r="C28" s="1167"/>
      <c r="D28" s="1167"/>
      <c r="E28" s="1167"/>
      <c r="F28" s="1167"/>
      <c r="G28" s="1167"/>
      <c r="H28" s="1167"/>
      <c r="I28" s="1167"/>
      <c r="J28" s="1167"/>
      <c r="K28" s="1168" t="s">
        <v>8415</v>
      </c>
      <c r="L28" s="1169"/>
      <c r="M28" s="1169"/>
      <c r="N28" s="1167"/>
      <c r="O28" s="1167"/>
      <c r="P28" s="1170"/>
      <c r="Q28" s="1171"/>
      <c r="R28" s="1171"/>
      <c r="S28" s="1171"/>
      <c r="T28" s="1171"/>
      <c r="U28" s="1172"/>
      <c r="V28" s="1173"/>
      <c r="W28" s="1174"/>
      <c r="X28" s="1175"/>
    </row>
    <row r="29" spans="1:24" ht="26.25" customHeight="1">
      <c r="A29" s="492" t="s">
        <v>188</v>
      </c>
      <c r="B29" s="493"/>
      <c r="C29" s="493" t="s">
        <v>4603</v>
      </c>
      <c r="D29" s="493" t="s">
        <v>198</v>
      </c>
      <c r="E29" s="493" t="s">
        <v>191</v>
      </c>
      <c r="F29" s="493" t="s">
        <v>191</v>
      </c>
      <c r="G29" s="493" t="s">
        <v>191</v>
      </c>
      <c r="H29" s="914"/>
      <c r="I29" s="493" t="s">
        <v>4604</v>
      </c>
      <c r="J29" s="494" t="s">
        <v>8256</v>
      </c>
      <c r="K29" s="493" t="s">
        <v>13</v>
      </c>
      <c r="L29" s="494" t="s">
        <v>9182</v>
      </c>
      <c r="M29" s="495"/>
      <c r="N29" s="495" t="s">
        <v>8421</v>
      </c>
      <c r="O29" s="495" t="s">
        <v>8461</v>
      </c>
      <c r="P29" s="496" t="s">
        <v>148</v>
      </c>
      <c r="Q29" s="493" t="s">
        <v>7959</v>
      </c>
      <c r="R29" s="493">
        <v>2015</v>
      </c>
      <c r="S29" s="493" t="s">
        <v>8423</v>
      </c>
      <c r="T29" s="493">
        <v>1795</v>
      </c>
      <c r="U29" s="497">
        <v>45231</v>
      </c>
      <c r="V29" s="497">
        <v>45276</v>
      </c>
      <c r="W29" s="498"/>
      <c r="X29" s="499">
        <f>W29+450</f>
        <v>450</v>
      </c>
    </row>
    <row r="30" spans="1:24" ht="26.25" customHeight="1">
      <c r="A30" s="500"/>
      <c r="B30" s="97"/>
      <c r="C30" s="97" t="s">
        <v>7313</v>
      </c>
      <c r="D30" s="97"/>
      <c r="E30" s="97"/>
      <c r="F30" s="97"/>
      <c r="G30" s="97"/>
      <c r="H30" s="97"/>
      <c r="I30" s="97" t="s">
        <v>2578</v>
      </c>
      <c r="J30" s="412" t="s">
        <v>8300</v>
      </c>
      <c r="K30" s="99" t="s">
        <v>240</v>
      </c>
      <c r="L30" s="427" t="s">
        <v>3603</v>
      </c>
      <c r="M30" s="98"/>
      <c r="N30" s="73" t="s">
        <v>8507</v>
      </c>
      <c r="O30" s="97"/>
      <c r="P30" s="99"/>
      <c r="Q30" s="97" t="s">
        <v>390</v>
      </c>
      <c r="R30" s="97">
        <v>2014</v>
      </c>
      <c r="S30" s="97" t="s">
        <v>8424</v>
      </c>
      <c r="T30" s="97">
        <v>1740</v>
      </c>
      <c r="U30" s="431"/>
      <c r="V30" s="430">
        <v>45282</v>
      </c>
      <c r="W30" s="106" t="s">
        <v>8893</v>
      </c>
      <c r="X30" s="652" t="s">
        <v>9215</v>
      </c>
    </row>
    <row r="31" spans="1:24" ht="26.25" customHeight="1">
      <c r="A31" s="500"/>
      <c r="B31" s="97"/>
      <c r="C31" s="97"/>
      <c r="D31" s="97"/>
      <c r="E31" s="97"/>
      <c r="F31" s="97"/>
      <c r="G31" s="97"/>
      <c r="H31" s="97"/>
      <c r="I31" s="97"/>
      <c r="J31" s="1127"/>
      <c r="K31" s="97" t="s">
        <v>8128</v>
      </c>
      <c r="L31" s="98"/>
      <c r="M31" s="98"/>
      <c r="N31" s="73" t="s">
        <v>3586</v>
      </c>
      <c r="O31" s="98"/>
      <c r="P31" s="99"/>
      <c r="Q31" s="97" t="s">
        <v>8425</v>
      </c>
      <c r="R31" s="97">
        <v>2013</v>
      </c>
      <c r="S31" s="97" t="s">
        <v>8426</v>
      </c>
      <c r="T31" s="97">
        <v>1915</v>
      </c>
      <c r="U31" s="430"/>
      <c r="V31" s="430">
        <v>45279</v>
      </c>
      <c r="W31" s="106" t="s">
        <v>9074</v>
      </c>
      <c r="X31" s="652"/>
    </row>
    <row r="32" spans="1:24" ht="26.25" customHeight="1">
      <c r="A32" s="500"/>
      <c r="B32" s="97"/>
      <c r="C32" s="97"/>
      <c r="D32" s="97"/>
      <c r="E32" s="97"/>
      <c r="F32" s="97"/>
      <c r="G32" s="97"/>
      <c r="H32" s="97"/>
      <c r="I32" s="97"/>
      <c r="J32" s="97"/>
      <c r="K32" s="97" t="s">
        <v>4071</v>
      </c>
      <c r="L32" s="98"/>
      <c r="M32" s="98"/>
      <c r="N32" s="98"/>
      <c r="O32" s="98"/>
      <c r="P32" s="98"/>
      <c r="Q32" s="98" t="s">
        <v>8427</v>
      </c>
      <c r="R32" s="97">
        <v>2016</v>
      </c>
      <c r="S32" s="97" t="s">
        <v>8428</v>
      </c>
      <c r="T32" s="97">
        <v>1665</v>
      </c>
      <c r="U32" s="100"/>
      <c r="V32" s="100">
        <v>45289</v>
      </c>
      <c r="W32" s="106"/>
      <c r="X32" s="652"/>
    </row>
    <row r="33" spans="1:24" ht="26.25" customHeight="1">
      <c r="A33" s="500"/>
      <c r="B33" s="97"/>
      <c r="C33" s="97"/>
      <c r="D33" s="97"/>
      <c r="E33" s="97"/>
      <c r="F33" s="97"/>
      <c r="G33" s="97"/>
      <c r="H33" s="97"/>
      <c r="I33" s="97"/>
      <c r="J33" s="425" t="s">
        <v>7916</v>
      </c>
      <c r="K33" s="97"/>
      <c r="L33" s="98"/>
      <c r="M33" s="98"/>
      <c r="N33" s="98"/>
      <c r="O33" s="98"/>
      <c r="P33" s="98"/>
      <c r="Q33" s="98"/>
      <c r="R33" s="97"/>
      <c r="S33" s="102" t="s">
        <v>189</v>
      </c>
      <c r="T33" s="102">
        <v>3840</v>
      </c>
      <c r="U33" s="100"/>
      <c r="V33" s="101">
        <v>45291</v>
      </c>
      <c r="W33" s="106"/>
      <c r="X33" s="915"/>
    </row>
    <row r="34" spans="1:24" ht="26.25" customHeight="1">
      <c r="A34" s="500"/>
      <c r="B34" s="97"/>
      <c r="C34" s="97"/>
      <c r="D34" s="97"/>
      <c r="E34" s="97"/>
      <c r="F34" s="97"/>
      <c r="G34" s="97"/>
      <c r="H34" s="97"/>
      <c r="I34" s="97"/>
      <c r="J34" s="425" t="s">
        <v>8462</v>
      </c>
      <c r="K34" s="98"/>
      <c r="L34" s="98"/>
      <c r="M34" s="98"/>
      <c r="N34" s="98"/>
      <c r="O34" s="98"/>
      <c r="P34" s="98"/>
      <c r="Q34" s="98"/>
      <c r="R34" s="102"/>
      <c r="S34" s="102" t="s">
        <v>2472</v>
      </c>
      <c r="T34" s="102">
        <f>SUM(T29:T33)</f>
        <v>10955</v>
      </c>
      <c r="U34" s="100"/>
      <c r="V34" s="101"/>
      <c r="W34" s="106"/>
      <c r="X34" s="915"/>
    </row>
    <row r="35" spans="1:24" ht="26.25" customHeight="1" thickBot="1">
      <c r="A35" s="1166"/>
      <c r="B35" s="1167"/>
      <c r="C35" s="1167"/>
      <c r="D35" s="1167"/>
      <c r="E35" s="1167"/>
      <c r="F35" s="1167"/>
      <c r="G35" s="1167"/>
      <c r="H35" s="1167"/>
      <c r="I35" s="1167"/>
      <c r="J35" s="1167"/>
      <c r="K35" s="1168" t="s">
        <v>8415</v>
      </c>
      <c r="L35" s="1169"/>
      <c r="M35" s="1169"/>
      <c r="N35" s="1167"/>
      <c r="O35" s="1167"/>
      <c r="P35" s="1170"/>
      <c r="Q35" s="1171"/>
      <c r="R35" s="1171"/>
      <c r="S35" s="1171"/>
      <c r="T35" s="1171"/>
      <c r="U35" s="1172"/>
      <c r="V35" s="1173"/>
      <c r="W35" s="1174"/>
      <c r="X35" s="1175"/>
    </row>
    <row r="37" spans="1:24" ht="26.25" customHeight="1" thickBot="1"/>
    <row r="38" spans="1:24" ht="26.25" customHeight="1">
      <c r="A38" s="456" t="s">
        <v>188</v>
      </c>
      <c r="B38" s="457"/>
      <c r="C38" s="457" t="s">
        <v>3556</v>
      </c>
      <c r="D38" s="457" t="s">
        <v>190</v>
      </c>
      <c r="E38" s="457" t="s">
        <v>191</v>
      </c>
      <c r="F38" s="457" t="s">
        <v>191</v>
      </c>
      <c r="G38" s="457" t="s">
        <v>191</v>
      </c>
      <c r="H38" s="477"/>
      <c r="I38" s="457" t="s">
        <v>3375</v>
      </c>
      <c r="J38" s="457" t="s">
        <v>8563</v>
      </c>
      <c r="K38" s="458" t="s">
        <v>7331</v>
      </c>
      <c r="L38" s="457" t="s">
        <v>8590</v>
      </c>
      <c r="M38" s="457"/>
      <c r="N38" s="458" t="s">
        <v>8386</v>
      </c>
      <c r="O38" s="458" t="s">
        <v>8387</v>
      </c>
      <c r="P38" s="459" t="s">
        <v>9607</v>
      </c>
      <c r="Q38" s="457" t="s">
        <v>243</v>
      </c>
      <c r="R38" s="457">
        <v>2014</v>
      </c>
      <c r="S38" s="457" t="s">
        <v>8453</v>
      </c>
      <c r="T38" s="457">
        <v>1905</v>
      </c>
      <c r="U38" s="460">
        <v>45230</v>
      </c>
      <c r="V38" s="460">
        <v>45280</v>
      </c>
      <c r="W38" s="1163">
        <v>1985</v>
      </c>
      <c r="X38" s="463">
        <v>3670</v>
      </c>
    </row>
    <row r="39" spans="1:24" ht="26.25" customHeight="1">
      <c r="A39" s="464"/>
      <c r="B39" s="143"/>
      <c r="C39" s="143"/>
      <c r="D39" s="143"/>
      <c r="E39" s="143"/>
      <c r="F39" s="143"/>
      <c r="G39" s="143"/>
      <c r="H39" s="143"/>
      <c r="I39" s="143" t="s">
        <v>194</v>
      </c>
      <c r="J39" s="412" t="s">
        <v>8176</v>
      </c>
      <c r="K39" s="169" t="s">
        <v>3548</v>
      </c>
      <c r="L39" s="427" t="s">
        <v>3359</v>
      </c>
      <c r="M39" s="143"/>
      <c r="N39" s="73" t="s">
        <v>3645</v>
      </c>
      <c r="O39" s="144"/>
      <c r="P39" s="143"/>
      <c r="Q39" s="143" t="s">
        <v>7570</v>
      </c>
      <c r="R39" s="143">
        <v>2015</v>
      </c>
      <c r="S39" s="143" t="s">
        <v>8363</v>
      </c>
      <c r="T39" s="143">
        <v>2375</v>
      </c>
      <c r="U39" s="146">
        <v>45232</v>
      </c>
      <c r="V39" s="168">
        <v>45296</v>
      </c>
      <c r="W39" s="147">
        <v>1860</v>
      </c>
      <c r="X39" s="465"/>
    </row>
    <row r="40" spans="1:24" ht="26.25" customHeight="1">
      <c r="A40" s="464"/>
      <c r="B40" s="143"/>
      <c r="C40" s="143"/>
      <c r="D40" s="143"/>
      <c r="E40" s="143"/>
      <c r="F40" s="143"/>
      <c r="G40" s="143"/>
      <c r="H40" s="143"/>
      <c r="I40" s="320" t="s">
        <v>2625</v>
      </c>
      <c r="J40" s="143" t="s">
        <v>8591</v>
      </c>
      <c r="K40" s="144" t="s">
        <v>8146</v>
      </c>
      <c r="L40" s="143"/>
      <c r="M40" s="143"/>
      <c r="N40" s="73" t="s">
        <v>3802</v>
      </c>
      <c r="O40" s="144"/>
      <c r="P40" s="143"/>
      <c r="Q40" s="143" t="s">
        <v>203</v>
      </c>
      <c r="R40" s="143">
        <v>2014</v>
      </c>
      <c r="S40" s="143" t="s">
        <v>8364</v>
      </c>
      <c r="T40" s="143">
        <v>1765</v>
      </c>
      <c r="U40" s="146"/>
      <c r="V40" s="168">
        <v>45310</v>
      </c>
      <c r="W40" s="147" t="s">
        <v>8852</v>
      </c>
      <c r="X40" s="466"/>
    </row>
    <row r="41" spans="1:24" ht="26.25" customHeight="1">
      <c r="A41" s="464"/>
      <c r="B41" s="143"/>
      <c r="C41" s="143"/>
      <c r="D41" s="143"/>
      <c r="E41" s="143"/>
      <c r="F41" s="143"/>
      <c r="G41" s="143"/>
      <c r="H41" s="143"/>
      <c r="I41" s="143"/>
      <c r="J41" s="143"/>
      <c r="K41" s="144" t="s">
        <v>3383</v>
      </c>
      <c r="L41" s="143"/>
      <c r="M41" s="143"/>
      <c r="N41" s="144"/>
      <c r="O41" s="144"/>
      <c r="P41" s="143"/>
      <c r="Q41" s="143" t="s">
        <v>375</v>
      </c>
      <c r="R41" s="143">
        <v>2015</v>
      </c>
      <c r="S41" s="143" t="s">
        <v>8420</v>
      </c>
      <c r="T41" s="143">
        <v>1675</v>
      </c>
      <c r="U41" s="168"/>
      <c r="V41" s="168">
        <v>45308</v>
      </c>
      <c r="W41" s="147"/>
      <c r="X41" s="466"/>
    </row>
    <row r="42" spans="1:24" ht="26.25" customHeight="1">
      <c r="A42" s="464"/>
      <c r="B42" s="143"/>
      <c r="C42" s="143"/>
      <c r="D42" s="143"/>
      <c r="E42" s="143"/>
      <c r="F42" s="143"/>
      <c r="G42" s="143"/>
      <c r="H42" s="143"/>
      <c r="I42" s="143"/>
      <c r="J42" s="143" t="s">
        <v>2626</v>
      </c>
      <c r="K42" s="144"/>
      <c r="L42" s="143"/>
      <c r="M42" s="2476" t="s">
        <v>8707</v>
      </c>
      <c r="N42" s="2477"/>
      <c r="O42" s="2478"/>
      <c r="P42" s="143"/>
      <c r="Q42" s="143"/>
      <c r="R42" s="143"/>
      <c r="S42" s="148" t="s">
        <v>189</v>
      </c>
      <c r="T42" s="148">
        <v>3700</v>
      </c>
      <c r="U42" s="168"/>
      <c r="V42" s="146">
        <v>45313</v>
      </c>
      <c r="W42" s="147"/>
      <c r="X42" s="466"/>
    </row>
    <row r="43" spans="1:24" ht="26.25" customHeight="1">
      <c r="A43" s="464"/>
      <c r="B43" s="143"/>
      <c r="C43" s="143"/>
      <c r="D43" s="143"/>
      <c r="E43" s="143"/>
      <c r="F43" s="143"/>
      <c r="G43" s="143"/>
      <c r="H43" s="143"/>
      <c r="I43" s="143"/>
      <c r="J43" s="143" t="s">
        <v>2627</v>
      </c>
      <c r="K43" s="144"/>
      <c r="L43" s="143"/>
      <c r="M43" s="143"/>
      <c r="N43" s="144"/>
      <c r="O43" s="144"/>
      <c r="P43" s="143"/>
      <c r="Q43" s="143"/>
      <c r="R43" s="143"/>
      <c r="S43" s="148" t="s">
        <v>2472</v>
      </c>
      <c r="T43" s="148">
        <f>SUM(T38:T42)</f>
        <v>11420</v>
      </c>
      <c r="U43" s="168"/>
      <c r="V43" s="146"/>
      <c r="W43" s="147"/>
      <c r="X43" s="466"/>
    </row>
    <row r="44" spans="1:24" ht="26.25" customHeight="1" thickBot="1">
      <c r="A44" s="467"/>
      <c r="B44" s="468"/>
      <c r="C44" s="468"/>
      <c r="D44" s="468"/>
      <c r="E44" s="468"/>
      <c r="F44" s="468"/>
      <c r="G44" s="468"/>
      <c r="H44" s="468"/>
      <c r="I44" s="468"/>
      <c r="J44" s="555" t="s">
        <v>2745</v>
      </c>
      <c r="K44" s="611" t="s">
        <v>8105</v>
      </c>
      <c r="L44" s="468"/>
      <c r="M44" s="468"/>
      <c r="N44" s="470"/>
      <c r="O44" s="470"/>
      <c r="P44" s="471"/>
      <c r="Q44" s="468"/>
      <c r="R44" s="468"/>
      <c r="S44" s="472"/>
      <c r="T44" s="472"/>
      <c r="U44" s="473"/>
      <c r="V44" s="474"/>
      <c r="W44" s="475"/>
      <c r="X44" s="476"/>
    </row>
    <row r="46" spans="1:24" ht="26.25" customHeight="1" thickBot="1">
      <c r="A46" s="445"/>
      <c r="B46" s="445"/>
      <c r="C46" s="445"/>
      <c r="D46" s="445"/>
      <c r="E46" s="445"/>
      <c r="F46" s="445"/>
      <c r="G46" s="445"/>
      <c r="H46" s="445"/>
      <c r="I46" s="445"/>
      <c r="J46" s="445"/>
      <c r="K46" s="446"/>
      <c r="L46" s="445"/>
      <c r="M46" s="445"/>
      <c r="N46" s="446"/>
      <c r="O46" s="446"/>
      <c r="P46" s="447"/>
      <c r="Q46" s="445"/>
      <c r="R46" s="445"/>
      <c r="S46" s="445"/>
      <c r="T46" s="445"/>
      <c r="U46" s="448"/>
      <c r="V46" s="449"/>
      <c r="W46" s="450"/>
      <c r="X46" s="450"/>
    </row>
    <row r="47" spans="1:24" ht="26.25" customHeight="1">
      <c r="A47" s="535" t="s">
        <v>188</v>
      </c>
      <c r="B47" s="536"/>
      <c r="C47" s="536" t="s">
        <v>8336</v>
      </c>
      <c r="D47" s="536" t="s">
        <v>190</v>
      </c>
      <c r="E47" s="536" t="s">
        <v>191</v>
      </c>
      <c r="F47" s="536" t="s">
        <v>191</v>
      </c>
      <c r="G47" s="536" t="s">
        <v>191</v>
      </c>
      <c r="H47" s="537"/>
      <c r="I47" s="536" t="s">
        <v>8337</v>
      </c>
      <c r="J47" s="536" t="s">
        <v>8305</v>
      </c>
      <c r="K47" s="538" t="s">
        <v>8</v>
      </c>
      <c r="L47" s="536" t="s">
        <v>8791</v>
      </c>
      <c r="M47" s="536"/>
      <c r="N47" s="538" t="s">
        <v>8494</v>
      </c>
      <c r="O47" s="538" t="s">
        <v>8495</v>
      </c>
      <c r="P47" s="539" t="s">
        <v>9576</v>
      </c>
      <c r="Q47" s="536" t="s">
        <v>8518</v>
      </c>
      <c r="R47" s="536">
        <v>2018</v>
      </c>
      <c r="S47" s="536" t="s">
        <v>8514</v>
      </c>
      <c r="T47" s="536">
        <v>1595</v>
      </c>
      <c r="U47" s="540">
        <v>45233</v>
      </c>
      <c r="V47" s="540">
        <v>45282</v>
      </c>
      <c r="W47" s="542">
        <v>1421</v>
      </c>
      <c r="X47" s="543">
        <v>2000</v>
      </c>
    </row>
    <row r="48" spans="1:24" ht="26.25" customHeight="1">
      <c r="A48" s="544"/>
      <c r="B48" s="108"/>
      <c r="C48" s="108"/>
      <c r="D48" s="108"/>
      <c r="E48" s="108"/>
      <c r="F48" s="108"/>
      <c r="G48" s="108"/>
      <c r="H48" s="108"/>
      <c r="I48" s="108" t="s">
        <v>194</v>
      </c>
      <c r="J48" s="412" t="s">
        <v>8343</v>
      </c>
      <c r="K48" s="115" t="s">
        <v>240</v>
      </c>
      <c r="L48" s="427" t="s">
        <v>3590</v>
      </c>
      <c r="M48" s="108"/>
      <c r="N48" s="73" t="s">
        <v>7844</v>
      </c>
      <c r="O48" s="109"/>
      <c r="P48" s="110" t="s">
        <v>9675</v>
      </c>
      <c r="Q48" s="108" t="s">
        <v>193</v>
      </c>
      <c r="R48" s="108">
        <v>2017</v>
      </c>
      <c r="S48" s="108" t="s">
        <v>8515</v>
      </c>
      <c r="T48" s="108">
        <v>1905</v>
      </c>
      <c r="U48" s="112">
        <v>45235</v>
      </c>
      <c r="V48" s="112">
        <v>45654</v>
      </c>
      <c r="W48" s="113" t="s">
        <v>8853</v>
      </c>
      <c r="X48" s="545" t="s">
        <v>8508</v>
      </c>
    </row>
    <row r="49" spans="1:24" ht="26.25" customHeight="1">
      <c r="A49" s="544"/>
      <c r="B49" s="108"/>
      <c r="C49" s="108"/>
      <c r="D49" s="108"/>
      <c r="E49" s="108"/>
      <c r="F49" s="108"/>
      <c r="G49" s="108"/>
      <c r="H49" s="108"/>
      <c r="I49" s="108"/>
      <c r="J49" s="412" t="s">
        <v>8338</v>
      </c>
      <c r="K49" s="109" t="s">
        <v>8304</v>
      </c>
      <c r="L49" s="108"/>
      <c r="M49" s="108"/>
      <c r="N49" s="73" t="s">
        <v>2943</v>
      </c>
      <c r="O49" s="109"/>
      <c r="P49" s="110" t="s">
        <v>9740</v>
      </c>
      <c r="Q49" s="108" t="s">
        <v>8518</v>
      </c>
      <c r="R49" s="108">
        <v>2018</v>
      </c>
      <c r="S49" s="108" t="s">
        <v>8516</v>
      </c>
      <c r="T49" s="108">
        <v>1595</v>
      </c>
      <c r="U49" s="111"/>
      <c r="V49" s="112"/>
      <c r="W49" s="113"/>
      <c r="X49" s="545"/>
    </row>
    <row r="50" spans="1:24" ht="26.25" customHeight="1">
      <c r="A50" s="544"/>
      <c r="B50" s="108"/>
      <c r="C50" s="108"/>
      <c r="D50" s="108"/>
      <c r="E50" s="108"/>
      <c r="F50" s="108"/>
      <c r="G50" s="108"/>
      <c r="H50" s="108"/>
      <c r="I50" s="108"/>
      <c r="J50" s="108"/>
      <c r="K50" s="109" t="s">
        <v>3849</v>
      </c>
      <c r="L50" s="108"/>
      <c r="M50" s="108"/>
      <c r="N50" s="109"/>
      <c r="O50" s="109"/>
      <c r="P50" s="110"/>
      <c r="Q50" s="108" t="s">
        <v>192</v>
      </c>
      <c r="R50" s="108">
        <v>2017</v>
      </c>
      <c r="S50" s="108" t="s">
        <v>8517</v>
      </c>
      <c r="T50" s="108">
        <v>2015</v>
      </c>
      <c r="U50" s="111"/>
      <c r="V50" s="112"/>
      <c r="W50" s="113"/>
      <c r="X50" s="545"/>
    </row>
    <row r="51" spans="1:24" ht="26.25" customHeight="1">
      <c r="A51" s="544"/>
      <c r="B51" s="108"/>
      <c r="C51" s="108"/>
      <c r="D51" s="108"/>
      <c r="E51" s="108"/>
      <c r="F51" s="108"/>
      <c r="G51" s="108"/>
      <c r="H51" s="108"/>
      <c r="I51" s="108"/>
      <c r="J51" s="108"/>
      <c r="K51" s="109"/>
      <c r="L51" s="108"/>
      <c r="M51" s="108"/>
      <c r="N51" s="109"/>
      <c r="O51" s="109"/>
      <c r="P51" s="110"/>
      <c r="Q51" s="108"/>
      <c r="R51" s="108"/>
      <c r="S51" s="114" t="s">
        <v>189</v>
      </c>
      <c r="T51" s="114">
        <v>3890</v>
      </c>
      <c r="U51" s="111"/>
      <c r="V51" s="112"/>
      <c r="W51" s="113"/>
      <c r="X51" s="545"/>
    </row>
    <row r="52" spans="1:24" ht="26.25" customHeight="1">
      <c r="A52" s="544"/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9"/>
      <c r="O52" s="109"/>
      <c r="P52" s="110"/>
      <c r="Q52" s="108"/>
      <c r="R52" s="108"/>
      <c r="S52" s="114" t="s">
        <v>2472</v>
      </c>
      <c r="T52" s="114">
        <f>SUM(T47:T51)</f>
        <v>11000</v>
      </c>
      <c r="U52" s="111"/>
      <c r="V52" s="112"/>
      <c r="W52" s="113"/>
      <c r="X52" s="545"/>
    </row>
    <row r="53" spans="1:24" ht="26.25" customHeight="1" thickBot="1">
      <c r="A53" s="1257"/>
      <c r="B53" s="1258"/>
      <c r="C53" s="1258"/>
      <c r="D53" s="1258"/>
      <c r="E53" s="1258"/>
      <c r="F53" s="1258"/>
      <c r="G53" s="1258"/>
      <c r="H53" s="1258"/>
      <c r="I53" s="1258"/>
      <c r="J53" s="1258"/>
      <c r="K53" s="1168" t="s">
        <v>8339</v>
      </c>
      <c r="L53" s="1258"/>
      <c r="M53" s="1258"/>
      <c r="N53" s="1259"/>
      <c r="O53" s="1259"/>
      <c r="P53" s="1260"/>
      <c r="Q53" s="1258"/>
      <c r="R53" s="1258"/>
      <c r="S53" s="1261"/>
      <c r="T53" s="1261"/>
      <c r="U53" s="1262"/>
      <c r="V53" s="1263"/>
      <c r="W53" s="1264"/>
      <c r="X53" s="1265"/>
    </row>
    <row r="55" spans="1:24" ht="26.25" customHeight="1" thickBot="1">
      <c r="A55" s="4"/>
      <c r="B55" s="4"/>
      <c r="C55" s="4"/>
      <c r="D55" s="4"/>
      <c r="E55" s="4"/>
      <c r="F55" s="4"/>
      <c r="G55" s="4"/>
      <c r="H55" s="4"/>
      <c r="I55" s="4"/>
      <c r="J55" s="4"/>
      <c r="K55" s="451"/>
      <c r="L55" s="4"/>
      <c r="M55" s="4"/>
      <c r="N55" s="451"/>
      <c r="O55" s="451"/>
      <c r="P55" s="452"/>
      <c r="Q55" s="4"/>
      <c r="R55" s="4"/>
      <c r="S55" s="4"/>
      <c r="T55" s="4"/>
      <c r="U55" s="453"/>
      <c r="V55" s="454"/>
      <c r="W55" s="455"/>
      <c r="X55" s="455"/>
    </row>
    <row r="56" spans="1:24" ht="26.25" customHeight="1">
      <c r="A56" s="1004" t="s">
        <v>188</v>
      </c>
      <c r="B56" s="1005"/>
      <c r="C56" s="1005" t="s">
        <v>26</v>
      </c>
      <c r="D56" s="1005" t="s">
        <v>190</v>
      </c>
      <c r="E56" s="1005" t="s">
        <v>191</v>
      </c>
      <c r="F56" s="1005" t="s">
        <v>191</v>
      </c>
      <c r="G56" s="1005" t="s">
        <v>191</v>
      </c>
      <c r="H56" s="1005" t="s">
        <v>191</v>
      </c>
      <c r="I56" s="1005" t="s">
        <v>8261</v>
      </c>
      <c r="J56" s="1010" t="s">
        <v>8305</v>
      </c>
      <c r="K56" s="1011" t="s">
        <v>8</v>
      </c>
      <c r="L56" s="1005" t="s">
        <v>8505</v>
      </c>
      <c r="M56" s="1005"/>
      <c r="N56" s="1011" t="s">
        <v>8498</v>
      </c>
      <c r="O56" s="1011" t="s">
        <v>8470</v>
      </c>
      <c r="P56" s="1015" t="s">
        <v>9671</v>
      </c>
      <c r="Q56" s="1005" t="s">
        <v>2219</v>
      </c>
      <c r="R56" s="1005">
        <v>2012</v>
      </c>
      <c r="S56" s="1005" t="s">
        <v>8499</v>
      </c>
      <c r="T56" s="1005">
        <v>1607</v>
      </c>
      <c r="U56" s="1016">
        <v>45233</v>
      </c>
      <c r="V56" s="1016">
        <v>45304</v>
      </c>
      <c r="W56" s="1017">
        <v>2900</v>
      </c>
      <c r="X56" s="1018">
        <v>3550</v>
      </c>
    </row>
    <row r="57" spans="1:24" ht="26.25" customHeight="1">
      <c r="A57" s="1006"/>
      <c r="B57" s="1007"/>
      <c r="C57" s="1007"/>
      <c r="D57" s="1007"/>
      <c r="E57" s="1007"/>
      <c r="F57" s="1007"/>
      <c r="G57" s="1007"/>
      <c r="H57" s="1007"/>
      <c r="I57" s="1007" t="s">
        <v>194</v>
      </c>
      <c r="J57" s="412" t="s">
        <v>8307</v>
      </c>
      <c r="K57" s="1012" t="s">
        <v>195</v>
      </c>
      <c r="L57" s="427" t="s">
        <v>3590</v>
      </c>
      <c r="M57" s="1007"/>
      <c r="N57" s="73" t="s">
        <v>2435</v>
      </c>
      <c r="O57" s="1013"/>
      <c r="P57" s="1019"/>
      <c r="Q57" s="1007" t="s">
        <v>1935</v>
      </c>
      <c r="R57" s="1007">
        <v>2017</v>
      </c>
      <c r="S57" s="1007" t="s">
        <v>8500</v>
      </c>
      <c r="T57" s="1007">
        <v>1607</v>
      </c>
      <c r="U57" s="1131">
        <v>45234</v>
      </c>
      <c r="V57" s="1020">
        <v>45292</v>
      </c>
      <c r="W57" s="1021" t="s">
        <v>8853</v>
      </c>
      <c r="X57" s="1022"/>
    </row>
    <row r="58" spans="1:24" ht="26.25" customHeight="1">
      <c r="A58" s="1006"/>
      <c r="B58" s="1007"/>
      <c r="C58" s="1007"/>
      <c r="D58" s="1007"/>
      <c r="E58" s="1007"/>
      <c r="F58" s="1007"/>
      <c r="G58" s="1007"/>
      <c r="H58" s="1007"/>
      <c r="I58" s="1007"/>
      <c r="J58" s="320" t="s">
        <v>8306</v>
      </c>
      <c r="K58" s="1013" t="s">
        <v>8304</v>
      </c>
      <c r="L58" s="1007"/>
      <c r="M58" s="1007"/>
      <c r="N58" s="73" t="s">
        <v>7035</v>
      </c>
      <c r="O58" s="1013"/>
      <c r="P58" s="1019"/>
      <c r="Q58" s="1007" t="s">
        <v>8501</v>
      </c>
      <c r="R58" s="1007">
        <v>2013</v>
      </c>
      <c r="S58" s="1007" t="s">
        <v>8502</v>
      </c>
      <c r="T58" s="1007">
        <v>1900</v>
      </c>
      <c r="U58" s="1023">
        <v>45235</v>
      </c>
      <c r="V58" s="1020">
        <v>45297</v>
      </c>
      <c r="W58" s="1021"/>
      <c r="X58" s="1022"/>
    </row>
    <row r="59" spans="1:24" ht="26.25" customHeight="1">
      <c r="A59" s="1006"/>
      <c r="B59" s="1007"/>
      <c r="C59" s="1007"/>
      <c r="D59" s="1007"/>
      <c r="E59" s="1007"/>
      <c r="F59" s="1007"/>
      <c r="G59" s="1007"/>
      <c r="H59" s="1007"/>
      <c r="I59" s="1007"/>
      <c r="J59" s="1007"/>
      <c r="K59" s="1013" t="s">
        <v>1772</v>
      </c>
      <c r="L59" s="1007"/>
      <c r="M59" s="1007"/>
      <c r="N59" s="1013"/>
      <c r="O59" s="1013"/>
      <c r="P59" s="1019"/>
      <c r="Q59" s="1007" t="s">
        <v>8503</v>
      </c>
      <c r="R59" s="1007">
        <v>2014</v>
      </c>
      <c r="S59" s="1007" t="s">
        <v>8504</v>
      </c>
      <c r="T59" s="1007">
        <v>1769</v>
      </c>
      <c r="U59" s="1023"/>
      <c r="V59" s="1020">
        <v>45298</v>
      </c>
      <c r="W59" s="1021"/>
      <c r="X59" s="1022"/>
    </row>
    <row r="60" spans="1:24" ht="26.25" customHeight="1">
      <c r="A60" s="1006"/>
      <c r="B60" s="1007"/>
      <c r="C60" s="1007"/>
      <c r="D60" s="1007"/>
      <c r="E60" s="1007"/>
      <c r="F60" s="1007"/>
      <c r="G60" s="1007"/>
      <c r="H60" s="1007"/>
      <c r="I60" s="1007"/>
      <c r="J60" s="1007"/>
      <c r="K60" s="1013"/>
      <c r="L60" s="1007"/>
      <c r="M60" s="1007"/>
      <c r="N60" s="1013"/>
      <c r="O60" s="1013"/>
      <c r="P60" s="1019"/>
      <c r="Q60" s="1007"/>
      <c r="R60" s="1007"/>
      <c r="S60" s="1024" t="s">
        <v>189</v>
      </c>
      <c r="T60" s="1024">
        <v>3810</v>
      </c>
      <c r="U60" s="1020"/>
      <c r="V60" s="1020">
        <v>45307</v>
      </c>
      <c r="W60" s="1021"/>
      <c r="X60" s="1022"/>
    </row>
    <row r="61" spans="1:24" ht="26.25" customHeight="1">
      <c r="A61" s="1006"/>
      <c r="B61" s="1007"/>
      <c r="C61" s="1007"/>
      <c r="D61" s="1007"/>
      <c r="E61" s="1007"/>
      <c r="F61" s="1007"/>
      <c r="G61" s="1007"/>
      <c r="H61" s="1007"/>
      <c r="I61" s="1007"/>
      <c r="J61" s="1007"/>
      <c r="K61" s="1013"/>
      <c r="L61" s="1007"/>
      <c r="M61" s="1007"/>
      <c r="N61" s="1013"/>
      <c r="O61" s="1013"/>
      <c r="P61" s="1019"/>
      <c r="Q61" s="1007"/>
      <c r="R61" s="1007"/>
      <c r="S61" s="1024" t="s">
        <v>2472</v>
      </c>
      <c r="T61" s="1024">
        <f>SUM(T56:T60)</f>
        <v>10693</v>
      </c>
      <c r="U61" s="1020"/>
      <c r="V61" s="1020">
        <v>45303</v>
      </c>
      <c r="W61" s="1021"/>
      <c r="X61" s="1022"/>
    </row>
    <row r="62" spans="1:24" ht="26.25" customHeight="1" thickBot="1">
      <c r="A62" s="1008"/>
      <c r="B62" s="1009"/>
      <c r="C62" s="1009"/>
      <c r="D62" s="1009"/>
      <c r="E62" s="1009"/>
      <c r="F62" s="1009"/>
      <c r="G62" s="1009"/>
      <c r="H62" s="1009"/>
      <c r="I62" s="1009"/>
      <c r="J62" s="1009"/>
      <c r="K62" s="611" t="s">
        <v>8339</v>
      </c>
      <c r="L62" s="1009"/>
      <c r="M62" s="1009"/>
      <c r="N62" s="1014"/>
      <c r="O62" s="1014"/>
      <c r="P62" s="1025"/>
      <c r="Q62" s="1009"/>
      <c r="R62" s="1009"/>
      <c r="S62" s="1026"/>
      <c r="T62" s="1026"/>
      <c r="U62" s="1027"/>
      <c r="V62" s="1028">
        <v>45310</v>
      </c>
      <c r="W62" s="1029"/>
      <c r="X62" s="1030"/>
    </row>
    <row r="64" spans="1:24" ht="26.25" customHeight="1" thickBot="1"/>
    <row r="65" spans="1:24" ht="26.25" customHeight="1">
      <c r="A65" s="848" t="s">
        <v>188</v>
      </c>
      <c r="B65" s="849"/>
      <c r="C65" s="849" t="s">
        <v>3844</v>
      </c>
      <c r="D65" s="849" t="s">
        <v>190</v>
      </c>
      <c r="E65" s="849" t="s">
        <v>191</v>
      </c>
      <c r="F65" s="849" t="s">
        <v>191</v>
      </c>
      <c r="G65" s="849" t="s">
        <v>191</v>
      </c>
      <c r="H65" s="849"/>
      <c r="I65" s="849" t="s">
        <v>126</v>
      </c>
      <c r="J65" s="849" t="s">
        <v>8305</v>
      </c>
      <c r="K65" s="850" t="s">
        <v>8</v>
      </c>
      <c r="L65" s="849" t="s">
        <v>8608</v>
      </c>
      <c r="M65" s="849"/>
      <c r="N65" s="850" t="s">
        <v>8555</v>
      </c>
      <c r="O65" s="850" t="s">
        <v>8474</v>
      </c>
      <c r="P65" s="851" t="s">
        <v>9964</v>
      </c>
      <c r="Q65" s="849" t="s">
        <v>1934</v>
      </c>
      <c r="R65" s="849">
        <v>2015</v>
      </c>
      <c r="S65" s="849" t="s">
        <v>8551</v>
      </c>
      <c r="T65" s="849">
        <v>1550</v>
      </c>
      <c r="U65" s="852">
        <v>45233</v>
      </c>
      <c r="V65" s="1234">
        <v>45293</v>
      </c>
      <c r="W65" s="853">
        <v>2710</v>
      </c>
      <c r="X65" s="854">
        <v>3330</v>
      </c>
    </row>
    <row r="66" spans="1:24" ht="26.25" customHeight="1">
      <c r="A66" s="855"/>
      <c r="B66" s="188"/>
      <c r="C66" s="188"/>
      <c r="D66" s="188"/>
      <c r="E66" s="188"/>
      <c r="F66" s="188"/>
      <c r="G66" s="188"/>
      <c r="H66" s="188"/>
      <c r="I66" s="188" t="s">
        <v>3598</v>
      </c>
      <c r="J66" s="412" t="s">
        <v>8400</v>
      </c>
      <c r="K66" s="195" t="s">
        <v>240</v>
      </c>
      <c r="L66" s="425" t="s">
        <v>3603</v>
      </c>
      <c r="M66" s="188"/>
      <c r="N66" s="73" t="s">
        <v>3907</v>
      </c>
      <c r="O66" s="189"/>
      <c r="P66" s="189"/>
      <c r="Q66" s="189" t="s">
        <v>1838</v>
      </c>
      <c r="R66" s="188">
        <v>2016</v>
      </c>
      <c r="S66" s="188" t="s">
        <v>8552</v>
      </c>
      <c r="T66" s="188">
        <v>1250</v>
      </c>
      <c r="U66" s="191">
        <v>45234</v>
      </c>
      <c r="V66" s="191">
        <v>45303</v>
      </c>
      <c r="W66" s="193" t="s">
        <v>8853</v>
      </c>
      <c r="X66" s="856"/>
    </row>
    <row r="67" spans="1:24" ht="26.25" customHeight="1">
      <c r="A67" s="855"/>
      <c r="B67" s="188"/>
      <c r="C67" s="188"/>
      <c r="D67" s="188"/>
      <c r="E67" s="188"/>
      <c r="F67" s="188"/>
      <c r="G67" s="188"/>
      <c r="H67" s="188"/>
      <c r="I67" s="188"/>
      <c r="J67" s="194"/>
      <c r="K67" s="189" t="s">
        <v>8304</v>
      </c>
      <c r="L67" s="188"/>
      <c r="M67" s="188"/>
      <c r="N67" s="73" t="s">
        <v>2943</v>
      </c>
      <c r="O67" s="189"/>
      <c r="P67" s="189"/>
      <c r="Q67" s="189" t="s">
        <v>520</v>
      </c>
      <c r="R67" s="188">
        <v>2016</v>
      </c>
      <c r="S67" s="188" t="s">
        <v>8553</v>
      </c>
      <c r="T67" s="188">
        <v>1840</v>
      </c>
      <c r="U67" s="192">
        <v>45235</v>
      </c>
      <c r="V67" s="191">
        <v>45295</v>
      </c>
      <c r="W67" s="193"/>
      <c r="X67" s="856"/>
    </row>
    <row r="68" spans="1:24" ht="26.25" customHeight="1">
      <c r="A68" s="855"/>
      <c r="B68" s="188"/>
      <c r="C68" s="188"/>
      <c r="D68" s="188"/>
      <c r="E68" s="188"/>
      <c r="F68" s="188"/>
      <c r="G68" s="188"/>
      <c r="H68" s="188"/>
      <c r="I68" s="188"/>
      <c r="J68" s="188"/>
      <c r="K68" s="189" t="s">
        <v>3849</v>
      </c>
      <c r="L68" s="188"/>
      <c r="M68" s="188"/>
      <c r="N68" s="189"/>
      <c r="O68" s="189"/>
      <c r="P68" s="189"/>
      <c r="Q68" s="189" t="s">
        <v>520</v>
      </c>
      <c r="R68" s="188">
        <v>2016</v>
      </c>
      <c r="S68" s="188" t="s">
        <v>8554</v>
      </c>
      <c r="T68" s="188">
        <v>1840</v>
      </c>
      <c r="U68" s="191"/>
      <c r="V68" s="191">
        <v>45292</v>
      </c>
      <c r="W68" s="193"/>
      <c r="X68" s="856"/>
    </row>
    <row r="69" spans="1:24" ht="26.25" customHeight="1">
      <c r="A69" s="855"/>
      <c r="B69" s="188"/>
      <c r="C69" s="188"/>
      <c r="D69" s="188"/>
      <c r="E69" s="188"/>
      <c r="F69" s="188"/>
      <c r="G69" s="188"/>
      <c r="H69" s="188"/>
      <c r="I69" s="188"/>
      <c r="J69" s="425" t="s">
        <v>3281</v>
      </c>
      <c r="K69" s="189"/>
      <c r="L69" s="188"/>
      <c r="M69" s="2476" t="s">
        <v>8708</v>
      </c>
      <c r="N69" s="2477"/>
      <c r="O69" s="2478"/>
      <c r="P69" s="189"/>
      <c r="Q69" s="189"/>
      <c r="R69" s="188"/>
      <c r="S69" s="194" t="s">
        <v>189</v>
      </c>
      <c r="T69" s="194">
        <v>3720</v>
      </c>
      <c r="U69" s="191"/>
      <c r="V69" s="191">
        <v>45288</v>
      </c>
      <c r="W69" s="193"/>
      <c r="X69" s="856"/>
    </row>
    <row r="70" spans="1:24" ht="26.25" customHeight="1">
      <c r="A70" s="855"/>
      <c r="B70" s="188"/>
      <c r="C70" s="188"/>
      <c r="D70" s="188"/>
      <c r="E70" s="188"/>
      <c r="F70" s="188"/>
      <c r="G70" s="188"/>
      <c r="H70" s="188"/>
      <c r="I70" s="188"/>
      <c r="J70" s="188"/>
      <c r="K70" s="189"/>
      <c r="L70" s="188"/>
      <c r="M70" s="188"/>
      <c r="N70" s="188"/>
      <c r="O70" s="188"/>
      <c r="P70" s="189"/>
      <c r="Q70" s="189"/>
      <c r="R70" s="188"/>
      <c r="S70" s="194" t="s">
        <v>2472</v>
      </c>
      <c r="T70" s="194">
        <f>SUM(T65:T69)</f>
        <v>10200</v>
      </c>
      <c r="U70" s="1440"/>
      <c r="V70" s="192">
        <v>44927</v>
      </c>
      <c r="W70" s="193"/>
      <c r="X70" s="856"/>
    </row>
    <row r="71" spans="1:24" ht="26.25" customHeight="1" thickBot="1">
      <c r="A71" s="857"/>
      <c r="B71" s="858"/>
      <c r="C71" s="858"/>
      <c r="D71" s="858"/>
      <c r="E71" s="858"/>
      <c r="F71" s="858"/>
      <c r="G71" s="858"/>
      <c r="H71" s="858"/>
      <c r="I71" s="858"/>
      <c r="J71" s="858"/>
      <c r="K71" s="611" t="s">
        <v>8339</v>
      </c>
      <c r="L71" s="858"/>
      <c r="M71" s="858"/>
      <c r="N71" s="847"/>
      <c r="O71" s="847"/>
      <c r="P71" s="859"/>
      <c r="Q71" s="858"/>
      <c r="R71" s="858"/>
      <c r="S71" s="860"/>
      <c r="T71" s="860"/>
      <c r="U71" s="861"/>
      <c r="V71" s="862"/>
      <c r="W71" s="863"/>
      <c r="X71" s="864"/>
    </row>
    <row r="72" spans="1:24" ht="26.25" customHeight="1">
      <c r="A72" s="848" t="s">
        <v>188</v>
      </c>
      <c r="B72" s="849"/>
      <c r="C72" s="849" t="s">
        <v>3844</v>
      </c>
      <c r="D72" s="849" t="s">
        <v>190</v>
      </c>
      <c r="E72" s="849" t="s">
        <v>191</v>
      </c>
      <c r="F72" s="849" t="s">
        <v>191</v>
      </c>
      <c r="G72" s="849" t="s">
        <v>191</v>
      </c>
      <c r="H72" s="849"/>
      <c r="I72" s="849" t="s">
        <v>126</v>
      </c>
      <c r="J72" s="849" t="s">
        <v>8305</v>
      </c>
      <c r="K72" s="850" t="s">
        <v>8</v>
      </c>
      <c r="L72" s="849" t="s">
        <v>8611</v>
      </c>
      <c r="M72" s="849"/>
      <c r="N72" s="850" t="s">
        <v>8473</v>
      </c>
      <c r="O72" s="850" t="s">
        <v>8609</v>
      </c>
      <c r="P72" s="851" t="s">
        <v>9964</v>
      </c>
      <c r="Q72" s="849" t="s">
        <v>520</v>
      </c>
      <c r="R72" s="849">
        <v>2015</v>
      </c>
      <c r="S72" s="849" t="s">
        <v>8607</v>
      </c>
      <c r="T72" s="849">
        <v>1840</v>
      </c>
      <c r="U72" s="852">
        <v>45233</v>
      </c>
      <c r="V72" s="1234">
        <v>45293</v>
      </c>
      <c r="W72" s="853">
        <v>2710</v>
      </c>
      <c r="X72" s="854">
        <v>3330</v>
      </c>
    </row>
    <row r="73" spans="1:24" ht="26.25" customHeight="1">
      <c r="A73" s="855"/>
      <c r="B73" s="188"/>
      <c r="C73" s="188"/>
      <c r="D73" s="188"/>
      <c r="E73" s="188"/>
      <c r="F73" s="188"/>
      <c r="G73" s="188"/>
      <c r="H73" s="188"/>
      <c r="I73" s="188" t="s">
        <v>3598</v>
      </c>
      <c r="J73" s="412" t="s">
        <v>8401</v>
      </c>
      <c r="K73" s="195" t="s">
        <v>240</v>
      </c>
      <c r="L73" s="425" t="s">
        <v>3603</v>
      </c>
      <c r="M73" s="188"/>
      <c r="N73" s="73" t="s">
        <v>3907</v>
      </c>
      <c r="O73" s="189"/>
      <c r="P73" s="189"/>
      <c r="Q73" s="189" t="s">
        <v>520</v>
      </c>
      <c r="R73" s="188">
        <v>2016</v>
      </c>
      <c r="S73" s="188" t="s">
        <v>8519</v>
      </c>
      <c r="T73" s="188">
        <v>1840</v>
      </c>
      <c r="U73" s="191">
        <v>45234</v>
      </c>
      <c r="V73" s="191">
        <v>45303</v>
      </c>
      <c r="W73" s="193" t="s">
        <v>8853</v>
      </c>
      <c r="X73" s="856"/>
    </row>
    <row r="74" spans="1:24" ht="26.25" customHeight="1">
      <c r="A74" s="855"/>
      <c r="B74" s="188"/>
      <c r="C74" s="188"/>
      <c r="D74" s="188"/>
      <c r="E74" s="188"/>
      <c r="F74" s="188"/>
      <c r="G74" s="188"/>
      <c r="H74" s="188"/>
      <c r="I74" s="188"/>
      <c r="J74" s="194"/>
      <c r="K74" s="189" t="s">
        <v>8304</v>
      </c>
      <c r="L74" s="188"/>
      <c r="M74" s="188"/>
      <c r="N74" s="73" t="s">
        <v>2943</v>
      </c>
      <c r="O74" s="189"/>
      <c r="P74" s="189"/>
      <c r="Q74" s="189" t="s">
        <v>589</v>
      </c>
      <c r="R74" s="188">
        <v>2016</v>
      </c>
      <c r="S74" s="188" t="s">
        <v>8520</v>
      </c>
      <c r="T74" s="188">
        <v>1240</v>
      </c>
      <c r="U74" s="192">
        <v>45235</v>
      </c>
      <c r="V74" s="191">
        <v>45295</v>
      </c>
      <c r="W74" s="193"/>
      <c r="X74" s="856"/>
    </row>
    <row r="75" spans="1:24" ht="26.25" customHeight="1">
      <c r="A75" s="855"/>
      <c r="B75" s="188"/>
      <c r="C75" s="188"/>
      <c r="D75" s="188"/>
      <c r="E75" s="188"/>
      <c r="F75" s="188"/>
      <c r="G75" s="188"/>
      <c r="H75" s="188"/>
      <c r="I75" s="188"/>
      <c r="J75" s="188"/>
      <c r="K75" s="189" t="s">
        <v>3849</v>
      </c>
      <c r="L75" s="188"/>
      <c r="M75" s="188"/>
      <c r="N75" s="189"/>
      <c r="O75" s="189"/>
      <c r="P75" s="189"/>
      <c r="Q75" s="189" t="s">
        <v>589</v>
      </c>
      <c r="R75" s="188">
        <v>2019</v>
      </c>
      <c r="S75" s="188" t="s">
        <v>8521</v>
      </c>
      <c r="T75" s="188">
        <v>1240</v>
      </c>
      <c r="U75" s="191"/>
      <c r="V75" s="191">
        <v>45292</v>
      </c>
      <c r="W75" s="193"/>
      <c r="X75" s="856"/>
    </row>
    <row r="76" spans="1:24" ht="26.25" customHeight="1">
      <c r="A76" s="855"/>
      <c r="B76" s="188"/>
      <c r="C76" s="188"/>
      <c r="D76" s="188"/>
      <c r="E76" s="188"/>
      <c r="F76" s="188"/>
      <c r="G76" s="188"/>
      <c r="H76" s="188"/>
      <c r="I76" s="188"/>
      <c r="J76" s="425" t="s">
        <v>3281</v>
      </c>
      <c r="K76" s="189"/>
      <c r="L76" s="188"/>
      <c r="M76" s="2476" t="s">
        <v>8708</v>
      </c>
      <c r="N76" s="2477"/>
      <c r="O76" s="2478"/>
      <c r="P76" s="189"/>
      <c r="Q76" s="189"/>
      <c r="R76" s="188"/>
      <c r="S76" s="194" t="s">
        <v>189</v>
      </c>
      <c r="T76" s="194">
        <v>3880</v>
      </c>
      <c r="U76" s="191"/>
      <c r="V76" s="191">
        <v>45288</v>
      </c>
      <c r="W76" s="193"/>
      <c r="X76" s="856"/>
    </row>
    <row r="77" spans="1:24" ht="26.25" customHeight="1">
      <c r="A77" s="855"/>
      <c r="B77" s="188"/>
      <c r="C77" s="188"/>
      <c r="D77" s="188"/>
      <c r="E77" s="188"/>
      <c r="F77" s="188"/>
      <c r="G77" s="188"/>
      <c r="H77" s="188"/>
      <c r="I77" s="188"/>
      <c r="J77" s="188"/>
      <c r="K77" s="189"/>
      <c r="L77" s="188"/>
      <c r="M77" s="188"/>
      <c r="N77" s="188"/>
      <c r="O77" s="188"/>
      <c r="P77" s="189"/>
      <c r="Q77" s="189"/>
      <c r="R77" s="188"/>
      <c r="S77" s="194" t="s">
        <v>2472</v>
      </c>
      <c r="T77" s="194">
        <f>SUM(T72:T76)</f>
        <v>10040</v>
      </c>
      <c r="U77" s="191"/>
      <c r="V77" s="192">
        <v>44927</v>
      </c>
      <c r="W77" s="193"/>
      <c r="X77" s="856"/>
    </row>
    <row r="78" spans="1:24" ht="26.25" customHeight="1" thickBot="1">
      <c r="A78" s="857"/>
      <c r="B78" s="858"/>
      <c r="C78" s="858"/>
      <c r="D78" s="858"/>
      <c r="E78" s="858"/>
      <c r="F78" s="858"/>
      <c r="G78" s="858"/>
      <c r="H78" s="858"/>
      <c r="I78" s="858"/>
      <c r="J78" s="858"/>
      <c r="K78" s="611" t="s">
        <v>8339</v>
      </c>
      <c r="L78" s="858"/>
      <c r="M78" s="858"/>
      <c r="N78" s="847"/>
      <c r="O78" s="847"/>
      <c r="P78" s="859"/>
      <c r="Q78" s="858"/>
      <c r="R78" s="858"/>
      <c r="S78" s="860"/>
      <c r="T78" s="860"/>
      <c r="U78" s="861"/>
      <c r="V78" s="862"/>
      <c r="W78" s="863"/>
      <c r="X78" s="864"/>
    </row>
    <row r="79" spans="1:24" ht="26.25" customHeight="1">
      <c r="A79" s="848" t="s">
        <v>188</v>
      </c>
      <c r="B79" s="849"/>
      <c r="C79" s="849" t="s">
        <v>3844</v>
      </c>
      <c r="D79" s="849" t="s">
        <v>190</v>
      </c>
      <c r="E79" s="849" t="s">
        <v>191</v>
      </c>
      <c r="F79" s="849" t="s">
        <v>191</v>
      </c>
      <c r="G79" s="849" t="s">
        <v>191</v>
      </c>
      <c r="H79" s="849"/>
      <c r="I79" s="849" t="s">
        <v>126</v>
      </c>
      <c r="J79" s="849" t="s">
        <v>8305</v>
      </c>
      <c r="K79" s="850" t="s">
        <v>8</v>
      </c>
      <c r="L79" s="849" t="s">
        <v>8612</v>
      </c>
      <c r="M79" s="849"/>
      <c r="N79" s="850" t="s">
        <v>8535</v>
      </c>
      <c r="O79" s="850" t="s">
        <v>8610</v>
      </c>
      <c r="P79" s="851" t="s">
        <v>9964</v>
      </c>
      <c r="Q79" s="849" t="s">
        <v>2214</v>
      </c>
      <c r="R79" s="849">
        <v>2015</v>
      </c>
      <c r="S79" s="849" t="s">
        <v>8533</v>
      </c>
      <c r="T79" s="849">
        <v>2130</v>
      </c>
      <c r="U79" s="852">
        <v>45233</v>
      </c>
      <c r="V79" s="1234">
        <v>45293</v>
      </c>
      <c r="W79" s="853">
        <v>2710</v>
      </c>
      <c r="X79" s="854">
        <v>3330</v>
      </c>
    </row>
    <row r="80" spans="1:24" ht="26.25" customHeight="1">
      <c r="A80" s="855"/>
      <c r="B80" s="188"/>
      <c r="C80" s="188"/>
      <c r="D80" s="188"/>
      <c r="E80" s="188"/>
      <c r="F80" s="188"/>
      <c r="G80" s="188"/>
      <c r="H80" s="188"/>
      <c r="I80" s="188" t="s">
        <v>3598</v>
      </c>
      <c r="J80" s="412" t="s">
        <v>8402</v>
      </c>
      <c r="K80" s="195" t="s">
        <v>240</v>
      </c>
      <c r="L80" s="425" t="s">
        <v>3603</v>
      </c>
      <c r="M80" s="188"/>
      <c r="N80" s="73" t="s">
        <v>3907</v>
      </c>
      <c r="O80" s="189"/>
      <c r="P80" s="189"/>
      <c r="Q80" s="189" t="s">
        <v>8528</v>
      </c>
      <c r="R80" s="188"/>
      <c r="S80" s="188" t="s">
        <v>8534</v>
      </c>
      <c r="T80" s="188">
        <v>28.1</v>
      </c>
      <c r="U80" s="191">
        <v>45234</v>
      </c>
      <c r="V80" s="191">
        <v>45303</v>
      </c>
      <c r="W80" s="193" t="s">
        <v>8853</v>
      </c>
      <c r="X80" s="856"/>
    </row>
    <row r="81" spans="1:24" ht="26.25" customHeight="1">
      <c r="A81" s="855"/>
      <c r="B81" s="188"/>
      <c r="C81" s="188"/>
      <c r="D81" s="188"/>
      <c r="E81" s="188"/>
      <c r="F81" s="188"/>
      <c r="G81" s="188"/>
      <c r="H81" s="188"/>
      <c r="I81" s="188"/>
      <c r="J81" s="194"/>
      <c r="K81" s="189" t="s">
        <v>8304</v>
      </c>
      <c r="L81" s="1439" t="s">
        <v>9949</v>
      </c>
      <c r="M81" s="188"/>
      <c r="N81" s="73" t="s">
        <v>2943</v>
      </c>
      <c r="O81" s="189"/>
      <c r="P81" s="189"/>
      <c r="Q81" s="189" t="s">
        <v>8529</v>
      </c>
      <c r="R81" s="188">
        <v>2016</v>
      </c>
      <c r="S81" s="188" t="s">
        <v>8530</v>
      </c>
      <c r="T81" s="188">
        <v>1890</v>
      </c>
      <c r="U81" s="192">
        <v>45235</v>
      </c>
      <c r="V81" s="191">
        <v>45295</v>
      </c>
      <c r="W81" s="193"/>
      <c r="X81" s="856"/>
    </row>
    <row r="82" spans="1:24" ht="26.25" customHeight="1">
      <c r="A82" s="855"/>
      <c r="B82" s="188"/>
      <c r="C82" s="188"/>
      <c r="D82" s="188"/>
      <c r="E82" s="188"/>
      <c r="F82" s="188"/>
      <c r="G82" s="188"/>
      <c r="H82" s="188"/>
      <c r="I82" s="188"/>
      <c r="J82" s="194"/>
      <c r="K82" s="189"/>
      <c r="L82" s="188"/>
      <c r="M82" s="188"/>
      <c r="N82" s="189"/>
      <c r="O82" s="189"/>
      <c r="P82" s="189"/>
      <c r="Q82" s="189" t="s">
        <v>3291</v>
      </c>
      <c r="R82" s="188">
        <v>2016</v>
      </c>
      <c r="S82" s="188" t="s">
        <v>8531</v>
      </c>
      <c r="T82" s="188">
        <v>1470</v>
      </c>
      <c r="U82" s="192"/>
      <c r="V82" s="191">
        <v>45292</v>
      </c>
      <c r="W82" s="193"/>
      <c r="X82" s="856"/>
    </row>
    <row r="83" spans="1:24" ht="26.25" customHeight="1">
      <c r="A83" s="855"/>
      <c r="B83" s="188"/>
      <c r="C83" s="188"/>
      <c r="D83" s="188"/>
      <c r="E83" s="188"/>
      <c r="F83" s="188"/>
      <c r="G83" s="188"/>
      <c r="H83" s="188"/>
      <c r="I83" s="188"/>
      <c r="J83" s="188"/>
      <c r="K83" s="189" t="s">
        <v>3849</v>
      </c>
      <c r="L83" s="188"/>
      <c r="M83" s="188"/>
      <c r="N83" s="189"/>
      <c r="O83" s="189"/>
      <c r="P83" s="189"/>
      <c r="Q83" s="189" t="s">
        <v>8522</v>
      </c>
      <c r="R83" s="188">
        <v>2014</v>
      </c>
      <c r="S83" s="188" t="s">
        <v>8532</v>
      </c>
      <c r="T83" s="188">
        <v>1050</v>
      </c>
      <c r="U83" s="191"/>
      <c r="V83" s="191">
        <v>45288</v>
      </c>
      <c r="W83" s="193"/>
      <c r="X83" s="856"/>
    </row>
    <row r="84" spans="1:24" ht="26.25" customHeight="1">
      <c r="A84" s="855"/>
      <c r="B84" s="188"/>
      <c r="C84" s="188"/>
      <c r="D84" s="188"/>
      <c r="E84" s="188"/>
      <c r="F84" s="188"/>
      <c r="G84" s="188"/>
      <c r="H84" s="188"/>
      <c r="I84" s="188"/>
      <c r="J84" s="425" t="s">
        <v>3281</v>
      </c>
      <c r="K84" s="189"/>
      <c r="L84" s="188"/>
      <c r="M84" s="2476" t="s">
        <v>8708</v>
      </c>
      <c r="N84" s="2477"/>
      <c r="O84" s="2478"/>
      <c r="P84" s="189"/>
      <c r="Q84" s="189"/>
      <c r="R84" s="188"/>
      <c r="S84" s="194" t="s">
        <v>189</v>
      </c>
      <c r="T84" s="194">
        <v>3880</v>
      </c>
      <c r="U84" s="191"/>
      <c r="V84" s="192">
        <v>44927</v>
      </c>
      <c r="W84" s="193"/>
      <c r="X84" s="856"/>
    </row>
    <row r="85" spans="1:24" ht="26.25" customHeight="1">
      <c r="A85" s="855"/>
      <c r="B85" s="188"/>
      <c r="C85" s="188"/>
      <c r="D85" s="188"/>
      <c r="E85" s="188"/>
      <c r="F85" s="188"/>
      <c r="G85" s="188"/>
      <c r="H85" s="188"/>
      <c r="I85" s="188"/>
      <c r="J85" s="188"/>
      <c r="K85" s="189"/>
      <c r="L85" s="188"/>
      <c r="M85" s="188"/>
      <c r="N85" s="188"/>
      <c r="O85" s="188"/>
      <c r="P85" s="189"/>
      <c r="Q85" s="189"/>
      <c r="R85" s="188"/>
      <c r="S85" s="194" t="s">
        <v>2472</v>
      </c>
      <c r="T85" s="194">
        <f>SUM(T79:T84)</f>
        <v>10448.1</v>
      </c>
      <c r="U85" s="191"/>
      <c r="V85" s="191"/>
      <c r="W85" s="193"/>
      <c r="X85" s="856"/>
    </row>
    <row r="86" spans="1:24" ht="26.25" customHeight="1" thickBot="1">
      <c r="A86" s="857"/>
      <c r="B86" s="858"/>
      <c r="C86" s="858"/>
      <c r="D86" s="858"/>
      <c r="E86" s="858"/>
      <c r="F86" s="858"/>
      <c r="G86" s="858"/>
      <c r="H86" s="858"/>
      <c r="I86" s="858"/>
      <c r="J86" s="858"/>
      <c r="K86" s="611" t="s">
        <v>8339</v>
      </c>
      <c r="L86" s="858"/>
      <c r="M86" s="858"/>
      <c r="N86" s="847"/>
      <c r="O86" s="847"/>
      <c r="P86" s="859"/>
      <c r="Q86" s="858"/>
      <c r="R86" s="858"/>
      <c r="S86" s="860"/>
      <c r="T86" s="860"/>
      <c r="U86" s="861"/>
      <c r="V86" s="862"/>
      <c r="W86" s="863"/>
      <c r="X86" s="864"/>
    </row>
    <row r="87" spans="1:24" ht="26.25" customHeight="1">
      <c r="A87" s="848" t="s">
        <v>188</v>
      </c>
      <c r="B87" s="849"/>
      <c r="C87" s="849" t="s">
        <v>3844</v>
      </c>
      <c r="D87" s="849" t="s">
        <v>190</v>
      </c>
      <c r="E87" s="849" t="s">
        <v>191</v>
      </c>
      <c r="F87" s="849" t="s">
        <v>191</v>
      </c>
      <c r="G87" s="849" t="s">
        <v>191</v>
      </c>
      <c r="H87" s="849"/>
      <c r="I87" s="849" t="s">
        <v>126</v>
      </c>
      <c r="J87" s="849" t="s">
        <v>8305</v>
      </c>
      <c r="K87" s="850" t="s">
        <v>8</v>
      </c>
      <c r="L87" s="849" t="s">
        <v>8613</v>
      </c>
      <c r="M87" s="849"/>
      <c r="N87" s="850" t="s">
        <v>8550</v>
      </c>
      <c r="O87" s="850" t="s">
        <v>8475</v>
      </c>
      <c r="P87" s="851" t="s">
        <v>9964</v>
      </c>
      <c r="Q87" s="849" t="s">
        <v>1838</v>
      </c>
      <c r="R87" s="849">
        <v>2016</v>
      </c>
      <c r="S87" s="849" t="s">
        <v>8547</v>
      </c>
      <c r="T87" s="849">
        <v>1250</v>
      </c>
      <c r="U87" s="852">
        <v>45233</v>
      </c>
      <c r="V87" s="1234">
        <v>45293</v>
      </c>
      <c r="W87" s="853">
        <v>2710</v>
      </c>
      <c r="X87" s="854">
        <v>3330</v>
      </c>
    </row>
    <row r="88" spans="1:24" ht="26.25" customHeight="1">
      <c r="A88" s="855"/>
      <c r="B88" s="188"/>
      <c r="C88" s="188"/>
      <c r="D88" s="188"/>
      <c r="E88" s="188"/>
      <c r="F88" s="188"/>
      <c r="G88" s="188"/>
      <c r="H88" s="188"/>
      <c r="I88" s="188" t="s">
        <v>3598</v>
      </c>
      <c r="J88" s="412" t="s">
        <v>8403</v>
      </c>
      <c r="K88" s="195" t="s">
        <v>240</v>
      </c>
      <c r="L88" s="425" t="s">
        <v>3603</v>
      </c>
      <c r="M88" s="188"/>
      <c r="N88" s="73" t="s">
        <v>3907</v>
      </c>
      <c r="O88" s="189"/>
      <c r="P88" s="189"/>
      <c r="Q88" s="189" t="s">
        <v>4685</v>
      </c>
      <c r="R88" s="188">
        <v>2015</v>
      </c>
      <c r="S88" s="188" t="s">
        <v>8548</v>
      </c>
      <c r="T88" s="188">
        <v>1620</v>
      </c>
      <c r="U88" s="191">
        <v>45234</v>
      </c>
      <c r="V88" s="191">
        <v>45303</v>
      </c>
      <c r="W88" s="193" t="s">
        <v>8853</v>
      </c>
      <c r="X88" s="856"/>
    </row>
    <row r="89" spans="1:24" ht="26.25" customHeight="1">
      <c r="A89" s="855"/>
      <c r="B89" s="188"/>
      <c r="C89" s="188"/>
      <c r="D89" s="188"/>
      <c r="E89" s="188"/>
      <c r="F89" s="188"/>
      <c r="G89" s="188"/>
      <c r="H89" s="188"/>
      <c r="I89" s="188"/>
      <c r="J89" s="194"/>
      <c r="K89" s="189" t="s">
        <v>8304</v>
      </c>
      <c r="L89" s="188"/>
      <c r="M89" s="188"/>
      <c r="N89" s="73" t="s">
        <v>2943</v>
      </c>
      <c r="O89" s="189"/>
      <c r="P89" s="189"/>
      <c r="Q89" s="189" t="s">
        <v>523</v>
      </c>
      <c r="R89" s="188">
        <v>2015</v>
      </c>
      <c r="S89" s="188" t="s">
        <v>8549</v>
      </c>
      <c r="T89" s="188">
        <v>1792</v>
      </c>
      <c r="U89" s="192">
        <v>45235</v>
      </c>
      <c r="V89" s="191">
        <v>45295</v>
      </c>
      <c r="W89" s="193"/>
      <c r="X89" s="856"/>
    </row>
    <row r="90" spans="1:24" ht="26.25" customHeight="1">
      <c r="A90" s="855"/>
      <c r="B90" s="188"/>
      <c r="C90" s="188"/>
      <c r="D90" s="188"/>
      <c r="E90" s="188"/>
      <c r="F90" s="188"/>
      <c r="G90" s="188"/>
      <c r="H90" s="188"/>
      <c r="I90" s="188"/>
      <c r="J90" s="188"/>
      <c r="K90" s="189" t="s">
        <v>3849</v>
      </c>
      <c r="L90" s="188"/>
      <c r="M90" s="188"/>
      <c r="N90" s="189"/>
      <c r="O90" s="189"/>
      <c r="P90" s="189"/>
      <c r="Q90" s="189" t="s">
        <v>523</v>
      </c>
      <c r="R90" s="188">
        <v>2015</v>
      </c>
      <c r="S90" s="188" t="s">
        <v>8561</v>
      </c>
      <c r="T90" s="188">
        <v>1792</v>
      </c>
      <c r="U90" s="191"/>
      <c r="V90" s="191">
        <v>45292</v>
      </c>
      <c r="W90" s="193"/>
      <c r="X90" s="856"/>
    </row>
    <row r="91" spans="1:24" ht="26.25" customHeight="1">
      <c r="A91" s="855"/>
      <c r="B91" s="188"/>
      <c r="C91" s="188"/>
      <c r="D91" s="188"/>
      <c r="E91" s="188"/>
      <c r="F91" s="188"/>
      <c r="G91" s="188"/>
      <c r="H91" s="188"/>
      <c r="I91" s="188"/>
      <c r="J91" s="425" t="s">
        <v>3281</v>
      </c>
      <c r="K91" s="189"/>
      <c r="L91" s="188"/>
      <c r="M91" s="2476" t="s">
        <v>8708</v>
      </c>
      <c r="N91" s="2477"/>
      <c r="O91" s="2478"/>
      <c r="P91" s="189"/>
      <c r="Q91" s="189"/>
      <c r="R91" s="188"/>
      <c r="S91" s="194" t="s">
        <v>189</v>
      </c>
      <c r="T91" s="194">
        <v>3840</v>
      </c>
      <c r="U91" s="191"/>
      <c r="V91" s="191">
        <v>45288</v>
      </c>
      <c r="W91" s="193"/>
      <c r="X91" s="856"/>
    </row>
    <row r="92" spans="1:24" ht="26.25" customHeight="1">
      <c r="A92" s="855"/>
      <c r="B92" s="188"/>
      <c r="C92" s="188"/>
      <c r="D92" s="188"/>
      <c r="E92" s="188"/>
      <c r="F92" s="188"/>
      <c r="G92" s="188"/>
      <c r="H92" s="188"/>
      <c r="I92" s="188"/>
      <c r="J92" s="188"/>
      <c r="K92" s="189"/>
      <c r="L92" s="188"/>
      <c r="M92" s="188"/>
      <c r="N92" s="188"/>
      <c r="O92" s="188"/>
      <c r="P92" s="189"/>
      <c r="Q92" s="189"/>
      <c r="R92" s="188"/>
      <c r="S92" s="194" t="s">
        <v>2472</v>
      </c>
      <c r="T92" s="194">
        <f>SUM(T87:T91)</f>
        <v>10294</v>
      </c>
      <c r="U92" s="191"/>
      <c r="V92" s="192">
        <v>44927</v>
      </c>
      <c r="W92" s="193"/>
      <c r="X92" s="856"/>
    </row>
    <row r="93" spans="1:24" ht="26.25" customHeight="1" thickBot="1">
      <c r="A93" s="857"/>
      <c r="B93" s="858"/>
      <c r="C93" s="858"/>
      <c r="D93" s="858"/>
      <c r="E93" s="858"/>
      <c r="F93" s="858"/>
      <c r="G93" s="858"/>
      <c r="H93" s="858"/>
      <c r="I93" s="858"/>
      <c r="J93" s="858"/>
      <c r="K93" s="611" t="s">
        <v>8339</v>
      </c>
      <c r="L93" s="858"/>
      <c r="M93" s="858"/>
      <c r="N93" s="847"/>
      <c r="O93" s="847"/>
      <c r="P93" s="859"/>
      <c r="Q93" s="858"/>
      <c r="R93" s="858"/>
      <c r="S93" s="860"/>
      <c r="T93" s="860"/>
      <c r="U93" s="861"/>
      <c r="V93" s="862"/>
      <c r="W93" s="863"/>
      <c r="X93" s="864"/>
    </row>
    <row r="94" spans="1:24" ht="26.25" customHeight="1">
      <c r="A94" s="848" t="s">
        <v>188</v>
      </c>
      <c r="B94" s="849"/>
      <c r="C94" s="849" t="s">
        <v>3844</v>
      </c>
      <c r="D94" s="849" t="s">
        <v>190</v>
      </c>
      <c r="E94" s="849" t="s">
        <v>191</v>
      </c>
      <c r="F94" s="849" t="s">
        <v>191</v>
      </c>
      <c r="G94" s="849" t="s">
        <v>191</v>
      </c>
      <c r="H94" s="849"/>
      <c r="I94" s="849" t="s">
        <v>126</v>
      </c>
      <c r="J94" s="849" t="s">
        <v>8305</v>
      </c>
      <c r="K94" s="850" t="s">
        <v>8</v>
      </c>
      <c r="L94" s="849" t="s">
        <v>8614</v>
      </c>
      <c r="M94" s="849"/>
      <c r="N94" s="850" t="s">
        <v>8560</v>
      </c>
      <c r="O94" s="850" t="s">
        <v>8653</v>
      </c>
      <c r="P94" s="851" t="s">
        <v>9964</v>
      </c>
      <c r="Q94" s="849" t="s">
        <v>4685</v>
      </c>
      <c r="R94" s="849">
        <v>2016</v>
      </c>
      <c r="S94" s="849" t="s">
        <v>8556</v>
      </c>
      <c r="T94" s="849">
        <v>1620</v>
      </c>
      <c r="U94" s="852">
        <v>45233</v>
      </c>
      <c r="V94" s="1234">
        <v>45293</v>
      </c>
      <c r="W94" s="853">
        <v>2710</v>
      </c>
      <c r="X94" s="854">
        <v>3330</v>
      </c>
    </row>
    <row r="95" spans="1:24" ht="26.25" customHeight="1">
      <c r="A95" s="855"/>
      <c r="B95" s="188"/>
      <c r="C95" s="188"/>
      <c r="D95" s="188"/>
      <c r="E95" s="188"/>
      <c r="F95" s="188"/>
      <c r="G95" s="188"/>
      <c r="H95" s="188"/>
      <c r="I95" s="188" t="s">
        <v>3598</v>
      </c>
      <c r="J95" s="412" t="s">
        <v>8404</v>
      </c>
      <c r="K95" s="195" t="s">
        <v>240</v>
      </c>
      <c r="L95" s="425" t="s">
        <v>3603</v>
      </c>
      <c r="M95" s="188"/>
      <c r="N95" s="73" t="s">
        <v>3907</v>
      </c>
      <c r="O95" s="189"/>
      <c r="P95" s="189"/>
      <c r="Q95" s="189" t="s">
        <v>1822</v>
      </c>
      <c r="R95" s="188">
        <v>2017</v>
      </c>
      <c r="S95" s="188" t="s">
        <v>8557</v>
      </c>
      <c r="T95" s="188">
        <v>1710</v>
      </c>
      <c r="U95" s="191">
        <v>45234</v>
      </c>
      <c r="V95" s="191">
        <v>45303</v>
      </c>
      <c r="W95" s="193" t="s">
        <v>8853</v>
      </c>
      <c r="X95" s="856"/>
    </row>
    <row r="96" spans="1:24" ht="26.25" customHeight="1">
      <c r="A96" s="855"/>
      <c r="B96" s="188"/>
      <c r="C96" s="188"/>
      <c r="D96" s="188"/>
      <c r="E96" s="188"/>
      <c r="F96" s="188"/>
      <c r="G96" s="188"/>
      <c r="H96" s="188"/>
      <c r="I96" s="188"/>
      <c r="J96" s="194"/>
      <c r="K96" s="189" t="s">
        <v>8304</v>
      </c>
      <c r="L96" s="188"/>
      <c r="M96" s="188"/>
      <c r="N96" s="73" t="s">
        <v>2943</v>
      </c>
      <c r="O96" s="189"/>
      <c r="P96" s="189"/>
      <c r="Q96" s="189" t="s">
        <v>523</v>
      </c>
      <c r="R96" s="188">
        <v>2015</v>
      </c>
      <c r="S96" s="188" t="s">
        <v>8558</v>
      </c>
      <c r="T96" s="188">
        <v>1792</v>
      </c>
      <c r="U96" s="192">
        <v>45235</v>
      </c>
      <c r="V96" s="191">
        <v>45295</v>
      </c>
      <c r="W96" s="193"/>
      <c r="X96" s="856"/>
    </row>
    <row r="97" spans="1:24" ht="26.25" customHeight="1">
      <c r="A97" s="855"/>
      <c r="B97" s="188"/>
      <c r="C97" s="188"/>
      <c r="D97" s="188"/>
      <c r="E97" s="188"/>
      <c r="F97" s="188"/>
      <c r="G97" s="188"/>
      <c r="H97" s="188"/>
      <c r="I97" s="188"/>
      <c r="J97" s="188"/>
      <c r="K97" s="189" t="s">
        <v>3849</v>
      </c>
      <c r="L97" s="188"/>
      <c r="M97" s="188"/>
      <c r="N97" s="189"/>
      <c r="O97" s="189"/>
      <c r="P97" s="189"/>
      <c r="Q97" s="189" t="s">
        <v>1934</v>
      </c>
      <c r="R97" s="188">
        <v>2015</v>
      </c>
      <c r="S97" s="188" t="s">
        <v>8559</v>
      </c>
      <c r="T97" s="188">
        <v>1550</v>
      </c>
      <c r="U97" s="191"/>
      <c r="V97" s="191">
        <v>45292</v>
      </c>
      <c r="W97" s="193"/>
      <c r="X97" s="856"/>
    </row>
    <row r="98" spans="1:24" ht="26.25" customHeight="1">
      <c r="A98" s="855"/>
      <c r="B98" s="188"/>
      <c r="C98" s="188"/>
      <c r="D98" s="188"/>
      <c r="E98" s="188"/>
      <c r="F98" s="188"/>
      <c r="G98" s="188"/>
      <c r="H98" s="188"/>
      <c r="I98" s="188"/>
      <c r="J98" s="425" t="s">
        <v>3281</v>
      </c>
      <c r="K98" s="189"/>
      <c r="L98" s="188"/>
      <c r="M98" s="2476" t="s">
        <v>8708</v>
      </c>
      <c r="N98" s="2477"/>
      <c r="O98" s="2478"/>
      <c r="P98" s="189"/>
      <c r="Q98" s="189"/>
      <c r="R98" s="188"/>
      <c r="S98" s="194" t="s">
        <v>189</v>
      </c>
      <c r="T98" s="194">
        <v>3940</v>
      </c>
      <c r="U98" s="191"/>
      <c r="V98" s="191">
        <v>45288</v>
      </c>
      <c r="W98" s="193"/>
      <c r="X98" s="856"/>
    </row>
    <row r="99" spans="1:24" ht="26.25" customHeight="1">
      <c r="A99" s="855"/>
      <c r="B99" s="188"/>
      <c r="C99" s="188"/>
      <c r="D99" s="188"/>
      <c r="E99" s="188"/>
      <c r="F99" s="188"/>
      <c r="G99" s="188"/>
      <c r="H99" s="188"/>
      <c r="I99" s="188"/>
      <c r="J99" s="188"/>
      <c r="K99" s="189"/>
      <c r="L99" s="188"/>
      <c r="M99" s="188"/>
      <c r="N99" s="188"/>
      <c r="O99" s="188"/>
      <c r="P99" s="189"/>
      <c r="Q99" s="189"/>
      <c r="R99" s="188"/>
      <c r="S99" s="194" t="s">
        <v>2472</v>
      </c>
      <c r="T99" s="194">
        <f>SUM(T94:T98)</f>
        <v>10612</v>
      </c>
      <c r="U99" s="191"/>
      <c r="V99" s="192">
        <v>44927</v>
      </c>
      <c r="W99" s="193"/>
      <c r="X99" s="856"/>
    </row>
    <row r="100" spans="1:24" ht="26.25" customHeight="1" thickBot="1">
      <c r="A100" s="857"/>
      <c r="B100" s="858"/>
      <c r="C100" s="858"/>
      <c r="D100" s="858"/>
      <c r="E100" s="858"/>
      <c r="F100" s="858"/>
      <c r="G100" s="858"/>
      <c r="H100" s="858"/>
      <c r="I100" s="858"/>
      <c r="J100" s="858"/>
      <c r="K100" s="611" t="s">
        <v>8339</v>
      </c>
      <c r="L100" s="858"/>
      <c r="M100" s="858"/>
      <c r="N100" s="847"/>
      <c r="O100" s="847"/>
      <c r="P100" s="859"/>
      <c r="Q100" s="858"/>
      <c r="R100" s="858"/>
      <c r="S100" s="860"/>
      <c r="T100" s="860"/>
      <c r="U100" s="861"/>
      <c r="V100" s="862"/>
      <c r="W100" s="863"/>
      <c r="X100" s="864"/>
    </row>
    <row r="101" spans="1:24" ht="26.25" customHeight="1">
      <c r="A101" s="848" t="s">
        <v>188</v>
      </c>
      <c r="B101" s="849"/>
      <c r="C101" s="849" t="s">
        <v>3844</v>
      </c>
      <c r="D101" s="849" t="s">
        <v>190</v>
      </c>
      <c r="E101" s="849" t="s">
        <v>191</v>
      </c>
      <c r="F101" s="849" t="s">
        <v>191</v>
      </c>
      <c r="G101" s="849" t="s">
        <v>191</v>
      </c>
      <c r="H101" s="849"/>
      <c r="I101" s="849" t="s">
        <v>126</v>
      </c>
      <c r="J101" s="849" t="s">
        <v>8305</v>
      </c>
      <c r="K101" s="850" t="s">
        <v>8</v>
      </c>
      <c r="L101" s="849" t="s">
        <v>8615</v>
      </c>
      <c r="M101" s="849"/>
      <c r="N101" s="850" t="s">
        <v>8540</v>
      </c>
      <c r="O101" s="850" t="s">
        <v>8483</v>
      </c>
      <c r="P101" s="851" t="s">
        <v>9964</v>
      </c>
      <c r="Q101" s="849" t="s">
        <v>1935</v>
      </c>
      <c r="R101" s="849">
        <v>2015</v>
      </c>
      <c r="S101" s="849" t="s">
        <v>8536</v>
      </c>
      <c r="T101" s="849">
        <v>1565</v>
      </c>
      <c r="U101" s="852">
        <v>45233</v>
      </c>
      <c r="V101" s="1234">
        <v>45293</v>
      </c>
      <c r="W101" s="853">
        <v>2710</v>
      </c>
      <c r="X101" s="854">
        <v>3330</v>
      </c>
    </row>
    <row r="102" spans="1:24" ht="26.25" customHeight="1">
      <c r="A102" s="855"/>
      <c r="B102" s="188"/>
      <c r="C102" s="188"/>
      <c r="D102" s="188"/>
      <c r="E102" s="188"/>
      <c r="F102" s="188"/>
      <c r="G102" s="188"/>
      <c r="H102" s="188"/>
      <c r="I102" s="188" t="s">
        <v>3598</v>
      </c>
      <c r="J102" s="412" t="s">
        <v>8405</v>
      </c>
      <c r="K102" s="195" t="s">
        <v>240</v>
      </c>
      <c r="L102" s="425" t="s">
        <v>3603</v>
      </c>
      <c r="M102" s="188"/>
      <c r="N102" s="73" t="s">
        <v>3907</v>
      </c>
      <c r="O102" s="189"/>
      <c r="P102" s="189"/>
      <c r="Q102" s="189" t="s">
        <v>520</v>
      </c>
      <c r="R102" s="188">
        <v>2018</v>
      </c>
      <c r="S102" s="188" t="s">
        <v>8537</v>
      </c>
      <c r="T102" s="188">
        <v>1840</v>
      </c>
      <c r="U102" s="191">
        <v>45234</v>
      </c>
      <c r="V102" s="191">
        <v>45303</v>
      </c>
      <c r="W102" s="193" t="s">
        <v>8853</v>
      </c>
      <c r="X102" s="856"/>
    </row>
    <row r="103" spans="1:24" ht="26.25" customHeight="1">
      <c r="A103" s="855"/>
      <c r="B103" s="188"/>
      <c r="C103" s="188"/>
      <c r="D103" s="188"/>
      <c r="E103" s="188"/>
      <c r="F103" s="188"/>
      <c r="G103" s="188"/>
      <c r="H103" s="188"/>
      <c r="I103" s="188"/>
      <c r="J103" s="194"/>
      <c r="K103" s="189" t="s">
        <v>8304</v>
      </c>
      <c r="L103" s="188"/>
      <c r="M103" s="188"/>
      <c r="N103" s="73" t="s">
        <v>2943</v>
      </c>
      <c r="O103" s="189"/>
      <c r="P103" s="189"/>
      <c r="Q103" s="189" t="s">
        <v>1838</v>
      </c>
      <c r="R103" s="188">
        <v>2015</v>
      </c>
      <c r="S103" s="188" t="s">
        <v>8538</v>
      </c>
      <c r="T103" s="188">
        <v>1230</v>
      </c>
      <c r="U103" s="192">
        <v>45235</v>
      </c>
      <c r="V103" s="191">
        <v>45295</v>
      </c>
      <c r="W103" s="193"/>
      <c r="X103" s="856"/>
    </row>
    <row r="104" spans="1:24" ht="26.25" customHeight="1">
      <c r="A104" s="855"/>
      <c r="B104" s="188"/>
      <c r="C104" s="188"/>
      <c r="D104" s="188"/>
      <c r="E104" s="188"/>
      <c r="F104" s="188"/>
      <c r="G104" s="188"/>
      <c r="H104" s="188"/>
      <c r="I104" s="188"/>
      <c r="J104" s="188"/>
      <c r="K104" s="189" t="s">
        <v>3849</v>
      </c>
      <c r="L104" s="188"/>
      <c r="M104" s="188"/>
      <c r="N104" s="189"/>
      <c r="O104" s="189"/>
      <c r="P104" s="189"/>
      <c r="Q104" s="189" t="s">
        <v>520</v>
      </c>
      <c r="R104" s="188">
        <v>2015</v>
      </c>
      <c r="S104" s="188" t="s">
        <v>8539</v>
      </c>
      <c r="T104" s="188">
        <v>1840</v>
      </c>
      <c r="U104" s="191"/>
      <c r="V104" s="191">
        <v>45292</v>
      </c>
      <c r="W104" s="193"/>
      <c r="X104" s="856"/>
    </row>
    <row r="105" spans="1:24" ht="26.25" customHeight="1">
      <c r="A105" s="855"/>
      <c r="B105" s="188"/>
      <c r="C105" s="188"/>
      <c r="D105" s="188"/>
      <c r="E105" s="188"/>
      <c r="F105" s="188"/>
      <c r="G105" s="188"/>
      <c r="H105" s="188"/>
      <c r="I105" s="188"/>
      <c r="J105" s="425" t="s">
        <v>3281</v>
      </c>
      <c r="K105" s="189"/>
      <c r="L105" s="188"/>
      <c r="M105" s="2476" t="s">
        <v>8708</v>
      </c>
      <c r="N105" s="2477"/>
      <c r="O105" s="2478"/>
      <c r="P105" s="189"/>
      <c r="Q105" s="189"/>
      <c r="R105" s="188"/>
      <c r="S105" s="194" t="s">
        <v>189</v>
      </c>
      <c r="T105" s="194">
        <v>3860</v>
      </c>
      <c r="U105" s="191"/>
      <c r="V105" s="191">
        <v>45288</v>
      </c>
      <c r="W105" s="193"/>
      <c r="X105" s="856"/>
    </row>
    <row r="106" spans="1:24" ht="26.25" customHeight="1">
      <c r="A106" s="855"/>
      <c r="B106" s="188"/>
      <c r="C106" s="188"/>
      <c r="D106" s="188"/>
      <c r="E106" s="188"/>
      <c r="F106" s="188"/>
      <c r="G106" s="188"/>
      <c r="H106" s="188"/>
      <c r="I106" s="188"/>
      <c r="J106" s="188"/>
      <c r="K106" s="189"/>
      <c r="L106" s="188"/>
      <c r="M106" s="188"/>
      <c r="N106" s="188"/>
      <c r="O106" s="188"/>
      <c r="P106" s="189"/>
      <c r="Q106" s="189"/>
      <c r="R106" s="188"/>
      <c r="S106" s="194" t="s">
        <v>2472</v>
      </c>
      <c r="T106" s="194">
        <f>SUM(T101:T105)</f>
        <v>10335</v>
      </c>
      <c r="U106" s="191"/>
      <c r="V106" s="192">
        <v>44927</v>
      </c>
      <c r="W106" s="193"/>
      <c r="X106" s="856"/>
    </row>
    <row r="107" spans="1:24" ht="26.25" customHeight="1" thickBot="1">
      <c r="A107" s="857"/>
      <c r="B107" s="858"/>
      <c r="C107" s="858"/>
      <c r="D107" s="858"/>
      <c r="E107" s="858"/>
      <c r="F107" s="858"/>
      <c r="G107" s="858"/>
      <c r="H107" s="858"/>
      <c r="I107" s="858"/>
      <c r="J107" s="858"/>
      <c r="K107" s="611" t="s">
        <v>8339</v>
      </c>
      <c r="L107" s="858"/>
      <c r="M107" s="858"/>
      <c r="N107" s="847"/>
      <c r="O107" s="847"/>
      <c r="P107" s="859"/>
      <c r="Q107" s="858"/>
      <c r="R107" s="858"/>
      <c r="S107" s="860"/>
      <c r="T107" s="860"/>
      <c r="U107" s="861"/>
      <c r="V107" s="862"/>
      <c r="W107" s="863"/>
      <c r="X107" s="864"/>
    </row>
    <row r="108" spans="1:24" ht="26.25" customHeight="1">
      <c r="A108" s="848" t="s">
        <v>188</v>
      </c>
      <c r="B108" s="849"/>
      <c r="C108" s="849" t="s">
        <v>3844</v>
      </c>
      <c r="D108" s="849" t="s">
        <v>190</v>
      </c>
      <c r="E108" s="849" t="s">
        <v>191</v>
      </c>
      <c r="F108" s="849" t="s">
        <v>191</v>
      </c>
      <c r="G108" s="849" t="s">
        <v>191</v>
      </c>
      <c r="H108" s="849"/>
      <c r="I108" s="849" t="s">
        <v>126</v>
      </c>
      <c r="J108" s="849" t="s">
        <v>8305</v>
      </c>
      <c r="K108" s="850" t="s">
        <v>8</v>
      </c>
      <c r="L108" s="849" t="s">
        <v>8616</v>
      </c>
      <c r="M108" s="849"/>
      <c r="N108" s="850" t="s">
        <v>8527</v>
      </c>
      <c r="O108" s="850" t="s">
        <v>8480</v>
      </c>
      <c r="P108" s="851" t="s">
        <v>9964</v>
      </c>
      <c r="Q108" s="849" t="s">
        <v>523</v>
      </c>
      <c r="R108" s="849">
        <v>2014</v>
      </c>
      <c r="S108" s="849" t="s">
        <v>8523</v>
      </c>
      <c r="T108" s="849">
        <v>1792</v>
      </c>
      <c r="U108" s="852">
        <v>45233</v>
      </c>
      <c r="V108" s="1234">
        <v>45293</v>
      </c>
      <c r="W108" s="853">
        <v>2710</v>
      </c>
      <c r="X108" s="854">
        <v>3330</v>
      </c>
    </row>
    <row r="109" spans="1:24" ht="26.25" customHeight="1">
      <c r="A109" s="855"/>
      <c r="B109" s="188"/>
      <c r="C109" s="188"/>
      <c r="D109" s="188"/>
      <c r="E109" s="188"/>
      <c r="F109" s="188"/>
      <c r="G109" s="188"/>
      <c r="H109" s="188"/>
      <c r="I109" s="188" t="s">
        <v>3598</v>
      </c>
      <c r="J109" s="412" t="s">
        <v>8406</v>
      </c>
      <c r="K109" s="195" t="s">
        <v>240</v>
      </c>
      <c r="L109" s="425" t="s">
        <v>3603</v>
      </c>
      <c r="M109" s="188"/>
      <c r="N109" s="73" t="s">
        <v>3907</v>
      </c>
      <c r="O109" s="189"/>
      <c r="P109" s="189"/>
      <c r="Q109" s="189" t="s">
        <v>520</v>
      </c>
      <c r="R109" s="188">
        <v>2015</v>
      </c>
      <c r="S109" s="188" t="s">
        <v>8524</v>
      </c>
      <c r="T109" s="188">
        <v>1840</v>
      </c>
      <c r="U109" s="191">
        <v>45234</v>
      </c>
      <c r="V109" s="191">
        <v>45303</v>
      </c>
      <c r="W109" s="193" t="s">
        <v>8853</v>
      </c>
      <c r="X109" s="856"/>
    </row>
    <row r="110" spans="1:24" ht="26.25" customHeight="1">
      <c r="A110" s="855"/>
      <c r="B110" s="188"/>
      <c r="C110" s="188"/>
      <c r="D110" s="188"/>
      <c r="E110" s="188"/>
      <c r="F110" s="188"/>
      <c r="G110" s="188"/>
      <c r="H110" s="188"/>
      <c r="I110" s="188"/>
      <c r="J110" s="194"/>
      <c r="K110" s="189" t="s">
        <v>8304</v>
      </c>
      <c r="L110" s="188"/>
      <c r="M110" s="188"/>
      <c r="N110" s="73" t="s">
        <v>2943</v>
      </c>
      <c r="O110" s="189"/>
      <c r="P110" s="189"/>
      <c r="Q110" s="189" t="s">
        <v>523</v>
      </c>
      <c r="R110" s="188">
        <v>2015</v>
      </c>
      <c r="S110" s="188" t="s">
        <v>8525</v>
      </c>
      <c r="T110" s="188">
        <v>1792</v>
      </c>
      <c r="U110" s="192">
        <v>45235</v>
      </c>
      <c r="V110" s="191">
        <v>45295</v>
      </c>
      <c r="W110" s="193"/>
      <c r="X110" s="856"/>
    </row>
    <row r="111" spans="1:24" ht="26.25" customHeight="1">
      <c r="A111" s="855"/>
      <c r="B111" s="188"/>
      <c r="C111" s="188"/>
      <c r="D111" s="188"/>
      <c r="E111" s="188"/>
      <c r="F111" s="188"/>
      <c r="G111" s="188"/>
      <c r="H111" s="188"/>
      <c r="I111" s="188"/>
      <c r="J111" s="188"/>
      <c r="K111" s="189" t="s">
        <v>3849</v>
      </c>
      <c r="L111" s="188"/>
      <c r="M111" s="188"/>
      <c r="N111" s="189"/>
      <c r="O111" s="189"/>
      <c r="P111" s="189"/>
      <c r="Q111" s="189" t="s">
        <v>8522</v>
      </c>
      <c r="R111" s="188">
        <v>2014</v>
      </c>
      <c r="S111" s="188" t="s">
        <v>8526</v>
      </c>
      <c r="T111" s="188">
        <v>1050</v>
      </c>
      <c r="U111" s="191"/>
      <c r="V111" s="191">
        <v>45292</v>
      </c>
      <c r="W111" s="193"/>
      <c r="X111" s="856"/>
    </row>
    <row r="112" spans="1:24" ht="26.25" customHeight="1">
      <c r="A112" s="855"/>
      <c r="B112" s="188"/>
      <c r="C112" s="188"/>
      <c r="D112" s="188"/>
      <c r="E112" s="188"/>
      <c r="F112" s="188"/>
      <c r="G112" s="188"/>
      <c r="H112" s="188"/>
      <c r="I112" s="188"/>
      <c r="J112" s="425" t="s">
        <v>3281</v>
      </c>
      <c r="K112" s="189"/>
      <c r="L112" s="188"/>
      <c r="M112" s="2476" t="s">
        <v>8708</v>
      </c>
      <c r="N112" s="2477"/>
      <c r="O112" s="2478"/>
      <c r="P112" s="189"/>
      <c r="Q112" s="189"/>
      <c r="R112" s="188"/>
      <c r="S112" s="194" t="s">
        <v>189</v>
      </c>
      <c r="T112" s="194">
        <v>3700</v>
      </c>
      <c r="U112" s="191"/>
      <c r="V112" s="191">
        <v>45288</v>
      </c>
      <c r="W112" s="193"/>
      <c r="X112" s="856"/>
    </row>
    <row r="113" spans="1:24" ht="26.25" customHeight="1">
      <c r="A113" s="855"/>
      <c r="B113" s="188"/>
      <c r="C113" s="188"/>
      <c r="D113" s="188"/>
      <c r="E113" s="188"/>
      <c r="F113" s="188"/>
      <c r="G113" s="188"/>
      <c r="H113" s="188"/>
      <c r="I113" s="188"/>
      <c r="J113" s="188"/>
      <c r="K113" s="189"/>
      <c r="L113" s="188"/>
      <c r="M113" s="188"/>
      <c r="N113" s="188"/>
      <c r="O113" s="188"/>
      <c r="P113" s="189"/>
      <c r="Q113" s="189"/>
      <c r="R113" s="188"/>
      <c r="S113" s="194" t="s">
        <v>2472</v>
      </c>
      <c r="T113" s="194">
        <f>SUM(T108:T112)</f>
        <v>10174</v>
      </c>
      <c r="U113" s="191"/>
      <c r="V113" s="192">
        <v>44927</v>
      </c>
      <c r="W113" s="193"/>
      <c r="X113" s="856"/>
    </row>
    <row r="114" spans="1:24" ht="26.25" customHeight="1" thickBot="1">
      <c r="A114" s="857"/>
      <c r="B114" s="858"/>
      <c r="C114" s="858"/>
      <c r="D114" s="858"/>
      <c r="E114" s="858"/>
      <c r="F114" s="858"/>
      <c r="G114" s="858"/>
      <c r="H114" s="858"/>
      <c r="I114" s="858"/>
      <c r="J114" s="858"/>
      <c r="K114" s="611" t="s">
        <v>8339</v>
      </c>
      <c r="L114" s="858"/>
      <c r="M114" s="858"/>
      <c r="N114" s="847"/>
      <c r="O114" s="847"/>
      <c r="P114" s="859"/>
      <c r="Q114" s="858"/>
      <c r="R114" s="858"/>
      <c r="S114" s="860"/>
      <c r="T114" s="860"/>
      <c r="U114" s="861"/>
      <c r="V114" s="862"/>
      <c r="W114" s="863"/>
      <c r="X114" s="864"/>
    </row>
    <row r="115" spans="1:24" ht="26.25" customHeight="1">
      <c r="A115" s="848" t="s">
        <v>188</v>
      </c>
      <c r="B115" s="849"/>
      <c r="C115" s="849" t="s">
        <v>3844</v>
      </c>
      <c r="D115" s="849" t="s">
        <v>190</v>
      </c>
      <c r="E115" s="849" t="s">
        <v>191</v>
      </c>
      <c r="F115" s="849" t="s">
        <v>191</v>
      </c>
      <c r="G115" s="849" t="s">
        <v>191</v>
      </c>
      <c r="H115" s="849"/>
      <c r="I115" s="849" t="s">
        <v>126</v>
      </c>
      <c r="J115" s="849" t="s">
        <v>8305</v>
      </c>
      <c r="K115" s="850" t="s">
        <v>8</v>
      </c>
      <c r="L115" s="849" t="s">
        <v>8617</v>
      </c>
      <c r="M115" s="849"/>
      <c r="N115" s="850" t="s">
        <v>8546</v>
      </c>
      <c r="O115" s="850" t="s">
        <v>8481</v>
      </c>
      <c r="P115" s="851" t="s">
        <v>9964</v>
      </c>
      <c r="Q115" s="849" t="s">
        <v>2214</v>
      </c>
      <c r="R115" s="849">
        <v>2015</v>
      </c>
      <c r="S115" s="849" t="s">
        <v>8541</v>
      </c>
      <c r="T115" s="849">
        <v>2100</v>
      </c>
      <c r="U115" s="852">
        <v>45233</v>
      </c>
      <c r="V115" s="1234">
        <v>45293</v>
      </c>
      <c r="W115" s="853">
        <v>2710</v>
      </c>
      <c r="X115" s="854">
        <v>3330</v>
      </c>
    </row>
    <row r="116" spans="1:24" ht="26.25" customHeight="1">
      <c r="A116" s="855"/>
      <c r="B116" s="188"/>
      <c r="C116" s="188"/>
      <c r="D116" s="188"/>
      <c r="E116" s="188"/>
      <c r="F116" s="188"/>
      <c r="G116" s="188"/>
      <c r="H116" s="188"/>
      <c r="I116" s="188" t="s">
        <v>3598</v>
      </c>
      <c r="J116" s="412" t="s">
        <v>8407</v>
      </c>
      <c r="K116" s="195" t="s">
        <v>240</v>
      </c>
      <c r="L116" s="425" t="s">
        <v>3603</v>
      </c>
      <c r="M116" s="188"/>
      <c r="N116" s="73" t="s">
        <v>3907</v>
      </c>
      <c r="O116" s="189"/>
      <c r="P116" s="189"/>
      <c r="Q116" s="189" t="s">
        <v>8528</v>
      </c>
      <c r="R116" s="188"/>
      <c r="S116" s="188" t="s">
        <v>8545</v>
      </c>
      <c r="T116" s="188">
        <v>13.5</v>
      </c>
      <c r="U116" s="191">
        <v>45234</v>
      </c>
      <c r="V116" s="191">
        <v>45303</v>
      </c>
      <c r="W116" s="193" t="s">
        <v>8853</v>
      </c>
      <c r="X116" s="856"/>
    </row>
    <row r="117" spans="1:24" ht="26.25" customHeight="1">
      <c r="A117" s="855"/>
      <c r="B117" s="188"/>
      <c r="C117" s="188"/>
      <c r="D117" s="188"/>
      <c r="E117" s="188"/>
      <c r="F117" s="188"/>
      <c r="G117" s="188"/>
      <c r="H117" s="188"/>
      <c r="I117" s="188"/>
      <c r="J117" s="194"/>
      <c r="K117" s="189" t="s">
        <v>8304</v>
      </c>
      <c r="L117" s="188"/>
      <c r="M117" s="188"/>
      <c r="N117" s="73" t="s">
        <v>2943</v>
      </c>
      <c r="O117" s="189"/>
      <c r="P117" s="189"/>
      <c r="Q117" s="189" t="s">
        <v>7104</v>
      </c>
      <c r="R117" s="188">
        <v>2015</v>
      </c>
      <c r="S117" s="188" t="s">
        <v>8542</v>
      </c>
      <c r="T117" s="188">
        <v>1635</v>
      </c>
      <c r="U117" s="192">
        <v>45235</v>
      </c>
      <c r="V117" s="191">
        <v>45295</v>
      </c>
      <c r="W117" s="193"/>
      <c r="X117" s="856"/>
    </row>
    <row r="118" spans="1:24" ht="26.25" customHeight="1">
      <c r="A118" s="855"/>
      <c r="B118" s="188"/>
      <c r="C118" s="188"/>
      <c r="D118" s="188"/>
      <c r="E118" s="188"/>
      <c r="F118" s="188"/>
      <c r="G118" s="188"/>
      <c r="H118" s="188"/>
      <c r="I118" s="188"/>
      <c r="J118" s="188"/>
      <c r="K118" s="189" t="s">
        <v>3849</v>
      </c>
      <c r="L118" s="188"/>
      <c r="M118" s="188"/>
      <c r="N118" s="189"/>
      <c r="O118" s="189"/>
      <c r="P118" s="189"/>
      <c r="Q118" s="189" t="s">
        <v>3291</v>
      </c>
      <c r="R118" s="188">
        <v>2016</v>
      </c>
      <c r="S118" s="188" t="s">
        <v>8543</v>
      </c>
      <c r="T118" s="188">
        <v>1470</v>
      </c>
      <c r="U118" s="191"/>
      <c r="V118" s="191">
        <v>45292</v>
      </c>
      <c r="W118" s="193"/>
      <c r="X118" s="856"/>
    </row>
    <row r="119" spans="1:24" ht="26.25" customHeight="1">
      <c r="A119" s="855"/>
      <c r="B119" s="188"/>
      <c r="C119" s="188"/>
      <c r="D119" s="188"/>
      <c r="E119" s="188"/>
      <c r="F119" s="188"/>
      <c r="G119" s="188"/>
      <c r="H119" s="188"/>
      <c r="I119" s="188"/>
      <c r="J119" s="188"/>
      <c r="K119" s="189"/>
      <c r="L119" s="188"/>
      <c r="M119" s="1302"/>
      <c r="N119" s="1303"/>
      <c r="O119" s="1304"/>
      <c r="P119" s="189"/>
      <c r="Q119" s="189" t="s">
        <v>3291</v>
      </c>
      <c r="R119" s="188">
        <v>2016</v>
      </c>
      <c r="S119" s="188" t="s">
        <v>8544</v>
      </c>
      <c r="T119" s="188">
        <v>1470</v>
      </c>
      <c r="U119" s="191"/>
      <c r="V119" s="191">
        <v>45288</v>
      </c>
      <c r="W119" s="193"/>
      <c r="X119" s="856"/>
    </row>
    <row r="120" spans="1:24" ht="26.25" customHeight="1">
      <c r="A120" s="855"/>
      <c r="B120" s="188"/>
      <c r="C120" s="188"/>
      <c r="D120" s="188"/>
      <c r="E120" s="188"/>
      <c r="F120" s="188"/>
      <c r="G120" s="188"/>
      <c r="H120" s="188"/>
      <c r="I120" s="188"/>
      <c r="J120" s="425" t="s">
        <v>3281</v>
      </c>
      <c r="K120" s="189"/>
      <c r="L120" s="188"/>
      <c r="M120" s="2476" t="s">
        <v>8708</v>
      </c>
      <c r="N120" s="2477"/>
      <c r="O120" s="2478"/>
      <c r="P120" s="189"/>
      <c r="Q120" s="189"/>
      <c r="R120" s="188"/>
      <c r="S120" s="194" t="s">
        <v>189</v>
      </c>
      <c r="T120" s="194">
        <v>3910</v>
      </c>
      <c r="U120" s="191"/>
      <c r="V120" s="192">
        <v>44927</v>
      </c>
      <c r="W120" s="193"/>
      <c r="X120" s="856"/>
    </row>
    <row r="121" spans="1:24" ht="26.25" customHeight="1">
      <c r="A121" s="855"/>
      <c r="B121" s="188"/>
      <c r="C121" s="188"/>
      <c r="D121" s="188"/>
      <c r="E121" s="188"/>
      <c r="F121" s="188"/>
      <c r="G121" s="188"/>
      <c r="H121" s="188"/>
      <c r="I121" s="188"/>
      <c r="J121" s="188"/>
      <c r="K121" s="189"/>
      <c r="L121" s="188"/>
      <c r="M121" s="188"/>
      <c r="N121" s="188"/>
      <c r="O121" s="188"/>
      <c r="P121" s="189"/>
      <c r="Q121" s="189"/>
      <c r="R121" s="188"/>
      <c r="S121" s="194" t="s">
        <v>2472</v>
      </c>
      <c r="T121" s="194">
        <f>SUM(T115:T120)</f>
        <v>10598.5</v>
      </c>
      <c r="U121" s="191"/>
      <c r="V121" s="191"/>
      <c r="W121" s="193"/>
      <c r="X121" s="856"/>
    </row>
    <row r="122" spans="1:24" ht="26.25" customHeight="1" thickBot="1">
      <c r="A122" s="857"/>
      <c r="B122" s="858"/>
      <c r="C122" s="858"/>
      <c r="D122" s="858"/>
      <c r="E122" s="858"/>
      <c r="F122" s="858"/>
      <c r="G122" s="858"/>
      <c r="H122" s="858"/>
      <c r="I122" s="858"/>
      <c r="J122" s="858"/>
      <c r="K122" s="611" t="s">
        <v>8339</v>
      </c>
      <c r="L122" s="858"/>
      <c r="M122" s="858"/>
      <c r="N122" s="847"/>
      <c r="O122" s="847"/>
      <c r="P122" s="859"/>
      <c r="Q122" s="858"/>
      <c r="R122" s="858"/>
      <c r="S122" s="860"/>
      <c r="T122" s="860"/>
      <c r="U122" s="861"/>
      <c r="V122" s="862"/>
      <c r="W122" s="863"/>
      <c r="X122" s="864"/>
    </row>
    <row r="123" spans="1:24" ht="26.25" hidden="1" customHeight="1"/>
    <row r="124" spans="1:24" ht="26.25" hidden="1" customHeight="1" thickBo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51"/>
      <c r="L124" s="4"/>
      <c r="M124" s="4"/>
      <c r="N124" s="451"/>
      <c r="O124" s="451"/>
      <c r="P124" s="452"/>
      <c r="Q124" s="4"/>
      <c r="R124" s="4"/>
      <c r="S124" s="4"/>
      <c r="T124" s="4"/>
      <c r="U124" s="453"/>
      <c r="V124" s="454"/>
      <c r="W124" s="455"/>
      <c r="X124" s="455"/>
    </row>
    <row r="125" spans="1:24" ht="26.25" hidden="1" customHeight="1">
      <c r="A125" s="492" t="s">
        <v>188</v>
      </c>
      <c r="B125" s="493"/>
      <c r="C125" s="493" t="s">
        <v>4603</v>
      </c>
      <c r="D125" s="493" t="s">
        <v>198</v>
      </c>
      <c r="E125" s="493"/>
      <c r="F125" s="493"/>
      <c r="G125" s="493"/>
      <c r="H125" s="914"/>
      <c r="I125" s="493" t="s">
        <v>4604</v>
      </c>
      <c r="J125" s="494" t="s">
        <v>8412</v>
      </c>
      <c r="K125" s="493" t="s">
        <v>13</v>
      </c>
      <c r="L125" s="494"/>
      <c r="M125" s="495"/>
      <c r="N125" s="495"/>
      <c r="O125" s="495"/>
      <c r="P125" s="496"/>
      <c r="Q125" s="493"/>
      <c r="R125" s="493"/>
      <c r="S125" s="493"/>
      <c r="T125" s="493"/>
      <c r="U125" s="497">
        <v>45238</v>
      </c>
      <c r="V125" s="497">
        <v>45276</v>
      </c>
      <c r="W125" s="498"/>
      <c r="X125" s="499">
        <f>W125+450</f>
        <v>450</v>
      </c>
    </row>
    <row r="126" spans="1:24" ht="26.25" hidden="1" customHeight="1">
      <c r="A126" s="500"/>
      <c r="B126" s="97"/>
      <c r="C126" s="97" t="s">
        <v>7313</v>
      </c>
      <c r="D126" s="97"/>
      <c r="E126" s="97"/>
      <c r="F126" s="97"/>
      <c r="G126" s="97"/>
      <c r="H126" s="97"/>
      <c r="I126" s="97" t="s">
        <v>2578</v>
      </c>
      <c r="J126" s="412" t="s">
        <v>8413</v>
      </c>
      <c r="K126" s="99" t="s">
        <v>240</v>
      </c>
      <c r="L126" s="427" t="s">
        <v>3603</v>
      </c>
      <c r="M126" s="2601" t="s">
        <v>3301</v>
      </c>
      <c r="N126" s="2602"/>
      <c r="O126" s="2602"/>
      <c r="P126" s="2603"/>
      <c r="Q126" s="97"/>
      <c r="R126" s="97"/>
      <c r="S126" s="97"/>
      <c r="T126" s="97"/>
      <c r="U126" s="431"/>
      <c r="V126" s="430"/>
      <c r="W126" s="106"/>
      <c r="X126" s="652"/>
    </row>
    <row r="127" spans="1:24" ht="26.25" hidden="1" customHeight="1">
      <c r="A127" s="500"/>
      <c r="B127" s="97"/>
      <c r="C127" s="97"/>
      <c r="D127" s="97"/>
      <c r="E127" s="97"/>
      <c r="F127" s="97"/>
      <c r="G127" s="97"/>
      <c r="H127" s="97"/>
      <c r="I127" s="97"/>
      <c r="J127" s="1127"/>
      <c r="K127" s="97" t="s">
        <v>8468</v>
      </c>
      <c r="L127" s="98"/>
      <c r="M127" s="2508"/>
      <c r="N127" s="2509"/>
      <c r="O127" s="2509"/>
      <c r="P127" s="2510"/>
      <c r="Q127" s="97"/>
      <c r="R127" s="97"/>
      <c r="S127" s="97"/>
      <c r="T127" s="97"/>
      <c r="U127" s="430"/>
      <c r="V127" s="430"/>
      <c r="W127" s="106"/>
      <c r="X127" s="652"/>
    </row>
    <row r="128" spans="1:24" ht="26.25" hidden="1" customHeight="1">
      <c r="A128" s="500"/>
      <c r="B128" s="97"/>
      <c r="C128" s="97"/>
      <c r="D128" s="97"/>
      <c r="E128" s="97"/>
      <c r="F128" s="97"/>
      <c r="G128" s="97"/>
      <c r="H128" s="97"/>
      <c r="I128" s="97"/>
      <c r="J128" s="97"/>
      <c r="K128" s="97" t="s">
        <v>4071</v>
      </c>
      <c r="L128" s="98"/>
      <c r="M128" s="2508"/>
      <c r="N128" s="2509"/>
      <c r="O128" s="2509"/>
      <c r="P128" s="2510"/>
      <c r="Q128" s="97"/>
      <c r="R128" s="97"/>
      <c r="S128" s="97"/>
      <c r="T128" s="97"/>
      <c r="U128" s="100"/>
      <c r="V128" s="101"/>
      <c r="W128" s="106"/>
      <c r="X128" s="652"/>
    </row>
    <row r="129" spans="1:24" ht="26.25" hidden="1" customHeight="1">
      <c r="A129" s="500"/>
      <c r="B129" s="97"/>
      <c r="C129" s="97"/>
      <c r="D129" s="97"/>
      <c r="E129" s="97"/>
      <c r="F129" s="97"/>
      <c r="G129" s="97"/>
      <c r="H129" s="97"/>
      <c r="I129" s="97"/>
      <c r="J129" s="425" t="s">
        <v>7916</v>
      </c>
      <c r="K129" s="97"/>
      <c r="L129" s="98"/>
      <c r="M129" s="2508"/>
      <c r="N129" s="2509"/>
      <c r="O129" s="2509"/>
      <c r="P129" s="2510"/>
      <c r="Q129" s="97"/>
      <c r="R129" s="97"/>
      <c r="S129" s="102" t="s">
        <v>189</v>
      </c>
      <c r="T129" s="102"/>
      <c r="U129" s="100"/>
      <c r="V129" s="101"/>
      <c r="W129" s="106"/>
      <c r="X129" s="915"/>
    </row>
    <row r="130" spans="1:24" ht="26.25" hidden="1" customHeight="1">
      <c r="A130" s="500"/>
      <c r="B130" s="97"/>
      <c r="C130" s="97"/>
      <c r="D130" s="97"/>
      <c r="E130" s="97"/>
      <c r="F130" s="97"/>
      <c r="G130" s="97"/>
      <c r="H130" s="97"/>
      <c r="I130" s="97"/>
      <c r="J130" s="425" t="s">
        <v>7165</v>
      </c>
      <c r="K130" s="98"/>
      <c r="L130" s="98"/>
      <c r="M130" s="2604"/>
      <c r="N130" s="2605"/>
      <c r="O130" s="2605"/>
      <c r="P130" s="2606"/>
      <c r="Q130" s="102"/>
      <c r="R130" s="102"/>
      <c r="S130" s="102" t="s">
        <v>2472</v>
      </c>
      <c r="T130" s="102">
        <f>SUM(T125:T129)</f>
        <v>0</v>
      </c>
      <c r="U130" s="100"/>
      <c r="V130" s="101"/>
      <c r="W130" s="106"/>
      <c r="X130" s="915"/>
    </row>
    <row r="131" spans="1:24" ht="26.25" hidden="1" customHeight="1" thickBot="1">
      <c r="A131" s="1166"/>
      <c r="B131" s="1167"/>
      <c r="C131" s="1167"/>
      <c r="D131" s="1167"/>
      <c r="E131" s="1167"/>
      <c r="F131" s="1167"/>
      <c r="G131" s="1167"/>
      <c r="H131" s="1167"/>
      <c r="I131" s="1167"/>
      <c r="J131" s="1167"/>
      <c r="K131" s="1168" t="s">
        <v>8418</v>
      </c>
      <c r="L131" s="1169"/>
      <c r="M131" s="1169"/>
      <c r="N131" s="1167"/>
      <c r="O131" s="1167"/>
      <c r="P131" s="1170"/>
      <c r="Q131" s="1171"/>
      <c r="R131" s="1171"/>
      <c r="S131" s="1171"/>
      <c r="T131" s="1171"/>
      <c r="U131" s="1172"/>
      <c r="V131" s="1173"/>
      <c r="W131" s="1174"/>
      <c r="X131" s="1175"/>
    </row>
    <row r="132" spans="1:24" ht="26.25" hidden="1" customHeight="1">
      <c r="A132" s="492" t="s">
        <v>188</v>
      </c>
      <c r="B132" s="493"/>
      <c r="C132" s="493" t="s">
        <v>4603</v>
      </c>
      <c r="D132" s="493" t="s">
        <v>198</v>
      </c>
      <c r="E132" s="493"/>
      <c r="F132" s="493"/>
      <c r="G132" s="493"/>
      <c r="H132" s="914"/>
      <c r="I132" s="493" t="s">
        <v>4604</v>
      </c>
      <c r="J132" s="494" t="s">
        <v>8412</v>
      </c>
      <c r="K132" s="493" t="s">
        <v>13</v>
      </c>
      <c r="L132" s="494"/>
      <c r="M132" s="495"/>
      <c r="N132" s="495"/>
      <c r="O132" s="495"/>
      <c r="P132" s="496"/>
      <c r="Q132" s="493"/>
      <c r="R132" s="493"/>
      <c r="S132" s="493"/>
      <c r="T132" s="493"/>
      <c r="U132" s="497">
        <v>45238</v>
      </c>
      <c r="V132" s="497">
        <v>45276</v>
      </c>
      <c r="W132" s="498"/>
      <c r="X132" s="499">
        <f>W132+450</f>
        <v>450</v>
      </c>
    </row>
    <row r="133" spans="1:24" ht="26.25" hidden="1" customHeight="1">
      <c r="A133" s="500"/>
      <c r="B133" s="97"/>
      <c r="C133" s="97" t="s">
        <v>7313</v>
      </c>
      <c r="D133" s="97"/>
      <c r="E133" s="97"/>
      <c r="F133" s="97"/>
      <c r="G133" s="97"/>
      <c r="H133" s="97"/>
      <c r="I133" s="97" t="s">
        <v>2578</v>
      </c>
      <c r="J133" s="412" t="s">
        <v>8414</v>
      </c>
      <c r="K133" s="99" t="s">
        <v>240</v>
      </c>
      <c r="L133" s="427" t="s">
        <v>3603</v>
      </c>
      <c r="M133" s="2601" t="s">
        <v>3301</v>
      </c>
      <c r="N133" s="2602"/>
      <c r="O133" s="2602"/>
      <c r="P133" s="2603"/>
      <c r="Q133" s="97"/>
      <c r="R133" s="97"/>
      <c r="S133" s="97"/>
      <c r="T133" s="97"/>
      <c r="U133" s="431"/>
      <c r="V133" s="430"/>
      <c r="W133" s="106"/>
      <c r="X133" s="652"/>
    </row>
    <row r="134" spans="1:24" ht="26.25" hidden="1" customHeight="1">
      <c r="A134" s="500"/>
      <c r="B134" s="97"/>
      <c r="C134" s="97"/>
      <c r="D134" s="97"/>
      <c r="E134" s="97"/>
      <c r="F134" s="97"/>
      <c r="G134" s="97"/>
      <c r="H134" s="97"/>
      <c r="I134" s="97"/>
      <c r="J134" s="1127"/>
      <c r="K134" s="97" t="s">
        <v>8468</v>
      </c>
      <c r="L134" s="98"/>
      <c r="M134" s="2508"/>
      <c r="N134" s="2509"/>
      <c r="O134" s="2509"/>
      <c r="P134" s="2510"/>
      <c r="Q134" s="97"/>
      <c r="R134" s="97"/>
      <c r="S134" s="97"/>
      <c r="T134" s="97"/>
      <c r="U134" s="430"/>
      <c r="V134" s="430"/>
      <c r="W134" s="106"/>
      <c r="X134" s="652"/>
    </row>
    <row r="135" spans="1:24" ht="26.25" hidden="1" customHeight="1">
      <c r="A135" s="500"/>
      <c r="B135" s="97"/>
      <c r="C135" s="97"/>
      <c r="D135" s="97"/>
      <c r="E135" s="97"/>
      <c r="F135" s="97"/>
      <c r="G135" s="97"/>
      <c r="H135" s="97"/>
      <c r="I135" s="97"/>
      <c r="J135" s="97"/>
      <c r="K135" s="97" t="s">
        <v>4071</v>
      </c>
      <c r="L135" s="98"/>
      <c r="M135" s="2508"/>
      <c r="N135" s="2509"/>
      <c r="O135" s="2509"/>
      <c r="P135" s="2510"/>
      <c r="Q135" s="97"/>
      <c r="R135" s="97"/>
      <c r="S135" s="97"/>
      <c r="T135" s="97"/>
      <c r="U135" s="100"/>
      <c r="V135" s="101"/>
      <c r="W135" s="106"/>
      <c r="X135" s="652"/>
    </row>
    <row r="136" spans="1:24" ht="26.25" hidden="1" customHeight="1">
      <c r="A136" s="500"/>
      <c r="B136" s="97"/>
      <c r="C136" s="97"/>
      <c r="D136" s="97"/>
      <c r="E136" s="97"/>
      <c r="F136" s="97"/>
      <c r="G136" s="97"/>
      <c r="H136" s="97"/>
      <c r="I136" s="97"/>
      <c r="J136" s="425" t="s">
        <v>7916</v>
      </c>
      <c r="K136" s="97"/>
      <c r="L136" s="98"/>
      <c r="M136" s="2508"/>
      <c r="N136" s="2509"/>
      <c r="O136" s="2509"/>
      <c r="P136" s="2510"/>
      <c r="Q136" s="97"/>
      <c r="R136" s="97"/>
      <c r="S136" s="102" t="s">
        <v>189</v>
      </c>
      <c r="T136" s="102"/>
      <c r="U136" s="100"/>
      <c r="V136" s="101"/>
      <c r="W136" s="106"/>
      <c r="X136" s="915"/>
    </row>
    <row r="137" spans="1:24" ht="26.25" hidden="1" customHeight="1">
      <c r="A137" s="500"/>
      <c r="B137" s="97"/>
      <c r="C137" s="97"/>
      <c r="D137" s="97"/>
      <c r="E137" s="97"/>
      <c r="F137" s="97"/>
      <c r="G137" s="97"/>
      <c r="H137" s="97"/>
      <c r="I137" s="97"/>
      <c r="J137" s="425" t="s">
        <v>7165</v>
      </c>
      <c r="K137" s="98"/>
      <c r="L137" s="98"/>
      <c r="M137" s="2604"/>
      <c r="N137" s="2605"/>
      <c r="O137" s="2605"/>
      <c r="P137" s="2606"/>
      <c r="Q137" s="102"/>
      <c r="R137" s="102"/>
      <c r="S137" s="102" t="s">
        <v>2472</v>
      </c>
      <c r="T137" s="102">
        <f>SUM(T132:T136)</f>
        <v>0</v>
      </c>
      <c r="U137" s="100"/>
      <c r="V137" s="101"/>
      <c r="W137" s="106"/>
      <c r="X137" s="915"/>
    </row>
    <row r="138" spans="1:24" ht="26.25" hidden="1" customHeight="1">
      <c r="A138" s="492" t="s">
        <v>188</v>
      </c>
      <c r="B138" s="493"/>
      <c r="C138" s="493" t="s">
        <v>4603</v>
      </c>
      <c r="D138" s="493" t="s">
        <v>198</v>
      </c>
      <c r="E138" s="493"/>
      <c r="F138" s="493"/>
      <c r="G138" s="493"/>
      <c r="H138" s="914"/>
      <c r="I138" s="493" t="s">
        <v>4604</v>
      </c>
      <c r="J138" s="494" t="s">
        <v>8509</v>
      </c>
      <c r="K138" s="493" t="s">
        <v>8491</v>
      </c>
      <c r="L138" s="494"/>
      <c r="M138" s="495"/>
      <c r="N138" s="495"/>
      <c r="O138" s="495"/>
      <c r="P138" s="496"/>
      <c r="Q138" s="493"/>
      <c r="R138" s="493"/>
      <c r="S138" s="493"/>
      <c r="T138" s="493"/>
      <c r="U138" s="497">
        <v>45237</v>
      </c>
      <c r="V138" s="497">
        <v>45287</v>
      </c>
      <c r="W138" s="498"/>
      <c r="X138" s="499">
        <f>W138+450</f>
        <v>450</v>
      </c>
    </row>
    <row r="139" spans="1:24" ht="26.25" hidden="1" customHeight="1">
      <c r="A139" s="500"/>
      <c r="B139" s="97"/>
      <c r="C139" s="97" t="s">
        <v>7313</v>
      </c>
      <c r="D139" s="97"/>
      <c r="E139" s="97"/>
      <c r="F139" s="97"/>
      <c r="G139" s="97"/>
      <c r="H139" s="97"/>
      <c r="I139" s="97" t="s">
        <v>2578</v>
      </c>
      <c r="J139" s="412" t="s">
        <v>8493</v>
      </c>
      <c r="K139" s="99" t="s">
        <v>8469</v>
      </c>
      <c r="L139" s="427" t="s">
        <v>3603</v>
      </c>
      <c r="M139" s="2607" t="s">
        <v>3301</v>
      </c>
      <c r="N139" s="2608"/>
      <c r="O139" s="2608"/>
      <c r="P139" s="2609"/>
      <c r="Q139" s="97"/>
      <c r="R139" s="97"/>
      <c r="S139" s="97"/>
      <c r="T139" s="97"/>
      <c r="U139" s="431"/>
      <c r="V139" s="430"/>
      <c r="W139" s="106"/>
      <c r="X139" s="652" t="s">
        <v>8259</v>
      </c>
    </row>
    <row r="140" spans="1:24" ht="26.25" hidden="1" customHeight="1">
      <c r="A140" s="500"/>
      <c r="B140" s="97"/>
      <c r="C140" s="97"/>
      <c r="D140" s="97"/>
      <c r="E140" s="97"/>
      <c r="F140" s="97"/>
      <c r="G140" s="97"/>
      <c r="H140" s="97"/>
      <c r="I140" s="97"/>
      <c r="J140" s="1127"/>
      <c r="K140" s="97" t="s">
        <v>8468</v>
      </c>
      <c r="L140" s="98"/>
      <c r="M140" s="2610"/>
      <c r="N140" s="2611"/>
      <c r="O140" s="2611"/>
      <c r="P140" s="2612"/>
      <c r="Q140" s="97"/>
      <c r="R140" s="97"/>
      <c r="S140" s="97"/>
      <c r="T140" s="97"/>
      <c r="U140" s="430"/>
      <c r="V140" s="430"/>
      <c r="W140" s="106"/>
      <c r="X140" s="652"/>
    </row>
    <row r="141" spans="1:24" ht="26.25" hidden="1" customHeight="1">
      <c r="A141" s="500"/>
      <c r="B141" s="97"/>
      <c r="C141" s="97"/>
      <c r="D141" s="97"/>
      <c r="E141" s="97"/>
      <c r="F141" s="97"/>
      <c r="G141" s="97"/>
      <c r="H141" s="97"/>
      <c r="I141" s="97"/>
      <c r="J141" s="1301" t="s">
        <v>8496</v>
      </c>
      <c r="K141" s="97"/>
      <c r="L141" s="98"/>
      <c r="M141" s="2610"/>
      <c r="N141" s="2611"/>
      <c r="O141" s="2611"/>
      <c r="P141" s="2612"/>
      <c r="Q141" s="97"/>
      <c r="R141" s="97"/>
      <c r="S141" s="97"/>
      <c r="T141" s="97"/>
      <c r="U141" s="100"/>
      <c r="V141" s="101"/>
      <c r="W141" s="106"/>
      <c r="X141" s="652"/>
    </row>
    <row r="142" spans="1:24" ht="26.25" hidden="1" customHeight="1">
      <c r="A142" s="500"/>
      <c r="B142" s="97"/>
      <c r="C142" s="97"/>
      <c r="D142" s="97"/>
      <c r="E142" s="97"/>
      <c r="F142" s="97"/>
      <c r="G142" s="97"/>
      <c r="H142" s="97"/>
      <c r="I142" s="97"/>
      <c r="J142" s="425" t="s">
        <v>8497</v>
      </c>
      <c r="K142" s="97"/>
      <c r="L142" s="98"/>
      <c r="M142" s="2610"/>
      <c r="N142" s="2611"/>
      <c r="O142" s="2611"/>
      <c r="P142" s="2612"/>
      <c r="Q142" s="97"/>
      <c r="R142" s="97"/>
      <c r="S142" s="102" t="s">
        <v>189</v>
      </c>
      <c r="T142" s="102"/>
      <c r="U142" s="100"/>
      <c r="V142" s="101"/>
      <c r="W142" s="106"/>
      <c r="X142" s="915"/>
    </row>
    <row r="143" spans="1:24" ht="26.25" hidden="1" customHeight="1">
      <c r="A143" s="500"/>
      <c r="B143" s="97"/>
      <c r="C143" s="97"/>
      <c r="D143" s="97"/>
      <c r="E143" s="97"/>
      <c r="F143" s="97"/>
      <c r="G143" s="97"/>
      <c r="H143" s="97"/>
      <c r="I143" s="97"/>
      <c r="J143" s="425" t="s">
        <v>7165</v>
      </c>
      <c r="K143" s="98"/>
      <c r="L143" s="98"/>
      <c r="M143" s="2613"/>
      <c r="N143" s="2614"/>
      <c r="O143" s="2614"/>
      <c r="P143" s="2615"/>
      <c r="Q143" s="102"/>
      <c r="R143" s="102"/>
      <c r="S143" s="102" t="s">
        <v>2472</v>
      </c>
      <c r="T143" s="102">
        <f>SUM(T138:T142)</f>
        <v>0</v>
      </c>
      <c r="U143" s="100"/>
      <c r="V143" s="101"/>
      <c r="W143" s="106"/>
      <c r="X143" s="915"/>
    </row>
    <row r="144" spans="1:24" ht="26.25" hidden="1" customHeight="1" thickBot="1">
      <c r="A144" s="1166"/>
      <c r="B144" s="1167"/>
      <c r="C144" s="1167"/>
      <c r="D144" s="1167"/>
      <c r="E144" s="1167"/>
      <c r="F144" s="1167"/>
      <c r="G144" s="1167"/>
      <c r="H144" s="1167"/>
      <c r="I144" s="1167"/>
      <c r="J144" s="1167"/>
      <c r="K144" s="1168" t="s">
        <v>8418</v>
      </c>
      <c r="L144" s="1169"/>
      <c r="M144" s="1169"/>
      <c r="N144" s="1167"/>
      <c r="O144" s="1167"/>
      <c r="P144" s="1170"/>
      <c r="Q144" s="1171"/>
      <c r="R144" s="1171"/>
      <c r="S144" s="1171"/>
      <c r="T144" s="1171"/>
      <c r="U144" s="1172"/>
      <c r="V144" s="1173"/>
      <c r="W144" s="1174"/>
      <c r="X144" s="1175"/>
    </row>
    <row r="145" spans="1:24" ht="26.25" hidden="1" customHeight="1" thickBot="1">
      <c r="A145" s="1166"/>
      <c r="B145" s="1167"/>
      <c r="C145" s="1167"/>
      <c r="D145" s="1167"/>
      <c r="E145" s="1167"/>
      <c r="F145" s="1167"/>
      <c r="G145" s="1167"/>
      <c r="H145" s="1167"/>
      <c r="I145" s="1167"/>
      <c r="J145" s="1167"/>
      <c r="K145" s="1168" t="s">
        <v>8418</v>
      </c>
      <c r="L145" s="1169"/>
      <c r="M145" s="1169"/>
      <c r="N145" s="1167"/>
      <c r="O145" s="1167"/>
      <c r="P145" s="1170"/>
      <c r="Q145" s="1171"/>
      <c r="R145" s="1171"/>
      <c r="S145" s="1171"/>
      <c r="T145" s="1171"/>
      <c r="U145" s="1172"/>
      <c r="V145" s="1173"/>
      <c r="W145" s="1174"/>
      <c r="X145" s="1175"/>
    </row>
    <row r="146" spans="1:24" ht="26.25" hidden="1" customHeight="1">
      <c r="A146" s="492" t="s">
        <v>188</v>
      </c>
      <c r="B146" s="493"/>
      <c r="C146" s="493" t="s">
        <v>4603</v>
      </c>
      <c r="D146" s="493" t="s">
        <v>198</v>
      </c>
      <c r="E146" s="493"/>
      <c r="F146" s="493"/>
      <c r="G146" s="493"/>
      <c r="H146" s="914"/>
      <c r="I146" s="493" t="s">
        <v>4604</v>
      </c>
      <c r="J146" s="494" t="s">
        <v>8509</v>
      </c>
      <c r="K146" s="493" t="s">
        <v>8491</v>
      </c>
      <c r="L146" s="494"/>
      <c r="M146" s="495"/>
      <c r="N146" s="495"/>
      <c r="O146" s="495"/>
      <c r="P146" s="496"/>
      <c r="Q146" s="493"/>
      <c r="R146" s="493"/>
      <c r="S146" s="493"/>
      <c r="T146" s="493"/>
      <c r="U146" s="497">
        <v>45237</v>
      </c>
      <c r="V146" s="497">
        <v>45287</v>
      </c>
      <c r="W146" s="498"/>
      <c r="X146" s="499">
        <f>W146+450</f>
        <v>450</v>
      </c>
    </row>
    <row r="147" spans="1:24" ht="26.25" hidden="1" customHeight="1">
      <c r="A147" s="500"/>
      <c r="B147" s="97"/>
      <c r="C147" s="97" t="s">
        <v>7313</v>
      </c>
      <c r="D147" s="97"/>
      <c r="E147" s="97"/>
      <c r="F147" s="97"/>
      <c r="G147" s="97"/>
      <c r="H147" s="97"/>
      <c r="I147" s="97" t="s">
        <v>2578</v>
      </c>
      <c r="J147" s="412" t="s">
        <v>8493</v>
      </c>
      <c r="K147" s="99" t="s">
        <v>195</v>
      </c>
      <c r="L147" s="427" t="s">
        <v>3603</v>
      </c>
      <c r="M147" s="2607" t="s">
        <v>3301</v>
      </c>
      <c r="N147" s="2608"/>
      <c r="O147" s="2608"/>
      <c r="P147" s="2609"/>
      <c r="Q147" s="97"/>
      <c r="R147" s="97"/>
      <c r="S147" s="97"/>
      <c r="T147" s="97"/>
      <c r="U147" s="431"/>
      <c r="V147" s="430"/>
      <c r="W147" s="106"/>
      <c r="X147" s="652" t="s">
        <v>8259</v>
      </c>
    </row>
    <row r="148" spans="1:24" ht="26.25" hidden="1" customHeight="1">
      <c r="A148" s="500"/>
      <c r="B148" s="97"/>
      <c r="C148" s="97"/>
      <c r="D148" s="97"/>
      <c r="E148" s="97"/>
      <c r="F148" s="97"/>
      <c r="G148" s="97"/>
      <c r="H148" s="97"/>
      <c r="I148" s="97"/>
      <c r="J148" s="1127"/>
      <c r="K148" s="97" t="s">
        <v>8492</v>
      </c>
      <c r="L148" s="98"/>
      <c r="M148" s="2610"/>
      <c r="N148" s="2611"/>
      <c r="O148" s="2611"/>
      <c r="P148" s="2612"/>
      <c r="Q148" s="97"/>
      <c r="R148" s="97"/>
      <c r="S148" s="97"/>
      <c r="T148" s="97"/>
      <c r="U148" s="430"/>
      <c r="V148" s="430"/>
      <c r="W148" s="106"/>
      <c r="X148" s="652"/>
    </row>
    <row r="149" spans="1:24" ht="26.25" hidden="1" customHeight="1">
      <c r="A149" s="500"/>
      <c r="B149" s="97"/>
      <c r="C149" s="97"/>
      <c r="D149" s="97"/>
      <c r="E149" s="97"/>
      <c r="F149" s="97"/>
      <c r="G149" s="97"/>
      <c r="H149" s="97"/>
      <c r="I149" s="97"/>
      <c r="J149" s="1301" t="s">
        <v>8496</v>
      </c>
      <c r="K149" s="97"/>
      <c r="L149" s="98"/>
      <c r="M149" s="2610"/>
      <c r="N149" s="2611"/>
      <c r="O149" s="2611"/>
      <c r="P149" s="2612"/>
      <c r="Q149" s="97"/>
      <c r="R149" s="97"/>
      <c r="S149" s="97"/>
      <c r="T149" s="97"/>
      <c r="U149" s="100"/>
      <c r="V149" s="101"/>
      <c r="W149" s="106"/>
      <c r="X149" s="652"/>
    </row>
    <row r="150" spans="1:24" ht="26.25" hidden="1" customHeight="1">
      <c r="A150" s="500"/>
      <c r="B150" s="97"/>
      <c r="C150" s="97"/>
      <c r="D150" s="97"/>
      <c r="E150" s="97"/>
      <c r="F150" s="97"/>
      <c r="G150" s="97"/>
      <c r="H150" s="97"/>
      <c r="I150" s="97"/>
      <c r="J150" s="425" t="s">
        <v>8497</v>
      </c>
      <c r="K150" s="97"/>
      <c r="L150" s="98"/>
      <c r="M150" s="2610"/>
      <c r="N150" s="2611"/>
      <c r="O150" s="2611"/>
      <c r="P150" s="2612"/>
      <c r="Q150" s="97"/>
      <c r="R150" s="97"/>
      <c r="S150" s="102" t="s">
        <v>189</v>
      </c>
      <c r="T150" s="102"/>
      <c r="U150" s="100"/>
      <c r="V150" s="101"/>
      <c r="W150" s="106"/>
      <c r="X150" s="915"/>
    </row>
    <row r="151" spans="1:24" ht="26.25" hidden="1" customHeight="1">
      <c r="A151" s="500"/>
      <c r="B151" s="97"/>
      <c r="C151" s="97"/>
      <c r="D151" s="97"/>
      <c r="E151" s="97"/>
      <c r="F151" s="97"/>
      <c r="G151" s="97"/>
      <c r="H151" s="97"/>
      <c r="I151" s="97"/>
      <c r="J151" s="425" t="s">
        <v>7165</v>
      </c>
      <c r="K151" s="98"/>
      <c r="L151" s="98"/>
      <c r="M151" s="2613"/>
      <c r="N151" s="2614"/>
      <c r="O151" s="2614"/>
      <c r="P151" s="2615"/>
      <c r="Q151" s="102"/>
      <c r="R151" s="102"/>
      <c r="S151" s="102" t="s">
        <v>2472</v>
      </c>
      <c r="T151" s="102">
        <f>SUM(T146:T150)</f>
        <v>0</v>
      </c>
      <c r="U151" s="100"/>
      <c r="V151" s="101"/>
      <c r="W151" s="106"/>
      <c r="X151" s="915"/>
    </row>
    <row r="152" spans="1:24" ht="26.25" hidden="1" customHeight="1" thickBot="1">
      <c r="A152" s="1166"/>
      <c r="B152" s="1167"/>
      <c r="C152" s="1167"/>
      <c r="D152" s="1167"/>
      <c r="E152" s="1167"/>
      <c r="F152" s="1167"/>
      <c r="G152" s="1167"/>
      <c r="H152" s="1167"/>
      <c r="I152" s="1167"/>
      <c r="J152" s="1167"/>
      <c r="K152" s="1168" t="s">
        <v>8418</v>
      </c>
      <c r="L152" s="1169"/>
      <c r="M152" s="1169"/>
      <c r="N152" s="1167"/>
      <c r="O152" s="1167"/>
      <c r="P152" s="1170"/>
      <c r="Q152" s="1171"/>
      <c r="R152" s="1171"/>
      <c r="S152" s="1171"/>
      <c r="T152" s="1171"/>
      <c r="U152" s="1172"/>
      <c r="V152" s="1173"/>
      <c r="W152" s="1174"/>
      <c r="X152" s="1175"/>
    </row>
    <row r="153" spans="1:24" ht="26.25" hidden="1" customHeight="1">
      <c r="A153" s="492" t="s">
        <v>188</v>
      </c>
      <c r="B153" s="493"/>
      <c r="C153" s="493" t="s">
        <v>4603</v>
      </c>
      <c r="D153" s="493" t="s">
        <v>198</v>
      </c>
      <c r="E153" s="493"/>
      <c r="F153" s="493"/>
      <c r="G153" s="493"/>
      <c r="H153" s="914"/>
      <c r="I153" s="493" t="s">
        <v>4604</v>
      </c>
      <c r="J153" s="494" t="s">
        <v>8509</v>
      </c>
      <c r="K153" s="493" t="s">
        <v>8491</v>
      </c>
      <c r="L153" s="494"/>
      <c r="M153" s="495"/>
      <c r="N153" s="495"/>
      <c r="O153" s="495"/>
      <c r="P153" s="496"/>
      <c r="Q153" s="493"/>
      <c r="R153" s="493"/>
      <c r="S153" s="493"/>
      <c r="T153" s="493"/>
      <c r="U153" s="497">
        <v>45237</v>
      </c>
      <c r="V153" s="497">
        <v>45287</v>
      </c>
      <c r="W153" s="498"/>
      <c r="X153" s="499">
        <f>W153+450</f>
        <v>450</v>
      </c>
    </row>
    <row r="154" spans="1:24" ht="26.25" hidden="1" customHeight="1">
      <c r="A154" s="500"/>
      <c r="B154" s="97"/>
      <c r="C154" s="97" t="s">
        <v>7313</v>
      </c>
      <c r="D154" s="97"/>
      <c r="E154" s="97"/>
      <c r="F154" s="97"/>
      <c r="G154" s="97"/>
      <c r="H154" s="97"/>
      <c r="I154" s="97" t="s">
        <v>2578</v>
      </c>
      <c r="J154" s="412" t="s">
        <v>8493</v>
      </c>
      <c r="K154" s="99" t="s">
        <v>195</v>
      </c>
      <c r="L154" s="427" t="s">
        <v>3603</v>
      </c>
      <c r="M154" s="2607" t="s">
        <v>3301</v>
      </c>
      <c r="N154" s="2608"/>
      <c r="O154" s="2608"/>
      <c r="P154" s="2609"/>
      <c r="Q154" s="97"/>
      <c r="R154" s="97"/>
      <c r="S154" s="97"/>
      <c r="T154" s="97"/>
      <c r="U154" s="431"/>
      <c r="V154" s="430"/>
      <c r="W154" s="106"/>
      <c r="X154" s="652" t="s">
        <v>8259</v>
      </c>
    </row>
    <row r="155" spans="1:24" ht="26.25" hidden="1" customHeight="1">
      <c r="A155" s="500"/>
      <c r="B155" s="97"/>
      <c r="C155" s="97"/>
      <c r="D155" s="97"/>
      <c r="E155" s="97"/>
      <c r="F155" s="97"/>
      <c r="G155" s="97"/>
      <c r="H155" s="97"/>
      <c r="I155" s="97"/>
      <c r="J155" s="1127"/>
      <c r="K155" s="97" t="s">
        <v>8492</v>
      </c>
      <c r="L155" s="98"/>
      <c r="M155" s="2610"/>
      <c r="N155" s="2611"/>
      <c r="O155" s="2611"/>
      <c r="P155" s="2612"/>
      <c r="Q155" s="97"/>
      <c r="R155" s="97"/>
      <c r="S155" s="97"/>
      <c r="T155" s="97"/>
      <c r="U155" s="430"/>
      <c r="V155" s="430"/>
      <c r="W155" s="106"/>
      <c r="X155" s="652"/>
    </row>
    <row r="156" spans="1:24" ht="26.25" hidden="1" customHeight="1">
      <c r="A156" s="500"/>
      <c r="B156" s="97"/>
      <c r="C156" s="97"/>
      <c r="D156" s="97"/>
      <c r="E156" s="97"/>
      <c r="F156" s="97"/>
      <c r="G156" s="97"/>
      <c r="H156" s="97"/>
      <c r="I156" s="97"/>
      <c r="J156" s="1301" t="s">
        <v>8496</v>
      </c>
      <c r="K156" s="97"/>
      <c r="L156" s="98"/>
      <c r="M156" s="2610"/>
      <c r="N156" s="2611"/>
      <c r="O156" s="2611"/>
      <c r="P156" s="2612"/>
      <c r="Q156" s="97"/>
      <c r="R156" s="97"/>
      <c r="S156" s="97"/>
      <c r="T156" s="97"/>
      <c r="U156" s="100"/>
      <c r="V156" s="101"/>
      <c r="W156" s="106"/>
      <c r="X156" s="652"/>
    </row>
    <row r="157" spans="1:24" ht="26.25" hidden="1" customHeight="1">
      <c r="A157" s="500"/>
      <c r="B157" s="97"/>
      <c r="C157" s="97"/>
      <c r="D157" s="97"/>
      <c r="E157" s="97"/>
      <c r="F157" s="97"/>
      <c r="G157" s="97"/>
      <c r="H157" s="97"/>
      <c r="I157" s="97"/>
      <c r="J157" s="425" t="s">
        <v>8497</v>
      </c>
      <c r="K157" s="97"/>
      <c r="L157" s="98"/>
      <c r="M157" s="2610"/>
      <c r="N157" s="2611"/>
      <c r="O157" s="2611"/>
      <c r="P157" s="2612"/>
      <c r="Q157" s="97"/>
      <c r="R157" s="97"/>
      <c r="S157" s="102" t="s">
        <v>189</v>
      </c>
      <c r="T157" s="102"/>
      <c r="U157" s="100"/>
      <c r="V157" s="101"/>
      <c r="W157" s="106"/>
      <c r="X157" s="915"/>
    </row>
    <row r="158" spans="1:24" ht="26.25" hidden="1" customHeight="1">
      <c r="A158" s="500"/>
      <c r="B158" s="97"/>
      <c r="C158" s="97"/>
      <c r="D158" s="97"/>
      <c r="E158" s="97"/>
      <c r="F158" s="97"/>
      <c r="G158" s="97"/>
      <c r="H158" s="97"/>
      <c r="I158" s="97"/>
      <c r="J158" s="425" t="s">
        <v>7165</v>
      </c>
      <c r="K158" s="98"/>
      <c r="L158" s="98"/>
      <c r="M158" s="2613"/>
      <c r="N158" s="2614"/>
      <c r="O158" s="2614"/>
      <c r="P158" s="2615"/>
      <c r="Q158" s="102"/>
      <c r="R158" s="102"/>
      <c r="S158" s="102" t="s">
        <v>2472</v>
      </c>
      <c r="T158" s="102">
        <f>SUM(T153:T157)</f>
        <v>0</v>
      </c>
      <c r="U158" s="100"/>
      <c r="V158" s="101"/>
      <c r="W158" s="106"/>
      <c r="X158" s="915"/>
    </row>
    <row r="159" spans="1:24" ht="26.25" hidden="1" customHeight="1" thickBot="1">
      <c r="A159" s="1166"/>
      <c r="B159" s="1167"/>
      <c r="C159" s="1167"/>
      <c r="D159" s="1167"/>
      <c r="E159" s="1167"/>
      <c r="F159" s="1167"/>
      <c r="G159" s="1167"/>
      <c r="H159" s="1167"/>
      <c r="I159" s="1167"/>
      <c r="J159" s="1167"/>
      <c r="K159" s="1168" t="s">
        <v>8418</v>
      </c>
      <c r="L159" s="1169"/>
      <c r="M159" s="1169"/>
      <c r="N159" s="1167"/>
      <c r="O159" s="1167"/>
      <c r="P159" s="1170"/>
      <c r="Q159" s="1171"/>
      <c r="R159" s="1171"/>
      <c r="S159" s="1171"/>
      <c r="T159" s="1171"/>
      <c r="U159" s="1172"/>
      <c r="V159" s="1173"/>
      <c r="W159" s="1174"/>
      <c r="X159" s="1175"/>
    </row>
    <row r="161" spans="1:25" ht="26.25" customHeight="1" thickBot="1">
      <c r="A161" s="445"/>
      <c r="B161" s="445"/>
      <c r="C161" s="445"/>
      <c r="D161" s="445"/>
      <c r="E161" s="445"/>
      <c r="F161" s="445"/>
      <c r="G161" s="445"/>
      <c r="H161" s="445"/>
      <c r="I161" s="445"/>
      <c r="J161" s="445"/>
      <c r="K161" s="446"/>
      <c r="L161" s="445"/>
      <c r="M161" s="445"/>
      <c r="N161" s="446"/>
      <c r="O161" s="446"/>
      <c r="P161" s="447"/>
      <c r="Q161" s="445"/>
      <c r="R161" s="445"/>
      <c r="S161" s="445"/>
      <c r="T161" s="445"/>
      <c r="U161" s="448"/>
      <c r="V161" s="449"/>
      <c r="W161" s="450"/>
      <c r="X161" s="450"/>
    </row>
    <row r="162" spans="1:25" ht="26.25" customHeight="1">
      <c r="A162" s="629" t="s">
        <v>188</v>
      </c>
      <c r="B162" s="630"/>
      <c r="C162" s="630" t="s">
        <v>123</v>
      </c>
      <c r="D162" s="630" t="s">
        <v>190</v>
      </c>
      <c r="E162" s="630" t="s">
        <v>191</v>
      </c>
      <c r="F162" s="630" t="s">
        <v>191</v>
      </c>
      <c r="G162" s="630" t="s">
        <v>191</v>
      </c>
      <c r="H162" s="630" t="s">
        <v>191</v>
      </c>
      <c r="I162" s="630" t="s">
        <v>8631</v>
      </c>
      <c r="J162" s="630" t="s">
        <v>8659</v>
      </c>
      <c r="K162" s="632" t="s">
        <v>8633</v>
      </c>
      <c r="L162" s="630" t="s">
        <v>9183</v>
      </c>
      <c r="M162" s="630"/>
      <c r="N162" s="632" t="s">
        <v>9434</v>
      </c>
      <c r="O162" s="632" t="s">
        <v>8711</v>
      </c>
      <c r="P162" s="633"/>
      <c r="Q162" s="630" t="s">
        <v>3291</v>
      </c>
      <c r="R162" s="630">
        <v>2016</v>
      </c>
      <c r="S162" s="630" t="s">
        <v>8655</v>
      </c>
      <c r="T162" s="630">
        <v>1775</v>
      </c>
      <c r="U162" s="634">
        <v>45237</v>
      </c>
      <c r="V162" s="634">
        <f>U162+7</f>
        <v>45244</v>
      </c>
      <c r="W162" s="635">
        <v>5800</v>
      </c>
      <c r="X162" s="636">
        <v>6500</v>
      </c>
      <c r="Y162" s="226"/>
    </row>
    <row r="163" spans="1:25" ht="26.25" customHeight="1">
      <c r="A163" s="637"/>
      <c r="B163" s="159"/>
      <c r="C163" s="159"/>
      <c r="D163" s="159"/>
      <c r="E163" s="159"/>
      <c r="F163" s="159"/>
      <c r="G163" s="159"/>
      <c r="H163" s="159"/>
      <c r="I163" s="159" t="s">
        <v>194</v>
      </c>
      <c r="J163" s="412" t="s">
        <v>8635</v>
      </c>
      <c r="K163" s="165" t="s">
        <v>240</v>
      </c>
      <c r="L163" s="159"/>
      <c r="M163" s="159"/>
      <c r="N163" s="73" t="s">
        <v>7844</v>
      </c>
      <c r="O163" s="160"/>
      <c r="P163" s="161"/>
      <c r="Q163" s="159" t="s">
        <v>2093</v>
      </c>
      <c r="R163" s="159">
        <v>2016</v>
      </c>
      <c r="S163" s="159" t="s">
        <v>8656</v>
      </c>
      <c r="T163" s="159">
        <v>1970</v>
      </c>
      <c r="U163" s="163"/>
      <c r="V163" s="162"/>
      <c r="W163" s="164" t="s">
        <v>8632</v>
      </c>
      <c r="X163" s="638"/>
    </row>
    <row r="164" spans="1:25" ht="26.25" customHeight="1">
      <c r="A164" s="637"/>
      <c r="B164" s="159"/>
      <c r="C164" s="159"/>
      <c r="D164" s="159"/>
      <c r="E164" s="159"/>
      <c r="F164" s="159"/>
      <c r="G164" s="159"/>
      <c r="H164" s="159"/>
      <c r="I164" s="159"/>
      <c r="J164" s="167"/>
      <c r="K164" s="160" t="s">
        <v>8468</v>
      </c>
      <c r="L164" s="159"/>
      <c r="M164" s="159"/>
      <c r="N164" s="73" t="s">
        <v>9184</v>
      </c>
      <c r="O164" s="160"/>
      <c r="P164" s="161"/>
      <c r="Q164" s="159" t="s">
        <v>2093</v>
      </c>
      <c r="R164" s="159">
        <v>2016</v>
      </c>
      <c r="S164" s="159" t="s">
        <v>8657</v>
      </c>
      <c r="T164" s="159">
        <v>1795</v>
      </c>
      <c r="U164" s="162"/>
      <c r="V164" s="162"/>
      <c r="W164" s="164" t="s">
        <v>8893</v>
      </c>
      <c r="X164" s="638"/>
    </row>
    <row r="165" spans="1:25" ht="26.25" customHeight="1">
      <c r="A165" s="637"/>
      <c r="B165" s="159"/>
      <c r="C165" s="159"/>
      <c r="D165" s="159"/>
      <c r="E165" s="159"/>
      <c r="F165" s="159"/>
      <c r="G165" s="159"/>
      <c r="H165" s="159"/>
      <c r="I165" s="159"/>
      <c r="J165" s="159"/>
      <c r="K165" s="648" t="s">
        <v>3614</v>
      </c>
      <c r="L165" s="159"/>
      <c r="M165" s="159"/>
      <c r="N165" s="160"/>
      <c r="O165" s="160"/>
      <c r="P165" s="161"/>
      <c r="Q165" s="159" t="s">
        <v>2093</v>
      </c>
      <c r="R165" s="159">
        <v>2017</v>
      </c>
      <c r="S165" s="159" t="s">
        <v>8658</v>
      </c>
      <c r="T165" s="159">
        <v>1790</v>
      </c>
      <c r="U165" s="162"/>
      <c r="V165" s="162"/>
      <c r="W165" s="389"/>
      <c r="X165" s="1312"/>
    </row>
    <row r="166" spans="1:25" ht="26.25" customHeight="1">
      <c r="A166" s="637"/>
      <c r="B166" s="159"/>
      <c r="C166" s="159"/>
      <c r="D166" s="159"/>
      <c r="E166" s="159"/>
      <c r="F166" s="159"/>
      <c r="G166" s="159"/>
      <c r="H166" s="159"/>
      <c r="I166" s="159"/>
      <c r="J166" s="159"/>
      <c r="K166" s="160"/>
      <c r="L166" s="159"/>
      <c r="M166" s="159"/>
      <c r="N166" s="160"/>
      <c r="O166" s="160"/>
      <c r="P166" s="161"/>
      <c r="Q166" s="159"/>
      <c r="R166" s="159"/>
      <c r="S166" s="167" t="s">
        <v>189</v>
      </c>
      <c r="T166" s="167">
        <v>3700</v>
      </c>
      <c r="U166" s="162"/>
      <c r="V166" s="162"/>
      <c r="W166" s="164"/>
      <c r="X166" s="638"/>
    </row>
    <row r="167" spans="1:25" ht="26.25" customHeight="1">
      <c r="A167" s="637"/>
      <c r="B167" s="159"/>
      <c r="C167" s="159"/>
      <c r="D167" s="159"/>
      <c r="E167" s="159"/>
      <c r="F167" s="159"/>
      <c r="G167" s="159"/>
      <c r="H167" s="159"/>
      <c r="I167" s="159"/>
      <c r="J167" s="159"/>
      <c r="K167" s="160"/>
      <c r="L167" s="159"/>
      <c r="M167" s="159"/>
      <c r="N167" s="160"/>
      <c r="O167" s="160"/>
      <c r="P167" s="161"/>
      <c r="Q167" s="159"/>
      <c r="R167" s="159"/>
      <c r="S167" s="167" t="s">
        <v>2472</v>
      </c>
      <c r="T167" s="167">
        <f>SUM(T162:T166)</f>
        <v>11030</v>
      </c>
      <c r="U167" s="162"/>
      <c r="V167" s="162"/>
      <c r="W167" s="164"/>
      <c r="X167" s="638"/>
    </row>
    <row r="168" spans="1:25" ht="26.25" customHeight="1" thickBot="1">
      <c r="A168" s="639"/>
      <c r="B168" s="640"/>
      <c r="C168" s="640"/>
      <c r="D168" s="640"/>
      <c r="E168" s="640"/>
      <c r="F168" s="640"/>
      <c r="G168" s="640"/>
      <c r="H168" s="640"/>
      <c r="I168" s="640"/>
      <c r="J168" s="640"/>
      <c r="K168" s="611" t="s">
        <v>8634</v>
      </c>
      <c r="L168" s="640"/>
      <c r="M168" s="640"/>
      <c r="N168" s="641"/>
      <c r="O168" s="641"/>
      <c r="P168" s="642"/>
      <c r="Q168" s="640"/>
      <c r="R168" s="640"/>
      <c r="S168" s="643"/>
      <c r="T168" s="643"/>
      <c r="U168" s="644"/>
      <c r="V168" s="645"/>
      <c r="W168" s="646"/>
      <c r="X168" s="647"/>
    </row>
    <row r="169" spans="1:25" ht="26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51"/>
      <c r="L169" s="4"/>
      <c r="M169" s="4"/>
      <c r="N169" s="451"/>
      <c r="O169" s="451"/>
      <c r="P169" s="452"/>
      <c r="Q169" s="4"/>
      <c r="R169" s="4"/>
      <c r="S169" s="4"/>
      <c r="T169" s="4"/>
      <c r="U169" s="453"/>
      <c r="V169" s="454"/>
      <c r="W169" s="455"/>
      <c r="X169" s="455"/>
    </row>
    <row r="170" spans="1:25" ht="26.25" customHeight="1" thickBot="1"/>
    <row r="171" spans="1:25" ht="26.25" customHeight="1">
      <c r="A171" s="1266" t="s">
        <v>188</v>
      </c>
      <c r="B171" s="1267"/>
      <c r="C171" s="1267" t="s">
        <v>251</v>
      </c>
      <c r="D171" s="1267" t="s">
        <v>190</v>
      </c>
      <c r="E171" s="1267" t="s">
        <v>191</v>
      </c>
      <c r="F171" s="1267" t="s">
        <v>191</v>
      </c>
      <c r="G171" s="1267" t="s">
        <v>191</v>
      </c>
      <c r="H171" s="1268"/>
      <c r="I171" s="1267" t="s">
        <v>8436</v>
      </c>
      <c r="J171" s="1269" t="s">
        <v>8482</v>
      </c>
      <c r="K171" s="1270" t="s">
        <v>8340</v>
      </c>
      <c r="L171" s="1269" t="s">
        <v>8698</v>
      </c>
      <c r="M171" s="1269"/>
      <c r="N171" s="1271" t="s">
        <v>8513</v>
      </c>
      <c r="O171" s="1271">
        <v>201348</v>
      </c>
      <c r="P171" s="1272"/>
      <c r="Q171" s="1267" t="s">
        <v>203</v>
      </c>
      <c r="R171" s="1267">
        <v>2019</v>
      </c>
      <c r="S171" s="1267" t="s">
        <v>8676</v>
      </c>
      <c r="T171" s="1267">
        <v>1450</v>
      </c>
      <c r="U171" s="1311">
        <v>45234</v>
      </c>
      <c r="V171" s="1273"/>
      <c r="W171" s="1274">
        <v>7600</v>
      </c>
      <c r="X171" s="1275">
        <f>W171+50</f>
        <v>7650</v>
      </c>
    </row>
    <row r="172" spans="1:25" ht="26.25" customHeight="1">
      <c r="A172" s="1276"/>
      <c r="B172" s="1277"/>
      <c r="C172" s="1277"/>
      <c r="D172" s="1277"/>
      <c r="E172" s="1277"/>
      <c r="F172" s="1277"/>
      <c r="G172" s="1277"/>
      <c r="H172" s="1277"/>
      <c r="I172" s="1277" t="s">
        <v>3598</v>
      </c>
      <c r="J172" s="317" t="s">
        <v>8487</v>
      </c>
      <c r="K172" s="1278"/>
      <c r="L172" s="1277"/>
      <c r="M172" s="1277"/>
      <c r="N172" s="1279"/>
      <c r="O172" s="1277"/>
      <c r="P172" s="1277"/>
      <c r="Q172" s="1277" t="s">
        <v>2353</v>
      </c>
      <c r="R172" s="1277">
        <v>2017</v>
      </c>
      <c r="S172" s="1277" t="s">
        <v>8677</v>
      </c>
      <c r="T172" s="1277">
        <v>900</v>
      </c>
      <c r="U172" s="1284">
        <v>45237</v>
      </c>
      <c r="V172" s="1281"/>
      <c r="W172" s="1282" t="s">
        <v>9136</v>
      </c>
      <c r="X172" s="1283" t="s">
        <v>9134</v>
      </c>
    </row>
    <row r="173" spans="1:25" ht="26.25" customHeight="1">
      <c r="A173" s="1276"/>
      <c r="B173" s="1277"/>
      <c r="C173" s="1277"/>
      <c r="D173" s="1277"/>
      <c r="E173" s="1277"/>
      <c r="F173" s="1277"/>
      <c r="G173" s="1277"/>
      <c r="H173" s="1277"/>
      <c r="I173" s="1277"/>
      <c r="J173" s="425" t="s">
        <v>2673</v>
      </c>
      <c r="K173" s="1277" t="s">
        <v>8282</v>
      </c>
      <c r="L173" s="1277"/>
      <c r="M173" s="1277"/>
      <c r="N173" s="1279"/>
      <c r="O173" s="1277"/>
      <c r="P173" s="1277"/>
      <c r="Q173" s="1277" t="s">
        <v>424</v>
      </c>
      <c r="R173" s="1277">
        <v>2019</v>
      </c>
      <c r="S173" s="1277" t="s">
        <v>8678</v>
      </c>
      <c r="T173" s="1277">
        <v>900</v>
      </c>
      <c r="U173" s="1280">
        <v>45238</v>
      </c>
      <c r="V173" s="1280"/>
      <c r="W173" s="1282"/>
      <c r="X173" s="1283"/>
    </row>
    <row r="174" spans="1:25" ht="26.25" customHeight="1">
      <c r="A174" s="1276"/>
      <c r="B174" s="1277"/>
      <c r="C174" s="1277"/>
      <c r="D174" s="1277"/>
      <c r="E174" s="1277"/>
      <c r="F174" s="1277"/>
      <c r="G174" s="1277"/>
      <c r="H174" s="1277"/>
      <c r="I174" s="1277"/>
      <c r="J174" s="425" t="s">
        <v>2643</v>
      </c>
      <c r="K174" s="1288" t="s">
        <v>3614</v>
      </c>
      <c r="L174" s="1277"/>
      <c r="M174" s="1277"/>
      <c r="N174" s="1277"/>
      <c r="O174" s="1277"/>
      <c r="P174" s="1277"/>
      <c r="Q174" s="1277" t="s">
        <v>424</v>
      </c>
      <c r="R174" s="1277">
        <v>2018</v>
      </c>
      <c r="S174" s="1277" t="s">
        <v>8679</v>
      </c>
      <c r="T174" s="1277">
        <v>900</v>
      </c>
      <c r="U174" s="1285"/>
      <c r="V174" s="1286"/>
      <c r="W174" s="1282"/>
      <c r="X174" s="1287"/>
    </row>
    <row r="175" spans="1:25" ht="26.25" customHeight="1">
      <c r="A175" s="1276"/>
      <c r="B175" s="1277"/>
      <c r="C175" s="1277"/>
      <c r="D175" s="1277"/>
      <c r="E175" s="1277"/>
      <c r="F175" s="1277"/>
      <c r="G175" s="1277"/>
      <c r="H175" s="1277"/>
      <c r="I175" s="1277"/>
      <c r="J175" s="1277" t="s">
        <v>8626</v>
      </c>
      <c r="K175" s="1288"/>
      <c r="L175" s="1277"/>
      <c r="M175" s="1277"/>
      <c r="N175" s="1277"/>
      <c r="O175" s="1277"/>
      <c r="P175" s="1277"/>
      <c r="Q175" s="1277" t="s">
        <v>424</v>
      </c>
      <c r="R175" s="1277">
        <v>2018</v>
      </c>
      <c r="S175" s="1277" t="s">
        <v>8680</v>
      </c>
      <c r="T175" s="1277">
        <v>1000</v>
      </c>
      <c r="U175" s="1285"/>
      <c r="V175" s="1286"/>
      <c r="W175" s="1282"/>
      <c r="X175" s="1287"/>
    </row>
    <row r="176" spans="1:25" ht="26.25" customHeight="1">
      <c r="A176" s="1276"/>
      <c r="B176" s="1277"/>
      <c r="C176" s="1277"/>
      <c r="D176" s="1277"/>
      <c r="E176" s="1277"/>
      <c r="F176" s="1277"/>
      <c r="G176" s="1277"/>
      <c r="H176" s="1277"/>
      <c r="I176" s="1277" t="s">
        <v>8409</v>
      </c>
      <c r="J176" s="1277"/>
      <c r="K176" s="1288"/>
      <c r="L176" s="1277"/>
      <c r="M176" s="1277"/>
      <c r="N176" s="1277"/>
      <c r="O176" s="1277"/>
      <c r="P176" s="1277"/>
      <c r="Q176" s="1277" t="s">
        <v>377</v>
      </c>
      <c r="R176" s="1277">
        <v>2019</v>
      </c>
      <c r="S176" s="1277" t="s">
        <v>8700</v>
      </c>
      <c r="T176" s="1277">
        <v>1525</v>
      </c>
      <c r="U176" s="1285"/>
      <c r="V176" s="1286"/>
      <c r="W176" s="1282"/>
      <c r="X176" s="1287"/>
    </row>
    <row r="177" spans="1:24" ht="26.25" customHeight="1">
      <c r="A177" s="1276"/>
      <c r="B177" s="1277"/>
      <c r="C177" s="1277"/>
      <c r="D177" s="1277"/>
      <c r="E177" s="1277"/>
      <c r="F177" s="1277"/>
      <c r="G177" s="1277"/>
      <c r="H177" s="1277"/>
      <c r="I177" s="1277" t="s">
        <v>8287</v>
      </c>
      <c r="J177" s="1277"/>
      <c r="K177" s="1288"/>
      <c r="L177" s="1277"/>
      <c r="M177" s="1277"/>
      <c r="N177" s="1277"/>
      <c r="O177" s="1277"/>
      <c r="P177" s="1277"/>
      <c r="Q177" s="1277"/>
      <c r="R177" s="1277"/>
      <c r="S177" s="1289" t="s">
        <v>189</v>
      </c>
      <c r="T177" s="1289">
        <v>3890</v>
      </c>
      <c r="U177" s="1285"/>
      <c r="V177" s="1286"/>
      <c r="W177" s="1282"/>
      <c r="X177" s="1290"/>
    </row>
    <row r="178" spans="1:24" ht="26.25" customHeight="1">
      <c r="A178" s="1276"/>
      <c r="B178" s="1277"/>
      <c r="C178" s="1277"/>
      <c r="D178" s="1277"/>
      <c r="E178" s="1277"/>
      <c r="F178" s="1277"/>
      <c r="G178" s="1277"/>
      <c r="H178" s="1277"/>
      <c r="I178" s="1277" t="s">
        <v>8437</v>
      </c>
      <c r="J178" s="1277"/>
      <c r="K178" s="1277"/>
      <c r="L178" s="1277"/>
      <c r="M178" s="1277"/>
      <c r="N178" s="1277"/>
      <c r="O178" s="1277"/>
      <c r="P178" s="1277"/>
      <c r="Q178" s="1277"/>
      <c r="R178" s="1277"/>
      <c r="S178" s="1289" t="s">
        <v>2472</v>
      </c>
      <c r="T178" s="1289">
        <f>SUM(T171:T177)</f>
        <v>10565</v>
      </c>
      <c r="U178" s="1285"/>
      <c r="V178" s="1286"/>
      <c r="W178" s="1282"/>
      <c r="X178" s="1290"/>
    </row>
    <row r="179" spans="1:24" ht="26.25" customHeight="1" thickBot="1">
      <c r="A179" s="1291"/>
      <c r="B179" s="1292"/>
      <c r="C179" s="1292"/>
      <c r="D179" s="1292"/>
      <c r="E179" s="1292"/>
      <c r="F179" s="1292"/>
      <c r="G179" s="1292"/>
      <c r="H179" s="1292"/>
      <c r="I179" s="1292"/>
      <c r="J179" s="1292"/>
      <c r="K179" s="611" t="s">
        <v>8627</v>
      </c>
      <c r="L179" s="1293"/>
      <c r="M179" s="1293"/>
      <c r="N179" s="1292"/>
      <c r="O179" s="1292"/>
      <c r="P179" s="1294"/>
      <c r="Q179" s="1295"/>
      <c r="R179" s="1295"/>
      <c r="S179" s="1295" t="s">
        <v>1907</v>
      </c>
      <c r="T179" s="1295" t="s">
        <v>71</v>
      </c>
      <c r="U179" s="1296"/>
      <c r="V179" s="1297"/>
      <c r="W179" s="1298"/>
      <c r="X179" s="1299"/>
    </row>
    <row r="181" spans="1:24" ht="26.25" customHeight="1" thickBot="1"/>
    <row r="182" spans="1:24" ht="26.25" customHeight="1">
      <c r="A182" s="1266" t="s">
        <v>188</v>
      </c>
      <c r="B182" s="1267"/>
      <c r="C182" s="1267" t="s">
        <v>251</v>
      </c>
      <c r="D182" s="1267" t="s">
        <v>190</v>
      </c>
      <c r="E182" s="1267" t="s">
        <v>191</v>
      </c>
      <c r="F182" s="1267" t="s">
        <v>191</v>
      </c>
      <c r="G182" s="1267" t="s">
        <v>191</v>
      </c>
      <c r="H182" s="1268"/>
      <c r="I182" s="1267" t="s">
        <v>8436</v>
      </c>
      <c r="J182" s="1269" t="s">
        <v>8628</v>
      </c>
      <c r="K182" s="1270" t="s">
        <v>8340</v>
      </c>
      <c r="L182" s="1269" t="s">
        <v>8697</v>
      </c>
      <c r="M182" s="1269"/>
      <c r="N182" s="1271" t="s">
        <v>8662</v>
      </c>
      <c r="O182" s="1271">
        <v>201331</v>
      </c>
      <c r="P182" s="1272"/>
      <c r="Q182" s="1267" t="s">
        <v>363</v>
      </c>
      <c r="R182" s="1267">
        <v>2018</v>
      </c>
      <c r="S182" s="1267" t="s">
        <v>8663</v>
      </c>
      <c r="T182" s="1267">
        <v>1840</v>
      </c>
      <c r="U182" s="1311">
        <v>45235</v>
      </c>
      <c r="V182" s="1273"/>
      <c r="W182" s="1274">
        <v>7600</v>
      </c>
      <c r="X182" s="1275">
        <f>W182+50</f>
        <v>7650</v>
      </c>
    </row>
    <row r="183" spans="1:24" ht="26.25" customHeight="1">
      <c r="A183" s="1276"/>
      <c r="B183" s="1277"/>
      <c r="C183" s="1277"/>
      <c r="D183" s="1277"/>
      <c r="E183" s="1277"/>
      <c r="F183" s="1277"/>
      <c r="G183" s="1277"/>
      <c r="H183" s="1277"/>
      <c r="I183" s="1277" t="s">
        <v>3598</v>
      </c>
      <c r="J183" s="317" t="s">
        <v>8442</v>
      </c>
      <c r="K183" s="1278"/>
      <c r="L183" s="1277"/>
      <c r="M183" s="1277"/>
      <c r="N183" s="1279"/>
      <c r="O183" s="1277"/>
      <c r="P183" s="1277"/>
      <c r="Q183" s="1277" t="s">
        <v>1901</v>
      </c>
      <c r="R183" s="1277">
        <v>2021</v>
      </c>
      <c r="S183" s="1277" t="s">
        <v>8664</v>
      </c>
      <c r="T183" s="1277">
        <v>1945</v>
      </c>
      <c r="U183" s="1284">
        <v>45238</v>
      </c>
      <c r="V183" s="1281"/>
      <c r="W183" s="1282" t="s">
        <v>9136</v>
      </c>
      <c r="X183" s="1283" t="s">
        <v>9134</v>
      </c>
    </row>
    <row r="184" spans="1:24" ht="26.25" customHeight="1">
      <c r="A184" s="1276"/>
      <c r="B184" s="1277"/>
      <c r="C184" s="1277"/>
      <c r="D184" s="1277"/>
      <c r="E184" s="1277"/>
      <c r="F184" s="1277"/>
      <c r="G184" s="1277"/>
      <c r="H184" s="1277"/>
      <c r="I184" s="1277"/>
      <c r="J184" s="425" t="s">
        <v>2673</v>
      </c>
      <c r="K184" s="1277" t="s">
        <v>8304</v>
      </c>
      <c r="L184" s="1277"/>
      <c r="M184" s="1277"/>
      <c r="N184" s="1279"/>
      <c r="O184" s="1277"/>
      <c r="P184" s="1277"/>
      <c r="Q184" s="1277" t="s">
        <v>243</v>
      </c>
      <c r="R184" s="1277">
        <v>2018</v>
      </c>
      <c r="S184" s="1277" t="s">
        <v>8665</v>
      </c>
      <c r="T184" s="1277">
        <v>1535</v>
      </c>
      <c r="U184" s="1284"/>
      <c r="V184" s="1280"/>
      <c r="W184" s="1282"/>
      <c r="X184" s="1283"/>
    </row>
    <row r="185" spans="1:24" ht="26.25" customHeight="1">
      <c r="A185" s="1276"/>
      <c r="B185" s="1277"/>
      <c r="C185" s="1277"/>
      <c r="D185" s="1277"/>
      <c r="E185" s="1277"/>
      <c r="F185" s="1277"/>
      <c r="G185" s="1277"/>
      <c r="H185" s="1277"/>
      <c r="I185" s="1277" t="s">
        <v>8409</v>
      </c>
      <c r="J185" s="425" t="s">
        <v>2643</v>
      </c>
      <c r="K185" s="1277" t="s">
        <v>3849</v>
      </c>
      <c r="L185" s="1277"/>
      <c r="M185" s="1277"/>
      <c r="N185" s="1277"/>
      <c r="O185" s="1277"/>
      <c r="P185" s="1277"/>
      <c r="Q185" s="1277" t="s">
        <v>8666</v>
      </c>
      <c r="R185" s="1277">
        <v>2019</v>
      </c>
      <c r="S185" s="1277" t="s">
        <v>8667</v>
      </c>
      <c r="T185" s="1277">
        <v>1230</v>
      </c>
      <c r="U185" s="1285"/>
      <c r="V185" s="1286"/>
      <c r="W185" s="1282"/>
      <c r="X185" s="1287"/>
    </row>
    <row r="186" spans="1:24" ht="26.25" customHeight="1">
      <c r="A186" s="1276"/>
      <c r="B186" s="1277"/>
      <c r="C186" s="1277"/>
      <c r="D186" s="1277"/>
      <c r="E186" s="1277"/>
      <c r="F186" s="1277"/>
      <c r="G186" s="1277"/>
      <c r="H186" s="1277"/>
      <c r="I186" s="1277" t="s">
        <v>8410</v>
      </c>
      <c r="J186" s="1277" t="s">
        <v>8629</v>
      </c>
      <c r="K186" s="1288"/>
      <c r="L186" s="1277"/>
      <c r="M186" s="1277"/>
      <c r="N186" s="1277"/>
      <c r="O186" s="1277"/>
      <c r="P186" s="1277"/>
      <c r="Q186" s="1277"/>
      <c r="R186" s="1277"/>
      <c r="S186" s="1289" t="s">
        <v>189</v>
      </c>
      <c r="T186" s="1289">
        <v>3830</v>
      </c>
      <c r="U186" s="1285"/>
      <c r="V186" s="1286"/>
      <c r="W186" s="1282"/>
      <c r="X186" s="1290"/>
    </row>
    <row r="187" spans="1:24" ht="26.25" customHeight="1">
      <c r="A187" s="1276"/>
      <c r="B187" s="1277"/>
      <c r="C187" s="1277"/>
      <c r="D187" s="1277"/>
      <c r="E187" s="1277"/>
      <c r="F187" s="1277"/>
      <c r="G187" s="1277"/>
      <c r="H187" s="1277"/>
      <c r="I187" s="1277" t="s">
        <v>8437</v>
      </c>
      <c r="J187" s="1277"/>
      <c r="K187" s="1277"/>
      <c r="L187" s="1277"/>
      <c r="M187" s="1277"/>
      <c r="N187" s="1277"/>
      <c r="O187" s="1277"/>
      <c r="P187" s="1277"/>
      <c r="Q187" s="1277"/>
      <c r="R187" s="1277"/>
      <c r="S187" s="1289" t="s">
        <v>2472</v>
      </c>
      <c r="T187" s="1289">
        <f>SUM(T182:T186)</f>
        <v>10380</v>
      </c>
      <c r="U187" s="1285"/>
      <c r="V187" s="1286"/>
      <c r="W187" s="1282"/>
      <c r="X187" s="1290"/>
    </row>
    <row r="188" spans="1:24" ht="26.25" customHeight="1" thickBot="1">
      <c r="A188" s="1291"/>
      <c r="B188" s="1292"/>
      <c r="C188" s="1292"/>
      <c r="D188" s="1292"/>
      <c r="E188" s="1292"/>
      <c r="F188" s="1292"/>
      <c r="G188" s="1292"/>
      <c r="H188" s="1292"/>
      <c r="I188" s="1292"/>
      <c r="J188" s="1292"/>
      <c r="K188" s="611" t="s">
        <v>8630</v>
      </c>
      <c r="L188" s="1293"/>
      <c r="M188" s="1293"/>
      <c r="N188" s="1292"/>
      <c r="O188" s="1292"/>
      <c r="P188" s="1294"/>
      <c r="Q188" s="1295"/>
      <c r="R188" s="1295"/>
      <c r="S188" s="1295" t="s">
        <v>1907</v>
      </c>
      <c r="T188" s="1295">
        <v>6550</v>
      </c>
      <c r="U188" s="1296"/>
      <c r="V188" s="1297"/>
      <c r="W188" s="1298"/>
      <c r="X188" s="1299"/>
    </row>
    <row r="190" spans="1:24" ht="26.25" customHeight="1" thickBot="1">
      <c r="A190" s="445"/>
      <c r="B190" s="445"/>
      <c r="C190" s="445"/>
      <c r="D190" s="445"/>
      <c r="E190" s="445"/>
      <c r="F190" s="445"/>
      <c r="G190" s="445"/>
      <c r="H190" s="445"/>
      <c r="I190" s="445"/>
      <c r="J190" s="445"/>
      <c r="K190" s="446"/>
      <c r="L190" s="445"/>
      <c r="M190" s="445"/>
      <c r="N190" s="446"/>
      <c r="O190" s="446"/>
      <c r="P190" s="447"/>
      <c r="Q190" s="445"/>
      <c r="R190" s="445"/>
      <c r="S190" s="445"/>
      <c r="T190" s="445"/>
      <c r="U190" s="448"/>
      <c r="V190" s="449"/>
      <c r="W190" s="450"/>
      <c r="X190" s="450"/>
    </row>
    <row r="191" spans="1:24" ht="26.25" customHeight="1">
      <c r="A191" s="492" t="s">
        <v>188</v>
      </c>
      <c r="B191" s="493"/>
      <c r="C191" s="493" t="s">
        <v>4603</v>
      </c>
      <c r="D191" s="493" t="s">
        <v>198</v>
      </c>
      <c r="E191" s="493" t="s">
        <v>191</v>
      </c>
      <c r="F191" s="493" t="s">
        <v>191</v>
      </c>
      <c r="G191" s="493" t="s">
        <v>191</v>
      </c>
      <c r="H191" s="914"/>
      <c r="I191" s="493" t="s">
        <v>4604</v>
      </c>
      <c r="J191" s="494" t="s">
        <v>8509</v>
      </c>
      <c r="K191" s="493" t="s">
        <v>8491</v>
      </c>
      <c r="L191" s="494" t="s">
        <v>8706</v>
      </c>
      <c r="M191" s="495"/>
      <c r="N191" s="495" t="s">
        <v>8624</v>
      </c>
      <c r="O191" s="1310" t="s">
        <v>8647</v>
      </c>
      <c r="P191" s="496" t="s">
        <v>10060</v>
      </c>
      <c r="Q191" s="493" t="s">
        <v>8645</v>
      </c>
      <c r="R191" s="493">
        <v>2016</v>
      </c>
      <c r="S191" s="493" t="s">
        <v>8641</v>
      </c>
      <c r="T191" s="493">
        <v>2245</v>
      </c>
      <c r="U191" s="497">
        <v>45237</v>
      </c>
      <c r="V191" s="497">
        <v>45287</v>
      </c>
      <c r="W191" s="498"/>
      <c r="X191" s="499">
        <f>W191+450</f>
        <v>450</v>
      </c>
    </row>
    <row r="192" spans="1:24" ht="26.25" customHeight="1">
      <c r="A192" s="500"/>
      <c r="B192" s="97"/>
      <c r="C192" s="97" t="s">
        <v>7313</v>
      </c>
      <c r="D192" s="97"/>
      <c r="E192" s="97"/>
      <c r="F192" s="97"/>
      <c r="G192" s="97"/>
      <c r="H192" s="97"/>
      <c r="I192" s="97" t="s">
        <v>2578</v>
      </c>
      <c r="J192" s="412" t="s">
        <v>8565</v>
      </c>
      <c r="K192" s="99" t="s">
        <v>8469</v>
      </c>
      <c r="L192" s="427" t="s">
        <v>3603</v>
      </c>
      <c r="M192" s="98"/>
      <c r="N192" s="73" t="s">
        <v>3802</v>
      </c>
      <c r="O192" s="97"/>
      <c r="P192" s="99"/>
      <c r="Q192" s="97" t="s">
        <v>8646</v>
      </c>
      <c r="R192" s="97">
        <v>2013</v>
      </c>
      <c r="S192" s="97" t="s">
        <v>8642</v>
      </c>
      <c r="T192" s="97">
        <v>2265</v>
      </c>
      <c r="U192" s="431">
        <v>45238</v>
      </c>
      <c r="V192" s="430">
        <v>45293</v>
      </c>
      <c r="W192" s="106" t="s">
        <v>9074</v>
      </c>
      <c r="X192" s="652" t="s">
        <v>8845</v>
      </c>
    </row>
    <row r="193" spans="1:24" ht="26.25" customHeight="1">
      <c r="A193" s="500"/>
      <c r="B193" s="97"/>
      <c r="C193" s="97"/>
      <c r="D193" s="97"/>
      <c r="E193" s="97"/>
      <c r="F193" s="97"/>
      <c r="G193" s="97"/>
      <c r="H193" s="97"/>
      <c r="I193" s="97"/>
      <c r="J193" s="1305" t="s">
        <v>8493</v>
      </c>
      <c r="K193" s="97" t="s">
        <v>8468</v>
      </c>
      <c r="L193" s="98"/>
      <c r="M193" s="98"/>
      <c r="N193" s="73" t="s">
        <v>9367</v>
      </c>
      <c r="O193" s="98"/>
      <c r="P193" s="99"/>
      <c r="Q193" s="97" t="s">
        <v>2047</v>
      </c>
      <c r="R193" s="97">
        <v>2013</v>
      </c>
      <c r="S193" s="97" t="s">
        <v>8643</v>
      </c>
      <c r="T193" s="97">
        <v>2245</v>
      </c>
      <c r="U193" s="430"/>
      <c r="V193" s="430">
        <v>45316</v>
      </c>
      <c r="W193" s="106"/>
      <c r="X193" s="652" t="s">
        <v>10057</v>
      </c>
    </row>
    <row r="194" spans="1:24" ht="26.25" customHeight="1">
      <c r="A194" s="500"/>
      <c r="B194" s="97"/>
      <c r="C194" s="97"/>
      <c r="D194" s="97"/>
      <c r="E194" s="97"/>
      <c r="F194" s="97"/>
      <c r="G194" s="97"/>
      <c r="H194" s="97"/>
      <c r="I194" s="97"/>
      <c r="J194" s="1301" t="s">
        <v>8496</v>
      </c>
      <c r="K194" s="97" t="s">
        <v>4071</v>
      </c>
      <c r="L194" s="98"/>
      <c r="M194" s="98"/>
      <c r="N194" s="98"/>
      <c r="O194" s="98"/>
      <c r="P194" s="98"/>
      <c r="Q194" s="97" t="s">
        <v>8425</v>
      </c>
      <c r="R194" s="97">
        <v>2013</v>
      </c>
      <c r="S194" s="97" t="s">
        <v>8644</v>
      </c>
      <c r="T194" s="97">
        <v>1915</v>
      </c>
      <c r="U194" s="100"/>
      <c r="V194" s="101">
        <v>45311</v>
      </c>
      <c r="W194" s="106"/>
      <c r="X194" s="652"/>
    </row>
    <row r="195" spans="1:24" ht="26.25" customHeight="1">
      <c r="A195" s="500"/>
      <c r="B195" s="97"/>
      <c r="C195" s="97"/>
      <c r="D195" s="97"/>
      <c r="E195" s="97"/>
      <c r="F195" s="97"/>
      <c r="G195" s="97"/>
      <c r="H195" s="97"/>
      <c r="I195" s="97"/>
      <c r="J195" s="425" t="s">
        <v>8497</v>
      </c>
      <c r="K195" s="97"/>
      <c r="L195" s="98"/>
      <c r="M195" s="98"/>
      <c r="N195" s="98"/>
      <c r="O195" s="98"/>
      <c r="P195" s="98"/>
      <c r="Q195" s="97"/>
      <c r="R195" s="97"/>
      <c r="S195" s="102" t="s">
        <v>189</v>
      </c>
      <c r="T195" s="102">
        <v>3700</v>
      </c>
      <c r="U195" s="100"/>
      <c r="V195" s="101"/>
      <c r="W195" s="106"/>
      <c r="X195" s="915"/>
    </row>
    <row r="196" spans="1:24" ht="26.25" customHeight="1">
      <c r="A196" s="500"/>
      <c r="B196" s="97"/>
      <c r="C196" s="97"/>
      <c r="D196" s="97"/>
      <c r="E196" s="97"/>
      <c r="F196" s="97"/>
      <c r="G196" s="97"/>
      <c r="H196" s="97"/>
      <c r="I196" s="97"/>
      <c r="J196" s="97"/>
      <c r="K196" s="98"/>
      <c r="L196" s="98"/>
      <c r="M196" s="98"/>
      <c r="N196" s="98"/>
      <c r="O196" s="98"/>
      <c r="P196" s="98"/>
      <c r="Q196" s="102"/>
      <c r="R196" s="102"/>
      <c r="S196" s="102" t="s">
        <v>2472</v>
      </c>
      <c r="T196" s="102">
        <f>SUM(T191:T195)</f>
        <v>12370</v>
      </c>
      <c r="U196" s="100"/>
      <c r="V196" s="101"/>
      <c r="W196" s="106"/>
      <c r="X196" s="915"/>
    </row>
    <row r="197" spans="1:24" ht="26.25" customHeight="1" thickBot="1">
      <c r="A197" s="1166"/>
      <c r="B197" s="1167"/>
      <c r="C197" s="1167"/>
      <c r="D197" s="1167"/>
      <c r="E197" s="1167"/>
      <c r="F197" s="1167"/>
      <c r="G197" s="1167"/>
      <c r="H197" s="1167"/>
      <c r="I197" s="1167"/>
      <c r="J197" s="1167"/>
      <c r="K197" s="1168" t="s">
        <v>8418</v>
      </c>
      <c r="L197" s="1169"/>
      <c r="M197" s="1169"/>
      <c r="N197" s="1167"/>
      <c r="O197" s="1167"/>
      <c r="P197" s="1170"/>
      <c r="Q197" s="1171"/>
      <c r="R197" s="1171"/>
      <c r="S197" s="1171"/>
      <c r="T197" s="1171"/>
      <c r="U197" s="1172"/>
      <c r="V197" s="1173"/>
      <c r="W197" s="1174"/>
      <c r="X197" s="1175"/>
    </row>
    <row r="198" spans="1:24" ht="26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51"/>
      <c r="L198" s="4"/>
      <c r="M198" s="4"/>
      <c r="N198" s="451"/>
      <c r="O198" s="451"/>
      <c r="P198" s="452"/>
      <c r="Q198" s="4"/>
      <c r="R198" s="4"/>
      <c r="S198" s="4"/>
      <c r="T198" s="4"/>
      <c r="U198" s="453"/>
      <c r="V198" s="454"/>
      <c r="W198" s="455"/>
      <c r="X198" s="455"/>
    </row>
    <row r="199" spans="1:24" ht="26.25" customHeight="1" thickBot="1"/>
    <row r="200" spans="1:24" ht="26.25" customHeight="1">
      <c r="A200" s="699" t="s">
        <v>188</v>
      </c>
      <c r="B200" s="700"/>
      <c r="C200" s="700" t="s">
        <v>154</v>
      </c>
      <c r="D200" s="700" t="s">
        <v>190</v>
      </c>
      <c r="E200" s="700" t="s">
        <v>191</v>
      </c>
      <c r="F200" s="700" t="s">
        <v>191</v>
      </c>
      <c r="G200" s="700" t="s">
        <v>191</v>
      </c>
      <c r="H200" s="714"/>
      <c r="I200" s="700" t="s">
        <v>8281</v>
      </c>
      <c r="J200" s="715" t="s">
        <v>8897</v>
      </c>
      <c r="K200" s="700" t="s">
        <v>13</v>
      </c>
      <c r="L200" s="715" t="s">
        <v>8622</v>
      </c>
      <c r="M200" s="715"/>
      <c r="N200" s="701" t="s">
        <v>8584</v>
      </c>
      <c r="O200" s="701" t="s">
        <v>9349</v>
      </c>
      <c r="P200" s="702" t="s">
        <v>9315</v>
      </c>
      <c r="Q200" s="700" t="s">
        <v>4446</v>
      </c>
      <c r="R200" s="700">
        <v>2020</v>
      </c>
      <c r="S200" s="700" t="s">
        <v>8575</v>
      </c>
      <c r="T200" s="700">
        <v>1580</v>
      </c>
      <c r="U200" s="716">
        <v>45235</v>
      </c>
      <c r="V200" s="716">
        <v>45270</v>
      </c>
      <c r="W200" s="703">
        <v>1791</v>
      </c>
      <c r="X200" s="704">
        <v>3600</v>
      </c>
    </row>
    <row r="201" spans="1:24" ht="26.25" customHeight="1">
      <c r="A201" s="705"/>
      <c r="B201" s="278"/>
      <c r="C201" s="320" t="s">
        <v>8623</v>
      </c>
      <c r="D201" s="278"/>
      <c r="E201" s="278"/>
      <c r="F201" s="278"/>
      <c r="G201" s="278"/>
      <c r="H201" s="278"/>
      <c r="I201" s="278" t="s">
        <v>2578</v>
      </c>
      <c r="J201" s="317" t="s">
        <v>8294</v>
      </c>
      <c r="K201" s="280" t="s">
        <v>3377</v>
      </c>
      <c r="L201" s="425" t="s">
        <v>3603</v>
      </c>
      <c r="M201" s="278"/>
      <c r="N201" s="73" t="s">
        <v>7844</v>
      </c>
      <c r="O201" s="278"/>
      <c r="P201" s="278"/>
      <c r="Q201" s="278" t="s">
        <v>7739</v>
      </c>
      <c r="R201" s="278">
        <v>2020</v>
      </c>
      <c r="S201" s="278" t="s">
        <v>8576</v>
      </c>
      <c r="T201" s="278">
        <v>1815</v>
      </c>
      <c r="U201" s="719">
        <v>45242</v>
      </c>
      <c r="V201" s="719">
        <v>45277</v>
      </c>
      <c r="W201" s="283" t="s">
        <v>9231</v>
      </c>
      <c r="X201" s="706" t="s">
        <v>2582</v>
      </c>
    </row>
    <row r="202" spans="1:24" ht="26.25" customHeight="1">
      <c r="A202" s="705"/>
      <c r="B202" s="278"/>
      <c r="C202" s="278" t="s">
        <v>8254</v>
      </c>
      <c r="D202" s="278"/>
      <c r="E202" s="278"/>
      <c r="F202" s="278"/>
      <c r="G202" s="278"/>
      <c r="H202" s="278"/>
      <c r="I202" s="720"/>
      <c r="J202" s="317" t="s">
        <v>8293</v>
      </c>
      <c r="K202" s="278" t="s">
        <v>8282</v>
      </c>
      <c r="L202" s="278"/>
      <c r="M202" s="278"/>
      <c r="N202" s="73" t="s">
        <v>8586</v>
      </c>
      <c r="O202" s="279"/>
      <c r="P202" s="278"/>
      <c r="Q202" s="278" t="s">
        <v>7739</v>
      </c>
      <c r="R202" s="278">
        <v>2020</v>
      </c>
      <c r="S202" s="278" t="s">
        <v>8577</v>
      </c>
      <c r="T202" s="278">
        <v>1815</v>
      </c>
      <c r="U202" s="420">
        <v>45241</v>
      </c>
      <c r="V202" s="719">
        <v>45282</v>
      </c>
      <c r="W202" s="283"/>
      <c r="X202" s="706" t="s">
        <v>3946</v>
      </c>
    </row>
    <row r="203" spans="1:24" ht="26.25" customHeight="1">
      <c r="A203" s="705"/>
      <c r="B203" s="278"/>
      <c r="C203" s="278"/>
      <c r="D203" s="278"/>
      <c r="E203" s="278"/>
      <c r="F203" s="278"/>
      <c r="G203" s="278"/>
      <c r="H203" s="278"/>
      <c r="I203" s="720" t="s">
        <v>8207</v>
      </c>
      <c r="J203" s="278" t="s">
        <v>8895</v>
      </c>
      <c r="K203" s="278" t="s">
        <v>8344</v>
      </c>
      <c r="L203" s="278"/>
      <c r="M203" s="278"/>
      <c r="N203" s="278"/>
      <c r="O203" s="278"/>
      <c r="P203" s="280"/>
      <c r="Q203" s="278" t="s">
        <v>8334</v>
      </c>
      <c r="R203" s="278">
        <v>2021</v>
      </c>
      <c r="S203" s="278" t="s">
        <v>8578</v>
      </c>
      <c r="T203" s="278">
        <v>1590</v>
      </c>
      <c r="U203" s="281"/>
      <c r="V203" s="281">
        <v>45283</v>
      </c>
      <c r="W203" s="283"/>
      <c r="X203" s="721" t="s">
        <v>8284</v>
      </c>
    </row>
    <row r="204" spans="1:24" ht="26.25" customHeight="1">
      <c r="A204" s="705"/>
      <c r="B204" s="278"/>
      <c r="C204" s="278"/>
      <c r="D204" s="278"/>
      <c r="E204" s="278"/>
      <c r="F204" s="278"/>
      <c r="G204" s="278"/>
      <c r="H204" s="278"/>
      <c r="I204" s="278"/>
      <c r="J204" s="278" t="s">
        <v>8896</v>
      </c>
      <c r="K204" s="278"/>
      <c r="L204" s="278"/>
      <c r="M204" s="2559" t="s">
        <v>8285</v>
      </c>
      <c r="N204" s="2560"/>
      <c r="O204" s="2560"/>
      <c r="P204" s="2561"/>
      <c r="Q204" s="278"/>
      <c r="R204" s="278"/>
      <c r="S204" s="284" t="s">
        <v>189</v>
      </c>
      <c r="T204" s="284">
        <v>3700</v>
      </c>
      <c r="U204" s="281"/>
      <c r="V204" s="282">
        <v>45291</v>
      </c>
      <c r="W204" s="283"/>
      <c r="X204" s="722" t="s">
        <v>9232</v>
      </c>
    </row>
    <row r="205" spans="1:24" ht="26.25" customHeight="1">
      <c r="A205" s="705"/>
      <c r="B205" s="278"/>
      <c r="C205" s="278"/>
      <c r="D205" s="278"/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80"/>
      <c r="Q205" s="278"/>
      <c r="R205" s="278"/>
      <c r="S205" s="284" t="s">
        <v>2472</v>
      </c>
      <c r="T205" s="284">
        <f>SUM(T200:T204)</f>
        <v>10500</v>
      </c>
      <c r="U205" s="281"/>
      <c r="V205" s="282"/>
      <c r="W205" s="283"/>
      <c r="X205" s="722"/>
    </row>
    <row r="206" spans="1:24" ht="26.25" customHeight="1" thickBot="1">
      <c r="A206" s="707"/>
      <c r="B206" s="708"/>
      <c r="C206" s="708"/>
      <c r="D206" s="708"/>
      <c r="E206" s="708"/>
      <c r="F206" s="708"/>
      <c r="G206" s="708"/>
      <c r="H206" s="708"/>
      <c r="I206" s="708"/>
      <c r="J206" s="469" t="s">
        <v>8579</v>
      </c>
      <c r="K206" s="611" t="s">
        <v>8283</v>
      </c>
      <c r="L206" s="709"/>
      <c r="M206" s="709"/>
      <c r="N206" s="708"/>
      <c r="O206" s="708"/>
      <c r="P206" s="710"/>
      <c r="Q206" s="711"/>
      <c r="R206" s="711"/>
      <c r="S206" s="711"/>
      <c r="T206" s="711"/>
      <c r="U206" s="712"/>
      <c r="V206" s="713"/>
      <c r="W206" s="723"/>
      <c r="X206" s="724"/>
    </row>
    <row r="208" spans="1:24" ht="26.25" customHeight="1" thickBot="1"/>
    <row r="209" spans="1:24" ht="26.25" customHeight="1">
      <c r="A209" s="456" t="s">
        <v>188</v>
      </c>
      <c r="B209" s="457"/>
      <c r="C209" s="457" t="s">
        <v>3556</v>
      </c>
      <c r="D209" s="457" t="s">
        <v>190</v>
      </c>
      <c r="E209" s="457" t="s">
        <v>191</v>
      </c>
      <c r="F209" s="457" t="s">
        <v>191</v>
      </c>
      <c r="G209" s="457" t="s">
        <v>191</v>
      </c>
      <c r="H209" s="477"/>
      <c r="I209" s="457" t="s">
        <v>126</v>
      </c>
      <c r="J209" s="457" t="s">
        <v>8455</v>
      </c>
      <c r="K209" s="458" t="s">
        <v>8451</v>
      </c>
      <c r="L209" s="457" t="s">
        <v>8720</v>
      </c>
      <c r="M209" s="457"/>
      <c r="N209" s="458" t="s">
        <v>8570</v>
      </c>
      <c r="O209" s="458" t="s">
        <v>8571</v>
      </c>
      <c r="P209" s="459" t="s">
        <v>9693</v>
      </c>
      <c r="Q209" s="457" t="s">
        <v>8489</v>
      </c>
      <c r="R209" s="457">
        <v>2014</v>
      </c>
      <c r="S209" s="457" t="s">
        <v>8721</v>
      </c>
      <c r="T209" s="457">
        <v>2360</v>
      </c>
      <c r="U209" s="460">
        <v>45239</v>
      </c>
      <c r="V209" s="460">
        <v>45279</v>
      </c>
      <c r="W209" s="462">
        <v>2948</v>
      </c>
      <c r="X209" s="463">
        <v>4000</v>
      </c>
    </row>
    <row r="210" spans="1:24" ht="26.25" customHeight="1">
      <c r="A210" s="464"/>
      <c r="B210" s="143"/>
      <c r="C210" s="143"/>
      <c r="D210" s="143"/>
      <c r="E210" s="143"/>
      <c r="F210" s="143"/>
      <c r="G210" s="143"/>
      <c r="H210" s="143"/>
      <c r="I210" s="143" t="s">
        <v>194</v>
      </c>
      <c r="J210" s="412" t="s">
        <v>8456</v>
      </c>
      <c r="K210" s="169" t="s">
        <v>8469</v>
      </c>
      <c r="L210" s="427" t="s">
        <v>3359</v>
      </c>
      <c r="M210" s="143"/>
      <c r="N210" s="73" t="s">
        <v>8583</v>
      </c>
      <c r="O210" s="144"/>
      <c r="P210" s="143"/>
      <c r="Q210" s="143" t="s">
        <v>363</v>
      </c>
      <c r="R210" s="143">
        <v>2014</v>
      </c>
      <c r="S210" s="143" t="s">
        <v>8490</v>
      </c>
      <c r="T210" s="143">
        <v>2085</v>
      </c>
      <c r="U210" s="146">
        <v>45241</v>
      </c>
      <c r="V210" s="168">
        <v>45301</v>
      </c>
      <c r="W210" s="147" t="s">
        <v>9074</v>
      </c>
      <c r="X210" s="465"/>
    </row>
    <row r="211" spans="1:24" ht="26.25" customHeight="1">
      <c r="A211" s="464"/>
      <c r="B211" s="143"/>
      <c r="C211" s="143"/>
      <c r="D211" s="143"/>
      <c r="E211" s="143"/>
      <c r="F211" s="143"/>
      <c r="G211" s="143"/>
      <c r="H211" s="143"/>
      <c r="I211" s="320" t="s">
        <v>2625</v>
      </c>
      <c r="J211" s="143"/>
      <c r="K211" s="144" t="s">
        <v>8282</v>
      </c>
      <c r="L211" s="143"/>
      <c r="M211" s="143"/>
      <c r="N211" s="73" t="s">
        <v>3802</v>
      </c>
      <c r="O211" s="144"/>
      <c r="P211" s="143"/>
      <c r="Q211" s="143" t="s">
        <v>4029</v>
      </c>
      <c r="R211" s="143">
        <v>2015</v>
      </c>
      <c r="S211" s="143" t="s">
        <v>8738</v>
      </c>
      <c r="T211" s="143">
        <v>1910</v>
      </c>
      <c r="U211" s="146"/>
      <c r="V211" s="168">
        <v>45304</v>
      </c>
      <c r="W211" s="147"/>
      <c r="X211" s="466"/>
    </row>
    <row r="212" spans="1:24" ht="26.25" customHeight="1">
      <c r="A212" s="464"/>
      <c r="B212" s="143"/>
      <c r="C212" s="143"/>
      <c r="D212" s="143"/>
      <c r="E212" s="143"/>
      <c r="F212" s="143"/>
      <c r="G212" s="143"/>
      <c r="H212" s="143"/>
      <c r="I212" s="143"/>
      <c r="J212" s="143"/>
      <c r="K212" s="144" t="s">
        <v>8457</v>
      </c>
      <c r="L212" s="143"/>
      <c r="M212" s="143"/>
      <c r="N212" s="144"/>
      <c r="O212" s="144"/>
      <c r="P212" s="143"/>
      <c r="Q212" s="143" t="s">
        <v>8722</v>
      </c>
      <c r="R212" s="143">
        <v>2016</v>
      </c>
      <c r="S212" s="143" t="s">
        <v>8739</v>
      </c>
      <c r="T212" s="143">
        <v>1950</v>
      </c>
      <c r="U212" s="168"/>
      <c r="V212" s="168">
        <v>45305</v>
      </c>
      <c r="W212" s="147"/>
      <c r="X212" s="466"/>
    </row>
    <row r="213" spans="1:24" ht="26.25" customHeight="1">
      <c r="A213" s="464"/>
      <c r="B213" s="143"/>
      <c r="C213" s="143"/>
      <c r="D213" s="143"/>
      <c r="E213" s="143"/>
      <c r="F213" s="143"/>
      <c r="G213" s="143"/>
      <c r="H213" s="143"/>
      <c r="I213" s="143"/>
      <c r="J213" s="143" t="s">
        <v>2626</v>
      </c>
      <c r="K213" s="144"/>
      <c r="L213" s="143"/>
      <c r="M213" s="2476" t="s">
        <v>8709</v>
      </c>
      <c r="N213" s="2477"/>
      <c r="O213" s="2478"/>
      <c r="P213" s="143"/>
      <c r="Q213" s="143"/>
      <c r="R213" s="143"/>
      <c r="S213" s="148" t="s">
        <v>189</v>
      </c>
      <c r="T213" s="148">
        <v>3875</v>
      </c>
      <c r="U213" s="168"/>
      <c r="V213" s="168">
        <v>45311</v>
      </c>
      <c r="W213" s="147"/>
      <c r="X213" s="466"/>
    </row>
    <row r="214" spans="1:24" ht="26.25" customHeight="1">
      <c r="A214" s="464"/>
      <c r="B214" s="143"/>
      <c r="C214" s="143"/>
      <c r="D214" s="143"/>
      <c r="E214" s="143"/>
      <c r="F214" s="143"/>
      <c r="G214" s="143"/>
      <c r="H214" s="143"/>
      <c r="I214" s="143"/>
      <c r="J214" s="143" t="s">
        <v>2627</v>
      </c>
      <c r="K214" s="144"/>
      <c r="L214" s="143"/>
      <c r="M214" s="143"/>
      <c r="N214" s="144"/>
      <c r="O214" s="144"/>
      <c r="P214" s="143"/>
      <c r="Q214" s="143"/>
      <c r="R214" s="143"/>
      <c r="S214" s="148" t="s">
        <v>2472</v>
      </c>
      <c r="T214" s="148">
        <f>SUM(T209:T213)</f>
        <v>12180</v>
      </c>
      <c r="U214" s="168"/>
      <c r="V214" s="168">
        <v>45315</v>
      </c>
      <c r="W214" s="147"/>
      <c r="X214" s="466"/>
    </row>
    <row r="215" spans="1:24" ht="26.25" customHeight="1" thickBot="1">
      <c r="A215" s="467"/>
      <c r="B215" s="468"/>
      <c r="C215" s="468"/>
      <c r="D215" s="468"/>
      <c r="E215" s="468"/>
      <c r="F215" s="468"/>
      <c r="G215" s="468"/>
      <c r="H215" s="468"/>
      <c r="I215" s="468"/>
      <c r="J215" s="555" t="s">
        <v>2745</v>
      </c>
      <c r="K215" s="611" t="s">
        <v>8458</v>
      </c>
      <c r="L215" s="468"/>
      <c r="M215" s="468"/>
      <c r="N215" s="470"/>
      <c r="O215" s="470"/>
      <c r="P215" s="471"/>
      <c r="Q215" s="468"/>
      <c r="R215" s="468"/>
      <c r="S215" s="472"/>
      <c r="T215" s="472"/>
      <c r="U215" s="473"/>
      <c r="V215" s="474">
        <v>45318</v>
      </c>
      <c r="W215" s="475"/>
      <c r="X215" s="476"/>
    </row>
    <row r="216" spans="1:24" ht="26.25" customHeight="1">
      <c r="A216" s="456" t="s">
        <v>188</v>
      </c>
      <c r="B216" s="457"/>
      <c r="C216" s="457" t="s">
        <v>3556</v>
      </c>
      <c r="D216" s="457" t="s">
        <v>190</v>
      </c>
      <c r="E216" s="457" t="s">
        <v>191</v>
      </c>
      <c r="F216" s="457" t="s">
        <v>191</v>
      </c>
      <c r="G216" s="457" t="s">
        <v>191</v>
      </c>
      <c r="H216" s="477"/>
      <c r="I216" s="457" t="s">
        <v>126</v>
      </c>
      <c r="J216" s="457" t="s">
        <v>8455</v>
      </c>
      <c r="K216" s="458" t="s">
        <v>8451</v>
      </c>
      <c r="L216" s="457" t="s">
        <v>8719</v>
      </c>
      <c r="M216" s="457"/>
      <c r="N216" s="458" t="s">
        <v>8640</v>
      </c>
      <c r="O216" s="458" t="s">
        <v>8625</v>
      </c>
      <c r="P216" s="459" t="s">
        <v>9693</v>
      </c>
      <c r="Q216" s="457" t="s">
        <v>243</v>
      </c>
      <c r="R216" s="457">
        <v>2020</v>
      </c>
      <c r="S216" s="457" t="s">
        <v>8636</v>
      </c>
      <c r="T216" s="457">
        <v>1560</v>
      </c>
      <c r="U216" s="460">
        <v>45239</v>
      </c>
      <c r="V216" s="460">
        <v>45279</v>
      </c>
      <c r="W216" s="462">
        <v>2948</v>
      </c>
      <c r="X216" s="463">
        <v>4000</v>
      </c>
    </row>
    <row r="217" spans="1:24" ht="26.25" customHeight="1">
      <c r="A217" s="464"/>
      <c r="B217" s="143"/>
      <c r="C217" s="143"/>
      <c r="D217" s="143"/>
      <c r="E217" s="143"/>
      <c r="F217" s="143"/>
      <c r="G217" s="143"/>
      <c r="H217" s="143"/>
      <c r="I217" s="143" t="s">
        <v>194</v>
      </c>
      <c r="J217" s="412" t="s">
        <v>8587</v>
      </c>
      <c r="K217" s="169" t="s">
        <v>195</v>
      </c>
      <c r="L217" s="427" t="s">
        <v>3359</v>
      </c>
      <c r="M217" s="143"/>
      <c r="N217" s="73" t="s">
        <v>2432</v>
      </c>
      <c r="O217" s="144"/>
      <c r="P217" s="143"/>
      <c r="Q217" s="143" t="s">
        <v>361</v>
      </c>
      <c r="R217" s="143">
        <v>2016</v>
      </c>
      <c r="S217" s="143" t="s">
        <v>8637</v>
      </c>
      <c r="T217" s="143">
        <v>2060</v>
      </c>
      <c r="U217" s="146">
        <v>45241</v>
      </c>
      <c r="V217" s="168">
        <v>45301</v>
      </c>
      <c r="W217" s="147" t="s">
        <v>9074</v>
      </c>
      <c r="X217" s="465"/>
    </row>
    <row r="218" spans="1:24" ht="26.25" customHeight="1">
      <c r="A218" s="464"/>
      <c r="B218" s="143"/>
      <c r="C218" s="143"/>
      <c r="D218" s="143"/>
      <c r="E218" s="143"/>
      <c r="F218" s="143"/>
      <c r="G218" s="143"/>
      <c r="H218" s="143"/>
      <c r="I218" s="320" t="s">
        <v>2625</v>
      </c>
      <c r="J218" s="143"/>
      <c r="K218" s="144" t="s">
        <v>8468</v>
      </c>
      <c r="L218" s="143"/>
      <c r="M218" s="143"/>
      <c r="N218" s="73" t="s">
        <v>3073</v>
      </c>
      <c r="O218" s="144"/>
      <c r="P218" s="143"/>
      <c r="Q218" s="143" t="s">
        <v>243</v>
      </c>
      <c r="R218" s="143">
        <v>2015</v>
      </c>
      <c r="S218" s="143" t="s">
        <v>8638</v>
      </c>
      <c r="T218" s="143">
        <v>1560</v>
      </c>
      <c r="U218" s="146"/>
      <c r="V218" s="168">
        <v>45304</v>
      </c>
      <c r="W218" s="147"/>
      <c r="X218" s="466"/>
    </row>
    <row r="219" spans="1:24" ht="26.25" customHeight="1">
      <c r="A219" s="464"/>
      <c r="B219" s="143"/>
      <c r="C219" s="143"/>
      <c r="D219" s="143"/>
      <c r="E219" s="143"/>
      <c r="F219" s="143"/>
      <c r="G219" s="143"/>
      <c r="H219" s="143"/>
      <c r="I219" s="143"/>
      <c r="J219" s="143"/>
      <c r="K219" s="144" t="s">
        <v>8457</v>
      </c>
      <c r="L219" s="143"/>
      <c r="M219" s="143"/>
      <c r="N219" s="144"/>
      <c r="O219" s="144"/>
      <c r="P219" s="143"/>
      <c r="Q219" s="143" t="s">
        <v>636</v>
      </c>
      <c r="R219" s="143">
        <v>2016</v>
      </c>
      <c r="S219" s="143" t="s">
        <v>8639</v>
      </c>
      <c r="T219" s="143">
        <v>1430</v>
      </c>
      <c r="U219" s="168"/>
      <c r="V219" s="168">
        <v>45305</v>
      </c>
      <c r="W219" s="147"/>
      <c r="X219" s="466"/>
    </row>
    <row r="220" spans="1:24" ht="26.25" customHeight="1">
      <c r="A220" s="464"/>
      <c r="B220" s="143"/>
      <c r="C220" s="143"/>
      <c r="D220" s="143"/>
      <c r="E220" s="143"/>
      <c r="F220" s="143"/>
      <c r="G220" s="143"/>
      <c r="H220" s="143"/>
      <c r="I220" s="143"/>
      <c r="J220" s="143" t="s">
        <v>2676</v>
      </c>
      <c r="K220" s="144"/>
      <c r="L220" s="143"/>
      <c r="M220" s="2476" t="s">
        <v>8709</v>
      </c>
      <c r="N220" s="2477"/>
      <c r="O220" s="2478"/>
      <c r="P220" s="143"/>
      <c r="Q220" s="143"/>
      <c r="R220" s="143"/>
      <c r="S220" s="148" t="s">
        <v>189</v>
      </c>
      <c r="T220" s="148">
        <v>3750</v>
      </c>
      <c r="U220" s="168"/>
      <c r="V220" s="168">
        <v>45311</v>
      </c>
      <c r="W220" s="147"/>
      <c r="X220" s="466"/>
    </row>
    <row r="221" spans="1:24" ht="26.25" customHeight="1">
      <c r="A221" s="464"/>
      <c r="B221" s="143"/>
      <c r="C221" s="143"/>
      <c r="D221" s="143"/>
      <c r="E221" s="143"/>
      <c r="F221" s="143"/>
      <c r="G221" s="143"/>
      <c r="H221" s="143"/>
      <c r="I221" s="143"/>
      <c r="J221" s="143" t="s">
        <v>2627</v>
      </c>
      <c r="K221" s="144"/>
      <c r="L221" s="143"/>
      <c r="M221" s="143"/>
      <c r="N221" s="144"/>
      <c r="O221" s="144"/>
      <c r="P221" s="143"/>
      <c r="Q221" s="143"/>
      <c r="R221" s="143"/>
      <c r="S221" s="148" t="s">
        <v>2472</v>
      </c>
      <c r="T221" s="148">
        <f>SUM(T216:T220)</f>
        <v>10360</v>
      </c>
      <c r="U221" s="168"/>
      <c r="V221" s="168">
        <v>45315</v>
      </c>
      <c r="W221" s="147"/>
      <c r="X221" s="466"/>
    </row>
    <row r="222" spans="1:24" ht="26.25" customHeight="1" thickBot="1">
      <c r="A222" s="467"/>
      <c r="B222" s="468"/>
      <c r="C222" s="468"/>
      <c r="D222" s="468"/>
      <c r="E222" s="468"/>
      <c r="F222" s="468"/>
      <c r="G222" s="468"/>
      <c r="H222" s="468"/>
      <c r="I222" s="468"/>
      <c r="J222" s="555" t="s">
        <v>2745</v>
      </c>
      <c r="K222" s="611" t="s">
        <v>8458</v>
      </c>
      <c r="L222" s="468"/>
      <c r="M222" s="468"/>
      <c r="N222" s="470"/>
      <c r="O222" s="470"/>
      <c r="P222" s="471"/>
      <c r="Q222" s="468"/>
      <c r="R222" s="468"/>
      <c r="S222" s="472"/>
      <c r="T222" s="472"/>
      <c r="U222" s="473"/>
      <c r="V222" s="474">
        <v>45318</v>
      </c>
      <c r="W222" s="475"/>
      <c r="X222" s="476"/>
    </row>
    <row r="224" spans="1:24" ht="26.25" customHeight="1" thickBot="1"/>
    <row r="225" spans="1:24" ht="26.25" customHeight="1">
      <c r="A225" s="456" t="s">
        <v>188</v>
      </c>
      <c r="B225" s="457"/>
      <c r="C225" s="457" t="s">
        <v>3556</v>
      </c>
      <c r="D225" s="457" t="s">
        <v>190</v>
      </c>
      <c r="E225" s="457" t="s">
        <v>191</v>
      </c>
      <c r="F225" s="457" t="s">
        <v>191</v>
      </c>
      <c r="G225" s="457" t="s">
        <v>191</v>
      </c>
      <c r="H225" s="477"/>
      <c r="I225" s="457" t="s">
        <v>3375</v>
      </c>
      <c r="J225" s="457" t="s">
        <v>8604</v>
      </c>
      <c r="K225" s="458" t="s">
        <v>7331</v>
      </c>
      <c r="L225" s="457" t="s">
        <v>8759</v>
      </c>
      <c r="M225" s="457"/>
      <c r="N225" s="458" t="s">
        <v>8760</v>
      </c>
      <c r="O225" s="458" t="s">
        <v>8723</v>
      </c>
      <c r="P225" s="459" t="s">
        <v>160</v>
      </c>
      <c r="Q225" s="457" t="s">
        <v>361</v>
      </c>
      <c r="R225" s="457">
        <v>2014</v>
      </c>
      <c r="S225" s="457" t="s">
        <v>8724</v>
      </c>
      <c r="T225" s="457">
        <v>2400</v>
      </c>
      <c r="U225" s="460">
        <v>45244</v>
      </c>
      <c r="V225" s="460">
        <v>45296</v>
      </c>
      <c r="W225" s="1163">
        <v>2050</v>
      </c>
      <c r="X225" s="1124">
        <v>3750</v>
      </c>
    </row>
    <row r="226" spans="1:24" ht="26.25" customHeight="1">
      <c r="A226" s="464"/>
      <c r="B226" s="143"/>
      <c r="C226" s="143"/>
      <c r="D226" s="143"/>
      <c r="E226" s="143"/>
      <c r="F226" s="143"/>
      <c r="G226" s="143"/>
      <c r="H226" s="143"/>
      <c r="I226" s="143" t="s">
        <v>194</v>
      </c>
      <c r="J226" s="412" t="s">
        <v>8601</v>
      </c>
      <c r="K226" s="169" t="s">
        <v>3548</v>
      </c>
      <c r="L226" s="427" t="s">
        <v>3359</v>
      </c>
      <c r="M226" s="143"/>
      <c r="N226" s="73" t="s">
        <v>3645</v>
      </c>
      <c r="O226" s="144"/>
      <c r="P226" s="143"/>
      <c r="Q226" s="143" t="s">
        <v>363</v>
      </c>
      <c r="R226" s="143">
        <v>2014</v>
      </c>
      <c r="S226" s="143" t="s">
        <v>8725</v>
      </c>
      <c r="T226" s="143">
        <v>2085</v>
      </c>
      <c r="U226" s="146">
        <v>45242</v>
      </c>
      <c r="V226" s="168">
        <v>45310</v>
      </c>
      <c r="W226" s="147">
        <v>2060</v>
      </c>
      <c r="X226" s="1176">
        <f>X225+50</f>
        <v>3800</v>
      </c>
    </row>
    <row r="227" spans="1:24" ht="26.25" customHeight="1">
      <c r="A227" s="464"/>
      <c r="B227" s="143"/>
      <c r="C227" s="143"/>
      <c r="D227" s="143"/>
      <c r="E227" s="143"/>
      <c r="F227" s="143"/>
      <c r="G227" s="143"/>
      <c r="H227" s="143"/>
      <c r="I227" s="320" t="s">
        <v>2625</v>
      </c>
      <c r="J227" s="143"/>
      <c r="K227" s="144" t="s">
        <v>8592</v>
      </c>
      <c r="L227" s="143"/>
      <c r="M227" s="143"/>
      <c r="N227" s="73" t="s">
        <v>3802</v>
      </c>
      <c r="O227" s="144"/>
      <c r="P227" s="143"/>
      <c r="Q227" s="143" t="s">
        <v>215</v>
      </c>
      <c r="R227" s="143">
        <v>2016</v>
      </c>
      <c r="S227" s="143" t="s">
        <v>8726</v>
      </c>
      <c r="T227" s="143">
        <v>1660</v>
      </c>
      <c r="U227" s="146"/>
      <c r="V227" s="168">
        <v>45308</v>
      </c>
      <c r="W227" s="147" t="s">
        <v>8893</v>
      </c>
      <c r="X227" s="466"/>
    </row>
    <row r="228" spans="1:24" ht="26.25" customHeight="1">
      <c r="A228" s="464"/>
      <c r="B228" s="143"/>
      <c r="C228" s="143"/>
      <c r="D228" s="143"/>
      <c r="E228" s="143"/>
      <c r="F228" s="143"/>
      <c r="G228" s="143"/>
      <c r="H228" s="143"/>
      <c r="I228" s="143"/>
      <c r="J228" s="143"/>
      <c r="K228" s="144" t="s">
        <v>3383</v>
      </c>
      <c r="L228" s="143"/>
      <c r="M228" s="143"/>
      <c r="N228" s="144"/>
      <c r="O228" s="144"/>
      <c r="P228" s="143"/>
      <c r="Q228" s="143" t="s">
        <v>378</v>
      </c>
      <c r="R228" s="143">
        <v>2015</v>
      </c>
      <c r="S228" s="143" t="s">
        <v>8727</v>
      </c>
      <c r="T228" s="143">
        <v>2030</v>
      </c>
      <c r="U228" s="168"/>
      <c r="V228" s="146">
        <v>45313</v>
      </c>
      <c r="W228" s="147"/>
      <c r="X228" s="466"/>
    </row>
    <row r="229" spans="1:24" ht="26.25" customHeight="1">
      <c r="A229" s="464"/>
      <c r="B229" s="143"/>
      <c r="C229" s="143"/>
      <c r="D229" s="143"/>
      <c r="E229" s="143"/>
      <c r="F229" s="143"/>
      <c r="G229" s="143"/>
      <c r="H229" s="143"/>
      <c r="I229" s="143"/>
      <c r="J229" s="143" t="s">
        <v>2626</v>
      </c>
      <c r="K229" s="144"/>
      <c r="L229" s="143"/>
      <c r="M229" s="2476" t="s">
        <v>8707</v>
      </c>
      <c r="N229" s="2477"/>
      <c r="O229" s="2478"/>
      <c r="P229" s="143"/>
      <c r="Q229" s="143"/>
      <c r="R229" s="143"/>
      <c r="S229" s="148" t="s">
        <v>189</v>
      </c>
      <c r="T229" s="148">
        <v>3900</v>
      </c>
      <c r="U229" s="168"/>
      <c r="V229" s="146"/>
      <c r="W229" s="147"/>
      <c r="X229" s="466"/>
    </row>
    <row r="230" spans="1:24" ht="26.25" customHeight="1">
      <c r="A230" s="464"/>
      <c r="B230" s="143"/>
      <c r="C230" s="143"/>
      <c r="D230" s="143"/>
      <c r="E230" s="143"/>
      <c r="F230" s="143"/>
      <c r="G230" s="143"/>
      <c r="H230" s="143"/>
      <c r="I230" s="143"/>
      <c r="J230" s="143" t="s">
        <v>2627</v>
      </c>
      <c r="K230" s="144"/>
      <c r="L230" s="143"/>
      <c r="M230" s="143"/>
      <c r="N230" s="144"/>
      <c r="O230" s="144"/>
      <c r="P230" s="143"/>
      <c r="Q230" s="143"/>
      <c r="R230" s="143"/>
      <c r="S230" s="148" t="s">
        <v>2472</v>
      </c>
      <c r="T230" s="148">
        <f>SUM(T225:T229)</f>
        <v>12075</v>
      </c>
      <c r="U230" s="168"/>
      <c r="V230" s="146"/>
      <c r="W230" s="147"/>
      <c r="X230" s="466"/>
    </row>
    <row r="231" spans="1:24" ht="26.25" customHeight="1" thickBot="1">
      <c r="A231" s="467"/>
      <c r="B231" s="468"/>
      <c r="C231" s="468"/>
      <c r="D231" s="468"/>
      <c r="E231" s="468"/>
      <c r="F231" s="468"/>
      <c r="G231" s="468"/>
      <c r="H231" s="468"/>
      <c r="I231" s="468"/>
      <c r="J231" s="555" t="s">
        <v>2745</v>
      </c>
      <c r="K231" s="611" t="s">
        <v>8605</v>
      </c>
      <c r="L231" s="468"/>
      <c r="M231" s="468"/>
      <c r="N231" s="470"/>
      <c r="O231" s="470"/>
      <c r="P231" s="471"/>
      <c r="Q231" s="468"/>
      <c r="R231" s="468"/>
      <c r="S231" s="472"/>
      <c r="T231" s="472"/>
      <c r="U231" s="473"/>
      <c r="V231" s="474"/>
      <c r="W231" s="475"/>
      <c r="X231" s="476"/>
    </row>
    <row r="232" spans="1:24" ht="26.25" customHeight="1">
      <c r="A232" s="456" t="s">
        <v>188</v>
      </c>
      <c r="B232" s="457"/>
      <c r="C232" s="457" t="s">
        <v>3556</v>
      </c>
      <c r="D232" s="457" t="s">
        <v>190</v>
      </c>
      <c r="E232" s="457" t="s">
        <v>191</v>
      </c>
      <c r="F232" s="457" t="s">
        <v>191</v>
      </c>
      <c r="G232" s="457" t="s">
        <v>191</v>
      </c>
      <c r="H232" s="477"/>
      <c r="I232" s="457" t="s">
        <v>3375</v>
      </c>
      <c r="J232" s="457" t="s">
        <v>8604</v>
      </c>
      <c r="K232" s="458" t="s">
        <v>7331</v>
      </c>
      <c r="L232" s="457" t="s">
        <v>9075</v>
      </c>
      <c r="M232" s="457"/>
      <c r="N232" s="458" t="s">
        <v>8761</v>
      </c>
      <c r="O232" s="458" t="s">
        <v>8762</v>
      </c>
      <c r="P232" s="459" t="s">
        <v>160</v>
      </c>
      <c r="Q232" s="457" t="s">
        <v>205</v>
      </c>
      <c r="R232" s="457">
        <v>2014</v>
      </c>
      <c r="S232" s="457" t="s">
        <v>8733</v>
      </c>
      <c r="T232" s="457">
        <v>1785</v>
      </c>
      <c r="U232" s="460">
        <v>45244</v>
      </c>
      <c r="V232" s="460">
        <v>45296</v>
      </c>
      <c r="W232" s="1163">
        <v>2050</v>
      </c>
      <c r="X232" s="463">
        <v>3750</v>
      </c>
    </row>
    <row r="233" spans="1:24" ht="26.25" customHeight="1">
      <c r="A233" s="464"/>
      <c r="B233" s="143"/>
      <c r="C233" s="143"/>
      <c r="D233" s="143"/>
      <c r="E233" s="143"/>
      <c r="F233" s="143"/>
      <c r="G233" s="143"/>
      <c r="H233" s="143"/>
      <c r="I233" s="143" t="s">
        <v>194</v>
      </c>
      <c r="J233" s="412" t="s">
        <v>8602</v>
      </c>
      <c r="K233" s="169" t="s">
        <v>3548</v>
      </c>
      <c r="L233" s="427" t="s">
        <v>3359</v>
      </c>
      <c r="M233" s="143"/>
      <c r="N233" s="73" t="s">
        <v>3645</v>
      </c>
      <c r="O233" s="144"/>
      <c r="P233" s="143"/>
      <c r="Q233" s="143" t="s">
        <v>243</v>
      </c>
      <c r="R233" s="143">
        <v>2014</v>
      </c>
      <c r="S233" s="143" t="s">
        <v>8860</v>
      </c>
      <c r="T233" s="143">
        <v>1905</v>
      </c>
      <c r="U233" s="146">
        <v>45242</v>
      </c>
      <c r="V233" s="168">
        <v>45310</v>
      </c>
      <c r="W233" s="147">
        <v>2060</v>
      </c>
      <c r="X233" s="465"/>
    </row>
    <row r="234" spans="1:24" ht="26.25" customHeight="1">
      <c r="A234" s="464"/>
      <c r="B234" s="143"/>
      <c r="C234" s="143"/>
      <c r="D234" s="143"/>
      <c r="E234" s="143"/>
      <c r="F234" s="143"/>
      <c r="G234" s="143"/>
      <c r="H234" s="143"/>
      <c r="I234" s="320" t="s">
        <v>2625</v>
      </c>
      <c r="J234" s="143"/>
      <c r="K234" s="144" t="s">
        <v>8592</v>
      </c>
      <c r="L234" s="143"/>
      <c r="M234" s="143"/>
      <c r="N234" s="73" t="s">
        <v>3802</v>
      </c>
      <c r="O234" s="144"/>
      <c r="P234" s="143"/>
      <c r="Q234" s="143" t="s">
        <v>363</v>
      </c>
      <c r="R234" s="143">
        <v>2014</v>
      </c>
      <c r="S234" s="143" t="s">
        <v>8734</v>
      </c>
      <c r="T234" s="143">
        <v>2085</v>
      </c>
      <c r="U234" s="146"/>
      <c r="V234" s="168">
        <v>45308</v>
      </c>
      <c r="W234" s="147" t="s">
        <v>8893</v>
      </c>
      <c r="X234" s="466"/>
    </row>
    <row r="235" spans="1:24" ht="26.25" customHeight="1">
      <c r="A235" s="464"/>
      <c r="B235" s="143"/>
      <c r="C235" s="143"/>
      <c r="D235" s="143"/>
      <c r="E235" s="143"/>
      <c r="F235" s="143"/>
      <c r="G235" s="143"/>
      <c r="H235" s="143"/>
      <c r="I235" s="143"/>
      <c r="J235" s="143"/>
      <c r="K235" s="144" t="s">
        <v>3383</v>
      </c>
      <c r="L235" s="143"/>
      <c r="M235" s="143"/>
      <c r="N235" s="144"/>
      <c r="O235" s="144"/>
      <c r="P235" s="143"/>
      <c r="Q235" s="143" t="s">
        <v>617</v>
      </c>
      <c r="R235" s="143">
        <v>2014</v>
      </c>
      <c r="S235" s="143" t="s">
        <v>8735</v>
      </c>
      <c r="T235" s="143">
        <v>1680</v>
      </c>
      <c r="U235" s="168"/>
      <c r="V235" s="146">
        <v>45313</v>
      </c>
      <c r="W235" s="147"/>
      <c r="X235" s="466"/>
    </row>
    <row r="236" spans="1:24" ht="26.25" customHeight="1">
      <c r="A236" s="464"/>
      <c r="B236" s="143"/>
      <c r="C236" s="143"/>
      <c r="D236" s="143"/>
      <c r="E236" s="143"/>
      <c r="F236" s="143"/>
      <c r="G236" s="143"/>
      <c r="H236" s="143"/>
      <c r="I236" s="143"/>
      <c r="J236" s="143" t="s">
        <v>2626</v>
      </c>
      <c r="K236" s="144"/>
      <c r="L236" s="143"/>
      <c r="M236" s="2476" t="s">
        <v>8707</v>
      </c>
      <c r="N236" s="2477"/>
      <c r="O236" s="2478"/>
      <c r="P236" s="143"/>
      <c r="Q236" s="143"/>
      <c r="R236" s="143"/>
      <c r="S236" s="148" t="s">
        <v>189</v>
      </c>
      <c r="T236" s="148">
        <v>3900</v>
      </c>
      <c r="U236" s="168"/>
      <c r="V236" s="146"/>
      <c r="W236" s="147"/>
      <c r="X236" s="466"/>
    </row>
    <row r="237" spans="1:24" ht="26.25" customHeight="1">
      <c r="A237" s="464"/>
      <c r="B237" s="143"/>
      <c r="C237" s="143"/>
      <c r="D237" s="143"/>
      <c r="E237" s="143"/>
      <c r="F237" s="143"/>
      <c r="G237" s="143"/>
      <c r="H237" s="143"/>
      <c r="I237" s="143"/>
      <c r="J237" s="143" t="s">
        <v>2627</v>
      </c>
      <c r="K237" s="144"/>
      <c r="L237" s="143"/>
      <c r="M237" s="143"/>
      <c r="N237" s="144"/>
      <c r="O237" s="144"/>
      <c r="P237" s="143"/>
      <c r="Q237" s="143"/>
      <c r="R237" s="143"/>
      <c r="S237" s="148" t="s">
        <v>2472</v>
      </c>
      <c r="T237" s="148">
        <f>SUM(T232:T236)</f>
        <v>11355</v>
      </c>
      <c r="U237" s="168"/>
      <c r="V237" s="146"/>
      <c r="W237" s="147"/>
      <c r="X237" s="466"/>
    </row>
    <row r="238" spans="1:24" ht="26.25" customHeight="1" thickBot="1">
      <c r="A238" s="467"/>
      <c r="B238" s="468"/>
      <c r="C238" s="468"/>
      <c r="D238" s="468"/>
      <c r="E238" s="468"/>
      <c r="F238" s="468"/>
      <c r="G238" s="468"/>
      <c r="H238" s="468"/>
      <c r="I238" s="468"/>
      <c r="J238" s="555" t="s">
        <v>2745</v>
      </c>
      <c r="K238" s="611" t="s">
        <v>8605</v>
      </c>
      <c r="L238" s="468"/>
      <c r="M238" s="468"/>
      <c r="N238" s="470"/>
      <c r="O238" s="470"/>
      <c r="P238" s="471"/>
      <c r="Q238" s="468"/>
      <c r="R238" s="468"/>
      <c r="S238" s="472"/>
      <c r="T238" s="472"/>
      <c r="U238" s="473"/>
      <c r="V238" s="474"/>
      <c r="W238" s="475"/>
      <c r="X238" s="476"/>
    </row>
    <row r="239" spans="1:24" ht="26.25" customHeight="1">
      <c r="A239" s="456" t="s">
        <v>188</v>
      </c>
      <c r="B239" s="457"/>
      <c r="C239" s="457" t="s">
        <v>3556</v>
      </c>
      <c r="D239" s="457" t="s">
        <v>190</v>
      </c>
      <c r="E239" s="457" t="s">
        <v>191</v>
      </c>
      <c r="F239" s="457" t="s">
        <v>191</v>
      </c>
      <c r="G239" s="457" t="s">
        <v>191</v>
      </c>
      <c r="H239" s="477"/>
      <c r="I239" s="457" t="s">
        <v>3375</v>
      </c>
      <c r="J239" s="457" t="s">
        <v>8604</v>
      </c>
      <c r="K239" s="458" t="s">
        <v>7331</v>
      </c>
      <c r="L239" s="457" t="s">
        <v>8826</v>
      </c>
      <c r="M239" s="457"/>
      <c r="N239" s="458" t="s">
        <v>8763</v>
      </c>
      <c r="O239" s="458" t="s">
        <v>8764</v>
      </c>
      <c r="P239" s="459" t="s">
        <v>160</v>
      </c>
      <c r="Q239" s="457" t="s">
        <v>208</v>
      </c>
      <c r="R239" s="457">
        <v>2014</v>
      </c>
      <c r="S239" s="457" t="s">
        <v>8729</v>
      </c>
      <c r="T239" s="457">
        <v>2405</v>
      </c>
      <c r="U239" s="460">
        <v>45244</v>
      </c>
      <c r="V239" s="460">
        <v>45296</v>
      </c>
      <c r="W239" s="1163">
        <v>2050</v>
      </c>
      <c r="X239" s="463">
        <v>3750</v>
      </c>
    </row>
    <row r="240" spans="1:24" ht="26.25" customHeight="1">
      <c r="A240" s="464"/>
      <c r="B240" s="143"/>
      <c r="C240" s="143"/>
      <c r="D240" s="143"/>
      <c r="E240" s="143"/>
      <c r="F240" s="143"/>
      <c r="G240" s="143"/>
      <c r="H240" s="143"/>
      <c r="I240" s="143" t="s">
        <v>194</v>
      </c>
      <c r="J240" s="412" t="s">
        <v>8603</v>
      </c>
      <c r="K240" s="169" t="s">
        <v>3548</v>
      </c>
      <c r="L240" s="427" t="s">
        <v>3359</v>
      </c>
      <c r="M240" s="143"/>
      <c r="N240" s="73" t="s">
        <v>3645</v>
      </c>
      <c r="O240" s="144"/>
      <c r="P240" s="143"/>
      <c r="Q240" s="143" t="s">
        <v>243</v>
      </c>
      <c r="R240" s="143">
        <v>2016</v>
      </c>
      <c r="S240" s="143" t="s">
        <v>8730</v>
      </c>
      <c r="T240" s="143">
        <v>1960</v>
      </c>
      <c r="U240" s="146">
        <v>45242</v>
      </c>
      <c r="V240" s="168">
        <v>45310</v>
      </c>
      <c r="W240" s="147">
        <v>2060</v>
      </c>
      <c r="X240" s="465"/>
    </row>
    <row r="241" spans="1:24" ht="26.25" customHeight="1">
      <c r="A241" s="464"/>
      <c r="B241" s="143"/>
      <c r="C241" s="143"/>
      <c r="D241" s="143"/>
      <c r="E241" s="143"/>
      <c r="F241" s="143"/>
      <c r="G241" s="143"/>
      <c r="H241" s="143"/>
      <c r="I241" s="320" t="s">
        <v>2625</v>
      </c>
      <c r="J241" s="143"/>
      <c r="K241" s="144" t="s">
        <v>8592</v>
      </c>
      <c r="L241" s="143"/>
      <c r="M241" s="143"/>
      <c r="N241" s="73" t="s">
        <v>3802</v>
      </c>
      <c r="O241" s="144"/>
      <c r="P241" s="143"/>
      <c r="Q241" s="143" t="s">
        <v>8432</v>
      </c>
      <c r="R241" s="143">
        <v>2014</v>
      </c>
      <c r="S241" s="143" t="s">
        <v>8731</v>
      </c>
      <c r="T241" s="143">
        <v>1845</v>
      </c>
      <c r="U241" s="146"/>
      <c r="V241" s="168">
        <v>45308</v>
      </c>
      <c r="W241" s="147" t="s">
        <v>8893</v>
      </c>
      <c r="X241" s="466"/>
    </row>
    <row r="242" spans="1:24" ht="26.25" customHeight="1">
      <c r="A242" s="464"/>
      <c r="B242" s="143"/>
      <c r="C242" s="143"/>
      <c r="D242" s="143"/>
      <c r="E242" s="143"/>
      <c r="F242" s="143"/>
      <c r="G242" s="143"/>
      <c r="H242" s="143"/>
      <c r="I242" s="143"/>
      <c r="J242" s="143"/>
      <c r="K242" s="144" t="s">
        <v>3383</v>
      </c>
      <c r="L242" s="143"/>
      <c r="M242" s="143"/>
      <c r="N242" s="144"/>
      <c r="O242" s="144"/>
      <c r="P242" s="143"/>
      <c r="Q242" s="143" t="s">
        <v>203</v>
      </c>
      <c r="R242" s="143">
        <v>2015</v>
      </c>
      <c r="S242" s="143" t="s">
        <v>8732</v>
      </c>
      <c r="T242" s="143">
        <v>1795</v>
      </c>
      <c r="U242" s="168"/>
      <c r="V242" s="146">
        <v>45313</v>
      </c>
      <c r="W242" s="147"/>
      <c r="X242" s="466"/>
    </row>
    <row r="243" spans="1:24" ht="26.25" customHeight="1">
      <c r="A243" s="464"/>
      <c r="B243" s="143"/>
      <c r="C243" s="143"/>
      <c r="D243" s="143"/>
      <c r="E243" s="143"/>
      <c r="F243" s="143"/>
      <c r="G243" s="143"/>
      <c r="H243" s="143"/>
      <c r="I243" s="143"/>
      <c r="J243" s="143" t="s">
        <v>2626</v>
      </c>
      <c r="K243" s="144"/>
      <c r="L243" s="143"/>
      <c r="M243" s="2476" t="s">
        <v>8707</v>
      </c>
      <c r="N243" s="2477"/>
      <c r="O243" s="2478"/>
      <c r="P243" s="143"/>
      <c r="Q243" s="143"/>
      <c r="R243" s="143"/>
      <c r="S243" s="148" t="s">
        <v>189</v>
      </c>
      <c r="T243" s="148">
        <v>3700</v>
      </c>
      <c r="U243" s="168"/>
      <c r="V243" s="146"/>
      <c r="W243" s="147"/>
      <c r="X243" s="466"/>
    </row>
    <row r="244" spans="1:24" ht="26.25" customHeight="1">
      <c r="A244" s="464"/>
      <c r="B244" s="143"/>
      <c r="C244" s="143"/>
      <c r="D244" s="143"/>
      <c r="E244" s="143"/>
      <c r="F244" s="143"/>
      <c r="G244" s="143"/>
      <c r="H244" s="143"/>
      <c r="I244" s="143"/>
      <c r="J244" s="143" t="s">
        <v>2627</v>
      </c>
      <c r="K244" s="144"/>
      <c r="L244" s="143"/>
      <c r="M244" s="143"/>
      <c r="N244" s="144"/>
      <c r="O244" s="144"/>
      <c r="P244" s="143"/>
      <c r="Q244" s="143"/>
      <c r="R244" s="143"/>
      <c r="S244" s="148" t="s">
        <v>2472</v>
      </c>
      <c r="T244" s="148">
        <f>SUM(T239:T243)</f>
        <v>11705</v>
      </c>
      <c r="U244" s="168"/>
      <c r="V244" s="146"/>
      <c r="W244" s="147"/>
      <c r="X244" s="466"/>
    </row>
    <row r="245" spans="1:24" ht="26.25" customHeight="1" thickBot="1">
      <c r="A245" s="467"/>
      <c r="B245" s="468"/>
      <c r="C245" s="468"/>
      <c r="D245" s="468"/>
      <c r="E245" s="468"/>
      <c r="F245" s="468"/>
      <c r="G245" s="468"/>
      <c r="H245" s="468"/>
      <c r="I245" s="468"/>
      <c r="J245" s="555" t="s">
        <v>2745</v>
      </c>
      <c r="K245" s="611" t="s">
        <v>8605</v>
      </c>
      <c r="L245" s="468"/>
      <c r="M245" s="468"/>
      <c r="N245" s="470"/>
      <c r="O245" s="470"/>
      <c r="P245" s="471"/>
      <c r="Q245" s="468"/>
      <c r="R245" s="468"/>
      <c r="S245" s="472"/>
      <c r="T245" s="472"/>
      <c r="U245" s="473"/>
      <c r="V245" s="474"/>
      <c r="W245" s="475"/>
      <c r="X245" s="476"/>
    </row>
    <row r="247" spans="1:24" ht="26.25" customHeight="1" thickBot="1"/>
    <row r="248" spans="1:24" ht="26.25" customHeight="1">
      <c r="A248" s="848" t="s">
        <v>188</v>
      </c>
      <c r="B248" s="849"/>
      <c r="C248" s="849" t="s">
        <v>3844</v>
      </c>
      <c r="D248" s="849" t="s">
        <v>190</v>
      </c>
      <c r="E248" s="849" t="s">
        <v>191</v>
      </c>
      <c r="F248" s="849" t="s">
        <v>191</v>
      </c>
      <c r="G248" s="849" t="s">
        <v>191</v>
      </c>
      <c r="H248" s="849"/>
      <c r="I248" s="849" t="s">
        <v>8691</v>
      </c>
      <c r="J248" s="849" t="s">
        <v>8604</v>
      </c>
      <c r="K248" s="850" t="s">
        <v>7331</v>
      </c>
      <c r="L248" s="849" t="s">
        <v>8838</v>
      </c>
      <c r="M248" s="849"/>
      <c r="N248" s="850" t="s">
        <v>8804</v>
      </c>
      <c r="O248" s="850" t="s">
        <v>8805</v>
      </c>
      <c r="P248" s="851" t="s">
        <v>10172</v>
      </c>
      <c r="Q248" s="849" t="s">
        <v>1838</v>
      </c>
      <c r="R248" s="849">
        <v>2015</v>
      </c>
      <c r="S248" s="851" t="s">
        <v>8740</v>
      </c>
      <c r="T248" s="851">
        <v>1095</v>
      </c>
      <c r="U248" s="852">
        <v>45244</v>
      </c>
      <c r="V248" s="1234">
        <v>45296</v>
      </c>
      <c r="W248" s="853">
        <v>2050</v>
      </c>
      <c r="X248" s="854">
        <v>3200</v>
      </c>
    </row>
    <row r="249" spans="1:24" ht="26.25" customHeight="1">
      <c r="A249" s="855"/>
      <c r="B249" s="188"/>
      <c r="C249" s="188"/>
      <c r="D249" s="188"/>
      <c r="E249" s="188"/>
      <c r="F249" s="188"/>
      <c r="G249" s="188"/>
      <c r="H249" s="188"/>
      <c r="I249" s="188" t="s">
        <v>3598</v>
      </c>
      <c r="J249" s="412" t="s">
        <v>8668</v>
      </c>
      <c r="K249" s="195" t="s">
        <v>7549</v>
      </c>
      <c r="L249" s="427" t="s">
        <v>3359</v>
      </c>
      <c r="M249" s="188"/>
      <c r="N249" s="73" t="s">
        <v>3907</v>
      </c>
      <c r="O249" s="189"/>
      <c r="P249" s="189"/>
      <c r="Q249" s="189" t="s">
        <v>7181</v>
      </c>
      <c r="R249" s="188">
        <v>2015</v>
      </c>
      <c r="S249" s="190" t="s">
        <v>8827</v>
      </c>
      <c r="T249" s="190">
        <v>1535</v>
      </c>
      <c r="U249" s="192">
        <v>45242</v>
      </c>
      <c r="V249" s="191">
        <v>45310</v>
      </c>
      <c r="W249" s="193" t="s">
        <v>8893</v>
      </c>
      <c r="X249" s="856"/>
    </row>
    <row r="250" spans="1:24" ht="26.25" customHeight="1">
      <c r="A250" s="855"/>
      <c r="B250" s="188"/>
      <c r="C250" s="188"/>
      <c r="D250" s="188"/>
      <c r="E250" s="188"/>
      <c r="F250" s="188"/>
      <c r="G250" s="188"/>
      <c r="H250" s="188"/>
      <c r="I250" s="188"/>
      <c r="J250" s="194"/>
      <c r="K250" s="189" t="s">
        <v>8592</v>
      </c>
      <c r="L250" s="188"/>
      <c r="M250" s="188"/>
      <c r="N250" s="73" t="s">
        <v>3645</v>
      </c>
      <c r="O250" s="189"/>
      <c r="P250" s="189"/>
      <c r="Q250" s="189" t="s">
        <v>2214</v>
      </c>
      <c r="R250" s="188">
        <v>2016</v>
      </c>
      <c r="S250" s="188" t="s">
        <v>8741</v>
      </c>
      <c r="T250" s="188">
        <v>2098</v>
      </c>
      <c r="U250" s="192"/>
      <c r="V250" s="192">
        <v>45308</v>
      </c>
      <c r="W250" s="193"/>
      <c r="X250" s="856"/>
    </row>
    <row r="251" spans="1:24" ht="26.25" customHeight="1">
      <c r="A251" s="855"/>
      <c r="B251" s="188"/>
      <c r="C251" s="188"/>
      <c r="D251" s="188"/>
      <c r="E251" s="188"/>
      <c r="F251" s="188"/>
      <c r="G251" s="188"/>
      <c r="H251" s="188"/>
      <c r="I251" s="188"/>
      <c r="J251" s="188"/>
      <c r="K251" s="189" t="s">
        <v>7222</v>
      </c>
      <c r="L251" s="188"/>
      <c r="M251" s="188"/>
      <c r="N251" s="189"/>
      <c r="O251" s="189"/>
      <c r="P251" s="189"/>
      <c r="Q251" s="189" t="s">
        <v>589</v>
      </c>
      <c r="R251" s="188">
        <v>2015</v>
      </c>
      <c r="S251" s="188" t="s">
        <v>8742</v>
      </c>
      <c r="T251" s="188">
        <v>1340</v>
      </c>
      <c r="U251" s="191"/>
      <c r="V251" s="191"/>
      <c r="W251" s="193"/>
      <c r="X251" s="856"/>
    </row>
    <row r="252" spans="1:24" ht="26.25" customHeight="1">
      <c r="A252" s="855"/>
      <c r="B252" s="188"/>
      <c r="C252" s="188"/>
      <c r="D252" s="188"/>
      <c r="E252" s="188"/>
      <c r="F252" s="188"/>
      <c r="G252" s="188"/>
      <c r="H252" s="188"/>
      <c r="I252" s="188"/>
      <c r="J252" s="425" t="s">
        <v>3281</v>
      </c>
      <c r="K252" s="189"/>
      <c r="L252" s="188"/>
      <c r="M252" s="2476" t="s">
        <v>8707</v>
      </c>
      <c r="N252" s="2477"/>
      <c r="O252" s="2478"/>
      <c r="P252" s="189"/>
      <c r="Q252" s="189"/>
      <c r="R252" s="188"/>
      <c r="S252" s="194" t="s">
        <v>189</v>
      </c>
      <c r="T252" s="194">
        <v>3830</v>
      </c>
      <c r="U252" s="191"/>
      <c r="V252" s="191"/>
      <c r="W252" s="193"/>
      <c r="X252" s="856"/>
    </row>
    <row r="253" spans="1:24" ht="26.25" customHeight="1">
      <c r="A253" s="855"/>
      <c r="B253" s="188"/>
      <c r="C253" s="188"/>
      <c r="D253" s="188"/>
      <c r="E253" s="188"/>
      <c r="F253" s="188"/>
      <c r="G253" s="188"/>
      <c r="H253" s="188"/>
      <c r="I253" s="188"/>
      <c r="J253" s="188"/>
      <c r="K253" s="189"/>
      <c r="L253" s="188"/>
      <c r="M253" s="188"/>
      <c r="N253" s="188"/>
      <c r="O253" s="188"/>
      <c r="P253" s="189"/>
      <c r="Q253" s="189"/>
      <c r="R253" s="188"/>
      <c r="S253" s="194" t="s">
        <v>2472</v>
      </c>
      <c r="T253" s="194">
        <f>SUM(T248:T252)</f>
        <v>9898</v>
      </c>
      <c r="U253" s="191"/>
      <c r="V253" s="191"/>
      <c r="W253" s="193"/>
      <c r="X253" s="856"/>
    </row>
    <row r="254" spans="1:24" ht="26.25" customHeight="1" thickBot="1">
      <c r="A254" s="857"/>
      <c r="B254" s="858"/>
      <c r="C254" s="858"/>
      <c r="D254" s="858"/>
      <c r="E254" s="858"/>
      <c r="F254" s="858"/>
      <c r="G254" s="858"/>
      <c r="H254" s="858"/>
      <c r="I254" s="858"/>
      <c r="J254" s="858"/>
      <c r="K254" s="611" t="s">
        <v>8605</v>
      </c>
      <c r="L254" s="858"/>
      <c r="M254" s="858"/>
      <c r="N254" s="847"/>
      <c r="O254" s="847"/>
      <c r="P254" s="859"/>
      <c r="Q254" s="858"/>
      <c r="R254" s="858"/>
      <c r="S254" s="860"/>
      <c r="T254" s="860"/>
      <c r="U254" s="861"/>
      <c r="V254" s="862"/>
      <c r="W254" s="863"/>
      <c r="X254" s="864"/>
    </row>
    <row r="255" spans="1:24" ht="26.25" customHeight="1">
      <c r="A255" s="848" t="s">
        <v>188</v>
      </c>
      <c r="B255" s="849"/>
      <c r="C255" s="849" t="s">
        <v>3844</v>
      </c>
      <c r="D255" s="849" t="s">
        <v>190</v>
      </c>
      <c r="E255" s="849" t="s">
        <v>191</v>
      </c>
      <c r="F255" s="849" t="s">
        <v>191</v>
      </c>
      <c r="G255" s="849" t="s">
        <v>191</v>
      </c>
      <c r="H255" s="849"/>
      <c r="I255" s="849" t="s">
        <v>8691</v>
      </c>
      <c r="J255" s="849" t="s">
        <v>8675</v>
      </c>
      <c r="K255" s="850" t="s">
        <v>7331</v>
      </c>
      <c r="L255" s="849" t="s">
        <v>8829</v>
      </c>
      <c r="M255" s="849"/>
      <c r="N255" s="850" t="s">
        <v>8807</v>
      </c>
      <c r="O255" s="850" t="s">
        <v>8808</v>
      </c>
      <c r="P255" s="851" t="s">
        <v>10172</v>
      </c>
      <c r="Q255" s="849" t="s">
        <v>2214</v>
      </c>
      <c r="R255" s="849">
        <v>2015</v>
      </c>
      <c r="S255" s="849" t="s">
        <v>8743</v>
      </c>
      <c r="T255" s="849">
        <v>2098</v>
      </c>
      <c r="U255" s="852">
        <v>45244</v>
      </c>
      <c r="V255" s="1234">
        <v>45296</v>
      </c>
      <c r="W255" s="853">
        <v>2050</v>
      </c>
      <c r="X255" s="854">
        <v>3200</v>
      </c>
    </row>
    <row r="256" spans="1:24" ht="26.25" customHeight="1">
      <c r="A256" s="855"/>
      <c r="B256" s="188"/>
      <c r="C256" s="188"/>
      <c r="D256" s="188"/>
      <c r="E256" s="188"/>
      <c r="F256" s="188"/>
      <c r="G256" s="188"/>
      <c r="H256" s="188"/>
      <c r="I256" s="188" t="s">
        <v>3598</v>
      </c>
      <c r="J256" s="412" t="s">
        <v>8669</v>
      </c>
      <c r="K256" s="195" t="s">
        <v>7549</v>
      </c>
      <c r="L256" s="427" t="s">
        <v>3359</v>
      </c>
      <c r="M256" s="188"/>
      <c r="N256" s="73" t="s">
        <v>3907</v>
      </c>
      <c r="O256" s="189"/>
      <c r="P256" s="189"/>
      <c r="Q256" s="189" t="s">
        <v>7181</v>
      </c>
      <c r="R256" s="188">
        <v>2016</v>
      </c>
      <c r="S256" s="188" t="s">
        <v>8744</v>
      </c>
      <c r="T256" s="188">
        <v>1085</v>
      </c>
      <c r="U256" s="192">
        <v>45242</v>
      </c>
      <c r="V256" s="191">
        <v>45310</v>
      </c>
      <c r="W256" s="193" t="s">
        <v>8893</v>
      </c>
      <c r="X256" s="856"/>
    </row>
    <row r="257" spans="1:24" ht="26.25" customHeight="1">
      <c r="A257" s="855"/>
      <c r="B257" s="188"/>
      <c r="C257" s="188"/>
      <c r="D257" s="188"/>
      <c r="E257" s="188"/>
      <c r="F257" s="188"/>
      <c r="G257" s="188"/>
      <c r="H257" s="188"/>
      <c r="I257" s="188"/>
      <c r="J257" s="194"/>
      <c r="K257" s="189" t="s">
        <v>8592</v>
      </c>
      <c r="L257" s="188"/>
      <c r="M257" s="188"/>
      <c r="N257" s="73" t="s">
        <v>3645</v>
      </c>
      <c r="O257" s="189"/>
      <c r="P257" s="189"/>
      <c r="Q257" s="189" t="s">
        <v>1838</v>
      </c>
      <c r="R257" s="188">
        <v>2016</v>
      </c>
      <c r="S257" s="188" t="s">
        <v>8745</v>
      </c>
      <c r="T257" s="188">
        <v>1220</v>
      </c>
      <c r="U257" s="192"/>
      <c r="V257" s="192">
        <v>45308</v>
      </c>
      <c r="W257" s="193"/>
      <c r="X257" s="856"/>
    </row>
    <row r="258" spans="1:24" ht="26.25" customHeight="1">
      <c r="A258" s="855"/>
      <c r="B258" s="188"/>
      <c r="C258" s="188"/>
      <c r="D258" s="188"/>
      <c r="E258" s="188"/>
      <c r="F258" s="188"/>
      <c r="G258" s="188"/>
      <c r="H258" s="188"/>
      <c r="I258" s="188"/>
      <c r="J258" s="188"/>
      <c r="K258" s="189" t="s">
        <v>7222</v>
      </c>
      <c r="L258" s="188"/>
      <c r="M258" s="188"/>
      <c r="N258" s="189"/>
      <c r="O258" s="189"/>
      <c r="P258" s="189"/>
      <c r="Q258" s="189" t="s">
        <v>2093</v>
      </c>
      <c r="R258" s="188">
        <v>2017</v>
      </c>
      <c r="S258" s="188" t="s">
        <v>8746</v>
      </c>
      <c r="T258" s="188">
        <v>1460</v>
      </c>
      <c r="U258" s="191"/>
      <c r="V258" s="191"/>
      <c r="W258" s="193"/>
      <c r="X258" s="856"/>
    </row>
    <row r="259" spans="1:24" ht="26.25" customHeight="1">
      <c r="A259" s="855"/>
      <c r="B259" s="188"/>
      <c r="C259" s="188"/>
      <c r="D259" s="188"/>
      <c r="E259" s="188"/>
      <c r="F259" s="188"/>
      <c r="G259" s="188"/>
      <c r="H259" s="188"/>
      <c r="I259" s="188"/>
      <c r="J259" s="425" t="s">
        <v>3281</v>
      </c>
      <c r="K259" s="189"/>
      <c r="L259" s="188"/>
      <c r="M259" s="2476" t="s">
        <v>8707</v>
      </c>
      <c r="N259" s="2477"/>
      <c r="O259" s="2478"/>
      <c r="P259" s="189"/>
      <c r="Q259" s="189"/>
      <c r="R259" s="188"/>
      <c r="S259" s="194" t="s">
        <v>189</v>
      </c>
      <c r="T259" s="194">
        <v>3860</v>
      </c>
      <c r="U259" s="191"/>
      <c r="V259" s="191"/>
      <c r="W259" s="193"/>
      <c r="X259" s="856"/>
    </row>
    <row r="260" spans="1:24" ht="26.25" customHeight="1">
      <c r="A260" s="855"/>
      <c r="B260" s="188"/>
      <c r="C260" s="188"/>
      <c r="D260" s="188"/>
      <c r="E260" s="188"/>
      <c r="F260" s="188"/>
      <c r="G260" s="188"/>
      <c r="H260" s="188"/>
      <c r="I260" s="188"/>
      <c r="J260" s="188"/>
      <c r="K260" s="189"/>
      <c r="L260" s="188"/>
      <c r="M260" s="188"/>
      <c r="N260" s="188"/>
      <c r="O260" s="188"/>
      <c r="P260" s="189"/>
      <c r="Q260" s="189"/>
      <c r="R260" s="188"/>
      <c r="S260" s="194" t="s">
        <v>2472</v>
      </c>
      <c r="T260" s="194">
        <f>SUM(T255:T259)</f>
        <v>9723</v>
      </c>
      <c r="U260" s="191"/>
      <c r="V260" s="191"/>
      <c r="W260" s="193"/>
      <c r="X260" s="856"/>
    </row>
    <row r="261" spans="1:24" ht="26.25" customHeight="1" thickBot="1">
      <c r="A261" s="857"/>
      <c r="B261" s="858"/>
      <c r="C261" s="858"/>
      <c r="D261" s="858"/>
      <c r="E261" s="858"/>
      <c r="F261" s="858"/>
      <c r="G261" s="858"/>
      <c r="H261" s="858"/>
      <c r="I261" s="858"/>
      <c r="J261" s="858"/>
      <c r="K261" s="611" t="s">
        <v>8605</v>
      </c>
      <c r="L261" s="858"/>
      <c r="M261" s="858"/>
      <c r="N261" s="847"/>
      <c r="O261" s="847"/>
      <c r="P261" s="859"/>
      <c r="Q261" s="858"/>
      <c r="R261" s="858"/>
      <c r="S261" s="860"/>
      <c r="T261" s="860"/>
      <c r="U261" s="861"/>
      <c r="V261" s="862"/>
      <c r="W261" s="863"/>
      <c r="X261" s="864"/>
    </row>
    <row r="262" spans="1:24" ht="26.25" customHeight="1">
      <c r="A262" s="848" t="s">
        <v>188</v>
      </c>
      <c r="B262" s="849"/>
      <c r="C262" s="849" t="s">
        <v>3844</v>
      </c>
      <c r="D262" s="849" t="s">
        <v>190</v>
      </c>
      <c r="E262" s="849" t="s">
        <v>191</v>
      </c>
      <c r="F262" s="849" t="s">
        <v>191</v>
      </c>
      <c r="G262" s="849" t="s">
        <v>191</v>
      </c>
      <c r="H262" s="849"/>
      <c r="I262" s="849" t="s">
        <v>8691</v>
      </c>
      <c r="J262" s="849" t="s">
        <v>8675</v>
      </c>
      <c r="K262" s="850" t="s">
        <v>7331</v>
      </c>
      <c r="L262" s="849" t="s">
        <v>8832</v>
      </c>
      <c r="M262" s="849"/>
      <c r="N262" s="850" t="s">
        <v>8814</v>
      </c>
      <c r="O262" s="850" t="s">
        <v>8771</v>
      </c>
      <c r="P262" s="851" t="s">
        <v>10172</v>
      </c>
      <c r="Q262" s="849" t="s">
        <v>1935</v>
      </c>
      <c r="R262" s="849">
        <v>2015</v>
      </c>
      <c r="S262" s="849" t="s">
        <v>8783</v>
      </c>
      <c r="T262" s="849">
        <v>1565</v>
      </c>
      <c r="U262" s="852">
        <v>45244</v>
      </c>
      <c r="V262" s="1234">
        <v>45296</v>
      </c>
      <c r="W262" s="853">
        <v>2050</v>
      </c>
      <c r="X262" s="854">
        <v>3200</v>
      </c>
    </row>
    <row r="263" spans="1:24" ht="26.25" customHeight="1">
      <c r="A263" s="855"/>
      <c r="B263" s="188"/>
      <c r="C263" s="188"/>
      <c r="D263" s="188"/>
      <c r="E263" s="188"/>
      <c r="F263" s="188"/>
      <c r="G263" s="188"/>
      <c r="H263" s="188"/>
      <c r="I263" s="188" t="s">
        <v>3598</v>
      </c>
      <c r="J263" s="412" t="s">
        <v>8670</v>
      </c>
      <c r="K263" s="195" t="s">
        <v>7549</v>
      </c>
      <c r="L263" s="427" t="s">
        <v>3359</v>
      </c>
      <c r="M263" s="188"/>
      <c r="N263" s="73" t="s">
        <v>3907</v>
      </c>
      <c r="O263" s="189"/>
      <c r="P263" s="189"/>
      <c r="Q263" s="189" t="s">
        <v>2047</v>
      </c>
      <c r="R263" s="188">
        <v>2015</v>
      </c>
      <c r="S263" s="188" t="s">
        <v>8772</v>
      </c>
      <c r="T263" s="188">
        <v>1792</v>
      </c>
      <c r="U263" s="192">
        <v>45242</v>
      </c>
      <c r="V263" s="191">
        <v>45310</v>
      </c>
      <c r="W263" s="193" t="s">
        <v>8893</v>
      </c>
      <c r="X263" s="856"/>
    </row>
    <row r="264" spans="1:24" ht="26.25" customHeight="1">
      <c r="A264" s="855"/>
      <c r="B264" s="188"/>
      <c r="C264" s="188"/>
      <c r="D264" s="188"/>
      <c r="E264" s="188"/>
      <c r="F264" s="188"/>
      <c r="G264" s="188"/>
      <c r="H264" s="188"/>
      <c r="I264" s="188"/>
      <c r="J264" s="194"/>
      <c r="K264" s="189" t="s">
        <v>8592</v>
      </c>
      <c r="L264" s="188" t="s">
        <v>10089</v>
      </c>
      <c r="M264" s="188"/>
      <c r="N264" s="73" t="s">
        <v>3645</v>
      </c>
      <c r="O264" s="189"/>
      <c r="P264" s="189"/>
      <c r="Q264" s="189" t="s">
        <v>2214</v>
      </c>
      <c r="R264" s="188">
        <v>2016</v>
      </c>
      <c r="S264" s="188" t="s">
        <v>8861</v>
      </c>
      <c r="T264" s="188">
        <v>2098</v>
      </c>
      <c r="U264" s="192"/>
      <c r="V264" s="192">
        <v>45308</v>
      </c>
      <c r="W264" s="193"/>
      <c r="X264" s="856"/>
    </row>
    <row r="265" spans="1:24" ht="26.25" customHeight="1">
      <c r="A265" s="855"/>
      <c r="B265" s="188"/>
      <c r="C265" s="188"/>
      <c r="D265" s="188"/>
      <c r="E265" s="188"/>
      <c r="F265" s="188"/>
      <c r="G265" s="188"/>
      <c r="H265" s="188"/>
      <c r="I265" s="188"/>
      <c r="J265" s="188"/>
      <c r="K265" s="189" t="s">
        <v>7222</v>
      </c>
      <c r="L265" s="188"/>
      <c r="M265" s="188"/>
      <c r="N265" s="189"/>
      <c r="O265" s="189"/>
      <c r="P265" s="189"/>
      <c r="Q265" s="189" t="s">
        <v>7181</v>
      </c>
      <c r="R265" s="188">
        <v>2015</v>
      </c>
      <c r="S265" s="188" t="s">
        <v>8784</v>
      </c>
      <c r="T265" s="188">
        <v>1085</v>
      </c>
      <c r="U265" s="191"/>
      <c r="V265" s="191"/>
      <c r="W265" s="193"/>
      <c r="X265" s="856"/>
    </row>
    <row r="266" spans="1:24" ht="26.25" customHeight="1">
      <c r="A266" s="855"/>
      <c r="B266" s="188"/>
      <c r="C266" s="188"/>
      <c r="D266" s="188"/>
      <c r="E266" s="188"/>
      <c r="F266" s="188"/>
      <c r="G266" s="188"/>
      <c r="H266" s="188"/>
      <c r="I266" s="188"/>
      <c r="J266" s="425" t="s">
        <v>3281</v>
      </c>
      <c r="K266" s="189"/>
      <c r="L266" s="188"/>
      <c r="M266" s="2476" t="s">
        <v>8707</v>
      </c>
      <c r="N266" s="2477"/>
      <c r="O266" s="2478"/>
      <c r="P266" s="189"/>
      <c r="Q266" s="189"/>
      <c r="R266" s="188"/>
      <c r="S266" s="194" t="s">
        <v>189</v>
      </c>
      <c r="T266" s="194">
        <v>3700</v>
      </c>
      <c r="U266" s="191"/>
      <c r="V266" s="191"/>
      <c r="W266" s="193"/>
      <c r="X266" s="856"/>
    </row>
    <row r="267" spans="1:24" ht="26.25" customHeight="1">
      <c r="A267" s="855"/>
      <c r="B267" s="188"/>
      <c r="C267" s="188"/>
      <c r="D267" s="188"/>
      <c r="E267" s="188"/>
      <c r="F267" s="188"/>
      <c r="G267" s="188"/>
      <c r="H267" s="188"/>
      <c r="I267" s="188"/>
      <c r="J267" s="188"/>
      <c r="K267" s="189"/>
      <c r="L267" s="188"/>
      <c r="M267" s="188"/>
      <c r="N267" s="188"/>
      <c r="O267" s="188"/>
      <c r="P267" s="189"/>
      <c r="Q267" s="189"/>
      <c r="R267" s="188"/>
      <c r="S267" s="194" t="s">
        <v>2472</v>
      </c>
      <c r="T267" s="194">
        <f>SUM(T262:T266)</f>
        <v>10240</v>
      </c>
      <c r="U267" s="191"/>
      <c r="V267" s="191"/>
      <c r="W267" s="193"/>
      <c r="X267" s="856"/>
    </row>
    <row r="268" spans="1:24" ht="26.25" customHeight="1" thickBot="1">
      <c r="A268" s="857"/>
      <c r="B268" s="858"/>
      <c r="C268" s="858"/>
      <c r="D268" s="858"/>
      <c r="E268" s="858"/>
      <c r="F268" s="858"/>
      <c r="G268" s="858"/>
      <c r="H268" s="858"/>
      <c r="I268" s="858"/>
      <c r="J268" s="858"/>
      <c r="K268" s="611" t="s">
        <v>8605</v>
      </c>
      <c r="L268" s="858"/>
      <c r="M268" s="858"/>
      <c r="N268" s="847"/>
      <c r="O268" s="847"/>
      <c r="P268" s="859"/>
      <c r="Q268" s="858"/>
      <c r="R268" s="858"/>
      <c r="S268" s="860"/>
      <c r="T268" s="860"/>
      <c r="U268" s="861"/>
      <c r="V268" s="862"/>
      <c r="W268" s="863"/>
      <c r="X268" s="864"/>
    </row>
    <row r="269" spans="1:24" ht="26.25" customHeight="1">
      <c r="A269" s="848" t="s">
        <v>188</v>
      </c>
      <c r="B269" s="849"/>
      <c r="C269" s="849" t="s">
        <v>3844</v>
      </c>
      <c r="D269" s="849" t="s">
        <v>190</v>
      </c>
      <c r="E269" s="849" t="s">
        <v>191</v>
      </c>
      <c r="F269" s="849" t="s">
        <v>191</v>
      </c>
      <c r="G269" s="849" t="s">
        <v>191</v>
      </c>
      <c r="H269" s="849"/>
      <c r="I269" s="849" t="s">
        <v>8691</v>
      </c>
      <c r="J269" s="849" t="s">
        <v>8675</v>
      </c>
      <c r="K269" s="850" t="s">
        <v>7331</v>
      </c>
      <c r="L269" s="849" t="s">
        <v>8828</v>
      </c>
      <c r="M269" s="849"/>
      <c r="N269" s="850" t="s">
        <v>8809</v>
      </c>
      <c r="O269" s="850" t="s">
        <v>8810</v>
      </c>
      <c r="P269" s="851" t="s">
        <v>10172</v>
      </c>
      <c r="Q269" s="849" t="s">
        <v>588</v>
      </c>
      <c r="R269" s="849">
        <v>2020</v>
      </c>
      <c r="S269" s="849" t="s">
        <v>8755</v>
      </c>
      <c r="T269" s="849">
        <v>1965</v>
      </c>
      <c r="U269" s="852">
        <v>45244</v>
      </c>
      <c r="V269" s="1234">
        <v>45296</v>
      </c>
      <c r="W269" s="853">
        <v>2050</v>
      </c>
      <c r="X269" s="854">
        <v>3200</v>
      </c>
    </row>
    <row r="270" spans="1:24" ht="26.25" customHeight="1">
      <c r="A270" s="855"/>
      <c r="B270" s="188"/>
      <c r="C270" s="188"/>
      <c r="D270" s="188"/>
      <c r="E270" s="188"/>
      <c r="F270" s="188"/>
      <c r="G270" s="188"/>
      <c r="H270" s="188"/>
      <c r="I270" s="188" t="s">
        <v>3598</v>
      </c>
      <c r="J270" s="412" t="s">
        <v>8671</v>
      </c>
      <c r="K270" s="195" t="s">
        <v>7549</v>
      </c>
      <c r="L270" s="427" t="s">
        <v>3359</v>
      </c>
      <c r="M270" s="188"/>
      <c r="N270" s="73" t="s">
        <v>3907</v>
      </c>
      <c r="O270" s="189"/>
      <c r="P270" s="195" t="s">
        <v>10223</v>
      </c>
      <c r="Q270" s="189" t="s">
        <v>523</v>
      </c>
      <c r="R270" s="188">
        <v>2015</v>
      </c>
      <c r="S270" s="188" t="s">
        <v>8756</v>
      </c>
      <c r="T270" s="188">
        <v>1792</v>
      </c>
      <c r="U270" s="192">
        <v>45242</v>
      </c>
      <c r="V270" s="191">
        <v>45310</v>
      </c>
      <c r="W270" s="193" t="s">
        <v>8893</v>
      </c>
      <c r="X270" s="856"/>
    </row>
    <row r="271" spans="1:24" ht="26.25" customHeight="1">
      <c r="A271" s="855"/>
      <c r="B271" s="188"/>
      <c r="C271" s="188"/>
      <c r="D271" s="188"/>
      <c r="E271" s="188"/>
      <c r="F271" s="188"/>
      <c r="G271" s="188"/>
      <c r="H271" s="188"/>
      <c r="I271" s="188"/>
      <c r="J271" s="194"/>
      <c r="K271" s="189" t="s">
        <v>8592</v>
      </c>
      <c r="L271" s="188" t="s">
        <v>10174</v>
      </c>
      <c r="M271" s="188"/>
      <c r="N271" s="73" t="s">
        <v>3645</v>
      </c>
      <c r="O271" s="189"/>
      <c r="P271" s="189"/>
      <c r="Q271" s="189" t="s">
        <v>1934</v>
      </c>
      <c r="R271" s="188">
        <v>2014</v>
      </c>
      <c r="S271" s="188" t="s">
        <v>8757</v>
      </c>
      <c r="T271" s="188">
        <v>1548</v>
      </c>
      <c r="U271" s="192"/>
      <c r="V271" s="192">
        <v>45308</v>
      </c>
      <c r="W271" s="193"/>
      <c r="X271" s="856"/>
    </row>
    <row r="272" spans="1:24" ht="26.25" customHeight="1">
      <c r="A272" s="855"/>
      <c r="B272" s="188"/>
      <c r="C272" s="188"/>
      <c r="D272" s="188"/>
      <c r="E272" s="188"/>
      <c r="F272" s="188"/>
      <c r="G272" s="188"/>
      <c r="H272" s="188"/>
      <c r="I272" s="188"/>
      <c r="J272" s="188"/>
      <c r="K272" s="189" t="s">
        <v>7222</v>
      </c>
      <c r="L272" s="188"/>
      <c r="M272" s="188"/>
      <c r="N272" s="189"/>
      <c r="O272" s="189"/>
      <c r="P272" s="189"/>
      <c r="Q272" s="189" t="s">
        <v>3291</v>
      </c>
      <c r="R272" s="188">
        <v>2015</v>
      </c>
      <c r="S272" s="188" t="s">
        <v>8758</v>
      </c>
      <c r="T272" s="188">
        <v>1470</v>
      </c>
      <c r="U272" s="191"/>
      <c r="V272" s="191"/>
      <c r="W272" s="193"/>
      <c r="X272" s="856"/>
    </row>
    <row r="273" spans="1:24" ht="26.25" customHeight="1">
      <c r="A273" s="855"/>
      <c r="B273" s="188"/>
      <c r="C273" s="188"/>
      <c r="D273" s="188"/>
      <c r="E273" s="188"/>
      <c r="F273" s="188"/>
      <c r="G273" s="188"/>
      <c r="H273" s="188"/>
      <c r="I273" s="188"/>
      <c r="J273" s="425" t="s">
        <v>3281</v>
      </c>
      <c r="K273" s="189"/>
      <c r="L273" s="188"/>
      <c r="M273" s="2476" t="s">
        <v>8707</v>
      </c>
      <c r="N273" s="2477"/>
      <c r="O273" s="2478"/>
      <c r="P273" s="189"/>
      <c r="Q273" s="189"/>
      <c r="R273" s="188"/>
      <c r="S273" s="194" t="s">
        <v>189</v>
      </c>
      <c r="T273" s="194">
        <v>3700</v>
      </c>
      <c r="U273" s="191"/>
      <c r="V273" s="191"/>
      <c r="W273" s="193"/>
      <c r="X273" s="856"/>
    </row>
    <row r="274" spans="1:24" ht="26.25" customHeight="1">
      <c r="A274" s="855"/>
      <c r="B274" s="188"/>
      <c r="C274" s="188"/>
      <c r="D274" s="188"/>
      <c r="E274" s="188"/>
      <c r="F274" s="188"/>
      <c r="G274" s="188"/>
      <c r="H274" s="188"/>
      <c r="I274" s="188"/>
      <c r="J274" s="188"/>
      <c r="K274" s="189"/>
      <c r="L274" s="188"/>
      <c r="M274" s="188"/>
      <c r="N274" s="188"/>
      <c r="O274" s="188"/>
      <c r="P274" s="189"/>
      <c r="Q274" s="189"/>
      <c r="R274" s="188"/>
      <c r="S274" s="194" t="s">
        <v>2472</v>
      </c>
      <c r="T274" s="194">
        <f>SUM(T269:T273)</f>
        <v>10475</v>
      </c>
      <c r="U274" s="191"/>
      <c r="V274" s="191"/>
      <c r="W274" s="193"/>
      <c r="X274" s="856"/>
    </row>
    <row r="275" spans="1:24" ht="26.25" customHeight="1" thickBot="1">
      <c r="A275" s="857"/>
      <c r="B275" s="858"/>
      <c r="C275" s="858"/>
      <c r="D275" s="858"/>
      <c r="E275" s="858"/>
      <c r="F275" s="858"/>
      <c r="G275" s="858"/>
      <c r="H275" s="858"/>
      <c r="I275" s="858"/>
      <c r="J275" s="858"/>
      <c r="K275" s="611" t="s">
        <v>8605</v>
      </c>
      <c r="L275" s="858"/>
      <c r="M275" s="858"/>
      <c r="N275" s="847"/>
      <c r="O275" s="847"/>
      <c r="P275" s="859"/>
      <c r="Q275" s="858"/>
      <c r="R275" s="858"/>
      <c r="S275" s="860"/>
      <c r="T275" s="860"/>
      <c r="U275" s="861"/>
      <c r="V275" s="862"/>
      <c r="W275" s="863"/>
      <c r="X275" s="864"/>
    </row>
    <row r="276" spans="1:24" ht="26.25" customHeight="1">
      <c r="A276" s="848" t="s">
        <v>188</v>
      </c>
      <c r="B276" s="849"/>
      <c r="C276" s="849" t="s">
        <v>3844</v>
      </c>
      <c r="D276" s="849" t="s">
        <v>190</v>
      </c>
      <c r="E276" s="849" t="s">
        <v>191</v>
      </c>
      <c r="F276" s="849" t="s">
        <v>191</v>
      </c>
      <c r="G276" s="849" t="s">
        <v>191</v>
      </c>
      <c r="H276" s="849"/>
      <c r="I276" s="849" t="s">
        <v>8691</v>
      </c>
      <c r="J276" s="849" t="s">
        <v>8675</v>
      </c>
      <c r="K276" s="850" t="s">
        <v>7331</v>
      </c>
      <c r="L276" s="849" t="s">
        <v>8811</v>
      </c>
      <c r="M276" s="849"/>
      <c r="N276" s="850" t="s">
        <v>8812</v>
      </c>
      <c r="O276" s="850" t="s">
        <v>8813</v>
      </c>
      <c r="P276" s="851" t="s">
        <v>10172</v>
      </c>
      <c r="Q276" s="849" t="s">
        <v>520</v>
      </c>
      <c r="R276" s="849">
        <v>2022</v>
      </c>
      <c r="S276" s="849" t="s">
        <v>8767</v>
      </c>
      <c r="T276" s="849">
        <v>1755</v>
      </c>
      <c r="U276" s="852">
        <v>45244</v>
      </c>
      <c r="V276" s="1234">
        <v>45296</v>
      </c>
      <c r="W276" s="853">
        <v>2050</v>
      </c>
      <c r="X276" s="854">
        <v>3200</v>
      </c>
    </row>
    <row r="277" spans="1:24" ht="26.25" customHeight="1">
      <c r="A277" s="855"/>
      <c r="B277" s="188"/>
      <c r="C277" s="188"/>
      <c r="D277" s="188"/>
      <c r="E277" s="188"/>
      <c r="F277" s="188"/>
      <c r="G277" s="188"/>
      <c r="H277" s="188"/>
      <c r="I277" s="188" t="s">
        <v>3598</v>
      </c>
      <c r="J277" s="412" t="s">
        <v>8672</v>
      </c>
      <c r="K277" s="195" t="s">
        <v>7549</v>
      </c>
      <c r="L277" s="427" t="s">
        <v>3359</v>
      </c>
      <c r="M277" s="188"/>
      <c r="N277" s="73" t="s">
        <v>3907</v>
      </c>
      <c r="O277" s="189"/>
      <c r="P277" s="189"/>
      <c r="Q277" s="189" t="s">
        <v>4012</v>
      </c>
      <c r="R277" s="188">
        <v>2018</v>
      </c>
      <c r="S277" s="190" t="s">
        <v>8768</v>
      </c>
      <c r="T277" s="190">
        <v>2885</v>
      </c>
      <c r="U277" s="192">
        <v>45242</v>
      </c>
      <c r="V277" s="191">
        <v>45310</v>
      </c>
      <c r="W277" s="193" t="s">
        <v>8893</v>
      </c>
      <c r="X277" s="856"/>
    </row>
    <row r="278" spans="1:24" ht="26.25" customHeight="1">
      <c r="A278" s="855"/>
      <c r="B278" s="188"/>
      <c r="C278" s="188"/>
      <c r="D278" s="188"/>
      <c r="E278" s="188"/>
      <c r="F278" s="188"/>
      <c r="G278" s="188"/>
      <c r="H278" s="188"/>
      <c r="I278" s="188"/>
      <c r="J278" s="194"/>
      <c r="K278" s="189" t="s">
        <v>8592</v>
      </c>
      <c r="L278" s="188"/>
      <c r="M278" s="188"/>
      <c r="N278" s="73" t="s">
        <v>3645</v>
      </c>
      <c r="O278" s="189"/>
      <c r="P278" s="189"/>
      <c r="Q278" s="189" t="s">
        <v>1838</v>
      </c>
      <c r="R278" s="188">
        <v>2014</v>
      </c>
      <c r="S278" s="188" t="s">
        <v>8769</v>
      </c>
      <c r="T278" s="188">
        <v>1220</v>
      </c>
      <c r="U278" s="192"/>
      <c r="V278" s="192">
        <v>45308</v>
      </c>
      <c r="W278" s="193"/>
      <c r="X278" s="856"/>
    </row>
    <row r="279" spans="1:24" ht="26.25" customHeight="1">
      <c r="A279" s="855"/>
      <c r="B279" s="188"/>
      <c r="C279" s="188"/>
      <c r="D279" s="188"/>
      <c r="E279" s="188"/>
      <c r="F279" s="188"/>
      <c r="G279" s="188"/>
      <c r="H279" s="188"/>
      <c r="I279" s="188"/>
      <c r="J279" s="188"/>
      <c r="K279" s="189" t="s">
        <v>7222</v>
      </c>
      <c r="L279" s="188"/>
      <c r="M279" s="188"/>
      <c r="N279" s="189"/>
      <c r="O279" s="189"/>
      <c r="P279" s="189"/>
      <c r="Q279" s="189" t="s">
        <v>1838</v>
      </c>
      <c r="R279" s="188">
        <v>2017</v>
      </c>
      <c r="S279" s="188" t="s">
        <v>8770</v>
      </c>
      <c r="T279" s="188">
        <v>1220</v>
      </c>
      <c r="U279" s="191"/>
      <c r="V279" s="191"/>
      <c r="W279" s="193"/>
      <c r="X279" s="856"/>
    </row>
    <row r="280" spans="1:24" ht="26.25" customHeight="1">
      <c r="A280" s="855"/>
      <c r="B280" s="188"/>
      <c r="C280" s="188"/>
      <c r="D280" s="188"/>
      <c r="E280" s="188"/>
      <c r="F280" s="188"/>
      <c r="G280" s="188"/>
      <c r="H280" s="188"/>
      <c r="I280" s="188"/>
      <c r="J280" s="425" t="s">
        <v>3281</v>
      </c>
      <c r="K280" s="189"/>
      <c r="L280" s="188"/>
      <c r="M280" s="2476" t="s">
        <v>8707</v>
      </c>
      <c r="N280" s="2477"/>
      <c r="O280" s="2478"/>
      <c r="P280" s="189"/>
      <c r="Q280" s="189"/>
      <c r="R280" s="188"/>
      <c r="S280" s="194" t="s">
        <v>189</v>
      </c>
      <c r="T280" s="194">
        <v>3900</v>
      </c>
      <c r="U280" s="191"/>
      <c r="V280" s="191"/>
      <c r="W280" s="193"/>
      <c r="X280" s="856"/>
    </row>
    <row r="281" spans="1:24" ht="26.25" customHeight="1">
      <c r="A281" s="855"/>
      <c r="B281" s="188"/>
      <c r="C281" s="188"/>
      <c r="D281" s="188"/>
      <c r="E281" s="188"/>
      <c r="F281" s="188"/>
      <c r="G281" s="188"/>
      <c r="H281" s="188"/>
      <c r="I281" s="188"/>
      <c r="J281" s="188"/>
      <c r="K281" s="189"/>
      <c r="L281" s="188"/>
      <c r="M281" s="188"/>
      <c r="N281" s="188"/>
      <c r="O281" s="188"/>
      <c r="P281" s="189"/>
      <c r="Q281" s="189"/>
      <c r="R281" s="188"/>
      <c r="S281" s="194" t="s">
        <v>2472</v>
      </c>
      <c r="T281" s="194">
        <f>SUM(T276:T280)</f>
        <v>10980</v>
      </c>
      <c r="U281" s="191"/>
      <c r="V281" s="191"/>
      <c r="W281" s="193"/>
      <c r="X281" s="856"/>
    </row>
    <row r="282" spans="1:24" ht="26.25" customHeight="1" thickBot="1">
      <c r="A282" s="857"/>
      <c r="B282" s="858"/>
      <c r="C282" s="858"/>
      <c r="D282" s="858"/>
      <c r="E282" s="858"/>
      <c r="F282" s="858"/>
      <c r="G282" s="858"/>
      <c r="H282" s="858"/>
      <c r="I282" s="858"/>
      <c r="J282" s="858"/>
      <c r="K282" s="611" t="s">
        <v>8605</v>
      </c>
      <c r="L282" s="858"/>
      <c r="M282" s="858"/>
      <c r="N282" s="847"/>
      <c r="O282" s="847"/>
      <c r="P282" s="859"/>
      <c r="Q282" s="858"/>
      <c r="R282" s="858"/>
      <c r="S282" s="860"/>
      <c r="T282" s="860"/>
      <c r="U282" s="861"/>
      <c r="V282" s="862"/>
      <c r="W282" s="863"/>
      <c r="X282" s="864"/>
    </row>
    <row r="283" spans="1:24" ht="26.25" customHeight="1">
      <c r="A283" s="848" t="s">
        <v>188</v>
      </c>
      <c r="B283" s="849"/>
      <c r="C283" s="849" t="s">
        <v>3844</v>
      </c>
      <c r="D283" s="849" t="s">
        <v>190</v>
      </c>
      <c r="E283" s="849" t="s">
        <v>191</v>
      </c>
      <c r="F283" s="849" t="s">
        <v>191</v>
      </c>
      <c r="G283" s="849" t="s">
        <v>191</v>
      </c>
      <c r="H283" s="849"/>
      <c r="I283" s="849" t="s">
        <v>8691</v>
      </c>
      <c r="J283" s="849" t="s">
        <v>8675</v>
      </c>
      <c r="K283" s="850" t="s">
        <v>7331</v>
      </c>
      <c r="L283" s="849" t="s">
        <v>8815</v>
      </c>
      <c r="M283" s="849"/>
      <c r="N283" s="850" t="s">
        <v>8816</v>
      </c>
      <c r="O283" s="850" t="s">
        <v>8773</v>
      </c>
      <c r="P283" s="851" t="s">
        <v>10172</v>
      </c>
      <c r="Q283" s="849" t="s">
        <v>1934</v>
      </c>
      <c r="R283" s="849">
        <v>2015</v>
      </c>
      <c r="S283" s="849" t="s">
        <v>8774</v>
      </c>
      <c r="T283" s="849">
        <v>1548</v>
      </c>
      <c r="U283" s="852">
        <v>45244</v>
      </c>
      <c r="V283" s="1234">
        <v>45296</v>
      </c>
      <c r="W283" s="853">
        <v>2050</v>
      </c>
      <c r="X283" s="854">
        <v>3200</v>
      </c>
    </row>
    <row r="284" spans="1:24" ht="26.25" customHeight="1">
      <c r="A284" s="855"/>
      <c r="B284" s="188"/>
      <c r="C284" s="188"/>
      <c r="D284" s="188"/>
      <c r="E284" s="188"/>
      <c r="F284" s="188"/>
      <c r="G284" s="188"/>
      <c r="H284" s="188"/>
      <c r="I284" s="188" t="s">
        <v>3598</v>
      </c>
      <c r="J284" s="412" t="s">
        <v>8695</v>
      </c>
      <c r="K284" s="195" t="s">
        <v>7549</v>
      </c>
      <c r="L284" s="427" t="s">
        <v>3359</v>
      </c>
      <c r="M284" s="188"/>
      <c r="N284" s="73" t="s">
        <v>3907</v>
      </c>
      <c r="O284" s="189"/>
      <c r="P284" s="189"/>
      <c r="Q284" s="189" t="s">
        <v>3291</v>
      </c>
      <c r="R284" s="188">
        <v>2016</v>
      </c>
      <c r="S284" s="190" t="s">
        <v>8775</v>
      </c>
      <c r="T284" s="190">
        <v>1550</v>
      </c>
      <c r="U284" s="192">
        <v>45242</v>
      </c>
      <c r="V284" s="191">
        <v>45310</v>
      </c>
      <c r="W284" s="193" t="s">
        <v>8893</v>
      </c>
      <c r="X284" s="856"/>
    </row>
    <row r="285" spans="1:24" ht="26.25" customHeight="1">
      <c r="A285" s="855"/>
      <c r="B285" s="188"/>
      <c r="C285" s="188"/>
      <c r="D285" s="188"/>
      <c r="E285" s="188"/>
      <c r="F285" s="188"/>
      <c r="G285" s="188"/>
      <c r="H285" s="188"/>
      <c r="I285" s="188"/>
      <c r="J285" s="194"/>
      <c r="K285" s="189" t="s">
        <v>8592</v>
      </c>
      <c r="L285" s="188"/>
      <c r="M285" s="188"/>
      <c r="N285" s="73" t="s">
        <v>3645</v>
      </c>
      <c r="O285" s="189"/>
      <c r="P285" s="189"/>
      <c r="Q285" s="189" t="s">
        <v>523</v>
      </c>
      <c r="R285" s="188">
        <v>2015</v>
      </c>
      <c r="S285" s="188" t="s">
        <v>8776</v>
      </c>
      <c r="T285" s="188">
        <v>1792</v>
      </c>
      <c r="U285" s="192"/>
      <c r="V285" s="192">
        <v>45308</v>
      </c>
      <c r="W285" s="193"/>
      <c r="X285" s="856"/>
    </row>
    <row r="286" spans="1:24" ht="26.25" customHeight="1">
      <c r="A286" s="855"/>
      <c r="B286" s="188"/>
      <c r="C286" s="188"/>
      <c r="D286" s="188"/>
      <c r="E286" s="188"/>
      <c r="F286" s="188"/>
      <c r="G286" s="188"/>
      <c r="H286" s="188"/>
      <c r="I286" s="188"/>
      <c r="J286" s="188"/>
      <c r="K286" s="189" t="s">
        <v>7222</v>
      </c>
      <c r="L286" s="188"/>
      <c r="M286" s="188"/>
      <c r="N286" s="189"/>
      <c r="O286" s="189"/>
      <c r="P286" s="189"/>
      <c r="Q286" s="189" t="s">
        <v>520</v>
      </c>
      <c r="R286" s="188">
        <v>2015</v>
      </c>
      <c r="S286" s="188" t="s">
        <v>8777</v>
      </c>
      <c r="T286" s="188">
        <v>1840</v>
      </c>
      <c r="U286" s="191"/>
      <c r="V286" s="191"/>
      <c r="W286" s="193"/>
      <c r="X286" s="856"/>
    </row>
    <row r="287" spans="1:24" ht="26.25" customHeight="1">
      <c r="A287" s="855"/>
      <c r="B287" s="188"/>
      <c r="C287" s="188"/>
      <c r="D287" s="188"/>
      <c r="E287" s="188"/>
      <c r="F287" s="188"/>
      <c r="G287" s="188"/>
      <c r="H287" s="188"/>
      <c r="I287" s="188"/>
      <c r="J287" s="425" t="s">
        <v>3281</v>
      </c>
      <c r="K287" s="189"/>
      <c r="L287" s="188"/>
      <c r="M287" s="2476" t="s">
        <v>8707</v>
      </c>
      <c r="N287" s="2477"/>
      <c r="O287" s="2478"/>
      <c r="P287" s="189"/>
      <c r="Q287" s="189"/>
      <c r="R287" s="188"/>
      <c r="S287" s="194" t="s">
        <v>189</v>
      </c>
      <c r="T287" s="194">
        <v>3770</v>
      </c>
      <c r="U287" s="191"/>
      <c r="V287" s="191"/>
      <c r="W287" s="193"/>
      <c r="X287" s="856"/>
    </row>
    <row r="288" spans="1:24" ht="26.25" customHeight="1">
      <c r="A288" s="855"/>
      <c r="B288" s="188"/>
      <c r="C288" s="188"/>
      <c r="D288" s="188"/>
      <c r="E288" s="188"/>
      <c r="F288" s="188"/>
      <c r="G288" s="188"/>
      <c r="H288" s="188"/>
      <c r="I288" s="188"/>
      <c r="J288" s="188"/>
      <c r="K288" s="189"/>
      <c r="L288" s="188"/>
      <c r="M288" s="188"/>
      <c r="N288" s="188"/>
      <c r="O288" s="188"/>
      <c r="P288" s="189"/>
      <c r="Q288" s="189"/>
      <c r="R288" s="188"/>
      <c r="S288" s="194" t="s">
        <v>2472</v>
      </c>
      <c r="T288" s="194">
        <f>SUM(T283:T287)</f>
        <v>10500</v>
      </c>
      <c r="U288" s="191"/>
      <c r="V288" s="191"/>
      <c r="W288" s="193"/>
      <c r="X288" s="856"/>
    </row>
    <row r="289" spans="1:24" ht="26.25" customHeight="1" thickBot="1">
      <c r="A289" s="857"/>
      <c r="B289" s="858"/>
      <c r="C289" s="858"/>
      <c r="D289" s="858"/>
      <c r="E289" s="858"/>
      <c r="F289" s="858"/>
      <c r="G289" s="858"/>
      <c r="H289" s="858"/>
      <c r="I289" s="858"/>
      <c r="J289" s="858"/>
      <c r="K289" s="611" t="s">
        <v>8605</v>
      </c>
      <c r="L289" s="858"/>
      <c r="M289" s="858"/>
      <c r="N289" s="847"/>
      <c r="O289" s="847"/>
      <c r="P289" s="859"/>
      <c r="Q289" s="858"/>
      <c r="R289" s="858"/>
      <c r="S289" s="860"/>
      <c r="T289" s="860"/>
      <c r="U289" s="861"/>
      <c r="V289" s="862"/>
      <c r="W289" s="863"/>
      <c r="X289" s="864"/>
    </row>
    <row r="290" spans="1:24" ht="26.25" customHeight="1">
      <c r="A290" s="848" t="s">
        <v>188</v>
      </c>
      <c r="B290" s="849"/>
      <c r="C290" s="849" t="s">
        <v>3844</v>
      </c>
      <c r="D290" s="849" t="s">
        <v>190</v>
      </c>
      <c r="E290" s="849" t="s">
        <v>191</v>
      </c>
      <c r="F290" s="849" t="s">
        <v>191</v>
      </c>
      <c r="G290" s="849" t="s">
        <v>191</v>
      </c>
      <c r="H290" s="849"/>
      <c r="I290" s="849" t="s">
        <v>8691</v>
      </c>
      <c r="J290" s="849" t="s">
        <v>8675</v>
      </c>
      <c r="K290" s="850" t="s">
        <v>7331</v>
      </c>
      <c r="L290" s="849" t="s">
        <v>8839</v>
      </c>
      <c r="M290" s="849"/>
      <c r="N290" s="850" t="s">
        <v>8817</v>
      </c>
      <c r="O290" s="850" t="s">
        <v>8782</v>
      </c>
      <c r="P290" s="851" t="s">
        <v>10172</v>
      </c>
      <c r="Q290" s="849" t="s">
        <v>1935</v>
      </c>
      <c r="R290" s="849">
        <v>2015</v>
      </c>
      <c r="S290" s="849" t="s">
        <v>8778</v>
      </c>
      <c r="T290" s="849">
        <v>1565</v>
      </c>
      <c r="U290" s="852">
        <v>45244</v>
      </c>
      <c r="V290" s="1234">
        <v>45296</v>
      </c>
      <c r="W290" s="853">
        <v>2050</v>
      </c>
      <c r="X290" s="854">
        <v>3200</v>
      </c>
    </row>
    <row r="291" spans="1:24" ht="26.25" customHeight="1">
      <c r="A291" s="855"/>
      <c r="B291" s="188"/>
      <c r="C291" s="188"/>
      <c r="D291" s="188"/>
      <c r="E291" s="188"/>
      <c r="F291" s="188"/>
      <c r="G291" s="188"/>
      <c r="H291" s="188"/>
      <c r="I291" s="188" t="s">
        <v>3598</v>
      </c>
      <c r="J291" s="412" t="s">
        <v>8696</v>
      </c>
      <c r="K291" s="195" t="s">
        <v>7549</v>
      </c>
      <c r="L291" s="427" t="s">
        <v>3359</v>
      </c>
      <c r="M291" s="188"/>
      <c r="N291" s="73" t="s">
        <v>3907</v>
      </c>
      <c r="O291" s="189"/>
      <c r="P291" s="189"/>
      <c r="Q291" s="189" t="s">
        <v>1838</v>
      </c>
      <c r="R291" s="188">
        <v>2014</v>
      </c>
      <c r="S291" s="188" t="s">
        <v>8779</v>
      </c>
      <c r="T291" s="188">
        <v>1220</v>
      </c>
      <c r="U291" s="192">
        <v>45242</v>
      </c>
      <c r="V291" s="191">
        <v>45310</v>
      </c>
      <c r="W291" s="193" t="s">
        <v>8893</v>
      </c>
      <c r="X291" s="856"/>
    </row>
    <row r="292" spans="1:24" ht="26.25" customHeight="1">
      <c r="A292" s="855"/>
      <c r="B292" s="188"/>
      <c r="C292" s="188"/>
      <c r="D292" s="188"/>
      <c r="E292" s="188"/>
      <c r="F292" s="188"/>
      <c r="G292" s="188"/>
      <c r="H292" s="188"/>
      <c r="I292" s="188"/>
      <c r="J292" s="194"/>
      <c r="K292" s="189" t="s">
        <v>8592</v>
      </c>
      <c r="L292" s="188"/>
      <c r="M292" s="188"/>
      <c r="N292" s="73" t="s">
        <v>3645</v>
      </c>
      <c r="O292" s="189"/>
      <c r="P292" s="189"/>
      <c r="Q292" s="189" t="s">
        <v>8818</v>
      </c>
      <c r="R292" s="188">
        <v>2016</v>
      </c>
      <c r="S292" s="188" t="s">
        <v>8780</v>
      </c>
      <c r="T292" s="188">
        <v>1470</v>
      </c>
      <c r="U292" s="192"/>
      <c r="V292" s="192">
        <v>45308</v>
      </c>
      <c r="W292" s="193"/>
      <c r="X292" s="856"/>
    </row>
    <row r="293" spans="1:24" ht="26.25" customHeight="1">
      <c r="A293" s="855"/>
      <c r="B293" s="188"/>
      <c r="C293" s="188"/>
      <c r="D293" s="188"/>
      <c r="E293" s="188"/>
      <c r="F293" s="188"/>
      <c r="G293" s="188"/>
      <c r="H293" s="188"/>
      <c r="I293" s="188"/>
      <c r="J293" s="188"/>
      <c r="K293" s="189" t="s">
        <v>7222</v>
      </c>
      <c r="L293" s="188"/>
      <c r="M293" s="188"/>
      <c r="N293" s="189"/>
      <c r="O293" s="189"/>
      <c r="P293" s="189"/>
      <c r="Q293" s="189" t="s">
        <v>1934</v>
      </c>
      <c r="R293" s="188">
        <v>2014</v>
      </c>
      <c r="S293" s="188" t="s">
        <v>8781</v>
      </c>
      <c r="T293" s="188">
        <v>1548</v>
      </c>
      <c r="U293" s="191"/>
      <c r="V293" s="191"/>
      <c r="W293" s="193"/>
      <c r="X293" s="856"/>
    </row>
    <row r="294" spans="1:24" ht="26.25" customHeight="1">
      <c r="A294" s="855"/>
      <c r="B294" s="188"/>
      <c r="C294" s="188"/>
      <c r="D294" s="188"/>
      <c r="E294" s="188"/>
      <c r="F294" s="188"/>
      <c r="G294" s="188"/>
      <c r="H294" s="188"/>
      <c r="I294" s="188"/>
      <c r="J294" s="425" t="s">
        <v>3281</v>
      </c>
      <c r="K294" s="189"/>
      <c r="L294" s="188"/>
      <c r="M294" s="2476" t="s">
        <v>8707</v>
      </c>
      <c r="N294" s="2477"/>
      <c r="O294" s="2478"/>
      <c r="P294" s="189"/>
      <c r="Q294" s="189"/>
      <c r="R294" s="188"/>
      <c r="S294" s="194" t="s">
        <v>189</v>
      </c>
      <c r="T294" s="194">
        <v>3900</v>
      </c>
      <c r="U294" s="191"/>
      <c r="V294" s="191"/>
      <c r="W294" s="193"/>
      <c r="X294" s="856"/>
    </row>
    <row r="295" spans="1:24" ht="26.25" customHeight="1">
      <c r="A295" s="855"/>
      <c r="B295" s="188"/>
      <c r="C295" s="188"/>
      <c r="D295" s="188"/>
      <c r="E295" s="188"/>
      <c r="F295" s="188"/>
      <c r="G295" s="188"/>
      <c r="H295" s="188"/>
      <c r="I295" s="188"/>
      <c r="J295" s="188"/>
      <c r="K295" s="189"/>
      <c r="L295" s="188"/>
      <c r="M295" s="188"/>
      <c r="N295" s="188"/>
      <c r="O295" s="188"/>
      <c r="P295" s="189"/>
      <c r="Q295" s="189"/>
      <c r="R295" s="188"/>
      <c r="S295" s="194" t="s">
        <v>2472</v>
      </c>
      <c r="T295" s="194">
        <f>SUM(T290:T294)</f>
        <v>9703</v>
      </c>
      <c r="U295" s="191"/>
      <c r="V295" s="191"/>
      <c r="W295" s="193"/>
      <c r="X295" s="856"/>
    </row>
    <row r="296" spans="1:24" ht="26.25" customHeight="1" thickBot="1">
      <c r="A296" s="857"/>
      <c r="B296" s="858"/>
      <c r="C296" s="858"/>
      <c r="D296" s="858"/>
      <c r="E296" s="858"/>
      <c r="F296" s="858"/>
      <c r="G296" s="858"/>
      <c r="H296" s="858"/>
      <c r="I296" s="858"/>
      <c r="J296" s="858"/>
      <c r="K296" s="611" t="s">
        <v>8605</v>
      </c>
      <c r="L296" s="858"/>
      <c r="M296" s="858"/>
      <c r="N296" s="847"/>
      <c r="O296" s="847"/>
      <c r="P296" s="859"/>
      <c r="Q296" s="858"/>
      <c r="R296" s="858"/>
      <c r="S296" s="860"/>
      <c r="T296" s="860"/>
      <c r="U296" s="861"/>
      <c r="V296" s="862"/>
      <c r="W296" s="863"/>
      <c r="X296" s="864"/>
    </row>
    <row r="298" spans="1:24" ht="26.25" customHeight="1" thickBot="1">
      <c r="A298" s="445"/>
      <c r="B298" s="445"/>
      <c r="C298" s="445"/>
      <c r="D298" s="445"/>
      <c r="E298" s="445"/>
      <c r="F298" s="445"/>
      <c r="G298" s="445"/>
      <c r="H298" s="445"/>
      <c r="I298" s="445"/>
      <c r="J298" s="445"/>
      <c r="K298" s="446"/>
      <c r="L298" s="445"/>
      <c r="M298" s="445"/>
      <c r="N298" s="446"/>
      <c r="O298" s="446"/>
      <c r="P298" s="447"/>
      <c r="Q298" s="445"/>
      <c r="R298" s="445"/>
      <c r="S298" s="445"/>
      <c r="T298" s="445"/>
      <c r="U298" s="448"/>
      <c r="V298" s="449"/>
      <c r="W298" s="450"/>
      <c r="X298" s="450"/>
    </row>
    <row r="299" spans="1:24" ht="26.25" customHeight="1">
      <c r="A299" s="1313" t="s">
        <v>188</v>
      </c>
      <c r="B299" s="1314"/>
      <c r="C299" s="1314" t="s">
        <v>8690</v>
      </c>
      <c r="D299" s="1314" t="s">
        <v>190</v>
      </c>
      <c r="E299" s="1314" t="s">
        <v>191</v>
      </c>
      <c r="F299" s="1314" t="s">
        <v>191</v>
      </c>
      <c r="G299" s="1314" t="s">
        <v>191</v>
      </c>
      <c r="H299" s="1315"/>
      <c r="I299" s="1314" t="s">
        <v>8691</v>
      </c>
      <c r="J299" s="1316" t="s">
        <v>8604</v>
      </c>
      <c r="K299" s="1314" t="s">
        <v>3071</v>
      </c>
      <c r="L299" s="1316" t="s">
        <v>8802</v>
      </c>
      <c r="M299" s="1317"/>
      <c r="N299" s="1317" t="s">
        <v>8765</v>
      </c>
      <c r="O299" s="1317" t="s">
        <v>8766</v>
      </c>
      <c r="P299" s="1318" t="s">
        <v>161</v>
      </c>
      <c r="Q299" s="1314" t="s">
        <v>2047</v>
      </c>
      <c r="R299" s="1314">
        <v>2016</v>
      </c>
      <c r="S299" s="1314" t="s">
        <v>8692</v>
      </c>
      <c r="T299" s="1314">
        <v>2315</v>
      </c>
      <c r="U299" s="1319">
        <v>45244</v>
      </c>
      <c r="V299" s="1319">
        <v>45296</v>
      </c>
      <c r="W299" s="1320">
        <v>2050</v>
      </c>
      <c r="X299" s="1321">
        <v>3750</v>
      </c>
    </row>
    <row r="300" spans="1:24" ht="26.25" customHeight="1">
      <c r="A300" s="1322"/>
      <c r="B300" s="237"/>
      <c r="C300" s="237"/>
      <c r="D300" s="237"/>
      <c r="E300" s="237"/>
      <c r="F300" s="237"/>
      <c r="G300" s="237"/>
      <c r="H300" s="237"/>
      <c r="I300" s="237" t="s">
        <v>2578</v>
      </c>
      <c r="J300" s="412" t="s">
        <v>8699</v>
      </c>
      <c r="K300" s="239" t="s">
        <v>3548</v>
      </c>
      <c r="L300" s="427" t="s">
        <v>3359</v>
      </c>
      <c r="M300" s="238"/>
      <c r="N300" s="73" t="s">
        <v>2897</v>
      </c>
      <c r="O300" s="237"/>
      <c r="P300" s="239"/>
      <c r="Q300" s="237" t="s">
        <v>520</v>
      </c>
      <c r="R300" s="237">
        <v>2017</v>
      </c>
      <c r="S300" s="237" t="s">
        <v>8854</v>
      </c>
      <c r="T300" s="237">
        <v>2175</v>
      </c>
      <c r="U300" s="1323">
        <v>45242</v>
      </c>
      <c r="V300" s="1324">
        <v>45310</v>
      </c>
      <c r="W300" s="242" t="s">
        <v>8893</v>
      </c>
      <c r="X300" s="1325"/>
    </row>
    <row r="301" spans="1:24" ht="26.25" customHeight="1">
      <c r="A301" s="1322"/>
      <c r="B301" s="237"/>
      <c r="C301" s="237"/>
      <c r="D301" s="237"/>
      <c r="E301" s="237"/>
      <c r="F301" s="237"/>
      <c r="G301" s="237"/>
      <c r="H301" s="237"/>
      <c r="I301" s="237"/>
      <c r="J301" s="237"/>
      <c r="K301" s="237" t="s">
        <v>8592</v>
      </c>
      <c r="L301" s="238"/>
      <c r="M301" s="238"/>
      <c r="N301" s="73" t="s">
        <v>3645</v>
      </c>
      <c r="O301" s="238"/>
      <c r="P301" s="239"/>
      <c r="Q301" s="237" t="s">
        <v>8693</v>
      </c>
      <c r="R301" s="237">
        <v>2015</v>
      </c>
      <c r="S301" s="237" t="s">
        <v>8694</v>
      </c>
      <c r="T301" s="237">
        <v>2005</v>
      </c>
      <c r="U301" s="1324"/>
      <c r="V301" s="1323">
        <v>45308</v>
      </c>
      <c r="W301" s="242"/>
      <c r="X301" s="1325"/>
    </row>
    <row r="302" spans="1:24" ht="26.25" customHeight="1">
      <c r="A302" s="1322"/>
      <c r="B302" s="237"/>
      <c r="C302" s="237"/>
      <c r="D302" s="237"/>
      <c r="E302" s="237"/>
      <c r="F302" s="237"/>
      <c r="G302" s="237"/>
      <c r="H302" s="237"/>
      <c r="I302" s="237"/>
      <c r="J302" s="237"/>
      <c r="K302" s="237" t="s">
        <v>7222</v>
      </c>
      <c r="L302" s="238"/>
      <c r="M302" s="238"/>
      <c r="N302" s="238"/>
      <c r="O302" s="238"/>
      <c r="P302" s="238"/>
      <c r="Q302" s="237" t="s">
        <v>8334</v>
      </c>
      <c r="R302" s="237">
        <v>2015</v>
      </c>
      <c r="S302" s="237" t="s">
        <v>8862</v>
      </c>
      <c r="T302" s="237">
        <v>1570</v>
      </c>
      <c r="U302" s="240"/>
      <c r="V302" s="241"/>
      <c r="W302" s="242"/>
      <c r="X302" s="1325"/>
    </row>
    <row r="303" spans="1:24" ht="26.25" customHeight="1">
      <c r="A303" s="1322"/>
      <c r="B303" s="237"/>
      <c r="C303" s="237"/>
      <c r="D303" s="237"/>
      <c r="E303" s="237"/>
      <c r="F303" s="237"/>
      <c r="G303" s="237"/>
      <c r="H303" s="237"/>
      <c r="I303" s="237"/>
      <c r="J303" s="425" t="s">
        <v>3281</v>
      </c>
      <c r="K303" s="1336">
        <v>0.45833333333333331</v>
      </c>
      <c r="L303" s="238"/>
      <c r="M303" s="2476" t="s">
        <v>8707</v>
      </c>
      <c r="N303" s="2477"/>
      <c r="O303" s="2478"/>
      <c r="P303" s="238"/>
      <c r="Q303" s="237"/>
      <c r="R303" s="237"/>
      <c r="S303" s="243" t="s">
        <v>189</v>
      </c>
      <c r="T303" s="243">
        <v>3900</v>
      </c>
      <c r="U303" s="240"/>
      <c r="V303" s="241"/>
      <c r="W303" s="242"/>
      <c r="X303" s="1326"/>
    </row>
    <row r="304" spans="1:24" ht="26.25" customHeight="1">
      <c r="A304" s="1322"/>
      <c r="B304" s="237"/>
      <c r="C304" s="237"/>
      <c r="D304" s="237"/>
      <c r="E304" s="237"/>
      <c r="F304" s="237"/>
      <c r="G304" s="237"/>
      <c r="H304" s="237"/>
      <c r="I304" s="237"/>
      <c r="J304" s="237"/>
      <c r="K304" s="238"/>
      <c r="L304" s="238"/>
      <c r="M304" s="238"/>
      <c r="N304" s="238"/>
      <c r="O304" s="238"/>
      <c r="P304" s="238"/>
      <c r="Q304" s="243"/>
      <c r="R304" s="243"/>
      <c r="S304" s="243" t="s">
        <v>2472</v>
      </c>
      <c r="T304" s="243">
        <f>SUM(T299:T303)</f>
        <v>11965</v>
      </c>
      <c r="U304" s="240"/>
      <c r="V304" s="241"/>
      <c r="W304" s="242"/>
      <c r="X304" s="1326"/>
    </row>
    <row r="305" spans="1:24" ht="26.25" customHeight="1" thickBot="1">
      <c r="A305" s="1327"/>
      <c r="B305" s="1328"/>
      <c r="C305" s="1328"/>
      <c r="D305" s="1328"/>
      <c r="E305" s="1328"/>
      <c r="F305" s="1328"/>
      <c r="G305" s="1328"/>
      <c r="H305" s="1328"/>
      <c r="I305" s="1328"/>
      <c r="J305" s="1328"/>
      <c r="K305" s="611" t="s">
        <v>8605</v>
      </c>
      <c r="L305" s="1329"/>
      <c r="M305" s="1329"/>
      <c r="N305" s="1328"/>
      <c r="O305" s="1328"/>
      <c r="P305" s="1330"/>
      <c r="Q305" s="1331"/>
      <c r="R305" s="1331"/>
      <c r="S305" s="1331"/>
      <c r="T305" s="1331"/>
      <c r="U305" s="1332"/>
      <c r="V305" s="1333"/>
      <c r="W305" s="1334"/>
      <c r="X305" s="1335"/>
    </row>
    <row r="307" spans="1:24" ht="26.25" customHeight="1" thickBot="1"/>
    <row r="308" spans="1:24" ht="26.25" customHeight="1">
      <c r="A308" s="1178" t="s">
        <v>188</v>
      </c>
      <c r="B308" s="1179"/>
      <c r="C308" s="1179" t="s">
        <v>5748</v>
      </c>
      <c r="D308" s="1179" t="s">
        <v>190</v>
      </c>
      <c r="E308" s="1179" t="s">
        <v>191</v>
      </c>
      <c r="F308" s="1179" t="s">
        <v>191</v>
      </c>
      <c r="G308" s="1179" t="s">
        <v>191</v>
      </c>
      <c r="H308" s="1179"/>
      <c r="I308" s="1179" t="s">
        <v>157</v>
      </c>
      <c r="J308" s="1179" t="s">
        <v>8737</v>
      </c>
      <c r="K308" s="1180" t="s">
        <v>21</v>
      </c>
      <c r="L308" s="1179" t="s">
        <v>8898</v>
      </c>
      <c r="M308" s="1179"/>
      <c r="N308" s="1180" t="s">
        <v>8876</v>
      </c>
      <c r="O308" s="1180" t="s">
        <v>8905</v>
      </c>
      <c r="P308" s="1181"/>
      <c r="Q308" s="1179" t="s">
        <v>7991</v>
      </c>
      <c r="R308" s="1179">
        <v>2019</v>
      </c>
      <c r="S308" s="1179" t="s">
        <v>8877</v>
      </c>
      <c r="T308" s="1179">
        <v>1625</v>
      </c>
      <c r="U308" s="1182">
        <v>45243</v>
      </c>
      <c r="V308" s="1236"/>
      <c r="W308" s="1183">
        <v>6000</v>
      </c>
      <c r="X308" s="1184">
        <v>6100</v>
      </c>
    </row>
    <row r="309" spans="1:24" ht="26.25" customHeight="1">
      <c r="A309" s="1185"/>
      <c r="B309" s="1186"/>
      <c r="C309" s="1186"/>
      <c r="D309" s="1186"/>
      <c r="E309" s="1186"/>
      <c r="F309" s="1186"/>
      <c r="G309" s="1186"/>
      <c r="H309" s="1186"/>
      <c r="I309" s="1186" t="s">
        <v>3598</v>
      </c>
      <c r="J309" s="412" t="s">
        <v>8785</v>
      </c>
      <c r="K309" s="1188"/>
      <c r="L309" s="1186"/>
      <c r="M309" s="1186"/>
      <c r="N309" s="1186"/>
      <c r="O309" s="1186"/>
      <c r="P309" s="1186"/>
      <c r="Q309" s="1186" t="s">
        <v>8222</v>
      </c>
      <c r="R309" s="1186">
        <v>2013</v>
      </c>
      <c r="S309" s="1186" t="s">
        <v>8878</v>
      </c>
      <c r="T309" s="1186">
        <v>1630</v>
      </c>
      <c r="U309" s="1190"/>
      <c r="V309" s="1190"/>
      <c r="W309" s="1191" t="s">
        <v>9231</v>
      </c>
      <c r="X309" s="1192" t="s">
        <v>9232</v>
      </c>
    </row>
    <row r="310" spans="1:24" ht="26.25" customHeight="1">
      <c r="A310" s="1185"/>
      <c r="B310" s="1186"/>
      <c r="C310" s="1186"/>
      <c r="D310" s="1186"/>
      <c r="E310" s="1186"/>
      <c r="F310" s="1186"/>
      <c r="G310" s="1186"/>
      <c r="H310" s="1186"/>
      <c r="I310" s="425" t="s">
        <v>3126</v>
      </c>
      <c r="J310" s="412" t="s">
        <v>8786</v>
      </c>
      <c r="K310" s="1188"/>
      <c r="L310" s="1186"/>
      <c r="M310" s="1186"/>
      <c r="N310" s="1186"/>
      <c r="O310" s="1186"/>
      <c r="P310" s="1186"/>
      <c r="Q310" s="1186" t="s">
        <v>2093</v>
      </c>
      <c r="R310" s="1186">
        <v>2019</v>
      </c>
      <c r="S310" s="1186" t="s">
        <v>8879</v>
      </c>
      <c r="T310" s="1186">
        <v>1305</v>
      </c>
      <c r="U310" s="1190"/>
      <c r="V310" s="1189"/>
      <c r="W310" s="1191"/>
      <c r="X310" s="1192"/>
    </row>
    <row r="311" spans="1:24" ht="26.25" customHeight="1">
      <c r="A311" s="1185"/>
      <c r="B311" s="1186"/>
      <c r="C311" s="1186"/>
      <c r="D311" s="1186"/>
      <c r="E311" s="1186"/>
      <c r="F311" s="1186"/>
      <c r="G311" s="1186"/>
      <c r="H311" s="1186"/>
      <c r="I311" s="1186" t="s">
        <v>8736</v>
      </c>
      <c r="J311" s="1186"/>
      <c r="K311" s="1254" t="s">
        <v>8787</v>
      </c>
      <c r="L311" s="1186"/>
      <c r="M311" s="1186"/>
      <c r="N311" s="1186"/>
      <c r="O311" s="1186"/>
      <c r="P311" s="1186"/>
      <c r="Q311" s="1186" t="s">
        <v>7991</v>
      </c>
      <c r="R311" s="1186">
        <v>2016</v>
      </c>
      <c r="S311" s="1186" t="s">
        <v>8880</v>
      </c>
      <c r="T311" s="1186">
        <v>1630</v>
      </c>
      <c r="U311" s="1189"/>
      <c r="V311" s="1189"/>
      <c r="W311" s="1191"/>
      <c r="X311" s="1192"/>
    </row>
    <row r="312" spans="1:24" ht="26.25" customHeight="1">
      <c r="A312" s="1185"/>
      <c r="B312" s="1186"/>
      <c r="C312" s="1186"/>
      <c r="D312" s="1186"/>
      <c r="E312" s="1186"/>
      <c r="F312" s="1186"/>
      <c r="G312" s="1186"/>
      <c r="H312" s="1186"/>
      <c r="I312" s="1186" t="s">
        <v>3217</v>
      </c>
      <c r="J312" s="425" t="s">
        <v>2643</v>
      </c>
      <c r="K312" s="1188"/>
      <c r="L312" s="1186"/>
      <c r="M312" s="1186"/>
      <c r="N312" s="1186"/>
      <c r="O312" s="1186"/>
      <c r="P312" s="1186"/>
      <c r="Q312" s="1186"/>
      <c r="R312" s="1186"/>
      <c r="S312" s="1187" t="s">
        <v>189</v>
      </c>
      <c r="T312" s="1187">
        <v>3680</v>
      </c>
      <c r="U312" s="1189"/>
      <c r="V312" s="1189"/>
      <c r="W312" s="1191"/>
      <c r="X312" s="1192"/>
    </row>
    <row r="313" spans="1:24" ht="26.25" customHeight="1">
      <c r="A313" s="1185"/>
      <c r="B313" s="1186"/>
      <c r="C313" s="1186"/>
      <c r="D313" s="1186"/>
      <c r="E313" s="1186"/>
      <c r="F313" s="1186"/>
      <c r="G313" s="1186"/>
      <c r="H313" s="1186"/>
      <c r="I313" s="1186" t="s">
        <v>3218</v>
      </c>
      <c r="J313" s="278" t="s">
        <v>8788</v>
      </c>
      <c r="K313" s="1188"/>
      <c r="L313" s="1186"/>
      <c r="M313" s="1186"/>
      <c r="N313" s="1186"/>
      <c r="O313" s="1186"/>
      <c r="P313" s="1186"/>
      <c r="Q313" s="1186"/>
      <c r="R313" s="1186"/>
      <c r="S313" s="1187" t="s">
        <v>2472</v>
      </c>
      <c r="T313" s="1187">
        <f>SUM(T308:T312)</f>
        <v>9870</v>
      </c>
      <c r="U313" s="1189"/>
      <c r="V313" s="1189"/>
      <c r="W313" s="1191"/>
      <c r="X313" s="1192"/>
    </row>
    <row r="314" spans="1:24" ht="26.25" customHeight="1" thickBot="1">
      <c r="A314" s="1193"/>
      <c r="B314" s="1194"/>
      <c r="C314" s="1194"/>
      <c r="D314" s="1194"/>
      <c r="E314" s="1194"/>
      <c r="F314" s="1194"/>
      <c r="G314" s="1194"/>
      <c r="H314" s="1194"/>
      <c r="I314" s="1194"/>
      <c r="J314" s="1194"/>
      <c r="K314" s="611" t="s">
        <v>8789</v>
      </c>
      <c r="L314" s="1194"/>
      <c r="M314" s="1194"/>
      <c r="N314" s="1195"/>
      <c r="O314" s="1195"/>
      <c r="P314" s="1196"/>
      <c r="Q314" s="1194"/>
      <c r="R314" s="1194"/>
      <c r="S314" s="1197" t="s">
        <v>1907</v>
      </c>
      <c r="T314" s="1197">
        <v>9870</v>
      </c>
      <c r="U314" s="1198"/>
      <c r="V314" s="1199"/>
      <c r="W314" s="1200"/>
      <c r="X314" s="1201"/>
    </row>
    <row r="315" spans="1:24" ht="26.25" hidden="1" customHeight="1"/>
    <row r="316" spans="1:24" ht="26.25" hidden="1" customHeight="1" thickBot="1"/>
    <row r="317" spans="1:24" ht="26.25" hidden="1" customHeight="1">
      <c r="A317" s="1178" t="s">
        <v>188</v>
      </c>
      <c r="B317" s="1179"/>
      <c r="C317" s="1179" t="s">
        <v>5748</v>
      </c>
      <c r="D317" s="1179" t="s">
        <v>190</v>
      </c>
      <c r="E317" s="1179"/>
      <c r="F317" s="1179"/>
      <c r="G317" s="1179"/>
      <c r="H317" s="1179"/>
      <c r="I317" s="1179" t="s">
        <v>129</v>
      </c>
      <c r="J317" s="1179" t="s">
        <v>8717</v>
      </c>
      <c r="K317" s="1180" t="s">
        <v>2618</v>
      </c>
      <c r="L317" s="1179"/>
      <c r="M317" s="1179"/>
      <c r="N317" s="1180"/>
      <c r="O317" s="1180"/>
      <c r="P317" s="1181"/>
      <c r="Q317" s="1179"/>
      <c r="R317" s="1179"/>
      <c r="S317" s="1179"/>
      <c r="T317" s="1179"/>
      <c r="U317" s="1182">
        <v>45245</v>
      </c>
      <c r="V317" s="1236"/>
      <c r="W317" s="1183">
        <v>6400</v>
      </c>
      <c r="X317" s="1184">
        <f>W317+100</f>
        <v>6500</v>
      </c>
    </row>
    <row r="318" spans="1:24" ht="26.25" hidden="1" customHeight="1">
      <c r="A318" s="1185"/>
      <c r="B318" s="1186"/>
      <c r="C318" s="1186"/>
      <c r="D318" s="1186"/>
      <c r="E318" s="1186"/>
      <c r="F318" s="1186"/>
      <c r="G318" s="1186"/>
      <c r="H318" s="1186"/>
      <c r="I318" s="1186" t="s">
        <v>3598</v>
      </c>
      <c r="J318" s="412" t="s">
        <v>8073</v>
      </c>
      <c r="K318" s="1188"/>
      <c r="L318" s="1186"/>
      <c r="M318" s="2583" t="s">
        <v>3301</v>
      </c>
      <c r="N318" s="2584"/>
      <c r="O318" s="2584"/>
      <c r="P318" s="2585"/>
      <c r="Q318" s="1186"/>
      <c r="R318" s="1186"/>
      <c r="S318" s="1186"/>
      <c r="T318" s="1186"/>
      <c r="U318" s="1190"/>
      <c r="V318" s="1190"/>
      <c r="W318" s="1191"/>
      <c r="X318" s="1192"/>
    </row>
    <row r="319" spans="1:24" ht="26.25" hidden="1" customHeight="1">
      <c r="A319" s="1185"/>
      <c r="B319" s="1186"/>
      <c r="C319" s="1186"/>
      <c r="D319" s="1186"/>
      <c r="E319" s="1186"/>
      <c r="F319" s="1186"/>
      <c r="G319" s="1186"/>
      <c r="H319" s="1186"/>
      <c r="I319" s="1186"/>
      <c r="J319" s="425" t="s">
        <v>2673</v>
      </c>
      <c r="K319" s="1188"/>
      <c r="L319" s="1186"/>
      <c r="M319" s="2586"/>
      <c r="N319" s="2587"/>
      <c r="O319" s="2587"/>
      <c r="P319" s="2588"/>
      <c r="Q319" s="1186"/>
      <c r="R319" s="1186"/>
      <c r="S319" s="1186"/>
      <c r="T319" s="1186"/>
      <c r="U319" s="1190"/>
      <c r="V319" s="1189"/>
      <c r="W319" s="1191"/>
      <c r="X319" s="1192"/>
    </row>
    <row r="320" spans="1:24" ht="26.25" hidden="1" customHeight="1">
      <c r="A320" s="1185"/>
      <c r="B320" s="1186"/>
      <c r="C320" s="1186"/>
      <c r="D320" s="1186"/>
      <c r="E320" s="1186"/>
      <c r="F320" s="1186"/>
      <c r="G320" s="1186"/>
      <c r="H320" s="1186"/>
      <c r="I320" s="1186" t="s">
        <v>7893</v>
      </c>
      <c r="J320" s="425" t="s">
        <v>2643</v>
      </c>
      <c r="K320" s="1254" t="s">
        <v>1772</v>
      </c>
      <c r="L320" s="1186"/>
      <c r="M320" s="2586"/>
      <c r="N320" s="2587"/>
      <c r="O320" s="2587"/>
      <c r="P320" s="2588"/>
      <c r="Q320" s="1186"/>
      <c r="R320" s="1186"/>
      <c r="S320" s="1186"/>
      <c r="T320" s="1186"/>
      <c r="U320" s="1189"/>
      <c r="V320" s="1189"/>
      <c r="W320" s="1191"/>
      <c r="X320" s="1192"/>
    </row>
    <row r="321" spans="1:24" ht="26.25" hidden="1" customHeight="1">
      <c r="A321" s="1185"/>
      <c r="B321" s="1186"/>
      <c r="C321" s="1186"/>
      <c r="D321" s="1186"/>
      <c r="E321" s="1186"/>
      <c r="F321" s="1186"/>
      <c r="G321" s="1186"/>
      <c r="H321" s="1186"/>
      <c r="I321" s="1186" t="s">
        <v>7894</v>
      </c>
      <c r="J321" s="1186"/>
      <c r="K321" s="1188"/>
      <c r="L321" s="1186"/>
      <c r="M321" s="2586"/>
      <c r="N321" s="2587"/>
      <c r="O321" s="2587"/>
      <c r="P321" s="2588"/>
      <c r="Q321" s="1186"/>
      <c r="R321" s="1186"/>
      <c r="S321" s="1187" t="s">
        <v>189</v>
      </c>
      <c r="T321" s="1187"/>
      <c r="U321" s="1189"/>
      <c r="V321" s="1189"/>
      <c r="W321" s="1191"/>
      <c r="X321" s="1192"/>
    </row>
    <row r="322" spans="1:24" ht="26.25" hidden="1" customHeight="1">
      <c r="A322" s="1185"/>
      <c r="B322" s="1186"/>
      <c r="C322" s="1186"/>
      <c r="D322" s="1186"/>
      <c r="E322" s="1186"/>
      <c r="F322" s="1186"/>
      <c r="G322" s="1186"/>
      <c r="H322" s="1186"/>
      <c r="I322" s="1186" t="s">
        <v>3218</v>
      </c>
      <c r="J322" s="1186"/>
      <c r="K322" s="1188"/>
      <c r="L322" s="1186"/>
      <c r="M322" s="2589"/>
      <c r="N322" s="2590"/>
      <c r="O322" s="2590"/>
      <c r="P322" s="2591"/>
      <c r="Q322" s="1186"/>
      <c r="R322" s="1186"/>
      <c r="S322" s="1187" t="s">
        <v>2472</v>
      </c>
      <c r="T322" s="1187">
        <f>SUM(T317:T321)</f>
        <v>0</v>
      </c>
      <c r="U322" s="1189"/>
      <c r="V322" s="1189"/>
      <c r="W322" s="1191"/>
      <c r="X322" s="1192"/>
    </row>
    <row r="323" spans="1:24" ht="26.25" hidden="1" customHeight="1" thickBot="1">
      <c r="A323" s="1193"/>
      <c r="B323" s="1194"/>
      <c r="C323" s="1194"/>
      <c r="D323" s="1194"/>
      <c r="E323" s="1194"/>
      <c r="F323" s="1194"/>
      <c r="G323" s="1194"/>
      <c r="H323" s="1194"/>
      <c r="I323" s="1194"/>
      <c r="J323" s="1194"/>
      <c r="K323" s="611" t="s">
        <v>8718</v>
      </c>
      <c r="L323" s="1194"/>
      <c r="M323" s="1194"/>
      <c r="N323" s="1195"/>
      <c r="O323" s="1195"/>
      <c r="P323" s="1196"/>
      <c r="Q323" s="1194"/>
      <c r="R323" s="1194"/>
      <c r="S323" s="1197" t="s">
        <v>1907</v>
      </c>
      <c r="T323" s="1197"/>
      <c r="U323" s="1198"/>
      <c r="V323" s="1199"/>
      <c r="W323" s="1200"/>
      <c r="X323" s="1201"/>
    </row>
    <row r="324" spans="1:24" ht="26.25" hidden="1" customHeight="1">
      <c r="A324" s="1178" t="s">
        <v>188</v>
      </c>
      <c r="B324" s="1179"/>
      <c r="C324" s="1179" t="s">
        <v>5748</v>
      </c>
      <c r="D324" s="1179" t="s">
        <v>190</v>
      </c>
      <c r="E324" s="1179"/>
      <c r="F324" s="1179"/>
      <c r="G324" s="1179"/>
      <c r="H324" s="1179"/>
      <c r="I324" s="1179" t="s">
        <v>129</v>
      </c>
      <c r="J324" s="1179" t="s">
        <v>8717</v>
      </c>
      <c r="K324" s="1180" t="s">
        <v>2618</v>
      </c>
      <c r="L324" s="1179"/>
      <c r="M324" s="1179"/>
      <c r="N324" s="1180"/>
      <c r="O324" s="1180"/>
      <c r="P324" s="1181"/>
      <c r="Q324" s="1179"/>
      <c r="R324" s="1179"/>
      <c r="S324" s="1179"/>
      <c r="T324" s="1179"/>
      <c r="U324" s="1182">
        <v>45245</v>
      </c>
      <c r="V324" s="1236"/>
      <c r="W324" s="1183">
        <v>6400</v>
      </c>
      <c r="X324" s="1184">
        <f>W324+100</f>
        <v>6500</v>
      </c>
    </row>
    <row r="325" spans="1:24" ht="26.25" hidden="1" customHeight="1">
      <c r="A325" s="1185"/>
      <c r="B325" s="1186"/>
      <c r="C325" s="1186"/>
      <c r="D325" s="1186"/>
      <c r="E325" s="1186"/>
      <c r="F325" s="1186"/>
      <c r="G325" s="1186"/>
      <c r="H325" s="1186"/>
      <c r="I325" s="1186" t="s">
        <v>3598</v>
      </c>
      <c r="J325" s="412" t="s">
        <v>8073</v>
      </c>
      <c r="K325" s="1188"/>
      <c r="L325" s="1186"/>
      <c r="M325" s="2583" t="s">
        <v>3301</v>
      </c>
      <c r="N325" s="2584"/>
      <c r="O325" s="2584"/>
      <c r="P325" s="2585"/>
      <c r="Q325" s="1186"/>
      <c r="R325" s="1186"/>
      <c r="S325" s="1186"/>
      <c r="T325" s="1186"/>
      <c r="U325" s="1190"/>
      <c r="V325" s="1190"/>
      <c r="W325" s="1191"/>
      <c r="X325" s="1192"/>
    </row>
    <row r="326" spans="1:24" ht="26.25" hidden="1" customHeight="1">
      <c r="A326" s="1185"/>
      <c r="B326" s="1186"/>
      <c r="C326" s="1186"/>
      <c r="D326" s="1186"/>
      <c r="E326" s="1186"/>
      <c r="F326" s="1186"/>
      <c r="G326" s="1186"/>
      <c r="H326" s="1186"/>
      <c r="I326" s="1186"/>
      <c r="J326" s="425" t="s">
        <v>2673</v>
      </c>
      <c r="K326" s="1188"/>
      <c r="L326" s="1186"/>
      <c r="M326" s="2586"/>
      <c r="N326" s="2587"/>
      <c r="O326" s="2587"/>
      <c r="P326" s="2588"/>
      <c r="Q326" s="1186"/>
      <c r="R326" s="1186"/>
      <c r="S326" s="1186"/>
      <c r="T326" s="1186"/>
      <c r="U326" s="1190"/>
      <c r="V326" s="1189"/>
      <c r="W326" s="1191"/>
      <c r="X326" s="1192"/>
    </row>
    <row r="327" spans="1:24" ht="26.25" hidden="1" customHeight="1">
      <c r="A327" s="1185"/>
      <c r="B327" s="1186"/>
      <c r="C327" s="1186"/>
      <c r="D327" s="1186"/>
      <c r="E327" s="1186"/>
      <c r="F327" s="1186"/>
      <c r="G327" s="1186"/>
      <c r="H327" s="1186"/>
      <c r="I327" s="1186" t="s">
        <v>7893</v>
      </c>
      <c r="J327" s="425" t="s">
        <v>2643</v>
      </c>
      <c r="K327" s="1254" t="s">
        <v>1772</v>
      </c>
      <c r="L327" s="1186"/>
      <c r="M327" s="2586"/>
      <c r="N327" s="2587"/>
      <c r="O327" s="2587"/>
      <c r="P327" s="2588"/>
      <c r="Q327" s="1186"/>
      <c r="R327" s="1186"/>
      <c r="S327" s="1186"/>
      <c r="T327" s="1186"/>
      <c r="U327" s="1189"/>
      <c r="V327" s="1189"/>
      <c r="W327" s="1191"/>
      <c r="X327" s="1192"/>
    </row>
    <row r="328" spans="1:24" ht="26.25" hidden="1" customHeight="1">
      <c r="A328" s="1185"/>
      <c r="B328" s="1186"/>
      <c r="C328" s="1186"/>
      <c r="D328" s="1186"/>
      <c r="E328" s="1186"/>
      <c r="F328" s="1186"/>
      <c r="G328" s="1186"/>
      <c r="H328" s="1186"/>
      <c r="I328" s="1186" t="s">
        <v>7894</v>
      </c>
      <c r="J328" s="1186"/>
      <c r="K328" s="1188"/>
      <c r="L328" s="1186"/>
      <c r="M328" s="2586"/>
      <c r="N328" s="2587"/>
      <c r="O328" s="2587"/>
      <c r="P328" s="2588"/>
      <c r="Q328" s="1186"/>
      <c r="R328" s="1186"/>
      <c r="S328" s="1187" t="s">
        <v>189</v>
      </c>
      <c r="T328" s="1187"/>
      <c r="U328" s="1189"/>
      <c r="V328" s="1189"/>
      <c r="W328" s="1191"/>
      <c r="X328" s="1192"/>
    </row>
    <row r="329" spans="1:24" ht="26.25" hidden="1" customHeight="1">
      <c r="A329" s="1185"/>
      <c r="B329" s="1186"/>
      <c r="C329" s="1186"/>
      <c r="D329" s="1186"/>
      <c r="E329" s="1186"/>
      <c r="F329" s="1186"/>
      <c r="G329" s="1186"/>
      <c r="H329" s="1186"/>
      <c r="I329" s="1186" t="s">
        <v>3218</v>
      </c>
      <c r="J329" s="1186"/>
      <c r="K329" s="1188"/>
      <c r="L329" s="1186"/>
      <c r="M329" s="2589"/>
      <c r="N329" s="2590"/>
      <c r="O329" s="2590"/>
      <c r="P329" s="2591"/>
      <c r="Q329" s="1186"/>
      <c r="R329" s="1186"/>
      <c r="S329" s="1187" t="s">
        <v>2472</v>
      </c>
      <c r="T329" s="1187">
        <f>SUM(T324:T328)</f>
        <v>0</v>
      </c>
      <c r="U329" s="1189"/>
      <c r="V329" s="1189"/>
      <c r="W329" s="1191"/>
      <c r="X329" s="1192"/>
    </row>
    <row r="330" spans="1:24" ht="26.25" hidden="1" customHeight="1" thickBot="1">
      <c r="A330" s="1193"/>
      <c r="B330" s="1194"/>
      <c r="C330" s="1194"/>
      <c r="D330" s="1194"/>
      <c r="E330" s="1194"/>
      <c r="F330" s="1194"/>
      <c r="G330" s="1194"/>
      <c r="H330" s="1194"/>
      <c r="I330" s="1194"/>
      <c r="J330" s="1194"/>
      <c r="K330" s="611" t="s">
        <v>8718</v>
      </c>
      <c r="L330" s="1194"/>
      <c r="M330" s="1194"/>
      <c r="N330" s="1195"/>
      <c r="O330" s="1195"/>
      <c r="P330" s="1196"/>
      <c r="Q330" s="1194"/>
      <c r="R330" s="1194"/>
      <c r="S330" s="1197" t="s">
        <v>1907</v>
      </c>
      <c r="T330" s="1197"/>
      <c r="U330" s="1198"/>
      <c r="V330" s="1199"/>
      <c r="W330" s="1200"/>
      <c r="X330" s="1201"/>
    </row>
    <row r="332" spans="1:24" ht="26.25" customHeight="1" thickBot="1"/>
    <row r="333" spans="1:24" ht="26.25" customHeight="1">
      <c r="A333" s="1178" t="s">
        <v>188</v>
      </c>
      <c r="B333" s="1179"/>
      <c r="C333" s="1179" t="s">
        <v>5748</v>
      </c>
      <c r="D333" s="1179" t="s">
        <v>190</v>
      </c>
      <c r="E333" s="1179" t="s">
        <v>191</v>
      </c>
      <c r="F333" s="1179" t="s">
        <v>191</v>
      </c>
      <c r="G333" s="1179" t="s">
        <v>191</v>
      </c>
      <c r="H333" s="1179"/>
      <c r="I333" s="1179" t="s">
        <v>157</v>
      </c>
      <c r="J333" s="1179" t="s">
        <v>8899</v>
      </c>
      <c r="K333" s="1180" t="s">
        <v>21</v>
      </c>
      <c r="L333" s="1179" t="s">
        <v>8900</v>
      </c>
      <c r="M333" s="1179"/>
      <c r="N333" s="1180" t="s">
        <v>8875</v>
      </c>
      <c r="O333" s="1180" t="s">
        <v>8869</v>
      </c>
      <c r="P333" s="1181"/>
      <c r="Q333" s="1179" t="s">
        <v>520</v>
      </c>
      <c r="R333" s="1179">
        <v>2023</v>
      </c>
      <c r="S333" s="1179" t="s">
        <v>8870</v>
      </c>
      <c r="T333" s="1179">
        <v>2060</v>
      </c>
      <c r="U333" s="1343">
        <v>45243</v>
      </c>
      <c r="V333" s="1236"/>
      <c r="W333" s="1183">
        <v>6000</v>
      </c>
      <c r="X333" s="1184">
        <v>6100</v>
      </c>
    </row>
    <row r="334" spans="1:24" ht="26.25" customHeight="1">
      <c r="A334" s="1185"/>
      <c r="B334" s="1186"/>
      <c r="C334" s="1186"/>
      <c r="D334" s="1186"/>
      <c r="E334" s="1186"/>
      <c r="F334" s="1186"/>
      <c r="G334" s="1186"/>
      <c r="H334" s="1186"/>
      <c r="I334" s="1186" t="s">
        <v>3598</v>
      </c>
      <c r="J334" s="412" t="s">
        <v>8790</v>
      </c>
      <c r="K334" s="1188"/>
      <c r="L334" s="1186"/>
      <c r="M334" s="1186"/>
      <c r="N334" s="1186"/>
      <c r="O334" s="1186"/>
      <c r="P334" s="1186"/>
      <c r="Q334" s="1186" t="s">
        <v>8222</v>
      </c>
      <c r="R334" s="1186">
        <v>2013</v>
      </c>
      <c r="S334" s="1186" t="s">
        <v>8871</v>
      </c>
      <c r="T334" s="1186">
        <v>1600</v>
      </c>
      <c r="U334" s="1190">
        <v>45245</v>
      </c>
      <c r="V334" s="1190"/>
      <c r="W334" s="1191" t="s">
        <v>9231</v>
      </c>
      <c r="X334" s="1192" t="s">
        <v>9232</v>
      </c>
    </row>
    <row r="335" spans="1:24" ht="26.25" customHeight="1">
      <c r="A335" s="1185"/>
      <c r="B335" s="1186"/>
      <c r="C335" s="1186"/>
      <c r="D335" s="1186"/>
      <c r="E335" s="1186"/>
      <c r="F335" s="1186"/>
      <c r="G335" s="1186"/>
      <c r="H335" s="1186"/>
      <c r="I335" s="425" t="s">
        <v>3126</v>
      </c>
      <c r="J335" s="412" t="s">
        <v>8786</v>
      </c>
      <c r="K335" s="1188"/>
      <c r="L335" s="1186"/>
      <c r="M335" s="1186"/>
      <c r="N335" s="1186"/>
      <c r="O335" s="1186"/>
      <c r="P335" s="1186"/>
      <c r="Q335" s="1186" t="s">
        <v>8222</v>
      </c>
      <c r="R335" s="1186">
        <v>2013</v>
      </c>
      <c r="S335" s="1186" t="s">
        <v>8872</v>
      </c>
      <c r="T335" s="1186">
        <v>1210</v>
      </c>
      <c r="U335" s="1190"/>
      <c r="V335" s="1189"/>
      <c r="W335" s="1191"/>
      <c r="X335" s="1192"/>
    </row>
    <row r="336" spans="1:24" ht="26.25" customHeight="1">
      <c r="A336" s="1185"/>
      <c r="B336" s="1186"/>
      <c r="C336" s="1186"/>
      <c r="D336" s="1186"/>
      <c r="E336" s="1186"/>
      <c r="F336" s="1186"/>
      <c r="G336" s="1186"/>
      <c r="H336" s="1186"/>
      <c r="I336" s="1186" t="s">
        <v>8736</v>
      </c>
      <c r="J336" s="1186" t="s">
        <v>8894</v>
      </c>
      <c r="K336" s="1254" t="s">
        <v>8787</v>
      </c>
      <c r="L336" s="1186"/>
      <c r="M336" s="1186"/>
      <c r="N336" s="1186"/>
      <c r="O336" s="1186"/>
      <c r="P336" s="1186"/>
      <c r="Q336" s="1186" t="s">
        <v>8222</v>
      </c>
      <c r="R336" s="1186">
        <v>2013</v>
      </c>
      <c r="S336" s="1186" t="s">
        <v>8873</v>
      </c>
      <c r="T336" s="1186">
        <v>1210</v>
      </c>
      <c r="U336" s="1189"/>
      <c r="V336" s="1189"/>
      <c r="W336" s="1191"/>
      <c r="X336" s="1192"/>
    </row>
    <row r="337" spans="1:24" ht="26.25" customHeight="1">
      <c r="A337" s="1185"/>
      <c r="B337" s="1186"/>
      <c r="C337" s="1186"/>
      <c r="D337" s="1186"/>
      <c r="E337" s="1186"/>
      <c r="F337" s="1186"/>
      <c r="G337" s="1186"/>
      <c r="H337" s="1186"/>
      <c r="I337" s="1186" t="s">
        <v>3217</v>
      </c>
      <c r="J337" s="425" t="s">
        <v>2643</v>
      </c>
      <c r="K337" s="1188"/>
      <c r="L337" s="1186"/>
      <c r="M337" s="1186"/>
      <c r="N337" s="1186"/>
      <c r="O337" s="1186"/>
      <c r="P337" s="1186"/>
      <c r="Q337" s="1186"/>
      <c r="R337" s="1186"/>
      <c r="S337" s="1187" t="s">
        <v>189</v>
      </c>
      <c r="T337" s="1187">
        <v>3940</v>
      </c>
      <c r="U337" s="1189"/>
      <c r="V337" s="1189"/>
      <c r="W337" s="1191"/>
      <c r="X337" s="1192"/>
    </row>
    <row r="338" spans="1:24" ht="26.25" customHeight="1">
      <c r="A338" s="1185"/>
      <c r="B338" s="1186"/>
      <c r="C338" s="1186"/>
      <c r="D338" s="1186"/>
      <c r="E338" s="1186"/>
      <c r="F338" s="1186"/>
      <c r="G338" s="1186"/>
      <c r="H338" s="1186"/>
      <c r="I338" s="1186" t="s">
        <v>3218</v>
      </c>
      <c r="J338" s="278" t="s">
        <v>8788</v>
      </c>
      <c r="K338" s="1188"/>
      <c r="L338" s="1186"/>
      <c r="M338" s="1186"/>
      <c r="N338" s="1186"/>
      <c r="O338" s="1186"/>
      <c r="P338" s="1186"/>
      <c r="Q338" s="1186"/>
      <c r="R338" s="1186"/>
      <c r="S338" s="1187" t="s">
        <v>2472</v>
      </c>
      <c r="T338" s="1187">
        <f>SUM(T333:T337)</f>
        <v>10020</v>
      </c>
      <c r="U338" s="1189"/>
      <c r="V338" s="1189"/>
      <c r="W338" s="1191"/>
      <c r="X338" s="1192"/>
    </row>
    <row r="339" spans="1:24" ht="26.25" customHeight="1" thickBot="1">
      <c r="A339" s="1193"/>
      <c r="B339" s="1194"/>
      <c r="C339" s="1194"/>
      <c r="D339" s="1194"/>
      <c r="E339" s="1194"/>
      <c r="F339" s="1194"/>
      <c r="G339" s="1194"/>
      <c r="H339" s="1194"/>
      <c r="I339" s="1194"/>
      <c r="J339" s="1194"/>
      <c r="K339" s="611" t="s">
        <v>8789</v>
      </c>
      <c r="L339" s="1194"/>
      <c r="M339" s="1194"/>
      <c r="N339" s="1195"/>
      <c r="O339" s="1195"/>
      <c r="P339" s="1196"/>
      <c r="Q339" s="1194"/>
      <c r="R339" s="1194"/>
      <c r="S339" s="1197" t="s">
        <v>1907</v>
      </c>
      <c r="T339" s="1197">
        <v>6080</v>
      </c>
      <c r="U339" s="1198"/>
      <c r="V339" s="1199"/>
      <c r="W339" s="1200"/>
      <c r="X339" s="1201"/>
    </row>
    <row r="340" spans="1:24" ht="26.25" customHeight="1">
      <c r="A340" s="1178" t="s">
        <v>188</v>
      </c>
      <c r="B340" s="1179"/>
      <c r="C340" s="1179" t="s">
        <v>5748</v>
      </c>
      <c r="D340" s="1179" t="s">
        <v>190</v>
      </c>
      <c r="E340" s="1179" t="s">
        <v>191</v>
      </c>
      <c r="F340" s="1179" t="s">
        <v>191</v>
      </c>
      <c r="G340" s="1179" t="s">
        <v>191</v>
      </c>
      <c r="H340" s="1179"/>
      <c r="I340" s="1179" t="s">
        <v>157</v>
      </c>
      <c r="J340" s="1179" t="s">
        <v>8899</v>
      </c>
      <c r="K340" s="1180" t="s">
        <v>21</v>
      </c>
      <c r="L340" s="1179" t="s">
        <v>8901</v>
      </c>
      <c r="M340" s="1179"/>
      <c r="N340" s="1180" t="s">
        <v>8886</v>
      </c>
      <c r="O340" s="1180" t="s">
        <v>8967</v>
      </c>
      <c r="P340" s="1181"/>
      <c r="Q340" s="1179" t="s">
        <v>7991</v>
      </c>
      <c r="R340" s="1179">
        <v>2012</v>
      </c>
      <c r="S340" s="1179" t="s">
        <v>8881</v>
      </c>
      <c r="T340" s="1179">
        <v>1550</v>
      </c>
      <c r="U340" s="1343">
        <v>45243</v>
      </c>
      <c r="V340" s="1236"/>
      <c r="W340" s="1183">
        <v>6000</v>
      </c>
      <c r="X340" s="1184">
        <v>6100</v>
      </c>
    </row>
    <row r="341" spans="1:24" ht="26.25" customHeight="1">
      <c r="A341" s="1185"/>
      <c r="B341" s="1186"/>
      <c r="C341" s="1186"/>
      <c r="D341" s="1186"/>
      <c r="E341" s="1186"/>
      <c r="F341" s="1186"/>
      <c r="G341" s="1186"/>
      <c r="H341" s="1186"/>
      <c r="I341" s="1186" t="s">
        <v>3598</v>
      </c>
      <c r="J341" s="412" t="s">
        <v>8790</v>
      </c>
      <c r="K341" s="1188"/>
      <c r="L341" s="1186"/>
      <c r="M341" s="1186"/>
      <c r="N341" s="1186"/>
      <c r="O341" s="1186"/>
      <c r="P341" s="1186"/>
      <c r="Q341" s="1186" t="s">
        <v>4685</v>
      </c>
      <c r="R341" s="1186">
        <v>2019</v>
      </c>
      <c r="S341" s="1186" t="s">
        <v>8882</v>
      </c>
      <c r="T341" s="1186">
        <v>2050</v>
      </c>
      <c r="U341" s="1190">
        <v>45245</v>
      </c>
      <c r="V341" s="1190"/>
      <c r="W341" s="1191" t="s">
        <v>9231</v>
      </c>
      <c r="X341" s="1192" t="s">
        <v>9232</v>
      </c>
    </row>
    <row r="342" spans="1:24" ht="26.25" customHeight="1">
      <c r="A342" s="1185"/>
      <c r="B342" s="1186"/>
      <c r="C342" s="1186"/>
      <c r="D342" s="1186"/>
      <c r="E342" s="1186"/>
      <c r="F342" s="1186"/>
      <c r="G342" s="1186"/>
      <c r="H342" s="1186"/>
      <c r="I342" s="425" t="s">
        <v>3126</v>
      </c>
      <c r="J342" s="412" t="s">
        <v>8786</v>
      </c>
      <c r="K342" s="1188"/>
      <c r="L342" s="1186"/>
      <c r="M342" s="1186"/>
      <c r="N342" s="1186"/>
      <c r="O342" s="1186"/>
      <c r="P342" s="1186"/>
      <c r="Q342" s="1186" t="s">
        <v>7991</v>
      </c>
      <c r="R342" s="1186">
        <v>2013</v>
      </c>
      <c r="S342" s="1186" t="s">
        <v>8883</v>
      </c>
      <c r="T342" s="1186">
        <v>1550</v>
      </c>
      <c r="U342" s="1190"/>
      <c r="V342" s="1189"/>
      <c r="W342" s="1191"/>
      <c r="X342" s="1192"/>
    </row>
    <row r="343" spans="1:24" ht="26.25" customHeight="1">
      <c r="A343" s="1185"/>
      <c r="B343" s="1186"/>
      <c r="C343" s="1186"/>
      <c r="D343" s="1186"/>
      <c r="E343" s="1186"/>
      <c r="F343" s="1186"/>
      <c r="G343" s="1186"/>
      <c r="H343" s="1186"/>
      <c r="I343" s="1186" t="s">
        <v>8736</v>
      </c>
      <c r="J343" s="1186" t="s">
        <v>8894</v>
      </c>
      <c r="K343" s="1254" t="s">
        <v>8787</v>
      </c>
      <c r="L343" s="1186"/>
      <c r="M343" s="1186"/>
      <c r="N343" s="1186"/>
      <c r="O343" s="1186"/>
      <c r="P343" s="1186"/>
      <c r="Q343" s="1186" t="s">
        <v>8884</v>
      </c>
      <c r="R343" s="1186">
        <v>2022</v>
      </c>
      <c r="S343" s="1186" t="s">
        <v>8885</v>
      </c>
      <c r="T343" s="1186">
        <v>1310</v>
      </c>
      <c r="U343" s="1189"/>
      <c r="V343" s="1189"/>
      <c r="W343" s="1191"/>
      <c r="X343" s="1192"/>
    </row>
    <row r="344" spans="1:24" ht="26.25" customHeight="1">
      <c r="A344" s="1185"/>
      <c r="B344" s="1186"/>
      <c r="C344" s="1186"/>
      <c r="D344" s="1186"/>
      <c r="E344" s="1186"/>
      <c r="F344" s="1186"/>
      <c r="G344" s="1186"/>
      <c r="H344" s="1186"/>
      <c r="I344" s="1186" t="s">
        <v>3217</v>
      </c>
      <c r="J344" s="425" t="s">
        <v>2643</v>
      </c>
      <c r="K344" s="1188"/>
      <c r="L344" s="1186"/>
      <c r="M344" s="1186"/>
      <c r="N344" s="1186"/>
      <c r="O344" s="1186"/>
      <c r="P344" s="1186"/>
      <c r="Q344" s="1186"/>
      <c r="R344" s="1186"/>
      <c r="S344" s="1187" t="s">
        <v>189</v>
      </c>
      <c r="T344" s="1187">
        <v>3900</v>
      </c>
      <c r="U344" s="1189"/>
      <c r="V344" s="1189"/>
      <c r="W344" s="1191"/>
      <c r="X344" s="1192"/>
    </row>
    <row r="345" spans="1:24" ht="26.25" customHeight="1">
      <c r="A345" s="1185"/>
      <c r="B345" s="1186"/>
      <c r="C345" s="1186"/>
      <c r="D345" s="1186"/>
      <c r="E345" s="1186"/>
      <c r="F345" s="1186"/>
      <c r="G345" s="1186"/>
      <c r="H345" s="1186"/>
      <c r="I345" s="1186" t="s">
        <v>3218</v>
      </c>
      <c r="J345" s="278" t="s">
        <v>8788</v>
      </c>
      <c r="K345" s="1188"/>
      <c r="L345" s="1186"/>
      <c r="M345" s="1186"/>
      <c r="N345" s="1186"/>
      <c r="O345" s="1186"/>
      <c r="P345" s="1186"/>
      <c r="Q345" s="1186"/>
      <c r="R345" s="1186"/>
      <c r="S345" s="1187" t="s">
        <v>2472</v>
      </c>
      <c r="T345" s="1187">
        <f>SUM(T340:T344)</f>
        <v>10360</v>
      </c>
      <c r="U345" s="1189"/>
      <c r="V345" s="1189"/>
      <c r="W345" s="1191"/>
      <c r="X345" s="1192"/>
    </row>
    <row r="346" spans="1:24" ht="26.25" customHeight="1" thickBot="1">
      <c r="A346" s="1193"/>
      <c r="B346" s="1194"/>
      <c r="C346" s="1194"/>
      <c r="D346" s="1194"/>
      <c r="E346" s="1194"/>
      <c r="F346" s="1194"/>
      <c r="G346" s="1194"/>
      <c r="H346" s="1194"/>
      <c r="I346" s="1194"/>
      <c r="J346" s="1194"/>
      <c r="K346" s="611" t="s">
        <v>8789</v>
      </c>
      <c r="L346" s="1194"/>
      <c r="M346" s="1194"/>
      <c r="N346" s="1195"/>
      <c r="O346" s="1195"/>
      <c r="P346" s="1196"/>
      <c r="Q346" s="1194"/>
      <c r="R346" s="1194"/>
      <c r="S346" s="1197" t="s">
        <v>1907</v>
      </c>
      <c r="T346" s="1197">
        <v>6460</v>
      </c>
      <c r="U346" s="1198"/>
      <c r="V346" s="1199"/>
      <c r="W346" s="1200"/>
      <c r="X346" s="1201"/>
    </row>
    <row r="348" spans="1:24" ht="26.25" customHeight="1" thickBot="1">
      <c r="A348" s="445"/>
      <c r="B348" s="445"/>
      <c r="C348" s="445"/>
      <c r="D348" s="445"/>
      <c r="E348" s="445"/>
      <c r="F348" s="445"/>
      <c r="G348" s="445"/>
      <c r="H348" s="445"/>
      <c r="I348" s="445"/>
      <c r="J348" s="445"/>
      <c r="K348" s="446"/>
      <c r="L348" s="445"/>
      <c r="M348" s="445"/>
      <c r="N348" s="446"/>
      <c r="O348" s="446"/>
      <c r="P348" s="447"/>
      <c r="Q348" s="445"/>
      <c r="R348" s="445"/>
      <c r="S348" s="445"/>
      <c r="T348" s="445"/>
      <c r="U348" s="448"/>
      <c r="V348" s="449"/>
      <c r="W348" s="450"/>
      <c r="X348" s="450"/>
    </row>
    <row r="349" spans="1:24" ht="26.25" customHeight="1">
      <c r="A349" s="492" t="s">
        <v>188</v>
      </c>
      <c r="B349" s="493"/>
      <c r="C349" s="493" t="s">
        <v>4603</v>
      </c>
      <c r="D349" s="493" t="s">
        <v>198</v>
      </c>
      <c r="E349" s="493" t="s">
        <v>191</v>
      </c>
      <c r="F349" s="493" t="s">
        <v>191</v>
      </c>
      <c r="G349" s="493" t="s">
        <v>191</v>
      </c>
      <c r="H349" s="914"/>
      <c r="I349" s="493" t="s">
        <v>4604</v>
      </c>
      <c r="J349" s="494" t="s">
        <v>8568</v>
      </c>
      <c r="K349" s="493" t="s">
        <v>13</v>
      </c>
      <c r="L349" s="494" t="s">
        <v>8864</v>
      </c>
      <c r="M349" s="495"/>
      <c r="N349" s="495" t="s">
        <v>8843</v>
      </c>
      <c r="O349" s="495" t="s">
        <v>8844</v>
      </c>
      <c r="P349" s="496" t="s">
        <v>10205</v>
      </c>
      <c r="Q349" s="493" t="s">
        <v>8751</v>
      </c>
      <c r="R349" s="493">
        <v>2017</v>
      </c>
      <c r="S349" s="1338" t="s">
        <v>8752</v>
      </c>
      <c r="T349" s="493">
        <v>1920</v>
      </c>
      <c r="U349" s="497">
        <v>45245</v>
      </c>
      <c r="V349" s="497">
        <v>45287</v>
      </c>
      <c r="W349" s="498"/>
      <c r="X349" s="499">
        <f>W349+450</f>
        <v>450</v>
      </c>
    </row>
    <row r="350" spans="1:24" ht="26.25" customHeight="1">
      <c r="A350" s="500"/>
      <c r="B350" s="97"/>
      <c r="C350" s="97" t="s">
        <v>7313</v>
      </c>
      <c r="D350" s="97"/>
      <c r="E350" s="97"/>
      <c r="F350" s="97"/>
      <c r="G350" s="97"/>
      <c r="H350" s="97"/>
      <c r="I350" s="97" t="s">
        <v>2578</v>
      </c>
      <c r="J350" s="412" t="s">
        <v>8572</v>
      </c>
      <c r="K350" s="99" t="s">
        <v>8469</v>
      </c>
      <c r="L350" s="427" t="s">
        <v>3603</v>
      </c>
      <c r="M350" s="98"/>
      <c r="N350" s="73" t="s">
        <v>3802</v>
      </c>
      <c r="O350" s="97"/>
      <c r="P350" s="99"/>
      <c r="Q350" s="97" t="s">
        <v>8749</v>
      </c>
      <c r="R350" s="97">
        <v>2015</v>
      </c>
      <c r="S350" s="1339" t="s">
        <v>8750</v>
      </c>
      <c r="T350" s="97">
        <v>1625</v>
      </c>
      <c r="U350" s="431"/>
      <c r="V350" s="430">
        <v>45296</v>
      </c>
      <c r="W350" s="106" t="s">
        <v>9309</v>
      </c>
      <c r="X350" s="652" t="s">
        <v>9185</v>
      </c>
    </row>
    <row r="351" spans="1:24" ht="26.25" customHeight="1">
      <c r="A351" s="500"/>
      <c r="B351" s="97"/>
      <c r="C351" s="97"/>
      <c r="D351" s="97"/>
      <c r="E351" s="97"/>
      <c r="F351" s="97"/>
      <c r="G351" s="97"/>
      <c r="H351" s="97"/>
      <c r="I351" s="97"/>
      <c r="J351" s="97"/>
      <c r="K351" s="97" t="s">
        <v>8606</v>
      </c>
      <c r="L351" s="98"/>
      <c r="M351" s="98"/>
      <c r="N351" s="73" t="s">
        <v>7895</v>
      </c>
      <c r="O351" s="98"/>
      <c r="P351" s="99"/>
      <c r="Q351" s="97" t="s">
        <v>8747</v>
      </c>
      <c r="R351" s="97">
        <v>2016</v>
      </c>
      <c r="S351" s="1339" t="s">
        <v>8748</v>
      </c>
      <c r="T351" s="97">
        <v>1947</v>
      </c>
      <c r="U351" s="430"/>
      <c r="V351" s="430">
        <v>45307</v>
      </c>
      <c r="W351" s="106"/>
      <c r="X351" s="652" t="s">
        <v>10206</v>
      </c>
    </row>
    <row r="352" spans="1:24" ht="26.25" customHeight="1">
      <c r="A352" s="500"/>
      <c r="B352" s="97"/>
      <c r="C352" s="97"/>
      <c r="D352" s="97"/>
      <c r="E352" s="97"/>
      <c r="F352" s="97"/>
      <c r="G352" s="97"/>
      <c r="H352" s="97"/>
      <c r="I352" s="97"/>
      <c r="J352" s="425" t="s">
        <v>7916</v>
      </c>
      <c r="K352" s="97" t="s">
        <v>4071</v>
      </c>
      <c r="L352" s="98"/>
      <c r="M352" s="98"/>
      <c r="N352" s="98"/>
      <c r="O352" s="98"/>
      <c r="P352" s="98"/>
      <c r="Q352" s="97" t="s">
        <v>8753</v>
      </c>
      <c r="R352" s="97">
        <v>2016</v>
      </c>
      <c r="S352" s="1339" t="s">
        <v>8754</v>
      </c>
      <c r="T352" s="97">
        <v>1985</v>
      </c>
      <c r="U352" s="100"/>
      <c r="V352" s="100">
        <v>45309</v>
      </c>
      <c r="W352" s="106"/>
      <c r="X352" s="652"/>
    </row>
    <row r="353" spans="1:24" ht="26.25" customHeight="1">
      <c r="A353" s="500"/>
      <c r="B353" s="97"/>
      <c r="C353" s="97"/>
      <c r="D353" s="97"/>
      <c r="E353" s="97"/>
      <c r="F353" s="97"/>
      <c r="G353" s="97"/>
      <c r="H353" s="97"/>
      <c r="I353" s="97"/>
      <c r="J353" s="425" t="s">
        <v>8933</v>
      </c>
      <c r="K353" s="97"/>
      <c r="L353" s="98"/>
      <c r="M353" s="98"/>
      <c r="N353" s="98"/>
      <c r="O353" s="98"/>
      <c r="P353" s="98"/>
      <c r="Q353" s="97"/>
      <c r="R353" s="97"/>
      <c r="S353" s="1340" t="s">
        <v>189</v>
      </c>
      <c r="T353" s="102">
        <v>3820</v>
      </c>
      <c r="U353" s="100"/>
      <c r="V353" s="100">
        <v>45325</v>
      </c>
      <c r="W353" s="106"/>
      <c r="X353" s="915"/>
    </row>
    <row r="354" spans="1:24" ht="26.25" customHeight="1">
      <c r="A354" s="500"/>
      <c r="B354" s="97"/>
      <c r="C354" s="97"/>
      <c r="D354" s="97"/>
      <c r="E354" s="97"/>
      <c r="F354" s="97"/>
      <c r="G354" s="97"/>
      <c r="H354" s="97"/>
      <c r="I354" s="97"/>
      <c r="J354" s="97"/>
      <c r="K354" s="98"/>
      <c r="L354" s="98"/>
      <c r="M354" s="98"/>
      <c r="N354" s="98"/>
      <c r="O354" s="98"/>
      <c r="P354" s="98"/>
      <c r="Q354" s="102"/>
      <c r="R354" s="102"/>
      <c r="S354" s="102" t="s">
        <v>2472</v>
      </c>
      <c r="T354" s="102">
        <f>SUM(T349:T353)</f>
        <v>11297</v>
      </c>
      <c r="U354" s="100"/>
      <c r="V354" s="100">
        <v>45326</v>
      </c>
      <c r="W354" s="106"/>
      <c r="X354" s="915"/>
    </row>
    <row r="355" spans="1:24" ht="26.25" customHeight="1" thickBot="1">
      <c r="A355" s="1166"/>
      <c r="B355" s="1167"/>
      <c r="C355" s="1167"/>
      <c r="D355" s="1167"/>
      <c r="E355" s="1167"/>
      <c r="F355" s="1167"/>
      <c r="G355" s="1167"/>
      <c r="H355" s="1167"/>
      <c r="I355" s="1167"/>
      <c r="J355" s="1167"/>
      <c r="K355" s="1168" t="s">
        <v>8567</v>
      </c>
      <c r="L355" s="1169"/>
      <c r="M355" s="1169"/>
      <c r="N355" s="1167"/>
      <c r="O355" s="1167"/>
      <c r="P355" s="1170"/>
      <c r="Q355" s="1171"/>
      <c r="R355" s="1171"/>
      <c r="S355" s="1171"/>
      <c r="T355" s="1171"/>
      <c r="U355" s="1172"/>
      <c r="V355" s="1173">
        <v>45328</v>
      </c>
      <c r="W355" s="1174"/>
      <c r="X355" s="1175"/>
    </row>
    <row r="356" spans="1:24" s="82" customFormat="1" ht="26.25" customHeight="1">
      <c r="A356" s="557"/>
      <c r="B356" s="558"/>
      <c r="C356" s="558"/>
      <c r="D356" s="558"/>
      <c r="E356" s="558"/>
      <c r="F356" s="558"/>
      <c r="G356" s="558"/>
      <c r="H356" s="558"/>
      <c r="I356" s="558"/>
      <c r="J356" s="559"/>
      <c r="K356" s="559"/>
      <c r="L356" s="558"/>
      <c r="M356" s="558"/>
      <c r="N356" s="559"/>
      <c r="O356" s="559"/>
      <c r="P356" s="560"/>
      <c r="Q356" s="558"/>
      <c r="R356" s="558"/>
      <c r="S356" s="561"/>
      <c r="T356" s="561"/>
      <c r="U356" s="562"/>
      <c r="V356" s="563"/>
      <c r="W356" s="607"/>
      <c r="X356" s="628"/>
    </row>
    <row r="357" spans="1:24" s="82" customFormat="1" ht="26.25" customHeight="1" thickBot="1">
      <c r="A357" s="557"/>
      <c r="B357" s="558"/>
      <c r="C357" s="558"/>
      <c r="D357" s="558"/>
      <c r="E357" s="558"/>
      <c r="F357" s="558"/>
      <c r="G357" s="558"/>
      <c r="H357" s="558"/>
      <c r="I357" s="558"/>
      <c r="J357" s="559"/>
      <c r="K357" s="559"/>
      <c r="L357" s="558"/>
      <c r="M357" s="558"/>
      <c r="N357" s="559"/>
      <c r="O357" s="559"/>
      <c r="P357" s="560"/>
      <c r="Q357" s="558"/>
      <c r="R357" s="558"/>
      <c r="S357" s="561"/>
      <c r="T357" s="561"/>
      <c r="U357" s="562"/>
      <c r="V357" s="563"/>
      <c r="W357" s="608"/>
      <c r="X357" s="627"/>
    </row>
    <row r="358" spans="1:24" ht="26.25" customHeight="1">
      <c r="A358" s="629" t="s">
        <v>188</v>
      </c>
      <c r="B358" s="630"/>
      <c r="C358" s="630" t="s">
        <v>2105</v>
      </c>
      <c r="D358" s="630" t="s">
        <v>190</v>
      </c>
      <c r="E358" s="630" t="s">
        <v>191</v>
      </c>
      <c r="F358" s="630" t="s">
        <v>191</v>
      </c>
      <c r="G358" s="630" t="s">
        <v>191</v>
      </c>
      <c r="H358" s="631"/>
      <c r="I358" s="630" t="s">
        <v>3131</v>
      </c>
      <c r="J358" s="630" t="s">
        <v>8890</v>
      </c>
      <c r="K358" s="632" t="s">
        <v>21</v>
      </c>
      <c r="L358" s="630" t="s">
        <v>8991</v>
      </c>
      <c r="M358" s="630"/>
      <c r="N358" s="632" t="s">
        <v>8892</v>
      </c>
      <c r="O358" s="632" t="s">
        <v>8954</v>
      </c>
      <c r="P358" s="633"/>
      <c r="Q358" s="630" t="s">
        <v>200</v>
      </c>
      <c r="R358" s="630">
        <v>2020</v>
      </c>
      <c r="S358" s="630" t="s">
        <v>8966</v>
      </c>
      <c r="T358" s="630">
        <v>1720</v>
      </c>
      <c r="U358" s="634">
        <v>45247</v>
      </c>
      <c r="V358" s="634"/>
      <c r="W358" s="635">
        <v>8000</v>
      </c>
      <c r="X358" s="636">
        <v>8650</v>
      </c>
    </row>
    <row r="359" spans="1:24" ht="26.25" customHeight="1">
      <c r="A359" s="637"/>
      <c r="B359" s="159"/>
      <c r="C359" s="159"/>
      <c r="D359" s="159"/>
      <c r="E359" s="159"/>
      <c r="F359" s="159"/>
      <c r="G359" s="159"/>
      <c r="H359" s="159"/>
      <c r="I359" s="159" t="s">
        <v>194</v>
      </c>
      <c r="J359" s="412" t="s">
        <v>8889</v>
      </c>
      <c r="K359" s="165" t="s">
        <v>8916</v>
      </c>
      <c r="L359" s="159"/>
      <c r="M359" s="159"/>
      <c r="N359" s="427" t="s">
        <v>3140</v>
      </c>
      <c r="O359" s="160"/>
      <c r="P359" s="161"/>
      <c r="Q359" s="159" t="s">
        <v>221</v>
      </c>
      <c r="R359" s="159">
        <v>2018</v>
      </c>
      <c r="S359" s="159" t="s">
        <v>8965</v>
      </c>
      <c r="T359" s="159">
        <v>970</v>
      </c>
      <c r="U359" s="163">
        <v>45248</v>
      </c>
      <c r="V359" s="162"/>
      <c r="W359" s="164" t="s">
        <v>9231</v>
      </c>
      <c r="X359" s="638" t="s">
        <v>9186</v>
      </c>
    </row>
    <row r="360" spans="1:24" ht="26.25" customHeight="1">
      <c r="A360" s="637"/>
      <c r="B360" s="159"/>
      <c r="C360" s="159"/>
      <c r="D360" s="159"/>
      <c r="E360" s="159"/>
      <c r="F360" s="159"/>
      <c r="G360" s="159"/>
      <c r="H360" s="159"/>
      <c r="I360" s="425" t="s">
        <v>3126</v>
      </c>
      <c r="J360" s="320" t="s">
        <v>8891</v>
      </c>
      <c r="K360" s="160" t="s">
        <v>8913</v>
      </c>
      <c r="L360" s="159"/>
      <c r="M360" s="159"/>
      <c r="N360" s="427" t="s">
        <v>2673</v>
      </c>
      <c r="O360" s="160"/>
      <c r="P360" s="161"/>
      <c r="Q360" s="159" t="s">
        <v>8934</v>
      </c>
      <c r="R360" s="159">
        <v>2012</v>
      </c>
      <c r="S360" s="159" t="s">
        <v>8964</v>
      </c>
      <c r="T360" s="159">
        <v>3490</v>
      </c>
      <c r="U360" s="163"/>
      <c r="V360" s="163"/>
      <c r="W360" s="164"/>
      <c r="X360" s="638" t="s">
        <v>9317</v>
      </c>
    </row>
    <row r="361" spans="1:24" ht="26.25" customHeight="1">
      <c r="A361" s="637"/>
      <c r="B361" s="159"/>
      <c r="C361" s="159"/>
      <c r="D361" s="159"/>
      <c r="E361" s="159"/>
      <c r="F361" s="159"/>
      <c r="G361" s="159"/>
      <c r="H361" s="159"/>
      <c r="I361" s="159" t="s">
        <v>3267</v>
      </c>
      <c r="J361" s="159"/>
      <c r="K361" s="648" t="s">
        <v>228</v>
      </c>
      <c r="L361" s="159"/>
      <c r="M361" s="159"/>
      <c r="N361" s="427" t="s">
        <v>3219</v>
      </c>
      <c r="O361" s="160"/>
      <c r="P361" s="161"/>
      <c r="Q361" s="159"/>
      <c r="R361" s="159"/>
      <c r="S361" s="159"/>
      <c r="T361" s="159"/>
      <c r="U361" s="162"/>
      <c r="V361" s="163"/>
      <c r="W361" s="164"/>
      <c r="X361" s="638"/>
    </row>
    <row r="362" spans="1:24" ht="26.25" customHeight="1">
      <c r="A362" s="637"/>
      <c r="B362" s="159"/>
      <c r="C362" s="159"/>
      <c r="D362" s="159"/>
      <c r="E362" s="159"/>
      <c r="F362" s="159"/>
      <c r="G362" s="159"/>
      <c r="H362" s="159"/>
      <c r="I362" s="159" t="s">
        <v>3268</v>
      </c>
      <c r="J362" s="159" t="s">
        <v>3458</v>
      </c>
      <c r="K362" s="648"/>
      <c r="L362" s="159"/>
      <c r="M362" s="159"/>
      <c r="N362" s="73" t="s">
        <v>3907</v>
      </c>
      <c r="O362" s="160"/>
      <c r="P362" s="161"/>
      <c r="Q362" s="159"/>
      <c r="R362" s="159"/>
      <c r="S362" s="167" t="s">
        <v>189</v>
      </c>
      <c r="T362" s="167">
        <v>3840</v>
      </c>
      <c r="U362" s="162"/>
      <c r="V362" s="163"/>
      <c r="W362" s="164"/>
      <c r="X362" s="638"/>
    </row>
    <row r="363" spans="1:24" ht="26.25" customHeight="1">
      <c r="A363" s="637"/>
      <c r="B363" s="159"/>
      <c r="C363" s="159"/>
      <c r="D363" s="159"/>
      <c r="E363" s="159"/>
      <c r="F363" s="159"/>
      <c r="G363" s="159"/>
      <c r="H363" s="159"/>
      <c r="I363" s="159" t="s">
        <v>3269</v>
      </c>
      <c r="J363" s="425" t="s">
        <v>3129</v>
      </c>
      <c r="K363" s="159"/>
      <c r="L363" s="159"/>
      <c r="M363" s="159"/>
      <c r="N363" s="73" t="s">
        <v>9455</v>
      </c>
      <c r="O363" s="160"/>
      <c r="P363" s="161"/>
      <c r="Q363" s="159"/>
      <c r="R363" s="159"/>
      <c r="S363" s="167" t="s">
        <v>2472</v>
      </c>
      <c r="T363" s="167">
        <f>SUM(T358:T362)</f>
        <v>10020</v>
      </c>
      <c r="U363" s="162"/>
      <c r="V363" s="163"/>
      <c r="W363" s="164"/>
      <c r="X363" s="638"/>
    </row>
    <row r="364" spans="1:24" ht="26.25" customHeight="1" thickBot="1">
      <c r="A364" s="639"/>
      <c r="B364" s="640"/>
      <c r="C364" s="640"/>
      <c r="D364" s="640"/>
      <c r="E364" s="640"/>
      <c r="F364" s="640"/>
      <c r="G364" s="640"/>
      <c r="H364" s="640"/>
      <c r="I364" s="640"/>
      <c r="J364" s="469" t="s">
        <v>3132</v>
      </c>
      <c r="K364" s="611" t="s">
        <v>8840</v>
      </c>
      <c r="L364" s="640"/>
      <c r="M364" s="640"/>
      <c r="N364" s="641"/>
      <c r="O364" s="641"/>
      <c r="P364" s="642"/>
      <c r="Q364" s="640"/>
      <c r="R364" s="640"/>
      <c r="S364" s="643" t="s">
        <v>1907</v>
      </c>
      <c r="T364" s="643">
        <v>6180</v>
      </c>
      <c r="U364" s="644"/>
      <c r="V364" s="645"/>
      <c r="W364" s="646"/>
      <c r="X364" s="647"/>
    </row>
    <row r="366" spans="1:24" ht="26.25" customHeight="1" thickBot="1"/>
    <row r="367" spans="1:24" ht="26.25" customHeight="1">
      <c r="A367" s="1178" t="s">
        <v>188</v>
      </c>
      <c r="B367" s="1179"/>
      <c r="C367" s="1179" t="s">
        <v>5748</v>
      </c>
      <c r="D367" s="1179" t="s">
        <v>190</v>
      </c>
      <c r="E367" s="1179" t="s">
        <v>191</v>
      </c>
      <c r="F367" s="1179" t="s">
        <v>191</v>
      </c>
      <c r="G367" s="1179" t="s">
        <v>191</v>
      </c>
      <c r="H367" s="1179"/>
      <c r="I367" s="1179" t="s">
        <v>157</v>
      </c>
      <c r="J367" s="1179" t="s">
        <v>8890</v>
      </c>
      <c r="K367" s="1180" t="s">
        <v>21</v>
      </c>
      <c r="L367" s="1179" t="s">
        <v>8994</v>
      </c>
      <c r="M367" s="1179"/>
      <c r="N367" s="1180" t="s">
        <v>8975</v>
      </c>
      <c r="O367" s="1180" t="s">
        <v>8978</v>
      </c>
      <c r="P367" s="1181"/>
      <c r="Q367" s="1179" t="s">
        <v>8976</v>
      </c>
      <c r="R367" s="1179">
        <v>2013</v>
      </c>
      <c r="S367" s="1179" t="s">
        <v>8977</v>
      </c>
      <c r="T367" s="1179">
        <v>1630</v>
      </c>
      <c r="U367" s="1236">
        <v>45247</v>
      </c>
      <c r="V367" s="1236"/>
      <c r="W367" s="1183">
        <v>6000</v>
      </c>
      <c r="X367" s="1184">
        <f>W367+100</f>
        <v>6100</v>
      </c>
    </row>
    <row r="368" spans="1:24" ht="26.25" customHeight="1">
      <c r="A368" s="1185"/>
      <c r="B368" s="1186"/>
      <c r="C368" s="1186"/>
      <c r="D368" s="1186"/>
      <c r="E368" s="1186"/>
      <c r="F368" s="1186"/>
      <c r="G368" s="1186"/>
      <c r="H368" s="1186"/>
      <c r="I368" s="1186" t="s">
        <v>3598</v>
      </c>
      <c r="J368" s="412" t="s">
        <v>8920</v>
      </c>
      <c r="K368" s="1188"/>
      <c r="L368" s="1186"/>
      <c r="M368" s="1186"/>
      <c r="N368" s="1186"/>
      <c r="O368" s="1186"/>
      <c r="P368" s="1186"/>
      <c r="Q368" s="1186" t="s">
        <v>8222</v>
      </c>
      <c r="R368" s="1186">
        <v>2013</v>
      </c>
      <c r="S368" s="1186" t="s">
        <v>8979</v>
      </c>
      <c r="T368" s="1186">
        <v>1630</v>
      </c>
      <c r="U368" s="1190">
        <v>45248</v>
      </c>
      <c r="V368" s="1190"/>
      <c r="W368" s="1191" t="s">
        <v>9309</v>
      </c>
      <c r="X368" s="1192" t="s">
        <v>9338</v>
      </c>
    </row>
    <row r="369" spans="1:24" ht="26.25" customHeight="1">
      <c r="A369" s="1185"/>
      <c r="B369" s="1186"/>
      <c r="C369" s="1186"/>
      <c r="D369" s="1186"/>
      <c r="E369" s="1186"/>
      <c r="F369" s="1186"/>
      <c r="G369" s="1186"/>
      <c r="H369" s="1186"/>
      <c r="I369" s="425" t="s">
        <v>3126</v>
      </c>
      <c r="J369" s="412" t="s">
        <v>8921</v>
      </c>
      <c r="K369" s="1188"/>
      <c r="L369" s="1186"/>
      <c r="M369" s="1186"/>
      <c r="N369" s="1186"/>
      <c r="O369" s="1186"/>
      <c r="P369" s="1186"/>
      <c r="Q369" s="1186" t="s">
        <v>8222</v>
      </c>
      <c r="R369" s="1186">
        <v>2012</v>
      </c>
      <c r="S369" s="1186" t="s">
        <v>8980</v>
      </c>
      <c r="T369" s="1186">
        <v>1630</v>
      </c>
      <c r="U369" s="1190"/>
      <c r="V369" s="1189"/>
      <c r="W369" s="1191"/>
      <c r="X369" s="1192"/>
    </row>
    <row r="370" spans="1:24" ht="26.25" customHeight="1">
      <c r="A370" s="1185"/>
      <c r="B370" s="1186"/>
      <c r="C370" s="1186"/>
      <c r="D370" s="1186"/>
      <c r="E370" s="1186"/>
      <c r="F370" s="1186"/>
      <c r="G370" s="1186"/>
      <c r="H370" s="1186"/>
      <c r="I370" s="1186" t="s">
        <v>8736</v>
      </c>
      <c r="J370" s="1186"/>
      <c r="K370" s="1254" t="s">
        <v>8787</v>
      </c>
      <c r="L370" s="1186"/>
      <c r="M370" s="1186"/>
      <c r="N370" s="1186"/>
      <c r="O370" s="1186"/>
      <c r="P370" s="1186"/>
      <c r="Q370" s="1186" t="s">
        <v>8222</v>
      </c>
      <c r="R370" s="1186">
        <v>2013</v>
      </c>
      <c r="S370" s="1186" t="s">
        <v>8985</v>
      </c>
      <c r="T370" s="1186">
        <v>1640</v>
      </c>
      <c r="U370" s="1189"/>
      <c r="V370" s="1189"/>
      <c r="W370" s="1191"/>
      <c r="X370" s="1192"/>
    </row>
    <row r="371" spans="1:24" ht="26.25" customHeight="1">
      <c r="A371" s="1185"/>
      <c r="B371" s="1186"/>
      <c r="C371" s="1186"/>
      <c r="D371" s="1186"/>
      <c r="E371" s="1186"/>
      <c r="F371" s="1186"/>
      <c r="G371" s="1186"/>
      <c r="H371" s="1186"/>
      <c r="I371" s="1186" t="s">
        <v>3217</v>
      </c>
      <c r="J371" s="425" t="s">
        <v>2643</v>
      </c>
      <c r="K371" s="1188"/>
      <c r="L371" s="1186"/>
      <c r="M371" s="1186"/>
      <c r="N371" s="1186"/>
      <c r="O371" s="1186"/>
      <c r="P371" s="1186"/>
      <c r="Q371" s="1186"/>
      <c r="R371" s="1186"/>
      <c r="S371" s="1187" t="s">
        <v>189</v>
      </c>
      <c r="T371" s="1187">
        <v>3780</v>
      </c>
      <c r="U371" s="1189"/>
      <c r="V371" s="1189"/>
      <c r="W371" s="1191"/>
      <c r="X371" s="1192"/>
    </row>
    <row r="372" spans="1:24" ht="26.25" customHeight="1">
      <c r="A372" s="1185"/>
      <c r="B372" s="1186"/>
      <c r="C372" s="1186"/>
      <c r="D372" s="1186"/>
      <c r="E372" s="1186"/>
      <c r="F372" s="1186"/>
      <c r="G372" s="1186"/>
      <c r="H372" s="1186"/>
      <c r="I372" s="1186" t="s">
        <v>3218</v>
      </c>
      <c r="J372" s="278" t="s">
        <v>8788</v>
      </c>
      <c r="K372" s="1188"/>
      <c r="L372" s="1186"/>
      <c r="M372" s="1186"/>
      <c r="N372" s="1186"/>
      <c r="O372" s="1186"/>
      <c r="P372" s="1186"/>
      <c r="Q372" s="1186"/>
      <c r="R372" s="1186"/>
      <c r="S372" s="1187" t="s">
        <v>2472</v>
      </c>
      <c r="T372" s="1187">
        <f>SUM(T367:T371)</f>
        <v>10310</v>
      </c>
      <c r="U372" s="1189"/>
      <c r="V372" s="1189"/>
      <c r="W372" s="1191"/>
      <c r="X372" s="1192"/>
    </row>
    <row r="373" spans="1:24" ht="26.25" customHeight="1" thickBot="1">
      <c r="A373" s="1193"/>
      <c r="B373" s="1194"/>
      <c r="C373" s="1194"/>
      <c r="D373" s="1194"/>
      <c r="E373" s="1194"/>
      <c r="F373" s="1194"/>
      <c r="G373" s="1194"/>
      <c r="H373" s="1194"/>
      <c r="I373" s="1194"/>
      <c r="J373" s="1194"/>
      <c r="K373" s="611" t="s">
        <v>8840</v>
      </c>
      <c r="L373" s="1194"/>
      <c r="M373" s="1194"/>
      <c r="N373" s="1195"/>
      <c r="O373" s="1195"/>
      <c r="P373" s="1196"/>
      <c r="Q373" s="1194"/>
      <c r="R373" s="1194"/>
      <c r="S373" s="1197" t="s">
        <v>1907</v>
      </c>
      <c r="T373" s="1197">
        <v>6530</v>
      </c>
      <c r="U373" s="1198"/>
      <c r="V373" s="1199"/>
      <c r="W373" s="1200"/>
      <c r="X373" s="1201"/>
    </row>
    <row r="374" spans="1:24" ht="26.25" customHeight="1">
      <c r="A374" s="1178" t="s">
        <v>188</v>
      </c>
      <c r="B374" s="1179"/>
      <c r="C374" s="1179" t="s">
        <v>5748</v>
      </c>
      <c r="D374" s="1179" t="s">
        <v>190</v>
      </c>
      <c r="E374" s="1179" t="s">
        <v>191</v>
      </c>
      <c r="F374" s="1179" t="s">
        <v>191</v>
      </c>
      <c r="G374" s="1179" t="s">
        <v>191</v>
      </c>
      <c r="H374" s="1179"/>
      <c r="I374" s="1179" t="s">
        <v>157</v>
      </c>
      <c r="J374" s="1179" t="s">
        <v>8917</v>
      </c>
      <c r="K374" s="1180" t="s">
        <v>21</v>
      </c>
      <c r="L374" s="1179" t="s">
        <v>8993</v>
      </c>
      <c r="M374" s="1179"/>
      <c r="N374" s="1180" t="s">
        <v>8986</v>
      </c>
      <c r="O374" s="1180" t="s">
        <v>8987</v>
      </c>
      <c r="P374" s="1181"/>
      <c r="Q374" s="1179" t="s">
        <v>523</v>
      </c>
      <c r="R374" s="1179">
        <v>2016</v>
      </c>
      <c r="S374" s="1179" t="s">
        <v>8981</v>
      </c>
      <c r="T374" s="1179">
        <v>1580</v>
      </c>
      <c r="U374" s="1236">
        <v>45247</v>
      </c>
      <c r="V374" s="1236"/>
      <c r="W374" s="1183">
        <v>6000</v>
      </c>
      <c r="X374" s="1184">
        <f>W374+100</f>
        <v>6100</v>
      </c>
    </row>
    <row r="375" spans="1:24" ht="26.25" customHeight="1">
      <c r="A375" s="1185"/>
      <c r="B375" s="1186"/>
      <c r="C375" s="1186"/>
      <c r="D375" s="1186"/>
      <c r="E375" s="1186"/>
      <c r="F375" s="1186"/>
      <c r="G375" s="1186"/>
      <c r="H375" s="1186"/>
      <c r="I375" s="1186" t="s">
        <v>3598</v>
      </c>
      <c r="J375" s="412" t="s">
        <v>8920</v>
      </c>
      <c r="K375" s="1188"/>
      <c r="L375" s="1186"/>
      <c r="M375" s="1186"/>
      <c r="N375" s="1186"/>
      <c r="O375" s="1186"/>
      <c r="P375" s="1186"/>
      <c r="Q375" s="1186" t="s">
        <v>8222</v>
      </c>
      <c r="R375" s="1186">
        <v>2012</v>
      </c>
      <c r="S375" s="1186" t="s">
        <v>8982</v>
      </c>
      <c r="T375" s="1186">
        <v>1580</v>
      </c>
      <c r="U375" s="1190">
        <v>45248</v>
      </c>
      <c r="V375" s="1190"/>
      <c r="W375" s="1191" t="s">
        <v>9309</v>
      </c>
      <c r="X375" s="1192" t="s">
        <v>9338</v>
      </c>
    </row>
    <row r="376" spans="1:24" ht="26.25" customHeight="1">
      <c r="A376" s="1185"/>
      <c r="B376" s="1186"/>
      <c r="C376" s="1186"/>
      <c r="D376" s="1186"/>
      <c r="E376" s="1186"/>
      <c r="F376" s="1186"/>
      <c r="G376" s="1186"/>
      <c r="H376" s="1186"/>
      <c r="I376" s="425" t="s">
        <v>3126</v>
      </c>
      <c r="J376" s="412" t="s">
        <v>8921</v>
      </c>
      <c r="K376" s="1188"/>
      <c r="L376" s="1186"/>
      <c r="M376" s="1186"/>
      <c r="N376" s="1186"/>
      <c r="O376" s="1186"/>
      <c r="P376" s="1186"/>
      <c r="Q376" s="1186" t="s">
        <v>3291</v>
      </c>
      <c r="R376" s="1186">
        <v>2022</v>
      </c>
      <c r="S376" s="1186" t="s">
        <v>8983</v>
      </c>
      <c r="T376" s="1186">
        <v>1580</v>
      </c>
      <c r="U376" s="1190"/>
      <c r="V376" s="1189"/>
      <c r="W376" s="1191"/>
      <c r="X376" s="1192"/>
    </row>
    <row r="377" spans="1:24" ht="26.25" customHeight="1">
      <c r="A377" s="1185"/>
      <c r="B377" s="1186"/>
      <c r="C377" s="1186"/>
      <c r="D377" s="1186"/>
      <c r="E377" s="1186"/>
      <c r="F377" s="1186"/>
      <c r="G377" s="1186"/>
      <c r="H377" s="1186"/>
      <c r="I377" s="1186" t="s">
        <v>8736</v>
      </c>
      <c r="J377" s="1186"/>
      <c r="K377" s="1254" t="s">
        <v>8787</v>
      </c>
      <c r="L377" s="1186"/>
      <c r="M377" s="1186"/>
      <c r="N377" s="1186"/>
      <c r="O377" s="1186"/>
      <c r="P377" s="1186"/>
      <c r="Q377" s="1186" t="s">
        <v>7991</v>
      </c>
      <c r="R377" s="1186">
        <v>2020</v>
      </c>
      <c r="S377" s="1186" t="s">
        <v>8984</v>
      </c>
      <c r="T377" s="1186">
        <v>1580</v>
      </c>
      <c r="U377" s="1189"/>
      <c r="V377" s="1189"/>
      <c r="W377" s="1191"/>
      <c r="X377" s="1192"/>
    </row>
    <row r="378" spans="1:24" ht="26.25" customHeight="1">
      <c r="A378" s="1185"/>
      <c r="B378" s="1186"/>
      <c r="C378" s="1186"/>
      <c r="D378" s="1186"/>
      <c r="E378" s="1186"/>
      <c r="F378" s="1186"/>
      <c r="G378" s="1186"/>
      <c r="H378" s="1186"/>
      <c r="I378" s="1186" t="s">
        <v>3217</v>
      </c>
      <c r="J378" s="425" t="s">
        <v>2643</v>
      </c>
      <c r="K378" s="1188"/>
      <c r="L378" s="1186"/>
      <c r="M378" s="1186"/>
      <c r="N378" s="1186"/>
      <c r="O378" s="1186"/>
      <c r="P378" s="1186"/>
      <c r="Q378" s="1186"/>
      <c r="R378" s="1186"/>
      <c r="S378" s="1187" t="s">
        <v>189</v>
      </c>
      <c r="T378" s="1187">
        <v>3800</v>
      </c>
      <c r="U378" s="1189"/>
      <c r="V378" s="1189"/>
      <c r="W378" s="1191"/>
      <c r="X378" s="1192"/>
    </row>
    <row r="379" spans="1:24" ht="26.25" customHeight="1">
      <c r="A379" s="1185"/>
      <c r="B379" s="1186"/>
      <c r="C379" s="1186"/>
      <c r="D379" s="1186"/>
      <c r="E379" s="1186"/>
      <c r="F379" s="1186"/>
      <c r="G379" s="1186"/>
      <c r="H379" s="1186"/>
      <c r="I379" s="1186" t="s">
        <v>3218</v>
      </c>
      <c r="J379" s="278" t="s">
        <v>8788</v>
      </c>
      <c r="K379" s="1188"/>
      <c r="L379" s="1186"/>
      <c r="M379" s="1186"/>
      <c r="N379" s="1186"/>
      <c r="O379" s="1186"/>
      <c r="P379" s="1186"/>
      <c r="Q379" s="1186"/>
      <c r="R379" s="1186"/>
      <c r="S379" s="1187" t="s">
        <v>2472</v>
      </c>
      <c r="T379" s="1187">
        <f>SUM(T374:T378)</f>
        <v>10120</v>
      </c>
      <c r="U379" s="1189"/>
      <c r="V379" s="1189"/>
      <c r="W379" s="1191"/>
      <c r="X379" s="1192"/>
    </row>
    <row r="380" spans="1:24" ht="26.25" customHeight="1" thickBot="1">
      <c r="A380" s="1193"/>
      <c r="B380" s="1194"/>
      <c r="C380" s="1194"/>
      <c r="D380" s="1194"/>
      <c r="E380" s="1194"/>
      <c r="F380" s="1194"/>
      <c r="G380" s="1194"/>
      <c r="H380" s="1194"/>
      <c r="I380" s="1194"/>
      <c r="J380" s="1194"/>
      <c r="K380" s="611" t="s">
        <v>8840</v>
      </c>
      <c r="L380" s="1194"/>
      <c r="M380" s="1194"/>
      <c r="N380" s="1195"/>
      <c r="O380" s="1195"/>
      <c r="P380" s="1196"/>
      <c r="Q380" s="1194"/>
      <c r="R380" s="1194"/>
      <c r="S380" s="1197" t="s">
        <v>1907</v>
      </c>
      <c r="T380" s="1197">
        <v>6340</v>
      </c>
      <c r="U380" s="1198"/>
      <c r="V380" s="1199"/>
      <c r="W380" s="1200"/>
      <c r="X380" s="1201"/>
    </row>
    <row r="382" spans="1:24" ht="26.25" customHeight="1" thickBot="1">
      <c r="A382" s="445"/>
      <c r="B382" s="445"/>
      <c r="C382" s="445"/>
      <c r="D382" s="445"/>
      <c r="E382" s="445"/>
      <c r="F382" s="445"/>
      <c r="G382" s="445"/>
      <c r="H382" s="445"/>
      <c r="I382" s="445"/>
      <c r="J382" s="445"/>
      <c r="K382" s="446"/>
      <c r="L382" s="445"/>
      <c r="M382" s="445"/>
      <c r="N382" s="446"/>
      <c r="O382" s="446"/>
      <c r="P382" s="447"/>
      <c r="Q382" s="445"/>
      <c r="R382" s="445"/>
      <c r="S382" s="445"/>
      <c r="T382" s="445"/>
      <c r="U382" s="448"/>
      <c r="V382" s="449"/>
      <c r="W382" s="450"/>
      <c r="X382" s="450"/>
    </row>
    <row r="383" spans="1:24" ht="26.25" customHeight="1">
      <c r="A383" s="1313" t="s">
        <v>188</v>
      </c>
      <c r="B383" s="1314"/>
      <c r="C383" s="1314" t="s">
        <v>8849</v>
      </c>
      <c r="D383" s="1314" t="s">
        <v>190</v>
      </c>
      <c r="E383" s="1314" t="s">
        <v>191</v>
      </c>
      <c r="F383" s="1314" t="s">
        <v>191</v>
      </c>
      <c r="G383" s="1314" t="s">
        <v>191</v>
      </c>
      <c r="H383" s="1315"/>
      <c r="I383" s="1314" t="s">
        <v>153</v>
      </c>
      <c r="J383" s="1316" t="s">
        <v>8850</v>
      </c>
      <c r="K383" s="1314" t="s">
        <v>2618</v>
      </c>
      <c r="L383" s="1316" t="s">
        <v>8968</v>
      </c>
      <c r="M383" s="1317"/>
      <c r="N383" s="1317" t="s">
        <v>8961</v>
      </c>
      <c r="O383" s="1317">
        <v>201310</v>
      </c>
      <c r="P383" s="1318"/>
      <c r="Q383" s="1314" t="s">
        <v>2580</v>
      </c>
      <c r="R383" s="1314">
        <v>2017</v>
      </c>
      <c r="S383" s="1314" t="s">
        <v>8951</v>
      </c>
      <c r="T383" s="1314">
        <v>970</v>
      </c>
      <c r="U383" s="1319">
        <v>45249</v>
      </c>
      <c r="V383" s="1319">
        <v>45251</v>
      </c>
      <c r="W383" s="1320">
        <v>7600</v>
      </c>
      <c r="X383" s="1321">
        <v>8400</v>
      </c>
    </row>
    <row r="384" spans="1:24" ht="26.25" customHeight="1">
      <c r="A384" s="1322"/>
      <c r="B384" s="237"/>
      <c r="C384" s="237"/>
      <c r="D384" s="237"/>
      <c r="E384" s="237"/>
      <c r="F384" s="237"/>
      <c r="G384" s="237"/>
      <c r="H384" s="237"/>
      <c r="I384" s="237" t="s">
        <v>2578</v>
      </c>
      <c r="J384" s="412" t="s">
        <v>8859</v>
      </c>
      <c r="K384" s="239" t="s">
        <v>8469</v>
      </c>
      <c r="L384" s="238"/>
      <c r="M384" s="238"/>
      <c r="N384" s="73" t="s">
        <v>7035</v>
      </c>
      <c r="O384" s="237"/>
      <c r="P384" s="239"/>
      <c r="Q384" s="237" t="s">
        <v>2580</v>
      </c>
      <c r="R384" s="237">
        <v>2017</v>
      </c>
      <c r="S384" s="237" t="s">
        <v>8953</v>
      </c>
      <c r="T384" s="237">
        <v>980</v>
      </c>
      <c r="U384" s="1323">
        <v>45250</v>
      </c>
      <c r="V384" s="1324"/>
      <c r="W384" s="242" t="s">
        <v>9411</v>
      </c>
      <c r="X384" s="1325"/>
    </row>
    <row r="385" spans="1:24" ht="26.25" customHeight="1">
      <c r="A385" s="1322"/>
      <c r="B385" s="237"/>
      <c r="C385" s="237"/>
      <c r="D385" s="237"/>
      <c r="E385" s="237"/>
      <c r="F385" s="237"/>
      <c r="G385" s="237"/>
      <c r="H385" s="237"/>
      <c r="I385" s="237"/>
      <c r="J385" s="237"/>
      <c r="K385" s="237" t="s">
        <v>8704</v>
      </c>
      <c r="L385" s="238"/>
      <c r="M385" s="238"/>
      <c r="N385" s="73" t="s">
        <v>9368</v>
      </c>
      <c r="O385" s="238"/>
      <c r="P385" s="239"/>
      <c r="Q385" s="237" t="s">
        <v>2580</v>
      </c>
      <c r="R385" s="237">
        <v>2019</v>
      </c>
      <c r="S385" s="237" t="s">
        <v>8952</v>
      </c>
      <c r="T385" s="237">
        <v>980</v>
      </c>
      <c r="U385" s="1324"/>
      <c r="V385" s="1324"/>
      <c r="W385" s="242"/>
      <c r="X385" s="1325"/>
    </row>
    <row r="386" spans="1:24" ht="26.25" customHeight="1">
      <c r="A386" s="1322"/>
      <c r="B386" s="237"/>
      <c r="C386" s="237"/>
      <c r="D386" s="237"/>
      <c r="E386" s="237"/>
      <c r="F386" s="237"/>
      <c r="G386" s="237"/>
      <c r="H386" s="237"/>
      <c r="I386" s="237" t="s">
        <v>7893</v>
      </c>
      <c r="J386" s="237"/>
      <c r="K386" s="237" t="s">
        <v>1772</v>
      </c>
      <c r="L386" s="238"/>
      <c r="M386" s="238"/>
      <c r="N386" s="238"/>
      <c r="O386" s="238"/>
      <c r="P386" s="238"/>
      <c r="Q386" s="237" t="s">
        <v>2580</v>
      </c>
      <c r="R386" s="237">
        <v>2017</v>
      </c>
      <c r="S386" s="237" t="s">
        <v>8948</v>
      </c>
      <c r="T386" s="237">
        <v>970</v>
      </c>
      <c r="U386" s="240"/>
      <c r="V386" s="241"/>
      <c r="W386" s="242"/>
      <c r="X386" s="1325"/>
    </row>
    <row r="387" spans="1:24" ht="26.25" customHeight="1">
      <c r="A387" s="1322"/>
      <c r="B387" s="237"/>
      <c r="C387" s="237"/>
      <c r="D387" s="237"/>
      <c r="E387" s="237"/>
      <c r="F387" s="237"/>
      <c r="G387" s="237"/>
      <c r="H387" s="237"/>
      <c r="I387" s="237" t="s">
        <v>7894</v>
      </c>
      <c r="J387" s="237"/>
      <c r="K387" s="237"/>
      <c r="L387" s="238"/>
      <c r="M387" s="238"/>
      <c r="N387" s="238"/>
      <c r="O387" s="238"/>
      <c r="P387" s="238"/>
      <c r="Q387" s="237" t="s">
        <v>2575</v>
      </c>
      <c r="R387" s="237">
        <v>2020</v>
      </c>
      <c r="S387" s="237" t="s">
        <v>8949</v>
      </c>
      <c r="T387" s="237">
        <v>970</v>
      </c>
      <c r="U387" s="240"/>
      <c r="V387" s="241"/>
      <c r="W387" s="242"/>
      <c r="X387" s="1325"/>
    </row>
    <row r="388" spans="1:24" ht="26.25" customHeight="1">
      <c r="A388" s="1322"/>
      <c r="B388" s="237"/>
      <c r="C388" s="237"/>
      <c r="D388" s="237"/>
      <c r="E388" s="237"/>
      <c r="F388" s="237"/>
      <c r="G388" s="237"/>
      <c r="H388" s="237"/>
      <c r="I388" s="237" t="s">
        <v>3327</v>
      </c>
      <c r="J388" s="237"/>
      <c r="K388" s="237"/>
      <c r="L388" s="238"/>
      <c r="M388" s="238"/>
      <c r="N388" s="238"/>
      <c r="O388" s="238"/>
      <c r="P388" s="238"/>
      <c r="Q388" s="237" t="s">
        <v>2580</v>
      </c>
      <c r="R388" s="237">
        <v>2019</v>
      </c>
      <c r="S388" s="237" t="s">
        <v>8950</v>
      </c>
      <c r="T388" s="237">
        <v>970</v>
      </c>
      <c r="U388" s="240"/>
      <c r="V388" s="241"/>
      <c r="W388" s="242"/>
      <c r="X388" s="1325"/>
    </row>
    <row r="389" spans="1:24" ht="26.25" customHeight="1">
      <c r="A389" s="1322"/>
      <c r="B389" s="237"/>
      <c r="C389" s="237"/>
      <c r="D389" s="237"/>
      <c r="E389" s="237"/>
      <c r="F389" s="237"/>
      <c r="G389" s="237"/>
      <c r="H389" s="237"/>
      <c r="I389" s="237"/>
      <c r="J389" s="237"/>
      <c r="K389" s="1336"/>
      <c r="L389" s="238"/>
      <c r="M389" s="238"/>
      <c r="N389" s="238"/>
      <c r="O389" s="238"/>
      <c r="P389" s="238"/>
      <c r="Q389" s="237"/>
      <c r="R389" s="237"/>
      <c r="S389" s="243" t="s">
        <v>189</v>
      </c>
      <c r="T389" s="243">
        <v>3940</v>
      </c>
      <c r="U389" s="240"/>
      <c r="V389" s="241"/>
      <c r="W389" s="242"/>
      <c r="X389" s="1326"/>
    </row>
    <row r="390" spans="1:24" ht="26.25" customHeight="1">
      <c r="A390" s="1322"/>
      <c r="B390" s="237"/>
      <c r="C390" s="237"/>
      <c r="D390" s="237"/>
      <c r="E390" s="237"/>
      <c r="F390" s="237"/>
      <c r="G390" s="237"/>
      <c r="H390" s="237"/>
      <c r="I390" s="237"/>
      <c r="J390" s="237"/>
      <c r="K390" s="238"/>
      <c r="L390" s="238"/>
      <c r="M390" s="238"/>
      <c r="N390" s="238"/>
      <c r="O390" s="238"/>
      <c r="P390" s="238"/>
      <c r="Q390" s="243"/>
      <c r="R390" s="243"/>
      <c r="S390" s="243" t="s">
        <v>2472</v>
      </c>
      <c r="T390" s="243">
        <f>SUM(T383:T389)</f>
        <v>9780</v>
      </c>
      <c r="U390" s="240"/>
      <c r="V390" s="241"/>
      <c r="W390" s="242"/>
      <c r="X390" s="1326"/>
    </row>
    <row r="391" spans="1:24" ht="26.25" customHeight="1" thickBot="1">
      <c r="A391" s="1327"/>
      <c r="B391" s="1328"/>
      <c r="C391" s="1328"/>
      <c r="D391" s="1328"/>
      <c r="E391" s="1328"/>
      <c r="F391" s="1328"/>
      <c r="G391" s="1328"/>
      <c r="H391" s="1328"/>
      <c r="I391" s="1328"/>
      <c r="J391" s="1328"/>
      <c r="K391" s="611" t="s">
        <v>8705</v>
      </c>
      <c r="L391" s="1329"/>
      <c r="M391" s="1329"/>
      <c r="N391" s="1328"/>
      <c r="O391" s="1328"/>
      <c r="P391" s="1330"/>
      <c r="Q391" s="1331"/>
      <c r="R391" s="1331"/>
      <c r="S391" s="1331" t="s">
        <v>8851</v>
      </c>
      <c r="T391" s="1331">
        <v>5840</v>
      </c>
      <c r="U391" s="1332"/>
      <c r="V391" s="1333"/>
      <c r="W391" s="1334"/>
      <c r="X391" s="1335"/>
    </row>
    <row r="393" spans="1:24" ht="26.25" customHeight="1" thickBot="1"/>
    <row r="394" spans="1:24" ht="26.25" customHeight="1">
      <c r="A394" s="456" t="s">
        <v>188</v>
      </c>
      <c r="B394" s="457"/>
      <c r="C394" s="457" t="s">
        <v>3556</v>
      </c>
      <c r="D394" s="457" t="s">
        <v>190</v>
      </c>
      <c r="E394" s="457" t="s">
        <v>191</v>
      </c>
      <c r="F394" s="457" t="s">
        <v>191</v>
      </c>
      <c r="G394" s="457" t="s">
        <v>191</v>
      </c>
      <c r="H394" s="477"/>
      <c r="I394" s="457" t="s">
        <v>126</v>
      </c>
      <c r="J394" s="457" t="s">
        <v>8703</v>
      </c>
      <c r="K394" s="458" t="s">
        <v>8451</v>
      </c>
      <c r="L394" s="457" t="s">
        <v>8998</v>
      </c>
      <c r="M394" s="457"/>
      <c r="N394" s="458" t="s">
        <v>8867</v>
      </c>
      <c r="O394" s="458" t="s">
        <v>8904</v>
      </c>
      <c r="P394" s="459" t="s">
        <v>165</v>
      </c>
      <c r="Q394" s="457" t="s">
        <v>423</v>
      </c>
      <c r="R394" s="457">
        <v>2014</v>
      </c>
      <c r="S394" s="457" t="s">
        <v>9062</v>
      </c>
      <c r="T394" s="457">
        <v>1607</v>
      </c>
      <c r="U394" s="460">
        <v>45250</v>
      </c>
      <c r="V394" s="460">
        <v>45291</v>
      </c>
      <c r="W394" s="462">
        <f>2978-50</f>
        <v>2928</v>
      </c>
      <c r="X394" s="463">
        <v>4000</v>
      </c>
    </row>
    <row r="395" spans="1:24" ht="26.25" customHeight="1">
      <c r="A395" s="464"/>
      <c r="B395" s="143"/>
      <c r="C395" s="143"/>
      <c r="D395" s="143"/>
      <c r="E395" s="143"/>
      <c r="F395" s="143"/>
      <c r="G395" s="143"/>
      <c r="H395" s="143"/>
      <c r="I395" s="143" t="s">
        <v>194</v>
      </c>
      <c r="J395" s="412" t="s">
        <v>8712</v>
      </c>
      <c r="K395" s="169" t="s">
        <v>195</v>
      </c>
      <c r="L395" s="427" t="s">
        <v>3359</v>
      </c>
      <c r="M395" s="143"/>
      <c r="N395" s="73" t="s">
        <v>2432</v>
      </c>
      <c r="O395" s="144"/>
      <c r="P395" s="143"/>
      <c r="Q395" s="143" t="s">
        <v>243</v>
      </c>
      <c r="R395" s="143">
        <v>2015</v>
      </c>
      <c r="S395" s="143" t="s">
        <v>9063</v>
      </c>
      <c r="T395" s="143">
        <v>1560</v>
      </c>
      <c r="U395" s="146">
        <v>45252</v>
      </c>
      <c r="V395" s="168">
        <v>45304</v>
      </c>
      <c r="W395" s="147" t="s">
        <v>9268</v>
      </c>
      <c r="X395" s="465"/>
    </row>
    <row r="396" spans="1:24" ht="26.25" customHeight="1">
      <c r="A396" s="464"/>
      <c r="B396" s="143"/>
      <c r="C396" s="143"/>
      <c r="D396" s="143"/>
      <c r="E396" s="143"/>
      <c r="F396" s="143"/>
      <c r="G396" s="143"/>
      <c r="H396" s="143"/>
      <c r="I396" s="320" t="s">
        <v>2625</v>
      </c>
      <c r="J396" s="143"/>
      <c r="K396" s="144" t="s">
        <v>8704</v>
      </c>
      <c r="L396" s="143"/>
      <c r="M396" s="143"/>
      <c r="N396" s="73" t="s">
        <v>3552</v>
      </c>
      <c r="O396" s="144"/>
      <c r="P396" s="143"/>
      <c r="Q396" s="143" t="s">
        <v>8902</v>
      </c>
      <c r="R396" s="143">
        <v>2015</v>
      </c>
      <c r="S396" s="143" t="s">
        <v>9064</v>
      </c>
      <c r="T396" s="143">
        <v>1470</v>
      </c>
      <c r="U396" s="146"/>
      <c r="V396" s="168">
        <v>45305</v>
      </c>
      <c r="W396" s="147"/>
      <c r="X396" s="466"/>
    </row>
    <row r="397" spans="1:24" ht="26.25" customHeight="1">
      <c r="A397" s="464"/>
      <c r="B397" s="143"/>
      <c r="C397" s="143"/>
      <c r="D397" s="143"/>
      <c r="E397" s="143"/>
      <c r="F397" s="143"/>
      <c r="G397" s="143"/>
      <c r="H397" s="143"/>
      <c r="I397" s="143"/>
      <c r="J397" s="143"/>
      <c r="K397" s="144" t="s">
        <v>8457</v>
      </c>
      <c r="L397" s="143"/>
      <c r="M397" s="143"/>
      <c r="N397" s="144"/>
      <c r="O397" s="144"/>
      <c r="P397" s="143"/>
      <c r="Q397" s="143"/>
      <c r="R397" s="143"/>
      <c r="S397" s="143"/>
      <c r="T397" s="143"/>
      <c r="U397" s="168"/>
      <c r="V397" s="168">
        <v>45311</v>
      </c>
      <c r="W397" s="147"/>
      <c r="X397" s="466"/>
    </row>
    <row r="398" spans="1:24" ht="26.25" customHeight="1">
      <c r="A398" s="464"/>
      <c r="B398" s="143"/>
      <c r="C398" s="143"/>
      <c r="D398" s="143"/>
      <c r="E398" s="143"/>
      <c r="F398" s="143"/>
      <c r="G398" s="143"/>
      <c r="H398" s="143"/>
      <c r="I398" s="143"/>
      <c r="J398" s="143" t="s">
        <v>2676</v>
      </c>
      <c r="K398" s="144" t="s">
        <v>8713</v>
      </c>
      <c r="L398" s="143"/>
      <c r="M398" s="2476" t="s">
        <v>8709</v>
      </c>
      <c r="N398" s="2477"/>
      <c r="O398" s="2478"/>
      <c r="P398" s="143"/>
      <c r="Q398" s="143"/>
      <c r="R398" s="143"/>
      <c r="S398" s="148" t="s">
        <v>189</v>
      </c>
      <c r="T398" s="148">
        <v>3700</v>
      </c>
      <c r="U398" s="168"/>
      <c r="V398" s="168">
        <v>45315</v>
      </c>
      <c r="W398" s="147"/>
      <c r="X398" s="466"/>
    </row>
    <row r="399" spans="1:24" ht="26.25" customHeight="1">
      <c r="A399" s="464"/>
      <c r="B399" s="143"/>
      <c r="C399" s="143"/>
      <c r="D399" s="143"/>
      <c r="E399" s="143"/>
      <c r="F399" s="143"/>
      <c r="G399" s="143"/>
      <c r="H399" s="143"/>
      <c r="I399" s="143"/>
      <c r="J399" s="143" t="s">
        <v>2627</v>
      </c>
      <c r="K399" s="144"/>
      <c r="L399" s="143"/>
      <c r="M399" s="143"/>
      <c r="N399" s="144"/>
      <c r="O399" s="144"/>
      <c r="P399" s="143"/>
      <c r="Q399" s="143"/>
      <c r="R399" s="143"/>
      <c r="S399" s="148" t="s">
        <v>2472</v>
      </c>
      <c r="T399" s="148">
        <f>SUM(T394:T398)</f>
        <v>8337</v>
      </c>
      <c r="U399" s="168"/>
      <c r="V399" s="168">
        <v>45316</v>
      </c>
      <c r="W399" s="147"/>
      <c r="X399" s="466"/>
    </row>
    <row r="400" spans="1:24" ht="26.25" customHeight="1" thickBot="1">
      <c r="A400" s="467"/>
      <c r="B400" s="468"/>
      <c r="C400" s="468"/>
      <c r="D400" s="468"/>
      <c r="E400" s="468"/>
      <c r="F400" s="468"/>
      <c r="G400" s="468"/>
      <c r="H400" s="468"/>
      <c r="I400" s="468"/>
      <c r="J400" s="555" t="s">
        <v>2745</v>
      </c>
      <c r="K400" s="611" t="s">
        <v>8705</v>
      </c>
      <c r="L400" s="468"/>
      <c r="M400" s="468"/>
      <c r="N400" s="470"/>
      <c r="O400" s="470"/>
      <c r="P400" s="471"/>
      <c r="Q400" s="468"/>
      <c r="R400" s="468"/>
      <c r="S400" s="472"/>
      <c r="T400" s="472"/>
      <c r="U400" s="473"/>
      <c r="V400" s="474">
        <v>45318</v>
      </c>
      <c r="W400" s="475"/>
      <c r="X400" s="476"/>
    </row>
    <row r="401" spans="1:24" ht="26.25" customHeight="1">
      <c r="A401" s="456" t="s">
        <v>188</v>
      </c>
      <c r="B401" s="457"/>
      <c r="C401" s="457" t="s">
        <v>3556</v>
      </c>
      <c r="D401" s="457" t="s">
        <v>190</v>
      </c>
      <c r="E401" s="457" t="s">
        <v>191</v>
      </c>
      <c r="F401" s="457" t="s">
        <v>191</v>
      </c>
      <c r="G401" s="457" t="s">
        <v>191</v>
      </c>
      <c r="H401" s="477"/>
      <c r="I401" s="457" t="s">
        <v>126</v>
      </c>
      <c r="J401" s="457" t="s">
        <v>8703</v>
      </c>
      <c r="K401" s="458" t="s">
        <v>8451</v>
      </c>
      <c r="L401" s="457" t="s">
        <v>9001</v>
      </c>
      <c r="M401" s="457"/>
      <c r="N401" s="458" t="s">
        <v>8903</v>
      </c>
      <c r="O401" s="458" t="s">
        <v>8868</v>
      </c>
      <c r="P401" s="459" t="s">
        <v>165</v>
      </c>
      <c r="Q401" s="457" t="s">
        <v>361</v>
      </c>
      <c r="R401" s="457">
        <v>2016</v>
      </c>
      <c r="S401" s="457" t="s">
        <v>9065</v>
      </c>
      <c r="T401" s="457">
        <v>2060</v>
      </c>
      <c r="U401" s="460">
        <v>45250</v>
      </c>
      <c r="V401" s="460">
        <v>45291</v>
      </c>
      <c r="W401" s="462">
        <f>2978-50</f>
        <v>2928</v>
      </c>
      <c r="X401" s="463">
        <v>4000</v>
      </c>
    </row>
    <row r="402" spans="1:24" ht="26.25" customHeight="1">
      <c r="A402" s="464"/>
      <c r="B402" s="143"/>
      <c r="C402" s="143"/>
      <c r="D402" s="143"/>
      <c r="E402" s="143"/>
      <c r="F402" s="143"/>
      <c r="G402" s="143"/>
      <c r="H402" s="143"/>
      <c r="I402" s="143" t="s">
        <v>194</v>
      </c>
      <c r="J402" s="412" t="s">
        <v>8714</v>
      </c>
      <c r="K402" s="169" t="s">
        <v>195</v>
      </c>
      <c r="L402" s="427" t="s">
        <v>3359</v>
      </c>
      <c r="M402" s="143"/>
      <c r="N402" s="73" t="s">
        <v>2432</v>
      </c>
      <c r="O402" s="144"/>
      <c r="P402" s="143"/>
      <c r="Q402" s="143" t="s">
        <v>363</v>
      </c>
      <c r="R402" s="143">
        <v>2016</v>
      </c>
      <c r="S402" s="143" t="s">
        <v>9066</v>
      </c>
      <c r="T402" s="143">
        <v>1820</v>
      </c>
      <c r="U402" s="146">
        <v>45252</v>
      </c>
      <c r="V402" s="168">
        <v>45304</v>
      </c>
      <c r="W402" s="147" t="s">
        <v>9268</v>
      </c>
      <c r="X402" s="465"/>
    </row>
    <row r="403" spans="1:24" ht="26.25" customHeight="1">
      <c r="A403" s="464"/>
      <c r="B403" s="143"/>
      <c r="C403" s="143"/>
      <c r="D403" s="143"/>
      <c r="E403" s="143"/>
      <c r="F403" s="143"/>
      <c r="G403" s="143"/>
      <c r="H403" s="143"/>
      <c r="I403" s="320" t="s">
        <v>2625</v>
      </c>
      <c r="J403" s="143"/>
      <c r="K403" s="144" t="s">
        <v>8704</v>
      </c>
      <c r="L403" s="143"/>
      <c r="M403" s="143"/>
      <c r="N403" s="73" t="s">
        <v>3073</v>
      </c>
      <c r="O403" s="144"/>
      <c r="P403" s="143"/>
      <c r="Q403" s="143" t="s">
        <v>380</v>
      </c>
      <c r="R403" s="143">
        <v>2015</v>
      </c>
      <c r="S403" s="143" t="s">
        <v>9067</v>
      </c>
      <c r="T403" s="143">
        <v>855</v>
      </c>
      <c r="U403" s="146"/>
      <c r="V403" s="168">
        <v>45305</v>
      </c>
      <c r="W403" s="147"/>
      <c r="X403" s="466"/>
    </row>
    <row r="404" spans="1:24" ht="26.25" customHeight="1">
      <c r="A404" s="464"/>
      <c r="B404" s="143"/>
      <c r="C404" s="143"/>
      <c r="D404" s="143"/>
      <c r="E404" s="143"/>
      <c r="F404" s="143"/>
      <c r="G404" s="143"/>
      <c r="H404" s="143"/>
      <c r="I404" s="143"/>
      <c r="J404" s="143"/>
      <c r="K404" s="144" t="s">
        <v>8457</v>
      </c>
      <c r="L404" s="143"/>
      <c r="M404" s="143"/>
      <c r="N404" s="144"/>
      <c r="O404" s="144"/>
      <c r="P404" s="143"/>
      <c r="Q404" s="143" t="s">
        <v>363</v>
      </c>
      <c r="R404" s="143">
        <v>2015</v>
      </c>
      <c r="S404" s="143" t="s">
        <v>9068</v>
      </c>
      <c r="T404" s="143">
        <v>1820</v>
      </c>
      <c r="U404" s="168"/>
      <c r="V404" s="168">
        <v>45311</v>
      </c>
      <c r="W404" s="147"/>
      <c r="X404" s="466"/>
    </row>
    <row r="405" spans="1:24" ht="26.25" customHeight="1">
      <c r="A405" s="464"/>
      <c r="B405" s="143"/>
      <c r="C405" s="143"/>
      <c r="D405" s="143"/>
      <c r="E405" s="143"/>
      <c r="F405" s="143"/>
      <c r="G405" s="143"/>
      <c r="H405" s="143"/>
      <c r="I405" s="143"/>
      <c r="J405" s="143" t="s">
        <v>2676</v>
      </c>
      <c r="K405" s="144" t="s">
        <v>8713</v>
      </c>
      <c r="L405" s="143"/>
      <c r="M405" s="2476" t="s">
        <v>8709</v>
      </c>
      <c r="N405" s="2477"/>
      <c r="O405" s="2478"/>
      <c r="P405" s="143"/>
      <c r="Q405" s="143"/>
      <c r="R405" s="143"/>
      <c r="S405" s="148" t="s">
        <v>189</v>
      </c>
      <c r="T405" s="148">
        <v>3700</v>
      </c>
      <c r="U405" s="168"/>
      <c r="V405" s="168">
        <v>45315</v>
      </c>
      <c r="W405" s="147"/>
      <c r="X405" s="466"/>
    </row>
    <row r="406" spans="1:24" ht="26.25" customHeight="1">
      <c r="A406" s="464"/>
      <c r="B406" s="143"/>
      <c r="C406" s="143"/>
      <c r="D406" s="143"/>
      <c r="E406" s="143"/>
      <c r="F406" s="143"/>
      <c r="G406" s="143"/>
      <c r="H406" s="143"/>
      <c r="I406" s="143"/>
      <c r="J406" s="143" t="s">
        <v>2627</v>
      </c>
      <c r="K406" s="144"/>
      <c r="L406" s="143"/>
      <c r="M406" s="143"/>
      <c r="N406" s="144"/>
      <c r="O406" s="144"/>
      <c r="P406" s="143"/>
      <c r="Q406" s="143"/>
      <c r="R406" s="143"/>
      <c r="S406" s="148" t="s">
        <v>2472</v>
      </c>
      <c r="T406" s="148">
        <f>SUM(T401:T405)</f>
        <v>10255</v>
      </c>
      <c r="U406" s="168"/>
      <c r="V406" s="168">
        <v>45316</v>
      </c>
      <c r="W406" s="147"/>
      <c r="X406" s="466"/>
    </row>
    <row r="407" spans="1:24" ht="26.25" customHeight="1" thickBot="1">
      <c r="A407" s="467"/>
      <c r="B407" s="468"/>
      <c r="C407" s="468"/>
      <c r="D407" s="468"/>
      <c r="E407" s="468"/>
      <c r="F407" s="468"/>
      <c r="G407" s="468"/>
      <c r="H407" s="468"/>
      <c r="I407" s="468"/>
      <c r="J407" s="555" t="s">
        <v>2745</v>
      </c>
      <c r="K407" s="611" t="s">
        <v>8705</v>
      </c>
      <c r="L407" s="468"/>
      <c r="M407" s="468"/>
      <c r="N407" s="470"/>
      <c r="O407" s="470"/>
      <c r="P407" s="471"/>
      <c r="Q407" s="468"/>
      <c r="R407" s="468"/>
      <c r="S407" s="472"/>
      <c r="T407" s="472"/>
      <c r="U407" s="473"/>
      <c r="V407" s="474">
        <v>45318</v>
      </c>
      <c r="W407" s="475"/>
      <c r="X407" s="476"/>
    </row>
    <row r="409" spans="1:24" ht="26.25" customHeight="1" thickBot="1"/>
    <row r="410" spans="1:24" ht="26.25" customHeight="1">
      <c r="A410" s="456" t="s">
        <v>188</v>
      </c>
      <c r="B410" s="457"/>
      <c r="C410" s="457" t="s">
        <v>3556</v>
      </c>
      <c r="D410" s="457" t="s">
        <v>190</v>
      </c>
      <c r="E410" s="457" t="s">
        <v>191</v>
      </c>
      <c r="F410" s="457" t="s">
        <v>191</v>
      </c>
      <c r="G410" s="457" t="s">
        <v>191</v>
      </c>
      <c r="H410" s="477"/>
      <c r="I410" s="457" t="s">
        <v>3375</v>
      </c>
      <c r="J410" s="457" t="s">
        <v>8857</v>
      </c>
      <c r="K410" s="458" t="s">
        <v>7331</v>
      </c>
      <c r="L410" s="457" t="s">
        <v>8969</v>
      </c>
      <c r="M410" s="457"/>
      <c r="N410" s="458" t="s">
        <v>8935</v>
      </c>
      <c r="O410" s="458" t="s">
        <v>8936</v>
      </c>
      <c r="P410" s="459" t="s">
        <v>10118</v>
      </c>
      <c r="Q410" s="457" t="s">
        <v>204</v>
      </c>
      <c r="R410" s="457">
        <v>2015</v>
      </c>
      <c r="S410" s="457" t="s">
        <v>8939</v>
      </c>
      <c r="T410" s="457">
        <v>1420</v>
      </c>
      <c r="U410" s="460">
        <v>45251</v>
      </c>
      <c r="V410" s="460">
        <v>45310</v>
      </c>
      <c r="W410" s="1163">
        <v>2050</v>
      </c>
      <c r="X410" s="463">
        <v>3700</v>
      </c>
    </row>
    <row r="411" spans="1:24" ht="26.25" customHeight="1">
      <c r="A411" s="464"/>
      <c r="B411" s="143"/>
      <c r="C411" s="143"/>
      <c r="D411" s="143"/>
      <c r="E411" s="143"/>
      <c r="F411" s="143"/>
      <c r="G411" s="143"/>
      <c r="H411" s="143"/>
      <c r="I411" s="143" t="s">
        <v>194</v>
      </c>
      <c r="J411" s="412" t="s">
        <v>8855</v>
      </c>
      <c r="K411" s="169" t="s">
        <v>3548</v>
      </c>
      <c r="L411" s="427" t="s">
        <v>3359</v>
      </c>
      <c r="M411" s="143"/>
      <c r="N411" s="73" t="s">
        <v>3645</v>
      </c>
      <c r="O411" s="144"/>
      <c r="P411" s="143"/>
      <c r="Q411" s="143" t="s">
        <v>200</v>
      </c>
      <c r="R411" s="143">
        <v>2014</v>
      </c>
      <c r="S411" s="143" t="s">
        <v>8940</v>
      </c>
      <c r="T411" s="143">
        <v>2405</v>
      </c>
      <c r="U411" s="146">
        <v>45253</v>
      </c>
      <c r="V411" s="168">
        <v>45324</v>
      </c>
      <c r="W411" s="147">
        <v>1960</v>
      </c>
      <c r="X411" s="466"/>
    </row>
    <row r="412" spans="1:24" ht="26.25" customHeight="1">
      <c r="A412" s="464"/>
      <c r="B412" s="143"/>
      <c r="C412" s="143"/>
      <c r="D412" s="143"/>
      <c r="E412" s="143"/>
      <c r="F412" s="143"/>
      <c r="G412" s="143"/>
      <c r="H412" s="143"/>
      <c r="I412" s="320" t="s">
        <v>2625</v>
      </c>
      <c r="J412" s="143"/>
      <c r="K412" s="144" t="s">
        <v>8846</v>
      </c>
      <c r="L412" s="143"/>
      <c r="M412" s="143"/>
      <c r="N412" s="73" t="s">
        <v>3802</v>
      </c>
      <c r="O412" s="144"/>
      <c r="P412" s="143"/>
      <c r="Q412" s="143" t="s">
        <v>200</v>
      </c>
      <c r="R412" s="143">
        <v>2016</v>
      </c>
      <c r="S412" s="143" t="s">
        <v>8938</v>
      </c>
      <c r="T412" s="143">
        <v>2345</v>
      </c>
      <c r="U412" s="146"/>
      <c r="V412" s="168">
        <v>45315</v>
      </c>
      <c r="W412" s="147" t="s">
        <v>9309</v>
      </c>
      <c r="X412" s="466"/>
    </row>
    <row r="413" spans="1:24" ht="26.25" customHeight="1">
      <c r="A413" s="464"/>
      <c r="B413" s="143"/>
      <c r="C413" s="143"/>
      <c r="D413" s="143"/>
      <c r="E413" s="143"/>
      <c r="F413" s="143"/>
      <c r="G413" s="143"/>
      <c r="H413" s="143"/>
      <c r="I413" s="143"/>
      <c r="J413" s="143"/>
      <c r="K413" s="144" t="s">
        <v>3383</v>
      </c>
      <c r="L413" s="143"/>
      <c r="M413" s="143"/>
      <c r="N413" s="144"/>
      <c r="O413" s="144"/>
      <c r="P413" s="143"/>
      <c r="Q413" s="143" t="s">
        <v>192</v>
      </c>
      <c r="R413" s="143">
        <v>2014</v>
      </c>
      <c r="S413" s="143" t="s">
        <v>8937</v>
      </c>
      <c r="T413" s="143">
        <v>1905</v>
      </c>
      <c r="U413" s="168"/>
      <c r="V413" s="146">
        <v>45314</v>
      </c>
      <c r="W413" s="147"/>
      <c r="X413" s="466"/>
    </row>
    <row r="414" spans="1:24" ht="26.25" customHeight="1">
      <c r="A414" s="464"/>
      <c r="B414" s="143"/>
      <c r="C414" s="143"/>
      <c r="D414" s="143"/>
      <c r="E414" s="143"/>
      <c r="F414" s="143"/>
      <c r="G414" s="143"/>
      <c r="H414" s="143"/>
      <c r="I414" s="143"/>
      <c r="J414" s="143" t="s">
        <v>2626</v>
      </c>
      <c r="K414" s="144"/>
      <c r="L414" s="143"/>
      <c r="M414" s="2476" t="s">
        <v>8707</v>
      </c>
      <c r="N414" s="2477"/>
      <c r="O414" s="2478"/>
      <c r="P414" s="143"/>
      <c r="Q414" s="143"/>
      <c r="R414" s="143"/>
      <c r="S414" s="148" t="s">
        <v>189</v>
      </c>
      <c r="T414" s="148">
        <v>3870</v>
      </c>
      <c r="U414" s="168"/>
      <c r="V414" s="146"/>
      <c r="W414" s="147"/>
      <c r="X414" s="466"/>
    </row>
    <row r="415" spans="1:24" ht="26.25" customHeight="1">
      <c r="A415" s="464"/>
      <c r="B415" s="143"/>
      <c r="C415" s="143"/>
      <c r="D415" s="143"/>
      <c r="E415" s="143"/>
      <c r="F415" s="143"/>
      <c r="G415" s="143"/>
      <c r="H415" s="143"/>
      <c r="I415" s="143"/>
      <c r="J415" s="143" t="s">
        <v>2627</v>
      </c>
      <c r="K415" s="144"/>
      <c r="L415" s="143"/>
      <c r="M415" s="143"/>
      <c r="N415" s="144"/>
      <c r="O415" s="144"/>
      <c r="P415" s="143"/>
      <c r="Q415" s="143"/>
      <c r="R415" s="143"/>
      <c r="S415" s="148" t="s">
        <v>2472</v>
      </c>
      <c r="T415" s="148">
        <f>SUM(T410:T414)</f>
        <v>11945</v>
      </c>
      <c r="U415" s="168"/>
      <c r="V415" s="146"/>
      <c r="W415" s="147"/>
      <c r="X415" s="466"/>
    </row>
    <row r="416" spans="1:24" ht="26.25" customHeight="1" thickBot="1">
      <c r="A416" s="467"/>
      <c r="B416" s="468"/>
      <c r="C416" s="468"/>
      <c r="D416" s="468"/>
      <c r="E416" s="468"/>
      <c r="F416" s="468"/>
      <c r="G416" s="468"/>
      <c r="H416" s="468"/>
      <c r="I416" s="468"/>
      <c r="J416" s="555" t="s">
        <v>2745</v>
      </c>
      <c r="K416" s="611" t="s">
        <v>8858</v>
      </c>
      <c r="L416" s="468"/>
      <c r="M416" s="468"/>
      <c r="N416" s="470"/>
      <c r="O416" s="470"/>
      <c r="P416" s="471"/>
      <c r="Q416" s="468"/>
      <c r="R416" s="468"/>
      <c r="S416" s="472"/>
      <c r="T416" s="472"/>
      <c r="U416" s="473"/>
      <c r="V416" s="474"/>
      <c r="W416" s="475"/>
      <c r="X416" s="476"/>
    </row>
    <row r="417" spans="1:24" ht="26.25" customHeight="1">
      <c r="A417" s="456" t="s">
        <v>188</v>
      </c>
      <c r="B417" s="457"/>
      <c r="C417" s="457" t="s">
        <v>3556</v>
      </c>
      <c r="D417" s="457" t="s">
        <v>190</v>
      </c>
      <c r="E417" s="457" t="s">
        <v>191</v>
      </c>
      <c r="F417" s="457" t="s">
        <v>191</v>
      </c>
      <c r="G417" s="457" t="s">
        <v>191</v>
      </c>
      <c r="H417" s="477"/>
      <c r="I417" s="457" t="s">
        <v>3375</v>
      </c>
      <c r="J417" s="457" t="s">
        <v>8857</v>
      </c>
      <c r="K417" s="458" t="s">
        <v>7331</v>
      </c>
      <c r="L417" s="457" t="s">
        <v>8947</v>
      </c>
      <c r="M417" s="457"/>
      <c r="N417" s="458" t="s">
        <v>8907</v>
      </c>
      <c r="O417" s="458" t="s">
        <v>8941</v>
      </c>
      <c r="P417" s="459" t="s">
        <v>10118</v>
      </c>
      <c r="Q417" s="457" t="s">
        <v>201</v>
      </c>
      <c r="R417" s="457">
        <v>2021</v>
      </c>
      <c r="S417" s="457" t="s">
        <v>8942</v>
      </c>
      <c r="T417" s="457">
        <v>1665</v>
      </c>
      <c r="U417" s="460">
        <v>45251</v>
      </c>
      <c r="V417" s="460">
        <v>45310</v>
      </c>
      <c r="W417" s="1163">
        <v>2050</v>
      </c>
      <c r="X417" s="463">
        <v>3700</v>
      </c>
    </row>
    <row r="418" spans="1:24" ht="26.25" customHeight="1">
      <c r="A418" s="464"/>
      <c r="B418" s="143"/>
      <c r="C418" s="143"/>
      <c r="D418" s="143"/>
      <c r="E418" s="143"/>
      <c r="F418" s="143"/>
      <c r="G418" s="143"/>
      <c r="H418" s="143"/>
      <c r="I418" s="143" t="s">
        <v>194</v>
      </c>
      <c r="J418" s="412" t="s">
        <v>8856</v>
      </c>
      <c r="K418" s="169" t="s">
        <v>3548</v>
      </c>
      <c r="L418" s="427" t="s">
        <v>3359</v>
      </c>
      <c r="M418" s="143"/>
      <c r="N418" s="73" t="s">
        <v>3645</v>
      </c>
      <c r="O418" s="144"/>
      <c r="P418" s="143"/>
      <c r="Q418" s="143" t="s">
        <v>8946</v>
      </c>
      <c r="R418" s="143">
        <v>2014</v>
      </c>
      <c r="S418" s="143" t="s">
        <v>8944</v>
      </c>
      <c r="T418" s="143">
        <v>2105</v>
      </c>
      <c r="U418" s="146">
        <v>45253</v>
      </c>
      <c r="V418" s="168">
        <v>45324</v>
      </c>
      <c r="W418" s="147">
        <v>1960</v>
      </c>
      <c r="X418" s="466"/>
    </row>
    <row r="419" spans="1:24" ht="26.25" customHeight="1">
      <c r="A419" s="464"/>
      <c r="B419" s="143"/>
      <c r="C419" s="143"/>
      <c r="D419" s="143"/>
      <c r="E419" s="143"/>
      <c r="F419" s="143"/>
      <c r="G419" s="143"/>
      <c r="H419" s="143"/>
      <c r="I419" s="320" t="s">
        <v>2625</v>
      </c>
      <c r="J419" s="143"/>
      <c r="K419" s="144" t="s">
        <v>8846</v>
      </c>
      <c r="L419" s="143"/>
      <c r="M419" s="143"/>
      <c r="N419" s="73" t="s">
        <v>3802</v>
      </c>
      <c r="O419" s="144"/>
      <c r="P419" s="143"/>
      <c r="Q419" s="143" t="s">
        <v>208</v>
      </c>
      <c r="R419" s="143">
        <v>2016</v>
      </c>
      <c r="S419" s="143" t="s">
        <v>8943</v>
      </c>
      <c r="T419" s="143">
        <v>2365</v>
      </c>
      <c r="U419" s="146"/>
      <c r="V419" s="168">
        <v>45315</v>
      </c>
      <c r="W419" s="147" t="s">
        <v>9309</v>
      </c>
      <c r="X419" s="466"/>
    </row>
    <row r="420" spans="1:24" ht="26.25" customHeight="1">
      <c r="A420" s="464"/>
      <c r="B420" s="143"/>
      <c r="C420" s="143"/>
      <c r="D420" s="143"/>
      <c r="E420" s="143"/>
      <c r="F420" s="143"/>
      <c r="G420" s="143"/>
      <c r="H420" s="143"/>
      <c r="I420" s="143"/>
      <c r="J420" s="143"/>
      <c r="K420" s="144" t="s">
        <v>3383</v>
      </c>
      <c r="L420" s="143"/>
      <c r="M420" s="143"/>
      <c r="N420" s="144"/>
      <c r="O420" s="144"/>
      <c r="P420" s="143"/>
      <c r="Q420" s="143" t="s">
        <v>192</v>
      </c>
      <c r="R420" s="143">
        <v>2016</v>
      </c>
      <c r="S420" s="143" t="s">
        <v>8945</v>
      </c>
      <c r="T420" s="143">
        <v>1990</v>
      </c>
      <c r="U420" s="168"/>
      <c r="V420" s="146">
        <v>45314</v>
      </c>
      <c r="W420" s="147"/>
      <c r="X420" s="466"/>
    </row>
    <row r="421" spans="1:24" ht="26.25" customHeight="1">
      <c r="A421" s="464"/>
      <c r="B421" s="143"/>
      <c r="C421" s="143"/>
      <c r="D421" s="143"/>
      <c r="E421" s="143"/>
      <c r="F421" s="143"/>
      <c r="G421" s="143"/>
      <c r="H421" s="143"/>
      <c r="I421" s="143"/>
      <c r="J421" s="143" t="s">
        <v>2626</v>
      </c>
      <c r="K421" s="144"/>
      <c r="L421" s="143"/>
      <c r="M421" s="2476" t="s">
        <v>8707</v>
      </c>
      <c r="N421" s="2477"/>
      <c r="O421" s="2478"/>
      <c r="P421" s="143"/>
      <c r="Q421" s="143"/>
      <c r="R421" s="143"/>
      <c r="S421" s="148" t="s">
        <v>189</v>
      </c>
      <c r="T421" s="148">
        <v>3700</v>
      </c>
      <c r="U421" s="168"/>
      <c r="V421" s="146"/>
      <c r="W421" s="147"/>
      <c r="X421" s="466"/>
    </row>
    <row r="422" spans="1:24" ht="26.25" customHeight="1">
      <c r="A422" s="464"/>
      <c r="B422" s="143"/>
      <c r="C422" s="143"/>
      <c r="D422" s="143"/>
      <c r="E422" s="143"/>
      <c r="F422" s="143"/>
      <c r="G422" s="143"/>
      <c r="H422" s="143"/>
      <c r="I422" s="143"/>
      <c r="J422" s="143" t="s">
        <v>2627</v>
      </c>
      <c r="K422" s="144"/>
      <c r="L422" s="143"/>
      <c r="M422" s="143"/>
      <c r="N422" s="144"/>
      <c r="O422" s="144"/>
      <c r="P422" s="143"/>
      <c r="Q422" s="143"/>
      <c r="R422" s="143"/>
      <c r="S422" s="148" t="s">
        <v>2472</v>
      </c>
      <c r="T422" s="148">
        <f>SUM(T417:T421)</f>
        <v>11825</v>
      </c>
      <c r="U422" s="168"/>
      <c r="V422" s="146"/>
      <c r="W422" s="147"/>
      <c r="X422" s="466"/>
    </row>
    <row r="423" spans="1:24" ht="26.25" customHeight="1" thickBot="1">
      <c r="A423" s="467"/>
      <c r="B423" s="468"/>
      <c r="C423" s="468"/>
      <c r="D423" s="468"/>
      <c r="E423" s="468"/>
      <c r="F423" s="468"/>
      <c r="G423" s="468"/>
      <c r="H423" s="468"/>
      <c r="I423" s="468"/>
      <c r="J423" s="555" t="s">
        <v>2745</v>
      </c>
      <c r="K423" s="611" t="s">
        <v>8858</v>
      </c>
      <c r="L423" s="468"/>
      <c r="M423" s="468"/>
      <c r="N423" s="470"/>
      <c r="O423" s="470"/>
      <c r="P423" s="471"/>
      <c r="Q423" s="468"/>
      <c r="R423" s="468"/>
      <c r="S423" s="472"/>
      <c r="T423" s="472"/>
      <c r="U423" s="473"/>
      <c r="V423" s="474"/>
      <c r="W423" s="475"/>
      <c r="X423" s="476"/>
    </row>
    <row r="424" spans="1:24" ht="26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51"/>
      <c r="L424" s="4"/>
      <c r="M424" s="4"/>
      <c r="N424" s="451"/>
      <c r="O424" s="451"/>
      <c r="P424" s="452"/>
      <c r="Q424" s="4"/>
      <c r="R424" s="4"/>
      <c r="S424" s="4"/>
      <c r="T424" s="4"/>
      <c r="U424" s="453"/>
      <c r="V424" s="454"/>
      <c r="W424" s="455"/>
      <c r="X424" s="455"/>
    </row>
    <row r="425" spans="1:24" ht="26.25" customHeight="1" thickBot="1"/>
    <row r="426" spans="1:24" ht="26.25" customHeight="1">
      <c r="A426" s="699" t="s">
        <v>188</v>
      </c>
      <c r="B426" s="700"/>
      <c r="C426" s="700" t="s">
        <v>154</v>
      </c>
      <c r="D426" s="700" t="s">
        <v>190</v>
      </c>
      <c r="E426" s="700" t="s">
        <v>191</v>
      </c>
      <c r="F426" s="700" t="s">
        <v>191</v>
      </c>
      <c r="G426" s="700" t="s">
        <v>191</v>
      </c>
      <c r="H426" s="714"/>
      <c r="I426" s="700" t="s">
        <v>8125</v>
      </c>
      <c r="J426" s="715" t="s">
        <v>8842</v>
      </c>
      <c r="K426" s="700" t="s">
        <v>13</v>
      </c>
      <c r="L426" s="715" t="s">
        <v>8995</v>
      </c>
      <c r="M426" s="715"/>
      <c r="N426" s="701" t="s">
        <v>9347</v>
      </c>
      <c r="O426" s="701" t="s">
        <v>9348</v>
      </c>
      <c r="P426" s="702" t="s">
        <v>9503</v>
      </c>
      <c r="Q426" s="700" t="s">
        <v>3291</v>
      </c>
      <c r="R426" s="700">
        <v>2020</v>
      </c>
      <c r="S426" s="700" t="s">
        <v>8922</v>
      </c>
      <c r="T426" s="700">
        <v>1855</v>
      </c>
      <c r="U426" s="1344">
        <v>45249</v>
      </c>
      <c r="V426" s="716">
        <v>45289</v>
      </c>
      <c r="W426" s="1368">
        <v>2250</v>
      </c>
      <c r="X426" s="704">
        <v>3500</v>
      </c>
    </row>
    <row r="427" spans="1:24" ht="26.25" customHeight="1">
      <c r="A427" s="705"/>
      <c r="B427" s="278"/>
      <c r="C427" s="320" t="s">
        <v>8623</v>
      </c>
      <c r="D427" s="278"/>
      <c r="E427" s="278"/>
      <c r="F427" s="278"/>
      <c r="G427" s="278"/>
      <c r="H427" s="278"/>
      <c r="I427" s="278" t="s">
        <v>2578</v>
      </c>
      <c r="J427" s="317" t="s">
        <v>8621</v>
      </c>
      <c r="K427" s="280" t="s">
        <v>195</v>
      </c>
      <c r="L427" s="425" t="s">
        <v>3603</v>
      </c>
      <c r="M427" s="278"/>
      <c r="N427" s="73" t="s">
        <v>7844</v>
      </c>
      <c r="O427" s="278"/>
      <c r="P427" s="278"/>
      <c r="Q427" s="278" t="s">
        <v>3291</v>
      </c>
      <c r="R427" s="278">
        <v>2020</v>
      </c>
      <c r="S427" s="278" t="s">
        <v>8923</v>
      </c>
      <c r="T427" s="278">
        <v>1855</v>
      </c>
      <c r="U427" s="719">
        <v>45252</v>
      </c>
      <c r="V427" s="420">
        <v>45310</v>
      </c>
      <c r="W427" s="283">
        <v>2277</v>
      </c>
      <c r="X427" s="706" t="s">
        <v>2582</v>
      </c>
    </row>
    <row r="428" spans="1:24" ht="26.25" customHeight="1">
      <c r="A428" s="705"/>
      <c r="B428" s="278"/>
      <c r="C428" s="278" t="s">
        <v>8254</v>
      </c>
      <c r="D428" s="278"/>
      <c r="E428" s="278"/>
      <c r="F428" s="278"/>
      <c r="G428" s="278"/>
      <c r="H428" s="278"/>
      <c r="I428" s="720"/>
      <c r="J428" s="317" t="s">
        <v>8620</v>
      </c>
      <c r="K428" s="278" t="s">
        <v>8846</v>
      </c>
      <c r="L428" s="278"/>
      <c r="M428" s="278"/>
      <c r="N428" s="73" t="s">
        <v>7895</v>
      </c>
      <c r="O428" s="1371" t="s">
        <v>9398</v>
      </c>
      <c r="P428" s="278"/>
      <c r="Q428" s="278" t="s">
        <v>1838</v>
      </c>
      <c r="R428" s="278">
        <v>2020</v>
      </c>
      <c r="S428" s="278" t="s">
        <v>8925</v>
      </c>
      <c r="T428" s="278">
        <v>1655</v>
      </c>
      <c r="U428" s="420">
        <v>45253</v>
      </c>
      <c r="V428" s="420"/>
      <c r="W428" s="283" t="s">
        <v>9356</v>
      </c>
      <c r="X428" s="706" t="s">
        <v>3946</v>
      </c>
    </row>
    <row r="429" spans="1:24" ht="26.25" customHeight="1">
      <c r="A429" s="705"/>
      <c r="B429" s="278"/>
      <c r="C429" s="278"/>
      <c r="D429" s="278"/>
      <c r="E429" s="278"/>
      <c r="F429" s="278"/>
      <c r="G429" s="278"/>
      <c r="H429" s="278"/>
      <c r="I429" s="720" t="s">
        <v>8207</v>
      </c>
      <c r="J429" s="425" t="s">
        <v>8926</v>
      </c>
      <c r="K429" s="278" t="s">
        <v>4071</v>
      </c>
      <c r="L429" s="278"/>
      <c r="M429" s="278"/>
      <c r="N429" s="278"/>
      <c r="O429" s="278"/>
      <c r="P429" s="280"/>
      <c r="Q429" s="278" t="s">
        <v>7991</v>
      </c>
      <c r="R429" s="278">
        <v>2020</v>
      </c>
      <c r="S429" s="278" t="s">
        <v>8924</v>
      </c>
      <c r="T429" s="278">
        <v>2075</v>
      </c>
      <c r="U429" s="281"/>
      <c r="V429" s="282"/>
      <c r="W429" s="283">
        <v>1000</v>
      </c>
      <c r="X429" s="721" t="s">
        <v>9317</v>
      </c>
    </row>
    <row r="430" spans="1:24" ht="26.25" customHeight="1">
      <c r="A430" s="705"/>
      <c r="B430" s="278"/>
      <c r="C430" s="278"/>
      <c r="D430" s="278"/>
      <c r="E430" s="278"/>
      <c r="F430" s="278"/>
      <c r="G430" s="278"/>
      <c r="H430" s="278"/>
      <c r="I430" s="278"/>
      <c r="J430" s="278" t="s">
        <v>8990</v>
      </c>
      <c r="K430" s="278"/>
      <c r="L430" s="278"/>
      <c r="M430" s="2559" t="s">
        <v>8285</v>
      </c>
      <c r="N430" s="2560"/>
      <c r="O430" s="2560"/>
      <c r="P430" s="2561"/>
      <c r="Q430" s="278"/>
      <c r="R430" s="278"/>
      <c r="S430" s="284" t="s">
        <v>189</v>
      </c>
      <c r="T430" s="284">
        <v>3890</v>
      </c>
      <c r="U430" s="281"/>
      <c r="V430" s="282"/>
      <c r="W430" s="283" t="s">
        <v>10233</v>
      </c>
      <c r="X430" s="722" t="s">
        <v>10247</v>
      </c>
    </row>
    <row r="431" spans="1:24" ht="26.25" customHeight="1">
      <c r="A431" s="705"/>
      <c r="B431" s="278"/>
      <c r="C431" s="278"/>
      <c r="D431" s="278"/>
      <c r="E431" s="278"/>
      <c r="F431" s="278"/>
      <c r="G431" s="278"/>
      <c r="H431" s="278"/>
      <c r="I431" s="278"/>
      <c r="J431" s="278"/>
      <c r="K431" s="278"/>
      <c r="L431" s="278"/>
      <c r="M431" s="278"/>
      <c r="N431" s="278"/>
      <c r="O431" s="278"/>
      <c r="P431" s="280"/>
      <c r="Q431" s="278"/>
      <c r="R431" s="278"/>
      <c r="S431" s="284" t="s">
        <v>2472</v>
      </c>
      <c r="T431" s="284">
        <f>SUM(T426:T430)</f>
        <v>11330</v>
      </c>
      <c r="U431" s="281"/>
      <c r="V431" s="282"/>
      <c r="W431" s="283"/>
      <c r="X431" s="722"/>
    </row>
    <row r="432" spans="1:24" ht="26.25" customHeight="1" thickBot="1">
      <c r="A432" s="707"/>
      <c r="B432" s="708"/>
      <c r="C432" s="708"/>
      <c r="D432" s="708"/>
      <c r="E432" s="708"/>
      <c r="F432" s="708"/>
      <c r="G432" s="708"/>
      <c r="H432" s="708"/>
      <c r="I432" s="708"/>
      <c r="J432" s="708"/>
      <c r="K432" s="611" t="s">
        <v>8648</v>
      </c>
      <c r="L432" s="709"/>
      <c r="M432" s="709"/>
      <c r="N432" s="708"/>
      <c r="O432" s="708"/>
      <c r="P432" s="710"/>
      <c r="Q432" s="711"/>
      <c r="R432" s="711"/>
      <c r="S432" s="711"/>
      <c r="T432" s="711"/>
      <c r="U432" s="712"/>
      <c r="V432" s="713"/>
      <c r="W432" s="723"/>
      <c r="X432" s="724"/>
    </row>
    <row r="433" spans="1:24" ht="26.25" customHeight="1">
      <c r="A433" s="699" t="s">
        <v>188</v>
      </c>
      <c r="B433" s="700"/>
      <c r="C433" s="700" t="s">
        <v>154</v>
      </c>
      <c r="D433" s="700" t="s">
        <v>190</v>
      </c>
      <c r="E433" s="700" t="s">
        <v>191</v>
      </c>
      <c r="F433" s="700" t="s">
        <v>191</v>
      </c>
      <c r="G433" s="700" t="s">
        <v>191</v>
      </c>
      <c r="H433" s="714"/>
      <c r="I433" s="700" t="s">
        <v>8125</v>
      </c>
      <c r="J433" s="715" t="s">
        <v>8842</v>
      </c>
      <c r="K433" s="700" t="s">
        <v>13</v>
      </c>
      <c r="L433" s="715" t="s">
        <v>9221</v>
      </c>
      <c r="M433" s="715"/>
      <c r="N433" s="701" t="s">
        <v>8931</v>
      </c>
      <c r="O433" s="701" t="s">
        <v>9226</v>
      </c>
      <c r="P433" s="702" t="s">
        <v>9503</v>
      </c>
      <c r="Q433" s="700" t="s">
        <v>3291</v>
      </c>
      <c r="R433" s="700">
        <v>2020</v>
      </c>
      <c r="S433" s="700" t="s">
        <v>8927</v>
      </c>
      <c r="T433" s="700">
        <v>1855</v>
      </c>
      <c r="U433" s="1344">
        <v>45249</v>
      </c>
      <c r="V433" s="716">
        <v>45289</v>
      </c>
      <c r="W433" s="1368">
        <v>2250</v>
      </c>
      <c r="X433" s="704">
        <v>3500</v>
      </c>
    </row>
    <row r="434" spans="1:24" ht="26.25" customHeight="1">
      <c r="A434" s="705"/>
      <c r="B434" s="278"/>
      <c r="C434" s="320" t="s">
        <v>8623</v>
      </c>
      <c r="D434" s="278"/>
      <c r="E434" s="278"/>
      <c r="F434" s="278"/>
      <c r="G434" s="278"/>
      <c r="H434" s="278"/>
      <c r="I434" s="278" t="s">
        <v>2578</v>
      </c>
      <c r="J434" s="317" t="s">
        <v>8831</v>
      </c>
      <c r="K434" s="280" t="s">
        <v>195</v>
      </c>
      <c r="L434" s="425" t="s">
        <v>3603</v>
      </c>
      <c r="M434" s="278"/>
      <c r="N434" s="73" t="s">
        <v>7844</v>
      </c>
      <c r="O434" s="278"/>
      <c r="P434" s="278"/>
      <c r="Q434" s="278" t="s">
        <v>3291</v>
      </c>
      <c r="R434" s="278">
        <v>2020</v>
      </c>
      <c r="S434" s="278" t="s">
        <v>8928</v>
      </c>
      <c r="T434" s="278">
        <v>1855</v>
      </c>
      <c r="U434" s="719">
        <v>45252</v>
      </c>
      <c r="V434" s="420">
        <v>45310</v>
      </c>
      <c r="W434" s="283">
        <v>2277</v>
      </c>
      <c r="X434" s="706" t="s">
        <v>2582</v>
      </c>
    </row>
    <row r="435" spans="1:24" ht="26.25" customHeight="1">
      <c r="A435" s="705"/>
      <c r="B435" s="278"/>
      <c r="C435" s="278" t="s">
        <v>8254</v>
      </c>
      <c r="D435" s="278"/>
      <c r="E435" s="278"/>
      <c r="F435" s="278"/>
      <c r="G435" s="278"/>
      <c r="H435" s="278"/>
      <c r="I435" s="720"/>
      <c r="J435" s="317" t="s">
        <v>8830</v>
      </c>
      <c r="K435" s="278" t="s">
        <v>8846</v>
      </c>
      <c r="L435" s="278"/>
      <c r="M435" s="278"/>
      <c r="N435" s="73" t="s">
        <v>7895</v>
      </c>
      <c r="O435" s="1371" t="s">
        <v>9398</v>
      </c>
      <c r="P435" s="278"/>
      <c r="Q435" s="278" t="s">
        <v>1838</v>
      </c>
      <c r="R435" s="278">
        <v>2021</v>
      </c>
      <c r="S435" s="278" t="s">
        <v>8929</v>
      </c>
      <c r="T435" s="278">
        <v>1590</v>
      </c>
      <c r="U435" s="420">
        <v>45253</v>
      </c>
      <c r="V435" s="420"/>
      <c r="W435" s="283" t="s">
        <v>9356</v>
      </c>
      <c r="X435" s="706" t="s">
        <v>3946</v>
      </c>
    </row>
    <row r="436" spans="1:24" ht="26.25" customHeight="1">
      <c r="A436" s="705"/>
      <c r="B436" s="278"/>
      <c r="C436" s="278"/>
      <c r="D436" s="278"/>
      <c r="E436" s="278"/>
      <c r="F436" s="278"/>
      <c r="G436" s="278"/>
      <c r="H436" s="278"/>
      <c r="I436" s="720" t="s">
        <v>8207</v>
      </c>
      <c r="J436" s="425" t="s">
        <v>8932</v>
      </c>
      <c r="K436" s="278" t="s">
        <v>4071</v>
      </c>
      <c r="L436" s="278"/>
      <c r="M436" s="278"/>
      <c r="N436" s="278"/>
      <c r="O436" s="278"/>
      <c r="P436" s="280"/>
      <c r="Q436" s="278" t="s">
        <v>2093</v>
      </c>
      <c r="R436" s="278">
        <v>2020</v>
      </c>
      <c r="S436" s="278" t="s">
        <v>8930</v>
      </c>
      <c r="T436" s="278">
        <v>1815</v>
      </c>
      <c r="U436" s="281"/>
      <c r="V436" s="282"/>
      <c r="W436" s="283">
        <v>1000</v>
      </c>
      <c r="X436" s="721" t="s">
        <v>9317</v>
      </c>
    </row>
    <row r="437" spans="1:24" ht="26.25" customHeight="1">
      <c r="A437" s="705"/>
      <c r="B437" s="278"/>
      <c r="C437" s="278"/>
      <c r="D437" s="278"/>
      <c r="E437" s="278"/>
      <c r="F437" s="278"/>
      <c r="G437" s="278"/>
      <c r="H437" s="278"/>
      <c r="I437" s="278"/>
      <c r="J437" s="278" t="s">
        <v>8990</v>
      </c>
      <c r="K437" s="278"/>
      <c r="L437" s="278"/>
      <c r="M437" s="2559" t="s">
        <v>8285</v>
      </c>
      <c r="N437" s="2560"/>
      <c r="O437" s="2560"/>
      <c r="P437" s="2561"/>
      <c r="Q437" s="278"/>
      <c r="R437" s="278"/>
      <c r="S437" s="284" t="s">
        <v>189</v>
      </c>
      <c r="T437" s="284">
        <v>3300</v>
      </c>
      <c r="U437" s="281"/>
      <c r="V437" s="282"/>
      <c r="W437" s="283" t="s">
        <v>10233</v>
      </c>
      <c r="X437" s="722" t="s">
        <v>10247</v>
      </c>
    </row>
    <row r="438" spans="1:24" ht="26.25" customHeight="1">
      <c r="A438" s="705"/>
      <c r="B438" s="278"/>
      <c r="C438" s="278"/>
      <c r="D438" s="278"/>
      <c r="E438" s="278"/>
      <c r="F438" s="278"/>
      <c r="G438" s="278"/>
      <c r="H438" s="278"/>
      <c r="I438" s="278"/>
      <c r="J438" s="278"/>
      <c r="K438" s="278"/>
      <c r="L438" s="278"/>
      <c r="M438" s="278"/>
      <c r="N438" s="278"/>
      <c r="O438" s="278"/>
      <c r="P438" s="280"/>
      <c r="Q438" s="278"/>
      <c r="R438" s="278"/>
      <c r="S438" s="284" t="s">
        <v>2472</v>
      </c>
      <c r="T438" s="284">
        <f>SUM(T433:T437)</f>
        <v>10415</v>
      </c>
      <c r="U438" s="281"/>
      <c r="V438" s="282"/>
      <c r="W438" s="283"/>
      <c r="X438" s="722"/>
    </row>
    <row r="439" spans="1:24" ht="26.25" customHeight="1" thickBot="1">
      <c r="A439" s="707"/>
      <c r="B439" s="708"/>
      <c r="C439" s="708"/>
      <c r="D439" s="708"/>
      <c r="E439" s="708"/>
      <c r="F439" s="708"/>
      <c r="G439" s="708"/>
      <c r="H439" s="708"/>
      <c r="I439" s="708"/>
      <c r="J439" s="708"/>
      <c r="K439" s="611" t="s">
        <v>8648</v>
      </c>
      <c r="L439" s="709"/>
      <c r="M439" s="709"/>
      <c r="N439" s="708"/>
      <c r="O439" s="708"/>
      <c r="P439" s="710"/>
      <c r="Q439" s="711"/>
      <c r="R439" s="711"/>
      <c r="S439" s="711"/>
      <c r="T439" s="711"/>
      <c r="U439" s="712"/>
      <c r="V439" s="713"/>
      <c r="W439" s="723"/>
      <c r="X439" s="724"/>
    </row>
    <row r="441" spans="1:24" ht="26.25" customHeight="1" thickBot="1">
      <c r="A441" s="445"/>
      <c r="B441" s="445"/>
      <c r="C441" s="445"/>
      <c r="D441" s="445"/>
      <c r="E441" s="445"/>
      <c r="F441" s="445"/>
      <c r="G441" s="445"/>
      <c r="H441" s="445"/>
      <c r="I441" s="445"/>
      <c r="J441" s="445"/>
      <c r="K441" s="446"/>
      <c r="L441" s="445"/>
      <c r="M441" s="445"/>
      <c r="N441" s="446"/>
      <c r="O441" s="446"/>
      <c r="P441" s="447"/>
      <c r="Q441" s="445"/>
      <c r="R441" s="445"/>
      <c r="S441" s="445"/>
      <c r="T441" s="445"/>
      <c r="U441" s="448"/>
      <c r="V441" s="449"/>
      <c r="W441" s="450"/>
      <c r="X441" s="450"/>
    </row>
    <row r="442" spans="1:24" ht="26.25" customHeight="1">
      <c r="A442" s="726" t="s">
        <v>188</v>
      </c>
      <c r="B442" s="727"/>
      <c r="C442" s="727" t="s">
        <v>8715</v>
      </c>
      <c r="D442" s="727" t="s">
        <v>190</v>
      </c>
      <c r="E442" s="727" t="s">
        <v>191</v>
      </c>
      <c r="F442" s="727" t="s">
        <v>191</v>
      </c>
      <c r="G442" s="727" t="s">
        <v>191</v>
      </c>
      <c r="H442" s="727"/>
      <c r="I442" s="727" t="s">
        <v>126</v>
      </c>
      <c r="J442" s="727" t="s">
        <v>8842</v>
      </c>
      <c r="K442" s="728" t="s">
        <v>13</v>
      </c>
      <c r="L442" s="727" t="s">
        <v>8918</v>
      </c>
      <c r="M442" s="727"/>
      <c r="N442" s="728" t="s">
        <v>8824</v>
      </c>
      <c r="O442" s="728" t="s">
        <v>8819</v>
      </c>
      <c r="P442" s="729" t="s">
        <v>144</v>
      </c>
      <c r="Q442" s="727" t="s">
        <v>203</v>
      </c>
      <c r="R442" s="727">
        <v>2015</v>
      </c>
      <c r="S442" s="727" t="s">
        <v>8820</v>
      </c>
      <c r="T442" s="727">
        <v>1495</v>
      </c>
      <c r="U442" s="1337">
        <v>45242</v>
      </c>
      <c r="V442" s="1337">
        <v>45279</v>
      </c>
      <c r="W442" s="1369">
        <v>3140</v>
      </c>
      <c r="X442" s="732">
        <v>3750</v>
      </c>
    </row>
    <row r="443" spans="1:24" ht="26.25" customHeight="1">
      <c r="A443" s="733"/>
      <c r="B443" s="179"/>
      <c r="C443" s="179" t="s">
        <v>8661</v>
      </c>
      <c r="D443" s="179"/>
      <c r="E443" s="179"/>
      <c r="F443" s="179"/>
      <c r="G443" s="179"/>
      <c r="H443" s="179"/>
      <c r="I443" s="179" t="s">
        <v>194</v>
      </c>
      <c r="J443" s="412" t="s">
        <v>8619</v>
      </c>
      <c r="K443" s="186" t="s">
        <v>8660</v>
      </c>
      <c r="L443" s="427" t="s">
        <v>3603</v>
      </c>
      <c r="M443" s="179"/>
      <c r="N443" s="73" t="s">
        <v>3907</v>
      </c>
      <c r="O443" s="180"/>
      <c r="P443" s="1450" t="s">
        <v>10075</v>
      </c>
      <c r="Q443" s="179" t="s">
        <v>192</v>
      </c>
      <c r="R443" s="179">
        <v>2015</v>
      </c>
      <c r="S443" s="179" t="s">
        <v>8821</v>
      </c>
      <c r="T443" s="179">
        <v>1560</v>
      </c>
      <c r="U443" s="182">
        <v>45252</v>
      </c>
      <c r="V443" s="182">
        <v>45304</v>
      </c>
      <c r="W443" s="184">
        <v>3210</v>
      </c>
      <c r="X443" s="777">
        <f>X442+100</f>
        <v>3850</v>
      </c>
    </row>
    <row r="444" spans="1:24" ht="26.25" customHeight="1">
      <c r="A444" s="733"/>
      <c r="B444" s="179"/>
      <c r="C444" s="179"/>
      <c r="D444" s="179"/>
      <c r="E444" s="179"/>
      <c r="F444" s="179"/>
      <c r="G444" s="179"/>
      <c r="H444" s="179"/>
      <c r="I444" s="179"/>
      <c r="J444" s="412" t="s">
        <v>8618</v>
      </c>
      <c r="K444" s="180" t="s">
        <v>8592</v>
      </c>
      <c r="L444" s="179"/>
      <c r="M444" s="179"/>
      <c r="N444" s="73" t="s">
        <v>7895</v>
      </c>
      <c r="O444" s="180"/>
      <c r="P444" s="181" t="s">
        <v>10517</v>
      </c>
      <c r="Q444" s="179" t="s">
        <v>226</v>
      </c>
      <c r="R444" s="179">
        <v>2015</v>
      </c>
      <c r="S444" s="179" t="s">
        <v>8822</v>
      </c>
      <c r="T444" s="179">
        <v>2700</v>
      </c>
      <c r="U444" s="183">
        <v>45253</v>
      </c>
      <c r="V444" s="182">
        <v>45308</v>
      </c>
      <c r="W444" s="184" t="s">
        <v>9356</v>
      </c>
      <c r="X444" s="734" t="s">
        <v>8848</v>
      </c>
    </row>
    <row r="445" spans="1:24" ht="26.25" customHeight="1">
      <c r="A445" s="733"/>
      <c r="B445" s="179"/>
      <c r="C445" s="179" t="s">
        <v>8716</v>
      </c>
      <c r="D445" s="179"/>
      <c r="E445" s="179"/>
      <c r="F445" s="179"/>
      <c r="G445" s="179"/>
      <c r="H445" s="179"/>
      <c r="I445" s="179"/>
      <c r="J445" s="425" t="s">
        <v>8823</v>
      </c>
      <c r="K445" s="180" t="s">
        <v>4071</v>
      </c>
      <c r="L445" s="179"/>
      <c r="M445" s="179"/>
      <c r="N445" s="180"/>
      <c r="O445" s="180"/>
      <c r="P445" s="181"/>
      <c r="Q445" s="179" t="s">
        <v>215</v>
      </c>
      <c r="R445" s="179">
        <v>2015</v>
      </c>
      <c r="S445" s="179" t="s">
        <v>8825</v>
      </c>
      <c r="T445" s="179">
        <v>1400</v>
      </c>
      <c r="U445" s="182"/>
      <c r="V445" s="182">
        <v>45306</v>
      </c>
      <c r="W445" s="184">
        <v>1000</v>
      </c>
      <c r="X445" s="734" t="s">
        <v>10248</v>
      </c>
    </row>
    <row r="446" spans="1:24" ht="26.25" customHeight="1">
      <c r="A446" s="733"/>
      <c r="B446" s="179"/>
      <c r="C446" s="179"/>
      <c r="D446" s="179"/>
      <c r="E446" s="179"/>
      <c r="F446" s="179"/>
      <c r="G446" s="179"/>
      <c r="H446" s="179"/>
      <c r="I446" s="179"/>
      <c r="J446" s="179" t="s">
        <v>8841</v>
      </c>
      <c r="K446" s="180"/>
      <c r="L446" s="179"/>
      <c r="M446" s="2476" t="s">
        <v>8710</v>
      </c>
      <c r="N446" s="2477"/>
      <c r="O446" s="2478"/>
      <c r="P446" s="181"/>
      <c r="Q446" s="179"/>
      <c r="R446" s="179"/>
      <c r="S446" s="185" t="s">
        <v>189</v>
      </c>
      <c r="T446" s="185">
        <v>3700</v>
      </c>
      <c r="U446" s="182"/>
      <c r="V446" s="182">
        <v>45312</v>
      </c>
      <c r="W446" s="184" t="s">
        <v>10494</v>
      </c>
      <c r="X446" s="734" t="s">
        <v>10495</v>
      </c>
    </row>
    <row r="447" spans="1:24" ht="26.25" customHeight="1">
      <c r="A447" s="733"/>
      <c r="B447" s="179"/>
      <c r="C447" s="179"/>
      <c r="D447" s="179"/>
      <c r="E447" s="179"/>
      <c r="F447" s="179"/>
      <c r="G447" s="179"/>
      <c r="H447" s="179"/>
      <c r="I447" s="179"/>
      <c r="J447" s="179"/>
      <c r="K447" s="180"/>
      <c r="L447" s="179"/>
      <c r="M447" s="179"/>
      <c r="N447" s="180"/>
      <c r="O447" s="180"/>
      <c r="P447" s="181"/>
      <c r="Q447" s="179"/>
      <c r="R447" s="179"/>
      <c r="S447" s="185" t="s">
        <v>2472</v>
      </c>
      <c r="T447" s="185">
        <f>SUM(T442:T446)</f>
        <v>10855</v>
      </c>
      <c r="U447" s="182"/>
      <c r="V447" s="182">
        <v>45317</v>
      </c>
      <c r="W447" s="184"/>
      <c r="X447" s="734"/>
    </row>
    <row r="448" spans="1:24" ht="26.25" customHeight="1" thickBot="1">
      <c r="A448" s="735"/>
      <c r="B448" s="736"/>
      <c r="C448" s="736"/>
      <c r="D448" s="736"/>
      <c r="E448" s="736"/>
      <c r="F448" s="736"/>
      <c r="G448" s="736"/>
      <c r="H448" s="736"/>
      <c r="I448" s="736"/>
      <c r="J448" s="736"/>
      <c r="K448" s="611" t="s">
        <v>8566</v>
      </c>
      <c r="L448" s="736"/>
      <c r="M448" s="736"/>
      <c r="N448" s="737"/>
      <c r="O448" s="737"/>
      <c r="P448" s="738"/>
      <c r="Q448" s="736"/>
      <c r="R448" s="736"/>
      <c r="S448" s="739"/>
      <c r="T448" s="739"/>
      <c r="U448" s="740"/>
      <c r="V448" s="741">
        <v>45331</v>
      </c>
      <c r="W448" s="742"/>
      <c r="X448" s="743"/>
    </row>
    <row r="450" spans="1:24" ht="26.25" customHeight="1" thickBot="1"/>
    <row r="451" spans="1:24" ht="26.25" customHeight="1">
      <c r="A451" s="924" t="s">
        <v>188</v>
      </c>
      <c r="B451" s="925"/>
      <c r="C451" s="925" t="s">
        <v>134</v>
      </c>
      <c r="D451" s="925" t="s">
        <v>190</v>
      </c>
      <c r="E451" s="925" t="s">
        <v>191</v>
      </c>
      <c r="F451" s="925" t="s">
        <v>191</v>
      </c>
      <c r="G451" s="925" t="s">
        <v>191</v>
      </c>
      <c r="H451" s="926"/>
      <c r="I451" s="925" t="s">
        <v>142</v>
      </c>
      <c r="J451" s="925" t="s">
        <v>8888</v>
      </c>
      <c r="K451" s="927" t="s">
        <v>14</v>
      </c>
      <c r="L451" s="925" t="s">
        <v>8863</v>
      </c>
      <c r="M451" s="925"/>
      <c r="N451" s="927" t="s">
        <v>8792</v>
      </c>
      <c r="O451" s="927" t="s">
        <v>8793</v>
      </c>
      <c r="P451" s="928" t="s">
        <v>9289</v>
      </c>
      <c r="Q451" s="925" t="s">
        <v>370</v>
      </c>
      <c r="R451" s="925">
        <v>2015</v>
      </c>
      <c r="S451" s="925" t="s">
        <v>8794</v>
      </c>
      <c r="T451" s="925">
        <v>1535</v>
      </c>
      <c r="U451" s="1341">
        <v>45243</v>
      </c>
      <c r="V451" s="929">
        <v>45275</v>
      </c>
      <c r="W451" s="1237">
        <v>1850</v>
      </c>
      <c r="X451" s="930">
        <v>2500</v>
      </c>
    </row>
    <row r="452" spans="1:24" ht="26.25" customHeight="1">
      <c r="A452" s="931"/>
      <c r="B452" s="932"/>
      <c r="C452" s="932"/>
      <c r="D452" s="932"/>
      <c r="E452" s="932"/>
      <c r="F452" s="932"/>
      <c r="G452" s="932"/>
      <c r="H452" s="932"/>
      <c r="I452" s="932" t="s">
        <v>194</v>
      </c>
      <c r="J452" s="412" t="s">
        <v>8651</v>
      </c>
      <c r="K452" s="934" t="s">
        <v>7888</v>
      </c>
      <c r="L452" s="961" t="s">
        <v>3603</v>
      </c>
      <c r="M452" s="950"/>
      <c r="N452" s="73" t="s">
        <v>3907</v>
      </c>
      <c r="O452" s="779"/>
      <c r="P452" s="935" t="s">
        <v>9943</v>
      </c>
      <c r="Q452" s="932" t="s">
        <v>370</v>
      </c>
      <c r="R452" s="932">
        <v>2015</v>
      </c>
      <c r="S452" s="932" t="s">
        <v>8795</v>
      </c>
      <c r="T452" s="932">
        <v>1535</v>
      </c>
      <c r="U452" s="1342">
        <v>45245</v>
      </c>
      <c r="V452" s="937">
        <v>45293</v>
      </c>
      <c r="W452" s="938" t="s">
        <v>9258</v>
      </c>
      <c r="X452" s="939" t="s">
        <v>2358</v>
      </c>
    </row>
    <row r="453" spans="1:24" ht="26.25" customHeight="1">
      <c r="A453" s="931"/>
      <c r="B453" s="932"/>
      <c r="C453" s="932"/>
      <c r="D453" s="932"/>
      <c r="E453" s="932"/>
      <c r="F453" s="932"/>
      <c r="G453" s="932"/>
      <c r="H453" s="932"/>
      <c r="I453" s="932"/>
      <c r="J453" s="412" t="s">
        <v>8650</v>
      </c>
      <c r="K453" s="779" t="s">
        <v>8649</v>
      </c>
      <c r="L453" s="779" t="s">
        <v>9944</v>
      </c>
      <c r="M453" s="950"/>
      <c r="N453" s="73" t="s">
        <v>2943</v>
      </c>
      <c r="O453" s="779"/>
      <c r="P453" s="935"/>
      <c r="Q453" s="932" t="s">
        <v>370</v>
      </c>
      <c r="R453" s="932">
        <v>2016</v>
      </c>
      <c r="S453" s="932" t="s">
        <v>8796</v>
      </c>
      <c r="T453" s="932">
        <v>1545</v>
      </c>
      <c r="U453" s="937">
        <v>45250</v>
      </c>
      <c r="V453" s="937">
        <v>45319</v>
      </c>
      <c r="W453" s="938">
        <v>2000</v>
      </c>
      <c r="X453" s="939" t="s">
        <v>9257</v>
      </c>
    </row>
    <row r="454" spans="1:24" ht="26.25" customHeight="1">
      <c r="A454" s="931"/>
      <c r="B454" s="932"/>
      <c r="C454" s="932"/>
      <c r="D454" s="932"/>
      <c r="E454" s="932"/>
      <c r="F454" s="932"/>
      <c r="G454" s="932"/>
      <c r="H454" s="932"/>
      <c r="I454" s="932" t="s">
        <v>4246</v>
      </c>
      <c r="J454" s="932" t="s">
        <v>8887</v>
      </c>
      <c r="K454" s="940" t="s">
        <v>4071</v>
      </c>
      <c r="L454" s="779"/>
      <c r="M454" s="950"/>
      <c r="N454" s="779"/>
      <c r="O454" s="779"/>
      <c r="P454" s="935"/>
      <c r="Q454" s="932" t="s">
        <v>370</v>
      </c>
      <c r="R454" s="932">
        <v>2015</v>
      </c>
      <c r="S454" s="932" t="s">
        <v>8797</v>
      </c>
      <c r="T454" s="932">
        <v>1540</v>
      </c>
      <c r="U454" s="937">
        <v>45252</v>
      </c>
      <c r="V454" s="937">
        <v>45340</v>
      </c>
      <c r="W454" s="938"/>
      <c r="X454" s="939">
        <v>1000</v>
      </c>
    </row>
    <row r="455" spans="1:24" ht="26.25" customHeight="1">
      <c r="A455" s="931"/>
      <c r="B455" s="932"/>
      <c r="C455" s="932"/>
      <c r="D455" s="932"/>
      <c r="E455" s="932"/>
      <c r="F455" s="932"/>
      <c r="G455" s="932"/>
      <c r="H455" s="932"/>
      <c r="I455" s="932" t="s">
        <v>7855</v>
      </c>
      <c r="J455" s="932"/>
      <c r="K455" s="940"/>
      <c r="L455" s="950"/>
      <c r="M455" s="950"/>
      <c r="N455" s="779"/>
      <c r="O455" s="779"/>
      <c r="P455" s="935"/>
      <c r="Q455" s="932" t="s">
        <v>370</v>
      </c>
      <c r="R455" s="932">
        <v>2015</v>
      </c>
      <c r="S455" s="932" t="s">
        <v>8798</v>
      </c>
      <c r="T455" s="932">
        <v>1535</v>
      </c>
      <c r="U455" s="937">
        <v>45253</v>
      </c>
      <c r="V455" s="937">
        <v>45368</v>
      </c>
      <c r="W455" s="938"/>
      <c r="X455" s="939" t="s">
        <v>1713</v>
      </c>
    </row>
    <row r="456" spans="1:24" ht="26.25" customHeight="1">
      <c r="A456" s="931"/>
      <c r="B456" s="932"/>
      <c r="C456" s="932"/>
      <c r="D456" s="932"/>
      <c r="E456" s="932"/>
      <c r="F456" s="932"/>
      <c r="G456" s="932"/>
      <c r="H456" s="932"/>
      <c r="I456" s="932"/>
      <c r="J456" s="932"/>
      <c r="K456" s="940"/>
      <c r="L456" s="950"/>
      <c r="M456" s="950"/>
      <c r="N456" s="779"/>
      <c r="O456" s="779"/>
      <c r="P456" s="935"/>
      <c r="Q456" s="932"/>
      <c r="R456" s="932"/>
      <c r="S456" s="933" t="s">
        <v>189</v>
      </c>
      <c r="T456" s="933">
        <v>3900</v>
      </c>
      <c r="U456" s="936">
        <v>45254</v>
      </c>
      <c r="V456" s="937">
        <v>45356</v>
      </c>
      <c r="W456" s="938"/>
      <c r="X456" s="939"/>
    </row>
    <row r="457" spans="1:24" ht="26.25" customHeight="1">
      <c r="A457" s="931"/>
      <c r="B457" s="932"/>
      <c r="C457" s="932"/>
      <c r="D457" s="932"/>
      <c r="E457" s="932"/>
      <c r="F457" s="932"/>
      <c r="G457" s="932"/>
      <c r="H457" s="932"/>
      <c r="I457" s="932"/>
      <c r="J457" s="932"/>
      <c r="K457" s="940"/>
      <c r="L457" s="950"/>
      <c r="M457" s="950"/>
      <c r="N457" s="779"/>
      <c r="O457" s="779"/>
      <c r="P457" s="935"/>
      <c r="Q457" s="932"/>
      <c r="R457" s="932"/>
      <c r="S457" s="933" t="s">
        <v>2472</v>
      </c>
      <c r="T457" s="933">
        <f>SUM(T451:T456)</f>
        <v>11590</v>
      </c>
      <c r="U457" s="937"/>
      <c r="V457" s="937">
        <v>45354</v>
      </c>
      <c r="W457" s="938"/>
      <c r="X457" s="939"/>
    </row>
    <row r="458" spans="1:24" ht="26.25" customHeight="1" thickBot="1">
      <c r="A458" s="941"/>
      <c r="B458" s="942"/>
      <c r="C458" s="942"/>
      <c r="D458" s="942"/>
      <c r="E458" s="942"/>
      <c r="F458" s="942"/>
      <c r="G458" s="942"/>
      <c r="H458" s="942"/>
      <c r="I458" s="942"/>
      <c r="J458" s="942"/>
      <c r="K458" s="611" t="s">
        <v>8634</v>
      </c>
      <c r="L458" s="942"/>
      <c r="M458" s="942"/>
      <c r="N458" s="943"/>
      <c r="O458" s="943"/>
      <c r="P458" s="944"/>
      <c r="Q458" s="942"/>
      <c r="R458" s="942"/>
      <c r="S458" s="945"/>
      <c r="T458" s="945"/>
      <c r="U458" s="946"/>
      <c r="V458" s="947">
        <v>45355</v>
      </c>
      <c r="W458" s="948"/>
      <c r="X458" s="949"/>
    </row>
    <row r="459" spans="1:24" ht="26.25" hidden="1" customHeight="1">
      <c r="A459" s="492" t="s">
        <v>188</v>
      </c>
      <c r="B459" s="493"/>
      <c r="C459" s="493" t="s">
        <v>4603</v>
      </c>
      <c r="D459" s="493" t="s">
        <v>198</v>
      </c>
      <c r="E459" s="493"/>
      <c r="F459" s="493"/>
      <c r="G459" s="493"/>
      <c r="H459" s="914"/>
      <c r="I459" s="493" t="s">
        <v>4604</v>
      </c>
      <c r="J459" s="494" t="s">
        <v>8803</v>
      </c>
      <c r="K459" s="493" t="s">
        <v>13</v>
      </c>
      <c r="L459" s="494"/>
      <c r="M459" s="495"/>
      <c r="N459" s="495"/>
      <c r="O459" s="495"/>
      <c r="P459" s="496"/>
      <c r="Q459" s="493"/>
      <c r="R459" s="493"/>
      <c r="S459" s="493"/>
      <c r="T459" s="493"/>
      <c r="U459" s="497">
        <v>45256</v>
      </c>
      <c r="V459" s="497">
        <v>45296</v>
      </c>
      <c r="W459" s="498"/>
      <c r="X459" s="499">
        <v>500</v>
      </c>
    </row>
    <row r="460" spans="1:24" ht="26.25" hidden="1" customHeight="1">
      <c r="A460" s="500"/>
      <c r="B460" s="97"/>
      <c r="C460" s="97" t="s">
        <v>7313</v>
      </c>
      <c r="D460" s="97"/>
      <c r="E460" s="97"/>
      <c r="F460" s="97"/>
      <c r="G460" s="97"/>
      <c r="H460" s="97"/>
      <c r="I460" s="97" t="s">
        <v>2578</v>
      </c>
      <c r="J460" s="412" t="s">
        <v>8837</v>
      </c>
      <c r="K460" s="99"/>
      <c r="L460" s="427" t="s">
        <v>3603</v>
      </c>
      <c r="M460" s="2592" t="s">
        <v>8912</v>
      </c>
      <c r="N460" s="2593"/>
      <c r="O460" s="2593"/>
      <c r="P460" s="2594"/>
      <c r="Q460" s="97"/>
      <c r="R460" s="97"/>
      <c r="S460" s="97"/>
      <c r="T460" s="97"/>
      <c r="U460" s="431"/>
      <c r="V460" s="430"/>
      <c r="W460" s="106"/>
      <c r="X460" s="652" t="s">
        <v>8259</v>
      </c>
    </row>
    <row r="461" spans="1:24" ht="26.25" hidden="1" customHeight="1">
      <c r="A461" s="500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8"/>
      <c r="M461" s="2595"/>
      <c r="N461" s="2596"/>
      <c r="O461" s="2596"/>
      <c r="P461" s="2597"/>
      <c r="Q461" s="97"/>
      <c r="R461" s="97"/>
      <c r="S461" s="97"/>
      <c r="T461" s="97"/>
      <c r="U461" s="430"/>
      <c r="V461" s="430"/>
      <c r="W461" s="106"/>
      <c r="X461" s="652"/>
    </row>
    <row r="462" spans="1:24" ht="26.25" hidden="1" customHeight="1">
      <c r="A462" s="500"/>
      <c r="B462" s="97"/>
      <c r="C462" s="97"/>
      <c r="D462" s="97"/>
      <c r="E462" s="97"/>
      <c r="F462" s="97"/>
      <c r="G462" s="97"/>
      <c r="H462" s="97"/>
      <c r="I462" s="97"/>
      <c r="J462" s="425" t="s">
        <v>7916</v>
      </c>
      <c r="K462" s="97" t="s">
        <v>4071</v>
      </c>
      <c r="L462" s="98"/>
      <c r="M462" s="2595"/>
      <c r="N462" s="2596"/>
      <c r="O462" s="2596"/>
      <c r="P462" s="2597"/>
      <c r="Q462" s="97"/>
      <c r="R462" s="97"/>
      <c r="S462" s="97"/>
      <c r="T462" s="97"/>
      <c r="U462" s="100"/>
      <c r="V462" s="101"/>
      <c r="W462" s="106"/>
      <c r="X462" s="652"/>
    </row>
    <row r="463" spans="1:24" ht="26.25" hidden="1" customHeight="1">
      <c r="A463" s="500"/>
      <c r="B463" s="97"/>
      <c r="C463" s="97"/>
      <c r="D463" s="97"/>
      <c r="E463" s="97"/>
      <c r="F463" s="97"/>
      <c r="G463" s="97"/>
      <c r="H463" s="97"/>
      <c r="I463" s="97"/>
      <c r="J463" s="425" t="s">
        <v>7165</v>
      </c>
      <c r="K463" s="97"/>
      <c r="L463" s="98"/>
      <c r="M463" s="2595"/>
      <c r="N463" s="2596"/>
      <c r="O463" s="2596"/>
      <c r="P463" s="2597"/>
      <c r="Q463" s="97"/>
      <c r="R463" s="97"/>
      <c r="S463" s="102" t="s">
        <v>189</v>
      </c>
      <c r="T463" s="102"/>
      <c r="U463" s="100"/>
      <c r="V463" s="101"/>
      <c r="W463" s="106"/>
      <c r="X463" s="915"/>
    </row>
    <row r="464" spans="1:24" ht="26.25" hidden="1" customHeight="1">
      <c r="A464" s="500"/>
      <c r="B464" s="97"/>
      <c r="C464" s="97"/>
      <c r="D464" s="97"/>
      <c r="E464" s="97"/>
      <c r="F464" s="97"/>
      <c r="G464" s="97"/>
      <c r="H464" s="97"/>
      <c r="I464" s="97"/>
      <c r="J464" s="97"/>
      <c r="K464" s="98"/>
      <c r="L464" s="98"/>
      <c r="M464" s="2598"/>
      <c r="N464" s="2599"/>
      <c r="O464" s="2599"/>
      <c r="P464" s="2600"/>
      <c r="Q464" s="102"/>
      <c r="R464" s="102"/>
      <c r="S464" s="102" t="s">
        <v>2472</v>
      </c>
      <c r="T464" s="102">
        <f>SUM(T459:T463)</f>
        <v>0</v>
      </c>
      <c r="U464" s="100"/>
      <c r="V464" s="101"/>
      <c r="W464" s="106"/>
      <c r="X464" s="915"/>
    </row>
    <row r="465" spans="1:24" ht="26.25" hidden="1" customHeight="1" thickBot="1">
      <c r="A465" s="1166"/>
      <c r="B465" s="1167"/>
      <c r="C465" s="1167"/>
      <c r="D465" s="1167"/>
      <c r="E465" s="1167"/>
      <c r="F465" s="1167"/>
      <c r="G465" s="1167"/>
      <c r="H465" s="1167"/>
      <c r="I465" s="1167"/>
      <c r="J465" s="1167"/>
      <c r="K465" s="1168" t="s">
        <v>8836</v>
      </c>
      <c r="L465" s="1169"/>
      <c r="M465" s="1169"/>
      <c r="N465" s="1167"/>
      <c r="O465" s="1167"/>
      <c r="P465" s="1170"/>
      <c r="Q465" s="1171"/>
      <c r="R465" s="1171"/>
      <c r="S465" s="1171"/>
      <c r="T465" s="1171"/>
      <c r="U465" s="1172"/>
      <c r="V465" s="1173"/>
      <c r="W465" s="1174"/>
      <c r="X465" s="1175"/>
    </row>
    <row r="467" spans="1:24" ht="26.25" customHeight="1" thickBot="1"/>
    <row r="468" spans="1:24" ht="26.25" customHeight="1">
      <c r="A468" s="1178" t="s">
        <v>188</v>
      </c>
      <c r="B468" s="1179"/>
      <c r="C468" s="1179" t="s">
        <v>5748</v>
      </c>
      <c r="D468" s="1179" t="s">
        <v>190</v>
      </c>
      <c r="E468" s="1179" t="s">
        <v>191</v>
      </c>
      <c r="F468" s="1179" t="s">
        <v>191</v>
      </c>
      <c r="G468" s="1179" t="s">
        <v>191</v>
      </c>
      <c r="H468" s="1179"/>
      <c r="I468" s="1179" t="s">
        <v>129</v>
      </c>
      <c r="J468" s="1179" t="s">
        <v>9143</v>
      </c>
      <c r="K468" s="1180" t="s">
        <v>21</v>
      </c>
      <c r="L468" s="1179" t="s">
        <v>9222</v>
      </c>
      <c r="M468" s="1179"/>
      <c r="N468" s="1180" t="s">
        <v>9122</v>
      </c>
      <c r="O468" s="1180" t="s">
        <v>9073</v>
      </c>
      <c r="P468" s="1181"/>
      <c r="Q468" s="1179" t="s">
        <v>8976</v>
      </c>
      <c r="R468" s="1179">
        <v>2016</v>
      </c>
      <c r="S468" s="1179" t="s">
        <v>9204</v>
      </c>
      <c r="T468" s="1179">
        <v>2300</v>
      </c>
      <c r="U468" s="1366">
        <v>45253</v>
      </c>
      <c r="V468" s="1236"/>
      <c r="W468" s="1183">
        <v>5500</v>
      </c>
      <c r="X468" s="1184">
        <f>W468+100</f>
        <v>5600</v>
      </c>
    </row>
    <row r="469" spans="1:24" ht="26.25" customHeight="1">
      <c r="A469" s="1185"/>
      <c r="B469" s="1186"/>
      <c r="C469" s="1186"/>
      <c r="D469" s="1186"/>
      <c r="E469" s="1186"/>
      <c r="F469" s="1186"/>
      <c r="G469" s="1186"/>
      <c r="H469" s="1186"/>
      <c r="I469" s="1186" t="s">
        <v>3598</v>
      </c>
      <c r="J469" s="412" t="s">
        <v>8970</v>
      </c>
      <c r="K469" s="1188"/>
      <c r="L469" s="1186"/>
      <c r="M469" s="1186"/>
      <c r="N469" s="1186"/>
      <c r="O469" s="1186"/>
      <c r="P469" s="1186"/>
      <c r="Q469" s="1186" t="s">
        <v>8222</v>
      </c>
      <c r="R469" s="1186">
        <v>2013</v>
      </c>
      <c r="S469" s="1186" t="s">
        <v>9205</v>
      </c>
      <c r="T469" s="1186">
        <v>1600</v>
      </c>
      <c r="U469" s="1190">
        <v>45257</v>
      </c>
      <c r="V469" s="1190"/>
      <c r="W469" s="1191" t="s">
        <v>9518</v>
      </c>
      <c r="X469" s="1192" t="s">
        <v>9517</v>
      </c>
    </row>
    <row r="470" spans="1:24" ht="26.25" customHeight="1">
      <c r="A470" s="1185"/>
      <c r="B470" s="1186"/>
      <c r="C470" s="1186"/>
      <c r="D470" s="1186"/>
      <c r="E470" s="1186"/>
      <c r="F470" s="1186"/>
      <c r="G470" s="1186"/>
      <c r="H470" s="1186"/>
      <c r="I470" s="1186"/>
      <c r="J470" s="412" t="s">
        <v>8971</v>
      </c>
      <c r="K470" s="1188" t="s">
        <v>8988</v>
      </c>
      <c r="L470" s="1186"/>
      <c r="M470" s="1186"/>
      <c r="N470" s="1186"/>
      <c r="O470" s="1186"/>
      <c r="P470" s="1186"/>
      <c r="Q470" s="1186" t="s">
        <v>8884</v>
      </c>
      <c r="R470" s="1186">
        <v>2023</v>
      </c>
      <c r="S470" s="1186" t="s">
        <v>9206</v>
      </c>
      <c r="T470" s="1186">
        <v>1855</v>
      </c>
      <c r="U470" s="1190"/>
      <c r="V470" s="1189"/>
      <c r="W470" s="1191"/>
      <c r="X470" s="1192"/>
    </row>
    <row r="471" spans="1:24" ht="26.25" customHeight="1">
      <c r="A471" s="1185"/>
      <c r="B471" s="1186"/>
      <c r="C471" s="1186"/>
      <c r="D471" s="1186"/>
      <c r="E471" s="1186"/>
      <c r="F471" s="1186"/>
      <c r="G471" s="1186"/>
      <c r="H471" s="1186"/>
      <c r="I471" s="1186" t="s">
        <v>7893</v>
      </c>
      <c r="J471" s="1186" t="s">
        <v>9142</v>
      </c>
      <c r="K471" s="1254" t="s">
        <v>8972</v>
      </c>
      <c r="L471" s="1186"/>
      <c r="M471" s="1186"/>
      <c r="N471" s="1186"/>
      <c r="O471" s="1186"/>
      <c r="P471" s="1186"/>
      <c r="Q471" s="1186" t="s">
        <v>7991</v>
      </c>
      <c r="R471" s="1186">
        <v>2020</v>
      </c>
      <c r="S471" s="1186" t="s">
        <v>9207</v>
      </c>
      <c r="T471" s="1186">
        <v>1600</v>
      </c>
      <c r="U471" s="1189"/>
      <c r="V471" s="1189"/>
      <c r="W471" s="1191"/>
      <c r="X471" s="1192"/>
    </row>
    <row r="472" spans="1:24" ht="26.25" customHeight="1">
      <c r="A472" s="1185"/>
      <c r="B472" s="1186"/>
      <c r="C472" s="1186"/>
      <c r="D472" s="1186"/>
      <c r="E472" s="1186"/>
      <c r="F472" s="1186"/>
      <c r="G472" s="1186"/>
      <c r="H472" s="1186"/>
      <c r="I472" s="1186" t="s">
        <v>7894</v>
      </c>
      <c r="J472" s="425" t="s">
        <v>2643</v>
      </c>
      <c r="K472" s="1188"/>
      <c r="L472" s="1186"/>
      <c r="M472" s="1186"/>
      <c r="N472" s="1186"/>
      <c r="O472" s="1186"/>
      <c r="P472" s="1186"/>
      <c r="Q472" s="1186"/>
      <c r="R472" s="1186"/>
      <c r="S472" s="1187" t="s">
        <v>189</v>
      </c>
      <c r="T472" s="1187">
        <v>3965</v>
      </c>
      <c r="U472" s="1189"/>
      <c r="V472" s="1189"/>
      <c r="W472" s="1191"/>
      <c r="X472" s="1192"/>
    </row>
    <row r="473" spans="1:24" ht="26.25" customHeight="1">
      <c r="A473" s="1185"/>
      <c r="B473" s="1186"/>
      <c r="C473" s="1186"/>
      <c r="D473" s="1186"/>
      <c r="E473" s="1186"/>
      <c r="F473" s="1186"/>
      <c r="G473" s="1186"/>
      <c r="H473" s="1186"/>
      <c r="I473" s="1186" t="s">
        <v>3218</v>
      </c>
      <c r="J473" s="1188"/>
      <c r="K473" s="1188"/>
      <c r="L473" s="1186"/>
      <c r="M473" s="1186"/>
      <c r="N473" s="1186"/>
      <c r="O473" s="1186"/>
      <c r="P473" s="1186"/>
      <c r="Q473" s="1186"/>
      <c r="R473" s="1186"/>
      <c r="S473" s="1187" t="s">
        <v>2472</v>
      </c>
      <c r="T473" s="1187">
        <f>SUM(T468:T472)</f>
        <v>11320</v>
      </c>
      <c r="U473" s="1189"/>
      <c r="V473" s="1189"/>
      <c r="W473" s="1191"/>
      <c r="X473" s="1192"/>
    </row>
    <row r="474" spans="1:24" ht="26.25" customHeight="1" thickBot="1">
      <c r="A474" s="1193"/>
      <c r="B474" s="1194"/>
      <c r="C474" s="1194"/>
      <c r="D474" s="1194"/>
      <c r="E474" s="1194"/>
      <c r="F474" s="1194"/>
      <c r="G474" s="1194"/>
      <c r="H474" s="1194"/>
      <c r="I474" s="1194"/>
      <c r="J474" s="1194"/>
      <c r="K474" s="611" t="s">
        <v>9144</v>
      </c>
      <c r="L474" s="1194"/>
      <c r="M474" s="1194"/>
      <c r="N474" s="1195"/>
      <c r="O474" s="1195"/>
      <c r="P474" s="1196"/>
      <c r="Q474" s="1194"/>
      <c r="R474" s="1194"/>
      <c r="S474" s="1197" t="s">
        <v>1907</v>
      </c>
      <c r="T474" s="1197">
        <v>7350</v>
      </c>
      <c r="U474" s="1198"/>
      <c r="V474" s="1199"/>
      <c r="W474" s="1200"/>
      <c r="X474" s="1201"/>
    </row>
    <row r="476" spans="1:24" ht="26.25" customHeight="1" thickBot="1"/>
    <row r="477" spans="1:24" ht="26.25" customHeight="1">
      <c r="A477" s="456" t="s">
        <v>188</v>
      </c>
      <c r="B477" s="457"/>
      <c r="C477" s="457" t="s">
        <v>3556</v>
      </c>
      <c r="D477" s="457" t="s">
        <v>190</v>
      </c>
      <c r="E477" s="457" t="s">
        <v>191</v>
      </c>
      <c r="F477" s="457" t="s">
        <v>191</v>
      </c>
      <c r="G477" s="457" t="s">
        <v>191</v>
      </c>
      <c r="H477" s="477"/>
      <c r="I477" s="457" t="s">
        <v>3375</v>
      </c>
      <c r="J477" s="457" t="s">
        <v>8959</v>
      </c>
      <c r="K477" s="458" t="s">
        <v>7331</v>
      </c>
      <c r="L477" s="457" t="s">
        <v>9165</v>
      </c>
      <c r="M477" s="457"/>
      <c r="N477" s="458" t="s">
        <v>9160</v>
      </c>
      <c r="O477" s="458" t="s">
        <v>9162</v>
      </c>
      <c r="P477" s="459" t="s">
        <v>166</v>
      </c>
      <c r="Q477" s="457" t="s">
        <v>361</v>
      </c>
      <c r="R477" s="457">
        <v>2015</v>
      </c>
      <c r="S477" s="457" t="s">
        <v>9156</v>
      </c>
      <c r="T477" s="457">
        <v>2175</v>
      </c>
      <c r="U477" s="460">
        <v>45258</v>
      </c>
      <c r="V477" s="460">
        <v>45310</v>
      </c>
      <c r="W477" s="1163">
        <v>2050</v>
      </c>
      <c r="X477" s="463">
        <v>3700</v>
      </c>
    </row>
    <row r="478" spans="1:24" ht="26.25" customHeight="1">
      <c r="A478" s="464"/>
      <c r="B478" s="143"/>
      <c r="C478" s="143"/>
      <c r="D478" s="143"/>
      <c r="E478" s="143"/>
      <c r="F478" s="143"/>
      <c r="G478" s="143"/>
      <c r="H478" s="143"/>
      <c r="I478" s="143" t="s">
        <v>194</v>
      </c>
      <c r="J478" s="412" t="s">
        <v>8962</v>
      </c>
      <c r="K478" s="169" t="s">
        <v>8974</v>
      </c>
      <c r="L478" s="427" t="s">
        <v>3359</v>
      </c>
      <c r="M478" s="143"/>
      <c r="N478" s="73" t="s">
        <v>9360</v>
      </c>
      <c r="O478" s="144"/>
      <c r="P478" s="143"/>
      <c r="Q478" s="143" t="s">
        <v>361</v>
      </c>
      <c r="R478" s="143">
        <v>2016</v>
      </c>
      <c r="S478" s="143" t="s">
        <v>9157</v>
      </c>
      <c r="T478" s="143">
        <v>2405</v>
      </c>
      <c r="U478" s="146"/>
      <c r="V478" s="168">
        <v>45324</v>
      </c>
      <c r="W478" s="147">
        <v>1960</v>
      </c>
      <c r="X478" s="466"/>
    </row>
    <row r="479" spans="1:24" ht="26.25" customHeight="1">
      <c r="A479" s="464"/>
      <c r="B479" s="143"/>
      <c r="C479" s="143"/>
      <c r="D479" s="143"/>
      <c r="E479" s="143"/>
      <c r="F479" s="143"/>
      <c r="G479" s="143"/>
      <c r="H479" s="143"/>
      <c r="I479" s="320" t="s">
        <v>2625</v>
      </c>
      <c r="J479" s="143"/>
      <c r="K479" s="144" t="s">
        <v>8973</v>
      </c>
      <c r="L479" s="143"/>
      <c r="M479" s="143"/>
      <c r="N479" s="73" t="s">
        <v>3802</v>
      </c>
      <c r="O479" s="144"/>
      <c r="P479" s="143"/>
      <c r="Q479" s="143" t="s">
        <v>363</v>
      </c>
      <c r="R479" s="143">
        <v>2016</v>
      </c>
      <c r="S479" s="143" t="s">
        <v>9158</v>
      </c>
      <c r="T479" s="143">
        <v>2115</v>
      </c>
      <c r="U479" s="146"/>
      <c r="V479" s="146">
        <v>45325</v>
      </c>
      <c r="W479" s="147" t="s">
        <v>9411</v>
      </c>
      <c r="X479" s="466"/>
    </row>
    <row r="480" spans="1:24" ht="26.25" customHeight="1">
      <c r="A480" s="464"/>
      <c r="B480" s="143"/>
      <c r="C480" s="143"/>
      <c r="D480" s="143"/>
      <c r="E480" s="143"/>
      <c r="F480" s="143"/>
      <c r="G480" s="143"/>
      <c r="H480" s="143"/>
      <c r="I480" s="143"/>
      <c r="J480" s="143"/>
      <c r="K480" s="144" t="s">
        <v>3383</v>
      </c>
      <c r="L480" s="143"/>
      <c r="M480" s="143"/>
      <c r="N480" s="144"/>
      <c r="O480" s="144"/>
      <c r="P480" s="143"/>
      <c r="Q480" s="143" t="s">
        <v>378</v>
      </c>
      <c r="R480" s="143">
        <v>2014</v>
      </c>
      <c r="S480" s="143" t="s">
        <v>9159</v>
      </c>
      <c r="T480" s="143">
        <v>2005</v>
      </c>
      <c r="U480" s="168"/>
      <c r="V480" s="146"/>
      <c r="W480" s="147"/>
      <c r="X480" s="466"/>
    </row>
    <row r="481" spans="1:24" ht="26.25" customHeight="1">
      <c r="A481" s="464"/>
      <c r="B481" s="143"/>
      <c r="C481" s="143"/>
      <c r="D481" s="143"/>
      <c r="E481" s="143"/>
      <c r="F481" s="143"/>
      <c r="G481" s="143"/>
      <c r="H481" s="143"/>
      <c r="I481" s="143"/>
      <c r="J481" s="143" t="s">
        <v>2626</v>
      </c>
      <c r="K481" s="144"/>
      <c r="L481" s="143"/>
      <c r="M481" s="2476" t="s">
        <v>8707</v>
      </c>
      <c r="N481" s="2477"/>
      <c r="O481" s="2478"/>
      <c r="P481" s="143"/>
      <c r="Q481" s="143"/>
      <c r="R481" s="143"/>
      <c r="S481" s="148" t="s">
        <v>189</v>
      </c>
      <c r="T481" s="148">
        <v>3900</v>
      </c>
      <c r="U481" s="168"/>
      <c r="V481" s="146"/>
      <c r="W481" s="147"/>
      <c r="X481" s="466"/>
    </row>
    <row r="482" spans="1:24" ht="26.25" customHeight="1">
      <c r="A482" s="464"/>
      <c r="B482" s="143"/>
      <c r="C482" s="143"/>
      <c r="D482" s="143"/>
      <c r="E482" s="143"/>
      <c r="F482" s="143"/>
      <c r="G482" s="143"/>
      <c r="H482" s="143"/>
      <c r="I482" s="143"/>
      <c r="J482" s="143" t="s">
        <v>2627</v>
      </c>
      <c r="K482" s="144"/>
      <c r="L482" s="143"/>
      <c r="M482" s="143"/>
      <c r="N482" s="144"/>
      <c r="O482" s="144"/>
      <c r="P482" s="143"/>
      <c r="Q482" s="143"/>
      <c r="R482" s="143"/>
      <c r="S482" s="148" t="s">
        <v>2472</v>
      </c>
      <c r="T482" s="148">
        <f>SUM(T477:T481)</f>
        <v>12600</v>
      </c>
      <c r="U482" s="168"/>
      <c r="V482" s="146"/>
      <c r="W482" s="147"/>
      <c r="X482" s="466"/>
    </row>
    <row r="483" spans="1:24" ht="26.25" customHeight="1" thickBot="1">
      <c r="A483" s="467"/>
      <c r="B483" s="468"/>
      <c r="C483" s="468"/>
      <c r="D483" s="468"/>
      <c r="E483" s="468"/>
      <c r="F483" s="468"/>
      <c r="G483" s="468"/>
      <c r="H483" s="468"/>
      <c r="I483" s="468"/>
      <c r="J483" s="555" t="s">
        <v>2745</v>
      </c>
      <c r="K483" s="611" t="s">
        <v>8960</v>
      </c>
      <c r="L483" s="468"/>
      <c r="M483" s="468"/>
      <c r="N483" s="470"/>
      <c r="O483" s="470"/>
      <c r="P483" s="471"/>
      <c r="Q483" s="468"/>
      <c r="R483" s="468"/>
      <c r="S483" s="472"/>
      <c r="T483" s="472"/>
      <c r="U483" s="473"/>
      <c r="V483" s="474"/>
      <c r="W483" s="475"/>
      <c r="X483" s="476"/>
    </row>
    <row r="484" spans="1:24" ht="26.25" customHeight="1">
      <c r="A484" s="456" t="s">
        <v>188</v>
      </c>
      <c r="B484" s="457"/>
      <c r="C484" s="457" t="s">
        <v>3556</v>
      </c>
      <c r="D484" s="457" t="s">
        <v>190</v>
      </c>
      <c r="E484" s="457" t="s">
        <v>191</v>
      </c>
      <c r="F484" s="457" t="s">
        <v>191</v>
      </c>
      <c r="G484" s="457" t="s">
        <v>191</v>
      </c>
      <c r="H484" s="477"/>
      <c r="I484" s="457" t="s">
        <v>3375</v>
      </c>
      <c r="J484" s="457" t="s">
        <v>8959</v>
      </c>
      <c r="K484" s="458" t="s">
        <v>7331</v>
      </c>
      <c r="L484" s="457" t="s">
        <v>9166</v>
      </c>
      <c r="M484" s="457"/>
      <c r="N484" s="458" t="s">
        <v>9161</v>
      </c>
      <c r="O484" s="458" t="s">
        <v>9137</v>
      </c>
      <c r="P484" s="459" t="s">
        <v>166</v>
      </c>
      <c r="Q484" s="457" t="s">
        <v>363</v>
      </c>
      <c r="R484" s="457">
        <v>2014</v>
      </c>
      <c r="S484" s="457" t="s">
        <v>9153</v>
      </c>
      <c r="T484" s="457">
        <v>2085</v>
      </c>
      <c r="U484" s="460">
        <v>45258</v>
      </c>
      <c r="V484" s="460">
        <v>45310</v>
      </c>
      <c r="W484" s="1163">
        <v>2050</v>
      </c>
      <c r="X484" s="463">
        <v>3700</v>
      </c>
    </row>
    <row r="485" spans="1:24" ht="26.25" customHeight="1">
      <c r="A485" s="464"/>
      <c r="B485" s="143"/>
      <c r="C485" s="143"/>
      <c r="D485" s="143"/>
      <c r="E485" s="143"/>
      <c r="F485" s="143"/>
      <c r="G485" s="143"/>
      <c r="H485" s="143"/>
      <c r="I485" s="143" t="s">
        <v>194</v>
      </c>
      <c r="J485" s="412" t="s">
        <v>8963</v>
      </c>
      <c r="K485" s="169" t="s">
        <v>8974</v>
      </c>
      <c r="L485" s="427" t="s">
        <v>3359</v>
      </c>
      <c r="M485" s="143"/>
      <c r="N485" s="73" t="s">
        <v>9360</v>
      </c>
      <c r="O485" s="144"/>
      <c r="P485" s="143"/>
      <c r="Q485" s="143" t="s">
        <v>378</v>
      </c>
      <c r="R485" s="143">
        <v>2014</v>
      </c>
      <c r="S485" s="143" t="s">
        <v>9177</v>
      </c>
      <c r="T485" s="143">
        <v>2030</v>
      </c>
      <c r="U485" s="146"/>
      <c r="V485" s="168">
        <v>45324</v>
      </c>
      <c r="W485" s="147">
        <v>1960</v>
      </c>
      <c r="X485" s="466"/>
    </row>
    <row r="486" spans="1:24" ht="26.25" customHeight="1">
      <c r="A486" s="464"/>
      <c r="B486" s="143"/>
      <c r="C486" s="143"/>
      <c r="D486" s="143"/>
      <c r="E486" s="143"/>
      <c r="F486" s="143"/>
      <c r="G486" s="143"/>
      <c r="H486" s="143"/>
      <c r="I486" s="320" t="s">
        <v>2625</v>
      </c>
      <c r="J486" s="143"/>
      <c r="K486" s="144" t="s">
        <v>8973</v>
      </c>
      <c r="L486" s="143"/>
      <c r="M486" s="143"/>
      <c r="N486" s="73" t="s">
        <v>3802</v>
      </c>
      <c r="O486" s="144"/>
      <c r="P486" s="143"/>
      <c r="Q486" s="143" t="s">
        <v>4029</v>
      </c>
      <c r="R486" s="143">
        <v>2015</v>
      </c>
      <c r="S486" s="143" t="s">
        <v>9154</v>
      </c>
      <c r="T486" s="143">
        <v>1785</v>
      </c>
      <c r="U486" s="146"/>
      <c r="V486" s="146">
        <v>45325</v>
      </c>
      <c r="W486" s="147" t="s">
        <v>9411</v>
      </c>
      <c r="X486" s="466"/>
    </row>
    <row r="487" spans="1:24" ht="26.25" customHeight="1">
      <c r="A487" s="464"/>
      <c r="B487" s="143"/>
      <c r="C487" s="143"/>
      <c r="D487" s="143"/>
      <c r="E487" s="143"/>
      <c r="F487" s="143"/>
      <c r="G487" s="143"/>
      <c r="H487" s="143"/>
      <c r="I487" s="143"/>
      <c r="J487" s="143"/>
      <c r="K487" s="144" t="s">
        <v>3383</v>
      </c>
      <c r="L487" s="143"/>
      <c r="M487" s="143"/>
      <c r="N487" s="144"/>
      <c r="O487" s="144"/>
      <c r="P487" s="143"/>
      <c r="Q487" s="143" t="s">
        <v>375</v>
      </c>
      <c r="R487" s="143">
        <v>2014</v>
      </c>
      <c r="S487" s="143" t="s">
        <v>9155</v>
      </c>
      <c r="T487" s="143">
        <v>1660</v>
      </c>
      <c r="U487" s="168"/>
      <c r="V487" s="146"/>
      <c r="W487" s="147"/>
      <c r="X487" s="466"/>
    </row>
    <row r="488" spans="1:24" ht="26.25" customHeight="1">
      <c r="A488" s="464"/>
      <c r="B488" s="143"/>
      <c r="C488" s="143"/>
      <c r="D488" s="143"/>
      <c r="E488" s="143"/>
      <c r="F488" s="143"/>
      <c r="G488" s="143"/>
      <c r="H488" s="143"/>
      <c r="I488" s="143"/>
      <c r="J488" s="143" t="s">
        <v>2626</v>
      </c>
      <c r="K488" s="144"/>
      <c r="L488" s="143"/>
      <c r="M488" s="2476" t="s">
        <v>8707</v>
      </c>
      <c r="N488" s="2477"/>
      <c r="O488" s="2478"/>
      <c r="P488" s="143"/>
      <c r="Q488" s="143"/>
      <c r="R488" s="143"/>
      <c r="S488" s="148" t="s">
        <v>189</v>
      </c>
      <c r="T488" s="148">
        <v>3700</v>
      </c>
      <c r="U488" s="168"/>
      <c r="V488" s="146"/>
      <c r="W488" s="147"/>
      <c r="X488" s="466"/>
    </row>
    <row r="489" spans="1:24" ht="26.25" customHeight="1">
      <c r="A489" s="464"/>
      <c r="B489" s="143"/>
      <c r="C489" s="143"/>
      <c r="D489" s="143"/>
      <c r="E489" s="143"/>
      <c r="F489" s="143"/>
      <c r="G489" s="143"/>
      <c r="H489" s="143"/>
      <c r="I489" s="143"/>
      <c r="J489" s="143" t="s">
        <v>2627</v>
      </c>
      <c r="K489" s="144"/>
      <c r="L489" s="143"/>
      <c r="M489" s="143"/>
      <c r="N489" s="144"/>
      <c r="O489" s="144"/>
      <c r="P489" s="143"/>
      <c r="Q489" s="143"/>
      <c r="R489" s="143"/>
      <c r="S489" s="148" t="s">
        <v>2472</v>
      </c>
      <c r="T489" s="148">
        <f>SUM(T484:T488)</f>
        <v>11260</v>
      </c>
      <c r="U489" s="168"/>
      <c r="V489" s="146"/>
      <c r="W489" s="147"/>
      <c r="X489" s="466"/>
    </row>
    <row r="490" spans="1:24" ht="26.25" customHeight="1" thickBot="1">
      <c r="A490" s="467"/>
      <c r="B490" s="468"/>
      <c r="C490" s="468"/>
      <c r="D490" s="468"/>
      <c r="E490" s="468"/>
      <c r="F490" s="468"/>
      <c r="G490" s="468"/>
      <c r="H490" s="468"/>
      <c r="I490" s="468"/>
      <c r="J490" s="555" t="s">
        <v>2745</v>
      </c>
      <c r="K490" s="611" t="s">
        <v>8960</v>
      </c>
      <c r="L490" s="468"/>
      <c r="M490" s="468"/>
      <c r="N490" s="470"/>
      <c r="O490" s="470"/>
      <c r="P490" s="471"/>
      <c r="Q490" s="468"/>
      <c r="R490" s="468"/>
      <c r="S490" s="472"/>
      <c r="T490" s="472"/>
      <c r="U490" s="473"/>
      <c r="V490" s="474"/>
      <c r="W490" s="475"/>
      <c r="X490" s="476"/>
    </row>
    <row r="492" spans="1:24" ht="26.25" customHeight="1" thickBot="1"/>
    <row r="493" spans="1:24" ht="26.25" customHeight="1">
      <c r="A493" s="456" t="s">
        <v>188</v>
      </c>
      <c r="B493" s="457"/>
      <c r="C493" s="457" t="s">
        <v>3556</v>
      </c>
      <c r="D493" s="457" t="s">
        <v>190</v>
      </c>
      <c r="E493" s="457" t="s">
        <v>191</v>
      </c>
      <c r="F493" s="457" t="s">
        <v>191</v>
      </c>
      <c r="G493" s="457" t="s">
        <v>191</v>
      </c>
      <c r="H493" s="477"/>
      <c r="I493" s="457" t="s">
        <v>3375</v>
      </c>
      <c r="J493" s="457" t="s">
        <v>8959</v>
      </c>
      <c r="K493" s="458" t="s">
        <v>7331</v>
      </c>
      <c r="L493" s="457" t="s">
        <v>9225</v>
      </c>
      <c r="M493" s="457"/>
      <c r="N493" s="458" t="s">
        <v>9163</v>
      </c>
      <c r="O493" s="458" t="s">
        <v>9164</v>
      </c>
      <c r="P493" s="459" t="s">
        <v>166</v>
      </c>
      <c r="Q493" s="457" t="s">
        <v>361</v>
      </c>
      <c r="R493" s="457">
        <v>2017</v>
      </c>
      <c r="S493" s="457" t="s">
        <v>9167</v>
      </c>
      <c r="T493" s="457">
        <v>2145</v>
      </c>
      <c r="U493" s="460">
        <v>45258</v>
      </c>
      <c r="V493" s="460">
        <v>45310</v>
      </c>
      <c r="W493" s="1163">
        <v>2050</v>
      </c>
      <c r="X493" s="463">
        <v>3640</v>
      </c>
    </row>
    <row r="494" spans="1:24" ht="26.25" customHeight="1">
      <c r="A494" s="464"/>
      <c r="B494" s="143"/>
      <c r="C494" s="143"/>
      <c r="D494" s="143"/>
      <c r="E494" s="143"/>
      <c r="F494" s="143"/>
      <c r="G494" s="143"/>
      <c r="H494" s="143"/>
      <c r="I494" s="143" t="s">
        <v>194</v>
      </c>
      <c r="J494" s="412" t="s">
        <v>8999</v>
      </c>
      <c r="K494" s="169" t="s">
        <v>3377</v>
      </c>
      <c r="L494" s="427" t="s">
        <v>3359</v>
      </c>
      <c r="M494" s="143"/>
      <c r="N494" s="73" t="s">
        <v>3564</v>
      </c>
      <c r="O494" s="144"/>
      <c r="P494" s="143"/>
      <c r="Q494" s="143" t="s">
        <v>361</v>
      </c>
      <c r="R494" s="143">
        <v>2016</v>
      </c>
      <c r="S494" s="143" t="s">
        <v>9168</v>
      </c>
      <c r="T494" s="143">
        <v>2405</v>
      </c>
      <c r="U494" s="146"/>
      <c r="V494" s="168">
        <v>45324</v>
      </c>
      <c r="W494" s="147">
        <v>1960</v>
      </c>
      <c r="X494" s="465"/>
    </row>
    <row r="495" spans="1:24" ht="26.25" customHeight="1">
      <c r="A495" s="464"/>
      <c r="B495" s="143"/>
      <c r="C495" s="143"/>
      <c r="D495" s="143"/>
      <c r="E495" s="143"/>
      <c r="F495" s="143"/>
      <c r="G495" s="143"/>
      <c r="H495" s="143"/>
      <c r="I495" s="320" t="s">
        <v>2625</v>
      </c>
      <c r="J495" s="143"/>
      <c r="K495" s="144" t="s">
        <v>8973</v>
      </c>
      <c r="L495" s="143"/>
      <c r="M495" s="143"/>
      <c r="N495" s="73" t="s">
        <v>3073</v>
      </c>
      <c r="O495" s="144" t="s">
        <v>9188</v>
      </c>
      <c r="P495" s="143"/>
      <c r="Q495" s="143" t="s">
        <v>361</v>
      </c>
      <c r="R495" s="143">
        <v>2016</v>
      </c>
      <c r="S495" s="143" t="s">
        <v>9169</v>
      </c>
      <c r="T495" s="143">
        <v>2175</v>
      </c>
      <c r="U495" s="146"/>
      <c r="V495" s="146">
        <v>45325</v>
      </c>
      <c r="W495" s="147" t="s">
        <v>9411</v>
      </c>
      <c r="X495" s="466"/>
    </row>
    <row r="496" spans="1:24" ht="26.25" customHeight="1">
      <c r="A496" s="464"/>
      <c r="B496" s="143"/>
      <c r="C496" s="143"/>
      <c r="D496" s="143"/>
      <c r="E496" s="143"/>
      <c r="F496" s="143"/>
      <c r="G496" s="143"/>
      <c r="H496" s="143"/>
      <c r="I496" s="143"/>
      <c r="J496" s="143"/>
      <c r="K496" s="144" t="s">
        <v>3383</v>
      </c>
      <c r="L496" s="143"/>
      <c r="M496" s="143"/>
      <c r="N496" s="144"/>
      <c r="O496" s="144"/>
      <c r="P496" s="143"/>
      <c r="Q496" s="143" t="s">
        <v>424</v>
      </c>
      <c r="R496" s="143">
        <v>2014</v>
      </c>
      <c r="S496" s="143" t="s">
        <v>9170</v>
      </c>
      <c r="T496" s="143">
        <v>1235</v>
      </c>
      <c r="U496" s="168"/>
      <c r="V496" s="146"/>
      <c r="W496" s="147"/>
      <c r="X496" s="466"/>
    </row>
    <row r="497" spans="1:24" ht="26.25" customHeight="1">
      <c r="A497" s="464"/>
      <c r="B497" s="143"/>
      <c r="C497" s="143"/>
      <c r="D497" s="143"/>
      <c r="E497" s="143"/>
      <c r="F497" s="143"/>
      <c r="G497" s="143"/>
      <c r="H497" s="143"/>
      <c r="I497" s="143"/>
      <c r="J497" s="143" t="s">
        <v>2676</v>
      </c>
      <c r="K497" s="144"/>
      <c r="L497" s="143"/>
      <c r="M497" s="2476" t="s">
        <v>8707</v>
      </c>
      <c r="N497" s="2477"/>
      <c r="O497" s="2478"/>
      <c r="P497" s="143"/>
      <c r="Q497" s="143"/>
      <c r="R497" s="143"/>
      <c r="S497" s="148" t="s">
        <v>189</v>
      </c>
      <c r="T497" s="148">
        <v>3700</v>
      </c>
      <c r="U497" s="168"/>
      <c r="V497" s="146"/>
      <c r="W497" s="147"/>
      <c r="X497" s="466"/>
    </row>
    <row r="498" spans="1:24" ht="26.25" customHeight="1">
      <c r="A498" s="464"/>
      <c r="B498" s="143"/>
      <c r="C498" s="143"/>
      <c r="D498" s="143"/>
      <c r="E498" s="143"/>
      <c r="F498" s="143"/>
      <c r="G498" s="143"/>
      <c r="H498" s="143"/>
      <c r="I498" s="143"/>
      <c r="J498" s="143" t="s">
        <v>2627</v>
      </c>
      <c r="K498" s="144"/>
      <c r="L498" s="143"/>
      <c r="M498" s="143"/>
      <c r="N498" s="144"/>
      <c r="O498" s="144"/>
      <c r="P498" s="143"/>
      <c r="Q498" s="143"/>
      <c r="R498" s="143"/>
      <c r="S498" s="148" t="s">
        <v>2472</v>
      </c>
      <c r="T498" s="148">
        <f>SUM(T493:T497)</f>
        <v>11660</v>
      </c>
      <c r="U498" s="168"/>
      <c r="V498" s="146"/>
      <c r="W498" s="147"/>
      <c r="X498" s="466"/>
    </row>
    <row r="499" spans="1:24" ht="26.25" customHeight="1" thickBot="1">
      <c r="A499" s="467"/>
      <c r="B499" s="468"/>
      <c r="C499" s="468"/>
      <c r="D499" s="468"/>
      <c r="E499" s="468"/>
      <c r="F499" s="468"/>
      <c r="G499" s="468"/>
      <c r="H499" s="468"/>
      <c r="I499" s="468"/>
      <c r="J499" s="555" t="s">
        <v>2745</v>
      </c>
      <c r="K499" s="611" t="s">
        <v>8960</v>
      </c>
      <c r="L499" s="468"/>
      <c r="M499" s="468"/>
      <c r="N499" s="470"/>
      <c r="O499" s="470"/>
      <c r="P499" s="471"/>
      <c r="Q499" s="468"/>
      <c r="R499" s="468"/>
      <c r="S499" s="472"/>
      <c r="T499" s="472"/>
      <c r="U499" s="473"/>
      <c r="V499" s="474"/>
      <c r="W499" s="475"/>
      <c r="X499" s="476"/>
    </row>
    <row r="500" spans="1:24" ht="26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51"/>
      <c r="L500" s="4"/>
      <c r="M500" s="4"/>
      <c r="N500" s="451"/>
      <c r="O500" s="451"/>
      <c r="P500" s="452"/>
      <c r="Q500" s="4"/>
      <c r="R500" s="4"/>
      <c r="S500" s="4"/>
      <c r="T500" s="4"/>
      <c r="U500" s="453"/>
      <c r="V500" s="454"/>
      <c r="W500" s="455"/>
      <c r="X500" s="455"/>
    </row>
    <row r="501" spans="1:24" ht="26.25" customHeight="1" thickBot="1"/>
    <row r="502" spans="1:24" ht="26.25" customHeight="1">
      <c r="A502" s="699" t="s">
        <v>188</v>
      </c>
      <c r="B502" s="700"/>
      <c r="C502" s="700" t="s">
        <v>154</v>
      </c>
      <c r="D502" s="700" t="s">
        <v>190</v>
      </c>
      <c r="E502" s="700" t="s">
        <v>191</v>
      </c>
      <c r="F502" s="700" t="s">
        <v>191</v>
      </c>
      <c r="G502" s="700" t="s">
        <v>191</v>
      </c>
      <c r="H502" s="714"/>
      <c r="I502" s="700" t="s">
        <v>8691</v>
      </c>
      <c r="J502" s="715" t="s">
        <v>8959</v>
      </c>
      <c r="K502" s="700" t="s">
        <v>8996</v>
      </c>
      <c r="L502" s="715" t="s">
        <v>9171</v>
      </c>
      <c r="M502" s="715"/>
      <c r="N502" s="701" t="s">
        <v>9151</v>
      </c>
      <c r="O502" s="701" t="s">
        <v>9152</v>
      </c>
      <c r="P502" s="702" t="s">
        <v>10137</v>
      </c>
      <c r="Q502" s="700" t="s">
        <v>2093</v>
      </c>
      <c r="R502" s="700">
        <f t="shared" ref="R502:R505" si="0">IF(MID(RIGHT(S502,8),1,1)="M",2021,IF(MID(RIGHT(S502,8),1,1)="N",2022,IF(MID(RIGHT(S502,8),1,1)="P",2023,IF(MID(RIGHT(S502,8),1,1)="R",1994,IF(MID(RIGHT(S502,8),1,1)="S",1995,IF(MID(RIGHT(S502,8),1,1)="T",1996,IF(MID(RIGHT(S502,8),1,1)="V",1997,IF(MID(RIGHT(S502,8),1,1)="W",1998,IF(MID(RIGHT(S502,8),1,1)="X",1999,IF(MID(RIGHT(S502,8),1,1)="Y",2000,IF(MID(RIGHT(S502,8),1,1)="1",2001,IF(MID(RIGHT(S502,8),1,1)="2",2002,IF(MID(RIGHT(S502,8),1,1)="3",2003,IF(MID(RIGHT(S502,8),1,1)="4",2004,IF(MID(RIGHT(S502,8),1,1)="5",2005,IF(MID(RIGHT(S502,8),1,1)="6",2006,IF(MID(RIGHT(S502,8),1,1)="7",2007,IF(MID(RIGHT(S502,8),1,1)="8",2008,IF(MID(RIGHT(S502,8),1,1)="9",2009,IF(MID(RIGHT(S502,8),1,1)="A",2010,IF(MID(RIGHT(S502,8),1,1)="B",2011,IF(MID(RIGHT(S502,8),1,1)="C",2012,IF(MID(RIGHT(S502,8),1,1)="D",2013,IF(MID(RIGHT(S502,8),1,1)="E",2014,IF(MID(RIGHT(S502,8),1,1)="F",2015,IF(MID(RIGHT(S502,8),1,1)="G",2016,IF(MID(RIGHT(S502,8),1,1)="H",2017,IF(MID(RIGHT(S502,8),1,1)="J",2018,IF(MID(RIGHT(S502,8),1,1)="K",2019,IF(MID(RIGHT(S502,8),1,1)="L",2020,""))))))))))))))))))))))))))))))</f>
        <v>2021</v>
      </c>
      <c r="S502" s="700" t="s">
        <v>9070</v>
      </c>
      <c r="T502" s="700">
        <v>1825</v>
      </c>
      <c r="U502" s="716">
        <v>45258</v>
      </c>
      <c r="V502" s="716">
        <v>45310</v>
      </c>
      <c r="W502" s="1368">
        <v>2050</v>
      </c>
      <c r="X502" s="704">
        <v>6450</v>
      </c>
    </row>
    <row r="503" spans="1:24" ht="26.25" customHeight="1">
      <c r="A503" s="705"/>
      <c r="B503" s="278"/>
      <c r="C503" s="320" t="s">
        <v>9313</v>
      </c>
      <c r="D503" s="278"/>
      <c r="E503" s="278"/>
      <c r="F503" s="278"/>
      <c r="G503" s="278"/>
      <c r="H503" s="278"/>
      <c r="I503" s="278" t="s">
        <v>3598</v>
      </c>
      <c r="J503" s="317" t="s">
        <v>9054</v>
      </c>
      <c r="K503" s="280" t="s">
        <v>9000</v>
      </c>
      <c r="L503" s="425" t="s">
        <v>3359</v>
      </c>
      <c r="M503" s="278"/>
      <c r="N503" s="73" t="s">
        <v>3073</v>
      </c>
      <c r="O503" s="278"/>
      <c r="P503" s="278"/>
      <c r="Q503" s="278" t="s">
        <v>1934</v>
      </c>
      <c r="R503" s="278">
        <f t="shared" si="0"/>
        <v>2020</v>
      </c>
      <c r="S503" s="278" t="s">
        <v>10361</v>
      </c>
      <c r="T503" s="278">
        <v>2110</v>
      </c>
      <c r="U503" s="420"/>
      <c r="V503" s="719">
        <v>45324</v>
      </c>
      <c r="W503" s="283">
        <v>1960</v>
      </c>
      <c r="X503" s="706" t="s">
        <v>9458</v>
      </c>
    </row>
    <row r="504" spans="1:24" ht="26.25" customHeight="1">
      <c r="A504" s="705"/>
      <c r="B504" s="278"/>
      <c r="C504" s="278" t="s">
        <v>8997</v>
      </c>
      <c r="D504" s="278"/>
      <c r="E504" s="278"/>
      <c r="F504" s="278"/>
      <c r="G504" s="278"/>
      <c r="H504" s="278"/>
      <c r="I504" s="320" t="s">
        <v>6972</v>
      </c>
      <c r="J504" s="720"/>
      <c r="K504" s="278" t="s">
        <v>8992</v>
      </c>
      <c r="L504" s="278"/>
      <c r="M504" s="278"/>
      <c r="N504" s="73" t="s">
        <v>3564</v>
      </c>
      <c r="O504" s="279"/>
      <c r="P504" s="278"/>
      <c r="Q504" s="278" t="s">
        <v>7739</v>
      </c>
      <c r="R504" s="278">
        <f t="shared" si="0"/>
        <v>2021</v>
      </c>
      <c r="S504" s="278" t="s">
        <v>9071</v>
      </c>
      <c r="T504" s="278">
        <v>1825</v>
      </c>
      <c r="U504" s="719"/>
      <c r="V504" s="719">
        <v>45325</v>
      </c>
      <c r="W504" s="283" t="s">
        <v>9411</v>
      </c>
      <c r="X504" s="706"/>
    </row>
    <row r="505" spans="1:24" ht="26.25" customHeight="1">
      <c r="A505" s="705"/>
      <c r="B505" s="278"/>
      <c r="C505" s="278"/>
      <c r="D505" s="278"/>
      <c r="E505" s="278"/>
      <c r="F505" s="278"/>
      <c r="G505" s="278"/>
      <c r="H505" s="278"/>
      <c r="I505" s="720"/>
      <c r="J505" s="425" t="s">
        <v>3281</v>
      </c>
      <c r="K505" s="278" t="s">
        <v>7222</v>
      </c>
      <c r="L505" s="278"/>
      <c r="M505" s="278"/>
      <c r="N505" s="278"/>
      <c r="O505" s="278"/>
      <c r="P505" s="280"/>
      <c r="Q505" s="278" t="s">
        <v>1838</v>
      </c>
      <c r="R505" s="278">
        <f t="shared" si="0"/>
        <v>2019</v>
      </c>
      <c r="S505" s="278" t="s">
        <v>9072</v>
      </c>
      <c r="T505" s="278">
        <v>1650</v>
      </c>
      <c r="U505" s="281"/>
      <c r="V505" s="282">
        <v>45326</v>
      </c>
      <c r="W505" s="283" t="s">
        <v>10273</v>
      </c>
      <c r="X505" s="721"/>
    </row>
    <row r="506" spans="1:24" ht="26.25" customHeight="1">
      <c r="A506" s="705"/>
      <c r="B506" s="278"/>
      <c r="C506" s="278"/>
      <c r="D506" s="278"/>
      <c r="E506" s="278"/>
      <c r="F506" s="278"/>
      <c r="G506" s="278"/>
      <c r="H506" s="278"/>
      <c r="I506" s="278"/>
      <c r="J506" s="278"/>
      <c r="K506" s="278"/>
      <c r="L506" s="278"/>
      <c r="M506" s="2476" t="s">
        <v>8707</v>
      </c>
      <c r="N506" s="2477"/>
      <c r="O506" s="2478"/>
      <c r="P506" s="278"/>
      <c r="Q506" s="278"/>
      <c r="R506" s="278"/>
      <c r="S506" s="284" t="s">
        <v>189</v>
      </c>
      <c r="T506" s="284">
        <v>3700</v>
      </c>
      <c r="U506" s="281"/>
      <c r="V506" s="282"/>
      <c r="W506" s="283"/>
      <c r="X506" s="722"/>
    </row>
    <row r="507" spans="1:24" ht="26.25" customHeight="1">
      <c r="A507" s="705"/>
      <c r="B507" s="278"/>
      <c r="C507" s="278"/>
      <c r="D507" s="278"/>
      <c r="E507" s="278"/>
      <c r="F507" s="278"/>
      <c r="G507" s="278"/>
      <c r="H507" s="278"/>
      <c r="I507" s="278"/>
      <c r="J507" s="278"/>
      <c r="K507" s="278"/>
      <c r="L507" s="278"/>
      <c r="M507" s="278"/>
      <c r="N507" s="278"/>
      <c r="O507" s="278"/>
      <c r="P507" s="280"/>
      <c r="Q507" s="278"/>
      <c r="R507" s="278"/>
      <c r="S507" s="284" t="s">
        <v>2472</v>
      </c>
      <c r="T507" s="284">
        <f>SUM(T502:T506)</f>
        <v>11110</v>
      </c>
      <c r="U507" s="281"/>
      <c r="V507" s="282"/>
      <c r="W507" s="283"/>
      <c r="X507" s="722"/>
    </row>
    <row r="508" spans="1:24" ht="26.25" customHeight="1" thickBot="1">
      <c r="A508" s="707"/>
      <c r="B508" s="708"/>
      <c r="C508" s="708"/>
      <c r="D508" s="708"/>
      <c r="E508" s="708"/>
      <c r="F508" s="708"/>
      <c r="G508" s="708"/>
      <c r="H508" s="708"/>
      <c r="I508" s="708"/>
      <c r="J508" s="708"/>
      <c r="K508" s="611" t="s">
        <v>8960</v>
      </c>
      <c r="L508" s="709"/>
      <c r="M508" s="709"/>
      <c r="N508" s="708"/>
      <c r="O508" s="708"/>
      <c r="P508" s="710"/>
      <c r="Q508" s="711"/>
      <c r="R508" s="711"/>
      <c r="S508" s="711"/>
      <c r="T508" s="711"/>
      <c r="U508" s="712"/>
      <c r="V508" s="713"/>
      <c r="W508" s="723"/>
      <c r="X508" s="724"/>
    </row>
    <row r="509" spans="1:24" ht="26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51"/>
      <c r="L509" s="4"/>
      <c r="M509" s="4"/>
      <c r="N509" s="451"/>
      <c r="O509" s="451"/>
      <c r="P509" s="452"/>
      <c r="Q509" s="4"/>
      <c r="R509" s="4"/>
      <c r="S509" s="4"/>
      <c r="T509" s="4"/>
      <c r="U509" s="453"/>
      <c r="V509" s="454"/>
      <c r="W509" s="455"/>
      <c r="X509" s="455"/>
    </row>
    <row r="510" spans="1:24" ht="26.25" customHeight="1" thickBot="1"/>
    <row r="511" spans="1:24" ht="26.25" customHeight="1">
      <c r="A511" s="699" t="s">
        <v>188</v>
      </c>
      <c r="B511" s="700"/>
      <c r="C511" s="700" t="s">
        <v>154</v>
      </c>
      <c r="D511" s="700" t="s">
        <v>190</v>
      </c>
      <c r="E511" s="700" t="s">
        <v>191</v>
      </c>
      <c r="F511" s="700" t="s">
        <v>191</v>
      </c>
      <c r="G511" s="700" t="s">
        <v>191</v>
      </c>
      <c r="H511" s="714"/>
      <c r="I511" s="700" t="s">
        <v>8125</v>
      </c>
      <c r="J511" s="715" t="s">
        <v>9220</v>
      </c>
      <c r="K511" s="700" t="s">
        <v>13</v>
      </c>
      <c r="L511" s="715" t="s">
        <v>9223</v>
      </c>
      <c r="M511" s="715"/>
      <c r="N511" s="701" t="s">
        <v>9350</v>
      </c>
      <c r="O511" s="701" t="s">
        <v>9149</v>
      </c>
      <c r="P511" s="702" t="s">
        <v>9503</v>
      </c>
      <c r="Q511" s="700" t="s">
        <v>3291</v>
      </c>
      <c r="R511" s="700">
        <v>2020</v>
      </c>
      <c r="S511" s="700" t="s">
        <v>9145</v>
      </c>
      <c r="T511" s="700">
        <v>1855</v>
      </c>
      <c r="U511" s="1344">
        <v>45256</v>
      </c>
      <c r="V511" s="716">
        <v>45303</v>
      </c>
      <c r="W511" s="703">
        <v>2077</v>
      </c>
      <c r="X511" s="704">
        <v>3500</v>
      </c>
    </row>
    <row r="512" spans="1:24" ht="26.25" customHeight="1">
      <c r="A512" s="705"/>
      <c r="B512" s="278"/>
      <c r="C512" s="320" t="s">
        <v>3681</v>
      </c>
      <c r="D512" s="278"/>
      <c r="E512" s="278"/>
      <c r="F512" s="278"/>
      <c r="G512" s="278"/>
      <c r="H512" s="278"/>
      <c r="I512" s="278" t="s">
        <v>2578</v>
      </c>
      <c r="J512" s="317" t="s">
        <v>8958</v>
      </c>
      <c r="K512" s="280" t="s">
        <v>195</v>
      </c>
      <c r="L512" s="425" t="s">
        <v>3603</v>
      </c>
      <c r="M512" s="278"/>
      <c r="N512" s="73" t="s">
        <v>7844</v>
      </c>
      <c r="O512" s="278"/>
      <c r="P512" s="278"/>
      <c r="Q512" s="278" t="s">
        <v>7991</v>
      </c>
      <c r="R512" s="278">
        <v>2020</v>
      </c>
      <c r="S512" s="278" t="s">
        <v>9146</v>
      </c>
      <c r="T512" s="278">
        <v>2075</v>
      </c>
      <c r="U512" s="719">
        <v>45259</v>
      </c>
      <c r="V512" s="719">
        <v>45317</v>
      </c>
      <c r="W512" s="283" t="s">
        <v>9411</v>
      </c>
      <c r="X512" s="706" t="s">
        <v>2582</v>
      </c>
    </row>
    <row r="513" spans="1:24" ht="26.25" customHeight="1">
      <c r="A513" s="705"/>
      <c r="B513" s="278"/>
      <c r="C513" s="278" t="s">
        <v>8254</v>
      </c>
      <c r="D513" s="278"/>
      <c r="E513" s="278"/>
      <c r="F513" s="278"/>
      <c r="G513" s="278"/>
      <c r="H513" s="278"/>
      <c r="I513" s="720"/>
      <c r="J513" s="317" t="s">
        <v>8957</v>
      </c>
      <c r="K513" s="278" t="s">
        <v>8911</v>
      </c>
      <c r="L513" s="278"/>
      <c r="M513" s="278"/>
      <c r="N513" s="73" t="s">
        <v>7895</v>
      </c>
      <c r="O513" s="1371" t="s">
        <v>9398</v>
      </c>
      <c r="P513" s="278"/>
      <c r="Q513" s="278" t="s">
        <v>3291</v>
      </c>
      <c r="R513" s="278">
        <v>2020</v>
      </c>
      <c r="S513" s="278" t="s">
        <v>9147</v>
      </c>
      <c r="T513" s="278">
        <v>1855</v>
      </c>
      <c r="U513" s="420">
        <v>45260</v>
      </c>
      <c r="V513" s="719">
        <v>45320</v>
      </c>
      <c r="W513" s="283">
        <v>1000</v>
      </c>
      <c r="X513" s="706" t="s">
        <v>3946</v>
      </c>
    </row>
    <row r="514" spans="1:24" ht="26.25" customHeight="1">
      <c r="A514" s="705"/>
      <c r="B514" s="278"/>
      <c r="C514" s="278"/>
      <c r="D514" s="278"/>
      <c r="E514" s="278"/>
      <c r="F514" s="278"/>
      <c r="G514" s="278"/>
      <c r="H514" s="278"/>
      <c r="I514" s="720" t="s">
        <v>8207</v>
      </c>
      <c r="J514" s="425" t="s">
        <v>9150</v>
      </c>
      <c r="K514" s="278" t="s">
        <v>4071</v>
      </c>
      <c r="L514" s="278"/>
      <c r="M514" s="278"/>
      <c r="N514" s="278"/>
      <c r="O514" s="278"/>
      <c r="P514" s="280"/>
      <c r="Q514" s="278" t="s">
        <v>3291</v>
      </c>
      <c r="R514" s="278">
        <v>2019</v>
      </c>
      <c r="S514" s="278" t="s">
        <v>9148</v>
      </c>
      <c r="T514" s="278">
        <v>1855</v>
      </c>
      <c r="U514" s="281"/>
      <c r="V514" s="282">
        <v>45322</v>
      </c>
      <c r="W514" s="283" t="s">
        <v>10233</v>
      </c>
      <c r="X514" s="721" t="s">
        <v>9458</v>
      </c>
    </row>
    <row r="515" spans="1:24" ht="26.25" customHeight="1">
      <c r="A515" s="705"/>
      <c r="B515" s="278"/>
      <c r="C515" s="278"/>
      <c r="D515" s="278"/>
      <c r="E515" s="278"/>
      <c r="F515" s="278"/>
      <c r="G515" s="278"/>
      <c r="H515" s="278"/>
      <c r="I515" s="278"/>
      <c r="J515" s="278" t="s">
        <v>9218</v>
      </c>
      <c r="K515" s="278"/>
      <c r="L515" s="278"/>
      <c r="M515" s="2559" t="s">
        <v>8285</v>
      </c>
      <c r="N515" s="2560"/>
      <c r="O515" s="2560"/>
      <c r="P515" s="2561"/>
      <c r="Q515" s="278"/>
      <c r="R515" s="278"/>
      <c r="S515" s="284" t="s">
        <v>189</v>
      </c>
      <c r="T515" s="284">
        <v>3830</v>
      </c>
      <c r="U515" s="281"/>
      <c r="V515" s="282"/>
      <c r="W515" s="283"/>
      <c r="X515" s="722" t="s">
        <v>10247</v>
      </c>
    </row>
    <row r="516" spans="1:24" ht="26.25" customHeight="1">
      <c r="A516" s="705"/>
      <c r="B516" s="278"/>
      <c r="C516" s="278"/>
      <c r="D516" s="278"/>
      <c r="E516" s="278"/>
      <c r="F516" s="278"/>
      <c r="G516" s="278"/>
      <c r="H516" s="278"/>
      <c r="I516" s="278"/>
      <c r="J516" s="278"/>
      <c r="K516" s="278"/>
      <c r="L516" s="278"/>
      <c r="M516" s="278"/>
      <c r="N516" s="278"/>
      <c r="O516" s="278"/>
      <c r="P516" s="280"/>
      <c r="Q516" s="278"/>
      <c r="R516" s="278"/>
      <c r="S516" s="284" t="s">
        <v>2472</v>
      </c>
      <c r="T516" s="284">
        <f>SUM(T511:T515)</f>
        <v>11470</v>
      </c>
      <c r="U516" s="281"/>
      <c r="V516" s="282"/>
      <c r="W516" s="283"/>
      <c r="X516" s="722"/>
    </row>
    <row r="517" spans="1:24" ht="26.25" customHeight="1" thickBot="1">
      <c r="A517" s="707"/>
      <c r="B517" s="708"/>
      <c r="C517" s="708"/>
      <c r="D517" s="708"/>
      <c r="E517" s="708"/>
      <c r="F517" s="708"/>
      <c r="G517" s="708"/>
      <c r="H517" s="708"/>
      <c r="I517" s="708"/>
      <c r="J517" s="708"/>
      <c r="K517" s="611" t="s">
        <v>8836</v>
      </c>
      <c r="L517" s="709"/>
      <c r="M517" s="709"/>
      <c r="N517" s="708"/>
      <c r="O517" s="708"/>
      <c r="P517" s="710"/>
      <c r="Q517" s="711"/>
      <c r="R517" s="711"/>
      <c r="S517" s="711"/>
      <c r="T517" s="711"/>
      <c r="U517" s="712"/>
      <c r="V517" s="713"/>
      <c r="W517" s="723"/>
      <c r="X517" s="724"/>
    </row>
    <row r="519" spans="1:24" ht="26.25" customHeight="1" thickBot="1">
      <c r="A519" s="445"/>
      <c r="B519" s="445"/>
      <c r="C519" s="445"/>
      <c r="D519" s="445"/>
      <c r="E519" s="445"/>
      <c r="F519" s="445"/>
      <c r="G519" s="445"/>
      <c r="H519" s="445"/>
      <c r="I519" s="445"/>
      <c r="J519" s="445"/>
      <c r="K519" s="446"/>
      <c r="L519" s="445"/>
      <c r="M519" s="445"/>
      <c r="N519" s="446"/>
      <c r="O519" s="446"/>
      <c r="P519" s="447"/>
      <c r="Q519" s="445"/>
      <c r="R519" s="445"/>
      <c r="S519" s="445"/>
      <c r="T519" s="445"/>
      <c r="U519" s="448"/>
      <c r="V519" s="449"/>
      <c r="W519" s="450"/>
      <c r="X519" s="450"/>
    </row>
    <row r="520" spans="1:24" ht="26.25" customHeight="1">
      <c r="A520" s="492" t="s">
        <v>188</v>
      </c>
      <c r="B520" s="493"/>
      <c r="C520" s="493" t="s">
        <v>4603</v>
      </c>
      <c r="D520" s="493" t="s">
        <v>198</v>
      </c>
      <c r="E520" s="493" t="s">
        <v>191</v>
      </c>
      <c r="F520" s="493" t="s">
        <v>191</v>
      </c>
      <c r="G520" s="493" t="s">
        <v>191</v>
      </c>
      <c r="H520" s="914"/>
      <c r="I520" s="493" t="s">
        <v>4604</v>
      </c>
      <c r="J520" s="494" t="s">
        <v>9220</v>
      </c>
      <c r="K520" s="493" t="s">
        <v>13</v>
      </c>
      <c r="L520" s="494" t="s">
        <v>9224</v>
      </c>
      <c r="M520" s="495"/>
      <c r="N520" s="495" t="s">
        <v>9319</v>
      </c>
      <c r="O520" s="495" t="s">
        <v>9505</v>
      </c>
      <c r="P520" s="496" t="s">
        <v>10380</v>
      </c>
      <c r="Q520" s="493" t="s">
        <v>7963</v>
      </c>
      <c r="R520" s="493">
        <f>IF(MID(RIGHT(S520,8),1,1)="M",2021,IF(MID(RIGHT(S520,8),1,1)="N",2022,IF(MID(RIGHT(S520,8),1,1)="P",2023,IF(MID(RIGHT(S520,8),1,1)="R",1994,IF(MID(RIGHT(S520,8),1,1)="S",1995,IF(MID(RIGHT(S520,8),1,1)="T",1996,IF(MID(RIGHT(S520,8),1,1)="V",1997,IF(MID(RIGHT(S520,8),1,1)="W",1998,IF(MID(RIGHT(S520,8),1,1)="X",1999,IF(MID(RIGHT(S520,8),1,1)="Y",2000,IF(MID(RIGHT(S520,8),1,1)="1",2001,IF(MID(RIGHT(S520,8),1,1)="2",2002,IF(MID(RIGHT(S520,8),1,1)="3",2003,IF(MID(RIGHT(S520,8),1,1)="4",2004,IF(MID(RIGHT(S520,8),1,1)="5",2005,IF(MID(RIGHT(S520,8),1,1)="6",2006,IF(MID(RIGHT(S520,8),1,1)="7",2007,IF(MID(RIGHT(S520,8),1,1)="8",2008,IF(MID(RIGHT(S520,8),1,1)="9",2009,IF(MID(RIGHT(S520,8),1,1)="A",2010,IF(MID(RIGHT(S520,8),1,1)="B",2011,IF(MID(RIGHT(S520,8),1,1)="C",2012,IF(MID(RIGHT(S520,8),1,1)="D",2013,IF(MID(RIGHT(S520,8),1,1)="E",2014,IF(MID(RIGHT(S520,8),1,1)="F",2015,IF(MID(RIGHT(S520,8),1,1)="G",2016,IF(MID(RIGHT(S520,8),1,1)="H",2017,IF(MID(RIGHT(S520,8),1,1)="J",2018,IF(MID(RIGHT(S520,8),1,1)="K",2019,IF(MID(RIGHT(S520,8),1,1)="L",2020,""))))))))))))))))))))))))))))))</f>
        <v>2020</v>
      </c>
      <c r="S520" s="493" t="s">
        <v>9118</v>
      </c>
      <c r="T520" s="493">
        <v>1840</v>
      </c>
      <c r="U520" s="1367">
        <v>45256</v>
      </c>
      <c r="V520" s="497">
        <v>45296</v>
      </c>
      <c r="W520" s="498"/>
      <c r="X520" s="499">
        <v>500</v>
      </c>
    </row>
    <row r="521" spans="1:24" ht="26.25" customHeight="1">
      <c r="A521" s="500"/>
      <c r="B521" s="97"/>
      <c r="C521" s="97" t="s">
        <v>7313</v>
      </c>
      <c r="D521" s="97"/>
      <c r="E521" s="97"/>
      <c r="F521" s="97"/>
      <c r="G521" s="97"/>
      <c r="H521" s="97"/>
      <c r="I521" s="97" t="s">
        <v>2578</v>
      </c>
      <c r="J521" s="412" t="s">
        <v>8833</v>
      </c>
      <c r="K521" s="99" t="s">
        <v>8469</v>
      </c>
      <c r="L521" s="427" t="s">
        <v>3603</v>
      </c>
      <c r="M521" s="98"/>
      <c r="N521" s="73" t="s">
        <v>3802</v>
      </c>
      <c r="O521" s="97"/>
      <c r="P521" s="99"/>
      <c r="Q521" s="97" t="s">
        <v>7740</v>
      </c>
      <c r="R521" s="97">
        <f>IF(MID(RIGHT(S521,8),1,1)="M",2021,IF(MID(RIGHT(S521,8),1,1)="N",2022,IF(MID(RIGHT(S521,8),1,1)="P",2023,IF(MID(RIGHT(S521,8),1,1)="R",1994,IF(MID(RIGHT(S521,8),1,1)="S",1995,IF(MID(RIGHT(S521,8),1,1)="T",1996,IF(MID(RIGHT(S521,8),1,1)="V",1997,IF(MID(RIGHT(S521,8),1,1)="W",1998,IF(MID(RIGHT(S521,8),1,1)="X",1999,IF(MID(RIGHT(S521,8),1,1)="Y",2000,IF(MID(RIGHT(S521,8),1,1)="1",2001,IF(MID(RIGHT(S521,8),1,1)="2",2002,IF(MID(RIGHT(S521,8),1,1)="3",2003,IF(MID(RIGHT(S521,8),1,1)="4",2004,IF(MID(RIGHT(S521,8),1,1)="5",2005,IF(MID(RIGHT(S521,8),1,1)="6",2006,IF(MID(RIGHT(S521,8),1,1)="7",2007,IF(MID(RIGHT(S521,8),1,1)="8",2008,IF(MID(RIGHT(S521,8),1,1)="9",2009,IF(MID(RIGHT(S521,8),1,1)="A",2010,IF(MID(RIGHT(S521,8),1,1)="B",2011,IF(MID(RIGHT(S521,8),1,1)="C",2012,IF(MID(RIGHT(S521,8),1,1)="D",2013,IF(MID(RIGHT(S521,8),1,1)="E",2014,IF(MID(RIGHT(S521,8),1,1)="F",2015,IF(MID(RIGHT(S521,8),1,1)="G",2016,IF(MID(RIGHT(S521,8),1,1)="H",2017,IF(MID(RIGHT(S521,8),1,1)="J",2018,IF(MID(RIGHT(S521,8),1,1)="K",2019,IF(MID(RIGHT(S521,8),1,1)="L",2020,""))))))))))))))))))))))))))))))</f>
        <v>2015</v>
      </c>
      <c r="S521" s="97" t="s">
        <v>9119</v>
      </c>
      <c r="T521" s="97">
        <v>1950</v>
      </c>
      <c r="U521" s="430">
        <v>45259</v>
      </c>
      <c r="V521" s="430">
        <v>45318</v>
      </c>
      <c r="W521" s="106" t="s">
        <v>9608</v>
      </c>
      <c r="X521" s="652" t="s">
        <v>8259</v>
      </c>
    </row>
    <row r="522" spans="1:24" ht="26.25" customHeight="1">
      <c r="A522" s="500"/>
      <c r="B522" s="97"/>
      <c r="C522" s="97"/>
      <c r="D522" s="97"/>
      <c r="E522" s="97"/>
      <c r="F522" s="97"/>
      <c r="G522" s="97"/>
      <c r="H522" s="97"/>
      <c r="I522" s="97"/>
      <c r="J522" s="97" t="s">
        <v>9219</v>
      </c>
      <c r="K522" s="97" t="s">
        <v>8911</v>
      </c>
      <c r="L522" s="98"/>
      <c r="M522" s="98"/>
      <c r="N522" s="73" t="s">
        <v>7895</v>
      </c>
      <c r="O522" s="98"/>
      <c r="P522" s="99"/>
      <c r="Q522" s="97" t="s">
        <v>8503</v>
      </c>
      <c r="R522" s="97">
        <f>IF(MID(RIGHT(S522,8),1,1)="M",2021,IF(MID(RIGHT(S522,8),1,1)="N",2022,IF(MID(RIGHT(S522,8),1,1)="P",2023,IF(MID(RIGHT(S522,8),1,1)="R",1994,IF(MID(RIGHT(S522,8),1,1)="S",1995,IF(MID(RIGHT(S522,8),1,1)="T",1996,IF(MID(RIGHT(S522,8),1,1)="V",1997,IF(MID(RIGHT(S522,8),1,1)="W",1998,IF(MID(RIGHT(S522,8),1,1)="X",1999,IF(MID(RIGHT(S522,8),1,1)="Y",2000,IF(MID(RIGHT(S522,8),1,1)="1",2001,IF(MID(RIGHT(S522,8),1,1)="2",2002,IF(MID(RIGHT(S522,8),1,1)="3",2003,IF(MID(RIGHT(S522,8),1,1)="4",2004,IF(MID(RIGHT(S522,8),1,1)="5",2005,IF(MID(RIGHT(S522,8),1,1)="6",2006,IF(MID(RIGHT(S522,8),1,1)="7",2007,IF(MID(RIGHT(S522,8),1,1)="8",2008,IF(MID(RIGHT(S522,8),1,1)="9",2009,IF(MID(RIGHT(S522,8),1,1)="A",2010,IF(MID(RIGHT(S522,8),1,1)="B",2011,IF(MID(RIGHT(S522,8),1,1)="C",2012,IF(MID(RIGHT(S522,8),1,1)="D",2013,IF(MID(RIGHT(S522,8),1,1)="E",2014,IF(MID(RIGHT(S522,8),1,1)="F",2015,IF(MID(RIGHT(S522,8),1,1)="G",2016,IF(MID(RIGHT(S522,8),1,1)="H",2017,IF(MID(RIGHT(S522,8),1,1)="J",2018,IF(MID(RIGHT(S522,8),1,1)="K",2019,IF(MID(RIGHT(S522,8),1,1)="L",2020,""))))))))))))))))))))))))))))))</f>
        <v>2018</v>
      </c>
      <c r="S522" s="97" t="s">
        <v>9121</v>
      </c>
      <c r="T522" s="97">
        <v>1675</v>
      </c>
      <c r="U522" s="431">
        <v>45260</v>
      </c>
      <c r="V522" s="430">
        <v>45316</v>
      </c>
      <c r="W522" s="106"/>
      <c r="X522" s="652"/>
    </row>
    <row r="523" spans="1:24" ht="26.25" customHeight="1">
      <c r="A523" s="500"/>
      <c r="B523" s="97"/>
      <c r="C523" s="97"/>
      <c r="D523" s="97"/>
      <c r="E523" s="97"/>
      <c r="F523" s="97"/>
      <c r="G523" s="97"/>
      <c r="H523" s="97"/>
      <c r="I523" s="97"/>
      <c r="J523" s="425" t="s">
        <v>7916</v>
      </c>
      <c r="K523" s="97" t="s">
        <v>4071</v>
      </c>
      <c r="L523" s="98"/>
      <c r="M523" s="98"/>
      <c r="N523" s="98"/>
      <c r="O523" s="98"/>
      <c r="P523" s="98"/>
      <c r="Q523" s="97" t="s">
        <v>7739</v>
      </c>
      <c r="R523" s="97">
        <f>IF(MID(RIGHT(S523,8),1,1)="M",2021,IF(MID(RIGHT(S523,8),1,1)="N",2022,IF(MID(RIGHT(S523,8),1,1)="P",2023,IF(MID(RIGHT(S523,8),1,1)="R",1994,IF(MID(RIGHT(S523,8),1,1)="S",1995,IF(MID(RIGHT(S523,8),1,1)="T",1996,IF(MID(RIGHT(S523,8),1,1)="V",1997,IF(MID(RIGHT(S523,8),1,1)="W",1998,IF(MID(RIGHT(S523,8),1,1)="X",1999,IF(MID(RIGHT(S523,8),1,1)="Y",2000,IF(MID(RIGHT(S523,8),1,1)="1",2001,IF(MID(RIGHT(S523,8),1,1)="2",2002,IF(MID(RIGHT(S523,8),1,1)="3",2003,IF(MID(RIGHT(S523,8),1,1)="4",2004,IF(MID(RIGHT(S523,8),1,1)="5",2005,IF(MID(RIGHT(S523,8),1,1)="6",2006,IF(MID(RIGHT(S523,8),1,1)="7",2007,IF(MID(RIGHT(S523,8),1,1)="8",2008,IF(MID(RIGHT(S523,8),1,1)="9",2009,IF(MID(RIGHT(S523,8),1,1)="A",2010,IF(MID(RIGHT(S523,8),1,1)="B",2011,IF(MID(RIGHT(S523,8),1,1)="C",2012,IF(MID(RIGHT(S523,8),1,1)="D",2013,IF(MID(RIGHT(S523,8),1,1)="E",2014,IF(MID(RIGHT(S523,8),1,1)="F",2015,IF(MID(RIGHT(S523,8),1,1)="G",2016,IF(MID(RIGHT(S523,8),1,1)="H",2017,IF(MID(RIGHT(S523,8),1,1)="J",2018,IF(MID(RIGHT(S523,8),1,1)="K",2019,IF(MID(RIGHT(S523,8),1,1)="L",2020,""))))))))))))))))))))))))))))))</f>
        <v>2012</v>
      </c>
      <c r="S523" s="97" t="s">
        <v>9120</v>
      </c>
      <c r="T523" s="97">
        <v>1400</v>
      </c>
      <c r="U523" s="100"/>
      <c r="V523" s="100">
        <v>45334</v>
      </c>
      <c r="W523" s="106"/>
      <c r="X523" s="652"/>
    </row>
    <row r="524" spans="1:24" ht="26.25" customHeight="1">
      <c r="A524" s="500"/>
      <c r="B524" s="97"/>
      <c r="C524" s="97"/>
      <c r="D524" s="97"/>
      <c r="E524" s="97"/>
      <c r="F524" s="97"/>
      <c r="G524" s="97"/>
      <c r="H524" s="97"/>
      <c r="I524" s="97"/>
      <c r="J524" s="425" t="s">
        <v>9135</v>
      </c>
      <c r="K524" s="97"/>
      <c r="L524" s="98"/>
      <c r="M524" s="98"/>
      <c r="N524" s="98"/>
      <c r="O524" s="98"/>
      <c r="P524" s="98"/>
      <c r="Q524" s="97"/>
      <c r="R524" s="97"/>
      <c r="S524" s="102" t="s">
        <v>189</v>
      </c>
      <c r="T524" s="102">
        <v>3750</v>
      </c>
      <c r="U524" s="100"/>
      <c r="V524" s="100">
        <v>45335</v>
      </c>
      <c r="W524" s="106"/>
      <c r="X524" s="915"/>
    </row>
    <row r="525" spans="1:24" ht="26.25" customHeight="1">
      <c r="A525" s="500"/>
      <c r="B525" s="97"/>
      <c r="C525" s="97"/>
      <c r="D525" s="97"/>
      <c r="E525" s="97"/>
      <c r="F525" s="97"/>
      <c r="G525" s="97"/>
      <c r="H525" s="97"/>
      <c r="I525" s="97"/>
      <c r="J525" s="97"/>
      <c r="K525" s="98"/>
      <c r="L525" s="98"/>
      <c r="M525" s="98"/>
      <c r="N525" s="98"/>
      <c r="O525" s="98"/>
      <c r="P525" s="98"/>
      <c r="Q525" s="102"/>
      <c r="R525" s="102"/>
      <c r="S525" s="102" t="s">
        <v>2472</v>
      </c>
      <c r="T525" s="102">
        <f>SUM(T520:T524)</f>
        <v>10615</v>
      </c>
      <c r="U525" s="100"/>
      <c r="V525" s="101">
        <v>45336</v>
      </c>
      <c r="W525" s="106"/>
      <c r="X525" s="915"/>
    </row>
    <row r="526" spans="1:24" ht="26.25" customHeight="1" thickBot="1">
      <c r="A526" s="1166"/>
      <c r="B526" s="1167"/>
      <c r="C526" s="1167"/>
      <c r="D526" s="1167"/>
      <c r="E526" s="1167"/>
      <c r="F526" s="1167"/>
      <c r="G526" s="1167"/>
      <c r="H526" s="1167"/>
      <c r="I526" s="1167"/>
      <c r="J526" s="1167"/>
      <c r="K526" s="1168" t="s">
        <v>8836</v>
      </c>
      <c r="L526" s="1169"/>
      <c r="M526" s="1169"/>
      <c r="N526" s="1167"/>
      <c r="O526" s="1167"/>
      <c r="P526" s="1170"/>
      <c r="Q526" s="1171"/>
      <c r="R526" s="1171"/>
      <c r="S526" s="1171"/>
      <c r="T526" s="1171"/>
      <c r="U526" s="1172"/>
      <c r="V526" s="1173"/>
      <c r="W526" s="1174"/>
      <c r="X526" s="1175"/>
    </row>
    <row r="537" ht="26.25" hidden="1" customHeight="1"/>
    <row r="538" ht="26.25" hidden="1" customHeight="1"/>
    <row r="539" ht="26.25" hidden="1" customHeight="1"/>
    <row r="540" ht="26.25" hidden="1" customHeight="1"/>
    <row r="541" ht="26.25" hidden="1" customHeight="1"/>
    <row r="542" ht="26.25" hidden="1" customHeight="1"/>
    <row r="543" ht="26.25" hidden="1" customHeight="1"/>
    <row r="544" ht="26.25" hidden="1" customHeight="1" thickBot="1"/>
    <row r="545" spans="1:24" ht="26.25" hidden="1" customHeight="1">
      <c r="A545" s="492" t="s">
        <v>188</v>
      </c>
      <c r="B545" s="493"/>
      <c r="C545" s="493" t="s">
        <v>4603</v>
      </c>
      <c r="D545" s="493" t="s">
        <v>198</v>
      </c>
      <c r="E545" s="493"/>
      <c r="F545" s="493"/>
      <c r="G545" s="493"/>
      <c r="H545" s="914"/>
      <c r="I545" s="493" t="s">
        <v>4604</v>
      </c>
      <c r="J545" s="494" t="s">
        <v>8803</v>
      </c>
      <c r="K545" s="493" t="s">
        <v>13</v>
      </c>
      <c r="L545" s="494"/>
      <c r="M545" s="495"/>
      <c r="N545" s="495"/>
      <c r="O545" s="495"/>
      <c r="P545" s="496"/>
      <c r="Q545" s="493"/>
      <c r="R545" s="493"/>
      <c r="S545" s="493"/>
      <c r="T545" s="493"/>
      <c r="U545" s="497">
        <v>45256</v>
      </c>
      <c r="V545" s="497">
        <v>45296</v>
      </c>
      <c r="W545" s="498"/>
      <c r="X545" s="499">
        <v>500</v>
      </c>
    </row>
    <row r="546" spans="1:24" ht="26.25" hidden="1" customHeight="1">
      <c r="A546" s="500"/>
      <c r="B546" s="97"/>
      <c r="C546" s="97" t="s">
        <v>7313</v>
      </c>
      <c r="D546" s="97"/>
      <c r="E546" s="97"/>
      <c r="F546" s="97"/>
      <c r="G546" s="97"/>
      <c r="H546" s="97"/>
      <c r="I546" s="97" t="s">
        <v>2578</v>
      </c>
      <c r="J546" s="412" t="s">
        <v>8834</v>
      </c>
      <c r="K546" s="99" t="s">
        <v>8469</v>
      </c>
      <c r="L546" s="427" t="s">
        <v>3603</v>
      </c>
      <c r="M546" s="98"/>
      <c r="N546" s="73" t="s">
        <v>7705</v>
      </c>
      <c r="O546" s="97"/>
      <c r="P546" s="99"/>
      <c r="Q546" s="97"/>
      <c r="R546" s="97"/>
      <c r="S546" s="97"/>
      <c r="T546" s="97"/>
      <c r="U546" s="431"/>
      <c r="V546" s="430"/>
      <c r="W546" s="106"/>
      <c r="X546" s="652" t="s">
        <v>8259</v>
      </c>
    </row>
    <row r="547" spans="1:24" ht="26.25" hidden="1" customHeight="1">
      <c r="A547" s="500"/>
      <c r="B547" s="97"/>
      <c r="C547" s="97"/>
      <c r="D547" s="97"/>
      <c r="E547" s="97"/>
      <c r="F547" s="97"/>
      <c r="G547" s="97"/>
      <c r="H547" s="97"/>
      <c r="I547" s="97"/>
      <c r="J547" s="97"/>
      <c r="K547" s="97" t="s">
        <v>8911</v>
      </c>
      <c r="L547" s="98"/>
      <c r="M547" s="98"/>
      <c r="N547" s="73" t="s">
        <v>3586</v>
      </c>
      <c r="O547" s="98"/>
      <c r="P547" s="99"/>
      <c r="Q547" s="97"/>
      <c r="R547" s="97"/>
      <c r="S547" s="97"/>
      <c r="T547" s="97"/>
      <c r="U547" s="430"/>
      <c r="V547" s="430"/>
      <c r="W547" s="106"/>
      <c r="X547" s="652"/>
    </row>
    <row r="548" spans="1:24" ht="26.25" hidden="1" customHeight="1">
      <c r="A548" s="500"/>
      <c r="B548" s="97"/>
      <c r="C548" s="97"/>
      <c r="D548" s="97"/>
      <c r="E548" s="97"/>
      <c r="F548" s="97"/>
      <c r="G548" s="97"/>
      <c r="H548" s="97"/>
      <c r="I548" s="97"/>
      <c r="J548" s="425" t="s">
        <v>7916</v>
      </c>
      <c r="K548" s="97" t="s">
        <v>4071</v>
      </c>
      <c r="L548" s="98"/>
      <c r="M548" s="98"/>
      <c r="N548" s="98"/>
      <c r="O548" s="98"/>
      <c r="P548" s="98"/>
      <c r="Q548" s="97"/>
      <c r="R548" s="97"/>
      <c r="S548" s="97"/>
      <c r="T548" s="97"/>
      <c r="U548" s="100"/>
      <c r="V548" s="101"/>
      <c r="W548" s="106"/>
      <c r="X548" s="652"/>
    </row>
    <row r="549" spans="1:24" ht="26.25" hidden="1" customHeight="1">
      <c r="A549" s="500"/>
      <c r="B549" s="97"/>
      <c r="C549" s="97"/>
      <c r="D549" s="97"/>
      <c r="E549" s="97"/>
      <c r="F549" s="97"/>
      <c r="G549" s="97"/>
      <c r="H549" s="97"/>
      <c r="I549" s="97"/>
      <c r="J549" s="425" t="s">
        <v>7165</v>
      </c>
      <c r="K549" s="97"/>
      <c r="L549" s="98"/>
      <c r="M549" s="98"/>
      <c r="N549" s="98"/>
      <c r="O549" s="98"/>
      <c r="P549" s="98"/>
      <c r="Q549" s="97"/>
      <c r="R549" s="97"/>
      <c r="S549" s="102" t="s">
        <v>189</v>
      </c>
      <c r="T549" s="102"/>
      <c r="U549" s="100"/>
      <c r="V549" s="101"/>
      <c r="W549" s="106"/>
      <c r="X549" s="915"/>
    </row>
    <row r="550" spans="1:24" ht="26.25" hidden="1" customHeight="1">
      <c r="A550" s="500"/>
      <c r="B550" s="97"/>
      <c r="C550" s="97"/>
      <c r="D550" s="97"/>
      <c r="E550" s="97"/>
      <c r="F550" s="97"/>
      <c r="G550" s="97"/>
      <c r="H550" s="97"/>
      <c r="I550" s="97"/>
      <c r="J550" s="97"/>
      <c r="K550" s="98"/>
      <c r="L550" s="98"/>
      <c r="M550" s="98"/>
      <c r="N550" s="98"/>
      <c r="O550" s="98"/>
      <c r="P550" s="98"/>
      <c r="Q550" s="102"/>
      <c r="R550" s="102"/>
      <c r="S550" s="102" t="s">
        <v>2472</v>
      </c>
      <c r="T550" s="102">
        <f>SUM(T545:T549)</f>
        <v>0</v>
      </c>
      <c r="U550" s="100"/>
      <c r="V550" s="101"/>
      <c r="W550" s="106"/>
      <c r="X550" s="915"/>
    </row>
    <row r="551" spans="1:24" ht="26.25" hidden="1" customHeight="1" thickBot="1">
      <c r="A551" s="1166"/>
      <c r="B551" s="1167"/>
      <c r="C551" s="1167"/>
      <c r="D551" s="1167"/>
      <c r="E551" s="1167"/>
      <c r="F551" s="1167"/>
      <c r="G551" s="1167"/>
      <c r="H551" s="1167"/>
      <c r="I551" s="1167"/>
      <c r="J551" s="1167"/>
      <c r="K551" s="1168" t="s">
        <v>8836</v>
      </c>
      <c r="L551" s="1169"/>
      <c r="M551" s="1169"/>
      <c r="N551" s="1167"/>
      <c r="O551" s="1167"/>
      <c r="P551" s="1170"/>
      <c r="Q551" s="1171"/>
      <c r="R551" s="1171"/>
      <c r="S551" s="1171"/>
      <c r="T551" s="1171"/>
      <c r="U551" s="1172"/>
      <c r="V551" s="1173"/>
      <c r="W551" s="1174"/>
      <c r="X551" s="1175"/>
    </row>
    <row r="552" spans="1:24" ht="26.25" hidden="1" customHeight="1">
      <c r="A552" s="492" t="s">
        <v>188</v>
      </c>
      <c r="B552" s="493"/>
      <c r="C552" s="493" t="s">
        <v>4603</v>
      </c>
      <c r="D552" s="493" t="s">
        <v>198</v>
      </c>
      <c r="E552" s="493"/>
      <c r="F552" s="493"/>
      <c r="G552" s="493"/>
      <c r="H552" s="914"/>
      <c r="I552" s="493" t="s">
        <v>4604</v>
      </c>
      <c r="J552" s="494" t="s">
        <v>8803</v>
      </c>
      <c r="K552" s="493" t="s">
        <v>13</v>
      </c>
      <c r="L552" s="494"/>
      <c r="M552" s="495"/>
      <c r="N552" s="495"/>
      <c r="O552" s="495"/>
      <c r="P552" s="496"/>
      <c r="Q552" s="493"/>
      <c r="R552" s="493"/>
      <c r="S552" s="493"/>
      <c r="T552" s="493"/>
      <c r="U552" s="497">
        <v>45256</v>
      </c>
      <c r="V552" s="497">
        <v>45296</v>
      </c>
      <c r="W552" s="498"/>
      <c r="X552" s="499">
        <v>500</v>
      </c>
    </row>
    <row r="553" spans="1:24" ht="26.25" hidden="1" customHeight="1">
      <c r="A553" s="500"/>
      <c r="B553" s="97"/>
      <c r="C553" s="97" t="s">
        <v>7313</v>
      </c>
      <c r="D553" s="97"/>
      <c r="E553" s="97"/>
      <c r="F553" s="97"/>
      <c r="G553" s="97"/>
      <c r="H553" s="97"/>
      <c r="I553" s="97" t="s">
        <v>2578</v>
      </c>
      <c r="J553" s="412" t="s">
        <v>8835</v>
      </c>
      <c r="K553" s="99" t="s">
        <v>8469</v>
      </c>
      <c r="L553" s="427" t="s">
        <v>3603</v>
      </c>
      <c r="M553" s="98"/>
      <c r="N553" s="73" t="s">
        <v>7705</v>
      </c>
      <c r="O553" s="97"/>
      <c r="P553" s="99"/>
      <c r="Q553" s="97"/>
      <c r="R553" s="97"/>
      <c r="S553" s="97"/>
      <c r="T553" s="97"/>
      <c r="U553" s="431"/>
      <c r="V553" s="430"/>
      <c r="W553" s="106"/>
      <c r="X553" s="652" t="s">
        <v>8259</v>
      </c>
    </row>
    <row r="554" spans="1:24" ht="26.25" hidden="1" customHeight="1">
      <c r="A554" s="500"/>
      <c r="B554" s="97"/>
      <c r="C554" s="97"/>
      <c r="D554" s="97"/>
      <c r="E554" s="97"/>
      <c r="F554" s="97"/>
      <c r="G554" s="97"/>
      <c r="H554" s="97"/>
      <c r="I554" s="97"/>
      <c r="J554" s="97"/>
      <c r="K554" s="97" t="s">
        <v>8911</v>
      </c>
      <c r="L554" s="98"/>
      <c r="M554" s="98"/>
      <c r="N554" s="73" t="s">
        <v>3586</v>
      </c>
      <c r="O554" s="98"/>
      <c r="P554" s="99"/>
      <c r="Q554" s="97"/>
      <c r="R554" s="97"/>
      <c r="S554" s="97"/>
      <c r="T554" s="97"/>
      <c r="U554" s="430"/>
      <c r="V554" s="430"/>
      <c r="W554" s="106"/>
      <c r="X554" s="652"/>
    </row>
    <row r="555" spans="1:24" ht="26.25" hidden="1" customHeight="1">
      <c r="A555" s="500"/>
      <c r="B555" s="97"/>
      <c r="C555" s="97"/>
      <c r="D555" s="97"/>
      <c r="E555" s="97"/>
      <c r="F555" s="97"/>
      <c r="G555" s="97"/>
      <c r="H555" s="97"/>
      <c r="I555" s="97"/>
      <c r="J555" s="425" t="s">
        <v>7916</v>
      </c>
      <c r="K555" s="97" t="s">
        <v>4071</v>
      </c>
      <c r="L555" s="98"/>
      <c r="M555" s="98"/>
      <c r="N555" s="98"/>
      <c r="O555" s="98"/>
      <c r="P555" s="98"/>
      <c r="Q555" s="97"/>
      <c r="R555" s="97"/>
      <c r="S555" s="97"/>
      <c r="T555" s="97"/>
      <c r="U555" s="100"/>
      <c r="V555" s="101"/>
      <c r="W555" s="106"/>
      <c r="X555" s="652"/>
    </row>
    <row r="556" spans="1:24" ht="26.25" hidden="1" customHeight="1">
      <c r="A556" s="500"/>
      <c r="B556" s="97"/>
      <c r="C556" s="97"/>
      <c r="D556" s="97"/>
      <c r="E556" s="97"/>
      <c r="F556" s="97"/>
      <c r="G556" s="97"/>
      <c r="H556" s="97"/>
      <c r="I556" s="97"/>
      <c r="J556" s="425" t="s">
        <v>7165</v>
      </c>
      <c r="K556" s="97"/>
      <c r="L556" s="98"/>
      <c r="M556" s="98"/>
      <c r="N556" s="98"/>
      <c r="O556" s="98"/>
      <c r="P556" s="98"/>
      <c r="Q556" s="97"/>
      <c r="R556" s="97"/>
      <c r="S556" s="102" t="s">
        <v>189</v>
      </c>
      <c r="T556" s="102"/>
      <c r="U556" s="100"/>
      <c r="V556" s="101"/>
      <c r="W556" s="106"/>
      <c r="X556" s="915"/>
    </row>
    <row r="557" spans="1:24" ht="26.25" hidden="1" customHeight="1">
      <c r="A557" s="500"/>
      <c r="B557" s="97"/>
      <c r="C557" s="97"/>
      <c r="D557" s="97"/>
      <c r="E557" s="97"/>
      <c r="F557" s="97"/>
      <c r="G557" s="97"/>
      <c r="H557" s="97"/>
      <c r="I557" s="97"/>
      <c r="J557" s="97"/>
      <c r="K557" s="98"/>
      <c r="L557" s="98"/>
      <c r="M557" s="98"/>
      <c r="N557" s="98"/>
      <c r="O557" s="98"/>
      <c r="P557" s="98"/>
      <c r="Q557" s="102"/>
      <c r="R557" s="102"/>
      <c r="S557" s="102" t="s">
        <v>2472</v>
      </c>
      <c r="T557" s="102">
        <f>SUM(T552:T556)</f>
        <v>0</v>
      </c>
      <c r="U557" s="100"/>
      <c r="V557" s="101"/>
      <c r="W557" s="106"/>
      <c r="X557" s="915"/>
    </row>
    <row r="558" spans="1:24" ht="26.25" hidden="1" customHeight="1" thickBot="1">
      <c r="A558" s="1166"/>
      <c r="B558" s="1167"/>
      <c r="C558" s="1167"/>
      <c r="D558" s="1167"/>
      <c r="E558" s="1167"/>
      <c r="F558" s="1167"/>
      <c r="G558" s="1167"/>
      <c r="H558" s="1167"/>
      <c r="I558" s="1167"/>
      <c r="J558" s="1167"/>
      <c r="K558" s="1168" t="s">
        <v>8836</v>
      </c>
      <c r="L558" s="1169"/>
      <c r="M558" s="1169"/>
      <c r="N558" s="1167"/>
      <c r="O558" s="1167"/>
      <c r="P558" s="1170"/>
      <c r="Q558" s="1171"/>
      <c r="R558" s="1171"/>
      <c r="S558" s="1171"/>
      <c r="T558" s="1171"/>
      <c r="U558" s="1172"/>
      <c r="V558" s="1173"/>
      <c r="W558" s="1174"/>
      <c r="X558" s="1175"/>
    </row>
    <row r="559" spans="1:24" ht="26.25" hidden="1" customHeight="1"/>
    <row r="560" spans="1:24" ht="26.25" hidden="1" customHeight="1"/>
  </sheetData>
  <autoFilter ref="B2:X2" xr:uid="{00000000-0009-0000-0000-000008000000}"/>
  <mergeCells count="45">
    <mergeCell ref="A1:X1"/>
    <mergeCell ref="M204:P204"/>
    <mergeCell ref="M69:O69"/>
    <mergeCell ref="M76:O76"/>
    <mergeCell ref="M84:O84"/>
    <mergeCell ref="M91:O91"/>
    <mergeCell ref="M98:O98"/>
    <mergeCell ref="M105:O105"/>
    <mergeCell ref="M112:O112"/>
    <mergeCell ref="M120:O120"/>
    <mergeCell ref="M42:O42"/>
    <mergeCell ref="M17:P17"/>
    <mergeCell ref="M236:O236"/>
    <mergeCell ref="M243:O243"/>
    <mergeCell ref="M126:P130"/>
    <mergeCell ref="M133:P137"/>
    <mergeCell ref="M139:P143"/>
    <mergeCell ref="M147:P151"/>
    <mergeCell ref="M154:P158"/>
    <mergeCell ref="M213:O213"/>
    <mergeCell ref="M220:O220"/>
    <mergeCell ref="M515:P515"/>
    <mergeCell ref="M481:O481"/>
    <mergeCell ref="M488:O488"/>
    <mergeCell ref="M273:O273"/>
    <mergeCell ref="M229:O229"/>
    <mergeCell ref="M280:O280"/>
    <mergeCell ref="M414:O414"/>
    <mergeCell ref="M421:O421"/>
    <mergeCell ref="M437:P437"/>
    <mergeCell ref="M259:O259"/>
    <mergeCell ref="M266:O266"/>
    <mergeCell ref="M497:O497"/>
    <mergeCell ref="M506:O506"/>
    <mergeCell ref="M252:O252"/>
    <mergeCell ref="M460:P464"/>
    <mergeCell ref="M446:O446"/>
    <mergeCell ref="M430:P430"/>
    <mergeCell ref="M287:O287"/>
    <mergeCell ref="M294:O294"/>
    <mergeCell ref="M398:O398"/>
    <mergeCell ref="M405:O405"/>
    <mergeCell ref="M303:O303"/>
    <mergeCell ref="M318:P322"/>
    <mergeCell ref="M325:P329"/>
  </mergeCells>
  <phoneticPr fontId="16" type="noConversion"/>
  <conditionalFormatting sqref="J38:J39">
    <cfRule type="duplicateValues" dxfId="3319" priority="302"/>
  </conditionalFormatting>
  <conditionalFormatting sqref="J43">
    <cfRule type="duplicateValues" dxfId="3318" priority="303"/>
  </conditionalFormatting>
  <conditionalFormatting sqref="J209:J210">
    <cfRule type="duplicateValues" dxfId="3317" priority="377"/>
  </conditionalFormatting>
  <conditionalFormatting sqref="J214">
    <cfRule type="duplicateValues" dxfId="3316" priority="378"/>
  </conditionalFormatting>
  <conditionalFormatting sqref="J216:J217">
    <cfRule type="duplicateValues" dxfId="3315" priority="311"/>
  </conditionalFormatting>
  <conditionalFormatting sqref="J221">
    <cfRule type="duplicateValues" dxfId="3314" priority="312"/>
  </conditionalFormatting>
  <conditionalFormatting sqref="J225:J226">
    <cfRule type="duplicateValues" dxfId="3313" priority="291"/>
  </conditionalFormatting>
  <conditionalFormatting sqref="J230">
    <cfRule type="duplicateValues" dxfId="3312" priority="292"/>
  </conditionalFormatting>
  <conditionalFormatting sqref="J232">
    <cfRule type="duplicateValues" dxfId="3311" priority="276"/>
  </conditionalFormatting>
  <conditionalFormatting sqref="J233">
    <cfRule type="duplicateValues" dxfId="3310" priority="284"/>
  </conditionalFormatting>
  <conditionalFormatting sqref="J237">
    <cfRule type="duplicateValues" dxfId="3309" priority="285"/>
  </conditionalFormatting>
  <conditionalFormatting sqref="J239">
    <cfRule type="duplicateValues" dxfId="3308" priority="275"/>
  </conditionalFormatting>
  <conditionalFormatting sqref="J240">
    <cfRule type="duplicateValues" dxfId="3307" priority="277"/>
  </conditionalFormatting>
  <conditionalFormatting sqref="J244">
    <cfRule type="duplicateValues" dxfId="3306" priority="278"/>
  </conditionalFormatting>
  <conditionalFormatting sqref="J394:J395">
    <cfRule type="duplicateValues" dxfId="3305" priority="210"/>
  </conditionalFormatting>
  <conditionalFormatting sqref="J399">
    <cfRule type="duplicateValues" dxfId="3304" priority="211"/>
  </conditionalFormatting>
  <conditionalFormatting sqref="J401:J402">
    <cfRule type="duplicateValues" dxfId="3303" priority="201"/>
  </conditionalFormatting>
  <conditionalFormatting sqref="J406">
    <cfRule type="duplicateValues" dxfId="3302" priority="202"/>
  </conditionalFormatting>
  <conditionalFormatting sqref="J410:J411">
    <cfRule type="duplicateValues" dxfId="3301" priority="138"/>
  </conditionalFormatting>
  <conditionalFormatting sqref="J415">
    <cfRule type="duplicateValues" dxfId="3300" priority="139"/>
  </conditionalFormatting>
  <conditionalFormatting sqref="J417">
    <cfRule type="duplicateValues" dxfId="3299" priority="123"/>
  </conditionalFormatting>
  <conditionalFormatting sqref="J418">
    <cfRule type="duplicateValues" dxfId="3298" priority="131"/>
  </conditionalFormatting>
  <conditionalFormatting sqref="J422">
    <cfRule type="duplicateValues" dxfId="3297" priority="132"/>
  </conditionalFormatting>
  <conditionalFormatting sqref="J477:J478">
    <cfRule type="duplicateValues" dxfId="3296" priority="73"/>
  </conditionalFormatting>
  <conditionalFormatting sqref="J482">
    <cfRule type="duplicateValues" dxfId="3295" priority="74"/>
  </conditionalFormatting>
  <conditionalFormatting sqref="J484:J485">
    <cfRule type="duplicateValues" dxfId="3294" priority="64"/>
  </conditionalFormatting>
  <conditionalFormatting sqref="J489">
    <cfRule type="duplicateValues" dxfId="3293" priority="65"/>
  </conditionalFormatting>
  <conditionalFormatting sqref="J493">
    <cfRule type="duplicateValues" dxfId="3292" priority="44"/>
  </conditionalFormatting>
  <conditionalFormatting sqref="J494">
    <cfRule type="duplicateValues" dxfId="3291" priority="45"/>
  </conditionalFormatting>
  <conditionalFormatting sqref="J498">
    <cfRule type="duplicateValues" dxfId="3290" priority="46"/>
  </conditionalFormatting>
  <conditionalFormatting sqref="K52">
    <cfRule type="duplicateValues" dxfId="3289" priority="459"/>
  </conditionalFormatting>
  <conditionalFormatting sqref="K363">
    <cfRule type="duplicateValues" dxfId="3288" priority="149"/>
  </conditionalFormatting>
  <conditionalFormatting sqref="L4:L8">
    <cfRule type="duplicateValues" dxfId="3287" priority="454"/>
  </conditionalFormatting>
  <conditionalFormatting sqref="L9:L10">
    <cfRule type="duplicateValues" dxfId="3286" priority="450"/>
  </conditionalFormatting>
  <conditionalFormatting sqref="L11:L12">
    <cfRule type="duplicateValues" dxfId="3285" priority="342"/>
  </conditionalFormatting>
  <conditionalFormatting sqref="L13">
    <cfRule type="duplicateValues" dxfId="3284" priority="339"/>
  </conditionalFormatting>
  <conditionalFormatting sqref="L14">
    <cfRule type="duplicateValues" dxfId="3283" priority="336"/>
  </conditionalFormatting>
  <conditionalFormatting sqref="L20 L3">
    <cfRule type="duplicateValues" dxfId="3282" priority="455"/>
  </conditionalFormatting>
  <conditionalFormatting sqref="L21">
    <cfRule type="duplicateValues" dxfId="3281" priority="889"/>
  </conditionalFormatting>
  <conditionalFormatting sqref="L22">
    <cfRule type="duplicateValues" dxfId="3280" priority="489"/>
  </conditionalFormatting>
  <conditionalFormatting sqref="L29">
    <cfRule type="duplicateValues" dxfId="3279" priority="486"/>
  </conditionalFormatting>
  <conditionalFormatting sqref="L38 L40:L42">
    <cfRule type="duplicateValues" dxfId="3278" priority="308"/>
  </conditionalFormatting>
  <conditionalFormatting sqref="L43:L44">
    <cfRule type="duplicateValues" dxfId="3277" priority="309"/>
  </conditionalFormatting>
  <conditionalFormatting sqref="L45:L46">
    <cfRule type="duplicateValues" dxfId="3276" priority="468"/>
  </conditionalFormatting>
  <conditionalFormatting sqref="L47 L50:L51">
    <cfRule type="duplicateValues" dxfId="3275" priority="467"/>
  </conditionalFormatting>
  <conditionalFormatting sqref="L49">
    <cfRule type="duplicateValues" dxfId="3274" priority="460"/>
  </conditionalFormatting>
  <conditionalFormatting sqref="L52:L53">
    <cfRule type="duplicateValues" dxfId="3273" priority="5099"/>
  </conditionalFormatting>
  <conditionalFormatting sqref="L54">
    <cfRule type="duplicateValues" dxfId="3272" priority="445"/>
  </conditionalFormatting>
  <conditionalFormatting sqref="L55">
    <cfRule type="duplicateValues" dxfId="3271" priority="475"/>
  </conditionalFormatting>
  <conditionalFormatting sqref="L56 L58">
    <cfRule type="duplicateValues" dxfId="3270" priority="472"/>
  </conditionalFormatting>
  <conditionalFormatting sqref="L63:L64">
    <cfRule type="duplicateValues" dxfId="3269" priority="443"/>
  </conditionalFormatting>
  <conditionalFormatting sqref="L65 L67:L69">
    <cfRule type="duplicateValues" dxfId="3268" priority="442"/>
  </conditionalFormatting>
  <conditionalFormatting sqref="L66">
    <cfRule type="duplicateValues" dxfId="3267" priority="440"/>
  </conditionalFormatting>
  <conditionalFormatting sqref="L70:L71 L77:L78 L85:L86 L92:L93 L99:L100 L106:L107 L113:L114 L121:L122">
    <cfRule type="duplicateValues" dxfId="3266" priority="441"/>
  </conditionalFormatting>
  <conditionalFormatting sqref="L72 L74:L76">
    <cfRule type="duplicateValues" dxfId="3265" priority="438"/>
  </conditionalFormatting>
  <conditionalFormatting sqref="L73">
    <cfRule type="duplicateValues" dxfId="3264" priority="365"/>
  </conditionalFormatting>
  <conditionalFormatting sqref="L79 L81:L84">
    <cfRule type="duplicateValues" dxfId="3263" priority="435"/>
  </conditionalFormatting>
  <conditionalFormatting sqref="L80">
    <cfRule type="duplicateValues" dxfId="3262" priority="364"/>
  </conditionalFormatting>
  <conditionalFormatting sqref="L87 L89:L91">
    <cfRule type="duplicateValues" dxfId="3261" priority="432"/>
  </conditionalFormatting>
  <conditionalFormatting sqref="L88">
    <cfRule type="duplicateValues" dxfId="3260" priority="363"/>
  </conditionalFormatting>
  <conditionalFormatting sqref="L94 L96:L98">
    <cfRule type="duplicateValues" dxfId="3259" priority="429"/>
  </conditionalFormatting>
  <conditionalFormatting sqref="L95">
    <cfRule type="duplicateValues" dxfId="3258" priority="362"/>
  </conditionalFormatting>
  <conditionalFormatting sqref="L101 L103:L105">
    <cfRule type="duplicateValues" dxfId="3257" priority="426"/>
  </conditionalFormatting>
  <conditionalFormatting sqref="L102">
    <cfRule type="duplicateValues" dxfId="3256" priority="361"/>
  </conditionalFormatting>
  <conditionalFormatting sqref="L108 L110:L112">
    <cfRule type="duplicateValues" dxfId="3255" priority="423"/>
  </conditionalFormatting>
  <conditionalFormatting sqref="L109">
    <cfRule type="duplicateValues" dxfId="3254" priority="360"/>
  </conditionalFormatting>
  <conditionalFormatting sqref="L115 L117:L120">
    <cfRule type="duplicateValues" dxfId="3253" priority="420"/>
  </conditionalFormatting>
  <conditionalFormatting sqref="L116">
    <cfRule type="duplicateValues" dxfId="3252" priority="359"/>
  </conditionalFormatting>
  <conditionalFormatting sqref="L124">
    <cfRule type="duplicateValues" dxfId="3251" priority="416"/>
  </conditionalFormatting>
  <conditionalFormatting sqref="L125">
    <cfRule type="duplicateValues" dxfId="3250" priority="413"/>
  </conditionalFormatting>
  <conditionalFormatting sqref="L132">
    <cfRule type="duplicateValues" dxfId="3249" priority="410"/>
  </conditionalFormatting>
  <conditionalFormatting sqref="L138">
    <cfRule type="duplicateValues" dxfId="3248" priority="349"/>
  </conditionalFormatting>
  <conditionalFormatting sqref="L146">
    <cfRule type="duplicateValues" dxfId="3247" priority="346"/>
  </conditionalFormatting>
  <conditionalFormatting sqref="L153">
    <cfRule type="duplicateValues" dxfId="3246" priority="344"/>
  </conditionalFormatting>
  <conditionalFormatting sqref="L160">
    <cfRule type="duplicateValues" dxfId="3245" priority="255"/>
  </conditionalFormatting>
  <conditionalFormatting sqref="L161">
    <cfRule type="duplicateValues" dxfId="3244" priority="263"/>
  </conditionalFormatting>
  <conditionalFormatting sqref="L162:L166">
    <cfRule type="duplicateValues" dxfId="3243" priority="262"/>
  </conditionalFormatting>
  <conditionalFormatting sqref="L167:L168">
    <cfRule type="duplicateValues" dxfId="3242" priority="259"/>
  </conditionalFormatting>
  <conditionalFormatting sqref="L169">
    <cfRule type="duplicateValues" dxfId="3241" priority="396"/>
  </conditionalFormatting>
  <conditionalFormatting sqref="L170">
    <cfRule type="duplicateValues" dxfId="3240" priority="394"/>
  </conditionalFormatting>
  <conditionalFormatting sqref="L171">
    <cfRule type="duplicateValues" dxfId="3239" priority="370"/>
  </conditionalFormatting>
  <conditionalFormatting sqref="L172:L177">
    <cfRule type="duplicateValues" dxfId="3238" priority="5128"/>
  </conditionalFormatting>
  <conditionalFormatting sqref="L178">
    <cfRule type="duplicateValues" dxfId="3237" priority="367"/>
  </conditionalFormatting>
  <conditionalFormatting sqref="L182">
    <cfRule type="duplicateValues" dxfId="3236" priority="392"/>
  </conditionalFormatting>
  <conditionalFormatting sqref="L183:L186">
    <cfRule type="duplicateValues" dxfId="3235" priority="390"/>
  </conditionalFormatting>
  <conditionalFormatting sqref="L187">
    <cfRule type="duplicateValues" dxfId="3234" priority="389"/>
  </conditionalFormatting>
  <conditionalFormatting sqref="L189">
    <cfRule type="duplicateValues" dxfId="3233" priority="352"/>
  </conditionalFormatting>
  <conditionalFormatting sqref="L190">
    <cfRule type="duplicateValues" dxfId="3232" priority="357"/>
  </conditionalFormatting>
  <conditionalFormatting sqref="L191">
    <cfRule type="duplicateValues" dxfId="3231" priority="354"/>
  </conditionalFormatting>
  <conditionalFormatting sqref="L198:L199">
    <cfRule type="duplicateValues" dxfId="3230" priority="484"/>
  </conditionalFormatting>
  <conditionalFormatting sqref="L200">
    <cfRule type="duplicateValues" dxfId="3229" priority="481"/>
  </conditionalFormatting>
  <conditionalFormatting sqref="L201">
    <cfRule type="duplicateValues" dxfId="3228" priority="478"/>
  </conditionalFormatting>
  <conditionalFormatting sqref="L207:L208">
    <cfRule type="duplicateValues" dxfId="3227" priority="386"/>
  </conditionalFormatting>
  <conditionalFormatting sqref="L209 L211:L213">
    <cfRule type="duplicateValues" dxfId="3226" priority="385"/>
  </conditionalFormatting>
  <conditionalFormatting sqref="L214:L215 L221:L222">
    <cfRule type="duplicateValues" dxfId="3225" priority="381"/>
  </conditionalFormatting>
  <conditionalFormatting sqref="L216 L218:L220">
    <cfRule type="duplicateValues" dxfId="3224" priority="317"/>
  </conditionalFormatting>
  <conditionalFormatting sqref="L223:L224">
    <cfRule type="duplicateValues" dxfId="3223" priority="300"/>
  </conditionalFormatting>
  <conditionalFormatting sqref="L225 L227:L229">
    <cfRule type="duplicateValues" dxfId="3222" priority="299"/>
  </conditionalFormatting>
  <conditionalFormatting sqref="L230:L231 L237:L238 L244:L245">
    <cfRule type="duplicateValues" dxfId="3221" priority="295"/>
  </conditionalFormatting>
  <conditionalFormatting sqref="L232 L234:L236">
    <cfRule type="duplicateValues" dxfId="3220" priority="290"/>
  </conditionalFormatting>
  <conditionalFormatting sqref="L239 L241:L243">
    <cfRule type="duplicateValues" dxfId="3219" priority="283"/>
  </conditionalFormatting>
  <conditionalFormatting sqref="L246:L247">
    <cfRule type="duplicateValues" dxfId="3218" priority="242"/>
  </conditionalFormatting>
  <conditionalFormatting sqref="L248 L250:L252">
    <cfRule type="duplicateValues" dxfId="3217" priority="241"/>
  </conditionalFormatting>
  <conditionalFormatting sqref="L253:L254 L260:L261 L267:L268 L274:L275 L281:L282 L288:L289 L295:L296">
    <cfRule type="duplicateValues" dxfId="3216" priority="240"/>
  </conditionalFormatting>
  <conditionalFormatting sqref="L255 L257:L259">
    <cfRule type="duplicateValues" dxfId="3215" priority="237"/>
  </conditionalFormatting>
  <conditionalFormatting sqref="L262 L264:L266">
    <cfRule type="duplicateValues" dxfId="3214" priority="235"/>
  </conditionalFormatting>
  <conditionalFormatting sqref="L269 L271:L273">
    <cfRule type="duplicateValues" dxfId="3213" priority="233"/>
  </conditionalFormatting>
  <conditionalFormatting sqref="L276 L278:L280">
    <cfRule type="duplicateValues" dxfId="3212" priority="231"/>
  </conditionalFormatting>
  <conditionalFormatting sqref="L283 L285:L287">
    <cfRule type="duplicateValues" dxfId="3211" priority="229"/>
  </conditionalFormatting>
  <conditionalFormatting sqref="L290 L292:L294">
    <cfRule type="duplicateValues" dxfId="3210" priority="227"/>
  </conditionalFormatting>
  <conditionalFormatting sqref="L297">
    <cfRule type="duplicateValues" dxfId="3209" priority="219"/>
  </conditionalFormatting>
  <conditionalFormatting sqref="L298">
    <cfRule type="duplicateValues" dxfId="3208" priority="224"/>
  </conditionalFormatting>
  <conditionalFormatting sqref="L299">
    <cfRule type="duplicateValues" dxfId="3207" priority="221"/>
  </conditionalFormatting>
  <conditionalFormatting sqref="L306:L307">
    <cfRule type="duplicateValues" dxfId="3206" priority="186"/>
  </conditionalFormatting>
  <conditionalFormatting sqref="L308">
    <cfRule type="duplicateValues" dxfId="3205" priority="185"/>
  </conditionalFormatting>
  <conditionalFormatting sqref="L315:L316">
    <cfRule type="duplicateValues" dxfId="3204" priority="195"/>
  </conditionalFormatting>
  <conditionalFormatting sqref="L317">
    <cfRule type="duplicateValues" dxfId="3203" priority="199"/>
  </conditionalFormatting>
  <conditionalFormatting sqref="L323 L330">
    <cfRule type="duplicateValues" dxfId="3202" priority="200"/>
  </conditionalFormatting>
  <conditionalFormatting sqref="L324">
    <cfRule type="duplicateValues" dxfId="3201" priority="194"/>
  </conditionalFormatting>
  <conditionalFormatting sqref="L332">
    <cfRule type="duplicateValues" dxfId="3200" priority="5143"/>
  </conditionalFormatting>
  <conditionalFormatting sqref="L333">
    <cfRule type="duplicateValues" dxfId="3199" priority="190"/>
  </conditionalFormatting>
  <conditionalFormatting sqref="L340">
    <cfRule type="duplicateValues" dxfId="3198" priority="182"/>
  </conditionalFormatting>
  <conditionalFormatting sqref="L346 L339 L314">
    <cfRule type="duplicateValues" dxfId="3197" priority="191"/>
  </conditionalFormatting>
  <conditionalFormatting sqref="L347">
    <cfRule type="duplicateValues" dxfId="3196" priority="318"/>
  </conditionalFormatting>
  <conditionalFormatting sqref="L348">
    <cfRule type="duplicateValues" dxfId="3195" priority="323"/>
  </conditionalFormatting>
  <conditionalFormatting sqref="L349">
    <cfRule type="duplicateValues" dxfId="3194" priority="320"/>
  </conditionalFormatting>
  <conditionalFormatting sqref="L356:L357">
    <cfRule type="duplicateValues" dxfId="3193" priority="155"/>
  </conditionalFormatting>
  <conditionalFormatting sqref="L358:L362">
    <cfRule type="duplicateValues" dxfId="3192" priority="154"/>
  </conditionalFormatting>
  <conditionalFormatting sqref="L363:L364">
    <cfRule type="duplicateValues" dxfId="3191" priority="150"/>
  </conditionalFormatting>
  <conditionalFormatting sqref="L365">
    <cfRule type="duplicateValues" dxfId="3190" priority="101"/>
  </conditionalFormatting>
  <conditionalFormatting sqref="L366">
    <cfRule type="duplicateValues" dxfId="3189" priority="102"/>
  </conditionalFormatting>
  <conditionalFormatting sqref="L367">
    <cfRule type="duplicateValues" dxfId="3188" priority="99"/>
  </conditionalFormatting>
  <conditionalFormatting sqref="L374">
    <cfRule type="duplicateValues" dxfId="3187" priority="96"/>
  </conditionalFormatting>
  <conditionalFormatting sqref="L380 L373">
    <cfRule type="duplicateValues" dxfId="3186" priority="100"/>
  </conditionalFormatting>
  <conditionalFormatting sqref="L381">
    <cfRule type="duplicateValues" dxfId="3185" priority="124"/>
  </conditionalFormatting>
  <conditionalFormatting sqref="L382">
    <cfRule type="duplicateValues" dxfId="3184" priority="129"/>
  </conditionalFormatting>
  <conditionalFormatting sqref="L383">
    <cfRule type="duplicateValues" dxfId="3183" priority="126"/>
  </conditionalFormatting>
  <conditionalFormatting sqref="L394 L396:L398">
    <cfRule type="duplicateValues" dxfId="3182" priority="216"/>
  </conditionalFormatting>
  <conditionalFormatting sqref="L399:L400">
    <cfRule type="duplicateValues" dxfId="3181" priority="217"/>
  </conditionalFormatting>
  <conditionalFormatting sqref="L401 L403:L405">
    <cfRule type="duplicateValues" dxfId="3180" priority="207"/>
  </conditionalFormatting>
  <conditionalFormatting sqref="L406:L407">
    <cfRule type="duplicateValues" dxfId="3179" priority="208"/>
  </conditionalFormatting>
  <conditionalFormatting sqref="L408:L409">
    <cfRule type="duplicateValues" dxfId="3178" priority="147"/>
  </conditionalFormatting>
  <conditionalFormatting sqref="L410 L412:L414">
    <cfRule type="duplicateValues" dxfId="3177" priority="146"/>
  </conditionalFormatting>
  <conditionalFormatting sqref="L415:L416 L422:L423">
    <cfRule type="duplicateValues" dxfId="3176" priority="142"/>
  </conditionalFormatting>
  <conditionalFormatting sqref="L417 L419:L421">
    <cfRule type="duplicateValues" dxfId="3175" priority="137"/>
  </conditionalFormatting>
  <conditionalFormatting sqref="L424:L425">
    <cfRule type="duplicateValues" dxfId="3174" priority="273"/>
  </conditionalFormatting>
  <conditionalFormatting sqref="L426">
    <cfRule type="duplicateValues" dxfId="3173" priority="270"/>
  </conditionalFormatting>
  <conditionalFormatting sqref="L427">
    <cfRule type="duplicateValues" dxfId="3172" priority="267"/>
  </conditionalFormatting>
  <conditionalFormatting sqref="L433">
    <cfRule type="duplicateValues" dxfId="3171" priority="165"/>
  </conditionalFormatting>
  <conditionalFormatting sqref="L434">
    <cfRule type="duplicateValues" dxfId="3170" priority="4"/>
  </conditionalFormatting>
  <conditionalFormatting sqref="L440:L441">
    <cfRule type="duplicateValues" dxfId="3169" priority="332"/>
  </conditionalFormatting>
  <conditionalFormatting sqref="L442 L444:L446">
    <cfRule type="duplicateValues" dxfId="3168" priority="331"/>
  </conditionalFormatting>
  <conditionalFormatting sqref="L447:L448">
    <cfRule type="duplicateValues" dxfId="3167" priority="327"/>
  </conditionalFormatting>
  <conditionalFormatting sqref="L449">
    <cfRule type="duplicateValues" dxfId="3166" priority="251"/>
  </conditionalFormatting>
  <conditionalFormatting sqref="L450">
    <cfRule type="duplicateValues" dxfId="3165" priority="249"/>
  </conditionalFormatting>
  <conditionalFormatting sqref="L451">
    <cfRule type="duplicateValues" dxfId="3164" priority="248"/>
  </conditionalFormatting>
  <conditionalFormatting sqref="L458">
    <cfRule type="duplicateValues" dxfId="3163" priority="244"/>
  </conditionalFormatting>
  <conditionalFormatting sqref="L459">
    <cfRule type="duplicateValues" dxfId="3162" priority="157"/>
  </conditionalFormatting>
  <conditionalFormatting sqref="L466">
    <cfRule type="duplicateValues" dxfId="3161" priority="60"/>
  </conditionalFormatting>
  <conditionalFormatting sqref="L467">
    <cfRule type="duplicateValues" dxfId="3160" priority="61"/>
  </conditionalFormatting>
  <conditionalFormatting sqref="L468">
    <cfRule type="duplicateValues" dxfId="3159" priority="58"/>
  </conditionalFormatting>
  <conditionalFormatting sqref="L474">
    <cfRule type="duplicateValues" dxfId="3158" priority="59"/>
  </conditionalFormatting>
  <conditionalFormatting sqref="L475:L476">
    <cfRule type="duplicateValues" dxfId="3157" priority="82"/>
  </conditionalFormatting>
  <conditionalFormatting sqref="L477 L479:L481">
    <cfRule type="duplicateValues" dxfId="3156" priority="81"/>
  </conditionalFormatting>
  <conditionalFormatting sqref="L482:L483">
    <cfRule type="duplicateValues" dxfId="3155" priority="77"/>
  </conditionalFormatting>
  <conditionalFormatting sqref="L484 L486:L488">
    <cfRule type="duplicateValues" dxfId="3154" priority="72"/>
  </conditionalFormatting>
  <conditionalFormatting sqref="L489:L490">
    <cfRule type="duplicateValues" dxfId="3153" priority="68"/>
  </conditionalFormatting>
  <conditionalFormatting sqref="L491:L492">
    <cfRule type="duplicateValues" dxfId="3152" priority="54"/>
  </conditionalFormatting>
  <conditionalFormatting sqref="L493 L495:L497">
    <cfRule type="duplicateValues" dxfId="3151" priority="51"/>
  </conditionalFormatting>
  <conditionalFormatting sqref="L498:L499">
    <cfRule type="duplicateValues" dxfId="3150" priority="52"/>
  </conditionalFormatting>
  <conditionalFormatting sqref="L500:L501">
    <cfRule type="duplicateValues" dxfId="3149" priority="42"/>
  </conditionalFormatting>
  <conditionalFormatting sqref="L502">
    <cfRule type="duplicateValues" dxfId="3148" priority="39"/>
  </conditionalFormatting>
  <conditionalFormatting sqref="L503">
    <cfRule type="duplicateValues" dxfId="3147" priority="36"/>
  </conditionalFormatting>
  <conditionalFormatting sqref="L509:L510">
    <cfRule type="duplicateValues" dxfId="3146" priority="92"/>
  </conditionalFormatting>
  <conditionalFormatting sqref="L511">
    <cfRule type="duplicateValues" dxfId="3145" priority="89"/>
  </conditionalFormatting>
  <conditionalFormatting sqref="L512">
    <cfRule type="duplicateValues" dxfId="3144" priority="86"/>
  </conditionalFormatting>
  <conditionalFormatting sqref="L518">
    <cfRule type="duplicateValues" dxfId="3143" priority="173"/>
  </conditionalFormatting>
  <conditionalFormatting sqref="L519">
    <cfRule type="duplicateValues" dxfId="3142" priority="178"/>
  </conditionalFormatting>
  <conditionalFormatting sqref="L520">
    <cfRule type="duplicateValues" dxfId="3141" priority="175"/>
  </conditionalFormatting>
  <conditionalFormatting sqref="L545">
    <cfRule type="duplicateValues" dxfId="3140" priority="170"/>
  </conditionalFormatting>
  <conditionalFormatting sqref="L552">
    <cfRule type="duplicateValues" dxfId="3139" priority="167"/>
  </conditionalFormatting>
  <conditionalFormatting sqref="L559:L1048576 L527:L544 L392:L393 L180:L181 L36:L37 L123 L2 L331">
    <cfRule type="duplicateValues" dxfId="3138" priority="5169"/>
  </conditionalFormatting>
  <conditionalFormatting sqref="L15:M16 L18:M18 L17">
    <cfRule type="duplicateValues" dxfId="3137" priority="335"/>
  </conditionalFormatting>
  <conditionalFormatting sqref="L202:M205">
    <cfRule type="duplicateValues" dxfId="3136" priority="477"/>
  </conditionalFormatting>
  <conditionalFormatting sqref="L428:M429 L431:M431 L430">
    <cfRule type="duplicateValues" dxfId="3135" priority="266"/>
  </conditionalFormatting>
  <conditionalFormatting sqref="L435:M436 L438:M438 L437">
    <cfRule type="duplicateValues" dxfId="3134" priority="161"/>
  </conditionalFormatting>
  <conditionalFormatting sqref="L504:M505 L507:M507 L506 P506">
    <cfRule type="duplicateValues" dxfId="3133" priority="35"/>
  </conditionalFormatting>
  <conditionalFormatting sqref="L513:M514 L516:M516 L515">
    <cfRule type="duplicateValues" dxfId="3132" priority="85"/>
  </conditionalFormatting>
  <conditionalFormatting sqref="M13">
    <cfRule type="duplicateValues" dxfId="3131" priority="338"/>
  </conditionalFormatting>
  <conditionalFormatting sqref="M14">
    <cfRule type="duplicateValues" dxfId="3130" priority="337"/>
  </conditionalFormatting>
  <conditionalFormatting sqref="M17">
    <cfRule type="duplicateValues" dxfId="3129" priority="334"/>
  </conditionalFormatting>
  <conditionalFormatting sqref="M171">
    <cfRule type="duplicateValues" dxfId="3128" priority="369"/>
  </conditionalFormatting>
  <conditionalFormatting sqref="M182">
    <cfRule type="duplicateValues" dxfId="3127" priority="391"/>
  </conditionalFormatting>
  <conditionalFormatting sqref="M200">
    <cfRule type="duplicateValues" dxfId="3126" priority="480"/>
  </conditionalFormatting>
  <conditionalFormatting sqref="M201">
    <cfRule type="duplicateValues" dxfId="3125" priority="479"/>
  </conditionalFormatting>
  <conditionalFormatting sqref="M426">
    <cfRule type="duplicateValues" dxfId="3124" priority="269"/>
  </conditionalFormatting>
  <conditionalFormatting sqref="M427">
    <cfRule type="duplicateValues" dxfId="3123" priority="268"/>
  </conditionalFormatting>
  <conditionalFormatting sqref="M430">
    <cfRule type="duplicateValues" dxfId="3122" priority="265"/>
  </conditionalFormatting>
  <conditionalFormatting sqref="M433">
    <cfRule type="duplicateValues" dxfId="3121" priority="164"/>
  </conditionalFormatting>
  <conditionalFormatting sqref="M434">
    <cfRule type="duplicateValues" dxfId="3120" priority="163"/>
  </conditionalFormatting>
  <conditionalFormatting sqref="M437">
    <cfRule type="duplicateValues" dxfId="3119" priority="160"/>
  </conditionalFormatting>
  <conditionalFormatting sqref="M502">
    <cfRule type="duplicateValues" dxfId="3118" priority="38"/>
  </conditionalFormatting>
  <conditionalFormatting sqref="M503">
    <cfRule type="duplicateValues" dxfId="3117" priority="37"/>
  </conditionalFormatting>
  <conditionalFormatting sqref="M511">
    <cfRule type="duplicateValues" dxfId="3116" priority="88"/>
  </conditionalFormatting>
  <conditionalFormatting sqref="M512">
    <cfRule type="duplicateValues" dxfId="3115" priority="87"/>
  </conditionalFormatting>
  <conditionalFormatting sqref="M515">
    <cfRule type="duplicateValues" dxfId="3114" priority="84"/>
  </conditionalFormatting>
  <conditionalFormatting sqref="M70:O70">
    <cfRule type="duplicateValues" dxfId="3113" priority="439"/>
  </conditionalFormatting>
  <conditionalFormatting sqref="M77:O77">
    <cfRule type="duplicateValues" dxfId="3112" priority="436"/>
  </conditionalFormatting>
  <conditionalFormatting sqref="M85:O85">
    <cfRule type="duplicateValues" dxfId="3111" priority="433"/>
  </conditionalFormatting>
  <conditionalFormatting sqref="M92:O92">
    <cfRule type="duplicateValues" dxfId="3110" priority="430"/>
  </conditionalFormatting>
  <conditionalFormatting sqref="M99:O99">
    <cfRule type="duplicateValues" dxfId="3109" priority="427"/>
  </conditionalFormatting>
  <conditionalFormatting sqref="M106:O106">
    <cfRule type="duplicateValues" dxfId="3108" priority="424"/>
  </conditionalFormatting>
  <conditionalFormatting sqref="M113:O113">
    <cfRule type="duplicateValues" dxfId="3107" priority="421"/>
  </conditionalFormatting>
  <conditionalFormatting sqref="M121:O121">
    <cfRule type="duplicateValues" dxfId="3106" priority="418"/>
  </conditionalFormatting>
  <conditionalFormatting sqref="M253:O253">
    <cfRule type="duplicateValues" dxfId="3105" priority="238"/>
  </conditionalFormatting>
  <conditionalFormatting sqref="M260:O260">
    <cfRule type="duplicateValues" dxfId="3104" priority="236"/>
  </conditionalFormatting>
  <conditionalFormatting sqref="M267:O267">
    <cfRule type="duplicateValues" dxfId="3103" priority="234"/>
  </conditionalFormatting>
  <conditionalFormatting sqref="M274:O274">
    <cfRule type="duplicateValues" dxfId="3102" priority="232"/>
  </conditionalFormatting>
  <conditionalFormatting sqref="M281:O281">
    <cfRule type="duplicateValues" dxfId="3101" priority="230"/>
  </conditionalFormatting>
  <conditionalFormatting sqref="M288:O288">
    <cfRule type="duplicateValues" dxfId="3100" priority="228"/>
  </conditionalFormatting>
  <conditionalFormatting sqref="M295:O295">
    <cfRule type="duplicateValues" dxfId="3099" priority="226"/>
  </conditionalFormatting>
  <conditionalFormatting sqref="M174:P178 M172:M173 O172:P173">
    <cfRule type="duplicateValues" dxfId="3098" priority="5130"/>
  </conditionalFormatting>
  <conditionalFormatting sqref="M185:P187 M183:M184 O183:P184">
    <cfRule type="duplicateValues" dxfId="3097" priority="388"/>
  </conditionalFormatting>
  <conditionalFormatting sqref="N16 N18:N19">
    <cfRule type="duplicateValues" dxfId="3096" priority="340"/>
  </conditionalFormatting>
  <conditionalFormatting sqref="N28">
    <cfRule type="duplicateValues" dxfId="3095" priority="490"/>
  </conditionalFormatting>
  <conditionalFormatting sqref="N35">
    <cfRule type="duplicateValues" dxfId="3094" priority="487"/>
  </conditionalFormatting>
  <conditionalFormatting sqref="N48:N49">
    <cfRule type="duplicateValues" dxfId="3093" priority="457"/>
  </conditionalFormatting>
  <conditionalFormatting sqref="N131">
    <cfRule type="duplicateValues" dxfId="3092" priority="414"/>
  </conditionalFormatting>
  <conditionalFormatting sqref="N144">
    <cfRule type="duplicateValues" dxfId="3091" priority="350"/>
  </conditionalFormatting>
  <conditionalFormatting sqref="N145">
    <cfRule type="duplicateValues" dxfId="3090" priority="411"/>
  </conditionalFormatting>
  <conditionalFormatting sqref="N152 N159">
    <cfRule type="duplicateValues" dxfId="3089" priority="347"/>
  </conditionalFormatting>
  <conditionalFormatting sqref="N179">
    <cfRule type="duplicateValues" dxfId="3088" priority="371"/>
  </conditionalFormatting>
  <conditionalFormatting sqref="N188">
    <cfRule type="duplicateValues" dxfId="3087" priority="5107"/>
  </conditionalFormatting>
  <conditionalFormatting sqref="N197">
    <cfRule type="duplicateValues" dxfId="3086" priority="355"/>
  </conditionalFormatting>
  <conditionalFormatting sqref="N203 N205:N206">
    <cfRule type="duplicateValues" dxfId="3085" priority="482"/>
  </conditionalFormatting>
  <conditionalFormatting sqref="N305">
    <cfRule type="duplicateValues" dxfId="3084" priority="222"/>
  </conditionalFormatting>
  <conditionalFormatting sqref="N355">
    <cfRule type="duplicateValues" dxfId="3083" priority="321"/>
  </conditionalFormatting>
  <conditionalFormatting sqref="N391">
    <cfRule type="duplicateValues" dxfId="3082" priority="127"/>
  </conditionalFormatting>
  <conditionalFormatting sqref="N429 N431:N432 N436 N438:N439">
    <cfRule type="duplicateValues" dxfId="3081" priority="271"/>
  </conditionalFormatting>
  <conditionalFormatting sqref="N465">
    <cfRule type="duplicateValues" dxfId="3080" priority="158"/>
  </conditionalFormatting>
  <conditionalFormatting sqref="N505 N507:N508">
    <cfRule type="duplicateValues" dxfId="3079" priority="40"/>
  </conditionalFormatting>
  <conditionalFormatting sqref="N514 N516:N517">
    <cfRule type="duplicateValues" dxfId="3078" priority="90"/>
  </conditionalFormatting>
  <conditionalFormatting sqref="N526">
    <cfRule type="duplicateValues" dxfId="3077" priority="176"/>
  </conditionalFormatting>
  <conditionalFormatting sqref="N551">
    <cfRule type="duplicateValues" dxfId="3076" priority="171"/>
  </conditionalFormatting>
  <conditionalFormatting sqref="N558">
    <cfRule type="duplicateValues" dxfId="3075" priority="168"/>
  </conditionalFormatting>
  <conditionalFormatting sqref="N428:O428">
    <cfRule type="duplicateValues" dxfId="3074" priority="3"/>
  </conditionalFormatting>
  <conditionalFormatting sqref="N435:O435">
    <cfRule type="duplicateValues" dxfId="3073" priority="2"/>
  </conditionalFormatting>
  <conditionalFormatting sqref="N513:O513">
    <cfRule type="duplicateValues" dxfId="3072" priority="1"/>
  </conditionalFormatting>
  <conditionalFormatting sqref="O14 O16">
    <cfRule type="duplicateValues" dxfId="3071" priority="341"/>
  </conditionalFormatting>
  <conditionalFormatting sqref="O23">
    <cfRule type="duplicateValues" dxfId="3070" priority="491"/>
  </conditionalFormatting>
  <conditionalFormatting sqref="O30">
    <cfRule type="duplicateValues" dxfId="3069" priority="488"/>
  </conditionalFormatting>
  <conditionalFormatting sqref="O192">
    <cfRule type="duplicateValues" dxfId="3068" priority="356"/>
  </conditionalFormatting>
  <conditionalFormatting sqref="O201 O203">
    <cfRule type="duplicateValues" dxfId="3067" priority="483"/>
  </conditionalFormatting>
  <conditionalFormatting sqref="O300">
    <cfRule type="duplicateValues" dxfId="3066" priority="223"/>
  </conditionalFormatting>
  <conditionalFormatting sqref="O350">
    <cfRule type="duplicateValues" dxfId="3065" priority="322"/>
  </conditionalFormatting>
  <conditionalFormatting sqref="O384">
    <cfRule type="duplicateValues" dxfId="3064" priority="128"/>
  </conditionalFormatting>
  <conditionalFormatting sqref="O427 O429">
    <cfRule type="duplicateValues" dxfId="3063" priority="272"/>
  </conditionalFormatting>
  <conditionalFormatting sqref="O434 O436">
    <cfRule type="duplicateValues" dxfId="3062" priority="166"/>
  </conditionalFormatting>
  <conditionalFormatting sqref="O503 O505">
    <cfRule type="duplicateValues" dxfId="3061" priority="41"/>
  </conditionalFormatting>
  <conditionalFormatting sqref="O512 O514">
    <cfRule type="duplicateValues" dxfId="3060" priority="91"/>
  </conditionalFormatting>
  <conditionalFormatting sqref="O521">
    <cfRule type="duplicateValues" dxfId="3059" priority="177"/>
  </conditionalFormatting>
  <conditionalFormatting sqref="O546">
    <cfRule type="duplicateValues" dxfId="3058" priority="172"/>
  </conditionalFormatting>
  <conditionalFormatting sqref="O553">
    <cfRule type="duplicateValues" dxfId="3057" priority="169"/>
  </conditionalFormatting>
  <conditionalFormatting sqref="S4:S6">
    <cfRule type="duplicateValues" dxfId="3056" priority="453"/>
  </conditionalFormatting>
  <conditionalFormatting sqref="S7">
    <cfRule type="duplicateValues" dxfId="3055" priority="449"/>
  </conditionalFormatting>
  <conditionalFormatting sqref="S8">
    <cfRule type="duplicateValues" dxfId="3054" priority="447"/>
    <cfRule type="duplicateValues" dxfId="3053" priority="452"/>
  </conditionalFormatting>
  <conditionalFormatting sqref="S9">
    <cfRule type="duplicateValues" dxfId="3052" priority="448"/>
  </conditionalFormatting>
  <conditionalFormatting sqref="S9:S10">
    <cfRule type="duplicateValues" dxfId="3051" priority="451"/>
  </conditionalFormatting>
  <conditionalFormatting sqref="S11:S12">
    <cfRule type="duplicateValues" dxfId="3050" priority="343"/>
  </conditionalFormatting>
  <conditionalFormatting sqref="S20 S3">
    <cfRule type="duplicateValues" dxfId="3049" priority="456"/>
  </conditionalFormatting>
  <conditionalFormatting sqref="S21">
    <cfRule type="duplicateValues" dxfId="3048" priority="890"/>
  </conditionalFormatting>
  <conditionalFormatting sqref="S38:S40">
    <cfRule type="duplicateValues" dxfId="3047" priority="307"/>
  </conditionalFormatting>
  <conditionalFormatting sqref="S41">
    <cfRule type="duplicateValues" dxfId="3046" priority="305"/>
  </conditionalFormatting>
  <conditionalFormatting sqref="S42">
    <cfRule type="duplicateValues" dxfId="3045" priority="304"/>
    <cfRule type="duplicateValues" dxfId="3044" priority="306"/>
  </conditionalFormatting>
  <conditionalFormatting sqref="S44">
    <cfRule type="duplicateValues" dxfId="3043" priority="310"/>
  </conditionalFormatting>
  <conditionalFormatting sqref="S45:S46">
    <cfRule type="duplicateValues" dxfId="3042" priority="469"/>
  </conditionalFormatting>
  <conditionalFormatting sqref="S47:S49">
    <cfRule type="duplicateValues" dxfId="3041" priority="466"/>
  </conditionalFormatting>
  <conditionalFormatting sqref="S50">
    <cfRule type="duplicateValues" dxfId="3040" priority="462"/>
  </conditionalFormatting>
  <conditionalFormatting sqref="S51">
    <cfRule type="duplicateValues" dxfId="3039" priority="465"/>
  </conditionalFormatting>
  <conditionalFormatting sqref="S52">
    <cfRule type="duplicateValues" dxfId="3038" priority="461"/>
  </conditionalFormatting>
  <conditionalFormatting sqref="S52:S53">
    <cfRule type="duplicateValues" dxfId="3037" priority="5101"/>
  </conditionalFormatting>
  <conditionalFormatting sqref="S54">
    <cfRule type="duplicateValues" dxfId="3036" priority="446"/>
  </conditionalFormatting>
  <conditionalFormatting sqref="S55">
    <cfRule type="duplicateValues" dxfId="3035" priority="476"/>
  </conditionalFormatting>
  <conditionalFormatting sqref="S56:S59">
    <cfRule type="duplicateValues" dxfId="3034" priority="471"/>
  </conditionalFormatting>
  <conditionalFormatting sqref="S60">
    <cfRule type="duplicateValues" dxfId="3033" priority="470"/>
  </conditionalFormatting>
  <conditionalFormatting sqref="S63:S64">
    <cfRule type="duplicateValues" dxfId="3032" priority="444"/>
  </conditionalFormatting>
  <conditionalFormatting sqref="S124">
    <cfRule type="duplicateValues" dxfId="3031" priority="417"/>
  </conditionalFormatting>
  <conditionalFormatting sqref="S160">
    <cfRule type="duplicateValues" dxfId="3030" priority="256"/>
  </conditionalFormatting>
  <conditionalFormatting sqref="S161">
    <cfRule type="duplicateValues" dxfId="3029" priority="264"/>
  </conditionalFormatting>
  <conditionalFormatting sqref="S162:S164">
    <cfRule type="duplicateValues" dxfId="3028" priority="261"/>
  </conditionalFormatting>
  <conditionalFormatting sqref="S165">
    <cfRule type="duplicateValues" dxfId="3027" priority="258"/>
  </conditionalFormatting>
  <conditionalFormatting sqref="S166">
    <cfRule type="duplicateValues" dxfId="3026" priority="253"/>
    <cfRule type="duplicateValues" dxfId="3025" priority="254"/>
  </conditionalFormatting>
  <conditionalFormatting sqref="S167">
    <cfRule type="duplicateValues" dxfId="3024" priority="257"/>
  </conditionalFormatting>
  <conditionalFormatting sqref="S167:S168">
    <cfRule type="duplicateValues" dxfId="3023" priority="260"/>
  </conditionalFormatting>
  <conditionalFormatting sqref="S169">
    <cfRule type="duplicateValues" dxfId="3022" priority="397"/>
  </conditionalFormatting>
  <conditionalFormatting sqref="S170">
    <cfRule type="duplicateValues" dxfId="3021" priority="395"/>
  </conditionalFormatting>
  <conditionalFormatting sqref="S189">
    <cfRule type="duplicateValues" dxfId="3020" priority="353"/>
  </conditionalFormatting>
  <conditionalFormatting sqref="S190">
    <cfRule type="duplicateValues" dxfId="3019" priority="358"/>
  </conditionalFormatting>
  <conditionalFormatting sqref="S198:S199">
    <cfRule type="duplicateValues" dxfId="3018" priority="485"/>
  </conditionalFormatting>
  <conditionalFormatting sqref="S207:S208">
    <cfRule type="duplicateValues" dxfId="3017" priority="387"/>
  </conditionalFormatting>
  <conditionalFormatting sqref="S209:S211">
    <cfRule type="duplicateValues" dxfId="3016" priority="384"/>
  </conditionalFormatting>
  <conditionalFormatting sqref="S212">
    <cfRule type="duplicateValues" dxfId="3015" priority="380"/>
  </conditionalFormatting>
  <conditionalFormatting sqref="S213">
    <cfRule type="duplicateValues" dxfId="3014" priority="379"/>
    <cfRule type="duplicateValues" dxfId="3013" priority="383"/>
  </conditionalFormatting>
  <conditionalFormatting sqref="S215 S222">
    <cfRule type="duplicateValues" dxfId="3012" priority="382"/>
  </conditionalFormatting>
  <conditionalFormatting sqref="S216:S218">
    <cfRule type="duplicateValues" dxfId="3011" priority="316"/>
  </conditionalFormatting>
  <conditionalFormatting sqref="S219">
    <cfRule type="duplicateValues" dxfId="3010" priority="314"/>
  </conditionalFormatting>
  <conditionalFormatting sqref="S220">
    <cfRule type="duplicateValues" dxfId="3009" priority="313"/>
    <cfRule type="duplicateValues" dxfId="3008" priority="315"/>
  </conditionalFormatting>
  <conditionalFormatting sqref="S223:S224">
    <cfRule type="duplicateValues" dxfId="3007" priority="301"/>
  </conditionalFormatting>
  <conditionalFormatting sqref="S225:S227">
    <cfRule type="duplicateValues" dxfId="3006" priority="298"/>
  </conditionalFormatting>
  <conditionalFormatting sqref="S228">
    <cfRule type="duplicateValues" dxfId="3005" priority="294"/>
  </conditionalFormatting>
  <conditionalFormatting sqref="S229">
    <cfRule type="duplicateValues" dxfId="3004" priority="293"/>
    <cfRule type="duplicateValues" dxfId="3003" priority="297"/>
  </conditionalFormatting>
  <conditionalFormatting sqref="S231 S238 S245">
    <cfRule type="duplicateValues" dxfId="3002" priority="296"/>
  </conditionalFormatting>
  <conditionalFormatting sqref="S232:S234">
    <cfRule type="duplicateValues" dxfId="3001" priority="289"/>
  </conditionalFormatting>
  <conditionalFormatting sqref="S235">
    <cfRule type="duplicateValues" dxfId="3000" priority="287"/>
  </conditionalFormatting>
  <conditionalFormatting sqref="S236">
    <cfRule type="duplicateValues" dxfId="2999" priority="286"/>
    <cfRule type="duplicateValues" dxfId="2998" priority="288"/>
  </conditionalFormatting>
  <conditionalFormatting sqref="S239:S241">
    <cfRule type="duplicateValues" dxfId="2997" priority="282"/>
  </conditionalFormatting>
  <conditionalFormatting sqref="S242">
    <cfRule type="duplicateValues" dxfId="2996" priority="280"/>
  </conditionalFormatting>
  <conditionalFormatting sqref="S243">
    <cfRule type="duplicateValues" dxfId="2995" priority="279"/>
    <cfRule type="duplicateValues" dxfId="2994" priority="281"/>
  </conditionalFormatting>
  <conditionalFormatting sqref="S246:S247">
    <cfRule type="duplicateValues" dxfId="2993" priority="243"/>
  </conditionalFormatting>
  <conditionalFormatting sqref="S297">
    <cfRule type="duplicateValues" dxfId="2992" priority="220"/>
  </conditionalFormatting>
  <conditionalFormatting sqref="S298">
    <cfRule type="duplicateValues" dxfId="2991" priority="225"/>
  </conditionalFormatting>
  <conditionalFormatting sqref="S306:S307">
    <cfRule type="duplicateValues" dxfId="2990" priority="187"/>
  </conditionalFormatting>
  <conditionalFormatting sqref="S308:S310">
    <cfRule type="duplicateValues" dxfId="2989" priority="184"/>
  </conditionalFormatting>
  <conditionalFormatting sqref="S311">
    <cfRule type="duplicateValues" dxfId="2988" priority="183"/>
  </conditionalFormatting>
  <conditionalFormatting sqref="S315:S316">
    <cfRule type="duplicateValues" dxfId="2987" priority="196"/>
  </conditionalFormatting>
  <conditionalFormatting sqref="S317:S319">
    <cfRule type="duplicateValues" dxfId="2986" priority="198"/>
  </conditionalFormatting>
  <conditionalFormatting sqref="S320">
    <cfRule type="duplicateValues" dxfId="2985" priority="197"/>
  </conditionalFormatting>
  <conditionalFormatting sqref="S324:S326">
    <cfRule type="duplicateValues" dxfId="2984" priority="193"/>
  </conditionalFormatting>
  <conditionalFormatting sqref="S327">
    <cfRule type="duplicateValues" dxfId="2983" priority="192"/>
  </conditionalFormatting>
  <conditionalFormatting sqref="S332">
    <cfRule type="duplicateValues" dxfId="2982" priority="5152"/>
  </conditionalFormatting>
  <conditionalFormatting sqref="S333:S335">
    <cfRule type="duplicateValues" dxfId="2981" priority="189"/>
  </conditionalFormatting>
  <conditionalFormatting sqref="S336">
    <cfRule type="duplicateValues" dxfId="2980" priority="188"/>
  </conditionalFormatting>
  <conditionalFormatting sqref="S340:S342">
    <cfRule type="duplicateValues" dxfId="2979" priority="181"/>
  </conditionalFormatting>
  <conditionalFormatting sqref="S343">
    <cfRule type="duplicateValues" dxfId="2978" priority="180"/>
  </conditionalFormatting>
  <conditionalFormatting sqref="S347">
    <cfRule type="duplicateValues" dxfId="2977" priority="319"/>
  </conditionalFormatting>
  <conditionalFormatting sqref="S348">
    <cfRule type="duplicateValues" dxfId="2976" priority="324"/>
  </conditionalFormatting>
  <conditionalFormatting sqref="S356:S357">
    <cfRule type="duplicateValues" dxfId="2975" priority="156"/>
  </conditionalFormatting>
  <conditionalFormatting sqref="S358:S361">
    <cfRule type="duplicateValues" dxfId="2974" priority="153"/>
  </conditionalFormatting>
  <conditionalFormatting sqref="S362">
    <cfRule type="duplicateValues" dxfId="2973" priority="152"/>
  </conditionalFormatting>
  <conditionalFormatting sqref="S363:S364">
    <cfRule type="duplicateValues" dxfId="2972" priority="151"/>
  </conditionalFormatting>
  <conditionalFormatting sqref="S365">
    <cfRule type="duplicateValues" dxfId="2971" priority="103"/>
  </conditionalFormatting>
  <conditionalFormatting sqref="S366">
    <cfRule type="duplicateValues" dxfId="2970" priority="104"/>
  </conditionalFormatting>
  <conditionalFormatting sqref="S367:S369">
    <cfRule type="duplicateValues" dxfId="2969" priority="98"/>
  </conditionalFormatting>
  <conditionalFormatting sqref="S370">
    <cfRule type="duplicateValues" dxfId="2968" priority="97"/>
  </conditionalFormatting>
  <conditionalFormatting sqref="S374:S376">
    <cfRule type="duplicateValues" dxfId="2967" priority="95"/>
  </conditionalFormatting>
  <conditionalFormatting sqref="S377">
    <cfRule type="duplicateValues" dxfId="2966" priority="94"/>
  </conditionalFormatting>
  <conditionalFormatting sqref="S381">
    <cfRule type="duplicateValues" dxfId="2965" priority="125"/>
  </conditionalFormatting>
  <conditionalFormatting sqref="S382">
    <cfRule type="duplicateValues" dxfId="2964" priority="130"/>
  </conditionalFormatting>
  <conditionalFormatting sqref="S394:S396">
    <cfRule type="duplicateValues" dxfId="2963" priority="215"/>
  </conditionalFormatting>
  <conditionalFormatting sqref="S397">
    <cfRule type="duplicateValues" dxfId="2962" priority="213"/>
  </conditionalFormatting>
  <conditionalFormatting sqref="S398">
    <cfRule type="duplicateValues" dxfId="2961" priority="212"/>
    <cfRule type="duplicateValues" dxfId="2960" priority="214"/>
  </conditionalFormatting>
  <conditionalFormatting sqref="S400">
    <cfRule type="duplicateValues" dxfId="2959" priority="218"/>
  </conditionalFormatting>
  <conditionalFormatting sqref="S401:S403">
    <cfRule type="duplicateValues" dxfId="2958" priority="206"/>
  </conditionalFormatting>
  <conditionalFormatting sqref="S404">
    <cfRule type="duplicateValues" dxfId="2957" priority="204"/>
  </conditionalFormatting>
  <conditionalFormatting sqref="S405">
    <cfRule type="duplicateValues" dxfId="2956" priority="203"/>
    <cfRule type="duplicateValues" dxfId="2955" priority="205"/>
  </conditionalFormatting>
  <conditionalFormatting sqref="S407">
    <cfRule type="duplicateValues" dxfId="2954" priority="209"/>
  </conditionalFormatting>
  <conditionalFormatting sqref="S408:S409">
    <cfRule type="duplicateValues" dxfId="2953" priority="148"/>
  </conditionalFormatting>
  <conditionalFormatting sqref="S410:S412">
    <cfRule type="duplicateValues" dxfId="2952" priority="145"/>
  </conditionalFormatting>
  <conditionalFormatting sqref="S413">
    <cfRule type="duplicateValues" dxfId="2951" priority="141"/>
  </conditionalFormatting>
  <conditionalFormatting sqref="S414">
    <cfRule type="duplicateValues" dxfId="2950" priority="140"/>
    <cfRule type="duplicateValues" dxfId="2949" priority="144"/>
  </conditionalFormatting>
  <conditionalFormatting sqref="S416 S423">
    <cfRule type="duplicateValues" dxfId="2948" priority="143"/>
  </conditionalFormatting>
  <conditionalFormatting sqref="S417:S419">
    <cfRule type="duplicateValues" dxfId="2947" priority="136"/>
  </conditionalFormatting>
  <conditionalFormatting sqref="S420">
    <cfRule type="duplicateValues" dxfId="2946" priority="134"/>
  </conditionalFormatting>
  <conditionalFormatting sqref="S421">
    <cfRule type="duplicateValues" dxfId="2945" priority="133"/>
    <cfRule type="duplicateValues" dxfId="2944" priority="135"/>
  </conditionalFormatting>
  <conditionalFormatting sqref="S424:S425">
    <cfRule type="duplicateValues" dxfId="2943" priority="274"/>
  </conditionalFormatting>
  <conditionalFormatting sqref="S440:S441">
    <cfRule type="duplicateValues" dxfId="2942" priority="333"/>
  </conditionalFormatting>
  <conditionalFormatting sqref="S442:S444">
    <cfRule type="duplicateValues" dxfId="2941" priority="330"/>
  </conditionalFormatting>
  <conditionalFormatting sqref="S445">
    <cfRule type="duplicateValues" dxfId="2940" priority="326"/>
  </conditionalFormatting>
  <conditionalFormatting sqref="S446">
    <cfRule type="duplicateValues" dxfId="2939" priority="329"/>
  </conditionalFormatting>
  <conditionalFormatting sqref="S447">
    <cfRule type="duplicateValues" dxfId="2938" priority="325"/>
  </conditionalFormatting>
  <conditionalFormatting sqref="S447:S448">
    <cfRule type="duplicateValues" dxfId="2937" priority="328"/>
  </conditionalFormatting>
  <conditionalFormatting sqref="S449">
    <cfRule type="duplicateValues" dxfId="2936" priority="252"/>
  </conditionalFormatting>
  <conditionalFormatting sqref="S450">
    <cfRule type="duplicateValues" dxfId="2935" priority="250"/>
  </conditionalFormatting>
  <conditionalFormatting sqref="S451:S455">
    <cfRule type="duplicateValues" dxfId="2934" priority="247"/>
  </conditionalFormatting>
  <conditionalFormatting sqref="S456">
    <cfRule type="duplicateValues" dxfId="2933" priority="246"/>
  </conditionalFormatting>
  <conditionalFormatting sqref="S457:S458">
    <cfRule type="duplicateValues" dxfId="2932" priority="245"/>
  </conditionalFormatting>
  <conditionalFormatting sqref="S466">
    <cfRule type="duplicateValues" dxfId="2931" priority="62"/>
  </conditionalFormatting>
  <conditionalFormatting sqref="S467">
    <cfRule type="duplicateValues" dxfId="2930" priority="63"/>
  </conditionalFormatting>
  <conditionalFormatting sqref="S468:S470">
    <cfRule type="duplicateValues" dxfId="2929" priority="57"/>
  </conditionalFormatting>
  <conditionalFormatting sqref="S471">
    <cfRule type="duplicateValues" dxfId="2928" priority="56"/>
  </conditionalFormatting>
  <conditionalFormatting sqref="S475:S476">
    <cfRule type="duplicateValues" dxfId="2927" priority="83"/>
  </conditionalFormatting>
  <conditionalFormatting sqref="S477:S479">
    <cfRule type="duplicateValues" dxfId="2926" priority="80"/>
  </conditionalFormatting>
  <conditionalFormatting sqref="S480">
    <cfRule type="duplicateValues" dxfId="2925" priority="76"/>
  </conditionalFormatting>
  <conditionalFormatting sqref="S481">
    <cfRule type="duplicateValues" dxfId="2924" priority="75"/>
    <cfRule type="duplicateValues" dxfId="2923" priority="79"/>
  </conditionalFormatting>
  <conditionalFormatting sqref="S483">
    <cfRule type="duplicateValues" dxfId="2922" priority="78"/>
  </conditionalFormatting>
  <conditionalFormatting sqref="S484:S486">
    <cfRule type="duplicateValues" dxfId="2921" priority="71"/>
  </conditionalFormatting>
  <conditionalFormatting sqref="S487">
    <cfRule type="duplicateValues" dxfId="2920" priority="67"/>
  </conditionalFormatting>
  <conditionalFormatting sqref="S488">
    <cfRule type="duplicateValues" dxfId="2919" priority="66"/>
    <cfRule type="duplicateValues" dxfId="2918" priority="70"/>
  </conditionalFormatting>
  <conditionalFormatting sqref="S490">
    <cfRule type="duplicateValues" dxfId="2917" priority="69"/>
  </conditionalFormatting>
  <conditionalFormatting sqref="S491:S492">
    <cfRule type="duplicateValues" dxfId="2916" priority="55"/>
  </conditionalFormatting>
  <conditionalFormatting sqref="S493:S495">
    <cfRule type="duplicateValues" dxfId="2915" priority="50"/>
  </conditionalFormatting>
  <conditionalFormatting sqref="S496">
    <cfRule type="duplicateValues" dxfId="2914" priority="48"/>
  </conditionalFormatting>
  <conditionalFormatting sqref="S497">
    <cfRule type="duplicateValues" dxfId="2913" priority="47"/>
    <cfRule type="duplicateValues" dxfId="2912" priority="49"/>
  </conditionalFormatting>
  <conditionalFormatting sqref="S499">
    <cfRule type="duplicateValues" dxfId="2911" priority="53"/>
  </conditionalFormatting>
  <conditionalFormatting sqref="S500:S501">
    <cfRule type="duplicateValues" dxfId="2910" priority="43"/>
  </conditionalFormatting>
  <conditionalFormatting sqref="S509:S510">
    <cfRule type="duplicateValues" dxfId="2909" priority="93"/>
  </conditionalFormatting>
  <conditionalFormatting sqref="S518">
    <cfRule type="duplicateValues" dxfId="2908" priority="174"/>
  </conditionalFormatting>
  <conditionalFormatting sqref="S519">
    <cfRule type="duplicateValues" dxfId="2907" priority="179"/>
  </conditionalFormatting>
  <conditionalFormatting sqref="S559:S1048576 S527:S544 S392:S393 S180:S181 S36:S37 S123 S2 S331">
    <cfRule type="duplicateValues" dxfId="2906" priority="5179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pageSetUpPr fitToPage="1"/>
  </sheetPr>
  <dimension ref="A1:AA545"/>
  <sheetViews>
    <sheetView showGridLines="0" topLeftCell="C1" zoomScale="55" zoomScaleNormal="55" zoomScaleSheetLayoutView="70" workbookViewId="0">
      <pane ySplit="2" topLeftCell="A424" activePane="bottomLeft" state="frozen"/>
      <selection activeCell="M87" sqref="M87"/>
      <selection pane="bottomLeft" activeCell="J511" sqref="J511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8906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hidden="1" customHeight="1"/>
    <row r="4" spans="1:24" ht="26.25" hidden="1" customHeight="1">
      <c r="A4" s="492" t="s">
        <v>188</v>
      </c>
      <c r="B4" s="493"/>
      <c r="C4" s="493" t="s">
        <v>4603</v>
      </c>
      <c r="D4" s="493" t="s">
        <v>198</v>
      </c>
      <c r="E4" s="493"/>
      <c r="F4" s="493"/>
      <c r="G4" s="493"/>
      <c r="H4" s="914"/>
      <c r="I4" s="493" t="s">
        <v>4604</v>
      </c>
      <c r="J4" s="494" t="s">
        <v>9141</v>
      </c>
      <c r="K4" s="493" t="s">
        <v>8491</v>
      </c>
      <c r="L4" s="494"/>
      <c r="M4" s="495"/>
      <c r="N4" s="495"/>
      <c r="O4" s="1310"/>
      <c r="P4" s="496"/>
      <c r="Q4" s="493"/>
      <c r="R4" s="493"/>
      <c r="S4" s="493"/>
      <c r="T4" s="493"/>
      <c r="U4" s="497">
        <v>45261</v>
      </c>
      <c r="V4" s="497">
        <v>45315</v>
      </c>
      <c r="W4" s="498"/>
      <c r="X4" s="499">
        <v>500</v>
      </c>
    </row>
    <row r="5" spans="1:24" ht="26.25" hidden="1" customHeight="1">
      <c r="A5" s="500"/>
      <c r="B5" s="97"/>
      <c r="C5" s="97" t="s">
        <v>7313</v>
      </c>
      <c r="D5" s="97"/>
      <c r="E5" s="97"/>
      <c r="F5" s="97"/>
      <c r="G5" s="97"/>
      <c r="H5" s="97"/>
      <c r="I5" s="97" t="s">
        <v>2578</v>
      </c>
      <c r="J5" s="412" t="s">
        <v>8910</v>
      </c>
      <c r="K5" s="99"/>
      <c r="L5" s="427" t="s">
        <v>3603</v>
      </c>
      <c r="M5" s="2601" t="s">
        <v>3301</v>
      </c>
      <c r="N5" s="2602"/>
      <c r="O5" s="2602"/>
      <c r="P5" s="2603"/>
      <c r="Q5" s="97"/>
      <c r="R5" s="97"/>
      <c r="S5" s="97"/>
      <c r="T5" s="97"/>
      <c r="U5" s="431"/>
      <c r="V5" s="430"/>
      <c r="W5" s="106"/>
      <c r="X5" s="652" t="s">
        <v>8908</v>
      </c>
    </row>
    <row r="6" spans="1:24" ht="26.25" hidden="1" customHeight="1">
      <c r="A6" s="500"/>
      <c r="B6" s="97"/>
      <c r="C6" s="97"/>
      <c r="D6" s="97"/>
      <c r="E6" s="97"/>
      <c r="F6" s="97"/>
      <c r="G6" s="97"/>
      <c r="H6" s="97"/>
      <c r="I6" s="97"/>
      <c r="J6" s="425" t="s">
        <v>8497</v>
      </c>
      <c r="K6" s="97"/>
      <c r="L6" s="98"/>
      <c r="M6" s="2508"/>
      <c r="N6" s="2509"/>
      <c r="O6" s="2509"/>
      <c r="P6" s="2510"/>
      <c r="Q6" s="97"/>
      <c r="R6" s="97"/>
      <c r="S6" s="97"/>
      <c r="T6" s="97"/>
      <c r="U6" s="430"/>
      <c r="V6" s="430"/>
      <c r="W6" s="106"/>
      <c r="X6" s="652"/>
    </row>
    <row r="7" spans="1:24" ht="26.25" hidden="1" customHeight="1">
      <c r="A7" s="500"/>
      <c r="B7" s="97"/>
      <c r="C7" s="97"/>
      <c r="D7" s="97"/>
      <c r="E7" s="97"/>
      <c r="F7" s="97"/>
      <c r="G7" s="97"/>
      <c r="H7" s="97"/>
      <c r="I7" s="97"/>
      <c r="J7" s="97" t="s">
        <v>8956</v>
      </c>
      <c r="K7" s="97" t="s">
        <v>4071</v>
      </c>
      <c r="L7" s="98"/>
      <c r="M7" s="2508"/>
      <c r="N7" s="2509"/>
      <c r="O7" s="2509"/>
      <c r="P7" s="2510"/>
      <c r="Q7" s="97"/>
      <c r="R7" s="97"/>
      <c r="S7" s="97"/>
      <c r="T7" s="97"/>
      <c r="U7" s="100"/>
      <c r="V7" s="101"/>
      <c r="W7" s="106"/>
      <c r="X7" s="652"/>
    </row>
    <row r="8" spans="1:24" ht="26.25" hidden="1" customHeight="1">
      <c r="A8" s="500"/>
      <c r="B8" s="97"/>
      <c r="C8" s="97"/>
      <c r="D8" s="97"/>
      <c r="E8" s="97"/>
      <c r="F8" s="97"/>
      <c r="G8" s="97"/>
      <c r="H8" s="97"/>
      <c r="I8" s="97"/>
      <c r="J8" s="97" t="s">
        <v>9140</v>
      </c>
      <c r="K8" s="97"/>
      <c r="L8" s="98"/>
      <c r="M8" s="2508"/>
      <c r="N8" s="2509"/>
      <c r="O8" s="2509"/>
      <c r="P8" s="2510"/>
      <c r="Q8" s="97"/>
      <c r="R8" s="97"/>
      <c r="S8" s="102" t="s">
        <v>189</v>
      </c>
      <c r="T8" s="102"/>
      <c r="U8" s="100"/>
      <c r="V8" s="101"/>
      <c r="W8" s="106"/>
      <c r="X8" s="915"/>
    </row>
    <row r="9" spans="1:24" ht="26.25" hidden="1" customHeight="1">
      <c r="A9" s="500"/>
      <c r="B9" s="97"/>
      <c r="C9" s="97"/>
      <c r="D9" s="97"/>
      <c r="E9" s="97"/>
      <c r="F9" s="97"/>
      <c r="G9" s="97"/>
      <c r="H9" s="97"/>
      <c r="I9" s="97"/>
      <c r="J9" s="97"/>
      <c r="K9" s="98"/>
      <c r="L9" s="98"/>
      <c r="M9" s="2604"/>
      <c r="N9" s="2605"/>
      <c r="O9" s="2605"/>
      <c r="P9" s="2606"/>
      <c r="Q9" s="102"/>
      <c r="R9" s="102"/>
      <c r="S9" s="102" t="s">
        <v>2472</v>
      </c>
      <c r="T9" s="102">
        <f>SUM(T4:T8)</f>
        <v>0</v>
      </c>
      <c r="U9" s="100"/>
      <c r="V9" s="101"/>
      <c r="W9" s="106"/>
      <c r="X9" s="915"/>
    </row>
    <row r="10" spans="1:24" ht="26.25" hidden="1" customHeight="1" thickBot="1">
      <c r="A10" s="1166"/>
      <c r="B10" s="1167"/>
      <c r="C10" s="1167"/>
      <c r="D10" s="1167"/>
      <c r="E10" s="1167"/>
      <c r="F10" s="1167"/>
      <c r="G10" s="1167"/>
      <c r="H10" s="1167"/>
      <c r="I10" s="1167"/>
      <c r="J10" s="1167"/>
      <c r="K10" s="1168" t="s">
        <v>8909</v>
      </c>
      <c r="L10" s="1169"/>
      <c r="M10" s="1169"/>
      <c r="N10" s="1167"/>
      <c r="O10" s="1167"/>
      <c r="P10" s="1170"/>
      <c r="Q10" s="1171"/>
      <c r="R10" s="1171"/>
      <c r="S10" s="1171"/>
      <c r="T10" s="1171"/>
      <c r="U10" s="1172"/>
      <c r="V10" s="1173"/>
      <c r="W10" s="1174"/>
      <c r="X10" s="1175"/>
    </row>
    <row r="11" spans="1:24" ht="26.25" hidden="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51"/>
      <c r="L11" s="4"/>
      <c r="M11" s="4"/>
      <c r="N11" s="451"/>
      <c r="O11" s="451"/>
      <c r="P11" s="452"/>
      <c r="Q11" s="4"/>
      <c r="R11" s="4"/>
      <c r="S11" s="4"/>
      <c r="T11" s="4"/>
      <c r="U11" s="453"/>
      <c r="V11" s="454"/>
      <c r="W11" s="455"/>
      <c r="X11" s="455"/>
    </row>
    <row r="12" spans="1:24" ht="26.25" customHeight="1" thickBot="1"/>
    <row r="13" spans="1:24" ht="26.25" customHeight="1">
      <c r="A13" s="699" t="s">
        <v>188</v>
      </c>
      <c r="B13" s="700"/>
      <c r="C13" s="700" t="s">
        <v>154</v>
      </c>
      <c r="D13" s="700" t="s">
        <v>190</v>
      </c>
      <c r="E13" s="700" t="s">
        <v>191</v>
      </c>
      <c r="F13" s="700" t="s">
        <v>191</v>
      </c>
      <c r="G13" s="700" t="s">
        <v>191</v>
      </c>
      <c r="H13" s="700" t="s">
        <v>191</v>
      </c>
      <c r="I13" s="700" t="s">
        <v>126</v>
      </c>
      <c r="J13" s="715" t="s">
        <v>9129</v>
      </c>
      <c r="K13" s="700" t="s">
        <v>8</v>
      </c>
      <c r="L13" s="715" t="s">
        <v>9264</v>
      </c>
      <c r="M13" s="715"/>
      <c r="N13" s="701" t="s">
        <v>9262</v>
      </c>
      <c r="O13" s="701" t="s">
        <v>9263</v>
      </c>
      <c r="P13" s="702" t="s">
        <v>10222</v>
      </c>
      <c r="Q13" s="700" t="s">
        <v>1838</v>
      </c>
      <c r="R13" s="700">
        <f>IF(MID(RIGHT(S13,8),1,1)="M",2021,IF(MID(RIGHT(S13,8),1,1)="N",2022,IF(MID(RIGHT(S13,8),1,1)="P",2023,IF(MID(RIGHT(S13,8),1,1)="R",1994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2020</v>
      </c>
      <c r="S13" s="700" t="s">
        <v>9252</v>
      </c>
      <c r="T13" s="700">
        <v>1650</v>
      </c>
      <c r="U13" s="716">
        <v>45261</v>
      </c>
      <c r="V13" s="716">
        <v>45328</v>
      </c>
      <c r="W13" s="703">
        <v>2340</v>
      </c>
      <c r="X13" s="704">
        <v>6450</v>
      </c>
    </row>
    <row r="14" spans="1:24" ht="26.25" customHeight="1">
      <c r="A14" s="705"/>
      <c r="B14" s="278"/>
      <c r="C14" s="320" t="s">
        <v>3681</v>
      </c>
      <c r="D14" s="278"/>
      <c r="E14" s="278"/>
      <c r="F14" s="278"/>
      <c r="G14" s="278"/>
      <c r="H14" s="278"/>
      <c r="I14" s="278" t="s">
        <v>3598</v>
      </c>
      <c r="J14" s="317" t="s">
        <v>9229</v>
      </c>
      <c r="K14" s="280" t="s">
        <v>195</v>
      </c>
      <c r="L14" s="425" t="s">
        <v>3603</v>
      </c>
      <c r="M14" s="278"/>
      <c r="N14" s="73" t="s">
        <v>3073</v>
      </c>
      <c r="O14" s="278"/>
      <c r="P14" s="278"/>
      <c r="Q14" s="278" t="s">
        <v>1838</v>
      </c>
      <c r="R14" s="278">
        <f>IF(MID(RIGHT(S14,8),1,1)="M",2021,IF(MID(RIGHT(S14,8),1,1)="N",2022,IF(MID(RIGHT(S14,8),1,1)="P",2023,IF(MID(RIGHT(S14,8),1,1)="R",1994,IF(MID(RIGHT(S14,8),1,1)="S",1995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2020</v>
      </c>
      <c r="S14" s="278" t="s">
        <v>9253</v>
      </c>
      <c r="T14" s="278">
        <v>1620</v>
      </c>
      <c r="U14" s="420"/>
      <c r="V14" s="719">
        <v>45327</v>
      </c>
      <c r="W14" s="283" t="s">
        <v>9518</v>
      </c>
      <c r="X14" s="706" t="s">
        <v>10245</v>
      </c>
    </row>
    <row r="15" spans="1:24" ht="26.25" customHeight="1">
      <c r="A15" s="705"/>
      <c r="B15" s="278"/>
      <c r="C15" s="278" t="s">
        <v>8997</v>
      </c>
      <c r="D15" s="278"/>
      <c r="E15" s="278"/>
      <c r="F15" s="278"/>
      <c r="G15" s="278"/>
      <c r="H15" s="278"/>
      <c r="I15" s="720"/>
      <c r="J15" s="320" t="s">
        <v>9227</v>
      </c>
      <c r="K15" s="278" t="s">
        <v>9180</v>
      </c>
      <c r="L15" s="278"/>
      <c r="M15" s="278"/>
      <c r="N15" s="73" t="s">
        <v>2435</v>
      </c>
      <c r="O15" s="279"/>
      <c r="P15" s="278"/>
      <c r="Q15" s="278" t="s">
        <v>520</v>
      </c>
      <c r="R15" s="278">
        <f>IF(MID(RIGHT(S15,8),1,1)="M",2021,IF(MID(RIGHT(S15,8),1,1)="N",2022,IF(MID(RIGHT(S15,8),1,1)="P",2023,IF(MID(RIGHT(S15,8),1,1)="R",1994,IF(MID(RIGHT(S15,8),1,1)="S",1995,IF(MID(RIGHT(S15,8),1,1)="T",1996,IF(MID(RIGHT(S15,8),1,1)="V",1997,IF(MID(RIGHT(S15,8),1,1)="W",1998,IF(MID(RIGHT(S15,8),1,1)="X",1999,IF(MID(RIGHT(S15,8),1,1)="Y",2000,IF(MID(RIGHT(S15,8),1,1)="1",2001,IF(MID(RIGHT(S15,8),1,1)="2",2002,IF(MID(RIGHT(S15,8),1,1)="3",2003,IF(MID(RIGHT(S15,8),1,1)="4",2004,IF(MID(RIGHT(S15,8),1,1)="5",2005,IF(MID(RIGHT(S15,8),1,1)="6",2006,IF(MID(RIGHT(S15,8),1,1)="7",2007,IF(MID(RIGHT(S15,8),1,1)="8",2008,IF(MID(RIGHT(S15,8),1,1)="9",2009,IF(MID(RIGHT(S15,8),1,1)="A",2010,IF(MID(RIGHT(S15,8),1,1)="B",2011,IF(MID(RIGHT(S15,8),1,1)="C",2012,IF(MID(RIGHT(S15,8),1,1)="D",2013,IF(MID(RIGHT(S15,8),1,1)="E",2014,IF(MID(RIGHT(S15,8),1,1)="F",2015,IF(MID(RIGHT(S15,8),1,1)="G",2016,IF(MID(RIGHT(S15,8),1,1)="H",2017,IF(MID(RIGHT(S15,8),1,1)="J",2018,IF(MID(RIGHT(S15,8),1,1)="K",2019,IF(MID(RIGHT(S15,8),1,1)="L",2020,""))))))))))))))))))))))))))))))</f>
        <v>2020</v>
      </c>
      <c r="S15" s="278" t="s">
        <v>9254</v>
      </c>
      <c r="T15" s="278">
        <v>2250</v>
      </c>
      <c r="U15" s="719"/>
      <c r="V15" s="719">
        <v>45328</v>
      </c>
      <c r="W15" s="283">
        <v>400</v>
      </c>
      <c r="X15" s="706"/>
    </row>
    <row r="16" spans="1:24" ht="26.25" customHeight="1">
      <c r="A16" s="705"/>
      <c r="B16" s="278"/>
      <c r="C16" s="278"/>
      <c r="D16" s="278"/>
      <c r="E16" s="278"/>
      <c r="F16" s="278"/>
      <c r="G16" s="278"/>
      <c r="H16" s="278"/>
      <c r="I16" s="720"/>
      <c r="J16" s="425" t="s">
        <v>3281</v>
      </c>
      <c r="K16" s="278" t="s">
        <v>3849</v>
      </c>
      <c r="L16" s="278"/>
      <c r="M16" s="278"/>
      <c r="N16" s="278"/>
      <c r="O16" s="278"/>
      <c r="P16" s="280"/>
      <c r="Q16" s="278" t="s">
        <v>589</v>
      </c>
      <c r="R16" s="278">
        <f>IF(MID(RIGHT(S16,8),1,1)="M",2021,IF(MID(RIGHT(S16,8),1,1)="N",2022,IF(MID(RIGHT(S16,8),1,1)="P",2023,IF(MID(RIGHT(S16,8),1,1)="R",1994,IF(MID(RIGHT(S16,8),1,1)="S",1995,IF(MID(RIGHT(S16,8),1,1)="T",1996,IF(MID(RIGHT(S16,8),1,1)="V",1997,IF(MID(RIGHT(S16,8),1,1)="W",1998,IF(MID(RIGHT(S16,8),1,1)="X",1999,IF(MID(RIGHT(S16,8),1,1)="Y",2000,IF(MID(RIGHT(S16,8),1,1)="1",2001,IF(MID(RIGHT(S16,8),1,1)="2",2002,IF(MID(RIGHT(S16,8),1,1)="3",2003,IF(MID(RIGHT(S16,8),1,1)="4",2004,IF(MID(RIGHT(S16,8),1,1)="5",2005,IF(MID(RIGHT(S16,8),1,1)="6",2006,IF(MID(RIGHT(S16,8),1,1)="7",2007,IF(MID(RIGHT(S16,8),1,1)="8",2008,IF(MID(RIGHT(S16,8),1,1)="9",2009,IF(MID(RIGHT(S16,8),1,1)="A",2010,IF(MID(RIGHT(S16,8),1,1)="B",2011,IF(MID(RIGHT(S16,8),1,1)="C",2012,IF(MID(RIGHT(S16,8),1,1)="D",2013,IF(MID(RIGHT(S16,8),1,1)="E",2014,IF(MID(RIGHT(S16,8),1,1)="F",2015,IF(MID(RIGHT(S16,8),1,1)="G",2016,IF(MID(RIGHT(S16,8),1,1)="H",2017,IF(MID(RIGHT(S16,8),1,1)="J",2018,IF(MID(RIGHT(S16,8),1,1)="K",2019,IF(MID(RIGHT(S16,8),1,1)="L",2020,""))))))))))))))))))))))))))))))</f>
        <v>2019</v>
      </c>
      <c r="S16" s="278" t="s">
        <v>9255</v>
      </c>
      <c r="T16" s="278">
        <v>1580</v>
      </c>
      <c r="U16" s="281"/>
      <c r="V16" s="281">
        <v>45329</v>
      </c>
      <c r="W16" s="283" t="s">
        <v>10169</v>
      </c>
      <c r="X16" s="721"/>
    </row>
    <row r="17" spans="1:24" ht="26.25" customHeight="1">
      <c r="A17" s="705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476" t="s">
        <v>8708</v>
      </c>
      <c r="N17" s="2477"/>
      <c r="O17" s="2478"/>
      <c r="P17" s="278"/>
      <c r="Q17" s="278"/>
      <c r="R17" s="278"/>
      <c r="S17" s="284" t="s">
        <v>189</v>
      </c>
      <c r="T17" s="284">
        <v>3880</v>
      </c>
      <c r="U17" s="281"/>
      <c r="V17" s="281">
        <v>45339</v>
      </c>
      <c r="W17" s="283"/>
      <c r="X17" s="722"/>
    </row>
    <row r="18" spans="1:24" ht="26.25" customHeight="1">
      <c r="A18" s="705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80"/>
      <c r="Q18" s="278"/>
      <c r="R18" s="278"/>
      <c r="S18" s="284" t="s">
        <v>2472</v>
      </c>
      <c r="T18" s="284">
        <f>SUM(T13:T17)</f>
        <v>10980</v>
      </c>
      <c r="U18" s="281"/>
      <c r="V18" s="281">
        <v>45342</v>
      </c>
      <c r="W18" s="283"/>
      <c r="X18" s="722"/>
    </row>
    <row r="19" spans="1:24" ht="26.25" customHeight="1" thickBot="1">
      <c r="A19" s="707"/>
      <c r="B19" s="708"/>
      <c r="C19" s="708"/>
      <c r="D19" s="708"/>
      <c r="E19" s="708"/>
      <c r="F19" s="708"/>
      <c r="G19" s="708"/>
      <c r="H19" s="708"/>
      <c r="I19" s="708"/>
      <c r="J19" s="708"/>
      <c r="K19" s="611" t="s">
        <v>9130</v>
      </c>
      <c r="L19" s="709"/>
      <c r="M19" s="709"/>
      <c r="N19" s="708"/>
      <c r="O19" s="708"/>
      <c r="P19" s="710"/>
      <c r="Q19" s="711"/>
      <c r="R19" s="711"/>
      <c r="S19" s="711"/>
      <c r="T19" s="711"/>
      <c r="U19" s="712"/>
      <c r="V19" s="713">
        <v>45349</v>
      </c>
      <c r="W19" s="723"/>
      <c r="X19" s="724"/>
    </row>
    <row r="21" spans="1:24" ht="26.25" customHeight="1" thickBot="1">
      <c r="A21" s="4"/>
      <c r="B21" s="4"/>
      <c r="C21" s="4"/>
      <c r="D21" s="4"/>
      <c r="E21" s="4"/>
      <c r="F21" s="4"/>
      <c r="G21" s="4"/>
      <c r="H21" s="4"/>
      <c r="I21" s="4"/>
      <c r="J21" s="4"/>
      <c r="K21" s="451"/>
      <c r="L21" s="4"/>
      <c r="M21" s="4"/>
      <c r="N21" s="451"/>
      <c r="O21" s="451"/>
      <c r="P21" s="452"/>
      <c r="Q21" s="4"/>
      <c r="R21" s="4"/>
      <c r="S21" s="4"/>
      <c r="T21" s="4"/>
      <c r="U21" s="453"/>
      <c r="V21" s="454"/>
      <c r="W21" s="455"/>
      <c r="X21" s="455"/>
    </row>
    <row r="22" spans="1:24" ht="26.25" customHeight="1">
      <c r="A22" s="1004" t="s">
        <v>188</v>
      </c>
      <c r="B22" s="1005"/>
      <c r="C22" s="1005" t="s">
        <v>26</v>
      </c>
      <c r="D22" s="1005" t="s">
        <v>190</v>
      </c>
      <c r="E22" s="1005" t="s">
        <v>191</v>
      </c>
      <c r="F22" s="1005" t="s">
        <v>191</v>
      </c>
      <c r="G22" s="1005" t="s">
        <v>191</v>
      </c>
      <c r="H22" s="1485"/>
      <c r="I22" s="1005" t="s">
        <v>8261</v>
      </c>
      <c r="J22" s="1010" t="s">
        <v>9129</v>
      </c>
      <c r="K22" s="1011" t="s">
        <v>8</v>
      </c>
      <c r="L22" s="1005" t="s">
        <v>9242</v>
      </c>
      <c r="M22" s="1005"/>
      <c r="N22" s="1011" t="s">
        <v>9172</v>
      </c>
      <c r="O22" s="1011" t="s">
        <v>9287</v>
      </c>
      <c r="P22" s="1015" t="s">
        <v>9671</v>
      </c>
      <c r="Q22" s="1005" t="s">
        <v>9239</v>
      </c>
      <c r="R22" s="1005">
        <f>IF(MID(RIGHT(S22,8),1,1)="M",2021,IF(MID(RIGHT(S22,8),1,1)="N",2022,IF(MID(RIGHT(S22,8),1,1)="P",2023,IF(MID(RIGHT(S22,8),1,1)="R",1994,IF(MID(RIGHT(S22,8),1,1)="S",1995,IF(MID(RIGHT(S22,8),1,1)="T",1996,IF(MID(RIGHT(S22,8),1,1)="V",1997,IF(MID(RIGHT(S22,8),1,1)="W",1998,IF(MID(RIGHT(S22,8),1,1)="X",1999,IF(MID(RIGHT(S22,8),1,1)="Y",2000,IF(MID(RIGHT(S22,8),1,1)="1",2001,IF(MID(RIGHT(S22,8),1,1)="2",2002,IF(MID(RIGHT(S22,8),1,1)="3",2003,IF(MID(RIGHT(S22,8),1,1)="4",2004,IF(MID(RIGHT(S22,8),1,1)="5",2005,IF(MID(RIGHT(S22,8),1,1)="6",2006,IF(MID(RIGHT(S22,8),1,1)="7",2007,IF(MID(RIGHT(S22,8),1,1)="8",2008,IF(MID(RIGHT(S22,8),1,1)="9",2009,IF(MID(RIGHT(S22,8),1,1)="A",2010,IF(MID(RIGHT(S22,8),1,1)="B",2011,IF(MID(RIGHT(S22,8),1,1)="C",2012,IF(MID(RIGHT(S22,8),1,1)="D",2013,IF(MID(RIGHT(S22,8),1,1)="E",2014,IF(MID(RIGHT(S22,8),1,1)="F",2015,IF(MID(RIGHT(S22,8),1,1)="G",2016,IF(MID(RIGHT(S22,8),1,1)="H",2017,IF(MID(RIGHT(S22,8),1,1)="J",2018,IF(MID(RIGHT(S22,8),1,1)="K",2019,IF(MID(RIGHT(S22,8),1,1)="L",2020,""))))))))))))))))))))))))))))))</f>
        <v>2013</v>
      </c>
      <c r="S22" s="1005" t="s">
        <v>9238</v>
      </c>
      <c r="T22" s="1005">
        <v>1600</v>
      </c>
      <c r="U22" s="1016">
        <v>45262</v>
      </c>
      <c r="V22" s="1016">
        <v>45317</v>
      </c>
      <c r="W22" s="1017">
        <v>2420</v>
      </c>
      <c r="X22" s="1018">
        <v>3200</v>
      </c>
    </row>
    <row r="23" spans="1:24" ht="26.25" customHeight="1">
      <c r="A23" s="1006"/>
      <c r="B23" s="1007"/>
      <c r="C23" s="1007"/>
      <c r="D23" s="1007"/>
      <c r="E23" s="1007"/>
      <c r="F23" s="1007"/>
      <c r="G23" s="1007"/>
      <c r="H23" s="1007"/>
      <c r="I23" s="1007" t="s">
        <v>194</v>
      </c>
      <c r="J23" s="412" t="s">
        <v>9138</v>
      </c>
      <c r="K23" s="1012" t="s">
        <v>195</v>
      </c>
      <c r="L23" s="427" t="s">
        <v>3590</v>
      </c>
      <c r="M23" s="1007"/>
      <c r="N23" s="73" t="s">
        <v>9399</v>
      </c>
      <c r="O23" s="1013" t="s">
        <v>9400</v>
      </c>
      <c r="P23" s="1019"/>
      <c r="Q23" s="1007" t="s">
        <v>1935</v>
      </c>
      <c r="R23" s="1007">
        <f>IF(MID(RIGHT(S23,8),1,1)="M",2021,IF(MID(RIGHT(S23,8),1,1)="N",2022,IF(MID(RIGHT(S23,8),1,1)="P",2023,IF(MID(RIGHT(S23,8),1,1)="R",1994,IF(MID(RIGHT(S23,8),1,1)="S",1995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2012</v>
      </c>
      <c r="S23" s="1007" t="s">
        <v>9236</v>
      </c>
      <c r="T23" s="1007">
        <v>1607</v>
      </c>
      <c r="U23" s="1177">
        <v>45261</v>
      </c>
      <c r="V23" s="1020">
        <v>45325</v>
      </c>
      <c r="W23" s="1021" t="s">
        <v>9518</v>
      </c>
      <c r="X23" s="1022" t="s">
        <v>9288</v>
      </c>
    </row>
    <row r="24" spans="1:24" ht="26.25" customHeight="1">
      <c r="A24" s="1006"/>
      <c r="B24" s="1007"/>
      <c r="C24" s="1007"/>
      <c r="D24" s="1007"/>
      <c r="E24" s="1007"/>
      <c r="F24" s="1007"/>
      <c r="G24" s="1007"/>
      <c r="H24" s="1007"/>
      <c r="I24" s="1007"/>
      <c r="J24" s="320" t="s">
        <v>9131</v>
      </c>
      <c r="K24" s="1013" t="s">
        <v>8973</v>
      </c>
      <c r="L24" s="1007"/>
      <c r="M24" s="1007"/>
      <c r="N24" s="73" t="s">
        <v>7035</v>
      </c>
      <c r="O24" s="1013"/>
      <c r="P24" s="1019"/>
      <c r="Q24" s="1007" t="s">
        <v>1935</v>
      </c>
      <c r="R24" s="1007">
        <f>IF(MID(RIGHT(S24,8),1,1)="M",2021,IF(MID(RIGHT(S24,8),1,1)="N",2022,IF(MID(RIGHT(S24,8),1,1)="P",2023,IF(MID(RIGHT(S24,8),1,1)="R",1994,IF(MID(RIGHT(S24,8),1,1)="S",1995,IF(MID(RIGHT(S24,8),1,1)="T",1996,IF(MID(RIGHT(S24,8),1,1)="V",1997,IF(MID(RIGHT(S24,8),1,1)="W",1998,IF(MID(RIGHT(S24,8),1,1)="X",1999,IF(MID(RIGHT(S24,8),1,1)="Y",2000,IF(MID(RIGHT(S24,8),1,1)="1",2001,IF(MID(RIGHT(S24,8),1,1)="2",2002,IF(MID(RIGHT(S24,8),1,1)="3",2003,IF(MID(RIGHT(S24,8),1,1)="4",2004,IF(MID(RIGHT(S24,8),1,1)="5",2005,IF(MID(RIGHT(S24,8),1,1)="6",2006,IF(MID(RIGHT(S24,8),1,1)="7",2007,IF(MID(RIGHT(S24,8),1,1)="8",2008,IF(MID(RIGHT(S24,8),1,1)="9",2009,IF(MID(RIGHT(S24,8),1,1)="A",2010,IF(MID(RIGHT(S24,8),1,1)="B",2011,IF(MID(RIGHT(S24,8),1,1)="C",2012,IF(MID(RIGHT(S24,8),1,1)="D",2013,IF(MID(RIGHT(S24,8),1,1)="E",2014,IF(MID(RIGHT(S24,8),1,1)="F",2015,IF(MID(RIGHT(S24,8),1,1)="G",2016,IF(MID(RIGHT(S24,8),1,1)="H",2017,IF(MID(RIGHT(S24,8),1,1)="J",2018,IF(MID(RIGHT(S24,8),1,1)="K",2019,IF(MID(RIGHT(S24,8),1,1)="L",2020,""))))))))))))))))))))))))))))))</f>
        <v>2010</v>
      </c>
      <c r="S24" s="1007" t="s">
        <v>9237</v>
      </c>
      <c r="T24" s="1007">
        <v>1607</v>
      </c>
      <c r="U24" s="1020"/>
      <c r="V24" s="1020">
        <v>45336</v>
      </c>
      <c r="W24" s="1021">
        <v>400</v>
      </c>
      <c r="X24" s="1022" t="s">
        <v>9654</v>
      </c>
    </row>
    <row r="25" spans="1:24" ht="26.25" customHeight="1">
      <c r="A25" s="1006"/>
      <c r="B25" s="1007"/>
      <c r="C25" s="1007"/>
      <c r="D25" s="1007"/>
      <c r="E25" s="1007"/>
      <c r="F25" s="1007"/>
      <c r="G25" s="1007"/>
      <c r="H25" s="1007"/>
      <c r="I25" s="1007"/>
      <c r="J25" s="1007"/>
      <c r="K25" s="1013" t="s">
        <v>1772</v>
      </c>
      <c r="L25" s="1007"/>
      <c r="M25" s="1007"/>
      <c r="N25" s="1013"/>
      <c r="O25" s="1013"/>
      <c r="P25" s="1019"/>
      <c r="Q25" s="1007" t="s">
        <v>9240</v>
      </c>
      <c r="R25" s="1007">
        <f>IF(MID(RIGHT(S25,8),1,1)="M",2021,IF(MID(RIGHT(S25,8),1,1)="N",2022,IF(MID(RIGHT(S25,8),1,1)="P",2023,IF(MID(RIGHT(S25,8),1,1)="R",1994,IF(MID(RIGHT(S25,8),1,1)="S",1995,IF(MID(RIGHT(S25,8),1,1)="T",1996,IF(MID(RIGHT(S25,8),1,1)="V",1997,IF(MID(RIGHT(S25,8),1,1)="W",1998,IF(MID(RIGHT(S25,8),1,1)="X",1999,IF(MID(RIGHT(S25,8),1,1)="Y",2000,IF(MID(RIGHT(S25,8),1,1)="1",2001,IF(MID(RIGHT(S25,8),1,1)="2",2002,IF(MID(RIGHT(S25,8),1,1)="3",2003,IF(MID(RIGHT(S25,8),1,1)="4",2004,IF(MID(RIGHT(S25,8),1,1)="5",2005,IF(MID(RIGHT(S25,8),1,1)="6",2006,IF(MID(RIGHT(S25,8),1,1)="7",2007,IF(MID(RIGHT(S25,8),1,1)="8",2008,IF(MID(RIGHT(S25,8),1,1)="9",2009,IF(MID(RIGHT(S25,8),1,1)="A",2010,IF(MID(RIGHT(S25,8),1,1)="B",2011,IF(MID(RIGHT(S25,8),1,1)="C",2012,IF(MID(RIGHT(S25,8),1,1)="D",2013,IF(MID(RIGHT(S25,8),1,1)="E",2014,IF(MID(RIGHT(S25,8),1,1)="F",2015,IF(MID(RIGHT(S25,8),1,1)="G",2016,IF(MID(RIGHT(S25,8),1,1)="H",2017,IF(MID(RIGHT(S25,8),1,1)="J",2018,IF(MID(RIGHT(S25,8),1,1)="K",2019,IF(MID(RIGHT(S25,8),1,1)="L",2020,""))))))))))))))))))))))))))))))</f>
        <v>2014</v>
      </c>
      <c r="S25" s="1007" t="s">
        <v>9241</v>
      </c>
      <c r="T25" s="1007">
        <v>1600</v>
      </c>
      <c r="U25" s="1023"/>
      <c r="V25" s="1020">
        <v>45335</v>
      </c>
      <c r="W25" s="1021" t="s">
        <v>10169</v>
      </c>
      <c r="X25" s="1022" t="s">
        <v>10246</v>
      </c>
    </row>
    <row r="26" spans="1:24" ht="26.25" customHeight="1">
      <c r="A26" s="1006"/>
      <c r="B26" s="1007"/>
      <c r="C26" s="1007"/>
      <c r="D26" s="1007"/>
      <c r="E26" s="1007"/>
      <c r="F26" s="1007"/>
      <c r="G26" s="1007"/>
      <c r="H26" s="1007"/>
      <c r="I26" s="1007"/>
      <c r="J26" s="425" t="s">
        <v>9139</v>
      </c>
      <c r="K26" s="1013"/>
      <c r="L26" s="1007"/>
      <c r="M26" s="2476" t="s">
        <v>8285</v>
      </c>
      <c r="N26" s="2477"/>
      <c r="O26" s="2478"/>
      <c r="P26" s="1019"/>
      <c r="Q26" s="1007"/>
      <c r="R26" s="1007"/>
      <c r="S26" s="1024" t="s">
        <v>189</v>
      </c>
      <c r="T26" s="1024">
        <v>3810</v>
      </c>
      <c r="U26" s="1020"/>
      <c r="V26" s="1020">
        <v>45344</v>
      </c>
      <c r="W26" s="1021"/>
      <c r="X26" s="1022"/>
    </row>
    <row r="27" spans="1:24" ht="26.25" customHeight="1">
      <c r="A27" s="1006"/>
      <c r="B27" s="1007"/>
      <c r="C27" s="1007"/>
      <c r="D27" s="1007"/>
      <c r="E27" s="1007"/>
      <c r="F27" s="1007"/>
      <c r="G27" s="1007"/>
      <c r="H27" s="1007"/>
      <c r="I27" s="1007"/>
      <c r="J27" s="1007"/>
      <c r="K27" s="1013"/>
      <c r="L27" s="1007"/>
      <c r="M27" s="1007"/>
      <c r="N27" s="1013"/>
      <c r="O27" s="1013"/>
      <c r="P27" s="1019"/>
      <c r="Q27" s="1007"/>
      <c r="R27" s="1007"/>
      <c r="S27" s="1024" t="s">
        <v>2472</v>
      </c>
      <c r="T27" s="1024">
        <f>SUM(T22:T26)</f>
        <v>10224</v>
      </c>
      <c r="U27" s="1020"/>
      <c r="V27" s="1020">
        <v>45342</v>
      </c>
      <c r="W27" s="1021"/>
      <c r="X27" s="1022"/>
    </row>
    <row r="28" spans="1:24" ht="26.25" customHeight="1" thickBot="1">
      <c r="A28" s="1008"/>
      <c r="B28" s="1009"/>
      <c r="C28" s="1009"/>
      <c r="D28" s="1009"/>
      <c r="E28" s="1009"/>
      <c r="F28" s="1009"/>
      <c r="G28" s="1009"/>
      <c r="H28" s="1009"/>
      <c r="I28" s="1009"/>
      <c r="J28" s="1009"/>
      <c r="K28" s="611" t="s">
        <v>9130</v>
      </c>
      <c r="L28" s="1009"/>
      <c r="M28" s="1009"/>
      <c r="N28" s="1014"/>
      <c r="O28" s="1014"/>
      <c r="P28" s="1025"/>
      <c r="Q28" s="1009"/>
      <c r="R28" s="1009"/>
      <c r="S28" s="1026"/>
      <c r="T28" s="1026"/>
      <c r="U28" s="1027"/>
      <c r="V28" s="1028">
        <v>45345</v>
      </c>
      <c r="W28" s="1029"/>
      <c r="X28" s="1030"/>
    </row>
    <row r="30" spans="1:24" ht="26.25" customHeight="1" thickBot="1">
      <c r="A30" s="4"/>
      <c r="B30" s="4"/>
      <c r="C30" s="4"/>
      <c r="D30" s="4"/>
      <c r="E30" s="4"/>
      <c r="F30" s="4"/>
      <c r="G30" s="4"/>
      <c r="H30" s="4"/>
      <c r="I30" s="4"/>
      <c r="J30" s="4"/>
      <c r="K30" s="451"/>
      <c r="L30" s="4"/>
      <c r="M30" s="4"/>
      <c r="N30" s="451"/>
      <c r="O30" s="451"/>
      <c r="P30" s="452"/>
      <c r="Q30" s="4"/>
      <c r="R30" s="4"/>
      <c r="S30" s="4"/>
      <c r="T30" s="4"/>
      <c r="U30" s="453"/>
      <c r="V30" s="454"/>
      <c r="W30" s="455"/>
      <c r="X30" s="455"/>
    </row>
    <row r="31" spans="1:24" ht="26.25" customHeight="1">
      <c r="A31" s="1004" t="s">
        <v>188</v>
      </c>
      <c r="B31" s="1005"/>
      <c r="C31" s="1005" t="s">
        <v>26</v>
      </c>
      <c r="D31" s="1005" t="s">
        <v>190</v>
      </c>
      <c r="E31" s="1005" t="s">
        <v>191</v>
      </c>
      <c r="F31" s="1005" t="s">
        <v>191</v>
      </c>
      <c r="G31" s="1005" t="s">
        <v>191</v>
      </c>
      <c r="H31" s="1485"/>
      <c r="I31" s="1005" t="s">
        <v>9179</v>
      </c>
      <c r="J31" s="1010" t="s">
        <v>9124</v>
      </c>
      <c r="K31" s="1011" t="s">
        <v>2407</v>
      </c>
      <c r="L31" s="1005" t="s">
        <v>9409</v>
      </c>
      <c r="M31" s="1005"/>
      <c r="N31" s="1011" t="s">
        <v>9269</v>
      </c>
      <c r="O31" s="1011" t="s">
        <v>9270</v>
      </c>
      <c r="P31" s="1015" t="s">
        <v>10305</v>
      </c>
      <c r="Q31" s="1005" t="s">
        <v>200</v>
      </c>
      <c r="R31" s="1005">
        <f>IF(MID(RIGHT(S31,8),1,1)="M",2021,IF(MID(RIGHT(S31,8),1,1)="N",2022,IF(MID(RIGHT(S31,8),1,1)="P",2023,IF(MID(RIGHT(S31,8),1,1)="R",1994,IF(MID(RIGHT(S31,8),1,1)="S",1995,IF(MID(RIGHT(S31,8),1,1)="T",1996,IF(MID(RIGHT(S31,8),1,1)="V",1997,IF(MID(RIGHT(S31,8),1,1)="W",1998,IF(MID(RIGHT(S31,8),1,1)="X",1999,IF(MID(RIGHT(S31,8),1,1)="Y",2000,IF(MID(RIGHT(S31,8),1,1)="1",2001,IF(MID(RIGHT(S31,8),1,1)="2",2002,IF(MID(RIGHT(S31,8),1,1)="3",2003,IF(MID(RIGHT(S31,8),1,1)="4",2004,IF(MID(RIGHT(S31,8),1,1)="5",2005,IF(MID(RIGHT(S31,8),1,1)="6",2006,IF(MID(RIGHT(S31,8),1,1)="7",2007,IF(MID(RIGHT(S31,8),1,1)="8",2008,IF(MID(RIGHT(S31,8),1,1)="9",2009,IF(MID(RIGHT(S31,8),1,1)="A",2010,IF(MID(RIGHT(S31,8),1,1)="B",2011,IF(MID(RIGHT(S31,8),1,1)="C",2012,IF(MID(RIGHT(S31,8),1,1)="D",2013,IF(MID(RIGHT(S31,8),1,1)="E",2014,IF(MID(RIGHT(S31,8),1,1)="F",2015,IF(MID(RIGHT(S31,8),1,1)="G",2016,IF(MID(RIGHT(S31,8),1,1)="H",2017,IF(MID(RIGHT(S31,8),1,1)="J",2018,IF(MID(RIGHT(S31,8),1,1)="K",2019,IF(MID(RIGHT(S31,8),1,1)="L",2020,""))))))))))))))))))))))))))))))</f>
        <v>2020</v>
      </c>
      <c r="S31" s="1005" t="s">
        <v>9281</v>
      </c>
      <c r="T31" s="1005">
        <v>2220</v>
      </c>
      <c r="U31" s="1016">
        <v>45262</v>
      </c>
      <c r="V31" s="1016">
        <v>45311</v>
      </c>
      <c r="W31" s="1017">
        <v>2400</v>
      </c>
      <c r="X31" s="1018">
        <v>3500</v>
      </c>
    </row>
    <row r="32" spans="1:24" ht="26.25" customHeight="1">
      <c r="A32" s="1006"/>
      <c r="B32" s="1007"/>
      <c r="C32" s="1007" t="s">
        <v>9339</v>
      </c>
      <c r="D32" s="1007"/>
      <c r="E32" s="1007"/>
      <c r="F32" s="1007"/>
      <c r="G32" s="1007"/>
      <c r="H32" s="1007"/>
      <c r="I32" s="1007" t="s">
        <v>194</v>
      </c>
      <c r="J32" s="412" t="s">
        <v>9189</v>
      </c>
      <c r="K32" s="1012" t="s">
        <v>195</v>
      </c>
      <c r="L32" s="427" t="s">
        <v>3359</v>
      </c>
      <c r="M32" s="1007"/>
      <c r="N32" s="73" t="s">
        <v>2432</v>
      </c>
      <c r="O32" s="1013"/>
      <c r="P32" s="1019"/>
      <c r="Q32" s="1007" t="s">
        <v>200</v>
      </c>
      <c r="R32" s="1007">
        <f>IF(MID(RIGHT(S32,8),1,1)="M",2021,IF(MID(RIGHT(S32,8),1,1)="N",2022,IF(MID(RIGHT(S32,8),1,1)="P",2023,IF(MID(RIGHT(S32,8),1,1)="R",1994,IF(MID(RIGHT(S32,8),1,1)="S",1995,IF(MID(RIGHT(S32,8),1,1)="T",1996,IF(MID(RIGHT(S32,8),1,1)="V",1997,IF(MID(RIGHT(S32,8),1,1)="W",1998,IF(MID(RIGHT(S32,8),1,1)="X",1999,IF(MID(RIGHT(S32,8),1,1)="Y",2000,IF(MID(RIGHT(S32,8),1,1)="1",2001,IF(MID(RIGHT(S32,8),1,1)="2",2002,IF(MID(RIGHT(S32,8),1,1)="3",2003,IF(MID(RIGHT(S32,8),1,1)="4",2004,IF(MID(RIGHT(S32,8),1,1)="5",2005,IF(MID(RIGHT(S32,8),1,1)="6",2006,IF(MID(RIGHT(S32,8),1,1)="7",2007,IF(MID(RIGHT(S32,8),1,1)="8",2008,IF(MID(RIGHT(S32,8),1,1)="9",2009,IF(MID(RIGHT(S32,8),1,1)="A",2010,IF(MID(RIGHT(S32,8),1,1)="B",2011,IF(MID(RIGHT(S32,8),1,1)="C",2012,IF(MID(RIGHT(S32,8),1,1)="D",2013,IF(MID(RIGHT(S32,8),1,1)="E",2014,IF(MID(RIGHT(S32,8),1,1)="F",2015,IF(MID(RIGHT(S32,8),1,1)="G",2016,IF(MID(RIGHT(S32,8),1,1)="H",2017,IF(MID(RIGHT(S32,8),1,1)="J",2018,IF(MID(RIGHT(S32,8),1,1)="K",2019,IF(MID(RIGHT(S32,8),1,1)="L",2020,""))))))))))))))))))))))))))))))</f>
        <v>2018</v>
      </c>
      <c r="S32" s="1007" t="s">
        <v>9280</v>
      </c>
      <c r="T32" s="1007">
        <v>2220</v>
      </c>
      <c r="U32" s="1177">
        <v>45263</v>
      </c>
      <c r="V32" s="1020">
        <v>45332</v>
      </c>
      <c r="W32" s="1021" t="s">
        <v>9546</v>
      </c>
      <c r="X32" s="1022" t="s">
        <v>9178</v>
      </c>
    </row>
    <row r="33" spans="1:24" ht="26.25" customHeight="1">
      <c r="A33" s="1006"/>
      <c r="B33" s="1007"/>
      <c r="C33" s="1007" t="s">
        <v>9985</v>
      </c>
      <c r="D33" s="1007"/>
      <c r="E33" s="1007"/>
      <c r="F33" s="1007"/>
      <c r="G33" s="1007"/>
      <c r="H33" s="1007"/>
      <c r="I33" s="1007"/>
      <c r="J33" s="1007"/>
      <c r="K33" s="1013" t="s">
        <v>9201</v>
      </c>
      <c r="L33" s="1007"/>
      <c r="M33" s="1007"/>
      <c r="N33" s="73" t="s">
        <v>3073</v>
      </c>
      <c r="O33" s="1013"/>
      <c r="P33" s="1019"/>
      <c r="Q33" s="1007" t="s">
        <v>9181</v>
      </c>
      <c r="R33" s="1007">
        <f>IF(MID(RIGHT(S33,8),1,1)="M",2021,IF(MID(RIGHT(S33,8),1,1)="N",2022,IF(MID(RIGHT(S33,8),1,1)="P",2023,IF(MID(RIGHT(S33,8),1,1)="R",1994,IF(MID(RIGHT(S33,8),1,1)="S",1995,IF(MID(RIGHT(S33,8),1,1)="T",1996,IF(MID(RIGHT(S33,8),1,1)="V",1997,IF(MID(RIGHT(S33,8),1,1)="W",1998,IF(MID(RIGHT(S33,8),1,1)="X",1999,IF(MID(RIGHT(S33,8),1,1)="Y",2000,IF(MID(RIGHT(S33,8),1,1)="1",2001,IF(MID(RIGHT(S33,8),1,1)="2",2002,IF(MID(RIGHT(S33,8),1,1)="3",2003,IF(MID(RIGHT(S33,8),1,1)="4",2004,IF(MID(RIGHT(S33,8),1,1)="5",2005,IF(MID(RIGHT(S33,8),1,1)="6",2006,IF(MID(RIGHT(S33,8),1,1)="7",2007,IF(MID(RIGHT(S33,8),1,1)="8",2008,IF(MID(RIGHT(S33,8),1,1)="9",2009,IF(MID(RIGHT(S33,8),1,1)="A",2010,IF(MID(RIGHT(S33,8),1,1)="B",2011,IF(MID(RIGHT(S33,8),1,1)="C",2012,IF(MID(RIGHT(S33,8),1,1)="D",2013,IF(MID(RIGHT(S33,8),1,1)="E",2014,IF(MID(RIGHT(S33,8),1,1)="F",2015,IF(MID(RIGHT(S33,8),1,1)="G",2016,IF(MID(RIGHT(S33,8),1,1)="H",2017,IF(MID(RIGHT(S33,8),1,1)="J",2018,IF(MID(RIGHT(S33,8),1,1)="K",2019,IF(MID(RIGHT(S33,8),1,1)="L",2020,""))))))))))))))))))))))))))))))</f>
        <v>2016</v>
      </c>
      <c r="S33" s="1007" t="s">
        <v>9282</v>
      </c>
      <c r="T33" s="1007">
        <v>2260</v>
      </c>
      <c r="U33" s="1020"/>
      <c r="V33" s="1020">
        <v>45334</v>
      </c>
      <c r="W33" s="1021"/>
      <c r="X33" s="1370"/>
    </row>
    <row r="34" spans="1:24" ht="26.25" customHeight="1">
      <c r="A34" s="1006"/>
      <c r="B34" s="1007"/>
      <c r="C34" s="1007"/>
      <c r="D34" s="1007"/>
      <c r="E34" s="1007"/>
      <c r="F34" s="1007"/>
      <c r="G34" s="1007"/>
      <c r="H34" s="1007"/>
      <c r="I34" s="1007"/>
      <c r="J34" s="1007"/>
      <c r="K34" s="1013" t="s">
        <v>2380</v>
      </c>
      <c r="L34" s="1007"/>
      <c r="M34" s="1007"/>
      <c r="N34" s="1013"/>
      <c r="O34" s="1013"/>
      <c r="P34" s="1019"/>
      <c r="Q34" s="1007" t="s">
        <v>207</v>
      </c>
      <c r="R34" s="1007">
        <f>IF(MID(RIGHT(S34,8),1,1)="M",2021,IF(MID(RIGHT(S34,8),1,1)="N",2022,IF(MID(RIGHT(S34,8),1,1)="P",2023,IF(MID(RIGHT(S34,8),1,1)="R",1994,IF(MID(RIGHT(S34,8),1,1)="S",1995,IF(MID(RIGHT(S34,8),1,1)="T",1996,IF(MID(RIGHT(S34,8),1,1)="V",1997,IF(MID(RIGHT(S34,8),1,1)="W",1998,IF(MID(RIGHT(S34,8),1,1)="X",1999,IF(MID(RIGHT(S34,8),1,1)="Y",2000,IF(MID(RIGHT(S34,8),1,1)="1",2001,IF(MID(RIGHT(S34,8),1,1)="2",2002,IF(MID(RIGHT(S34,8),1,1)="3",2003,IF(MID(RIGHT(S34,8),1,1)="4",2004,IF(MID(RIGHT(S34,8),1,1)="5",2005,IF(MID(RIGHT(S34,8),1,1)="6",2006,IF(MID(RIGHT(S34,8),1,1)="7",2007,IF(MID(RIGHT(S34,8),1,1)="8",2008,IF(MID(RIGHT(S34,8),1,1)="9",2009,IF(MID(RIGHT(S34,8),1,1)="A",2010,IF(MID(RIGHT(S34,8),1,1)="B",2011,IF(MID(RIGHT(S34,8),1,1)="C",2012,IF(MID(RIGHT(S34,8),1,1)="D",2013,IF(MID(RIGHT(S34,8),1,1)="E",2014,IF(MID(RIGHT(S34,8),1,1)="F",2015,IF(MID(RIGHT(S34,8),1,1)="G",2016,IF(MID(RIGHT(S34,8),1,1)="H",2017,IF(MID(RIGHT(S34,8),1,1)="J",2018,IF(MID(RIGHT(S34,8),1,1)="K",2019,IF(MID(RIGHT(S34,8),1,1)="L",2020,""))))))))))))))))))))))))))))))</f>
        <v>2015</v>
      </c>
      <c r="S34" s="1007" t="s">
        <v>9279</v>
      </c>
      <c r="T34" s="1007">
        <v>2030</v>
      </c>
      <c r="U34" s="1023"/>
      <c r="V34" s="1020">
        <v>45329</v>
      </c>
      <c r="W34" s="1021"/>
      <c r="X34" s="1022"/>
    </row>
    <row r="35" spans="1:24" ht="26.25" customHeight="1">
      <c r="A35" s="1006"/>
      <c r="B35" s="1007"/>
      <c r="C35" s="1007"/>
      <c r="D35" s="1007"/>
      <c r="E35" s="1007"/>
      <c r="F35" s="1007"/>
      <c r="G35" s="1007"/>
      <c r="H35" s="1007"/>
      <c r="I35" s="1007"/>
      <c r="J35" s="1007"/>
      <c r="K35" s="1013"/>
      <c r="L35" s="1007"/>
      <c r="M35" s="1007"/>
      <c r="N35" s="1007"/>
      <c r="O35" s="1007"/>
      <c r="P35" s="1019"/>
      <c r="Q35" s="1007"/>
      <c r="R35" s="1007"/>
      <c r="S35" s="1024" t="s">
        <v>189</v>
      </c>
      <c r="T35" s="1024">
        <v>3840</v>
      </c>
      <c r="U35" s="1020"/>
      <c r="V35" s="1020">
        <v>45332</v>
      </c>
      <c r="W35" s="1021"/>
      <c r="X35" s="1022"/>
    </row>
    <row r="36" spans="1:24" ht="26.25" customHeight="1">
      <c r="A36" s="1006"/>
      <c r="B36" s="1007"/>
      <c r="C36" s="1007"/>
      <c r="D36" s="1007"/>
      <c r="E36" s="1007"/>
      <c r="F36" s="1007"/>
      <c r="G36" s="1007"/>
      <c r="H36" s="1007"/>
      <c r="I36" s="1007"/>
      <c r="J36" s="1007"/>
      <c r="K36" s="1013"/>
      <c r="L36" s="1007"/>
      <c r="M36" s="1007"/>
      <c r="N36" s="1013"/>
      <c r="O36" s="1013"/>
      <c r="P36" s="1019"/>
      <c r="Q36" s="1007"/>
      <c r="R36" s="1007"/>
      <c r="S36" s="1024" t="s">
        <v>2472</v>
      </c>
      <c r="T36" s="1024">
        <f>SUM(T31:T35)</f>
        <v>12570</v>
      </c>
      <c r="U36" s="1020"/>
      <c r="V36" s="1020">
        <v>45341</v>
      </c>
      <c r="W36" s="1021"/>
      <c r="X36" s="1022"/>
    </row>
    <row r="37" spans="1:24" ht="26.25" customHeight="1" thickBot="1">
      <c r="A37" s="1008"/>
      <c r="B37" s="1009"/>
      <c r="C37" s="1009"/>
      <c r="D37" s="1009"/>
      <c r="E37" s="1009"/>
      <c r="F37" s="1009"/>
      <c r="G37" s="1009"/>
      <c r="H37" s="1009"/>
      <c r="I37" s="1009"/>
      <c r="J37" s="1009"/>
      <c r="K37" s="611" t="s">
        <v>8909</v>
      </c>
      <c r="L37" s="1009"/>
      <c r="M37" s="1009"/>
      <c r="N37" s="1014"/>
      <c r="O37" s="1014"/>
      <c r="P37" s="1025"/>
      <c r="Q37" s="1009"/>
      <c r="R37" s="1009"/>
      <c r="S37" s="1026"/>
      <c r="T37" s="1026"/>
      <c r="U37" s="1027"/>
      <c r="V37" s="1028">
        <v>45344</v>
      </c>
      <c r="W37" s="1029"/>
      <c r="X37" s="1030"/>
    </row>
    <row r="39" spans="1:24" ht="26.25" customHeight="1" thickBot="1">
      <c r="A39" s="445"/>
      <c r="B39" s="445"/>
      <c r="C39" s="445"/>
      <c r="D39" s="445"/>
      <c r="E39" s="445"/>
      <c r="F39" s="445"/>
      <c r="G39" s="445"/>
      <c r="H39" s="445"/>
      <c r="I39" s="445"/>
      <c r="J39" s="445"/>
      <c r="K39" s="446"/>
      <c r="L39" s="445"/>
      <c r="M39" s="445"/>
      <c r="N39" s="446"/>
      <c r="O39" s="446"/>
      <c r="P39" s="447"/>
      <c r="Q39" s="445"/>
      <c r="R39" s="445"/>
      <c r="S39" s="445"/>
      <c r="T39" s="445"/>
      <c r="U39" s="448"/>
      <c r="V39" s="449"/>
      <c r="W39" s="450"/>
      <c r="X39" s="450"/>
    </row>
    <row r="40" spans="1:24" ht="26.25" customHeight="1">
      <c r="A40" s="1348" t="s">
        <v>188</v>
      </c>
      <c r="B40" s="1349"/>
      <c r="C40" s="1349" t="s">
        <v>123</v>
      </c>
      <c r="D40" s="1349" t="s">
        <v>198</v>
      </c>
      <c r="E40" s="1349" t="s">
        <v>191</v>
      </c>
      <c r="F40" s="1349" t="s">
        <v>191</v>
      </c>
      <c r="G40" s="1349" t="s">
        <v>191</v>
      </c>
      <c r="H40" s="1489"/>
      <c r="I40" s="1349" t="s">
        <v>126</v>
      </c>
      <c r="J40" s="1349" t="s">
        <v>9124</v>
      </c>
      <c r="K40" s="1350" t="s">
        <v>131</v>
      </c>
      <c r="L40" s="1349" t="s">
        <v>9363</v>
      </c>
      <c r="M40" s="1349"/>
      <c r="N40" s="1350" t="s">
        <v>9230</v>
      </c>
      <c r="O40" s="1350" t="s">
        <v>9203</v>
      </c>
      <c r="P40" s="1351" t="s">
        <v>10077</v>
      </c>
      <c r="Q40" s="1349" t="s">
        <v>520</v>
      </c>
      <c r="R40" s="1349">
        <f>IF(MID(RIGHT(S40,8),1,1)="M",2021,IF(MID(RIGHT(S40,8),1,1)="N",2022,IF(MID(RIGHT(S40,8),1,1)="P",2023,IF(MID(RIGHT(S40,8),1,1)="R",1994,IF(MID(RIGHT(S40,8),1,1)="S",1995,IF(MID(RIGHT(S40,8),1,1)="T",1996,IF(MID(RIGHT(S40,8),1,1)="V",1997,IF(MID(RIGHT(S40,8),1,1)="W",1998,IF(MID(RIGHT(S40,8),1,1)="X",1999,IF(MID(RIGHT(S40,8),1,1)="Y",2000,IF(MID(RIGHT(S40,8),1,1)="1",2001,IF(MID(RIGHT(S40,8),1,1)="2",2002,IF(MID(RIGHT(S40,8),1,1)="3",2003,IF(MID(RIGHT(S40,8),1,1)="4",2004,IF(MID(RIGHT(S40,8),1,1)="5",2005,IF(MID(RIGHT(S40,8),1,1)="6",2006,IF(MID(RIGHT(S40,8),1,1)="7",2007,IF(MID(RIGHT(S40,8),1,1)="8",2008,IF(MID(RIGHT(S40,8),1,1)="9",2009,IF(MID(RIGHT(S40,8),1,1)="A",2010,IF(MID(RIGHT(S40,8),1,1)="B",2011,IF(MID(RIGHT(S40,8),1,1)="C",2012,IF(MID(RIGHT(S40,8),1,1)="D",2013,IF(MID(RIGHT(S40,8),1,1)="E",2014,IF(MID(RIGHT(S40,8),1,1)="F",2015,IF(MID(RIGHT(S40,8),1,1)="G",2016,IF(MID(RIGHT(S40,8),1,1)="H",2017,IF(MID(RIGHT(S40,8),1,1)="J",2018,IF(MID(RIGHT(S40,8),1,1)="K",2019,IF(MID(RIGHT(S40,8),1,1)="L",2020,""))))))))))))))))))))))))))))))</f>
        <v>2022</v>
      </c>
      <c r="S40" s="1349" t="s">
        <v>9125</v>
      </c>
      <c r="T40" s="1349">
        <v>1800</v>
      </c>
      <c r="U40" s="1352">
        <v>45262</v>
      </c>
      <c r="V40" s="1352">
        <v>45311</v>
      </c>
      <c r="W40" s="1353"/>
      <c r="X40" s="1354">
        <v>1000</v>
      </c>
    </row>
    <row r="41" spans="1:24" ht="26.25" customHeight="1">
      <c r="A41" s="1355"/>
      <c r="B41" s="208"/>
      <c r="C41" s="208"/>
      <c r="D41" s="208"/>
      <c r="E41" s="208"/>
      <c r="F41" s="208"/>
      <c r="G41" s="208"/>
      <c r="H41" s="208"/>
      <c r="I41" s="208" t="s">
        <v>194</v>
      </c>
      <c r="J41" s="412" t="s">
        <v>9132</v>
      </c>
      <c r="K41" s="215" t="s">
        <v>211</v>
      </c>
      <c r="L41" s="425" t="s">
        <v>3603</v>
      </c>
      <c r="M41" s="208"/>
      <c r="N41" s="73" t="s">
        <v>2948</v>
      </c>
      <c r="O41" s="209"/>
      <c r="P41" s="210"/>
      <c r="Q41" s="208" t="s">
        <v>7743</v>
      </c>
      <c r="R41" s="208">
        <f>IF(MID(RIGHT(S41,8),1,1)="M",2021,IF(MID(RIGHT(S41,8),1,1)="N",2022,IF(MID(RIGHT(S41,8),1,1)="P",2023,IF(MID(RIGHT(S41,8),1,1)="R",1994,IF(MID(RIGHT(S41,8),1,1)="S",1995,IF(MID(RIGHT(S41,8),1,1)="T",1996,IF(MID(RIGHT(S41,8),1,1)="V",1997,IF(MID(RIGHT(S41,8),1,1)="W",1998,IF(MID(RIGHT(S41,8),1,1)="X",1999,IF(MID(RIGHT(S41,8),1,1)="Y",2000,IF(MID(RIGHT(S41,8),1,1)="1",2001,IF(MID(RIGHT(S41,8),1,1)="2",2002,IF(MID(RIGHT(S41,8),1,1)="3",2003,IF(MID(RIGHT(S41,8),1,1)="4",2004,IF(MID(RIGHT(S41,8),1,1)="5",2005,IF(MID(RIGHT(S41,8),1,1)="6",2006,IF(MID(RIGHT(S41,8),1,1)="7",2007,IF(MID(RIGHT(S41,8),1,1)="8",2008,IF(MID(RIGHT(S41,8),1,1)="9",2009,IF(MID(RIGHT(S41,8),1,1)="A",2010,IF(MID(RIGHT(S41,8),1,1)="B",2011,IF(MID(RIGHT(S41,8),1,1)="C",2012,IF(MID(RIGHT(S41,8),1,1)="D",2013,IF(MID(RIGHT(S41,8),1,1)="E",2014,IF(MID(RIGHT(S41,8),1,1)="F",2015,IF(MID(RIGHT(S41,8),1,1)="G",2016,IF(MID(RIGHT(S41,8),1,1)="H",2017,IF(MID(RIGHT(S41,8),1,1)="J",2018,IF(MID(RIGHT(S41,8),1,1)="K",2019,IF(MID(RIGHT(S41,8),1,1)="L",2020,""))))))))))))))))))))))))))))))</f>
        <v>2016</v>
      </c>
      <c r="S41" s="208" t="s">
        <v>9126</v>
      </c>
      <c r="T41" s="208">
        <v>1500</v>
      </c>
      <c r="U41" s="212">
        <v>45263</v>
      </c>
      <c r="V41" s="211">
        <v>45332</v>
      </c>
      <c r="W41" s="213" t="s">
        <v>9410</v>
      </c>
      <c r="X41" s="1356" t="s">
        <v>9178</v>
      </c>
    </row>
    <row r="42" spans="1:24" ht="26.25" customHeight="1">
      <c r="A42" s="1355"/>
      <c r="B42" s="208"/>
      <c r="C42" s="208"/>
      <c r="D42" s="208"/>
      <c r="E42" s="208"/>
      <c r="F42" s="208"/>
      <c r="G42" s="208"/>
      <c r="H42" s="208"/>
      <c r="I42" s="208"/>
      <c r="J42" s="425" t="s">
        <v>9123</v>
      </c>
      <c r="K42" s="209" t="s">
        <v>9173</v>
      </c>
      <c r="L42" s="208" t="s">
        <v>9983</v>
      </c>
      <c r="M42" s="208"/>
      <c r="N42" s="73" t="s">
        <v>2432</v>
      </c>
      <c r="O42" s="209"/>
      <c r="P42" s="210"/>
      <c r="Q42" s="208" t="s">
        <v>7181</v>
      </c>
      <c r="R42" s="208">
        <f>IF(MID(RIGHT(S42,8),1,1)="M",2021,IF(MID(RIGHT(S42,8),1,1)="N",2022,IF(MID(RIGHT(S42,8),1,1)="P",2023,IF(MID(RIGHT(S42,8),1,1)="R",1994,IF(MID(RIGHT(S42,8),1,1)="S",1995,IF(MID(RIGHT(S42,8),1,1)="T",1996,IF(MID(RIGHT(S42,8),1,1)="V",1997,IF(MID(RIGHT(S42,8),1,1)="W",1998,IF(MID(RIGHT(S42,8),1,1)="X",1999,IF(MID(RIGHT(S42,8),1,1)="Y",2000,IF(MID(RIGHT(S42,8),1,1)="1",2001,IF(MID(RIGHT(S42,8),1,1)="2",2002,IF(MID(RIGHT(S42,8),1,1)="3",2003,IF(MID(RIGHT(S42,8),1,1)="4",2004,IF(MID(RIGHT(S42,8),1,1)="5",2005,IF(MID(RIGHT(S42,8),1,1)="6",2006,IF(MID(RIGHT(S42,8),1,1)="7",2007,IF(MID(RIGHT(S42,8),1,1)="8",2008,IF(MID(RIGHT(S42,8),1,1)="9",2009,IF(MID(RIGHT(S42,8),1,1)="A",2010,IF(MID(RIGHT(S42,8),1,1)="B",2011,IF(MID(RIGHT(S42,8),1,1)="C",2012,IF(MID(RIGHT(S42,8),1,1)="D",2013,IF(MID(RIGHT(S42,8),1,1)="E",2014,IF(MID(RIGHT(S42,8),1,1)="F",2015,IF(MID(RIGHT(S42,8),1,1)="G",2016,IF(MID(RIGHT(S42,8),1,1)="H",2017,IF(MID(RIGHT(S42,8),1,1)="J",2018,IF(MID(RIGHT(S42,8),1,1)="K",2019,IF(MID(RIGHT(S42,8),1,1)="L",2020,""))))))))))))))))))))))))))))))</f>
        <v>2015</v>
      </c>
      <c r="S42" s="208" t="s">
        <v>9127</v>
      </c>
      <c r="T42" s="208">
        <v>1500</v>
      </c>
      <c r="U42" s="211"/>
      <c r="V42" s="211">
        <v>45334</v>
      </c>
      <c r="W42" s="213" t="s">
        <v>9411</v>
      </c>
      <c r="X42" s="1356" t="s">
        <v>9456</v>
      </c>
    </row>
    <row r="43" spans="1:24" ht="26.25" customHeight="1">
      <c r="A43" s="1355"/>
      <c r="B43" s="208"/>
      <c r="C43" s="208"/>
      <c r="D43" s="208"/>
      <c r="E43" s="208"/>
      <c r="F43" s="208"/>
      <c r="G43" s="208"/>
      <c r="H43" s="208"/>
      <c r="I43" s="208"/>
      <c r="J43" s="208"/>
      <c r="K43" s="209" t="s">
        <v>2380</v>
      </c>
      <c r="L43" s="208"/>
      <c r="M43" s="208"/>
      <c r="N43" s="209"/>
      <c r="O43" s="209"/>
      <c r="P43" s="210"/>
      <c r="Q43" s="208" t="s">
        <v>7181</v>
      </c>
      <c r="R43" s="208">
        <f>IF(MID(RIGHT(S43,8),1,1)="M",2021,IF(MID(RIGHT(S43,8),1,1)="N",2022,IF(MID(RIGHT(S43,8),1,1)="P",2023,IF(MID(RIGHT(S43,8),1,1)="R",1994,IF(MID(RIGHT(S43,8),1,1)="S",1995,IF(MID(RIGHT(S43,8),1,1)="T",1996,IF(MID(RIGHT(S43,8),1,1)="V",1997,IF(MID(RIGHT(S43,8),1,1)="W",1998,IF(MID(RIGHT(S43,8),1,1)="X",1999,IF(MID(RIGHT(S43,8),1,1)="Y",2000,IF(MID(RIGHT(S43,8),1,1)="1",2001,IF(MID(RIGHT(S43,8),1,1)="2",2002,IF(MID(RIGHT(S43,8),1,1)="3",2003,IF(MID(RIGHT(S43,8),1,1)="4",2004,IF(MID(RIGHT(S43,8),1,1)="5",2005,IF(MID(RIGHT(S43,8),1,1)="6",2006,IF(MID(RIGHT(S43,8),1,1)="7",2007,IF(MID(RIGHT(S43,8),1,1)="8",2008,IF(MID(RIGHT(S43,8),1,1)="9",2009,IF(MID(RIGHT(S43,8),1,1)="A",2010,IF(MID(RIGHT(S43,8),1,1)="B",2011,IF(MID(RIGHT(S43,8),1,1)="C",2012,IF(MID(RIGHT(S43,8),1,1)="D",2013,IF(MID(RIGHT(S43,8),1,1)="E",2014,IF(MID(RIGHT(S43,8),1,1)="F",2015,IF(MID(RIGHT(S43,8),1,1)="G",2016,IF(MID(RIGHT(S43,8),1,1)="H",2017,IF(MID(RIGHT(S43,8),1,1)="J",2018,IF(MID(RIGHT(S43,8),1,1)="K",2019,IF(MID(RIGHT(S43,8),1,1)="L",2020,""))))))))))))))))))))))))))))))</f>
        <v>2015</v>
      </c>
      <c r="S43" s="208" t="s">
        <v>9128</v>
      </c>
      <c r="T43" s="208">
        <v>1500</v>
      </c>
      <c r="U43" s="211"/>
      <c r="V43" s="211">
        <v>45329</v>
      </c>
      <c r="W43" s="213"/>
      <c r="X43" s="1356"/>
    </row>
    <row r="44" spans="1:24" ht="26.25" customHeight="1">
      <c r="A44" s="1355"/>
      <c r="B44" s="208"/>
      <c r="C44" s="208"/>
      <c r="D44" s="208"/>
      <c r="E44" s="208"/>
      <c r="F44" s="208"/>
      <c r="G44" s="208"/>
      <c r="H44" s="208"/>
      <c r="I44" s="208"/>
      <c r="J44" s="208"/>
      <c r="K44" s="209"/>
      <c r="L44" s="208"/>
      <c r="M44" s="208"/>
      <c r="N44" s="209"/>
      <c r="O44" s="209"/>
      <c r="P44" s="210"/>
      <c r="Q44" s="208"/>
      <c r="R44" s="208"/>
      <c r="S44" s="214" t="s">
        <v>189</v>
      </c>
      <c r="T44" s="214">
        <v>3840</v>
      </c>
      <c r="U44" s="211"/>
      <c r="V44" s="211">
        <v>45341</v>
      </c>
      <c r="W44" s="213"/>
      <c r="X44" s="1356"/>
    </row>
    <row r="45" spans="1:24" ht="26.25" customHeight="1">
      <c r="A45" s="1355"/>
      <c r="B45" s="208"/>
      <c r="C45" s="208"/>
      <c r="D45" s="208"/>
      <c r="E45" s="208"/>
      <c r="F45" s="208"/>
      <c r="G45" s="208"/>
      <c r="H45" s="208"/>
      <c r="I45" s="208"/>
      <c r="J45" s="208"/>
      <c r="K45" s="209"/>
      <c r="L45" s="208"/>
      <c r="M45" s="208"/>
      <c r="N45" s="209"/>
      <c r="O45" s="209"/>
      <c r="P45" s="210"/>
      <c r="Q45" s="208"/>
      <c r="R45" s="208"/>
      <c r="S45" s="214"/>
      <c r="T45" s="214">
        <f>SUM(T40:T44)</f>
        <v>10140</v>
      </c>
      <c r="U45" s="211"/>
      <c r="V45" s="212">
        <v>45336</v>
      </c>
      <c r="W45" s="213"/>
      <c r="X45" s="1356"/>
    </row>
    <row r="46" spans="1:24" ht="26.25" customHeight="1" thickBot="1">
      <c r="A46" s="1357"/>
      <c r="B46" s="1358"/>
      <c r="C46" s="1358"/>
      <c r="D46" s="1358"/>
      <c r="E46" s="1358"/>
      <c r="F46" s="1358"/>
      <c r="G46" s="1358"/>
      <c r="H46" s="1358"/>
      <c r="I46" s="1358"/>
      <c r="J46" s="1358"/>
      <c r="K46" s="611" t="s">
        <v>9133</v>
      </c>
      <c r="L46" s="1358"/>
      <c r="M46" s="1358"/>
      <c r="N46" s="1359"/>
      <c r="O46" s="1359"/>
      <c r="P46" s="1360"/>
      <c r="Q46" s="1358"/>
      <c r="R46" s="1358"/>
      <c r="S46" s="1361"/>
      <c r="T46" s="1361"/>
      <c r="U46" s="1362"/>
      <c r="V46" s="1363"/>
      <c r="W46" s="1364"/>
      <c r="X46" s="1365"/>
    </row>
    <row r="48" spans="1:24" ht="26.25" customHeight="1" thickBot="1">
      <c r="A48" s="445"/>
      <c r="B48" s="445"/>
      <c r="C48" s="445"/>
      <c r="D48" s="445"/>
      <c r="E48" s="445"/>
      <c r="F48" s="445"/>
      <c r="G48" s="445"/>
      <c r="H48" s="445"/>
      <c r="I48" s="445"/>
      <c r="J48" s="445"/>
      <c r="K48" s="446"/>
      <c r="L48" s="445"/>
      <c r="M48" s="445"/>
      <c r="N48" s="446"/>
      <c r="O48" s="446"/>
      <c r="P48" s="447"/>
      <c r="Q48" s="445"/>
      <c r="R48" s="445"/>
      <c r="S48" s="445"/>
      <c r="T48" s="445"/>
      <c r="U48" s="448"/>
      <c r="V48" s="449"/>
      <c r="W48" s="450"/>
      <c r="X48" s="450"/>
    </row>
    <row r="49" spans="1:24" ht="26.25" customHeight="1">
      <c r="A49" s="492" t="s">
        <v>188</v>
      </c>
      <c r="B49" s="493"/>
      <c r="C49" s="493" t="s">
        <v>4603</v>
      </c>
      <c r="D49" s="493" t="s">
        <v>190</v>
      </c>
      <c r="E49" s="493" t="s">
        <v>191</v>
      </c>
      <c r="F49" s="493" t="s">
        <v>191</v>
      </c>
      <c r="G49" s="493" t="s">
        <v>191</v>
      </c>
      <c r="H49" s="1481"/>
      <c r="I49" s="493" t="s">
        <v>4604</v>
      </c>
      <c r="J49" s="494" t="s">
        <v>9174</v>
      </c>
      <c r="K49" s="493" t="s">
        <v>14</v>
      </c>
      <c r="L49" s="494" t="s">
        <v>9300</v>
      </c>
      <c r="M49" s="495"/>
      <c r="N49" s="495" t="s">
        <v>9235</v>
      </c>
      <c r="O49" s="1310" t="s">
        <v>9316</v>
      </c>
      <c r="P49" s="496" t="s">
        <v>10380</v>
      </c>
      <c r="Q49" s="493" t="s">
        <v>7960</v>
      </c>
      <c r="R49" s="493">
        <f>IF(MID(RIGHT(S49,8),1,1)="M",2021,IF(MID(RIGHT(S49,8),1,1)="N",2022,IF(MID(RIGHT(S49,8),1,1)="P",2023,IF(MID(RIGHT(S49,8),1,1)="R",1994,IF(MID(RIGHT(S49,8),1,1)="S",1995,IF(MID(RIGHT(S49,8),1,1)="T",1996,IF(MID(RIGHT(S49,8),1,1)="V",1997,IF(MID(RIGHT(S49,8),1,1)="W",1998,IF(MID(RIGHT(S49,8),1,1)="X",1999,IF(MID(RIGHT(S49,8),1,1)="Y",2000,IF(MID(RIGHT(S49,8),1,1)="1",2001,IF(MID(RIGHT(S49,8),1,1)="2",2002,IF(MID(RIGHT(S49,8),1,1)="3",2003,IF(MID(RIGHT(S49,8),1,1)="4",2004,IF(MID(RIGHT(S49,8),1,1)="5",2005,IF(MID(RIGHT(S49,8),1,1)="6",2006,IF(MID(RIGHT(S49,8),1,1)="7",2007,IF(MID(RIGHT(S49,8),1,1)="8",2008,IF(MID(RIGHT(S49,8),1,1)="9",2009,IF(MID(RIGHT(S49,8),1,1)="A",2010,IF(MID(RIGHT(S49,8),1,1)="B",2011,IF(MID(RIGHT(S49,8),1,1)="C",2012,IF(MID(RIGHT(S49,8),1,1)="D",2013,IF(MID(RIGHT(S49,8),1,1)="E",2014,IF(MID(RIGHT(S49,8),1,1)="F",2015,IF(MID(RIGHT(S49,8),1,1)="G",2016,IF(MID(RIGHT(S49,8),1,1)="H",2017,IF(MID(RIGHT(S49,8),1,1)="J",2018,IF(MID(RIGHT(S49,8),1,1)="K",2019,IF(MID(RIGHT(S49,8),1,1)="L",2020,""))))))))))))))))))))))))))))))</f>
        <v>2015</v>
      </c>
      <c r="S49" s="493" t="s">
        <v>9248</v>
      </c>
      <c r="T49" s="493">
        <v>1350</v>
      </c>
      <c r="U49" s="497">
        <v>45262</v>
      </c>
      <c r="V49" s="497">
        <v>45305</v>
      </c>
      <c r="W49" s="498">
        <v>2950</v>
      </c>
      <c r="X49" s="499">
        <v>4150</v>
      </c>
    </row>
    <row r="50" spans="1:24" ht="26.25" customHeight="1">
      <c r="A50" s="500"/>
      <c r="B50" s="97"/>
      <c r="C50" s="97" t="s">
        <v>7313</v>
      </c>
      <c r="D50" s="97"/>
      <c r="E50" s="97"/>
      <c r="F50" s="97"/>
      <c r="G50" s="97"/>
      <c r="H50" s="97"/>
      <c r="I50" s="97" t="s">
        <v>2578</v>
      </c>
      <c r="J50" s="412" t="s">
        <v>9176</v>
      </c>
      <c r="K50" s="99" t="s">
        <v>8469</v>
      </c>
      <c r="L50" s="427" t="s">
        <v>3603</v>
      </c>
      <c r="M50" s="98"/>
      <c r="N50" s="73" t="s">
        <v>2897</v>
      </c>
      <c r="O50" s="97" t="s">
        <v>9247</v>
      </c>
      <c r="P50" s="99"/>
      <c r="Q50" s="97" t="s">
        <v>7960</v>
      </c>
      <c r="R50" s="97">
        <f>IF(MID(RIGHT(S50,8),1,1)="M",2021,IF(MID(RIGHT(S50,8),1,1)="N",2022,IF(MID(RIGHT(S50,8),1,1)="P",2023,IF(MID(RIGHT(S50,8),1,1)="R",1994,IF(MID(RIGHT(S50,8),1,1)="S",1995,IF(MID(RIGHT(S50,8),1,1)="T",1996,IF(MID(RIGHT(S50,8),1,1)="V",1997,IF(MID(RIGHT(S50,8),1,1)="W",1998,IF(MID(RIGHT(S50,8),1,1)="X",1999,IF(MID(RIGHT(S50,8),1,1)="Y",2000,IF(MID(RIGHT(S50,8),1,1)="1",2001,IF(MID(RIGHT(S50,8),1,1)="2",2002,IF(MID(RIGHT(S50,8),1,1)="3",2003,IF(MID(RIGHT(S50,8),1,1)="4",2004,IF(MID(RIGHT(S50,8),1,1)="5",2005,IF(MID(RIGHT(S50,8),1,1)="6",2006,IF(MID(RIGHT(S50,8),1,1)="7",2007,IF(MID(RIGHT(S50,8),1,1)="8",2008,IF(MID(RIGHT(S50,8),1,1)="9",2009,IF(MID(RIGHT(S50,8),1,1)="A",2010,IF(MID(RIGHT(S50,8),1,1)="B",2011,IF(MID(RIGHT(S50,8),1,1)="C",2012,IF(MID(RIGHT(S50,8),1,1)="D",2013,IF(MID(RIGHT(S50,8),1,1)="E",2014,IF(MID(RIGHT(S50,8),1,1)="F",2015,IF(MID(RIGHT(S50,8),1,1)="G",2016,IF(MID(RIGHT(S50,8),1,1)="H",2017,IF(MID(RIGHT(S50,8),1,1)="J",2018,IF(MID(RIGHT(S50,8),1,1)="K",2019,IF(MID(RIGHT(S50,8),1,1)="L",2020,""))))))))))))))))))))))))))))))</f>
        <v>2014</v>
      </c>
      <c r="S50" s="97" t="s">
        <v>9249</v>
      </c>
      <c r="T50" s="97">
        <v>1390</v>
      </c>
      <c r="U50" s="430">
        <v>45264</v>
      </c>
      <c r="V50" s="430">
        <v>45309</v>
      </c>
      <c r="W50" s="106" t="s">
        <v>9546</v>
      </c>
      <c r="X50" s="652"/>
    </row>
    <row r="51" spans="1:24" ht="26.25" customHeight="1">
      <c r="A51" s="500"/>
      <c r="B51" s="97"/>
      <c r="C51" s="97"/>
      <c r="D51" s="97"/>
      <c r="E51" s="97"/>
      <c r="F51" s="97"/>
      <c r="G51" s="97"/>
      <c r="H51" s="97"/>
      <c r="I51" s="97"/>
      <c r="J51" s="425" t="s">
        <v>9175</v>
      </c>
      <c r="K51" s="97" t="s">
        <v>9180</v>
      </c>
      <c r="L51" s="98"/>
      <c r="M51" s="98"/>
      <c r="N51" s="73" t="s">
        <v>9367</v>
      </c>
      <c r="O51" s="98"/>
      <c r="P51" s="99"/>
      <c r="Q51" s="97" t="s">
        <v>3873</v>
      </c>
      <c r="R51" s="97">
        <f>IF(MID(RIGHT(S51,8),1,1)="M",2021,IF(MID(RIGHT(S51,8),1,1)="N",2022,IF(MID(RIGHT(S51,8),1,1)="P",2023,IF(MID(RIGHT(S51,8),1,1)="R",1994,IF(MID(RIGHT(S51,8),1,1)="S",1995,IF(MID(RIGHT(S51,8),1,1)="T",1996,IF(MID(RIGHT(S51,8),1,1)="V",1997,IF(MID(RIGHT(S51,8),1,1)="W",1998,IF(MID(RIGHT(S51,8),1,1)="X",1999,IF(MID(RIGHT(S51,8),1,1)="Y",2000,IF(MID(RIGHT(S51,8),1,1)="1",2001,IF(MID(RIGHT(S51,8),1,1)="2",2002,IF(MID(RIGHT(S51,8),1,1)="3",2003,IF(MID(RIGHT(S51,8),1,1)="4",2004,IF(MID(RIGHT(S51,8),1,1)="5",2005,IF(MID(RIGHT(S51,8),1,1)="6",2006,IF(MID(RIGHT(S51,8),1,1)="7",2007,IF(MID(RIGHT(S51,8),1,1)="8",2008,IF(MID(RIGHT(S51,8),1,1)="9",2009,IF(MID(RIGHT(S51,8),1,1)="A",2010,IF(MID(RIGHT(S51,8),1,1)="B",2011,IF(MID(RIGHT(S51,8),1,1)="C",2012,IF(MID(RIGHT(S51,8),1,1)="D",2013,IF(MID(RIGHT(S51,8),1,1)="E",2014,IF(MID(RIGHT(S51,8),1,1)="F",2015,IF(MID(RIGHT(S51,8),1,1)="G",2016,IF(MID(RIGHT(S51,8),1,1)="H",2017,IF(MID(RIGHT(S51,8),1,1)="J",2018,IF(MID(RIGHT(S51,8),1,1)="K",2019,IF(MID(RIGHT(S51,8),1,1)="L",2020,""))))))))))))))))))))))))))))))</f>
        <v>2016</v>
      </c>
      <c r="S51" s="97" t="s">
        <v>9251</v>
      </c>
      <c r="T51" s="97">
        <v>1680</v>
      </c>
      <c r="U51" s="431"/>
      <c r="V51" s="430">
        <v>45332</v>
      </c>
      <c r="W51" s="106"/>
      <c r="X51" s="652"/>
    </row>
    <row r="52" spans="1:24" ht="26.25" customHeight="1">
      <c r="A52" s="500"/>
      <c r="B52" s="97"/>
      <c r="C52" s="97"/>
      <c r="D52" s="97"/>
      <c r="E52" s="97"/>
      <c r="F52" s="97"/>
      <c r="G52" s="97"/>
      <c r="H52" s="97"/>
      <c r="I52" s="97"/>
      <c r="J52" s="97"/>
      <c r="K52" s="97" t="s">
        <v>4071</v>
      </c>
      <c r="L52" s="98"/>
      <c r="M52" s="98"/>
      <c r="N52" s="98"/>
      <c r="O52" s="98"/>
      <c r="P52" s="98"/>
      <c r="Q52" s="97" t="s">
        <v>8425</v>
      </c>
      <c r="R52" s="97">
        <f>IF(MID(RIGHT(S52,8),1,1)="M",2021,IF(MID(RIGHT(S52,8),1,1)="N",2022,IF(MID(RIGHT(S52,8),1,1)="P",2023,IF(MID(RIGHT(S52,8),1,1)="R",1994,IF(MID(RIGHT(S52,8),1,1)="S",1995,IF(MID(RIGHT(S52,8),1,1)="T",1996,IF(MID(RIGHT(S52,8),1,1)="V",1997,IF(MID(RIGHT(S52,8),1,1)="W",1998,IF(MID(RIGHT(S52,8),1,1)="X",1999,IF(MID(RIGHT(S52,8),1,1)="Y",2000,IF(MID(RIGHT(S52,8),1,1)="1",2001,IF(MID(RIGHT(S52,8),1,1)="2",2002,IF(MID(RIGHT(S52,8),1,1)="3",2003,IF(MID(RIGHT(S52,8),1,1)="4",2004,IF(MID(RIGHT(S52,8),1,1)="5",2005,IF(MID(RIGHT(S52,8),1,1)="6",2006,IF(MID(RIGHT(S52,8),1,1)="7",2007,IF(MID(RIGHT(S52,8),1,1)="8",2008,IF(MID(RIGHT(S52,8),1,1)="9",2009,IF(MID(RIGHT(S52,8),1,1)="A",2010,IF(MID(RIGHT(S52,8),1,1)="B",2011,IF(MID(RIGHT(S52,8),1,1)="C",2012,IF(MID(RIGHT(S52,8),1,1)="D",2013,IF(MID(RIGHT(S52,8),1,1)="E",2014,IF(MID(RIGHT(S52,8),1,1)="F",2015,IF(MID(RIGHT(S52,8),1,1)="G",2016,IF(MID(RIGHT(S52,8),1,1)="H",2017,IF(MID(RIGHT(S52,8),1,1)="J",2018,IF(MID(RIGHT(S52,8),1,1)="K",2019,IF(MID(RIGHT(S52,8),1,1)="L",2020,""))))))))))))))))))))))))))))))</f>
        <v>2016</v>
      </c>
      <c r="S52" s="97" t="s">
        <v>9250</v>
      </c>
      <c r="T52" s="97">
        <v>1536</v>
      </c>
      <c r="U52" s="100"/>
      <c r="V52" s="100">
        <v>45335</v>
      </c>
      <c r="W52" s="106"/>
      <c r="X52" s="652"/>
    </row>
    <row r="53" spans="1:24" ht="26.25" customHeight="1">
      <c r="A53" s="500"/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8"/>
      <c r="M53" s="2476" t="s">
        <v>9767</v>
      </c>
      <c r="N53" s="2477"/>
      <c r="O53" s="2477"/>
      <c r="P53" s="2478"/>
      <c r="Q53" s="97"/>
      <c r="R53" s="97"/>
      <c r="S53" s="102" t="s">
        <v>189</v>
      </c>
      <c r="T53" s="102">
        <v>3700</v>
      </c>
      <c r="U53" s="100"/>
      <c r="V53" s="101">
        <v>45336</v>
      </c>
      <c r="W53" s="106"/>
      <c r="X53" s="915"/>
    </row>
    <row r="54" spans="1:24" ht="26.25" customHeight="1">
      <c r="A54" s="500"/>
      <c r="B54" s="97"/>
      <c r="C54" s="97"/>
      <c r="D54" s="97"/>
      <c r="E54" s="97"/>
      <c r="F54" s="97"/>
      <c r="G54" s="97"/>
      <c r="H54" s="97"/>
      <c r="I54" s="97"/>
      <c r="J54" s="97"/>
      <c r="K54" s="98"/>
      <c r="L54" s="98"/>
      <c r="M54" s="98"/>
      <c r="N54" s="98"/>
      <c r="O54" s="98"/>
      <c r="P54" s="98"/>
      <c r="Q54" s="102"/>
      <c r="R54" s="102"/>
      <c r="S54" s="102" t="s">
        <v>2472</v>
      </c>
      <c r="T54" s="102">
        <f>SUM(T49:T53)</f>
        <v>9656</v>
      </c>
      <c r="U54" s="100"/>
      <c r="V54" s="101"/>
      <c r="W54" s="106"/>
      <c r="X54" s="915"/>
    </row>
    <row r="55" spans="1:24" ht="26.25" customHeight="1" thickBot="1">
      <c r="A55" s="1166"/>
      <c r="B55" s="1167"/>
      <c r="C55" s="1167"/>
      <c r="D55" s="1167"/>
      <c r="E55" s="1167"/>
      <c r="F55" s="1167"/>
      <c r="G55" s="1167"/>
      <c r="H55" s="1167"/>
      <c r="I55" s="1167"/>
      <c r="J55" s="1167"/>
      <c r="K55" s="1168" t="s">
        <v>8909</v>
      </c>
      <c r="L55" s="1169"/>
      <c r="M55" s="1169"/>
      <c r="N55" s="1167"/>
      <c r="O55" s="1167"/>
      <c r="P55" s="1170"/>
      <c r="Q55" s="1171"/>
      <c r="R55" s="1171"/>
      <c r="S55" s="1171"/>
      <c r="T55" s="1171"/>
      <c r="U55" s="1172"/>
      <c r="V55" s="1173"/>
      <c r="W55" s="1174"/>
      <c r="X55" s="1175"/>
    </row>
    <row r="56" spans="1:24" ht="26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51"/>
      <c r="L56" s="4"/>
      <c r="M56" s="4"/>
      <c r="N56" s="451"/>
      <c r="O56" s="451"/>
      <c r="P56" s="452"/>
      <c r="Q56" s="4"/>
      <c r="R56" s="4"/>
      <c r="S56" s="4"/>
      <c r="T56" s="4"/>
      <c r="U56" s="453"/>
      <c r="V56" s="454"/>
      <c r="W56" s="455"/>
      <c r="X56" s="455"/>
    </row>
    <row r="57" spans="1:24" ht="26.25" customHeight="1" thickBot="1"/>
    <row r="58" spans="1:24" ht="26.25" customHeight="1">
      <c r="A58" s="699" t="s">
        <v>188</v>
      </c>
      <c r="B58" s="700"/>
      <c r="C58" s="700" t="s">
        <v>154</v>
      </c>
      <c r="D58" s="700" t="s">
        <v>190</v>
      </c>
      <c r="E58" s="700" t="s">
        <v>191</v>
      </c>
      <c r="F58" s="700" t="s">
        <v>191</v>
      </c>
      <c r="G58" s="700" t="s">
        <v>191</v>
      </c>
      <c r="H58" s="1484"/>
      <c r="I58" s="700" t="s">
        <v>8125</v>
      </c>
      <c r="J58" s="715" t="s">
        <v>9337</v>
      </c>
      <c r="K58" s="700" t="s">
        <v>13</v>
      </c>
      <c r="L58" s="715" t="s">
        <v>9320</v>
      </c>
      <c r="M58" s="715"/>
      <c r="N58" s="701" t="s">
        <v>9351</v>
      </c>
      <c r="O58" s="701" t="s">
        <v>9297</v>
      </c>
      <c r="P58" s="702" t="s">
        <v>144</v>
      </c>
      <c r="Q58" s="700" t="s">
        <v>3291</v>
      </c>
      <c r="R58" s="700">
        <f>IF(MID(RIGHT(S58,8),1,1)="M",2021,IF(MID(RIGHT(S58,8),1,1)="N",2022,IF(MID(RIGHT(S58,8),1,1)="P",2023,IF(MID(RIGHT(S58,8),1,1)="R",1994,IF(MID(RIGHT(S58,8),1,1)="S",1995,IF(MID(RIGHT(S58,8),1,1)="T",1996,IF(MID(RIGHT(S58,8),1,1)="V",1997,IF(MID(RIGHT(S58,8),1,1)="W",1998,IF(MID(RIGHT(S58,8),1,1)="X",1999,IF(MID(RIGHT(S58,8),1,1)="Y",2000,IF(MID(RIGHT(S58,8),1,1)="1",2001,IF(MID(RIGHT(S58,8),1,1)="2",2002,IF(MID(RIGHT(S58,8),1,1)="3",2003,IF(MID(RIGHT(S58,8),1,1)="4",2004,IF(MID(RIGHT(S58,8),1,1)="5",2005,IF(MID(RIGHT(S58,8),1,1)="6",2006,IF(MID(RIGHT(S58,8),1,1)="7",2007,IF(MID(RIGHT(S58,8),1,1)="8",2008,IF(MID(RIGHT(S58,8),1,1)="9",2009,IF(MID(RIGHT(S58,8),1,1)="A",2010,IF(MID(RIGHT(S58,8),1,1)="B",2011,IF(MID(RIGHT(S58,8),1,1)="C",2012,IF(MID(RIGHT(S58,8),1,1)="D",2013,IF(MID(RIGHT(S58,8),1,1)="E",2014,IF(MID(RIGHT(S58,8),1,1)="F",2015,IF(MID(RIGHT(S58,8),1,1)="G",2016,IF(MID(RIGHT(S58,8),1,1)="H",2017,IF(MID(RIGHT(S58,8),1,1)="J",2018,IF(MID(RIGHT(S58,8),1,1)="K",2019,IF(MID(RIGHT(S58,8),1,1)="L",2020,""))))))))))))))))))))))))))))))</f>
        <v>2019</v>
      </c>
      <c r="S58" s="700" t="s">
        <v>9321</v>
      </c>
      <c r="T58" s="700">
        <v>1855</v>
      </c>
      <c r="U58" s="1344">
        <v>45263</v>
      </c>
      <c r="V58" s="716">
        <v>45303</v>
      </c>
      <c r="W58" s="703">
        <v>2277</v>
      </c>
      <c r="X58" s="704">
        <v>3800</v>
      </c>
    </row>
    <row r="59" spans="1:24" ht="26.25" customHeight="1">
      <c r="A59" s="705"/>
      <c r="B59" s="278"/>
      <c r="C59" s="320" t="s">
        <v>8623</v>
      </c>
      <c r="D59" s="278"/>
      <c r="E59" s="278"/>
      <c r="F59" s="278"/>
      <c r="G59" s="278"/>
      <c r="H59" s="278"/>
      <c r="I59" s="278" t="s">
        <v>2578</v>
      </c>
      <c r="J59" s="317" t="s">
        <v>9265</v>
      </c>
      <c r="K59" s="280" t="s">
        <v>195</v>
      </c>
      <c r="L59" s="425" t="s">
        <v>3603</v>
      </c>
      <c r="M59" s="278"/>
      <c r="N59" s="73" t="s">
        <v>7844</v>
      </c>
      <c r="O59" s="278"/>
      <c r="P59" s="278"/>
      <c r="Q59" s="278" t="s">
        <v>3291</v>
      </c>
      <c r="R59" s="278">
        <f>IF(MID(RIGHT(S59,8),1,1)="M",2021,IF(MID(RIGHT(S59,8),1,1)="N",2022,IF(MID(RIGHT(S59,8),1,1)="P",2023,IF(MID(RIGHT(S59,8),1,1)="R",1994,IF(MID(RIGHT(S59,8),1,1)="S",1995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>2020</v>
      </c>
      <c r="S59" s="278" t="s">
        <v>9291</v>
      </c>
      <c r="T59" s="278">
        <v>1855</v>
      </c>
      <c r="U59" s="719">
        <v>45266</v>
      </c>
      <c r="V59" s="719">
        <v>45317</v>
      </c>
      <c r="W59" s="283" t="s">
        <v>9608</v>
      </c>
      <c r="X59" s="706" t="s">
        <v>2582</v>
      </c>
    </row>
    <row r="60" spans="1:24" ht="26.25" customHeight="1">
      <c r="A60" s="705"/>
      <c r="B60" s="278"/>
      <c r="C60" s="278" t="s">
        <v>8254</v>
      </c>
      <c r="D60" s="278"/>
      <c r="E60" s="278"/>
      <c r="F60" s="278"/>
      <c r="G60" s="278"/>
      <c r="H60" s="278"/>
      <c r="I60" s="720"/>
      <c r="J60" s="317" t="s">
        <v>9228</v>
      </c>
      <c r="K60" s="278" t="s">
        <v>9201</v>
      </c>
      <c r="L60" s="278"/>
      <c r="M60" s="278"/>
      <c r="N60" s="73" t="s">
        <v>7895</v>
      </c>
      <c r="O60" s="1371" t="s">
        <v>9398</v>
      </c>
      <c r="P60" s="278"/>
      <c r="Q60" s="278" t="s">
        <v>3291</v>
      </c>
      <c r="R60" s="278">
        <f>IF(MID(RIGHT(S60,8),1,1)="M",2021,IF(MID(RIGHT(S60,8),1,1)="N",2022,IF(MID(RIGHT(S60,8),1,1)="P",2023,IF(MID(RIGHT(S60,8),1,1)="R",1994,IF(MID(RIGHT(S60,8),1,1)="S",1995,IF(MID(RIGHT(S60,8),1,1)="T",1996,IF(MID(RIGHT(S60,8),1,1)="V",1997,IF(MID(RIGHT(S60,8),1,1)="W",1998,IF(MID(RIGHT(S60,8),1,1)="X",1999,IF(MID(RIGHT(S60,8),1,1)="Y",2000,IF(MID(RIGHT(S60,8),1,1)="1",2001,IF(MID(RIGHT(S60,8),1,1)="2",2002,IF(MID(RIGHT(S60,8),1,1)="3",2003,IF(MID(RIGHT(S60,8),1,1)="4",2004,IF(MID(RIGHT(S60,8),1,1)="5",2005,IF(MID(RIGHT(S60,8),1,1)="6",2006,IF(MID(RIGHT(S60,8),1,1)="7",2007,IF(MID(RIGHT(S60,8),1,1)="8",2008,IF(MID(RIGHT(S60,8),1,1)="9",2009,IF(MID(RIGHT(S60,8),1,1)="A",2010,IF(MID(RIGHT(S60,8),1,1)="B",2011,IF(MID(RIGHT(S60,8),1,1)="C",2012,IF(MID(RIGHT(S60,8),1,1)="D",2013,IF(MID(RIGHT(S60,8),1,1)="E",2014,IF(MID(RIGHT(S60,8),1,1)="F",2015,IF(MID(RIGHT(S60,8),1,1)="G",2016,IF(MID(RIGHT(S60,8),1,1)="H",2017,IF(MID(RIGHT(S60,8),1,1)="J",2018,IF(MID(RIGHT(S60,8),1,1)="K",2019,IF(MID(RIGHT(S60,8),1,1)="L",2020,""))))))))))))))))))))))))))))))</f>
        <v>2019</v>
      </c>
      <c r="S60" s="278" t="s">
        <v>9290</v>
      </c>
      <c r="T60" s="278">
        <v>1855</v>
      </c>
      <c r="U60" s="420">
        <v>45267</v>
      </c>
      <c r="V60" s="719">
        <v>45324</v>
      </c>
      <c r="W60" s="283">
        <v>1000</v>
      </c>
      <c r="X60" s="706" t="s">
        <v>3946</v>
      </c>
    </row>
    <row r="61" spans="1:24" ht="26.25" customHeight="1">
      <c r="A61" s="705"/>
      <c r="B61" s="278"/>
      <c r="C61" s="278"/>
      <c r="D61" s="278"/>
      <c r="E61" s="278"/>
      <c r="F61" s="278"/>
      <c r="G61" s="278"/>
      <c r="H61" s="278"/>
      <c r="I61" s="720" t="s">
        <v>8207</v>
      </c>
      <c r="J61" s="425" t="s">
        <v>9298</v>
      </c>
      <c r="K61" s="278" t="s">
        <v>4071</v>
      </c>
      <c r="L61" s="278"/>
      <c r="M61" s="278"/>
      <c r="N61" s="278"/>
      <c r="O61" s="278"/>
      <c r="P61" s="280"/>
      <c r="Q61" s="278" t="s">
        <v>3291</v>
      </c>
      <c r="R61" s="278">
        <f>IF(MID(RIGHT(S61,8),1,1)="M",2021,IF(MID(RIGHT(S61,8),1,1)="N",2022,IF(MID(RIGHT(S61,8),1,1)="P",2023,IF(MID(RIGHT(S61,8),1,1)="R",1994,IF(MID(RIGHT(S61,8),1,1)="S",1995,IF(MID(RIGHT(S61,8),1,1)="T",1996,IF(MID(RIGHT(S61,8),1,1)="V",1997,IF(MID(RIGHT(S61,8),1,1)="W",1998,IF(MID(RIGHT(S61,8),1,1)="X",1999,IF(MID(RIGHT(S61,8),1,1)="Y",2000,IF(MID(RIGHT(S61,8),1,1)="1",2001,IF(MID(RIGHT(S61,8),1,1)="2",2002,IF(MID(RIGHT(S61,8),1,1)="3",2003,IF(MID(RIGHT(S61,8),1,1)="4",2004,IF(MID(RIGHT(S61,8),1,1)="5",2005,IF(MID(RIGHT(S61,8),1,1)="6",2006,IF(MID(RIGHT(S61,8),1,1)="7",2007,IF(MID(RIGHT(S61,8),1,1)="8",2008,IF(MID(RIGHT(S61,8),1,1)="9",2009,IF(MID(RIGHT(S61,8),1,1)="A",2010,IF(MID(RIGHT(S61,8),1,1)="B",2011,IF(MID(RIGHT(S61,8),1,1)="C",2012,IF(MID(RIGHT(S61,8),1,1)="D",2013,IF(MID(RIGHT(S61,8),1,1)="E",2014,IF(MID(RIGHT(S61,8),1,1)="F",2015,IF(MID(RIGHT(S61,8),1,1)="G",2016,IF(MID(RIGHT(S61,8),1,1)="H",2017,IF(MID(RIGHT(S61,8),1,1)="J",2018,IF(MID(RIGHT(S61,8),1,1)="K",2019,IF(MID(RIGHT(S61,8),1,1)="L",2020,""))))))))))))))))))))))))))))))</f>
        <v>2021</v>
      </c>
      <c r="S61" s="278" t="s">
        <v>9292</v>
      </c>
      <c r="T61" s="278">
        <v>1815</v>
      </c>
      <c r="U61" s="281"/>
      <c r="V61" s="281">
        <v>45331</v>
      </c>
      <c r="W61" s="283"/>
      <c r="X61" s="721" t="s">
        <v>9609</v>
      </c>
    </row>
    <row r="62" spans="1:24" ht="26.25" customHeight="1">
      <c r="A62" s="705"/>
      <c r="B62" s="278"/>
      <c r="C62" s="278"/>
      <c r="D62" s="278"/>
      <c r="E62" s="278"/>
      <c r="F62" s="278"/>
      <c r="G62" s="278"/>
      <c r="H62" s="278"/>
      <c r="I62" s="278"/>
      <c r="J62" s="278" t="s">
        <v>9336</v>
      </c>
      <c r="K62" s="278"/>
      <c r="L62" s="278"/>
      <c r="M62" s="2559" t="s">
        <v>8285</v>
      </c>
      <c r="N62" s="2560"/>
      <c r="O62" s="2560"/>
      <c r="P62" s="2561"/>
      <c r="Q62" s="278"/>
      <c r="R62" s="278"/>
      <c r="S62" s="284" t="s">
        <v>189</v>
      </c>
      <c r="T62" s="284">
        <v>3700</v>
      </c>
      <c r="U62" s="281"/>
      <c r="V62" s="281">
        <v>45336</v>
      </c>
      <c r="W62" s="283"/>
      <c r="X62" s="722" t="s">
        <v>10249</v>
      </c>
    </row>
    <row r="63" spans="1:24" ht="26.25" customHeight="1">
      <c r="A63" s="705"/>
      <c r="B63" s="278"/>
      <c r="C63" s="278"/>
      <c r="D63" s="278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80"/>
      <c r="Q63" s="278"/>
      <c r="R63" s="278"/>
      <c r="S63" s="284" t="s">
        <v>2472</v>
      </c>
      <c r="T63" s="284">
        <f>SUM(T58:T62)</f>
        <v>11080</v>
      </c>
      <c r="U63" s="281"/>
      <c r="V63" s="282">
        <v>45338</v>
      </c>
      <c r="W63" s="283"/>
      <c r="X63" s="722"/>
    </row>
    <row r="64" spans="1:24" ht="26.25" customHeight="1" thickBot="1">
      <c r="A64" s="707"/>
      <c r="B64" s="708"/>
      <c r="C64" s="708"/>
      <c r="D64" s="708"/>
      <c r="E64" s="708"/>
      <c r="F64" s="708"/>
      <c r="G64" s="708"/>
      <c r="H64" s="708"/>
      <c r="I64" s="708"/>
      <c r="J64" s="708"/>
      <c r="K64" s="611" t="s">
        <v>8909</v>
      </c>
      <c r="L64" s="709"/>
      <c r="M64" s="709"/>
      <c r="N64" s="708"/>
      <c r="O64" s="708"/>
      <c r="P64" s="710"/>
      <c r="Q64" s="711"/>
      <c r="R64" s="711"/>
      <c r="S64" s="711"/>
      <c r="T64" s="711"/>
      <c r="U64" s="712"/>
      <c r="V64" s="713"/>
      <c r="W64" s="723"/>
      <c r="X64" s="724"/>
    </row>
    <row r="65" spans="1:24" ht="26.25" customHeight="1">
      <c r="A65" s="699" t="s">
        <v>188</v>
      </c>
      <c r="B65" s="700"/>
      <c r="C65" s="700" t="s">
        <v>154</v>
      </c>
      <c r="D65" s="700" t="s">
        <v>190</v>
      </c>
      <c r="E65" s="700" t="s">
        <v>191</v>
      </c>
      <c r="F65" s="700" t="s">
        <v>191</v>
      </c>
      <c r="G65" s="700" t="s">
        <v>191</v>
      </c>
      <c r="H65" s="1484"/>
      <c r="I65" s="700" t="s">
        <v>8125</v>
      </c>
      <c r="J65" s="715" t="s">
        <v>9337</v>
      </c>
      <c r="K65" s="700" t="s">
        <v>13</v>
      </c>
      <c r="L65" s="715" t="s">
        <v>9322</v>
      </c>
      <c r="M65" s="715"/>
      <c r="N65" s="701" t="s">
        <v>9352</v>
      </c>
      <c r="O65" s="701" t="s">
        <v>9353</v>
      </c>
      <c r="P65" s="702" t="s">
        <v>144</v>
      </c>
      <c r="Q65" s="700" t="s">
        <v>1838</v>
      </c>
      <c r="R65" s="700">
        <f>IF(MID(RIGHT(S65,8),1,1)="M",2021,IF(MID(RIGHT(S65,8),1,1)="N",2022,IF(MID(RIGHT(S65,8),1,1)="P",2023,IF(MID(RIGHT(S65,8),1,1)="R",1994,IF(MID(RIGHT(S65,8),1,1)="S",1995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>2020</v>
      </c>
      <c r="S65" s="700" t="s">
        <v>9293</v>
      </c>
      <c r="T65" s="700">
        <v>1655</v>
      </c>
      <c r="U65" s="1344">
        <v>45263</v>
      </c>
      <c r="V65" s="716">
        <v>45303</v>
      </c>
      <c r="W65" s="703">
        <v>2277</v>
      </c>
      <c r="X65" s="704">
        <v>3800</v>
      </c>
    </row>
    <row r="66" spans="1:24" ht="26.25" customHeight="1">
      <c r="A66" s="705"/>
      <c r="B66" s="278"/>
      <c r="C66" s="320" t="s">
        <v>8623</v>
      </c>
      <c r="D66" s="278"/>
      <c r="E66" s="278"/>
      <c r="F66" s="278"/>
      <c r="G66" s="278"/>
      <c r="H66" s="278"/>
      <c r="I66" s="278" t="s">
        <v>2578</v>
      </c>
      <c r="J66" s="317" t="s">
        <v>9266</v>
      </c>
      <c r="K66" s="280" t="s">
        <v>195</v>
      </c>
      <c r="L66" s="425" t="s">
        <v>3603</v>
      </c>
      <c r="M66" s="278"/>
      <c r="N66" s="73" t="s">
        <v>7844</v>
      </c>
      <c r="O66" s="278"/>
      <c r="P66" s="278"/>
      <c r="Q66" s="278" t="s">
        <v>3291</v>
      </c>
      <c r="R66" s="278">
        <f>IF(MID(RIGHT(S66,8),1,1)="M",2021,IF(MID(RIGHT(S66,8),1,1)="N",2022,IF(MID(RIGHT(S66,8),1,1)="P",2023,IF(MID(RIGHT(S66,8),1,1)="R",1994,IF(MID(RIGHT(S66,8),1,1)="S",1995,IF(MID(RIGHT(S66,8),1,1)="T",1996,IF(MID(RIGHT(S66,8),1,1)="V",1997,IF(MID(RIGHT(S66,8),1,1)="W",1998,IF(MID(RIGHT(S66,8),1,1)="X",1999,IF(MID(RIGHT(S66,8),1,1)="Y",2000,IF(MID(RIGHT(S66,8),1,1)="1",2001,IF(MID(RIGHT(S66,8),1,1)="2",2002,IF(MID(RIGHT(S66,8),1,1)="3",2003,IF(MID(RIGHT(S66,8),1,1)="4",2004,IF(MID(RIGHT(S66,8),1,1)="5",2005,IF(MID(RIGHT(S66,8),1,1)="6",2006,IF(MID(RIGHT(S66,8),1,1)="7",2007,IF(MID(RIGHT(S66,8),1,1)="8",2008,IF(MID(RIGHT(S66,8),1,1)="9",2009,IF(MID(RIGHT(S66,8),1,1)="A",2010,IF(MID(RIGHT(S66,8),1,1)="B",2011,IF(MID(RIGHT(S66,8),1,1)="C",2012,IF(MID(RIGHT(S66,8),1,1)="D",2013,IF(MID(RIGHT(S66,8),1,1)="E",2014,IF(MID(RIGHT(S66,8),1,1)="F",2015,IF(MID(RIGHT(S66,8),1,1)="G",2016,IF(MID(RIGHT(S66,8),1,1)="H",2017,IF(MID(RIGHT(S66,8),1,1)="J",2018,IF(MID(RIGHT(S66,8),1,1)="K",2019,IF(MID(RIGHT(S66,8),1,1)="L",2020,""))))))))))))))))))))))))))))))</f>
        <v>2020</v>
      </c>
      <c r="S66" s="278" t="s">
        <v>9294</v>
      </c>
      <c r="T66" s="278">
        <v>1855</v>
      </c>
      <c r="U66" s="719">
        <v>45266</v>
      </c>
      <c r="V66" s="719">
        <v>45317</v>
      </c>
      <c r="W66" s="283" t="s">
        <v>9608</v>
      </c>
      <c r="X66" s="706" t="s">
        <v>2582</v>
      </c>
    </row>
    <row r="67" spans="1:24" ht="26.25" customHeight="1">
      <c r="A67" s="705"/>
      <c r="B67" s="278"/>
      <c r="C67" s="278" t="s">
        <v>8254</v>
      </c>
      <c r="D67" s="278"/>
      <c r="E67" s="278"/>
      <c r="F67" s="278"/>
      <c r="G67" s="278"/>
      <c r="H67" s="278"/>
      <c r="I67" s="720"/>
      <c r="J67" s="317" t="s">
        <v>9228</v>
      </c>
      <c r="K67" s="278" t="s">
        <v>9201</v>
      </c>
      <c r="L67" s="278"/>
      <c r="M67" s="278"/>
      <c r="N67" s="73" t="s">
        <v>7895</v>
      </c>
      <c r="O67" s="1371" t="s">
        <v>9398</v>
      </c>
      <c r="P67" s="278"/>
      <c r="Q67" s="278" t="s">
        <v>1838</v>
      </c>
      <c r="R67" s="278">
        <f>IF(MID(RIGHT(S67,8),1,1)="M",2021,IF(MID(RIGHT(S67,8),1,1)="N",2022,IF(MID(RIGHT(S67,8),1,1)="P",2023,IF(MID(RIGHT(S67,8),1,1)="R",1994,IF(MID(RIGHT(S67,8),1,1)="S",1995,IF(MID(RIGHT(S67,8),1,1)="T",1996,IF(MID(RIGHT(S67,8),1,1)="V",1997,IF(MID(RIGHT(S67,8),1,1)="W",1998,IF(MID(RIGHT(S67,8),1,1)="X",1999,IF(MID(RIGHT(S67,8),1,1)="Y",2000,IF(MID(RIGHT(S67,8),1,1)="1",2001,IF(MID(RIGHT(S67,8),1,1)="2",2002,IF(MID(RIGHT(S67,8),1,1)="3",2003,IF(MID(RIGHT(S67,8),1,1)="4",2004,IF(MID(RIGHT(S67,8),1,1)="5",2005,IF(MID(RIGHT(S67,8),1,1)="6",2006,IF(MID(RIGHT(S67,8),1,1)="7",2007,IF(MID(RIGHT(S67,8),1,1)="8",2008,IF(MID(RIGHT(S67,8),1,1)="9",2009,IF(MID(RIGHT(S67,8),1,1)="A",2010,IF(MID(RIGHT(S67,8),1,1)="B",2011,IF(MID(RIGHT(S67,8),1,1)="C",2012,IF(MID(RIGHT(S67,8),1,1)="D",2013,IF(MID(RIGHT(S67,8),1,1)="E",2014,IF(MID(RIGHT(S67,8),1,1)="F",2015,IF(MID(RIGHT(S67,8),1,1)="G",2016,IF(MID(RIGHT(S67,8),1,1)="H",2017,IF(MID(RIGHT(S67,8),1,1)="J",2018,IF(MID(RIGHT(S67,8),1,1)="K",2019,IF(MID(RIGHT(S67,8),1,1)="L",2020,""))))))))))))))))))))))))))))))</f>
        <v>2020</v>
      </c>
      <c r="S67" s="278" t="s">
        <v>9295</v>
      </c>
      <c r="T67" s="278">
        <v>1655</v>
      </c>
      <c r="U67" s="420">
        <v>45267</v>
      </c>
      <c r="V67" s="719">
        <v>45324</v>
      </c>
      <c r="W67" s="283">
        <v>1000</v>
      </c>
      <c r="X67" s="706" t="s">
        <v>3946</v>
      </c>
    </row>
    <row r="68" spans="1:24" ht="26.25" customHeight="1">
      <c r="A68" s="705"/>
      <c r="B68" s="278"/>
      <c r="C68" s="278"/>
      <c r="D68" s="278"/>
      <c r="E68" s="278"/>
      <c r="F68" s="278"/>
      <c r="G68" s="278"/>
      <c r="H68" s="278"/>
      <c r="I68" s="720" t="s">
        <v>8207</v>
      </c>
      <c r="J68" s="425" t="s">
        <v>9299</v>
      </c>
      <c r="K68" s="278" t="s">
        <v>4071</v>
      </c>
      <c r="L68" s="278"/>
      <c r="M68" s="278"/>
      <c r="N68" s="278"/>
      <c r="O68" s="278"/>
      <c r="P68" s="280"/>
      <c r="Q68" s="278" t="s">
        <v>3291</v>
      </c>
      <c r="R68" s="278">
        <f>IF(MID(RIGHT(S68,8),1,1)="M",2021,IF(MID(RIGHT(S68,8),1,1)="N",2022,IF(MID(RIGHT(S68,8),1,1)="P",2023,IF(MID(RIGHT(S68,8),1,1)="R",1994,IF(MID(RIGHT(S68,8),1,1)="S",1995,IF(MID(RIGHT(S68,8),1,1)="T",1996,IF(MID(RIGHT(S68,8),1,1)="V",1997,IF(MID(RIGHT(S68,8),1,1)="W",1998,IF(MID(RIGHT(S68,8),1,1)="X",1999,IF(MID(RIGHT(S68,8),1,1)="Y",2000,IF(MID(RIGHT(S68,8),1,1)="1",2001,IF(MID(RIGHT(S68,8),1,1)="2",2002,IF(MID(RIGHT(S68,8),1,1)="3",2003,IF(MID(RIGHT(S68,8),1,1)="4",2004,IF(MID(RIGHT(S68,8),1,1)="5",2005,IF(MID(RIGHT(S68,8),1,1)="6",2006,IF(MID(RIGHT(S68,8),1,1)="7",2007,IF(MID(RIGHT(S68,8),1,1)="8",2008,IF(MID(RIGHT(S68,8),1,1)="9",2009,IF(MID(RIGHT(S68,8),1,1)="A",2010,IF(MID(RIGHT(S68,8),1,1)="B",2011,IF(MID(RIGHT(S68,8),1,1)="C",2012,IF(MID(RIGHT(S68,8),1,1)="D",2013,IF(MID(RIGHT(S68,8),1,1)="E",2014,IF(MID(RIGHT(S68,8),1,1)="F",2015,IF(MID(RIGHT(S68,8),1,1)="G",2016,IF(MID(RIGHT(S68,8),1,1)="H",2017,IF(MID(RIGHT(S68,8),1,1)="J",2018,IF(MID(RIGHT(S68,8),1,1)="K",2019,IF(MID(RIGHT(S68,8),1,1)="L",2020,""))))))))))))))))))))))))))))))</f>
        <v>2020</v>
      </c>
      <c r="S68" s="278" t="s">
        <v>9318</v>
      </c>
      <c r="T68" s="278">
        <v>1855</v>
      </c>
      <c r="U68" s="281"/>
      <c r="V68" s="281">
        <v>45331</v>
      </c>
      <c r="W68" s="283"/>
      <c r="X68" s="721" t="s">
        <v>9609</v>
      </c>
    </row>
    <row r="69" spans="1:24" ht="26.25" customHeight="1">
      <c r="A69" s="705"/>
      <c r="B69" s="278"/>
      <c r="C69" s="278"/>
      <c r="D69" s="278"/>
      <c r="E69" s="278"/>
      <c r="F69" s="278"/>
      <c r="G69" s="278"/>
      <c r="H69" s="278"/>
      <c r="I69" s="278"/>
      <c r="J69" s="278" t="s">
        <v>9336</v>
      </c>
      <c r="K69" s="278"/>
      <c r="L69" s="278"/>
      <c r="M69" s="2559" t="s">
        <v>8285</v>
      </c>
      <c r="N69" s="2560"/>
      <c r="O69" s="2560"/>
      <c r="P69" s="2561"/>
      <c r="Q69" s="278"/>
      <c r="R69" s="278"/>
      <c r="S69" s="284" t="s">
        <v>189</v>
      </c>
      <c r="T69" s="284">
        <v>3700</v>
      </c>
      <c r="U69" s="281"/>
      <c r="V69" s="281">
        <v>45336</v>
      </c>
      <c r="W69" s="283"/>
      <c r="X69" s="722" t="s">
        <v>10249</v>
      </c>
    </row>
    <row r="70" spans="1:24" ht="26.25" customHeight="1">
      <c r="A70" s="705"/>
      <c r="B70" s="278"/>
      <c r="C70" s="278"/>
      <c r="D70" s="278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80"/>
      <c r="Q70" s="278"/>
      <c r="R70" s="278"/>
      <c r="S70" s="284" t="s">
        <v>2472</v>
      </c>
      <c r="T70" s="284">
        <f>SUM(T65:T69)</f>
        <v>10720</v>
      </c>
      <c r="U70" s="281"/>
      <c r="V70" s="282">
        <v>45338</v>
      </c>
      <c r="W70" s="283"/>
      <c r="X70" s="722"/>
    </row>
    <row r="71" spans="1:24" ht="26.25" customHeight="1" thickBot="1">
      <c r="A71" s="707"/>
      <c r="B71" s="708"/>
      <c r="C71" s="708"/>
      <c r="D71" s="708"/>
      <c r="E71" s="708"/>
      <c r="F71" s="708"/>
      <c r="G71" s="708"/>
      <c r="H71" s="708"/>
      <c r="I71" s="708"/>
      <c r="J71" s="708"/>
      <c r="K71" s="611" t="s">
        <v>8909</v>
      </c>
      <c r="L71" s="709"/>
      <c r="M71" s="709"/>
      <c r="N71" s="708"/>
      <c r="O71" s="708"/>
      <c r="P71" s="710"/>
      <c r="Q71" s="711"/>
      <c r="R71" s="711"/>
      <c r="S71" s="711"/>
      <c r="T71" s="711"/>
      <c r="U71" s="712"/>
      <c r="V71" s="713"/>
      <c r="W71" s="723"/>
      <c r="X71" s="724"/>
    </row>
    <row r="73" spans="1:24" ht="26.25" customHeight="1" thickBot="1"/>
    <row r="74" spans="1:24" ht="26.25" customHeight="1">
      <c r="A74" s="456" t="s">
        <v>188</v>
      </c>
      <c r="B74" s="457"/>
      <c r="C74" s="457" t="s">
        <v>3556</v>
      </c>
      <c r="D74" s="457" t="s">
        <v>190</v>
      </c>
      <c r="E74" s="457" t="s">
        <v>191</v>
      </c>
      <c r="F74" s="457" t="s">
        <v>191</v>
      </c>
      <c r="G74" s="457" t="s">
        <v>191</v>
      </c>
      <c r="H74" s="477"/>
      <c r="I74" s="457" t="s">
        <v>3375</v>
      </c>
      <c r="J74" s="457" t="s">
        <v>9245</v>
      </c>
      <c r="K74" s="458" t="s">
        <v>7331</v>
      </c>
      <c r="L74" s="457" t="s">
        <v>9441</v>
      </c>
      <c r="M74" s="457"/>
      <c r="N74" s="458" t="s">
        <v>9373</v>
      </c>
      <c r="O74" s="458" t="s">
        <v>9374</v>
      </c>
      <c r="P74" s="459" t="s">
        <v>10345</v>
      </c>
      <c r="Q74" s="457" t="s">
        <v>361</v>
      </c>
      <c r="R74" s="457">
        <v>2018</v>
      </c>
      <c r="S74" s="457" t="s">
        <v>9440</v>
      </c>
      <c r="T74" s="457">
        <v>2355</v>
      </c>
      <c r="U74" s="460">
        <v>45272</v>
      </c>
      <c r="V74" s="460">
        <v>45338</v>
      </c>
      <c r="W74" s="462">
        <v>2060</v>
      </c>
      <c r="X74" s="463">
        <v>3700</v>
      </c>
    </row>
    <row r="75" spans="1:24" ht="26.25" customHeight="1">
      <c r="A75" s="464"/>
      <c r="B75" s="143"/>
      <c r="C75" s="143"/>
      <c r="D75" s="143"/>
      <c r="E75" s="143"/>
      <c r="F75" s="143"/>
      <c r="G75" s="143"/>
      <c r="H75" s="143"/>
      <c r="I75" s="143" t="s">
        <v>194</v>
      </c>
      <c r="J75" s="412" t="s">
        <v>9259</v>
      </c>
      <c r="K75" s="169" t="s">
        <v>3548</v>
      </c>
      <c r="L75" s="427" t="s">
        <v>3359</v>
      </c>
      <c r="M75" s="143"/>
      <c r="N75" s="73" t="s">
        <v>9388</v>
      </c>
      <c r="O75" s="144"/>
      <c r="P75" s="143" t="s">
        <v>9326</v>
      </c>
      <c r="Q75" s="143" t="s">
        <v>361</v>
      </c>
      <c r="R75" s="143">
        <v>2017</v>
      </c>
      <c r="S75" s="143" t="s">
        <v>9369</v>
      </c>
      <c r="T75" s="143">
        <v>2175</v>
      </c>
      <c r="U75" s="146"/>
      <c r="V75" s="168">
        <v>45324</v>
      </c>
      <c r="W75" s="147" t="s">
        <v>9668</v>
      </c>
      <c r="X75" s="466"/>
    </row>
    <row r="76" spans="1:24" ht="26.25" customHeight="1">
      <c r="A76" s="464"/>
      <c r="B76" s="143"/>
      <c r="C76" s="143"/>
      <c r="D76" s="143"/>
      <c r="E76" s="143"/>
      <c r="F76" s="143"/>
      <c r="G76" s="143"/>
      <c r="H76" s="143"/>
      <c r="I76" s="320" t="s">
        <v>2625</v>
      </c>
      <c r="J76" s="143"/>
      <c r="K76" s="144" t="s">
        <v>9256</v>
      </c>
      <c r="L76" s="143"/>
      <c r="M76" s="143"/>
      <c r="N76" s="73" t="s">
        <v>2897</v>
      </c>
      <c r="O76" s="144" t="s">
        <v>9372</v>
      </c>
      <c r="P76" s="143"/>
      <c r="Q76" s="143" t="s">
        <v>196</v>
      </c>
      <c r="R76" s="143">
        <v>2014</v>
      </c>
      <c r="S76" s="143" t="s">
        <v>9370</v>
      </c>
      <c r="T76" s="143">
        <v>2150</v>
      </c>
      <c r="U76" s="146"/>
      <c r="V76" s="168">
        <v>45334</v>
      </c>
      <c r="W76" s="147"/>
      <c r="X76" s="466"/>
    </row>
    <row r="77" spans="1:24" ht="26.25" customHeight="1">
      <c r="A77" s="464"/>
      <c r="B77" s="143"/>
      <c r="C77" s="143"/>
      <c r="D77" s="143"/>
      <c r="E77" s="143"/>
      <c r="F77" s="143"/>
      <c r="G77" s="143"/>
      <c r="H77" s="143"/>
      <c r="I77" s="143"/>
      <c r="J77" s="143"/>
      <c r="K77" s="144" t="s">
        <v>3383</v>
      </c>
      <c r="L77" s="143"/>
      <c r="M77" s="143"/>
      <c r="N77" s="144"/>
      <c r="O77" s="144"/>
      <c r="P77" s="143"/>
      <c r="Q77" s="143" t="s">
        <v>375</v>
      </c>
      <c r="R77" s="143">
        <v>2014</v>
      </c>
      <c r="S77" s="143" t="s">
        <v>9371</v>
      </c>
      <c r="T77" s="143">
        <v>1570</v>
      </c>
      <c r="U77" s="168"/>
      <c r="V77" s="146">
        <v>45336</v>
      </c>
      <c r="W77" s="147"/>
      <c r="X77" s="466"/>
    </row>
    <row r="78" spans="1:24" ht="26.25" customHeight="1">
      <c r="A78" s="464"/>
      <c r="B78" s="143"/>
      <c r="C78" s="143"/>
      <c r="D78" s="143"/>
      <c r="E78" s="143"/>
      <c r="F78" s="143"/>
      <c r="G78" s="143"/>
      <c r="H78" s="143"/>
      <c r="I78" s="143"/>
      <c r="J78" s="143" t="s">
        <v>2626</v>
      </c>
      <c r="K78" s="144"/>
      <c r="L78" s="143"/>
      <c r="M78" s="2476" t="s">
        <v>8707</v>
      </c>
      <c r="N78" s="2477"/>
      <c r="O78" s="2478"/>
      <c r="P78" s="143"/>
      <c r="Q78" s="143"/>
      <c r="R78" s="143"/>
      <c r="S78" s="148" t="s">
        <v>189</v>
      </c>
      <c r="T78" s="148">
        <v>3900</v>
      </c>
      <c r="U78" s="168"/>
      <c r="V78" s="146"/>
      <c r="W78" s="147"/>
      <c r="X78" s="466"/>
    </row>
    <row r="79" spans="1:24" ht="26.25" customHeight="1">
      <c r="A79" s="464"/>
      <c r="B79" s="143"/>
      <c r="C79" s="143"/>
      <c r="D79" s="143"/>
      <c r="E79" s="143"/>
      <c r="F79" s="143"/>
      <c r="G79" s="143"/>
      <c r="H79" s="143"/>
      <c r="I79" s="143"/>
      <c r="J79" s="143" t="s">
        <v>2627</v>
      </c>
      <c r="K79" s="144"/>
      <c r="L79" s="143"/>
      <c r="M79" s="143"/>
      <c r="N79" s="144"/>
      <c r="O79" s="144"/>
      <c r="P79" s="143"/>
      <c r="Q79" s="143"/>
      <c r="R79" s="143"/>
      <c r="S79" s="148" t="s">
        <v>2472</v>
      </c>
      <c r="T79" s="148">
        <f>SUM(T74:T78)</f>
        <v>12150</v>
      </c>
      <c r="U79" s="168"/>
      <c r="V79" s="146"/>
      <c r="W79" s="147"/>
      <c r="X79" s="466"/>
    </row>
    <row r="80" spans="1:24" ht="26.25" customHeight="1" thickBot="1">
      <c r="A80" s="467"/>
      <c r="B80" s="468"/>
      <c r="C80" s="468"/>
      <c r="D80" s="468"/>
      <c r="E80" s="468"/>
      <c r="F80" s="468"/>
      <c r="G80" s="468"/>
      <c r="H80" s="468"/>
      <c r="I80" s="468"/>
      <c r="J80" s="555" t="s">
        <v>2745</v>
      </c>
      <c r="K80" s="611" t="s">
        <v>9314</v>
      </c>
      <c r="L80" s="468"/>
      <c r="M80" s="468"/>
      <c r="N80" s="470"/>
      <c r="O80" s="470"/>
      <c r="P80" s="471"/>
      <c r="Q80" s="468"/>
      <c r="R80" s="468"/>
      <c r="S80" s="472"/>
      <c r="T80" s="472"/>
      <c r="U80" s="473"/>
      <c r="V80" s="474"/>
      <c r="W80" s="475"/>
      <c r="X80" s="476"/>
    </row>
    <row r="81" spans="1:24" ht="26.25" customHeight="1">
      <c r="A81" s="456" t="s">
        <v>188</v>
      </c>
      <c r="B81" s="457"/>
      <c r="C81" s="457" t="s">
        <v>3556</v>
      </c>
      <c r="D81" s="457" t="s">
        <v>190</v>
      </c>
      <c r="E81" s="457" t="s">
        <v>191</v>
      </c>
      <c r="F81" s="457" t="s">
        <v>191</v>
      </c>
      <c r="G81" s="457" t="s">
        <v>191</v>
      </c>
      <c r="H81" s="477"/>
      <c r="I81" s="457" t="s">
        <v>3375</v>
      </c>
      <c r="J81" s="457" t="s">
        <v>9245</v>
      </c>
      <c r="K81" s="458" t="s">
        <v>7331</v>
      </c>
      <c r="L81" s="457" t="s">
        <v>9624</v>
      </c>
      <c r="M81" s="457"/>
      <c r="N81" s="458" t="s">
        <v>9385</v>
      </c>
      <c r="O81" s="458" t="s">
        <v>9386</v>
      </c>
      <c r="P81" s="459" t="s">
        <v>10345</v>
      </c>
      <c r="Q81" s="457" t="s">
        <v>361</v>
      </c>
      <c r="R81" s="457">
        <v>2016</v>
      </c>
      <c r="S81" s="457" t="s">
        <v>9376</v>
      </c>
      <c r="T81" s="457">
        <v>2165</v>
      </c>
      <c r="U81" s="460">
        <v>45272</v>
      </c>
      <c r="V81" s="460">
        <v>45338</v>
      </c>
      <c r="W81" s="462">
        <v>2060</v>
      </c>
      <c r="X81" s="463">
        <v>3700</v>
      </c>
    </row>
    <row r="82" spans="1:24" ht="26.25" customHeight="1">
      <c r="A82" s="464"/>
      <c r="B82" s="143"/>
      <c r="C82" s="143"/>
      <c r="D82" s="143"/>
      <c r="E82" s="143"/>
      <c r="F82" s="143"/>
      <c r="G82" s="143"/>
      <c r="H82" s="143"/>
      <c r="I82" s="143" t="s">
        <v>194</v>
      </c>
      <c r="J82" s="412" t="s">
        <v>9260</v>
      </c>
      <c r="K82" s="169" t="s">
        <v>3548</v>
      </c>
      <c r="L82" s="427" t="s">
        <v>3359</v>
      </c>
      <c r="M82" s="143"/>
      <c r="N82" s="73" t="s">
        <v>9388</v>
      </c>
      <c r="O82" s="144"/>
      <c r="P82" s="143" t="s">
        <v>9326</v>
      </c>
      <c r="Q82" s="143" t="s">
        <v>361</v>
      </c>
      <c r="R82" s="143">
        <v>2017</v>
      </c>
      <c r="S82" s="143" t="s">
        <v>9377</v>
      </c>
      <c r="T82" s="143">
        <v>2190</v>
      </c>
      <c r="U82" s="146"/>
      <c r="V82" s="168">
        <v>45324</v>
      </c>
      <c r="W82" s="147" t="s">
        <v>9668</v>
      </c>
      <c r="X82" s="466"/>
    </row>
    <row r="83" spans="1:24" ht="26.25" customHeight="1">
      <c r="A83" s="464"/>
      <c r="B83" s="143"/>
      <c r="C83" s="143"/>
      <c r="D83" s="143"/>
      <c r="E83" s="143"/>
      <c r="F83" s="143"/>
      <c r="G83" s="143"/>
      <c r="H83" s="143"/>
      <c r="I83" s="320" t="s">
        <v>2625</v>
      </c>
      <c r="J83" s="143"/>
      <c r="K83" s="144" t="s">
        <v>9256</v>
      </c>
      <c r="L83" s="143"/>
      <c r="M83" s="143"/>
      <c r="N83" s="73" t="s">
        <v>2897</v>
      </c>
      <c r="O83" s="144" t="s">
        <v>9372</v>
      </c>
      <c r="P83" s="143"/>
      <c r="Q83" s="143" t="s">
        <v>7964</v>
      </c>
      <c r="R83" s="143">
        <v>2014</v>
      </c>
      <c r="S83" s="143" t="s">
        <v>9378</v>
      </c>
      <c r="T83" s="143">
        <v>2105</v>
      </c>
      <c r="U83" s="146"/>
      <c r="V83" s="168">
        <v>45334</v>
      </c>
      <c r="W83" s="147"/>
      <c r="X83" s="466"/>
    </row>
    <row r="84" spans="1:24" ht="26.25" customHeight="1">
      <c r="A84" s="464"/>
      <c r="B84" s="143"/>
      <c r="C84" s="143"/>
      <c r="D84" s="143"/>
      <c r="E84" s="143"/>
      <c r="F84" s="143"/>
      <c r="G84" s="143"/>
      <c r="H84" s="143"/>
      <c r="I84" s="143"/>
      <c r="J84" s="143"/>
      <c r="K84" s="144" t="s">
        <v>3383</v>
      </c>
      <c r="L84" s="143"/>
      <c r="M84" s="143"/>
      <c r="N84" s="144"/>
      <c r="O84" s="144"/>
      <c r="P84" s="143"/>
      <c r="Q84" s="143" t="s">
        <v>202</v>
      </c>
      <c r="R84" s="143">
        <v>2015</v>
      </c>
      <c r="S84" s="143" t="s">
        <v>9379</v>
      </c>
      <c r="T84" s="143">
        <v>1955</v>
      </c>
      <c r="U84" s="168"/>
      <c r="V84" s="146">
        <v>45336</v>
      </c>
      <c r="W84" s="147"/>
      <c r="X84" s="466"/>
    </row>
    <row r="85" spans="1:24" ht="26.25" customHeight="1">
      <c r="A85" s="464"/>
      <c r="B85" s="143"/>
      <c r="C85" s="143"/>
      <c r="D85" s="143"/>
      <c r="E85" s="143"/>
      <c r="F85" s="143"/>
      <c r="G85" s="143"/>
      <c r="H85" s="143"/>
      <c r="I85" s="143"/>
      <c r="J85" s="143" t="s">
        <v>2626</v>
      </c>
      <c r="K85" s="144"/>
      <c r="L85" s="143"/>
      <c r="M85" s="2476" t="s">
        <v>8707</v>
      </c>
      <c r="N85" s="2477"/>
      <c r="O85" s="2478"/>
      <c r="P85" s="143"/>
      <c r="Q85" s="143"/>
      <c r="R85" s="143"/>
      <c r="S85" s="148" t="s">
        <v>189</v>
      </c>
      <c r="T85" s="148">
        <v>3700</v>
      </c>
      <c r="U85" s="168"/>
      <c r="V85" s="146"/>
      <c r="W85" s="147"/>
      <c r="X85" s="466"/>
    </row>
    <row r="86" spans="1:24" ht="26.25" customHeight="1">
      <c r="A86" s="464"/>
      <c r="B86" s="143"/>
      <c r="C86" s="143"/>
      <c r="D86" s="143"/>
      <c r="E86" s="143"/>
      <c r="F86" s="143"/>
      <c r="G86" s="143"/>
      <c r="H86" s="143"/>
      <c r="I86" s="143"/>
      <c r="J86" s="143" t="s">
        <v>2627</v>
      </c>
      <c r="K86" s="144"/>
      <c r="L86" s="143"/>
      <c r="M86" s="143"/>
      <c r="N86" s="144"/>
      <c r="O86" s="144"/>
      <c r="P86" s="143"/>
      <c r="Q86" s="143"/>
      <c r="R86" s="143"/>
      <c r="S86" s="148" t="s">
        <v>2472</v>
      </c>
      <c r="T86" s="148">
        <f>SUM(T81:T85)</f>
        <v>12115</v>
      </c>
      <c r="U86" s="168"/>
      <c r="V86" s="146"/>
      <c r="W86" s="147"/>
      <c r="X86" s="466"/>
    </row>
    <row r="87" spans="1:24" ht="26.25" customHeight="1" thickBot="1">
      <c r="A87" s="467"/>
      <c r="B87" s="468"/>
      <c r="C87" s="468"/>
      <c r="D87" s="468"/>
      <c r="E87" s="468"/>
      <c r="F87" s="468"/>
      <c r="G87" s="468"/>
      <c r="H87" s="468"/>
      <c r="I87" s="468"/>
      <c r="J87" s="555" t="s">
        <v>2745</v>
      </c>
      <c r="K87" s="611" t="s">
        <v>9314</v>
      </c>
      <c r="L87" s="468"/>
      <c r="M87" s="468"/>
      <c r="N87" s="470"/>
      <c r="O87" s="470"/>
      <c r="P87" s="471"/>
      <c r="Q87" s="468"/>
      <c r="R87" s="468"/>
      <c r="S87" s="472"/>
      <c r="T87" s="472"/>
      <c r="U87" s="473"/>
      <c r="V87" s="474"/>
      <c r="W87" s="475"/>
      <c r="X87" s="476"/>
    </row>
    <row r="88" spans="1:24" ht="26.25" customHeight="1">
      <c r="A88" s="456" t="s">
        <v>188</v>
      </c>
      <c r="B88" s="457"/>
      <c r="C88" s="457" t="s">
        <v>3556</v>
      </c>
      <c r="D88" s="457" t="s">
        <v>190</v>
      </c>
      <c r="E88" s="457" t="s">
        <v>191</v>
      </c>
      <c r="F88" s="457" t="s">
        <v>191</v>
      </c>
      <c r="G88" s="457" t="s">
        <v>191</v>
      </c>
      <c r="H88" s="477"/>
      <c r="I88" s="457" t="s">
        <v>3375</v>
      </c>
      <c r="J88" s="457" t="s">
        <v>9245</v>
      </c>
      <c r="K88" s="458" t="s">
        <v>7331</v>
      </c>
      <c r="L88" s="457" t="s">
        <v>9625</v>
      </c>
      <c r="M88" s="457"/>
      <c r="N88" s="458" t="s">
        <v>9375</v>
      </c>
      <c r="O88" s="458" t="s">
        <v>9387</v>
      </c>
      <c r="P88" s="459" t="s">
        <v>10345</v>
      </c>
      <c r="Q88" s="457" t="s">
        <v>196</v>
      </c>
      <c r="R88" s="457">
        <v>2014</v>
      </c>
      <c r="S88" s="457" t="s">
        <v>9380</v>
      </c>
      <c r="T88" s="457">
        <v>2245</v>
      </c>
      <c r="U88" s="460">
        <v>45272</v>
      </c>
      <c r="V88" s="460">
        <v>45338</v>
      </c>
      <c r="W88" s="462">
        <v>2060</v>
      </c>
      <c r="X88" s="463">
        <v>3700</v>
      </c>
    </row>
    <row r="89" spans="1:24" ht="26.25" customHeight="1">
      <c r="A89" s="464"/>
      <c r="B89" s="143"/>
      <c r="C89" s="143"/>
      <c r="D89" s="143"/>
      <c r="E89" s="143"/>
      <c r="F89" s="143"/>
      <c r="G89" s="143"/>
      <c r="H89" s="143"/>
      <c r="I89" s="143" t="s">
        <v>194</v>
      </c>
      <c r="J89" s="412" t="s">
        <v>9261</v>
      </c>
      <c r="K89" s="169" t="s">
        <v>3548</v>
      </c>
      <c r="L89" s="427" t="s">
        <v>3359</v>
      </c>
      <c r="M89" s="143"/>
      <c r="N89" s="73" t="s">
        <v>9388</v>
      </c>
      <c r="O89" s="144"/>
      <c r="P89" s="143" t="s">
        <v>9326</v>
      </c>
      <c r="Q89" s="143" t="s">
        <v>363</v>
      </c>
      <c r="R89" s="143">
        <v>2014</v>
      </c>
      <c r="S89" s="143" t="s">
        <v>9381</v>
      </c>
      <c r="T89" s="143">
        <v>2085</v>
      </c>
      <c r="U89" s="146"/>
      <c r="V89" s="168">
        <v>45324</v>
      </c>
      <c r="W89" s="147" t="s">
        <v>9668</v>
      </c>
      <c r="X89" s="466"/>
    </row>
    <row r="90" spans="1:24" ht="26.25" customHeight="1">
      <c r="A90" s="464"/>
      <c r="B90" s="143"/>
      <c r="C90" s="143"/>
      <c r="D90" s="143"/>
      <c r="E90" s="143"/>
      <c r="F90" s="143"/>
      <c r="G90" s="143"/>
      <c r="H90" s="143"/>
      <c r="I90" s="320" t="s">
        <v>2625</v>
      </c>
      <c r="J90" s="143"/>
      <c r="K90" s="144" t="s">
        <v>9256</v>
      </c>
      <c r="L90" s="143"/>
      <c r="M90" s="143"/>
      <c r="N90" s="73" t="s">
        <v>2897</v>
      </c>
      <c r="O90" s="144" t="s">
        <v>9372</v>
      </c>
      <c r="P90" s="143"/>
      <c r="Q90" s="143" t="s">
        <v>9383</v>
      </c>
      <c r="R90" s="143">
        <v>2017</v>
      </c>
      <c r="S90" s="143" t="s">
        <v>9382</v>
      </c>
      <c r="T90" s="143">
        <v>1595</v>
      </c>
      <c r="U90" s="146"/>
      <c r="V90" s="168">
        <v>45334</v>
      </c>
      <c r="W90" s="147"/>
      <c r="X90" s="466"/>
    </row>
    <row r="91" spans="1:24" ht="26.25" customHeight="1">
      <c r="A91" s="464"/>
      <c r="B91" s="143"/>
      <c r="C91" s="143"/>
      <c r="D91" s="143"/>
      <c r="E91" s="143"/>
      <c r="F91" s="143"/>
      <c r="G91" s="143"/>
      <c r="H91" s="143"/>
      <c r="I91" s="143"/>
      <c r="J91" s="143"/>
      <c r="K91" s="144" t="s">
        <v>3383</v>
      </c>
      <c r="L91" s="143"/>
      <c r="M91" s="143"/>
      <c r="N91" s="144"/>
      <c r="O91" s="144"/>
      <c r="P91" s="143"/>
      <c r="Q91" s="143" t="s">
        <v>377</v>
      </c>
      <c r="R91" s="143">
        <v>2015</v>
      </c>
      <c r="S91" s="143" t="s">
        <v>9502</v>
      </c>
      <c r="T91" s="143">
        <v>1805</v>
      </c>
      <c r="U91" s="168"/>
      <c r="V91" s="146">
        <v>45336</v>
      </c>
      <c r="W91" s="147"/>
      <c r="X91" s="466"/>
    </row>
    <row r="92" spans="1:24" ht="26.25" customHeight="1">
      <c r="A92" s="464"/>
      <c r="B92" s="143"/>
      <c r="C92" s="143"/>
      <c r="D92" s="143"/>
      <c r="E92" s="143"/>
      <c r="F92" s="143"/>
      <c r="G92" s="143"/>
      <c r="H92" s="143"/>
      <c r="I92" s="143"/>
      <c r="J92" s="143" t="s">
        <v>2626</v>
      </c>
      <c r="K92" s="144"/>
      <c r="L92" s="143"/>
      <c r="M92" s="2476" t="s">
        <v>8707</v>
      </c>
      <c r="N92" s="2477"/>
      <c r="O92" s="2478"/>
      <c r="P92" s="143"/>
      <c r="Q92" s="143"/>
      <c r="R92" s="143"/>
      <c r="S92" s="148" t="s">
        <v>189</v>
      </c>
      <c r="T92" s="148">
        <v>3700</v>
      </c>
      <c r="U92" s="168"/>
      <c r="V92" s="146"/>
      <c r="W92" s="147"/>
      <c r="X92" s="466"/>
    </row>
    <row r="93" spans="1:24" ht="26.25" customHeight="1">
      <c r="A93" s="464"/>
      <c r="B93" s="143"/>
      <c r="C93" s="143"/>
      <c r="D93" s="143"/>
      <c r="E93" s="143"/>
      <c r="F93" s="143"/>
      <c r="G93" s="143"/>
      <c r="H93" s="143"/>
      <c r="I93" s="143"/>
      <c r="J93" s="143" t="s">
        <v>2627</v>
      </c>
      <c r="K93" s="144"/>
      <c r="L93" s="143"/>
      <c r="M93" s="143"/>
      <c r="N93" s="144"/>
      <c r="O93" s="144"/>
      <c r="P93" s="143"/>
      <c r="Q93" s="143"/>
      <c r="R93" s="143"/>
      <c r="S93" s="148" t="s">
        <v>2472</v>
      </c>
      <c r="T93" s="148">
        <f>SUM(T88:T92)</f>
        <v>11430</v>
      </c>
      <c r="U93" s="168"/>
      <c r="V93" s="146"/>
      <c r="W93" s="147"/>
      <c r="X93" s="466"/>
    </row>
    <row r="94" spans="1:24" ht="26.25" customHeight="1" thickBot="1">
      <c r="A94" s="467"/>
      <c r="B94" s="468"/>
      <c r="C94" s="468"/>
      <c r="D94" s="468"/>
      <c r="E94" s="468"/>
      <c r="F94" s="468"/>
      <c r="G94" s="468"/>
      <c r="H94" s="468"/>
      <c r="I94" s="468"/>
      <c r="J94" s="555" t="s">
        <v>2745</v>
      </c>
      <c r="K94" s="611" t="s">
        <v>9314</v>
      </c>
      <c r="L94" s="468"/>
      <c r="M94" s="468"/>
      <c r="N94" s="470"/>
      <c r="O94" s="470"/>
      <c r="P94" s="471"/>
      <c r="Q94" s="468"/>
      <c r="R94" s="468"/>
      <c r="S94" s="472"/>
      <c r="T94" s="472"/>
      <c r="U94" s="473"/>
      <c r="V94" s="474"/>
      <c r="W94" s="475"/>
      <c r="X94" s="476"/>
    </row>
    <row r="96" spans="1:24" ht="26.25" customHeight="1" thickBot="1"/>
    <row r="97" spans="1:24" ht="26.25" customHeight="1">
      <c r="A97" s="848" t="s">
        <v>188</v>
      </c>
      <c r="B97" s="849"/>
      <c r="C97" s="849" t="s">
        <v>3844</v>
      </c>
      <c r="D97" s="849" t="s">
        <v>190</v>
      </c>
      <c r="E97" s="849" t="s">
        <v>191</v>
      </c>
      <c r="F97" s="849" t="s">
        <v>191</v>
      </c>
      <c r="G97" s="849" t="s">
        <v>191</v>
      </c>
      <c r="H97" s="1476"/>
      <c r="I97" s="849" t="s">
        <v>8691</v>
      </c>
      <c r="J97" s="849" t="s">
        <v>9245</v>
      </c>
      <c r="K97" s="850" t="s">
        <v>7331</v>
      </c>
      <c r="L97" s="849" t="s">
        <v>9661</v>
      </c>
      <c r="M97" s="849"/>
      <c r="N97" s="850" t="s">
        <v>9417</v>
      </c>
      <c r="O97" s="850" t="s">
        <v>9418</v>
      </c>
      <c r="P97" s="851" t="s">
        <v>10631</v>
      </c>
      <c r="Q97" s="849" t="s">
        <v>1838</v>
      </c>
      <c r="R97" s="849">
        <v>2017</v>
      </c>
      <c r="S97" s="849" t="s">
        <v>9327</v>
      </c>
      <c r="T97" s="849">
        <v>1220</v>
      </c>
      <c r="U97" s="852">
        <v>45272</v>
      </c>
      <c r="V97" s="1234">
        <v>45338</v>
      </c>
      <c r="W97" s="853">
        <v>2060</v>
      </c>
      <c r="X97" s="854">
        <v>3250</v>
      </c>
    </row>
    <row r="98" spans="1:24" ht="26.25" customHeight="1">
      <c r="A98" s="855"/>
      <c r="B98" s="188"/>
      <c r="C98" s="188"/>
      <c r="D98" s="188"/>
      <c r="E98" s="188"/>
      <c r="F98" s="188"/>
      <c r="G98" s="188"/>
      <c r="H98" s="188"/>
      <c r="I98" s="188" t="s">
        <v>3598</v>
      </c>
      <c r="J98" s="412" t="s">
        <v>9272</v>
      </c>
      <c r="K98" s="195" t="s">
        <v>3377</v>
      </c>
      <c r="L98" s="427" t="s">
        <v>3359</v>
      </c>
      <c r="M98" s="188"/>
      <c r="N98" s="73" t="s">
        <v>3907</v>
      </c>
      <c r="O98" s="189"/>
      <c r="P98" s="189" t="s">
        <v>9326</v>
      </c>
      <c r="Q98" s="189" t="s">
        <v>588</v>
      </c>
      <c r="R98" s="188">
        <v>2020</v>
      </c>
      <c r="S98" s="188" t="s">
        <v>9328</v>
      </c>
      <c r="T98" s="188">
        <v>1965</v>
      </c>
      <c r="U98" s="192"/>
      <c r="V98" s="191">
        <v>45324</v>
      </c>
      <c r="W98" s="193" t="s">
        <v>9668</v>
      </c>
      <c r="X98" s="856"/>
    </row>
    <row r="99" spans="1:24" ht="26.25" customHeight="1">
      <c r="A99" s="855"/>
      <c r="B99" s="188"/>
      <c r="C99" s="188"/>
      <c r="D99" s="188"/>
      <c r="E99" s="188"/>
      <c r="F99" s="188"/>
      <c r="G99" s="188"/>
      <c r="H99" s="188"/>
      <c r="I99" s="320" t="s">
        <v>2625</v>
      </c>
      <c r="J99" s="194"/>
      <c r="K99" s="189" t="s">
        <v>9283</v>
      </c>
      <c r="L99" s="1439" t="s">
        <v>10598</v>
      </c>
      <c r="M99" s="188"/>
      <c r="N99" s="73" t="s">
        <v>9388</v>
      </c>
      <c r="O99" s="189"/>
      <c r="P99" s="189"/>
      <c r="Q99" s="189" t="s">
        <v>1822</v>
      </c>
      <c r="R99" s="188">
        <v>2014</v>
      </c>
      <c r="S99" s="188" t="s">
        <v>9452</v>
      </c>
      <c r="T99" s="188">
        <v>1630</v>
      </c>
      <c r="U99" s="192"/>
      <c r="V99" s="191">
        <v>45334</v>
      </c>
      <c r="W99" s="193"/>
      <c r="X99" s="856"/>
    </row>
    <row r="100" spans="1:24" ht="26.25" customHeight="1">
      <c r="A100" s="855"/>
      <c r="B100" s="188"/>
      <c r="C100" s="188"/>
      <c r="D100" s="188"/>
      <c r="E100" s="188"/>
      <c r="F100" s="188"/>
      <c r="G100" s="188"/>
      <c r="H100" s="188"/>
      <c r="I100" s="188"/>
      <c r="J100" s="188"/>
      <c r="K100" s="189" t="s">
        <v>3383</v>
      </c>
      <c r="L100" s="188"/>
      <c r="M100" s="188"/>
      <c r="N100" s="189"/>
      <c r="O100" s="189"/>
      <c r="P100" s="189"/>
      <c r="Q100" s="189" t="s">
        <v>1935</v>
      </c>
      <c r="R100" s="188">
        <v>2015</v>
      </c>
      <c r="S100" s="188" t="s">
        <v>9453</v>
      </c>
      <c r="T100" s="188">
        <v>1565</v>
      </c>
      <c r="U100" s="191"/>
      <c r="V100" s="192">
        <v>45336</v>
      </c>
      <c r="W100" s="193"/>
      <c r="X100" s="856"/>
    </row>
    <row r="101" spans="1:24" ht="26.25" customHeight="1">
      <c r="A101" s="855"/>
      <c r="B101" s="188"/>
      <c r="C101" s="188"/>
      <c r="D101" s="188"/>
      <c r="E101" s="188"/>
      <c r="F101" s="188"/>
      <c r="G101" s="188"/>
      <c r="H101" s="188"/>
      <c r="I101" s="188"/>
      <c r="J101" s="425" t="s">
        <v>3281</v>
      </c>
      <c r="K101" s="189"/>
      <c r="L101" s="188"/>
      <c r="M101" s="2476" t="s">
        <v>8707</v>
      </c>
      <c r="N101" s="2477"/>
      <c r="O101" s="2478"/>
      <c r="P101" s="189"/>
      <c r="Q101" s="189"/>
      <c r="R101" s="188"/>
      <c r="S101" s="194" t="s">
        <v>189</v>
      </c>
      <c r="T101" s="194">
        <v>3700</v>
      </c>
      <c r="U101" s="191"/>
      <c r="V101" s="191"/>
      <c r="W101" s="193"/>
      <c r="X101" s="856"/>
    </row>
    <row r="102" spans="1:24" ht="26.25" customHeight="1">
      <c r="A102" s="855"/>
      <c r="B102" s="188"/>
      <c r="C102" s="188"/>
      <c r="D102" s="188"/>
      <c r="E102" s="188"/>
      <c r="F102" s="188"/>
      <c r="G102" s="188"/>
      <c r="H102" s="188"/>
      <c r="I102" s="188"/>
      <c r="J102" s="188"/>
      <c r="K102" s="189"/>
      <c r="L102" s="188"/>
      <c r="M102" s="188"/>
      <c r="N102" s="188"/>
      <c r="O102" s="188"/>
      <c r="P102" s="189"/>
      <c r="Q102" s="189"/>
      <c r="R102" s="188"/>
      <c r="S102" s="194" t="s">
        <v>2472</v>
      </c>
      <c r="T102" s="194">
        <f>SUM(T97:T101)</f>
        <v>10080</v>
      </c>
      <c r="U102" s="191"/>
      <c r="V102" s="191"/>
      <c r="W102" s="193"/>
      <c r="X102" s="856"/>
    </row>
    <row r="103" spans="1:24" ht="26.25" customHeight="1" thickBot="1">
      <c r="A103" s="857"/>
      <c r="B103" s="858"/>
      <c r="C103" s="858"/>
      <c r="D103" s="858"/>
      <c r="E103" s="858"/>
      <c r="F103" s="858"/>
      <c r="G103" s="858"/>
      <c r="H103" s="858"/>
      <c r="I103" s="858"/>
      <c r="J103" s="858"/>
      <c r="K103" s="611" t="s">
        <v>9314</v>
      </c>
      <c r="L103" s="858"/>
      <c r="M103" s="858"/>
      <c r="N103" s="847"/>
      <c r="O103" s="847"/>
      <c r="P103" s="859"/>
      <c r="Q103" s="858"/>
      <c r="R103" s="858"/>
      <c r="S103" s="860"/>
      <c r="T103" s="860"/>
      <c r="U103" s="861"/>
      <c r="V103" s="862"/>
      <c r="W103" s="863"/>
      <c r="X103" s="864"/>
    </row>
    <row r="104" spans="1:24" ht="26.25" customHeight="1">
      <c r="A104" s="848" t="s">
        <v>188</v>
      </c>
      <c r="B104" s="849"/>
      <c r="C104" s="849" t="s">
        <v>3844</v>
      </c>
      <c r="D104" s="849" t="s">
        <v>190</v>
      </c>
      <c r="E104" s="849" t="s">
        <v>191</v>
      </c>
      <c r="F104" s="849" t="s">
        <v>191</v>
      </c>
      <c r="G104" s="849" t="s">
        <v>191</v>
      </c>
      <c r="H104" s="1476"/>
      <c r="I104" s="849" t="s">
        <v>8691</v>
      </c>
      <c r="J104" s="849" t="s">
        <v>9271</v>
      </c>
      <c r="K104" s="850" t="s">
        <v>7331</v>
      </c>
      <c r="L104" s="849" t="s">
        <v>9419</v>
      </c>
      <c r="M104" s="849"/>
      <c r="N104" s="850" t="s">
        <v>9420</v>
      </c>
      <c r="O104" s="850" t="s">
        <v>9421</v>
      </c>
      <c r="P104" s="851" t="s">
        <v>10599</v>
      </c>
      <c r="Q104" s="849" t="s">
        <v>520</v>
      </c>
      <c r="R104" s="849">
        <v>2019</v>
      </c>
      <c r="S104" s="849" t="s">
        <v>9329</v>
      </c>
      <c r="T104" s="849">
        <v>1755</v>
      </c>
      <c r="U104" s="852">
        <v>45272</v>
      </c>
      <c r="V104" s="1234">
        <v>45338</v>
      </c>
      <c r="W104" s="853">
        <v>2060</v>
      </c>
      <c r="X104" s="854">
        <v>3250</v>
      </c>
    </row>
    <row r="105" spans="1:24" ht="26.25" customHeight="1">
      <c r="A105" s="855"/>
      <c r="B105" s="188"/>
      <c r="C105" s="188"/>
      <c r="D105" s="188"/>
      <c r="E105" s="188"/>
      <c r="F105" s="188"/>
      <c r="G105" s="188"/>
      <c r="H105" s="188"/>
      <c r="I105" s="188" t="s">
        <v>3598</v>
      </c>
      <c r="J105" s="412" t="s">
        <v>9273</v>
      </c>
      <c r="K105" s="195" t="s">
        <v>3377</v>
      </c>
      <c r="L105" s="427" t="s">
        <v>3359</v>
      </c>
      <c r="M105" s="188"/>
      <c r="N105" s="73" t="s">
        <v>3907</v>
      </c>
      <c r="O105" s="189"/>
      <c r="P105" s="189" t="s">
        <v>9326</v>
      </c>
      <c r="Q105" s="189" t="s">
        <v>523</v>
      </c>
      <c r="R105" s="188">
        <v>2016</v>
      </c>
      <c r="S105" s="188" t="s">
        <v>9439</v>
      </c>
      <c r="T105" s="188">
        <v>1792</v>
      </c>
      <c r="U105" s="192"/>
      <c r="V105" s="191">
        <v>45324</v>
      </c>
      <c r="W105" s="193" t="s">
        <v>9668</v>
      </c>
      <c r="X105" s="856"/>
    </row>
    <row r="106" spans="1:24" ht="26.25" customHeight="1">
      <c r="A106" s="855"/>
      <c r="B106" s="188"/>
      <c r="C106" s="188"/>
      <c r="D106" s="188"/>
      <c r="E106" s="188"/>
      <c r="F106" s="188"/>
      <c r="G106" s="188"/>
      <c r="H106" s="188"/>
      <c r="I106" s="320" t="s">
        <v>2625</v>
      </c>
      <c r="J106" s="194"/>
      <c r="K106" s="189" t="s">
        <v>9283</v>
      </c>
      <c r="L106" s="188"/>
      <c r="M106" s="188"/>
      <c r="N106" s="73" t="s">
        <v>9388</v>
      </c>
      <c r="O106" s="189"/>
      <c r="P106" s="189"/>
      <c r="Q106" s="189" t="s">
        <v>520</v>
      </c>
      <c r="R106" s="188">
        <v>2016</v>
      </c>
      <c r="S106" s="188" t="s">
        <v>9330</v>
      </c>
      <c r="T106" s="188">
        <v>1840</v>
      </c>
      <c r="U106" s="192"/>
      <c r="V106" s="191">
        <v>45334</v>
      </c>
      <c r="W106" s="193"/>
      <c r="X106" s="856"/>
    </row>
    <row r="107" spans="1:24" ht="26.25" customHeight="1">
      <c r="A107" s="855"/>
      <c r="B107" s="188"/>
      <c r="C107" s="188"/>
      <c r="D107" s="188"/>
      <c r="E107" s="188"/>
      <c r="F107" s="188"/>
      <c r="G107" s="188"/>
      <c r="H107" s="188"/>
      <c r="I107" s="188"/>
      <c r="J107" s="188"/>
      <c r="K107" s="189" t="s">
        <v>7222</v>
      </c>
      <c r="L107" s="188"/>
      <c r="M107" s="188"/>
      <c r="N107" s="189"/>
      <c r="O107" s="189"/>
      <c r="P107" s="189"/>
      <c r="Q107" s="189" t="s">
        <v>1838</v>
      </c>
      <c r="R107" s="188">
        <v>2016</v>
      </c>
      <c r="S107" s="188" t="s">
        <v>9331</v>
      </c>
      <c r="T107" s="188">
        <v>1220</v>
      </c>
      <c r="U107" s="191"/>
      <c r="V107" s="192">
        <v>45336</v>
      </c>
      <c r="W107" s="193"/>
      <c r="X107" s="856"/>
    </row>
    <row r="108" spans="1:24" ht="26.25" customHeight="1">
      <c r="A108" s="855"/>
      <c r="B108" s="188"/>
      <c r="C108" s="188"/>
      <c r="D108" s="188"/>
      <c r="E108" s="188"/>
      <c r="F108" s="188"/>
      <c r="G108" s="188"/>
      <c r="H108" s="188"/>
      <c r="I108" s="188"/>
      <c r="J108" s="425" t="s">
        <v>3281</v>
      </c>
      <c r="K108" s="189"/>
      <c r="L108" s="188"/>
      <c r="M108" s="2476" t="s">
        <v>8707</v>
      </c>
      <c r="N108" s="2477"/>
      <c r="O108" s="2478"/>
      <c r="P108" s="189"/>
      <c r="Q108" s="189"/>
      <c r="R108" s="188"/>
      <c r="S108" s="194" t="s">
        <v>189</v>
      </c>
      <c r="T108" s="194">
        <v>3750</v>
      </c>
      <c r="U108" s="191"/>
      <c r="V108" s="191"/>
      <c r="W108" s="193"/>
      <c r="X108" s="856"/>
    </row>
    <row r="109" spans="1:24" ht="26.25" customHeight="1">
      <c r="A109" s="855"/>
      <c r="B109" s="188"/>
      <c r="C109" s="188"/>
      <c r="D109" s="188"/>
      <c r="E109" s="188"/>
      <c r="F109" s="188"/>
      <c r="G109" s="188"/>
      <c r="H109" s="188"/>
      <c r="I109" s="188"/>
      <c r="J109" s="188"/>
      <c r="K109" s="189"/>
      <c r="L109" s="188"/>
      <c r="M109" s="188"/>
      <c r="N109" s="188"/>
      <c r="O109" s="188"/>
      <c r="P109" s="189"/>
      <c r="Q109" s="189"/>
      <c r="R109" s="188"/>
      <c r="S109" s="194" t="s">
        <v>2472</v>
      </c>
      <c r="T109" s="194">
        <f>SUM(T104:T108)</f>
        <v>10357</v>
      </c>
      <c r="U109" s="191"/>
      <c r="V109" s="191"/>
      <c r="W109" s="193"/>
      <c r="X109" s="856"/>
    </row>
    <row r="110" spans="1:24" ht="26.25" customHeight="1" thickBot="1">
      <c r="A110" s="857"/>
      <c r="B110" s="858"/>
      <c r="C110" s="858"/>
      <c r="D110" s="858"/>
      <c r="E110" s="858"/>
      <c r="F110" s="858"/>
      <c r="G110" s="858"/>
      <c r="H110" s="858"/>
      <c r="I110" s="858"/>
      <c r="J110" s="858"/>
      <c r="K110" s="611" t="s">
        <v>9314</v>
      </c>
      <c r="L110" s="858"/>
      <c r="M110" s="858"/>
      <c r="N110" s="847"/>
      <c r="O110" s="847"/>
      <c r="P110" s="859"/>
      <c r="Q110" s="858"/>
      <c r="R110" s="858"/>
      <c r="S110" s="860"/>
      <c r="T110" s="860"/>
      <c r="U110" s="861"/>
      <c r="V110" s="862"/>
      <c r="W110" s="863"/>
      <c r="X110" s="864"/>
    </row>
    <row r="111" spans="1:24" ht="26.25" customHeight="1">
      <c r="A111" s="848" t="s">
        <v>188</v>
      </c>
      <c r="B111" s="849"/>
      <c r="C111" s="849" t="s">
        <v>3844</v>
      </c>
      <c r="D111" s="849" t="s">
        <v>190</v>
      </c>
      <c r="E111" s="849" t="s">
        <v>191</v>
      </c>
      <c r="F111" s="849" t="s">
        <v>191</v>
      </c>
      <c r="G111" s="849" t="s">
        <v>191</v>
      </c>
      <c r="H111" s="1476"/>
      <c r="I111" s="849" t="s">
        <v>8691</v>
      </c>
      <c r="J111" s="849" t="s">
        <v>9271</v>
      </c>
      <c r="K111" s="850" t="s">
        <v>7331</v>
      </c>
      <c r="L111" s="849" t="s">
        <v>9662</v>
      </c>
      <c r="M111" s="849"/>
      <c r="N111" s="850" t="s">
        <v>9422</v>
      </c>
      <c r="O111" s="850" t="s">
        <v>9423</v>
      </c>
      <c r="P111" s="851" t="s">
        <v>10599</v>
      </c>
      <c r="Q111" s="849" t="s">
        <v>3291</v>
      </c>
      <c r="R111" s="849">
        <v>2016</v>
      </c>
      <c r="S111" s="849" t="s">
        <v>9323</v>
      </c>
      <c r="T111" s="849">
        <v>1470</v>
      </c>
      <c r="U111" s="852">
        <v>45272</v>
      </c>
      <c r="V111" s="1234">
        <v>45338</v>
      </c>
      <c r="W111" s="853">
        <v>2060</v>
      </c>
      <c r="X111" s="854">
        <v>3250</v>
      </c>
    </row>
    <row r="112" spans="1:24" ht="26.25" customHeight="1">
      <c r="A112" s="855"/>
      <c r="B112" s="188"/>
      <c r="C112" s="188"/>
      <c r="D112" s="188"/>
      <c r="E112" s="188"/>
      <c r="F112" s="188"/>
      <c r="G112" s="188"/>
      <c r="H112" s="188"/>
      <c r="I112" s="188" t="s">
        <v>3598</v>
      </c>
      <c r="J112" s="412" t="s">
        <v>9274</v>
      </c>
      <c r="K112" s="195" t="s">
        <v>3377</v>
      </c>
      <c r="L112" s="427" t="s">
        <v>3359</v>
      </c>
      <c r="M112" s="188"/>
      <c r="N112" s="73" t="s">
        <v>3907</v>
      </c>
      <c r="O112" s="189"/>
      <c r="P112" s="189" t="s">
        <v>9326</v>
      </c>
      <c r="Q112" s="189" t="s">
        <v>523</v>
      </c>
      <c r="R112" s="188">
        <v>2015</v>
      </c>
      <c r="S112" s="188" t="s">
        <v>9454</v>
      </c>
      <c r="T112" s="188">
        <v>1792</v>
      </c>
      <c r="U112" s="192"/>
      <c r="V112" s="191">
        <v>45324</v>
      </c>
      <c r="W112" s="193" t="s">
        <v>9668</v>
      </c>
      <c r="X112" s="856"/>
    </row>
    <row r="113" spans="1:24" ht="26.25" customHeight="1">
      <c r="A113" s="855"/>
      <c r="B113" s="188"/>
      <c r="C113" s="188"/>
      <c r="D113" s="188"/>
      <c r="E113" s="188"/>
      <c r="F113" s="188"/>
      <c r="G113" s="188"/>
      <c r="H113" s="188"/>
      <c r="I113" s="320" t="s">
        <v>2625</v>
      </c>
      <c r="J113" s="194"/>
      <c r="K113" s="189" t="s">
        <v>9283</v>
      </c>
      <c r="L113" s="188"/>
      <c r="M113" s="188"/>
      <c r="N113" s="73" t="s">
        <v>9388</v>
      </c>
      <c r="O113" s="189"/>
      <c r="P113" s="189"/>
      <c r="Q113" s="189" t="s">
        <v>4683</v>
      </c>
      <c r="R113" s="188">
        <v>2015</v>
      </c>
      <c r="S113" s="188" t="s">
        <v>9324</v>
      </c>
      <c r="T113" s="188">
        <v>1890</v>
      </c>
      <c r="U113" s="192"/>
      <c r="V113" s="191">
        <v>45334</v>
      </c>
      <c r="W113" s="193"/>
      <c r="X113" s="856"/>
    </row>
    <row r="114" spans="1:24" ht="26.25" customHeight="1">
      <c r="A114" s="855"/>
      <c r="B114" s="188"/>
      <c r="C114" s="188"/>
      <c r="D114" s="188"/>
      <c r="E114" s="188"/>
      <c r="F114" s="188"/>
      <c r="G114" s="188"/>
      <c r="H114" s="188"/>
      <c r="I114" s="188"/>
      <c r="J114" s="188"/>
      <c r="K114" s="189" t="s">
        <v>7222</v>
      </c>
      <c r="L114" s="188"/>
      <c r="M114" s="188"/>
      <c r="N114" s="189"/>
      <c r="O114" s="189"/>
      <c r="P114" s="189"/>
      <c r="Q114" s="189" t="s">
        <v>523</v>
      </c>
      <c r="R114" s="188">
        <v>2014</v>
      </c>
      <c r="S114" s="188" t="s">
        <v>9325</v>
      </c>
      <c r="T114" s="188">
        <v>1792</v>
      </c>
      <c r="U114" s="191"/>
      <c r="V114" s="192">
        <v>45336</v>
      </c>
      <c r="W114" s="193"/>
      <c r="X114" s="856"/>
    </row>
    <row r="115" spans="1:24" ht="26.25" customHeight="1">
      <c r="A115" s="855"/>
      <c r="B115" s="188"/>
      <c r="C115" s="188"/>
      <c r="D115" s="188"/>
      <c r="E115" s="188"/>
      <c r="F115" s="188"/>
      <c r="G115" s="188"/>
      <c r="H115" s="188"/>
      <c r="I115" s="188"/>
      <c r="J115" s="425" t="s">
        <v>3281</v>
      </c>
      <c r="K115" s="189"/>
      <c r="L115" s="188"/>
      <c r="M115" s="2476" t="s">
        <v>8707</v>
      </c>
      <c r="N115" s="2477"/>
      <c r="O115" s="2478"/>
      <c r="P115" s="189"/>
      <c r="Q115" s="189"/>
      <c r="R115" s="188"/>
      <c r="S115" s="194" t="s">
        <v>189</v>
      </c>
      <c r="T115" s="194">
        <v>3700</v>
      </c>
      <c r="U115" s="191"/>
      <c r="V115" s="191"/>
      <c r="W115" s="193"/>
      <c r="X115" s="856"/>
    </row>
    <row r="116" spans="1:24" ht="26.25" customHeight="1">
      <c r="A116" s="855"/>
      <c r="B116" s="188"/>
      <c r="C116" s="188"/>
      <c r="D116" s="188"/>
      <c r="E116" s="188"/>
      <c r="F116" s="188"/>
      <c r="G116" s="188"/>
      <c r="H116" s="188"/>
      <c r="I116" s="188"/>
      <c r="J116" s="188"/>
      <c r="K116" s="189"/>
      <c r="L116" s="188"/>
      <c r="M116" s="188"/>
      <c r="N116" s="188"/>
      <c r="O116" s="188"/>
      <c r="P116" s="189"/>
      <c r="Q116" s="189"/>
      <c r="R116" s="188"/>
      <c r="S116" s="194" t="s">
        <v>2472</v>
      </c>
      <c r="T116" s="194">
        <f>SUM(T111:T115)</f>
        <v>10644</v>
      </c>
      <c r="U116" s="191"/>
      <c r="V116" s="191"/>
      <c r="W116" s="193"/>
      <c r="X116" s="856"/>
    </row>
    <row r="117" spans="1:24" ht="26.25" customHeight="1" thickBot="1">
      <c r="A117" s="857"/>
      <c r="B117" s="858"/>
      <c r="C117" s="858"/>
      <c r="D117" s="858"/>
      <c r="E117" s="858"/>
      <c r="F117" s="858"/>
      <c r="G117" s="858"/>
      <c r="H117" s="858"/>
      <c r="I117" s="858"/>
      <c r="J117" s="858"/>
      <c r="K117" s="611" t="s">
        <v>9314</v>
      </c>
      <c r="L117" s="858"/>
      <c r="M117" s="858"/>
      <c r="N117" s="847"/>
      <c r="O117" s="847"/>
      <c r="P117" s="859"/>
      <c r="Q117" s="858"/>
      <c r="R117" s="858"/>
      <c r="S117" s="860"/>
      <c r="T117" s="860"/>
      <c r="U117" s="861"/>
      <c r="V117" s="862"/>
      <c r="W117" s="863"/>
      <c r="X117" s="864"/>
    </row>
    <row r="118" spans="1:24" ht="26.25" customHeight="1">
      <c r="A118" s="848" t="s">
        <v>188</v>
      </c>
      <c r="B118" s="849"/>
      <c r="C118" s="849" t="s">
        <v>3844</v>
      </c>
      <c r="D118" s="849" t="s">
        <v>190</v>
      </c>
      <c r="E118" s="849" t="s">
        <v>191</v>
      </c>
      <c r="F118" s="849" t="s">
        <v>191</v>
      </c>
      <c r="G118" s="849" t="s">
        <v>191</v>
      </c>
      <c r="H118" s="1476"/>
      <c r="I118" s="849" t="s">
        <v>8691</v>
      </c>
      <c r="J118" s="849" t="s">
        <v>9245</v>
      </c>
      <c r="K118" s="850" t="s">
        <v>7331</v>
      </c>
      <c r="L118" s="849" t="s">
        <v>9424</v>
      </c>
      <c r="M118" s="849"/>
      <c r="N118" s="850" t="s">
        <v>9354</v>
      </c>
      <c r="O118" s="850" t="s">
        <v>9425</v>
      </c>
      <c r="P118" s="851" t="s">
        <v>10599</v>
      </c>
      <c r="Q118" s="849" t="s">
        <v>1838</v>
      </c>
      <c r="R118" s="849">
        <v>2017</v>
      </c>
      <c r="S118" s="849" t="s">
        <v>9332</v>
      </c>
      <c r="T118" s="849">
        <v>1220</v>
      </c>
      <c r="U118" s="852">
        <v>45272</v>
      </c>
      <c r="V118" s="1234">
        <v>45338</v>
      </c>
      <c r="W118" s="853">
        <v>2060</v>
      </c>
      <c r="X118" s="854">
        <v>3250</v>
      </c>
    </row>
    <row r="119" spans="1:24" ht="26.25" customHeight="1">
      <c r="A119" s="855"/>
      <c r="B119" s="188"/>
      <c r="C119" s="188"/>
      <c r="D119" s="188"/>
      <c r="E119" s="188"/>
      <c r="F119" s="188"/>
      <c r="G119" s="188"/>
      <c r="H119" s="188"/>
      <c r="I119" s="188" t="s">
        <v>3598</v>
      </c>
      <c r="J119" s="412" t="s">
        <v>9275</v>
      </c>
      <c r="K119" s="195" t="s">
        <v>3377</v>
      </c>
      <c r="L119" s="427" t="s">
        <v>3359</v>
      </c>
      <c r="M119" s="188"/>
      <c r="N119" s="73" t="s">
        <v>3907</v>
      </c>
      <c r="O119" s="189"/>
      <c r="P119" s="189" t="s">
        <v>9326</v>
      </c>
      <c r="Q119" s="189" t="s">
        <v>1838</v>
      </c>
      <c r="R119" s="188">
        <v>2016</v>
      </c>
      <c r="S119" s="188" t="s">
        <v>9451</v>
      </c>
      <c r="T119" s="188">
        <v>1220</v>
      </c>
      <c r="U119" s="192"/>
      <c r="V119" s="191">
        <v>45324</v>
      </c>
      <c r="W119" s="193" t="s">
        <v>9668</v>
      </c>
      <c r="X119" s="856"/>
    </row>
    <row r="120" spans="1:24" ht="26.25" customHeight="1">
      <c r="A120" s="855"/>
      <c r="B120" s="188"/>
      <c r="C120" s="188"/>
      <c r="D120" s="188"/>
      <c r="E120" s="188"/>
      <c r="F120" s="188"/>
      <c r="G120" s="188"/>
      <c r="H120" s="188"/>
      <c r="I120" s="320" t="s">
        <v>2625</v>
      </c>
      <c r="J120" s="194"/>
      <c r="K120" s="189" t="s">
        <v>9283</v>
      </c>
      <c r="L120" s="188"/>
      <c r="M120" s="188"/>
      <c r="N120" s="73" t="s">
        <v>9388</v>
      </c>
      <c r="O120" s="189"/>
      <c r="P120" s="189"/>
      <c r="Q120" s="189" t="s">
        <v>3291</v>
      </c>
      <c r="R120" s="188">
        <v>2016</v>
      </c>
      <c r="S120" s="188" t="s">
        <v>9333</v>
      </c>
      <c r="T120" s="188">
        <v>1470</v>
      </c>
      <c r="U120" s="192"/>
      <c r="V120" s="191">
        <v>45334</v>
      </c>
      <c r="W120" s="193"/>
      <c r="X120" s="856"/>
    </row>
    <row r="121" spans="1:24" ht="26.25" customHeight="1">
      <c r="A121" s="855"/>
      <c r="B121" s="188"/>
      <c r="C121" s="188"/>
      <c r="D121" s="188"/>
      <c r="E121" s="188"/>
      <c r="F121" s="188"/>
      <c r="G121" s="188"/>
      <c r="H121" s="188"/>
      <c r="I121" s="188"/>
      <c r="J121" s="188"/>
      <c r="K121" s="189" t="s">
        <v>7222</v>
      </c>
      <c r="L121" s="188"/>
      <c r="M121" s="188"/>
      <c r="N121" s="189"/>
      <c r="O121" s="189"/>
      <c r="P121" s="189"/>
      <c r="Q121" s="189" t="s">
        <v>1822</v>
      </c>
      <c r="R121" s="188">
        <v>2014</v>
      </c>
      <c r="S121" s="188" t="s">
        <v>9334</v>
      </c>
      <c r="T121" s="188">
        <v>1630</v>
      </c>
      <c r="U121" s="191"/>
      <c r="V121" s="192">
        <v>45336</v>
      </c>
      <c r="W121" s="193"/>
      <c r="X121" s="856"/>
    </row>
    <row r="122" spans="1:24" ht="26.25" customHeight="1">
      <c r="A122" s="855"/>
      <c r="B122" s="188"/>
      <c r="C122" s="188"/>
      <c r="D122" s="188"/>
      <c r="E122" s="188"/>
      <c r="F122" s="188"/>
      <c r="G122" s="188"/>
      <c r="H122" s="188"/>
      <c r="I122" s="188"/>
      <c r="J122" s="425" t="s">
        <v>3281</v>
      </c>
      <c r="K122" s="189"/>
      <c r="L122" s="188"/>
      <c r="M122" s="2476" t="s">
        <v>8707</v>
      </c>
      <c r="N122" s="2477"/>
      <c r="O122" s="2478"/>
      <c r="P122" s="189"/>
      <c r="Q122" s="189"/>
      <c r="R122" s="188"/>
      <c r="S122" s="194" t="s">
        <v>189</v>
      </c>
      <c r="T122" s="194">
        <v>3700</v>
      </c>
      <c r="U122" s="191"/>
      <c r="V122" s="191"/>
      <c r="W122" s="193"/>
      <c r="X122" s="856"/>
    </row>
    <row r="123" spans="1:24" ht="26.25" customHeight="1">
      <c r="A123" s="855"/>
      <c r="B123" s="188"/>
      <c r="C123" s="188"/>
      <c r="D123" s="188"/>
      <c r="E123" s="188"/>
      <c r="F123" s="188"/>
      <c r="G123" s="188"/>
      <c r="H123" s="188"/>
      <c r="I123" s="188"/>
      <c r="J123" s="188"/>
      <c r="K123" s="189"/>
      <c r="L123" s="188"/>
      <c r="M123" s="188"/>
      <c r="N123" s="188"/>
      <c r="O123" s="188"/>
      <c r="P123" s="189"/>
      <c r="Q123" s="189"/>
      <c r="R123" s="188"/>
      <c r="S123" s="194" t="s">
        <v>2472</v>
      </c>
      <c r="T123" s="194">
        <f>SUM(T118:T122)</f>
        <v>9240</v>
      </c>
      <c r="U123" s="191"/>
      <c r="V123" s="191"/>
      <c r="W123" s="193"/>
      <c r="X123" s="856"/>
    </row>
    <row r="124" spans="1:24" ht="26.25" customHeight="1" thickBot="1">
      <c r="A124" s="857"/>
      <c r="B124" s="858"/>
      <c r="C124" s="858"/>
      <c r="D124" s="858"/>
      <c r="E124" s="858"/>
      <c r="F124" s="858"/>
      <c r="G124" s="858"/>
      <c r="H124" s="858"/>
      <c r="I124" s="858"/>
      <c r="J124" s="858"/>
      <c r="K124" s="611" t="s">
        <v>9314</v>
      </c>
      <c r="L124" s="858"/>
      <c r="M124" s="858"/>
      <c r="N124" s="847"/>
      <c r="O124" s="847"/>
      <c r="P124" s="859"/>
      <c r="Q124" s="858"/>
      <c r="R124" s="858"/>
      <c r="S124" s="860"/>
      <c r="T124" s="860"/>
      <c r="U124" s="861"/>
      <c r="V124" s="862"/>
      <c r="W124" s="863"/>
      <c r="X124" s="864"/>
    </row>
    <row r="125" spans="1:24" ht="26.25" customHeight="1">
      <c r="A125" s="848" t="s">
        <v>188</v>
      </c>
      <c r="B125" s="849"/>
      <c r="C125" s="849" t="s">
        <v>3844</v>
      </c>
      <c r="D125" s="849" t="s">
        <v>190</v>
      </c>
      <c r="E125" s="849" t="s">
        <v>191</v>
      </c>
      <c r="F125" s="849" t="s">
        <v>191</v>
      </c>
      <c r="G125" s="849" t="s">
        <v>191</v>
      </c>
      <c r="H125" s="1476"/>
      <c r="I125" s="849" t="s">
        <v>8691</v>
      </c>
      <c r="J125" s="849" t="s">
        <v>9271</v>
      </c>
      <c r="K125" s="850" t="s">
        <v>7331</v>
      </c>
      <c r="L125" s="849" t="s">
        <v>9426</v>
      </c>
      <c r="M125" s="849"/>
      <c r="N125" s="850" t="s">
        <v>9427</v>
      </c>
      <c r="O125" s="850" t="s">
        <v>9428</v>
      </c>
      <c r="P125" s="851" t="s">
        <v>10599</v>
      </c>
      <c r="Q125" s="849" t="s">
        <v>1838</v>
      </c>
      <c r="R125" s="849">
        <v>2016</v>
      </c>
      <c r="S125" s="849" t="s">
        <v>9340</v>
      </c>
      <c r="T125" s="849">
        <v>1220</v>
      </c>
      <c r="U125" s="852">
        <v>45272</v>
      </c>
      <c r="V125" s="1234">
        <v>45338</v>
      </c>
      <c r="W125" s="853">
        <v>2060</v>
      </c>
      <c r="X125" s="854">
        <v>3250</v>
      </c>
    </row>
    <row r="126" spans="1:24" ht="26.25" customHeight="1">
      <c r="A126" s="855"/>
      <c r="B126" s="188"/>
      <c r="C126" s="188"/>
      <c r="D126" s="188"/>
      <c r="E126" s="188"/>
      <c r="F126" s="188"/>
      <c r="G126" s="188"/>
      <c r="H126" s="188"/>
      <c r="I126" s="188" t="s">
        <v>3598</v>
      </c>
      <c r="J126" s="412" t="s">
        <v>9276</v>
      </c>
      <c r="K126" s="195" t="s">
        <v>3377</v>
      </c>
      <c r="L126" s="427" t="s">
        <v>3359</v>
      </c>
      <c r="M126" s="188"/>
      <c r="N126" s="73" t="s">
        <v>3907</v>
      </c>
      <c r="O126" s="189"/>
      <c r="P126" s="189" t="s">
        <v>9326</v>
      </c>
      <c r="Q126" s="189" t="s">
        <v>3291</v>
      </c>
      <c r="R126" s="188">
        <v>2016</v>
      </c>
      <c r="S126" s="188" t="s">
        <v>9341</v>
      </c>
      <c r="T126" s="188">
        <v>1470</v>
      </c>
      <c r="U126" s="192"/>
      <c r="V126" s="191">
        <v>45324</v>
      </c>
      <c r="W126" s="193" t="s">
        <v>9668</v>
      </c>
      <c r="X126" s="856"/>
    </row>
    <row r="127" spans="1:24" ht="26.25" customHeight="1">
      <c r="A127" s="855"/>
      <c r="B127" s="188"/>
      <c r="C127" s="188"/>
      <c r="D127" s="188"/>
      <c r="E127" s="188"/>
      <c r="F127" s="188"/>
      <c r="G127" s="188"/>
      <c r="H127" s="188"/>
      <c r="I127" s="320" t="s">
        <v>2625</v>
      </c>
      <c r="J127" s="194"/>
      <c r="K127" s="189" t="s">
        <v>9283</v>
      </c>
      <c r="L127" s="188"/>
      <c r="M127" s="188"/>
      <c r="N127" s="73" t="s">
        <v>9388</v>
      </c>
      <c r="O127" s="189"/>
      <c r="P127" s="189"/>
      <c r="Q127" s="189" t="s">
        <v>1935</v>
      </c>
      <c r="R127" s="188">
        <v>2015</v>
      </c>
      <c r="S127" s="188" t="s">
        <v>9438</v>
      </c>
      <c r="T127" s="188">
        <v>1565</v>
      </c>
      <c r="U127" s="192"/>
      <c r="V127" s="191">
        <v>45334</v>
      </c>
      <c r="W127" s="193"/>
      <c r="X127" s="856"/>
    </row>
    <row r="128" spans="1:24" ht="26.25" customHeight="1">
      <c r="A128" s="855"/>
      <c r="B128" s="188"/>
      <c r="C128" s="188"/>
      <c r="D128" s="188"/>
      <c r="E128" s="188"/>
      <c r="F128" s="188"/>
      <c r="G128" s="188"/>
      <c r="H128" s="188"/>
      <c r="I128" s="188"/>
      <c r="J128" s="188"/>
      <c r="K128" s="189" t="s">
        <v>7222</v>
      </c>
      <c r="L128" s="188"/>
      <c r="M128" s="188"/>
      <c r="N128" s="189"/>
      <c r="O128" s="189"/>
      <c r="P128" s="189"/>
      <c r="Q128" s="189" t="s">
        <v>1935</v>
      </c>
      <c r="R128" s="188">
        <v>2015</v>
      </c>
      <c r="S128" s="188" t="s">
        <v>9342</v>
      </c>
      <c r="T128" s="188">
        <v>1565</v>
      </c>
      <c r="U128" s="191"/>
      <c r="V128" s="192">
        <v>45336</v>
      </c>
      <c r="W128" s="193"/>
      <c r="X128" s="856"/>
    </row>
    <row r="129" spans="1:24" ht="26.25" customHeight="1">
      <c r="A129" s="855"/>
      <c r="B129" s="188"/>
      <c r="C129" s="188"/>
      <c r="D129" s="188"/>
      <c r="E129" s="188"/>
      <c r="F129" s="188"/>
      <c r="G129" s="188"/>
      <c r="H129" s="188"/>
      <c r="I129" s="188"/>
      <c r="J129" s="425" t="s">
        <v>3281</v>
      </c>
      <c r="K129" s="189"/>
      <c r="L129" s="188"/>
      <c r="M129" s="2476" t="s">
        <v>8707</v>
      </c>
      <c r="N129" s="2477"/>
      <c r="O129" s="2478"/>
      <c r="P129" s="189"/>
      <c r="Q129" s="189"/>
      <c r="R129" s="188"/>
      <c r="S129" s="194" t="s">
        <v>189</v>
      </c>
      <c r="T129" s="194">
        <v>3700</v>
      </c>
      <c r="U129" s="191"/>
      <c r="V129" s="191"/>
      <c r="W129" s="193"/>
      <c r="X129" s="856"/>
    </row>
    <row r="130" spans="1:24" ht="26.25" customHeight="1">
      <c r="A130" s="855"/>
      <c r="B130" s="188"/>
      <c r="C130" s="188"/>
      <c r="D130" s="188"/>
      <c r="E130" s="188"/>
      <c r="F130" s="188"/>
      <c r="G130" s="188"/>
      <c r="H130" s="188"/>
      <c r="I130" s="188"/>
      <c r="J130" s="188"/>
      <c r="K130" s="189"/>
      <c r="L130" s="188"/>
      <c r="M130" s="188"/>
      <c r="N130" s="188"/>
      <c r="O130" s="188"/>
      <c r="P130" s="189"/>
      <c r="Q130" s="189"/>
      <c r="R130" s="188"/>
      <c r="S130" s="194" t="s">
        <v>2472</v>
      </c>
      <c r="T130" s="194">
        <f>SUM(T125:T129)</f>
        <v>9520</v>
      </c>
      <c r="U130" s="191"/>
      <c r="V130" s="191"/>
      <c r="W130" s="193"/>
      <c r="X130" s="856"/>
    </row>
    <row r="131" spans="1:24" ht="26.25" customHeight="1" thickBot="1">
      <c r="A131" s="857"/>
      <c r="B131" s="858"/>
      <c r="C131" s="858"/>
      <c r="D131" s="858"/>
      <c r="E131" s="858"/>
      <c r="F131" s="858"/>
      <c r="G131" s="858"/>
      <c r="H131" s="858"/>
      <c r="I131" s="858"/>
      <c r="J131" s="858"/>
      <c r="K131" s="611" t="s">
        <v>9314</v>
      </c>
      <c r="L131" s="858"/>
      <c r="M131" s="858"/>
      <c r="N131" s="847"/>
      <c r="O131" s="847"/>
      <c r="P131" s="859"/>
      <c r="Q131" s="858"/>
      <c r="R131" s="858"/>
      <c r="S131" s="860"/>
      <c r="T131" s="860"/>
      <c r="U131" s="861"/>
      <c r="V131" s="862"/>
      <c r="W131" s="863"/>
      <c r="X131" s="864"/>
    </row>
    <row r="132" spans="1:24" ht="26.25" customHeight="1">
      <c r="A132" s="848" t="s">
        <v>188</v>
      </c>
      <c r="B132" s="849"/>
      <c r="C132" s="849" t="s">
        <v>3844</v>
      </c>
      <c r="D132" s="849" t="s">
        <v>190</v>
      </c>
      <c r="E132" s="849" t="s">
        <v>191</v>
      </c>
      <c r="F132" s="849" t="s">
        <v>191</v>
      </c>
      <c r="G132" s="849" t="s">
        <v>191</v>
      </c>
      <c r="H132" s="1476"/>
      <c r="I132" s="849" t="s">
        <v>8691</v>
      </c>
      <c r="J132" s="849" t="s">
        <v>9271</v>
      </c>
      <c r="K132" s="850" t="s">
        <v>7331</v>
      </c>
      <c r="L132" s="849" t="s">
        <v>9430</v>
      </c>
      <c r="M132" s="849"/>
      <c r="N132" s="850" t="s">
        <v>9431</v>
      </c>
      <c r="O132" s="850" t="s">
        <v>9384</v>
      </c>
      <c r="P132" s="851" t="s">
        <v>10599</v>
      </c>
      <c r="Q132" s="849" t="s">
        <v>7181</v>
      </c>
      <c r="R132" s="849">
        <v>2017</v>
      </c>
      <c r="S132" s="849" t="s">
        <v>9343</v>
      </c>
      <c r="T132" s="849">
        <v>1085</v>
      </c>
      <c r="U132" s="852">
        <v>45272</v>
      </c>
      <c r="V132" s="1234">
        <v>45338</v>
      </c>
      <c r="W132" s="853">
        <v>2060</v>
      </c>
      <c r="X132" s="854">
        <v>3250</v>
      </c>
    </row>
    <row r="133" spans="1:24" ht="26.25" customHeight="1">
      <c r="A133" s="855"/>
      <c r="B133" s="188"/>
      <c r="C133" s="188"/>
      <c r="D133" s="188"/>
      <c r="E133" s="188"/>
      <c r="F133" s="188"/>
      <c r="G133" s="188"/>
      <c r="H133" s="188"/>
      <c r="I133" s="188" t="s">
        <v>3598</v>
      </c>
      <c r="J133" s="412" t="s">
        <v>9277</v>
      </c>
      <c r="K133" s="195" t="s">
        <v>3377</v>
      </c>
      <c r="L133" s="427" t="s">
        <v>3359</v>
      </c>
      <c r="M133" s="188"/>
      <c r="N133" s="73" t="s">
        <v>3907</v>
      </c>
      <c r="O133" s="189"/>
      <c r="P133" s="189" t="s">
        <v>9326</v>
      </c>
      <c r="Q133" s="189" t="s">
        <v>9429</v>
      </c>
      <c r="R133" s="188">
        <v>2014</v>
      </c>
      <c r="S133" s="188" t="s">
        <v>9344</v>
      </c>
      <c r="T133" s="188">
        <v>1880</v>
      </c>
      <c r="U133" s="192"/>
      <c r="V133" s="191">
        <v>45324</v>
      </c>
      <c r="W133" s="193" t="s">
        <v>9668</v>
      </c>
      <c r="X133" s="856"/>
    </row>
    <row r="134" spans="1:24" ht="26.25" customHeight="1">
      <c r="A134" s="855"/>
      <c r="B134" s="188"/>
      <c r="C134" s="188"/>
      <c r="D134" s="188"/>
      <c r="E134" s="188"/>
      <c r="F134" s="188"/>
      <c r="G134" s="188"/>
      <c r="H134" s="188"/>
      <c r="I134" s="320" t="s">
        <v>2625</v>
      </c>
      <c r="J134" s="194"/>
      <c r="K134" s="189" t="s">
        <v>9296</v>
      </c>
      <c r="L134" s="188"/>
      <c r="M134" s="188"/>
      <c r="N134" s="73" t="s">
        <v>9389</v>
      </c>
      <c r="O134" s="189"/>
      <c r="P134" s="189"/>
      <c r="Q134" s="189" t="s">
        <v>3291</v>
      </c>
      <c r="R134" s="188">
        <v>2015</v>
      </c>
      <c r="S134" s="188" t="s">
        <v>9345</v>
      </c>
      <c r="T134" s="188">
        <v>1470</v>
      </c>
      <c r="U134" s="192"/>
      <c r="V134" s="191">
        <v>45334</v>
      </c>
      <c r="W134" s="193"/>
      <c r="X134" s="856"/>
    </row>
    <row r="135" spans="1:24" ht="26.25" customHeight="1">
      <c r="A135" s="855"/>
      <c r="B135" s="188"/>
      <c r="C135" s="188"/>
      <c r="D135" s="188"/>
      <c r="E135" s="188"/>
      <c r="F135" s="188"/>
      <c r="G135" s="188"/>
      <c r="H135" s="188"/>
      <c r="I135" s="188"/>
      <c r="J135" s="188"/>
      <c r="K135" s="189" t="s">
        <v>7222</v>
      </c>
      <c r="L135" s="188"/>
      <c r="M135" s="188"/>
      <c r="N135" s="189"/>
      <c r="O135" s="189"/>
      <c r="P135" s="189"/>
      <c r="Q135" s="189" t="s">
        <v>1934</v>
      </c>
      <c r="R135" s="188">
        <v>2015</v>
      </c>
      <c r="S135" s="188" t="s">
        <v>9346</v>
      </c>
      <c r="T135" s="188">
        <v>1548</v>
      </c>
      <c r="U135" s="191"/>
      <c r="V135" s="192">
        <v>45336</v>
      </c>
      <c r="W135" s="193"/>
      <c r="X135" s="856"/>
    </row>
    <row r="136" spans="1:24" ht="26.25" customHeight="1">
      <c r="A136" s="855"/>
      <c r="B136" s="188"/>
      <c r="C136" s="188"/>
      <c r="D136" s="188"/>
      <c r="E136" s="188"/>
      <c r="F136" s="188"/>
      <c r="G136" s="188"/>
      <c r="H136" s="188"/>
      <c r="I136" s="188"/>
      <c r="J136" s="425" t="s">
        <v>3281</v>
      </c>
      <c r="K136" s="189"/>
      <c r="L136" s="188"/>
      <c r="M136" s="2476" t="s">
        <v>8707</v>
      </c>
      <c r="N136" s="2477"/>
      <c r="O136" s="2478"/>
      <c r="P136" s="189"/>
      <c r="Q136" s="189"/>
      <c r="R136" s="188"/>
      <c r="S136" s="194" t="s">
        <v>189</v>
      </c>
      <c r="T136" s="194">
        <v>3900</v>
      </c>
      <c r="U136" s="191"/>
      <c r="V136" s="191"/>
      <c r="W136" s="193"/>
      <c r="X136" s="856"/>
    </row>
    <row r="137" spans="1:24" ht="26.25" customHeight="1">
      <c r="A137" s="855"/>
      <c r="B137" s="188"/>
      <c r="C137" s="188"/>
      <c r="D137" s="188"/>
      <c r="E137" s="188"/>
      <c r="F137" s="188"/>
      <c r="G137" s="188"/>
      <c r="H137" s="188"/>
      <c r="I137" s="188"/>
      <c r="J137" s="188"/>
      <c r="K137" s="189"/>
      <c r="L137" s="188"/>
      <c r="M137" s="188"/>
      <c r="N137" s="188"/>
      <c r="O137" s="188"/>
      <c r="P137" s="189"/>
      <c r="Q137" s="189"/>
      <c r="R137" s="188"/>
      <c r="S137" s="194" t="s">
        <v>2472</v>
      </c>
      <c r="T137" s="194">
        <f>SUM(T132:T136)</f>
        <v>9883</v>
      </c>
      <c r="U137" s="191"/>
      <c r="V137" s="191"/>
      <c r="W137" s="193"/>
      <c r="X137" s="856"/>
    </row>
    <row r="138" spans="1:24" ht="26.25" customHeight="1" thickBot="1">
      <c r="A138" s="857"/>
      <c r="B138" s="858"/>
      <c r="C138" s="858"/>
      <c r="D138" s="858"/>
      <c r="E138" s="858"/>
      <c r="F138" s="858"/>
      <c r="G138" s="858"/>
      <c r="H138" s="858"/>
      <c r="I138" s="858"/>
      <c r="J138" s="858"/>
      <c r="K138" s="611" t="s">
        <v>9314</v>
      </c>
      <c r="L138" s="858"/>
      <c r="M138" s="858"/>
      <c r="N138" s="847"/>
      <c r="O138" s="847"/>
      <c r="P138" s="859"/>
      <c r="Q138" s="858"/>
      <c r="R138" s="858"/>
      <c r="S138" s="860"/>
      <c r="T138" s="860"/>
      <c r="U138" s="861"/>
      <c r="V138" s="862"/>
      <c r="W138" s="863"/>
      <c r="X138" s="864"/>
    </row>
    <row r="139" spans="1:24" ht="26.25" hidden="1" customHeight="1">
      <c r="A139" s="848" t="s">
        <v>188</v>
      </c>
      <c r="B139" s="849"/>
      <c r="C139" s="849" t="s">
        <v>3844</v>
      </c>
      <c r="D139" s="849" t="s">
        <v>190</v>
      </c>
      <c r="E139" s="849"/>
      <c r="F139" s="849"/>
      <c r="G139" s="849"/>
      <c r="H139" s="849"/>
      <c r="I139" s="849" t="s">
        <v>8691</v>
      </c>
      <c r="J139" s="849" t="s">
        <v>9271</v>
      </c>
      <c r="K139" s="850" t="s">
        <v>7331</v>
      </c>
      <c r="L139" s="849"/>
      <c r="M139" s="849"/>
      <c r="N139" s="850"/>
      <c r="O139" s="850"/>
      <c r="P139" s="851"/>
      <c r="Q139" s="849"/>
      <c r="R139" s="849"/>
      <c r="S139" s="849"/>
      <c r="T139" s="849"/>
      <c r="U139" s="852">
        <v>45272</v>
      </c>
      <c r="V139" s="1234">
        <v>45324</v>
      </c>
      <c r="W139" s="853"/>
      <c r="X139" s="854"/>
    </row>
    <row r="140" spans="1:24" ht="26.25" hidden="1" customHeight="1">
      <c r="A140" s="855"/>
      <c r="B140" s="188"/>
      <c r="C140" s="188"/>
      <c r="D140" s="188"/>
      <c r="E140" s="188"/>
      <c r="F140" s="188"/>
      <c r="G140" s="188"/>
      <c r="H140" s="188"/>
      <c r="I140" s="188" t="s">
        <v>3598</v>
      </c>
      <c r="J140" s="412" t="s">
        <v>9278</v>
      </c>
      <c r="K140" s="195" t="s">
        <v>3377</v>
      </c>
      <c r="L140" s="427" t="s">
        <v>3359</v>
      </c>
      <c r="M140" s="2679" t="s">
        <v>3301</v>
      </c>
      <c r="N140" s="2680"/>
      <c r="O140" s="2680"/>
      <c r="P140" s="2681"/>
      <c r="Q140" s="189"/>
      <c r="R140" s="188"/>
      <c r="S140" s="188"/>
      <c r="T140" s="188"/>
      <c r="U140" s="192"/>
      <c r="V140" s="192"/>
      <c r="W140" s="193"/>
      <c r="X140" s="856"/>
    </row>
    <row r="141" spans="1:24" ht="26.25" hidden="1" customHeight="1">
      <c r="A141" s="855"/>
      <c r="B141" s="188"/>
      <c r="C141" s="188"/>
      <c r="D141" s="188"/>
      <c r="E141" s="188"/>
      <c r="F141" s="188"/>
      <c r="G141" s="188"/>
      <c r="H141" s="188"/>
      <c r="I141" s="320" t="s">
        <v>2625</v>
      </c>
      <c r="J141" s="194"/>
      <c r="K141" s="189" t="s">
        <v>9256</v>
      </c>
      <c r="L141" s="188"/>
      <c r="M141" s="2682"/>
      <c r="N141" s="2683"/>
      <c r="O141" s="2683"/>
      <c r="P141" s="2684"/>
      <c r="Q141" s="189"/>
      <c r="R141" s="188"/>
      <c r="S141" s="188"/>
      <c r="T141" s="188"/>
      <c r="U141" s="192"/>
      <c r="V141" s="191"/>
      <c r="W141" s="193"/>
      <c r="X141" s="856"/>
    </row>
    <row r="142" spans="1:24" ht="26.25" hidden="1" customHeight="1">
      <c r="A142" s="855"/>
      <c r="B142" s="188"/>
      <c r="C142" s="188"/>
      <c r="D142" s="188"/>
      <c r="E142" s="188"/>
      <c r="F142" s="188"/>
      <c r="G142" s="188"/>
      <c r="H142" s="188"/>
      <c r="I142" s="188"/>
      <c r="J142" s="188"/>
      <c r="K142" s="189" t="s">
        <v>7222</v>
      </c>
      <c r="L142" s="188"/>
      <c r="M142" s="2682"/>
      <c r="N142" s="2683"/>
      <c r="O142" s="2683"/>
      <c r="P142" s="2684"/>
      <c r="Q142" s="189"/>
      <c r="R142" s="188"/>
      <c r="S142" s="188"/>
      <c r="T142" s="188"/>
      <c r="U142" s="191"/>
      <c r="V142" s="191"/>
      <c r="W142" s="193"/>
      <c r="X142" s="856"/>
    </row>
    <row r="143" spans="1:24" ht="26.25" hidden="1" customHeight="1">
      <c r="A143" s="855"/>
      <c r="B143" s="188"/>
      <c r="C143" s="188"/>
      <c r="D143" s="188"/>
      <c r="E143" s="188"/>
      <c r="F143" s="188"/>
      <c r="G143" s="188"/>
      <c r="H143" s="188"/>
      <c r="I143" s="188"/>
      <c r="J143" s="425" t="s">
        <v>3281</v>
      </c>
      <c r="K143" s="189"/>
      <c r="L143" s="188"/>
      <c r="M143" s="2682"/>
      <c r="N143" s="2683"/>
      <c r="O143" s="2683"/>
      <c r="P143" s="2684"/>
      <c r="Q143" s="189"/>
      <c r="R143" s="188"/>
      <c r="S143" s="194" t="s">
        <v>189</v>
      </c>
      <c r="T143" s="194"/>
      <c r="U143" s="191"/>
      <c r="V143" s="191"/>
      <c r="W143" s="193"/>
      <c r="X143" s="856"/>
    </row>
    <row r="144" spans="1:24" ht="26.25" hidden="1" customHeight="1">
      <c r="A144" s="855"/>
      <c r="B144" s="188"/>
      <c r="C144" s="188"/>
      <c r="D144" s="188"/>
      <c r="E144" s="188"/>
      <c r="F144" s="188"/>
      <c r="G144" s="188"/>
      <c r="H144" s="188"/>
      <c r="I144" s="188"/>
      <c r="J144" s="188"/>
      <c r="K144" s="189"/>
      <c r="L144" s="188"/>
      <c r="M144" s="2685"/>
      <c r="N144" s="2686"/>
      <c r="O144" s="2686"/>
      <c r="P144" s="2687"/>
      <c r="Q144" s="189"/>
      <c r="R144" s="188"/>
      <c r="S144" s="194" t="s">
        <v>2472</v>
      </c>
      <c r="T144" s="194">
        <f>SUM(T139:T143)</f>
        <v>0</v>
      </c>
      <c r="U144" s="191"/>
      <c r="V144" s="191"/>
      <c r="W144" s="193"/>
      <c r="X144" s="856"/>
    </row>
    <row r="145" spans="1:24" ht="26.25" hidden="1" customHeight="1" thickBot="1">
      <c r="A145" s="857"/>
      <c r="B145" s="858"/>
      <c r="C145" s="858"/>
      <c r="D145" s="858"/>
      <c r="E145" s="858"/>
      <c r="F145" s="858"/>
      <c r="G145" s="858"/>
      <c r="H145" s="858"/>
      <c r="I145" s="858"/>
      <c r="J145" s="858"/>
      <c r="K145" s="611" t="s">
        <v>9246</v>
      </c>
      <c r="L145" s="858"/>
      <c r="M145" s="858"/>
      <c r="N145" s="847"/>
      <c r="O145" s="847"/>
      <c r="P145" s="859"/>
      <c r="Q145" s="858"/>
      <c r="R145" s="858"/>
      <c r="S145" s="860"/>
      <c r="T145" s="860"/>
      <c r="U145" s="861"/>
      <c r="V145" s="862"/>
      <c r="W145" s="863"/>
      <c r="X145" s="864"/>
    </row>
    <row r="146" spans="1:24" ht="26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51"/>
      <c r="L146" s="4"/>
      <c r="M146" s="4"/>
      <c r="N146" s="451"/>
      <c r="O146" s="451"/>
      <c r="P146" s="452"/>
      <c r="Q146" s="4"/>
      <c r="R146" s="4"/>
      <c r="S146" s="4"/>
      <c r="T146" s="4"/>
      <c r="U146" s="453"/>
      <c r="V146" s="454"/>
      <c r="W146" s="455"/>
      <c r="X146" s="455"/>
    </row>
    <row r="147" spans="1:24" ht="26.25" customHeight="1" thickBot="1"/>
    <row r="148" spans="1:24" ht="26.25" customHeight="1">
      <c r="A148" s="699" t="s">
        <v>188</v>
      </c>
      <c r="B148" s="700"/>
      <c r="C148" s="700" t="s">
        <v>154</v>
      </c>
      <c r="D148" s="700" t="s">
        <v>190</v>
      </c>
      <c r="E148" s="700" t="s">
        <v>191</v>
      </c>
      <c r="F148" s="700" t="s">
        <v>191</v>
      </c>
      <c r="G148" s="700" t="s">
        <v>191</v>
      </c>
      <c r="H148" s="1484"/>
      <c r="I148" s="700" t="s">
        <v>8125</v>
      </c>
      <c r="J148" s="715" t="s">
        <v>9536</v>
      </c>
      <c r="K148" s="700" t="s">
        <v>13</v>
      </c>
      <c r="L148" s="715" t="s">
        <v>9475</v>
      </c>
      <c r="M148" s="715"/>
      <c r="N148" s="701" t="s">
        <v>9794</v>
      </c>
      <c r="O148" s="701" t="s">
        <v>9795</v>
      </c>
      <c r="P148" s="702" t="s">
        <v>159</v>
      </c>
      <c r="Q148" s="700" t="s">
        <v>636</v>
      </c>
      <c r="R148" s="700">
        <f>IF(MID(RIGHT(S148,8),1,1)="M",2021,IF(MID(RIGHT(S148,8),1,1)="N",2022,IF(MID(RIGHT(S148,8),1,1)="P",2023,IF(MID(RIGHT(S148,8),1,1)="R",1994,IF(MID(RIGHT(S148,8),1,1)="S",1995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2020</v>
      </c>
      <c r="S148" s="700" t="s">
        <v>9486</v>
      </c>
      <c r="T148" s="700">
        <v>1855</v>
      </c>
      <c r="U148" s="1344">
        <v>45270</v>
      </c>
      <c r="V148" s="716">
        <v>45310</v>
      </c>
      <c r="W148" s="703">
        <v>2177</v>
      </c>
      <c r="X148" s="704">
        <v>3600</v>
      </c>
    </row>
    <row r="149" spans="1:24" ht="26.25" customHeight="1">
      <c r="A149" s="705"/>
      <c r="B149" s="278"/>
      <c r="C149" s="320" t="s">
        <v>3681</v>
      </c>
      <c r="D149" s="278"/>
      <c r="E149" s="278"/>
      <c r="F149" s="278"/>
      <c r="G149" s="278"/>
      <c r="H149" s="278"/>
      <c r="I149" s="278" t="s">
        <v>2578</v>
      </c>
      <c r="J149" s="317" t="s">
        <v>9312</v>
      </c>
      <c r="K149" s="280" t="s">
        <v>195</v>
      </c>
      <c r="L149" s="425" t="s">
        <v>3603</v>
      </c>
      <c r="M149" s="278"/>
      <c r="N149" s="73" t="s">
        <v>7844</v>
      </c>
      <c r="O149" s="278"/>
      <c r="P149" s="278"/>
      <c r="Q149" s="278" t="s">
        <v>636</v>
      </c>
      <c r="R149" s="278">
        <f>IF(MID(RIGHT(S149,8),1,1)="M",2021,IF(MID(RIGHT(S149,8),1,1)="N",2022,IF(MID(RIGHT(S149,8),1,1)="P",2023,IF(MID(RIGHT(S149,8),1,1)="R",1994,IF(MID(RIGHT(S149,8),1,1)="S",1995,IF(MID(RIGHT(S149,8),1,1)="T",1996,IF(MID(RIGHT(S149,8),1,1)="V",1997,IF(MID(RIGHT(S149,8),1,1)="W",1998,IF(MID(RIGHT(S149,8),1,1)="X",1999,IF(MID(RIGHT(S149,8),1,1)="Y",2000,IF(MID(RIGHT(S149,8),1,1)="1",2001,IF(MID(RIGHT(S149,8),1,1)="2",2002,IF(MID(RIGHT(S149,8),1,1)="3",2003,IF(MID(RIGHT(S149,8),1,1)="4",2004,IF(MID(RIGHT(S149,8),1,1)="5",2005,IF(MID(RIGHT(S149,8),1,1)="6",2006,IF(MID(RIGHT(S149,8),1,1)="7",2007,IF(MID(RIGHT(S149,8),1,1)="8",2008,IF(MID(RIGHT(S149,8),1,1)="9",2009,IF(MID(RIGHT(S149,8),1,1)="A",2010,IF(MID(RIGHT(S149,8),1,1)="B",2011,IF(MID(RIGHT(S149,8),1,1)="C",2012,IF(MID(RIGHT(S149,8),1,1)="D",2013,IF(MID(RIGHT(S149,8),1,1)="E",2014,IF(MID(RIGHT(S149,8),1,1)="F",2015,IF(MID(RIGHT(S149,8),1,1)="G",2016,IF(MID(RIGHT(S149,8),1,1)="H",2017,IF(MID(RIGHT(S149,8),1,1)="J",2018,IF(MID(RIGHT(S149,8),1,1)="K",2019,IF(MID(RIGHT(S149,8),1,1)="L",2020,""))))))))))))))))))))))))))))))</f>
        <v>2019</v>
      </c>
      <c r="S149" s="278" t="s">
        <v>9355</v>
      </c>
      <c r="T149" s="278">
        <v>1855</v>
      </c>
      <c r="U149" s="719">
        <v>45273</v>
      </c>
      <c r="V149" s="719">
        <v>45324</v>
      </c>
      <c r="W149" s="283" t="s">
        <v>9840</v>
      </c>
      <c r="X149" s="706" t="s">
        <v>2582</v>
      </c>
    </row>
    <row r="150" spans="1:24" ht="26.25" customHeight="1">
      <c r="A150" s="705"/>
      <c r="B150" s="278"/>
      <c r="C150" s="278" t="s">
        <v>8254</v>
      </c>
      <c r="D150" s="278"/>
      <c r="E150" s="278"/>
      <c r="F150" s="278"/>
      <c r="G150" s="278"/>
      <c r="H150" s="278"/>
      <c r="I150" s="720"/>
      <c r="J150" s="317" t="s">
        <v>9311</v>
      </c>
      <c r="K150" s="278" t="s">
        <v>9310</v>
      </c>
      <c r="L150" s="278"/>
      <c r="M150" s="278"/>
      <c r="N150" s="73" t="s">
        <v>7895</v>
      </c>
      <c r="O150" s="1371" t="s">
        <v>9941</v>
      </c>
      <c r="P150" s="278"/>
      <c r="Q150" s="278" t="s">
        <v>636</v>
      </c>
      <c r="R150" s="278">
        <f>IF(MID(RIGHT(S150,8),1,1)="M",2021,IF(MID(RIGHT(S150,8),1,1)="N",2022,IF(MID(RIGHT(S150,8),1,1)="P",2023,IF(MID(RIGHT(S150,8),1,1)="R",1994,IF(MID(RIGHT(S150,8),1,1)="S",1995,IF(MID(RIGHT(S150,8),1,1)="T",1996,IF(MID(RIGHT(S150,8),1,1)="V",1997,IF(MID(RIGHT(S150,8),1,1)="W",1998,IF(MID(RIGHT(S150,8),1,1)="X",1999,IF(MID(RIGHT(S150,8),1,1)="Y",2000,IF(MID(RIGHT(S150,8),1,1)="1",2001,IF(MID(RIGHT(S150,8),1,1)="2",2002,IF(MID(RIGHT(S150,8),1,1)="3",2003,IF(MID(RIGHT(S150,8),1,1)="4",2004,IF(MID(RIGHT(S150,8),1,1)="5",2005,IF(MID(RIGHT(S150,8),1,1)="6",2006,IF(MID(RIGHT(S150,8),1,1)="7",2007,IF(MID(RIGHT(S150,8),1,1)="8",2008,IF(MID(RIGHT(S150,8),1,1)="9",2009,IF(MID(RIGHT(S150,8),1,1)="A",2010,IF(MID(RIGHT(S150,8),1,1)="B",2011,IF(MID(RIGHT(S150,8),1,1)="C",2012,IF(MID(RIGHT(S150,8),1,1)="D",2013,IF(MID(RIGHT(S150,8),1,1)="E",2014,IF(MID(RIGHT(S150,8),1,1)="F",2015,IF(MID(RIGHT(S150,8),1,1)="G",2016,IF(MID(RIGHT(S150,8),1,1)="H",2017,IF(MID(RIGHT(S150,8),1,1)="J",2018,IF(MID(RIGHT(S150,8),1,1)="K",2019,IF(MID(RIGHT(S150,8),1,1)="L",2020,""))))))))))))))))))))))))))))))</f>
        <v>2020</v>
      </c>
      <c r="S150" s="278" t="s">
        <v>9484</v>
      </c>
      <c r="T150" s="278">
        <v>1855</v>
      </c>
      <c r="U150" s="420">
        <v>45274</v>
      </c>
      <c r="V150" s="719">
        <v>45329</v>
      </c>
      <c r="W150" s="283"/>
      <c r="X150" s="706" t="s">
        <v>3946</v>
      </c>
    </row>
    <row r="151" spans="1:24" ht="26.25" customHeight="1">
      <c r="A151" s="705"/>
      <c r="B151" s="278"/>
      <c r="C151" s="278"/>
      <c r="D151" s="278"/>
      <c r="E151" s="278"/>
      <c r="F151" s="278"/>
      <c r="G151" s="278"/>
      <c r="H151" s="278"/>
      <c r="I151" s="720" t="s">
        <v>8207</v>
      </c>
      <c r="J151" s="425" t="s">
        <v>9476</v>
      </c>
      <c r="K151" s="278" t="s">
        <v>4071</v>
      </c>
      <c r="L151" s="278"/>
      <c r="M151" s="278"/>
      <c r="N151" s="278"/>
      <c r="O151" s="278"/>
      <c r="P151" s="280"/>
      <c r="Q151" s="278" t="s">
        <v>427</v>
      </c>
      <c r="R151" s="278">
        <f>IF(MID(RIGHT(S151,8),1,1)="M",2021,IF(MID(RIGHT(S151,8),1,1)="N",2022,IF(MID(RIGHT(S151,8),1,1)="P",2023,IF(MID(RIGHT(S151,8),1,1)="R",1994,IF(MID(RIGHT(S151,8),1,1)="S",1995,IF(MID(RIGHT(S151,8),1,1)="T",1996,IF(MID(RIGHT(S151,8),1,1)="V",1997,IF(MID(RIGHT(S151,8),1,1)="W",1998,IF(MID(RIGHT(S151,8),1,1)="X",1999,IF(MID(RIGHT(S151,8),1,1)="Y",2000,IF(MID(RIGHT(S151,8),1,1)="1",2001,IF(MID(RIGHT(S151,8),1,1)="2",2002,IF(MID(RIGHT(S151,8),1,1)="3",2003,IF(MID(RIGHT(S151,8),1,1)="4",2004,IF(MID(RIGHT(S151,8),1,1)="5",2005,IF(MID(RIGHT(S151,8),1,1)="6",2006,IF(MID(RIGHT(S151,8),1,1)="7",2007,IF(MID(RIGHT(S151,8),1,1)="8",2008,IF(MID(RIGHT(S151,8),1,1)="9",2009,IF(MID(RIGHT(S151,8),1,1)="A",2010,IF(MID(RIGHT(S151,8),1,1)="B",2011,IF(MID(RIGHT(S151,8),1,1)="C",2012,IF(MID(RIGHT(S151,8),1,1)="D",2013,IF(MID(RIGHT(S151,8),1,1)="E",2014,IF(MID(RIGHT(S151,8),1,1)="F",2015,IF(MID(RIGHT(S151,8),1,1)="G",2016,IF(MID(RIGHT(S151,8),1,1)="H",2017,IF(MID(RIGHT(S151,8),1,1)="J",2018,IF(MID(RIGHT(S151,8),1,1)="K",2019,IF(MID(RIGHT(S151,8),1,1)="L",2020,""))))))))))))))))))))))))))))))</f>
        <v>2020</v>
      </c>
      <c r="S151" s="278" t="s">
        <v>9485</v>
      </c>
      <c r="T151" s="278">
        <v>2065</v>
      </c>
      <c r="U151" s="281"/>
      <c r="V151" s="281">
        <v>45330</v>
      </c>
      <c r="W151" s="283"/>
      <c r="X151" s="721" t="s">
        <v>9817</v>
      </c>
    </row>
    <row r="152" spans="1:24" ht="26.25" customHeight="1">
      <c r="A152" s="705"/>
      <c r="B152" s="278"/>
      <c r="C152" s="278" t="s">
        <v>5629</v>
      </c>
      <c r="D152" s="278" t="s">
        <v>191</v>
      </c>
      <c r="E152" s="278"/>
      <c r="F152" s="278"/>
      <c r="G152" s="278"/>
      <c r="H152" s="278"/>
      <c r="I152" s="278"/>
      <c r="J152" s="278" t="s">
        <v>9535</v>
      </c>
      <c r="K152" s="278"/>
      <c r="L152" s="278"/>
      <c r="M152" s="2559" t="s">
        <v>8285</v>
      </c>
      <c r="N152" s="2560"/>
      <c r="O152" s="2560"/>
      <c r="P152" s="2561"/>
      <c r="Q152" s="278"/>
      <c r="R152" s="278"/>
      <c r="S152" s="284" t="s">
        <v>189</v>
      </c>
      <c r="T152" s="284">
        <v>3850</v>
      </c>
      <c r="U152" s="281"/>
      <c r="V152" s="281">
        <v>45331</v>
      </c>
      <c r="W152" s="283"/>
      <c r="X152" s="722"/>
    </row>
    <row r="153" spans="1:24" ht="26.25" customHeight="1">
      <c r="A153" s="705"/>
      <c r="B153" s="278"/>
      <c r="C153" s="278" t="s">
        <v>2472</v>
      </c>
      <c r="D153" s="278" t="s">
        <v>191</v>
      </c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80"/>
      <c r="Q153" s="278"/>
      <c r="R153" s="278"/>
      <c r="S153" s="284" t="s">
        <v>2472</v>
      </c>
      <c r="T153" s="284">
        <f>SUM(T148:T152)</f>
        <v>11480</v>
      </c>
      <c r="U153" s="281"/>
      <c r="V153" s="281">
        <v>45332</v>
      </c>
      <c r="W153" s="283"/>
      <c r="X153" s="722"/>
    </row>
    <row r="154" spans="1:24" ht="26.25" customHeight="1" thickBot="1">
      <c r="A154" s="707"/>
      <c r="B154" s="708"/>
      <c r="C154" s="708" t="s">
        <v>9450</v>
      </c>
      <c r="D154" s="708" t="s">
        <v>191</v>
      </c>
      <c r="E154" s="708"/>
      <c r="F154" s="708"/>
      <c r="G154" s="708"/>
      <c r="H154" s="708"/>
      <c r="I154" s="708"/>
      <c r="J154" s="708"/>
      <c r="K154" s="611" t="s">
        <v>9285</v>
      </c>
      <c r="L154" s="709"/>
      <c r="M154" s="709"/>
      <c r="N154" s="708"/>
      <c r="O154" s="708"/>
      <c r="P154" s="710"/>
      <c r="Q154" s="711"/>
      <c r="R154" s="711"/>
      <c r="S154" s="711"/>
      <c r="T154" s="711"/>
      <c r="U154" s="712"/>
      <c r="V154" s="713">
        <v>45335</v>
      </c>
      <c r="W154" s="723"/>
      <c r="X154" s="724"/>
    </row>
    <row r="156" spans="1:24" ht="26.25" customHeight="1" thickBot="1"/>
    <row r="157" spans="1:24" ht="26.25" customHeight="1">
      <c r="A157" s="791" t="s">
        <v>188</v>
      </c>
      <c r="B157" s="792"/>
      <c r="C157" s="792" t="s">
        <v>7732</v>
      </c>
      <c r="D157" s="792" t="s">
        <v>198</v>
      </c>
      <c r="E157" s="792" t="s">
        <v>191</v>
      </c>
      <c r="F157" s="792" t="s">
        <v>191</v>
      </c>
      <c r="G157" s="792"/>
      <c r="H157" s="793"/>
      <c r="I157" s="792" t="s">
        <v>7733</v>
      </c>
      <c r="J157" s="1347" t="s">
        <v>9536</v>
      </c>
      <c r="K157" s="794" t="s">
        <v>13</v>
      </c>
      <c r="L157" s="792" t="s">
        <v>9461</v>
      </c>
      <c r="M157" s="792"/>
      <c r="N157" s="794" t="s">
        <v>9408</v>
      </c>
      <c r="O157" s="794" t="s">
        <v>9394</v>
      </c>
      <c r="P157" s="792"/>
      <c r="Q157" s="792" t="s">
        <v>9396</v>
      </c>
      <c r="R157" s="792">
        <f>IF(MID(RIGHT(S157,8),1,1)="M",2021,IF(MID(RIGHT(S157,8),1,1)="N",2022,IF(MID(RIGHT(S157,8),1,1)="P",2023,IF(MID(RIGHT(S157,8),1,1)="R",1994,IF(MID(RIGHT(S157,8),1,1)="S",1995,IF(MID(RIGHT(S157,8),1,1)="T",1996,IF(MID(RIGHT(S157,8),1,1)="V",1997,IF(MID(RIGHT(S157,8),1,1)="W",1998,IF(MID(RIGHT(S157,8),1,1)="X",1999,IF(MID(RIGHT(S157,8),1,1)="Y",2000,IF(MID(RIGHT(S157,8),1,1)="1",2001,IF(MID(RIGHT(S157,8),1,1)="2",2002,IF(MID(RIGHT(S157,8),1,1)="3",2003,IF(MID(RIGHT(S157,8),1,1)="4",2004,IF(MID(RIGHT(S157,8),1,1)="5",2005,IF(MID(RIGHT(S157,8),1,1)="6",2006,IF(MID(RIGHT(S157,8),1,1)="7",2007,IF(MID(RIGHT(S157,8),1,1)="8",2008,IF(MID(RIGHT(S157,8),1,1)="9",2009,IF(MID(RIGHT(S157,8),1,1)="A",2010,IF(MID(RIGHT(S157,8),1,1)="B",2011,IF(MID(RIGHT(S157,8),1,1)="C",2012,IF(MID(RIGHT(S157,8),1,1)="D",2013,IF(MID(RIGHT(S157,8),1,1)="E",2014,IF(MID(RIGHT(S157,8),1,1)="F",2015,IF(MID(RIGHT(S157,8),1,1)="G",2016,IF(MID(RIGHT(S157,8),1,1)="H",2017,IF(MID(RIGHT(S157,8),1,1)="J",2018,IF(MID(RIGHT(S157,8),1,1)="K",2019,IF(MID(RIGHT(S157,8),1,1)="L",2020,""))))))))))))))))))))))))))))))</f>
        <v>2015</v>
      </c>
      <c r="S157" s="865" t="s">
        <v>9433</v>
      </c>
      <c r="T157" s="792">
        <v>1630</v>
      </c>
      <c r="U157" s="1374">
        <v>45270</v>
      </c>
      <c r="V157" s="795">
        <v>45322</v>
      </c>
      <c r="W157" s="796"/>
      <c r="X157" s="797"/>
    </row>
    <row r="158" spans="1:24" ht="26.25" customHeight="1">
      <c r="A158" s="798"/>
      <c r="B158" s="90"/>
      <c r="C158" s="90"/>
      <c r="D158" s="90"/>
      <c r="E158" s="90"/>
      <c r="F158" s="90"/>
      <c r="G158" s="90"/>
      <c r="H158" s="90"/>
      <c r="I158" s="90" t="s">
        <v>194</v>
      </c>
      <c r="J158" s="412" t="s">
        <v>9445</v>
      </c>
      <c r="K158" s="96" t="s">
        <v>195</v>
      </c>
      <c r="L158" s="427" t="s">
        <v>3603</v>
      </c>
      <c r="M158" s="90"/>
      <c r="N158" s="73" t="s">
        <v>7895</v>
      </c>
      <c r="O158" s="91"/>
      <c r="P158" s="90"/>
      <c r="Q158" s="90" t="s">
        <v>3809</v>
      </c>
      <c r="R158" s="90">
        <f>IF(MID(RIGHT(S158,8),1,1)="M",2021,IF(MID(RIGHT(S158,8),1,1)="N",2022,IF(MID(RIGHT(S158,8),1,1)="P",2023,IF(MID(RIGHT(S158,8),1,1)="R",1994,IF(MID(RIGHT(S158,8),1,1)="S",1995,IF(MID(RIGHT(S158,8),1,1)="T",1996,IF(MID(RIGHT(S158,8),1,1)="V",1997,IF(MID(RIGHT(S158,8),1,1)="W",1998,IF(MID(RIGHT(S158,8),1,1)="X",1999,IF(MID(RIGHT(S158,8),1,1)="Y",2000,IF(MID(RIGHT(S158,8),1,1)="1",2001,IF(MID(RIGHT(S158,8),1,1)="2",2002,IF(MID(RIGHT(S158,8),1,1)="3",2003,IF(MID(RIGHT(S158,8),1,1)="4",2004,IF(MID(RIGHT(S158,8),1,1)="5",2005,IF(MID(RIGHT(S158,8),1,1)="6",2006,IF(MID(RIGHT(S158,8),1,1)="7",2007,IF(MID(RIGHT(S158,8),1,1)="8",2008,IF(MID(RIGHT(S158,8),1,1)="9",2009,IF(MID(RIGHT(S158,8),1,1)="A",2010,IF(MID(RIGHT(S158,8),1,1)="B",2011,IF(MID(RIGHT(S158,8),1,1)="C",2012,IF(MID(RIGHT(S158,8),1,1)="D",2013,IF(MID(RIGHT(S158,8),1,1)="E",2014,IF(MID(RIGHT(S158,8),1,1)="F",2015,IF(MID(RIGHT(S158,8),1,1)="G",2016,IF(MID(RIGHT(S158,8),1,1)="H",2017,IF(MID(RIGHT(S158,8),1,1)="J",2018,IF(MID(RIGHT(S158,8),1,1)="K",2019,IF(MID(RIGHT(S158,8),1,1)="L",2020,""))))))))))))))))))))))))))))))</f>
        <v>2014</v>
      </c>
      <c r="S158" s="866" t="s">
        <v>9490</v>
      </c>
      <c r="T158" s="90">
        <v>1630</v>
      </c>
      <c r="U158" s="93">
        <v>45273</v>
      </c>
      <c r="V158" s="93"/>
      <c r="W158" s="105"/>
      <c r="X158" s="799"/>
    </row>
    <row r="159" spans="1:24" ht="26.25" customHeight="1">
      <c r="A159" s="798"/>
      <c r="B159" s="90"/>
      <c r="C159" s="90" t="s">
        <v>5629</v>
      </c>
      <c r="D159" s="90" t="s">
        <v>191</v>
      </c>
      <c r="E159" s="90"/>
      <c r="F159" s="90"/>
      <c r="G159" s="90"/>
      <c r="H159" s="90"/>
      <c r="I159" s="90"/>
      <c r="J159" s="425" t="s">
        <v>9286</v>
      </c>
      <c r="K159" s="91" t="s">
        <v>9284</v>
      </c>
      <c r="L159" s="90"/>
      <c r="M159" s="90"/>
      <c r="N159" s="73" t="s">
        <v>9393</v>
      </c>
      <c r="O159" s="91"/>
      <c r="P159" s="90"/>
      <c r="Q159" s="90" t="s">
        <v>2047</v>
      </c>
      <c r="R159" s="90">
        <f>IF(MID(RIGHT(S159,8),1,1)="M",2021,IF(MID(RIGHT(S159,8),1,1)="N",2022,IF(MID(RIGHT(S159,8),1,1)="P",2023,IF(MID(RIGHT(S159,8),1,1)="R",1994,IF(MID(RIGHT(S159,8),1,1)="S",1995,IF(MID(RIGHT(S159,8),1,1)="T",1996,IF(MID(RIGHT(S159,8),1,1)="V",1997,IF(MID(RIGHT(S159,8),1,1)="W",1998,IF(MID(RIGHT(S159,8),1,1)="X",1999,IF(MID(RIGHT(S159,8),1,1)="Y",2000,IF(MID(RIGHT(S159,8),1,1)="1",2001,IF(MID(RIGHT(S159,8),1,1)="2",2002,IF(MID(RIGHT(S159,8),1,1)="3",2003,IF(MID(RIGHT(S159,8),1,1)="4",2004,IF(MID(RIGHT(S159,8),1,1)="5",2005,IF(MID(RIGHT(S159,8),1,1)="6",2006,IF(MID(RIGHT(S159,8),1,1)="7",2007,IF(MID(RIGHT(S159,8),1,1)="8",2008,IF(MID(RIGHT(S159,8),1,1)="9",2009,IF(MID(RIGHT(S159,8),1,1)="A",2010,IF(MID(RIGHT(S159,8),1,1)="B",2011,IF(MID(RIGHT(S159,8),1,1)="C",2012,IF(MID(RIGHT(S159,8),1,1)="D",2013,IF(MID(RIGHT(S159,8),1,1)="E",2014,IF(MID(RIGHT(S159,8),1,1)="F",2015,IF(MID(RIGHT(S159,8),1,1)="G",2016,IF(MID(RIGHT(S159,8),1,1)="H",2017,IF(MID(RIGHT(S159,8),1,1)="J",2018,IF(MID(RIGHT(S159,8),1,1)="K",2019,IF(MID(RIGHT(S159,8),1,1)="L",2020,""))))))))))))))))))))))))))))))</f>
        <v>2015</v>
      </c>
      <c r="S159" s="866" t="s">
        <v>9491</v>
      </c>
      <c r="T159" s="90">
        <v>1758</v>
      </c>
      <c r="U159" s="94">
        <v>45274</v>
      </c>
      <c r="V159" s="93"/>
      <c r="W159" s="105"/>
      <c r="X159" s="800"/>
    </row>
    <row r="160" spans="1:24" ht="26.25" customHeight="1">
      <c r="A160" s="798"/>
      <c r="B160" s="90"/>
      <c r="C160" s="90" t="s">
        <v>2472</v>
      </c>
      <c r="D160" s="90" t="s">
        <v>191</v>
      </c>
      <c r="E160" s="90"/>
      <c r="F160" s="90"/>
      <c r="G160" s="90"/>
      <c r="H160" s="90"/>
      <c r="I160" s="90"/>
      <c r="J160" s="90" t="s">
        <v>9535</v>
      </c>
      <c r="K160" s="91" t="s">
        <v>4071</v>
      </c>
      <c r="L160" s="90"/>
      <c r="M160" s="90"/>
      <c r="N160" s="73" t="s">
        <v>9005</v>
      </c>
      <c r="O160" s="91"/>
      <c r="P160" s="90"/>
      <c r="Q160" s="90" t="s">
        <v>9021</v>
      </c>
      <c r="R160" s="90">
        <f>IF(MID(RIGHT(S160,8),1,1)="M",2021,IF(MID(RIGHT(S160,8),1,1)="N",2022,IF(MID(RIGHT(S160,8),1,1)="P",2023,IF(MID(RIGHT(S160,8),1,1)="R",1994,IF(MID(RIGHT(S160,8),1,1)="S",1995,IF(MID(RIGHT(S160,8),1,1)="T",1996,IF(MID(RIGHT(S160,8),1,1)="V",1997,IF(MID(RIGHT(S160,8),1,1)="W",1998,IF(MID(RIGHT(S160,8),1,1)="X",1999,IF(MID(RIGHT(S160,8),1,1)="Y",2000,IF(MID(RIGHT(S160,8),1,1)="1",2001,IF(MID(RIGHT(S160,8),1,1)="2",2002,IF(MID(RIGHT(S160,8),1,1)="3",2003,IF(MID(RIGHT(S160,8),1,1)="4",2004,IF(MID(RIGHT(S160,8),1,1)="5",2005,IF(MID(RIGHT(S160,8),1,1)="6",2006,IF(MID(RIGHT(S160,8),1,1)="7",2007,IF(MID(RIGHT(S160,8),1,1)="8",2008,IF(MID(RIGHT(S160,8),1,1)="9",2009,IF(MID(RIGHT(S160,8),1,1)="A",2010,IF(MID(RIGHT(S160,8),1,1)="B",2011,IF(MID(RIGHT(S160,8),1,1)="C",2012,IF(MID(RIGHT(S160,8),1,1)="D",2013,IF(MID(RIGHT(S160,8),1,1)="E",2014,IF(MID(RIGHT(S160,8),1,1)="F",2015,IF(MID(RIGHT(S160,8),1,1)="G",2016,IF(MID(RIGHT(S160,8),1,1)="H",2017,IF(MID(RIGHT(S160,8),1,1)="J",2018,IF(MID(RIGHT(S160,8),1,1)="K",2019,IF(MID(RIGHT(S160,8),1,1)="L",2020,""))))))))))))))))))))))))))))))</f>
        <v>2016</v>
      </c>
      <c r="S160" s="866" t="s">
        <v>9492</v>
      </c>
      <c r="T160" s="90">
        <v>2280</v>
      </c>
      <c r="U160" s="93"/>
      <c r="V160" s="94"/>
      <c r="W160" s="105"/>
      <c r="X160" s="800"/>
    </row>
    <row r="161" spans="1:24" ht="26.25" customHeight="1">
      <c r="A161" s="798"/>
      <c r="B161" s="90"/>
      <c r="C161" s="90" t="s">
        <v>9450</v>
      </c>
      <c r="D161" s="90" t="s">
        <v>191</v>
      </c>
      <c r="E161" s="90"/>
      <c r="F161" s="90"/>
      <c r="G161" s="90"/>
      <c r="H161" s="90"/>
      <c r="I161" s="90"/>
      <c r="J161" s="90"/>
      <c r="K161" s="91"/>
      <c r="L161" s="90"/>
      <c r="M161" s="90"/>
      <c r="N161" s="91"/>
      <c r="O161" s="91"/>
      <c r="P161" s="92"/>
      <c r="Q161" s="90"/>
      <c r="R161" s="90"/>
      <c r="S161" s="95" t="s">
        <v>189</v>
      </c>
      <c r="T161" s="95">
        <v>3700</v>
      </c>
      <c r="U161" s="93"/>
      <c r="V161" s="94"/>
      <c r="W161" s="105"/>
      <c r="X161" s="800"/>
    </row>
    <row r="162" spans="1:24" ht="26.25" customHeight="1">
      <c r="A162" s="798"/>
      <c r="B162" s="90"/>
      <c r="C162" s="90"/>
      <c r="D162" s="90"/>
      <c r="E162" s="90"/>
      <c r="F162" s="90"/>
      <c r="G162" s="90"/>
      <c r="H162" s="90"/>
      <c r="I162" s="90"/>
      <c r="J162" s="90"/>
      <c r="K162" s="91"/>
      <c r="L162" s="90"/>
      <c r="M162" s="90"/>
      <c r="N162" s="91"/>
      <c r="O162" s="91"/>
      <c r="P162" s="92"/>
      <c r="Q162" s="90"/>
      <c r="R162" s="90"/>
      <c r="S162" s="95" t="s">
        <v>2472</v>
      </c>
      <c r="T162" s="95">
        <f>SUM(T157:T161)</f>
        <v>10998</v>
      </c>
      <c r="U162" s="93"/>
      <c r="V162" s="94"/>
      <c r="W162" s="105"/>
      <c r="X162" s="800"/>
    </row>
    <row r="163" spans="1:24" ht="26.25" customHeight="1" thickBot="1">
      <c r="A163" s="801"/>
      <c r="B163" s="802"/>
      <c r="C163" s="802"/>
      <c r="D163" s="802"/>
      <c r="E163" s="802"/>
      <c r="F163" s="802"/>
      <c r="G163" s="802"/>
      <c r="H163" s="802"/>
      <c r="I163" s="802"/>
      <c r="J163" s="802"/>
      <c r="K163" s="845" t="s">
        <v>9285</v>
      </c>
      <c r="L163" s="802"/>
      <c r="M163" s="802"/>
      <c r="N163" s="803"/>
      <c r="O163" s="803"/>
      <c r="P163" s="804"/>
      <c r="Q163" s="802"/>
      <c r="R163" s="802"/>
      <c r="S163" s="805"/>
      <c r="T163" s="805"/>
      <c r="U163" s="806"/>
      <c r="V163" s="807"/>
      <c r="W163" s="808"/>
      <c r="X163" s="809"/>
    </row>
    <row r="164" spans="1:24" ht="26.25" customHeight="1">
      <c r="A164" s="791" t="s">
        <v>188</v>
      </c>
      <c r="B164" s="792"/>
      <c r="C164" s="792" t="s">
        <v>7732</v>
      </c>
      <c r="D164" s="792" t="s">
        <v>198</v>
      </c>
      <c r="E164" s="792" t="s">
        <v>191</v>
      </c>
      <c r="F164" s="792" t="s">
        <v>191</v>
      </c>
      <c r="G164" s="792"/>
      <c r="H164" s="793"/>
      <c r="I164" s="792" t="s">
        <v>7733</v>
      </c>
      <c r="J164" s="1347" t="s">
        <v>9536</v>
      </c>
      <c r="K164" s="794" t="s">
        <v>13</v>
      </c>
      <c r="L164" s="792" t="s">
        <v>9397</v>
      </c>
      <c r="M164" s="792"/>
      <c r="N164" s="794" t="s">
        <v>9395</v>
      </c>
      <c r="O164" s="794" t="s">
        <v>9390</v>
      </c>
      <c r="P164" s="792"/>
      <c r="Q164" s="792" t="s">
        <v>523</v>
      </c>
      <c r="R164" s="792">
        <f>IF(MID(RIGHT(S164,8),1,1)="M",2021,IF(MID(RIGHT(S164,8),1,1)="N",2022,IF(MID(RIGHT(S164,8),1,1)="P",2023,IF(MID(RIGHT(S164,8),1,1)="R",1994,IF(MID(RIGHT(S164,8),1,1)="S",1995,IF(MID(RIGHT(S164,8),1,1)="T",1996,IF(MID(RIGHT(S164,8),1,1)="V",1997,IF(MID(RIGHT(S164,8),1,1)="W",1998,IF(MID(RIGHT(S164,8),1,1)="X",1999,IF(MID(RIGHT(S164,8),1,1)="Y",2000,IF(MID(RIGHT(S164,8),1,1)="1",2001,IF(MID(RIGHT(S164,8),1,1)="2",2002,IF(MID(RIGHT(S164,8),1,1)="3",2003,IF(MID(RIGHT(S164,8),1,1)="4",2004,IF(MID(RIGHT(S164,8),1,1)="5",2005,IF(MID(RIGHT(S164,8),1,1)="6",2006,IF(MID(RIGHT(S164,8),1,1)="7",2007,IF(MID(RIGHT(S164,8),1,1)="8",2008,IF(MID(RIGHT(S164,8),1,1)="9",2009,IF(MID(RIGHT(S164,8),1,1)="A",2010,IF(MID(RIGHT(S164,8),1,1)="B",2011,IF(MID(RIGHT(S164,8),1,1)="C",2012,IF(MID(RIGHT(S164,8),1,1)="D",2013,IF(MID(RIGHT(S164,8),1,1)="E",2014,IF(MID(RIGHT(S164,8),1,1)="F",2015,IF(MID(RIGHT(S164,8),1,1)="G",2016,IF(MID(RIGHT(S164,8),1,1)="H",2017,IF(MID(RIGHT(S164,8),1,1)="J",2018,IF(MID(RIGHT(S164,8),1,1)="K",2019,IF(MID(RIGHT(S164,8),1,1)="L",2020,""))))))))))))))))))))))))))))))</f>
        <v>2014</v>
      </c>
      <c r="S164" s="865" t="s">
        <v>9444</v>
      </c>
      <c r="T164" s="792">
        <v>1760</v>
      </c>
      <c r="U164" s="1374">
        <v>45270</v>
      </c>
      <c r="V164" s="795">
        <v>45322</v>
      </c>
      <c r="W164" s="796"/>
      <c r="X164" s="797"/>
    </row>
    <row r="165" spans="1:24" ht="26.25" customHeight="1">
      <c r="A165" s="798"/>
      <c r="B165" s="90"/>
      <c r="C165" s="90"/>
      <c r="D165" s="90"/>
      <c r="E165" s="90"/>
      <c r="F165" s="90"/>
      <c r="G165" s="90"/>
      <c r="H165" s="90"/>
      <c r="I165" s="90" t="s">
        <v>194</v>
      </c>
      <c r="J165" s="412" t="s">
        <v>9446</v>
      </c>
      <c r="K165" s="96" t="s">
        <v>195</v>
      </c>
      <c r="L165" s="427" t="s">
        <v>3603</v>
      </c>
      <c r="M165" s="90"/>
      <c r="N165" s="73" t="s">
        <v>7895</v>
      </c>
      <c r="O165" s="91"/>
      <c r="P165" s="90"/>
      <c r="Q165" s="90" t="s">
        <v>523</v>
      </c>
      <c r="R165" s="90">
        <f>IF(MID(RIGHT(S165,8),1,1)="M",2021,IF(MID(RIGHT(S165,8),1,1)="N",2022,IF(MID(RIGHT(S165,8),1,1)="P",2023,IF(MID(RIGHT(S165,8),1,1)="R",1994,IF(MID(RIGHT(S165,8),1,1)="S",1995,IF(MID(RIGHT(S165,8),1,1)="T",1996,IF(MID(RIGHT(S165,8),1,1)="V",1997,IF(MID(RIGHT(S165,8),1,1)="W",1998,IF(MID(RIGHT(S165,8),1,1)="X",1999,IF(MID(RIGHT(S165,8),1,1)="Y",2000,IF(MID(RIGHT(S165,8),1,1)="1",2001,IF(MID(RIGHT(S165,8),1,1)="2",2002,IF(MID(RIGHT(S165,8),1,1)="3",2003,IF(MID(RIGHT(S165,8),1,1)="4",2004,IF(MID(RIGHT(S165,8),1,1)="5",2005,IF(MID(RIGHT(S165,8),1,1)="6",2006,IF(MID(RIGHT(S165,8),1,1)="7",2007,IF(MID(RIGHT(S165,8),1,1)="8",2008,IF(MID(RIGHT(S165,8),1,1)="9",2009,IF(MID(RIGHT(S165,8),1,1)="A",2010,IF(MID(RIGHT(S165,8),1,1)="B",2011,IF(MID(RIGHT(S165,8),1,1)="C",2012,IF(MID(RIGHT(S165,8),1,1)="D",2013,IF(MID(RIGHT(S165,8),1,1)="E",2014,IF(MID(RIGHT(S165,8),1,1)="F",2015,IF(MID(RIGHT(S165,8),1,1)="G",2016,IF(MID(RIGHT(S165,8),1,1)="H",2017,IF(MID(RIGHT(S165,8),1,1)="J",2018,IF(MID(RIGHT(S165,8),1,1)="K",2019,IF(MID(RIGHT(S165,8),1,1)="L",2020,""))))))))))))))))))))))))))))))</f>
        <v>2013</v>
      </c>
      <c r="S165" s="866" t="s">
        <v>9493</v>
      </c>
      <c r="T165" s="90">
        <v>1790</v>
      </c>
      <c r="U165" s="93">
        <v>45273</v>
      </c>
      <c r="V165" s="93">
        <v>45326</v>
      </c>
      <c r="W165" s="105"/>
      <c r="X165" s="799"/>
    </row>
    <row r="166" spans="1:24" ht="26.25" customHeight="1">
      <c r="A166" s="798"/>
      <c r="B166" s="90"/>
      <c r="C166" s="90" t="s">
        <v>5629</v>
      </c>
      <c r="D166" s="90" t="s">
        <v>191</v>
      </c>
      <c r="E166" s="90"/>
      <c r="F166" s="90"/>
      <c r="G166" s="90"/>
      <c r="H166" s="90"/>
      <c r="I166" s="90"/>
      <c r="J166" s="425" t="s">
        <v>9286</v>
      </c>
      <c r="K166" s="91" t="s">
        <v>9284</v>
      </c>
      <c r="L166" s="90"/>
      <c r="M166" s="90"/>
      <c r="N166" s="73" t="s">
        <v>3073</v>
      </c>
      <c r="O166" s="91"/>
      <c r="P166" s="90"/>
      <c r="Q166" s="90" t="s">
        <v>7104</v>
      </c>
      <c r="R166" s="90">
        <f>IF(MID(RIGHT(S166,8),1,1)="M",2021,IF(MID(RIGHT(S166,8),1,1)="N",2022,IF(MID(RIGHT(S166,8),1,1)="P",2023,IF(MID(RIGHT(S166,8),1,1)="R",1994,IF(MID(RIGHT(S166,8),1,1)="S",1995,IF(MID(RIGHT(S166,8),1,1)="T",1996,IF(MID(RIGHT(S166,8),1,1)="V",1997,IF(MID(RIGHT(S166,8),1,1)="W",1998,IF(MID(RIGHT(S166,8),1,1)="X",1999,IF(MID(RIGHT(S166,8),1,1)="Y",2000,IF(MID(RIGHT(S166,8),1,1)="1",2001,IF(MID(RIGHT(S166,8),1,1)="2",2002,IF(MID(RIGHT(S166,8),1,1)="3",2003,IF(MID(RIGHT(S166,8),1,1)="4",2004,IF(MID(RIGHT(S166,8),1,1)="5",2005,IF(MID(RIGHT(S166,8),1,1)="6",2006,IF(MID(RIGHT(S166,8),1,1)="7",2007,IF(MID(RIGHT(S166,8),1,1)="8",2008,IF(MID(RIGHT(S166,8),1,1)="9",2009,IF(MID(RIGHT(S166,8),1,1)="A",2010,IF(MID(RIGHT(S166,8),1,1)="B",2011,IF(MID(RIGHT(S166,8),1,1)="C",2012,IF(MID(RIGHT(S166,8),1,1)="D",2013,IF(MID(RIGHT(S166,8),1,1)="E",2014,IF(MID(RIGHT(S166,8),1,1)="F",2015,IF(MID(RIGHT(S166,8),1,1)="G",2016,IF(MID(RIGHT(S166,8),1,1)="H",2017,IF(MID(RIGHT(S166,8),1,1)="J",2018,IF(MID(RIGHT(S166,8),1,1)="K",2019,IF(MID(RIGHT(S166,8),1,1)="L",2020,""))))))))))))))))))))))))))))))</f>
        <v>2015</v>
      </c>
      <c r="S166" s="866" t="s">
        <v>9494</v>
      </c>
      <c r="T166" s="90">
        <v>1520</v>
      </c>
      <c r="U166" s="94">
        <v>45274</v>
      </c>
      <c r="V166" s="93"/>
      <c r="W166" s="105"/>
      <c r="X166" s="800"/>
    </row>
    <row r="167" spans="1:24" ht="26.25" customHeight="1">
      <c r="A167" s="798"/>
      <c r="B167" s="90"/>
      <c r="C167" s="90" t="s">
        <v>2472</v>
      </c>
      <c r="D167" s="90" t="s">
        <v>191</v>
      </c>
      <c r="E167" s="90"/>
      <c r="F167" s="90"/>
      <c r="G167" s="90"/>
      <c r="H167" s="90"/>
      <c r="I167" s="90"/>
      <c r="J167" s="90" t="s">
        <v>9535</v>
      </c>
      <c r="K167" s="91" t="s">
        <v>4071</v>
      </c>
      <c r="L167" s="90"/>
      <c r="M167" s="90"/>
      <c r="N167" s="73" t="s">
        <v>9005</v>
      </c>
      <c r="O167" s="91"/>
      <c r="P167" s="90"/>
      <c r="Q167" s="90" t="s">
        <v>9404</v>
      </c>
      <c r="R167" s="90">
        <f>IF(MID(RIGHT(S167,8),1,1)="M",2021,IF(MID(RIGHT(S167,8),1,1)="N",2022,IF(MID(RIGHT(S167,8),1,1)="P",2023,IF(MID(RIGHT(S167,8),1,1)="R",1994,IF(MID(RIGHT(S167,8),1,1)="S",1995,IF(MID(RIGHT(S167,8),1,1)="T",1996,IF(MID(RIGHT(S167,8),1,1)="V",1997,IF(MID(RIGHT(S167,8),1,1)="W",1998,IF(MID(RIGHT(S167,8),1,1)="X",1999,IF(MID(RIGHT(S167,8),1,1)="Y",2000,IF(MID(RIGHT(S167,8),1,1)="1",2001,IF(MID(RIGHT(S167,8),1,1)="2",2002,IF(MID(RIGHT(S167,8),1,1)="3",2003,IF(MID(RIGHT(S167,8),1,1)="4",2004,IF(MID(RIGHT(S167,8),1,1)="5",2005,IF(MID(RIGHT(S167,8),1,1)="6",2006,IF(MID(RIGHT(S167,8),1,1)="7",2007,IF(MID(RIGHT(S167,8),1,1)="8",2008,IF(MID(RIGHT(S167,8),1,1)="9",2009,IF(MID(RIGHT(S167,8),1,1)="A",2010,IF(MID(RIGHT(S167,8),1,1)="B",2011,IF(MID(RIGHT(S167,8),1,1)="C",2012,IF(MID(RIGHT(S167,8),1,1)="D",2013,IF(MID(RIGHT(S167,8),1,1)="E",2014,IF(MID(RIGHT(S167,8),1,1)="F",2015,IF(MID(RIGHT(S167,8),1,1)="G",2016,IF(MID(RIGHT(S167,8),1,1)="H",2017,IF(MID(RIGHT(S167,8),1,1)="J",2018,IF(MID(RIGHT(S167,8),1,1)="K",2019,IF(MID(RIGHT(S167,8),1,1)="L",2020,""))))))))))))))))))))))))))))))</f>
        <v>2014</v>
      </c>
      <c r="S167" s="866" t="s">
        <v>9495</v>
      </c>
      <c r="T167" s="90">
        <v>1530</v>
      </c>
      <c r="U167" s="93"/>
      <c r="V167" s="94"/>
      <c r="W167" s="105"/>
      <c r="X167" s="800"/>
    </row>
    <row r="168" spans="1:24" ht="26.25" customHeight="1">
      <c r="A168" s="798"/>
      <c r="B168" s="90"/>
      <c r="C168" s="90" t="s">
        <v>9450</v>
      </c>
      <c r="D168" s="90" t="s">
        <v>191</v>
      </c>
      <c r="E168" s="90"/>
      <c r="F168" s="90"/>
      <c r="G168" s="90"/>
      <c r="H168" s="90"/>
      <c r="I168" s="90"/>
      <c r="J168" s="90"/>
      <c r="K168" s="91"/>
      <c r="L168" s="90"/>
      <c r="M168" s="90"/>
      <c r="N168" s="91"/>
      <c r="O168" s="91"/>
      <c r="P168" s="92"/>
      <c r="Q168" s="90"/>
      <c r="R168" s="90"/>
      <c r="S168" s="95" t="s">
        <v>189</v>
      </c>
      <c r="T168" s="95">
        <v>3700</v>
      </c>
      <c r="U168" s="93"/>
      <c r="V168" s="94"/>
      <c r="W168" s="105"/>
      <c r="X168" s="800"/>
    </row>
    <row r="169" spans="1:24" ht="26.25" customHeight="1">
      <c r="A169" s="798"/>
      <c r="B169" s="90"/>
      <c r="C169" s="90"/>
      <c r="D169" s="90"/>
      <c r="E169" s="90"/>
      <c r="F169" s="90"/>
      <c r="G169" s="90"/>
      <c r="H169" s="90"/>
      <c r="I169" s="90"/>
      <c r="J169" s="90"/>
      <c r="K169" s="91"/>
      <c r="L169" s="90"/>
      <c r="M169" s="90"/>
      <c r="N169" s="91"/>
      <c r="O169" s="91"/>
      <c r="P169" s="92"/>
      <c r="Q169" s="90"/>
      <c r="R169" s="90"/>
      <c r="S169" s="95" t="s">
        <v>2472</v>
      </c>
      <c r="T169" s="95">
        <f>SUM(T164:T168)</f>
        <v>10300</v>
      </c>
      <c r="U169" s="93"/>
      <c r="V169" s="94"/>
      <c r="W169" s="105"/>
      <c r="X169" s="800"/>
    </row>
    <row r="170" spans="1:24" ht="26.25" customHeight="1" thickBot="1">
      <c r="A170" s="801"/>
      <c r="B170" s="802"/>
      <c r="C170" s="802"/>
      <c r="D170" s="802"/>
      <c r="E170" s="802"/>
      <c r="F170" s="802"/>
      <c r="G170" s="802"/>
      <c r="H170" s="802"/>
      <c r="I170" s="802"/>
      <c r="J170" s="802"/>
      <c r="K170" s="845" t="s">
        <v>9285</v>
      </c>
      <c r="L170" s="802"/>
      <c r="M170" s="802"/>
      <c r="N170" s="803"/>
      <c r="O170" s="803"/>
      <c r="P170" s="804"/>
      <c r="Q170" s="802"/>
      <c r="R170" s="802"/>
      <c r="S170" s="805"/>
      <c r="T170" s="805"/>
      <c r="U170" s="806"/>
      <c r="V170" s="807"/>
      <c r="W170" s="808"/>
      <c r="X170" s="809"/>
    </row>
    <row r="171" spans="1:24" ht="26.25" customHeight="1">
      <c r="A171" s="791" t="s">
        <v>188</v>
      </c>
      <c r="B171" s="792"/>
      <c r="C171" s="792" t="s">
        <v>7732</v>
      </c>
      <c r="D171" s="792" t="s">
        <v>198</v>
      </c>
      <c r="E171" s="792" t="s">
        <v>191</v>
      </c>
      <c r="F171" s="792" t="s">
        <v>191</v>
      </c>
      <c r="G171" s="792"/>
      <c r="H171" s="793"/>
      <c r="I171" s="792" t="s">
        <v>7733</v>
      </c>
      <c r="J171" s="1347" t="s">
        <v>9536</v>
      </c>
      <c r="K171" s="794" t="s">
        <v>13</v>
      </c>
      <c r="L171" s="792" t="s">
        <v>9449</v>
      </c>
      <c r="M171" s="792"/>
      <c r="N171" s="794" t="s">
        <v>9391</v>
      </c>
      <c r="O171" s="794" t="s">
        <v>9392</v>
      </c>
      <c r="P171" s="792"/>
      <c r="Q171" s="792" t="s">
        <v>9401</v>
      </c>
      <c r="R171" s="792">
        <f>IF(MID(RIGHT(S171,8),1,1)="M",2021,IF(MID(RIGHT(S171,8),1,1)="N",2022,IF(MID(RIGHT(S171,8),1,1)="P",2023,IF(MID(RIGHT(S171,8),1,1)="R",1994,IF(MID(RIGHT(S171,8),1,1)="S",1995,IF(MID(RIGHT(S171,8),1,1)="T",1996,IF(MID(RIGHT(S171,8),1,1)="V",1997,IF(MID(RIGHT(S171,8),1,1)="W",1998,IF(MID(RIGHT(S171,8),1,1)="X",1999,IF(MID(RIGHT(S171,8),1,1)="Y",2000,IF(MID(RIGHT(S171,8),1,1)="1",2001,IF(MID(RIGHT(S171,8),1,1)="2",2002,IF(MID(RIGHT(S171,8),1,1)="3",2003,IF(MID(RIGHT(S171,8),1,1)="4",2004,IF(MID(RIGHT(S171,8),1,1)="5",2005,IF(MID(RIGHT(S171,8),1,1)="6",2006,IF(MID(RIGHT(S171,8),1,1)="7",2007,IF(MID(RIGHT(S171,8),1,1)="8",2008,IF(MID(RIGHT(S171,8),1,1)="9",2009,IF(MID(RIGHT(S171,8),1,1)="A",2010,IF(MID(RIGHT(S171,8),1,1)="B",2011,IF(MID(RIGHT(S171,8),1,1)="C",2012,IF(MID(RIGHT(S171,8),1,1)="D",2013,IF(MID(RIGHT(S171,8),1,1)="E",2014,IF(MID(RIGHT(S171,8),1,1)="F",2015,IF(MID(RIGHT(S171,8),1,1)="G",2016,IF(MID(RIGHT(S171,8),1,1)="H",2017,IF(MID(RIGHT(S171,8),1,1)="J",2018,IF(MID(RIGHT(S171,8),1,1)="K",2019,IF(MID(RIGHT(S171,8),1,1)="L",2020,""))))))))))))))))))))))))))))))</f>
        <v>2016</v>
      </c>
      <c r="S171" s="865" t="s">
        <v>9496</v>
      </c>
      <c r="T171" s="792">
        <v>1640</v>
      </c>
      <c r="U171" s="1374">
        <v>45270</v>
      </c>
      <c r="V171" s="795">
        <v>45322</v>
      </c>
      <c r="W171" s="796"/>
      <c r="X171" s="797"/>
    </row>
    <row r="172" spans="1:24" ht="26.25" customHeight="1">
      <c r="A172" s="798"/>
      <c r="B172" s="90"/>
      <c r="C172" s="90"/>
      <c r="D172" s="90"/>
      <c r="E172" s="90"/>
      <c r="F172" s="90"/>
      <c r="G172" s="90"/>
      <c r="H172" s="90"/>
      <c r="I172" s="90" t="s">
        <v>194</v>
      </c>
      <c r="J172" s="412" t="s">
        <v>9447</v>
      </c>
      <c r="K172" s="96" t="s">
        <v>195</v>
      </c>
      <c r="L172" s="427" t="s">
        <v>3603</v>
      </c>
      <c r="M172" s="90"/>
      <c r="N172" s="73" t="s">
        <v>7895</v>
      </c>
      <c r="O172" s="91"/>
      <c r="P172" s="90"/>
      <c r="Q172" s="90" t="s">
        <v>7739</v>
      </c>
      <c r="R172" s="90">
        <f>IF(MID(RIGHT(S172,8),1,1)="M",2021,IF(MID(RIGHT(S172,8),1,1)="N",2022,IF(MID(RIGHT(S172,8),1,1)="P",2023,IF(MID(RIGHT(S172,8),1,1)="R",1994,IF(MID(RIGHT(S172,8),1,1)="S",1995,IF(MID(RIGHT(S172,8),1,1)="T",1996,IF(MID(RIGHT(S172,8),1,1)="V",1997,IF(MID(RIGHT(S172,8),1,1)="W",1998,IF(MID(RIGHT(S172,8),1,1)="X",1999,IF(MID(RIGHT(S172,8),1,1)="Y",2000,IF(MID(RIGHT(S172,8),1,1)="1",2001,IF(MID(RIGHT(S172,8),1,1)="2",2002,IF(MID(RIGHT(S172,8),1,1)="3",2003,IF(MID(RIGHT(S172,8),1,1)="4",2004,IF(MID(RIGHT(S172,8),1,1)="5",2005,IF(MID(RIGHT(S172,8),1,1)="6",2006,IF(MID(RIGHT(S172,8),1,1)="7",2007,IF(MID(RIGHT(S172,8),1,1)="8",2008,IF(MID(RIGHT(S172,8),1,1)="9",2009,IF(MID(RIGHT(S172,8),1,1)="A",2010,IF(MID(RIGHT(S172,8),1,1)="B",2011,IF(MID(RIGHT(S172,8),1,1)="C",2012,IF(MID(RIGHT(S172,8),1,1)="D",2013,IF(MID(RIGHT(S172,8),1,1)="E",2014,IF(MID(RIGHT(S172,8),1,1)="F",2015,IF(MID(RIGHT(S172,8),1,1)="G",2016,IF(MID(RIGHT(S172,8),1,1)="H",2017,IF(MID(RIGHT(S172,8),1,1)="J",2018,IF(MID(RIGHT(S172,8),1,1)="K",2019,IF(MID(RIGHT(S172,8),1,1)="L",2020,""))))))))))))))))))))))))))))))</f>
        <v>2017</v>
      </c>
      <c r="S172" s="866" t="s">
        <v>9497</v>
      </c>
      <c r="T172" s="90">
        <v>1790</v>
      </c>
      <c r="U172" s="93">
        <v>45273</v>
      </c>
      <c r="V172" s="93">
        <v>45326</v>
      </c>
      <c r="W172" s="105"/>
      <c r="X172" s="799"/>
    </row>
    <row r="173" spans="1:24" ht="26.25" customHeight="1">
      <c r="A173" s="798"/>
      <c r="B173" s="90"/>
      <c r="C173" s="90" t="s">
        <v>5629</v>
      </c>
      <c r="D173" s="90" t="s">
        <v>191</v>
      </c>
      <c r="E173" s="90"/>
      <c r="F173" s="90"/>
      <c r="G173" s="90"/>
      <c r="H173" s="90"/>
      <c r="I173" s="90"/>
      <c r="J173" s="425" t="s">
        <v>9286</v>
      </c>
      <c r="K173" s="91" t="s">
        <v>9284</v>
      </c>
      <c r="L173" s="90"/>
      <c r="M173" s="90"/>
      <c r="N173" s="73" t="s">
        <v>3073</v>
      </c>
      <c r="O173" s="91"/>
      <c r="P173" s="90"/>
      <c r="Q173" s="90" t="s">
        <v>9402</v>
      </c>
      <c r="R173" s="90">
        <f>IF(MID(RIGHT(S173,8),1,1)="M",2021,IF(MID(RIGHT(S173,8),1,1)="N",2022,IF(MID(RIGHT(S173,8),1,1)="P",2023,IF(MID(RIGHT(S173,8),1,1)="R",1994,IF(MID(RIGHT(S173,8),1,1)="S",1995,IF(MID(RIGHT(S173,8),1,1)="T",1996,IF(MID(RIGHT(S173,8),1,1)="V",1997,IF(MID(RIGHT(S173,8),1,1)="W",1998,IF(MID(RIGHT(S173,8),1,1)="X",1999,IF(MID(RIGHT(S173,8),1,1)="Y",2000,IF(MID(RIGHT(S173,8),1,1)="1",2001,IF(MID(RIGHT(S173,8),1,1)="2",2002,IF(MID(RIGHT(S173,8),1,1)="3",2003,IF(MID(RIGHT(S173,8),1,1)="4",2004,IF(MID(RIGHT(S173,8),1,1)="5",2005,IF(MID(RIGHT(S173,8),1,1)="6",2006,IF(MID(RIGHT(S173,8),1,1)="7",2007,IF(MID(RIGHT(S173,8),1,1)="8",2008,IF(MID(RIGHT(S173,8),1,1)="9",2009,IF(MID(RIGHT(S173,8),1,1)="A",2010,IF(MID(RIGHT(S173,8),1,1)="B",2011,IF(MID(RIGHT(S173,8),1,1)="C",2012,IF(MID(RIGHT(S173,8),1,1)="D",2013,IF(MID(RIGHT(S173,8),1,1)="E",2014,IF(MID(RIGHT(S173,8),1,1)="F",2015,IF(MID(RIGHT(S173,8),1,1)="G",2016,IF(MID(RIGHT(S173,8),1,1)="H",2017,IF(MID(RIGHT(S173,8),1,1)="J",2018,IF(MID(RIGHT(S173,8),1,1)="K",2019,IF(MID(RIGHT(S173,8),1,1)="L",2020,""))))))))))))))))))))))))))))))</f>
        <v>2015</v>
      </c>
      <c r="S173" s="866" t="s">
        <v>9498</v>
      </c>
      <c r="T173" s="90">
        <v>1940</v>
      </c>
      <c r="U173" s="94">
        <v>45274</v>
      </c>
      <c r="V173" s="93"/>
      <c r="W173" s="105"/>
      <c r="X173" s="800"/>
    </row>
    <row r="174" spans="1:24" ht="26.25" customHeight="1">
      <c r="A174" s="798"/>
      <c r="B174" s="90"/>
      <c r="C174" s="90" t="s">
        <v>2472</v>
      </c>
      <c r="D174" s="90" t="s">
        <v>191</v>
      </c>
      <c r="E174" s="90"/>
      <c r="F174" s="90"/>
      <c r="G174" s="90"/>
      <c r="H174" s="90"/>
      <c r="I174" s="90"/>
      <c r="J174" s="90" t="s">
        <v>9535</v>
      </c>
      <c r="K174" s="91" t="s">
        <v>4071</v>
      </c>
      <c r="L174" s="90"/>
      <c r="M174" s="90"/>
      <c r="N174" s="73" t="s">
        <v>9005</v>
      </c>
      <c r="O174" s="91"/>
      <c r="P174" s="90"/>
      <c r="Q174" s="90" t="s">
        <v>9403</v>
      </c>
      <c r="R174" s="90">
        <f>IF(MID(RIGHT(S174,8),1,1)="M",2021,IF(MID(RIGHT(S174,8),1,1)="N",2022,IF(MID(RIGHT(S174,8),1,1)="P",2023,IF(MID(RIGHT(S174,8),1,1)="R",1994,IF(MID(RIGHT(S174,8),1,1)="S",1995,IF(MID(RIGHT(S174,8),1,1)="T",1996,IF(MID(RIGHT(S174,8),1,1)="V",1997,IF(MID(RIGHT(S174,8),1,1)="W",1998,IF(MID(RIGHT(S174,8),1,1)="X",1999,IF(MID(RIGHT(S174,8),1,1)="Y",2000,IF(MID(RIGHT(S174,8),1,1)="1",2001,IF(MID(RIGHT(S174,8),1,1)="2",2002,IF(MID(RIGHT(S174,8),1,1)="3",2003,IF(MID(RIGHT(S174,8),1,1)="4",2004,IF(MID(RIGHT(S174,8),1,1)="5",2005,IF(MID(RIGHT(S174,8),1,1)="6",2006,IF(MID(RIGHT(S174,8),1,1)="7",2007,IF(MID(RIGHT(S174,8),1,1)="8",2008,IF(MID(RIGHT(S174,8),1,1)="9",2009,IF(MID(RIGHT(S174,8),1,1)="A",2010,IF(MID(RIGHT(S174,8),1,1)="B",2011,IF(MID(RIGHT(S174,8),1,1)="C",2012,IF(MID(RIGHT(S174,8),1,1)="D",2013,IF(MID(RIGHT(S174,8),1,1)="E",2014,IF(MID(RIGHT(S174,8),1,1)="F",2015,IF(MID(RIGHT(S174,8),1,1)="G",2016,IF(MID(RIGHT(S174,8),1,1)="H",2017,IF(MID(RIGHT(S174,8),1,1)="J",2018,IF(MID(RIGHT(S174,8),1,1)="K",2019,IF(MID(RIGHT(S174,8),1,1)="L",2020,""))))))))))))))))))))))))))))))</f>
        <v>2014</v>
      </c>
      <c r="S174" s="866" t="s">
        <v>9489</v>
      </c>
      <c r="T174" s="90">
        <v>2160</v>
      </c>
      <c r="U174" s="93"/>
      <c r="V174" s="94"/>
      <c r="W174" s="105"/>
      <c r="X174" s="800"/>
    </row>
    <row r="175" spans="1:24" ht="26.25" customHeight="1">
      <c r="A175" s="798"/>
      <c r="B175" s="90"/>
      <c r="C175" s="90" t="s">
        <v>9450</v>
      </c>
      <c r="D175" s="90" t="s">
        <v>191</v>
      </c>
      <c r="E175" s="90"/>
      <c r="F175" s="90"/>
      <c r="G175" s="90"/>
      <c r="H175" s="90"/>
      <c r="I175" s="90"/>
      <c r="J175" s="90"/>
      <c r="K175" s="91"/>
      <c r="L175" s="90"/>
      <c r="M175" s="90"/>
      <c r="N175" s="91"/>
      <c r="O175" s="91"/>
      <c r="P175" s="92"/>
      <c r="Q175" s="90"/>
      <c r="R175" s="90"/>
      <c r="S175" s="95" t="s">
        <v>189</v>
      </c>
      <c r="T175" s="95">
        <v>3810</v>
      </c>
      <c r="U175" s="93"/>
      <c r="V175" s="94"/>
      <c r="W175" s="105"/>
      <c r="X175" s="800"/>
    </row>
    <row r="176" spans="1:24" ht="26.25" customHeight="1">
      <c r="A176" s="798"/>
      <c r="B176" s="90"/>
      <c r="C176" s="90"/>
      <c r="D176" s="90"/>
      <c r="E176" s="90"/>
      <c r="F176" s="90"/>
      <c r="G176" s="90"/>
      <c r="H176" s="90"/>
      <c r="I176" s="90"/>
      <c r="J176" s="90"/>
      <c r="K176" s="91"/>
      <c r="L176" s="90"/>
      <c r="M176" s="90"/>
      <c r="N176" s="91"/>
      <c r="O176" s="91"/>
      <c r="P176" s="92"/>
      <c r="Q176" s="90"/>
      <c r="R176" s="90"/>
      <c r="S176" s="95" t="s">
        <v>2472</v>
      </c>
      <c r="T176" s="95">
        <f>SUM(T171:T175)</f>
        <v>11340</v>
      </c>
      <c r="U176" s="93"/>
      <c r="V176" s="94"/>
      <c r="W176" s="105"/>
      <c r="X176" s="800"/>
    </row>
    <row r="177" spans="1:24" ht="26.25" customHeight="1" thickBot="1">
      <c r="A177" s="801"/>
      <c r="B177" s="802"/>
      <c r="C177" s="802"/>
      <c r="D177" s="802"/>
      <c r="E177" s="802"/>
      <c r="F177" s="802"/>
      <c r="G177" s="802"/>
      <c r="H177" s="802"/>
      <c r="I177" s="802"/>
      <c r="J177" s="802"/>
      <c r="K177" s="845" t="s">
        <v>9285</v>
      </c>
      <c r="L177" s="802"/>
      <c r="M177" s="802"/>
      <c r="N177" s="803"/>
      <c r="O177" s="803"/>
      <c r="P177" s="804"/>
      <c r="Q177" s="802"/>
      <c r="R177" s="802"/>
      <c r="S177" s="805"/>
      <c r="T177" s="805"/>
      <c r="U177" s="806"/>
      <c r="V177" s="807"/>
      <c r="W177" s="808"/>
      <c r="X177" s="809"/>
    </row>
    <row r="178" spans="1:24" ht="26.25" customHeight="1">
      <c r="A178" s="791" t="s">
        <v>188</v>
      </c>
      <c r="B178" s="792"/>
      <c r="C178" s="792" t="s">
        <v>7732</v>
      </c>
      <c r="D178" s="792" t="s">
        <v>198</v>
      </c>
      <c r="E178" s="792" t="s">
        <v>191</v>
      </c>
      <c r="F178" s="792" t="s">
        <v>191</v>
      </c>
      <c r="G178" s="792"/>
      <c r="H178" s="793"/>
      <c r="I178" s="792" t="s">
        <v>7733</v>
      </c>
      <c r="J178" s="1347" t="s">
        <v>9536</v>
      </c>
      <c r="K178" s="794" t="s">
        <v>13</v>
      </c>
      <c r="L178" s="792" t="s">
        <v>9457</v>
      </c>
      <c r="M178" s="792"/>
      <c r="N178" s="794" t="s">
        <v>9405</v>
      </c>
      <c r="O178" s="794" t="s">
        <v>9406</v>
      </c>
      <c r="P178" s="792"/>
      <c r="Q178" s="792" t="s">
        <v>2051</v>
      </c>
      <c r="R178" s="792">
        <f>IF(MID(RIGHT(S178,8),1,1)="M",2021,IF(MID(RIGHT(S178,8),1,1)="N",2022,IF(MID(RIGHT(S178,8),1,1)="P",2023,IF(MID(RIGHT(S178,8),1,1)="R",1994,IF(MID(RIGHT(S178,8),1,1)="S",1995,IF(MID(RIGHT(S178,8),1,1)="T",1996,IF(MID(RIGHT(S178,8),1,1)="V",1997,IF(MID(RIGHT(S178,8),1,1)="W",1998,IF(MID(RIGHT(S178,8),1,1)="X",1999,IF(MID(RIGHT(S178,8),1,1)="Y",2000,IF(MID(RIGHT(S178,8),1,1)="1",2001,IF(MID(RIGHT(S178,8),1,1)="2",2002,IF(MID(RIGHT(S178,8),1,1)="3",2003,IF(MID(RIGHT(S178,8),1,1)="4",2004,IF(MID(RIGHT(S178,8),1,1)="5",2005,IF(MID(RIGHT(S178,8),1,1)="6",2006,IF(MID(RIGHT(S178,8),1,1)="7",2007,IF(MID(RIGHT(S178,8),1,1)="8",2008,IF(MID(RIGHT(S178,8),1,1)="9",2009,IF(MID(RIGHT(S178,8),1,1)="A",2010,IF(MID(RIGHT(S178,8),1,1)="B",2011,IF(MID(RIGHT(S178,8),1,1)="C",2012,IF(MID(RIGHT(S178,8),1,1)="D",2013,IF(MID(RIGHT(S178,8),1,1)="E",2014,IF(MID(RIGHT(S178,8),1,1)="F",2015,IF(MID(RIGHT(S178,8),1,1)="G",2016,IF(MID(RIGHT(S178,8),1,1)="H",2017,IF(MID(RIGHT(S178,8),1,1)="J",2018,IF(MID(RIGHT(S178,8),1,1)="K",2019,IF(MID(RIGHT(S178,8),1,1)="L",2020,""))))))))))))))))))))))))))))))</f>
        <v>2015</v>
      </c>
      <c r="S178" s="865" t="s">
        <v>9499</v>
      </c>
      <c r="T178" s="792">
        <v>2155</v>
      </c>
      <c r="U178" s="1374">
        <v>45270</v>
      </c>
      <c r="V178" s="795">
        <v>45322</v>
      </c>
      <c r="W178" s="796"/>
      <c r="X178" s="797"/>
    </row>
    <row r="179" spans="1:24" ht="26.25" customHeight="1">
      <c r="A179" s="798"/>
      <c r="B179" s="90"/>
      <c r="C179" s="90"/>
      <c r="D179" s="90"/>
      <c r="E179" s="90"/>
      <c r="F179" s="90"/>
      <c r="G179" s="90"/>
      <c r="H179" s="90"/>
      <c r="I179" s="90" t="s">
        <v>194</v>
      </c>
      <c r="J179" s="412" t="s">
        <v>9448</v>
      </c>
      <c r="K179" s="96" t="s">
        <v>195</v>
      </c>
      <c r="L179" s="427" t="s">
        <v>3603</v>
      </c>
      <c r="M179" s="90"/>
      <c r="N179" s="73" t="s">
        <v>7895</v>
      </c>
      <c r="O179" s="91"/>
      <c r="P179" s="90"/>
      <c r="Q179" s="90" t="s">
        <v>9407</v>
      </c>
      <c r="R179" s="90">
        <f>IF(MID(RIGHT(S179,8),1,1)="M",2021,IF(MID(RIGHT(S179,8),1,1)="N",2022,IF(MID(RIGHT(S179,8),1,1)="P",2023,IF(MID(RIGHT(S179,8),1,1)="R",1994,IF(MID(RIGHT(S179,8),1,1)="S",1995,IF(MID(RIGHT(S179,8),1,1)="T",1996,IF(MID(RIGHT(S179,8),1,1)="V",1997,IF(MID(RIGHT(S179,8),1,1)="W",1998,IF(MID(RIGHT(S179,8),1,1)="X",1999,IF(MID(RIGHT(S179,8),1,1)="Y",2000,IF(MID(RIGHT(S179,8),1,1)="1",2001,IF(MID(RIGHT(S179,8),1,1)="2",2002,IF(MID(RIGHT(S179,8),1,1)="3",2003,IF(MID(RIGHT(S179,8),1,1)="4",2004,IF(MID(RIGHT(S179,8),1,1)="5",2005,IF(MID(RIGHT(S179,8),1,1)="6",2006,IF(MID(RIGHT(S179,8),1,1)="7",2007,IF(MID(RIGHT(S179,8),1,1)="8",2008,IF(MID(RIGHT(S179,8),1,1)="9",2009,IF(MID(RIGHT(S179,8),1,1)="A",2010,IF(MID(RIGHT(S179,8),1,1)="B",2011,IF(MID(RIGHT(S179,8),1,1)="C",2012,IF(MID(RIGHT(S179,8),1,1)="D",2013,IF(MID(RIGHT(S179,8),1,1)="E",2014,IF(MID(RIGHT(S179,8),1,1)="F",2015,IF(MID(RIGHT(S179,8),1,1)="G",2016,IF(MID(RIGHT(S179,8),1,1)="H",2017,IF(MID(RIGHT(S179,8),1,1)="J",2018,IF(MID(RIGHT(S179,8),1,1)="K",2019,IF(MID(RIGHT(S179,8),1,1)="L",2020,""))))))))))))))))))))))))))))))</f>
        <v>2021</v>
      </c>
      <c r="S179" s="866" t="s">
        <v>9500</v>
      </c>
      <c r="T179" s="90">
        <v>1960</v>
      </c>
      <c r="U179" s="93">
        <v>45273</v>
      </c>
      <c r="V179" s="93">
        <v>45326</v>
      </c>
      <c r="W179" s="105"/>
      <c r="X179" s="799"/>
    </row>
    <row r="180" spans="1:24" ht="26.25" customHeight="1">
      <c r="A180" s="798"/>
      <c r="B180" s="90"/>
      <c r="C180" s="90" t="s">
        <v>5629</v>
      </c>
      <c r="D180" s="90" t="s">
        <v>191</v>
      </c>
      <c r="E180" s="90"/>
      <c r="F180" s="90"/>
      <c r="G180" s="90"/>
      <c r="H180" s="90"/>
      <c r="I180" s="90"/>
      <c r="J180" s="425" t="s">
        <v>9286</v>
      </c>
      <c r="K180" s="91" t="s">
        <v>9284</v>
      </c>
      <c r="L180" s="90"/>
      <c r="M180" s="90"/>
      <c r="N180" s="73" t="s">
        <v>3073</v>
      </c>
      <c r="O180" s="91"/>
      <c r="P180" s="90"/>
      <c r="Q180" s="90" t="s">
        <v>9404</v>
      </c>
      <c r="R180" s="90">
        <f>IF(MID(RIGHT(S180,8),1,1)="M",2021,IF(MID(RIGHT(S180,8),1,1)="N",2022,IF(MID(RIGHT(S180,8),1,1)="P",2023,IF(MID(RIGHT(S180,8),1,1)="R",1994,IF(MID(RIGHT(S180,8),1,1)="S",1995,IF(MID(RIGHT(S180,8),1,1)="T",1996,IF(MID(RIGHT(S180,8),1,1)="V",1997,IF(MID(RIGHT(S180,8),1,1)="W",1998,IF(MID(RIGHT(S180,8),1,1)="X",1999,IF(MID(RIGHT(S180,8),1,1)="Y",2000,IF(MID(RIGHT(S180,8),1,1)="1",2001,IF(MID(RIGHT(S180,8),1,1)="2",2002,IF(MID(RIGHT(S180,8),1,1)="3",2003,IF(MID(RIGHT(S180,8),1,1)="4",2004,IF(MID(RIGHT(S180,8),1,1)="5",2005,IF(MID(RIGHT(S180,8),1,1)="6",2006,IF(MID(RIGHT(S180,8),1,1)="7",2007,IF(MID(RIGHT(S180,8),1,1)="8",2008,IF(MID(RIGHT(S180,8),1,1)="9",2009,IF(MID(RIGHT(S180,8),1,1)="A",2010,IF(MID(RIGHT(S180,8),1,1)="B",2011,IF(MID(RIGHT(S180,8),1,1)="C",2012,IF(MID(RIGHT(S180,8),1,1)="D",2013,IF(MID(RIGHT(S180,8),1,1)="E",2014,IF(MID(RIGHT(S180,8),1,1)="F",2015,IF(MID(RIGHT(S180,8),1,1)="G",2016,IF(MID(RIGHT(S180,8),1,1)="H",2017,IF(MID(RIGHT(S180,8),1,1)="J",2018,IF(MID(RIGHT(S180,8),1,1)="K",2019,IF(MID(RIGHT(S180,8),1,1)="L",2020,""))))))))))))))))))))))))))))))</f>
        <v>2015</v>
      </c>
      <c r="S180" s="866" t="s">
        <v>9501</v>
      </c>
      <c r="T180" s="90">
        <v>1539</v>
      </c>
      <c r="U180" s="94">
        <v>45274</v>
      </c>
      <c r="V180" s="93"/>
      <c r="W180" s="105"/>
      <c r="X180" s="800"/>
    </row>
    <row r="181" spans="1:24" ht="26.25" customHeight="1">
      <c r="A181" s="798"/>
      <c r="B181" s="90"/>
      <c r="C181" s="90" t="s">
        <v>2472</v>
      </c>
      <c r="D181" s="90" t="s">
        <v>191</v>
      </c>
      <c r="E181" s="90"/>
      <c r="F181" s="90"/>
      <c r="G181" s="90"/>
      <c r="H181" s="90"/>
      <c r="I181" s="90"/>
      <c r="J181" s="90" t="s">
        <v>9535</v>
      </c>
      <c r="K181" s="91" t="s">
        <v>4071</v>
      </c>
      <c r="L181" s="90"/>
      <c r="M181" s="90"/>
      <c r="N181" s="73" t="s">
        <v>9005</v>
      </c>
      <c r="O181" s="91"/>
      <c r="P181" s="90"/>
      <c r="Q181" s="90" t="s">
        <v>7962</v>
      </c>
      <c r="R181" s="90">
        <f>IF(MID(RIGHT(S181,8),1,1)="M",2021,IF(MID(RIGHT(S181,8),1,1)="N",2022,IF(MID(RIGHT(S181,8),1,1)="P",2023,IF(MID(RIGHT(S181,8),1,1)="R",1994,IF(MID(RIGHT(S181,8),1,1)="S",1995,IF(MID(RIGHT(S181,8),1,1)="T",1996,IF(MID(RIGHT(S181,8),1,1)="V",1997,IF(MID(RIGHT(S181,8),1,1)="W",1998,IF(MID(RIGHT(S181,8),1,1)="X",1999,IF(MID(RIGHT(S181,8),1,1)="Y",2000,IF(MID(RIGHT(S181,8),1,1)="1",2001,IF(MID(RIGHT(S181,8),1,1)="2",2002,IF(MID(RIGHT(S181,8),1,1)="3",2003,IF(MID(RIGHT(S181,8),1,1)="4",2004,IF(MID(RIGHT(S181,8),1,1)="5",2005,IF(MID(RIGHT(S181,8),1,1)="6",2006,IF(MID(RIGHT(S181,8),1,1)="7",2007,IF(MID(RIGHT(S181,8),1,1)="8",2008,IF(MID(RIGHT(S181,8),1,1)="9",2009,IF(MID(RIGHT(S181,8),1,1)="A",2010,IF(MID(RIGHT(S181,8),1,1)="B",2011,IF(MID(RIGHT(S181,8),1,1)="C",2012,IF(MID(RIGHT(S181,8),1,1)="D",2013,IF(MID(RIGHT(S181,8),1,1)="E",2014,IF(MID(RIGHT(S181,8),1,1)="F",2015,IF(MID(RIGHT(S181,8),1,1)="G",2016,IF(MID(RIGHT(S181,8),1,1)="H",2017,IF(MID(RIGHT(S181,8),1,1)="J",2018,IF(MID(RIGHT(S181,8),1,1)="K",2019,IF(MID(RIGHT(S181,8),1,1)="L",2020,""))))))))))))))))))))))))))))))</f>
        <v>2015</v>
      </c>
      <c r="S181" s="866" t="s">
        <v>9432</v>
      </c>
      <c r="T181" s="90">
        <v>1955</v>
      </c>
      <c r="U181" s="93"/>
      <c r="V181" s="94"/>
      <c r="W181" s="105"/>
      <c r="X181" s="800"/>
    </row>
    <row r="182" spans="1:24" ht="26.25" customHeight="1">
      <c r="A182" s="798"/>
      <c r="B182" s="90"/>
      <c r="C182" s="90" t="s">
        <v>9450</v>
      </c>
      <c r="D182" s="90" t="s">
        <v>191</v>
      </c>
      <c r="E182" s="90"/>
      <c r="F182" s="90"/>
      <c r="G182" s="90"/>
      <c r="H182" s="90"/>
      <c r="I182" s="90"/>
      <c r="J182" s="90"/>
      <c r="K182" s="91"/>
      <c r="L182" s="90"/>
      <c r="M182" s="90"/>
      <c r="N182" s="91"/>
      <c r="O182" s="91"/>
      <c r="P182" s="92"/>
      <c r="Q182" s="90"/>
      <c r="R182" s="90"/>
      <c r="S182" s="95" t="s">
        <v>189</v>
      </c>
      <c r="T182" s="95">
        <v>3700</v>
      </c>
      <c r="U182" s="93"/>
      <c r="V182" s="94"/>
      <c r="W182" s="105"/>
      <c r="X182" s="800"/>
    </row>
    <row r="183" spans="1:24" ht="26.25" customHeight="1">
      <c r="A183" s="798"/>
      <c r="B183" s="90"/>
      <c r="C183" s="90"/>
      <c r="D183" s="90"/>
      <c r="E183" s="90"/>
      <c r="F183" s="90"/>
      <c r="G183" s="90"/>
      <c r="H183" s="90"/>
      <c r="I183" s="90"/>
      <c r="J183" s="90"/>
      <c r="K183" s="91"/>
      <c r="L183" s="90"/>
      <c r="M183" s="90"/>
      <c r="N183" s="91"/>
      <c r="O183" s="91"/>
      <c r="P183" s="92"/>
      <c r="Q183" s="90"/>
      <c r="R183" s="90"/>
      <c r="S183" s="95" t="s">
        <v>2472</v>
      </c>
      <c r="T183" s="95">
        <f>SUM(T178:T182)</f>
        <v>11309</v>
      </c>
      <c r="U183" s="93"/>
      <c r="V183" s="94"/>
      <c r="W183" s="105"/>
      <c r="X183" s="800"/>
    </row>
    <row r="184" spans="1:24" ht="26.25" customHeight="1" thickBot="1">
      <c r="A184" s="801"/>
      <c r="B184" s="802"/>
      <c r="C184" s="802"/>
      <c r="D184" s="802"/>
      <c r="E184" s="802"/>
      <c r="F184" s="802"/>
      <c r="G184" s="802"/>
      <c r="H184" s="802"/>
      <c r="I184" s="802"/>
      <c r="J184" s="802"/>
      <c r="K184" s="845" t="s">
        <v>9285</v>
      </c>
      <c r="L184" s="802"/>
      <c r="M184" s="802"/>
      <c r="N184" s="803"/>
      <c r="O184" s="803"/>
      <c r="P184" s="804"/>
      <c r="Q184" s="802"/>
      <c r="R184" s="802"/>
      <c r="S184" s="805"/>
      <c r="T184" s="805"/>
      <c r="U184" s="806"/>
      <c r="V184" s="807"/>
      <c r="W184" s="808"/>
      <c r="X184" s="809"/>
    </row>
    <row r="185" spans="1:24" ht="26.25" hidden="1" customHeight="1"/>
    <row r="186" spans="1:24" ht="26.25" hidden="1" customHeight="1" thickBot="1">
      <c r="A186" s="445"/>
      <c r="B186" s="445"/>
      <c r="C186" s="445"/>
      <c r="D186" s="445"/>
      <c r="E186" s="445"/>
      <c r="F186" s="445"/>
      <c r="G186" s="445"/>
      <c r="H186" s="445"/>
      <c r="I186" s="445"/>
      <c r="J186" s="445"/>
      <c r="K186" s="446"/>
      <c r="L186" s="445"/>
      <c r="M186" s="445"/>
      <c r="N186" s="446"/>
      <c r="O186" s="446"/>
      <c r="P186" s="447"/>
      <c r="Q186" s="445"/>
      <c r="R186" s="445"/>
      <c r="S186" s="445"/>
      <c r="T186" s="445"/>
      <c r="U186" s="448"/>
      <c r="V186" s="449"/>
      <c r="W186" s="450"/>
      <c r="X186" s="450"/>
    </row>
    <row r="187" spans="1:24" ht="26.25" hidden="1" customHeight="1">
      <c r="A187" s="535" t="s">
        <v>188</v>
      </c>
      <c r="B187" s="536"/>
      <c r="C187" s="536" t="s">
        <v>8336</v>
      </c>
      <c r="D187" s="536" t="s">
        <v>190</v>
      </c>
      <c r="E187" s="536"/>
      <c r="F187" s="536"/>
      <c r="G187" s="536"/>
      <c r="H187" s="537"/>
      <c r="I187" s="536" t="s">
        <v>8337</v>
      </c>
      <c r="J187" s="536" t="s">
        <v>9506</v>
      </c>
      <c r="K187" s="538" t="s">
        <v>14</v>
      </c>
      <c r="L187" s="536"/>
      <c r="M187" s="536"/>
      <c r="N187" s="538"/>
      <c r="O187" s="538"/>
      <c r="P187" s="539"/>
      <c r="Q187" s="536"/>
      <c r="R187" s="536"/>
      <c r="S187" s="536"/>
      <c r="T187" s="536"/>
      <c r="U187" s="540">
        <v>45274</v>
      </c>
      <c r="V187" s="541">
        <v>45316</v>
      </c>
      <c r="W187" s="542">
        <v>1700</v>
      </c>
      <c r="X187" s="543">
        <v>2350</v>
      </c>
    </row>
    <row r="188" spans="1:24" ht="26.25" hidden="1" customHeight="1">
      <c r="A188" s="544"/>
      <c r="B188" s="108"/>
      <c r="C188" s="108"/>
      <c r="D188" s="108"/>
      <c r="E188" s="108"/>
      <c r="F188" s="108"/>
      <c r="G188" s="108"/>
      <c r="H188" s="108"/>
      <c r="I188" s="108" t="s">
        <v>194</v>
      </c>
      <c r="J188" s="412" t="s">
        <v>9507</v>
      </c>
      <c r="K188" s="115" t="s">
        <v>240</v>
      </c>
      <c r="L188" s="427" t="s">
        <v>7421</v>
      </c>
      <c r="M188" s="2670" t="s">
        <v>3301</v>
      </c>
      <c r="N188" s="2671"/>
      <c r="O188" s="2671"/>
      <c r="P188" s="2672"/>
      <c r="Q188" s="108"/>
      <c r="R188" s="108"/>
      <c r="S188" s="108"/>
      <c r="T188" s="108"/>
      <c r="U188" s="112"/>
      <c r="V188" s="329"/>
      <c r="W188" s="113"/>
      <c r="X188" s="545"/>
    </row>
    <row r="189" spans="1:24" ht="26.25" hidden="1" customHeight="1">
      <c r="A189" s="544"/>
      <c r="B189" s="108"/>
      <c r="C189" s="108"/>
      <c r="D189" s="108"/>
      <c r="E189" s="108"/>
      <c r="F189" s="108"/>
      <c r="G189" s="108"/>
      <c r="H189" s="108"/>
      <c r="I189" s="108"/>
      <c r="J189" s="320" t="s">
        <v>9508</v>
      </c>
      <c r="K189" s="109" t="s">
        <v>9464</v>
      </c>
      <c r="L189" s="108"/>
      <c r="M189" s="2673"/>
      <c r="N189" s="2674"/>
      <c r="O189" s="2674"/>
      <c r="P189" s="2675"/>
      <c r="Q189" s="108"/>
      <c r="R189" s="108"/>
      <c r="S189" s="108"/>
      <c r="T189" s="108"/>
      <c r="U189" s="111"/>
      <c r="V189" s="112"/>
      <c r="W189" s="113"/>
      <c r="X189" s="545"/>
    </row>
    <row r="190" spans="1:24" ht="26.25" hidden="1" customHeight="1">
      <c r="A190" s="544"/>
      <c r="B190" s="108"/>
      <c r="C190" s="108"/>
      <c r="D190" s="108"/>
      <c r="E190" s="108"/>
      <c r="F190" s="108"/>
      <c r="G190" s="108"/>
      <c r="H190" s="108"/>
      <c r="I190" s="108"/>
      <c r="J190" s="108"/>
      <c r="K190" s="109" t="s">
        <v>8972</v>
      </c>
      <c r="L190" s="108"/>
      <c r="M190" s="2673"/>
      <c r="N190" s="2674"/>
      <c r="O190" s="2674"/>
      <c r="P190" s="2675"/>
      <c r="Q190" s="108"/>
      <c r="R190" s="108"/>
      <c r="S190" s="108"/>
      <c r="T190" s="108"/>
      <c r="U190" s="111"/>
      <c r="V190" s="112"/>
      <c r="W190" s="113"/>
      <c r="X190" s="545"/>
    </row>
    <row r="191" spans="1:24" ht="26.25" hidden="1" customHeight="1">
      <c r="A191" s="544"/>
      <c r="B191" s="108"/>
      <c r="C191" s="108"/>
      <c r="D191" s="108"/>
      <c r="E191" s="108"/>
      <c r="F191" s="108"/>
      <c r="G191" s="108"/>
      <c r="H191" s="108"/>
      <c r="I191" s="108"/>
      <c r="J191" s="108"/>
      <c r="K191" s="109"/>
      <c r="L191" s="108"/>
      <c r="M191" s="2673"/>
      <c r="N191" s="2674"/>
      <c r="O191" s="2674"/>
      <c r="P191" s="2675"/>
      <c r="Q191" s="108"/>
      <c r="R191" s="108"/>
      <c r="S191" s="114" t="s">
        <v>189</v>
      </c>
      <c r="T191" s="114"/>
      <c r="U191" s="111"/>
      <c r="V191" s="112"/>
      <c r="W191" s="113"/>
      <c r="X191" s="545"/>
    </row>
    <row r="192" spans="1:24" ht="26.25" hidden="1" customHeight="1">
      <c r="A192" s="544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2676"/>
      <c r="N192" s="2677"/>
      <c r="O192" s="2677"/>
      <c r="P192" s="2678"/>
      <c r="Q192" s="108"/>
      <c r="R192" s="108"/>
      <c r="S192" s="114" t="s">
        <v>2472</v>
      </c>
      <c r="T192" s="114">
        <f>SUM(T187:T191)</f>
        <v>0</v>
      </c>
      <c r="U192" s="111"/>
      <c r="V192" s="112"/>
      <c r="W192" s="113"/>
      <c r="X192" s="545"/>
    </row>
    <row r="193" spans="1:24" ht="26.25" hidden="1" customHeight="1" thickBot="1">
      <c r="A193" s="1257"/>
      <c r="B193" s="1258"/>
      <c r="C193" s="1258"/>
      <c r="D193" s="1258"/>
      <c r="E193" s="1258"/>
      <c r="F193" s="1258"/>
      <c r="G193" s="1258"/>
      <c r="H193" s="1258"/>
      <c r="I193" s="1258"/>
      <c r="J193" s="1258"/>
      <c r="K193" s="1168" t="s">
        <v>9359</v>
      </c>
      <c r="L193" s="1258"/>
      <c r="M193" s="1258"/>
      <c r="N193" s="1259"/>
      <c r="O193" s="1259"/>
      <c r="P193" s="1260"/>
      <c r="Q193" s="1258"/>
      <c r="R193" s="1258"/>
      <c r="S193" s="1261"/>
      <c r="T193" s="1261"/>
      <c r="U193" s="1262"/>
      <c r="V193" s="1263"/>
      <c r="W193" s="1264"/>
      <c r="X193" s="1265"/>
    </row>
    <row r="195" spans="1:24" ht="26.25" customHeight="1" thickBot="1">
      <c r="A195" s="445"/>
      <c r="B195" s="445"/>
      <c r="C195" s="445"/>
      <c r="D195" s="445"/>
      <c r="E195" s="445"/>
      <c r="F195" s="445"/>
      <c r="G195" s="445"/>
      <c r="H195" s="445"/>
      <c r="I195" s="445"/>
      <c r="J195" s="445"/>
      <c r="K195" s="446"/>
      <c r="L195" s="445"/>
      <c r="M195" s="445"/>
      <c r="N195" s="446"/>
      <c r="O195" s="446"/>
      <c r="P195" s="447"/>
      <c r="Q195" s="445"/>
      <c r="R195" s="445"/>
      <c r="S195" s="445"/>
      <c r="T195" s="445"/>
      <c r="U195" s="448"/>
      <c r="V195" s="449"/>
      <c r="W195" s="450"/>
      <c r="X195" s="450"/>
    </row>
    <row r="196" spans="1:24" ht="26.25" customHeight="1">
      <c r="A196" s="535" t="s">
        <v>188</v>
      </c>
      <c r="B196" s="536"/>
      <c r="C196" s="536" t="s">
        <v>8336</v>
      </c>
      <c r="D196" s="536" t="s">
        <v>190</v>
      </c>
      <c r="E196" s="536"/>
      <c r="F196" s="536"/>
      <c r="G196" s="536"/>
      <c r="H196" s="1486"/>
      <c r="I196" s="536" t="s">
        <v>8337</v>
      </c>
      <c r="J196" s="536" t="s">
        <v>9520</v>
      </c>
      <c r="K196" s="538" t="s">
        <v>13</v>
      </c>
      <c r="L196" s="536"/>
      <c r="M196" s="536"/>
      <c r="N196" s="538"/>
      <c r="O196" s="538"/>
      <c r="P196" s="539"/>
      <c r="Q196" s="536"/>
      <c r="R196" s="536"/>
      <c r="S196" s="536"/>
      <c r="T196" s="536"/>
      <c r="U196" s="540">
        <v>45277</v>
      </c>
      <c r="V196" s="541">
        <v>45316</v>
      </c>
      <c r="W196" s="542">
        <v>2527</v>
      </c>
      <c r="X196" s="543">
        <v>3050</v>
      </c>
    </row>
    <row r="197" spans="1:24" ht="26.25" customHeight="1">
      <c r="A197" s="544"/>
      <c r="B197" s="108"/>
      <c r="C197" s="108"/>
      <c r="D197" s="108"/>
      <c r="E197" s="108"/>
      <c r="F197" s="108"/>
      <c r="G197" s="108"/>
      <c r="H197" s="108"/>
      <c r="I197" s="108" t="s">
        <v>194</v>
      </c>
      <c r="J197" s="412" t="s">
        <v>9523</v>
      </c>
      <c r="K197" s="115" t="s">
        <v>240</v>
      </c>
      <c r="L197" s="427" t="s">
        <v>7421</v>
      </c>
      <c r="M197" s="2616" t="s">
        <v>9526</v>
      </c>
      <c r="N197" s="2617"/>
      <c r="O197" s="2617"/>
      <c r="P197" s="2618"/>
      <c r="Q197" s="108"/>
      <c r="R197" s="108"/>
      <c r="S197" s="108"/>
      <c r="T197" s="108"/>
      <c r="U197" s="112">
        <v>45276</v>
      </c>
      <c r="V197" s="329"/>
      <c r="W197" s="113"/>
      <c r="X197" s="545"/>
    </row>
    <row r="198" spans="1:24" ht="26.25" customHeight="1">
      <c r="A198" s="544"/>
      <c r="B198" s="108"/>
      <c r="C198" s="108"/>
      <c r="D198" s="108"/>
      <c r="E198" s="108"/>
      <c r="F198" s="108"/>
      <c r="G198" s="108"/>
      <c r="H198" s="108"/>
      <c r="I198" s="108"/>
      <c r="J198" s="412" t="s">
        <v>9522</v>
      </c>
      <c r="K198" s="109" t="s">
        <v>9467</v>
      </c>
      <c r="L198" s="108"/>
      <c r="M198" s="2619"/>
      <c r="N198" s="2620"/>
      <c r="O198" s="2620"/>
      <c r="P198" s="2621"/>
      <c r="Q198" s="108"/>
      <c r="R198" s="108"/>
      <c r="S198" s="108"/>
      <c r="T198" s="108"/>
      <c r="U198" s="111"/>
      <c r="V198" s="112"/>
      <c r="W198" s="113"/>
      <c r="X198" s="545"/>
    </row>
    <row r="199" spans="1:24" ht="26.25" customHeight="1">
      <c r="A199" s="544"/>
      <c r="B199" s="108"/>
      <c r="C199" s="108"/>
      <c r="D199" s="108"/>
      <c r="E199" s="108"/>
      <c r="F199" s="108"/>
      <c r="G199" s="108"/>
      <c r="H199" s="108"/>
      <c r="I199" s="108"/>
      <c r="J199" s="108"/>
      <c r="K199" s="109" t="s">
        <v>4071</v>
      </c>
      <c r="L199" s="108"/>
      <c r="M199" s="2619"/>
      <c r="N199" s="2620"/>
      <c r="O199" s="2620"/>
      <c r="P199" s="2621"/>
      <c r="Q199" s="108"/>
      <c r="R199" s="108"/>
      <c r="S199" s="108"/>
      <c r="T199" s="108"/>
      <c r="U199" s="111"/>
      <c r="V199" s="112"/>
      <c r="W199" s="113"/>
      <c r="X199" s="545"/>
    </row>
    <row r="200" spans="1:24" ht="26.25" customHeight="1">
      <c r="A200" s="544"/>
      <c r="B200" s="108"/>
      <c r="C200" s="108"/>
      <c r="D200" s="108"/>
      <c r="E200" s="108"/>
      <c r="F200" s="108"/>
      <c r="G200" s="108"/>
      <c r="H200" s="108"/>
      <c r="I200" s="108"/>
      <c r="J200" s="108" t="s">
        <v>9603</v>
      </c>
      <c r="K200" s="109"/>
      <c r="L200" s="108"/>
      <c r="M200" s="2619"/>
      <c r="N200" s="2620"/>
      <c r="O200" s="2620"/>
      <c r="P200" s="2621"/>
      <c r="Q200" s="108"/>
      <c r="R200" s="108"/>
      <c r="S200" s="114" t="s">
        <v>189</v>
      </c>
      <c r="T200" s="114"/>
      <c r="U200" s="111"/>
      <c r="V200" s="112"/>
      <c r="W200" s="113"/>
      <c r="X200" s="545"/>
    </row>
    <row r="201" spans="1:24" ht="26.25" customHeight="1">
      <c r="A201" s="544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2622"/>
      <c r="N201" s="2623"/>
      <c r="O201" s="2623"/>
      <c r="P201" s="2624"/>
      <c r="Q201" s="108"/>
      <c r="R201" s="108"/>
      <c r="S201" s="114" t="s">
        <v>2472</v>
      </c>
      <c r="T201" s="114">
        <f>SUM(T196:T200)</f>
        <v>0</v>
      </c>
      <c r="U201" s="111"/>
      <c r="V201" s="112"/>
      <c r="W201" s="113"/>
      <c r="X201" s="545"/>
    </row>
    <row r="202" spans="1:24" ht="26.25" customHeight="1" thickBot="1">
      <c r="A202" s="1257"/>
      <c r="B202" s="1258"/>
      <c r="C202" s="1258"/>
      <c r="D202" s="1258"/>
      <c r="E202" s="1258"/>
      <c r="F202" s="1258"/>
      <c r="G202" s="1258"/>
      <c r="H202" s="1258"/>
      <c r="I202" s="1258"/>
      <c r="J202" s="1258"/>
      <c r="K202" s="1168" t="s">
        <v>9521</v>
      </c>
      <c r="L202" s="1258"/>
      <c r="M202" s="1258"/>
      <c r="N202" s="1259"/>
      <c r="O202" s="1259"/>
      <c r="P202" s="1260"/>
      <c r="Q202" s="1258"/>
      <c r="R202" s="1258"/>
      <c r="S202" s="1261"/>
      <c r="T202" s="1261"/>
      <c r="U202" s="1262"/>
      <c r="V202" s="1263"/>
      <c r="W202" s="1264"/>
      <c r="X202" s="1265"/>
    </row>
    <row r="204" spans="1:24" ht="26.25" customHeight="1" thickBot="1"/>
    <row r="205" spans="1:24" ht="26.25" customHeight="1">
      <c r="A205" s="456" t="s">
        <v>188</v>
      </c>
      <c r="B205" s="457"/>
      <c r="C205" s="457" t="s">
        <v>3556</v>
      </c>
      <c r="D205" s="457" t="s">
        <v>190</v>
      </c>
      <c r="E205" s="457" t="s">
        <v>191</v>
      </c>
      <c r="F205" s="457" t="s">
        <v>191</v>
      </c>
      <c r="G205" s="457" t="s">
        <v>191</v>
      </c>
      <c r="H205" s="477"/>
      <c r="I205" s="457" t="s">
        <v>126</v>
      </c>
      <c r="J205" s="457" t="s">
        <v>9435</v>
      </c>
      <c r="K205" s="458" t="s">
        <v>8451</v>
      </c>
      <c r="L205" s="457" t="s">
        <v>9618</v>
      </c>
      <c r="M205" s="457"/>
      <c r="N205" s="458" t="s">
        <v>9487</v>
      </c>
      <c r="O205" s="458" t="s">
        <v>9479</v>
      </c>
      <c r="P205" s="459" t="s">
        <v>10430</v>
      </c>
      <c r="Q205" s="457" t="s">
        <v>618</v>
      </c>
      <c r="R205" s="457">
        <v>2017</v>
      </c>
      <c r="S205" s="457" t="s">
        <v>9511</v>
      </c>
      <c r="T205" s="457">
        <v>2175</v>
      </c>
      <c r="U205" s="460">
        <v>45275</v>
      </c>
      <c r="V205" s="460">
        <v>45315</v>
      </c>
      <c r="W205" s="462">
        <v>3258</v>
      </c>
      <c r="X205" s="463">
        <v>4050</v>
      </c>
    </row>
    <row r="206" spans="1:24" ht="26.25" customHeight="1">
      <c r="A206" s="464"/>
      <c r="B206" s="143"/>
      <c r="C206" s="143"/>
      <c r="D206" s="143"/>
      <c r="E206" s="143"/>
      <c r="F206" s="143"/>
      <c r="G206" s="143"/>
      <c r="H206" s="143"/>
      <c r="I206" s="143" t="s">
        <v>194</v>
      </c>
      <c r="J206" s="412" t="s">
        <v>9443</v>
      </c>
      <c r="K206" s="169" t="s">
        <v>8469</v>
      </c>
      <c r="L206" s="427" t="s">
        <v>3359</v>
      </c>
      <c r="M206" s="143"/>
      <c r="N206" s="73" t="s">
        <v>9957</v>
      </c>
      <c r="O206" s="144"/>
      <c r="P206" s="143"/>
      <c r="Q206" s="143" t="s">
        <v>2047</v>
      </c>
      <c r="R206" s="143">
        <v>2014</v>
      </c>
      <c r="S206" s="143" t="s">
        <v>9828</v>
      </c>
      <c r="T206" s="143">
        <v>2255</v>
      </c>
      <c r="U206" s="168">
        <v>45276</v>
      </c>
      <c r="V206" s="168">
        <v>45320</v>
      </c>
      <c r="W206" s="147" t="s">
        <v>9840</v>
      </c>
      <c r="X206" s="465">
        <v>60</v>
      </c>
    </row>
    <row r="207" spans="1:24" ht="26.25" customHeight="1">
      <c r="A207" s="464"/>
      <c r="B207" s="143"/>
      <c r="C207" s="143"/>
      <c r="D207" s="143"/>
      <c r="E207" s="143"/>
      <c r="F207" s="143"/>
      <c r="G207" s="143"/>
      <c r="H207" s="143"/>
      <c r="I207" s="320" t="s">
        <v>2625</v>
      </c>
      <c r="J207" s="143"/>
      <c r="K207" s="144" t="s">
        <v>9358</v>
      </c>
      <c r="L207" s="143"/>
      <c r="M207" s="143"/>
      <c r="N207" s="73" t="s">
        <v>2897</v>
      </c>
      <c r="O207" s="144" t="s">
        <v>9372</v>
      </c>
      <c r="P207" s="143"/>
      <c r="Q207" s="143" t="s">
        <v>1933</v>
      </c>
      <c r="R207" s="143">
        <v>2014</v>
      </c>
      <c r="S207" s="143" t="s">
        <v>9512</v>
      </c>
      <c r="T207" s="143">
        <v>1765</v>
      </c>
      <c r="U207" s="146">
        <v>45277</v>
      </c>
      <c r="V207" s="168">
        <v>45333</v>
      </c>
      <c r="W207" s="147" t="s">
        <v>9839</v>
      </c>
      <c r="X207" s="777">
        <f>X205+X206</f>
        <v>4110</v>
      </c>
    </row>
    <row r="208" spans="1:24" ht="26.25" customHeight="1">
      <c r="A208" s="464"/>
      <c r="B208" s="143"/>
      <c r="C208" s="143" t="s">
        <v>10043</v>
      </c>
      <c r="D208" s="143" t="s">
        <v>191</v>
      </c>
      <c r="E208" s="143"/>
      <c r="F208" s="143"/>
      <c r="G208" s="143"/>
      <c r="H208" s="143"/>
      <c r="I208" s="143"/>
      <c r="J208" s="143"/>
      <c r="K208" s="144" t="s">
        <v>8457</v>
      </c>
      <c r="L208" s="143"/>
      <c r="M208" s="143"/>
      <c r="N208" s="144"/>
      <c r="O208" s="144"/>
      <c r="P208" s="143"/>
      <c r="Q208" s="143" t="s">
        <v>525</v>
      </c>
      <c r="R208" s="143">
        <v>2023</v>
      </c>
      <c r="S208" s="143" t="s">
        <v>9513</v>
      </c>
      <c r="T208" s="143">
        <v>2040</v>
      </c>
      <c r="U208" s="168"/>
      <c r="V208" s="168">
        <v>45336</v>
      </c>
      <c r="W208" s="147"/>
      <c r="X208" s="466"/>
    </row>
    <row r="209" spans="1:24" ht="26.25" customHeight="1">
      <c r="A209" s="464"/>
      <c r="B209" s="143"/>
      <c r="C209" s="143"/>
      <c r="D209" s="143"/>
      <c r="E209" s="143"/>
      <c r="F209" s="143"/>
      <c r="G209" s="143"/>
      <c r="H209" s="143"/>
      <c r="I209" s="143"/>
      <c r="J209" s="143" t="s">
        <v>2626</v>
      </c>
      <c r="K209" s="144"/>
      <c r="L209" s="143"/>
      <c r="M209" s="2476" t="s">
        <v>9437</v>
      </c>
      <c r="N209" s="2477"/>
      <c r="O209" s="2478"/>
      <c r="P209" s="143"/>
      <c r="Q209" s="143"/>
      <c r="R209" s="143"/>
      <c r="S209" s="148" t="s">
        <v>189</v>
      </c>
      <c r="T209" s="148">
        <v>3700</v>
      </c>
      <c r="U209" s="168"/>
      <c r="V209" s="168">
        <v>45339</v>
      </c>
      <c r="W209" s="147"/>
      <c r="X209" s="466"/>
    </row>
    <row r="210" spans="1:24" ht="26.25" customHeight="1">
      <c r="A210" s="464"/>
      <c r="B210" s="143"/>
      <c r="C210" s="143"/>
      <c r="D210" s="143"/>
      <c r="E210" s="143"/>
      <c r="F210" s="143"/>
      <c r="G210" s="143"/>
      <c r="H210" s="143"/>
      <c r="I210" s="143"/>
      <c r="J210" s="143" t="s">
        <v>2627</v>
      </c>
      <c r="K210" s="144"/>
      <c r="L210" s="143"/>
      <c r="M210" s="2559" t="s">
        <v>9463</v>
      </c>
      <c r="N210" s="2560"/>
      <c r="O210" s="2561"/>
      <c r="P210" s="143"/>
      <c r="Q210" s="143"/>
      <c r="R210" s="143"/>
      <c r="S210" s="148" t="s">
        <v>2472</v>
      </c>
      <c r="T210" s="148">
        <f>SUM(T205:T209)</f>
        <v>11935</v>
      </c>
      <c r="U210" s="168"/>
      <c r="V210" s="168">
        <v>45338</v>
      </c>
      <c r="W210" s="147"/>
      <c r="X210" s="466"/>
    </row>
    <row r="211" spans="1:24" ht="26.25" customHeight="1" thickBot="1">
      <c r="A211" s="467"/>
      <c r="B211" s="468"/>
      <c r="C211" s="468"/>
      <c r="D211" s="468"/>
      <c r="E211" s="468"/>
      <c r="F211" s="468"/>
      <c r="G211" s="468"/>
      <c r="H211" s="468"/>
      <c r="I211" s="468"/>
      <c r="J211" s="555" t="s">
        <v>2745</v>
      </c>
      <c r="K211" s="611" t="s">
        <v>9436</v>
      </c>
      <c r="L211" s="468"/>
      <c r="M211" s="468"/>
      <c r="N211" s="470"/>
      <c r="O211" s="470"/>
      <c r="P211" s="471"/>
      <c r="Q211" s="468"/>
      <c r="R211" s="468"/>
      <c r="S211" s="472"/>
      <c r="T211" s="472"/>
      <c r="U211" s="473"/>
      <c r="V211" s="474">
        <v>45358</v>
      </c>
      <c r="W211" s="475"/>
      <c r="X211" s="476"/>
    </row>
    <row r="213" spans="1:24" ht="26.25" customHeight="1" thickBot="1">
      <c r="A213" s="445"/>
      <c r="B213" s="445"/>
      <c r="C213" s="445"/>
      <c r="D213" s="445"/>
      <c r="E213" s="445"/>
      <c r="F213" s="445"/>
      <c r="G213" s="445"/>
      <c r="H213" s="445"/>
      <c r="I213" s="445"/>
      <c r="J213" s="445"/>
      <c r="K213" s="446"/>
      <c r="L213" s="445"/>
      <c r="M213" s="445"/>
      <c r="N213" s="446"/>
      <c r="O213" s="446"/>
      <c r="P213" s="447"/>
      <c r="Q213" s="445"/>
      <c r="R213" s="445"/>
      <c r="S213" s="445"/>
      <c r="T213" s="445"/>
      <c r="U213" s="448"/>
      <c r="V213" s="449"/>
      <c r="W213" s="450"/>
      <c r="X213" s="450"/>
    </row>
    <row r="214" spans="1:24" ht="26.25" customHeight="1">
      <c r="A214" s="1348" t="s">
        <v>188</v>
      </c>
      <c r="B214" s="1349"/>
      <c r="C214" s="1349" t="s">
        <v>123</v>
      </c>
      <c r="D214" s="1349" t="s">
        <v>198</v>
      </c>
      <c r="E214" s="1349" t="s">
        <v>191</v>
      </c>
      <c r="F214" s="1349" t="s">
        <v>191</v>
      </c>
      <c r="G214" s="1349" t="s">
        <v>191</v>
      </c>
      <c r="H214" s="1489"/>
      <c r="I214" s="1349" t="s">
        <v>126</v>
      </c>
      <c r="J214" s="1349" t="s">
        <v>9200</v>
      </c>
      <c r="K214" s="1350" t="s">
        <v>131</v>
      </c>
      <c r="L214" s="1349" t="s">
        <v>9510</v>
      </c>
      <c r="M214" s="1349"/>
      <c r="N214" s="1350" t="s">
        <v>9267</v>
      </c>
      <c r="O214" s="1350" t="s">
        <v>9364</v>
      </c>
      <c r="P214" s="1351" t="s">
        <v>10077</v>
      </c>
      <c r="Q214" s="1349" t="s">
        <v>618</v>
      </c>
      <c r="R214" s="1349">
        <f>IF(MID(RIGHT(S214,8),1,1)="M",2021,IF(MID(RIGHT(S214,8),1,1)="N",2022,IF(MID(RIGHT(S214,8),1,1)="P",2023,IF(MID(RIGHT(S214,8),1,1)="R",1994,IF(MID(RIGHT(S214,8),1,1)="S",1995,IF(MID(RIGHT(S214,8),1,1)="T",1996,IF(MID(RIGHT(S214,8),1,1)="V",1997,IF(MID(RIGHT(S214,8),1,1)="W",1998,IF(MID(RIGHT(S214,8),1,1)="X",1999,IF(MID(RIGHT(S214,8),1,1)="Y",2000,IF(MID(RIGHT(S214,8),1,1)="1",2001,IF(MID(RIGHT(S214,8),1,1)="2",2002,IF(MID(RIGHT(S214,8),1,1)="3",2003,IF(MID(RIGHT(S214,8),1,1)="4",2004,IF(MID(RIGHT(S214,8),1,1)="5",2005,IF(MID(RIGHT(S214,8),1,1)="6",2006,IF(MID(RIGHT(S214,8),1,1)="7",2007,IF(MID(RIGHT(S214,8),1,1)="8",2008,IF(MID(RIGHT(S214,8),1,1)="9",2009,IF(MID(RIGHT(S214,8),1,1)="A",2010,IF(MID(RIGHT(S214,8),1,1)="B",2011,IF(MID(RIGHT(S214,8),1,1)="C",2012,IF(MID(RIGHT(S214,8),1,1)="D",2013,IF(MID(RIGHT(S214,8),1,1)="E",2014,IF(MID(RIGHT(S214,8),1,1)="F",2015,IF(MID(RIGHT(S214,8),1,1)="G",2016,IF(MID(RIGHT(S214,8),1,1)="H",2017,IF(MID(RIGHT(S214,8),1,1)="J",2018,IF(MID(RIGHT(S214,8),1,1)="K",2019,IF(MID(RIGHT(S214,8),1,1)="L",2020,""))))))))))))))))))))))))))))))</f>
        <v>2023</v>
      </c>
      <c r="S214" s="1349" t="s">
        <v>9302</v>
      </c>
      <c r="T214" s="1349">
        <v>1800</v>
      </c>
      <c r="U214" s="1352">
        <v>45269</v>
      </c>
      <c r="V214" s="1352">
        <v>45319</v>
      </c>
      <c r="W214" s="1353"/>
      <c r="X214" s="1354">
        <v>1050</v>
      </c>
    </row>
    <row r="215" spans="1:24" ht="26.25" customHeight="1">
      <c r="A215" s="1355"/>
      <c r="B215" s="208"/>
      <c r="C215" s="208"/>
      <c r="D215" s="208"/>
      <c r="E215" s="208"/>
      <c r="F215" s="208"/>
      <c r="G215" s="208"/>
      <c r="H215" s="208"/>
      <c r="I215" s="208" t="s">
        <v>194</v>
      </c>
      <c r="J215" s="412" t="s">
        <v>9212</v>
      </c>
      <c r="K215" s="215" t="s">
        <v>211</v>
      </c>
      <c r="L215" s="425" t="s">
        <v>3603</v>
      </c>
      <c r="M215" s="208"/>
      <c r="N215" s="73" t="s">
        <v>4260</v>
      </c>
      <c r="O215" s="209"/>
      <c r="P215" s="210"/>
      <c r="Q215" s="208" t="s">
        <v>2219</v>
      </c>
      <c r="R215" s="208">
        <f>IF(MID(RIGHT(S215,8),1,1)="M",2021,IF(MID(RIGHT(S215,8),1,1)="N",2022,IF(MID(RIGHT(S215,8),1,1)="P",2023,IF(MID(RIGHT(S215,8),1,1)="R",1994,IF(MID(RIGHT(S215,8),1,1)="S",1995,IF(MID(RIGHT(S215,8),1,1)="T",1996,IF(MID(RIGHT(S215,8),1,1)="V",1997,IF(MID(RIGHT(S215,8),1,1)="W",1998,IF(MID(RIGHT(S215,8),1,1)="X",1999,IF(MID(RIGHT(S215,8),1,1)="Y",2000,IF(MID(RIGHT(S215,8),1,1)="1",2001,IF(MID(RIGHT(S215,8),1,1)="2",2002,IF(MID(RIGHT(S215,8),1,1)="3",2003,IF(MID(RIGHT(S215,8),1,1)="4",2004,IF(MID(RIGHT(S215,8),1,1)="5",2005,IF(MID(RIGHT(S215,8),1,1)="6",2006,IF(MID(RIGHT(S215,8),1,1)="7",2007,IF(MID(RIGHT(S215,8),1,1)="8",2008,IF(MID(RIGHT(S215,8),1,1)="9",2009,IF(MID(RIGHT(S215,8),1,1)="A",2010,IF(MID(RIGHT(S215,8),1,1)="B",2011,IF(MID(RIGHT(S215,8),1,1)="C",2012,IF(MID(RIGHT(S215,8),1,1)="D",2013,IF(MID(RIGHT(S215,8),1,1)="E",2014,IF(MID(RIGHT(S215,8),1,1)="F",2015,IF(MID(RIGHT(S215,8),1,1)="G",2016,IF(MID(RIGHT(S215,8),1,1)="H",2017,IF(MID(RIGHT(S215,8),1,1)="J",2018,IF(MID(RIGHT(S215,8),1,1)="K",2019,IF(MID(RIGHT(S215,8),1,1)="L",2020,""))))))))))))))))))))))))))))))</f>
        <v>2015</v>
      </c>
      <c r="S215" s="208" t="s">
        <v>9301</v>
      </c>
      <c r="T215" s="208">
        <v>1800</v>
      </c>
      <c r="U215" s="211">
        <v>45270</v>
      </c>
      <c r="V215" s="211">
        <v>45332</v>
      </c>
      <c r="W215" s="213" t="s">
        <v>9546</v>
      </c>
      <c r="X215" s="1356" t="s">
        <v>9178</v>
      </c>
    </row>
    <row r="216" spans="1:24" ht="26.25" customHeight="1">
      <c r="A216" s="1355"/>
      <c r="B216" s="208"/>
      <c r="C216" s="208"/>
      <c r="D216" s="208"/>
      <c r="E216" s="208"/>
      <c r="F216" s="208"/>
      <c r="G216" s="208"/>
      <c r="H216" s="208"/>
      <c r="I216" s="208"/>
      <c r="J216" s="425" t="s">
        <v>9123</v>
      </c>
      <c r="K216" s="209" t="s">
        <v>9201</v>
      </c>
      <c r="L216" s="208" t="s">
        <v>9983</v>
      </c>
      <c r="M216" s="208"/>
      <c r="N216" s="73" t="s">
        <v>2432</v>
      </c>
      <c r="O216" s="209"/>
      <c r="P216" s="210"/>
      <c r="Q216" s="208" t="s">
        <v>4446</v>
      </c>
      <c r="R216" s="208">
        <f>IF(MID(RIGHT(S216,8),1,1)="M",2021,IF(MID(RIGHT(S216,8),1,1)="N",2022,IF(MID(RIGHT(S216,8),1,1)="P",2023,IF(MID(RIGHT(S216,8),1,1)="R",1994,IF(MID(RIGHT(S216,8),1,1)="S",1995,IF(MID(RIGHT(S216,8),1,1)="T",1996,IF(MID(RIGHT(S216,8),1,1)="V",1997,IF(MID(RIGHT(S216,8),1,1)="W",1998,IF(MID(RIGHT(S216,8),1,1)="X",1999,IF(MID(RIGHT(S216,8),1,1)="Y",2000,IF(MID(RIGHT(S216,8),1,1)="1",2001,IF(MID(RIGHT(S216,8),1,1)="2",2002,IF(MID(RIGHT(S216,8),1,1)="3",2003,IF(MID(RIGHT(S216,8),1,1)="4",2004,IF(MID(RIGHT(S216,8),1,1)="5",2005,IF(MID(RIGHT(S216,8),1,1)="6",2006,IF(MID(RIGHT(S216,8),1,1)="7",2007,IF(MID(RIGHT(S216,8),1,1)="8",2008,IF(MID(RIGHT(S216,8),1,1)="9",2009,IF(MID(RIGHT(S216,8),1,1)="A",2010,IF(MID(RIGHT(S216,8),1,1)="B",2011,IF(MID(RIGHT(S216,8),1,1)="C",2012,IF(MID(RIGHT(S216,8),1,1)="D",2013,IF(MID(RIGHT(S216,8),1,1)="E",2014,IF(MID(RIGHT(S216,8),1,1)="F",2015,IF(MID(RIGHT(S216,8),1,1)="G",2016,IF(MID(RIGHT(S216,8),1,1)="H",2017,IF(MID(RIGHT(S216,8),1,1)="J",2018,IF(MID(RIGHT(S216,8),1,1)="K",2019,IF(MID(RIGHT(S216,8),1,1)="L",2020,""))))))))))))))))))))))))))))))</f>
        <v>2015</v>
      </c>
      <c r="S216" s="208" t="s">
        <v>9304</v>
      </c>
      <c r="T216" s="208">
        <v>1600</v>
      </c>
      <c r="U216" s="211">
        <v>45275</v>
      </c>
      <c r="V216" s="211">
        <v>45351</v>
      </c>
      <c r="W216" s="213"/>
      <c r="X216" s="1356"/>
    </row>
    <row r="217" spans="1:24" ht="26.25" customHeight="1">
      <c r="A217" s="1355"/>
      <c r="B217" s="208"/>
      <c r="C217" s="208"/>
      <c r="D217" s="208"/>
      <c r="E217" s="208"/>
      <c r="F217" s="208"/>
      <c r="G217" s="208"/>
      <c r="H217" s="208"/>
      <c r="I217" s="208"/>
      <c r="J217" s="208"/>
      <c r="K217" s="209" t="s">
        <v>2380</v>
      </c>
      <c r="L217" s="208"/>
      <c r="M217" s="208"/>
      <c r="N217" s="209"/>
      <c r="O217" s="209"/>
      <c r="P217" s="210"/>
      <c r="Q217" s="208" t="s">
        <v>390</v>
      </c>
      <c r="R217" s="208">
        <f>IF(MID(RIGHT(S217,8),1,1)="M",2021,IF(MID(RIGHT(S217,8),1,1)="N",2022,IF(MID(RIGHT(S217,8),1,1)="P",2023,IF(MID(RIGHT(S217,8),1,1)="R",1994,IF(MID(RIGHT(S217,8),1,1)="S",1995,IF(MID(RIGHT(S217,8),1,1)="T",1996,IF(MID(RIGHT(S217,8),1,1)="V",1997,IF(MID(RIGHT(S217,8),1,1)="W",1998,IF(MID(RIGHT(S217,8),1,1)="X",1999,IF(MID(RIGHT(S217,8),1,1)="Y",2000,IF(MID(RIGHT(S217,8),1,1)="1",2001,IF(MID(RIGHT(S217,8),1,1)="2",2002,IF(MID(RIGHT(S217,8),1,1)="3",2003,IF(MID(RIGHT(S217,8),1,1)="4",2004,IF(MID(RIGHT(S217,8),1,1)="5",2005,IF(MID(RIGHT(S217,8),1,1)="6",2006,IF(MID(RIGHT(S217,8),1,1)="7",2007,IF(MID(RIGHT(S217,8),1,1)="8",2008,IF(MID(RIGHT(S217,8),1,1)="9",2009,IF(MID(RIGHT(S217,8),1,1)="A",2010,IF(MID(RIGHT(S217,8),1,1)="B",2011,IF(MID(RIGHT(S217,8),1,1)="C",2012,IF(MID(RIGHT(S217,8),1,1)="D",2013,IF(MID(RIGHT(S217,8),1,1)="E",2014,IF(MID(RIGHT(S217,8),1,1)="F",2015,IF(MID(RIGHT(S217,8),1,1)="G",2016,IF(MID(RIGHT(S217,8),1,1)="H",2017,IF(MID(RIGHT(S217,8),1,1)="J",2018,IF(MID(RIGHT(S217,8),1,1)="K",2019,IF(MID(RIGHT(S217,8),1,1)="L",2020,""))))))))))))))))))))))))))))))</f>
        <v>2015</v>
      </c>
      <c r="S217" s="208" t="s">
        <v>9303</v>
      </c>
      <c r="T217" s="208">
        <v>1800</v>
      </c>
      <c r="U217" s="211">
        <v>45276</v>
      </c>
      <c r="V217" s="211">
        <v>45360</v>
      </c>
      <c r="W217" s="213"/>
      <c r="X217" s="1356"/>
    </row>
    <row r="218" spans="1:24" ht="26.25" customHeight="1">
      <c r="A218" s="1355"/>
      <c r="B218" s="208"/>
      <c r="C218" s="208"/>
      <c r="D218" s="208"/>
      <c r="E218" s="208"/>
      <c r="F218" s="208"/>
      <c r="G218" s="208"/>
      <c r="H218" s="208"/>
      <c r="I218" s="208"/>
      <c r="J218" s="208"/>
      <c r="K218" s="209"/>
      <c r="L218" s="208"/>
      <c r="M218" s="208"/>
      <c r="N218" s="209"/>
      <c r="O218" s="209"/>
      <c r="P218" s="210"/>
      <c r="Q218" s="208"/>
      <c r="R218" s="208"/>
      <c r="S218" s="214" t="s">
        <v>189</v>
      </c>
      <c r="T218" s="214">
        <v>3700</v>
      </c>
      <c r="U218" s="211">
        <v>45277</v>
      </c>
      <c r="V218" s="211">
        <v>45356</v>
      </c>
      <c r="W218" s="213"/>
      <c r="X218" s="1356"/>
    </row>
    <row r="219" spans="1:24" ht="26.25" customHeight="1">
      <c r="A219" s="1355"/>
      <c r="B219" s="208"/>
      <c r="C219" s="208"/>
      <c r="D219" s="208"/>
      <c r="E219" s="208"/>
      <c r="F219" s="208"/>
      <c r="G219" s="208"/>
      <c r="H219" s="208"/>
      <c r="I219" s="208"/>
      <c r="J219" s="208"/>
      <c r="K219" s="209"/>
      <c r="L219" s="208"/>
      <c r="M219" s="208"/>
      <c r="N219" s="209"/>
      <c r="O219" s="209"/>
      <c r="P219" s="210"/>
      <c r="Q219" s="208"/>
      <c r="R219" s="208"/>
      <c r="S219" s="214"/>
      <c r="T219" s="214">
        <f>SUM(T214:T218)</f>
        <v>10700</v>
      </c>
      <c r="U219" s="212">
        <v>45279</v>
      </c>
      <c r="V219" s="212">
        <v>45365</v>
      </c>
      <c r="W219" s="213"/>
      <c r="X219" s="1356"/>
    </row>
    <row r="220" spans="1:24" ht="26.25" customHeight="1" thickBot="1">
      <c r="A220" s="1357"/>
      <c r="B220" s="1358"/>
      <c r="C220" s="1358"/>
      <c r="D220" s="1358"/>
      <c r="E220" s="1358"/>
      <c r="F220" s="1358"/>
      <c r="G220" s="1358"/>
      <c r="H220" s="1358"/>
      <c r="I220" s="1358"/>
      <c r="J220" s="1358"/>
      <c r="K220" s="611" t="s">
        <v>9202</v>
      </c>
      <c r="L220" s="1358"/>
      <c r="M220" s="1358"/>
      <c r="N220" s="1359"/>
      <c r="O220" s="1359"/>
      <c r="P220" s="1360"/>
      <c r="Q220" s="1358"/>
      <c r="R220" s="1358"/>
      <c r="S220" s="1361"/>
      <c r="T220" s="1361"/>
      <c r="U220" s="1362"/>
      <c r="V220" s="1363"/>
      <c r="W220" s="1364"/>
      <c r="X220" s="1365"/>
    </row>
    <row r="221" spans="1:24" ht="26.25" customHeight="1">
      <c r="A221" s="1348" t="s">
        <v>188</v>
      </c>
      <c r="B221" s="1349"/>
      <c r="C221" s="1349" t="s">
        <v>123</v>
      </c>
      <c r="D221" s="1349" t="s">
        <v>198</v>
      </c>
      <c r="E221" s="1349" t="s">
        <v>191</v>
      </c>
      <c r="F221" s="1349" t="s">
        <v>191</v>
      </c>
      <c r="G221" s="1349" t="s">
        <v>191</v>
      </c>
      <c r="H221" s="1489"/>
      <c r="I221" s="1349" t="s">
        <v>126</v>
      </c>
      <c r="J221" s="1349" t="s">
        <v>9200</v>
      </c>
      <c r="K221" s="1350" t="s">
        <v>131</v>
      </c>
      <c r="L221" s="1349" t="s">
        <v>9646</v>
      </c>
      <c r="M221" s="1349"/>
      <c r="N221" s="1350" t="s">
        <v>9365</v>
      </c>
      <c r="O221" s="1350" t="s">
        <v>9366</v>
      </c>
      <c r="P221" s="1351" t="s">
        <v>10077</v>
      </c>
      <c r="Q221" s="1349" t="s">
        <v>618</v>
      </c>
      <c r="R221" s="1349">
        <f>IF(MID(RIGHT(S221,8),1,1)="M",2021,IF(MID(RIGHT(S221,8),1,1)="N",2022,IF(MID(RIGHT(S221,8),1,1)="P",2023,IF(MID(RIGHT(S221,8),1,1)="R",1994,IF(MID(RIGHT(S221,8),1,1)="S",1995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2015</v>
      </c>
      <c r="S221" s="1349" t="s">
        <v>9305</v>
      </c>
      <c r="T221" s="1349">
        <v>1700</v>
      </c>
      <c r="U221" s="1352">
        <v>45269</v>
      </c>
      <c r="V221" s="1352">
        <v>45319</v>
      </c>
      <c r="W221" s="1353"/>
      <c r="X221" s="1354">
        <v>1050</v>
      </c>
    </row>
    <row r="222" spans="1:24" ht="26.25" customHeight="1">
      <c r="A222" s="1355"/>
      <c r="B222" s="208"/>
      <c r="C222" s="208"/>
      <c r="D222" s="208"/>
      <c r="E222" s="208"/>
      <c r="F222" s="208"/>
      <c r="G222" s="208"/>
      <c r="H222" s="208"/>
      <c r="I222" s="208" t="s">
        <v>194</v>
      </c>
      <c r="J222" s="412" t="s">
        <v>9213</v>
      </c>
      <c r="K222" s="215" t="s">
        <v>211</v>
      </c>
      <c r="L222" s="425" t="s">
        <v>3603</v>
      </c>
      <c r="M222" s="208"/>
      <c r="N222" s="73" t="s">
        <v>4260</v>
      </c>
      <c r="O222" s="209"/>
      <c r="P222" s="210"/>
      <c r="Q222" s="208" t="s">
        <v>621</v>
      </c>
      <c r="R222" s="208">
        <f>IF(MID(RIGHT(S222,8),1,1)="M",2021,IF(MID(RIGHT(S222,8),1,1)="N",2022,IF(MID(RIGHT(S222,8),1,1)="P",2023,IF(MID(RIGHT(S222,8),1,1)="R",1994,IF(MID(RIGHT(S222,8),1,1)="S",1995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2015</v>
      </c>
      <c r="S222" s="208" t="s">
        <v>9307</v>
      </c>
      <c r="T222" s="208">
        <v>1600</v>
      </c>
      <c r="U222" s="211">
        <v>45270</v>
      </c>
      <c r="V222" s="211">
        <v>45332</v>
      </c>
      <c r="W222" s="213" t="s">
        <v>9546</v>
      </c>
      <c r="X222" s="1356" t="s">
        <v>9178</v>
      </c>
    </row>
    <row r="223" spans="1:24" ht="26.25" customHeight="1">
      <c r="A223" s="1355"/>
      <c r="B223" s="208"/>
      <c r="C223" s="208"/>
      <c r="D223" s="208"/>
      <c r="E223" s="208"/>
      <c r="F223" s="208"/>
      <c r="G223" s="208"/>
      <c r="H223" s="208"/>
      <c r="I223" s="208"/>
      <c r="J223" s="425" t="s">
        <v>9123</v>
      </c>
      <c r="K223" s="209" t="s">
        <v>9201</v>
      </c>
      <c r="L223" s="208" t="s">
        <v>9983</v>
      </c>
      <c r="M223" s="208"/>
      <c r="N223" s="73" t="s">
        <v>2432</v>
      </c>
      <c r="O223" s="209"/>
      <c r="P223" s="210"/>
      <c r="Q223" s="208" t="s">
        <v>4423</v>
      </c>
      <c r="R223" s="208">
        <f>IF(MID(RIGHT(S223,8),1,1)="M",2021,IF(MID(RIGHT(S223,8),1,1)="N",2022,IF(MID(RIGHT(S223,8),1,1)="P",2023,IF(MID(RIGHT(S223,8),1,1)="R",1994,IF(MID(RIGHT(S223,8),1,1)="S",1995,IF(MID(RIGHT(S223,8),1,1)="T",1996,IF(MID(RIGHT(S223,8),1,1)="V",1997,IF(MID(RIGHT(S223,8),1,1)="W",1998,IF(MID(RIGHT(S223,8),1,1)="X",1999,IF(MID(RIGHT(S223,8),1,1)="Y",2000,IF(MID(RIGHT(S223,8),1,1)="1",2001,IF(MID(RIGHT(S223,8),1,1)="2",2002,IF(MID(RIGHT(S223,8),1,1)="3",2003,IF(MID(RIGHT(S223,8),1,1)="4",2004,IF(MID(RIGHT(S223,8),1,1)="5",2005,IF(MID(RIGHT(S223,8),1,1)="6",2006,IF(MID(RIGHT(S223,8),1,1)="7",2007,IF(MID(RIGHT(S223,8),1,1)="8",2008,IF(MID(RIGHT(S223,8),1,1)="9",2009,IF(MID(RIGHT(S223,8),1,1)="A",2010,IF(MID(RIGHT(S223,8),1,1)="B",2011,IF(MID(RIGHT(S223,8),1,1)="C",2012,IF(MID(RIGHT(S223,8),1,1)="D",2013,IF(MID(RIGHT(S223,8),1,1)="E",2014,IF(MID(RIGHT(S223,8),1,1)="F",2015,IF(MID(RIGHT(S223,8),1,1)="G",2016,IF(MID(RIGHT(S223,8),1,1)="H",2017,IF(MID(RIGHT(S223,8),1,1)="J",2018,IF(MID(RIGHT(S223,8),1,1)="K",2019,IF(MID(RIGHT(S223,8),1,1)="L",2020,""))))))))))))))))))))))))))))))</f>
        <v>2016</v>
      </c>
      <c r="S223" s="208" t="s">
        <v>9308</v>
      </c>
      <c r="T223" s="208">
        <v>1800</v>
      </c>
      <c r="U223" s="211">
        <v>45275</v>
      </c>
      <c r="V223" s="211">
        <v>45351</v>
      </c>
      <c r="W223" s="213"/>
      <c r="X223" s="1356"/>
    </row>
    <row r="224" spans="1:24" ht="26.25" customHeight="1">
      <c r="A224" s="1355"/>
      <c r="B224" s="208"/>
      <c r="C224" s="208"/>
      <c r="D224" s="208"/>
      <c r="E224" s="208"/>
      <c r="F224" s="208"/>
      <c r="G224" s="208"/>
      <c r="H224" s="208"/>
      <c r="I224" s="208"/>
      <c r="J224" s="208"/>
      <c r="K224" s="209" t="s">
        <v>2380</v>
      </c>
      <c r="L224" s="208"/>
      <c r="M224" s="208"/>
      <c r="N224" s="209"/>
      <c r="O224" s="209"/>
      <c r="P224" s="210"/>
      <c r="Q224" s="208" t="s">
        <v>3988</v>
      </c>
      <c r="R224" s="208">
        <f>IF(MID(RIGHT(S224,8),1,1)="M",2021,IF(MID(RIGHT(S224,8),1,1)="N",2022,IF(MID(RIGHT(S224,8),1,1)="P",2023,IF(MID(RIGHT(S224,8),1,1)="R",1994,IF(MID(RIGHT(S224,8),1,1)="S",1995,IF(MID(RIGHT(S224,8),1,1)="T",1996,IF(MID(RIGHT(S224,8),1,1)="V",1997,IF(MID(RIGHT(S224,8),1,1)="W",1998,IF(MID(RIGHT(S224,8),1,1)="X",1999,IF(MID(RIGHT(S224,8),1,1)="Y",2000,IF(MID(RIGHT(S224,8),1,1)="1",2001,IF(MID(RIGHT(S224,8),1,1)="2",2002,IF(MID(RIGHT(S224,8),1,1)="3",2003,IF(MID(RIGHT(S224,8),1,1)="4",2004,IF(MID(RIGHT(S224,8),1,1)="5",2005,IF(MID(RIGHT(S224,8),1,1)="6",2006,IF(MID(RIGHT(S224,8),1,1)="7",2007,IF(MID(RIGHT(S224,8),1,1)="8",2008,IF(MID(RIGHT(S224,8),1,1)="9",2009,IF(MID(RIGHT(S224,8),1,1)="A",2010,IF(MID(RIGHT(S224,8),1,1)="B",2011,IF(MID(RIGHT(S224,8),1,1)="C",2012,IF(MID(RIGHT(S224,8),1,1)="D",2013,IF(MID(RIGHT(S224,8),1,1)="E",2014,IF(MID(RIGHT(S224,8),1,1)="F",2015,IF(MID(RIGHT(S224,8),1,1)="G",2016,IF(MID(RIGHT(S224,8),1,1)="H",2017,IF(MID(RIGHT(S224,8),1,1)="J",2018,IF(MID(RIGHT(S224,8),1,1)="K",2019,IF(MID(RIGHT(S224,8),1,1)="L",2020,""))))))))))))))))))))))))))))))</f>
        <v>2015</v>
      </c>
      <c r="S224" s="208" t="s">
        <v>9306</v>
      </c>
      <c r="T224" s="208">
        <v>1600</v>
      </c>
      <c r="U224" s="211">
        <v>45276</v>
      </c>
      <c r="V224" s="211">
        <v>45360</v>
      </c>
      <c r="W224" s="213"/>
      <c r="X224" s="1356"/>
    </row>
    <row r="225" spans="1:24" ht="26.25" customHeight="1">
      <c r="A225" s="1355"/>
      <c r="B225" s="208"/>
      <c r="C225" s="208"/>
      <c r="D225" s="208"/>
      <c r="E225" s="208"/>
      <c r="F225" s="208"/>
      <c r="G225" s="208"/>
      <c r="H225" s="208"/>
      <c r="I225" s="208"/>
      <c r="J225" s="208"/>
      <c r="K225" s="209"/>
      <c r="L225" s="208"/>
      <c r="M225" s="208"/>
      <c r="N225" s="209"/>
      <c r="O225" s="209"/>
      <c r="P225" s="210"/>
      <c r="Q225" s="208"/>
      <c r="R225" s="208"/>
      <c r="S225" s="214" t="s">
        <v>189</v>
      </c>
      <c r="T225" s="214">
        <v>3840</v>
      </c>
      <c r="U225" s="211">
        <v>45277</v>
      </c>
      <c r="V225" s="211">
        <v>45356</v>
      </c>
      <c r="W225" s="213"/>
      <c r="X225" s="1356"/>
    </row>
    <row r="226" spans="1:24" ht="26.25" customHeight="1">
      <c r="A226" s="1355"/>
      <c r="B226" s="208"/>
      <c r="C226" s="208"/>
      <c r="D226" s="208"/>
      <c r="E226" s="208"/>
      <c r="F226" s="208"/>
      <c r="G226" s="208"/>
      <c r="H226" s="208"/>
      <c r="I226" s="208"/>
      <c r="J226" s="208"/>
      <c r="K226" s="209"/>
      <c r="L226" s="208"/>
      <c r="M226" s="208"/>
      <c r="N226" s="209"/>
      <c r="O226" s="209"/>
      <c r="P226" s="210"/>
      <c r="Q226" s="208"/>
      <c r="R226" s="208"/>
      <c r="S226" s="214"/>
      <c r="T226" s="214">
        <f>SUM(T221:T225)</f>
        <v>10540</v>
      </c>
      <c r="U226" s="212">
        <v>45279</v>
      </c>
      <c r="V226" s="212">
        <v>45365</v>
      </c>
      <c r="W226" s="213"/>
      <c r="X226" s="1356"/>
    </row>
    <row r="227" spans="1:24" ht="26.25" customHeight="1" thickBot="1">
      <c r="A227" s="1357"/>
      <c r="B227" s="1358"/>
      <c r="C227" s="1358"/>
      <c r="D227" s="1358"/>
      <c r="E227" s="1358"/>
      <c r="F227" s="1358"/>
      <c r="G227" s="1358"/>
      <c r="H227" s="1358"/>
      <c r="I227" s="1358"/>
      <c r="J227" s="1358"/>
      <c r="K227" s="611" t="s">
        <v>9202</v>
      </c>
      <c r="L227" s="1358"/>
      <c r="M227" s="1358"/>
      <c r="N227" s="1359"/>
      <c r="O227" s="1359"/>
      <c r="P227" s="1360"/>
      <c r="Q227" s="1358"/>
      <c r="R227" s="1358"/>
      <c r="S227" s="1361"/>
      <c r="T227" s="1361"/>
      <c r="U227" s="1362"/>
      <c r="V227" s="1363"/>
      <c r="W227" s="1364"/>
      <c r="X227" s="1365"/>
    </row>
    <row r="229" spans="1:24" s="1375" customFormat="1" ht="26.25" customHeight="1" thickBot="1">
      <c r="A229" s="1403"/>
      <c r="B229" s="1403"/>
      <c r="C229" s="1403"/>
      <c r="D229" s="1403"/>
      <c r="E229" s="1403"/>
      <c r="F229" s="1403"/>
      <c r="G229" s="1403"/>
      <c r="H229" s="1403"/>
      <c r="I229" s="1403"/>
      <c r="J229" s="1403"/>
      <c r="K229" s="1405"/>
      <c r="L229" s="1405"/>
      <c r="M229" s="1405"/>
      <c r="N229" s="1403"/>
      <c r="O229" s="1403"/>
      <c r="P229" s="1406"/>
      <c r="Q229" s="1403"/>
      <c r="R229" s="1403"/>
      <c r="S229" s="1403"/>
      <c r="T229" s="1403"/>
      <c r="U229" s="1407"/>
      <c r="V229" s="1408"/>
      <c r="W229" s="1409"/>
      <c r="X229" s="1410"/>
    </row>
    <row r="230" spans="1:24" s="1375" customFormat="1" ht="26.25" customHeight="1">
      <c r="A230" s="1376" t="s">
        <v>9581</v>
      </c>
      <c r="B230" s="1377" t="s">
        <v>9582</v>
      </c>
      <c r="C230" s="1377" t="s">
        <v>1442</v>
      </c>
      <c r="D230" s="1377" t="s">
        <v>190</v>
      </c>
      <c r="E230" s="1377" t="s">
        <v>191</v>
      </c>
      <c r="F230" s="1377" t="s">
        <v>191</v>
      </c>
      <c r="G230" s="1377" t="s">
        <v>191</v>
      </c>
      <c r="H230" s="1490"/>
      <c r="I230" s="1377" t="s">
        <v>8261</v>
      </c>
      <c r="J230" s="1378" t="s">
        <v>9628</v>
      </c>
      <c r="K230" s="1377" t="s">
        <v>2954</v>
      </c>
      <c r="L230" s="1377" t="s">
        <v>9599</v>
      </c>
      <c r="M230" s="1377"/>
      <c r="N230" s="1378" t="s">
        <v>9597</v>
      </c>
      <c r="O230" s="1377" t="s">
        <v>9598</v>
      </c>
      <c r="P230" s="1526" t="s">
        <v>10871</v>
      </c>
      <c r="Q230" s="1377" t="s">
        <v>9240</v>
      </c>
      <c r="R230" s="536">
        <f>IF(MID(RIGHT(S230,8),1,1)="M",2021,IF(MID(RIGHT(S230,8),1,1)="N",2022,IF(MID(RIGHT(S230,8),1,1)="P",2023,IF(MID(RIGHT(S230,8),1,1)="R",1994,IF(MID(RIGHT(S230,8),1,1)="S",1995,IF(MID(RIGHT(S230,8),1,1)="T",1996,IF(MID(RIGHT(S230,8),1,1)="V",1997,IF(MID(RIGHT(S230,8),1,1)="W",1998,IF(MID(RIGHT(S230,8),1,1)="X",1999,IF(MID(RIGHT(S230,8),1,1)="Y",2000,IF(MID(RIGHT(S230,8),1,1)="1",2001,IF(MID(RIGHT(S230,8),1,1)="2",2002,IF(MID(RIGHT(S230,8),1,1)="3",2003,IF(MID(RIGHT(S230,8),1,1)="4",2004,IF(MID(RIGHT(S230,8),1,1)="5",2005,IF(MID(RIGHT(S230,8),1,1)="6",2006,IF(MID(RIGHT(S230,8),1,1)="7",2007,IF(MID(RIGHT(S230,8),1,1)="8",2008,IF(MID(RIGHT(S230,8),1,1)="9",2009,IF(MID(RIGHT(S230,8),1,1)="A",2010,IF(MID(RIGHT(S230,8),1,1)="B",2011,IF(MID(RIGHT(S230,8),1,1)="C",2012,IF(MID(RIGHT(S230,8),1,1)="D",2013,IF(MID(RIGHT(S230,8),1,1)="E",2014,IF(MID(RIGHT(S230,8),1,1)="F",2015,IF(MID(RIGHT(S230,8),1,1)="G",2016,IF(MID(RIGHT(S230,8),1,1)="H",2017,IF(MID(RIGHT(S230,8),1,1)="J",2018,IF(MID(RIGHT(S230,8),1,1)="K",2019,IF(MID(RIGHT(S230,8),1,1)="L",2020,""))))))))))))))))))))))))))))))</f>
        <v>2007</v>
      </c>
      <c r="S230" s="1379" t="s">
        <v>9584</v>
      </c>
      <c r="T230" s="1377">
        <v>2295</v>
      </c>
      <c r="U230" s="1380">
        <v>45277</v>
      </c>
      <c r="V230" s="1380">
        <v>44968</v>
      </c>
      <c r="W230" s="1415">
        <v>2900</v>
      </c>
      <c r="X230" s="1416">
        <v>3500</v>
      </c>
    </row>
    <row r="231" spans="1:24" s="1375" customFormat="1" ht="26.25" customHeight="1">
      <c r="A231" s="1381"/>
      <c r="B231" s="1382"/>
      <c r="C231" s="1432" t="s">
        <v>9765</v>
      </c>
      <c r="D231" s="1382"/>
      <c r="E231" s="1382"/>
      <c r="F231" s="1382"/>
      <c r="G231" s="1382"/>
      <c r="H231" s="1382"/>
      <c r="I231" s="1383" t="s">
        <v>3598</v>
      </c>
      <c r="J231" s="1417" t="s">
        <v>9605</v>
      </c>
      <c r="K231" s="1385" t="s">
        <v>10370</v>
      </c>
      <c r="L231" s="425" t="s">
        <v>3603</v>
      </c>
      <c r="M231" s="1385"/>
      <c r="N231" s="73" t="s">
        <v>3907</v>
      </c>
      <c r="O231" s="1385"/>
      <c r="P231" s="1386"/>
      <c r="Q231" s="1382" t="s">
        <v>9240</v>
      </c>
      <c r="R231" s="606">
        <f>IF(MID(RIGHT(S231,8),1,1)="M",2021,IF(MID(RIGHT(S231,8),1,1)="N",2022,IF(MID(RIGHT(S231,8),1,1)="P",2023,IF(MID(RIGHT(S231,8),1,1)="R",1994,IF(MID(RIGHT(S231,8),1,1)="S",1995,IF(MID(RIGHT(S231,8),1,1)="T",1996,IF(MID(RIGHT(S231,8),1,1)="V",1997,IF(MID(RIGHT(S231,8),1,1)="W",1998,IF(MID(RIGHT(S231,8),1,1)="X",1999,IF(MID(RIGHT(S231,8),1,1)="Y",2000,IF(MID(RIGHT(S231,8),1,1)="1",2001,IF(MID(RIGHT(S231,8),1,1)="2",2002,IF(MID(RIGHT(S231,8),1,1)="3",2003,IF(MID(RIGHT(S231,8),1,1)="4",2004,IF(MID(RIGHT(S231,8),1,1)="5",2005,IF(MID(RIGHT(S231,8),1,1)="6",2006,IF(MID(RIGHT(S231,8),1,1)="7",2007,IF(MID(RIGHT(S231,8),1,1)="8",2008,IF(MID(RIGHT(S231,8),1,1)="9",2009,IF(MID(RIGHT(S231,8),1,1)="A",2010,IF(MID(RIGHT(S231,8),1,1)="B",2011,IF(MID(RIGHT(S231,8),1,1)="C",2012,IF(MID(RIGHT(S231,8),1,1)="D",2013,IF(MID(RIGHT(S231,8),1,1)="E",2014,IF(MID(RIGHT(S231,8),1,1)="F",2015,IF(MID(RIGHT(S231,8),1,1)="G",2016,IF(MID(RIGHT(S231,8),1,1)="H",2017,IF(MID(RIGHT(S231,8),1,1)="J",2018,IF(MID(RIGHT(S231,8),1,1)="K",2019,IF(MID(RIGHT(S231,8),1,1)="L",2020,""))))))))))))))))))))))))))))))</f>
        <v>2008</v>
      </c>
      <c r="S231" s="1382" t="s">
        <v>9585</v>
      </c>
      <c r="T231" s="1382">
        <v>2295</v>
      </c>
      <c r="U231" s="1388">
        <v>45279</v>
      </c>
      <c r="V231" s="1387">
        <v>45336</v>
      </c>
      <c r="W231" s="1435" t="s">
        <v>9840</v>
      </c>
      <c r="X231" s="1473" t="s">
        <v>10246</v>
      </c>
    </row>
    <row r="232" spans="1:24" s="1375" customFormat="1" ht="26.25" customHeight="1">
      <c r="A232" s="1381"/>
      <c r="B232" s="1382"/>
      <c r="C232" s="1391"/>
      <c r="D232" s="1382"/>
      <c r="E232" s="1382"/>
      <c r="F232" s="1382"/>
      <c r="G232" s="1382"/>
      <c r="H232" s="1382"/>
      <c r="I232" s="1382"/>
      <c r="J232" s="1384"/>
      <c r="K232" s="1385" t="s">
        <v>9604</v>
      </c>
      <c r="L232" s="1385"/>
      <c r="M232" s="1385"/>
      <c r="N232" s="73" t="s">
        <v>2943</v>
      </c>
      <c r="O232" s="1385"/>
      <c r="P232" s="1385"/>
      <c r="Q232" s="1382" t="s">
        <v>9240</v>
      </c>
      <c r="R232" s="606">
        <f>IF(MID(RIGHT(S232,8),1,1)="M",2021,IF(MID(RIGHT(S232,8),1,1)="N",2022,IF(MID(RIGHT(S232,8),1,1)="P",2023,IF(MID(RIGHT(S232,8),1,1)="R",1994,IF(MID(RIGHT(S232,8),1,1)="S",1995,IF(MID(RIGHT(S232,8),1,1)="T",1996,IF(MID(RIGHT(S232,8),1,1)="V",1997,IF(MID(RIGHT(S232,8),1,1)="W",1998,IF(MID(RIGHT(S232,8),1,1)="X",1999,IF(MID(RIGHT(S232,8),1,1)="Y",2000,IF(MID(RIGHT(S232,8),1,1)="1",2001,IF(MID(RIGHT(S232,8),1,1)="2",2002,IF(MID(RIGHT(S232,8),1,1)="3",2003,IF(MID(RIGHT(S232,8),1,1)="4",2004,IF(MID(RIGHT(S232,8),1,1)="5",2005,IF(MID(RIGHT(S232,8),1,1)="6",2006,IF(MID(RIGHT(S232,8),1,1)="7",2007,IF(MID(RIGHT(S232,8),1,1)="8",2008,IF(MID(RIGHT(S232,8),1,1)="9",2009,IF(MID(RIGHT(S232,8),1,1)="A",2010,IF(MID(RIGHT(S232,8),1,1)="B",2011,IF(MID(RIGHT(S232,8),1,1)="C",2012,IF(MID(RIGHT(S232,8),1,1)="D",2013,IF(MID(RIGHT(S232,8),1,1)="E",2014,IF(MID(RIGHT(S232,8),1,1)="F",2015,IF(MID(RIGHT(S232,8),1,1)="G",2016,IF(MID(RIGHT(S232,8),1,1)="H",2017,IF(MID(RIGHT(S232,8),1,1)="J",2018,IF(MID(RIGHT(S232,8),1,1)="K",2019,IF(MID(RIGHT(S232,8),1,1)="L",2020,""))))))))))))))))))))))))))))))</f>
        <v>2010</v>
      </c>
      <c r="S232" s="1382" t="s">
        <v>9586</v>
      </c>
      <c r="T232" s="1382">
        <v>2295</v>
      </c>
      <c r="U232" s="1387"/>
      <c r="V232" s="1387">
        <v>45353</v>
      </c>
      <c r="W232" s="1472">
        <v>400</v>
      </c>
      <c r="X232" s="1390"/>
    </row>
    <row r="233" spans="1:24" s="1375" customFormat="1" ht="26.25" customHeight="1">
      <c r="A233" s="1381"/>
      <c r="B233" s="1382"/>
      <c r="C233" s="1391"/>
      <c r="D233" s="1382"/>
      <c r="E233" s="1382"/>
      <c r="F233" s="1382"/>
      <c r="G233" s="1382"/>
      <c r="H233" s="1382"/>
      <c r="I233" s="1382"/>
      <c r="J233" s="1384"/>
      <c r="K233" s="1385" t="s">
        <v>1772</v>
      </c>
      <c r="L233" s="1385"/>
      <c r="M233" s="1385"/>
      <c r="N233" s="1404"/>
      <c r="O233" s="1385"/>
      <c r="P233" s="1385"/>
      <c r="Q233" s="1382" t="s">
        <v>9588</v>
      </c>
      <c r="R233" s="606">
        <f>IF(MID(RIGHT(S233,8),1,1)="M",2021,IF(MID(RIGHT(S233,8),1,1)="N",2022,IF(MID(RIGHT(S233,8),1,1)="P",2023,IF(MID(RIGHT(S233,8),1,1)="R",1994,IF(MID(RIGHT(S233,8),1,1)="S",1995,IF(MID(RIGHT(S233,8),1,1)="T",1996,IF(MID(RIGHT(S233,8),1,1)="V",1997,IF(MID(RIGHT(S233,8),1,1)="W",1998,IF(MID(RIGHT(S233,8),1,1)="X",1999,IF(MID(RIGHT(S233,8),1,1)="Y",2000,IF(MID(RIGHT(S233,8),1,1)="1",2001,IF(MID(RIGHT(S233,8),1,1)="2",2002,IF(MID(RIGHT(S233,8),1,1)="3",2003,IF(MID(RIGHT(S233,8),1,1)="4",2004,IF(MID(RIGHT(S233,8),1,1)="5",2005,IF(MID(RIGHT(S233,8),1,1)="6",2006,IF(MID(RIGHT(S233,8),1,1)="7",2007,IF(MID(RIGHT(S233,8),1,1)="8",2008,IF(MID(RIGHT(S233,8),1,1)="9",2009,IF(MID(RIGHT(S233,8),1,1)="A",2010,IF(MID(RIGHT(S233,8),1,1)="B",2011,IF(MID(RIGHT(S233,8),1,1)="C",2012,IF(MID(RIGHT(S233,8),1,1)="D",2013,IF(MID(RIGHT(S233,8),1,1)="E",2014,IF(MID(RIGHT(S233,8),1,1)="F",2015,IF(MID(RIGHT(S233,8),1,1)="G",2016,IF(MID(RIGHT(S233,8),1,1)="H",2017,IF(MID(RIGHT(S233,8),1,1)="J",2018,IF(MID(RIGHT(S233,8),1,1)="K",2019,IF(MID(RIGHT(S233,8),1,1)="L",2020,""))))))))))))))))))))))))))))))</f>
        <v>2011</v>
      </c>
      <c r="S233" s="1382" t="s">
        <v>9587</v>
      </c>
      <c r="T233" s="1382">
        <v>2045</v>
      </c>
      <c r="U233" s="1387"/>
      <c r="V233" s="1387">
        <v>45344</v>
      </c>
      <c r="W233" s="1435" t="s">
        <v>10233</v>
      </c>
      <c r="X233" s="1390"/>
    </row>
    <row r="234" spans="1:24" s="1375" customFormat="1" ht="26.25" customHeight="1">
      <c r="A234" s="1381"/>
      <c r="B234" s="1382"/>
      <c r="C234" s="1391"/>
      <c r="D234" s="1382"/>
      <c r="E234" s="1382"/>
      <c r="F234" s="1382"/>
      <c r="G234" s="1382"/>
      <c r="H234" s="1382"/>
      <c r="I234" s="1382"/>
      <c r="J234" s="1384"/>
      <c r="K234" s="1385"/>
      <c r="L234" s="1385"/>
      <c r="M234" s="1385"/>
      <c r="N234" s="1404"/>
      <c r="O234" s="1385"/>
      <c r="P234" s="1386"/>
      <c r="Q234" s="1382"/>
      <c r="R234" s="606"/>
      <c r="S234" s="1392" t="s">
        <v>9583</v>
      </c>
      <c r="T234" s="1392">
        <v>3880</v>
      </c>
      <c r="U234" s="1387"/>
      <c r="V234" s="1388">
        <v>45345</v>
      </c>
      <c r="W234" s="1389"/>
      <c r="X234" s="1390"/>
    </row>
    <row r="235" spans="1:24" s="1375" customFormat="1" ht="26.25" customHeight="1">
      <c r="A235" s="1418"/>
      <c r="B235" s="1419"/>
      <c r="C235" s="1420"/>
      <c r="D235" s="1419"/>
      <c r="E235" s="1419"/>
      <c r="F235" s="1419"/>
      <c r="G235" s="1419"/>
      <c r="H235" s="1419"/>
      <c r="I235" s="1419"/>
      <c r="J235" s="1421"/>
      <c r="K235" s="1422"/>
      <c r="L235" s="1422"/>
      <c r="M235" s="1422"/>
      <c r="N235" s="1423"/>
      <c r="O235" s="1422"/>
      <c r="P235" s="1424"/>
      <c r="Q235" s="1419"/>
      <c r="R235" s="1382"/>
      <c r="S235" s="1425" t="s">
        <v>2472</v>
      </c>
      <c r="T235" s="1425">
        <f>SUM(T230:T234)</f>
        <v>12810</v>
      </c>
      <c r="U235" s="1426"/>
      <c r="V235" s="1427"/>
      <c r="W235" s="1428"/>
      <c r="X235" s="1429"/>
    </row>
    <row r="236" spans="1:24" s="1375" customFormat="1" ht="26.25" customHeight="1" thickBot="1">
      <c r="A236" s="1393"/>
      <c r="B236" s="1394"/>
      <c r="C236" s="1394"/>
      <c r="D236" s="1394"/>
      <c r="E236" s="1394"/>
      <c r="F236" s="1394"/>
      <c r="G236" s="1394"/>
      <c r="H236" s="1394"/>
      <c r="I236" s="1394"/>
      <c r="J236" s="1395"/>
      <c r="K236" s="611" t="s">
        <v>9601</v>
      </c>
      <c r="L236" s="1396"/>
      <c r="M236" s="1396"/>
      <c r="N236" s="1411"/>
      <c r="O236" s="1396"/>
      <c r="P236" s="1397"/>
      <c r="Q236" s="1394"/>
      <c r="R236" s="1258"/>
      <c r="S236" s="1398"/>
      <c r="T236" s="1398"/>
      <c r="U236" s="1399"/>
      <c r="V236" s="1400"/>
      <c r="W236" s="1401"/>
      <c r="X236" s="1402"/>
    </row>
    <row r="238" spans="1:24" ht="26.25" customHeight="1" thickBot="1"/>
    <row r="239" spans="1:24" ht="26.25" customHeight="1">
      <c r="A239" s="1004" t="s">
        <v>188</v>
      </c>
      <c r="B239" s="1005"/>
      <c r="C239" s="1005" t="s">
        <v>26</v>
      </c>
      <c r="D239" s="1005" t="s">
        <v>190</v>
      </c>
      <c r="E239" s="1005" t="s">
        <v>191</v>
      </c>
      <c r="F239" s="1005" t="s">
        <v>191</v>
      </c>
      <c r="G239" s="1005" t="s">
        <v>191</v>
      </c>
      <c r="H239" s="1485"/>
      <c r="I239" s="1005" t="s">
        <v>8261</v>
      </c>
      <c r="J239" s="1010" t="s">
        <v>9466</v>
      </c>
      <c r="K239" s="1011" t="s">
        <v>9589</v>
      </c>
      <c r="L239" s="1005" t="s">
        <v>9614</v>
      </c>
      <c r="M239" s="1005"/>
      <c r="N239" s="1011" t="s">
        <v>9600</v>
      </c>
      <c r="O239" s="1011" t="s">
        <v>9660</v>
      </c>
      <c r="P239" s="1015" t="s">
        <v>10400</v>
      </c>
      <c r="Q239" s="1005" t="s">
        <v>4438</v>
      </c>
      <c r="R239" s="1005">
        <f>IF(MID(RIGHT(S239,8),1,1)="M",2021,IF(MID(RIGHT(S239,8),1,1)="N",2022,IF(MID(RIGHT(S239,8),1,1)="P",2023,IF(MID(RIGHT(S239,8),1,1)="R",1994,IF(MID(RIGHT(S239,8),1,1)="S",1995,IF(MID(RIGHT(S239,8),1,1)="T",1996,IF(MID(RIGHT(S239,8),1,1)="V",1997,IF(MID(RIGHT(S239,8),1,1)="W",1998,IF(MID(RIGHT(S239,8),1,1)="X",1999,IF(MID(RIGHT(S239,8),1,1)="Y",2000,IF(MID(RIGHT(S239,8),1,1)="1",2001,IF(MID(RIGHT(S239,8),1,1)="2",2002,IF(MID(RIGHT(S239,8),1,1)="3",2003,IF(MID(RIGHT(S239,8),1,1)="4",2004,IF(MID(RIGHT(S239,8),1,1)="5",2005,IF(MID(RIGHT(S239,8),1,1)="6",2006,IF(MID(RIGHT(S239,8),1,1)="7",2007,IF(MID(RIGHT(S239,8),1,1)="8",2008,IF(MID(RIGHT(S239,8),1,1)="9",2009,IF(MID(RIGHT(S239,8),1,1)="A",2010,IF(MID(RIGHT(S239,8),1,1)="B",2011,IF(MID(RIGHT(S239,8),1,1)="C",2012,IF(MID(RIGHT(S239,8),1,1)="D",2013,IF(MID(RIGHT(S239,8),1,1)="E",2014,IF(MID(RIGHT(S239,8),1,1)="F",2015,IF(MID(RIGHT(S239,8),1,1)="G",2016,IF(MID(RIGHT(S239,8),1,1)="H",2017,IF(MID(RIGHT(S239,8),1,1)="J",2018,IF(MID(RIGHT(S239,8),1,1)="K",2019,IF(MID(RIGHT(S239,8),1,1)="L",2020,""))))))))))))))))))))))))))))))</f>
        <v>2014</v>
      </c>
      <c r="S239" s="1005" t="s">
        <v>9610</v>
      </c>
      <c r="T239" s="1005">
        <v>1560</v>
      </c>
      <c r="U239" s="1412" t="s">
        <v>9590</v>
      </c>
      <c r="V239" s="1412">
        <v>45333</v>
      </c>
      <c r="W239" s="1017">
        <v>2900</v>
      </c>
      <c r="X239" s="1018">
        <v>3980</v>
      </c>
    </row>
    <row r="240" spans="1:24" ht="26.25" customHeight="1">
      <c r="A240" s="1006"/>
      <c r="B240" s="1007"/>
      <c r="C240" s="1007"/>
      <c r="D240" s="1007"/>
      <c r="E240" s="1007"/>
      <c r="F240" s="1007"/>
      <c r="G240" s="1007"/>
      <c r="H240" s="1007"/>
      <c r="I240" s="1007" t="s">
        <v>194</v>
      </c>
      <c r="J240" s="412" t="s">
        <v>9606</v>
      </c>
      <c r="K240" s="1012" t="s">
        <v>195</v>
      </c>
      <c r="L240" s="425" t="s">
        <v>3590</v>
      </c>
      <c r="M240" s="1007"/>
      <c r="N240" s="73" t="s">
        <v>3073</v>
      </c>
      <c r="O240" s="1013"/>
      <c r="P240" s="1019"/>
      <c r="Q240" s="1007" t="s">
        <v>8425</v>
      </c>
      <c r="R240" s="1007">
        <f>IF(MID(RIGHT(S240,8),1,1)="M",2021,IF(MID(RIGHT(S240,8),1,1)="N",2022,IF(MID(RIGHT(S240,8),1,1)="P",2023,IF(MID(RIGHT(S240,8),1,1)="R",1994,IF(MID(RIGHT(S240,8),1,1)="S",1995,IF(MID(RIGHT(S240,8),1,1)="T",1996,IF(MID(RIGHT(S240,8),1,1)="V",1997,IF(MID(RIGHT(S240,8),1,1)="W",1998,IF(MID(RIGHT(S240,8),1,1)="X",1999,IF(MID(RIGHT(S240,8),1,1)="Y",2000,IF(MID(RIGHT(S240,8),1,1)="1",2001,IF(MID(RIGHT(S240,8),1,1)="2",2002,IF(MID(RIGHT(S240,8),1,1)="3",2003,IF(MID(RIGHT(S240,8),1,1)="4",2004,IF(MID(RIGHT(S240,8),1,1)="5",2005,IF(MID(RIGHT(S240,8),1,1)="6",2006,IF(MID(RIGHT(S240,8),1,1)="7",2007,IF(MID(RIGHT(S240,8),1,1)="8",2008,IF(MID(RIGHT(S240,8),1,1)="9",2009,IF(MID(RIGHT(S240,8),1,1)="A",2010,IF(MID(RIGHT(S240,8),1,1)="B",2011,IF(MID(RIGHT(S240,8),1,1)="C",2012,IF(MID(RIGHT(S240,8),1,1)="D",2013,IF(MID(RIGHT(S240,8),1,1)="E",2014,IF(MID(RIGHT(S240,8),1,1)="F",2015,IF(MID(RIGHT(S240,8),1,1)="G",2016,IF(MID(RIGHT(S240,8),1,1)="H",2017,IF(MID(RIGHT(S240,8),1,1)="J",2018,IF(MID(RIGHT(S240,8),1,1)="K",2019,IF(MID(RIGHT(S240,8),1,1)="L",2020,""))))))))))))))))))))))))))))))</f>
        <v>2012</v>
      </c>
      <c r="S240" s="1007" t="s">
        <v>9611</v>
      </c>
      <c r="T240" s="1007">
        <v>1400</v>
      </c>
      <c r="U240" s="1177">
        <v>45279</v>
      </c>
      <c r="V240" s="1020">
        <v>45336</v>
      </c>
      <c r="W240" s="1021" t="s">
        <v>9840</v>
      </c>
      <c r="X240" s="1022" t="s">
        <v>10246</v>
      </c>
    </row>
    <row r="241" spans="1:24" ht="26.25" customHeight="1">
      <c r="A241" s="1006"/>
      <c r="B241" s="1007"/>
      <c r="C241" s="1007"/>
      <c r="D241" s="1007"/>
      <c r="E241" s="1007"/>
      <c r="F241" s="1007"/>
      <c r="G241" s="1007"/>
      <c r="H241" s="1007"/>
      <c r="I241" s="1007"/>
      <c r="J241" s="1007"/>
      <c r="K241" s="1013" t="s">
        <v>9567</v>
      </c>
      <c r="L241" s="1007"/>
      <c r="M241" s="1007"/>
      <c r="N241" s="73" t="s">
        <v>2435</v>
      </c>
      <c r="O241" s="1013"/>
      <c r="P241" s="1019"/>
      <c r="Q241" s="1007" t="s">
        <v>9631</v>
      </c>
      <c r="R241" s="1007">
        <f>IF(MID(RIGHT(S241,8),1,1)="M",2021,IF(MID(RIGHT(S241,8),1,1)="N",2022,IF(MID(RIGHT(S241,8),1,1)="P",2023,IF(MID(RIGHT(S241,8),1,1)="R",1994,IF(MID(RIGHT(S241,8),1,1)="S",1995,IF(MID(RIGHT(S241,8),1,1)="T",1996,IF(MID(RIGHT(S241,8),1,1)="V",1997,IF(MID(RIGHT(S241,8),1,1)="W",1998,IF(MID(RIGHT(S241,8),1,1)="X",1999,IF(MID(RIGHT(S241,8),1,1)="Y",2000,IF(MID(RIGHT(S241,8),1,1)="1",2001,IF(MID(RIGHT(S241,8),1,1)="2",2002,IF(MID(RIGHT(S241,8),1,1)="3",2003,IF(MID(RIGHT(S241,8),1,1)="4",2004,IF(MID(RIGHT(S241,8),1,1)="5",2005,IF(MID(RIGHT(S241,8),1,1)="6",2006,IF(MID(RIGHT(S241,8),1,1)="7",2007,IF(MID(RIGHT(S241,8),1,1)="8",2008,IF(MID(RIGHT(S241,8),1,1)="9",2009,IF(MID(RIGHT(S241,8),1,1)="A",2010,IF(MID(RIGHT(S241,8),1,1)="B",2011,IF(MID(RIGHT(S241,8),1,1)="C",2012,IF(MID(RIGHT(S241,8),1,1)="D",2013,IF(MID(RIGHT(S241,8),1,1)="E",2014,IF(MID(RIGHT(S241,8),1,1)="F",2015,IF(MID(RIGHT(S241,8),1,1)="G",2016,IF(MID(RIGHT(S241,8),1,1)="H",2017,IF(MID(RIGHT(S241,8),1,1)="J",2018,IF(MID(RIGHT(S241,8),1,1)="K",2019,IF(MID(RIGHT(S241,8),1,1)="L",2020,""))))))))))))))))))))))))))))))</f>
        <v>2013</v>
      </c>
      <c r="S241" s="1007" t="s">
        <v>9612</v>
      </c>
      <c r="T241" s="1007">
        <v>1880</v>
      </c>
      <c r="U241" s="1023"/>
      <c r="V241" s="1020">
        <v>45353</v>
      </c>
      <c r="W241" s="1021">
        <v>400</v>
      </c>
      <c r="X241" s="1022"/>
    </row>
    <row r="242" spans="1:24" ht="26.25" customHeight="1">
      <c r="A242" s="1006"/>
      <c r="B242" s="1007"/>
      <c r="C242" s="1007"/>
      <c r="D242" s="1007"/>
      <c r="E242" s="1007"/>
      <c r="F242" s="1007"/>
      <c r="G242" s="1007"/>
      <c r="H242" s="1007"/>
      <c r="I242" s="1007"/>
      <c r="J242" s="1007"/>
      <c r="K242" s="1013" t="s">
        <v>1772</v>
      </c>
      <c r="L242" s="1007"/>
      <c r="M242" s="1007"/>
      <c r="N242" s="1013"/>
      <c r="O242" s="1013"/>
      <c r="P242" s="1019"/>
      <c r="Q242" s="1007" t="s">
        <v>9630</v>
      </c>
      <c r="R242" s="1007">
        <f>IF(MID(RIGHT(S242,8),1,1)="M",2021,IF(MID(RIGHT(S242,8),1,1)="N",2022,IF(MID(RIGHT(S242,8),1,1)="P",2023,IF(MID(RIGHT(S242,8),1,1)="R",1994,IF(MID(RIGHT(S242,8),1,1)="S",1995,IF(MID(RIGHT(S242,8),1,1)="T",1996,IF(MID(RIGHT(S242,8),1,1)="V",1997,IF(MID(RIGHT(S242,8),1,1)="W",1998,IF(MID(RIGHT(S242,8),1,1)="X",1999,IF(MID(RIGHT(S242,8),1,1)="Y",2000,IF(MID(RIGHT(S242,8),1,1)="1",2001,IF(MID(RIGHT(S242,8),1,1)="2",2002,IF(MID(RIGHT(S242,8),1,1)="3",2003,IF(MID(RIGHT(S242,8),1,1)="4",2004,IF(MID(RIGHT(S242,8),1,1)="5",2005,IF(MID(RIGHT(S242,8),1,1)="6",2006,IF(MID(RIGHT(S242,8),1,1)="7",2007,IF(MID(RIGHT(S242,8),1,1)="8",2008,IF(MID(RIGHT(S242,8),1,1)="9",2009,IF(MID(RIGHT(S242,8),1,1)="A",2010,IF(MID(RIGHT(S242,8),1,1)="B",2011,IF(MID(RIGHT(S242,8),1,1)="C",2012,IF(MID(RIGHT(S242,8),1,1)="D",2013,IF(MID(RIGHT(S242,8),1,1)="E",2014,IF(MID(RIGHT(S242,8),1,1)="F",2015,IF(MID(RIGHT(S242,8),1,1)="G",2016,IF(MID(RIGHT(S242,8),1,1)="H",2017,IF(MID(RIGHT(S242,8),1,1)="J",2018,IF(MID(RIGHT(S242,8),1,1)="K",2019,IF(MID(RIGHT(S242,8),1,1)="L",2020,""))))))))))))))))))))))))))))))</f>
        <v>2011</v>
      </c>
      <c r="S242" s="1007" t="s">
        <v>9613</v>
      </c>
      <c r="T242" s="1007">
        <v>1260</v>
      </c>
      <c r="U242" s="1023"/>
      <c r="V242" s="1020">
        <v>45360</v>
      </c>
      <c r="W242" s="1021" t="s">
        <v>10233</v>
      </c>
      <c r="X242" s="1022"/>
    </row>
    <row r="243" spans="1:24" ht="26.25" customHeight="1">
      <c r="A243" s="1006"/>
      <c r="B243" s="1007"/>
      <c r="C243" s="1007"/>
      <c r="D243" s="1007"/>
      <c r="E243" s="1007"/>
      <c r="F243" s="1007"/>
      <c r="G243" s="1007"/>
      <c r="H243" s="1007"/>
      <c r="I243" s="1007"/>
      <c r="J243" s="1007"/>
      <c r="K243" s="1013"/>
      <c r="L243" s="1007"/>
      <c r="M243" s="1007"/>
      <c r="N243" s="1013"/>
      <c r="O243" s="1013"/>
      <c r="P243" s="1019"/>
      <c r="Q243" s="1007"/>
      <c r="R243" s="1007"/>
      <c r="S243" s="1024" t="s">
        <v>189</v>
      </c>
      <c r="T243" s="1024">
        <v>3880</v>
      </c>
      <c r="U243" s="1020"/>
      <c r="V243" s="1020">
        <v>45344</v>
      </c>
      <c r="W243" s="1021"/>
      <c r="X243" s="1022"/>
    </row>
    <row r="244" spans="1:24" ht="26.25" customHeight="1">
      <c r="A244" s="1006"/>
      <c r="B244" s="1007"/>
      <c r="C244" s="1007"/>
      <c r="D244" s="1007"/>
      <c r="E244" s="1007"/>
      <c r="F244" s="1007"/>
      <c r="G244" s="1007"/>
      <c r="H244" s="1007"/>
      <c r="I244" s="1007"/>
      <c r="J244" s="1007"/>
      <c r="K244" s="1013"/>
      <c r="L244" s="1007"/>
      <c r="M244" s="1007"/>
      <c r="N244" s="1013"/>
      <c r="O244" s="1013"/>
      <c r="P244" s="1019"/>
      <c r="Q244" s="1007"/>
      <c r="R244" s="1007"/>
      <c r="S244" s="1024" t="s">
        <v>2472</v>
      </c>
      <c r="T244" s="1024">
        <f>SUM(T239:T243)</f>
        <v>9980</v>
      </c>
      <c r="U244" s="1020"/>
      <c r="V244" s="1023">
        <v>45345</v>
      </c>
      <c r="W244" s="1021"/>
      <c r="X244" s="1022"/>
    </row>
    <row r="245" spans="1:24" ht="26.25" customHeight="1" thickBot="1">
      <c r="A245" s="1008"/>
      <c r="B245" s="1009"/>
      <c r="C245" s="1009"/>
      <c r="D245" s="1009"/>
      <c r="E245" s="1009"/>
      <c r="F245" s="1009"/>
      <c r="G245" s="1009"/>
      <c r="H245" s="1009"/>
      <c r="I245" s="1009"/>
      <c r="J245" s="1009"/>
      <c r="K245" s="611" t="s">
        <v>9601</v>
      </c>
      <c r="L245" s="1009"/>
      <c r="M245" s="1009"/>
      <c r="N245" s="1014"/>
      <c r="O245" s="1014"/>
      <c r="P245" s="1025"/>
      <c r="Q245" s="1009"/>
      <c r="R245" s="1009"/>
      <c r="S245" s="1026"/>
      <c r="T245" s="1026"/>
      <c r="U245" s="1027"/>
      <c r="V245" s="1028"/>
      <c r="W245" s="1029"/>
      <c r="X245" s="1030"/>
    </row>
    <row r="247" spans="1:24" ht="26.25" customHeight="1" thickBot="1">
      <c r="A247" s="445"/>
      <c r="B247" s="445"/>
      <c r="C247" s="445"/>
      <c r="D247" s="445"/>
      <c r="E247" s="445"/>
      <c r="F247" s="445"/>
      <c r="G247" s="445"/>
      <c r="H247" s="445"/>
      <c r="I247" s="445"/>
      <c r="J247" s="445"/>
      <c r="K247" s="446"/>
      <c r="L247" s="445"/>
      <c r="M247" s="445"/>
      <c r="N247" s="446"/>
      <c r="O247" s="446"/>
      <c r="P247" s="447"/>
      <c r="Q247" s="445"/>
      <c r="R247" s="445"/>
      <c r="S247" s="445"/>
      <c r="T247" s="445"/>
      <c r="U247" s="448"/>
      <c r="V247" s="449"/>
      <c r="W247" s="450"/>
      <c r="X247" s="450"/>
    </row>
    <row r="248" spans="1:24" ht="26.25" customHeight="1">
      <c r="A248" s="492" t="s">
        <v>188</v>
      </c>
      <c r="B248" s="493"/>
      <c r="C248" s="493" t="s">
        <v>4603</v>
      </c>
      <c r="D248" s="493" t="s">
        <v>190</v>
      </c>
      <c r="E248" s="493" t="s">
        <v>191</v>
      </c>
      <c r="F248" s="493" t="s">
        <v>191</v>
      </c>
      <c r="G248" s="493" t="s">
        <v>191</v>
      </c>
      <c r="H248" s="1481"/>
      <c r="I248" s="493" t="s">
        <v>4604</v>
      </c>
      <c r="J248" s="494" t="s">
        <v>9466</v>
      </c>
      <c r="K248" s="493" t="s">
        <v>8</v>
      </c>
      <c r="L248" s="494" t="s">
        <v>9565</v>
      </c>
      <c r="M248" s="495"/>
      <c r="N248" s="495" t="s">
        <v>9942</v>
      </c>
      <c r="O248" s="1310" t="s">
        <v>9814</v>
      </c>
      <c r="P248" s="496" t="s">
        <v>10380</v>
      </c>
      <c r="Q248" s="493" t="s">
        <v>8362</v>
      </c>
      <c r="R248" s="493">
        <f>IF(MID(RIGHT(S248,8),1,1)="M",2021,IF(MID(RIGHT(S248,8),1,1)="N",2022,IF(MID(RIGHT(S248,8),1,1)="P",2023,IF(MID(RIGHT(S248,8),1,1)="R",1994,IF(MID(RIGHT(S248,8),1,1)="S",1995,IF(MID(RIGHT(S248,8),1,1)="T",1996,IF(MID(RIGHT(S248,8),1,1)="V",1997,IF(MID(RIGHT(S248,8),1,1)="W",1998,IF(MID(RIGHT(S248,8),1,1)="X",1999,IF(MID(RIGHT(S248,8),1,1)="Y",2000,IF(MID(RIGHT(S248,8),1,1)="1",2001,IF(MID(RIGHT(S248,8),1,1)="2",2002,IF(MID(RIGHT(S248,8),1,1)="3",2003,IF(MID(RIGHT(S248,8),1,1)="4",2004,IF(MID(RIGHT(S248,8),1,1)="5",2005,IF(MID(RIGHT(S248,8),1,1)="6",2006,IF(MID(RIGHT(S248,8),1,1)="7",2007,IF(MID(RIGHT(S248,8),1,1)="8",2008,IF(MID(RIGHT(S248,8),1,1)="9",2009,IF(MID(RIGHT(S248,8),1,1)="A",2010,IF(MID(RIGHT(S248,8),1,1)="B",2011,IF(MID(RIGHT(S248,8),1,1)="C",2012,IF(MID(RIGHT(S248,8),1,1)="D",2013,IF(MID(RIGHT(S248,8),1,1)="E",2014,IF(MID(RIGHT(S248,8),1,1)="F",2015,IF(MID(RIGHT(S248,8),1,1)="G",2016,IF(MID(RIGHT(S248,8),1,1)="H",2017,IF(MID(RIGHT(S248,8),1,1)="J",2018,IF(MID(RIGHT(S248,8),1,1)="K",2019,IF(MID(RIGHT(S248,8),1,1)="L",2020,""))))))))))))))))))))))))))))))</f>
        <v>2015</v>
      </c>
      <c r="S248" s="493" t="s">
        <v>9547</v>
      </c>
      <c r="T248" s="493">
        <v>1390</v>
      </c>
      <c r="U248" s="497">
        <v>45275</v>
      </c>
      <c r="V248" s="497">
        <v>45331</v>
      </c>
      <c r="W248" s="498">
        <v>2550</v>
      </c>
      <c r="X248" s="499">
        <v>3200</v>
      </c>
    </row>
    <row r="249" spans="1:24" ht="26.25" customHeight="1">
      <c r="A249" s="500"/>
      <c r="B249" s="97"/>
      <c r="C249" s="320" t="s">
        <v>9766</v>
      </c>
      <c r="D249" s="97"/>
      <c r="E249" s="1413"/>
      <c r="F249" s="436"/>
      <c r="G249" s="1414"/>
      <c r="H249" s="97"/>
      <c r="I249" s="97" t="s">
        <v>2578</v>
      </c>
      <c r="J249" s="412" t="s">
        <v>9483</v>
      </c>
      <c r="K249" s="99" t="s">
        <v>8469</v>
      </c>
      <c r="L249" s="427" t="s">
        <v>3603</v>
      </c>
      <c r="M249" s="98"/>
      <c r="N249" s="73" t="s">
        <v>2897</v>
      </c>
      <c r="O249" s="97"/>
      <c r="P249" s="99"/>
      <c r="Q249" s="97" t="s">
        <v>7960</v>
      </c>
      <c r="R249" s="97">
        <f>IF(MID(RIGHT(S249,8),1,1)="M",2021,IF(MID(RIGHT(S249,8),1,1)="N",2022,IF(MID(RIGHT(S249,8),1,1)="P",2023,IF(MID(RIGHT(S249,8),1,1)="R",1994,IF(MID(RIGHT(S249,8),1,1)="S",1995,IF(MID(RIGHT(S249,8),1,1)="T",1996,IF(MID(RIGHT(S249,8),1,1)="V",1997,IF(MID(RIGHT(S249,8),1,1)="W",1998,IF(MID(RIGHT(S249,8),1,1)="X",1999,IF(MID(RIGHT(S249,8),1,1)="Y",2000,IF(MID(RIGHT(S249,8),1,1)="1",2001,IF(MID(RIGHT(S249,8),1,1)="2",2002,IF(MID(RIGHT(S249,8),1,1)="3",2003,IF(MID(RIGHT(S249,8),1,1)="4",2004,IF(MID(RIGHT(S249,8),1,1)="5",2005,IF(MID(RIGHT(S249,8),1,1)="6",2006,IF(MID(RIGHT(S249,8),1,1)="7",2007,IF(MID(RIGHT(S249,8),1,1)="8",2008,IF(MID(RIGHT(S249,8),1,1)="9",2009,IF(MID(RIGHT(S249,8),1,1)="A",2010,IF(MID(RIGHT(S249,8),1,1)="B",2011,IF(MID(RIGHT(S249,8),1,1)="C",2012,IF(MID(RIGHT(S249,8),1,1)="D",2013,IF(MID(RIGHT(S249,8),1,1)="E",2014,IF(MID(RIGHT(S249,8),1,1)="F",2015,IF(MID(RIGHT(S249,8),1,1)="G",2016,IF(MID(RIGHT(S249,8),1,1)="H",2017,IF(MID(RIGHT(S249,8),1,1)="J",2018,IF(MID(RIGHT(S249,8),1,1)="K",2019,IF(MID(RIGHT(S249,8),1,1)="L",2020,""))))))))))))))))))))))))))))))</f>
        <v>2015</v>
      </c>
      <c r="S249" s="97" t="s">
        <v>9548</v>
      </c>
      <c r="T249" s="97">
        <v>1350</v>
      </c>
      <c r="U249" s="430">
        <v>45276</v>
      </c>
      <c r="V249" s="430">
        <v>45336</v>
      </c>
      <c r="W249" s="106" t="s">
        <v>9840</v>
      </c>
      <c r="X249" s="652" t="s">
        <v>10245</v>
      </c>
    </row>
    <row r="250" spans="1:24" ht="26.25" customHeight="1">
      <c r="A250" s="500"/>
      <c r="B250" s="97"/>
      <c r="C250" s="97"/>
      <c r="D250" s="97"/>
      <c r="E250" s="97"/>
      <c r="F250" s="97"/>
      <c r="G250" s="97"/>
      <c r="H250" s="97"/>
      <c r="I250" s="97"/>
      <c r="J250" s="412" t="s">
        <v>9478</v>
      </c>
      <c r="K250" s="97" t="s">
        <v>9467</v>
      </c>
      <c r="L250" s="98"/>
      <c r="M250" s="98"/>
      <c r="N250" s="73" t="s">
        <v>9958</v>
      </c>
      <c r="O250" s="98" t="s">
        <v>9247</v>
      </c>
      <c r="P250" s="99"/>
      <c r="Q250" s="97" t="s">
        <v>7960</v>
      </c>
      <c r="R250" s="97">
        <f>IF(MID(RIGHT(S250,8),1,1)="M",2021,IF(MID(RIGHT(S250,8),1,1)="N",2022,IF(MID(RIGHT(S250,8),1,1)="P",2023,IF(MID(RIGHT(S250,8),1,1)="R",1994,IF(MID(RIGHT(S250,8),1,1)="S",1995,IF(MID(RIGHT(S250,8),1,1)="T",1996,IF(MID(RIGHT(S250,8),1,1)="V",1997,IF(MID(RIGHT(S250,8),1,1)="W",1998,IF(MID(RIGHT(S250,8),1,1)="X",1999,IF(MID(RIGHT(S250,8),1,1)="Y",2000,IF(MID(RIGHT(S250,8),1,1)="1",2001,IF(MID(RIGHT(S250,8),1,1)="2",2002,IF(MID(RIGHT(S250,8),1,1)="3",2003,IF(MID(RIGHT(S250,8),1,1)="4",2004,IF(MID(RIGHT(S250,8),1,1)="5",2005,IF(MID(RIGHT(S250,8),1,1)="6",2006,IF(MID(RIGHT(S250,8),1,1)="7",2007,IF(MID(RIGHT(S250,8),1,1)="8",2008,IF(MID(RIGHT(S250,8),1,1)="9",2009,IF(MID(RIGHT(S250,8),1,1)="A",2010,IF(MID(RIGHT(S250,8),1,1)="B",2011,IF(MID(RIGHT(S250,8),1,1)="C",2012,IF(MID(RIGHT(S250,8),1,1)="D",2013,IF(MID(RIGHT(S250,8),1,1)="E",2014,IF(MID(RIGHT(S250,8),1,1)="F",2015,IF(MID(RIGHT(S250,8),1,1)="G",2016,IF(MID(RIGHT(S250,8),1,1)="H",2017,IF(MID(RIGHT(S250,8),1,1)="J",2018,IF(MID(RIGHT(S250,8),1,1)="K",2019,IF(MID(RIGHT(S250,8),1,1)="L",2020,""))))))))))))))))))))))))))))))</f>
        <v>2015</v>
      </c>
      <c r="S250" s="97" t="s">
        <v>9549</v>
      </c>
      <c r="T250" s="97">
        <v>1350</v>
      </c>
      <c r="U250" s="431">
        <v>45279</v>
      </c>
      <c r="V250" s="430">
        <v>45353</v>
      </c>
      <c r="W250" s="106">
        <v>400</v>
      </c>
      <c r="X250" s="652"/>
    </row>
    <row r="251" spans="1:24" ht="26.25" customHeight="1">
      <c r="A251" s="500"/>
      <c r="B251" s="97"/>
      <c r="C251" s="97"/>
      <c r="D251" s="97"/>
      <c r="E251" s="97"/>
      <c r="F251" s="97"/>
      <c r="G251" s="97"/>
      <c r="H251" s="97"/>
      <c r="I251" s="97"/>
      <c r="J251" s="103"/>
      <c r="K251" s="97" t="s">
        <v>3849</v>
      </c>
      <c r="L251" s="98"/>
      <c r="M251" s="98"/>
      <c r="N251" s="98"/>
      <c r="O251" s="98"/>
      <c r="P251" s="98"/>
      <c r="Q251" s="97" t="s">
        <v>7963</v>
      </c>
      <c r="R251" s="97">
        <f>IF(MID(RIGHT(S251,8),1,1)="M",2021,IF(MID(RIGHT(S251,8),1,1)="N",2022,IF(MID(RIGHT(S251,8),1,1)="P",2023,IF(MID(RIGHT(S251,8),1,1)="R",1994,IF(MID(RIGHT(S251,8),1,1)="S",1995,IF(MID(RIGHT(S251,8),1,1)="T",1996,IF(MID(RIGHT(S251,8),1,1)="V",1997,IF(MID(RIGHT(S251,8),1,1)="W",1998,IF(MID(RIGHT(S251,8),1,1)="X",1999,IF(MID(RIGHT(S251,8),1,1)="Y",2000,IF(MID(RIGHT(S251,8),1,1)="1",2001,IF(MID(RIGHT(S251,8),1,1)="2",2002,IF(MID(RIGHT(S251,8),1,1)="3",2003,IF(MID(RIGHT(S251,8),1,1)="4",2004,IF(MID(RIGHT(S251,8),1,1)="5",2005,IF(MID(RIGHT(S251,8),1,1)="6",2006,IF(MID(RIGHT(S251,8),1,1)="7",2007,IF(MID(RIGHT(S251,8),1,1)="8",2008,IF(MID(RIGHT(S251,8),1,1)="9",2009,IF(MID(RIGHT(S251,8),1,1)="A",2010,IF(MID(RIGHT(S251,8),1,1)="B",2011,IF(MID(RIGHT(S251,8),1,1)="C",2012,IF(MID(RIGHT(S251,8),1,1)="D",2013,IF(MID(RIGHT(S251,8),1,1)="E",2014,IF(MID(RIGHT(S251,8),1,1)="F",2015,IF(MID(RIGHT(S251,8),1,1)="G",2016,IF(MID(RIGHT(S251,8),1,1)="H",2017,IF(MID(RIGHT(S251,8),1,1)="J",2018,IF(MID(RIGHT(S251,8),1,1)="K",2019,IF(MID(RIGHT(S251,8),1,1)="L",2020,""))))))))))))))))))))))))))))))</f>
        <v>2016</v>
      </c>
      <c r="S251" s="97" t="s">
        <v>9550</v>
      </c>
      <c r="T251" s="97">
        <v>1895</v>
      </c>
      <c r="U251" s="100"/>
      <c r="V251" s="100">
        <v>45360</v>
      </c>
      <c r="W251" s="106" t="s">
        <v>10233</v>
      </c>
      <c r="X251" s="652"/>
    </row>
    <row r="252" spans="1:24" ht="26.25" customHeight="1">
      <c r="A252" s="500"/>
      <c r="B252" s="97"/>
      <c r="C252" s="97"/>
      <c r="D252" s="97"/>
      <c r="E252" s="97"/>
      <c r="F252" s="97"/>
      <c r="G252" s="97"/>
      <c r="H252" s="97"/>
      <c r="I252" s="97"/>
      <c r="J252" s="97" t="s">
        <v>9602</v>
      </c>
      <c r="K252" s="97"/>
      <c r="L252" s="98"/>
      <c r="M252" s="2559" t="s">
        <v>8285</v>
      </c>
      <c r="N252" s="2560"/>
      <c r="O252" s="2560"/>
      <c r="P252" s="2561"/>
      <c r="Q252" s="97"/>
      <c r="R252" s="97"/>
      <c r="S252" s="102" t="s">
        <v>189</v>
      </c>
      <c r="T252" s="102">
        <v>3800</v>
      </c>
      <c r="U252" s="100"/>
      <c r="V252" s="100">
        <v>45344</v>
      </c>
      <c r="W252" s="106"/>
      <c r="X252" s="915"/>
    </row>
    <row r="253" spans="1:24" ht="26.25" customHeight="1">
      <c r="A253" s="500"/>
      <c r="B253" s="97"/>
      <c r="C253" s="97"/>
      <c r="D253" s="97"/>
      <c r="E253" s="97"/>
      <c r="F253" s="97"/>
      <c r="G253" s="97"/>
      <c r="H253" s="97"/>
      <c r="I253" s="97"/>
      <c r="J253" s="97"/>
      <c r="K253" s="98"/>
      <c r="L253" s="98"/>
      <c r="M253" s="2476" t="s">
        <v>9767</v>
      </c>
      <c r="N253" s="2477"/>
      <c r="O253" s="2477"/>
      <c r="P253" s="2478"/>
      <c r="Q253" s="102"/>
      <c r="R253" s="102"/>
      <c r="S253" s="102" t="s">
        <v>2472</v>
      </c>
      <c r="T253" s="102">
        <f>SUM(T248:T252)</f>
        <v>9785</v>
      </c>
      <c r="U253" s="100"/>
      <c r="V253" s="101">
        <v>45345</v>
      </c>
      <c r="W253" s="106"/>
      <c r="X253" s="915"/>
    </row>
    <row r="254" spans="1:24" ht="26.25" customHeight="1" thickBot="1">
      <c r="A254" s="1166"/>
      <c r="B254" s="1167"/>
      <c r="C254" s="1167"/>
      <c r="D254" s="1167"/>
      <c r="E254" s="1167"/>
      <c r="F254" s="1167"/>
      <c r="G254" s="1167"/>
      <c r="H254" s="1167"/>
      <c r="I254" s="1167"/>
      <c r="J254" s="1167"/>
      <c r="K254" s="611" t="s">
        <v>9469</v>
      </c>
      <c r="L254" s="1169"/>
      <c r="M254" s="1169"/>
      <c r="N254" s="1167"/>
      <c r="O254" s="1167"/>
      <c r="P254" s="1170"/>
      <c r="Q254" s="1171"/>
      <c r="R254" s="1171"/>
      <c r="S254" s="1171"/>
      <c r="T254" s="1171"/>
      <c r="U254" s="1172"/>
      <c r="V254" s="1173"/>
      <c r="W254" s="1174"/>
      <c r="X254" s="1175"/>
    </row>
    <row r="255" spans="1:24" ht="26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51"/>
      <c r="L255" s="4"/>
      <c r="M255" s="4"/>
      <c r="N255" s="451"/>
      <c r="O255" s="451"/>
      <c r="P255" s="452"/>
      <c r="Q255" s="4"/>
      <c r="R255" s="4"/>
      <c r="S255" s="4"/>
      <c r="T255" s="4"/>
      <c r="U255" s="453"/>
      <c r="V255" s="454"/>
      <c r="W255" s="455"/>
      <c r="X255" s="455"/>
    </row>
    <row r="256" spans="1:24" ht="26.25" customHeight="1" thickBot="1"/>
    <row r="257" spans="1:24" ht="26.25" customHeight="1">
      <c r="A257" s="699" t="s">
        <v>188</v>
      </c>
      <c r="B257" s="700"/>
      <c r="C257" s="700" t="s">
        <v>154</v>
      </c>
      <c r="D257" s="700" t="s">
        <v>190</v>
      </c>
      <c r="E257" s="700" t="s">
        <v>191</v>
      </c>
      <c r="F257" s="700" t="s">
        <v>191</v>
      </c>
      <c r="G257" s="700" t="s">
        <v>191</v>
      </c>
      <c r="H257" s="1484"/>
      <c r="I257" s="700" t="s">
        <v>9465</v>
      </c>
      <c r="J257" s="715" t="s">
        <v>9466</v>
      </c>
      <c r="K257" s="700" t="s">
        <v>8</v>
      </c>
      <c r="L257" s="715" t="s">
        <v>9570</v>
      </c>
      <c r="M257" s="715"/>
      <c r="N257" s="701" t="s">
        <v>9796</v>
      </c>
      <c r="O257" s="701" t="s">
        <v>9563</v>
      </c>
      <c r="P257" s="702" t="s">
        <v>10605</v>
      </c>
      <c r="Q257" s="700" t="s">
        <v>3291</v>
      </c>
      <c r="R257" s="700">
        <f>IF(MID(RIGHT(S257,8),1,1)="M",2021,IF(MID(RIGHT(S257,8),1,1)="N",2022,IF(MID(RIGHT(S257,8),1,1)="P",2023,IF(MID(RIGHT(S257,8),1,1)="R",1994,IF(MID(RIGHT(S257,8),1,1)="S",1995,IF(MID(RIGHT(S257,8),1,1)="T",1996,IF(MID(RIGHT(S257,8),1,1)="V",1997,IF(MID(RIGHT(S257,8),1,1)="W",1998,IF(MID(RIGHT(S257,8),1,1)="X",1999,IF(MID(RIGHT(S257,8),1,1)="Y",2000,IF(MID(RIGHT(S257,8),1,1)="1",2001,IF(MID(RIGHT(S257,8),1,1)="2",2002,IF(MID(RIGHT(S257,8),1,1)="3",2003,IF(MID(RIGHT(S257,8),1,1)="4",2004,IF(MID(RIGHT(S257,8),1,1)="5",2005,IF(MID(RIGHT(S257,8),1,1)="6",2006,IF(MID(RIGHT(S257,8),1,1)="7",2007,IF(MID(RIGHT(S257,8),1,1)="8",2008,IF(MID(RIGHT(S257,8),1,1)="9",2009,IF(MID(RIGHT(S257,8),1,1)="A",2010,IF(MID(RIGHT(S257,8),1,1)="B",2011,IF(MID(RIGHT(S257,8),1,1)="C",2012,IF(MID(RIGHT(S257,8),1,1)="D",2013,IF(MID(RIGHT(S257,8),1,1)="E",2014,IF(MID(RIGHT(S257,8),1,1)="F",2015,IF(MID(RIGHT(S257,8),1,1)="G",2016,IF(MID(RIGHT(S257,8),1,1)="H",2017,IF(MID(RIGHT(S257,8),1,1)="J",2018,IF(MID(RIGHT(S257,8),1,1)="K",2019,IF(MID(RIGHT(S257,8),1,1)="L",2020,""))))))))))))))))))))))))))))))</f>
        <v>2020</v>
      </c>
      <c r="S257" s="700" t="s">
        <v>9571</v>
      </c>
      <c r="T257" s="700">
        <v>1820</v>
      </c>
      <c r="U257" s="716">
        <v>45275</v>
      </c>
      <c r="V257" s="716">
        <v>45336</v>
      </c>
      <c r="W257" s="703">
        <v>2110</v>
      </c>
      <c r="X257" s="704">
        <v>3450</v>
      </c>
    </row>
    <row r="258" spans="1:24" ht="26.25" customHeight="1">
      <c r="A258" s="705"/>
      <c r="B258" s="278"/>
      <c r="C258" s="320" t="s">
        <v>3681</v>
      </c>
      <c r="D258" s="278"/>
      <c r="E258" s="278"/>
      <c r="F258" s="278"/>
      <c r="G258" s="278"/>
      <c r="H258" s="278"/>
      <c r="I258" s="278" t="s">
        <v>2578</v>
      </c>
      <c r="J258" s="317" t="s">
        <v>9471</v>
      </c>
      <c r="K258" s="280" t="s">
        <v>195</v>
      </c>
      <c r="L258" s="425" t="s">
        <v>3603</v>
      </c>
      <c r="M258" s="278"/>
      <c r="N258" s="73" t="s">
        <v>7844</v>
      </c>
      <c r="O258" s="278"/>
      <c r="P258" s="278"/>
      <c r="Q258" s="278" t="s">
        <v>2093</v>
      </c>
      <c r="R258" s="278">
        <f>IF(MID(RIGHT(S258,8),1,1)="M",2021,IF(MID(RIGHT(S258,8),1,1)="N",2022,IF(MID(RIGHT(S258,8),1,1)="P",2023,IF(MID(RIGHT(S258,8),1,1)="R",1994,IF(MID(RIGHT(S258,8),1,1)="S",1995,IF(MID(RIGHT(S258,8),1,1)="T",1996,IF(MID(RIGHT(S258,8),1,1)="V",1997,IF(MID(RIGHT(S258,8),1,1)="W",1998,IF(MID(RIGHT(S258,8),1,1)="X",1999,IF(MID(RIGHT(S258,8),1,1)="Y",2000,IF(MID(RIGHT(S258,8),1,1)="1",2001,IF(MID(RIGHT(S258,8),1,1)="2",2002,IF(MID(RIGHT(S258,8),1,1)="3",2003,IF(MID(RIGHT(S258,8),1,1)="4",2004,IF(MID(RIGHT(S258,8),1,1)="5",2005,IF(MID(RIGHT(S258,8),1,1)="6",2006,IF(MID(RIGHT(S258,8),1,1)="7",2007,IF(MID(RIGHT(S258,8),1,1)="8",2008,IF(MID(RIGHT(S258,8),1,1)="9",2009,IF(MID(RIGHT(S258,8),1,1)="A",2010,IF(MID(RIGHT(S258,8),1,1)="B",2011,IF(MID(RIGHT(S258,8),1,1)="C",2012,IF(MID(RIGHT(S258,8),1,1)="D",2013,IF(MID(RIGHT(S258,8),1,1)="E",2014,IF(MID(RIGHT(S258,8),1,1)="F",2015,IF(MID(RIGHT(S258,8),1,1)="G",2016,IF(MID(RIGHT(S258,8),1,1)="H",2017,IF(MID(RIGHT(S258,8),1,1)="J",2018,IF(MID(RIGHT(S258,8),1,1)="K",2019,IF(MID(RIGHT(S258,8),1,1)="L",2020,""))))))))))))))))))))))))))))))</f>
        <v>2021</v>
      </c>
      <c r="S258" s="278" t="s">
        <v>9480</v>
      </c>
      <c r="T258" s="278">
        <v>1825</v>
      </c>
      <c r="U258" s="719">
        <v>45276</v>
      </c>
      <c r="V258" s="719">
        <v>45350</v>
      </c>
      <c r="W258" s="283" t="s">
        <v>9840</v>
      </c>
      <c r="X258" s="706" t="s">
        <v>9838</v>
      </c>
    </row>
    <row r="259" spans="1:24" ht="26.25" customHeight="1">
      <c r="A259" s="705"/>
      <c r="B259" s="278"/>
      <c r="C259" s="278" t="s">
        <v>8254</v>
      </c>
      <c r="D259" s="278"/>
      <c r="E259" s="278"/>
      <c r="F259" s="278"/>
      <c r="G259" s="278"/>
      <c r="H259" s="278"/>
      <c r="I259" s="720"/>
      <c r="J259" s="320" t="s">
        <v>9470</v>
      </c>
      <c r="K259" s="278" t="s">
        <v>9467</v>
      </c>
      <c r="L259" s="278"/>
      <c r="M259" s="278"/>
      <c r="N259" s="73" t="s">
        <v>2435</v>
      </c>
      <c r="O259" s="1371"/>
      <c r="P259" s="278"/>
      <c r="Q259" s="278" t="s">
        <v>3291</v>
      </c>
      <c r="R259" s="278">
        <f>IF(MID(RIGHT(S259,8),1,1)="M",2021,IF(MID(RIGHT(S259,8),1,1)="N",2022,IF(MID(RIGHT(S259,8),1,1)="P",2023,IF(MID(RIGHT(S259,8),1,1)="R",1994,IF(MID(RIGHT(S259,8),1,1)="S",1995,IF(MID(RIGHT(S259,8),1,1)="T",1996,IF(MID(RIGHT(S259,8),1,1)="V",1997,IF(MID(RIGHT(S259,8),1,1)="W",1998,IF(MID(RIGHT(S259,8),1,1)="X",1999,IF(MID(RIGHT(S259,8),1,1)="Y",2000,IF(MID(RIGHT(S259,8),1,1)="1",2001,IF(MID(RIGHT(S259,8),1,1)="2",2002,IF(MID(RIGHT(S259,8),1,1)="3",2003,IF(MID(RIGHT(S259,8),1,1)="4",2004,IF(MID(RIGHT(S259,8),1,1)="5",2005,IF(MID(RIGHT(S259,8),1,1)="6",2006,IF(MID(RIGHT(S259,8),1,1)="7",2007,IF(MID(RIGHT(S259,8),1,1)="8",2008,IF(MID(RIGHT(S259,8),1,1)="9",2009,IF(MID(RIGHT(S259,8),1,1)="A",2010,IF(MID(RIGHT(S259,8),1,1)="B",2011,IF(MID(RIGHT(S259,8),1,1)="C",2012,IF(MID(RIGHT(S259,8),1,1)="D",2013,IF(MID(RIGHT(S259,8),1,1)="E",2014,IF(MID(RIGHT(S259,8),1,1)="F",2015,IF(MID(RIGHT(S259,8),1,1)="G",2016,IF(MID(RIGHT(S259,8),1,1)="H",2017,IF(MID(RIGHT(S259,8),1,1)="J",2018,IF(MID(RIGHT(S259,8),1,1)="K",2019,IF(MID(RIGHT(S259,8),1,1)="L",2020,""))))))))))))))))))))))))))))))</f>
        <v>2020</v>
      </c>
      <c r="S259" s="278" t="s">
        <v>9481</v>
      </c>
      <c r="T259" s="278">
        <v>1855</v>
      </c>
      <c r="U259" s="420">
        <v>45279</v>
      </c>
      <c r="V259" s="719">
        <v>45357</v>
      </c>
      <c r="W259" s="283">
        <v>400</v>
      </c>
      <c r="X259" s="706" t="s">
        <v>10245</v>
      </c>
    </row>
    <row r="260" spans="1:24" ht="26.25" customHeight="1">
      <c r="A260" s="705"/>
      <c r="B260" s="278"/>
      <c r="C260" s="278"/>
      <c r="D260" s="278"/>
      <c r="E260" s="278"/>
      <c r="F260" s="278"/>
      <c r="G260" s="278"/>
      <c r="H260" s="278"/>
      <c r="I260" s="720"/>
      <c r="J260" s="720"/>
      <c r="K260" s="278" t="s">
        <v>1772</v>
      </c>
      <c r="L260" s="278"/>
      <c r="M260" s="278"/>
      <c r="N260" s="278"/>
      <c r="O260" s="278"/>
      <c r="P260" s="280"/>
      <c r="Q260" s="278" t="s">
        <v>3291</v>
      </c>
      <c r="R260" s="278">
        <f>IF(MID(RIGHT(S260,8),1,1)="M",2021,IF(MID(RIGHT(S260,8),1,1)="N",2022,IF(MID(RIGHT(S260,8),1,1)="P",2023,IF(MID(RIGHT(S260,8),1,1)="R",1994,IF(MID(RIGHT(S260,8),1,1)="S",1995,IF(MID(RIGHT(S260,8),1,1)="T",1996,IF(MID(RIGHT(S260,8),1,1)="V",1997,IF(MID(RIGHT(S260,8),1,1)="W",1998,IF(MID(RIGHT(S260,8),1,1)="X",1999,IF(MID(RIGHT(S260,8),1,1)="Y",2000,IF(MID(RIGHT(S260,8),1,1)="1",2001,IF(MID(RIGHT(S260,8),1,1)="2",2002,IF(MID(RIGHT(S260,8),1,1)="3",2003,IF(MID(RIGHT(S260,8),1,1)="4",2004,IF(MID(RIGHT(S260,8),1,1)="5",2005,IF(MID(RIGHT(S260,8),1,1)="6",2006,IF(MID(RIGHT(S260,8),1,1)="7",2007,IF(MID(RIGHT(S260,8),1,1)="8",2008,IF(MID(RIGHT(S260,8),1,1)="9",2009,IF(MID(RIGHT(S260,8),1,1)="A",2010,IF(MID(RIGHT(S260,8),1,1)="B",2011,IF(MID(RIGHT(S260,8),1,1)="C",2012,IF(MID(RIGHT(S260,8),1,1)="D",2013,IF(MID(RIGHT(S260,8),1,1)="E",2014,IF(MID(RIGHT(S260,8),1,1)="F",2015,IF(MID(RIGHT(S260,8),1,1)="G",2016,IF(MID(RIGHT(S260,8),1,1)="H",2017,IF(MID(RIGHT(S260,8),1,1)="J",2018,IF(MID(RIGHT(S260,8),1,1)="K",2019,IF(MID(RIGHT(S260,8),1,1)="L",2020,""))))))))))))))))))))))))))))))</f>
        <v>2020</v>
      </c>
      <c r="S260" s="278" t="s">
        <v>9482</v>
      </c>
      <c r="T260" s="278">
        <v>1820</v>
      </c>
      <c r="U260" s="281"/>
      <c r="V260" s="282">
        <v>45362</v>
      </c>
      <c r="W260" s="283" t="s">
        <v>10233</v>
      </c>
      <c r="X260" s="721"/>
    </row>
    <row r="261" spans="1:24" ht="26.25" customHeight="1">
      <c r="A261" s="705"/>
      <c r="B261" s="278"/>
      <c r="C261" s="278"/>
      <c r="D261" s="278"/>
      <c r="E261" s="278"/>
      <c r="F261" s="278"/>
      <c r="G261" s="278"/>
      <c r="H261" s="278"/>
      <c r="I261" s="278"/>
      <c r="J261" s="278"/>
      <c r="K261" s="278"/>
      <c r="L261" s="278"/>
      <c r="M261" s="2559" t="s">
        <v>9468</v>
      </c>
      <c r="N261" s="2560"/>
      <c r="O261" s="2560"/>
      <c r="P261" s="2561"/>
      <c r="Q261" s="278"/>
      <c r="R261" s="278"/>
      <c r="S261" s="284" t="s">
        <v>189</v>
      </c>
      <c r="T261" s="284">
        <v>3700</v>
      </c>
      <c r="U261" s="281"/>
      <c r="V261" s="282"/>
      <c r="W261" s="283"/>
      <c r="X261" s="722"/>
    </row>
    <row r="262" spans="1:24" ht="26.25" customHeight="1">
      <c r="A262" s="705"/>
      <c r="B262" s="278"/>
      <c r="C262" s="278"/>
      <c r="D262" s="278"/>
      <c r="E262" s="278"/>
      <c r="F262" s="278"/>
      <c r="G262" s="278"/>
      <c r="H262" s="278"/>
      <c r="I262" s="278"/>
      <c r="J262" s="278"/>
      <c r="K262" s="278"/>
      <c r="L262" s="278"/>
      <c r="M262" s="278"/>
      <c r="N262" s="278"/>
      <c r="O262" s="278"/>
      <c r="P262" s="280"/>
      <c r="Q262" s="278"/>
      <c r="R262" s="278"/>
      <c r="S262" s="284" t="s">
        <v>2472</v>
      </c>
      <c r="T262" s="284">
        <f>SUM(T257:T261)</f>
        <v>11020</v>
      </c>
      <c r="U262" s="281"/>
      <c r="V262" s="282"/>
      <c r="W262" s="283"/>
      <c r="X262" s="722"/>
    </row>
    <row r="263" spans="1:24" ht="26.25" customHeight="1" thickBot="1">
      <c r="A263" s="707"/>
      <c r="B263" s="708"/>
      <c r="C263" s="708"/>
      <c r="D263" s="708"/>
      <c r="E263" s="708"/>
      <c r="F263" s="708"/>
      <c r="G263" s="708"/>
      <c r="H263" s="708"/>
      <c r="I263" s="708"/>
      <c r="J263" s="708"/>
      <c r="K263" s="611" t="s">
        <v>9469</v>
      </c>
      <c r="L263" s="709"/>
      <c r="M263" s="709"/>
      <c r="N263" s="708"/>
      <c r="O263" s="708"/>
      <c r="P263" s="710"/>
      <c r="Q263" s="711"/>
      <c r="R263" s="711"/>
      <c r="S263" s="711"/>
      <c r="T263" s="711"/>
      <c r="U263" s="712"/>
      <c r="V263" s="713"/>
      <c r="W263" s="723"/>
      <c r="X263" s="724"/>
    </row>
    <row r="265" spans="1:24" ht="26.25" customHeight="1" thickBot="1">
      <c r="A265" s="445"/>
      <c r="B265" s="445"/>
      <c r="C265" s="445"/>
      <c r="D265" s="445"/>
      <c r="E265" s="445"/>
      <c r="F265" s="445"/>
      <c r="G265" s="445"/>
      <c r="H265" s="445"/>
      <c r="I265" s="445"/>
      <c r="J265" s="445"/>
      <c r="K265" s="446"/>
      <c r="L265" s="445"/>
      <c r="M265" s="445"/>
      <c r="N265" s="446"/>
      <c r="O265" s="446"/>
      <c r="P265" s="447"/>
      <c r="Q265" s="445"/>
      <c r="R265" s="445"/>
      <c r="S265" s="445"/>
      <c r="T265" s="445"/>
      <c r="U265" s="448"/>
      <c r="V265" s="449"/>
      <c r="W265" s="450"/>
      <c r="X265" s="450"/>
    </row>
    <row r="266" spans="1:24" ht="26.25" customHeight="1">
      <c r="A266" s="1348" t="s">
        <v>188</v>
      </c>
      <c r="B266" s="1349"/>
      <c r="C266" s="1349" t="s">
        <v>123</v>
      </c>
      <c r="D266" s="1349" t="s">
        <v>198</v>
      </c>
      <c r="E266" s="1349" t="s">
        <v>191</v>
      </c>
      <c r="F266" s="1349" t="s">
        <v>191</v>
      </c>
      <c r="G266" s="1349" t="s">
        <v>191</v>
      </c>
      <c r="H266" s="1489"/>
      <c r="I266" s="1349" t="s">
        <v>126</v>
      </c>
      <c r="J266" s="1349" t="s">
        <v>9357</v>
      </c>
      <c r="K266" s="1350" t="s">
        <v>131</v>
      </c>
      <c r="L266" s="1349" t="s">
        <v>9591</v>
      </c>
      <c r="M266" s="1349"/>
      <c r="N266" s="1350" t="s">
        <v>9594</v>
      </c>
      <c r="O266" s="1350" t="s">
        <v>9644</v>
      </c>
      <c r="P266" s="1351" t="s">
        <v>10077</v>
      </c>
      <c r="Q266" s="1349" t="s">
        <v>9538</v>
      </c>
      <c r="R266" s="1349">
        <v>2016</v>
      </c>
      <c r="S266" s="1349" t="s">
        <v>9643</v>
      </c>
      <c r="T266" s="1349">
        <v>1600</v>
      </c>
      <c r="U266" s="1352">
        <v>45277</v>
      </c>
      <c r="V266" s="1352">
        <v>45328</v>
      </c>
      <c r="W266" s="1353"/>
      <c r="X266" s="1354">
        <v>1050</v>
      </c>
    </row>
    <row r="267" spans="1:24" ht="26.25" customHeight="1">
      <c r="A267" s="1355"/>
      <c r="B267" s="208"/>
      <c r="C267" s="208"/>
      <c r="D267" s="208"/>
      <c r="E267" s="208"/>
      <c r="F267" s="208"/>
      <c r="G267" s="208"/>
      <c r="H267" s="208"/>
      <c r="I267" s="208" t="s">
        <v>194</v>
      </c>
      <c r="J267" s="412" t="s">
        <v>9361</v>
      </c>
      <c r="K267" s="215" t="s">
        <v>211</v>
      </c>
      <c r="L267" s="425" t="s">
        <v>3603</v>
      </c>
      <c r="M267" s="208"/>
      <c r="N267" s="73" t="s">
        <v>4260</v>
      </c>
      <c r="O267" s="209"/>
      <c r="P267" s="210"/>
      <c r="Q267" s="208" t="s">
        <v>9537</v>
      </c>
      <c r="R267" s="208">
        <f>IF(MID(RIGHT(S267,8),1,1)="M",2021,IF(MID(RIGHT(S267,8),1,1)="N",2022,IF(MID(RIGHT(S267,8),1,1)="P",2023,IF(MID(RIGHT(S267,8),1,1)="R",1994,IF(MID(RIGHT(S267,8),1,1)="S",1995,IF(MID(RIGHT(S267,8),1,1)="T",1996,IF(MID(RIGHT(S267,8),1,1)="V",1997,IF(MID(RIGHT(S267,8),1,1)="W",1998,IF(MID(RIGHT(S267,8),1,1)="X",1999,IF(MID(RIGHT(S267,8),1,1)="Y",2000,IF(MID(RIGHT(S267,8),1,1)="1",2001,IF(MID(RIGHT(S267,8),1,1)="2",2002,IF(MID(RIGHT(S267,8),1,1)="3",2003,IF(MID(RIGHT(S267,8),1,1)="4",2004,IF(MID(RIGHT(S267,8),1,1)="5",2005,IF(MID(RIGHT(S267,8),1,1)="6",2006,IF(MID(RIGHT(S267,8),1,1)="7",2007,IF(MID(RIGHT(S267,8),1,1)="8",2008,IF(MID(RIGHT(S267,8),1,1)="9",2009,IF(MID(RIGHT(S267,8),1,1)="A",2010,IF(MID(RIGHT(S267,8),1,1)="B",2011,IF(MID(RIGHT(S267,8),1,1)="C",2012,IF(MID(RIGHT(S267,8),1,1)="D",2013,IF(MID(RIGHT(S267,8),1,1)="E",2014,IF(MID(RIGHT(S267,8),1,1)="F",2015,IF(MID(RIGHT(S267,8),1,1)="G",2016,IF(MID(RIGHT(S267,8),1,1)="H",2017,IF(MID(RIGHT(S267,8),1,1)="J",2018,IF(MID(RIGHT(S267,8),1,1)="K",2019,IF(MID(RIGHT(S267,8),1,1)="L",2020,""))))))))))))))))))))))))))))))</f>
        <v>2017</v>
      </c>
      <c r="S267" s="208" t="s">
        <v>9539</v>
      </c>
      <c r="T267" s="208">
        <v>1800</v>
      </c>
      <c r="U267" s="211">
        <v>45278</v>
      </c>
      <c r="V267" s="211">
        <v>45336</v>
      </c>
      <c r="W267" s="213" t="s">
        <v>9668</v>
      </c>
      <c r="X267" s="1356" t="s">
        <v>9178</v>
      </c>
    </row>
    <row r="268" spans="1:24" ht="26.25" customHeight="1">
      <c r="A268" s="1355"/>
      <c r="B268" s="208"/>
      <c r="C268" s="208"/>
      <c r="D268" s="208"/>
      <c r="E268" s="208"/>
      <c r="F268" s="208"/>
      <c r="G268" s="208"/>
      <c r="H268" s="208"/>
      <c r="I268" s="208"/>
      <c r="J268" s="425" t="s">
        <v>9123</v>
      </c>
      <c r="K268" s="209" t="s">
        <v>9358</v>
      </c>
      <c r="L268" s="208" t="s">
        <v>9983</v>
      </c>
      <c r="M268" s="208"/>
      <c r="N268" s="73" t="s">
        <v>2432</v>
      </c>
      <c r="O268" s="209"/>
      <c r="P268" s="210"/>
      <c r="Q268" s="208" t="s">
        <v>9537</v>
      </c>
      <c r="R268" s="208">
        <f>IF(MID(RIGHT(S268,8),1,1)="M",2021,IF(MID(RIGHT(S268,8),1,1)="N",2022,IF(MID(RIGHT(S268,8),1,1)="P",2023,IF(MID(RIGHT(S268,8),1,1)="R",1994,IF(MID(RIGHT(S268,8),1,1)="S",1995,IF(MID(RIGHT(S268,8),1,1)="T",1996,IF(MID(RIGHT(S268,8),1,1)="V",1997,IF(MID(RIGHT(S268,8),1,1)="W",1998,IF(MID(RIGHT(S268,8),1,1)="X",1999,IF(MID(RIGHT(S268,8),1,1)="Y",2000,IF(MID(RIGHT(S268,8),1,1)="1",2001,IF(MID(RIGHT(S268,8),1,1)="2",2002,IF(MID(RIGHT(S268,8),1,1)="3",2003,IF(MID(RIGHT(S268,8),1,1)="4",2004,IF(MID(RIGHT(S268,8),1,1)="5",2005,IF(MID(RIGHT(S268,8),1,1)="6",2006,IF(MID(RIGHT(S268,8),1,1)="7",2007,IF(MID(RIGHT(S268,8),1,1)="8",2008,IF(MID(RIGHT(S268,8),1,1)="9",2009,IF(MID(RIGHT(S268,8),1,1)="A",2010,IF(MID(RIGHT(S268,8),1,1)="B",2011,IF(MID(RIGHT(S268,8),1,1)="C",2012,IF(MID(RIGHT(S268,8),1,1)="D",2013,IF(MID(RIGHT(S268,8),1,1)="E",2014,IF(MID(RIGHT(S268,8),1,1)="F",2015,IF(MID(RIGHT(S268,8),1,1)="G",2016,IF(MID(RIGHT(S268,8),1,1)="H",2017,IF(MID(RIGHT(S268,8),1,1)="J",2018,IF(MID(RIGHT(S268,8),1,1)="K",2019,IF(MID(RIGHT(S268,8),1,1)="L",2020,""))))))))))))))))))))))))))))))</f>
        <v>2015</v>
      </c>
      <c r="S268" s="208" t="s">
        <v>9540</v>
      </c>
      <c r="T268" s="208">
        <v>1800</v>
      </c>
      <c r="U268" s="211">
        <v>45279</v>
      </c>
      <c r="V268" s="211">
        <v>45353</v>
      </c>
      <c r="W268" s="213"/>
      <c r="X268" s="1356"/>
    </row>
    <row r="269" spans="1:24" ht="26.25" customHeight="1">
      <c r="A269" s="1355"/>
      <c r="B269" s="208"/>
      <c r="C269" s="208"/>
      <c r="D269" s="208"/>
      <c r="E269" s="208"/>
      <c r="F269" s="208"/>
      <c r="G269" s="208"/>
      <c r="H269" s="208"/>
      <c r="I269" s="208"/>
      <c r="J269" s="208"/>
      <c r="K269" s="209" t="s">
        <v>2380</v>
      </c>
      <c r="L269" s="208"/>
      <c r="M269" s="208"/>
      <c r="N269" s="209"/>
      <c r="O269" s="209"/>
      <c r="P269" s="210"/>
      <c r="Q269" s="208" t="s">
        <v>2580</v>
      </c>
      <c r="R269" s="208">
        <f>IF(MID(RIGHT(S269,8),1,1)="M",2021,IF(MID(RIGHT(S269,8),1,1)="N",2022,IF(MID(RIGHT(S269,8),1,1)="P",2023,IF(MID(RIGHT(S269,8),1,1)="R",1994,IF(MID(RIGHT(S269,8),1,1)="S",1995,IF(MID(RIGHT(S269,8),1,1)="T",1996,IF(MID(RIGHT(S269,8),1,1)="V",1997,IF(MID(RIGHT(S269,8),1,1)="W",1998,IF(MID(RIGHT(S269,8),1,1)="X",1999,IF(MID(RIGHT(S269,8),1,1)="Y",2000,IF(MID(RIGHT(S269,8),1,1)="1",2001,IF(MID(RIGHT(S269,8),1,1)="2",2002,IF(MID(RIGHT(S269,8),1,1)="3",2003,IF(MID(RIGHT(S269,8),1,1)="4",2004,IF(MID(RIGHT(S269,8),1,1)="5",2005,IF(MID(RIGHT(S269,8),1,1)="6",2006,IF(MID(RIGHT(S269,8),1,1)="7",2007,IF(MID(RIGHT(S269,8),1,1)="8",2008,IF(MID(RIGHT(S269,8),1,1)="9",2009,IF(MID(RIGHT(S269,8),1,1)="A",2010,IF(MID(RIGHT(S269,8),1,1)="B",2011,IF(MID(RIGHT(S269,8),1,1)="C",2012,IF(MID(RIGHT(S269,8),1,1)="D",2013,IF(MID(RIGHT(S269,8),1,1)="E",2014,IF(MID(RIGHT(S269,8),1,1)="F",2015,IF(MID(RIGHT(S269,8),1,1)="G",2016,IF(MID(RIGHT(S269,8),1,1)="H",2017,IF(MID(RIGHT(S269,8),1,1)="J",2018,IF(MID(RIGHT(S269,8),1,1)="K",2019,IF(MID(RIGHT(S269,8),1,1)="L",2020,""))))))))))))))))))))))))))))))</f>
        <v>2015</v>
      </c>
      <c r="S269" s="208" t="s">
        <v>9541</v>
      </c>
      <c r="T269" s="208">
        <v>1000</v>
      </c>
      <c r="U269" s="212">
        <v>45282</v>
      </c>
      <c r="V269" s="211">
        <v>45366</v>
      </c>
      <c r="W269" s="213"/>
      <c r="X269" s="1356"/>
    </row>
    <row r="270" spans="1:24" ht="26.25" customHeight="1">
      <c r="A270" s="1355"/>
      <c r="B270" s="208"/>
      <c r="C270" s="208"/>
      <c r="D270" s="208"/>
      <c r="E270" s="208"/>
      <c r="F270" s="208"/>
      <c r="G270" s="208"/>
      <c r="H270" s="208"/>
      <c r="I270" s="208"/>
      <c r="J270" s="932" t="s">
        <v>9477</v>
      </c>
      <c r="K270" s="209"/>
      <c r="L270" s="208"/>
      <c r="M270" s="208"/>
      <c r="N270" s="209"/>
      <c r="O270" s="209"/>
      <c r="P270" s="210"/>
      <c r="Q270" s="208"/>
      <c r="R270" s="208"/>
      <c r="S270" s="214" t="s">
        <v>189</v>
      </c>
      <c r="T270" s="214">
        <v>3840</v>
      </c>
      <c r="U270" s="211"/>
      <c r="V270" s="211">
        <v>45381</v>
      </c>
      <c r="W270" s="213"/>
      <c r="X270" s="1356"/>
    </row>
    <row r="271" spans="1:24" ht="26.25" customHeight="1">
      <c r="A271" s="1355"/>
      <c r="B271" s="208"/>
      <c r="C271" s="208"/>
      <c r="D271" s="208"/>
      <c r="E271" s="208"/>
      <c r="F271" s="208"/>
      <c r="G271" s="208"/>
      <c r="H271" s="208"/>
      <c r="I271" s="208"/>
      <c r="J271" s="208"/>
      <c r="K271" s="209"/>
      <c r="L271" s="208"/>
      <c r="M271" s="208"/>
      <c r="N271" s="209"/>
      <c r="O271" s="209"/>
      <c r="P271" s="210"/>
      <c r="Q271" s="208"/>
      <c r="R271" s="208"/>
      <c r="S271" s="214"/>
      <c r="T271" s="214">
        <f>SUM(T266:T270)</f>
        <v>10040</v>
      </c>
      <c r="U271" s="211"/>
      <c r="V271" s="211">
        <v>45375</v>
      </c>
      <c r="W271" s="213"/>
      <c r="X271" s="1356"/>
    </row>
    <row r="272" spans="1:24" ht="26.25" customHeight="1" thickBot="1">
      <c r="A272" s="1357"/>
      <c r="B272" s="1358"/>
      <c r="C272" s="1358"/>
      <c r="D272" s="1358"/>
      <c r="E272" s="1358"/>
      <c r="F272" s="1358"/>
      <c r="G272" s="1358"/>
      <c r="H272" s="1358"/>
      <c r="I272" s="1358"/>
      <c r="J272" s="1358"/>
      <c r="K272" s="611" t="s">
        <v>9359</v>
      </c>
      <c r="L272" s="1358"/>
      <c r="M272" s="1358"/>
      <c r="N272" s="1359"/>
      <c r="O272" s="1359"/>
      <c r="P272" s="1360"/>
      <c r="Q272" s="1358"/>
      <c r="R272" s="1358"/>
      <c r="S272" s="1361"/>
      <c r="T272" s="1361"/>
      <c r="U272" s="1362"/>
      <c r="V272" s="1363">
        <v>45388</v>
      </c>
      <c r="W272" s="1364"/>
      <c r="X272" s="1365"/>
    </row>
    <row r="273" spans="1:24" ht="26.25" customHeight="1">
      <c r="A273" s="1348" t="s">
        <v>188</v>
      </c>
      <c r="B273" s="1349"/>
      <c r="C273" s="1349" t="s">
        <v>123</v>
      </c>
      <c r="D273" s="1349" t="s">
        <v>198</v>
      </c>
      <c r="E273" s="1349" t="s">
        <v>191</v>
      </c>
      <c r="F273" s="1349" t="s">
        <v>191</v>
      </c>
      <c r="G273" s="1349" t="s">
        <v>191</v>
      </c>
      <c r="H273" s="1489"/>
      <c r="I273" s="1349" t="s">
        <v>126</v>
      </c>
      <c r="J273" s="1349" t="s">
        <v>9357</v>
      </c>
      <c r="K273" s="1350" t="s">
        <v>131</v>
      </c>
      <c r="L273" s="1349" t="s">
        <v>9592</v>
      </c>
      <c r="M273" s="1349"/>
      <c r="N273" s="1350" t="s">
        <v>9595</v>
      </c>
      <c r="O273" s="1350" t="s">
        <v>9488</v>
      </c>
      <c r="P273" s="1351" t="s">
        <v>10077</v>
      </c>
      <c r="Q273" s="1349" t="s">
        <v>4446</v>
      </c>
      <c r="R273" s="1349">
        <f>IF(MID(RIGHT(S273,8),1,1)="M",2021,IF(MID(RIGHT(S273,8),1,1)="N",2022,IF(MID(RIGHT(S273,8),1,1)="P",2023,IF(MID(RIGHT(S273,8),1,1)="R",1994,IF(MID(RIGHT(S273,8),1,1)="S",1995,IF(MID(RIGHT(S273,8),1,1)="T",1996,IF(MID(RIGHT(S273,8),1,1)="V",1997,IF(MID(RIGHT(S273,8),1,1)="W",1998,IF(MID(RIGHT(S273,8),1,1)="X",1999,IF(MID(RIGHT(S273,8),1,1)="Y",2000,IF(MID(RIGHT(S273,8),1,1)="1",2001,IF(MID(RIGHT(S273,8),1,1)="2",2002,IF(MID(RIGHT(S273,8),1,1)="3",2003,IF(MID(RIGHT(S273,8),1,1)="4",2004,IF(MID(RIGHT(S273,8),1,1)="5",2005,IF(MID(RIGHT(S273,8),1,1)="6",2006,IF(MID(RIGHT(S273,8),1,1)="7",2007,IF(MID(RIGHT(S273,8),1,1)="8",2008,IF(MID(RIGHT(S273,8),1,1)="9",2009,IF(MID(RIGHT(S273,8),1,1)="A",2010,IF(MID(RIGHT(S273,8),1,1)="B",2011,IF(MID(RIGHT(S273,8),1,1)="C",2012,IF(MID(RIGHT(S273,8),1,1)="D",2013,IF(MID(RIGHT(S273,8),1,1)="E",2014,IF(MID(RIGHT(S273,8),1,1)="F",2015,IF(MID(RIGHT(S273,8),1,1)="G",2016,IF(MID(RIGHT(S273,8),1,1)="H",2017,IF(MID(RIGHT(S273,8),1,1)="J",2018,IF(MID(RIGHT(S273,8),1,1)="K",2019,IF(MID(RIGHT(S273,8),1,1)="L",2020,""))))))))))))))))))))))))))))))</f>
        <v>2015</v>
      </c>
      <c r="S273" s="1349" t="s">
        <v>9543</v>
      </c>
      <c r="T273" s="1349">
        <v>1600</v>
      </c>
      <c r="U273" s="1352">
        <v>45277</v>
      </c>
      <c r="V273" s="1352">
        <v>45328</v>
      </c>
      <c r="W273" s="1353"/>
      <c r="X273" s="1354">
        <v>1050</v>
      </c>
    </row>
    <row r="274" spans="1:24" ht="26.25" customHeight="1">
      <c r="A274" s="1355"/>
      <c r="B274" s="208"/>
      <c r="C274" s="208"/>
      <c r="D274" s="208"/>
      <c r="E274" s="208"/>
      <c r="F274" s="208"/>
      <c r="G274" s="208"/>
      <c r="H274" s="208"/>
      <c r="I274" s="208" t="s">
        <v>194</v>
      </c>
      <c r="J274" s="412" t="s">
        <v>9362</v>
      </c>
      <c r="K274" s="215" t="s">
        <v>211</v>
      </c>
      <c r="L274" s="425" t="s">
        <v>3603</v>
      </c>
      <c r="M274" s="208"/>
      <c r="N274" s="73" t="s">
        <v>4260</v>
      </c>
      <c r="O274" s="209"/>
      <c r="P274" s="210"/>
      <c r="Q274" s="208" t="s">
        <v>618</v>
      </c>
      <c r="R274" s="208">
        <f>IF(MID(RIGHT(S274,8),1,1)="M",2021,IF(MID(RIGHT(S274,8),1,1)="N",2022,IF(MID(RIGHT(S274,8),1,1)="P",2023,IF(MID(RIGHT(S274,8),1,1)="R",1994,IF(MID(RIGHT(S274,8),1,1)="S",1995,IF(MID(RIGHT(S274,8),1,1)="T",1996,IF(MID(RIGHT(S274,8),1,1)="V",1997,IF(MID(RIGHT(S274,8),1,1)="W",1998,IF(MID(RIGHT(S274,8),1,1)="X",1999,IF(MID(RIGHT(S274,8),1,1)="Y",2000,IF(MID(RIGHT(S274,8),1,1)="1",2001,IF(MID(RIGHT(S274,8),1,1)="2",2002,IF(MID(RIGHT(S274,8),1,1)="3",2003,IF(MID(RIGHT(S274,8),1,1)="4",2004,IF(MID(RIGHT(S274,8),1,1)="5",2005,IF(MID(RIGHT(S274,8),1,1)="6",2006,IF(MID(RIGHT(S274,8),1,1)="7",2007,IF(MID(RIGHT(S274,8),1,1)="8",2008,IF(MID(RIGHT(S274,8),1,1)="9",2009,IF(MID(RIGHT(S274,8),1,1)="A",2010,IF(MID(RIGHT(S274,8),1,1)="B",2011,IF(MID(RIGHT(S274,8),1,1)="C",2012,IF(MID(RIGHT(S274,8),1,1)="D",2013,IF(MID(RIGHT(S274,8),1,1)="E",2014,IF(MID(RIGHT(S274,8),1,1)="F",2015,IF(MID(RIGHT(S274,8),1,1)="G",2016,IF(MID(RIGHT(S274,8),1,1)="H",2017,IF(MID(RIGHT(S274,8),1,1)="J",2018,IF(MID(RIGHT(S274,8),1,1)="K",2019,IF(MID(RIGHT(S274,8),1,1)="L",2020,""))))))))))))))))))))))))))))))</f>
        <v>2015</v>
      </c>
      <c r="S274" s="208" t="s">
        <v>9544</v>
      </c>
      <c r="T274" s="208">
        <v>1800</v>
      </c>
      <c r="U274" s="211">
        <v>45278</v>
      </c>
      <c r="V274" s="211">
        <v>45336</v>
      </c>
      <c r="W274" s="213" t="s">
        <v>9668</v>
      </c>
      <c r="X274" s="1356" t="s">
        <v>9178</v>
      </c>
    </row>
    <row r="275" spans="1:24" ht="26.25" customHeight="1">
      <c r="A275" s="1355"/>
      <c r="B275" s="208"/>
      <c r="C275" s="208"/>
      <c r="D275" s="208"/>
      <c r="E275" s="208"/>
      <c r="F275" s="208"/>
      <c r="G275" s="208"/>
      <c r="H275" s="208"/>
      <c r="I275" s="208"/>
      <c r="J275" s="425" t="s">
        <v>9123</v>
      </c>
      <c r="K275" s="209" t="s">
        <v>9358</v>
      </c>
      <c r="L275" s="208" t="s">
        <v>9983</v>
      </c>
      <c r="M275" s="208"/>
      <c r="N275" s="73" t="s">
        <v>2432</v>
      </c>
      <c r="O275" s="209"/>
      <c r="P275" s="210"/>
      <c r="Q275" s="208" t="s">
        <v>7181</v>
      </c>
      <c r="R275" s="208">
        <f>IF(MID(RIGHT(S275,8),1,1)="M",2021,IF(MID(RIGHT(S275,8),1,1)="N",2022,IF(MID(RIGHT(S275,8),1,1)="P",2023,IF(MID(RIGHT(S275,8),1,1)="R",1994,IF(MID(RIGHT(S275,8),1,1)="S",1995,IF(MID(RIGHT(S275,8),1,1)="T",1996,IF(MID(RIGHT(S275,8),1,1)="V",1997,IF(MID(RIGHT(S275,8),1,1)="W",1998,IF(MID(RIGHT(S275,8),1,1)="X",1999,IF(MID(RIGHT(S275,8),1,1)="Y",2000,IF(MID(RIGHT(S275,8),1,1)="1",2001,IF(MID(RIGHT(S275,8),1,1)="2",2002,IF(MID(RIGHT(S275,8),1,1)="3",2003,IF(MID(RIGHT(S275,8),1,1)="4",2004,IF(MID(RIGHT(S275,8),1,1)="5",2005,IF(MID(RIGHT(S275,8),1,1)="6",2006,IF(MID(RIGHT(S275,8),1,1)="7",2007,IF(MID(RIGHT(S275,8),1,1)="8",2008,IF(MID(RIGHT(S275,8),1,1)="9",2009,IF(MID(RIGHT(S275,8),1,1)="A",2010,IF(MID(RIGHT(S275,8),1,1)="B",2011,IF(MID(RIGHT(S275,8),1,1)="C",2012,IF(MID(RIGHT(S275,8),1,1)="D",2013,IF(MID(RIGHT(S275,8),1,1)="E",2014,IF(MID(RIGHT(S275,8),1,1)="F",2015,IF(MID(RIGHT(S275,8),1,1)="G",2016,IF(MID(RIGHT(S275,8),1,1)="H",2017,IF(MID(RIGHT(S275,8),1,1)="J",2018,IF(MID(RIGHT(S275,8),1,1)="K",2019,IF(MID(RIGHT(S275,8),1,1)="L",2020,""))))))))))))))))))))))))))))))</f>
        <v>2015</v>
      </c>
      <c r="S275" s="208" t="s">
        <v>9542</v>
      </c>
      <c r="T275" s="208">
        <v>1600</v>
      </c>
      <c r="U275" s="211">
        <v>45279</v>
      </c>
      <c r="V275" s="211">
        <v>45353</v>
      </c>
      <c r="W275" s="213"/>
      <c r="X275" s="1356"/>
    </row>
    <row r="276" spans="1:24" ht="26.25" customHeight="1">
      <c r="A276" s="1355"/>
      <c r="B276" s="208"/>
      <c r="C276" s="208"/>
      <c r="D276" s="208"/>
      <c r="E276" s="208"/>
      <c r="F276" s="208"/>
      <c r="G276" s="208"/>
      <c r="H276" s="208"/>
      <c r="I276" s="208"/>
      <c r="J276" s="208"/>
      <c r="K276" s="209" t="s">
        <v>2380</v>
      </c>
      <c r="L276" s="208"/>
      <c r="M276" s="208"/>
      <c r="N276" s="209"/>
      <c r="O276" s="209"/>
      <c r="P276" s="210"/>
      <c r="Q276" s="208" t="s">
        <v>618</v>
      </c>
      <c r="R276" s="208">
        <f>IF(MID(RIGHT(S276,8),1,1)="M",2021,IF(MID(RIGHT(S276,8),1,1)="N",2022,IF(MID(RIGHT(S276,8),1,1)="P",2023,IF(MID(RIGHT(S276,8),1,1)="R",1994,IF(MID(RIGHT(S276,8),1,1)="S",1995,IF(MID(RIGHT(S276,8),1,1)="T",1996,IF(MID(RIGHT(S276,8),1,1)="V",1997,IF(MID(RIGHT(S276,8),1,1)="W",1998,IF(MID(RIGHT(S276,8),1,1)="X",1999,IF(MID(RIGHT(S276,8),1,1)="Y",2000,IF(MID(RIGHT(S276,8),1,1)="1",2001,IF(MID(RIGHT(S276,8),1,1)="2",2002,IF(MID(RIGHT(S276,8),1,1)="3",2003,IF(MID(RIGHT(S276,8),1,1)="4",2004,IF(MID(RIGHT(S276,8),1,1)="5",2005,IF(MID(RIGHT(S276,8),1,1)="6",2006,IF(MID(RIGHT(S276,8),1,1)="7",2007,IF(MID(RIGHT(S276,8),1,1)="8",2008,IF(MID(RIGHT(S276,8),1,1)="9",2009,IF(MID(RIGHT(S276,8),1,1)="A",2010,IF(MID(RIGHT(S276,8),1,1)="B",2011,IF(MID(RIGHT(S276,8),1,1)="C",2012,IF(MID(RIGHT(S276,8),1,1)="D",2013,IF(MID(RIGHT(S276,8),1,1)="E",2014,IF(MID(RIGHT(S276,8),1,1)="F",2015,IF(MID(RIGHT(S276,8),1,1)="G",2016,IF(MID(RIGHT(S276,8),1,1)="H",2017,IF(MID(RIGHT(S276,8),1,1)="J",2018,IF(MID(RIGHT(S276,8),1,1)="K",2019,IF(MID(RIGHT(S276,8),1,1)="L",2020,""))))))))))))))))))))))))))))))</f>
        <v>2015</v>
      </c>
      <c r="S276" s="208" t="s">
        <v>9545</v>
      </c>
      <c r="T276" s="208">
        <v>1800</v>
      </c>
      <c r="U276" s="212">
        <v>45282</v>
      </c>
      <c r="V276" s="211">
        <v>45366</v>
      </c>
      <c r="W276" s="213"/>
      <c r="X276" s="1356"/>
    </row>
    <row r="277" spans="1:24" ht="26.25" customHeight="1">
      <c r="A277" s="1355"/>
      <c r="B277" s="208"/>
      <c r="C277" s="208"/>
      <c r="D277" s="208"/>
      <c r="E277" s="208"/>
      <c r="F277" s="208"/>
      <c r="G277" s="208"/>
      <c r="H277" s="208"/>
      <c r="I277" s="208"/>
      <c r="J277" s="932" t="s">
        <v>9477</v>
      </c>
      <c r="K277" s="209"/>
      <c r="L277" s="208"/>
      <c r="M277" s="208"/>
      <c r="N277" s="209"/>
      <c r="O277" s="209"/>
      <c r="P277" s="210"/>
      <c r="Q277" s="208"/>
      <c r="R277" s="208"/>
      <c r="S277" s="214" t="s">
        <v>189</v>
      </c>
      <c r="T277" s="214">
        <v>3840</v>
      </c>
      <c r="U277" s="211"/>
      <c r="V277" s="211">
        <v>45381</v>
      </c>
      <c r="W277" s="213"/>
      <c r="X277" s="1356"/>
    </row>
    <row r="278" spans="1:24" ht="26.25" customHeight="1">
      <c r="A278" s="1355"/>
      <c r="B278" s="208"/>
      <c r="C278" s="208"/>
      <c r="D278" s="208"/>
      <c r="E278" s="208"/>
      <c r="F278" s="208"/>
      <c r="G278" s="208"/>
      <c r="H278" s="208"/>
      <c r="I278" s="208"/>
      <c r="J278" s="208"/>
      <c r="K278" s="209"/>
      <c r="L278" s="208"/>
      <c r="M278" s="208"/>
      <c r="N278" s="209"/>
      <c r="O278" s="209"/>
      <c r="P278" s="210"/>
      <c r="Q278" s="208"/>
      <c r="R278" s="208"/>
      <c r="S278" s="214"/>
      <c r="T278" s="214">
        <f>SUM(T273:T277)</f>
        <v>10640</v>
      </c>
      <c r="U278" s="211"/>
      <c r="V278" s="211">
        <v>45375</v>
      </c>
      <c r="W278" s="213"/>
      <c r="X278" s="1356"/>
    </row>
    <row r="279" spans="1:24" ht="26.25" customHeight="1" thickBot="1">
      <c r="A279" s="1357"/>
      <c r="B279" s="1358"/>
      <c r="C279" s="1358"/>
      <c r="D279" s="1358"/>
      <c r="E279" s="1358"/>
      <c r="F279" s="1358"/>
      <c r="G279" s="1358"/>
      <c r="H279" s="1358"/>
      <c r="I279" s="1358"/>
      <c r="J279" s="1358"/>
      <c r="K279" s="611" t="s">
        <v>9359</v>
      </c>
      <c r="L279" s="1358"/>
      <c r="M279" s="1358"/>
      <c r="N279" s="1359"/>
      <c r="O279" s="1359"/>
      <c r="P279" s="1360"/>
      <c r="Q279" s="1358"/>
      <c r="R279" s="1358"/>
      <c r="S279" s="1361"/>
      <c r="T279" s="1361"/>
      <c r="U279" s="1362"/>
      <c r="V279" s="1363">
        <v>45388</v>
      </c>
      <c r="W279" s="1364"/>
      <c r="X279" s="1365"/>
    </row>
    <row r="280" spans="1:24" ht="26.25" customHeight="1">
      <c r="A280" s="1348" t="s">
        <v>188</v>
      </c>
      <c r="B280" s="1349"/>
      <c r="C280" s="1349" t="s">
        <v>123</v>
      </c>
      <c r="D280" s="1349" t="s">
        <v>198</v>
      </c>
      <c r="E280" s="1349" t="s">
        <v>191</v>
      </c>
      <c r="F280" s="1349" t="s">
        <v>191</v>
      </c>
      <c r="G280" s="1349" t="s">
        <v>191</v>
      </c>
      <c r="H280" s="1489"/>
      <c r="I280" s="1349" t="s">
        <v>126</v>
      </c>
      <c r="J280" s="1349" t="s">
        <v>9357</v>
      </c>
      <c r="K280" s="1350" t="s">
        <v>131</v>
      </c>
      <c r="L280" s="1349" t="s">
        <v>9593</v>
      </c>
      <c r="M280" s="1349"/>
      <c r="N280" s="1350" t="s">
        <v>9596</v>
      </c>
      <c r="O280" s="1350" t="s">
        <v>9645</v>
      </c>
      <c r="P280" s="1351" t="s">
        <v>10077</v>
      </c>
      <c r="Q280" s="1349" t="s">
        <v>523</v>
      </c>
      <c r="R280" s="1349">
        <f>IF(MID(RIGHT(S280,8),1,1)="M",2021,IF(MID(RIGHT(S280,8),1,1)="N",2022,IF(MID(RIGHT(S280,8),1,1)="P",2023,IF(MID(RIGHT(S280,8),1,1)="R",1994,IF(MID(RIGHT(S280,8),1,1)="S",1995,IF(MID(RIGHT(S280,8),1,1)="T",1996,IF(MID(RIGHT(S280,8),1,1)="V",1997,IF(MID(RIGHT(S280,8),1,1)="W",1998,IF(MID(RIGHT(S280,8),1,1)="X",1999,IF(MID(RIGHT(S280,8),1,1)="Y",2000,IF(MID(RIGHT(S280,8),1,1)="1",2001,IF(MID(RIGHT(S280,8),1,1)="2",2002,IF(MID(RIGHT(S280,8),1,1)="3",2003,IF(MID(RIGHT(S280,8),1,1)="4",2004,IF(MID(RIGHT(S280,8),1,1)="5",2005,IF(MID(RIGHT(S280,8),1,1)="6",2006,IF(MID(RIGHT(S280,8),1,1)="7",2007,IF(MID(RIGHT(S280,8),1,1)="8",2008,IF(MID(RIGHT(S280,8),1,1)="9",2009,IF(MID(RIGHT(S280,8),1,1)="A",2010,IF(MID(RIGHT(S280,8),1,1)="B",2011,IF(MID(RIGHT(S280,8),1,1)="C",2012,IF(MID(RIGHT(S280,8),1,1)="D",2013,IF(MID(RIGHT(S280,8),1,1)="E",2014,IF(MID(RIGHT(S280,8),1,1)="F",2015,IF(MID(RIGHT(S280,8),1,1)="G",2016,IF(MID(RIGHT(S280,8),1,1)="H",2017,IF(MID(RIGHT(S280,8),1,1)="J",2018,IF(MID(RIGHT(S280,8),1,1)="K",2019,IF(MID(RIGHT(S280,8),1,1)="L",2020,""))))))))))))))))))))))))))))))</f>
        <v>2017</v>
      </c>
      <c r="S280" s="1349" t="s">
        <v>9558</v>
      </c>
      <c r="T280" s="1349">
        <v>1800</v>
      </c>
      <c r="U280" s="1352">
        <v>45277</v>
      </c>
      <c r="V280" s="1352">
        <v>45328</v>
      </c>
      <c r="W280" s="1353"/>
      <c r="X280" s="1354">
        <v>1050</v>
      </c>
    </row>
    <row r="281" spans="1:24" ht="26.25" customHeight="1">
      <c r="A281" s="1355"/>
      <c r="B281" s="208"/>
      <c r="C281" s="208"/>
      <c r="D281" s="208"/>
      <c r="E281" s="208"/>
      <c r="F281" s="208"/>
      <c r="G281" s="208"/>
      <c r="H281" s="208"/>
      <c r="I281" s="208" t="s">
        <v>194</v>
      </c>
      <c r="J281" s="412" t="s">
        <v>9509</v>
      </c>
      <c r="K281" s="215" t="s">
        <v>211</v>
      </c>
      <c r="L281" s="425" t="s">
        <v>3603</v>
      </c>
      <c r="M281" s="208"/>
      <c r="N281" s="73" t="s">
        <v>4260</v>
      </c>
      <c r="O281" s="209"/>
      <c r="P281" s="210"/>
      <c r="Q281" s="208" t="s">
        <v>2047</v>
      </c>
      <c r="R281" s="208">
        <f>IF(MID(RIGHT(S281,8),1,1)="M",2021,IF(MID(RIGHT(S281,8),1,1)="N",2022,IF(MID(RIGHT(S281,8),1,1)="P",2023,IF(MID(RIGHT(S281,8),1,1)="R",1994,IF(MID(RIGHT(S281,8),1,1)="S",1995,IF(MID(RIGHT(S281,8),1,1)="T",1996,IF(MID(RIGHT(S281,8),1,1)="V",1997,IF(MID(RIGHT(S281,8),1,1)="W",1998,IF(MID(RIGHT(S281,8),1,1)="X",1999,IF(MID(RIGHT(S281,8),1,1)="Y",2000,IF(MID(RIGHT(S281,8),1,1)="1",2001,IF(MID(RIGHT(S281,8),1,1)="2",2002,IF(MID(RIGHT(S281,8),1,1)="3",2003,IF(MID(RIGHT(S281,8),1,1)="4",2004,IF(MID(RIGHT(S281,8),1,1)="5",2005,IF(MID(RIGHT(S281,8),1,1)="6",2006,IF(MID(RIGHT(S281,8),1,1)="7",2007,IF(MID(RIGHT(S281,8),1,1)="8",2008,IF(MID(RIGHT(S281,8),1,1)="9",2009,IF(MID(RIGHT(S281,8),1,1)="A",2010,IF(MID(RIGHT(S281,8),1,1)="B",2011,IF(MID(RIGHT(S281,8),1,1)="C",2012,IF(MID(RIGHT(S281,8),1,1)="D",2013,IF(MID(RIGHT(S281,8),1,1)="E",2014,IF(MID(RIGHT(S281,8),1,1)="F",2015,IF(MID(RIGHT(S281,8),1,1)="G",2016,IF(MID(RIGHT(S281,8),1,1)="H",2017,IF(MID(RIGHT(S281,8),1,1)="J",2018,IF(MID(RIGHT(S281,8),1,1)="K",2019,IF(MID(RIGHT(S281,8),1,1)="L",2020,""))))))))))))))))))))))))))))))</f>
        <v>2015</v>
      </c>
      <c r="S281" s="208" t="s">
        <v>9559</v>
      </c>
      <c r="T281" s="208">
        <v>1800</v>
      </c>
      <c r="U281" s="211">
        <v>45278</v>
      </c>
      <c r="V281" s="211">
        <v>45336</v>
      </c>
      <c r="W281" s="213" t="s">
        <v>9668</v>
      </c>
      <c r="X281" s="1356" t="s">
        <v>9178</v>
      </c>
    </row>
    <row r="282" spans="1:24" ht="26.25" customHeight="1">
      <c r="A282" s="1355"/>
      <c r="B282" s="208"/>
      <c r="C282" s="208"/>
      <c r="D282" s="208"/>
      <c r="E282" s="208"/>
      <c r="F282" s="208"/>
      <c r="G282" s="208"/>
      <c r="H282" s="208"/>
      <c r="I282" s="208"/>
      <c r="J282" s="425" t="s">
        <v>9123</v>
      </c>
      <c r="K282" s="209" t="s">
        <v>9504</v>
      </c>
      <c r="L282" s="208" t="s">
        <v>9983</v>
      </c>
      <c r="M282" s="208"/>
      <c r="N282" s="73" t="s">
        <v>2432</v>
      </c>
      <c r="O282" s="209"/>
      <c r="P282" s="210"/>
      <c r="Q282" s="208" t="s">
        <v>589</v>
      </c>
      <c r="R282" s="208">
        <f>IF(MID(RIGHT(S282,8),1,1)="M",2021,IF(MID(RIGHT(S282,8),1,1)="N",2022,IF(MID(RIGHT(S282,8),1,1)="P",2023,IF(MID(RIGHT(S282,8),1,1)="R",1994,IF(MID(RIGHT(S282,8),1,1)="S",1995,IF(MID(RIGHT(S282,8),1,1)="T",1996,IF(MID(RIGHT(S282,8),1,1)="V",1997,IF(MID(RIGHT(S282,8),1,1)="W",1998,IF(MID(RIGHT(S282,8),1,1)="X",1999,IF(MID(RIGHT(S282,8),1,1)="Y",2000,IF(MID(RIGHT(S282,8),1,1)="1",2001,IF(MID(RIGHT(S282,8),1,1)="2",2002,IF(MID(RIGHT(S282,8),1,1)="3",2003,IF(MID(RIGHT(S282,8),1,1)="4",2004,IF(MID(RIGHT(S282,8),1,1)="5",2005,IF(MID(RIGHT(S282,8),1,1)="6",2006,IF(MID(RIGHT(S282,8),1,1)="7",2007,IF(MID(RIGHT(S282,8),1,1)="8",2008,IF(MID(RIGHT(S282,8),1,1)="9",2009,IF(MID(RIGHT(S282,8),1,1)="A",2010,IF(MID(RIGHT(S282,8),1,1)="B",2011,IF(MID(RIGHT(S282,8),1,1)="C",2012,IF(MID(RIGHT(S282,8),1,1)="D",2013,IF(MID(RIGHT(S282,8),1,1)="E",2014,IF(MID(RIGHT(S282,8),1,1)="F",2015,IF(MID(RIGHT(S282,8),1,1)="G",2016,IF(MID(RIGHT(S282,8),1,1)="H",2017,IF(MID(RIGHT(S282,8),1,1)="J",2018,IF(MID(RIGHT(S282,8),1,1)="K",2019,IF(MID(RIGHT(S282,8),1,1)="L",2020,""))))))))))))))))))))))))))))))</f>
        <v>2018</v>
      </c>
      <c r="S282" s="208" t="s">
        <v>9560</v>
      </c>
      <c r="T282" s="208">
        <v>1500</v>
      </c>
      <c r="U282" s="211">
        <v>45279</v>
      </c>
      <c r="V282" s="211">
        <v>45353</v>
      </c>
      <c r="W282" s="213"/>
      <c r="X282" s="1356"/>
    </row>
    <row r="283" spans="1:24" ht="26.25" customHeight="1">
      <c r="A283" s="1355"/>
      <c r="B283" s="208"/>
      <c r="C283" s="208"/>
      <c r="D283" s="208"/>
      <c r="E283" s="208"/>
      <c r="F283" s="208"/>
      <c r="G283" s="208"/>
      <c r="H283" s="208"/>
      <c r="I283" s="208"/>
      <c r="J283" s="208"/>
      <c r="K283" s="209" t="s">
        <v>2380</v>
      </c>
      <c r="L283" s="208"/>
      <c r="M283" s="208"/>
      <c r="N283" s="209"/>
      <c r="O283" s="209"/>
      <c r="P283" s="210"/>
      <c r="Q283" s="208" t="s">
        <v>4580</v>
      </c>
      <c r="R283" s="208">
        <f>IF(MID(RIGHT(S283,8),1,1)="M",2021,IF(MID(RIGHT(S283,8),1,1)="N",2022,IF(MID(RIGHT(S283,8),1,1)="P",2023,IF(MID(RIGHT(S283,8),1,1)="R",1994,IF(MID(RIGHT(S283,8),1,1)="S",1995,IF(MID(RIGHT(S283,8),1,1)="T",1996,IF(MID(RIGHT(S283,8),1,1)="V",1997,IF(MID(RIGHT(S283,8),1,1)="W",1998,IF(MID(RIGHT(S283,8),1,1)="X",1999,IF(MID(RIGHT(S283,8),1,1)="Y",2000,IF(MID(RIGHT(S283,8),1,1)="1",2001,IF(MID(RIGHT(S283,8),1,1)="2",2002,IF(MID(RIGHT(S283,8),1,1)="3",2003,IF(MID(RIGHT(S283,8),1,1)="4",2004,IF(MID(RIGHT(S283,8),1,1)="5",2005,IF(MID(RIGHT(S283,8),1,1)="6",2006,IF(MID(RIGHT(S283,8),1,1)="7",2007,IF(MID(RIGHT(S283,8),1,1)="8",2008,IF(MID(RIGHT(S283,8),1,1)="9",2009,IF(MID(RIGHT(S283,8),1,1)="A",2010,IF(MID(RIGHT(S283,8),1,1)="B",2011,IF(MID(RIGHT(S283,8),1,1)="C",2012,IF(MID(RIGHT(S283,8),1,1)="D",2013,IF(MID(RIGHT(S283,8),1,1)="E",2014,IF(MID(RIGHT(S283,8),1,1)="F",2015,IF(MID(RIGHT(S283,8),1,1)="G",2016,IF(MID(RIGHT(S283,8),1,1)="H",2017,IF(MID(RIGHT(S283,8),1,1)="J",2018,IF(MID(RIGHT(S283,8),1,1)="K",2019,IF(MID(RIGHT(S283,8),1,1)="L",2020,""))))))))))))))))))))))))))))))</f>
        <v>2015</v>
      </c>
      <c r="S283" s="208" t="s">
        <v>9561</v>
      </c>
      <c r="T283" s="208">
        <v>1600</v>
      </c>
      <c r="U283" s="212">
        <v>45282</v>
      </c>
      <c r="V283" s="211">
        <v>45366</v>
      </c>
      <c r="W283" s="213"/>
      <c r="X283" s="1356"/>
    </row>
    <row r="284" spans="1:24" ht="26.25" customHeight="1">
      <c r="A284" s="1355"/>
      <c r="B284" s="208"/>
      <c r="C284" s="208"/>
      <c r="D284" s="208"/>
      <c r="E284" s="208"/>
      <c r="F284" s="208"/>
      <c r="G284" s="208"/>
      <c r="H284" s="208"/>
      <c r="I284" s="208"/>
      <c r="J284" s="932" t="s">
        <v>9477</v>
      </c>
      <c r="K284" s="209"/>
      <c r="L284" s="208"/>
      <c r="M284" s="208"/>
      <c r="N284" s="209"/>
      <c r="O284" s="209"/>
      <c r="P284" s="210"/>
      <c r="Q284" s="208"/>
      <c r="R284" s="208"/>
      <c r="S284" s="214" t="s">
        <v>189</v>
      </c>
      <c r="T284" s="214">
        <v>3840</v>
      </c>
      <c r="U284" s="211"/>
      <c r="V284" s="211">
        <v>45381</v>
      </c>
      <c r="W284" s="213"/>
      <c r="X284" s="1356"/>
    </row>
    <row r="285" spans="1:24" ht="26.25" customHeight="1">
      <c r="A285" s="1355"/>
      <c r="B285" s="208"/>
      <c r="C285" s="208"/>
      <c r="D285" s="208"/>
      <c r="E285" s="208"/>
      <c r="F285" s="208"/>
      <c r="G285" s="208"/>
      <c r="H285" s="208"/>
      <c r="I285" s="208"/>
      <c r="J285" s="208"/>
      <c r="K285" s="209"/>
      <c r="L285" s="208"/>
      <c r="M285" s="208"/>
      <c r="N285" s="209"/>
      <c r="O285" s="209"/>
      <c r="P285" s="210"/>
      <c r="Q285" s="208"/>
      <c r="R285" s="208"/>
      <c r="S285" s="214"/>
      <c r="T285" s="214">
        <f>SUM(T280:T284)</f>
        <v>10540</v>
      </c>
      <c r="U285" s="211"/>
      <c r="V285" s="211">
        <v>45375</v>
      </c>
      <c r="W285" s="213"/>
      <c r="X285" s="1356"/>
    </row>
    <row r="286" spans="1:24" ht="26.25" customHeight="1" thickBot="1">
      <c r="A286" s="1357"/>
      <c r="B286" s="1358"/>
      <c r="C286" s="1358"/>
      <c r="D286" s="1358"/>
      <c r="E286" s="1358"/>
      <c r="F286" s="1358"/>
      <c r="G286" s="1358"/>
      <c r="H286" s="1358"/>
      <c r="I286" s="1358"/>
      <c r="J286" s="1358"/>
      <c r="K286" s="611" t="s">
        <v>9359</v>
      </c>
      <c r="L286" s="1358"/>
      <c r="M286" s="1358"/>
      <c r="N286" s="1359"/>
      <c r="O286" s="1359"/>
      <c r="P286" s="1360"/>
      <c r="Q286" s="1358"/>
      <c r="R286" s="1358"/>
      <c r="S286" s="1361"/>
      <c r="T286" s="1361"/>
      <c r="U286" s="1362"/>
      <c r="V286" s="1363">
        <v>45388</v>
      </c>
      <c r="W286" s="1364"/>
      <c r="X286" s="1365"/>
    </row>
    <row r="287" spans="1:24" ht="26.25" hidden="1" customHeight="1"/>
    <row r="288" spans="1:24" ht="26.25" hidden="1" customHeight="1" thickBot="1">
      <c r="A288" s="445"/>
      <c r="B288" s="445"/>
      <c r="C288" s="445"/>
      <c r="D288" s="445"/>
      <c r="E288" s="445"/>
      <c r="F288" s="445"/>
      <c r="G288" s="445"/>
      <c r="H288" s="445"/>
      <c r="I288" s="445"/>
      <c r="J288" s="445"/>
      <c r="K288" s="446"/>
      <c r="L288" s="445"/>
      <c r="M288" s="445"/>
      <c r="N288" s="446"/>
      <c r="O288" s="446"/>
      <c r="P288" s="447"/>
      <c r="Q288" s="445"/>
      <c r="R288" s="445"/>
      <c r="S288" s="445"/>
      <c r="T288" s="445"/>
      <c r="U288" s="448"/>
      <c r="V288" s="449"/>
      <c r="W288" s="450"/>
      <c r="X288" s="450"/>
    </row>
    <row r="289" spans="1:24" ht="26.25" hidden="1" customHeight="1">
      <c r="A289" s="492" t="s">
        <v>188</v>
      </c>
      <c r="B289" s="493"/>
      <c r="C289" s="493" t="s">
        <v>4603</v>
      </c>
      <c r="D289" s="493" t="s">
        <v>190</v>
      </c>
      <c r="E289" s="493"/>
      <c r="F289" s="493"/>
      <c r="G289" s="493"/>
      <c r="H289" s="914"/>
      <c r="I289" s="493" t="s">
        <v>4604</v>
      </c>
      <c r="J289" s="494" t="s">
        <v>9357</v>
      </c>
      <c r="K289" s="493" t="s">
        <v>131</v>
      </c>
      <c r="L289" s="494"/>
      <c r="M289" s="495"/>
      <c r="N289" s="495"/>
      <c r="O289" s="1310"/>
      <c r="P289" s="496"/>
      <c r="Q289" s="493"/>
      <c r="R289" s="493"/>
      <c r="S289" s="493"/>
      <c r="T289" s="493"/>
      <c r="U289" s="497">
        <v>45277</v>
      </c>
      <c r="V289" s="497">
        <v>45322</v>
      </c>
      <c r="W289" s="498"/>
      <c r="X289" s="499">
        <v>500</v>
      </c>
    </row>
    <row r="290" spans="1:24" ht="26.25" hidden="1" customHeight="1">
      <c r="A290" s="500"/>
      <c r="B290" s="97"/>
      <c r="C290" s="97" t="s">
        <v>7313</v>
      </c>
      <c r="D290" s="97"/>
      <c r="E290" s="97"/>
      <c r="F290" s="97"/>
      <c r="G290" s="97"/>
      <c r="H290" s="97"/>
      <c r="I290" s="97" t="s">
        <v>2578</v>
      </c>
      <c r="J290" s="412" t="s">
        <v>9647</v>
      </c>
      <c r="K290" s="99" t="s">
        <v>7735</v>
      </c>
      <c r="L290" s="427" t="s">
        <v>3603</v>
      </c>
      <c r="M290" s="2601" t="s">
        <v>3301</v>
      </c>
      <c r="N290" s="2602"/>
      <c r="O290" s="2602"/>
      <c r="P290" s="2603"/>
      <c r="Q290" s="97"/>
      <c r="R290" s="97"/>
      <c r="S290" s="97"/>
      <c r="T290" s="97"/>
      <c r="U290" s="430"/>
      <c r="V290" s="431"/>
      <c r="W290" s="106"/>
      <c r="X290" s="652"/>
    </row>
    <row r="291" spans="1:24" ht="26.25" hidden="1" customHeight="1">
      <c r="A291" s="500"/>
      <c r="B291" s="97"/>
      <c r="C291" s="97"/>
      <c r="D291" s="97"/>
      <c r="E291" s="97"/>
      <c r="F291" s="97"/>
      <c r="G291" s="97"/>
      <c r="H291" s="97"/>
      <c r="I291" s="97"/>
      <c r="J291" s="425" t="s">
        <v>9459</v>
      </c>
      <c r="K291" s="97" t="s">
        <v>9358</v>
      </c>
      <c r="L291" s="98"/>
      <c r="M291" s="2508"/>
      <c r="N291" s="2509"/>
      <c r="O291" s="2509"/>
      <c r="P291" s="2510"/>
      <c r="Q291" s="97"/>
      <c r="R291" s="97"/>
      <c r="S291" s="97"/>
      <c r="T291" s="97"/>
      <c r="U291" s="431"/>
      <c r="V291" s="430"/>
      <c r="W291" s="106"/>
      <c r="X291" s="652"/>
    </row>
    <row r="292" spans="1:24" ht="26.25" hidden="1" customHeight="1">
      <c r="A292" s="500"/>
      <c r="B292" s="97"/>
      <c r="C292" s="97"/>
      <c r="D292" s="97"/>
      <c r="E292" s="97"/>
      <c r="F292" s="97"/>
      <c r="G292" s="97"/>
      <c r="H292" s="97"/>
      <c r="I292" s="97"/>
      <c r="J292" s="103">
        <v>2039485737</v>
      </c>
      <c r="K292" s="97" t="s">
        <v>9460</v>
      </c>
      <c r="L292" s="98"/>
      <c r="M292" s="2508"/>
      <c r="N292" s="2509"/>
      <c r="O292" s="2509"/>
      <c r="P292" s="2510"/>
      <c r="Q292" s="97"/>
      <c r="R292" s="97"/>
      <c r="S292" s="97"/>
      <c r="T292" s="97"/>
      <c r="U292" s="100"/>
      <c r="V292" s="101"/>
      <c r="W292" s="106"/>
      <c r="X292" s="652"/>
    </row>
    <row r="293" spans="1:24" ht="26.25" hidden="1" customHeight="1">
      <c r="A293" s="500"/>
      <c r="B293" s="97"/>
      <c r="C293" s="97"/>
      <c r="D293" s="97"/>
      <c r="E293" s="97"/>
      <c r="F293" s="97"/>
      <c r="G293" s="97"/>
      <c r="H293" s="97"/>
      <c r="I293" s="97"/>
      <c r="J293" s="97"/>
      <c r="K293" s="97"/>
      <c r="L293" s="98"/>
      <c r="M293" s="2508"/>
      <c r="N293" s="2509"/>
      <c r="O293" s="2509"/>
      <c r="P293" s="2510"/>
      <c r="Q293" s="97"/>
      <c r="R293" s="97"/>
      <c r="S293" s="102" t="s">
        <v>189</v>
      </c>
      <c r="T293" s="102"/>
      <c r="U293" s="100"/>
      <c r="V293" s="101"/>
      <c r="W293" s="106"/>
      <c r="X293" s="915"/>
    </row>
    <row r="294" spans="1:24" ht="26.25" hidden="1" customHeight="1">
      <c r="A294" s="500"/>
      <c r="B294" s="97"/>
      <c r="C294" s="97"/>
      <c r="D294" s="97"/>
      <c r="E294" s="97"/>
      <c r="F294" s="97"/>
      <c r="G294" s="97"/>
      <c r="H294" s="97"/>
      <c r="I294" s="97"/>
      <c r="J294" s="97"/>
      <c r="K294" s="98"/>
      <c r="L294" s="98"/>
      <c r="M294" s="2604"/>
      <c r="N294" s="2605"/>
      <c r="O294" s="2605"/>
      <c r="P294" s="2606"/>
      <c r="Q294" s="102"/>
      <c r="R294" s="102"/>
      <c r="S294" s="102" t="s">
        <v>2472</v>
      </c>
      <c r="T294" s="102">
        <f>SUM(T289:T293)</f>
        <v>0</v>
      </c>
      <c r="U294" s="100"/>
      <c r="V294" s="101"/>
      <c r="W294" s="106"/>
      <c r="X294" s="915"/>
    </row>
    <row r="295" spans="1:24" ht="26.25" hidden="1" customHeight="1" thickBot="1">
      <c r="A295" s="1166"/>
      <c r="B295" s="1167"/>
      <c r="C295" s="1167"/>
      <c r="D295" s="1167"/>
      <c r="E295" s="1167"/>
      <c r="F295" s="1167"/>
      <c r="G295" s="1167"/>
      <c r="H295" s="1167"/>
      <c r="I295" s="1167"/>
      <c r="J295" s="1167"/>
      <c r="K295" s="611" t="s">
        <v>9359</v>
      </c>
      <c r="L295" s="1169"/>
      <c r="M295" s="1169"/>
      <c r="N295" s="1167"/>
      <c r="O295" s="1167"/>
      <c r="P295" s="1170"/>
      <c r="Q295" s="1171"/>
      <c r="R295" s="1171"/>
      <c r="S295" s="1171"/>
      <c r="T295" s="1171"/>
      <c r="U295" s="1172"/>
      <c r="V295" s="1173"/>
      <c r="W295" s="1174"/>
      <c r="X295" s="1175"/>
    </row>
    <row r="296" spans="1:24" ht="26.25" hidden="1" customHeight="1">
      <c r="A296" s="492" t="s">
        <v>188</v>
      </c>
      <c r="B296" s="493"/>
      <c r="C296" s="493" t="s">
        <v>4603</v>
      </c>
      <c r="D296" s="493" t="s">
        <v>190</v>
      </c>
      <c r="E296" s="493"/>
      <c r="F296" s="493"/>
      <c r="G296" s="493"/>
      <c r="H296" s="914"/>
      <c r="I296" s="493" t="s">
        <v>4604</v>
      </c>
      <c r="J296" s="494" t="s">
        <v>9357</v>
      </c>
      <c r="K296" s="493" t="s">
        <v>131</v>
      </c>
      <c r="L296" s="494"/>
      <c r="M296" s="495"/>
      <c r="N296" s="495"/>
      <c r="O296" s="1310"/>
      <c r="P296" s="496"/>
      <c r="Q296" s="493"/>
      <c r="R296" s="493"/>
      <c r="S296" s="493"/>
      <c r="T296" s="493"/>
      <c r="U296" s="497">
        <v>45277</v>
      </c>
      <c r="V296" s="497">
        <v>45322</v>
      </c>
      <c r="W296" s="498"/>
      <c r="X296" s="499">
        <v>500</v>
      </c>
    </row>
    <row r="297" spans="1:24" ht="26.25" hidden="1" customHeight="1">
      <c r="A297" s="500"/>
      <c r="B297" s="97"/>
      <c r="C297" s="97" t="s">
        <v>7313</v>
      </c>
      <c r="D297" s="97"/>
      <c r="E297" s="97"/>
      <c r="F297" s="97"/>
      <c r="G297" s="97"/>
      <c r="H297" s="97"/>
      <c r="I297" s="97" t="s">
        <v>2578</v>
      </c>
      <c r="J297" s="412" t="s">
        <v>9648</v>
      </c>
      <c r="K297" s="99" t="s">
        <v>8469</v>
      </c>
      <c r="L297" s="427" t="s">
        <v>3603</v>
      </c>
      <c r="M297" s="2601" t="s">
        <v>3301</v>
      </c>
      <c r="N297" s="2602"/>
      <c r="O297" s="2602"/>
      <c r="P297" s="2603"/>
      <c r="Q297" s="97"/>
      <c r="R297" s="97"/>
      <c r="S297" s="97"/>
      <c r="T297" s="97"/>
      <c r="U297" s="430"/>
      <c r="V297" s="431"/>
      <c r="W297" s="106"/>
      <c r="X297" s="652"/>
    </row>
    <row r="298" spans="1:24" ht="26.25" hidden="1" customHeight="1">
      <c r="A298" s="500"/>
      <c r="B298" s="97"/>
      <c r="C298" s="97"/>
      <c r="D298" s="97"/>
      <c r="E298" s="97"/>
      <c r="F298" s="97"/>
      <c r="G298" s="97"/>
      <c r="H298" s="97"/>
      <c r="I298" s="97"/>
      <c r="J298" s="425" t="s">
        <v>9459</v>
      </c>
      <c r="K298" s="97" t="s">
        <v>9464</v>
      </c>
      <c r="L298" s="98"/>
      <c r="M298" s="2508"/>
      <c r="N298" s="2509"/>
      <c r="O298" s="2509"/>
      <c r="P298" s="2510"/>
      <c r="Q298" s="97"/>
      <c r="R298" s="97"/>
      <c r="S298" s="97"/>
      <c r="T298" s="97"/>
      <c r="U298" s="431"/>
      <c r="V298" s="430"/>
      <c r="W298" s="106"/>
      <c r="X298" s="652"/>
    </row>
    <row r="299" spans="1:24" ht="26.25" hidden="1" customHeight="1">
      <c r="A299" s="500"/>
      <c r="B299" s="97"/>
      <c r="C299" s="97"/>
      <c r="D299" s="97"/>
      <c r="E299" s="97"/>
      <c r="F299" s="97"/>
      <c r="G299" s="97"/>
      <c r="H299" s="97"/>
      <c r="I299" s="97"/>
      <c r="J299" s="99">
        <v>2039487621</v>
      </c>
      <c r="K299" s="97" t="s">
        <v>9460</v>
      </c>
      <c r="L299" s="98"/>
      <c r="M299" s="2508"/>
      <c r="N299" s="2509"/>
      <c r="O299" s="2509"/>
      <c r="P299" s="2510"/>
      <c r="Q299" s="97"/>
      <c r="R299" s="97"/>
      <c r="S299" s="97"/>
      <c r="T299" s="97"/>
      <c r="U299" s="100"/>
      <c r="V299" s="101"/>
      <c r="W299" s="106"/>
      <c r="X299" s="652"/>
    </row>
    <row r="300" spans="1:24" ht="26.25" hidden="1" customHeight="1">
      <c r="A300" s="500"/>
      <c r="B300" s="97"/>
      <c r="C300" s="97"/>
      <c r="D300" s="97"/>
      <c r="E300" s="97"/>
      <c r="F300" s="97"/>
      <c r="G300" s="97"/>
      <c r="H300" s="97"/>
      <c r="I300" s="97"/>
      <c r="J300" s="97"/>
      <c r="K300" s="97"/>
      <c r="L300" s="98"/>
      <c r="M300" s="2508"/>
      <c r="N300" s="2509"/>
      <c r="O300" s="2509"/>
      <c r="P300" s="2510"/>
      <c r="Q300" s="97"/>
      <c r="R300" s="97"/>
      <c r="S300" s="102" t="s">
        <v>189</v>
      </c>
      <c r="T300" s="102"/>
      <c r="U300" s="100"/>
      <c r="V300" s="101"/>
      <c r="W300" s="106"/>
      <c r="X300" s="915"/>
    </row>
    <row r="301" spans="1:24" ht="26.25" hidden="1" customHeight="1">
      <c r="A301" s="500"/>
      <c r="B301" s="97"/>
      <c r="C301" s="97"/>
      <c r="D301" s="97"/>
      <c r="E301" s="97"/>
      <c r="F301" s="97"/>
      <c r="G301" s="97"/>
      <c r="H301" s="97"/>
      <c r="I301" s="97"/>
      <c r="J301" s="97"/>
      <c r="K301" s="98"/>
      <c r="L301" s="98"/>
      <c r="M301" s="2604"/>
      <c r="N301" s="2605"/>
      <c r="O301" s="2605"/>
      <c r="P301" s="2606"/>
      <c r="Q301" s="102"/>
      <c r="R301" s="102"/>
      <c r="S301" s="102" t="s">
        <v>2472</v>
      </c>
      <c r="T301" s="102">
        <f>SUM(T296:T300)</f>
        <v>0</v>
      </c>
      <c r="U301" s="100"/>
      <c r="V301" s="101"/>
      <c r="W301" s="106"/>
      <c r="X301" s="915"/>
    </row>
    <row r="302" spans="1:24" ht="26.25" hidden="1" customHeight="1" thickBot="1">
      <c r="A302" s="1166"/>
      <c r="B302" s="1167"/>
      <c r="C302" s="1167"/>
      <c r="D302" s="1167"/>
      <c r="E302" s="1167"/>
      <c r="F302" s="1167"/>
      <c r="G302" s="1167"/>
      <c r="H302" s="1167"/>
      <c r="I302" s="1167"/>
      <c r="J302" s="1167"/>
      <c r="K302" s="611" t="s">
        <v>9359</v>
      </c>
      <c r="L302" s="1169"/>
      <c r="M302" s="1169"/>
      <c r="N302" s="1167"/>
      <c r="O302" s="1167"/>
      <c r="P302" s="1170"/>
      <c r="Q302" s="1171"/>
      <c r="R302" s="1171"/>
      <c r="S302" s="1171"/>
      <c r="T302" s="1171"/>
      <c r="U302" s="1172"/>
      <c r="V302" s="1173"/>
      <c r="W302" s="1174"/>
      <c r="X302" s="1175"/>
    </row>
    <row r="303" spans="1:24" ht="26.25" hidden="1" customHeight="1">
      <c r="A303" s="492" t="s">
        <v>188</v>
      </c>
      <c r="B303" s="493"/>
      <c r="C303" s="493" t="s">
        <v>4603</v>
      </c>
      <c r="D303" s="493" t="s">
        <v>190</v>
      </c>
      <c r="E303" s="493"/>
      <c r="F303" s="493"/>
      <c r="G303" s="493"/>
      <c r="H303" s="914"/>
      <c r="I303" s="493" t="s">
        <v>4604</v>
      </c>
      <c r="J303" s="494" t="s">
        <v>9357</v>
      </c>
      <c r="K303" s="493" t="s">
        <v>131</v>
      </c>
      <c r="L303" s="494"/>
      <c r="M303" s="495"/>
      <c r="N303" s="495"/>
      <c r="O303" s="1310"/>
      <c r="P303" s="496"/>
      <c r="Q303" s="493"/>
      <c r="R303" s="493"/>
      <c r="S303" s="493"/>
      <c r="T303" s="493"/>
      <c r="U303" s="497">
        <v>45277</v>
      </c>
      <c r="V303" s="497">
        <v>45322</v>
      </c>
      <c r="W303" s="498"/>
      <c r="X303" s="499">
        <v>500</v>
      </c>
    </row>
    <row r="304" spans="1:24" ht="26.25" hidden="1" customHeight="1">
      <c r="A304" s="500"/>
      <c r="B304" s="97"/>
      <c r="C304" s="97" t="s">
        <v>7313</v>
      </c>
      <c r="D304" s="97"/>
      <c r="E304" s="97"/>
      <c r="F304" s="97"/>
      <c r="G304" s="97"/>
      <c r="H304" s="97"/>
      <c r="I304" s="97" t="s">
        <v>2578</v>
      </c>
      <c r="J304" s="412" t="s">
        <v>9649</v>
      </c>
      <c r="K304" s="99" t="s">
        <v>8469</v>
      </c>
      <c r="L304" s="427" t="s">
        <v>3603</v>
      </c>
      <c r="M304" s="2601" t="s">
        <v>3301</v>
      </c>
      <c r="N304" s="2602"/>
      <c r="O304" s="2602"/>
      <c r="P304" s="2603"/>
      <c r="Q304" s="97"/>
      <c r="R304" s="97"/>
      <c r="S304" s="97"/>
      <c r="T304" s="97"/>
      <c r="U304" s="430"/>
      <c r="V304" s="431"/>
      <c r="W304" s="106"/>
      <c r="X304" s="652"/>
    </row>
    <row r="305" spans="1:24" ht="26.25" hidden="1" customHeight="1">
      <c r="A305" s="500"/>
      <c r="B305" s="97"/>
      <c r="C305" s="97"/>
      <c r="D305" s="97"/>
      <c r="E305" s="97"/>
      <c r="F305" s="97"/>
      <c r="G305" s="97"/>
      <c r="H305" s="97"/>
      <c r="I305" s="97"/>
      <c r="J305" s="425" t="s">
        <v>9459</v>
      </c>
      <c r="K305" s="97" t="s">
        <v>9464</v>
      </c>
      <c r="L305" s="98"/>
      <c r="M305" s="2508"/>
      <c r="N305" s="2509"/>
      <c r="O305" s="2509"/>
      <c r="P305" s="2510"/>
      <c r="Q305" s="97"/>
      <c r="R305" s="97"/>
      <c r="S305" s="97"/>
      <c r="T305" s="97"/>
      <c r="U305" s="431"/>
      <c r="V305" s="430"/>
      <c r="W305" s="106"/>
      <c r="X305" s="652"/>
    </row>
    <row r="306" spans="1:24" ht="26.25" hidden="1" customHeight="1">
      <c r="A306" s="500"/>
      <c r="B306" s="97"/>
      <c r="C306" s="97"/>
      <c r="D306" s="97"/>
      <c r="E306" s="97"/>
      <c r="F306" s="97"/>
      <c r="G306" s="97"/>
      <c r="H306" s="97"/>
      <c r="I306" s="97"/>
      <c r="J306" s="99">
        <v>2039481870</v>
      </c>
      <c r="K306" s="97" t="s">
        <v>9460</v>
      </c>
      <c r="L306" s="98"/>
      <c r="M306" s="2508"/>
      <c r="N306" s="2509"/>
      <c r="O306" s="2509"/>
      <c r="P306" s="2510"/>
      <c r="Q306" s="97"/>
      <c r="R306" s="97"/>
      <c r="S306" s="97"/>
      <c r="T306" s="97"/>
      <c r="U306" s="100"/>
      <c r="V306" s="101"/>
      <c r="W306" s="106"/>
      <c r="X306" s="652"/>
    </row>
    <row r="307" spans="1:24" ht="26.25" hidden="1" customHeight="1">
      <c r="A307" s="500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8"/>
      <c r="M307" s="2508"/>
      <c r="N307" s="2509"/>
      <c r="O307" s="2509"/>
      <c r="P307" s="2510"/>
      <c r="Q307" s="97"/>
      <c r="R307" s="97"/>
      <c r="S307" s="102" t="s">
        <v>189</v>
      </c>
      <c r="T307" s="102"/>
      <c r="U307" s="100"/>
      <c r="V307" s="101"/>
      <c r="W307" s="106"/>
      <c r="X307" s="915"/>
    </row>
    <row r="308" spans="1:24" ht="26.25" hidden="1" customHeight="1">
      <c r="A308" s="500"/>
      <c r="B308" s="97"/>
      <c r="C308" s="97"/>
      <c r="D308" s="97"/>
      <c r="E308" s="97"/>
      <c r="F308" s="97"/>
      <c r="G308" s="97"/>
      <c r="H308" s="97"/>
      <c r="I308" s="97"/>
      <c r="J308" s="97"/>
      <c r="K308" s="98"/>
      <c r="L308" s="98"/>
      <c r="M308" s="2604"/>
      <c r="N308" s="2605"/>
      <c r="O308" s="2605"/>
      <c r="P308" s="2606"/>
      <c r="Q308" s="102"/>
      <c r="R308" s="102"/>
      <c r="S308" s="102" t="s">
        <v>2472</v>
      </c>
      <c r="T308" s="102">
        <f>SUM(T303:T307)</f>
        <v>0</v>
      </c>
      <c r="U308" s="100"/>
      <c r="V308" s="101"/>
      <c r="W308" s="106"/>
      <c r="X308" s="915"/>
    </row>
    <row r="309" spans="1:24" ht="26.25" hidden="1" customHeight="1" thickBot="1">
      <c r="A309" s="1166"/>
      <c r="B309" s="1167"/>
      <c r="C309" s="1167"/>
      <c r="D309" s="1167"/>
      <c r="E309" s="1167"/>
      <c r="F309" s="1167"/>
      <c r="G309" s="1167"/>
      <c r="H309" s="1167"/>
      <c r="I309" s="1167"/>
      <c r="J309" s="1167"/>
      <c r="K309" s="611" t="s">
        <v>9359</v>
      </c>
      <c r="L309" s="1169"/>
      <c r="M309" s="1169"/>
      <c r="N309" s="1167"/>
      <c r="O309" s="1167"/>
      <c r="P309" s="1170"/>
      <c r="Q309" s="1171"/>
      <c r="R309" s="1171"/>
      <c r="S309" s="1171"/>
      <c r="T309" s="1171"/>
      <c r="U309" s="1172"/>
      <c r="V309" s="1173"/>
      <c r="W309" s="1174"/>
      <c r="X309" s="1175"/>
    </row>
    <row r="310" spans="1:24" ht="26.25" hidden="1" customHeight="1">
      <c r="A310" s="492" t="s">
        <v>188</v>
      </c>
      <c r="B310" s="493"/>
      <c r="C310" s="493" t="s">
        <v>4603</v>
      </c>
      <c r="D310" s="493" t="s">
        <v>190</v>
      </c>
      <c r="E310" s="493"/>
      <c r="F310" s="493"/>
      <c r="G310" s="493"/>
      <c r="H310" s="914"/>
      <c r="I310" s="493" t="s">
        <v>4604</v>
      </c>
      <c r="J310" s="494" t="s">
        <v>9357</v>
      </c>
      <c r="K310" s="493" t="s">
        <v>131</v>
      </c>
      <c r="L310" s="494"/>
      <c r="M310" s="495"/>
      <c r="N310" s="495"/>
      <c r="O310" s="1310"/>
      <c r="P310" s="496"/>
      <c r="Q310" s="493"/>
      <c r="R310" s="493"/>
      <c r="S310" s="493"/>
      <c r="T310" s="493"/>
      <c r="U310" s="497">
        <v>45277</v>
      </c>
      <c r="V310" s="497">
        <v>45322</v>
      </c>
      <c r="W310" s="498"/>
      <c r="X310" s="499">
        <v>500</v>
      </c>
    </row>
    <row r="311" spans="1:24" ht="26.25" hidden="1" customHeight="1">
      <c r="A311" s="500"/>
      <c r="B311" s="97"/>
      <c r="C311" s="97" t="s">
        <v>7313</v>
      </c>
      <c r="D311" s="97"/>
      <c r="E311" s="97"/>
      <c r="F311" s="97"/>
      <c r="G311" s="97"/>
      <c r="H311" s="97"/>
      <c r="I311" s="97" t="s">
        <v>2578</v>
      </c>
      <c r="J311" s="412" t="s">
        <v>9650</v>
      </c>
      <c r="K311" s="99" t="s">
        <v>8469</v>
      </c>
      <c r="L311" s="427" t="s">
        <v>3603</v>
      </c>
      <c r="M311" s="2601" t="s">
        <v>3301</v>
      </c>
      <c r="N311" s="2602"/>
      <c r="O311" s="2602"/>
      <c r="P311" s="2603"/>
      <c r="Q311" s="97"/>
      <c r="R311" s="97"/>
      <c r="S311" s="97"/>
      <c r="T311" s="97"/>
      <c r="U311" s="430"/>
      <c r="V311" s="431"/>
      <c r="W311" s="106"/>
      <c r="X311" s="652"/>
    </row>
    <row r="312" spans="1:24" ht="26.25" hidden="1" customHeight="1">
      <c r="A312" s="500"/>
      <c r="B312" s="97"/>
      <c r="C312" s="97"/>
      <c r="D312" s="97"/>
      <c r="E312" s="97"/>
      <c r="F312" s="97"/>
      <c r="G312" s="97"/>
      <c r="H312" s="97"/>
      <c r="I312" s="97"/>
      <c r="J312" s="425" t="s">
        <v>9459</v>
      </c>
      <c r="K312" s="97" t="s">
        <v>9464</v>
      </c>
      <c r="L312" s="98"/>
      <c r="M312" s="2508"/>
      <c r="N312" s="2509"/>
      <c r="O312" s="2509"/>
      <c r="P312" s="2510"/>
      <c r="Q312" s="97"/>
      <c r="R312" s="97"/>
      <c r="S312" s="97"/>
      <c r="T312" s="97"/>
      <c r="U312" s="431"/>
      <c r="V312" s="430"/>
      <c r="W312" s="106"/>
      <c r="X312" s="652"/>
    </row>
    <row r="313" spans="1:24" ht="26.25" hidden="1" customHeight="1">
      <c r="A313" s="500"/>
      <c r="B313" s="97"/>
      <c r="C313" s="97"/>
      <c r="D313" s="97"/>
      <c r="E313" s="97"/>
      <c r="F313" s="97"/>
      <c r="G313" s="97"/>
      <c r="H313" s="97"/>
      <c r="I313" s="97"/>
      <c r="J313" s="99">
        <v>2039488667</v>
      </c>
      <c r="K313" s="97" t="s">
        <v>9460</v>
      </c>
      <c r="L313" s="98"/>
      <c r="M313" s="2508"/>
      <c r="N313" s="2509"/>
      <c r="O313" s="2509"/>
      <c r="P313" s="2510"/>
      <c r="Q313" s="97"/>
      <c r="R313" s="97"/>
      <c r="S313" s="97"/>
      <c r="T313" s="97"/>
      <c r="U313" s="100"/>
      <c r="V313" s="101"/>
      <c r="W313" s="106"/>
      <c r="X313" s="652"/>
    </row>
    <row r="314" spans="1:24" ht="26.25" hidden="1" customHeight="1">
      <c r="A314" s="500"/>
      <c r="B314" s="97"/>
      <c r="C314" s="97"/>
      <c r="D314" s="97"/>
      <c r="E314" s="97"/>
      <c r="F314" s="97"/>
      <c r="G314" s="97"/>
      <c r="H314" s="97"/>
      <c r="I314" s="97"/>
      <c r="J314" s="97"/>
      <c r="K314" s="97"/>
      <c r="L314" s="98"/>
      <c r="M314" s="2508"/>
      <c r="N314" s="2509"/>
      <c r="O314" s="2509"/>
      <c r="P314" s="2510"/>
      <c r="Q314" s="97"/>
      <c r="R314" s="97"/>
      <c r="S314" s="102" t="s">
        <v>189</v>
      </c>
      <c r="T314" s="102"/>
      <c r="U314" s="100"/>
      <c r="V314" s="101"/>
      <c r="W314" s="106"/>
      <c r="X314" s="915"/>
    </row>
    <row r="315" spans="1:24" ht="26.25" hidden="1" customHeight="1">
      <c r="A315" s="500"/>
      <c r="B315" s="97"/>
      <c r="C315" s="97"/>
      <c r="D315" s="97"/>
      <c r="E315" s="97"/>
      <c r="F315" s="97"/>
      <c r="G315" s="97"/>
      <c r="H315" s="97"/>
      <c r="I315" s="97"/>
      <c r="J315" s="97"/>
      <c r="K315" s="98"/>
      <c r="L315" s="98"/>
      <c r="M315" s="2604"/>
      <c r="N315" s="2605"/>
      <c r="O315" s="2605"/>
      <c r="P315" s="2606"/>
      <c r="Q315" s="102"/>
      <c r="R315" s="102"/>
      <c r="S315" s="102" t="s">
        <v>2472</v>
      </c>
      <c r="T315" s="102">
        <f>SUM(T310:T314)</f>
        <v>0</v>
      </c>
      <c r="U315" s="100"/>
      <c r="V315" s="101"/>
      <c r="W315" s="106"/>
      <c r="X315" s="915"/>
    </row>
    <row r="316" spans="1:24" ht="26.25" hidden="1" customHeight="1" thickBot="1">
      <c r="A316" s="1166"/>
      <c r="B316" s="1167"/>
      <c r="C316" s="1167"/>
      <c r="D316" s="1167"/>
      <c r="E316" s="1167"/>
      <c r="F316" s="1167"/>
      <c r="G316" s="1167"/>
      <c r="H316" s="1167"/>
      <c r="I316" s="1167"/>
      <c r="J316" s="1167"/>
      <c r="K316" s="611" t="s">
        <v>9359</v>
      </c>
      <c r="L316" s="1169"/>
      <c r="M316" s="1169"/>
      <c r="N316" s="1167"/>
      <c r="O316" s="1167"/>
      <c r="P316" s="1170"/>
      <c r="Q316" s="1171"/>
      <c r="R316" s="1171"/>
      <c r="S316" s="1171"/>
      <c r="T316" s="1171"/>
      <c r="U316" s="1172"/>
      <c r="V316" s="1173"/>
      <c r="W316" s="1174"/>
      <c r="X316" s="1175"/>
    </row>
    <row r="317" spans="1:24" ht="26.25" hidden="1" customHeight="1">
      <c r="A317" s="492" t="s">
        <v>188</v>
      </c>
      <c r="B317" s="493"/>
      <c r="C317" s="493" t="s">
        <v>4603</v>
      </c>
      <c r="D317" s="493" t="s">
        <v>190</v>
      </c>
      <c r="E317" s="493"/>
      <c r="F317" s="493"/>
      <c r="G317" s="493"/>
      <c r="H317" s="914"/>
      <c r="I317" s="493" t="s">
        <v>4604</v>
      </c>
      <c r="J317" s="494" t="s">
        <v>9357</v>
      </c>
      <c r="K317" s="493" t="s">
        <v>131</v>
      </c>
      <c r="L317" s="494"/>
      <c r="M317" s="495"/>
      <c r="N317" s="495"/>
      <c r="O317" s="1310"/>
      <c r="P317" s="496"/>
      <c r="Q317" s="493"/>
      <c r="R317" s="493"/>
      <c r="S317" s="493"/>
      <c r="T317" s="493"/>
      <c r="U317" s="497">
        <v>45277</v>
      </c>
      <c r="V317" s="497">
        <v>45322</v>
      </c>
      <c r="W317" s="498"/>
      <c r="X317" s="499">
        <v>500</v>
      </c>
    </row>
    <row r="318" spans="1:24" ht="26.25" hidden="1" customHeight="1">
      <c r="A318" s="500"/>
      <c r="B318" s="97"/>
      <c r="C318" s="97" t="s">
        <v>7313</v>
      </c>
      <c r="D318" s="97"/>
      <c r="E318" s="97"/>
      <c r="F318" s="97"/>
      <c r="G318" s="97"/>
      <c r="H318" s="97"/>
      <c r="I318" s="97" t="s">
        <v>2578</v>
      </c>
      <c r="J318" s="412" t="s">
        <v>9651</v>
      </c>
      <c r="K318" s="99" t="s">
        <v>8469</v>
      </c>
      <c r="L318" s="427" t="s">
        <v>3603</v>
      </c>
      <c r="M318" s="2601" t="s">
        <v>3301</v>
      </c>
      <c r="N318" s="2602"/>
      <c r="O318" s="2602"/>
      <c r="P318" s="2603"/>
      <c r="Q318" s="97"/>
      <c r="R318" s="97"/>
      <c r="S318" s="97"/>
      <c r="T318" s="97"/>
      <c r="U318" s="430"/>
      <c r="V318" s="431"/>
      <c r="W318" s="106"/>
      <c r="X318" s="652"/>
    </row>
    <row r="319" spans="1:24" ht="26.25" hidden="1" customHeight="1">
      <c r="A319" s="500"/>
      <c r="B319" s="97"/>
      <c r="C319" s="97"/>
      <c r="D319" s="97"/>
      <c r="E319" s="97"/>
      <c r="F319" s="97"/>
      <c r="G319" s="97"/>
      <c r="H319" s="97"/>
      <c r="I319" s="97"/>
      <c r="J319" s="425" t="s">
        <v>9459</v>
      </c>
      <c r="K319" s="97" t="s">
        <v>9464</v>
      </c>
      <c r="L319" s="98"/>
      <c r="M319" s="2508"/>
      <c r="N319" s="2509"/>
      <c r="O319" s="2509"/>
      <c r="P319" s="2510"/>
      <c r="Q319" s="97"/>
      <c r="R319" s="97"/>
      <c r="S319" s="97"/>
      <c r="T319" s="97"/>
      <c r="U319" s="431"/>
      <c r="V319" s="430"/>
      <c r="W319" s="106"/>
      <c r="X319" s="652"/>
    </row>
    <row r="320" spans="1:24" ht="26.25" hidden="1" customHeight="1">
      <c r="A320" s="500"/>
      <c r="B320" s="97"/>
      <c r="C320" s="97"/>
      <c r="D320" s="97"/>
      <c r="E320" s="97"/>
      <c r="F320" s="97"/>
      <c r="G320" s="97"/>
      <c r="H320" s="97"/>
      <c r="I320" s="97"/>
      <c r="J320" s="99">
        <v>2039487629</v>
      </c>
      <c r="K320" s="97" t="s">
        <v>9460</v>
      </c>
      <c r="L320" s="98"/>
      <c r="M320" s="2508"/>
      <c r="N320" s="2509"/>
      <c r="O320" s="2509"/>
      <c r="P320" s="2510"/>
      <c r="Q320" s="97"/>
      <c r="R320" s="97"/>
      <c r="S320" s="97"/>
      <c r="T320" s="97"/>
      <c r="U320" s="100"/>
      <c r="V320" s="101"/>
      <c r="W320" s="106"/>
      <c r="X320" s="652"/>
    </row>
    <row r="321" spans="1:24" ht="26.25" hidden="1" customHeight="1">
      <c r="A321" s="500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8"/>
      <c r="M321" s="2508"/>
      <c r="N321" s="2509"/>
      <c r="O321" s="2509"/>
      <c r="P321" s="2510"/>
      <c r="Q321" s="97"/>
      <c r="R321" s="97"/>
      <c r="S321" s="102" t="s">
        <v>189</v>
      </c>
      <c r="T321" s="102"/>
      <c r="U321" s="100"/>
      <c r="V321" s="101"/>
      <c r="W321" s="106"/>
      <c r="X321" s="915"/>
    </row>
    <row r="322" spans="1:24" ht="26.25" hidden="1" customHeight="1">
      <c r="A322" s="500"/>
      <c r="B322" s="97"/>
      <c r="C322" s="97"/>
      <c r="D322" s="97"/>
      <c r="E322" s="97"/>
      <c r="F322" s="97"/>
      <c r="G322" s="97"/>
      <c r="H322" s="97"/>
      <c r="I322" s="97"/>
      <c r="J322" s="97"/>
      <c r="K322" s="98"/>
      <c r="L322" s="98"/>
      <c r="M322" s="2604"/>
      <c r="N322" s="2605"/>
      <c r="O322" s="2605"/>
      <c r="P322" s="2606"/>
      <c r="Q322" s="102"/>
      <c r="R322" s="102"/>
      <c r="S322" s="102" t="s">
        <v>2472</v>
      </c>
      <c r="T322" s="102">
        <f>SUM(T317:T321)</f>
        <v>0</v>
      </c>
      <c r="U322" s="100"/>
      <c r="V322" s="101"/>
      <c r="W322" s="106"/>
      <c r="X322" s="915"/>
    </row>
    <row r="323" spans="1:24" ht="26.25" hidden="1" customHeight="1" thickBot="1">
      <c r="A323" s="1166"/>
      <c r="B323" s="1167"/>
      <c r="C323" s="1167"/>
      <c r="D323" s="1167"/>
      <c r="E323" s="1167"/>
      <c r="F323" s="1167"/>
      <c r="G323" s="1167"/>
      <c r="H323" s="1167"/>
      <c r="I323" s="1167"/>
      <c r="J323" s="1167"/>
      <c r="K323" s="611" t="s">
        <v>9359</v>
      </c>
      <c r="L323" s="1169"/>
      <c r="M323" s="1169"/>
      <c r="N323" s="1167"/>
      <c r="O323" s="1167"/>
      <c r="P323" s="1170"/>
      <c r="Q323" s="1171"/>
      <c r="R323" s="1171"/>
      <c r="S323" s="1171"/>
      <c r="T323" s="1171"/>
      <c r="U323" s="1172"/>
      <c r="V323" s="1173"/>
      <c r="W323" s="1174"/>
      <c r="X323" s="1175"/>
    </row>
    <row r="324" spans="1:24" ht="26.25" hidden="1" customHeight="1"/>
    <row r="325" spans="1:24" ht="26.25" hidden="1" customHeight="1" thickBo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51"/>
      <c r="L325" s="4"/>
      <c r="M325" s="4"/>
      <c r="N325" s="451"/>
      <c r="O325" s="451"/>
      <c r="P325" s="452"/>
      <c r="Q325" s="4"/>
      <c r="R325" s="4"/>
      <c r="S325" s="4"/>
      <c r="T325" s="4"/>
      <c r="U325" s="453"/>
      <c r="V325" s="454"/>
      <c r="W325" s="455"/>
      <c r="X325" s="455"/>
    </row>
    <row r="326" spans="1:24" ht="26.25" hidden="1" customHeight="1">
      <c r="A326" s="1004" t="s">
        <v>188</v>
      </c>
      <c r="B326" s="1005"/>
      <c r="C326" s="1005" t="s">
        <v>26</v>
      </c>
      <c r="D326" s="1005" t="s">
        <v>190</v>
      </c>
      <c r="E326" s="1005"/>
      <c r="F326" s="1005"/>
      <c r="G326" s="1005"/>
      <c r="H326" s="1005" t="s">
        <v>191</v>
      </c>
      <c r="I326" s="1005" t="s">
        <v>8261</v>
      </c>
      <c r="J326" s="1010" t="s">
        <v>9525</v>
      </c>
      <c r="K326" s="1011" t="s">
        <v>9514</v>
      </c>
      <c r="L326" s="1005"/>
      <c r="M326" s="1005"/>
      <c r="N326" s="1011"/>
      <c r="O326" s="1011"/>
      <c r="P326" s="1015"/>
      <c r="Q326" s="1005"/>
      <c r="R326" s="1005"/>
      <c r="S326" s="1005"/>
      <c r="T326" s="1005"/>
      <c r="U326" s="1016">
        <v>45282</v>
      </c>
      <c r="V326" s="1016">
        <v>45336</v>
      </c>
      <c r="W326" s="1017">
        <v>2470</v>
      </c>
      <c r="X326" s="1018">
        <v>3620</v>
      </c>
    </row>
    <row r="327" spans="1:24" ht="26.25" hidden="1" customHeight="1">
      <c r="A327" s="1006"/>
      <c r="B327" s="1007"/>
      <c r="C327" s="1007"/>
      <c r="D327" s="1007"/>
      <c r="E327" s="1007"/>
      <c r="F327" s="1007"/>
      <c r="G327" s="1007"/>
      <c r="H327" s="1007"/>
      <c r="I327" s="1007" t="s">
        <v>194</v>
      </c>
      <c r="J327" s="412" t="s">
        <v>9524</v>
      </c>
      <c r="K327" s="1012" t="s">
        <v>195</v>
      </c>
      <c r="L327" s="427" t="s">
        <v>3590</v>
      </c>
      <c r="M327" s="2688" t="s">
        <v>3301</v>
      </c>
      <c r="N327" s="2689"/>
      <c r="O327" s="2689"/>
      <c r="P327" s="2690"/>
      <c r="Q327" s="1007"/>
      <c r="R327" s="1007"/>
      <c r="S327" s="1007"/>
      <c r="T327" s="1007"/>
      <c r="U327" s="1131"/>
      <c r="V327" s="1020"/>
      <c r="W327" s="1021"/>
      <c r="X327" s="1022"/>
    </row>
    <row r="328" spans="1:24" ht="26.25" hidden="1" customHeight="1">
      <c r="A328" s="1006"/>
      <c r="B328" s="1007"/>
      <c r="C328" s="1007"/>
      <c r="D328" s="1007"/>
      <c r="E328" s="1007"/>
      <c r="F328" s="1007"/>
      <c r="G328" s="1007"/>
      <c r="H328" s="1007"/>
      <c r="I328" s="320" t="s">
        <v>2625</v>
      </c>
      <c r="J328" s="1007"/>
      <c r="K328" s="1013" t="s">
        <v>9515</v>
      </c>
      <c r="L328" s="1007"/>
      <c r="M328" s="2691"/>
      <c r="N328" s="2692"/>
      <c r="O328" s="2692"/>
      <c r="P328" s="2693"/>
      <c r="Q328" s="1007"/>
      <c r="R328" s="1007"/>
      <c r="S328" s="1007"/>
      <c r="T328" s="1007"/>
      <c r="U328" s="1023"/>
      <c r="V328" s="1023"/>
      <c r="W328" s="1021"/>
      <c r="X328" s="1022"/>
    </row>
    <row r="329" spans="1:24" ht="26.25" hidden="1" customHeight="1">
      <c r="A329" s="1006"/>
      <c r="B329" s="1007"/>
      <c r="C329" s="1007"/>
      <c r="D329" s="1007"/>
      <c r="E329" s="1007"/>
      <c r="F329" s="1007"/>
      <c r="G329" s="1007"/>
      <c r="H329" s="1007"/>
      <c r="I329" s="1007"/>
      <c r="J329" s="1007"/>
      <c r="K329" s="1013" t="s">
        <v>8972</v>
      </c>
      <c r="L329" s="1007"/>
      <c r="M329" s="2691"/>
      <c r="N329" s="2692"/>
      <c r="O329" s="2692"/>
      <c r="P329" s="2693"/>
      <c r="Q329" s="1007"/>
      <c r="R329" s="1007"/>
      <c r="S329" s="1007"/>
      <c r="T329" s="1007"/>
      <c r="U329" s="1023"/>
      <c r="V329" s="1023"/>
      <c r="W329" s="1021"/>
      <c r="X329" s="1022"/>
    </row>
    <row r="330" spans="1:24" ht="26.25" hidden="1" customHeight="1">
      <c r="A330" s="1006"/>
      <c r="B330" s="1007"/>
      <c r="C330" s="1007"/>
      <c r="D330" s="1007"/>
      <c r="E330" s="1007"/>
      <c r="F330" s="1007"/>
      <c r="G330" s="1007"/>
      <c r="H330" s="1007"/>
      <c r="I330" s="1007"/>
      <c r="J330" s="1007"/>
      <c r="K330" s="1013"/>
      <c r="L330" s="1007"/>
      <c r="M330" s="2691"/>
      <c r="N330" s="2692"/>
      <c r="O330" s="2692"/>
      <c r="P330" s="2693"/>
      <c r="Q330" s="1007"/>
      <c r="R330" s="1007"/>
      <c r="S330" s="1024" t="s">
        <v>189</v>
      </c>
      <c r="T330" s="1024"/>
      <c r="U330" s="1020"/>
      <c r="V330" s="1023"/>
      <c r="W330" s="1021"/>
      <c r="X330" s="1022"/>
    </row>
    <row r="331" spans="1:24" ht="26.25" hidden="1" customHeight="1">
      <c r="A331" s="1006"/>
      <c r="B331" s="1007"/>
      <c r="C331" s="1007"/>
      <c r="D331" s="1007"/>
      <c r="E331" s="1007"/>
      <c r="F331" s="1007"/>
      <c r="G331" s="1007"/>
      <c r="H331" s="1007"/>
      <c r="I331" s="1007"/>
      <c r="J331" s="1007"/>
      <c r="K331" s="1013"/>
      <c r="L331" s="1007"/>
      <c r="M331" s="2694"/>
      <c r="N331" s="2695"/>
      <c r="O331" s="2695"/>
      <c r="P331" s="2696"/>
      <c r="Q331" s="1007"/>
      <c r="R331" s="1007"/>
      <c r="S331" s="1024" t="s">
        <v>2472</v>
      </c>
      <c r="T331" s="1024">
        <f>SUM(T326:T330)</f>
        <v>0</v>
      </c>
      <c r="U331" s="1020"/>
      <c r="V331" s="1023"/>
      <c r="W331" s="1021"/>
      <c r="X331" s="1022"/>
    </row>
    <row r="332" spans="1:24" ht="26.25" hidden="1" customHeight="1" thickBot="1">
      <c r="A332" s="1008"/>
      <c r="B332" s="1009"/>
      <c r="C332" s="1009"/>
      <c r="D332" s="1009"/>
      <c r="E332" s="1009"/>
      <c r="F332" s="1009"/>
      <c r="G332" s="1009"/>
      <c r="H332" s="1009"/>
      <c r="I332" s="1009"/>
      <c r="J332" s="1009"/>
      <c r="K332" s="611" t="s">
        <v>9516</v>
      </c>
      <c r="L332" s="1009"/>
      <c r="M332" s="1009"/>
      <c r="N332" s="1014"/>
      <c r="O332" s="1014"/>
      <c r="P332" s="1025"/>
      <c r="Q332" s="1009"/>
      <c r="R332" s="1009"/>
      <c r="S332" s="1026"/>
      <c r="T332" s="1026"/>
      <c r="U332" s="1027"/>
      <c r="V332" s="1028"/>
      <c r="W332" s="1029"/>
      <c r="X332" s="1030"/>
    </row>
    <row r="334" spans="1:24" ht="26.25" customHeight="1" thickBot="1"/>
    <row r="335" spans="1:24" ht="26.25" customHeight="1">
      <c r="A335" s="456" t="s">
        <v>188</v>
      </c>
      <c r="B335" s="457"/>
      <c r="C335" s="457" t="s">
        <v>3556</v>
      </c>
      <c r="D335" s="457" t="s">
        <v>190</v>
      </c>
      <c r="E335" s="457" t="s">
        <v>191</v>
      </c>
      <c r="F335" s="457" t="s">
        <v>191</v>
      </c>
      <c r="G335" s="457" t="s">
        <v>191</v>
      </c>
      <c r="H335" s="477"/>
      <c r="I335" s="457" t="s">
        <v>3375</v>
      </c>
      <c r="J335" s="457" t="s">
        <v>9519</v>
      </c>
      <c r="K335" s="458" t="s">
        <v>7331</v>
      </c>
      <c r="L335" s="457" t="s">
        <v>9716</v>
      </c>
      <c r="M335" s="457"/>
      <c r="N335" s="458" t="s">
        <v>9707</v>
      </c>
      <c r="O335" s="458" t="s">
        <v>9717</v>
      </c>
      <c r="P335" s="1516" t="s">
        <v>11136</v>
      </c>
      <c r="Q335" s="457" t="s">
        <v>363</v>
      </c>
      <c r="R335" s="457">
        <v>2014</v>
      </c>
      <c r="S335" s="457" t="s">
        <v>9708</v>
      </c>
      <c r="T335" s="457">
        <v>2085</v>
      </c>
      <c r="U335" s="460">
        <v>45286</v>
      </c>
      <c r="V335" s="460">
        <v>45335</v>
      </c>
      <c r="W335" s="462">
        <v>2350</v>
      </c>
      <c r="X335" s="463">
        <v>3900</v>
      </c>
    </row>
    <row r="336" spans="1:24" ht="26.25" customHeight="1">
      <c r="A336" s="464"/>
      <c r="B336" s="143"/>
      <c r="C336" s="143"/>
      <c r="D336" s="143"/>
      <c r="E336" s="143"/>
      <c r="F336" s="143"/>
      <c r="G336" s="143"/>
      <c r="H336" s="143"/>
      <c r="I336" s="143" t="s">
        <v>194</v>
      </c>
      <c r="J336" s="412" t="s">
        <v>9532</v>
      </c>
      <c r="K336" s="169" t="s">
        <v>3377</v>
      </c>
      <c r="L336" s="427" t="s">
        <v>3359</v>
      </c>
      <c r="M336" s="143"/>
      <c r="N336" s="73" t="s">
        <v>3564</v>
      </c>
      <c r="O336" s="144" t="s">
        <v>9326</v>
      </c>
      <c r="P336" s="143" t="s">
        <v>9706</v>
      </c>
      <c r="Q336" s="143" t="s">
        <v>375</v>
      </c>
      <c r="R336" s="143">
        <v>2015</v>
      </c>
      <c r="S336" s="143" t="s">
        <v>9709</v>
      </c>
      <c r="T336" s="143">
        <v>1675</v>
      </c>
      <c r="U336" s="146">
        <v>45285</v>
      </c>
      <c r="V336" s="168">
        <v>45353</v>
      </c>
      <c r="W336" s="147" t="s">
        <v>9934</v>
      </c>
      <c r="X336" s="466">
        <v>35</v>
      </c>
    </row>
    <row r="337" spans="1:24" ht="26.25" customHeight="1">
      <c r="A337" s="464"/>
      <c r="B337" s="143"/>
      <c r="C337" s="143"/>
      <c r="D337" s="143"/>
      <c r="E337" s="143"/>
      <c r="F337" s="143"/>
      <c r="G337" s="143"/>
      <c r="H337" s="143"/>
      <c r="I337" s="320" t="s">
        <v>2625</v>
      </c>
      <c r="J337" s="143"/>
      <c r="K337" s="144" t="s">
        <v>9557</v>
      </c>
      <c r="L337" s="143"/>
      <c r="M337" s="143"/>
      <c r="N337" s="73" t="s">
        <v>3073</v>
      </c>
      <c r="O337" s="144" t="s">
        <v>9372</v>
      </c>
      <c r="P337" s="143"/>
      <c r="Q337" s="143" t="s">
        <v>361</v>
      </c>
      <c r="R337" s="143">
        <v>2016</v>
      </c>
      <c r="S337" s="143" t="s">
        <v>9710</v>
      </c>
      <c r="T337" s="143">
        <v>2175</v>
      </c>
      <c r="U337" s="146"/>
      <c r="V337" s="168">
        <v>45355</v>
      </c>
      <c r="W337" s="147"/>
      <c r="X337" s="777">
        <f>X335+X336</f>
        <v>3935</v>
      </c>
    </row>
    <row r="338" spans="1:24" ht="26.25" customHeight="1">
      <c r="A338" s="464"/>
      <c r="B338" s="143"/>
      <c r="C338" s="143" t="s">
        <v>10043</v>
      </c>
      <c r="D338" s="143" t="s">
        <v>191</v>
      </c>
      <c r="E338" s="143"/>
      <c r="F338" s="143"/>
      <c r="G338" s="143"/>
      <c r="H338" s="143"/>
      <c r="I338" s="143"/>
      <c r="J338" s="143"/>
      <c r="K338" s="144" t="s">
        <v>3383</v>
      </c>
      <c r="L338" s="143"/>
      <c r="M338" s="143"/>
      <c r="N338" s="144"/>
      <c r="O338" s="144"/>
      <c r="P338" s="143"/>
      <c r="Q338" s="143" t="s">
        <v>375</v>
      </c>
      <c r="R338" s="143">
        <v>2015</v>
      </c>
      <c r="S338" s="143" t="s">
        <v>9711</v>
      </c>
      <c r="T338" s="143">
        <v>1660</v>
      </c>
      <c r="U338" s="168"/>
      <c r="V338" s="168">
        <v>45356</v>
      </c>
      <c r="W338" s="147"/>
      <c r="X338" s="466"/>
    </row>
    <row r="339" spans="1:24" ht="26.25" customHeight="1">
      <c r="A339" s="464"/>
      <c r="B339" s="143"/>
      <c r="C339" s="143"/>
      <c r="D339" s="143"/>
      <c r="E339" s="143"/>
      <c r="F339" s="143"/>
      <c r="G339" s="143"/>
      <c r="H339" s="143"/>
      <c r="I339" s="143"/>
      <c r="J339" s="143" t="s">
        <v>2676</v>
      </c>
      <c r="K339" s="144"/>
      <c r="L339" s="143"/>
      <c r="M339" s="2476" t="s">
        <v>8707</v>
      </c>
      <c r="N339" s="2477"/>
      <c r="O339" s="2478"/>
      <c r="P339" s="143"/>
      <c r="Q339" s="143"/>
      <c r="R339" s="143"/>
      <c r="S339" s="148" t="s">
        <v>189</v>
      </c>
      <c r="T339" s="148">
        <v>3700</v>
      </c>
      <c r="U339" s="168"/>
      <c r="V339" s="168">
        <v>45358</v>
      </c>
      <c r="W339" s="147"/>
      <c r="X339" s="466"/>
    </row>
    <row r="340" spans="1:24" ht="26.25" customHeight="1">
      <c r="A340" s="464"/>
      <c r="B340" s="143"/>
      <c r="C340" s="143"/>
      <c r="D340" s="143"/>
      <c r="E340" s="143"/>
      <c r="F340" s="143"/>
      <c r="G340" s="143"/>
      <c r="H340" s="143"/>
      <c r="I340" s="143"/>
      <c r="J340" s="143" t="s">
        <v>2627</v>
      </c>
      <c r="K340" s="144"/>
      <c r="L340" s="143"/>
      <c r="M340" s="2559" t="s">
        <v>9463</v>
      </c>
      <c r="N340" s="2560"/>
      <c r="O340" s="2561"/>
      <c r="P340" s="143"/>
      <c r="Q340" s="143"/>
      <c r="R340" s="143"/>
      <c r="S340" s="148" t="s">
        <v>2472</v>
      </c>
      <c r="T340" s="148">
        <f>SUM(T335:T339)</f>
        <v>11295</v>
      </c>
      <c r="U340" s="168"/>
      <c r="V340" s="146">
        <v>45359</v>
      </c>
      <c r="W340" s="147"/>
      <c r="X340" s="466"/>
    </row>
    <row r="341" spans="1:24" ht="26.25" customHeight="1" thickBot="1">
      <c r="A341" s="467"/>
      <c r="B341" s="468"/>
      <c r="C341" s="468"/>
      <c r="D341" s="468"/>
      <c r="E341" s="468"/>
      <c r="F341" s="468"/>
      <c r="G341" s="468"/>
      <c r="H341" s="468"/>
      <c r="I341" s="468"/>
      <c r="J341" s="555" t="s">
        <v>2745</v>
      </c>
      <c r="K341" s="611" t="s">
        <v>9516</v>
      </c>
      <c r="L341" s="468"/>
      <c r="M341" s="468"/>
      <c r="N341" s="470"/>
      <c r="O341" s="470"/>
      <c r="P341" s="471"/>
      <c r="Q341" s="468"/>
      <c r="R341" s="468"/>
      <c r="S341" s="472"/>
      <c r="T341" s="472"/>
      <c r="U341" s="473"/>
      <c r="V341" s="474"/>
      <c r="W341" s="475"/>
      <c r="X341" s="476"/>
    </row>
    <row r="342" spans="1:24" ht="26.25" customHeight="1">
      <c r="A342" s="456" t="s">
        <v>188</v>
      </c>
      <c r="B342" s="457"/>
      <c r="C342" s="457" t="s">
        <v>3556</v>
      </c>
      <c r="D342" s="457" t="s">
        <v>190</v>
      </c>
      <c r="E342" s="457" t="s">
        <v>191</v>
      </c>
      <c r="F342" s="457" t="s">
        <v>191</v>
      </c>
      <c r="G342" s="457" t="s">
        <v>191</v>
      </c>
      <c r="H342" s="477"/>
      <c r="I342" s="457" t="s">
        <v>3375</v>
      </c>
      <c r="J342" s="457" t="s">
        <v>9531</v>
      </c>
      <c r="K342" s="458" t="s">
        <v>7331</v>
      </c>
      <c r="L342" s="457" t="s">
        <v>9778</v>
      </c>
      <c r="M342" s="457"/>
      <c r="N342" s="458" t="s">
        <v>9718</v>
      </c>
      <c r="O342" s="458" t="s">
        <v>9719</v>
      </c>
      <c r="P342" s="1516" t="s">
        <v>11136</v>
      </c>
      <c r="Q342" s="457" t="s">
        <v>1901</v>
      </c>
      <c r="R342" s="457">
        <v>2015</v>
      </c>
      <c r="S342" s="457" t="s">
        <v>9712</v>
      </c>
      <c r="T342" s="457">
        <v>2725</v>
      </c>
      <c r="U342" s="460">
        <v>45286</v>
      </c>
      <c r="V342" s="460">
        <v>45335</v>
      </c>
      <c r="W342" s="462">
        <v>2350</v>
      </c>
      <c r="X342" s="463">
        <v>3900</v>
      </c>
    </row>
    <row r="343" spans="1:24" ht="26.25" customHeight="1">
      <c r="A343" s="464"/>
      <c r="B343" s="143"/>
      <c r="C343" s="143"/>
      <c r="D343" s="143"/>
      <c r="E343" s="143"/>
      <c r="F343" s="143"/>
      <c r="G343" s="143"/>
      <c r="H343" s="143"/>
      <c r="I343" s="143" t="s">
        <v>194</v>
      </c>
      <c r="J343" s="412" t="s">
        <v>9533</v>
      </c>
      <c r="K343" s="169" t="s">
        <v>3377</v>
      </c>
      <c r="L343" s="427" t="s">
        <v>3359</v>
      </c>
      <c r="M343" s="143"/>
      <c r="N343" s="73" t="s">
        <v>3564</v>
      </c>
      <c r="O343" s="144" t="s">
        <v>9326</v>
      </c>
      <c r="P343" s="143" t="s">
        <v>9706</v>
      </c>
      <c r="Q343" s="143" t="s">
        <v>375</v>
      </c>
      <c r="R343" s="143">
        <v>2015</v>
      </c>
      <c r="S343" s="143" t="s">
        <v>9713</v>
      </c>
      <c r="T343" s="143">
        <v>1570</v>
      </c>
      <c r="U343" s="146">
        <v>45285</v>
      </c>
      <c r="V343" s="168">
        <v>45353</v>
      </c>
      <c r="W343" s="147" t="s">
        <v>9934</v>
      </c>
      <c r="X343" s="466">
        <v>25</v>
      </c>
    </row>
    <row r="344" spans="1:24" ht="26.25" customHeight="1">
      <c r="A344" s="464"/>
      <c r="B344" s="143"/>
      <c r="C344" s="143"/>
      <c r="D344" s="143"/>
      <c r="E344" s="143"/>
      <c r="F344" s="143"/>
      <c r="G344" s="143"/>
      <c r="H344" s="143"/>
      <c r="I344" s="320" t="s">
        <v>2625</v>
      </c>
      <c r="J344" s="143"/>
      <c r="K344" s="144" t="s">
        <v>9557</v>
      </c>
      <c r="L344" s="143"/>
      <c r="M344" s="143"/>
      <c r="N344" s="73" t="s">
        <v>3073</v>
      </c>
      <c r="O344" s="144" t="s">
        <v>9372</v>
      </c>
      <c r="P344" s="143"/>
      <c r="Q344" s="143" t="s">
        <v>375</v>
      </c>
      <c r="R344" s="143">
        <v>2016</v>
      </c>
      <c r="S344" s="143" t="s">
        <v>9714</v>
      </c>
      <c r="T344" s="143">
        <v>1675</v>
      </c>
      <c r="U344" s="146"/>
      <c r="V344" s="168">
        <v>45355</v>
      </c>
      <c r="W344" s="147"/>
      <c r="X344" s="777">
        <f>X342+X343</f>
        <v>3925</v>
      </c>
    </row>
    <row r="345" spans="1:24" ht="26.25" customHeight="1">
      <c r="A345" s="464"/>
      <c r="B345" s="143"/>
      <c r="C345" s="143" t="s">
        <v>10043</v>
      </c>
      <c r="D345" s="143" t="s">
        <v>191</v>
      </c>
      <c r="E345" s="143"/>
      <c r="F345" s="143"/>
      <c r="G345" s="143"/>
      <c r="H345" s="143"/>
      <c r="I345" s="143"/>
      <c r="J345" s="143"/>
      <c r="K345" s="144" t="s">
        <v>3383</v>
      </c>
      <c r="L345" s="143"/>
      <c r="M345" s="143"/>
      <c r="N345" s="144"/>
      <c r="O345" s="144"/>
      <c r="P345" s="143"/>
      <c r="Q345" s="143" t="s">
        <v>380</v>
      </c>
      <c r="R345" s="143">
        <v>2014</v>
      </c>
      <c r="S345" s="143" t="s">
        <v>9715</v>
      </c>
      <c r="T345" s="143">
        <v>1430</v>
      </c>
      <c r="U345" s="168"/>
      <c r="V345" s="168">
        <v>45356</v>
      </c>
      <c r="W345" s="147"/>
      <c r="X345" s="466"/>
    </row>
    <row r="346" spans="1:24" ht="26.25" customHeight="1">
      <c r="A346" s="464"/>
      <c r="B346" s="143"/>
      <c r="C346" s="143"/>
      <c r="D346" s="143"/>
      <c r="E346" s="143"/>
      <c r="F346" s="143"/>
      <c r="G346" s="143"/>
      <c r="H346" s="143"/>
      <c r="I346" s="143"/>
      <c r="J346" s="143" t="s">
        <v>2676</v>
      </c>
      <c r="K346" s="144"/>
      <c r="L346" s="143"/>
      <c r="M346" s="2476" t="s">
        <v>8707</v>
      </c>
      <c r="N346" s="2477"/>
      <c r="O346" s="2478"/>
      <c r="P346" s="143"/>
      <c r="Q346" s="143"/>
      <c r="R346" s="143"/>
      <c r="S346" s="148" t="s">
        <v>189</v>
      </c>
      <c r="T346" s="148">
        <v>3700</v>
      </c>
      <c r="U346" s="168"/>
      <c r="V346" s="168">
        <v>45358</v>
      </c>
      <c r="W346" s="147"/>
      <c r="X346" s="466"/>
    </row>
    <row r="347" spans="1:24" ht="26.25" customHeight="1">
      <c r="A347" s="464"/>
      <c r="B347" s="143"/>
      <c r="C347" s="143"/>
      <c r="D347" s="143"/>
      <c r="E347" s="143"/>
      <c r="F347" s="143"/>
      <c r="G347" s="143"/>
      <c r="H347" s="143"/>
      <c r="I347" s="143"/>
      <c r="J347" s="143" t="s">
        <v>2627</v>
      </c>
      <c r="K347" s="144"/>
      <c r="L347" s="143"/>
      <c r="M347" s="2559" t="s">
        <v>9463</v>
      </c>
      <c r="N347" s="2560"/>
      <c r="O347" s="2561"/>
      <c r="P347" s="143"/>
      <c r="Q347" s="143"/>
      <c r="R347" s="143"/>
      <c r="S347" s="148" t="s">
        <v>2472</v>
      </c>
      <c r="T347" s="148">
        <f>SUM(T342:T346)</f>
        <v>11100</v>
      </c>
      <c r="U347" s="168"/>
      <c r="V347" s="146">
        <v>45359</v>
      </c>
      <c r="W347" s="147"/>
      <c r="X347" s="466"/>
    </row>
    <row r="348" spans="1:24" ht="26.25" customHeight="1" thickBot="1">
      <c r="A348" s="467"/>
      <c r="B348" s="468"/>
      <c r="C348" s="468"/>
      <c r="D348" s="468"/>
      <c r="E348" s="468"/>
      <c r="F348" s="468"/>
      <c r="G348" s="468"/>
      <c r="H348" s="468"/>
      <c r="I348" s="468"/>
      <c r="J348" s="555" t="s">
        <v>2745</v>
      </c>
      <c r="K348" s="611" t="s">
        <v>9516</v>
      </c>
      <c r="L348" s="468"/>
      <c r="M348" s="468"/>
      <c r="N348" s="470"/>
      <c r="O348" s="470"/>
      <c r="P348" s="471"/>
      <c r="Q348" s="468"/>
      <c r="R348" s="468"/>
      <c r="S348" s="472"/>
      <c r="T348" s="472"/>
      <c r="U348" s="473"/>
      <c r="V348" s="474"/>
      <c r="W348" s="475"/>
      <c r="X348" s="476"/>
    </row>
    <row r="349" spans="1:24" ht="26.25" customHeight="1">
      <c r="A349" s="456" t="s">
        <v>188</v>
      </c>
      <c r="B349" s="457"/>
      <c r="C349" s="457" t="s">
        <v>3556</v>
      </c>
      <c r="D349" s="457" t="s">
        <v>190</v>
      </c>
      <c r="E349" s="457" t="s">
        <v>191</v>
      </c>
      <c r="F349" s="457" t="s">
        <v>191</v>
      </c>
      <c r="G349" s="457" t="s">
        <v>191</v>
      </c>
      <c r="H349" s="477"/>
      <c r="I349" s="457" t="s">
        <v>3375</v>
      </c>
      <c r="J349" s="457" t="s">
        <v>9531</v>
      </c>
      <c r="K349" s="458" t="s">
        <v>7331</v>
      </c>
      <c r="L349" s="457" t="s">
        <v>9768</v>
      </c>
      <c r="M349" s="457"/>
      <c r="N349" s="458" t="s">
        <v>9732</v>
      </c>
      <c r="O349" s="458" t="s">
        <v>9733</v>
      </c>
      <c r="P349" s="1516" t="s">
        <v>11136</v>
      </c>
      <c r="Q349" s="457" t="s">
        <v>361</v>
      </c>
      <c r="R349" s="457">
        <v>2023</v>
      </c>
      <c r="S349" s="457" t="s">
        <v>9729</v>
      </c>
      <c r="T349" s="457">
        <v>2115</v>
      </c>
      <c r="U349" s="460">
        <v>45286</v>
      </c>
      <c r="V349" s="460">
        <v>45335</v>
      </c>
      <c r="W349" s="462">
        <v>2350</v>
      </c>
      <c r="X349" s="463">
        <v>3900</v>
      </c>
    </row>
    <row r="350" spans="1:24" ht="26.25" customHeight="1">
      <c r="A350" s="464"/>
      <c r="B350" s="143"/>
      <c r="C350" s="143"/>
      <c r="D350" s="143"/>
      <c r="E350" s="143"/>
      <c r="F350" s="143"/>
      <c r="G350" s="143"/>
      <c r="H350" s="143"/>
      <c r="I350" s="143" t="s">
        <v>194</v>
      </c>
      <c r="J350" s="412" t="s">
        <v>9534</v>
      </c>
      <c r="K350" s="169" t="s">
        <v>3548</v>
      </c>
      <c r="L350" s="427" t="s">
        <v>3359</v>
      </c>
      <c r="M350" s="143"/>
      <c r="N350" s="73" t="s">
        <v>3645</v>
      </c>
      <c r="O350" s="144" t="s">
        <v>9326</v>
      </c>
      <c r="P350" s="143" t="s">
        <v>9706</v>
      </c>
      <c r="Q350" s="143" t="s">
        <v>9731</v>
      </c>
      <c r="R350" s="143">
        <v>2019</v>
      </c>
      <c r="S350" s="143" t="s">
        <v>9730</v>
      </c>
      <c r="T350" s="143">
        <v>2110</v>
      </c>
      <c r="U350" s="146">
        <v>45285</v>
      </c>
      <c r="V350" s="168">
        <v>45353</v>
      </c>
      <c r="W350" s="147" t="s">
        <v>9934</v>
      </c>
      <c r="X350" s="466">
        <v>70</v>
      </c>
    </row>
    <row r="351" spans="1:24" ht="26.25" customHeight="1">
      <c r="A351" s="464"/>
      <c r="B351" s="143"/>
      <c r="C351" s="143"/>
      <c r="D351" s="143"/>
      <c r="E351" s="143"/>
      <c r="F351" s="143"/>
      <c r="G351" s="143"/>
      <c r="H351" s="143"/>
      <c r="I351" s="320" t="s">
        <v>2625</v>
      </c>
      <c r="J351" s="143"/>
      <c r="K351" s="144" t="s">
        <v>9557</v>
      </c>
      <c r="L351" s="143"/>
      <c r="M351" s="143"/>
      <c r="N351" s="73" t="s">
        <v>2897</v>
      </c>
      <c r="O351" s="144" t="s">
        <v>9372</v>
      </c>
      <c r="P351" s="143"/>
      <c r="Q351" s="143" t="s">
        <v>9407</v>
      </c>
      <c r="R351" s="143">
        <v>2016</v>
      </c>
      <c r="S351" s="143" t="s">
        <v>9815</v>
      </c>
      <c r="T351" s="143">
        <v>1895</v>
      </c>
      <c r="U351" s="146"/>
      <c r="V351" s="168">
        <v>45355</v>
      </c>
      <c r="W351" s="147"/>
      <c r="X351" s="777">
        <f>X349+X350</f>
        <v>3970</v>
      </c>
    </row>
    <row r="352" spans="1:24" ht="26.25" customHeight="1">
      <c r="A352" s="464"/>
      <c r="B352" s="143"/>
      <c r="C352" s="143" t="s">
        <v>10043</v>
      </c>
      <c r="D352" s="143" t="s">
        <v>191</v>
      </c>
      <c r="E352" s="143"/>
      <c r="F352" s="143"/>
      <c r="G352" s="143"/>
      <c r="H352" s="143"/>
      <c r="I352" s="143"/>
      <c r="J352" s="143"/>
      <c r="K352" s="144" t="s">
        <v>3383</v>
      </c>
      <c r="L352" s="143"/>
      <c r="M352" s="143"/>
      <c r="N352" s="144"/>
      <c r="O352" s="144"/>
      <c r="P352" s="143"/>
      <c r="Q352" s="143" t="s">
        <v>215</v>
      </c>
      <c r="R352" s="143">
        <v>2016</v>
      </c>
      <c r="S352" s="143" t="s">
        <v>9769</v>
      </c>
      <c r="T352" s="143">
        <v>1660</v>
      </c>
      <c r="U352" s="168"/>
      <c r="V352" s="168">
        <v>45356</v>
      </c>
      <c r="W352" s="147"/>
      <c r="X352" s="466"/>
    </row>
    <row r="353" spans="1:24" ht="26.25" customHeight="1">
      <c r="A353" s="464"/>
      <c r="B353" s="143"/>
      <c r="C353" s="143"/>
      <c r="D353" s="143"/>
      <c r="E353" s="143"/>
      <c r="F353" s="143"/>
      <c r="G353" s="143"/>
      <c r="H353" s="143"/>
      <c r="I353" s="143"/>
      <c r="J353" s="143" t="s">
        <v>2626</v>
      </c>
      <c r="K353" s="144"/>
      <c r="L353" s="143"/>
      <c r="M353" s="2476" t="s">
        <v>8707</v>
      </c>
      <c r="N353" s="2477"/>
      <c r="O353" s="2478"/>
      <c r="P353" s="143"/>
      <c r="Q353" s="143"/>
      <c r="R353" s="143"/>
      <c r="S353" s="148" t="s">
        <v>189</v>
      </c>
      <c r="T353" s="148">
        <v>3700</v>
      </c>
      <c r="U353" s="168"/>
      <c r="V353" s="168">
        <v>45358</v>
      </c>
      <c r="W353" s="147"/>
      <c r="X353" s="466"/>
    </row>
    <row r="354" spans="1:24" ht="26.25" customHeight="1">
      <c r="A354" s="464"/>
      <c r="B354" s="143"/>
      <c r="C354" s="143"/>
      <c r="D354" s="143"/>
      <c r="E354" s="143"/>
      <c r="F354" s="143"/>
      <c r="G354" s="143"/>
      <c r="H354" s="143"/>
      <c r="I354" s="143"/>
      <c r="J354" s="143" t="s">
        <v>2627</v>
      </c>
      <c r="K354" s="144"/>
      <c r="L354" s="143"/>
      <c r="M354" s="2559" t="s">
        <v>9463</v>
      </c>
      <c r="N354" s="2560"/>
      <c r="O354" s="2561"/>
      <c r="P354" s="143"/>
      <c r="Q354" s="143"/>
      <c r="R354" s="143"/>
      <c r="S354" s="148" t="s">
        <v>2472</v>
      </c>
      <c r="T354" s="148">
        <f>SUM(T349:T353)</f>
        <v>11480</v>
      </c>
      <c r="U354" s="168"/>
      <c r="V354" s="146">
        <v>45359</v>
      </c>
      <c r="W354" s="147"/>
      <c r="X354" s="466"/>
    </row>
    <row r="355" spans="1:24" ht="26.25" customHeight="1" thickBot="1">
      <c r="A355" s="467"/>
      <c r="B355" s="468"/>
      <c r="C355" s="468"/>
      <c r="D355" s="468"/>
      <c r="E355" s="468"/>
      <c r="F355" s="468"/>
      <c r="G355" s="468"/>
      <c r="H355" s="468"/>
      <c r="I355" s="468"/>
      <c r="J355" s="555" t="s">
        <v>2745</v>
      </c>
      <c r="K355" s="611" t="s">
        <v>9516</v>
      </c>
      <c r="L355" s="468"/>
      <c r="M355" s="468"/>
      <c r="N355" s="470"/>
      <c r="O355" s="470"/>
      <c r="P355" s="471"/>
      <c r="Q355" s="468"/>
      <c r="R355" s="468"/>
      <c r="S355" s="472"/>
      <c r="T355" s="472"/>
      <c r="U355" s="473"/>
      <c r="V355" s="474"/>
      <c r="W355" s="475"/>
      <c r="X355" s="476"/>
    </row>
    <row r="356" spans="1:24" ht="26.25" customHeight="1">
      <c r="A356" s="456" t="s">
        <v>188</v>
      </c>
      <c r="B356" s="457"/>
      <c r="C356" s="457" t="s">
        <v>3556</v>
      </c>
      <c r="D356" s="457" t="s">
        <v>190</v>
      </c>
      <c r="E356" s="457" t="s">
        <v>191</v>
      </c>
      <c r="F356" s="457" t="s">
        <v>191</v>
      </c>
      <c r="G356" s="457" t="s">
        <v>191</v>
      </c>
      <c r="H356" s="477"/>
      <c r="I356" s="457" t="s">
        <v>3375</v>
      </c>
      <c r="J356" s="457" t="s">
        <v>9531</v>
      </c>
      <c r="K356" s="458" t="s">
        <v>7331</v>
      </c>
      <c r="L356" s="457" t="s">
        <v>9770</v>
      </c>
      <c r="M356" s="457"/>
      <c r="N356" s="458" t="s">
        <v>9737</v>
      </c>
      <c r="O356" s="458" t="s">
        <v>9738</v>
      </c>
      <c r="P356" s="1516" t="s">
        <v>11136</v>
      </c>
      <c r="Q356" s="457" t="s">
        <v>363</v>
      </c>
      <c r="R356" s="457">
        <v>2014</v>
      </c>
      <c r="S356" s="457" t="s">
        <v>9772</v>
      </c>
      <c r="T356" s="457">
        <v>2245</v>
      </c>
      <c r="U356" s="460">
        <v>45286</v>
      </c>
      <c r="V356" s="460">
        <v>45335</v>
      </c>
      <c r="W356" s="462">
        <v>2350</v>
      </c>
      <c r="X356" s="463">
        <v>3900</v>
      </c>
    </row>
    <row r="357" spans="1:24" ht="26.25" customHeight="1">
      <c r="A357" s="464"/>
      <c r="B357" s="143"/>
      <c r="C357" s="143"/>
      <c r="D357" s="143"/>
      <c r="E357" s="143"/>
      <c r="F357" s="143"/>
      <c r="G357" s="143"/>
      <c r="H357" s="143"/>
      <c r="I357" s="143" t="s">
        <v>194</v>
      </c>
      <c r="J357" s="412" t="s">
        <v>9555</v>
      </c>
      <c r="K357" s="169" t="s">
        <v>3548</v>
      </c>
      <c r="L357" s="427" t="s">
        <v>3359</v>
      </c>
      <c r="M357" s="143"/>
      <c r="N357" s="73" t="s">
        <v>3645</v>
      </c>
      <c r="O357" s="144" t="s">
        <v>9326</v>
      </c>
      <c r="P357" s="143" t="s">
        <v>9706</v>
      </c>
      <c r="Q357" s="143" t="s">
        <v>361</v>
      </c>
      <c r="R357" s="143">
        <v>2014</v>
      </c>
      <c r="S357" s="143" t="s">
        <v>9734</v>
      </c>
      <c r="T357" s="143">
        <v>2175</v>
      </c>
      <c r="U357" s="146">
        <v>45285</v>
      </c>
      <c r="V357" s="168">
        <v>45353</v>
      </c>
      <c r="W357" s="147" t="s">
        <v>9934</v>
      </c>
      <c r="X357" s="466">
        <v>25</v>
      </c>
    </row>
    <row r="358" spans="1:24" ht="26.25" customHeight="1">
      <c r="A358" s="464"/>
      <c r="B358" s="143"/>
      <c r="C358" s="143"/>
      <c r="D358" s="143"/>
      <c r="E358" s="143"/>
      <c r="F358" s="143"/>
      <c r="G358" s="143"/>
      <c r="H358" s="143"/>
      <c r="I358" s="320" t="s">
        <v>2625</v>
      </c>
      <c r="J358" s="143"/>
      <c r="K358" s="144" t="s">
        <v>9557</v>
      </c>
      <c r="L358" s="143"/>
      <c r="M358" s="143"/>
      <c r="N358" s="73" t="s">
        <v>2897</v>
      </c>
      <c r="O358" s="144" t="s">
        <v>9372</v>
      </c>
      <c r="P358" s="143"/>
      <c r="Q358" s="143" t="s">
        <v>380</v>
      </c>
      <c r="R358" s="143">
        <v>2014</v>
      </c>
      <c r="S358" s="143" t="s">
        <v>9735</v>
      </c>
      <c r="T358" s="143">
        <v>1455</v>
      </c>
      <c r="U358" s="146"/>
      <c r="V358" s="168">
        <v>45355</v>
      </c>
      <c r="W358" s="147"/>
      <c r="X358" s="777">
        <f>X356+X357</f>
        <v>3925</v>
      </c>
    </row>
    <row r="359" spans="1:24" ht="26.25" customHeight="1">
      <c r="A359" s="464"/>
      <c r="B359" s="143"/>
      <c r="C359" s="143" t="s">
        <v>10043</v>
      </c>
      <c r="D359" s="143" t="s">
        <v>191</v>
      </c>
      <c r="E359" s="143"/>
      <c r="F359" s="143"/>
      <c r="G359" s="143"/>
      <c r="H359" s="143"/>
      <c r="I359" s="143"/>
      <c r="J359" s="143"/>
      <c r="K359" s="144" t="s">
        <v>3383</v>
      </c>
      <c r="L359" s="143"/>
      <c r="M359" s="143"/>
      <c r="N359" s="144"/>
      <c r="O359" s="144"/>
      <c r="P359" s="143"/>
      <c r="Q359" s="143" t="s">
        <v>203</v>
      </c>
      <c r="R359" s="143">
        <v>2015</v>
      </c>
      <c r="S359" s="143" t="s">
        <v>9736</v>
      </c>
      <c r="T359" s="143">
        <v>1765</v>
      </c>
      <c r="U359" s="168"/>
      <c r="V359" s="168">
        <v>45356</v>
      </c>
      <c r="W359" s="147"/>
      <c r="X359" s="466"/>
    </row>
    <row r="360" spans="1:24" ht="26.25" customHeight="1">
      <c r="A360" s="464"/>
      <c r="B360" s="143"/>
      <c r="C360" s="143"/>
      <c r="D360" s="143"/>
      <c r="E360" s="143"/>
      <c r="F360" s="143"/>
      <c r="G360" s="143"/>
      <c r="H360" s="143"/>
      <c r="I360" s="143"/>
      <c r="J360" s="143" t="s">
        <v>2626</v>
      </c>
      <c r="K360" s="144"/>
      <c r="L360" s="143"/>
      <c r="M360" s="2476" t="s">
        <v>8707</v>
      </c>
      <c r="N360" s="2477"/>
      <c r="O360" s="2478"/>
      <c r="P360" s="143"/>
      <c r="Q360" s="143"/>
      <c r="R360" s="143"/>
      <c r="S360" s="148" t="s">
        <v>189</v>
      </c>
      <c r="T360" s="148">
        <v>3790</v>
      </c>
      <c r="U360" s="168"/>
      <c r="V360" s="168">
        <v>45358</v>
      </c>
      <c r="W360" s="147"/>
      <c r="X360" s="466"/>
    </row>
    <row r="361" spans="1:24" ht="26.25" customHeight="1">
      <c r="A361" s="464"/>
      <c r="B361" s="143"/>
      <c r="C361" s="143"/>
      <c r="D361" s="143"/>
      <c r="E361" s="143"/>
      <c r="F361" s="143"/>
      <c r="G361" s="143"/>
      <c r="H361" s="143"/>
      <c r="I361" s="143"/>
      <c r="J361" s="143" t="s">
        <v>2627</v>
      </c>
      <c r="K361" s="144"/>
      <c r="L361" s="143"/>
      <c r="M361" s="2559" t="s">
        <v>9463</v>
      </c>
      <c r="N361" s="2560"/>
      <c r="O361" s="2561"/>
      <c r="P361" s="143"/>
      <c r="Q361" s="143"/>
      <c r="R361" s="143"/>
      <c r="S361" s="148" t="s">
        <v>2472</v>
      </c>
      <c r="T361" s="148">
        <f>SUM(T356:T360)</f>
        <v>11430</v>
      </c>
      <c r="U361" s="168"/>
      <c r="V361" s="146">
        <v>45359</v>
      </c>
      <c r="W361" s="147"/>
      <c r="X361" s="466"/>
    </row>
    <row r="362" spans="1:24" ht="26.25" customHeight="1" thickBot="1">
      <c r="A362" s="467"/>
      <c r="B362" s="468"/>
      <c r="C362" s="468"/>
      <c r="D362" s="468"/>
      <c r="E362" s="468"/>
      <c r="F362" s="468"/>
      <c r="G362" s="468"/>
      <c r="H362" s="468"/>
      <c r="I362" s="468"/>
      <c r="J362" s="555" t="s">
        <v>2745</v>
      </c>
      <c r="K362" s="611" t="s">
        <v>9516</v>
      </c>
      <c r="L362" s="468"/>
      <c r="M362" s="468"/>
      <c r="N362" s="470"/>
      <c r="O362" s="470"/>
      <c r="P362" s="471"/>
      <c r="Q362" s="468"/>
      <c r="R362" s="468"/>
      <c r="S362" s="472"/>
      <c r="T362" s="472"/>
      <c r="U362" s="473"/>
      <c r="V362" s="474"/>
      <c r="W362" s="475"/>
      <c r="X362" s="476"/>
    </row>
    <row r="363" spans="1:24" ht="26.25" customHeight="1">
      <c r="A363" s="456" t="s">
        <v>188</v>
      </c>
      <c r="B363" s="457"/>
      <c r="C363" s="457" t="s">
        <v>3556</v>
      </c>
      <c r="D363" s="457" t="s">
        <v>190</v>
      </c>
      <c r="E363" s="457" t="s">
        <v>191</v>
      </c>
      <c r="F363" s="457" t="s">
        <v>191</v>
      </c>
      <c r="G363" s="457" t="s">
        <v>191</v>
      </c>
      <c r="H363" s="477"/>
      <c r="I363" s="457" t="s">
        <v>3375</v>
      </c>
      <c r="J363" s="457" t="s">
        <v>9519</v>
      </c>
      <c r="K363" s="458" t="s">
        <v>7331</v>
      </c>
      <c r="L363" s="457" t="s">
        <v>9771</v>
      </c>
      <c r="M363" s="457"/>
      <c r="N363" s="458" t="s">
        <v>9727</v>
      </c>
      <c r="O363" s="458" t="s">
        <v>9728</v>
      </c>
      <c r="P363" s="1516" t="s">
        <v>11136</v>
      </c>
      <c r="Q363" s="457" t="s">
        <v>243</v>
      </c>
      <c r="R363" s="457">
        <v>2014</v>
      </c>
      <c r="S363" s="457" t="s">
        <v>9723</v>
      </c>
      <c r="T363" s="457">
        <v>1905</v>
      </c>
      <c r="U363" s="460">
        <v>45286</v>
      </c>
      <c r="V363" s="460">
        <v>45335</v>
      </c>
      <c r="W363" s="462">
        <v>2350</v>
      </c>
      <c r="X363" s="463">
        <v>3900</v>
      </c>
    </row>
    <row r="364" spans="1:24" ht="26.25" customHeight="1">
      <c r="A364" s="464"/>
      <c r="B364" s="143"/>
      <c r="C364" s="143"/>
      <c r="D364" s="143"/>
      <c r="E364" s="143"/>
      <c r="F364" s="143"/>
      <c r="G364" s="143"/>
      <c r="H364" s="143"/>
      <c r="I364" s="143" t="s">
        <v>194</v>
      </c>
      <c r="J364" s="412" t="s">
        <v>9556</v>
      </c>
      <c r="K364" s="169" t="s">
        <v>3377</v>
      </c>
      <c r="L364" s="427" t="s">
        <v>3359</v>
      </c>
      <c r="M364" s="143"/>
      <c r="N364" s="73" t="s">
        <v>3564</v>
      </c>
      <c r="O364" s="144" t="s">
        <v>9326</v>
      </c>
      <c r="P364" s="143" t="s">
        <v>9706</v>
      </c>
      <c r="Q364" s="143" t="s">
        <v>4146</v>
      </c>
      <c r="R364" s="143">
        <v>2014</v>
      </c>
      <c r="S364" s="143" t="s">
        <v>9724</v>
      </c>
      <c r="T364" s="143">
        <v>2245</v>
      </c>
      <c r="U364" s="146">
        <v>45285</v>
      </c>
      <c r="V364" s="168">
        <v>45353</v>
      </c>
      <c r="W364" s="147" t="s">
        <v>9934</v>
      </c>
      <c r="X364" s="466">
        <v>30</v>
      </c>
    </row>
    <row r="365" spans="1:24" ht="26.25" customHeight="1">
      <c r="A365" s="464"/>
      <c r="B365" s="143"/>
      <c r="C365" s="143"/>
      <c r="D365" s="143"/>
      <c r="E365" s="143"/>
      <c r="F365" s="143"/>
      <c r="G365" s="143"/>
      <c r="H365" s="143"/>
      <c r="I365" s="320" t="s">
        <v>2625</v>
      </c>
      <c r="J365" s="143"/>
      <c r="K365" s="144" t="s">
        <v>9557</v>
      </c>
      <c r="L365" s="143"/>
      <c r="M365" s="143"/>
      <c r="N365" s="73" t="s">
        <v>3073</v>
      </c>
      <c r="O365" s="144" t="s">
        <v>9372</v>
      </c>
      <c r="P365" s="143"/>
      <c r="Q365" s="143" t="s">
        <v>375</v>
      </c>
      <c r="R365" s="143">
        <v>2016</v>
      </c>
      <c r="S365" s="143" t="s">
        <v>9725</v>
      </c>
      <c r="T365" s="143">
        <v>1705</v>
      </c>
      <c r="U365" s="146"/>
      <c r="V365" s="168">
        <v>45355</v>
      </c>
      <c r="W365" s="147"/>
      <c r="X365" s="777">
        <f>X363+X364</f>
        <v>3930</v>
      </c>
    </row>
    <row r="366" spans="1:24" ht="26.25" customHeight="1">
      <c r="A366" s="464"/>
      <c r="B366" s="143"/>
      <c r="C366" s="143" t="s">
        <v>10043</v>
      </c>
      <c r="D366" s="143" t="s">
        <v>191</v>
      </c>
      <c r="E366" s="143"/>
      <c r="F366" s="143"/>
      <c r="G366" s="143"/>
      <c r="H366" s="143"/>
      <c r="I366" s="143"/>
      <c r="J366" s="143"/>
      <c r="K366" s="144" t="s">
        <v>3383</v>
      </c>
      <c r="L366" s="143"/>
      <c r="M366" s="143"/>
      <c r="N366" s="144"/>
      <c r="O366" s="144"/>
      <c r="P366" s="143"/>
      <c r="Q366" s="143" t="s">
        <v>7964</v>
      </c>
      <c r="R366" s="143">
        <v>2014</v>
      </c>
      <c r="S366" s="143" t="s">
        <v>9726</v>
      </c>
      <c r="T366" s="143">
        <v>2105</v>
      </c>
      <c r="U366" s="168"/>
      <c r="V366" s="168">
        <v>45356</v>
      </c>
      <c r="W366" s="147"/>
      <c r="X366" s="466"/>
    </row>
    <row r="367" spans="1:24" ht="26.25" customHeight="1">
      <c r="A367" s="464"/>
      <c r="B367" s="143"/>
      <c r="C367" s="143"/>
      <c r="D367" s="143"/>
      <c r="E367" s="143"/>
      <c r="F367" s="143"/>
      <c r="G367" s="143"/>
      <c r="H367" s="143"/>
      <c r="I367" s="143"/>
      <c r="J367" s="143" t="s">
        <v>2626</v>
      </c>
      <c r="K367" s="144"/>
      <c r="L367" s="143"/>
      <c r="M367" s="2476" t="s">
        <v>8707</v>
      </c>
      <c r="N367" s="2477"/>
      <c r="O367" s="2478"/>
      <c r="P367" s="143"/>
      <c r="Q367" s="143"/>
      <c r="R367" s="143"/>
      <c r="S367" s="148" t="s">
        <v>189</v>
      </c>
      <c r="T367" s="148">
        <v>3700</v>
      </c>
      <c r="U367" s="168"/>
      <c r="V367" s="168">
        <v>45358</v>
      </c>
      <c r="W367" s="147"/>
      <c r="X367" s="466"/>
    </row>
    <row r="368" spans="1:24" ht="26.25" customHeight="1">
      <c r="A368" s="464"/>
      <c r="B368" s="143"/>
      <c r="C368" s="143"/>
      <c r="D368" s="143"/>
      <c r="E368" s="143"/>
      <c r="F368" s="143"/>
      <c r="G368" s="143"/>
      <c r="H368" s="143"/>
      <c r="I368" s="143"/>
      <c r="J368" s="143" t="s">
        <v>2627</v>
      </c>
      <c r="K368" s="144"/>
      <c r="L368" s="143"/>
      <c r="M368" s="2559" t="s">
        <v>9463</v>
      </c>
      <c r="N368" s="2560"/>
      <c r="O368" s="2561"/>
      <c r="P368" s="143"/>
      <c r="Q368" s="143"/>
      <c r="R368" s="143"/>
      <c r="S368" s="148" t="s">
        <v>2472</v>
      </c>
      <c r="T368" s="148">
        <f>SUM(T363:T367)</f>
        <v>11660</v>
      </c>
      <c r="U368" s="168"/>
      <c r="V368" s="146">
        <v>45359</v>
      </c>
      <c r="W368" s="147"/>
      <c r="X368" s="466"/>
    </row>
    <row r="369" spans="1:24" ht="26.25" customHeight="1" thickBot="1">
      <c r="A369" s="467"/>
      <c r="B369" s="468"/>
      <c r="C369" s="468"/>
      <c r="D369" s="468"/>
      <c r="E369" s="468"/>
      <c r="F369" s="468"/>
      <c r="G369" s="468"/>
      <c r="H369" s="468"/>
      <c r="I369" s="468"/>
      <c r="J369" s="555" t="s">
        <v>2745</v>
      </c>
      <c r="K369" s="611" t="s">
        <v>9516</v>
      </c>
      <c r="L369" s="468"/>
      <c r="M369" s="468"/>
      <c r="N369" s="470"/>
      <c r="O369" s="470"/>
      <c r="P369" s="471"/>
      <c r="Q369" s="468"/>
      <c r="R369" s="468"/>
      <c r="S369" s="472"/>
      <c r="T369" s="472"/>
      <c r="U369" s="473"/>
      <c r="V369" s="474"/>
      <c r="W369" s="475"/>
      <c r="X369" s="476"/>
    </row>
    <row r="370" spans="1:24" ht="26.25" hidden="1" customHeight="1"/>
    <row r="371" spans="1:24" ht="26.25" hidden="1" customHeight="1" thickBot="1"/>
    <row r="372" spans="1:24" ht="26.25" hidden="1" customHeight="1">
      <c r="A372" s="1178" t="s">
        <v>188</v>
      </c>
      <c r="B372" s="1179"/>
      <c r="C372" s="1179" t="s">
        <v>9554</v>
      </c>
      <c r="D372" s="1179" t="s">
        <v>190</v>
      </c>
      <c r="E372" s="1179"/>
      <c r="F372" s="1179"/>
      <c r="G372" s="1179"/>
      <c r="H372" s="1179"/>
      <c r="I372" s="1179" t="s">
        <v>3375</v>
      </c>
      <c r="J372" s="1179" t="s">
        <v>9531</v>
      </c>
      <c r="K372" s="1180" t="s">
        <v>7331</v>
      </c>
      <c r="L372" s="1179"/>
      <c r="M372" s="1179"/>
      <c r="N372" s="1180"/>
      <c r="O372" s="1180"/>
      <c r="P372" s="1181"/>
      <c r="Q372" s="1179"/>
      <c r="R372" s="1179"/>
      <c r="S372" s="1179"/>
      <c r="T372" s="1179"/>
      <c r="U372" s="1182">
        <v>45286</v>
      </c>
      <c r="V372" s="1430">
        <v>45335</v>
      </c>
      <c r="W372" s="1183">
        <v>2360</v>
      </c>
      <c r="X372" s="1184"/>
    </row>
    <row r="373" spans="1:24" ht="26.25" hidden="1" customHeight="1">
      <c r="A373" s="1185"/>
      <c r="B373" s="1186"/>
      <c r="C373" s="1186"/>
      <c r="D373" s="1186"/>
      <c r="E373" s="1186"/>
      <c r="F373" s="1186"/>
      <c r="G373" s="1186"/>
      <c r="H373" s="1186"/>
      <c r="I373" s="1186" t="s">
        <v>3598</v>
      </c>
      <c r="J373" s="412" t="s">
        <v>7716</v>
      </c>
      <c r="K373" s="1373" t="s">
        <v>3377</v>
      </c>
      <c r="L373" s="425" t="s">
        <v>3359</v>
      </c>
      <c r="M373" s="2634" t="s">
        <v>9626</v>
      </c>
      <c r="N373" s="2635"/>
      <c r="O373" s="2635"/>
      <c r="P373" s="2636"/>
      <c r="Q373" s="1188"/>
      <c r="R373" s="1186"/>
      <c r="S373" s="1186"/>
      <c r="T373" s="1186"/>
      <c r="U373" s="1189"/>
      <c r="V373" s="1189"/>
      <c r="W373" s="1191"/>
      <c r="X373" s="1192"/>
    </row>
    <row r="374" spans="1:24" ht="26.25" hidden="1" customHeight="1">
      <c r="A374" s="1185"/>
      <c r="B374" s="1186"/>
      <c r="C374" s="1186"/>
      <c r="D374" s="1186"/>
      <c r="E374" s="1186"/>
      <c r="F374" s="1186"/>
      <c r="G374" s="1186"/>
      <c r="H374" s="1186"/>
      <c r="I374" s="320" t="s">
        <v>6972</v>
      </c>
      <c r="J374" s="1187"/>
      <c r="K374" s="1188" t="s">
        <v>9557</v>
      </c>
      <c r="L374" s="1186"/>
      <c r="M374" s="2637"/>
      <c r="N374" s="2638"/>
      <c r="O374" s="2638"/>
      <c r="P374" s="2639"/>
      <c r="Q374" s="1188"/>
      <c r="R374" s="1186"/>
      <c r="S374" s="1186"/>
      <c r="T374" s="1186"/>
      <c r="U374" s="1190"/>
      <c r="V374" s="1189"/>
      <c r="W374" s="1191"/>
      <c r="X374" s="1192"/>
    </row>
    <row r="375" spans="1:24" ht="26.25" hidden="1" customHeight="1">
      <c r="A375" s="1185"/>
      <c r="B375" s="1186"/>
      <c r="C375" s="1186"/>
      <c r="D375" s="1186"/>
      <c r="E375" s="1186"/>
      <c r="F375" s="1186"/>
      <c r="G375" s="1186"/>
      <c r="H375" s="1186"/>
      <c r="I375" s="1186"/>
      <c r="J375" s="1186"/>
      <c r="K375" s="1188" t="s">
        <v>3383</v>
      </c>
      <c r="L375" s="1186"/>
      <c r="M375" s="2637"/>
      <c r="N375" s="2638"/>
      <c r="O375" s="2638"/>
      <c r="P375" s="2639"/>
      <c r="Q375" s="1188"/>
      <c r="R375" s="1186"/>
      <c r="S375" s="1186"/>
      <c r="T375" s="1186"/>
      <c r="U375" s="1189"/>
      <c r="V375" s="1190"/>
      <c r="W375" s="1191"/>
      <c r="X375" s="1192"/>
    </row>
    <row r="376" spans="1:24" ht="26.25" hidden="1" customHeight="1">
      <c r="A376" s="1185"/>
      <c r="B376" s="1186"/>
      <c r="C376" s="1186"/>
      <c r="D376" s="1186"/>
      <c r="E376" s="1186"/>
      <c r="F376" s="1186"/>
      <c r="G376" s="1186"/>
      <c r="H376" s="1186"/>
      <c r="I376" s="1186"/>
      <c r="J376" s="1186"/>
      <c r="K376" s="1188"/>
      <c r="L376" s="1186"/>
      <c r="M376" s="2637"/>
      <c r="N376" s="2638"/>
      <c r="O376" s="2638"/>
      <c r="P376" s="2639"/>
      <c r="Q376" s="1188"/>
      <c r="R376" s="1186"/>
      <c r="S376" s="1187" t="s">
        <v>189</v>
      </c>
      <c r="T376" s="1187"/>
      <c r="U376" s="1189"/>
      <c r="V376" s="1189"/>
      <c r="W376" s="1191"/>
      <c r="X376" s="1192"/>
    </row>
    <row r="377" spans="1:24" ht="26.25" hidden="1" customHeight="1">
      <c r="A377" s="1185"/>
      <c r="B377" s="1186"/>
      <c r="C377" s="1186"/>
      <c r="D377" s="1186"/>
      <c r="E377" s="1186"/>
      <c r="F377" s="1186"/>
      <c r="G377" s="1186"/>
      <c r="H377" s="1186"/>
      <c r="I377" s="1186"/>
      <c r="J377" s="1186"/>
      <c r="K377" s="1188"/>
      <c r="L377" s="1186"/>
      <c r="M377" s="2640"/>
      <c r="N377" s="2641"/>
      <c r="O377" s="2641"/>
      <c r="P377" s="2642"/>
      <c r="Q377" s="1188"/>
      <c r="R377" s="1186"/>
      <c r="S377" s="1187" t="s">
        <v>2472</v>
      </c>
      <c r="T377" s="1187">
        <f>SUM(T372:T376)</f>
        <v>0</v>
      </c>
      <c r="U377" s="1189"/>
      <c r="V377" s="1189"/>
      <c r="W377" s="1191"/>
      <c r="X377" s="1192"/>
    </row>
    <row r="378" spans="1:24" ht="26.25" hidden="1" customHeight="1" thickBot="1">
      <c r="A378" s="1193"/>
      <c r="B378" s="1194"/>
      <c r="C378" s="1194"/>
      <c r="D378" s="1194"/>
      <c r="E378" s="1194"/>
      <c r="F378" s="1194"/>
      <c r="G378" s="1194"/>
      <c r="H378" s="1194"/>
      <c r="I378" s="1194"/>
      <c r="J378" s="1194"/>
      <c r="K378" s="611" t="s">
        <v>9516</v>
      </c>
      <c r="L378" s="1194"/>
      <c r="M378" s="1194"/>
      <c r="N378" s="1195"/>
      <c r="O378" s="1195"/>
      <c r="P378" s="1196"/>
      <c r="Q378" s="1194"/>
      <c r="R378" s="1194"/>
      <c r="S378" s="1197"/>
      <c r="T378" s="1197"/>
      <c r="U378" s="1198"/>
      <c r="V378" s="1199"/>
      <c r="W378" s="1200"/>
      <c r="X378" s="1201"/>
    </row>
    <row r="379" spans="1:24" ht="26.25" hidden="1" customHeight="1">
      <c r="A379" s="1178" t="s">
        <v>188</v>
      </c>
      <c r="B379" s="1179"/>
      <c r="C379" s="1179" t="s">
        <v>9554</v>
      </c>
      <c r="D379" s="1179" t="s">
        <v>190</v>
      </c>
      <c r="E379" s="1179"/>
      <c r="F379" s="1179"/>
      <c r="G379" s="1179"/>
      <c r="H379" s="1179"/>
      <c r="I379" s="1179" t="s">
        <v>3375</v>
      </c>
      <c r="J379" s="1179" t="s">
        <v>9531</v>
      </c>
      <c r="K379" s="1180" t="s">
        <v>7331</v>
      </c>
      <c r="L379" s="1179"/>
      <c r="M379" s="1179"/>
      <c r="N379" s="1180"/>
      <c r="O379" s="1180"/>
      <c r="P379" s="1181"/>
      <c r="Q379" s="1179"/>
      <c r="R379" s="1179"/>
      <c r="S379" s="1179"/>
      <c r="T379" s="1179"/>
      <c r="U379" s="1182">
        <v>45286</v>
      </c>
      <c r="V379" s="1236"/>
      <c r="W379" s="1183">
        <v>2360</v>
      </c>
      <c r="X379" s="1184"/>
    </row>
    <row r="380" spans="1:24" ht="26.25" hidden="1" customHeight="1">
      <c r="A380" s="1185"/>
      <c r="B380" s="1186"/>
      <c r="C380" s="1186"/>
      <c r="D380" s="1186"/>
      <c r="E380" s="1186"/>
      <c r="F380" s="1186"/>
      <c r="G380" s="1186"/>
      <c r="H380" s="1186"/>
      <c r="I380" s="1186" t="s">
        <v>3598</v>
      </c>
      <c r="J380" s="412" t="s">
        <v>9564</v>
      </c>
      <c r="K380" s="1373"/>
      <c r="L380" s="425" t="s">
        <v>3359</v>
      </c>
      <c r="M380" s="2625" t="s">
        <v>3301</v>
      </c>
      <c r="N380" s="2626"/>
      <c r="O380" s="2626"/>
      <c r="P380" s="2627"/>
      <c r="Q380" s="1188"/>
      <c r="R380" s="1186"/>
      <c r="S380" s="1186"/>
      <c r="T380" s="1186"/>
      <c r="U380" s="1189"/>
      <c r="V380" s="1189"/>
      <c r="W380" s="1191"/>
      <c r="X380" s="1192"/>
    </row>
    <row r="381" spans="1:24" ht="26.25" hidden="1" customHeight="1">
      <c r="A381" s="1185"/>
      <c r="B381" s="1186"/>
      <c r="C381" s="1186"/>
      <c r="D381" s="1186"/>
      <c r="E381" s="1186"/>
      <c r="F381" s="1186"/>
      <c r="G381" s="1186"/>
      <c r="H381" s="1186"/>
      <c r="I381" s="320" t="s">
        <v>6972</v>
      </c>
      <c r="J381" s="1187"/>
      <c r="K381" s="1188"/>
      <c r="L381" s="1186"/>
      <c r="M381" s="2628"/>
      <c r="N381" s="2629"/>
      <c r="O381" s="2629"/>
      <c r="P381" s="2630"/>
      <c r="Q381" s="1188"/>
      <c r="R381" s="1186"/>
      <c r="S381" s="1186"/>
      <c r="T381" s="1186"/>
      <c r="U381" s="1190"/>
      <c r="V381" s="1189"/>
      <c r="W381" s="1191"/>
      <c r="X381" s="1192"/>
    </row>
    <row r="382" spans="1:24" ht="26.25" hidden="1" customHeight="1">
      <c r="A382" s="1185"/>
      <c r="B382" s="1186"/>
      <c r="C382" s="1186"/>
      <c r="D382" s="1186"/>
      <c r="E382" s="1186"/>
      <c r="F382" s="1186"/>
      <c r="G382" s="1186"/>
      <c r="H382" s="1186"/>
      <c r="I382" s="1186"/>
      <c r="J382" s="1186"/>
      <c r="K382" s="1188" t="s">
        <v>3383</v>
      </c>
      <c r="L382" s="1186"/>
      <c r="M382" s="2628"/>
      <c r="N382" s="2629"/>
      <c r="O382" s="2629"/>
      <c r="P382" s="2630"/>
      <c r="Q382" s="1188"/>
      <c r="R382" s="1186"/>
      <c r="S382" s="1186"/>
      <c r="T382" s="1186"/>
      <c r="U382" s="1189"/>
      <c r="V382" s="1190"/>
      <c r="W382" s="1191"/>
      <c r="X382" s="1192"/>
    </row>
    <row r="383" spans="1:24" ht="26.25" hidden="1" customHeight="1">
      <c r="A383" s="1185"/>
      <c r="B383" s="1186"/>
      <c r="C383" s="1186"/>
      <c r="D383" s="1186"/>
      <c r="E383" s="1186"/>
      <c r="F383" s="1186"/>
      <c r="G383" s="1186"/>
      <c r="H383" s="1186"/>
      <c r="I383" s="1186"/>
      <c r="J383" s="1186"/>
      <c r="K383" s="1188"/>
      <c r="L383" s="1186"/>
      <c r="M383" s="2628"/>
      <c r="N383" s="2629"/>
      <c r="O383" s="2629"/>
      <c r="P383" s="2630"/>
      <c r="Q383" s="1188"/>
      <c r="R383" s="1186"/>
      <c r="S383" s="1187" t="s">
        <v>189</v>
      </c>
      <c r="T383" s="1187"/>
      <c r="U383" s="1189"/>
      <c r="V383" s="1189"/>
      <c r="W383" s="1191"/>
      <c r="X383" s="1192"/>
    </row>
    <row r="384" spans="1:24" ht="26.25" hidden="1" customHeight="1">
      <c r="A384" s="1185"/>
      <c r="B384" s="1186"/>
      <c r="C384" s="1186"/>
      <c r="D384" s="1186"/>
      <c r="E384" s="1186"/>
      <c r="F384" s="1186"/>
      <c r="G384" s="1186"/>
      <c r="H384" s="1186"/>
      <c r="I384" s="1186"/>
      <c r="J384" s="1186"/>
      <c r="K384" s="1188"/>
      <c r="L384" s="1186"/>
      <c r="M384" s="2631"/>
      <c r="N384" s="2632"/>
      <c r="O384" s="2632"/>
      <c r="P384" s="2633"/>
      <c r="Q384" s="1188"/>
      <c r="R384" s="1186"/>
      <c r="S384" s="1187" t="s">
        <v>2472</v>
      </c>
      <c r="T384" s="1187">
        <f>SUM(T379:T383)</f>
        <v>0</v>
      </c>
      <c r="U384" s="1189"/>
      <c r="V384" s="1189"/>
      <c r="W384" s="1191"/>
      <c r="X384" s="1192"/>
    </row>
    <row r="385" spans="1:24" ht="26.25" hidden="1" customHeight="1" thickBot="1">
      <c r="A385" s="1193"/>
      <c r="B385" s="1194"/>
      <c r="C385" s="1194"/>
      <c r="D385" s="1194"/>
      <c r="E385" s="1194"/>
      <c r="F385" s="1194"/>
      <c r="G385" s="1194"/>
      <c r="H385" s="1194"/>
      <c r="I385" s="1194"/>
      <c r="J385" s="1194"/>
      <c r="K385" s="611" t="s">
        <v>9516</v>
      </c>
      <c r="L385" s="1194"/>
      <c r="M385" s="1194"/>
      <c r="N385" s="1195"/>
      <c r="O385" s="1195"/>
      <c r="P385" s="1196"/>
      <c r="Q385" s="1194"/>
      <c r="R385" s="1194"/>
      <c r="S385" s="1197"/>
      <c r="T385" s="1197"/>
      <c r="U385" s="1198"/>
      <c r="V385" s="1199"/>
      <c r="W385" s="1200"/>
      <c r="X385" s="1201"/>
    </row>
    <row r="387" spans="1:24" ht="26.25" customHeight="1" thickBot="1"/>
    <row r="388" spans="1:24" ht="26.25" customHeight="1">
      <c r="A388" s="848" t="s">
        <v>188</v>
      </c>
      <c r="B388" s="849"/>
      <c r="C388" s="849" t="s">
        <v>3844</v>
      </c>
      <c r="D388" s="849" t="s">
        <v>190</v>
      </c>
      <c r="E388" s="849" t="s">
        <v>191</v>
      </c>
      <c r="F388" s="849" t="s">
        <v>191</v>
      </c>
      <c r="G388" s="849" t="s">
        <v>191</v>
      </c>
      <c r="H388" s="1476"/>
      <c r="I388" s="849" t="s">
        <v>126</v>
      </c>
      <c r="J388" s="849" t="s">
        <v>9519</v>
      </c>
      <c r="K388" s="850" t="s">
        <v>7331</v>
      </c>
      <c r="L388" s="849" t="s">
        <v>9746</v>
      </c>
      <c r="M388" s="849"/>
      <c r="N388" s="850" t="s">
        <v>9676</v>
      </c>
      <c r="O388" s="850" t="s">
        <v>9677</v>
      </c>
      <c r="P388" s="851" t="s">
        <v>11137</v>
      </c>
      <c r="Q388" s="849" t="s">
        <v>523</v>
      </c>
      <c r="R388" s="849">
        <f>IF(MID(RIGHT(S388,8),1,1)="M",2021,IF(MID(RIGHT(S388,8),1,1)="N",2022,IF(MID(RIGHT(S388,8),1,1)="P",2023,IF(MID(RIGHT(S388,8),1,1)="R",1994,IF(MID(RIGHT(S388,8),1,1)="S",1995,IF(MID(RIGHT(S388,8),1,1)="T",1996,IF(MID(RIGHT(S388,8),1,1)="V",1997,IF(MID(RIGHT(S388,8),1,1)="W",1998,IF(MID(RIGHT(S388,8),1,1)="X",1999,IF(MID(RIGHT(S388,8),1,1)="Y",2000,IF(MID(RIGHT(S388,8),1,1)="1",2001,IF(MID(RIGHT(S388,8),1,1)="2",2002,IF(MID(RIGHT(S388,8),1,1)="3",2003,IF(MID(RIGHT(S388,8),1,1)="4",2004,IF(MID(RIGHT(S388,8),1,1)="5",2005,IF(MID(RIGHT(S388,8),1,1)="6",2006,IF(MID(RIGHT(S388,8),1,1)="7",2007,IF(MID(RIGHT(S388,8),1,1)="8",2008,IF(MID(RIGHT(S388,8),1,1)="9",2009,IF(MID(RIGHT(S388,8),1,1)="A",2010,IF(MID(RIGHT(S388,8),1,1)="B",2011,IF(MID(RIGHT(S388,8),1,1)="C",2012,IF(MID(RIGHT(S388,8),1,1)="D",2013,IF(MID(RIGHT(S388,8),1,1)="E",2014,IF(MID(RIGHT(S388,8),1,1)="F",2015,IF(MID(RIGHT(S388,8),1,1)="G",2016,IF(MID(RIGHT(S388,8),1,1)="H",2017,IF(MID(RIGHT(S388,8),1,1)="J",2018,IF(MID(RIGHT(S388,8),1,1)="K",2019,IF(MID(RIGHT(S388,8),1,1)="L",2020,""))))))))))))))))))))))))))))))</f>
        <v>2015</v>
      </c>
      <c r="S388" s="849" t="s">
        <v>9742</v>
      </c>
      <c r="T388" s="849">
        <v>1792</v>
      </c>
      <c r="U388" s="852">
        <v>45286</v>
      </c>
      <c r="V388" s="852">
        <v>45335</v>
      </c>
      <c r="W388" s="853">
        <v>2350</v>
      </c>
      <c r="X388" s="854">
        <v>3350</v>
      </c>
    </row>
    <row r="389" spans="1:24" ht="26.25" customHeight="1">
      <c r="A389" s="855"/>
      <c r="B389" s="188"/>
      <c r="C389" s="188"/>
      <c r="D389" s="188"/>
      <c r="E389" s="188"/>
      <c r="F389" s="188"/>
      <c r="G389" s="188"/>
      <c r="H389" s="188"/>
      <c r="I389" s="188" t="s">
        <v>3598</v>
      </c>
      <c r="J389" s="412" t="s">
        <v>9572</v>
      </c>
      <c r="K389" s="195" t="s">
        <v>7348</v>
      </c>
      <c r="L389" s="427" t="s">
        <v>3359</v>
      </c>
      <c r="M389" s="188"/>
      <c r="N389" s="73" t="s">
        <v>3907</v>
      </c>
      <c r="O389" s="189" t="s">
        <v>9326</v>
      </c>
      <c r="P389" s="189" t="s">
        <v>9706</v>
      </c>
      <c r="Q389" s="189" t="s">
        <v>4685</v>
      </c>
      <c r="R389" s="188">
        <f>IF(MID(RIGHT(S389,8),1,1)="M",2021,IF(MID(RIGHT(S389,8),1,1)="N",2022,IF(MID(RIGHT(S389,8),1,1)="P",2023,IF(MID(RIGHT(S389,8),1,1)="R",1994,IF(MID(RIGHT(S389,8),1,1)="S",1995,IF(MID(RIGHT(S389,8),1,1)="T",1996,IF(MID(RIGHT(S389,8),1,1)="V",1997,IF(MID(RIGHT(S389,8),1,1)="W",1998,IF(MID(RIGHT(S389,8),1,1)="X",1999,IF(MID(RIGHT(S389,8),1,1)="Y",2000,IF(MID(RIGHT(S389,8),1,1)="1",2001,IF(MID(RIGHT(S389,8),1,1)="2",2002,IF(MID(RIGHT(S389,8),1,1)="3",2003,IF(MID(RIGHT(S389,8),1,1)="4",2004,IF(MID(RIGHT(S389,8),1,1)="5",2005,IF(MID(RIGHT(S389,8),1,1)="6",2006,IF(MID(RIGHT(S389,8),1,1)="7",2007,IF(MID(RIGHT(S389,8),1,1)="8",2008,IF(MID(RIGHT(S389,8),1,1)="9",2009,IF(MID(RIGHT(S389,8),1,1)="A",2010,IF(MID(RIGHT(S389,8),1,1)="B",2011,IF(MID(RIGHT(S389,8),1,1)="C",2012,IF(MID(RIGHT(S389,8),1,1)="D",2013,IF(MID(RIGHT(S389,8),1,1)="E",2014,IF(MID(RIGHT(S389,8),1,1)="F",2015,IF(MID(RIGHT(S389,8),1,1)="G",2016,IF(MID(RIGHT(S389,8),1,1)="H",2017,IF(MID(RIGHT(S389,8),1,1)="J",2018,IF(MID(RIGHT(S389,8),1,1)="K",2019,IF(MID(RIGHT(S389,8),1,1)="L",2020,""))))))))))))))))))))))))))))))</f>
        <v>2015</v>
      </c>
      <c r="S389" s="188" t="s">
        <v>9743</v>
      </c>
      <c r="T389" s="188">
        <v>1825</v>
      </c>
      <c r="U389" s="192">
        <v>45285</v>
      </c>
      <c r="V389" s="191">
        <v>45353</v>
      </c>
      <c r="W389" s="193" t="s">
        <v>9934</v>
      </c>
      <c r="X389" s="856"/>
    </row>
    <row r="390" spans="1:24" ht="26.25" customHeight="1">
      <c r="A390" s="855"/>
      <c r="B390" s="188"/>
      <c r="C390" s="188"/>
      <c r="D390" s="188"/>
      <c r="E390" s="188"/>
      <c r="F390" s="188"/>
      <c r="G390" s="188"/>
      <c r="H390" s="188"/>
      <c r="I390" s="320" t="s">
        <v>6972</v>
      </c>
      <c r="J390" s="194"/>
      <c r="K390" s="189" t="s">
        <v>9566</v>
      </c>
      <c r="L390" s="188"/>
      <c r="M390" s="188"/>
      <c r="N390" s="73" t="s">
        <v>9939</v>
      </c>
      <c r="O390" s="1433" t="s">
        <v>9781</v>
      </c>
      <c r="P390" s="189"/>
      <c r="Q390" s="189" t="s">
        <v>7181</v>
      </c>
      <c r="R390" s="188">
        <f>IF(MID(RIGHT(S390,8),1,1)="M",2021,IF(MID(RIGHT(S390,8),1,1)="N",2022,IF(MID(RIGHT(S390,8),1,1)="P",2023,IF(MID(RIGHT(S390,8),1,1)="R",1994,IF(MID(RIGHT(S390,8),1,1)="S",1995,IF(MID(RIGHT(S390,8),1,1)="T",1996,IF(MID(RIGHT(S390,8),1,1)="V",1997,IF(MID(RIGHT(S390,8),1,1)="W",1998,IF(MID(RIGHT(S390,8),1,1)="X",1999,IF(MID(RIGHT(S390,8),1,1)="Y",2000,IF(MID(RIGHT(S390,8),1,1)="1",2001,IF(MID(RIGHT(S390,8),1,1)="2",2002,IF(MID(RIGHT(S390,8),1,1)="3",2003,IF(MID(RIGHT(S390,8),1,1)="4",2004,IF(MID(RIGHT(S390,8),1,1)="5",2005,IF(MID(RIGHT(S390,8),1,1)="6",2006,IF(MID(RIGHT(S390,8),1,1)="7",2007,IF(MID(RIGHT(S390,8),1,1)="8",2008,IF(MID(RIGHT(S390,8),1,1)="9",2009,IF(MID(RIGHT(S390,8),1,1)="A",2010,IF(MID(RIGHT(S390,8),1,1)="B",2011,IF(MID(RIGHT(S390,8),1,1)="C",2012,IF(MID(RIGHT(S390,8),1,1)="D",2013,IF(MID(RIGHT(S390,8),1,1)="E",2014,IF(MID(RIGHT(S390,8),1,1)="F",2015,IF(MID(RIGHT(S390,8),1,1)="G",2016,IF(MID(RIGHT(S390,8),1,1)="H",2017,IF(MID(RIGHT(S390,8),1,1)="J",2018,IF(MID(RIGHT(S390,8),1,1)="K",2019,IF(MID(RIGHT(S390,8),1,1)="L",2020,""))))))))))))))))))))))))))))))</f>
        <v>2016</v>
      </c>
      <c r="S390" s="188" t="s">
        <v>9744</v>
      </c>
      <c r="T390" s="188">
        <v>1085</v>
      </c>
      <c r="U390" s="192"/>
      <c r="V390" s="191">
        <v>45355</v>
      </c>
      <c r="W390" s="193"/>
      <c r="X390" s="856"/>
    </row>
    <row r="391" spans="1:24" ht="26.25" customHeight="1">
      <c r="A391" s="855"/>
      <c r="B391" s="188"/>
      <c r="C391" s="188"/>
      <c r="D391" s="188"/>
      <c r="E391" s="188"/>
      <c r="F391" s="188"/>
      <c r="G391" s="188"/>
      <c r="H391" s="188"/>
      <c r="I391" s="188"/>
      <c r="J391" s="188"/>
      <c r="K391" s="189" t="s">
        <v>7222</v>
      </c>
      <c r="L391" s="188"/>
      <c r="M391" s="188"/>
      <c r="N391" s="189"/>
      <c r="O391" s="189"/>
      <c r="P391" s="189"/>
      <c r="Q391" s="189" t="s">
        <v>1935</v>
      </c>
      <c r="R391" s="188">
        <f>IF(MID(RIGHT(S391,8),1,1)="M",2021,IF(MID(RIGHT(S391,8),1,1)="N",2022,IF(MID(RIGHT(S391,8),1,1)="P",2023,IF(MID(RIGHT(S391,8),1,1)="R",1994,IF(MID(RIGHT(S391,8),1,1)="S",1995,IF(MID(RIGHT(S391,8),1,1)="T",1996,IF(MID(RIGHT(S391,8),1,1)="V",1997,IF(MID(RIGHT(S391,8),1,1)="W",1998,IF(MID(RIGHT(S391,8),1,1)="X",1999,IF(MID(RIGHT(S391,8),1,1)="Y",2000,IF(MID(RIGHT(S391,8),1,1)="1",2001,IF(MID(RIGHT(S391,8),1,1)="2",2002,IF(MID(RIGHT(S391,8),1,1)="3",2003,IF(MID(RIGHT(S391,8),1,1)="4",2004,IF(MID(RIGHT(S391,8),1,1)="5",2005,IF(MID(RIGHT(S391,8),1,1)="6",2006,IF(MID(RIGHT(S391,8),1,1)="7",2007,IF(MID(RIGHT(S391,8),1,1)="8",2008,IF(MID(RIGHT(S391,8),1,1)="9",2009,IF(MID(RIGHT(S391,8),1,1)="A",2010,IF(MID(RIGHT(S391,8),1,1)="B",2011,IF(MID(RIGHT(S391,8),1,1)="C",2012,IF(MID(RIGHT(S391,8),1,1)="D",2013,IF(MID(RIGHT(S391,8),1,1)="E",2014,IF(MID(RIGHT(S391,8),1,1)="F",2015,IF(MID(RIGHT(S391,8),1,1)="G",2016,IF(MID(RIGHT(S391,8),1,1)="H",2017,IF(MID(RIGHT(S391,8),1,1)="J",2018,IF(MID(RIGHT(S391,8),1,1)="K",2019,IF(MID(RIGHT(S391,8),1,1)="L",2020,""))))))))))))))))))))))))))))))</f>
        <v>2015</v>
      </c>
      <c r="S391" s="188" t="s">
        <v>9745</v>
      </c>
      <c r="T391" s="188">
        <v>1565</v>
      </c>
      <c r="U391" s="191"/>
      <c r="V391" s="191">
        <v>45356</v>
      </c>
      <c r="W391" s="193"/>
      <c r="X391" s="856"/>
    </row>
    <row r="392" spans="1:24" ht="26.25" customHeight="1">
      <c r="A392" s="855"/>
      <c r="B392" s="188"/>
      <c r="C392" s="188"/>
      <c r="D392" s="188"/>
      <c r="E392" s="188"/>
      <c r="F392" s="188"/>
      <c r="G392" s="188"/>
      <c r="H392" s="188"/>
      <c r="I392" s="188"/>
      <c r="J392" s="425" t="s">
        <v>3281</v>
      </c>
      <c r="K392" s="189"/>
      <c r="L392" s="188"/>
      <c r="M392" s="2476" t="s">
        <v>8707</v>
      </c>
      <c r="N392" s="2477"/>
      <c r="O392" s="2478"/>
      <c r="P392" s="189"/>
      <c r="Q392" s="189"/>
      <c r="R392" s="188"/>
      <c r="S392" s="194" t="s">
        <v>189</v>
      </c>
      <c r="T392" s="194">
        <v>3700</v>
      </c>
      <c r="U392" s="191"/>
      <c r="V392" s="191">
        <v>45358</v>
      </c>
      <c r="W392" s="193"/>
      <c r="X392" s="856"/>
    </row>
    <row r="393" spans="1:24" ht="26.25" customHeight="1">
      <c r="A393" s="855"/>
      <c r="B393" s="188"/>
      <c r="C393" s="188"/>
      <c r="D393" s="188"/>
      <c r="E393" s="188"/>
      <c r="F393" s="188"/>
      <c r="G393" s="188"/>
      <c r="H393" s="188"/>
      <c r="I393" s="188"/>
      <c r="J393" s="188"/>
      <c r="K393" s="189"/>
      <c r="L393" s="188"/>
      <c r="M393" s="188"/>
      <c r="N393" s="188"/>
      <c r="O393" s="188"/>
      <c r="P393" s="189"/>
      <c r="Q393" s="189"/>
      <c r="R393" s="188"/>
      <c r="S393" s="194" t="s">
        <v>2472</v>
      </c>
      <c r="T393" s="194">
        <f>SUM(T388:T392)</f>
        <v>9967</v>
      </c>
      <c r="U393" s="191"/>
      <c r="V393" s="192">
        <v>45359</v>
      </c>
      <c r="W393" s="193"/>
      <c r="X393" s="856"/>
    </row>
    <row r="394" spans="1:24" ht="26.25" customHeight="1" thickBot="1">
      <c r="A394" s="857"/>
      <c r="B394" s="858"/>
      <c r="C394" s="858"/>
      <c r="D394" s="858"/>
      <c r="E394" s="858"/>
      <c r="F394" s="858"/>
      <c r="G394" s="858"/>
      <c r="H394" s="858"/>
      <c r="I394" s="858"/>
      <c r="J394" s="858"/>
      <c r="K394" s="611" t="s">
        <v>9516</v>
      </c>
      <c r="L394" s="858"/>
      <c r="M394" s="858"/>
      <c r="N394" s="847"/>
      <c r="O394" s="847"/>
      <c r="P394" s="859"/>
      <c r="Q394" s="858"/>
      <c r="R394" s="858"/>
      <c r="S394" s="860"/>
      <c r="T394" s="860"/>
      <c r="U394" s="861"/>
      <c r="V394" s="862"/>
      <c r="W394" s="863"/>
      <c r="X394" s="864"/>
    </row>
    <row r="395" spans="1:24" ht="26.25" customHeight="1">
      <c r="A395" s="848" t="s">
        <v>188</v>
      </c>
      <c r="B395" s="849"/>
      <c r="C395" s="849" t="s">
        <v>3844</v>
      </c>
      <c r="D395" s="849" t="s">
        <v>190</v>
      </c>
      <c r="E395" s="849" t="s">
        <v>191</v>
      </c>
      <c r="F395" s="849" t="s">
        <v>191</v>
      </c>
      <c r="G395" s="849" t="s">
        <v>191</v>
      </c>
      <c r="H395" s="1476"/>
      <c r="I395" s="849" t="s">
        <v>126</v>
      </c>
      <c r="J395" s="849" t="s">
        <v>9531</v>
      </c>
      <c r="K395" s="850" t="s">
        <v>7331</v>
      </c>
      <c r="L395" s="849" t="s">
        <v>9779</v>
      </c>
      <c r="M395" s="849"/>
      <c r="N395" s="850" t="s">
        <v>9678</v>
      </c>
      <c r="O395" s="850" t="s">
        <v>9679</v>
      </c>
      <c r="P395" s="851" t="s">
        <v>11137</v>
      </c>
      <c r="Q395" s="849" t="s">
        <v>520</v>
      </c>
      <c r="R395" s="849">
        <f>IF(MID(RIGHT(S395,8),1,1)="M",2021,IF(MID(RIGHT(S395,8),1,1)="N",2022,IF(MID(RIGHT(S395,8),1,1)="P",2023,IF(MID(RIGHT(S395,8),1,1)="R",1994,IF(MID(RIGHT(S395,8),1,1)="S",1995,IF(MID(RIGHT(S395,8),1,1)="T",1996,IF(MID(RIGHT(S395,8),1,1)="V",1997,IF(MID(RIGHT(S395,8),1,1)="W",1998,IF(MID(RIGHT(S395,8),1,1)="X",1999,IF(MID(RIGHT(S395,8),1,1)="Y",2000,IF(MID(RIGHT(S395,8),1,1)="1",2001,IF(MID(RIGHT(S395,8),1,1)="2",2002,IF(MID(RIGHT(S395,8),1,1)="3",2003,IF(MID(RIGHT(S395,8),1,1)="4",2004,IF(MID(RIGHT(S395,8),1,1)="5",2005,IF(MID(RIGHT(S395,8),1,1)="6",2006,IF(MID(RIGHT(S395,8),1,1)="7",2007,IF(MID(RIGHT(S395,8),1,1)="8",2008,IF(MID(RIGHT(S395,8),1,1)="9",2009,IF(MID(RIGHT(S395,8),1,1)="A",2010,IF(MID(RIGHT(S395,8),1,1)="B",2011,IF(MID(RIGHT(S395,8),1,1)="C",2012,IF(MID(RIGHT(S395,8),1,1)="D",2013,IF(MID(RIGHT(S395,8),1,1)="E",2014,IF(MID(RIGHT(S395,8),1,1)="F",2015,IF(MID(RIGHT(S395,8),1,1)="G",2016,IF(MID(RIGHT(S395,8),1,1)="H",2017,IF(MID(RIGHT(S395,8),1,1)="J",2018,IF(MID(RIGHT(S395,8),1,1)="K",2019,IF(MID(RIGHT(S395,8),1,1)="L",2020,""))))))))))))))))))))))))))))))</f>
        <v>2015</v>
      </c>
      <c r="S395" s="849" t="s">
        <v>9632</v>
      </c>
      <c r="T395" s="849">
        <v>1840</v>
      </c>
      <c r="U395" s="852">
        <v>45286</v>
      </c>
      <c r="V395" s="852">
        <v>45335</v>
      </c>
      <c r="W395" s="853">
        <v>2350</v>
      </c>
      <c r="X395" s="854">
        <v>3350</v>
      </c>
    </row>
    <row r="396" spans="1:24" ht="26.25" customHeight="1">
      <c r="A396" s="855"/>
      <c r="B396" s="188"/>
      <c r="C396" s="188"/>
      <c r="D396" s="188"/>
      <c r="E396" s="188"/>
      <c r="F396" s="188"/>
      <c r="G396" s="188"/>
      <c r="H396" s="188"/>
      <c r="I396" s="188" t="s">
        <v>3598</v>
      </c>
      <c r="J396" s="412" t="s">
        <v>9573</v>
      </c>
      <c r="K396" s="195" t="s">
        <v>7348</v>
      </c>
      <c r="L396" s="427" t="s">
        <v>3359</v>
      </c>
      <c r="M396" s="188"/>
      <c r="N396" s="73" t="s">
        <v>3907</v>
      </c>
      <c r="O396" s="189" t="s">
        <v>9326</v>
      </c>
      <c r="P396" s="189" t="s">
        <v>9706</v>
      </c>
      <c r="Q396" s="189" t="s">
        <v>7181</v>
      </c>
      <c r="R396" s="188">
        <f>IF(MID(RIGHT(S396,8),1,1)="M",2021,IF(MID(RIGHT(S396,8),1,1)="N",2022,IF(MID(RIGHT(S396,8),1,1)="P",2023,IF(MID(RIGHT(S396,8),1,1)="R",1994,IF(MID(RIGHT(S396,8),1,1)="S",1995,IF(MID(RIGHT(S396,8),1,1)="T",1996,IF(MID(RIGHT(S396,8),1,1)="V",1997,IF(MID(RIGHT(S396,8),1,1)="W",1998,IF(MID(RIGHT(S396,8),1,1)="X",1999,IF(MID(RIGHT(S396,8),1,1)="Y",2000,IF(MID(RIGHT(S396,8),1,1)="1",2001,IF(MID(RIGHT(S396,8),1,1)="2",2002,IF(MID(RIGHT(S396,8),1,1)="3",2003,IF(MID(RIGHT(S396,8),1,1)="4",2004,IF(MID(RIGHT(S396,8),1,1)="5",2005,IF(MID(RIGHT(S396,8),1,1)="6",2006,IF(MID(RIGHT(S396,8),1,1)="7",2007,IF(MID(RIGHT(S396,8),1,1)="8",2008,IF(MID(RIGHT(S396,8),1,1)="9",2009,IF(MID(RIGHT(S396,8),1,1)="A",2010,IF(MID(RIGHT(S396,8),1,1)="B",2011,IF(MID(RIGHT(S396,8),1,1)="C",2012,IF(MID(RIGHT(S396,8),1,1)="D",2013,IF(MID(RIGHT(S396,8),1,1)="E",2014,IF(MID(RIGHT(S396,8),1,1)="F",2015,IF(MID(RIGHT(S396,8),1,1)="G",2016,IF(MID(RIGHT(S396,8),1,1)="H",2017,IF(MID(RIGHT(S396,8),1,1)="J",2018,IF(MID(RIGHT(S396,8),1,1)="K",2019,IF(MID(RIGHT(S396,8),1,1)="L",2020,""))))))))))))))))))))))))))))))</f>
        <v>2015</v>
      </c>
      <c r="S396" s="188" t="s">
        <v>9633</v>
      </c>
      <c r="T396" s="188">
        <v>1085</v>
      </c>
      <c r="U396" s="192">
        <v>45285</v>
      </c>
      <c r="V396" s="191">
        <v>45353</v>
      </c>
      <c r="W396" s="193" t="s">
        <v>9934</v>
      </c>
      <c r="X396" s="856"/>
    </row>
    <row r="397" spans="1:24" ht="26.25" customHeight="1">
      <c r="A397" s="855"/>
      <c r="B397" s="188"/>
      <c r="C397" s="188"/>
      <c r="D397" s="188"/>
      <c r="E397" s="188"/>
      <c r="F397" s="188"/>
      <c r="G397" s="188"/>
      <c r="H397" s="188"/>
      <c r="I397" s="320" t="s">
        <v>6972</v>
      </c>
      <c r="J397" s="194"/>
      <c r="K397" s="189" t="s">
        <v>9567</v>
      </c>
      <c r="L397" s="188"/>
      <c r="M397" s="188"/>
      <c r="N397" s="73" t="s">
        <v>9388</v>
      </c>
      <c r="O397" s="1433" t="s">
        <v>9782</v>
      </c>
      <c r="P397" s="189"/>
      <c r="Q397" s="189" t="s">
        <v>589</v>
      </c>
      <c r="R397" s="188">
        <f>IF(MID(RIGHT(S397,8),1,1)="M",2021,IF(MID(RIGHT(S397,8),1,1)="N",2022,IF(MID(RIGHT(S397,8),1,1)="P",2023,IF(MID(RIGHT(S397,8),1,1)="R",1994,IF(MID(RIGHT(S397,8),1,1)="S",1995,IF(MID(RIGHT(S397,8),1,1)="T",1996,IF(MID(RIGHT(S397,8),1,1)="V",1997,IF(MID(RIGHT(S397,8),1,1)="W",1998,IF(MID(RIGHT(S397,8),1,1)="X",1999,IF(MID(RIGHT(S397,8),1,1)="Y",2000,IF(MID(RIGHT(S397,8),1,1)="1",2001,IF(MID(RIGHT(S397,8),1,1)="2",2002,IF(MID(RIGHT(S397,8),1,1)="3",2003,IF(MID(RIGHT(S397,8),1,1)="4",2004,IF(MID(RIGHT(S397,8),1,1)="5",2005,IF(MID(RIGHT(S397,8),1,1)="6",2006,IF(MID(RIGHT(S397,8),1,1)="7",2007,IF(MID(RIGHT(S397,8),1,1)="8",2008,IF(MID(RIGHT(S397,8),1,1)="9",2009,IF(MID(RIGHT(S397,8),1,1)="A",2010,IF(MID(RIGHT(S397,8),1,1)="B",2011,IF(MID(RIGHT(S397,8),1,1)="C",2012,IF(MID(RIGHT(S397,8),1,1)="D",2013,IF(MID(RIGHT(S397,8),1,1)="E",2014,IF(MID(RIGHT(S397,8),1,1)="F",2015,IF(MID(RIGHT(S397,8),1,1)="G",2016,IF(MID(RIGHT(S397,8),1,1)="H",2017,IF(MID(RIGHT(S397,8),1,1)="J",2018,IF(MID(RIGHT(S397,8),1,1)="K",2019,IF(MID(RIGHT(S397,8),1,1)="L",2020,""))))))))))))))))))))))))))))))</f>
        <v>2017</v>
      </c>
      <c r="S397" s="188" t="s">
        <v>9634</v>
      </c>
      <c r="T397" s="188">
        <v>1340</v>
      </c>
      <c r="U397" s="192"/>
      <c r="V397" s="191">
        <v>45355</v>
      </c>
      <c r="W397" s="193"/>
      <c r="X397" s="856"/>
    </row>
    <row r="398" spans="1:24" ht="26.25" customHeight="1">
      <c r="A398" s="855"/>
      <c r="B398" s="188"/>
      <c r="C398" s="188"/>
      <c r="D398" s="188"/>
      <c r="E398" s="188"/>
      <c r="F398" s="188"/>
      <c r="G398" s="188"/>
      <c r="H398" s="188"/>
      <c r="I398" s="188"/>
      <c r="J398" s="188"/>
      <c r="K398" s="189" t="s">
        <v>7222</v>
      </c>
      <c r="L398" s="188"/>
      <c r="M398" s="188"/>
      <c r="N398" s="189"/>
      <c r="O398" s="189"/>
      <c r="P398" s="189"/>
      <c r="Q398" s="189" t="s">
        <v>523</v>
      </c>
      <c r="R398" s="188">
        <f>IF(MID(RIGHT(S398,8),1,1)="M",2021,IF(MID(RIGHT(S398,8),1,1)="N",2022,IF(MID(RIGHT(S398,8),1,1)="P",2023,IF(MID(RIGHT(S398,8),1,1)="R",1994,IF(MID(RIGHT(S398,8),1,1)="S",1995,IF(MID(RIGHT(S398,8),1,1)="T",1996,IF(MID(RIGHT(S398,8),1,1)="V",1997,IF(MID(RIGHT(S398,8),1,1)="W",1998,IF(MID(RIGHT(S398,8),1,1)="X",1999,IF(MID(RIGHT(S398,8),1,1)="Y",2000,IF(MID(RIGHT(S398,8),1,1)="1",2001,IF(MID(RIGHT(S398,8),1,1)="2",2002,IF(MID(RIGHT(S398,8),1,1)="3",2003,IF(MID(RIGHT(S398,8),1,1)="4",2004,IF(MID(RIGHT(S398,8),1,1)="5",2005,IF(MID(RIGHT(S398,8),1,1)="6",2006,IF(MID(RIGHT(S398,8),1,1)="7",2007,IF(MID(RIGHT(S398,8),1,1)="8",2008,IF(MID(RIGHT(S398,8),1,1)="9",2009,IF(MID(RIGHT(S398,8),1,1)="A",2010,IF(MID(RIGHT(S398,8),1,1)="B",2011,IF(MID(RIGHT(S398,8),1,1)="C",2012,IF(MID(RIGHT(S398,8),1,1)="D",2013,IF(MID(RIGHT(S398,8),1,1)="E",2014,IF(MID(RIGHT(S398,8),1,1)="F",2015,IF(MID(RIGHT(S398,8),1,1)="G",2016,IF(MID(RIGHT(S398,8),1,1)="H",2017,IF(MID(RIGHT(S398,8),1,1)="J",2018,IF(MID(RIGHT(S398,8),1,1)="K",2019,IF(MID(RIGHT(S398,8),1,1)="L",2020,""))))))))))))))))))))))))))))))</f>
        <v>2015</v>
      </c>
      <c r="S398" s="188" t="s">
        <v>9635</v>
      </c>
      <c r="T398" s="188">
        <v>1792</v>
      </c>
      <c r="U398" s="191"/>
      <c r="V398" s="191">
        <v>45356</v>
      </c>
      <c r="W398" s="193"/>
      <c r="X398" s="856"/>
    </row>
    <row r="399" spans="1:24" ht="26.25" customHeight="1">
      <c r="A399" s="855"/>
      <c r="B399" s="188"/>
      <c r="C399" s="188"/>
      <c r="D399" s="188"/>
      <c r="E399" s="188"/>
      <c r="F399" s="188"/>
      <c r="G399" s="188"/>
      <c r="H399" s="188"/>
      <c r="I399" s="188"/>
      <c r="J399" s="425" t="s">
        <v>3281</v>
      </c>
      <c r="K399" s="189"/>
      <c r="L399" s="188"/>
      <c r="M399" s="2476" t="s">
        <v>8707</v>
      </c>
      <c r="N399" s="2477"/>
      <c r="O399" s="2478"/>
      <c r="P399" s="189"/>
      <c r="Q399" s="189"/>
      <c r="R399" s="188"/>
      <c r="S399" s="194" t="s">
        <v>189</v>
      </c>
      <c r="T399" s="194">
        <v>3900</v>
      </c>
      <c r="U399" s="191"/>
      <c r="V399" s="191">
        <v>45358</v>
      </c>
      <c r="W399" s="193"/>
      <c r="X399" s="856"/>
    </row>
    <row r="400" spans="1:24" ht="26.25" customHeight="1">
      <c r="A400" s="855"/>
      <c r="B400" s="188"/>
      <c r="C400" s="188"/>
      <c r="D400" s="188"/>
      <c r="E400" s="188"/>
      <c r="F400" s="188"/>
      <c r="G400" s="188"/>
      <c r="H400" s="188"/>
      <c r="I400" s="188"/>
      <c r="J400" s="188"/>
      <c r="K400" s="189"/>
      <c r="L400" s="188"/>
      <c r="M400" s="188"/>
      <c r="N400" s="188"/>
      <c r="O400" s="188"/>
      <c r="P400" s="189"/>
      <c r="Q400" s="189"/>
      <c r="R400" s="188"/>
      <c r="S400" s="194" t="s">
        <v>2472</v>
      </c>
      <c r="T400" s="194">
        <f>SUM(T395:T399)</f>
        <v>9957</v>
      </c>
      <c r="U400" s="191"/>
      <c r="V400" s="192">
        <v>45359</v>
      </c>
      <c r="W400" s="193"/>
      <c r="X400" s="856"/>
    </row>
    <row r="401" spans="1:24" ht="26.25" customHeight="1" thickBot="1">
      <c r="A401" s="857"/>
      <c r="B401" s="858"/>
      <c r="C401" s="858"/>
      <c r="D401" s="858"/>
      <c r="E401" s="858"/>
      <c r="F401" s="858"/>
      <c r="G401" s="858"/>
      <c r="H401" s="858"/>
      <c r="I401" s="858"/>
      <c r="J401" s="858"/>
      <c r="K401" s="611" t="s">
        <v>9516</v>
      </c>
      <c r="L401" s="858"/>
      <c r="M401" s="858"/>
      <c r="N401" s="847"/>
      <c r="O401" s="847"/>
      <c r="P401" s="859"/>
      <c r="Q401" s="858"/>
      <c r="R401" s="858"/>
      <c r="S401" s="860"/>
      <c r="T401" s="860"/>
      <c r="U401" s="861"/>
      <c r="V401" s="862"/>
      <c r="W401" s="863"/>
      <c r="X401" s="864"/>
    </row>
    <row r="402" spans="1:24" ht="26.25" customHeight="1">
      <c r="A402" s="848" t="s">
        <v>188</v>
      </c>
      <c r="B402" s="849"/>
      <c r="C402" s="849" t="s">
        <v>3844</v>
      </c>
      <c r="D402" s="849" t="s">
        <v>190</v>
      </c>
      <c r="E402" s="849" t="s">
        <v>191</v>
      </c>
      <c r="F402" s="849" t="s">
        <v>191</v>
      </c>
      <c r="G402" s="849" t="s">
        <v>191</v>
      </c>
      <c r="H402" s="1476"/>
      <c r="I402" s="849" t="s">
        <v>126</v>
      </c>
      <c r="J402" s="849" t="s">
        <v>9531</v>
      </c>
      <c r="K402" s="850" t="s">
        <v>7331</v>
      </c>
      <c r="L402" s="849" t="s">
        <v>9739</v>
      </c>
      <c r="M402" s="849"/>
      <c r="N402" s="850" t="s">
        <v>9680</v>
      </c>
      <c r="O402" s="850" t="s">
        <v>9681</v>
      </c>
      <c r="P402" s="851" t="s">
        <v>11137</v>
      </c>
      <c r="Q402" s="849" t="s">
        <v>3291</v>
      </c>
      <c r="R402" s="849">
        <f>IF(MID(RIGHT(S402,8),1,1)="M",2021,IF(MID(RIGHT(S402,8),1,1)="N",2022,IF(MID(RIGHT(S402,8),1,1)="P",2023,IF(MID(RIGHT(S402,8),1,1)="R",1994,IF(MID(RIGHT(S402,8),1,1)="S",1995,IF(MID(RIGHT(S402,8),1,1)="T",1996,IF(MID(RIGHT(S402,8),1,1)="V",1997,IF(MID(RIGHT(S402,8),1,1)="W",1998,IF(MID(RIGHT(S402,8),1,1)="X",1999,IF(MID(RIGHT(S402,8),1,1)="Y",2000,IF(MID(RIGHT(S402,8),1,1)="1",2001,IF(MID(RIGHT(S402,8),1,1)="2",2002,IF(MID(RIGHT(S402,8),1,1)="3",2003,IF(MID(RIGHT(S402,8),1,1)="4",2004,IF(MID(RIGHT(S402,8),1,1)="5",2005,IF(MID(RIGHT(S402,8),1,1)="6",2006,IF(MID(RIGHT(S402,8),1,1)="7",2007,IF(MID(RIGHT(S402,8),1,1)="8",2008,IF(MID(RIGHT(S402,8),1,1)="9",2009,IF(MID(RIGHT(S402,8),1,1)="A",2010,IF(MID(RIGHT(S402,8),1,1)="B",2011,IF(MID(RIGHT(S402,8),1,1)="C",2012,IF(MID(RIGHT(S402,8),1,1)="D",2013,IF(MID(RIGHT(S402,8),1,1)="E",2014,IF(MID(RIGHT(S402,8),1,1)="F",2015,IF(MID(RIGHT(S402,8),1,1)="G",2016,IF(MID(RIGHT(S402,8),1,1)="H",2017,IF(MID(RIGHT(S402,8),1,1)="J",2018,IF(MID(RIGHT(S402,8),1,1)="K",2019,IF(MID(RIGHT(S402,8),1,1)="L",2020,""))))))))))))))))))))))))))))))</f>
        <v>2015</v>
      </c>
      <c r="S402" s="849" t="s">
        <v>9636</v>
      </c>
      <c r="T402" s="849">
        <v>1470</v>
      </c>
      <c r="U402" s="852">
        <v>45286</v>
      </c>
      <c r="V402" s="852">
        <v>45335</v>
      </c>
      <c r="W402" s="853">
        <v>2350</v>
      </c>
      <c r="X402" s="854">
        <v>3350</v>
      </c>
    </row>
    <row r="403" spans="1:24" ht="26.25" customHeight="1">
      <c r="A403" s="855"/>
      <c r="B403" s="188"/>
      <c r="C403" s="188"/>
      <c r="D403" s="188"/>
      <c r="E403" s="188"/>
      <c r="F403" s="188"/>
      <c r="G403" s="188"/>
      <c r="H403" s="188"/>
      <c r="I403" s="188" t="s">
        <v>3598</v>
      </c>
      <c r="J403" s="412" t="s">
        <v>9574</v>
      </c>
      <c r="K403" s="195" t="s">
        <v>7348</v>
      </c>
      <c r="L403" s="427" t="s">
        <v>3359</v>
      </c>
      <c r="M403" s="188"/>
      <c r="N403" s="73" t="s">
        <v>3907</v>
      </c>
      <c r="O403" s="189" t="s">
        <v>9326</v>
      </c>
      <c r="P403" s="189" t="s">
        <v>9706</v>
      </c>
      <c r="Q403" s="189" t="s">
        <v>523</v>
      </c>
      <c r="R403" s="188">
        <f>IF(MID(RIGHT(S403,8),1,1)="M",2021,IF(MID(RIGHT(S403,8),1,1)="N",2022,IF(MID(RIGHT(S403,8),1,1)="P",2023,IF(MID(RIGHT(S403,8),1,1)="R",1994,IF(MID(RIGHT(S403,8),1,1)="S",1995,IF(MID(RIGHT(S403,8),1,1)="T",1996,IF(MID(RIGHT(S403,8),1,1)="V",1997,IF(MID(RIGHT(S403,8),1,1)="W",1998,IF(MID(RIGHT(S403,8),1,1)="X",1999,IF(MID(RIGHT(S403,8),1,1)="Y",2000,IF(MID(RIGHT(S403,8),1,1)="1",2001,IF(MID(RIGHT(S403,8),1,1)="2",2002,IF(MID(RIGHT(S403,8),1,1)="3",2003,IF(MID(RIGHT(S403,8),1,1)="4",2004,IF(MID(RIGHT(S403,8),1,1)="5",2005,IF(MID(RIGHT(S403,8),1,1)="6",2006,IF(MID(RIGHT(S403,8),1,1)="7",2007,IF(MID(RIGHT(S403,8),1,1)="8",2008,IF(MID(RIGHT(S403,8),1,1)="9",2009,IF(MID(RIGHT(S403,8),1,1)="A",2010,IF(MID(RIGHT(S403,8),1,1)="B",2011,IF(MID(RIGHT(S403,8),1,1)="C",2012,IF(MID(RIGHT(S403,8),1,1)="D",2013,IF(MID(RIGHT(S403,8),1,1)="E",2014,IF(MID(RIGHT(S403,8),1,1)="F",2015,IF(MID(RIGHT(S403,8),1,1)="G",2016,IF(MID(RIGHT(S403,8),1,1)="H",2017,IF(MID(RIGHT(S403,8),1,1)="J",2018,IF(MID(RIGHT(S403,8),1,1)="K",2019,IF(MID(RIGHT(S403,8),1,1)="L",2020,""))))))))))))))))))))))))))))))</f>
        <v>2016</v>
      </c>
      <c r="S403" s="188" t="s">
        <v>9637</v>
      </c>
      <c r="T403" s="188">
        <v>1792</v>
      </c>
      <c r="U403" s="192">
        <v>45285</v>
      </c>
      <c r="V403" s="191">
        <v>45353</v>
      </c>
      <c r="W403" s="193" t="s">
        <v>9934</v>
      </c>
      <c r="X403" s="856"/>
    </row>
    <row r="404" spans="1:24" ht="26.25" customHeight="1">
      <c r="A404" s="855"/>
      <c r="B404" s="188"/>
      <c r="C404" s="188"/>
      <c r="D404" s="188"/>
      <c r="E404" s="188"/>
      <c r="F404" s="188"/>
      <c r="G404" s="188"/>
      <c r="H404" s="188"/>
      <c r="I404" s="320" t="s">
        <v>6972</v>
      </c>
      <c r="J404" s="194"/>
      <c r="K404" s="189" t="s">
        <v>9567</v>
      </c>
      <c r="L404" s="188"/>
      <c r="M404" s="188"/>
      <c r="N404" s="73" t="s">
        <v>9388</v>
      </c>
      <c r="O404" s="1433" t="s">
        <v>9782</v>
      </c>
      <c r="P404" s="189"/>
      <c r="Q404" s="189" t="s">
        <v>1934</v>
      </c>
      <c r="R404" s="188">
        <f>IF(MID(RIGHT(S404,8),1,1)="M",2021,IF(MID(RIGHT(S404,8),1,1)="N",2022,IF(MID(RIGHT(S404,8),1,1)="P",2023,IF(MID(RIGHT(S404,8),1,1)="R",1994,IF(MID(RIGHT(S404,8),1,1)="S",1995,IF(MID(RIGHT(S404,8),1,1)="T",1996,IF(MID(RIGHT(S404,8),1,1)="V",1997,IF(MID(RIGHT(S404,8),1,1)="W",1998,IF(MID(RIGHT(S404,8),1,1)="X",1999,IF(MID(RIGHT(S404,8),1,1)="Y",2000,IF(MID(RIGHT(S404,8),1,1)="1",2001,IF(MID(RIGHT(S404,8),1,1)="2",2002,IF(MID(RIGHT(S404,8),1,1)="3",2003,IF(MID(RIGHT(S404,8),1,1)="4",2004,IF(MID(RIGHT(S404,8),1,1)="5",2005,IF(MID(RIGHT(S404,8),1,1)="6",2006,IF(MID(RIGHT(S404,8),1,1)="7",2007,IF(MID(RIGHT(S404,8),1,1)="8",2008,IF(MID(RIGHT(S404,8),1,1)="9",2009,IF(MID(RIGHT(S404,8),1,1)="A",2010,IF(MID(RIGHT(S404,8),1,1)="B",2011,IF(MID(RIGHT(S404,8),1,1)="C",2012,IF(MID(RIGHT(S404,8),1,1)="D",2013,IF(MID(RIGHT(S404,8),1,1)="E",2014,IF(MID(RIGHT(S404,8),1,1)="F",2015,IF(MID(RIGHT(S404,8),1,1)="G",2016,IF(MID(RIGHT(S404,8),1,1)="H",2017,IF(MID(RIGHT(S404,8),1,1)="J",2018,IF(MID(RIGHT(S404,8),1,1)="K",2019,IF(MID(RIGHT(S404,8),1,1)="L",2020,""))))))))))))))))))))))))))))))</f>
        <v>2016</v>
      </c>
      <c r="S404" s="188" t="s">
        <v>9638</v>
      </c>
      <c r="T404" s="188">
        <v>1548</v>
      </c>
      <c r="U404" s="192"/>
      <c r="V404" s="191">
        <v>45355</v>
      </c>
      <c r="W404" s="193"/>
      <c r="X404" s="856"/>
    </row>
    <row r="405" spans="1:24" ht="26.25" customHeight="1">
      <c r="A405" s="855"/>
      <c r="B405" s="188"/>
      <c r="C405" s="188"/>
      <c r="D405" s="188"/>
      <c r="E405" s="188"/>
      <c r="F405" s="188"/>
      <c r="G405" s="188"/>
      <c r="H405" s="188"/>
      <c r="I405" s="188"/>
      <c r="J405" s="188"/>
      <c r="K405" s="189" t="s">
        <v>7222</v>
      </c>
      <c r="L405" s="188"/>
      <c r="M405" s="188"/>
      <c r="N405" s="189"/>
      <c r="O405" s="189"/>
      <c r="P405" s="189"/>
      <c r="Q405" s="189" t="s">
        <v>520</v>
      </c>
      <c r="R405" s="188">
        <f>IF(MID(RIGHT(S405,8),1,1)="M",2021,IF(MID(RIGHT(S405,8),1,1)="N",2022,IF(MID(RIGHT(S405,8),1,1)="P",2023,IF(MID(RIGHT(S405,8),1,1)="R",1994,IF(MID(RIGHT(S405,8),1,1)="S",1995,IF(MID(RIGHT(S405,8),1,1)="T",1996,IF(MID(RIGHT(S405,8),1,1)="V",1997,IF(MID(RIGHT(S405,8),1,1)="W",1998,IF(MID(RIGHT(S405,8),1,1)="X",1999,IF(MID(RIGHT(S405,8),1,1)="Y",2000,IF(MID(RIGHT(S405,8),1,1)="1",2001,IF(MID(RIGHT(S405,8),1,1)="2",2002,IF(MID(RIGHT(S405,8),1,1)="3",2003,IF(MID(RIGHT(S405,8),1,1)="4",2004,IF(MID(RIGHT(S405,8),1,1)="5",2005,IF(MID(RIGHT(S405,8),1,1)="6",2006,IF(MID(RIGHT(S405,8),1,1)="7",2007,IF(MID(RIGHT(S405,8),1,1)="8",2008,IF(MID(RIGHT(S405,8),1,1)="9",2009,IF(MID(RIGHT(S405,8),1,1)="A",2010,IF(MID(RIGHT(S405,8),1,1)="B",2011,IF(MID(RIGHT(S405,8),1,1)="C",2012,IF(MID(RIGHT(S405,8),1,1)="D",2013,IF(MID(RIGHT(S405,8),1,1)="E",2014,IF(MID(RIGHT(S405,8),1,1)="F",2015,IF(MID(RIGHT(S405,8),1,1)="G",2016,IF(MID(RIGHT(S405,8),1,1)="H",2017,IF(MID(RIGHT(S405,8),1,1)="J",2018,IF(MID(RIGHT(S405,8),1,1)="K",2019,IF(MID(RIGHT(S405,8),1,1)="L",2020,""))))))))))))))))))))))))))))))</f>
        <v>2017</v>
      </c>
      <c r="S405" s="188" t="s">
        <v>9792</v>
      </c>
      <c r="T405" s="188">
        <v>1840</v>
      </c>
      <c r="U405" s="191"/>
      <c r="V405" s="191">
        <v>45356</v>
      </c>
      <c r="W405" s="193"/>
      <c r="X405" s="856"/>
    </row>
    <row r="406" spans="1:24" ht="26.25" customHeight="1">
      <c r="A406" s="855"/>
      <c r="B406" s="188"/>
      <c r="C406" s="188"/>
      <c r="D406" s="188"/>
      <c r="E406" s="188"/>
      <c r="F406" s="188"/>
      <c r="G406" s="188"/>
      <c r="H406" s="188"/>
      <c r="I406" s="188"/>
      <c r="J406" s="425" t="s">
        <v>3281</v>
      </c>
      <c r="K406" s="189"/>
      <c r="L406" s="188"/>
      <c r="M406" s="2476" t="s">
        <v>8707</v>
      </c>
      <c r="N406" s="2477"/>
      <c r="O406" s="2478"/>
      <c r="P406" s="189"/>
      <c r="Q406" s="189"/>
      <c r="R406" s="188"/>
      <c r="S406" s="194" t="s">
        <v>189</v>
      </c>
      <c r="T406" s="194">
        <v>3700</v>
      </c>
      <c r="U406" s="191"/>
      <c r="V406" s="191">
        <v>45358</v>
      </c>
      <c r="W406" s="193"/>
      <c r="X406" s="856"/>
    </row>
    <row r="407" spans="1:24" ht="26.25" customHeight="1">
      <c r="A407" s="855"/>
      <c r="B407" s="188"/>
      <c r="C407" s="188"/>
      <c r="D407" s="188"/>
      <c r="E407" s="188"/>
      <c r="F407" s="188"/>
      <c r="G407" s="188"/>
      <c r="H407" s="188"/>
      <c r="I407" s="188"/>
      <c r="J407" s="188"/>
      <c r="K407" s="189"/>
      <c r="L407" s="188"/>
      <c r="M407" s="188"/>
      <c r="N407" s="188"/>
      <c r="O407" s="188"/>
      <c r="P407" s="189"/>
      <c r="Q407" s="189"/>
      <c r="R407" s="188"/>
      <c r="S407" s="194" t="s">
        <v>2472</v>
      </c>
      <c r="T407" s="194">
        <f>SUM(T402:T406)</f>
        <v>10350</v>
      </c>
      <c r="U407" s="191"/>
      <c r="V407" s="192">
        <v>45359</v>
      </c>
      <c r="W407" s="193"/>
      <c r="X407" s="856"/>
    </row>
    <row r="408" spans="1:24" ht="26.25" customHeight="1" thickBot="1">
      <c r="A408" s="857"/>
      <c r="B408" s="858"/>
      <c r="C408" s="858"/>
      <c r="D408" s="858"/>
      <c r="E408" s="858"/>
      <c r="F408" s="858"/>
      <c r="G408" s="858"/>
      <c r="H408" s="858"/>
      <c r="I408" s="858"/>
      <c r="J408" s="858"/>
      <c r="K408" s="611" t="s">
        <v>9516</v>
      </c>
      <c r="L408" s="858"/>
      <c r="M408" s="858"/>
      <c r="N408" s="847"/>
      <c r="O408" s="847"/>
      <c r="P408" s="859"/>
      <c r="Q408" s="858"/>
      <c r="R408" s="858"/>
      <c r="S408" s="860"/>
      <c r="T408" s="860"/>
      <c r="U408" s="861"/>
      <c r="V408" s="862"/>
      <c r="W408" s="863"/>
      <c r="X408" s="864"/>
    </row>
    <row r="409" spans="1:24" ht="26.25" customHeight="1">
      <c r="A409" s="848" t="s">
        <v>188</v>
      </c>
      <c r="B409" s="849"/>
      <c r="C409" s="849" t="s">
        <v>3844</v>
      </c>
      <c r="D409" s="849" t="s">
        <v>190</v>
      </c>
      <c r="E409" s="849" t="s">
        <v>191</v>
      </c>
      <c r="F409" s="849" t="s">
        <v>191</v>
      </c>
      <c r="G409" s="849" t="s">
        <v>191</v>
      </c>
      <c r="H409" s="1476"/>
      <c r="I409" s="849" t="s">
        <v>126</v>
      </c>
      <c r="J409" s="849" t="s">
        <v>9531</v>
      </c>
      <c r="K409" s="850" t="s">
        <v>7331</v>
      </c>
      <c r="L409" s="849" t="s">
        <v>9780</v>
      </c>
      <c r="M409" s="849"/>
      <c r="N409" s="850" t="s">
        <v>9682</v>
      </c>
      <c r="O409" s="850" t="s">
        <v>9683</v>
      </c>
      <c r="P409" s="851" t="s">
        <v>11137</v>
      </c>
      <c r="Q409" s="849" t="s">
        <v>1838</v>
      </c>
      <c r="R409" s="849">
        <f>IF(MID(RIGHT(S409,8),1,1)="M",2021,IF(MID(RIGHT(S409,8),1,1)="N",2022,IF(MID(RIGHT(S409,8),1,1)="P",2023,IF(MID(RIGHT(S409,8),1,1)="R",1994,IF(MID(RIGHT(S409,8),1,1)="S",1995,IF(MID(RIGHT(S409,8),1,1)="T",1996,IF(MID(RIGHT(S409,8),1,1)="V",1997,IF(MID(RIGHT(S409,8),1,1)="W",1998,IF(MID(RIGHT(S409,8),1,1)="X",1999,IF(MID(RIGHT(S409,8),1,1)="Y",2000,IF(MID(RIGHT(S409,8),1,1)="1",2001,IF(MID(RIGHT(S409,8),1,1)="2",2002,IF(MID(RIGHT(S409,8),1,1)="3",2003,IF(MID(RIGHT(S409,8),1,1)="4",2004,IF(MID(RIGHT(S409,8),1,1)="5",2005,IF(MID(RIGHT(S409,8),1,1)="6",2006,IF(MID(RIGHT(S409,8),1,1)="7",2007,IF(MID(RIGHT(S409,8),1,1)="8",2008,IF(MID(RIGHT(S409,8),1,1)="9",2009,IF(MID(RIGHT(S409,8),1,1)="A",2010,IF(MID(RIGHT(S409,8),1,1)="B",2011,IF(MID(RIGHT(S409,8),1,1)="C",2012,IF(MID(RIGHT(S409,8),1,1)="D",2013,IF(MID(RIGHT(S409,8),1,1)="E",2014,IF(MID(RIGHT(S409,8),1,1)="F",2015,IF(MID(RIGHT(S409,8),1,1)="G",2016,IF(MID(RIGHT(S409,8),1,1)="H",2017,IF(MID(RIGHT(S409,8),1,1)="J",2018,IF(MID(RIGHT(S409,8),1,1)="K",2019,IF(MID(RIGHT(S409,8),1,1)="L",2020,""))))))))))))))))))))))))))))))</f>
        <v>2015</v>
      </c>
      <c r="S409" s="849" t="s">
        <v>9639</v>
      </c>
      <c r="T409" s="849">
        <v>1220</v>
      </c>
      <c r="U409" s="852">
        <v>45286</v>
      </c>
      <c r="V409" s="852">
        <v>45335</v>
      </c>
      <c r="W409" s="853">
        <v>2350</v>
      </c>
      <c r="X409" s="854">
        <v>3350</v>
      </c>
    </row>
    <row r="410" spans="1:24" ht="26.25" customHeight="1">
      <c r="A410" s="855"/>
      <c r="B410" s="188"/>
      <c r="C410" s="188"/>
      <c r="D410" s="188"/>
      <c r="E410" s="188"/>
      <c r="F410" s="188"/>
      <c r="G410" s="188"/>
      <c r="H410" s="188"/>
      <c r="I410" s="188" t="s">
        <v>3598</v>
      </c>
      <c r="J410" s="412" t="s">
        <v>9575</v>
      </c>
      <c r="K410" s="195" t="s">
        <v>7348</v>
      </c>
      <c r="L410" s="427" t="s">
        <v>3359</v>
      </c>
      <c r="M410" s="188"/>
      <c r="N410" s="73" t="s">
        <v>3907</v>
      </c>
      <c r="O410" s="189" t="s">
        <v>9326</v>
      </c>
      <c r="P410" s="189" t="s">
        <v>9706</v>
      </c>
      <c r="Q410" s="189" t="s">
        <v>1822</v>
      </c>
      <c r="R410" s="188">
        <f>IF(MID(RIGHT(S410,8),1,1)="M",2021,IF(MID(RIGHT(S410,8),1,1)="N",2022,IF(MID(RIGHT(S410,8),1,1)="P",2023,IF(MID(RIGHT(S410,8),1,1)="R",1994,IF(MID(RIGHT(S410,8),1,1)="S",1995,IF(MID(RIGHT(S410,8),1,1)="T",1996,IF(MID(RIGHT(S410,8),1,1)="V",1997,IF(MID(RIGHT(S410,8),1,1)="W",1998,IF(MID(RIGHT(S410,8),1,1)="X",1999,IF(MID(RIGHT(S410,8),1,1)="Y",2000,IF(MID(RIGHT(S410,8),1,1)="1",2001,IF(MID(RIGHT(S410,8),1,1)="2",2002,IF(MID(RIGHT(S410,8),1,1)="3",2003,IF(MID(RIGHT(S410,8),1,1)="4",2004,IF(MID(RIGHT(S410,8),1,1)="5",2005,IF(MID(RIGHT(S410,8),1,1)="6",2006,IF(MID(RIGHT(S410,8),1,1)="7",2007,IF(MID(RIGHT(S410,8),1,1)="8",2008,IF(MID(RIGHT(S410,8),1,1)="9",2009,IF(MID(RIGHT(S410,8),1,1)="A",2010,IF(MID(RIGHT(S410,8),1,1)="B",2011,IF(MID(RIGHT(S410,8),1,1)="C",2012,IF(MID(RIGHT(S410,8),1,1)="D",2013,IF(MID(RIGHT(S410,8),1,1)="E",2014,IF(MID(RIGHT(S410,8),1,1)="F",2015,IF(MID(RIGHT(S410,8),1,1)="G",2016,IF(MID(RIGHT(S410,8),1,1)="H",2017,IF(MID(RIGHT(S410,8),1,1)="J",2018,IF(MID(RIGHT(S410,8),1,1)="K",2019,IF(MID(RIGHT(S410,8),1,1)="L",2020,""))))))))))))))))))))))))))))))</f>
        <v>2018</v>
      </c>
      <c r="S410" s="188" t="s">
        <v>9640</v>
      </c>
      <c r="T410" s="188">
        <v>1630</v>
      </c>
      <c r="U410" s="192">
        <v>45285</v>
      </c>
      <c r="V410" s="191">
        <v>45353</v>
      </c>
      <c r="W410" s="193" t="s">
        <v>9934</v>
      </c>
      <c r="X410" s="856"/>
    </row>
    <row r="411" spans="1:24" ht="26.25" customHeight="1">
      <c r="A411" s="855"/>
      <c r="B411" s="188"/>
      <c r="C411" s="188"/>
      <c r="D411" s="188"/>
      <c r="E411" s="188"/>
      <c r="F411" s="188"/>
      <c r="G411" s="188"/>
      <c r="H411" s="188"/>
      <c r="I411" s="320" t="s">
        <v>6972</v>
      </c>
      <c r="J411" s="194"/>
      <c r="K411" s="189" t="s">
        <v>9567</v>
      </c>
      <c r="L411" s="188"/>
      <c r="M411" s="188"/>
      <c r="N411" s="73" t="s">
        <v>9388</v>
      </c>
      <c r="O411" s="1433" t="s">
        <v>9782</v>
      </c>
      <c r="P411" s="189"/>
      <c r="Q411" s="189" t="s">
        <v>523</v>
      </c>
      <c r="R411" s="188">
        <f>IF(MID(RIGHT(S411,8),1,1)="M",2021,IF(MID(RIGHT(S411,8),1,1)="N",2022,IF(MID(RIGHT(S411,8),1,1)="P",2023,IF(MID(RIGHT(S411,8),1,1)="R",1994,IF(MID(RIGHT(S411,8),1,1)="S",1995,IF(MID(RIGHT(S411,8),1,1)="T",1996,IF(MID(RIGHT(S411,8),1,1)="V",1997,IF(MID(RIGHT(S411,8),1,1)="W",1998,IF(MID(RIGHT(S411,8),1,1)="X",1999,IF(MID(RIGHT(S411,8),1,1)="Y",2000,IF(MID(RIGHT(S411,8),1,1)="1",2001,IF(MID(RIGHT(S411,8),1,1)="2",2002,IF(MID(RIGHT(S411,8),1,1)="3",2003,IF(MID(RIGHT(S411,8),1,1)="4",2004,IF(MID(RIGHT(S411,8),1,1)="5",2005,IF(MID(RIGHT(S411,8),1,1)="6",2006,IF(MID(RIGHT(S411,8),1,1)="7",2007,IF(MID(RIGHT(S411,8),1,1)="8",2008,IF(MID(RIGHT(S411,8),1,1)="9",2009,IF(MID(RIGHT(S411,8),1,1)="A",2010,IF(MID(RIGHT(S411,8),1,1)="B",2011,IF(MID(RIGHT(S411,8),1,1)="C",2012,IF(MID(RIGHT(S411,8),1,1)="D",2013,IF(MID(RIGHT(S411,8),1,1)="E",2014,IF(MID(RIGHT(S411,8),1,1)="F",2015,IF(MID(RIGHT(S411,8),1,1)="G",2016,IF(MID(RIGHT(S411,8),1,1)="H",2017,IF(MID(RIGHT(S411,8),1,1)="J",2018,IF(MID(RIGHT(S411,8),1,1)="K",2019,IF(MID(RIGHT(S411,8),1,1)="L",2020,""))))))))))))))))))))))))))))))</f>
        <v>2015</v>
      </c>
      <c r="S411" s="188" t="s">
        <v>9641</v>
      </c>
      <c r="T411" s="188">
        <v>1792</v>
      </c>
      <c r="U411" s="192"/>
      <c r="V411" s="191">
        <v>45355</v>
      </c>
      <c r="W411" s="193"/>
      <c r="X411" s="856"/>
    </row>
    <row r="412" spans="1:24" ht="26.25" customHeight="1">
      <c r="A412" s="855"/>
      <c r="B412" s="188"/>
      <c r="C412" s="188"/>
      <c r="D412" s="188"/>
      <c r="E412" s="188"/>
      <c r="F412" s="188"/>
      <c r="G412" s="188"/>
      <c r="H412" s="188"/>
      <c r="I412" s="188"/>
      <c r="J412" s="188"/>
      <c r="K412" s="189" t="s">
        <v>7222</v>
      </c>
      <c r="L412" s="188"/>
      <c r="M412" s="188"/>
      <c r="N412" s="189"/>
      <c r="O412" s="189"/>
      <c r="P412" s="189"/>
      <c r="Q412" s="189" t="s">
        <v>9672</v>
      </c>
      <c r="R412" s="188">
        <f>IF(MID(RIGHT(S412,8),1,1)="M",2021,IF(MID(RIGHT(S412,8),1,1)="N",2022,IF(MID(RIGHT(S412,8),1,1)="P",2023,IF(MID(RIGHT(S412,8),1,1)="R",1994,IF(MID(RIGHT(S412,8),1,1)="S",1995,IF(MID(RIGHT(S412,8),1,1)="T",1996,IF(MID(RIGHT(S412,8),1,1)="V",1997,IF(MID(RIGHT(S412,8),1,1)="W",1998,IF(MID(RIGHT(S412,8),1,1)="X",1999,IF(MID(RIGHT(S412,8),1,1)="Y",2000,IF(MID(RIGHT(S412,8),1,1)="1",2001,IF(MID(RIGHT(S412,8),1,1)="2",2002,IF(MID(RIGHT(S412,8),1,1)="3",2003,IF(MID(RIGHT(S412,8),1,1)="4",2004,IF(MID(RIGHT(S412,8),1,1)="5",2005,IF(MID(RIGHT(S412,8),1,1)="6",2006,IF(MID(RIGHT(S412,8),1,1)="7",2007,IF(MID(RIGHT(S412,8),1,1)="8",2008,IF(MID(RIGHT(S412,8),1,1)="9",2009,IF(MID(RIGHT(S412,8),1,1)="A",2010,IF(MID(RIGHT(S412,8),1,1)="B",2011,IF(MID(RIGHT(S412,8),1,1)="C",2012,IF(MID(RIGHT(S412,8),1,1)="D",2013,IF(MID(RIGHT(S412,8),1,1)="E",2014,IF(MID(RIGHT(S412,8),1,1)="F",2015,IF(MID(RIGHT(S412,8),1,1)="G",2016,IF(MID(RIGHT(S412,8),1,1)="H",2017,IF(MID(RIGHT(S412,8),1,1)="J",2018,IF(MID(RIGHT(S412,8),1,1)="K",2019,IF(MID(RIGHT(S412,8),1,1)="L",2020,""))))))))))))))))))))))))))))))</f>
        <v>2015</v>
      </c>
      <c r="S412" s="188" t="s">
        <v>9642</v>
      </c>
      <c r="T412" s="188">
        <v>1630</v>
      </c>
      <c r="U412" s="191"/>
      <c r="V412" s="191">
        <v>45356</v>
      </c>
      <c r="W412" s="193"/>
      <c r="X412" s="856"/>
    </row>
    <row r="413" spans="1:24" ht="26.25" customHeight="1">
      <c r="A413" s="855"/>
      <c r="B413" s="188"/>
      <c r="C413" s="188"/>
      <c r="D413" s="188"/>
      <c r="E413" s="188"/>
      <c r="F413" s="188"/>
      <c r="G413" s="188"/>
      <c r="H413" s="188"/>
      <c r="I413" s="188"/>
      <c r="J413" s="425" t="s">
        <v>3281</v>
      </c>
      <c r="K413" s="189"/>
      <c r="L413" s="188"/>
      <c r="M413" s="2476" t="s">
        <v>8707</v>
      </c>
      <c r="N413" s="2477"/>
      <c r="O413" s="2478"/>
      <c r="P413" s="189"/>
      <c r="Q413" s="189"/>
      <c r="R413" s="188"/>
      <c r="S413" s="194" t="s">
        <v>189</v>
      </c>
      <c r="T413" s="194">
        <v>3700</v>
      </c>
      <c r="U413" s="191"/>
      <c r="V413" s="191">
        <v>45358</v>
      </c>
      <c r="W413" s="193"/>
      <c r="X413" s="856"/>
    </row>
    <row r="414" spans="1:24" ht="26.25" customHeight="1">
      <c r="A414" s="855"/>
      <c r="B414" s="188"/>
      <c r="C414" s="188"/>
      <c r="D414" s="188"/>
      <c r="E414" s="188"/>
      <c r="F414" s="188"/>
      <c r="G414" s="188"/>
      <c r="H414" s="188"/>
      <c r="I414" s="188"/>
      <c r="J414" s="188"/>
      <c r="K414" s="189"/>
      <c r="L414" s="188"/>
      <c r="M414" s="188"/>
      <c r="N414" s="188"/>
      <c r="O414" s="188"/>
      <c r="P414" s="189"/>
      <c r="Q414" s="189"/>
      <c r="R414" s="188"/>
      <c r="S414" s="194" t="s">
        <v>2472</v>
      </c>
      <c r="T414" s="194">
        <f>SUM(T409:T413)</f>
        <v>9972</v>
      </c>
      <c r="U414" s="191"/>
      <c r="V414" s="192">
        <v>45359</v>
      </c>
      <c r="W414" s="193"/>
      <c r="X414" s="856"/>
    </row>
    <row r="415" spans="1:24" ht="26.25" customHeight="1" thickBot="1">
      <c r="A415" s="857"/>
      <c r="B415" s="858"/>
      <c r="C415" s="858"/>
      <c r="D415" s="858"/>
      <c r="E415" s="858"/>
      <c r="F415" s="858"/>
      <c r="G415" s="858"/>
      <c r="H415" s="858"/>
      <c r="I415" s="858"/>
      <c r="J415" s="858"/>
      <c r="K415" s="611" t="s">
        <v>9516</v>
      </c>
      <c r="L415" s="858"/>
      <c r="M415" s="858"/>
      <c r="N415" s="847"/>
      <c r="O415" s="847"/>
      <c r="P415" s="859"/>
      <c r="Q415" s="858"/>
      <c r="R415" s="858"/>
      <c r="S415" s="860"/>
      <c r="T415" s="860"/>
      <c r="U415" s="861"/>
      <c r="V415" s="862"/>
      <c r="W415" s="863"/>
      <c r="X415" s="864"/>
    </row>
    <row r="417" spans="1:24" ht="26.25" customHeight="1" thickBot="1"/>
    <row r="418" spans="1:24" ht="26.25" customHeight="1">
      <c r="A418" s="656" t="s">
        <v>188</v>
      </c>
      <c r="B418" s="657"/>
      <c r="C418" s="657" t="s">
        <v>3303</v>
      </c>
      <c r="D418" s="657" t="s">
        <v>190</v>
      </c>
      <c r="E418" s="657" t="s">
        <v>191</v>
      </c>
      <c r="F418" s="657" t="s">
        <v>191</v>
      </c>
      <c r="G418" s="657" t="s">
        <v>191</v>
      </c>
      <c r="H418" s="1477"/>
      <c r="I418" s="657" t="s">
        <v>3375</v>
      </c>
      <c r="J418" s="657" t="s">
        <v>9519</v>
      </c>
      <c r="K418" s="659" t="s">
        <v>7331</v>
      </c>
      <c r="L418" s="657" t="s">
        <v>9720</v>
      </c>
      <c r="M418" s="660"/>
      <c r="N418" s="659" t="s">
        <v>9721</v>
      </c>
      <c r="O418" s="659" t="s">
        <v>9722</v>
      </c>
      <c r="P418" s="660" t="s">
        <v>10836</v>
      </c>
      <c r="Q418" s="657" t="s">
        <v>9688</v>
      </c>
      <c r="R418" s="657">
        <f>IF(MID(RIGHT(S418,8),1,1)="M",2021,IF(MID(RIGHT(S418,8),1,1)="N",2022,IF(MID(RIGHT(S418,8),1,1)="P",2023,IF(MID(RIGHT(S418,8),1,1)="R",1994,IF(MID(RIGHT(S418,8),1,1)="S",1995,IF(MID(RIGHT(S418,8),1,1)="T",1996,IF(MID(RIGHT(S418,8),1,1)="V",1997,IF(MID(RIGHT(S418,8),1,1)="W",1998,IF(MID(RIGHT(S418,8),1,1)="X",1999,IF(MID(RIGHT(S418,8),1,1)="Y",2000,IF(MID(RIGHT(S418,8),1,1)="1",2001,IF(MID(RIGHT(S418,8),1,1)="2",2002,IF(MID(RIGHT(S418,8),1,1)="3",2003,IF(MID(RIGHT(S418,8),1,1)="4",2004,IF(MID(RIGHT(S418,8),1,1)="5",2005,IF(MID(RIGHT(S418,8),1,1)="6",2006,IF(MID(RIGHT(S418,8),1,1)="7",2007,IF(MID(RIGHT(S418,8),1,1)="8",2008,IF(MID(RIGHT(S418,8),1,1)="9",2009,IF(MID(RIGHT(S418,8),1,1)="A",2010,IF(MID(RIGHT(S418,8),1,1)="B",2011,IF(MID(RIGHT(S418,8),1,1)="C",2012,IF(MID(RIGHT(S418,8),1,1)="D",2013,IF(MID(RIGHT(S418,8),1,1)="E",2014,IF(MID(RIGHT(S418,8),1,1)="F",2015,IF(MID(RIGHT(S418,8),1,1)="G",2016,IF(MID(RIGHT(S418,8),1,1)="H",2017,IF(MID(RIGHT(S418,8),1,1)="J",2018,IF(MID(RIGHT(S418,8),1,1)="K",2019,IF(MID(RIGHT(S418,8),1,1)="L",2020,""))))))))))))))))))))))))))))))</f>
        <v>2021</v>
      </c>
      <c r="S418" s="657" t="s">
        <v>9684</v>
      </c>
      <c r="T418" s="657">
        <v>2265</v>
      </c>
      <c r="U418" s="661">
        <v>45286</v>
      </c>
      <c r="V418" s="661">
        <v>45335</v>
      </c>
      <c r="W418" s="1164">
        <v>2350</v>
      </c>
      <c r="X418" s="1437">
        <v>3100</v>
      </c>
    </row>
    <row r="419" spans="1:24" ht="26.25" customHeight="1">
      <c r="A419" s="664"/>
      <c r="B419" s="116"/>
      <c r="C419" s="116"/>
      <c r="D419" s="116"/>
      <c r="E419" s="116"/>
      <c r="F419" s="116"/>
      <c r="G419" s="116"/>
      <c r="H419" s="116"/>
      <c r="I419" s="116" t="s">
        <v>194</v>
      </c>
      <c r="J419" s="412" t="s">
        <v>9615</v>
      </c>
      <c r="K419" s="123" t="s">
        <v>3377</v>
      </c>
      <c r="L419" s="425" t="s">
        <v>3359</v>
      </c>
      <c r="M419" s="116"/>
      <c r="N419" s="73" t="s">
        <v>3907</v>
      </c>
      <c r="O419" s="117" t="s">
        <v>9326</v>
      </c>
      <c r="P419" s="116" t="s">
        <v>9706</v>
      </c>
      <c r="Q419" s="116" t="s">
        <v>9688</v>
      </c>
      <c r="R419" s="116">
        <f>IF(MID(RIGHT(S419,8),1,1)="M",2021,IF(MID(RIGHT(S419,8),1,1)="N",2022,IF(MID(RIGHT(S419,8),1,1)="P",2023,IF(MID(RIGHT(S419,8),1,1)="R",1994,IF(MID(RIGHT(S419,8),1,1)="S",1995,IF(MID(RIGHT(S419,8),1,1)="T",1996,IF(MID(RIGHT(S419,8),1,1)="V",1997,IF(MID(RIGHT(S419,8),1,1)="W",1998,IF(MID(RIGHT(S419,8),1,1)="X",1999,IF(MID(RIGHT(S419,8),1,1)="Y",2000,IF(MID(RIGHT(S419,8),1,1)="1",2001,IF(MID(RIGHT(S419,8),1,1)="2",2002,IF(MID(RIGHT(S419,8),1,1)="3",2003,IF(MID(RIGHT(S419,8),1,1)="4",2004,IF(MID(RIGHT(S419,8),1,1)="5",2005,IF(MID(RIGHT(S419,8),1,1)="6",2006,IF(MID(RIGHT(S419,8),1,1)="7",2007,IF(MID(RIGHT(S419,8),1,1)="8",2008,IF(MID(RIGHT(S419,8),1,1)="9",2009,IF(MID(RIGHT(S419,8),1,1)="A",2010,IF(MID(RIGHT(S419,8),1,1)="B",2011,IF(MID(RIGHT(S419,8),1,1)="C",2012,IF(MID(RIGHT(S419,8),1,1)="D",2013,IF(MID(RIGHT(S419,8),1,1)="E",2014,IF(MID(RIGHT(S419,8),1,1)="F",2015,IF(MID(RIGHT(S419,8),1,1)="G",2016,IF(MID(RIGHT(S419,8),1,1)="H",2017,IF(MID(RIGHT(S419,8),1,1)="J",2018,IF(MID(RIGHT(S419,8),1,1)="K",2019,IF(MID(RIGHT(S419,8),1,1)="L",2020,""))))))))))))))))))))))))))))))</f>
        <v>2021</v>
      </c>
      <c r="S419" s="116" t="s">
        <v>9685</v>
      </c>
      <c r="T419" s="116">
        <v>2265</v>
      </c>
      <c r="U419" s="120">
        <v>45285</v>
      </c>
      <c r="V419" s="119">
        <v>45353</v>
      </c>
      <c r="W419" s="121">
        <v>3350</v>
      </c>
      <c r="X419" s="665">
        <v>4250</v>
      </c>
    </row>
    <row r="420" spans="1:24" ht="26.25" customHeight="1">
      <c r="A420" s="664"/>
      <c r="B420" s="116"/>
      <c r="C420" s="116"/>
      <c r="D420" s="116"/>
      <c r="E420" s="116"/>
      <c r="F420" s="116"/>
      <c r="G420" s="116"/>
      <c r="H420" s="116"/>
      <c r="I420" s="320" t="s">
        <v>2625</v>
      </c>
      <c r="J420" s="116"/>
      <c r="K420" s="124" t="s">
        <v>9557</v>
      </c>
      <c r="L420" s="116"/>
      <c r="M420" s="116"/>
      <c r="N420" s="73" t="s">
        <v>3564</v>
      </c>
      <c r="O420" s="117"/>
      <c r="P420" s="116"/>
      <c r="Q420" s="116" t="s">
        <v>618</v>
      </c>
      <c r="R420" s="116">
        <v>2018</v>
      </c>
      <c r="S420" s="116" t="s">
        <v>9686</v>
      </c>
      <c r="T420" s="116">
        <v>2185</v>
      </c>
      <c r="U420" s="120"/>
      <c r="V420" s="119">
        <v>45355</v>
      </c>
      <c r="W420" s="121" t="s">
        <v>9934</v>
      </c>
      <c r="X420" s="665"/>
    </row>
    <row r="421" spans="1:24" ht="26.25" customHeight="1">
      <c r="A421" s="664"/>
      <c r="B421" s="116"/>
      <c r="C421" s="116"/>
      <c r="D421" s="116"/>
      <c r="E421" s="116"/>
      <c r="F421" s="116"/>
      <c r="G421" s="116"/>
      <c r="H421" s="116"/>
      <c r="I421" s="116"/>
      <c r="J421" s="116"/>
      <c r="K421" s="117" t="s">
        <v>7222</v>
      </c>
      <c r="L421" s="116"/>
      <c r="M421" s="116"/>
      <c r="N421" s="117"/>
      <c r="O421" s="117"/>
      <c r="P421" s="116"/>
      <c r="Q421" s="116" t="s">
        <v>618</v>
      </c>
      <c r="R421" s="116">
        <v>2016</v>
      </c>
      <c r="S421" s="116" t="s">
        <v>9687</v>
      </c>
      <c r="T421" s="116">
        <v>2405</v>
      </c>
      <c r="U421" s="119"/>
      <c r="V421" s="119">
        <v>45356</v>
      </c>
      <c r="W421" s="121"/>
      <c r="X421" s="665"/>
    </row>
    <row r="422" spans="1:24" ht="26.25" customHeight="1">
      <c r="A422" s="664"/>
      <c r="B422" s="116"/>
      <c r="C422" s="116"/>
      <c r="D422" s="116"/>
      <c r="E422" s="116"/>
      <c r="F422" s="116"/>
      <c r="G422" s="116"/>
      <c r="H422" s="116"/>
      <c r="I422" s="116"/>
      <c r="J422" s="425" t="s">
        <v>3281</v>
      </c>
      <c r="K422" s="117"/>
      <c r="L422" s="116"/>
      <c r="M422" s="2476" t="s">
        <v>8707</v>
      </c>
      <c r="N422" s="2477"/>
      <c r="O422" s="2478"/>
      <c r="P422" s="118"/>
      <c r="Q422" s="116"/>
      <c r="R422" s="116"/>
      <c r="S422" s="122" t="s">
        <v>189</v>
      </c>
      <c r="T422" s="122">
        <v>3700</v>
      </c>
      <c r="U422" s="119"/>
      <c r="V422" s="119">
        <v>45358</v>
      </c>
      <c r="W422" s="121"/>
      <c r="X422" s="665"/>
    </row>
    <row r="423" spans="1:24" ht="26.25" customHeight="1">
      <c r="A423" s="664"/>
      <c r="B423" s="116"/>
      <c r="C423" s="116"/>
      <c r="D423" s="116"/>
      <c r="E423" s="116"/>
      <c r="F423" s="116"/>
      <c r="G423" s="116"/>
      <c r="H423" s="116"/>
      <c r="I423" s="116"/>
      <c r="J423" s="116"/>
      <c r="K423" s="117"/>
      <c r="L423" s="116"/>
      <c r="M423" s="116"/>
      <c r="N423" s="116"/>
      <c r="O423" s="116"/>
      <c r="P423" s="118"/>
      <c r="Q423" s="116"/>
      <c r="R423" s="116"/>
      <c r="S423" s="122" t="s">
        <v>2472</v>
      </c>
      <c r="T423" s="122">
        <f>SUM(T418:T422)</f>
        <v>12820</v>
      </c>
      <c r="U423" s="119"/>
      <c r="V423" s="120">
        <v>45359</v>
      </c>
      <c r="W423" s="121"/>
      <c r="X423" s="665"/>
    </row>
    <row r="424" spans="1:24" ht="26.25" customHeight="1" thickBot="1">
      <c r="A424" s="666"/>
      <c r="B424" s="667"/>
      <c r="C424" s="667"/>
      <c r="D424" s="667"/>
      <c r="E424" s="667"/>
      <c r="F424" s="667"/>
      <c r="G424" s="667"/>
      <c r="H424" s="667"/>
      <c r="I424" s="667"/>
      <c r="J424" s="667"/>
      <c r="K424" s="611" t="s">
        <v>9516</v>
      </c>
      <c r="L424" s="667"/>
      <c r="M424" s="667"/>
      <c r="N424" s="668"/>
      <c r="O424" s="668"/>
      <c r="P424" s="669"/>
      <c r="Q424" s="667"/>
      <c r="R424" s="667"/>
      <c r="S424" s="670"/>
      <c r="T424" s="670"/>
      <c r="U424" s="671"/>
      <c r="V424" s="672"/>
      <c r="W424" s="673"/>
      <c r="X424" s="674"/>
    </row>
    <row r="426" spans="1:24" ht="26.25" customHeight="1" thickBot="1">
      <c r="A426" s="445"/>
      <c r="B426" s="445"/>
      <c r="C426" s="445"/>
      <c r="D426" s="445"/>
      <c r="E426" s="445"/>
      <c r="F426" s="445"/>
      <c r="G426" s="445"/>
      <c r="H426" s="445"/>
      <c r="I426" s="445"/>
      <c r="J426" s="445"/>
      <c r="K426" s="446"/>
      <c r="L426" s="445"/>
      <c r="M426" s="445"/>
      <c r="N426" s="446"/>
      <c r="O426" s="446"/>
      <c r="P426" s="447"/>
      <c r="Q426" s="445"/>
      <c r="R426" s="445"/>
      <c r="S426" s="445"/>
      <c r="T426" s="445"/>
      <c r="U426" s="448"/>
      <c r="V426" s="449"/>
      <c r="W426" s="450"/>
      <c r="X426" s="450"/>
    </row>
    <row r="427" spans="1:24" ht="26.25" customHeight="1">
      <c r="A427" s="1348" t="s">
        <v>188</v>
      </c>
      <c r="B427" s="1349"/>
      <c r="C427" s="1349" t="s">
        <v>123</v>
      </c>
      <c r="D427" s="1349" t="s">
        <v>198</v>
      </c>
      <c r="E427" s="1349" t="s">
        <v>191</v>
      </c>
      <c r="F427" s="1349" t="s">
        <v>191</v>
      </c>
      <c r="G427" s="1349" t="s">
        <v>191</v>
      </c>
      <c r="H427" s="1489"/>
      <c r="I427" s="1349" t="s">
        <v>126</v>
      </c>
      <c r="J427" s="1349" t="s">
        <v>9569</v>
      </c>
      <c r="K427" s="1350" t="s">
        <v>131</v>
      </c>
      <c r="L427" s="1349" t="s">
        <v>9775</v>
      </c>
      <c r="M427" s="1349"/>
      <c r="N427" s="1350" t="s">
        <v>9689</v>
      </c>
      <c r="O427" s="1350" t="s">
        <v>9656</v>
      </c>
      <c r="P427" s="1351" t="s">
        <v>10077</v>
      </c>
      <c r="Q427" s="1349" t="s">
        <v>4716</v>
      </c>
      <c r="R427" s="1349">
        <f>IF(MID(RIGHT(S427,8),1,1)="M",2021,IF(MID(RIGHT(S427,8),1,1)="N",2022,IF(MID(RIGHT(S427,8),1,1)="P",2023,IF(MID(RIGHT(S427,8),1,1)="R",1994,IF(MID(RIGHT(S427,8),1,1)="S",1995,IF(MID(RIGHT(S427,8),1,1)="T",1996,IF(MID(RIGHT(S427,8),1,1)="V",1997,IF(MID(RIGHT(S427,8),1,1)="W",1998,IF(MID(RIGHT(S427,8),1,1)="X",1999,IF(MID(RIGHT(S427,8),1,1)="Y",2000,IF(MID(RIGHT(S427,8),1,1)="1",2001,IF(MID(RIGHT(S427,8),1,1)="2",2002,IF(MID(RIGHT(S427,8),1,1)="3",2003,IF(MID(RIGHT(S427,8),1,1)="4",2004,IF(MID(RIGHT(S427,8),1,1)="5",2005,IF(MID(RIGHT(S427,8),1,1)="6",2006,IF(MID(RIGHT(S427,8),1,1)="7",2007,IF(MID(RIGHT(S427,8),1,1)="8",2008,IF(MID(RIGHT(S427,8),1,1)="9",2009,IF(MID(RIGHT(S427,8),1,1)="A",2010,IF(MID(RIGHT(S427,8),1,1)="B",2011,IF(MID(RIGHT(S427,8),1,1)="C",2012,IF(MID(RIGHT(S427,8),1,1)="D",2013,IF(MID(RIGHT(S427,8),1,1)="E",2014,IF(MID(RIGHT(S427,8),1,1)="F",2015,IF(MID(RIGHT(S427,8),1,1)="G",2016,IF(MID(RIGHT(S427,8),1,1)="H",2017,IF(MID(RIGHT(S427,8),1,1)="J",2018,IF(MID(RIGHT(S427,8),1,1)="K",2019,IF(MID(RIGHT(S427,8),1,1)="L",2020,""))))))))))))))))))))))))))))))</f>
        <v>2016</v>
      </c>
      <c r="S427" s="1349" t="s">
        <v>9690</v>
      </c>
      <c r="T427" s="1349">
        <v>1800</v>
      </c>
      <c r="U427" s="1352">
        <v>45284</v>
      </c>
      <c r="V427" s="1352">
        <v>45334</v>
      </c>
      <c r="W427" s="1353"/>
      <c r="X427" s="1354">
        <v>1050</v>
      </c>
    </row>
    <row r="428" spans="1:24" ht="26.25" customHeight="1">
      <c r="A428" s="1355"/>
      <c r="B428" s="208"/>
      <c r="C428" s="208"/>
      <c r="D428" s="208"/>
      <c r="E428" s="208"/>
      <c r="F428" s="208"/>
      <c r="G428" s="208"/>
      <c r="H428" s="208"/>
      <c r="I428" s="208" t="s">
        <v>194</v>
      </c>
      <c r="J428" s="412" t="s">
        <v>9577</v>
      </c>
      <c r="K428" s="215" t="s">
        <v>211</v>
      </c>
      <c r="L428" s="425" t="s">
        <v>3603</v>
      </c>
      <c r="M428" s="208"/>
      <c r="N428" s="73" t="s">
        <v>4260</v>
      </c>
      <c r="O428" s="209"/>
      <c r="P428" s="210"/>
      <c r="Q428" s="208" t="s">
        <v>7181</v>
      </c>
      <c r="R428" s="208">
        <f>IF(MID(RIGHT(S428,8),1,1)="M",2021,IF(MID(RIGHT(S428,8),1,1)="N",2022,IF(MID(RIGHT(S428,8),1,1)="P",2023,IF(MID(RIGHT(S428,8),1,1)="R",1994,IF(MID(RIGHT(S428,8),1,1)="S",1995,IF(MID(RIGHT(S428,8),1,1)="T",1996,IF(MID(RIGHT(S428,8),1,1)="V",1997,IF(MID(RIGHT(S428,8),1,1)="W",1998,IF(MID(RIGHT(S428,8),1,1)="X",1999,IF(MID(RIGHT(S428,8),1,1)="Y",2000,IF(MID(RIGHT(S428,8),1,1)="1",2001,IF(MID(RIGHT(S428,8),1,1)="2",2002,IF(MID(RIGHT(S428,8),1,1)="3",2003,IF(MID(RIGHT(S428,8),1,1)="4",2004,IF(MID(RIGHT(S428,8),1,1)="5",2005,IF(MID(RIGHT(S428,8),1,1)="6",2006,IF(MID(RIGHT(S428,8),1,1)="7",2007,IF(MID(RIGHT(S428,8),1,1)="8",2008,IF(MID(RIGHT(S428,8),1,1)="9",2009,IF(MID(RIGHT(S428,8),1,1)="A",2010,IF(MID(RIGHT(S428,8),1,1)="B",2011,IF(MID(RIGHT(S428,8),1,1)="C",2012,IF(MID(RIGHT(S428,8),1,1)="D",2013,IF(MID(RIGHT(S428,8),1,1)="E",2014,IF(MID(RIGHT(S428,8),1,1)="F",2015,IF(MID(RIGHT(S428,8),1,1)="G",2016,IF(MID(RIGHT(S428,8),1,1)="H",2017,IF(MID(RIGHT(S428,8),1,1)="J",2018,IF(MID(RIGHT(S428,8),1,1)="K",2019,IF(MID(RIGHT(S428,8),1,1)="L",2020,""))))))))))))))))))))))))))))))</f>
        <v>2016</v>
      </c>
      <c r="S428" s="208" t="s">
        <v>9578</v>
      </c>
      <c r="T428" s="208">
        <v>1600</v>
      </c>
      <c r="U428" s="211">
        <v>45283</v>
      </c>
      <c r="V428" s="211">
        <v>45367</v>
      </c>
      <c r="W428" s="213" t="s">
        <v>9840</v>
      </c>
      <c r="X428" s="1356" t="s">
        <v>9178</v>
      </c>
    </row>
    <row r="429" spans="1:24" ht="26.25" customHeight="1">
      <c r="A429" s="1355"/>
      <c r="B429" s="208"/>
      <c r="C429" s="208"/>
      <c r="D429" s="208"/>
      <c r="E429" s="208"/>
      <c r="F429" s="208"/>
      <c r="G429" s="208"/>
      <c r="H429" s="208"/>
      <c r="I429" s="208"/>
      <c r="J429" s="425" t="s">
        <v>9123</v>
      </c>
      <c r="K429" s="209" t="s">
        <v>9567</v>
      </c>
      <c r="L429" s="208" t="s">
        <v>9983</v>
      </c>
      <c r="M429" s="208"/>
      <c r="N429" s="73" t="s">
        <v>2432</v>
      </c>
      <c r="O429" s="209"/>
      <c r="P429" s="210"/>
      <c r="Q429" s="208" t="s">
        <v>9655</v>
      </c>
      <c r="R429" s="208">
        <f>IF(MID(RIGHT(S429,8),1,1)="M",2021,IF(MID(RIGHT(S429,8),1,1)="N",2022,IF(MID(RIGHT(S429,8),1,1)="P",2023,IF(MID(RIGHT(S429,8),1,1)="R",1994,IF(MID(RIGHT(S429,8),1,1)="S",1995,IF(MID(RIGHT(S429,8),1,1)="T",1996,IF(MID(RIGHT(S429,8),1,1)="V",1997,IF(MID(RIGHT(S429,8),1,1)="W",1998,IF(MID(RIGHT(S429,8),1,1)="X",1999,IF(MID(RIGHT(S429,8),1,1)="Y",2000,IF(MID(RIGHT(S429,8),1,1)="1",2001,IF(MID(RIGHT(S429,8),1,1)="2",2002,IF(MID(RIGHT(S429,8),1,1)="3",2003,IF(MID(RIGHT(S429,8),1,1)="4",2004,IF(MID(RIGHT(S429,8),1,1)="5",2005,IF(MID(RIGHT(S429,8),1,1)="6",2006,IF(MID(RIGHT(S429,8),1,1)="7",2007,IF(MID(RIGHT(S429,8),1,1)="8",2008,IF(MID(RIGHT(S429,8),1,1)="9",2009,IF(MID(RIGHT(S429,8),1,1)="A",2010,IF(MID(RIGHT(S429,8),1,1)="B",2011,IF(MID(RIGHT(S429,8),1,1)="C",2012,IF(MID(RIGHT(S429,8),1,1)="D",2013,IF(MID(RIGHT(S429,8),1,1)="E",2014,IF(MID(RIGHT(S429,8),1,1)="F",2015,IF(MID(RIGHT(S429,8),1,1)="G",2016,IF(MID(RIGHT(S429,8),1,1)="H",2017,IF(MID(RIGHT(S429,8),1,1)="J",2018,IF(MID(RIGHT(S429,8),1,1)="K",2019,IF(MID(RIGHT(S429,8),1,1)="L",2020,""))))))))))))))))))))))))))))))</f>
        <v>2018</v>
      </c>
      <c r="S429" s="208" t="s">
        <v>9579</v>
      </c>
      <c r="T429" s="208">
        <v>1800</v>
      </c>
      <c r="U429" s="211">
        <v>45284</v>
      </c>
      <c r="V429" s="211">
        <v>45363</v>
      </c>
      <c r="W429" s="213"/>
      <c r="X429" s="1356"/>
    </row>
    <row r="430" spans="1:24" ht="26.25" customHeight="1">
      <c r="A430" s="1355"/>
      <c r="B430" s="208"/>
      <c r="C430" s="208" t="s">
        <v>5629</v>
      </c>
      <c r="D430" s="208" t="s">
        <v>191</v>
      </c>
      <c r="E430" s="208"/>
      <c r="F430" s="208"/>
      <c r="G430" s="208"/>
      <c r="H430" s="208"/>
      <c r="I430" s="208"/>
      <c r="J430" s="208"/>
      <c r="K430" s="209" t="s">
        <v>2380</v>
      </c>
      <c r="L430" s="208"/>
      <c r="M430" s="208"/>
      <c r="N430" s="209"/>
      <c r="O430" s="209"/>
      <c r="P430" s="210"/>
      <c r="Q430" s="208" t="s">
        <v>4685</v>
      </c>
      <c r="R430" s="208">
        <f>IF(MID(RIGHT(S430,8),1,1)="M",2021,IF(MID(RIGHT(S430,8),1,1)="N",2022,IF(MID(RIGHT(S430,8),1,1)="P",2023,IF(MID(RIGHT(S430,8),1,1)="R",1994,IF(MID(RIGHT(S430,8),1,1)="S",1995,IF(MID(RIGHT(S430,8),1,1)="T",1996,IF(MID(RIGHT(S430,8),1,1)="V",1997,IF(MID(RIGHT(S430,8),1,1)="W",1998,IF(MID(RIGHT(S430,8),1,1)="X",1999,IF(MID(RIGHT(S430,8),1,1)="Y",2000,IF(MID(RIGHT(S430,8),1,1)="1",2001,IF(MID(RIGHT(S430,8),1,1)="2",2002,IF(MID(RIGHT(S430,8),1,1)="3",2003,IF(MID(RIGHT(S430,8),1,1)="4",2004,IF(MID(RIGHT(S430,8),1,1)="5",2005,IF(MID(RIGHT(S430,8),1,1)="6",2006,IF(MID(RIGHT(S430,8),1,1)="7",2007,IF(MID(RIGHT(S430,8),1,1)="8",2008,IF(MID(RIGHT(S430,8),1,1)="9",2009,IF(MID(RIGHT(S430,8),1,1)="A",2010,IF(MID(RIGHT(S430,8),1,1)="B",2011,IF(MID(RIGHT(S430,8),1,1)="C",2012,IF(MID(RIGHT(S430,8),1,1)="D",2013,IF(MID(RIGHT(S430,8),1,1)="E",2014,IF(MID(RIGHT(S430,8),1,1)="F",2015,IF(MID(RIGHT(S430,8),1,1)="G",2016,IF(MID(RIGHT(S430,8),1,1)="H",2017,IF(MID(RIGHT(S430,8),1,1)="J",2018,IF(MID(RIGHT(S430,8),1,1)="K",2019,IF(MID(RIGHT(S430,8),1,1)="L",2020,""))))))))))))))))))))))))))))))</f>
        <v>2016</v>
      </c>
      <c r="S430" s="208" t="s">
        <v>9657</v>
      </c>
      <c r="T430" s="208">
        <v>1600</v>
      </c>
      <c r="U430" s="211">
        <v>45286</v>
      </c>
      <c r="V430" s="211">
        <v>45360</v>
      </c>
      <c r="W430" s="213"/>
      <c r="X430" s="1356"/>
    </row>
    <row r="431" spans="1:24" ht="26.25" customHeight="1">
      <c r="A431" s="1355"/>
      <c r="B431" s="208"/>
      <c r="C431" s="208" t="s">
        <v>2472</v>
      </c>
      <c r="D431" s="208" t="s">
        <v>191</v>
      </c>
      <c r="E431" s="208"/>
      <c r="F431" s="208"/>
      <c r="G431" s="208"/>
      <c r="H431" s="208"/>
      <c r="I431" s="208"/>
      <c r="J431" s="932" t="s">
        <v>9477</v>
      </c>
      <c r="K431" s="209"/>
      <c r="L431" s="208"/>
      <c r="M431" s="208"/>
      <c r="N431" s="209"/>
      <c r="O431" s="209"/>
      <c r="P431" s="210"/>
      <c r="Q431" s="208"/>
      <c r="R431" s="208"/>
      <c r="S431" s="214" t="s">
        <v>189</v>
      </c>
      <c r="T431" s="214">
        <v>3700</v>
      </c>
      <c r="U431" s="212">
        <v>45287</v>
      </c>
      <c r="V431" s="211">
        <v>45365</v>
      </c>
      <c r="W431" s="213"/>
      <c r="X431" s="1356"/>
    </row>
    <row r="432" spans="1:24" ht="26.25" customHeight="1">
      <c r="A432" s="1355"/>
      <c r="B432" s="208"/>
      <c r="C432" s="208" t="s">
        <v>9653</v>
      </c>
      <c r="D432" s="208" t="s">
        <v>191</v>
      </c>
      <c r="E432" s="208"/>
      <c r="F432" s="208"/>
      <c r="G432" s="208"/>
      <c r="H432" s="208"/>
      <c r="I432" s="208"/>
      <c r="J432" s="208"/>
      <c r="K432" s="209"/>
      <c r="L432" s="208"/>
      <c r="M432" s="208"/>
      <c r="N432" s="209"/>
      <c r="O432" s="209"/>
      <c r="P432" s="210"/>
      <c r="Q432" s="208"/>
      <c r="R432" s="208"/>
      <c r="S432" s="214" t="s">
        <v>2472</v>
      </c>
      <c r="T432" s="214">
        <f>SUM(T427:T431)</f>
        <v>10500</v>
      </c>
      <c r="U432" s="211"/>
      <c r="V432" s="212">
        <v>45368</v>
      </c>
      <c r="W432" s="213"/>
      <c r="X432" s="1356"/>
    </row>
    <row r="433" spans="1:27" ht="26.25" customHeight="1" thickBot="1">
      <c r="A433" s="1357"/>
      <c r="B433" s="1358"/>
      <c r="C433" s="1358"/>
      <c r="D433" s="1358"/>
      <c r="E433" s="1358"/>
      <c r="F433" s="1358"/>
      <c r="G433" s="1358"/>
      <c r="H433" s="1358"/>
      <c r="I433" s="1358"/>
      <c r="J433" s="1358"/>
      <c r="K433" s="611" t="s">
        <v>9568</v>
      </c>
      <c r="L433" s="1358"/>
      <c r="M433" s="1358"/>
      <c r="N433" s="1359"/>
      <c r="O433" s="1359"/>
      <c r="P433" s="1360"/>
      <c r="Q433" s="1358"/>
      <c r="R433" s="1358"/>
      <c r="S433" s="1361"/>
      <c r="T433" s="1361"/>
      <c r="U433" s="1362"/>
      <c r="V433" s="1363"/>
      <c r="W433" s="1364"/>
      <c r="X433" s="1365"/>
    </row>
    <row r="434" spans="1:27" ht="26.25" customHeight="1">
      <c r="A434" s="1348" t="s">
        <v>188</v>
      </c>
      <c r="B434" s="1349"/>
      <c r="C434" s="1349" t="s">
        <v>123</v>
      </c>
      <c r="D434" s="1349" t="s">
        <v>198</v>
      </c>
      <c r="E434" s="1349" t="s">
        <v>191</v>
      </c>
      <c r="F434" s="1349" t="s">
        <v>191</v>
      </c>
      <c r="G434" s="1349" t="s">
        <v>191</v>
      </c>
      <c r="H434" s="1489"/>
      <c r="I434" s="1349" t="s">
        <v>126</v>
      </c>
      <c r="J434" s="1349" t="s">
        <v>9569</v>
      </c>
      <c r="K434" s="1350" t="s">
        <v>131</v>
      </c>
      <c r="L434" s="1349" t="s">
        <v>9776</v>
      </c>
      <c r="M434" s="1349"/>
      <c r="N434" s="1350" t="s">
        <v>9691</v>
      </c>
      <c r="O434" s="1350" t="s">
        <v>9652</v>
      </c>
      <c r="P434" s="1351" t="s">
        <v>10077</v>
      </c>
      <c r="Q434" s="1349" t="s">
        <v>9692</v>
      </c>
      <c r="R434" s="1349">
        <f>IF(MID(RIGHT(S434,8),1,1)="M",2021,IF(MID(RIGHT(S434,8),1,1)="N",2022,IF(MID(RIGHT(S434,8),1,1)="P",2023,IF(MID(RIGHT(S434,8),1,1)="R",1994,IF(MID(RIGHT(S434,8),1,1)="S",1995,IF(MID(RIGHT(S434,8),1,1)="T",1996,IF(MID(RIGHT(S434,8),1,1)="V",1997,IF(MID(RIGHT(S434,8),1,1)="W",1998,IF(MID(RIGHT(S434,8),1,1)="X",1999,IF(MID(RIGHT(S434,8),1,1)="Y",2000,IF(MID(RIGHT(S434,8),1,1)="1",2001,IF(MID(RIGHT(S434,8),1,1)="2",2002,IF(MID(RIGHT(S434,8),1,1)="3",2003,IF(MID(RIGHT(S434,8),1,1)="4",2004,IF(MID(RIGHT(S434,8),1,1)="5",2005,IF(MID(RIGHT(S434,8),1,1)="6",2006,IF(MID(RIGHT(S434,8),1,1)="7",2007,IF(MID(RIGHT(S434,8),1,1)="8",2008,IF(MID(RIGHT(S434,8),1,1)="9",2009,IF(MID(RIGHT(S434,8),1,1)="A",2010,IF(MID(RIGHT(S434,8),1,1)="B",2011,IF(MID(RIGHT(S434,8),1,1)="C",2012,IF(MID(RIGHT(S434,8),1,1)="D",2013,IF(MID(RIGHT(S434,8),1,1)="E",2014,IF(MID(RIGHT(S434,8),1,1)="F",2015,IF(MID(RIGHT(S434,8),1,1)="G",2016,IF(MID(RIGHT(S434,8),1,1)="H",2017,IF(MID(RIGHT(S434,8),1,1)="J",2018,IF(MID(RIGHT(S434,8),1,1)="K",2019,IF(MID(RIGHT(S434,8),1,1)="L",2020,""))))))))))))))))))))))))))))))</f>
        <v>2015</v>
      </c>
      <c r="S434" s="1349" t="s">
        <v>9620</v>
      </c>
      <c r="T434" s="1349">
        <v>1600</v>
      </c>
      <c r="U434" s="1352">
        <v>45284</v>
      </c>
      <c r="V434" s="1352">
        <v>45334</v>
      </c>
      <c r="W434" s="1353"/>
      <c r="X434" s="1354">
        <v>1050</v>
      </c>
    </row>
    <row r="435" spans="1:27" ht="26.25" customHeight="1">
      <c r="A435" s="1355"/>
      <c r="B435" s="208"/>
      <c r="C435" s="208"/>
      <c r="D435" s="208"/>
      <c r="E435" s="208"/>
      <c r="F435" s="208"/>
      <c r="G435" s="208"/>
      <c r="H435" s="208"/>
      <c r="I435" s="208" t="s">
        <v>194</v>
      </c>
      <c r="J435" s="412" t="s">
        <v>9627</v>
      </c>
      <c r="K435" s="215" t="s">
        <v>211</v>
      </c>
      <c r="L435" s="425" t="s">
        <v>3603</v>
      </c>
      <c r="M435" s="208"/>
      <c r="N435" s="73" t="s">
        <v>4260</v>
      </c>
      <c r="O435" s="209"/>
      <c r="P435" s="210"/>
      <c r="Q435" s="208" t="s">
        <v>9658</v>
      </c>
      <c r="R435" s="208">
        <f>IF(MID(RIGHT(S435,8),1,1)="M",2021,IF(MID(RIGHT(S435,8),1,1)="N",2022,IF(MID(RIGHT(S435,8),1,1)="P",2023,IF(MID(RIGHT(S435,8),1,1)="R",1994,IF(MID(RIGHT(S435,8),1,1)="S",1995,IF(MID(RIGHT(S435,8),1,1)="T",1996,IF(MID(RIGHT(S435,8),1,1)="V",1997,IF(MID(RIGHT(S435,8),1,1)="W",1998,IF(MID(RIGHT(S435,8),1,1)="X",1999,IF(MID(RIGHT(S435,8),1,1)="Y",2000,IF(MID(RIGHT(S435,8),1,1)="1",2001,IF(MID(RIGHT(S435,8),1,1)="2",2002,IF(MID(RIGHT(S435,8),1,1)="3",2003,IF(MID(RIGHT(S435,8),1,1)="4",2004,IF(MID(RIGHT(S435,8),1,1)="5",2005,IF(MID(RIGHT(S435,8),1,1)="6",2006,IF(MID(RIGHT(S435,8),1,1)="7",2007,IF(MID(RIGHT(S435,8),1,1)="8",2008,IF(MID(RIGHT(S435,8),1,1)="9",2009,IF(MID(RIGHT(S435,8),1,1)="A",2010,IF(MID(RIGHT(S435,8),1,1)="B",2011,IF(MID(RIGHT(S435,8),1,1)="C",2012,IF(MID(RIGHT(S435,8),1,1)="D",2013,IF(MID(RIGHT(S435,8),1,1)="E",2014,IF(MID(RIGHT(S435,8),1,1)="F",2015,IF(MID(RIGHT(S435,8),1,1)="G",2016,IF(MID(RIGHT(S435,8),1,1)="H",2017,IF(MID(RIGHT(S435,8),1,1)="J",2018,IF(MID(RIGHT(S435,8),1,1)="K",2019,IF(MID(RIGHT(S435,8),1,1)="L",2020,""))))))))))))))))))))))))))))))</f>
        <v>2018</v>
      </c>
      <c r="S435" s="208" t="s">
        <v>9621</v>
      </c>
      <c r="T435" s="208">
        <v>1600</v>
      </c>
      <c r="U435" s="211">
        <v>45283</v>
      </c>
      <c r="V435" s="211">
        <v>45367</v>
      </c>
      <c r="W435" s="213" t="s">
        <v>9840</v>
      </c>
      <c r="X435" s="1356" t="s">
        <v>9178</v>
      </c>
    </row>
    <row r="436" spans="1:27" ht="26.25" customHeight="1">
      <c r="A436" s="1355"/>
      <c r="B436" s="208"/>
      <c r="C436" s="208"/>
      <c r="D436" s="208"/>
      <c r="E436" s="208"/>
      <c r="F436" s="208"/>
      <c r="G436" s="208"/>
      <c r="H436" s="208"/>
      <c r="I436" s="208"/>
      <c r="J436" s="425" t="s">
        <v>9123</v>
      </c>
      <c r="K436" s="209" t="s">
        <v>9515</v>
      </c>
      <c r="L436" s="208" t="s">
        <v>9983</v>
      </c>
      <c r="M436" s="208"/>
      <c r="N436" s="73" t="s">
        <v>2432</v>
      </c>
      <c r="O436" s="209"/>
      <c r="P436" s="210"/>
      <c r="Q436" s="208" t="s">
        <v>523</v>
      </c>
      <c r="R436" s="208">
        <f>IF(MID(RIGHT(S436,8),1,1)="M",2021,IF(MID(RIGHT(S436,8),1,1)="N",2022,IF(MID(RIGHT(S436,8),1,1)="P",2023,IF(MID(RIGHT(S436,8),1,1)="R",1994,IF(MID(RIGHT(S436,8),1,1)="S",1995,IF(MID(RIGHT(S436,8),1,1)="T",1996,IF(MID(RIGHT(S436,8),1,1)="V",1997,IF(MID(RIGHT(S436,8),1,1)="W",1998,IF(MID(RIGHT(S436,8),1,1)="X",1999,IF(MID(RIGHT(S436,8),1,1)="Y",2000,IF(MID(RIGHT(S436,8),1,1)="1",2001,IF(MID(RIGHT(S436,8),1,1)="2",2002,IF(MID(RIGHT(S436,8),1,1)="3",2003,IF(MID(RIGHT(S436,8),1,1)="4",2004,IF(MID(RIGHT(S436,8),1,1)="5",2005,IF(MID(RIGHT(S436,8),1,1)="6",2006,IF(MID(RIGHT(S436,8),1,1)="7",2007,IF(MID(RIGHT(S436,8),1,1)="8",2008,IF(MID(RIGHT(S436,8),1,1)="9",2009,IF(MID(RIGHT(S436,8),1,1)="A",2010,IF(MID(RIGHT(S436,8),1,1)="B",2011,IF(MID(RIGHT(S436,8),1,1)="C",2012,IF(MID(RIGHT(S436,8),1,1)="D",2013,IF(MID(RIGHT(S436,8),1,1)="E",2014,IF(MID(RIGHT(S436,8),1,1)="F",2015,IF(MID(RIGHT(S436,8),1,1)="G",2016,IF(MID(RIGHT(S436,8),1,1)="H",2017,IF(MID(RIGHT(S436,8),1,1)="J",2018,IF(MID(RIGHT(S436,8),1,1)="K",2019,IF(MID(RIGHT(S436,8),1,1)="L",2020,""))))))))))))))))))))))))))))))</f>
        <v>2015</v>
      </c>
      <c r="S436" s="208" t="s">
        <v>9622</v>
      </c>
      <c r="T436" s="208">
        <v>1800</v>
      </c>
      <c r="U436" s="211">
        <v>45284</v>
      </c>
      <c r="V436" s="211">
        <v>45363</v>
      </c>
      <c r="W436" s="213"/>
      <c r="X436" s="1356"/>
    </row>
    <row r="437" spans="1:27" ht="26.25" customHeight="1">
      <c r="A437" s="1355"/>
      <c r="B437" s="208"/>
      <c r="C437" s="208" t="s">
        <v>5629</v>
      </c>
      <c r="D437" s="208" t="s">
        <v>191</v>
      </c>
      <c r="E437" s="208"/>
      <c r="F437" s="208"/>
      <c r="G437" s="208"/>
      <c r="H437" s="208"/>
      <c r="I437" s="208"/>
      <c r="J437" s="208"/>
      <c r="K437" s="209" t="s">
        <v>2380</v>
      </c>
      <c r="L437" s="208"/>
      <c r="M437" s="208"/>
      <c r="N437" s="209"/>
      <c r="O437" s="209"/>
      <c r="P437" s="210"/>
      <c r="Q437" s="208" t="s">
        <v>9659</v>
      </c>
      <c r="R437" s="208">
        <f>IF(MID(RIGHT(S437,8),1,1)="M",2021,IF(MID(RIGHT(S437,8),1,1)="N",2022,IF(MID(RIGHT(S437,8),1,1)="P",2023,IF(MID(RIGHT(S437,8),1,1)="R",1994,IF(MID(RIGHT(S437,8),1,1)="S",1995,IF(MID(RIGHT(S437,8),1,1)="T",1996,IF(MID(RIGHT(S437,8),1,1)="V",1997,IF(MID(RIGHT(S437,8),1,1)="W",1998,IF(MID(RIGHT(S437,8),1,1)="X",1999,IF(MID(RIGHT(S437,8),1,1)="Y",2000,IF(MID(RIGHT(S437,8),1,1)="1",2001,IF(MID(RIGHT(S437,8),1,1)="2",2002,IF(MID(RIGHT(S437,8),1,1)="3",2003,IF(MID(RIGHT(S437,8),1,1)="4",2004,IF(MID(RIGHT(S437,8),1,1)="5",2005,IF(MID(RIGHT(S437,8),1,1)="6",2006,IF(MID(RIGHT(S437,8),1,1)="7",2007,IF(MID(RIGHT(S437,8),1,1)="8",2008,IF(MID(RIGHT(S437,8),1,1)="9",2009,IF(MID(RIGHT(S437,8),1,1)="A",2010,IF(MID(RIGHT(S437,8),1,1)="B",2011,IF(MID(RIGHT(S437,8),1,1)="C",2012,IF(MID(RIGHT(S437,8),1,1)="D",2013,IF(MID(RIGHT(S437,8),1,1)="E",2014,IF(MID(RIGHT(S437,8),1,1)="F",2015,IF(MID(RIGHT(S437,8),1,1)="G",2016,IF(MID(RIGHT(S437,8),1,1)="H",2017,IF(MID(RIGHT(S437,8),1,1)="J",2018,IF(MID(RIGHT(S437,8),1,1)="K",2019,IF(MID(RIGHT(S437,8),1,1)="L",2020,""))))))))))))))))))))))))))))))</f>
        <v>2017</v>
      </c>
      <c r="S437" s="208" t="s">
        <v>9623</v>
      </c>
      <c r="T437" s="208">
        <v>1800</v>
      </c>
      <c r="U437" s="211">
        <v>45286</v>
      </c>
      <c r="V437" s="211">
        <v>45360</v>
      </c>
      <c r="W437" s="213"/>
      <c r="X437" s="1356"/>
    </row>
    <row r="438" spans="1:27" ht="26.25" customHeight="1">
      <c r="A438" s="1355"/>
      <c r="B438" s="208"/>
      <c r="C438" s="208" t="s">
        <v>2472</v>
      </c>
      <c r="D438" s="208" t="s">
        <v>191</v>
      </c>
      <c r="E438" s="208"/>
      <c r="F438" s="208"/>
      <c r="G438" s="208"/>
      <c r="H438" s="208"/>
      <c r="I438" s="208"/>
      <c r="J438" s="932" t="s">
        <v>9477</v>
      </c>
      <c r="K438" s="209"/>
      <c r="L438" s="208"/>
      <c r="M438" s="208"/>
      <c r="N438" s="209"/>
      <c r="O438" s="209"/>
      <c r="P438" s="210"/>
      <c r="Q438" s="208"/>
      <c r="R438" s="208"/>
      <c r="S438" s="214" t="s">
        <v>189</v>
      </c>
      <c r="T438" s="214">
        <v>3880</v>
      </c>
      <c r="U438" s="212">
        <v>45287</v>
      </c>
      <c r="V438" s="211">
        <v>45365</v>
      </c>
      <c r="W438" s="213"/>
      <c r="X438" s="1356"/>
    </row>
    <row r="439" spans="1:27" ht="26.25" customHeight="1">
      <c r="A439" s="1355"/>
      <c r="B439" s="208"/>
      <c r="C439" s="208" t="s">
        <v>9653</v>
      </c>
      <c r="D439" s="208" t="s">
        <v>191</v>
      </c>
      <c r="E439" s="208"/>
      <c r="F439" s="208"/>
      <c r="G439" s="208"/>
      <c r="H439" s="208"/>
      <c r="I439" s="208"/>
      <c r="J439" s="208"/>
      <c r="K439" s="209"/>
      <c r="L439" s="208"/>
      <c r="M439" s="208"/>
      <c r="N439" s="209"/>
      <c r="O439" s="209"/>
      <c r="P439" s="210"/>
      <c r="Q439" s="208"/>
      <c r="R439" s="208"/>
      <c r="S439" s="214" t="s">
        <v>2472</v>
      </c>
      <c r="T439" s="214">
        <f>SUM(T434:T438)</f>
        <v>10680</v>
      </c>
      <c r="U439" s="211"/>
      <c r="V439" s="212">
        <v>45368</v>
      </c>
      <c r="W439" s="213"/>
      <c r="X439" s="1356"/>
    </row>
    <row r="440" spans="1:27" ht="26.25" customHeight="1" thickBot="1">
      <c r="A440" s="1357"/>
      <c r="B440" s="1358"/>
      <c r="C440" s="1358"/>
      <c r="D440" s="1358"/>
      <c r="E440" s="1358"/>
      <c r="F440" s="1358"/>
      <c r="G440" s="1358"/>
      <c r="H440" s="1358"/>
      <c r="I440" s="1358"/>
      <c r="J440" s="1358"/>
      <c r="K440" s="611" t="s">
        <v>9568</v>
      </c>
      <c r="L440" s="1358"/>
      <c r="M440" s="1358"/>
      <c r="N440" s="1359"/>
      <c r="O440" s="1359"/>
      <c r="P440" s="1360"/>
      <c r="Q440" s="1358"/>
      <c r="R440" s="1358"/>
      <c r="S440" s="1361"/>
      <c r="T440" s="1361"/>
      <c r="U440" s="1362"/>
      <c r="V440" s="1363"/>
      <c r="W440" s="1364"/>
      <c r="X440" s="1365"/>
    </row>
    <row r="441" spans="1:27" ht="26.25" hidden="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51"/>
      <c r="L441" s="4"/>
      <c r="M441" s="4"/>
      <c r="N441" s="451"/>
      <c r="O441" s="451"/>
      <c r="P441" s="452"/>
      <c r="Q441" s="4"/>
      <c r="R441" s="4"/>
      <c r="S441" s="4"/>
      <c r="T441" s="4"/>
      <c r="U441" s="453"/>
      <c r="V441" s="454"/>
      <c r="W441" s="455"/>
      <c r="X441" s="455"/>
    </row>
    <row r="442" spans="1:27" ht="26.25" hidden="1" customHeight="1" thickBot="1"/>
    <row r="443" spans="1:27" ht="26.25" hidden="1" customHeight="1">
      <c r="A443" s="699" t="s">
        <v>188</v>
      </c>
      <c r="B443" s="700"/>
      <c r="C443" s="700" t="s">
        <v>154</v>
      </c>
      <c r="D443" s="700" t="s">
        <v>190</v>
      </c>
      <c r="E443" s="700"/>
      <c r="F443" s="700"/>
      <c r="G443" s="700"/>
      <c r="H443" s="714"/>
      <c r="I443" s="700" t="s">
        <v>8281</v>
      </c>
      <c r="J443" s="715" t="s">
        <v>9519</v>
      </c>
      <c r="K443" s="700" t="s">
        <v>7331</v>
      </c>
      <c r="L443" s="715"/>
      <c r="M443" s="715"/>
      <c r="N443" s="701"/>
      <c r="O443" s="701"/>
      <c r="P443" s="702"/>
      <c r="Q443" s="700"/>
      <c r="R443" s="700"/>
      <c r="S443" s="700"/>
      <c r="T443" s="700"/>
      <c r="U443" s="716">
        <v>45286</v>
      </c>
      <c r="V443" s="716">
        <v>45344</v>
      </c>
      <c r="W443" s="703">
        <v>1710</v>
      </c>
      <c r="X443" s="704">
        <v>3400</v>
      </c>
    </row>
    <row r="444" spans="1:27" ht="26.25" hidden="1" customHeight="1">
      <c r="A444" s="705"/>
      <c r="B444" s="278"/>
      <c r="C444" s="320" t="s">
        <v>3681</v>
      </c>
      <c r="D444" s="278"/>
      <c r="E444" s="278"/>
      <c r="F444" s="278"/>
      <c r="G444" s="278"/>
      <c r="H444" s="278"/>
      <c r="I444" s="278" t="s">
        <v>2578</v>
      </c>
      <c r="J444" s="317" t="s">
        <v>9527</v>
      </c>
      <c r="K444" s="280" t="s">
        <v>3377</v>
      </c>
      <c r="L444" s="427" t="s">
        <v>3359</v>
      </c>
      <c r="M444" s="2661" t="s">
        <v>3301</v>
      </c>
      <c r="N444" s="2662"/>
      <c r="O444" s="2662"/>
      <c r="P444" s="2663"/>
      <c r="Q444" s="278"/>
      <c r="R444" s="278"/>
      <c r="S444" s="278"/>
      <c r="T444" s="278"/>
      <c r="U444" s="719"/>
      <c r="V444" s="719"/>
      <c r="W444" s="283"/>
      <c r="X444" s="706"/>
    </row>
    <row r="445" spans="1:27" ht="26.25" hidden="1" customHeight="1">
      <c r="A445" s="705"/>
      <c r="B445" s="278"/>
      <c r="C445" s="278" t="s">
        <v>8254</v>
      </c>
      <c r="D445" s="278"/>
      <c r="E445" s="278"/>
      <c r="F445" s="278"/>
      <c r="G445" s="278"/>
      <c r="H445" s="278"/>
      <c r="I445" s="320" t="s">
        <v>2625</v>
      </c>
      <c r="J445" s="278"/>
      <c r="K445" s="278" t="s">
        <v>9557</v>
      </c>
      <c r="L445" s="278"/>
      <c r="M445" s="2664"/>
      <c r="N445" s="2665"/>
      <c r="O445" s="2665"/>
      <c r="P445" s="2666"/>
      <c r="Q445" s="278"/>
      <c r="R445" s="278"/>
      <c r="S445" s="278"/>
      <c r="T445" s="278"/>
      <c r="U445" s="719"/>
      <c r="V445" s="420"/>
      <c r="W445" s="283"/>
      <c r="X445" s="706"/>
      <c r="AA445" s="1372"/>
    </row>
    <row r="446" spans="1:27" ht="26.25" hidden="1" customHeight="1">
      <c r="A446" s="705"/>
      <c r="B446" s="278"/>
      <c r="C446" s="278"/>
      <c r="D446" s="278"/>
      <c r="E446" s="278"/>
      <c r="F446" s="278"/>
      <c r="G446" s="278"/>
      <c r="H446" s="278"/>
      <c r="I446" s="720" t="s">
        <v>8207</v>
      </c>
      <c r="J446" s="278"/>
      <c r="K446" s="278" t="s">
        <v>7222</v>
      </c>
      <c r="L446" s="278"/>
      <c r="M446" s="2664"/>
      <c r="N446" s="2665"/>
      <c r="O446" s="2665"/>
      <c r="P446" s="2666"/>
      <c r="Q446" s="278"/>
      <c r="R446" s="278"/>
      <c r="S446" s="278"/>
      <c r="T446" s="278"/>
      <c r="U446" s="281"/>
      <c r="V446" s="282"/>
      <c r="W446" s="283"/>
      <c r="X446" s="721"/>
    </row>
    <row r="447" spans="1:27" ht="26.25" hidden="1" customHeight="1">
      <c r="A447" s="705"/>
      <c r="B447" s="278"/>
      <c r="C447" s="278"/>
      <c r="D447" s="278"/>
      <c r="E447" s="278"/>
      <c r="F447" s="278"/>
      <c r="G447" s="278"/>
      <c r="H447" s="278"/>
      <c r="I447" s="278"/>
      <c r="J447" s="278"/>
      <c r="K447" s="278"/>
      <c r="L447" s="278"/>
      <c r="M447" s="2664"/>
      <c r="N447" s="2665"/>
      <c r="O447" s="2665"/>
      <c r="P447" s="2666"/>
      <c r="Q447" s="278"/>
      <c r="R447" s="278"/>
      <c r="S447" s="284" t="s">
        <v>189</v>
      </c>
      <c r="T447" s="284"/>
      <c r="U447" s="281"/>
      <c r="V447" s="282"/>
      <c r="W447" s="283"/>
      <c r="X447" s="722"/>
    </row>
    <row r="448" spans="1:27" ht="26.25" hidden="1" customHeight="1">
      <c r="A448" s="705"/>
      <c r="B448" s="278"/>
      <c r="C448" s="278"/>
      <c r="D448" s="278"/>
      <c r="E448" s="278"/>
      <c r="F448" s="278"/>
      <c r="G448" s="278"/>
      <c r="H448" s="278"/>
      <c r="I448" s="278"/>
      <c r="J448" s="278"/>
      <c r="K448" s="278"/>
      <c r="L448" s="278"/>
      <c r="M448" s="2667"/>
      <c r="N448" s="2668"/>
      <c r="O448" s="2668"/>
      <c r="P448" s="2669"/>
      <c r="Q448" s="278"/>
      <c r="R448" s="278"/>
      <c r="S448" s="284" t="s">
        <v>2472</v>
      </c>
      <c r="T448" s="284">
        <f>SUM(T443:T447)</f>
        <v>0</v>
      </c>
      <c r="U448" s="281"/>
      <c r="V448" s="282"/>
      <c r="W448" s="283"/>
      <c r="X448" s="722"/>
    </row>
    <row r="449" spans="1:26" ht="26.25" hidden="1" customHeight="1" thickBot="1">
      <c r="A449" s="707"/>
      <c r="B449" s="708"/>
      <c r="C449" s="708"/>
      <c r="D449" s="708"/>
      <c r="E449" s="708"/>
      <c r="F449" s="708"/>
      <c r="G449" s="708"/>
      <c r="H449" s="708"/>
      <c r="I449" s="708"/>
      <c r="J449" s="708"/>
      <c r="K449" s="611" t="s">
        <v>9516</v>
      </c>
      <c r="L449" s="709"/>
      <c r="M449" s="709"/>
      <c r="N449" s="708"/>
      <c r="O449" s="708"/>
      <c r="P449" s="710"/>
      <c r="Q449" s="711"/>
      <c r="R449" s="711"/>
      <c r="S449" s="711"/>
      <c r="T449" s="711"/>
      <c r="U449" s="712"/>
      <c r="V449" s="713"/>
      <c r="W449" s="723"/>
      <c r="X449" s="724"/>
    </row>
    <row r="450" spans="1:26" ht="26.25" hidden="1" customHeight="1">
      <c r="A450" s="699" t="s">
        <v>188</v>
      </c>
      <c r="B450" s="700"/>
      <c r="C450" s="700" t="s">
        <v>154</v>
      </c>
      <c r="D450" s="700" t="s">
        <v>190</v>
      </c>
      <c r="E450" s="700"/>
      <c r="F450" s="700"/>
      <c r="G450" s="700"/>
      <c r="H450" s="714"/>
      <c r="I450" s="700" t="s">
        <v>8281</v>
      </c>
      <c r="J450" s="715" t="s">
        <v>9519</v>
      </c>
      <c r="K450" s="700" t="s">
        <v>7331</v>
      </c>
      <c r="L450" s="715"/>
      <c r="M450" s="715"/>
      <c r="N450" s="701"/>
      <c r="O450" s="701"/>
      <c r="P450" s="702"/>
      <c r="Q450" s="700"/>
      <c r="R450" s="700"/>
      <c r="S450" s="700"/>
      <c r="T450" s="700"/>
      <c r="U450" s="716">
        <v>45286</v>
      </c>
      <c r="V450" s="716">
        <v>45344</v>
      </c>
      <c r="W450" s="703">
        <v>1710</v>
      </c>
      <c r="X450" s="704">
        <v>3400</v>
      </c>
    </row>
    <row r="451" spans="1:26" ht="26.25" hidden="1" customHeight="1">
      <c r="A451" s="705"/>
      <c r="B451" s="278"/>
      <c r="C451" s="320" t="s">
        <v>3681</v>
      </c>
      <c r="D451" s="278"/>
      <c r="E451" s="278"/>
      <c r="F451" s="278"/>
      <c r="G451" s="278"/>
      <c r="H451" s="278"/>
      <c r="I451" s="278" t="s">
        <v>2578</v>
      </c>
      <c r="J451" s="317" t="s">
        <v>9528</v>
      </c>
      <c r="K451" s="280" t="s">
        <v>3377</v>
      </c>
      <c r="L451" s="427" t="s">
        <v>3359</v>
      </c>
      <c r="M451" s="2661" t="s">
        <v>3301</v>
      </c>
      <c r="N451" s="2662"/>
      <c r="O451" s="2662"/>
      <c r="P451" s="2663"/>
      <c r="Q451" s="278"/>
      <c r="R451" s="278"/>
      <c r="S451" s="278"/>
      <c r="T451" s="278"/>
      <c r="U451" s="719"/>
      <c r="V451" s="719"/>
      <c r="W451" s="283"/>
      <c r="X451" s="706"/>
    </row>
    <row r="452" spans="1:26" ht="26.25" hidden="1" customHeight="1">
      <c r="A452" s="705"/>
      <c r="B452" s="278"/>
      <c r="C452" s="278" t="s">
        <v>8254</v>
      </c>
      <c r="D452" s="278"/>
      <c r="E452" s="278"/>
      <c r="F452" s="278"/>
      <c r="G452" s="278"/>
      <c r="H452" s="278"/>
      <c r="I452" s="320" t="s">
        <v>2625</v>
      </c>
      <c r="J452" s="278"/>
      <c r="K452" s="278" t="s">
        <v>9557</v>
      </c>
      <c r="L452" s="278"/>
      <c r="M452" s="2664"/>
      <c r="N452" s="2665"/>
      <c r="O452" s="2665"/>
      <c r="P452" s="2666"/>
      <c r="Q452" s="278"/>
      <c r="R452" s="278"/>
      <c r="S452" s="278"/>
      <c r="T452" s="278"/>
      <c r="U452" s="719"/>
      <c r="V452" s="420"/>
      <c r="W452" s="283"/>
      <c r="X452" s="706"/>
    </row>
    <row r="453" spans="1:26" ht="26.25" hidden="1" customHeight="1">
      <c r="A453" s="705"/>
      <c r="B453" s="278"/>
      <c r="C453" s="278"/>
      <c r="D453" s="278"/>
      <c r="E453" s="278"/>
      <c r="F453" s="278"/>
      <c r="G453" s="278"/>
      <c r="H453" s="278"/>
      <c r="I453" s="720" t="s">
        <v>8207</v>
      </c>
      <c r="J453" s="278"/>
      <c r="K453" s="278" t="s">
        <v>7222</v>
      </c>
      <c r="L453" s="278"/>
      <c r="M453" s="2664"/>
      <c r="N453" s="2665"/>
      <c r="O453" s="2665"/>
      <c r="P453" s="2666"/>
      <c r="Q453" s="278"/>
      <c r="R453" s="278"/>
      <c r="S453" s="278"/>
      <c r="T453" s="278"/>
      <c r="U453" s="281"/>
      <c r="V453" s="282"/>
      <c r="W453" s="283"/>
      <c r="X453" s="721"/>
    </row>
    <row r="454" spans="1:26" ht="26.25" hidden="1" customHeight="1">
      <c r="A454" s="705"/>
      <c r="B454" s="278"/>
      <c r="C454" s="278"/>
      <c r="D454" s="278"/>
      <c r="E454" s="278"/>
      <c r="F454" s="278"/>
      <c r="G454" s="278"/>
      <c r="H454" s="278"/>
      <c r="I454" s="278"/>
      <c r="J454" s="278"/>
      <c r="K454" s="278"/>
      <c r="L454" s="278"/>
      <c r="M454" s="2664"/>
      <c r="N454" s="2665"/>
      <c r="O454" s="2665"/>
      <c r="P454" s="2666"/>
      <c r="Q454" s="278"/>
      <c r="R454" s="278"/>
      <c r="S454" s="284" t="s">
        <v>189</v>
      </c>
      <c r="T454" s="284"/>
      <c r="U454" s="281"/>
      <c r="V454" s="282"/>
      <c r="W454" s="283"/>
      <c r="X454" s="722"/>
    </row>
    <row r="455" spans="1:26" ht="26.25" hidden="1" customHeight="1">
      <c r="A455" s="705"/>
      <c r="B455" s="278"/>
      <c r="C455" s="278"/>
      <c r="D455" s="278"/>
      <c r="E455" s="278"/>
      <c r="F455" s="278"/>
      <c r="G455" s="278"/>
      <c r="H455" s="278"/>
      <c r="I455" s="278"/>
      <c r="J455" s="278"/>
      <c r="K455" s="278"/>
      <c r="L455" s="278"/>
      <c r="M455" s="2667"/>
      <c r="N455" s="2668"/>
      <c r="O455" s="2668"/>
      <c r="P455" s="2669"/>
      <c r="Q455" s="278"/>
      <c r="R455" s="278"/>
      <c r="S455" s="284" t="s">
        <v>2472</v>
      </c>
      <c r="T455" s="284">
        <f>SUM(T450:T454)</f>
        <v>0</v>
      </c>
      <c r="U455" s="281"/>
      <c r="V455" s="282"/>
      <c r="W455" s="283"/>
      <c r="X455" s="722"/>
    </row>
    <row r="456" spans="1:26" ht="26.25" hidden="1" customHeight="1" thickBot="1">
      <c r="A456" s="707"/>
      <c r="B456" s="708"/>
      <c r="C456" s="708"/>
      <c r="D456" s="708"/>
      <c r="E456" s="708"/>
      <c r="F456" s="708"/>
      <c r="G456" s="708"/>
      <c r="H456" s="708"/>
      <c r="I456" s="708"/>
      <c r="J456" s="708"/>
      <c r="K456" s="611" t="s">
        <v>9516</v>
      </c>
      <c r="L456" s="709"/>
      <c r="M456" s="709"/>
      <c r="N456" s="708"/>
      <c r="O456" s="708"/>
      <c r="P456" s="710"/>
      <c r="Q456" s="711"/>
      <c r="R456" s="711"/>
      <c r="S456" s="711"/>
      <c r="T456" s="711"/>
      <c r="U456" s="712"/>
      <c r="V456" s="713"/>
      <c r="W456" s="723"/>
      <c r="X456" s="724"/>
    </row>
    <row r="457" spans="1:26" ht="26.25" hidden="1" customHeight="1">
      <c r="A457" s="699" t="s">
        <v>188</v>
      </c>
      <c r="B457" s="700"/>
      <c r="C457" s="700" t="s">
        <v>154</v>
      </c>
      <c r="D457" s="700" t="s">
        <v>190</v>
      </c>
      <c r="E457" s="700"/>
      <c r="F457" s="700"/>
      <c r="G457" s="700"/>
      <c r="H457" s="714"/>
      <c r="I457" s="700" t="s">
        <v>8281</v>
      </c>
      <c r="J457" s="715" t="s">
        <v>9519</v>
      </c>
      <c r="K457" s="700" t="s">
        <v>7331</v>
      </c>
      <c r="L457" s="715"/>
      <c r="M457" s="715"/>
      <c r="N457" s="701"/>
      <c r="O457" s="701"/>
      <c r="P457" s="702"/>
      <c r="Q457" s="700"/>
      <c r="R457" s="700"/>
      <c r="S457" s="700"/>
      <c r="T457" s="700"/>
      <c r="U457" s="716">
        <v>45286</v>
      </c>
      <c r="V457" s="716">
        <v>45344</v>
      </c>
      <c r="W457" s="703">
        <v>1710</v>
      </c>
      <c r="X457" s="704">
        <v>3400</v>
      </c>
    </row>
    <row r="458" spans="1:26" ht="26.25" hidden="1" customHeight="1">
      <c r="A458" s="705"/>
      <c r="B458" s="278"/>
      <c r="C458" s="320" t="s">
        <v>3681</v>
      </c>
      <c r="D458" s="278"/>
      <c r="E458" s="278"/>
      <c r="F458" s="278"/>
      <c r="G458" s="278"/>
      <c r="H458" s="278"/>
      <c r="I458" s="278" t="s">
        <v>2578</v>
      </c>
      <c r="J458" s="317" t="s">
        <v>9551</v>
      </c>
      <c r="K458" s="280" t="s">
        <v>3377</v>
      </c>
      <c r="L458" s="427" t="s">
        <v>3359</v>
      </c>
      <c r="M458" s="2661" t="s">
        <v>3301</v>
      </c>
      <c r="N458" s="2662"/>
      <c r="O458" s="2662"/>
      <c r="P458" s="2663"/>
      <c r="Q458" s="278"/>
      <c r="R458" s="278"/>
      <c r="S458" s="278"/>
      <c r="T458" s="278"/>
      <c r="U458" s="719"/>
      <c r="V458" s="719"/>
      <c r="W458" s="283"/>
      <c r="X458" s="706"/>
    </row>
    <row r="459" spans="1:26" ht="26.25" hidden="1" customHeight="1">
      <c r="A459" s="705"/>
      <c r="B459" s="278"/>
      <c r="C459" s="278" t="s">
        <v>8254</v>
      </c>
      <c r="D459" s="278"/>
      <c r="E459" s="278"/>
      <c r="F459" s="278"/>
      <c r="G459" s="278"/>
      <c r="H459" s="278"/>
      <c r="I459" s="320" t="s">
        <v>2625</v>
      </c>
      <c r="J459" s="278"/>
      <c r="K459" s="278"/>
      <c r="L459" s="278"/>
      <c r="M459" s="2664"/>
      <c r="N459" s="2665"/>
      <c r="O459" s="2665"/>
      <c r="P459" s="2666"/>
      <c r="Q459" s="278"/>
      <c r="R459" s="278"/>
      <c r="S459" s="278"/>
      <c r="T459" s="278"/>
      <c r="U459" s="719"/>
      <c r="V459" s="420"/>
      <c r="W459" s="283"/>
      <c r="X459" s="706"/>
    </row>
    <row r="460" spans="1:26" ht="26.25" hidden="1" customHeight="1">
      <c r="A460" s="705"/>
      <c r="B460" s="278"/>
      <c r="C460" s="278"/>
      <c r="D460" s="278"/>
      <c r="E460" s="278"/>
      <c r="F460" s="278"/>
      <c r="G460" s="278"/>
      <c r="H460" s="278"/>
      <c r="I460" s="720" t="s">
        <v>8207</v>
      </c>
      <c r="J460" s="278" t="s">
        <v>9553</v>
      </c>
      <c r="K460" s="278" t="s">
        <v>7222</v>
      </c>
      <c r="L460" s="278"/>
      <c r="M460" s="2664"/>
      <c r="N460" s="2665"/>
      <c r="O460" s="2665"/>
      <c r="P460" s="2666"/>
      <c r="Q460" s="278"/>
      <c r="R460" s="278"/>
      <c r="S460" s="278"/>
      <c r="T460" s="278"/>
      <c r="U460" s="281"/>
      <c r="V460" s="282"/>
      <c r="W460" s="283"/>
      <c r="X460" s="721"/>
    </row>
    <row r="461" spans="1:26" ht="26.25" hidden="1" customHeight="1">
      <c r="A461" s="705"/>
      <c r="B461" s="278"/>
      <c r="C461" s="278"/>
      <c r="D461" s="278"/>
      <c r="E461" s="278"/>
      <c r="F461" s="278"/>
      <c r="G461" s="278"/>
      <c r="H461" s="278"/>
      <c r="I461" s="278"/>
      <c r="J461" s="278"/>
      <c r="K461" s="278"/>
      <c r="L461" s="278"/>
      <c r="M461" s="2664"/>
      <c r="N461" s="2665"/>
      <c r="O461" s="2665"/>
      <c r="P461" s="2666"/>
      <c r="Q461" s="278"/>
      <c r="R461" s="278"/>
      <c r="S461" s="284" t="s">
        <v>189</v>
      </c>
      <c r="T461" s="284"/>
      <c r="U461" s="281"/>
      <c r="V461" s="282"/>
      <c r="W461" s="283"/>
      <c r="X461" s="722"/>
    </row>
    <row r="462" spans="1:26" ht="26.25" hidden="1" customHeight="1">
      <c r="A462" s="705"/>
      <c r="B462" s="278"/>
      <c r="C462" s="278"/>
      <c r="D462" s="278"/>
      <c r="E462" s="278"/>
      <c r="F462" s="278"/>
      <c r="G462" s="278"/>
      <c r="H462" s="278"/>
      <c r="I462" s="278"/>
      <c r="J462" s="278"/>
      <c r="K462" s="278"/>
      <c r="L462" s="278"/>
      <c r="M462" s="2667"/>
      <c r="N462" s="2668"/>
      <c r="O462" s="2668"/>
      <c r="P462" s="2669"/>
      <c r="Q462" s="278"/>
      <c r="R462" s="278"/>
      <c r="S462" s="284" t="s">
        <v>2472</v>
      </c>
      <c r="T462" s="284">
        <f>SUM(T457:T461)</f>
        <v>0</v>
      </c>
      <c r="U462" s="281"/>
      <c r="V462" s="282"/>
      <c r="W462" s="283"/>
      <c r="X462" s="722"/>
    </row>
    <row r="463" spans="1:26" ht="26.25" hidden="1" customHeight="1" thickBot="1">
      <c r="A463" s="707"/>
      <c r="B463" s="708"/>
      <c r="C463" s="708"/>
      <c r="D463" s="708"/>
      <c r="E463" s="708"/>
      <c r="F463" s="708"/>
      <c r="G463" s="708"/>
      <c r="H463" s="708"/>
      <c r="I463" s="708"/>
      <c r="J463" s="708"/>
      <c r="K463" s="611" t="s">
        <v>9516</v>
      </c>
      <c r="L463" s="709"/>
      <c r="M463" s="709"/>
      <c r="N463" s="708"/>
      <c r="O463" s="708"/>
      <c r="P463" s="710"/>
      <c r="Q463" s="711"/>
      <c r="R463" s="711"/>
      <c r="S463" s="711"/>
      <c r="T463" s="711"/>
      <c r="U463" s="712"/>
      <c r="V463" s="713"/>
      <c r="W463" s="723"/>
      <c r="X463" s="724"/>
    </row>
    <row r="464" spans="1:26" ht="26.25" hidden="1" customHeight="1">
      <c r="A464" s="699" t="s">
        <v>188</v>
      </c>
      <c r="B464" s="700"/>
      <c r="C464" s="700" t="s">
        <v>154</v>
      </c>
      <c r="D464" s="700" t="s">
        <v>190</v>
      </c>
      <c r="E464" s="700"/>
      <c r="F464" s="700"/>
      <c r="G464" s="700"/>
      <c r="H464" s="714"/>
      <c r="I464" s="700" t="s">
        <v>8281</v>
      </c>
      <c r="J464" s="715" t="s">
        <v>9519</v>
      </c>
      <c r="K464" s="700" t="s">
        <v>7331</v>
      </c>
      <c r="L464" s="715"/>
      <c r="M464" s="715"/>
      <c r="N464" s="701"/>
      <c r="O464" s="701"/>
      <c r="P464" s="702"/>
      <c r="Q464" s="700"/>
      <c r="R464" s="700"/>
      <c r="S464" s="700"/>
      <c r="T464" s="700"/>
      <c r="U464" s="716">
        <v>45286</v>
      </c>
      <c r="V464" s="716">
        <v>45344</v>
      </c>
      <c r="W464" s="703">
        <v>1710</v>
      </c>
      <c r="X464" s="704">
        <v>3400</v>
      </c>
      <c r="Z464" s="1" t="s">
        <v>9529</v>
      </c>
    </row>
    <row r="465" spans="1:26" ht="26.25" hidden="1" customHeight="1">
      <c r="A465" s="705"/>
      <c r="B465" s="278"/>
      <c r="C465" s="320" t="s">
        <v>3681</v>
      </c>
      <c r="D465" s="278"/>
      <c r="E465" s="278"/>
      <c r="F465" s="278"/>
      <c r="G465" s="278"/>
      <c r="H465" s="278"/>
      <c r="I465" s="278" t="s">
        <v>2578</v>
      </c>
      <c r="J465" s="317" t="s">
        <v>9552</v>
      </c>
      <c r="K465" s="280" t="s">
        <v>3377</v>
      </c>
      <c r="L465" s="427" t="s">
        <v>3359</v>
      </c>
      <c r="M465" s="2661" t="s">
        <v>3301</v>
      </c>
      <c r="N465" s="2662"/>
      <c r="O465" s="2662"/>
      <c r="P465" s="2663"/>
      <c r="Q465" s="278"/>
      <c r="R465" s="278"/>
      <c r="S465" s="278"/>
      <c r="T465" s="278"/>
      <c r="U465" s="719"/>
      <c r="V465" s="719"/>
      <c r="W465" s="283"/>
      <c r="X465" s="706"/>
      <c r="Z465" s="1" t="s">
        <v>9530</v>
      </c>
    </row>
    <row r="466" spans="1:26" ht="26.25" hidden="1" customHeight="1">
      <c r="A466" s="705"/>
      <c r="B466" s="278"/>
      <c r="C466" s="278" t="s">
        <v>8254</v>
      </c>
      <c r="D466" s="278"/>
      <c r="E466" s="278"/>
      <c r="F466" s="278"/>
      <c r="G466" s="278"/>
      <c r="H466" s="278"/>
      <c r="I466" s="320" t="s">
        <v>2625</v>
      </c>
      <c r="J466" s="278"/>
      <c r="K466" s="278"/>
      <c r="L466" s="278"/>
      <c r="M466" s="2664"/>
      <c r="N466" s="2665"/>
      <c r="O466" s="2665"/>
      <c r="P466" s="2666"/>
      <c r="Q466" s="278"/>
      <c r="R466" s="278"/>
      <c r="S466" s="278"/>
      <c r="T466" s="278"/>
      <c r="U466" s="719"/>
      <c r="V466" s="420"/>
      <c r="W466" s="283"/>
      <c r="X466" s="706"/>
    </row>
    <row r="467" spans="1:26" ht="26.25" hidden="1" customHeight="1">
      <c r="A467" s="705"/>
      <c r="B467" s="278"/>
      <c r="C467" s="278"/>
      <c r="D467" s="278"/>
      <c r="E467" s="278"/>
      <c r="F467" s="278"/>
      <c r="G467" s="278"/>
      <c r="H467" s="278"/>
      <c r="I467" s="720" t="s">
        <v>8207</v>
      </c>
      <c r="J467" s="278" t="s">
        <v>9553</v>
      </c>
      <c r="K467" s="278" t="s">
        <v>7222</v>
      </c>
      <c r="L467" s="278"/>
      <c r="M467" s="2664"/>
      <c r="N467" s="2665"/>
      <c r="O467" s="2665"/>
      <c r="P467" s="2666"/>
      <c r="Q467" s="278"/>
      <c r="R467" s="278"/>
      <c r="S467" s="278"/>
      <c r="T467" s="278"/>
      <c r="U467" s="281"/>
      <c r="V467" s="282"/>
      <c r="W467" s="283"/>
      <c r="X467" s="721"/>
    </row>
    <row r="468" spans="1:26" ht="26.25" hidden="1" customHeight="1">
      <c r="A468" s="705"/>
      <c r="B468" s="278"/>
      <c r="C468" s="278"/>
      <c r="D468" s="278"/>
      <c r="E468" s="278"/>
      <c r="F468" s="278"/>
      <c r="G468" s="278"/>
      <c r="H468" s="278"/>
      <c r="I468" s="278"/>
      <c r="J468" s="278"/>
      <c r="K468" s="278"/>
      <c r="L468" s="278"/>
      <c r="M468" s="2664"/>
      <c r="N468" s="2665"/>
      <c r="O468" s="2665"/>
      <c r="P468" s="2666"/>
      <c r="Q468" s="278"/>
      <c r="R468" s="278"/>
      <c r="S468" s="284" t="s">
        <v>189</v>
      </c>
      <c r="T468" s="284"/>
      <c r="U468" s="281"/>
      <c r="V468" s="282"/>
      <c r="W468" s="283"/>
      <c r="X468" s="722"/>
    </row>
    <row r="469" spans="1:26" ht="26.25" hidden="1" customHeight="1">
      <c r="A469" s="705"/>
      <c r="B469" s="278"/>
      <c r="C469" s="278"/>
      <c r="D469" s="278"/>
      <c r="E469" s="278"/>
      <c r="F469" s="278"/>
      <c r="G469" s="278"/>
      <c r="H469" s="278"/>
      <c r="I469" s="278"/>
      <c r="J469" s="278"/>
      <c r="K469" s="278"/>
      <c r="L469" s="278"/>
      <c r="M469" s="2667"/>
      <c r="N469" s="2668"/>
      <c r="O469" s="2668"/>
      <c r="P469" s="2669"/>
      <c r="Q469" s="278"/>
      <c r="R469" s="278"/>
      <c r="S469" s="284" t="s">
        <v>2472</v>
      </c>
      <c r="T469" s="284">
        <f>SUM(T464:T468)</f>
        <v>0</v>
      </c>
      <c r="U469" s="281"/>
      <c r="V469" s="282"/>
      <c r="W469" s="283"/>
      <c r="X469" s="722"/>
    </row>
    <row r="470" spans="1:26" ht="26.25" hidden="1" customHeight="1" thickBot="1">
      <c r="A470" s="707"/>
      <c r="B470" s="708"/>
      <c r="C470" s="708"/>
      <c r="D470" s="708"/>
      <c r="E470" s="708"/>
      <c r="F470" s="708"/>
      <c r="G470" s="708"/>
      <c r="H470" s="708"/>
      <c r="I470" s="708"/>
      <c r="J470" s="708"/>
      <c r="K470" s="611" t="s">
        <v>9516</v>
      </c>
      <c r="L470" s="709"/>
      <c r="M470" s="709"/>
      <c r="N470" s="708"/>
      <c r="O470" s="708"/>
      <c r="P470" s="710"/>
      <c r="Q470" s="711"/>
      <c r="R470" s="711"/>
      <c r="S470" s="711"/>
      <c r="T470" s="711"/>
      <c r="U470" s="712"/>
      <c r="V470" s="713"/>
      <c r="W470" s="723"/>
      <c r="X470" s="724"/>
    </row>
    <row r="471" spans="1:26" ht="26.25" hidden="1" customHeight="1"/>
    <row r="472" spans="1:26" ht="26.25" hidden="1" customHeight="1" thickBot="1"/>
    <row r="473" spans="1:26" ht="26.25" hidden="1" customHeight="1">
      <c r="A473" s="848" t="s">
        <v>188</v>
      </c>
      <c r="B473" s="849"/>
      <c r="C473" s="849" t="s">
        <v>3844</v>
      </c>
      <c r="D473" s="849" t="s">
        <v>190</v>
      </c>
      <c r="E473" s="849"/>
      <c r="F473" s="849"/>
      <c r="G473" s="849"/>
      <c r="H473" s="849"/>
      <c r="I473" s="849" t="s">
        <v>7787</v>
      </c>
      <c r="J473" s="849" t="s">
        <v>9694</v>
      </c>
      <c r="K473" s="850" t="s">
        <v>14</v>
      </c>
      <c r="L473" s="849" t="s">
        <v>9698</v>
      </c>
      <c r="M473" s="849"/>
      <c r="N473" s="850"/>
      <c r="O473" s="850"/>
      <c r="P473" s="851"/>
      <c r="Q473" s="849"/>
      <c r="R473" s="849"/>
      <c r="S473" s="849"/>
      <c r="T473" s="849"/>
      <c r="U473" s="852">
        <v>45285</v>
      </c>
      <c r="V473" s="852">
        <v>45332</v>
      </c>
      <c r="W473" s="853">
        <v>3650</v>
      </c>
      <c r="X473" s="854">
        <v>4100</v>
      </c>
    </row>
    <row r="474" spans="1:26" ht="26.25" hidden="1" customHeight="1">
      <c r="A474" s="855"/>
      <c r="B474" s="188"/>
      <c r="C474" s="188"/>
      <c r="D474" s="188"/>
      <c r="E474" s="188"/>
      <c r="F474" s="188"/>
      <c r="G474" s="188"/>
      <c r="H474" s="188"/>
      <c r="I474" s="188" t="s">
        <v>3598</v>
      </c>
      <c r="J474" s="412" t="s">
        <v>9697</v>
      </c>
      <c r="K474" s="195" t="s">
        <v>211</v>
      </c>
      <c r="L474" s="425" t="s">
        <v>3590</v>
      </c>
      <c r="M474" s="2697" t="s">
        <v>9699</v>
      </c>
      <c r="N474" s="2698"/>
      <c r="O474" s="2698"/>
      <c r="P474" s="2699"/>
      <c r="Q474" s="189"/>
      <c r="R474" s="188"/>
      <c r="S474" s="188"/>
      <c r="T474" s="188"/>
      <c r="U474" s="191"/>
      <c r="V474" s="191"/>
      <c r="W474" s="193"/>
      <c r="X474" s="856"/>
    </row>
    <row r="475" spans="1:26" ht="26.25" hidden="1" customHeight="1">
      <c r="A475" s="855"/>
      <c r="B475" s="188"/>
      <c r="C475" s="188"/>
      <c r="D475" s="188"/>
      <c r="E475" s="188"/>
      <c r="F475" s="188"/>
      <c r="G475" s="188"/>
      <c r="H475" s="188"/>
      <c r="I475" s="188"/>
      <c r="J475" s="320" t="s">
        <v>9696</v>
      </c>
      <c r="K475" s="189" t="s">
        <v>9695</v>
      </c>
      <c r="L475" s="188"/>
      <c r="M475" s="2700"/>
      <c r="N475" s="2701"/>
      <c r="O475" s="2701"/>
      <c r="P475" s="2702"/>
      <c r="Q475" s="189"/>
      <c r="R475" s="188"/>
      <c r="S475" s="188"/>
      <c r="T475" s="188"/>
      <c r="U475" s="192"/>
      <c r="V475" s="191"/>
      <c r="W475" s="193"/>
      <c r="X475" s="856"/>
    </row>
    <row r="476" spans="1:26" ht="26.25" hidden="1" customHeight="1">
      <c r="A476" s="855"/>
      <c r="B476" s="188"/>
      <c r="C476" s="188"/>
      <c r="D476" s="188"/>
      <c r="E476" s="188"/>
      <c r="F476" s="188"/>
      <c r="G476" s="188"/>
      <c r="H476" s="188"/>
      <c r="I476" s="188"/>
      <c r="J476" s="188"/>
      <c r="K476" s="189" t="s">
        <v>1772</v>
      </c>
      <c r="L476" s="188"/>
      <c r="M476" s="2700"/>
      <c r="N476" s="2701"/>
      <c r="O476" s="2701"/>
      <c r="P476" s="2702"/>
      <c r="Q476" s="189"/>
      <c r="R476" s="188"/>
      <c r="S476" s="188"/>
      <c r="T476" s="188"/>
      <c r="U476" s="191"/>
      <c r="V476" s="191"/>
      <c r="W476" s="193"/>
      <c r="X476" s="856"/>
    </row>
    <row r="477" spans="1:26" ht="26.25" hidden="1" customHeight="1">
      <c r="A477" s="855"/>
      <c r="B477" s="188"/>
      <c r="C477" s="188"/>
      <c r="D477" s="188"/>
      <c r="E477" s="188"/>
      <c r="F477" s="188"/>
      <c r="G477" s="188"/>
      <c r="H477" s="188"/>
      <c r="I477" s="188"/>
      <c r="J477" s="188"/>
      <c r="K477" s="1230"/>
      <c r="L477" s="188"/>
      <c r="M477" s="2700"/>
      <c r="N477" s="2701"/>
      <c r="O477" s="2701"/>
      <c r="P477" s="2702"/>
      <c r="Q477" s="189"/>
      <c r="R477" s="188"/>
      <c r="S477" s="194" t="s">
        <v>189</v>
      </c>
      <c r="T477" s="194"/>
      <c r="U477" s="191"/>
      <c r="V477" s="192"/>
      <c r="W477" s="193"/>
      <c r="X477" s="856"/>
    </row>
    <row r="478" spans="1:26" ht="26.25" hidden="1" customHeight="1">
      <c r="A478" s="855"/>
      <c r="B478" s="188"/>
      <c r="C478" s="188"/>
      <c r="D478" s="188"/>
      <c r="E478" s="188"/>
      <c r="F478" s="188"/>
      <c r="G478" s="188"/>
      <c r="H478" s="188"/>
      <c r="I478" s="188"/>
      <c r="J478" s="188"/>
      <c r="K478" s="189"/>
      <c r="L478" s="188"/>
      <c r="M478" s="2703"/>
      <c r="N478" s="2704"/>
      <c r="O478" s="2704"/>
      <c r="P478" s="2705"/>
      <c r="Q478" s="189"/>
      <c r="R478" s="188"/>
      <c r="S478" s="194" t="s">
        <v>2472</v>
      </c>
      <c r="T478" s="194">
        <f>SUM(T473:T477)</f>
        <v>0</v>
      </c>
      <c r="U478" s="191"/>
      <c r="V478" s="191"/>
      <c r="W478" s="193"/>
      <c r="X478" s="856"/>
    </row>
    <row r="479" spans="1:26" ht="26.25" hidden="1" customHeight="1" thickBot="1">
      <c r="A479" s="857"/>
      <c r="B479" s="858"/>
      <c r="C479" s="858"/>
      <c r="D479" s="858"/>
      <c r="E479" s="858"/>
      <c r="F479" s="858"/>
      <c r="G479" s="858"/>
      <c r="H479" s="858"/>
      <c r="I479" s="858"/>
      <c r="J479" s="858"/>
      <c r="K479" s="611" t="s">
        <v>9669</v>
      </c>
      <c r="L479" s="858"/>
      <c r="M479" s="858"/>
      <c r="N479" s="847"/>
      <c r="O479" s="847"/>
      <c r="P479" s="859"/>
      <c r="Q479" s="858"/>
      <c r="R479" s="858"/>
      <c r="S479" s="860"/>
      <c r="T479" s="860"/>
      <c r="U479" s="861"/>
      <c r="V479" s="862"/>
      <c r="W479" s="863"/>
      <c r="X479" s="864"/>
    </row>
    <row r="480" spans="1:26" ht="26.25" hidden="1" customHeight="1">
      <c r="A480" s="656" t="s">
        <v>188</v>
      </c>
      <c r="B480" s="657"/>
      <c r="C480" s="657" t="s">
        <v>3303</v>
      </c>
      <c r="D480" s="657" t="s">
        <v>190</v>
      </c>
      <c r="E480" s="657"/>
      <c r="F480" s="657"/>
      <c r="G480" s="657"/>
      <c r="H480" s="658"/>
      <c r="I480" s="657" t="s">
        <v>3375</v>
      </c>
      <c r="J480" s="657" t="s">
        <v>9531</v>
      </c>
      <c r="K480" s="659" t="s">
        <v>7331</v>
      </c>
      <c r="L480" s="657"/>
      <c r="M480" s="660"/>
      <c r="N480" s="659"/>
      <c r="O480" s="659"/>
      <c r="P480" s="657"/>
      <c r="Q480" s="657"/>
      <c r="R480" s="657"/>
      <c r="S480" s="657"/>
      <c r="T480" s="657"/>
      <c r="U480" s="661">
        <v>45286</v>
      </c>
      <c r="V480" s="1431">
        <v>45335</v>
      </c>
      <c r="W480" s="662">
        <v>2360</v>
      </c>
      <c r="X480" s="663">
        <v>3100</v>
      </c>
    </row>
    <row r="481" spans="1:24" ht="26.25" hidden="1" customHeight="1">
      <c r="A481" s="664"/>
      <c r="B481" s="116"/>
      <c r="C481" s="116"/>
      <c r="D481" s="116"/>
      <c r="E481" s="116"/>
      <c r="F481" s="116"/>
      <c r="G481" s="116"/>
      <c r="H481" s="116"/>
      <c r="I481" s="116" t="s">
        <v>194</v>
      </c>
      <c r="J481" s="412" t="s">
        <v>9616</v>
      </c>
      <c r="K481" s="123" t="s">
        <v>3377</v>
      </c>
      <c r="L481" s="425" t="s">
        <v>3359</v>
      </c>
      <c r="M481" s="2643" t="s">
        <v>3301</v>
      </c>
      <c r="N481" s="2644"/>
      <c r="O481" s="2644"/>
      <c r="P481" s="2645"/>
      <c r="Q481" s="116"/>
      <c r="R481" s="116"/>
      <c r="S481" s="116"/>
      <c r="T481" s="116"/>
      <c r="U481" s="119"/>
      <c r="V481" s="119"/>
      <c r="W481" s="121"/>
      <c r="X481" s="665"/>
    </row>
    <row r="482" spans="1:24" ht="26.25" hidden="1" customHeight="1">
      <c r="A482" s="664"/>
      <c r="B482" s="116"/>
      <c r="C482" s="116"/>
      <c r="D482" s="116"/>
      <c r="E482" s="116"/>
      <c r="F482" s="116"/>
      <c r="G482" s="116"/>
      <c r="H482" s="116"/>
      <c r="I482" s="320" t="s">
        <v>2625</v>
      </c>
      <c r="J482" s="116"/>
      <c r="K482" s="124" t="s">
        <v>9557</v>
      </c>
      <c r="L482" s="116"/>
      <c r="M482" s="2646"/>
      <c r="N482" s="2647"/>
      <c r="O482" s="2647"/>
      <c r="P482" s="2648"/>
      <c r="Q482" s="116"/>
      <c r="R482" s="116"/>
      <c r="S482" s="116"/>
      <c r="T482" s="116"/>
      <c r="U482" s="120"/>
      <c r="V482" s="120"/>
      <c r="W482" s="1165"/>
      <c r="X482" s="665"/>
    </row>
    <row r="483" spans="1:24" ht="26.25" hidden="1" customHeight="1">
      <c r="A483" s="664"/>
      <c r="B483" s="116"/>
      <c r="C483" s="116"/>
      <c r="D483" s="116"/>
      <c r="E483" s="116"/>
      <c r="F483" s="116"/>
      <c r="G483" s="116"/>
      <c r="H483" s="116"/>
      <c r="I483" s="116"/>
      <c r="J483" s="116"/>
      <c r="K483" s="117" t="s">
        <v>7222</v>
      </c>
      <c r="L483" s="116"/>
      <c r="M483" s="2646"/>
      <c r="N483" s="2647"/>
      <c r="O483" s="2647"/>
      <c r="P483" s="2648"/>
      <c r="Q483" s="116"/>
      <c r="R483" s="116"/>
      <c r="S483" s="116"/>
      <c r="T483" s="116"/>
      <c r="U483" s="119"/>
      <c r="V483" s="120"/>
      <c r="W483" s="121"/>
      <c r="X483" s="665"/>
    </row>
    <row r="484" spans="1:24" ht="26.25" hidden="1" customHeight="1">
      <c r="A484" s="664"/>
      <c r="B484" s="116"/>
      <c r="C484" s="116"/>
      <c r="D484" s="116"/>
      <c r="E484" s="116"/>
      <c r="F484" s="116"/>
      <c r="G484" s="116"/>
      <c r="H484" s="116"/>
      <c r="I484" s="116"/>
      <c r="J484" s="425" t="s">
        <v>3281</v>
      </c>
      <c r="K484" s="117"/>
      <c r="L484" s="116"/>
      <c r="M484" s="2646"/>
      <c r="N484" s="2647"/>
      <c r="O484" s="2647"/>
      <c r="P484" s="2648"/>
      <c r="Q484" s="116"/>
      <c r="R484" s="116"/>
      <c r="S484" s="122" t="s">
        <v>189</v>
      </c>
      <c r="T484" s="122"/>
      <c r="U484" s="119"/>
      <c r="V484" s="421"/>
      <c r="W484" s="121"/>
      <c r="X484" s="665"/>
    </row>
    <row r="485" spans="1:24" ht="26.25" hidden="1" customHeight="1">
      <c r="A485" s="664"/>
      <c r="B485" s="116"/>
      <c r="C485" s="116"/>
      <c r="D485" s="116"/>
      <c r="E485" s="116"/>
      <c r="F485" s="116"/>
      <c r="G485" s="116"/>
      <c r="H485" s="116"/>
      <c r="I485" s="116"/>
      <c r="J485" s="116"/>
      <c r="K485" s="117"/>
      <c r="L485" s="116"/>
      <c r="M485" s="2649"/>
      <c r="N485" s="2650"/>
      <c r="O485" s="2650"/>
      <c r="P485" s="2651"/>
      <c r="Q485" s="116"/>
      <c r="R485" s="116"/>
      <c r="S485" s="122" t="s">
        <v>2472</v>
      </c>
      <c r="T485" s="122">
        <f>SUM(T480:T484)</f>
        <v>0</v>
      </c>
      <c r="U485" s="119"/>
      <c r="V485" s="120"/>
      <c r="W485" s="121"/>
      <c r="X485" s="665"/>
    </row>
    <row r="486" spans="1:24" ht="26.25" hidden="1" customHeight="1" thickBot="1">
      <c r="A486" s="666"/>
      <c r="B486" s="667"/>
      <c r="C486" s="667"/>
      <c r="D486" s="667"/>
      <c r="E486" s="667"/>
      <c r="F486" s="667"/>
      <c r="G486" s="667"/>
      <c r="H486" s="667"/>
      <c r="I486" s="667"/>
      <c r="J486" s="667"/>
      <c r="K486" s="611" t="s">
        <v>9516</v>
      </c>
      <c r="L486" s="667"/>
      <c r="M486" s="667"/>
      <c r="N486" s="668"/>
      <c r="O486" s="668"/>
      <c r="P486" s="669"/>
      <c r="Q486" s="667"/>
      <c r="R486" s="667"/>
      <c r="S486" s="670"/>
      <c r="T486" s="670"/>
      <c r="U486" s="671"/>
      <c r="V486" s="672"/>
      <c r="W486" s="673"/>
      <c r="X486" s="674"/>
    </row>
    <row r="487" spans="1:24" ht="26.25" hidden="1" customHeight="1">
      <c r="A487" s="656" t="s">
        <v>188</v>
      </c>
      <c r="B487" s="657"/>
      <c r="C487" s="657" t="s">
        <v>3303</v>
      </c>
      <c r="D487" s="657" t="s">
        <v>190</v>
      </c>
      <c r="E487" s="657"/>
      <c r="F487" s="657"/>
      <c r="G487" s="657"/>
      <c r="H487" s="658"/>
      <c r="I487" s="657" t="s">
        <v>3375</v>
      </c>
      <c r="J487" s="657" t="s">
        <v>9519</v>
      </c>
      <c r="K487" s="659" t="s">
        <v>7331</v>
      </c>
      <c r="L487" s="657"/>
      <c r="M487" s="660"/>
      <c r="N487" s="659"/>
      <c r="O487" s="659"/>
      <c r="P487" s="657"/>
      <c r="Q487" s="657"/>
      <c r="R487" s="657"/>
      <c r="S487" s="657"/>
      <c r="T487" s="657"/>
      <c r="U487" s="661">
        <v>45286</v>
      </c>
      <c r="V487" s="1431">
        <v>45335</v>
      </c>
      <c r="W487" s="662">
        <v>2360</v>
      </c>
      <c r="X487" s="663">
        <v>3100</v>
      </c>
    </row>
    <row r="488" spans="1:24" ht="26.25" hidden="1" customHeight="1">
      <c r="A488" s="664"/>
      <c r="B488" s="116"/>
      <c r="C488" s="116"/>
      <c r="D488" s="116"/>
      <c r="E488" s="116"/>
      <c r="F488" s="116"/>
      <c r="G488" s="116"/>
      <c r="H488" s="116"/>
      <c r="I488" s="116" t="s">
        <v>194</v>
      </c>
      <c r="J488" s="412" t="s">
        <v>9617</v>
      </c>
      <c r="K488" s="123" t="s">
        <v>3377</v>
      </c>
      <c r="L488" s="425" t="s">
        <v>3359</v>
      </c>
      <c r="M488" s="2643" t="s">
        <v>3301</v>
      </c>
      <c r="N488" s="2644"/>
      <c r="O488" s="2644"/>
      <c r="P488" s="2645"/>
      <c r="Q488" s="116"/>
      <c r="R488" s="116"/>
      <c r="S488" s="116"/>
      <c r="T488" s="116"/>
      <c r="U488" s="119"/>
      <c r="V488" s="119"/>
      <c r="W488" s="121"/>
      <c r="X488" s="665"/>
    </row>
    <row r="489" spans="1:24" ht="26.25" hidden="1" customHeight="1">
      <c r="A489" s="664"/>
      <c r="B489" s="116"/>
      <c r="C489" s="116"/>
      <c r="D489" s="116"/>
      <c r="E489" s="116"/>
      <c r="F489" s="116"/>
      <c r="G489" s="116"/>
      <c r="H489" s="116"/>
      <c r="I489" s="320" t="s">
        <v>2625</v>
      </c>
      <c r="J489" s="116"/>
      <c r="K489" s="124" t="s">
        <v>9557</v>
      </c>
      <c r="L489" s="116"/>
      <c r="M489" s="2646"/>
      <c r="N489" s="2647"/>
      <c r="O489" s="2647"/>
      <c r="P489" s="2648"/>
      <c r="Q489" s="116"/>
      <c r="R489" s="116"/>
      <c r="S489" s="116"/>
      <c r="T489" s="116"/>
      <c r="U489" s="120"/>
      <c r="V489" s="120"/>
      <c r="W489" s="1165"/>
      <c r="X489" s="665"/>
    </row>
    <row r="490" spans="1:24" ht="26.25" hidden="1" customHeight="1">
      <c r="A490" s="664"/>
      <c r="B490" s="116"/>
      <c r="C490" s="116"/>
      <c r="D490" s="116"/>
      <c r="E490" s="116"/>
      <c r="F490" s="116"/>
      <c r="G490" s="116"/>
      <c r="H490" s="116"/>
      <c r="I490" s="116"/>
      <c r="J490" s="116"/>
      <c r="K490" s="117" t="s">
        <v>7222</v>
      </c>
      <c r="L490" s="116"/>
      <c r="M490" s="2646"/>
      <c r="N490" s="2647"/>
      <c r="O490" s="2647"/>
      <c r="P490" s="2648"/>
      <c r="Q490" s="116"/>
      <c r="R490" s="116"/>
      <c r="S490" s="116"/>
      <c r="T490" s="116"/>
      <c r="U490" s="119"/>
      <c r="V490" s="120"/>
      <c r="W490" s="121"/>
      <c r="X490" s="665"/>
    </row>
    <row r="491" spans="1:24" ht="26.25" hidden="1" customHeight="1">
      <c r="A491" s="664"/>
      <c r="B491" s="116"/>
      <c r="C491" s="116"/>
      <c r="D491" s="116"/>
      <c r="E491" s="116"/>
      <c r="F491" s="116"/>
      <c r="G491" s="116"/>
      <c r="H491" s="116"/>
      <c r="I491" s="116"/>
      <c r="J491" s="425" t="s">
        <v>3281</v>
      </c>
      <c r="K491" s="117"/>
      <c r="L491" s="116"/>
      <c r="M491" s="2646"/>
      <c r="N491" s="2647"/>
      <c r="O491" s="2647"/>
      <c r="P491" s="2648"/>
      <c r="Q491" s="116"/>
      <c r="R491" s="116"/>
      <c r="S491" s="122" t="s">
        <v>189</v>
      </c>
      <c r="T491" s="122"/>
      <c r="U491" s="119"/>
      <c r="V491" s="421"/>
      <c r="W491" s="121"/>
      <c r="X491" s="665"/>
    </row>
    <row r="492" spans="1:24" ht="26.25" hidden="1" customHeight="1">
      <c r="A492" s="664"/>
      <c r="B492" s="116"/>
      <c r="C492" s="116"/>
      <c r="D492" s="116"/>
      <c r="E492" s="116"/>
      <c r="F492" s="116"/>
      <c r="G492" s="116"/>
      <c r="H492" s="116"/>
      <c r="I492" s="116"/>
      <c r="J492" s="116"/>
      <c r="K492" s="117"/>
      <c r="L492" s="116"/>
      <c r="M492" s="2649"/>
      <c r="N492" s="2650"/>
      <c r="O492" s="2650"/>
      <c r="P492" s="2651"/>
      <c r="Q492" s="116"/>
      <c r="R492" s="116"/>
      <c r="S492" s="122" t="s">
        <v>2472</v>
      </c>
      <c r="T492" s="122">
        <f>SUM(T487:T491)</f>
        <v>0</v>
      </c>
      <c r="U492" s="119"/>
      <c r="V492" s="120"/>
      <c r="W492" s="121"/>
      <c r="X492" s="665"/>
    </row>
    <row r="493" spans="1:24" ht="26.25" hidden="1" customHeight="1" thickBot="1">
      <c r="A493" s="666"/>
      <c r="B493" s="667"/>
      <c r="C493" s="667"/>
      <c r="D493" s="667"/>
      <c r="E493" s="667"/>
      <c r="F493" s="667"/>
      <c r="G493" s="667"/>
      <c r="H493" s="667"/>
      <c r="I493" s="667"/>
      <c r="J493" s="667"/>
      <c r="K493" s="611" t="s">
        <v>9516</v>
      </c>
      <c r="L493" s="667"/>
      <c r="M493" s="667"/>
      <c r="N493" s="668"/>
      <c r="O493" s="668"/>
      <c r="P493" s="669"/>
      <c r="Q493" s="667"/>
      <c r="R493" s="667"/>
      <c r="S493" s="670"/>
      <c r="T493" s="670"/>
      <c r="U493" s="671"/>
      <c r="V493" s="672"/>
      <c r="W493" s="673"/>
      <c r="X493" s="674"/>
    </row>
    <row r="494" spans="1:24" ht="26.25" hidden="1" customHeight="1"/>
    <row r="495" spans="1:24" ht="26.25" hidden="1" customHeight="1" thickBot="1"/>
    <row r="496" spans="1:24" ht="26.25" hidden="1" customHeight="1">
      <c r="A496" s="874" t="s">
        <v>188</v>
      </c>
      <c r="B496" s="875"/>
      <c r="C496" s="875" t="s">
        <v>7775</v>
      </c>
      <c r="D496" s="875" t="s">
        <v>190</v>
      </c>
      <c r="E496" s="875"/>
      <c r="F496" s="875"/>
      <c r="G496" s="875"/>
      <c r="H496" s="875"/>
      <c r="I496" s="875" t="s">
        <v>7776</v>
      </c>
      <c r="J496" s="875" t="s">
        <v>9670</v>
      </c>
      <c r="K496" s="876" t="s">
        <v>13</v>
      </c>
      <c r="L496" s="875"/>
      <c r="M496" s="875"/>
      <c r="N496" s="876"/>
      <c r="O496" s="876"/>
      <c r="P496" s="877"/>
      <c r="Q496" s="875"/>
      <c r="R496" s="875"/>
      <c r="S496" s="875"/>
      <c r="T496" s="875"/>
      <c r="U496" s="878">
        <v>45288</v>
      </c>
      <c r="V496" s="878">
        <v>45331</v>
      </c>
      <c r="W496" s="879">
        <v>5314</v>
      </c>
      <c r="X496" s="880">
        <v>6450</v>
      </c>
    </row>
    <row r="497" spans="1:24" ht="26.25" hidden="1" customHeight="1">
      <c r="A497" s="881"/>
      <c r="B497" s="882"/>
      <c r="C497" s="882"/>
      <c r="D497" s="882"/>
      <c r="E497" s="882"/>
      <c r="F497" s="882"/>
      <c r="G497" s="882"/>
      <c r="H497" s="882"/>
      <c r="I497" s="882" t="s">
        <v>194</v>
      </c>
      <c r="J497" s="412" t="s">
        <v>9674</v>
      </c>
      <c r="K497" s="884" t="s">
        <v>7779</v>
      </c>
      <c r="L497" s="882"/>
      <c r="M497" s="2652" t="s">
        <v>3301</v>
      </c>
      <c r="N497" s="2653"/>
      <c r="O497" s="2653"/>
      <c r="P497" s="2654"/>
      <c r="Q497" s="882"/>
      <c r="R497" s="882"/>
      <c r="S497" s="882"/>
      <c r="T497" s="882"/>
      <c r="U497" s="891"/>
      <c r="V497" s="1132"/>
      <c r="W497" s="911"/>
      <c r="X497" s="888"/>
    </row>
    <row r="498" spans="1:24" ht="26.25" hidden="1" customHeight="1">
      <c r="A498" s="881"/>
      <c r="B498" s="882"/>
      <c r="C498" s="882"/>
      <c r="D498" s="882"/>
      <c r="E498" s="882"/>
      <c r="F498" s="882"/>
      <c r="G498" s="882"/>
      <c r="H498" s="882"/>
      <c r="I498" s="882"/>
      <c r="J498" s="320" t="s">
        <v>9673</v>
      </c>
      <c r="K498" s="889" t="s">
        <v>9557</v>
      </c>
      <c r="L498" s="882"/>
      <c r="M498" s="2655"/>
      <c r="N498" s="2656"/>
      <c r="O498" s="2656"/>
      <c r="P498" s="2657"/>
      <c r="Q498" s="882"/>
      <c r="R498" s="882"/>
      <c r="S498" s="882"/>
      <c r="T498" s="882"/>
      <c r="U498" s="891"/>
      <c r="V498" s="891"/>
      <c r="W498" s="911"/>
      <c r="X498" s="888"/>
    </row>
    <row r="499" spans="1:24" ht="26.25" hidden="1" customHeight="1">
      <c r="A499" s="881"/>
      <c r="B499" s="882"/>
      <c r="C499" s="882"/>
      <c r="D499" s="882"/>
      <c r="E499" s="882"/>
      <c r="F499" s="882"/>
      <c r="G499" s="882"/>
      <c r="H499" s="882"/>
      <c r="I499" s="882"/>
      <c r="J499" s="882"/>
      <c r="K499" s="890" t="s">
        <v>4071</v>
      </c>
      <c r="L499" s="882"/>
      <c r="M499" s="2655"/>
      <c r="N499" s="2656"/>
      <c r="O499" s="2656"/>
      <c r="P499" s="2657"/>
      <c r="Q499" s="882"/>
      <c r="R499" s="882"/>
      <c r="S499" s="882"/>
      <c r="T499" s="882"/>
      <c r="U499" s="885"/>
      <c r="V499" s="891"/>
      <c r="W499" s="909"/>
      <c r="X499" s="1309"/>
    </row>
    <row r="500" spans="1:24" ht="26.25" hidden="1" customHeight="1">
      <c r="A500" s="881"/>
      <c r="B500" s="882"/>
      <c r="C500" s="882"/>
      <c r="D500" s="882"/>
      <c r="E500" s="882"/>
      <c r="F500" s="882"/>
      <c r="G500" s="882"/>
      <c r="H500" s="882"/>
      <c r="I500" s="882"/>
      <c r="J500" s="882"/>
      <c r="K500" s="890"/>
      <c r="L500" s="882"/>
      <c r="M500" s="2655"/>
      <c r="N500" s="2656"/>
      <c r="O500" s="2656"/>
      <c r="P500" s="2657"/>
      <c r="Q500" s="882"/>
      <c r="R500" s="882"/>
      <c r="S500" s="882"/>
      <c r="T500" s="882"/>
      <c r="U500" s="891"/>
      <c r="V500" s="885"/>
      <c r="W500" s="909"/>
      <c r="X500" s="888"/>
    </row>
    <row r="501" spans="1:24" ht="26.25" hidden="1" customHeight="1">
      <c r="A501" s="881"/>
      <c r="B501" s="882"/>
      <c r="C501" s="882"/>
      <c r="D501" s="882"/>
      <c r="E501" s="882"/>
      <c r="F501" s="882"/>
      <c r="G501" s="882"/>
      <c r="H501" s="882"/>
      <c r="I501" s="882"/>
      <c r="J501" s="882"/>
      <c r="K501" s="890"/>
      <c r="L501" s="882"/>
      <c r="M501" s="2655"/>
      <c r="N501" s="2656"/>
      <c r="O501" s="2656"/>
      <c r="P501" s="2657"/>
      <c r="Q501" s="882"/>
      <c r="R501" s="882"/>
      <c r="S501" s="882"/>
      <c r="T501" s="882"/>
      <c r="U501" s="891"/>
      <c r="V501" s="891"/>
      <c r="W501" s="909"/>
      <c r="X501" s="888"/>
    </row>
    <row r="502" spans="1:24" ht="26.25" hidden="1" customHeight="1">
      <c r="A502" s="881"/>
      <c r="B502" s="882"/>
      <c r="C502" s="882"/>
      <c r="D502" s="882"/>
      <c r="E502" s="882"/>
      <c r="F502" s="882"/>
      <c r="G502" s="882"/>
      <c r="H502" s="882"/>
      <c r="I502" s="882"/>
      <c r="J502" s="882"/>
      <c r="K502" s="890"/>
      <c r="L502" s="425" t="s">
        <v>3590</v>
      </c>
      <c r="M502" s="2655"/>
      <c r="N502" s="2656"/>
      <c r="O502" s="2656"/>
      <c r="P502" s="2657"/>
      <c r="Q502" s="882"/>
      <c r="R502" s="882"/>
      <c r="S502" s="883" t="s">
        <v>189</v>
      </c>
      <c r="T502" s="883"/>
      <c r="U502" s="885"/>
      <c r="V502" s="891"/>
      <c r="W502" s="887"/>
      <c r="X502" s="888"/>
    </row>
    <row r="503" spans="1:24" ht="26.25" hidden="1" customHeight="1">
      <c r="A503" s="881"/>
      <c r="B503" s="882"/>
      <c r="C503" s="882"/>
      <c r="D503" s="882"/>
      <c r="E503" s="882"/>
      <c r="F503" s="882"/>
      <c r="G503" s="882"/>
      <c r="H503" s="882"/>
      <c r="I503" s="882"/>
      <c r="J503" s="882"/>
      <c r="K503" s="889"/>
      <c r="L503" s="882"/>
      <c r="M503" s="2658"/>
      <c r="N503" s="2659"/>
      <c r="O503" s="2659"/>
      <c r="P503" s="2660"/>
      <c r="Q503" s="882"/>
      <c r="R503" s="882"/>
      <c r="S503" s="883" t="s">
        <v>2472</v>
      </c>
      <c r="T503" s="883">
        <f>SUM(T496:T502)</f>
        <v>0</v>
      </c>
      <c r="U503" s="891"/>
      <c r="V503" s="891"/>
      <c r="W503" s="887"/>
      <c r="X503" s="1309"/>
    </row>
    <row r="504" spans="1:24" ht="26.25" hidden="1" customHeight="1" thickBot="1">
      <c r="A504" s="892"/>
      <c r="B504" s="893"/>
      <c r="C504" s="893"/>
      <c r="D504" s="893"/>
      <c r="E504" s="893"/>
      <c r="F504" s="893"/>
      <c r="G504" s="893"/>
      <c r="H504" s="893"/>
      <c r="I504" s="893"/>
      <c r="J504" s="893"/>
      <c r="K504" s="1229" t="s">
        <v>9669</v>
      </c>
      <c r="L504" s="893"/>
      <c r="M504" s="893"/>
      <c r="N504" s="894"/>
      <c r="O504" s="894"/>
      <c r="P504" s="895"/>
      <c r="Q504" s="893"/>
      <c r="R504" s="893"/>
      <c r="S504" s="896"/>
      <c r="T504" s="896"/>
      <c r="U504" s="897"/>
      <c r="V504" s="898"/>
      <c r="W504" s="899"/>
      <c r="X504" s="900"/>
    </row>
    <row r="505" spans="1:24" ht="26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51"/>
      <c r="L505" s="4"/>
      <c r="M505" s="4"/>
      <c r="N505" s="451"/>
      <c r="O505" s="451"/>
      <c r="P505" s="452"/>
      <c r="Q505" s="4"/>
      <c r="R505" s="4"/>
      <c r="S505" s="4"/>
      <c r="T505" s="4"/>
      <c r="U505" s="453"/>
      <c r="V505" s="454"/>
      <c r="W505" s="455"/>
      <c r="X505" s="455"/>
    </row>
    <row r="506" spans="1:24" ht="26.25" customHeight="1" thickBot="1"/>
    <row r="507" spans="1:24" ht="26.25" customHeight="1">
      <c r="A507" s="699" t="s">
        <v>188</v>
      </c>
      <c r="B507" s="700"/>
      <c r="C507" s="700" t="s">
        <v>154</v>
      </c>
      <c r="D507" s="700" t="s">
        <v>190</v>
      </c>
      <c r="E507" s="700" t="s">
        <v>191</v>
      </c>
      <c r="F507" s="700" t="s">
        <v>191</v>
      </c>
      <c r="G507" s="700" t="s">
        <v>191</v>
      </c>
      <c r="H507" s="1484"/>
      <c r="I507" s="700" t="s">
        <v>8125</v>
      </c>
      <c r="J507" s="715" t="s">
        <v>9830</v>
      </c>
      <c r="K507" s="700" t="s">
        <v>13</v>
      </c>
      <c r="L507" s="715" t="s">
        <v>9773</v>
      </c>
      <c r="M507" s="715"/>
      <c r="N507" s="701" t="s">
        <v>9797</v>
      </c>
      <c r="O507" s="701" t="s">
        <v>9798</v>
      </c>
      <c r="P507" s="702" t="s">
        <v>164</v>
      </c>
      <c r="Q507" s="700" t="s">
        <v>203</v>
      </c>
      <c r="R507" s="700">
        <f>IF(MID(RIGHT(S507,8),1,1)="M",2021,IF(MID(RIGHT(S507,8),1,1)="N",2022,IF(MID(RIGHT(S507,8),1,1)="P",2023,IF(MID(RIGHT(S507,8),1,1)="R",1994,IF(MID(RIGHT(S507,8),1,1)="S",1995,IF(MID(RIGHT(S507,8),1,1)="T",1996,IF(MID(RIGHT(S507,8),1,1)="V",1997,IF(MID(RIGHT(S507,8),1,1)="W",1998,IF(MID(RIGHT(S507,8),1,1)="X",1999,IF(MID(RIGHT(S507,8),1,1)="Y",2000,IF(MID(RIGHT(S507,8),1,1)="1",2001,IF(MID(RIGHT(S507,8),1,1)="2",2002,IF(MID(RIGHT(S507,8),1,1)="3",2003,IF(MID(RIGHT(S507,8),1,1)="4",2004,IF(MID(RIGHT(S507,8),1,1)="5",2005,IF(MID(RIGHT(S507,8),1,1)="6",2006,IF(MID(RIGHT(S507,8),1,1)="7",2007,IF(MID(RIGHT(S507,8),1,1)="8",2008,IF(MID(RIGHT(S507,8),1,1)="9",2009,IF(MID(RIGHT(S507,8),1,1)="A",2010,IF(MID(RIGHT(S507,8),1,1)="B",2011,IF(MID(RIGHT(S507,8),1,1)="C",2012,IF(MID(RIGHT(S507,8),1,1)="D",2013,IF(MID(RIGHT(S507,8),1,1)="E",2014,IF(MID(RIGHT(S507,8),1,1)="F",2015,IF(MID(RIGHT(S507,8),1,1)="G",2016,IF(MID(RIGHT(S507,8),1,1)="H",2017,IF(MID(RIGHT(S507,8),1,1)="J",2018,IF(MID(RIGHT(S507,8),1,1)="K",2019,IF(MID(RIGHT(S507,8),1,1)="L",2020,""))))))))))))))))))))))))))))))</f>
        <v>2020</v>
      </c>
      <c r="S507" s="700" t="s">
        <v>9747</v>
      </c>
      <c r="T507" s="700">
        <v>1855</v>
      </c>
      <c r="U507" s="1344">
        <v>45284</v>
      </c>
      <c r="V507" s="716">
        <v>45319</v>
      </c>
      <c r="W507" s="1368">
        <v>3087</v>
      </c>
      <c r="X507" s="704">
        <v>3700</v>
      </c>
    </row>
    <row r="508" spans="1:24" ht="26.25" customHeight="1">
      <c r="A508" s="705"/>
      <c r="B508" s="278"/>
      <c r="C508" s="320" t="s">
        <v>8623</v>
      </c>
      <c r="D508" s="278"/>
      <c r="E508" s="278"/>
      <c r="F508" s="278"/>
      <c r="G508" s="278"/>
      <c r="H508" s="278"/>
      <c r="I508" s="278" t="s">
        <v>2578</v>
      </c>
      <c r="J508" s="317" t="s">
        <v>9751</v>
      </c>
      <c r="K508" s="280" t="s">
        <v>195</v>
      </c>
      <c r="L508" s="425" t="s">
        <v>3603</v>
      </c>
      <c r="M508" s="278"/>
      <c r="N508" s="73" t="s">
        <v>7844</v>
      </c>
      <c r="O508" s="278"/>
      <c r="P508" s="278"/>
      <c r="Q508" s="278" t="s">
        <v>203</v>
      </c>
      <c r="R508" s="278">
        <f>IF(MID(RIGHT(S508,8),1,1)="M",2021,IF(MID(RIGHT(S508,8),1,1)="N",2022,IF(MID(RIGHT(S508,8),1,1)="P",2023,IF(MID(RIGHT(S508,8),1,1)="R",1994,IF(MID(RIGHT(S508,8),1,1)="S",1995,IF(MID(RIGHT(S508,8),1,1)="T",1996,IF(MID(RIGHT(S508,8),1,1)="V",1997,IF(MID(RIGHT(S508,8),1,1)="W",1998,IF(MID(RIGHT(S508,8),1,1)="X",1999,IF(MID(RIGHT(S508,8),1,1)="Y",2000,IF(MID(RIGHT(S508,8),1,1)="1",2001,IF(MID(RIGHT(S508,8),1,1)="2",2002,IF(MID(RIGHT(S508,8),1,1)="3",2003,IF(MID(RIGHT(S508,8),1,1)="4",2004,IF(MID(RIGHT(S508,8),1,1)="5",2005,IF(MID(RIGHT(S508,8),1,1)="6",2006,IF(MID(RIGHT(S508,8),1,1)="7",2007,IF(MID(RIGHT(S508,8),1,1)="8",2008,IF(MID(RIGHT(S508,8),1,1)="9",2009,IF(MID(RIGHT(S508,8),1,1)="A",2010,IF(MID(RIGHT(S508,8),1,1)="B",2011,IF(MID(RIGHT(S508,8),1,1)="C",2012,IF(MID(RIGHT(S508,8),1,1)="D",2013,IF(MID(RIGHT(S508,8),1,1)="E",2014,IF(MID(RIGHT(S508,8),1,1)="F",2015,IF(MID(RIGHT(S508,8),1,1)="G",2016,IF(MID(RIGHT(S508,8),1,1)="H",2017,IF(MID(RIGHT(S508,8),1,1)="J",2018,IF(MID(RIGHT(S508,8),1,1)="K",2019,IF(MID(RIGHT(S508,8),1,1)="L",2020,""))))))))))))))))))))))))))))))</f>
        <v>2019</v>
      </c>
      <c r="S508" s="278" t="s">
        <v>9748</v>
      </c>
      <c r="T508" s="278">
        <v>1855</v>
      </c>
      <c r="U508" s="719">
        <v>45287</v>
      </c>
      <c r="V508" s="719">
        <v>45343</v>
      </c>
      <c r="W508" s="283">
        <v>4087</v>
      </c>
      <c r="X508" s="777">
        <v>1000</v>
      </c>
    </row>
    <row r="509" spans="1:24" ht="26.25" customHeight="1">
      <c r="A509" s="705"/>
      <c r="B509" s="278"/>
      <c r="C509" s="278"/>
      <c r="D509" s="278"/>
      <c r="E509" s="278"/>
      <c r="F509" s="278"/>
      <c r="G509" s="278"/>
      <c r="H509" s="278"/>
      <c r="I509" s="720"/>
      <c r="J509" s="317" t="s">
        <v>9619</v>
      </c>
      <c r="K509" s="278" t="s">
        <v>9557</v>
      </c>
      <c r="L509" s="278"/>
      <c r="M509" s="278"/>
      <c r="N509" s="73" t="s">
        <v>7895</v>
      </c>
      <c r="O509" s="1371" t="s">
        <v>9941</v>
      </c>
      <c r="P509" s="278"/>
      <c r="Q509" s="278" t="s">
        <v>203</v>
      </c>
      <c r="R509" s="278">
        <f>IF(MID(RIGHT(S509,8),1,1)="M",2021,IF(MID(RIGHT(S509,8),1,1)="N",2022,IF(MID(RIGHT(S509,8),1,1)="P",2023,IF(MID(RIGHT(S509,8),1,1)="R",1994,IF(MID(RIGHT(S509,8),1,1)="S",1995,IF(MID(RIGHT(S509,8),1,1)="T",1996,IF(MID(RIGHT(S509,8),1,1)="V",1997,IF(MID(RIGHT(S509,8),1,1)="W",1998,IF(MID(RIGHT(S509,8),1,1)="X",1999,IF(MID(RIGHT(S509,8),1,1)="Y",2000,IF(MID(RIGHT(S509,8),1,1)="1",2001,IF(MID(RIGHT(S509,8),1,1)="2",2002,IF(MID(RIGHT(S509,8),1,1)="3",2003,IF(MID(RIGHT(S509,8),1,1)="4",2004,IF(MID(RIGHT(S509,8),1,1)="5",2005,IF(MID(RIGHT(S509,8),1,1)="6",2006,IF(MID(RIGHT(S509,8),1,1)="7",2007,IF(MID(RIGHT(S509,8),1,1)="8",2008,IF(MID(RIGHT(S509,8),1,1)="9",2009,IF(MID(RIGHT(S509,8),1,1)="A",2010,IF(MID(RIGHT(S509,8),1,1)="B",2011,IF(MID(RIGHT(S509,8),1,1)="C",2012,IF(MID(RIGHT(S509,8),1,1)="D",2013,IF(MID(RIGHT(S509,8),1,1)="E",2014,IF(MID(RIGHT(S509,8),1,1)="F",2015,IF(MID(RIGHT(S509,8),1,1)="G",2016,IF(MID(RIGHT(S509,8),1,1)="H",2017,IF(MID(RIGHT(S509,8),1,1)="J",2018,IF(MID(RIGHT(S509,8),1,1)="K",2019,IF(MID(RIGHT(S509,8),1,1)="L",2020,""))))))))))))))))))))))))))))))</f>
        <v>2020</v>
      </c>
      <c r="S509" s="278" t="s">
        <v>9750</v>
      </c>
      <c r="T509" s="278">
        <v>1855</v>
      </c>
      <c r="U509" s="420">
        <v>45288</v>
      </c>
      <c r="V509" s="719">
        <v>45350</v>
      </c>
      <c r="W509" s="283" t="s">
        <v>10048</v>
      </c>
      <c r="X509" s="706"/>
    </row>
    <row r="510" spans="1:24" ht="26.25" customHeight="1">
      <c r="A510" s="705"/>
      <c r="B510" s="278"/>
      <c r="C510" s="278" t="s">
        <v>5629</v>
      </c>
      <c r="D510" s="278" t="s">
        <v>191</v>
      </c>
      <c r="E510" s="278"/>
      <c r="F510" s="278"/>
      <c r="G510" s="278"/>
      <c r="H510" s="278"/>
      <c r="I510" s="720" t="s">
        <v>8207</v>
      </c>
      <c r="J510" s="425" t="s">
        <v>9762</v>
      </c>
      <c r="K510" s="278" t="s">
        <v>4071</v>
      </c>
      <c r="L510" s="278"/>
      <c r="M510" s="278"/>
      <c r="N510" s="278"/>
      <c r="O510" s="278"/>
      <c r="P510" s="280"/>
      <c r="Q510" s="278" t="s">
        <v>203</v>
      </c>
      <c r="R510" s="278">
        <f>IF(MID(RIGHT(S510,8),1,1)="M",2021,IF(MID(RIGHT(S510,8),1,1)="N",2022,IF(MID(RIGHT(S510,8),1,1)="P",2023,IF(MID(RIGHT(S510,8),1,1)="R",1994,IF(MID(RIGHT(S510,8),1,1)="S",1995,IF(MID(RIGHT(S510,8),1,1)="T",1996,IF(MID(RIGHT(S510,8),1,1)="V",1997,IF(MID(RIGHT(S510,8),1,1)="W",1998,IF(MID(RIGHT(S510,8),1,1)="X",1999,IF(MID(RIGHT(S510,8),1,1)="Y",2000,IF(MID(RIGHT(S510,8),1,1)="1",2001,IF(MID(RIGHT(S510,8),1,1)="2",2002,IF(MID(RIGHT(S510,8),1,1)="3",2003,IF(MID(RIGHT(S510,8),1,1)="4",2004,IF(MID(RIGHT(S510,8),1,1)="5",2005,IF(MID(RIGHT(S510,8),1,1)="6",2006,IF(MID(RIGHT(S510,8),1,1)="7",2007,IF(MID(RIGHT(S510,8),1,1)="8",2008,IF(MID(RIGHT(S510,8),1,1)="9",2009,IF(MID(RIGHT(S510,8),1,1)="A",2010,IF(MID(RIGHT(S510,8),1,1)="B",2011,IF(MID(RIGHT(S510,8),1,1)="C",2012,IF(MID(RIGHT(S510,8),1,1)="D",2013,IF(MID(RIGHT(S510,8),1,1)="E",2014,IF(MID(RIGHT(S510,8),1,1)="F",2015,IF(MID(RIGHT(S510,8),1,1)="G",2016,IF(MID(RIGHT(S510,8),1,1)="H",2017,IF(MID(RIGHT(S510,8),1,1)="J",2018,IF(MID(RIGHT(S510,8),1,1)="K",2019,IF(MID(RIGHT(S510,8),1,1)="L",2020,""))))))))))))))))))))))))))))))</f>
        <v>2020</v>
      </c>
      <c r="S510" s="278" t="s">
        <v>9749</v>
      </c>
      <c r="T510" s="278">
        <v>1855</v>
      </c>
      <c r="U510" s="281"/>
      <c r="V510" s="281">
        <v>45364</v>
      </c>
      <c r="W510" s="283"/>
      <c r="X510" s="721"/>
    </row>
    <row r="511" spans="1:24" ht="26.25" customHeight="1">
      <c r="A511" s="705"/>
      <c r="B511" s="278"/>
      <c r="C511" s="278" t="s">
        <v>2472</v>
      </c>
      <c r="D511" s="278" t="s">
        <v>191</v>
      </c>
      <c r="E511" s="278"/>
      <c r="F511" s="278"/>
      <c r="G511" s="278"/>
      <c r="H511" s="278"/>
      <c r="I511" s="278"/>
      <c r="J511" s="278" t="s">
        <v>9831</v>
      </c>
      <c r="K511" s="278"/>
      <c r="L511" s="278"/>
      <c r="M511" s="2559" t="s">
        <v>8285</v>
      </c>
      <c r="N511" s="2560"/>
      <c r="O511" s="2560"/>
      <c r="P511" s="2561"/>
      <c r="Q511" s="278"/>
      <c r="R511" s="278"/>
      <c r="S511" s="284" t="s">
        <v>189</v>
      </c>
      <c r="T511" s="284">
        <v>3860</v>
      </c>
      <c r="U511" s="281"/>
      <c r="V511" s="281">
        <v>45381</v>
      </c>
      <c r="W511" s="283"/>
      <c r="X511" s="722"/>
    </row>
    <row r="512" spans="1:24" ht="26.25" customHeight="1">
      <c r="A512" s="705"/>
      <c r="B512" s="278"/>
      <c r="C512" s="278" t="s">
        <v>9653</v>
      </c>
      <c r="D512" s="278" t="s">
        <v>191</v>
      </c>
      <c r="E512" s="278"/>
      <c r="F512" s="278"/>
      <c r="G512" s="278"/>
      <c r="H512" s="278"/>
      <c r="I512" s="278"/>
      <c r="J512" s="278"/>
      <c r="K512" s="278"/>
      <c r="L512" s="278"/>
      <c r="M512" s="278"/>
      <c r="N512" s="278"/>
      <c r="O512" s="278"/>
      <c r="P512" s="280"/>
      <c r="Q512" s="278"/>
      <c r="R512" s="278"/>
      <c r="S512" s="284" t="s">
        <v>2472</v>
      </c>
      <c r="T512" s="284">
        <f>SUM(T507:T511)</f>
        <v>11280</v>
      </c>
      <c r="U512" s="281"/>
      <c r="V512" s="281">
        <v>45378</v>
      </c>
      <c r="W512" s="283"/>
      <c r="X512" s="722"/>
    </row>
    <row r="513" spans="1:24" ht="26.25" customHeight="1" thickBot="1">
      <c r="A513" s="707"/>
      <c r="B513" s="708"/>
      <c r="C513" s="708"/>
      <c r="D513" s="708"/>
      <c r="E513" s="708"/>
      <c r="F513" s="708"/>
      <c r="G513" s="708"/>
      <c r="H513" s="708"/>
      <c r="I513" s="708"/>
      <c r="J513" s="708"/>
      <c r="K513" s="611" t="s">
        <v>9516</v>
      </c>
      <c r="L513" s="709"/>
      <c r="M513" s="709"/>
      <c r="N513" s="708"/>
      <c r="O513" s="708"/>
      <c r="P513" s="710"/>
      <c r="Q513" s="711"/>
      <c r="R513" s="711"/>
      <c r="S513" s="711"/>
      <c r="T513" s="711"/>
      <c r="U513" s="712"/>
      <c r="V513" s="713">
        <v>45391</v>
      </c>
      <c r="W513" s="723"/>
      <c r="X513" s="724"/>
    </row>
    <row r="514" spans="1:24" ht="26.25" customHeight="1">
      <c r="A514" s="699" t="s">
        <v>188</v>
      </c>
      <c r="B514" s="700"/>
      <c r="C514" s="700" t="s">
        <v>154</v>
      </c>
      <c r="D514" s="700" t="s">
        <v>190</v>
      </c>
      <c r="E514" s="700" t="s">
        <v>191</v>
      </c>
      <c r="F514" s="700" t="s">
        <v>191</v>
      </c>
      <c r="G514" s="700" t="s">
        <v>191</v>
      </c>
      <c r="H514" s="1484"/>
      <c r="I514" s="700" t="s">
        <v>8125</v>
      </c>
      <c r="J514" s="715" t="s">
        <v>9830</v>
      </c>
      <c r="K514" s="700" t="s">
        <v>13</v>
      </c>
      <c r="L514" s="715" t="s">
        <v>9774</v>
      </c>
      <c r="M514" s="715"/>
      <c r="N514" s="701" t="s">
        <v>9799</v>
      </c>
      <c r="O514" s="701" t="s">
        <v>9703</v>
      </c>
      <c r="P514" s="702" t="s">
        <v>164</v>
      </c>
      <c r="Q514" s="700" t="s">
        <v>201</v>
      </c>
      <c r="R514" s="700">
        <f>IF(MID(RIGHT(S514,8),1,1)="M",2021,IF(MID(RIGHT(S514,8),1,1)="N",2022,IF(MID(RIGHT(S514,8),1,1)="P",2023,IF(MID(RIGHT(S514,8),1,1)="R",1994,IF(MID(RIGHT(S514,8),1,1)="S",1995,IF(MID(RIGHT(S514,8),1,1)="T",1996,IF(MID(RIGHT(S514,8),1,1)="V",1997,IF(MID(RIGHT(S514,8),1,1)="W",1998,IF(MID(RIGHT(S514,8),1,1)="X",1999,IF(MID(RIGHT(S514,8),1,1)="Y",2000,IF(MID(RIGHT(S514,8),1,1)="1",2001,IF(MID(RIGHT(S514,8),1,1)="2",2002,IF(MID(RIGHT(S514,8),1,1)="3",2003,IF(MID(RIGHT(S514,8),1,1)="4",2004,IF(MID(RIGHT(S514,8),1,1)="5",2005,IF(MID(RIGHT(S514,8),1,1)="6",2006,IF(MID(RIGHT(S514,8),1,1)="7",2007,IF(MID(RIGHT(S514,8),1,1)="8",2008,IF(MID(RIGHT(S514,8),1,1)="9",2009,IF(MID(RIGHT(S514,8),1,1)="A",2010,IF(MID(RIGHT(S514,8),1,1)="B",2011,IF(MID(RIGHT(S514,8),1,1)="C",2012,IF(MID(RIGHT(S514,8),1,1)="D",2013,IF(MID(RIGHT(S514,8),1,1)="E",2014,IF(MID(RIGHT(S514,8),1,1)="F",2015,IF(MID(RIGHT(S514,8),1,1)="G",2016,IF(MID(RIGHT(S514,8),1,1)="H",2017,IF(MID(RIGHT(S514,8),1,1)="J",2018,IF(MID(RIGHT(S514,8),1,1)="K",2019,IF(MID(RIGHT(S514,8),1,1)="L",2020,""))))))))))))))))))))))))))))))</f>
        <v>2020</v>
      </c>
      <c r="S514" s="700" t="s">
        <v>9755</v>
      </c>
      <c r="T514" s="700">
        <v>1655</v>
      </c>
      <c r="U514" s="1344">
        <v>45284</v>
      </c>
      <c r="V514" s="716">
        <v>45319</v>
      </c>
      <c r="W514" s="1368">
        <v>3087</v>
      </c>
      <c r="X514" s="704">
        <v>3700</v>
      </c>
    </row>
    <row r="515" spans="1:24" ht="26.25" customHeight="1">
      <c r="A515" s="705"/>
      <c r="B515" s="278"/>
      <c r="C515" s="320" t="s">
        <v>8623</v>
      </c>
      <c r="D515" s="278"/>
      <c r="E515" s="278"/>
      <c r="F515" s="278"/>
      <c r="G515" s="278"/>
      <c r="H515" s="278"/>
      <c r="I515" s="278" t="s">
        <v>2578</v>
      </c>
      <c r="J515" s="317" t="s">
        <v>9752</v>
      </c>
      <c r="K515" s="280" t="s">
        <v>195</v>
      </c>
      <c r="L515" s="425" t="s">
        <v>3603</v>
      </c>
      <c r="M515" s="278"/>
      <c r="N515" s="73" t="s">
        <v>7844</v>
      </c>
      <c r="O515" s="278"/>
      <c r="P515" s="278"/>
      <c r="Q515" s="278" t="s">
        <v>203</v>
      </c>
      <c r="R515" s="278">
        <f>IF(MID(RIGHT(S515,8),1,1)="M",2021,IF(MID(RIGHT(S515,8),1,1)="N",2022,IF(MID(RIGHT(S515,8),1,1)="P",2023,IF(MID(RIGHT(S515,8),1,1)="R",1994,IF(MID(RIGHT(S515,8),1,1)="S",1995,IF(MID(RIGHT(S515,8),1,1)="T",1996,IF(MID(RIGHT(S515,8),1,1)="V",1997,IF(MID(RIGHT(S515,8),1,1)="W",1998,IF(MID(RIGHT(S515,8),1,1)="X",1999,IF(MID(RIGHT(S515,8),1,1)="Y",2000,IF(MID(RIGHT(S515,8),1,1)="1",2001,IF(MID(RIGHT(S515,8),1,1)="2",2002,IF(MID(RIGHT(S515,8),1,1)="3",2003,IF(MID(RIGHT(S515,8),1,1)="4",2004,IF(MID(RIGHT(S515,8),1,1)="5",2005,IF(MID(RIGHT(S515,8),1,1)="6",2006,IF(MID(RIGHT(S515,8),1,1)="7",2007,IF(MID(RIGHT(S515,8),1,1)="8",2008,IF(MID(RIGHT(S515,8),1,1)="9",2009,IF(MID(RIGHT(S515,8),1,1)="A",2010,IF(MID(RIGHT(S515,8),1,1)="B",2011,IF(MID(RIGHT(S515,8),1,1)="C",2012,IF(MID(RIGHT(S515,8),1,1)="D",2013,IF(MID(RIGHT(S515,8),1,1)="E",2014,IF(MID(RIGHT(S515,8),1,1)="F",2015,IF(MID(RIGHT(S515,8),1,1)="G",2016,IF(MID(RIGHT(S515,8),1,1)="H",2017,IF(MID(RIGHT(S515,8),1,1)="J",2018,IF(MID(RIGHT(S515,8),1,1)="K",2019,IF(MID(RIGHT(S515,8),1,1)="L",2020,""))))))))))))))))))))))))))))))</f>
        <v>2020</v>
      </c>
      <c r="S515" s="278" t="s">
        <v>9757</v>
      </c>
      <c r="T515" s="278">
        <v>1855</v>
      </c>
      <c r="U515" s="719">
        <v>45287</v>
      </c>
      <c r="V515" s="719">
        <v>45343</v>
      </c>
      <c r="W515" s="283">
        <v>4087</v>
      </c>
      <c r="X515" s="777">
        <v>1000</v>
      </c>
    </row>
    <row r="516" spans="1:24" ht="26.25" customHeight="1">
      <c r="A516" s="705"/>
      <c r="B516" s="278"/>
      <c r="C516" s="278"/>
      <c r="D516" s="278"/>
      <c r="E516" s="278"/>
      <c r="F516" s="278"/>
      <c r="G516" s="278"/>
      <c r="H516" s="278"/>
      <c r="I516" s="720"/>
      <c r="J516" s="317" t="s">
        <v>9619</v>
      </c>
      <c r="K516" s="278" t="s">
        <v>9557</v>
      </c>
      <c r="L516" s="278"/>
      <c r="M516" s="278"/>
      <c r="N516" s="73" t="s">
        <v>7895</v>
      </c>
      <c r="O516" s="1371" t="s">
        <v>9941</v>
      </c>
      <c r="P516" s="278"/>
      <c r="Q516" s="278" t="s">
        <v>201</v>
      </c>
      <c r="R516" s="278">
        <f>IF(MID(RIGHT(S516,8),1,1)="M",2021,IF(MID(RIGHT(S516,8),1,1)="N",2022,IF(MID(RIGHT(S516,8),1,1)="P",2023,IF(MID(RIGHT(S516,8),1,1)="R",1994,IF(MID(RIGHT(S516,8),1,1)="S",1995,IF(MID(RIGHT(S516,8),1,1)="T",1996,IF(MID(RIGHT(S516,8),1,1)="V",1997,IF(MID(RIGHT(S516,8),1,1)="W",1998,IF(MID(RIGHT(S516,8),1,1)="X",1999,IF(MID(RIGHT(S516,8),1,1)="Y",2000,IF(MID(RIGHT(S516,8),1,1)="1",2001,IF(MID(RIGHT(S516,8),1,1)="2",2002,IF(MID(RIGHT(S516,8),1,1)="3",2003,IF(MID(RIGHT(S516,8),1,1)="4",2004,IF(MID(RIGHT(S516,8),1,1)="5",2005,IF(MID(RIGHT(S516,8),1,1)="6",2006,IF(MID(RIGHT(S516,8),1,1)="7",2007,IF(MID(RIGHT(S516,8),1,1)="8",2008,IF(MID(RIGHT(S516,8),1,1)="9",2009,IF(MID(RIGHT(S516,8),1,1)="A",2010,IF(MID(RIGHT(S516,8),1,1)="B",2011,IF(MID(RIGHT(S516,8),1,1)="C",2012,IF(MID(RIGHT(S516,8),1,1)="D",2013,IF(MID(RIGHT(S516,8),1,1)="E",2014,IF(MID(RIGHT(S516,8),1,1)="F",2015,IF(MID(RIGHT(S516,8),1,1)="G",2016,IF(MID(RIGHT(S516,8),1,1)="H",2017,IF(MID(RIGHT(S516,8),1,1)="J",2018,IF(MID(RIGHT(S516,8),1,1)="K",2019,IF(MID(RIGHT(S516,8),1,1)="L",2020,""))))))))))))))))))))))))))))))</f>
        <v>2019</v>
      </c>
      <c r="S516" s="278" t="s">
        <v>9754</v>
      </c>
      <c r="T516" s="278">
        <v>1655</v>
      </c>
      <c r="U516" s="420">
        <v>45288</v>
      </c>
      <c r="V516" s="719">
        <v>45350</v>
      </c>
      <c r="W516" s="283" t="s">
        <v>10048</v>
      </c>
      <c r="X516" s="706"/>
    </row>
    <row r="517" spans="1:24" ht="26.25" customHeight="1">
      <c r="A517" s="705"/>
      <c r="B517" s="278"/>
      <c r="C517" s="278" t="s">
        <v>5629</v>
      </c>
      <c r="D517" s="278" t="s">
        <v>191</v>
      </c>
      <c r="E517" s="278"/>
      <c r="F517" s="278"/>
      <c r="G517" s="278"/>
      <c r="H517" s="278"/>
      <c r="I517" s="720" t="s">
        <v>8207</v>
      </c>
      <c r="J517" s="425" t="s">
        <v>9763</v>
      </c>
      <c r="K517" s="278" t="s">
        <v>4071</v>
      </c>
      <c r="L517" s="278"/>
      <c r="M517" s="278"/>
      <c r="N517" s="278"/>
      <c r="O517" s="278"/>
      <c r="P517" s="280"/>
      <c r="Q517" s="278" t="s">
        <v>201</v>
      </c>
      <c r="R517" s="278">
        <f>IF(MID(RIGHT(S517,8),1,1)="M",2021,IF(MID(RIGHT(S517,8),1,1)="N",2022,IF(MID(RIGHT(S517,8),1,1)="P",2023,IF(MID(RIGHT(S517,8),1,1)="R",1994,IF(MID(RIGHT(S517,8),1,1)="S",1995,IF(MID(RIGHT(S517,8),1,1)="T",1996,IF(MID(RIGHT(S517,8),1,1)="V",1997,IF(MID(RIGHT(S517,8),1,1)="W",1998,IF(MID(RIGHT(S517,8),1,1)="X",1999,IF(MID(RIGHT(S517,8),1,1)="Y",2000,IF(MID(RIGHT(S517,8),1,1)="1",2001,IF(MID(RIGHT(S517,8),1,1)="2",2002,IF(MID(RIGHT(S517,8),1,1)="3",2003,IF(MID(RIGHT(S517,8),1,1)="4",2004,IF(MID(RIGHT(S517,8),1,1)="5",2005,IF(MID(RIGHT(S517,8),1,1)="6",2006,IF(MID(RIGHT(S517,8),1,1)="7",2007,IF(MID(RIGHT(S517,8),1,1)="8",2008,IF(MID(RIGHT(S517,8),1,1)="9",2009,IF(MID(RIGHT(S517,8),1,1)="A",2010,IF(MID(RIGHT(S517,8),1,1)="B",2011,IF(MID(RIGHT(S517,8),1,1)="C",2012,IF(MID(RIGHT(S517,8),1,1)="D",2013,IF(MID(RIGHT(S517,8),1,1)="E",2014,IF(MID(RIGHT(S517,8),1,1)="F",2015,IF(MID(RIGHT(S517,8),1,1)="G",2016,IF(MID(RIGHT(S517,8),1,1)="H",2017,IF(MID(RIGHT(S517,8),1,1)="J",2018,IF(MID(RIGHT(S517,8),1,1)="K",2019,IF(MID(RIGHT(S517,8),1,1)="L",2020,""))))))))))))))))))))))))))))))</f>
        <v>2020</v>
      </c>
      <c r="S517" s="278" t="s">
        <v>9756</v>
      </c>
      <c r="T517" s="278">
        <v>1655</v>
      </c>
      <c r="U517" s="281"/>
      <c r="V517" s="281">
        <v>45364</v>
      </c>
      <c r="W517" s="283"/>
      <c r="X517" s="721"/>
    </row>
    <row r="518" spans="1:24" ht="26.25" customHeight="1">
      <c r="A518" s="705"/>
      <c r="B518" s="278"/>
      <c r="C518" s="278" t="s">
        <v>2472</v>
      </c>
      <c r="D518" s="278" t="s">
        <v>191</v>
      </c>
      <c r="E518" s="278"/>
      <c r="F518" s="278"/>
      <c r="G518" s="278"/>
      <c r="H518" s="278"/>
      <c r="I518" s="278"/>
      <c r="J518" s="278" t="s">
        <v>9831</v>
      </c>
      <c r="K518" s="278"/>
      <c r="L518" s="278"/>
      <c r="M518" s="2559" t="s">
        <v>8285</v>
      </c>
      <c r="N518" s="2560"/>
      <c r="O518" s="2560"/>
      <c r="P518" s="2561"/>
      <c r="Q518" s="278"/>
      <c r="R518" s="278"/>
      <c r="S518" s="284" t="s">
        <v>189</v>
      </c>
      <c r="T518" s="284">
        <v>3700</v>
      </c>
      <c r="U518" s="281"/>
      <c r="V518" s="281">
        <v>45381</v>
      </c>
      <c r="W518" s="283"/>
      <c r="X518" s="722"/>
    </row>
    <row r="519" spans="1:24" ht="26.25" customHeight="1">
      <c r="A519" s="705"/>
      <c r="B519" s="278"/>
      <c r="C519" s="278" t="s">
        <v>9653</v>
      </c>
      <c r="D519" s="278" t="s">
        <v>191</v>
      </c>
      <c r="E519" s="278"/>
      <c r="F519" s="278"/>
      <c r="G519" s="278"/>
      <c r="H519" s="278"/>
      <c r="I519" s="278"/>
      <c r="J519" s="278"/>
      <c r="K519" s="278"/>
      <c r="L519" s="278"/>
      <c r="M519" s="278"/>
      <c r="N519" s="278"/>
      <c r="O519" s="278"/>
      <c r="P519" s="280"/>
      <c r="Q519" s="278"/>
      <c r="R519" s="278"/>
      <c r="S519" s="284" t="s">
        <v>2472</v>
      </c>
      <c r="T519" s="284">
        <f>SUM(T514:T518)</f>
        <v>10520</v>
      </c>
      <c r="U519" s="281"/>
      <c r="V519" s="281">
        <v>45378</v>
      </c>
      <c r="W519" s="283"/>
      <c r="X519" s="722"/>
    </row>
    <row r="520" spans="1:24" ht="26.25" customHeight="1" thickBot="1">
      <c r="A520" s="707"/>
      <c r="B520" s="708"/>
      <c r="C520" s="708"/>
      <c r="D520" s="708"/>
      <c r="E520" s="708"/>
      <c r="F520" s="708"/>
      <c r="G520" s="708"/>
      <c r="H520" s="708"/>
      <c r="I520" s="708"/>
      <c r="J520" s="708"/>
      <c r="K520" s="611" t="s">
        <v>9516</v>
      </c>
      <c r="L520" s="709"/>
      <c r="M520" s="709"/>
      <c r="N520" s="708"/>
      <c r="O520" s="708"/>
      <c r="P520" s="710"/>
      <c r="Q520" s="711"/>
      <c r="R520" s="711"/>
      <c r="S520" s="711"/>
      <c r="T520" s="711"/>
      <c r="U520" s="712"/>
      <c r="V520" s="713">
        <v>45391</v>
      </c>
      <c r="W520" s="723"/>
      <c r="X520" s="724"/>
    </row>
    <row r="521" spans="1:24" ht="26.25" customHeight="1">
      <c r="A521" s="699" t="s">
        <v>188</v>
      </c>
      <c r="B521" s="700"/>
      <c r="C521" s="700" t="s">
        <v>154</v>
      </c>
      <c r="D521" s="700" t="s">
        <v>190</v>
      </c>
      <c r="E521" s="700" t="s">
        <v>191</v>
      </c>
      <c r="F521" s="700" t="s">
        <v>191</v>
      </c>
      <c r="G521" s="700" t="s">
        <v>191</v>
      </c>
      <c r="H521" s="1484"/>
      <c r="I521" s="700" t="s">
        <v>8125</v>
      </c>
      <c r="J521" s="715" t="s">
        <v>9830</v>
      </c>
      <c r="K521" s="700" t="s">
        <v>13</v>
      </c>
      <c r="L521" s="715" t="s">
        <v>9777</v>
      </c>
      <c r="M521" s="715"/>
      <c r="N521" s="701" t="s">
        <v>9704</v>
      </c>
      <c r="O521" s="701" t="s">
        <v>9800</v>
      </c>
      <c r="P521" s="702" t="s">
        <v>164</v>
      </c>
      <c r="Q521" s="700" t="s">
        <v>203</v>
      </c>
      <c r="R521" s="700">
        <f>IF(MID(RIGHT(S521,8),1,1)="M",2021,IF(MID(RIGHT(S521,8),1,1)="N",2022,IF(MID(RIGHT(S521,8),1,1)="P",2023,IF(MID(RIGHT(S521,8),1,1)="R",1994,IF(MID(RIGHT(S521,8),1,1)="S",1995,IF(MID(RIGHT(S521,8),1,1)="T",1996,IF(MID(RIGHT(S521,8),1,1)="V",1997,IF(MID(RIGHT(S521,8),1,1)="W",1998,IF(MID(RIGHT(S521,8),1,1)="X",1999,IF(MID(RIGHT(S521,8),1,1)="Y",2000,IF(MID(RIGHT(S521,8),1,1)="1",2001,IF(MID(RIGHT(S521,8),1,1)="2",2002,IF(MID(RIGHT(S521,8),1,1)="3",2003,IF(MID(RIGHT(S521,8),1,1)="4",2004,IF(MID(RIGHT(S521,8),1,1)="5",2005,IF(MID(RIGHT(S521,8),1,1)="6",2006,IF(MID(RIGHT(S521,8),1,1)="7",2007,IF(MID(RIGHT(S521,8),1,1)="8",2008,IF(MID(RIGHT(S521,8),1,1)="9",2009,IF(MID(RIGHT(S521,8),1,1)="A",2010,IF(MID(RIGHT(S521,8),1,1)="B",2011,IF(MID(RIGHT(S521,8),1,1)="C",2012,IF(MID(RIGHT(S521,8),1,1)="D",2013,IF(MID(RIGHT(S521,8),1,1)="E",2014,IF(MID(RIGHT(S521,8),1,1)="F",2015,IF(MID(RIGHT(S521,8),1,1)="G",2016,IF(MID(RIGHT(S521,8),1,1)="H",2017,IF(MID(RIGHT(S521,8),1,1)="J",2018,IF(MID(RIGHT(S521,8),1,1)="K",2019,IF(MID(RIGHT(S521,8),1,1)="L",2020,""))))))))))))))))))))))))))))))</f>
        <v>2019</v>
      </c>
      <c r="S521" s="700" t="s">
        <v>9761</v>
      </c>
      <c r="T521" s="700">
        <v>1855</v>
      </c>
      <c r="U521" s="1344">
        <v>45284</v>
      </c>
      <c r="V521" s="716">
        <v>45319</v>
      </c>
      <c r="W521" s="1368">
        <v>3087</v>
      </c>
      <c r="X521" s="704">
        <v>3700</v>
      </c>
    </row>
    <row r="522" spans="1:24" ht="26.25" customHeight="1">
      <c r="A522" s="705"/>
      <c r="B522" s="278"/>
      <c r="C522" s="320" t="s">
        <v>8623</v>
      </c>
      <c r="D522" s="278"/>
      <c r="E522" s="278"/>
      <c r="F522" s="278"/>
      <c r="G522" s="278"/>
      <c r="H522" s="278"/>
      <c r="I522" s="278" t="s">
        <v>2578</v>
      </c>
      <c r="J522" s="317" t="s">
        <v>9753</v>
      </c>
      <c r="K522" s="280" t="s">
        <v>195</v>
      </c>
      <c r="L522" s="425" t="s">
        <v>3603</v>
      </c>
      <c r="M522" s="278"/>
      <c r="N522" s="73" t="s">
        <v>7844</v>
      </c>
      <c r="O522" s="278"/>
      <c r="P522" s="278"/>
      <c r="Q522" s="278" t="s">
        <v>203</v>
      </c>
      <c r="R522" s="278">
        <f>IF(MID(RIGHT(S522,8),1,1)="M",2021,IF(MID(RIGHT(S522,8),1,1)="N",2022,IF(MID(RIGHT(S522,8),1,1)="P",2023,IF(MID(RIGHT(S522,8),1,1)="R",1994,IF(MID(RIGHT(S522,8),1,1)="S",1995,IF(MID(RIGHT(S522,8),1,1)="T",1996,IF(MID(RIGHT(S522,8),1,1)="V",1997,IF(MID(RIGHT(S522,8),1,1)="W",1998,IF(MID(RIGHT(S522,8),1,1)="X",1999,IF(MID(RIGHT(S522,8),1,1)="Y",2000,IF(MID(RIGHT(S522,8),1,1)="1",2001,IF(MID(RIGHT(S522,8),1,1)="2",2002,IF(MID(RIGHT(S522,8),1,1)="3",2003,IF(MID(RIGHT(S522,8),1,1)="4",2004,IF(MID(RIGHT(S522,8),1,1)="5",2005,IF(MID(RIGHT(S522,8),1,1)="6",2006,IF(MID(RIGHT(S522,8),1,1)="7",2007,IF(MID(RIGHT(S522,8),1,1)="8",2008,IF(MID(RIGHT(S522,8),1,1)="9",2009,IF(MID(RIGHT(S522,8),1,1)="A",2010,IF(MID(RIGHT(S522,8),1,1)="B",2011,IF(MID(RIGHT(S522,8),1,1)="C",2012,IF(MID(RIGHT(S522,8),1,1)="D",2013,IF(MID(RIGHT(S522,8),1,1)="E",2014,IF(MID(RIGHT(S522,8),1,1)="F",2015,IF(MID(RIGHT(S522,8),1,1)="G",2016,IF(MID(RIGHT(S522,8),1,1)="H",2017,IF(MID(RIGHT(S522,8),1,1)="J",2018,IF(MID(RIGHT(S522,8),1,1)="K",2019,IF(MID(RIGHT(S522,8),1,1)="L",2020,""))))))))))))))))))))))))))))))</f>
        <v>2020</v>
      </c>
      <c r="S522" s="278" t="s">
        <v>9759</v>
      </c>
      <c r="T522" s="278">
        <v>1825</v>
      </c>
      <c r="U522" s="719">
        <v>45287</v>
      </c>
      <c r="V522" s="719">
        <v>45343</v>
      </c>
      <c r="W522" s="283">
        <v>4087</v>
      </c>
      <c r="X522" s="777">
        <v>1000</v>
      </c>
    </row>
    <row r="523" spans="1:24" ht="26.25" customHeight="1">
      <c r="A523" s="705"/>
      <c r="B523" s="278"/>
      <c r="C523" s="278"/>
      <c r="D523" s="278"/>
      <c r="E523" s="278"/>
      <c r="F523" s="278"/>
      <c r="G523" s="278"/>
      <c r="H523" s="278"/>
      <c r="I523" s="720"/>
      <c r="J523" s="317" t="s">
        <v>9619</v>
      </c>
      <c r="K523" s="278" t="s">
        <v>9557</v>
      </c>
      <c r="L523" s="278"/>
      <c r="M523" s="278"/>
      <c r="N523" s="73" t="s">
        <v>7895</v>
      </c>
      <c r="O523" s="1371" t="s">
        <v>9941</v>
      </c>
      <c r="P523" s="278"/>
      <c r="Q523" s="278" t="s">
        <v>203</v>
      </c>
      <c r="R523" s="278">
        <f>IF(MID(RIGHT(S523,8),1,1)="M",2021,IF(MID(RIGHT(S523,8),1,1)="N",2022,IF(MID(RIGHT(S523,8),1,1)="P",2023,IF(MID(RIGHT(S523,8),1,1)="R",1994,IF(MID(RIGHT(S523,8),1,1)="S",1995,IF(MID(RIGHT(S523,8),1,1)="T",1996,IF(MID(RIGHT(S523,8),1,1)="V",1997,IF(MID(RIGHT(S523,8),1,1)="W",1998,IF(MID(RIGHT(S523,8),1,1)="X",1999,IF(MID(RIGHT(S523,8),1,1)="Y",2000,IF(MID(RIGHT(S523,8),1,1)="1",2001,IF(MID(RIGHT(S523,8),1,1)="2",2002,IF(MID(RIGHT(S523,8),1,1)="3",2003,IF(MID(RIGHT(S523,8),1,1)="4",2004,IF(MID(RIGHT(S523,8),1,1)="5",2005,IF(MID(RIGHT(S523,8),1,1)="6",2006,IF(MID(RIGHT(S523,8),1,1)="7",2007,IF(MID(RIGHT(S523,8),1,1)="8",2008,IF(MID(RIGHT(S523,8),1,1)="9",2009,IF(MID(RIGHT(S523,8),1,1)="A",2010,IF(MID(RIGHT(S523,8),1,1)="B",2011,IF(MID(RIGHT(S523,8),1,1)="C",2012,IF(MID(RIGHT(S523,8),1,1)="D",2013,IF(MID(RIGHT(S523,8),1,1)="E",2014,IF(MID(RIGHT(S523,8),1,1)="F",2015,IF(MID(RIGHT(S523,8),1,1)="G",2016,IF(MID(RIGHT(S523,8),1,1)="H",2017,IF(MID(RIGHT(S523,8),1,1)="J",2018,IF(MID(RIGHT(S523,8),1,1)="K",2019,IF(MID(RIGHT(S523,8),1,1)="L",2020,""))))))))))))))))))))))))))))))</f>
        <v>2019</v>
      </c>
      <c r="S523" s="278" t="s">
        <v>9760</v>
      </c>
      <c r="T523" s="278">
        <v>1855</v>
      </c>
      <c r="U523" s="420">
        <v>45288</v>
      </c>
      <c r="V523" s="719">
        <v>45350</v>
      </c>
      <c r="W523" s="283" t="s">
        <v>10048</v>
      </c>
      <c r="X523" s="706"/>
    </row>
    <row r="524" spans="1:24" ht="26.25" customHeight="1">
      <c r="A524" s="705"/>
      <c r="B524" s="278"/>
      <c r="C524" s="278" t="s">
        <v>5629</v>
      </c>
      <c r="D524" s="278" t="s">
        <v>191</v>
      </c>
      <c r="E524" s="278"/>
      <c r="F524" s="278"/>
      <c r="G524" s="278"/>
      <c r="H524" s="278"/>
      <c r="I524" s="720" t="s">
        <v>8207</v>
      </c>
      <c r="J524" s="425" t="s">
        <v>9764</v>
      </c>
      <c r="K524" s="278" t="s">
        <v>4071</v>
      </c>
      <c r="L524" s="278"/>
      <c r="M524" s="278"/>
      <c r="N524" s="278"/>
      <c r="O524" s="278"/>
      <c r="P524" s="280"/>
      <c r="Q524" s="278" t="s">
        <v>203</v>
      </c>
      <c r="R524" s="278">
        <f>IF(MID(RIGHT(S524,8),1,1)="M",2021,IF(MID(RIGHT(S524,8),1,1)="N",2022,IF(MID(RIGHT(S524,8),1,1)="P",2023,IF(MID(RIGHT(S524,8),1,1)="R",1994,IF(MID(RIGHT(S524,8),1,1)="S",1995,IF(MID(RIGHT(S524,8),1,1)="T",1996,IF(MID(RIGHT(S524,8),1,1)="V",1997,IF(MID(RIGHT(S524,8),1,1)="W",1998,IF(MID(RIGHT(S524,8),1,1)="X",1999,IF(MID(RIGHT(S524,8),1,1)="Y",2000,IF(MID(RIGHT(S524,8),1,1)="1",2001,IF(MID(RIGHT(S524,8),1,1)="2",2002,IF(MID(RIGHT(S524,8),1,1)="3",2003,IF(MID(RIGHT(S524,8),1,1)="4",2004,IF(MID(RIGHT(S524,8),1,1)="5",2005,IF(MID(RIGHT(S524,8),1,1)="6",2006,IF(MID(RIGHT(S524,8),1,1)="7",2007,IF(MID(RIGHT(S524,8),1,1)="8",2008,IF(MID(RIGHT(S524,8),1,1)="9",2009,IF(MID(RIGHT(S524,8),1,1)="A",2010,IF(MID(RIGHT(S524,8),1,1)="B",2011,IF(MID(RIGHT(S524,8),1,1)="C",2012,IF(MID(RIGHT(S524,8),1,1)="D",2013,IF(MID(RIGHT(S524,8),1,1)="E",2014,IF(MID(RIGHT(S524,8),1,1)="F",2015,IF(MID(RIGHT(S524,8),1,1)="G",2016,IF(MID(RIGHT(S524,8),1,1)="H",2017,IF(MID(RIGHT(S524,8),1,1)="J",2018,IF(MID(RIGHT(S524,8),1,1)="K",2019,IF(MID(RIGHT(S524,8),1,1)="L",2020,""))))))))))))))))))))))))))))))</f>
        <v>2020</v>
      </c>
      <c r="S524" s="278" t="s">
        <v>9758</v>
      </c>
      <c r="T524" s="278">
        <v>1855</v>
      </c>
      <c r="U524" s="281"/>
      <c r="V524" s="281">
        <v>45364</v>
      </c>
      <c r="W524" s="283"/>
      <c r="X524" s="721"/>
    </row>
    <row r="525" spans="1:24" ht="26.25" customHeight="1">
      <c r="A525" s="705"/>
      <c r="B525" s="278"/>
      <c r="C525" s="278" t="s">
        <v>2472</v>
      </c>
      <c r="D525" s="278" t="s">
        <v>191</v>
      </c>
      <c r="E525" s="278"/>
      <c r="F525" s="278"/>
      <c r="G525" s="278"/>
      <c r="H525" s="278"/>
      <c r="I525" s="278"/>
      <c r="J525" s="278" t="s">
        <v>9831</v>
      </c>
      <c r="K525" s="278"/>
      <c r="L525" s="278"/>
      <c r="M525" s="2559" t="s">
        <v>8285</v>
      </c>
      <c r="N525" s="2560"/>
      <c r="O525" s="2560"/>
      <c r="P525" s="2561"/>
      <c r="Q525" s="278"/>
      <c r="R525" s="278"/>
      <c r="S525" s="284" t="s">
        <v>189</v>
      </c>
      <c r="T525" s="284">
        <v>3700</v>
      </c>
      <c r="U525" s="281"/>
      <c r="V525" s="281">
        <v>45381</v>
      </c>
      <c r="W525" s="283"/>
      <c r="X525" s="722"/>
    </row>
    <row r="526" spans="1:24" ht="26.25" customHeight="1">
      <c r="A526" s="705"/>
      <c r="B526" s="278"/>
      <c r="C526" s="278" t="s">
        <v>9653</v>
      </c>
      <c r="D526" s="278" t="s">
        <v>191</v>
      </c>
      <c r="E526" s="278"/>
      <c r="F526" s="278"/>
      <c r="G526" s="278"/>
      <c r="H526" s="278"/>
      <c r="I526" s="278"/>
      <c r="J526" s="278"/>
      <c r="K526" s="278"/>
      <c r="L526" s="278"/>
      <c r="M526" s="278"/>
      <c r="N526" s="278"/>
      <c r="O526" s="278"/>
      <c r="P526" s="280"/>
      <c r="Q526" s="278"/>
      <c r="R526" s="278"/>
      <c r="S526" s="284" t="s">
        <v>2472</v>
      </c>
      <c r="T526" s="284">
        <f>SUM(T521:T525)</f>
        <v>11090</v>
      </c>
      <c r="U526" s="281"/>
      <c r="V526" s="281">
        <v>45378</v>
      </c>
      <c r="W526" s="283"/>
      <c r="X526" s="722"/>
    </row>
    <row r="527" spans="1:24" ht="26.25" customHeight="1" thickBot="1">
      <c r="A527" s="707"/>
      <c r="B527" s="708"/>
      <c r="C527" s="708"/>
      <c r="D527" s="708"/>
      <c r="E527" s="708"/>
      <c r="F527" s="708"/>
      <c r="G527" s="708"/>
      <c r="H527" s="708"/>
      <c r="I527" s="708"/>
      <c r="J527" s="708"/>
      <c r="K527" s="611" t="s">
        <v>9516</v>
      </c>
      <c r="L527" s="709"/>
      <c r="M527" s="709"/>
      <c r="N527" s="708"/>
      <c r="O527" s="708"/>
      <c r="P527" s="710"/>
      <c r="Q527" s="711"/>
      <c r="R527" s="711"/>
      <c r="S527" s="711"/>
      <c r="T527" s="711"/>
      <c r="U527" s="712"/>
      <c r="V527" s="713">
        <v>45391</v>
      </c>
      <c r="W527" s="723"/>
      <c r="X527" s="724"/>
    </row>
    <row r="529" spans="1:24" ht="26.25" customHeight="1" thickBot="1"/>
    <row r="530" spans="1:24" ht="26.25" customHeight="1">
      <c r="A530" s="1004" t="s">
        <v>188</v>
      </c>
      <c r="B530" s="1005"/>
      <c r="C530" s="1005" t="s">
        <v>26</v>
      </c>
      <c r="D530" s="1005" t="s">
        <v>190</v>
      </c>
      <c r="E530" s="1005" t="s">
        <v>191</v>
      </c>
      <c r="F530" s="1005" t="s">
        <v>191</v>
      </c>
      <c r="G530" s="1005" t="s">
        <v>191</v>
      </c>
      <c r="H530" s="1485"/>
      <c r="I530" s="1005" t="s">
        <v>8261</v>
      </c>
      <c r="J530" s="1010" t="s">
        <v>9818</v>
      </c>
      <c r="K530" s="1011" t="s">
        <v>9820</v>
      </c>
      <c r="L530" s="1005" t="s">
        <v>9931</v>
      </c>
      <c r="M530" s="1005"/>
      <c r="N530" s="1011" t="s">
        <v>9918</v>
      </c>
      <c r="O530" s="1011" t="s">
        <v>9907</v>
      </c>
      <c r="P530" s="1015" t="s">
        <v>11042</v>
      </c>
      <c r="Q530" s="1005" t="s">
        <v>4579</v>
      </c>
      <c r="R530" s="1005">
        <f>IF(MID(RIGHT(S530,8),1,1)="M",2021,IF(MID(RIGHT(S530,8),1,1)="N",2022,IF(MID(RIGHT(S530,8),1,1)="P",2023,IF(MID(RIGHT(S530,8),1,1)="R",1994,IF(MID(RIGHT(S530,8),1,1)="S",1995,IF(MID(RIGHT(S530,8),1,1)="T",1996,IF(MID(RIGHT(S530,8),1,1)="V",1997,IF(MID(RIGHT(S530,8),1,1)="W",1998,IF(MID(RIGHT(S530,8),1,1)="X",1999,IF(MID(RIGHT(S530,8),1,1)="Y",2000,IF(MID(RIGHT(S530,8),1,1)="1",2001,IF(MID(RIGHT(S530,8),1,1)="2",2002,IF(MID(RIGHT(S530,8),1,1)="3",2003,IF(MID(RIGHT(S530,8),1,1)="4",2004,IF(MID(RIGHT(S530,8),1,1)="5",2005,IF(MID(RIGHT(S530,8),1,1)="6",2006,IF(MID(RIGHT(S530,8),1,1)="7",2007,IF(MID(RIGHT(S530,8),1,1)="8",2008,IF(MID(RIGHT(S530,8),1,1)="9",2009,IF(MID(RIGHT(S530,8),1,1)="A",2010,IF(MID(RIGHT(S530,8),1,1)="B",2011,IF(MID(RIGHT(S530,8),1,1)="C",2012,IF(MID(RIGHT(S530,8),1,1)="D",2013,IF(MID(RIGHT(S530,8),1,1)="E",2014,IF(MID(RIGHT(S530,8),1,1)="F",2015,IF(MID(RIGHT(S530,8),1,1)="G",2016,IF(MID(RIGHT(S530,8),1,1)="H",2017,IF(MID(RIGHT(S530,8),1,1)="J",2018,IF(MID(RIGHT(S530,8),1,1)="K",2019,IF(MID(RIGHT(S530,8),1,1)="L",2020,""))))))))))))))))))))))))))))))</f>
        <v>2011</v>
      </c>
      <c r="S530" s="1005" t="s">
        <v>9920</v>
      </c>
      <c r="T530" s="1005">
        <v>1260</v>
      </c>
      <c r="U530" s="1412">
        <v>45291</v>
      </c>
      <c r="V530" s="1412">
        <v>45339</v>
      </c>
      <c r="W530" s="1017">
        <v>3000</v>
      </c>
      <c r="X530" s="1018">
        <v>4150</v>
      </c>
    </row>
    <row r="531" spans="1:24" ht="26.25" customHeight="1">
      <c r="A531" s="1006"/>
      <c r="B531" s="1007"/>
      <c r="C531" s="1007"/>
      <c r="D531" s="1007"/>
      <c r="E531" s="1007"/>
      <c r="F531" s="1007"/>
      <c r="G531" s="1007"/>
      <c r="H531" s="1007"/>
      <c r="I531" s="1007" t="s">
        <v>194</v>
      </c>
      <c r="J531" s="412" t="s">
        <v>9822</v>
      </c>
      <c r="K531" s="1012" t="s">
        <v>195</v>
      </c>
      <c r="L531" s="425" t="s">
        <v>3590</v>
      </c>
      <c r="M531" s="1007"/>
      <c r="N531" s="73" t="s">
        <v>3073</v>
      </c>
      <c r="O531" s="1013"/>
      <c r="P531" s="1019"/>
      <c r="Q531" s="1007" t="s">
        <v>4579</v>
      </c>
      <c r="R531" s="1007">
        <f>IF(MID(RIGHT(S531,8),1,1)="M",2021,IF(MID(RIGHT(S531,8),1,1)="N",2022,IF(MID(RIGHT(S531,8),1,1)="P",2023,IF(MID(RIGHT(S531,8),1,1)="R",1994,IF(MID(RIGHT(S531,8),1,1)="S",1995,IF(MID(RIGHT(S531,8),1,1)="T",1996,IF(MID(RIGHT(S531,8),1,1)="V",1997,IF(MID(RIGHT(S531,8),1,1)="W",1998,IF(MID(RIGHT(S531,8),1,1)="X",1999,IF(MID(RIGHT(S531,8),1,1)="Y",2000,IF(MID(RIGHT(S531,8),1,1)="1",2001,IF(MID(RIGHT(S531,8),1,1)="2",2002,IF(MID(RIGHT(S531,8),1,1)="3",2003,IF(MID(RIGHT(S531,8),1,1)="4",2004,IF(MID(RIGHT(S531,8),1,1)="5",2005,IF(MID(RIGHT(S531,8),1,1)="6",2006,IF(MID(RIGHT(S531,8),1,1)="7",2007,IF(MID(RIGHT(S531,8),1,1)="8",2008,IF(MID(RIGHT(S531,8),1,1)="9",2009,IF(MID(RIGHT(S531,8),1,1)="A",2010,IF(MID(RIGHT(S531,8),1,1)="B",2011,IF(MID(RIGHT(S531,8),1,1)="C",2012,IF(MID(RIGHT(S531,8),1,1)="D",2013,IF(MID(RIGHT(S531,8),1,1)="E",2014,IF(MID(RIGHT(S531,8),1,1)="F",2015,IF(MID(RIGHT(S531,8),1,1)="G",2016,IF(MID(RIGHT(S531,8),1,1)="H",2017,IF(MID(RIGHT(S531,8),1,1)="J",2018,IF(MID(RIGHT(S531,8),1,1)="K",2019,IF(MID(RIGHT(S531,8),1,1)="L",2020,""))))))))))))))))))))))))))))))</f>
        <v>2011</v>
      </c>
      <c r="S531" s="1007" t="s">
        <v>9921</v>
      </c>
      <c r="T531" s="1007">
        <v>1260</v>
      </c>
      <c r="U531" s="1177"/>
      <c r="V531" s="1020">
        <v>45341</v>
      </c>
      <c r="W531" s="1021" t="s">
        <v>10015</v>
      </c>
      <c r="X531" s="1022" t="s">
        <v>10974</v>
      </c>
    </row>
    <row r="532" spans="1:24" ht="26.25" customHeight="1">
      <c r="A532" s="1006"/>
      <c r="B532" s="1007"/>
      <c r="C532" s="1007"/>
      <c r="D532" s="1007"/>
      <c r="E532" s="1007"/>
      <c r="F532" s="1007"/>
      <c r="G532" s="1007"/>
      <c r="H532" s="1007"/>
      <c r="I532" s="1007"/>
      <c r="J532" s="1007"/>
      <c r="K532" s="1013" t="s">
        <v>9802</v>
      </c>
      <c r="L532" s="1007"/>
      <c r="M532" s="1007"/>
      <c r="N532" s="73" t="s">
        <v>2435</v>
      </c>
      <c r="O532" s="1013"/>
      <c r="P532" s="1019"/>
      <c r="Q532" s="1007" t="s">
        <v>9919</v>
      </c>
      <c r="R532" s="1007">
        <f>IF(MID(RIGHT(S532,8),1,1)="M",2021,IF(MID(RIGHT(S532,8),1,1)="N",2022,IF(MID(RIGHT(S532,8),1,1)="P",2023,IF(MID(RIGHT(S532,8),1,1)="R",1994,IF(MID(RIGHT(S532,8),1,1)="S",1995,IF(MID(RIGHT(S532,8),1,1)="T",1996,IF(MID(RIGHT(S532,8),1,1)="V",1997,IF(MID(RIGHT(S532,8),1,1)="W",1998,IF(MID(RIGHT(S532,8),1,1)="X",1999,IF(MID(RIGHT(S532,8),1,1)="Y",2000,IF(MID(RIGHT(S532,8),1,1)="1",2001,IF(MID(RIGHT(S532,8),1,1)="2",2002,IF(MID(RIGHT(S532,8),1,1)="3",2003,IF(MID(RIGHT(S532,8),1,1)="4",2004,IF(MID(RIGHT(S532,8),1,1)="5",2005,IF(MID(RIGHT(S532,8),1,1)="6",2006,IF(MID(RIGHT(S532,8),1,1)="7",2007,IF(MID(RIGHT(S532,8),1,1)="8",2008,IF(MID(RIGHT(S532,8),1,1)="9",2009,IF(MID(RIGHT(S532,8),1,1)="A",2010,IF(MID(RIGHT(S532,8),1,1)="B",2011,IF(MID(RIGHT(S532,8),1,1)="C",2012,IF(MID(RIGHT(S532,8),1,1)="D",2013,IF(MID(RIGHT(S532,8),1,1)="E",2014,IF(MID(RIGHT(S532,8),1,1)="F",2015,IF(MID(RIGHT(S532,8),1,1)="G",2016,IF(MID(RIGHT(S532,8),1,1)="H",2017,IF(MID(RIGHT(S532,8),1,1)="J",2018,IF(MID(RIGHT(S532,8),1,1)="K",2019,IF(MID(RIGHT(S532,8),1,1)="L",2020,""))))))))))))))))))))))))))))))</f>
        <v>2014</v>
      </c>
      <c r="S532" s="1007" t="s">
        <v>9922</v>
      </c>
      <c r="T532" s="1007">
        <v>1520</v>
      </c>
      <c r="U532" s="1023"/>
      <c r="V532" s="1020">
        <v>45359</v>
      </c>
      <c r="W532" s="1021"/>
      <c r="X532" s="1022"/>
    </row>
    <row r="533" spans="1:24" ht="26.25" customHeight="1">
      <c r="A533" s="1006"/>
      <c r="B533" s="1007"/>
      <c r="C533" s="1007"/>
      <c r="D533" s="1007"/>
      <c r="E533" s="1007"/>
      <c r="F533" s="1007"/>
      <c r="G533" s="1007"/>
      <c r="H533" s="1007"/>
      <c r="I533" s="1007"/>
      <c r="J533" s="425" t="s">
        <v>9823</v>
      </c>
      <c r="K533" s="1013" t="s">
        <v>4071</v>
      </c>
      <c r="L533" s="1007"/>
      <c r="M533" s="1007"/>
      <c r="N533" s="1013"/>
      <c r="O533" s="1013"/>
      <c r="P533" s="1019"/>
      <c r="Q533" s="1007" t="s">
        <v>523</v>
      </c>
      <c r="R533" s="1007">
        <f>IF(MID(RIGHT(S533,8),1,1)="M",2021,IF(MID(RIGHT(S533,8),1,1)="N",2022,IF(MID(RIGHT(S533,8),1,1)="P",2023,IF(MID(RIGHT(S533,8),1,1)="R",1994,IF(MID(RIGHT(S533,8),1,1)="S",1995,IF(MID(RIGHT(S533,8),1,1)="T",1996,IF(MID(RIGHT(S533,8),1,1)="V",1997,IF(MID(RIGHT(S533,8),1,1)="W",1998,IF(MID(RIGHT(S533,8),1,1)="X",1999,IF(MID(RIGHT(S533,8),1,1)="Y",2000,IF(MID(RIGHT(S533,8),1,1)="1",2001,IF(MID(RIGHT(S533,8),1,1)="2",2002,IF(MID(RIGHT(S533,8),1,1)="3",2003,IF(MID(RIGHT(S533,8),1,1)="4",2004,IF(MID(RIGHT(S533,8),1,1)="5",2005,IF(MID(RIGHT(S533,8),1,1)="6",2006,IF(MID(RIGHT(S533,8),1,1)="7",2007,IF(MID(RIGHT(S533,8),1,1)="8",2008,IF(MID(RIGHT(S533,8),1,1)="9",2009,IF(MID(RIGHT(S533,8),1,1)="A",2010,IF(MID(RIGHT(S533,8),1,1)="B",2011,IF(MID(RIGHT(S533,8),1,1)="C",2012,IF(MID(RIGHT(S533,8),1,1)="D",2013,IF(MID(RIGHT(S533,8),1,1)="E",2014,IF(MID(RIGHT(S533,8),1,1)="F",2015,IF(MID(RIGHT(S533,8),1,1)="G",2016,IF(MID(RIGHT(S533,8),1,1)="H",2017,IF(MID(RIGHT(S533,8),1,1)="J",2018,IF(MID(RIGHT(S533,8),1,1)="K",2019,IF(MID(RIGHT(S533,8),1,1)="L",2020,""))))))))))))))))))))))))))))))</f>
        <v>2013</v>
      </c>
      <c r="S533" s="1007" t="s">
        <v>9923</v>
      </c>
      <c r="T533" s="1007">
        <v>1820</v>
      </c>
      <c r="U533" s="1023"/>
      <c r="V533" s="1020">
        <v>45371</v>
      </c>
      <c r="W533" s="1021"/>
      <c r="X533" s="1022"/>
    </row>
    <row r="534" spans="1:24" ht="26.25" customHeight="1">
      <c r="A534" s="1006"/>
      <c r="B534" s="1007"/>
      <c r="C534" s="1007"/>
      <c r="D534" s="1007"/>
      <c r="E534" s="1007"/>
      <c r="F534" s="1007"/>
      <c r="G534" s="1007"/>
      <c r="H534" s="1007"/>
      <c r="I534" s="1007"/>
      <c r="J534" s="1007"/>
      <c r="K534" s="1013"/>
      <c r="L534" s="1007"/>
      <c r="M534" s="1007"/>
      <c r="N534" s="1013"/>
      <c r="O534" s="1013"/>
      <c r="P534" s="1019"/>
      <c r="Q534" s="1007"/>
      <c r="R534" s="1007"/>
      <c r="S534" s="1024" t="s">
        <v>189</v>
      </c>
      <c r="T534" s="1024">
        <v>3950</v>
      </c>
      <c r="U534" s="1020"/>
      <c r="V534" s="1020">
        <v>45369</v>
      </c>
      <c r="W534" s="1021"/>
      <c r="X534" s="1022"/>
    </row>
    <row r="535" spans="1:24" ht="26.25" customHeight="1">
      <c r="A535" s="1006"/>
      <c r="B535" s="1007"/>
      <c r="C535" s="1007"/>
      <c r="D535" s="1007"/>
      <c r="E535" s="1007"/>
      <c r="F535" s="1007"/>
      <c r="G535" s="1007"/>
      <c r="H535" s="1007"/>
      <c r="I535" s="1007"/>
      <c r="J535" s="1007"/>
      <c r="K535" s="1013"/>
      <c r="L535" s="1007"/>
      <c r="M535" s="1007"/>
      <c r="N535" s="1013"/>
      <c r="O535" s="1013"/>
      <c r="P535" s="1019"/>
      <c r="Q535" s="1007"/>
      <c r="R535" s="1007"/>
      <c r="S535" s="1024" t="s">
        <v>2472</v>
      </c>
      <c r="T535" s="1024">
        <f>SUM(T530:T534)</f>
        <v>9810</v>
      </c>
      <c r="U535" s="1020"/>
      <c r="V535" s="1020">
        <v>45368</v>
      </c>
      <c r="W535" s="1021"/>
      <c r="X535" s="1022"/>
    </row>
    <row r="536" spans="1:24" ht="26.25" customHeight="1" thickBot="1">
      <c r="A536" s="1008"/>
      <c r="B536" s="1009"/>
      <c r="C536" s="1009"/>
      <c r="D536" s="1009"/>
      <c r="E536" s="1009"/>
      <c r="F536" s="1009"/>
      <c r="G536" s="1009"/>
      <c r="H536" s="1009"/>
      <c r="I536" s="1009"/>
      <c r="J536" s="1009"/>
      <c r="K536" s="611" t="s">
        <v>9819</v>
      </c>
      <c r="L536" s="1009"/>
      <c r="M536" s="1009"/>
      <c r="N536" s="1014"/>
      <c r="O536" s="1014"/>
      <c r="P536" s="1025"/>
      <c r="Q536" s="1009"/>
      <c r="R536" s="1009"/>
      <c r="S536" s="1026"/>
      <c r="T536" s="1026"/>
      <c r="U536" s="1027"/>
      <c r="V536" s="1028">
        <v>45376</v>
      </c>
      <c r="W536" s="1029"/>
      <c r="X536" s="1030"/>
    </row>
    <row r="538" spans="1:24" ht="26.25" customHeight="1" thickBot="1"/>
    <row r="539" spans="1:24" ht="26.25" customHeight="1">
      <c r="A539" s="848" t="s">
        <v>188</v>
      </c>
      <c r="B539" s="849"/>
      <c r="C539" s="849" t="s">
        <v>3844</v>
      </c>
      <c r="D539" s="849" t="s">
        <v>190</v>
      </c>
      <c r="E539" s="849" t="s">
        <v>191</v>
      </c>
      <c r="F539" s="849" t="s">
        <v>191</v>
      </c>
      <c r="G539" s="849" t="s">
        <v>191</v>
      </c>
      <c r="H539" s="1476"/>
      <c r="I539" s="849" t="s">
        <v>7787</v>
      </c>
      <c r="J539" s="849" t="s">
        <v>9818</v>
      </c>
      <c r="K539" s="850" t="s">
        <v>9832</v>
      </c>
      <c r="L539" s="849" t="s">
        <v>9932</v>
      </c>
      <c r="M539" s="849"/>
      <c r="N539" s="850" t="s">
        <v>9913</v>
      </c>
      <c r="O539" s="850" t="s">
        <v>9914</v>
      </c>
      <c r="P539" s="851" t="s">
        <v>11255</v>
      </c>
      <c r="Q539" s="849" t="s">
        <v>4579</v>
      </c>
      <c r="R539" s="849">
        <f>IF(MID(RIGHT(S539,8),1,1)="M",2021,IF(MID(RIGHT(S539,8),1,1)="N",2022,IF(MID(RIGHT(S539,8),1,1)="P",2023,IF(MID(RIGHT(S539,8),1,1)="R",1994,IF(MID(RIGHT(S539,8),1,1)="S",1995,IF(MID(RIGHT(S539,8),1,1)="T",1996,IF(MID(RIGHT(S539,8),1,1)="V",1997,IF(MID(RIGHT(S539,8),1,1)="W",1998,IF(MID(RIGHT(S539,8),1,1)="X",1999,IF(MID(RIGHT(S539,8),1,1)="Y",2000,IF(MID(RIGHT(S539,8),1,1)="1",2001,IF(MID(RIGHT(S539,8),1,1)="2",2002,IF(MID(RIGHT(S539,8),1,1)="3",2003,IF(MID(RIGHT(S539,8),1,1)="4",2004,IF(MID(RIGHT(S539,8),1,1)="5",2005,IF(MID(RIGHT(S539,8),1,1)="6",2006,IF(MID(RIGHT(S539,8),1,1)="7",2007,IF(MID(RIGHT(S539,8),1,1)="8",2008,IF(MID(RIGHT(S539,8),1,1)="9",2009,IF(MID(RIGHT(S539,8),1,1)="A",2010,IF(MID(RIGHT(S539,8),1,1)="B",2011,IF(MID(RIGHT(S539,8),1,1)="C",2012,IF(MID(RIGHT(S539,8),1,1)="D",2013,IF(MID(RIGHT(S539,8),1,1)="E",2014,IF(MID(RIGHT(S539,8),1,1)="F",2015,IF(MID(RIGHT(S539,8),1,1)="G",2016,IF(MID(RIGHT(S539,8),1,1)="H",2017,IF(MID(RIGHT(S539,8),1,1)="J",2018,IF(MID(RIGHT(S539,8),1,1)="K",2019,IF(MID(RIGHT(S539,8),1,1)="L",2020,""))))))))))))))))))))))))))))))</f>
        <v>2012</v>
      </c>
      <c r="S539" s="849" t="s">
        <v>9915</v>
      </c>
      <c r="T539" s="849">
        <v>1487</v>
      </c>
      <c r="U539" s="852">
        <v>45291</v>
      </c>
      <c r="V539" s="852">
        <v>45339</v>
      </c>
      <c r="W539" s="853">
        <v>3000</v>
      </c>
      <c r="X539" s="854">
        <v>3700</v>
      </c>
    </row>
    <row r="540" spans="1:24" ht="26.25" customHeight="1">
      <c r="A540" s="855"/>
      <c r="B540" s="188"/>
      <c r="C540" s="188"/>
      <c r="D540" s="188"/>
      <c r="E540" s="188"/>
      <c r="F540" s="188"/>
      <c r="G540" s="188"/>
      <c r="H540" s="188"/>
      <c r="I540" s="188" t="s">
        <v>3598</v>
      </c>
      <c r="J540" s="412" t="s">
        <v>9837</v>
      </c>
      <c r="K540" s="195" t="s">
        <v>240</v>
      </c>
      <c r="L540" s="425" t="s">
        <v>3590</v>
      </c>
      <c r="M540" s="188"/>
      <c r="N540" s="73" t="s">
        <v>7287</v>
      </c>
      <c r="O540" s="188"/>
      <c r="P540" s="188"/>
      <c r="Q540" s="189" t="s">
        <v>4579</v>
      </c>
      <c r="R540" s="188">
        <f>IF(MID(RIGHT(S540,8),1,1)="M",2021,IF(MID(RIGHT(S540,8),1,1)="N",2022,IF(MID(RIGHT(S540,8),1,1)="P",2023,IF(MID(RIGHT(S540,8),1,1)="R",1994,IF(MID(RIGHT(S540,8),1,1)="S",1995,IF(MID(RIGHT(S540,8),1,1)="T",1996,IF(MID(RIGHT(S540,8),1,1)="V",1997,IF(MID(RIGHT(S540,8),1,1)="W",1998,IF(MID(RIGHT(S540,8),1,1)="X",1999,IF(MID(RIGHT(S540,8),1,1)="Y",2000,IF(MID(RIGHT(S540,8),1,1)="1",2001,IF(MID(RIGHT(S540,8),1,1)="2",2002,IF(MID(RIGHT(S540,8),1,1)="3",2003,IF(MID(RIGHT(S540,8),1,1)="4",2004,IF(MID(RIGHT(S540,8),1,1)="5",2005,IF(MID(RIGHT(S540,8),1,1)="6",2006,IF(MID(RIGHT(S540,8),1,1)="7",2007,IF(MID(RIGHT(S540,8),1,1)="8",2008,IF(MID(RIGHT(S540,8),1,1)="9",2009,IF(MID(RIGHT(S540,8),1,1)="A",2010,IF(MID(RIGHT(S540,8),1,1)="B",2011,IF(MID(RIGHT(S540,8),1,1)="C",2012,IF(MID(RIGHT(S540,8),1,1)="D",2013,IF(MID(RIGHT(S540,8),1,1)="E",2014,IF(MID(RIGHT(S540,8),1,1)="F",2015,IF(MID(RIGHT(S540,8),1,1)="G",2016,IF(MID(RIGHT(S540,8),1,1)="H",2017,IF(MID(RIGHT(S540,8),1,1)="J",2018,IF(MID(RIGHT(S540,8),1,1)="K",2019,IF(MID(RIGHT(S540,8),1,1)="L",2020,""))))))))))))))))))))))))))))))</f>
        <v>2012</v>
      </c>
      <c r="S540" s="188" t="s">
        <v>9916</v>
      </c>
      <c r="T540" s="188">
        <v>1487</v>
      </c>
      <c r="U540" s="191"/>
      <c r="V540" s="191">
        <v>45341</v>
      </c>
      <c r="W540" s="193" t="s">
        <v>10014</v>
      </c>
      <c r="X540" s="856"/>
    </row>
    <row r="541" spans="1:24" ht="26.25" customHeight="1">
      <c r="A541" s="855"/>
      <c r="B541" s="188"/>
      <c r="C541" s="188"/>
      <c r="D541" s="188"/>
      <c r="E541" s="188"/>
      <c r="F541" s="188"/>
      <c r="G541" s="188"/>
      <c r="H541" s="188"/>
      <c r="I541" s="188"/>
      <c r="J541" s="188"/>
      <c r="K541" s="189" t="s">
        <v>9801</v>
      </c>
      <c r="L541" s="188"/>
      <c r="M541" s="188"/>
      <c r="N541" s="73" t="s">
        <v>3907</v>
      </c>
      <c r="O541" s="188"/>
      <c r="P541" s="188"/>
      <c r="Q541" s="189" t="s">
        <v>626</v>
      </c>
      <c r="R541" s="188">
        <f>IF(MID(RIGHT(S541,8),1,1)="M",2021,IF(MID(RIGHT(S541,8),1,1)="N",2022,IF(MID(RIGHT(S541,8),1,1)="P",2023,IF(MID(RIGHT(S541,8),1,1)="R",1994,IF(MID(RIGHT(S541,8),1,1)="S",1995,IF(MID(RIGHT(S541,8),1,1)="T",1996,IF(MID(RIGHT(S541,8),1,1)="V",1997,IF(MID(RIGHT(S541,8),1,1)="W",1998,IF(MID(RIGHT(S541,8),1,1)="X",1999,IF(MID(RIGHT(S541,8),1,1)="Y",2000,IF(MID(RIGHT(S541,8),1,1)="1",2001,IF(MID(RIGHT(S541,8),1,1)="2",2002,IF(MID(RIGHT(S541,8),1,1)="3",2003,IF(MID(RIGHT(S541,8),1,1)="4",2004,IF(MID(RIGHT(S541,8),1,1)="5",2005,IF(MID(RIGHT(S541,8),1,1)="6",2006,IF(MID(RIGHT(S541,8),1,1)="7",2007,IF(MID(RIGHT(S541,8),1,1)="8",2008,IF(MID(RIGHT(S541,8),1,1)="9",2009,IF(MID(RIGHT(S541,8),1,1)="A",2010,IF(MID(RIGHT(S541,8),1,1)="B",2011,IF(MID(RIGHT(S541,8),1,1)="C",2012,IF(MID(RIGHT(S541,8),1,1)="D",2013,IF(MID(RIGHT(S541,8),1,1)="E",2014,IF(MID(RIGHT(S541,8),1,1)="F",2015,IF(MID(RIGHT(S541,8),1,1)="G",2016,IF(MID(RIGHT(S541,8),1,1)="H",2017,IF(MID(RIGHT(S541,8),1,1)="J",2018,IF(MID(RIGHT(S541,8),1,1)="K",2019,IF(MID(RIGHT(S541,8),1,1)="L",2020,""))))))))))))))))))))))))))))))</f>
        <v>2014</v>
      </c>
      <c r="S541" s="188" t="s">
        <v>9917</v>
      </c>
      <c r="T541" s="188">
        <v>2205</v>
      </c>
      <c r="U541" s="192"/>
      <c r="V541" s="191">
        <v>45359</v>
      </c>
      <c r="W541" s="193"/>
      <c r="X541" s="856"/>
    </row>
    <row r="542" spans="1:24" ht="26.25" customHeight="1">
      <c r="A542" s="855"/>
      <c r="B542" s="188"/>
      <c r="C542" s="188"/>
      <c r="D542" s="188"/>
      <c r="E542" s="188"/>
      <c r="F542" s="188"/>
      <c r="G542" s="188"/>
      <c r="H542" s="188"/>
      <c r="I542" s="188"/>
      <c r="J542" s="425" t="s">
        <v>9823</v>
      </c>
      <c r="K542" s="189" t="s">
        <v>4071</v>
      </c>
      <c r="L542" s="188"/>
      <c r="M542" s="188"/>
      <c r="N542" s="188"/>
      <c r="O542" s="188"/>
      <c r="P542" s="188"/>
      <c r="Q542" s="189"/>
      <c r="R542" s="188"/>
      <c r="S542" s="188"/>
      <c r="T542" s="188"/>
      <c r="U542" s="191"/>
      <c r="V542" s="191">
        <v>45371</v>
      </c>
      <c r="W542" s="193"/>
      <c r="X542" s="856"/>
    </row>
    <row r="543" spans="1:24" ht="26.25" customHeight="1">
      <c r="A543" s="855"/>
      <c r="B543" s="188"/>
      <c r="C543" s="188"/>
      <c r="D543" s="188"/>
      <c r="E543" s="188"/>
      <c r="F543" s="188"/>
      <c r="G543" s="188"/>
      <c r="H543" s="188"/>
      <c r="I543" s="188"/>
      <c r="J543" s="188"/>
      <c r="K543" s="1230"/>
      <c r="L543" s="188"/>
      <c r="M543" s="188"/>
      <c r="N543" s="188"/>
      <c r="O543" s="188"/>
      <c r="P543" s="188"/>
      <c r="Q543" s="189"/>
      <c r="R543" s="188"/>
      <c r="S543" s="194" t="s">
        <v>189</v>
      </c>
      <c r="T543" s="194">
        <v>3900</v>
      </c>
      <c r="U543" s="191"/>
      <c r="V543" s="191">
        <v>45369</v>
      </c>
      <c r="W543" s="193"/>
      <c r="X543" s="856"/>
    </row>
    <row r="544" spans="1:24" ht="26.25" customHeight="1">
      <c r="A544" s="855"/>
      <c r="B544" s="188"/>
      <c r="C544" s="188"/>
      <c r="D544" s="188"/>
      <c r="E544" s="188"/>
      <c r="F544" s="188"/>
      <c r="G544" s="188"/>
      <c r="H544" s="188"/>
      <c r="I544" s="188"/>
      <c r="J544" s="188"/>
      <c r="K544" s="189"/>
      <c r="L544" s="188"/>
      <c r="M544" s="188"/>
      <c r="N544" s="188"/>
      <c r="O544" s="188"/>
      <c r="P544" s="188"/>
      <c r="Q544" s="189"/>
      <c r="R544" s="188"/>
      <c r="S544" s="194" t="s">
        <v>2472</v>
      </c>
      <c r="T544" s="194">
        <f>SUM(T539:T543)</f>
        <v>9079</v>
      </c>
      <c r="U544" s="191"/>
      <c r="V544" s="191">
        <v>45368</v>
      </c>
      <c r="W544" s="193"/>
      <c r="X544" s="856"/>
    </row>
    <row r="545" spans="1:24" ht="26.25" customHeight="1" thickBot="1">
      <c r="A545" s="857"/>
      <c r="B545" s="858"/>
      <c r="C545" s="858"/>
      <c r="D545" s="858"/>
      <c r="E545" s="858"/>
      <c r="F545" s="858"/>
      <c r="G545" s="858"/>
      <c r="H545" s="858"/>
      <c r="I545" s="858"/>
      <c r="J545" s="858"/>
      <c r="K545" s="611" t="s">
        <v>9819</v>
      </c>
      <c r="L545" s="858"/>
      <c r="M545" s="858"/>
      <c r="N545" s="847"/>
      <c r="O545" s="847"/>
      <c r="P545" s="859"/>
      <c r="Q545" s="858"/>
      <c r="R545" s="858"/>
      <c r="S545" s="860"/>
      <c r="T545" s="860"/>
      <c r="U545" s="861"/>
      <c r="V545" s="862">
        <v>45376</v>
      </c>
      <c r="W545" s="863"/>
      <c r="X545" s="864"/>
    </row>
  </sheetData>
  <autoFilter ref="B2:X2" xr:uid="{00000000-0009-0000-0000-000009000000}"/>
  <mergeCells count="59">
    <mergeCell ref="M465:P469"/>
    <mergeCell ref="M474:P478"/>
    <mergeCell ref="M340:O340"/>
    <mergeCell ref="M347:O347"/>
    <mergeCell ref="M353:O353"/>
    <mergeCell ref="M444:P448"/>
    <mergeCell ref="M360:O360"/>
    <mergeCell ref="M354:O354"/>
    <mergeCell ref="M361:O361"/>
    <mergeCell ref="M458:P462"/>
    <mergeCell ref="M311:P315"/>
    <mergeCell ref="M318:P322"/>
    <mergeCell ref="M261:P261"/>
    <mergeCell ref="M339:O339"/>
    <mergeCell ref="M346:O346"/>
    <mergeCell ref="M304:P308"/>
    <mergeCell ref="M297:P301"/>
    <mergeCell ref="M327:P331"/>
    <mergeCell ref="M78:O78"/>
    <mergeCell ref="M85:O85"/>
    <mergeCell ref="M92:O92"/>
    <mergeCell ref="M129:O129"/>
    <mergeCell ref="M188:P192"/>
    <mergeCell ref="M152:P152"/>
    <mergeCell ref="M101:O101"/>
    <mergeCell ref="M108:O108"/>
    <mergeCell ref="M115:O115"/>
    <mergeCell ref="M122:O122"/>
    <mergeCell ref="M136:O136"/>
    <mergeCell ref="M140:P144"/>
    <mergeCell ref="A1:X1"/>
    <mergeCell ref="M26:O26"/>
    <mergeCell ref="M17:O17"/>
    <mergeCell ref="M62:P62"/>
    <mergeCell ref="M69:P69"/>
    <mergeCell ref="M5:P9"/>
    <mergeCell ref="M53:P53"/>
    <mergeCell ref="M525:P525"/>
    <mergeCell ref="M380:P384"/>
    <mergeCell ref="M367:O367"/>
    <mergeCell ref="M373:P377"/>
    <mergeCell ref="M399:O399"/>
    <mergeCell ref="M406:O406"/>
    <mergeCell ref="M413:O413"/>
    <mergeCell ref="M392:O392"/>
    <mergeCell ref="M368:O368"/>
    <mergeCell ref="M481:P485"/>
    <mergeCell ref="M488:P492"/>
    <mergeCell ref="M497:P503"/>
    <mergeCell ref="M422:O422"/>
    <mergeCell ref="M511:P511"/>
    <mergeCell ref="M518:P518"/>
    <mergeCell ref="M451:P455"/>
    <mergeCell ref="M209:O209"/>
    <mergeCell ref="M252:P252"/>
    <mergeCell ref="M210:O210"/>
    <mergeCell ref="M197:P201"/>
    <mergeCell ref="M290:P294"/>
    <mergeCell ref="M253:P253"/>
  </mergeCells>
  <phoneticPr fontId="16" type="noConversion"/>
  <conditionalFormatting sqref="J74:J75">
    <cfRule type="duplicateValues" dxfId="2905" priority="502"/>
  </conditionalFormatting>
  <conditionalFormatting sqref="J79">
    <cfRule type="duplicateValues" dxfId="2904" priority="503"/>
  </conditionalFormatting>
  <conditionalFormatting sqref="J81:J82">
    <cfRule type="duplicateValues" dxfId="2903" priority="493"/>
  </conditionalFormatting>
  <conditionalFormatting sqref="J86">
    <cfRule type="duplicateValues" dxfId="2902" priority="494"/>
  </conditionalFormatting>
  <conditionalFormatting sqref="J88:J89">
    <cfRule type="duplicateValues" dxfId="2901" priority="484"/>
  </conditionalFormatting>
  <conditionalFormatting sqref="J93">
    <cfRule type="duplicateValues" dxfId="2900" priority="485"/>
  </conditionalFormatting>
  <conditionalFormatting sqref="J205:J206">
    <cfRule type="duplicateValues" dxfId="2899" priority="406"/>
  </conditionalFormatting>
  <conditionalFormatting sqref="J210">
    <cfRule type="duplicateValues" dxfId="2898" priority="407"/>
  </conditionalFormatting>
  <conditionalFormatting sqref="J335:J336">
    <cfRule type="duplicateValues" dxfId="2897" priority="307"/>
  </conditionalFormatting>
  <conditionalFormatting sqref="J340">
    <cfRule type="duplicateValues" dxfId="2896" priority="308"/>
  </conditionalFormatting>
  <conditionalFormatting sqref="J342:J343">
    <cfRule type="duplicateValues" dxfId="2895" priority="298"/>
  </conditionalFormatting>
  <conditionalFormatting sqref="J347">
    <cfRule type="duplicateValues" dxfId="2894" priority="299"/>
  </conditionalFormatting>
  <conditionalFormatting sqref="J349:J350">
    <cfRule type="duplicateValues" dxfId="2893" priority="289"/>
  </conditionalFormatting>
  <conditionalFormatting sqref="J354">
    <cfRule type="duplicateValues" dxfId="2892" priority="290"/>
  </conditionalFormatting>
  <conditionalFormatting sqref="J356:J357">
    <cfRule type="duplicateValues" dxfId="2891" priority="248"/>
  </conditionalFormatting>
  <conditionalFormatting sqref="J361">
    <cfRule type="duplicateValues" dxfId="2890" priority="249"/>
  </conditionalFormatting>
  <conditionalFormatting sqref="J363:J364">
    <cfRule type="duplicateValues" dxfId="2889" priority="139"/>
  </conditionalFormatting>
  <conditionalFormatting sqref="J368">
    <cfRule type="duplicateValues" dxfId="2888" priority="140"/>
  </conditionalFormatting>
  <conditionalFormatting sqref="K192">
    <cfRule type="duplicateValues" dxfId="2887" priority="355"/>
  </conditionalFormatting>
  <conditionalFormatting sqref="K201">
    <cfRule type="duplicateValues" dxfId="2886" priority="319"/>
  </conditionalFormatting>
  <conditionalFormatting sqref="L4">
    <cfRule type="duplicateValues" dxfId="2885" priority="583"/>
  </conditionalFormatting>
  <conditionalFormatting sqref="L11:L12">
    <cfRule type="duplicateValues" dxfId="2884" priority="537"/>
  </conditionalFormatting>
  <conditionalFormatting sqref="L13">
    <cfRule type="duplicateValues" dxfId="2883" priority="534"/>
  </conditionalFormatting>
  <conditionalFormatting sqref="L14">
    <cfRule type="duplicateValues" dxfId="2882" priority="531"/>
  </conditionalFormatting>
  <conditionalFormatting sqref="L20">
    <cfRule type="duplicateValues" dxfId="2881" priority="568"/>
  </conditionalFormatting>
  <conditionalFormatting sqref="L21">
    <cfRule type="duplicateValues" dxfId="2880" priority="570"/>
  </conditionalFormatting>
  <conditionalFormatting sqref="L22 L24">
    <cfRule type="duplicateValues" dxfId="2879" priority="567"/>
  </conditionalFormatting>
  <conditionalFormatting sqref="L29">
    <cfRule type="duplicateValues" dxfId="2878" priority="558"/>
  </conditionalFormatting>
  <conditionalFormatting sqref="L30">
    <cfRule type="duplicateValues" dxfId="2877" priority="560"/>
  </conditionalFormatting>
  <conditionalFormatting sqref="L31 L33">
    <cfRule type="duplicateValues" dxfId="2876" priority="557"/>
  </conditionalFormatting>
  <conditionalFormatting sqref="L38:L39 L47:L48">
    <cfRule type="duplicateValues" dxfId="2875" priority="579"/>
  </conditionalFormatting>
  <conditionalFormatting sqref="L40:L43">
    <cfRule type="duplicateValues" dxfId="2874" priority="578"/>
  </conditionalFormatting>
  <conditionalFormatting sqref="L44:L46">
    <cfRule type="duplicateValues" dxfId="2873" priority="574"/>
  </conditionalFormatting>
  <conditionalFormatting sqref="L49">
    <cfRule type="duplicateValues" dxfId="2872" priority="562"/>
  </conditionalFormatting>
  <conditionalFormatting sqref="L56:L57">
    <cfRule type="duplicateValues" dxfId="2871" priority="528"/>
  </conditionalFormatting>
  <conditionalFormatting sqref="L58">
    <cfRule type="duplicateValues" dxfId="2870" priority="525"/>
  </conditionalFormatting>
  <conditionalFormatting sqref="L59">
    <cfRule type="duplicateValues" dxfId="2869" priority="522"/>
  </conditionalFormatting>
  <conditionalFormatting sqref="L65">
    <cfRule type="duplicateValues" dxfId="2868" priority="518"/>
  </conditionalFormatting>
  <conditionalFormatting sqref="L66">
    <cfRule type="duplicateValues" dxfId="2867" priority="515"/>
  </conditionalFormatting>
  <conditionalFormatting sqref="L72:L73">
    <cfRule type="duplicateValues" dxfId="2866" priority="511"/>
  </conditionalFormatting>
  <conditionalFormatting sqref="L74 L76:L78">
    <cfRule type="duplicateValues" dxfId="2865" priority="510"/>
  </conditionalFormatting>
  <conditionalFormatting sqref="L79:L80">
    <cfRule type="duplicateValues" dxfId="2864" priority="506"/>
  </conditionalFormatting>
  <conditionalFormatting sqref="L81 L83:L85">
    <cfRule type="duplicateValues" dxfId="2863" priority="501"/>
  </conditionalFormatting>
  <conditionalFormatting sqref="L86:L87">
    <cfRule type="duplicateValues" dxfId="2862" priority="497"/>
  </conditionalFormatting>
  <conditionalFormatting sqref="L88 L90:L92">
    <cfRule type="duplicateValues" dxfId="2861" priority="492"/>
  </conditionalFormatting>
  <conditionalFormatting sqref="L93:L94">
    <cfRule type="duplicateValues" dxfId="2860" priority="488"/>
  </conditionalFormatting>
  <conditionalFormatting sqref="L95:L96">
    <cfRule type="duplicateValues" dxfId="2859" priority="482"/>
  </conditionalFormatting>
  <conditionalFormatting sqref="L97 L99:L101">
    <cfRule type="duplicateValues" dxfId="2858" priority="481"/>
  </conditionalFormatting>
  <conditionalFormatting sqref="L102:L103">
    <cfRule type="duplicateValues" dxfId="2857" priority="480"/>
  </conditionalFormatting>
  <conditionalFormatting sqref="L104 L106:L108">
    <cfRule type="duplicateValues" dxfId="2856" priority="478"/>
  </conditionalFormatting>
  <conditionalFormatting sqref="L109:L110">
    <cfRule type="duplicateValues" dxfId="2855" priority="477"/>
  </conditionalFormatting>
  <conditionalFormatting sqref="L111 L113:L115">
    <cfRule type="duplicateValues" dxfId="2854" priority="475"/>
  </conditionalFormatting>
  <conditionalFormatting sqref="L116:L117">
    <cfRule type="duplicateValues" dxfId="2853" priority="474"/>
  </conditionalFormatting>
  <conditionalFormatting sqref="L118 L120:L122">
    <cfRule type="duplicateValues" dxfId="2852" priority="472"/>
  </conditionalFormatting>
  <conditionalFormatting sqref="L123:L124">
    <cfRule type="duplicateValues" dxfId="2851" priority="471"/>
  </conditionalFormatting>
  <conditionalFormatting sqref="L125 L127:L129">
    <cfRule type="duplicateValues" dxfId="2850" priority="469"/>
  </conditionalFormatting>
  <conditionalFormatting sqref="L130:L131">
    <cfRule type="duplicateValues" dxfId="2849" priority="468"/>
  </conditionalFormatting>
  <conditionalFormatting sqref="L132 L134:L136">
    <cfRule type="duplicateValues" dxfId="2848" priority="463"/>
  </conditionalFormatting>
  <conditionalFormatting sqref="L137:L138">
    <cfRule type="duplicateValues" dxfId="2847" priority="462"/>
  </conditionalFormatting>
  <conditionalFormatting sqref="L139 L141:L143">
    <cfRule type="duplicateValues" dxfId="2846" priority="460"/>
  </conditionalFormatting>
  <conditionalFormatting sqref="L144:L145">
    <cfRule type="duplicateValues" dxfId="2845" priority="459"/>
  </conditionalFormatting>
  <conditionalFormatting sqref="L146:L147">
    <cfRule type="duplicateValues" dxfId="2844" priority="454"/>
  </conditionalFormatting>
  <conditionalFormatting sqref="L148">
    <cfRule type="duplicateValues" dxfId="2843" priority="451"/>
  </conditionalFormatting>
  <conditionalFormatting sqref="L149">
    <cfRule type="duplicateValues" dxfId="2842" priority="448"/>
  </conditionalFormatting>
  <conditionalFormatting sqref="L155:L156">
    <cfRule type="duplicateValues" dxfId="2841" priority="263"/>
  </conditionalFormatting>
  <conditionalFormatting sqref="L157 L159:L161">
    <cfRule type="duplicateValues" dxfId="2840" priority="262"/>
  </conditionalFormatting>
  <conditionalFormatting sqref="L162:L163">
    <cfRule type="duplicateValues" dxfId="2839" priority="261"/>
  </conditionalFormatting>
  <conditionalFormatting sqref="L164 L166:L168">
    <cfRule type="duplicateValues" dxfId="2838" priority="260"/>
  </conditionalFormatting>
  <conditionalFormatting sqref="L169:L170">
    <cfRule type="duplicateValues" dxfId="2837" priority="259"/>
  </conditionalFormatting>
  <conditionalFormatting sqref="L171 L173:L175">
    <cfRule type="duplicateValues" dxfId="2836" priority="258"/>
  </conditionalFormatting>
  <conditionalFormatting sqref="L176:L177">
    <cfRule type="duplicateValues" dxfId="2835" priority="257"/>
  </conditionalFormatting>
  <conditionalFormatting sqref="L178 L180:L182">
    <cfRule type="duplicateValues" dxfId="2834" priority="256"/>
  </conditionalFormatting>
  <conditionalFormatting sqref="L183:L184">
    <cfRule type="duplicateValues" dxfId="2833" priority="255"/>
  </conditionalFormatting>
  <conditionalFormatting sqref="L185:L186">
    <cfRule type="duplicateValues" dxfId="2832" priority="362"/>
  </conditionalFormatting>
  <conditionalFormatting sqref="L187 L190:L191">
    <cfRule type="duplicateValues" dxfId="2831" priority="361"/>
  </conditionalFormatting>
  <conditionalFormatting sqref="L189">
    <cfRule type="duplicateValues" dxfId="2830" priority="356"/>
  </conditionalFormatting>
  <conditionalFormatting sqref="L192:L193">
    <cfRule type="duplicateValues" dxfId="2829" priority="364"/>
  </conditionalFormatting>
  <conditionalFormatting sqref="L194:L195">
    <cfRule type="duplicateValues" dxfId="2828" priority="326"/>
  </conditionalFormatting>
  <conditionalFormatting sqref="L196 L199:L200">
    <cfRule type="duplicateValues" dxfId="2827" priority="325"/>
  </conditionalFormatting>
  <conditionalFormatting sqref="L198">
    <cfRule type="duplicateValues" dxfId="2826" priority="320"/>
  </conditionalFormatting>
  <conditionalFormatting sqref="L201:L202">
    <cfRule type="duplicateValues" dxfId="2825" priority="328"/>
  </conditionalFormatting>
  <conditionalFormatting sqref="L203:L204">
    <cfRule type="duplicateValues" dxfId="2824" priority="415"/>
  </conditionalFormatting>
  <conditionalFormatting sqref="L205 L207:L209">
    <cfRule type="duplicateValues" dxfId="2823" priority="414"/>
  </conditionalFormatting>
  <conditionalFormatting sqref="L210:L211">
    <cfRule type="duplicateValues" dxfId="2822" priority="410"/>
  </conditionalFormatting>
  <conditionalFormatting sqref="L212:L213">
    <cfRule type="duplicateValues" dxfId="2821" priority="553"/>
  </conditionalFormatting>
  <conditionalFormatting sqref="L214 L217:L218">
    <cfRule type="duplicateValues" dxfId="2820" priority="552"/>
  </conditionalFormatting>
  <conditionalFormatting sqref="L215">
    <cfRule type="duplicateValues" dxfId="2819" priority="457"/>
  </conditionalFormatting>
  <conditionalFormatting sqref="L216">
    <cfRule type="duplicateValues" dxfId="2818" priority="8"/>
  </conditionalFormatting>
  <conditionalFormatting sqref="L219:L220">
    <cfRule type="duplicateValues" dxfId="2817" priority="548"/>
  </conditionalFormatting>
  <conditionalFormatting sqref="L221 L224:L225">
    <cfRule type="duplicateValues" dxfId="2816" priority="545"/>
  </conditionalFormatting>
  <conditionalFormatting sqref="L222">
    <cfRule type="duplicateValues" dxfId="2815" priority="456"/>
  </conditionalFormatting>
  <conditionalFormatting sqref="L223">
    <cfRule type="duplicateValues" dxfId="2814" priority="7"/>
  </conditionalFormatting>
  <conditionalFormatting sqref="L226:L227">
    <cfRule type="duplicateValues" dxfId="2813" priority="541"/>
  </conditionalFormatting>
  <conditionalFormatting sqref="L231">
    <cfRule type="duplicateValues" dxfId="2812" priority="138"/>
  </conditionalFormatting>
  <conditionalFormatting sqref="L239 L241">
    <cfRule type="duplicateValues" dxfId="2811" priority="206"/>
  </conditionalFormatting>
  <conditionalFormatting sqref="L240">
    <cfRule type="duplicateValues" dxfId="2810" priority="203"/>
  </conditionalFormatting>
  <conditionalFormatting sqref="L246:L247">
    <cfRule type="duplicateValues" dxfId="2809" priority="376"/>
  </conditionalFormatting>
  <conditionalFormatting sqref="L248">
    <cfRule type="duplicateValues" dxfId="2808" priority="373"/>
  </conditionalFormatting>
  <conditionalFormatting sqref="L255:L256">
    <cfRule type="duplicateValues" dxfId="2807" priority="387"/>
  </conditionalFormatting>
  <conditionalFormatting sqref="L257">
    <cfRule type="duplicateValues" dxfId="2806" priority="384"/>
  </conditionalFormatting>
  <conditionalFormatting sqref="L258">
    <cfRule type="duplicateValues" dxfId="2805" priority="381"/>
  </conditionalFormatting>
  <conditionalFormatting sqref="L264:L265">
    <cfRule type="duplicateValues" dxfId="2804" priority="444"/>
  </conditionalFormatting>
  <conditionalFormatting sqref="L266 L269:L270">
    <cfRule type="duplicateValues" dxfId="2803" priority="443"/>
  </conditionalFormatting>
  <conditionalFormatting sqref="L267">
    <cfRule type="duplicateValues" dxfId="2802" priority="436"/>
  </conditionalFormatting>
  <conditionalFormatting sqref="L268">
    <cfRule type="duplicateValues" dxfId="2801" priority="6"/>
  </conditionalFormatting>
  <conditionalFormatting sqref="L271:L272">
    <cfRule type="duplicateValues" dxfId="2800" priority="439"/>
  </conditionalFormatting>
  <conditionalFormatting sqref="L273 L276:L277">
    <cfRule type="duplicateValues" dxfId="2799" priority="435"/>
  </conditionalFormatting>
  <conditionalFormatting sqref="L274">
    <cfRule type="duplicateValues" dxfId="2798" priority="428"/>
  </conditionalFormatting>
  <conditionalFormatting sqref="L275">
    <cfRule type="duplicateValues" dxfId="2797" priority="5"/>
  </conditionalFormatting>
  <conditionalFormatting sqref="L278:L279 L285:L286">
    <cfRule type="duplicateValues" dxfId="2796" priority="431"/>
  </conditionalFormatting>
  <conditionalFormatting sqref="L280 L283:L284">
    <cfRule type="duplicateValues" dxfId="2795" priority="371"/>
  </conditionalFormatting>
  <conditionalFormatting sqref="L281">
    <cfRule type="duplicateValues" dxfId="2794" priority="366"/>
  </conditionalFormatting>
  <conditionalFormatting sqref="L282">
    <cfRule type="duplicateValues" dxfId="2793" priority="4"/>
  </conditionalFormatting>
  <conditionalFormatting sqref="L287:L288">
    <cfRule type="duplicateValues" dxfId="2792" priority="404"/>
  </conditionalFormatting>
  <conditionalFormatting sqref="L289">
    <cfRule type="duplicateValues" dxfId="2791" priority="401"/>
  </conditionalFormatting>
  <conditionalFormatting sqref="L296">
    <cfRule type="duplicateValues" dxfId="2790" priority="398"/>
  </conditionalFormatting>
  <conditionalFormatting sqref="L303">
    <cfRule type="duplicateValues" dxfId="2789" priority="395"/>
  </conditionalFormatting>
  <conditionalFormatting sqref="L310">
    <cfRule type="duplicateValues" dxfId="2788" priority="392"/>
  </conditionalFormatting>
  <conditionalFormatting sqref="L317">
    <cfRule type="duplicateValues" dxfId="2787" priority="389"/>
  </conditionalFormatting>
  <conditionalFormatting sqref="L324">
    <cfRule type="duplicateValues" dxfId="2786" priority="347"/>
  </conditionalFormatting>
  <conditionalFormatting sqref="L325">
    <cfRule type="duplicateValues" dxfId="2785" priority="352"/>
  </conditionalFormatting>
  <conditionalFormatting sqref="L326 L328">
    <cfRule type="duplicateValues" dxfId="2784" priority="351"/>
  </conditionalFormatting>
  <conditionalFormatting sqref="L333:L334">
    <cfRule type="duplicateValues" dxfId="2783" priority="316"/>
  </conditionalFormatting>
  <conditionalFormatting sqref="L335 L337:L339">
    <cfRule type="duplicateValues" dxfId="2782" priority="315"/>
  </conditionalFormatting>
  <conditionalFormatting sqref="L340:L341">
    <cfRule type="duplicateValues" dxfId="2781" priority="311"/>
  </conditionalFormatting>
  <conditionalFormatting sqref="L342 L344:L346">
    <cfRule type="duplicateValues" dxfId="2780" priority="306"/>
  </conditionalFormatting>
  <conditionalFormatting sqref="L347:L348">
    <cfRule type="duplicateValues" dxfId="2779" priority="302"/>
  </conditionalFormatting>
  <conditionalFormatting sqref="L349 L351:L353">
    <cfRule type="duplicateValues" dxfId="2778" priority="297"/>
  </conditionalFormatting>
  <conditionalFormatting sqref="L354:L355 L361:L362 L368:L369">
    <cfRule type="duplicateValues" dxfId="2777" priority="293"/>
  </conditionalFormatting>
  <conditionalFormatting sqref="L356 L358:L360">
    <cfRule type="duplicateValues" dxfId="2776" priority="254"/>
  </conditionalFormatting>
  <conditionalFormatting sqref="L363 L365:L367">
    <cfRule type="duplicateValues" dxfId="2775" priority="145"/>
  </conditionalFormatting>
  <conditionalFormatting sqref="L370:L371">
    <cfRule type="duplicateValues" dxfId="2774" priority="272"/>
  </conditionalFormatting>
  <conditionalFormatting sqref="L372 L374:L376">
    <cfRule type="duplicateValues" dxfId="2773" priority="276"/>
  </conditionalFormatting>
  <conditionalFormatting sqref="L373">
    <cfRule type="duplicateValues" dxfId="2772" priority="271"/>
  </conditionalFormatting>
  <conditionalFormatting sqref="L377:L378">
    <cfRule type="duplicateValues" dxfId="2771" priority="277"/>
  </conditionalFormatting>
  <conditionalFormatting sqref="L379 L381:L383">
    <cfRule type="duplicateValues" dxfId="2770" priority="268"/>
  </conditionalFormatting>
  <conditionalFormatting sqref="L380">
    <cfRule type="duplicateValues" dxfId="2769" priority="265"/>
  </conditionalFormatting>
  <conditionalFormatting sqref="L384:L385">
    <cfRule type="duplicateValues" dxfId="2768" priority="269"/>
  </conditionalFormatting>
  <conditionalFormatting sqref="L386:L387">
    <cfRule type="duplicateValues" dxfId="2767" priority="246"/>
  </conditionalFormatting>
  <conditionalFormatting sqref="L388 L390:L392">
    <cfRule type="duplicateValues" dxfId="2766" priority="245"/>
  </conditionalFormatting>
  <conditionalFormatting sqref="L393:L394">
    <cfRule type="duplicateValues" dxfId="2765" priority="244"/>
  </conditionalFormatting>
  <conditionalFormatting sqref="L395 L397:L399">
    <cfRule type="duplicateValues" dxfId="2764" priority="241"/>
  </conditionalFormatting>
  <conditionalFormatting sqref="L400:L401">
    <cfRule type="duplicateValues" dxfId="2763" priority="240"/>
  </conditionalFormatting>
  <conditionalFormatting sqref="L402 L404:L406">
    <cfRule type="duplicateValues" dxfId="2762" priority="237"/>
  </conditionalFormatting>
  <conditionalFormatting sqref="L407:L408">
    <cfRule type="duplicateValues" dxfId="2761" priority="236"/>
  </conditionalFormatting>
  <conditionalFormatting sqref="L409 L411:L413">
    <cfRule type="duplicateValues" dxfId="2760" priority="233"/>
  </conditionalFormatting>
  <conditionalFormatting sqref="L414:L415">
    <cfRule type="duplicateValues" dxfId="2759" priority="232"/>
  </conditionalFormatting>
  <conditionalFormatting sqref="L416:L417">
    <cfRule type="duplicateValues" dxfId="2758" priority="201"/>
  </conditionalFormatting>
  <conditionalFormatting sqref="L418:L422">
    <cfRule type="duplicateValues" dxfId="2757" priority="200"/>
  </conditionalFormatting>
  <conditionalFormatting sqref="L425:L426">
    <cfRule type="duplicateValues" dxfId="2756" priority="228"/>
  </conditionalFormatting>
  <conditionalFormatting sqref="L427 L430:L431">
    <cfRule type="duplicateValues" dxfId="2755" priority="227"/>
  </conditionalFormatting>
  <conditionalFormatting sqref="L428">
    <cfRule type="duplicateValues" dxfId="2754" priority="220"/>
  </conditionalFormatting>
  <conditionalFormatting sqref="L429">
    <cfRule type="duplicateValues" dxfId="2753" priority="3"/>
  </conditionalFormatting>
  <conditionalFormatting sqref="L432:L433">
    <cfRule type="duplicateValues" dxfId="2752" priority="223"/>
  </conditionalFormatting>
  <conditionalFormatting sqref="L434 L437:L438">
    <cfRule type="duplicateValues" dxfId="2751" priority="137"/>
  </conditionalFormatting>
  <conditionalFormatting sqref="L435">
    <cfRule type="duplicateValues" dxfId="2750" priority="130"/>
  </conditionalFormatting>
  <conditionalFormatting sqref="L436">
    <cfRule type="duplicateValues" dxfId="2749" priority="2"/>
  </conditionalFormatting>
  <conditionalFormatting sqref="L439:L440">
    <cfRule type="duplicateValues" dxfId="2748" priority="133"/>
  </conditionalFormatting>
  <conditionalFormatting sqref="L441:L442">
    <cfRule type="duplicateValues" dxfId="2747" priority="345"/>
  </conditionalFormatting>
  <conditionalFormatting sqref="L443">
    <cfRule type="duplicateValues" dxfId="2746" priority="342"/>
  </conditionalFormatting>
  <conditionalFormatting sqref="L445:L448">
    <cfRule type="duplicateValues" dxfId="2745" priority="338"/>
  </conditionalFormatting>
  <conditionalFormatting sqref="L450">
    <cfRule type="duplicateValues" dxfId="2744" priority="334"/>
  </conditionalFormatting>
  <conditionalFormatting sqref="L452:L455">
    <cfRule type="duplicateValues" dxfId="2743" priority="330"/>
  </conditionalFormatting>
  <conditionalFormatting sqref="L457">
    <cfRule type="duplicateValues" dxfId="2742" priority="287"/>
  </conditionalFormatting>
  <conditionalFormatting sqref="L459:L462">
    <cfRule type="duplicateValues" dxfId="2741" priority="284"/>
  </conditionalFormatting>
  <conditionalFormatting sqref="L464">
    <cfRule type="duplicateValues" dxfId="2740" priority="282"/>
  </conditionalFormatting>
  <conditionalFormatting sqref="L466:L469">
    <cfRule type="duplicateValues" dxfId="2739" priority="279"/>
  </conditionalFormatting>
  <conditionalFormatting sqref="L471:L472">
    <cfRule type="duplicateValues" dxfId="2738" priority="113"/>
  </conditionalFormatting>
  <conditionalFormatting sqref="L473 L475:L477">
    <cfRule type="duplicateValues" dxfId="2737" priority="112"/>
  </conditionalFormatting>
  <conditionalFormatting sqref="L474">
    <cfRule type="duplicateValues" dxfId="2736" priority="106"/>
  </conditionalFormatting>
  <conditionalFormatting sqref="L478:L479">
    <cfRule type="duplicateValues" dxfId="2735" priority="109"/>
  </conditionalFormatting>
  <conditionalFormatting sqref="L480:L484">
    <cfRule type="duplicateValues" dxfId="2734" priority="192"/>
  </conditionalFormatting>
  <conditionalFormatting sqref="L485:L486 L423:L424 L492:L493">
    <cfRule type="duplicateValues" dxfId="2733" priority="197"/>
  </conditionalFormatting>
  <conditionalFormatting sqref="L487:L491">
    <cfRule type="duplicateValues" dxfId="2732" priority="186"/>
  </conditionalFormatting>
  <conditionalFormatting sqref="L494:L495">
    <cfRule type="duplicateValues" dxfId="2731" priority="128"/>
  </conditionalFormatting>
  <conditionalFormatting sqref="L497">
    <cfRule type="duplicateValues" dxfId="2730" priority="122"/>
  </conditionalFormatting>
  <conditionalFormatting sqref="L498">
    <cfRule type="duplicateValues" dxfId="2729" priority="121"/>
  </conditionalFormatting>
  <conditionalFormatting sqref="L502">
    <cfRule type="duplicateValues" dxfId="2728" priority="118"/>
  </conditionalFormatting>
  <conditionalFormatting sqref="L503 L499:L501 Q497:Q503 M497">
    <cfRule type="duplicateValues" dxfId="2727" priority="5627"/>
  </conditionalFormatting>
  <conditionalFormatting sqref="L504">
    <cfRule type="duplicateValues" dxfId="2726" priority="124"/>
  </conditionalFormatting>
  <conditionalFormatting sqref="L505:L506">
    <cfRule type="duplicateValues" dxfId="2725" priority="179"/>
  </conditionalFormatting>
  <conditionalFormatting sqref="L507">
    <cfRule type="duplicateValues" dxfId="2724" priority="176"/>
  </conditionalFormatting>
  <conditionalFormatting sqref="L508">
    <cfRule type="duplicateValues" dxfId="2723" priority="173"/>
  </conditionalFormatting>
  <conditionalFormatting sqref="L514">
    <cfRule type="duplicateValues" dxfId="2722" priority="168"/>
  </conditionalFormatting>
  <conditionalFormatting sqref="L515">
    <cfRule type="duplicateValues" dxfId="2721" priority="165"/>
  </conditionalFormatting>
  <conditionalFormatting sqref="L521">
    <cfRule type="duplicateValues" dxfId="2720" priority="160"/>
  </conditionalFormatting>
  <conditionalFormatting sqref="L522">
    <cfRule type="duplicateValues" dxfId="2719" priority="157"/>
  </conditionalFormatting>
  <conditionalFormatting sqref="L530 L532">
    <cfRule type="duplicateValues" dxfId="2718" priority="38"/>
  </conditionalFormatting>
  <conditionalFormatting sqref="L531">
    <cfRule type="duplicateValues" dxfId="2717" priority="35"/>
  </conditionalFormatting>
  <conditionalFormatting sqref="L537:L538">
    <cfRule type="duplicateValues" dxfId="2716" priority="21"/>
  </conditionalFormatting>
  <conditionalFormatting sqref="L539 L541:L543">
    <cfRule type="duplicateValues" dxfId="2715" priority="20"/>
  </conditionalFormatting>
  <conditionalFormatting sqref="L540">
    <cfRule type="duplicateValues" dxfId="2714" priority="1"/>
  </conditionalFormatting>
  <conditionalFormatting sqref="L544:L545">
    <cfRule type="duplicateValues" dxfId="2713" priority="17"/>
  </conditionalFormatting>
  <conditionalFormatting sqref="L555:L1048576 L228 L2:L3 L237:L238">
    <cfRule type="duplicateValues" dxfId="2712" priority="5599"/>
  </conditionalFormatting>
  <conditionalFormatting sqref="L15:M16 L18:M18 L17 P17">
    <cfRule type="duplicateValues" dxfId="2711" priority="530"/>
  </conditionalFormatting>
  <conditionalFormatting sqref="L60:M61 L63:M63 L62">
    <cfRule type="duplicateValues" dxfId="2710" priority="521"/>
  </conditionalFormatting>
  <conditionalFormatting sqref="L67:M68 L70:M70 L69">
    <cfRule type="duplicateValues" dxfId="2709" priority="514"/>
  </conditionalFormatting>
  <conditionalFormatting sqref="L150:M151 L153:M153 L152">
    <cfRule type="duplicateValues" dxfId="2708" priority="447"/>
  </conditionalFormatting>
  <conditionalFormatting sqref="L259:M260 L262:M262 L261">
    <cfRule type="duplicateValues" dxfId="2707" priority="380"/>
  </conditionalFormatting>
  <conditionalFormatting sqref="L496:M496">
    <cfRule type="duplicateValues" dxfId="2706" priority="119"/>
  </conditionalFormatting>
  <conditionalFormatting sqref="L509:M510 L512:M512 L511">
    <cfRule type="duplicateValues" dxfId="2705" priority="172"/>
  </conditionalFormatting>
  <conditionalFormatting sqref="L516:M517 L519:M519 L518">
    <cfRule type="duplicateValues" dxfId="2704" priority="164"/>
  </conditionalFormatting>
  <conditionalFormatting sqref="L523:M524 L526:M526 L525">
    <cfRule type="duplicateValues" dxfId="2703" priority="156"/>
  </conditionalFormatting>
  <conditionalFormatting sqref="M13">
    <cfRule type="duplicateValues" dxfId="2702" priority="533"/>
  </conditionalFormatting>
  <conditionalFormatting sqref="M14">
    <cfRule type="duplicateValues" dxfId="2701" priority="532"/>
  </conditionalFormatting>
  <conditionalFormatting sqref="M58">
    <cfRule type="duplicateValues" dxfId="2700" priority="524"/>
  </conditionalFormatting>
  <conditionalFormatting sqref="M59">
    <cfRule type="duplicateValues" dxfId="2699" priority="523"/>
  </conditionalFormatting>
  <conditionalFormatting sqref="M62">
    <cfRule type="duplicateValues" dxfId="2698" priority="520"/>
  </conditionalFormatting>
  <conditionalFormatting sqref="M65">
    <cfRule type="duplicateValues" dxfId="2697" priority="517"/>
  </conditionalFormatting>
  <conditionalFormatting sqref="M66">
    <cfRule type="duplicateValues" dxfId="2696" priority="516"/>
  </conditionalFormatting>
  <conditionalFormatting sqref="M69">
    <cfRule type="duplicateValues" dxfId="2695" priority="513"/>
  </conditionalFormatting>
  <conditionalFormatting sqref="M148">
    <cfRule type="duplicateValues" dxfId="2694" priority="450"/>
  </conditionalFormatting>
  <conditionalFormatting sqref="M149">
    <cfRule type="duplicateValues" dxfId="2693" priority="449"/>
  </conditionalFormatting>
  <conditionalFormatting sqref="M152">
    <cfRule type="duplicateValues" dxfId="2692" priority="446"/>
  </conditionalFormatting>
  <conditionalFormatting sqref="M188">
    <cfRule type="duplicateValues" dxfId="2691" priority="354"/>
  </conditionalFormatting>
  <conditionalFormatting sqref="M197">
    <cfRule type="duplicateValues" dxfId="2690" priority="318"/>
  </conditionalFormatting>
  <conditionalFormatting sqref="M252">
    <cfRule type="duplicateValues" dxfId="2689" priority="372"/>
  </conditionalFormatting>
  <conditionalFormatting sqref="M257">
    <cfRule type="duplicateValues" dxfId="2688" priority="383"/>
  </conditionalFormatting>
  <conditionalFormatting sqref="M258">
    <cfRule type="duplicateValues" dxfId="2687" priority="382"/>
  </conditionalFormatting>
  <conditionalFormatting sqref="M261">
    <cfRule type="duplicateValues" dxfId="2686" priority="379"/>
  </conditionalFormatting>
  <conditionalFormatting sqref="M443">
    <cfRule type="duplicateValues" dxfId="2685" priority="341"/>
  </conditionalFormatting>
  <conditionalFormatting sqref="M450">
    <cfRule type="duplicateValues" dxfId="2684" priority="333"/>
  </conditionalFormatting>
  <conditionalFormatting sqref="M457">
    <cfRule type="duplicateValues" dxfId="2683" priority="286"/>
  </conditionalFormatting>
  <conditionalFormatting sqref="M464">
    <cfRule type="duplicateValues" dxfId="2682" priority="281"/>
  </conditionalFormatting>
  <conditionalFormatting sqref="M474">
    <cfRule type="duplicateValues" dxfId="2681" priority="104"/>
  </conditionalFormatting>
  <conditionalFormatting sqref="M481">
    <cfRule type="duplicateValues" dxfId="2680" priority="117"/>
  </conditionalFormatting>
  <conditionalFormatting sqref="M488">
    <cfRule type="duplicateValues" dxfId="2679" priority="115"/>
  </conditionalFormatting>
  <conditionalFormatting sqref="M507">
    <cfRule type="duplicateValues" dxfId="2678" priority="175"/>
  </conditionalFormatting>
  <conditionalFormatting sqref="M508">
    <cfRule type="duplicateValues" dxfId="2677" priority="174"/>
  </conditionalFormatting>
  <conditionalFormatting sqref="M511">
    <cfRule type="duplicateValues" dxfId="2676" priority="171"/>
  </conditionalFormatting>
  <conditionalFormatting sqref="M514">
    <cfRule type="duplicateValues" dxfId="2675" priority="167"/>
  </conditionalFormatting>
  <conditionalFormatting sqref="M515">
    <cfRule type="duplicateValues" dxfId="2674" priority="166"/>
  </conditionalFormatting>
  <conditionalFormatting sqref="M518">
    <cfRule type="duplicateValues" dxfId="2673" priority="163"/>
  </conditionalFormatting>
  <conditionalFormatting sqref="M521">
    <cfRule type="duplicateValues" dxfId="2672" priority="159"/>
  </conditionalFormatting>
  <conditionalFormatting sqref="M522">
    <cfRule type="duplicateValues" dxfId="2671" priority="158"/>
  </conditionalFormatting>
  <conditionalFormatting sqref="M525">
    <cfRule type="duplicateValues" dxfId="2670" priority="155"/>
  </conditionalFormatting>
  <conditionalFormatting sqref="M102:O102">
    <cfRule type="duplicateValues" dxfId="2669" priority="479"/>
  </conditionalFormatting>
  <conditionalFormatting sqref="M109:O109">
    <cfRule type="duplicateValues" dxfId="2668" priority="476"/>
  </conditionalFormatting>
  <conditionalFormatting sqref="M116:O116">
    <cfRule type="duplicateValues" dxfId="2667" priority="473"/>
  </conditionalFormatting>
  <conditionalFormatting sqref="M123:O123">
    <cfRule type="duplicateValues" dxfId="2666" priority="470"/>
  </conditionalFormatting>
  <conditionalFormatting sqref="M130:O130">
    <cfRule type="duplicateValues" dxfId="2665" priority="467"/>
  </conditionalFormatting>
  <conditionalFormatting sqref="M137:O137">
    <cfRule type="duplicateValues" dxfId="2664" priority="461"/>
  </conditionalFormatting>
  <conditionalFormatting sqref="M393:O393">
    <cfRule type="duplicateValues" dxfId="2663" priority="242"/>
  </conditionalFormatting>
  <conditionalFormatting sqref="M400:O400">
    <cfRule type="duplicateValues" dxfId="2662" priority="238"/>
  </conditionalFormatting>
  <conditionalFormatting sqref="M407:O407">
    <cfRule type="duplicateValues" dxfId="2661" priority="234"/>
  </conditionalFormatting>
  <conditionalFormatting sqref="M414:O414">
    <cfRule type="duplicateValues" dxfId="2660" priority="230"/>
  </conditionalFormatting>
  <conditionalFormatting sqref="M423:O423">
    <cfRule type="duplicateValues" dxfId="2659" priority="193"/>
  </conditionalFormatting>
  <conditionalFormatting sqref="M543:O543">
    <cfRule type="duplicateValues" dxfId="2658" priority="12"/>
  </conditionalFormatting>
  <conditionalFormatting sqref="M542:P542 M540:M541 O540:P541 M544:P544 P543">
    <cfRule type="duplicateValues" dxfId="2657" priority="13"/>
  </conditionalFormatting>
  <conditionalFormatting sqref="N10">
    <cfRule type="duplicateValues" dxfId="2656" priority="584"/>
  </conditionalFormatting>
  <conditionalFormatting sqref="N16 N18:N19">
    <cfRule type="duplicateValues" dxfId="2655" priority="535"/>
  </conditionalFormatting>
  <conditionalFormatting sqref="N55">
    <cfRule type="duplicateValues" dxfId="2654" priority="563"/>
  </conditionalFormatting>
  <conditionalFormatting sqref="N61 N63:N64 N68 N70:N71">
    <cfRule type="duplicateValues" dxfId="2653" priority="526"/>
  </conditionalFormatting>
  <conditionalFormatting sqref="N151 N153:N154">
    <cfRule type="duplicateValues" dxfId="2652" priority="452"/>
  </conditionalFormatting>
  <conditionalFormatting sqref="N229">
    <cfRule type="duplicateValues" dxfId="2651" priority="219"/>
  </conditionalFormatting>
  <conditionalFormatting sqref="N230">
    <cfRule type="duplicateValues" dxfId="2650" priority="210"/>
  </conditionalFormatting>
  <conditionalFormatting sqref="N254">
    <cfRule type="duplicateValues" dxfId="2649" priority="374"/>
  </conditionalFormatting>
  <conditionalFormatting sqref="N260 N262:N263">
    <cfRule type="duplicateValues" dxfId="2648" priority="385"/>
  </conditionalFormatting>
  <conditionalFormatting sqref="N295">
    <cfRule type="duplicateValues" dxfId="2647" priority="402"/>
  </conditionalFormatting>
  <conditionalFormatting sqref="N302">
    <cfRule type="duplicateValues" dxfId="2646" priority="399"/>
  </conditionalFormatting>
  <conditionalFormatting sqref="N309">
    <cfRule type="duplicateValues" dxfId="2645" priority="396"/>
  </conditionalFormatting>
  <conditionalFormatting sqref="N316">
    <cfRule type="duplicateValues" dxfId="2644" priority="393"/>
  </conditionalFormatting>
  <conditionalFormatting sqref="N323">
    <cfRule type="duplicateValues" dxfId="2643" priority="390"/>
  </conditionalFormatting>
  <conditionalFormatting sqref="N449">
    <cfRule type="duplicateValues" dxfId="2642" priority="343"/>
  </conditionalFormatting>
  <conditionalFormatting sqref="N456 N463 N470">
    <cfRule type="duplicateValues" dxfId="2641" priority="335"/>
  </conditionalFormatting>
  <conditionalFormatting sqref="N509">
    <cfRule type="duplicateValues" dxfId="2640" priority="170"/>
  </conditionalFormatting>
  <conditionalFormatting sqref="N510 N512:N513 N517 N519:N520 N524 N526:N527">
    <cfRule type="duplicateValues" dxfId="2639" priority="177"/>
  </conditionalFormatting>
  <conditionalFormatting sqref="N516">
    <cfRule type="duplicateValues" dxfId="2638" priority="10"/>
  </conditionalFormatting>
  <conditionalFormatting sqref="N523">
    <cfRule type="duplicateValues" dxfId="2637" priority="9"/>
  </conditionalFormatting>
  <conditionalFormatting sqref="N60:O60">
    <cfRule type="duplicateValues" dxfId="2636" priority="418"/>
  </conditionalFormatting>
  <conditionalFormatting sqref="N67:O67">
    <cfRule type="duplicateValues" dxfId="2635" priority="417"/>
  </conditionalFormatting>
  <conditionalFormatting sqref="N259:O259">
    <cfRule type="duplicateValues" dxfId="2634" priority="378"/>
  </conditionalFormatting>
  <conditionalFormatting sqref="O14 O16">
    <cfRule type="duplicateValues" dxfId="2633" priority="536"/>
  </conditionalFormatting>
  <conditionalFormatting sqref="O50">
    <cfRule type="duplicateValues" dxfId="2632" priority="564"/>
  </conditionalFormatting>
  <conditionalFormatting sqref="O59 O61">
    <cfRule type="duplicateValues" dxfId="2631" priority="527"/>
  </conditionalFormatting>
  <conditionalFormatting sqref="O66 O68">
    <cfRule type="duplicateValues" dxfId="2630" priority="519"/>
  </conditionalFormatting>
  <conditionalFormatting sqref="O149 O151">
    <cfRule type="duplicateValues" dxfId="2629" priority="453"/>
  </conditionalFormatting>
  <conditionalFormatting sqref="O249">
    <cfRule type="duplicateValues" dxfId="2628" priority="375"/>
  </conditionalFormatting>
  <conditionalFormatting sqref="O258 O260">
    <cfRule type="duplicateValues" dxfId="2627" priority="386"/>
  </conditionalFormatting>
  <conditionalFormatting sqref="O508 O510">
    <cfRule type="duplicateValues" dxfId="2626" priority="178"/>
  </conditionalFormatting>
  <conditionalFormatting sqref="O515 O517">
    <cfRule type="duplicateValues" dxfId="2625" priority="169"/>
  </conditionalFormatting>
  <conditionalFormatting sqref="O522 O524">
    <cfRule type="duplicateValues" dxfId="2624" priority="161"/>
  </conditionalFormatting>
  <conditionalFormatting sqref="S11:S12">
    <cfRule type="duplicateValues" dxfId="2623" priority="538"/>
  </conditionalFormatting>
  <conditionalFormatting sqref="S20">
    <cfRule type="duplicateValues" dxfId="2622" priority="569"/>
  </conditionalFormatting>
  <conditionalFormatting sqref="S21">
    <cfRule type="duplicateValues" dxfId="2621" priority="571"/>
  </conditionalFormatting>
  <conditionalFormatting sqref="S22:S25">
    <cfRule type="duplicateValues" dxfId="2620" priority="566"/>
  </conditionalFormatting>
  <conditionalFormatting sqref="S26">
    <cfRule type="duplicateValues" dxfId="2619" priority="565"/>
  </conditionalFormatting>
  <conditionalFormatting sqref="S29">
    <cfRule type="duplicateValues" dxfId="2618" priority="559"/>
  </conditionalFormatting>
  <conditionalFormatting sqref="S30">
    <cfRule type="duplicateValues" dxfId="2617" priority="561"/>
  </conditionalFormatting>
  <conditionalFormatting sqref="S31:S34">
    <cfRule type="duplicateValues" dxfId="2616" priority="556"/>
  </conditionalFormatting>
  <conditionalFormatting sqref="S35">
    <cfRule type="duplicateValues" dxfId="2615" priority="555"/>
  </conditionalFormatting>
  <conditionalFormatting sqref="S38:S39 S47:S48">
    <cfRule type="duplicateValues" dxfId="2614" priority="580"/>
  </conditionalFormatting>
  <conditionalFormatting sqref="S40:S42">
    <cfRule type="duplicateValues" dxfId="2613" priority="577"/>
  </conditionalFormatting>
  <conditionalFormatting sqref="S43">
    <cfRule type="duplicateValues" dxfId="2612" priority="573"/>
  </conditionalFormatting>
  <conditionalFormatting sqref="S44">
    <cfRule type="duplicateValues" dxfId="2611" priority="576"/>
  </conditionalFormatting>
  <conditionalFormatting sqref="S45">
    <cfRule type="duplicateValues" dxfId="2610" priority="572"/>
  </conditionalFormatting>
  <conditionalFormatting sqref="S45:S46">
    <cfRule type="duplicateValues" dxfId="2609" priority="575"/>
  </conditionalFormatting>
  <conditionalFormatting sqref="S56:S57">
    <cfRule type="duplicateValues" dxfId="2608" priority="529"/>
  </conditionalFormatting>
  <conditionalFormatting sqref="S72:S73">
    <cfRule type="duplicateValues" dxfId="2607" priority="512"/>
  </conditionalFormatting>
  <conditionalFormatting sqref="S74:S76">
    <cfRule type="duplicateValues" dxfId="2606" priority="509"/>
  </conditionalFormatting>
  <conditionalFormatting sqref="S77">
    <cfRule type="duplicateValues" dxfId="2605" priority="505"/>
  </conditionalFormatting>
  <conditionalFormatting sqref="S78">
    <cfRule type="duplicateValues" dxfId="2604" priority="504"/>
    <cfRule type="duplicateValues" dxfId="2603" priority="508"/>
  </conditionalFormatting>
  <conditionalFormatting sqref="S80">
    <cfRule type="duplicateValues" dxfId="2602" priority="507"/>
  </conditionalFormatting>
  <conditionalFormatting sqref="S81:S83">
    <cfRule type="duplicateValues" dxfId="2601" priority="500"/>
  </conditionalFormatting>
  <conditionalFormatting sqref="S84">
    <cfRule type="duplicateValues" dxfId="2600" priority="496"/>
  </conditionalFormatting>
  <conditionalFormatting sqref="S85">
    <cfRule type="duplicateValues" dxfId="2599" priority="495"/>
    <cfRule type="duplicateValues" dxfId="2598" priority="499"/>
  </conditionalFormatting>
  <conditionalFormatting sqref="S87">
    <cfRule type="duplicateValues" dxfId="2597" priority="498"/>
  </conditionalFormatting>
  <conditionalFormatting sqref="S88:S90">
    <cfRule type="duplicateValues" dxfId="2596" priority="491"/>
  </conditionalFormatting>
  <conditionalFormatting sqref="S91">
    <cfRule type="duplicateValues" dxfId="2595" priority="487"/>
  </conditionalFormatting>
  <conditionalFormatting sqref="S92">
    <cfRule type="duplicateValues" dxfId="2594" priority="486"/>
    <cfRule type="duplicateValues" dxfId="2593" priority="490"/>
  </conditionalFormatting>
  <conditionalFormatting sqref="S94">
    <cfRule type="duplicateValues" dxfId="2592" priority="489"/>
  </conditionalFormatting>
  <conditionalFormatting sqref="S95:S96">
    <cfRule type="duplicateValues" dxfId="2591" priority="483"/>
  </conditionalFormatting>
  <conditionalFormatting sqref="S146:S147">
    <cfRule type="duplicateValues" dxfId="2590" priority="455"/>
  </conditionalFormatting>
  <conditionalFormatting sqref="S155:S156">
    <cfRule type="duplicateValues" dxfId="2589" priority="264"/>
  </conditionalFormatting>
  <conditionalFormatting sqref="S185:S186">
    <cfRule type="duplicateValues" dxfId="2588" priority="363"/>
  </conditionalFormatting>
  <conditionalFormatting sqref="S187:S189">
    <cfRule type="duplicateValues" dxfId="2587" priority="360"/>
  </conditionalFormatting>
  <conditionalFormatting sqref="S190">
    <cfRule type="duplicateValues" dxfId="2586" priority="358"/>
  </conditionalFormatting>
  <conditionalFormatting sqref="S191">
    <cfRule type="duplicateValues" dxfId="2585" priority="359"/>
  </conditionalFormatting>
  <conditionalFormatting sqref="S192">
    <cfRule type="duplicateValues" dxfId="2584" priority="357"/>
  </conditionalFormatting>
  <conditionalFormatting sqref="S192:S193">
    <cfRule type="duplicateValues" dxfId="2583" priority="365"/>
  </conditionalFormatting>
  <conditionalFormatting sqref="S194:S195">
    <cfRule type="duplicateValues" dxfId="2582" priority="327"/>
  </conditionalFormatting>
  <conditionalFormatting sqref="S196:S198">
    <cfRule type="duplicateValues" dxfId="2581" priority="324"/>
  </conditionalFormatting>
  <conditionalFormatting sqref="S199">
    <cfRule type="duplicateValues" dxfId="2580" priority="322"/>
  </conditionalFormatting>
  <conditionalFormatting sqref="S200">
    <cfRule type="duplicateValues" dxfId="2579" priority="323"/>
  </conditionalFormatting>
  <conditionalFormatting sqref="S201">
    <cfRule type="duplicateValues" dxfId="2578" priority="321"/>
  </conditionalFormatting>
  <conditionalFormatting sqref="S201:S202">
    <cfRule type="duplicateValues" dxfId="2577" priority="329"/>
  </conditionalFormatting>
  <conditionalFormatting sqref="S203:S204">
    <cfRule type="duplicateValues" dxfId="2576" priority="416"/>
  </conditionalFormatting>
  <conditionalFormatting sqref="S205:S207">
    <cfRule type="duplicateValues" dxfId="2575" priority="413"/>
  </conditionalFormatting>
  <conditionalFormatting sqref="S208">
    <cfRule type="duplicateValues" dxfId="2574" priority="409"/>
  </conditionalFormatting>
  <conditionalFormatting sqref="S209">
    <cfRule type="duplicateValues" dxfId="2573" priority="408"/>
    <cfRule type="duplicateValues" dxfId="2572" priority="412"/>
  </conditionalFormatting>
  <conditionalFormatting sqref="S211">
    <cfRule type="duplicateValues" dxfId="2571" priority="411"/>
  </conditionalFormatting>
  <conditionalFormatting sqref="S212:S213">
    <cfRule type="duplicateValues" dxfId="2570" priority="554"/>
  </conditionalFormatting>
  <conditionalFormatting sqref="S214:S216">
    <cfRule type="duplicateValues" dxfId="2569" priority="551"/>
  </conditionalFormatting>
  <conditionalFormatting sqref="S217">
    <cfRule type="duplicateValues" dxfId="2568" priority="547"/>
  </conditionalFormatting>
  <conditionalFormatting sqref="S218">
    <cfRule type="duplicateValues" dxfId="2567" priority="550"/>
  </conditionalFormatting>
  <conditionalFormatting sqref="S219">
    <cfRule type="duplicateValues" dxfId="2566" priority="546"/>
  </conditionalFormatting>
  <conditionalFormatting sqref="S219:S220">
    <cfRule type="duplicateValues" dxfId="2565" priority="549"/>
  </conditionalFormatting>
  <conditionalFormatting sqref="S221:S223">
    <cfRule type="duplicateValues" dxfId="2564" priority="544"/>
  </conditionalFormatting>
  <conditionalFormatting sqref="S224">
    <cfRule type="duplicateValues" dxfId="2563" priority="540"/>
  </conditionalFormatting>
  <conditionalFormatting sqref="S225">
    <cfRule type="duplicateValues" dxfId="2562" priority="543"/>
  </conditionalFormatting>
  <conditionalFormatting sqref="S226">
    <cfRule type="duplicateValues" dxfId="2561" priority="539"/>
  </conditionalFormatting>
  <conditionalFormatting sqref="S226:S227">
    <cfRule type="duplicateValues" dxfId="2560" priority="542"/>
  </conditionalFormatting>
  <conditionalFormatting sqref="S229">
    <cfRule type="duplicateValues" dxfId="2559" priority="214"/>
    <cfRule type="duplicateValues" dxfId="2558" priority="215"/>
    <cfRule type="duplicateValues" dxfId="2557" priority="216"/>
  </conditionalFormatting>
  <conditionalFormatting sqref="S230">
    <cfRule type="duplicateValues" dxfId="2556" priority="208"/>
  </conditionalFormatting>
  <conditionalFormatting sqref="S230:S235">
    <cfRule type="duplicateValues" dxfId="2555" priority="5622"/>
    <cfRule type="duplicateValues" dxfId="2554" priority="5623"/>
    <cfRule type="duplicateValues" dxfId="2553" priority="5626"/>
  </conditionalFormatting>
  <conditionalFormatting sqref="S239:S242">
    <cfRule type="duplicateValues" dxfId="2552" priority="205"/>
  </conditionalFormatting>
  <conditionalFormatting sqref="S243">
    <cfRule type="duplicateValues" dxfId="2551" priority="204"/>
  </conditionalFormatting>
  <conditionalFormatting sqref="S246:S247">
    <cfRule type="duplicateValues" dxfId="2550" priority="377"/>
  </conditionalFormatting>
  <conditionalFormatting sqref="S255:S256">
    <cfRule type="duplicateValues" dxfId="2549" priority="388"/>
  </conditionalFormatting>
  <conditionalFormatting sqref="S264:S265">
    <cfRule type="duplicateValues" dxfId="2548" priority="445"/>
  </conditionalFormatting>
  <conditionalFormatting sqref="S266:S268">
    <cfRule type="duplicateValues" dxfId="2547" priority="442"/>
  </conditionalFormatting>
  <conditionalFormatting sqref="S269">
    <cfRule type="duplicateValues" dxfId="2546" priority="438"/>
  </conditionalFormatting>
  <conditionalFormatting sqref="S270">
    <cfRule type="duplicateValues" dxfId="2545" priority="441"/>
  </conditionalFormatting>
  <conditionalFormatting sqref="S271">
    <cfRule type="duplicateValues" dxfId="2544" priority="437"/>
  </conditionalFormatting>
  <conditionalFormatting sqref="S271:S272">
    <cfRule type="duplicateValues" dxfId="2543" priority="440"/>
  </conditionalFormatting>
  <conditionalFormatting sqref="S273:S275">
    <cfRule type="duplicateValues" dxfId="2542" priority="434"/>
  </conditionalFormatting>
  <conditionalFormatting sqref="S276">
    <cfRule type="duplicateValues" dxfId="2541" priority="430"/>
  </conditionalFormatting>
  <conditionalFormatting sqref="S277">
    <cfRule type="duplicateValues" dxfId="2540" priority="433"/>
  </conditionalFormatting>
  <conditionalFormatting sqref="S278">
    <cfRule type="duplicateValues" dxfId="2539" priority="429"/>
  </conditionalFormatting>
  <conditionalFormatting sqref="S278:S279 S285:S286">
    <cfRule type="duplicateValues" dxfId="2538" priority="432"/>
  </conditionalFormatting>
  <conditionalFormatting sqref="S280:S282">
    <cfRule type="duplicateValues" dxfId="2537" priority="370"/>
  </conditionalFormatting>
  <conditionalFormatting sqref="S283">
    <cfRule type="duplicateValues" dxfId="2536" priority="368"/>
  </conditionalFormatting>
  <conditionalFormatting sqref="S284">
    <cfRule type="duplicateValues" dxfId="2535" priority="369"/>
  </conditionalFormatting>
  <conditionalFormatting sqref="S285">
    <cfRule type="duplicateValues" dxfId="2534" priority="367"/>
  </conditionalFormatting>
  <conditionalFormatting sqref="S287:S288">
    <cfRule type="duplicateValues" dxfId="2533" priority="405"/>
  </conditionalFormatting>
  <conditionalFormatting sqref="S324">
    <cfRule type="duplicateValues" dxfId="2532" priority="348"/>
  </conditionalFormatting>
  <conditionalFormatting sqref="S325">
    <cfRule type="duplicateValues" dxfId="2531" priority="353"/>
  </conditionalFormatting>
  <conditionalFormatting sqref="S326:S329">
    <cfRule type="duplicateValues" dxfId="2530" priority="350"/>
  </conditionalFormatting>
  <conditionalFormatting sqref="S330">
    <cfRule type="duplicateValues" dxfId="2529" priority="349"/>
  </conditionalFormatting>
  <conditionalFormatting sqref="S333:S334">
    <cfRule type="duplicateValues" dxfId="2528" priority="317"/>
  </conditionalFormatting>
  <conditionalFormatting sqref="S335:S337">
    <cfRule type="duplicateValues" dxfId="2527" priority="314"/>
  </conditionalFormatting>
  <conditionalFormatting sqref="S338">
    <cfRule type="duplicateValues" dxfId="2526" priority="310"/>
  </conditionalFormatting>
  <conditionalFormatting sqref="S339">
    <cfRule type="duplicateValues" dxfId="2525" priority="309"/>
    <cfRule type="duplicateValues" dxfId="2524" priority="313"/>
  </conditionalFormatting>
  <conditionalFormatting sqref="S341">
    <cfRule type="duplicateValues" dxfId="2523" priority="312"/>
  </conditionalFormatting>
  <conditionalFormatting sqref="S342:S344">
    <cfRule type="duplicateValues" dxfId="2522" priority="305"/>
  </conditionalFormatting>
  <conditionalFormatting sqref="S345">
    <cfRule type="duplicateValues" dxfId="2521" priority="301"/>
  </conditionalFormatting>
  <conditionalFormatting sqref="S346">
    <cfRule type="duplicateValues" dxfId="2520" priority="300"/>
    <cfRule type="duplicateValues" dxfId="2519" priority="304"/>
  </conditionalFormatting>
  <conditionalFormatting sqref="S348">
    <cfRule type="duplicateValues" dxfId="2518" priority="303"/>
  </conditionalFormatting>
  <conditionalFormatting sqref="S349:S351">
    <cfRule type="duplicateValues" dxfId="2517" priority="296"/>
  </conditionalFormatting>
  <conditionalFormatting sqref="S352">
    <cfRule type="duplicateValues" dxfId="2516" priority="292"/>
  </conditionalFormatting>
  <conditionalFormatting sqref="S353">
    <cfRule type="duplicateValues" dxfId="2515" priority="291"/>
    <cfRule type="duplicateValues" dxfId="2514" priority="295"/>
  </conditionalFormatting>
  <conditionalFormatting sqref="S355 S362 S369">
    <cfRule type="duplicateValues" dxfId="2513" priority="294"/>
  </conditionalFormatting>
  <conditionalFormatting sqref="S356:S358">
    <cfRule type="duplicateValues" dxfId="2512" priority="253"/>
  </conditionalFormatting>
  <conditionalFormatting sqref="S359">
    <cfRule type="duplicateValues" dxfId="2511" priority="251"/>
  </conditionalFormatting>
  <conditionalFormatting sqref="S360">
    <cfRule type="duplicateValues" dxfId="2510" priority="250"/>
    <cfRule type="duplicateValues" dxfId="2509" priority="252"/>
  </conditionalFormatting>
  <conditionalFormatting sqref="S363:S365">
    <cfRule type="duplicateValues" dxfId="2508" priority="144"/>
  </conditionalFormatting>
  <conditionalFormatting sqref="S366">
    <cfRule type="duplicateValues" dxfId="2507" priority="142"/>
  </conditionalFormatting>
  <conditionalFormatting sqref="S367">
    <cfRule type="duplicateValues" dxfId="2506" priority="141"/>
    <cfRule type="duplicateValues" dxfId="2505" priority="143"/>
  </conditionalFormatting>
  <conditionalFormatting sqref="S370:S371">
    <cfRule type="duplicateValues" dxfId="2504" priority="273"/>
  </conditionalFormatting>
  <conditionalFormatting sqref="S372:S374">
    <cfRule type="duplicateValues" dxfId="2503" priority="275"/>
  </conditionalFormatting>
  <conditionalFormatting sqref="S375">
    <cfRule type="duplicateValues" dxfId="2502" priority="274"/>
  </conditionalFormatting>
  <conditionalFormatting sqref="S378">
    <cfRule type="duplicateValues" dxfId="2501" priority="278"/>
  </conditionalFormatting>
  <conditionalFormatting sqref="S379:S381">
    <cfRule type="duplicateValues" dxfId="2500" priority="267"/>
  </conditionalFormatting>
  <conditionalFormatting sqref="S382">
    <cfRule type="duplicateValues" dxfId="2499" priority="266"/>
  </conditionalFormatting>
  <conditionalFormatting sqref="S385">
    <cfRule type="duplicateValues" dxfId="2498" priority="270"/>
  </conditionalFormatting>
  <conditionalFormatting sqref="S386:S387">
    <cfRule type="duplicateValues" dxfId="2497" priority="247"/>
  </conditionalFormatting>
  <conditionalFormatting sqref="S416:S417">
    <cfRule type="duplicateValues" dxfId="2496" priority="202"/>
  </conditionalFormatting>
  <conditionalFormatting sqref="S418:S420">
    <cfRule type="duplicateValues" dxfId="2495" priority="199"/>
  </conditionalFormatting>
  <conditionalFormatting sqref="S421">
    <cfRule type="duplicateValues" dxfId="2494" priority="196"/>
  </conditionalFormatting>
  <conditionalFormatting sqref="S422">
    <cfRule type="duplicateValues" dxfId="2493" priority="194"/>
  </conditionalFormatting>
  <conditionalFormatting sqref="S423">
    <cfRule type="duplicateValues" dxfId="2492" priority="195"/>
  </conditionalFormatting>
  <conditionalFormatting sqref="S425:S426">
    <cfRule type="duplicateValues" dxfId="2491" priority="229"/>
  </conditionalFormatting>
  <conditionalFormatting sqref="S427:S429">
    <cfRule type="duplicateValues" dxfId="2490" priority="226"/>
  </conditionalFormatting>
  <conditionalFormatting sqref="S430">
    <cfRule type="duplicateValues" dxfId="2489" priority="222"/>
  </conditionalFormatting>
  <conditionalFormatting sqref="S431">
    <cfRule type="duplicateValues" dxfId="2488" priority="225"/>
  </conditionalFormatting>
  <conditionalFormatting sqref="S432">
    <cfRule type="duplicateValues" dxfId="2487" priority="221"/>
  </conditionalFormatting>
  <conditionalFormatting sqref="S432:S433">
    <cfRule type="duplicateValues" dxfId="2486" priority="224"/>
  </conditionalFormatting>
  <conditionalFormatting sqref="S434:S436">
    <cfRule type="duplicateValues" dxfId="2485" priority="136"/>
  </conditionalFormatting>
  <conditionalFormatting sqref="S437">
    <cfRule type="duplicateValues" dxfId="2484" priority="132"/>
  </conditionalFormatting>
  <conditionalFormatting sqref="S438">
    <cfRule type="duplicateValues" dxfId="2483" priority="135"/>
  </conditionalFormatting>
  <conditionalFormatting sqref="S439">
    <cfRule type="duplicateValues" dxfId="2482" priority="131"/>
  </conditionalFormatting>
  <conditionalFormatting sqref="S439:S440">
    <cfRule type="duplicateValues" dxfId="2481" priority="134"/>
  </conditionalFormatting>
  <conditionalFormatting sqref="S441:S442">
    <cfRule type="duplicateValues" dxfId="2480" priority="346"/>
  </conditionalFormatting>
  <conditionalFormatting sqref="S471:S472">
    <cfRule type="duplicateValues" dxfId="2479" priority="114"/>
  </conditionalFormatting>
  <conditionalFormatting sqref="S473:S475">
    <cfRule type="duplicateValues" dxfId="2478" priority="111"/>
  </conditionalFormatting>
  <conditionalFormatting sqref="S476">
    <cfRule type="duplicateValues" dxfId="2477" priority="108"/>
  </conditionalFormatting>
  <conditionalFormatting sqref="S477">
    <cfRule type="duplicateValues" dxfId="2476" priority="107"/>
  </conditionalFormatting>
  <conditionalFormatting sqref="S478:S479">
    <cfRule type="duplicateValues" dxfId="2475" priority="110"/>
  </conditionalFormatting>
  <conditionalFormatting sqref="S480:S482">
    <cfRule type="duplicateValues" dxfId="2474" priority="191"/>
  </conditionalFormatting>
  <conditionalFormatting sqref="S483">
    <cfRule type="duplicateValues" dxfId="2473" priority="190"/>
  </conditionalFormatting>
  <conditionalFormatting sqref="S484">
    <cfRule type="duplicateValues" dxfId="2472" priority="188"/>
  </conditionalFormatting>
  <conditionalFormatting sqref="S485">
    <cfRule type="duplicateValues" dxfId="2471" priority="189"/>
  </conditionalFormatting>
  <conditionalFormatting sqref="S486 S424 S493">
    <cfRule type="duplicateValues" dxfId="2470" priority="198"/>
  </conditionalFormatting>
  <conditionalFormatting sqref="S487:S489">
    <cfRule type="duplicateValues" dxfId="2469" priority="185"/>
  </conditionalFormatting>
  <conditionalFormatting sqref="S490">
    <cfRule type="duplicateValues" dxfId="2468" priority="184"/>
  </conditionalFormatting>
  <conditionalFormatting sqref="S491">
    <cfRule type="duplicateValues" dxfId="2467" priority="182"/>
  </conditionalFormatting>
  <conditionalFormatting sqref="S492">
    <cfRule type="duplicateValues" dxfId="2466" priority="183"/>
  </conditionalFormatting>
  <conditionalFormatting sqref="S494:S495">
    <cfRule type="duplicateValues" dxfId="2465" priority="129"/>
  </conditionalFormatting>
  <conditionalFormatting sqref="S496:S501">
    <cfRule type="duplicateValues" dxfId="2464" priority="127"/>
  </conditionalFormatting>
  <conditionalFormatting sqref="S502">
    <cfRule type="duplicateValues" dxfId="2463" priority="126"/>
  </conditionalFormatting>
  <conditionalFormatting sqref="S503:S504">
    <cfRule type="duplicateValues" dxfId="2462" priority="125"/>
  </conditionalFormatting>
  <conditionalFormatting sqref="S505:S506">
    <cfRule type="duplicateValues" dxfId="2461" priority="180"/>
  </conditionalFormatting>
  <conditionalFormatting sqref="S530:S533">
    <cfRule type="duplicateValues" dxfId="2460" priority="37"/>
  </conditionalFormatting>
  <conditionalFormatting sqref="S534">
    <cfRule type="duplicateValues" dxfId="2459" priority="36"/>
  </conditionalFormatting>
  <conditionalFormatting sqref="S537:S538">
    <cfRule type="duplicateValues" dxfId="2458" priority="22"/>
  </conditionalFormatting>
  <conditionalFormatting sqref="S539:S541">
    <cfRule type="duplicateValues" dxfId="2457" priority="19"/>
  </conditionalFormatting>
  <conditionalFormatting sqref="S542">
    <cfRule type="duplicateValues" dxfId="2456" priority="16"/>
  </conditionalFormatting>
  <conditionalFormatting sqref="S543">
    <cfRule type="duplicateValues" dxfId="2455" priority="15"/>
  </conditionalFormatting>
  <conditionalFormatting sqref="S544:S545">
    <cfRule type="duplicateValues" dxfId="2454" priority="18"/>
  </conditionalFormatting>
  <conditionalFormatting sqref="S555:S1048576 S228 S2:S3 S237:S238">
    <cfRule type="duplicateValues" dxfId="2453" priority="5603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8">
    <pageSetUpPr fitToPage="1"/>
  </sheetPr>
  <dimension ref="A1:Y261"/>
  <sheetViews>
    <sheetView showGridLines="0" zoomScale="55" zoomScaleNormal="55" zoomScaleSheetLayoutView="70" workbookViewId="0">
      <pane ySplit="2" topLeftCell="A186" activePane="bottomLeft" state="frozen"/>
      <selection activeCell="M87" sqref="M87"/>
      <selection pane="bottomLeft" activeCell="I205" sqref="I205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9663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848" t="s">
        <v>188</v>
      </c>
      <c r="B4" s="849"/>
      <c r="C4" s="849" t="s">
        <v>3844</v>
      </c>
      <c r="D4" s="849" t="s">
        <v>190</v>
      </c>
      <c r="E4" s="849" t="s">
        <v>191</v>
      </c>
      <c r="F4" s="849" t="s">
        <v>191</v>
      </c>
      <c r="G4" s="849" t="s">
        <v>191</v>
      </c>
      <c r="H4" s="1476"/>
      <c r="I4" s="849" t="s">
        <v>7787</v>
      </c>
      <c r="J4" s="849" t="s">
        <v>9701</v>
      </c>
      <c r="K4" s="850" t="s">
        <v>8</v>
      </c>
      <c r="L4" s="849" t="s">
        <v>9862</v>
      </c>
      <c r="M4" s="849"/>
      <c r="N4" s="850" t="s">
        <v>9850</v>
      </c>
      <c r="O4" s="850" t="s">
        <v>9851</v>
      </c>
      <c r="P4" s="851" t="s">
        <v>11255</v>
      </c>
      <c r="Q4" s="849" t="s">
        <v>4579</v>
      </c>
      <c r="R4" s="849">
        <f>IF(MID(RIGHT(S4,8),1,1)="M",2021,IF(MID(RIGHT(S4,8),1,1)="N",2022,IF(MID(RIGHT(S4,8),1,1)="P",2023,IF(MID(RIGHT(S4,8),1,1)="R",1994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2013</v>
      </c>
      <c r="S4" s="849" t="s">
        <v>9854</v>
      </c>
      <c r="T4" s="849">
        <v>1487</v>
      </c>
      <c r="U4" s="852">
        <v>45289</v>
      </c>
      <c r="V4" s="852">
        <v>45343</v>
      </c>
      <c r="W4" s="853">
        <v>3500</v>
      </c>
      <c r="X4" s="854">
        <v>4100</v>
      </c>
    </row>
    <row r="5" spans="1:24" ht="26.25" customHeight="1">
      <c r="A5" s="855"/>
      <c r="B5" s="188"/>
      <c r="C5" s="188"/>
      <c r="D5" s="188"/>
      <c r="E5" s="188"/>
      <c r="F5" s="188"/>
      <c r="G5" s="188"/>
      <c r="H5" s="188"/>
      <c r="I5" s="188" t="s">
        <v>3598</v>
      </c>
      <c r="J5" s="412" t="s">
        <v>9705</v>
      </c>
      <c r="K5" s="195" t="s">
        <v>211</v>
      </c>
      <c r="L5" s="425" t="s">
        <v>3590</v>
      </c>
      <c r="M5" s="188"/>
      <c r="N5" s="73" t="s">
        <v>2435</v>
      </c>
      <c r="O5" s="188"/>
      <c r="P5" s="188"/>
      <c r="Q5" s="189" t="s">
        <v>4579</v>
      </c>
      <c r="R5" s="188">
        <f>IF(MID(RIGHT(S5,8),1,1)="M",2021,IF(MID(RIGHT(S5,8),1,1)="N",2022,IF(MID(RIGHT(S5,8),1,1)="P",2023,IF(MID(RIGHT(S5,8),1,1)="R",1994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2013</v>
      </c>
      <c r="S5" s="188" t="s">
        <v>9855</v>
      </c>
      <c r="T5" s="188">
        <v>1487</v>
      </c>
      <c r="U5" s="191">
        <v>45291</v>
      </c>
      <c r="V5" s="191">
        <v>45345</v>
      </c>
      <c r="W5" s="193" t="s">
        <v>9986</v>
      </c>
      <c r="X5" s="856"/>
    </row>
    <row r="6" spans="1:24" ht="26.25" customHeight="1">
      <c r="A6" s="855"/>
      <c r="B6" s="188"/>
      <c r="C6" s="188"/>
      <c r="D6" s="188"/>
      <c r="E6" s="188"/>
      <c r="F6" s="188"/>
      <c r="G6" s="188"/>
      <c r="H6" s="188"/>
      <c r="I6" s="188"/>
      <c r="J6" s="320" t="s">
        <v>9700</v>
      </c>
      <c r="K6" s="189" t="s">
        <v>9702</v>
      </c>
      <c r="L6" s="188"/>
      <c r="M6" s="188"/>
      <c r="N6" s="73" t="s">
        <v>3907</v>
      </c>
      <c r="O6" s="188"/>
      <c r="P6" s="188"/>
      <c r="Q6" s="189" t="s">
        <v>4783</v>
      </c>
      <c r="R6" s="188">
        <f>IF(MID(RIGHT(S6,8),1,1)="M",2021,IF(MID(RIGHT(S6,8),1,1)="N",2022,IF(MID(RIGHT(S6,8),1,1)="P",2023,IF(MID(RIGHT(S6,8),1,1)="R",1994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2012</v>
      </c>
      <c r="S6" s="188" t="s">
        <v>9856</v>
      </c>
      <c r="T6" s="188">
        <v>1656</v>
      </c>
      <c r="U6" s="191">
        <v>45290</v>
      </c>
      <c r="V6" s="191">
        <v>45361</v>
      </c>
      <c r="W6" s="193"/>
      <c r="X6" s="856"/>
    </row>
    <row r="7" spans="1:24" ht="26.25" customHeight="1">
      <c r="A7" s="855"/>
      <c r="B7" s="188"/>
      <c r="C7" s="188"/>
      <c r="D7" s="188"/>
      <c r="E7" s="188"/>
      <c r="F7" s="188"/>
      <c r="G7" s="188"/>
      <c r="H7" s="188"/>
      <c r="I7" s="188"/>
      <c r="J7" s="188"/>
      <c r="K7" s="189" t="s">
        <v>1772</v>
      </c>
      <c r="L7" s="188"/>
      <c r="M7" s="188"/>
      <c r="N7" s="188"/>
      <c r="O7" s="188"/>
      <c r="P7" s="188"/>
      <c r="Q7" s="189" t="s">
        <v>9853</v>
      </c>
      <c r="R7" s="188">
        <f>IF(MID(RIGHT(S7,8),1,1)="M",2021,IF(MID(RIGHT(S7,8),1,1)="N",2022,IF(MID(RIGHT(S7,8),1,1)="P",2023,IF(MID(RIGHT(S7,8),1,1)="R",1994,IF(MID(RIGHT(S7,8),1,1)="S",1995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2014</v>
      </c>
      <c r="S7" s="188" t="s">
        <v>9857</v>
      </c>
      <c r="T7" s="188">
        <v>2070</v>
      </c>
      <c r="U7" s="192">
        <v>45292</v>
      </c>
      <c r="V7" s="191">
        <v>45360</v>
      </c>
      <c r="W7" s="193"/>
      <c r="X7" s="856"/>
    </row>
    <row r="8" spans="1:24" ht="26.25" customHeight="1">
      <c r="A8" s="855"/>
      <c r="B8" s="188"/>
      <c r="C8" s="188"/>
      <c r="D8" s="188"/>
      <c r="E8" s="188"/>
      <c r="F8" s="188"/>
      <c r="G8" s="188"/>
      <c r="H8" s="188"/>
      <c r="I8" s="188"/>
      <c r="J8" s="188"/>
      <c r="K8" s="1230"/>
      <c r="L8" s="188"/>
      <c r="M8" s="2476" t="s">
        <v>8285</v>
      </c>
      <c r="N8" s="2477"/>
      <c r="O8" s="2478"/>
      <c r="P8" s="188"/>
      <c r="Q8" s="189"/>
      <c r="R8" s="188"/>
      <c r="S8" s="194" t="s">
        <v>189</v>
      </c>
      <c r="T8" s="194">
        <v>3700</v>
      </c>
      <c r="U8" s="191"/>
      <c r="V8" s="191">
        <v>45362</v>
      </c>
      <c r="W8" s="193"/>
      <c r="X8" s="856"/>
    </row>
    <row r="9" spans="1:24" ht="26.25" customHeight="1">
      <c r="A9" s="855"/>
      <c r="B9" s="188"/>
      <c r="C9" s="188"/>
      <c r="D9" s="188"/>
      <c r="E9" s="188"/>
      <c r="F9" s="188"/>
      <c r="G9" s="188"/>
      <c r="H9" s="188"/>
      <c r="I9" s="188"/>
      <c r="J9" s="188"/>
      <c r="K9" s="189"/>
      <c r="L9" s="188"/>
      <c r="M9" s="188"/>
      <c r="N9" s="188"/>
      <c r="O9" s="188"/>
      <c r="P9" s="188"/>
      <c r="Q9" s="189"/>
      <c r="R9" s="188"/>
      <c r="S9" s="194" t="s">
        <v>2472</v>
      </c>
      <c r="T9" s="194">
        <f>SUM(T4:T8)</f>
        <v>10400</v>
      </c>
      <c r="U9" s="191"/>
      <c r="V9" s="191">
        <v>45370</v>
      </c>
      <c r="W9" s="193"/>
      <c r="X9" s="856"/>
    </row>
    <row r="10" spans="1:24" ht="26.25" customHeight="1" thickBot="1">
      <c r="A10" s="857"/>
      <c r="B10" s="858"/>
      <c r="C10" s="858"/>
      <c r="D10" s="858"/>
      <c r="E10" s="858"/>
      <c r="F10" s="858"/>
      <c r="G10" s="858"/>
      <c r="H10" s="858"/>
      <c r="I10" s="858"/>
      <c r="J10" s="858"/>
      <c r="K10" s="611" t="s">
        <v>9858</v>
      </c>
      <c r="L10" s="858"/>
      <c r="M10" s="858"/>
      <c r="N10" s="847"/>
      <c r="O10" s="847"/>
      <c r="P10" s="859"/>
      <c r="Q10" s="858"/>
      <c r="R10" s="858"/>
      <c r="S10" s="860"/>
      <c r="T10" s="860"/>
      <c r="U10" s="861"/>
      <c r="V10" s="862">
        <v>45377</v>
      </c>
      <c r="W10" s="863"/>
      <c r="X10" s="864"/>
    </row>
    <row r="12" spans="1:24" ht="26.25" customHeight="1" thickBot="1"/>
    <row r="13" spans="1:24" ht="26.25" customHeight="1">
      <c r="A13" s="656" t="s">
        <v>188</v>
      </c>
      <c r="B13" s="657"/>
      <c r="C13" s="657" t="s">
        <v>3303</v>
      </c>
      <c r="D13" s="657" t="s">
        <v>190</v>
      </c>
      <c r="E13" s="657" t="s">
        <v>191</v>
      </c>
      <c r="F13" s="657" t="s">
        <v>191</v>
      </c>
      <c r="G13" s="657" t="s">
        <v>191</v>
      </c>
      <c r="H13" s="1477"/>
      <c r="I13" s="657" t="s">
        <v>126</v>
      </c>
      <c r="J13" s="657" t="s">
        <v>9701</v>
      </c>
      <c r="K13" s="659" t="s">
        <v>8</v>
      </c>
      <c r="L13" s="657" t="s">
        <v>9893</v>
      </c>
      <c r="M13" s="660"/>
      <c r="N13" s="659" t="s">
        <v>9895</v>
      </c>
      <c r="O13" s="659" t="s">
        <v>9896</v>
      </c>
      <c r="P13" s="660" t="s">
        <v>11476</v>
      </c>
      <c r="Q13" s="657" t="s">
        <v>1822</v>
      </c>
      <c r="R13" s="657">
        <v>2015</v>
      </c>
      <c r="S13" s="657" t="s">
        <v>9866</v>
      </c>
      <c r="T13" s="657">
        <v>1955</v>
      </c>
      <c r="U13" s="661">
        <v>45289</v>
      </c>
      <c r="V13" s="661">
        <v>45352</v>
      </c>
      <c r="W13" s="662">
        <v>3520</v>
      </c>
      <c r="X13" s="663">
        <v>4600</v>
      </c>
    </row>
    <row r="14" spans="1:24" ht="26.25" customHeight="1">
      <c r="A14" s="664"/>
      <c r="B14" s="116"/>
      <c r="C14" s="116"/>
      <c r="D14" s="116"/>
      <c r="E14" s="116"/>
      <c r="F14" s="116"/>
      <c r="G14" s="116"/>
      <c r="H14" s="116"/>
      <c r="I14" s="116" t="s">
        <v>194</v>
      </c>
      <c r="J14" s="412" t="s">
        <v>9808</v>
      </c>
      <c r="K14" s="123" t="s">
        <v>195</v>
      </c>
      <c r="L14" s="425" t="s">
        <v>3603</v>
      </c>
      <c r="M14" s="116"/>
      <c r="N14" s="73" t="s">
        <v>3907</v>
      </c>
      <c r="O14" s="117"/>
      <c r="P14" s="116"/>
      <c r="Q14" s="116" t="s">
        <v>9865</v>
      </c>
      <c r="R14" s="116">
        <v>2016</v>
      </c>
      <c r="S14" s="116" t="s">
        <v>9894</v>
      </c>
      <c r="T14" s="116">
        <v>2115</v>
      </c>
      <c r="U14" s="119">
        <v>45291</v>
      </c>
      <c r="V14" s="119">
        <v>45371</v>
      </c>
      <c r="W14" s="121" t="s">
        <v>9986</v>
      </c>
      <c r="X14" s="665" t="s">
        <v>11474</v>
      </c>
    </row>
    <row r="15" spans="1:24" ht="26.25" customHeight="1">
      <c r="A15" s="664"/>
      <c r="B15" s="116"/>
      <c r="C15" s="116"/>
      <c r="D15" s="116"/>
      <c r="E15" s="116"/>
      <c r="F15" s="116"/>
      <c r="G15" s="116"/>
      <c r="H15" s="116"/>
      <c r="I15" s="116"/>
      <c r="J15" s="320" t="s">
        <v>9784</v>
      </c>
      <c r="K15" s="124" t="s">
        <v>9802</v>
      </c>
      <c r="L15" s="116"/>
      <c r="M15" s="116"/>
      <c r="N15" s="73" t="s">
        <v>2435</v>
      </c>
      <c r="O15" s="117"/>
      <c r="P15" s="116"/>
      <c r="Q15" s="116" t="s">
        <v>520</v>
      </c>
      <c r="R15" s="116">
        <v>2015</v>
      </c>
      <c r="S15" s="116" t="s">
        <v>9867</v>
      </c>
      <c r="T15" s="116">
        <v>2180</v>
      </c>
      <c r="U15" s="119">
        <v>45290</v>
      </c>
      <c r="V15" s="119">
        <v>45373</v>
      </c>
      <c r="W15" s="1165"/>
      <c r="X15" s="665"/>
    </row>
    <row r="16" spans="1:24" ht="26.25" customHeight="1">
      <c r="A16" s="664"/>
      <c r="B16" s="116"/>
      <c r="C16" s="116"/>
      <c r="D16" s="116"/>
      <c r="E16" s="116"/>
      <c r="F16" s="116"/>
      <c r="G16" s="116"/>
      <c r="H16" s="116"/>
      <c r="I16" s="116"/>
      <c r="J16" s="116"/>
      <c r="K16" s="117" t="s">
        <v>1772</v>
      </c>
      <c r="L16" s="116"/>
      <c r="M16" s="116"/>
      <c r="N16" s="117"/>
      <c r="O16" s="117"/>
      <c r="P16" s="116"/>
      <c r="Q16" s="116" t="s">
        <v>520</v>
      </c>
      <c r="R16" s="116">
        <v>2017</v>
      </c>
      <c r="S16" s="116" t="s">
        <v>9868</v>
      </c>
      <c r="T16" s="116">
        <v>2175</v>
      </c>
      <c r="U16" s="120">
        <v>45292</v>
      </c>
      <c r="V16" s="119">
        <v>45380</v>
      </c>
      <c r="W16" s="121"/>
      <c r="X16" s="665"/>
    </row>
    <row r="17" spans="1:24" ht="26.25" customHeight="1">
      <c r="A17" s="664"/>
      <c r="B17" s="116"/>
      <c r="C17" s="116"/>
      <c r="D17" s="116"/>
      <c r="E17" s="116"/>
      <c r="F17" s="116"/>
      <c r="G17" s="116"/>
      <c r="H17" s="116"/>
      <c r="I17" s="116"/>
      <c r="J17" s="425" t="s">
        <v>3281</v>
      </c>
      <c r="K17" s="117"/>
      <c r="L17" s="116"/>
      <c r="M17" s="2476" t="s">
        <v>8708</v>
      </c>
      <c r="N17" s="2477"/>
      <c r="O17" s="2478"/>
      <c r="P17" s="118"/>
      <c r="Q17" s="116"/>
      <c r="R17" s="116"/>
      <c r="S17" s="122" t="s">
        <v>189</v>
      </c>
      <c r="T17" s="122">
        <v>3880</v>
      </c>
      <c r="U17" s="119"/>
      <c r="V17" s="119">
        <v>45387</v>
      </c>
      <c r="W17" s="121"/>
      <c r="X17" s="665"/>
    </row>
    <row r="18" spans="1:24" ht="26.25" customHeight="1">
      <c r="A18" s="664"/>
      <c r="B18" s="116"/>
      <c r="C18" s="116"/>
      <c r="D18" s="116"/>
      <c r="E18" s="116"/>
      <c r="F18" s="116"/>
      <c r="G18" s="116"/>
      <c r="H18" s="116"/>
      <c r="I18" s="116"/>
      <c r="J18" s="116"/>
      <c r="K18" s="117"/>
      <c r="L18" s="116"/>
      <c r="M18" s="116"/>
      <c r="N18" s="116"/>
      <c r="O18" s="116"/>
      <c r="P18" s="118"/>
      <c r="Q18" s="116"/>
      <c r="R18" s="116"/>
      <c r="S18" s="122" t="s">
        <v>2472</v>
      </c>
      <c r="T18" s="122">
        <f>SUM(T13:T17)</f>
        <v>12305</v>
      </c>
      <c r="U18" s="119"/>
      <c r="V18" s="119">
        <v>45380</v>
      </c>
      <c r="W18" s="121"/>
      <c r="X18" s="665"/>
    </row>
    <row r="19" spans="1:24" ht="26.25" customHeight="1" thickBot="1">
      <c r="A19" s="666"/>
      <c r="B19" s="667"/>
      <c r="C19" s="667"/>
      <c r="D19" s="667"/>
      <c r="E19" s="667"/>
      <c r="F19" s="667"/>
      <c r="G19" s="667"/>
      <c r="H19" s="667"/>
      <c r="I19" s="667"/>
      <c r="J19" s="667"/>
      <c r="K19" s="611" t="s">
        <v>9858</v>
      </c>
      <c r="L19" s="667"/>
      <c r="M19" s="667"/>
      <c r="N19" s="668"/>
      <c r="O19" s="668"/>
      <c r="P19" s="669"/>
      <c r="Q19" s="667"/>
      <c r="R19" s="667"/>
      <c r="S19" s="670"/>
      <c r="T19" s="670"/>
      <c r="U19" s="671"/>
      <c r="V19" s="672">
        <v>45379</v>
      </c>
      <c r="W19" s="673"/>
      <c r="X19" s="674"/>
    </row>
    <row r="20" spans="1:24" ht="26.25" customHeight="1">
      <c r="A20" s="656" t="s">
        <v>188</v>
      </c>
      <c r="B20" s="657"/>
      <c r="C20" s="657" t="s">
        <v>3303</v>
      </c>
      <c r="D20" s="657" t="s">
        <v>190</v>
      </c>
      <c r="E20" s="657" t="s">
        <v>191</v>
      </c>
      <c r="F20" s="657" t="s">
        <v>191</v>
      </c>
      <c r="G20" s="657" t="s">
        <v>191</v>
      </c>
      <c r="H20" s="1477"/>
      <c r="I20" s="657" t="s">
        <v>126</v>
      </c>
      <c r="J20" s="657" t="s">
        <v>9701</v>
      </c>
      <c r="K20" s="659" t="s">
        <v>8</v>
      </c>
      <c r="L20" s="657" t="s">
        <v>9897</v>
      </c>
      <c r="M20" s="660"/>
      <c r="N20" s="659" t="s">
        <v>9874</v>
      </c>
      <c r="O20" s="659" t="s">
        <v>9843</v>
      </c>
      <c r="P20" s="660" t="s">
        <v>11476</v>
      </c>
      <c r="Q20" s="657" t="s">
        <v>520</v>
      </c>
      <c r="R20" s="657">
        <v>2017</v>
      </c>
      <c r="S20" s="657" t="s">
        <v>9871</v>
      </c>
      <c r="T20" s="657">
        <v>2175</v>
      </c>
      <c r="U20" s="661">
        <v>45289</v>
      </c>
      <c r="V20" s="661">
        <v>45352</v>
      </c>
      <c r="W20" s="662">
        <v>3520</v>
      </c>
      <c r="X20" s="663">
        <v>4600</v>
      </c>
    </row>
    <row r="21" spans="1:24" ht="26.25" customHeight="1">
      <c r="A21" s="664"/>
      <c r="B21" s="116"/>
      <c r="C21" s="116"/>
      <c r="D21" s="116"/>
      <c r="E21" s="116"/>
      <c r="F21" s="116"/>
      <c r="G21" s="116"/>
      <c r="H21" s="116"/>
      <c r="I21" s="116" t="s">
        <v>194</v>
      </c>
      <c r="J21" s="412" t="s">
        <v>9809</v>
      </c>
      <c r="K21" s="123" t="s">
        <v>195</v>
      </c>
      <c r="L21" s="425" t="s">
        <v>3603</v>
      </c>
      <c r="M21" s="116"/>
      <c r="N21" s="73" t="s">
        <v>3907</v>
      </c>
      <c r="O21" s="117"/>
      <c r="P21" s="116"/>
      <c r="Q21" s="116" t="s">
        <v>520</v>
      </c>
      <c r="R21" s="116">
        <v>2023</v>
      </c>
      <c r="S21" s="116" t="s">
        <v>9872</v>
      </c>
      <c r="T21" s="116">
        <v>2210</v>
      </c>
      <c r="U21" s="119">
        <v>45291</v>
      </c>
      <c r="V21" s="119">
        <v>45371</v>
      </c>
      <c r="W21" s="121" t="s">
        <v>9986</v>
      </c>
      <c r="X21" s="665" t="s">
        <v>11474</v>
      </c>
    </row>
    <row r="22" spans="1:24" ht="26.25" customHeight="1">
      <c r="A22" s="664"/>
      <c r="B22" s="116"/>
      <c r="C22" s="116"/>
      <c r="D22" s="116"/>
      <c r="E22" s="116"/>
      <c r="F22" s="116"/>
      <c r="G22" s="116"/>
      <c r="H22" s="116"/>
      <c r="I22" s="116"/>
      <c r="J22" s="320" t="s">
        <v>9785</v>
      </c>
      <c r="K22" s="124" t="s">
        <v>9802</v>
      </c>
      <c r="L22" s="116" t="s">
        <v>11276</v>
      </c>
      <c r="M22" s="116"/>
      <c r="N22" s="73" t="s">
        <v>2435</v>
      </c>
      <c r="O22" s="117"/>
      <c r="P22" s="116"/>
      <c r="Q22" s="116" t="s">
        <v>9869</v>
      </c>
      <c r="R22" s="116">
        <v>2018</v>
      </c>
      <c r="S22" s="116" t="s">
        <v>9873</v>
      </c>
      <c r="T22" s="116">
        <v>2570</v>
      </c>
      <c r="U22" s="119">
        <v>45290</v>
      </c>
      <c r="V22" s="119">
        <v>45373</v>
      </c>
      <c r="W22" s="1165"/>
      <c r="X22" s="665"/>
    </row>
    <row r="23" spans="1:24" ht="26.25" customHeight="1">
      <c r="A23" s="664"/>
      <c r="B23" s="116"/>
      <c r="C23" s="116"/>
      <c r="D23" s="116"/>
      <c r="E23" s="116"/>
      <c r="F23" s="116"/>
      <c r="G23" s="116"/>
      <c r="H23" s="116"/>
      <c r="I23" s="116"/>
      <c r="J23" s="116"/>
      <c r="K23" s="117" t="s">
        <v>3849</v>
      </c>
      <c r="L23" s="116"/>
      <c r="M23" s="116"/>
      <c r="N23" s="117"/>
      <c r="O23" s="117"/>
      <c r="P23" s="116"/>
      <c r="Q23" s="116" t="s">
        <v>9870</v>
      </c>
      <c r="R23" s="116">
        <v>2017</v>
      </c>
      <c r="S23" s="116" t="s">
        <v>9891</v>
      </c>
      <c r="T23" s="116">
        <v>1865</v>
      </c>
      <c r="U23" s="120">
        <v>45292</v>
      </c>
      <c r="V23" s="119">
        <v>45380</v>
      </c>
      <c r="W23" s="121"/>
      <c r="X23" s="665"/>
    </row>
    <row r="24" spans="1:24" ht="26.25" customHeight="1">
      <c r="A24" s="664"/>
      <c r="B24" s="116"/>
      <c r="C24" s="116"/>
      <c r="D24" s="116"/>
      <c r="E24" s="116"/>
      <c r="F24" s="116"/>
      <c r="G24" s="116"/>
      <c r="H24" s="116"/>
      <c r="I24" s="116"/>
      <c r="J24" s="425" t="s">
        <v>3281</v>
      </c>
      <c r="K24" s="117"/>
      <c r="L24" s="116"/>
      <c r="M24" s="2476" t="s">
        <v>8708</v>
      </c>
      <c r="N24" s="2477"/>
      <c r="O24" s="2478"/>
      <c r="P24" s="118"/>
      <c r="Q24" s="116"/>
      <c r="R24" s="116"/>
      <c r="S24" s="122" t="s">
        <v>189</v>
      </c>
      <c r="T24" s="122">
        <v>3880</v>
      </c>
      <c r="U24" s="119"/>
      <c r="V24" s="119">
        <v>45387</v>
      </c>
      <c r="W24" s="121"/>
      <c r="X24" s="665"/>
    </row>
    <row r="25" spans="1:24" ht="26.25" customHeight="1">
      <c r="A25" s="664"/>
      <c r="B25" s="116"/>
      <c r="C25" s="116"/>
      <c r="D25" s="116"/>
      <c r="E25" s="116"/>
      <c r="F25" s="116"/>
      <c r="G25" s="116"/>
      <c r="H25" s="116"/>
      <c r="I25" s="116"/>
      <c r="J25" s="116"/>
      <c r="K25" s="117"/>
      <c r="L25" s="116"/>
      <c r="M25" s="116"/>
      <c r="N25" s="116"/>
      <c r="O25" s="116"/>
      <c r="P25" s="118"/>
      <c r="Q25" s="116"/>
      <c r="R25" s="116"/>
      <c r="S25" s="122" t="s">
        <v>2472</v>
      </c>
      <c r="T25" s="122">
        <f>SUM(T20:T24)</f>
        <v>12700</v>
      </c>
      <c r="U25" s="119"/>
      <c r="V25" s="119">
        <v>45380</v>
      </c>
      <c r="W25" s="121"/>
      <c r="X25" s="665"/>
    </row>
    <row r="26" spans="1:24" ht="26.25" customHeight="1" thickBot="1">
      <c r="A26" s="666"/>
      <c r="B26" s="667"/>
      <c r="C26" s="667"/>
      <c r="D26" s="667"/>
      <c r="E26" s="667"/>
      <c r="F26" s="667"/>
      <c r="G26" s="667"/>
      <c r="H26" s="667"/>
      <c r="I26" s="667"/>
      <c r="J26" s="667"/>
      <c r="K26" s="611" t="s">
        <v>9858</v>
      </c>
      <c r="L26" s="667"/>
      <c r="M26" s="667"/>
      <c r="N26" s="668"/>
      <c r="O26" s="668"/>
      <c r="P26" s="669"/>
      <c r="Q26" s="667"/>
      <c r="R26" s="667"/>
      <c r="S26" s="670"/>
      <c r="T26" s="670"/>
      <c r="U26" s="671"/>
      <c r="V26" s="672">
        <v>45379</v>
      </c>
      <c r="W26" s="673"/>
      <c r="X26" s="674"/>
    </row>
    <row r="27" spans="1:24" ht="26.25" customHeight="1">
      <c r="A27" s="656" t="s">
        <v>188</v>
      </c>
      <c r="B27" s="657"/>
      <c r="C27" s="657" t="s">
        <v>3303</v>
      </c>
      <c r="D27" s="657" t="s">
        <v>190</v>
      </c>
      <c r="E27" s="657" t="s">
        <v>191</v>
      </c>
      <c r="F27" s="657" t="s">
        <v>191</v>
      </c>
      <c r="G27" s="657" t="s">
        <v>191</v>
      </c>
      <c r="H27" s="1477"/>
      <c r="I27" s="657" t="s">
        <v>126</v>
      </c>
      <c r="J27" s="657" t="s">
        <v>9701</v>
      </c>
      <c r="K27" s="659" t="s">
        <v>8</v>
      </c>
      <c r="L27" s="657" t="s">
        <v>9898</v>
      </c>
      <c r="M27" s="660"/>
      <c r="N27" s="659" t="s">
        <v>9844</v>
      </c>
      <c r="O27" s="659" t="s">
        <v>9845</v>
      </c>
      <c r="P27" s="660" t="s">
        <v>11476</v>
      </c>
      <c r="Q27" s="657" t="s">
        <v>4683</v>
      </c>
      <c r="R27" s="657">
        <v>2017</v>
      </c>
      <c r="S27" s="657" t="s">
        <v>9876</v>
      </c>
      <c r="T27" s="657">
        <v>2095</v>
      </c>
      <c r="U27" s="661">
        <v>45289</v>
      </c>
      <c r="V27" s="661">
        <v>45352</v>
      </c>
      <c r="W27" s="662">
        <v>3520</v>
      </c>
      <c r="X27" s="663">
        <v>4600</v>
      </c>
    </row>
    <row r="28" spans="1:24" ht="26.25" customHeight="1">
      <c r="A28" s="664"/>
      <c r="B28" s="116"/>
      <c r="C28" s="116"/>
      <c r="D28" s="116"/>
      <c r="E28" s="116"/>
      <c r="F28" s="116"/>
      <c r="G28" s="116"/>
      <c r="H28" s="116"/>
      <c r="I28" s="116" t="s">
        <v>194</v>
      </c>
      <c r="J28" s="412" t="s">
        <v>9810</v>
      </c>
      <c r="K28" s="123" t="s">
        <v>195</v>
      </c>
      <c r="L28" s="425" t="s">
        <v>3603</v>
      </c>
      <c r="M28" s="116"/>
      <c r="N28" s="73" t="s">
        <v>3907</v>
      </c>
      <c r="O28" s="117"/>
      <c r="P28" s="116"/>
      <c r="Q28" s="116" t="s">
        <v>4716</v>
      </c>
      <c r="R28" s="116">
        <v>2016</v>
      </c>
      <c r="S28" s="116" t="s">
        <v>9877</v>
      </c>
      <c r="T28" s="116">
        <v>2365</v>
      </c>
      <c r="U28" s="119">
        <v>45291</v>
      </c>
      <c r="V28" s="119">
        <v>45371</v>
      </c>
      <c r="W28" s="121" t="s">
        <v>9986</v>
      </c>
      <c r="X28" s="665" t="s">
        <v>11474</v>
      </c>
    </row>
    <row r="29" spans="1:24" ht="26.25" customHeight="1">
      <c r="A29" s="664"/>
      <c r="B29" s="116"/>
      <c r="C29" s="116"/>
      <c r="D29" s="116"/>
      <c r="E29" s="116"/>
      <c r="F29" s="116"/>
      <c r="G29" s="116"/>
      <c r="H29" s="116"/>
      <c r="I29" s="116"/>
      <c r="J29" s="320" t="s">
        <v>9786</v>
      </c>
      <c r="K29" s="124" t="s">
        <v>9802</v>
      </c>
      <c r="L29" s="116"/>
      <c r="M29" s="116"/>
      <c r="N29" s="73" t="s">
        <v>2435</v>
      </c>
      <c r="O29" s="117"/>
      <c r="P29" s="116"/>
      <c r="Q29" s="116" t="s">
        <v>520</v>
      </c>
      <c r="R29" s="116">
        <v>2019</v>
      </c>
      <c r="S29" s="116" t="s">
        <v>9878</v>
      </c>
      <c r="T29" s="116">
        <v>2185</v>
      </c>
      <c r="U29" s="119">
        <v>45290</v>
      </c>
      <c r="V29" s="119">
        <v>45373</v>
      </c>
      <c r="W29" s="1165"/>
      <c r="X29" s="665"/>
    </row>
    <row r="30" spans="1:24" ht="26.25" customHeight="1">
      <c r="A30" s="664"/>
      <c r="B30" s="116"/>
      <c r="C30" s="116"/>
      <c r="D30" s="116"/>
      <c r="E30" s="116"/>
      <c r="F30" s="116"/>
      <c r="G30" s="116"/>
      <c r="H30" s="116"/>
      <c r="I30" s="116"/>
      <c r="J30" s="116"/>
      <c r="K30" s="117" t="s">
        <v>3849</v>
      </c>
      <c r="L30" s="116"/>
      <c r="M30" s="116"/>
      <c r="N30" s="117"/>
      <c r="O30" s="117"/>
      <c r="P30" s="116"/>
      <c r="Q30" s="116" t="s">
        <v>9875</v>
      </c>
      <c r="R30" s="116">
        <v>2014</v>
      </c>
      <c r="S30" s="116" t="s">
        <v>9890</v>
      </c>
      <c r="T30" s="116">
        <v>1845</v>
      </c>
      <c r="U30" s="120">
        <v>45292</v>
      </c>
      <c r="V30" s="119">
        <v>45380</v>
      </c>
      <c r="W30" s="121"/>
      <c r="X30" s="665"/>
    </row>
    <row r="31" spans="1:24" ht="26.25" customHeight="1">
      <c r="A31" s="664"/>
      <c r="B31" s="116"/>
      <c r="C31" s="116"/>
      <c r="D31" s="116"/>
      <c r="E31" s="116"/>
      <c r="F31" s="116"/>
      <c r="G31" s="116"/>
      <c r="H31" s="116"/>
      <c r="I31" s="116"/>
      <c r="J31" s="425" t="s">
        <v>3281</v>
      </c>
      <c r="K31" s="117"/>
      <c r="L31" s="116"/>
      <c r="M31" s="2476" t="s">
        <v>8708</v>
      </c>
      <c r="N31" s="2477"/>
      <c r="O31" s="2478"/>
      <c r="P31" s="118"/>
      <c r="Q31" s="116"/>
      <c r="R31" s="116"/>
      <c r="S31" s="122" t="s">
        <v>189</v>
      </c>
      <c r="T31" s="122">
        <v>3880</v>
      </c>
      <c r="U31" s="119"/>
      <c r="V31" s="119">
        <v>45387</v>
      </c>
      <c r="W31" s="121"/>
      <c r="X31" s="665"/>
    </row>
    <row r="32" spans="1:24" ht="26.25" customHeight="1">
      <c r="A32" s="664"/>
      <c r="B32" s="116"/>
      <c r="C32" s="116"/>
      <c r="D32" s="116"/>
      <c r="E32" s="116"/>
      <c r="F32" s="116"/>
      <c r="G32" s="116"/>
      <c r="H32" s="116"/>
      <c r="I32" s="116"/>
      <c r="J32" s="116"/>
      <c r="K32" s="117"/>
      <c r="L32" s="116"/>
      <c r="M32" s="116"/>
      <c r="N32" s="116"/>
      <c r="O32" s="116"/>
      <c r="P32" s="118"/>
      <c r="Q32" s="116"/>
      <c r="R32" s="116"/>
      <c r="S32" s="122" t="s">
        <v>2472</v>
      </c>
      <c r="T32" s="122">
        <f>SUM(T27:T31)</f>
        <v>12370</v>
      </c>
      <c r="U32" s="119"/>
      <c r="V32" s="119">
        <v>45380</v>
      </c>
      <c r="W32" s="121"/>
      <c r="X32" s="665"/>
    </row>
    <row r="33" spans="1:24" ht="26.25" customHeight="1" thickBot="1">
      <c r="A33" s="666"/>
      <c r="B33" s="667"/>
      <c r="C33" s="667"/>
      <c r="D33" s="667"/>
      <c r="E33" s="667"/>
      <c r="F33" s="667"/>
      <c r="G33" s="667"/>
      <c r="H33" s="667"/>
      <c r="I33" s="667"/>
      <c r="J33" s="667"/>
      <c r="K33" s="611" t="s">
        <v>9858</v>
      </c>
      <c r="L33" s="667"/>
      <c r="M33" s="667"/>
      <c r="N33" s="668"/>
      <c r="O33" s="668"/>
      <c r="P33" s="669"/>
      <c r="Q33" s="667"/>
      <c r="R33" s="667"/>
      <c r="S33" s="670"/>
      <c r="T33" s="670"/>
      <c r="U33" s="671"/>
      <c r="V33" s="672">
        <v>45379</v>
      </c>
      <c r="W33" s="673"/>
      <c r="X33" s="674"/>
    </row>
    <row r="34" spans="1:24" ht="26.25" customHeight="1">
      <c r="A34" s="656" t="s">
        <v>188</v>
      </c>
      <c r="B34" s="657"/>
      <c r="C34" s="657" t="s">
        <v>3303</v>
      </c>
      <c r="D34" s="657" t="s">
        <v>190</v>
      </c>
      <c r="E34" s="657" t="s">
        <v>191</v>
      </c>
      <c r="F34" s="657" t="s">
        <v>191</v>
      </c>
      <c r="G34" s="657" t="s">
        <v>191</v>
      </c>
      <c r="H34" s="1477"/>
      <c r="I34" s="657" t="s">
        <v>126</v>
      </c>
      <c r="J34" s="657" t="s">
        <v>9701</v>
      </c>
      <c r="K34" s="659" t="s">
        <v>8</v>
      </c>
      <c r="L34" s="657" t="s">
        <v>9899</v>
      </c>
      <c r="M34" s="660"/>
      <c r="N34" s="659" t="s">
        <v>11363</v>
      </c>
      <c r="O34" s="659" t="s">
        <v>9847</v>
      </c>
      <c r="P34" s="660" t="s">
        <v>11476</v>
      </c>
      <c r="Q34" s="657" t="s">
        <v>4685</v>
      </c>
      <c r="R34" s="657">
        <v>2015</v>
      </c>
      <c r="S34" s="657" t="s">
        <v>9879</v>
      </c>
      <c r="T34" s="657">
        <v>2030</v>
      </c>
      <c r="U34" s="661">
        <v>45289</v>
      </c>
      <c r="V34" s="661">
        <v>45352</v>
      </c>
      <c r="W34" s="662">
        <v>3520</v>
      </c>
      <c r="X34" s="663">
        <v>4600</v>
      </c>
    </row>
    <row r="35" spans="1:24" ht="26.25" customHeight="1">
      <c r="A35" s="664"/>
      <c r="B35" s="116"/>
      <c r="C35" s="116"/>
      <c r="D35" s="116"/>
      <c r="E35" s="116"/>
      <c r="F35" s="116"/>
      <c r="G35" s="116"/>
      <c r="H35" s="116"/>
      <c r="I35" s="116" t="s">
        <v>194</v>
      </c>
      <c r="J35" s="412" t="s">
        <v>9811</v>
      </c>
      <c r="K35" s="123" t="s">
        <v>195</v>
      </c>
      <c r="L35" s="425" t="s">
        <v>3603</v>
      </c>
      <c r="M35" s="116"/>
      <c r="N35" s="73" t="s">
        <v>3907</v>
      </c>
      <c r="O35" s="117"/>
      <c r="P35" s="116"/>
      <c r="Q35" s="116" t="s">
        <v>520</v>
      </c>
      <c r="R35" s="116">
        <v>2016</v>
      </c>
      <c r="S35" s="116" t="s">
        <v>9880</v>
      </c>
      <c r="T35" s="116">
        <v>2175</v>
      </c>
      <c r="U35" s="119">
        <v>45291</v>
      </c>
      <c r="V35" s="119">
        <v>45371</v>
      </c>
      <c r="W35" s="121" t="s">
        <v>9986</v>
      </c>
      <c r="X35" s="665" t="s">
        <v>11474</v>
      </c>
    </row>
    <row r="36" spans="1:24" ht="26.25" customHeight="1">
      <c r="A36" s="664"/>
      <c r="B36" s="116"/>
      <c r="C36" s="116"/>
      <c r="D36" s="116"/>
      <c r="E36" s="116"/>
      <c r="F36" s="116"/>
      <c r="G36" s="116"/>
      <c r="H36" s="116"/>
      <c r="I36" s="116"/>
      <c r="J36" s="320" t="s">
        <v>9787</v>
      </c>
      <c r="K36" s="124" t="s">
        <v>9802</v>
      </c>
      <c r="L36" s="116" t="s">
        <v>11362</v>
      </c>
      <c r="M36" s="116"/>
      <c r="N36" s="73" t="s">
        <v>3586</v>
      </c>
      <c r="O36" s="117"/>
      <c r="P36" s="116"/>
      <c r="Q36" s="116" t="s">
        <v>3291</v>
      </c>
      <c r="R36" s="116">
        <v>2014</v>
      </c>
      <c r="S36" s="116" t="s">
        <v>9881</v>
      </c>
      <c r="T36" s="116">
        <v>1785</v>
      </c>
      <c r="U36" s="119">
        <v>45290</v>
      </c>
      <c r="V36" s="119">
        <v>45373</v>
      </c>
      <c r="W36" s="1165"/>
      <c r="X36" s="665"/>
    </row>
    <row r="37" spans="1:24" ht="26.25" customHeight="1">
      <c r="A37" s="664"/>
      <c r="B37" s="116"/>
      <c r="C37" s="116"/>
      <c r="D37" s="116"/>
      <c r="E37" s="116"/>
      <c r="F37" s="116"/>
      <c r="G37" s="116"/>
      <c r="H37" s="116"/>
      <c r="I37" s="116"/>
      <c r="J37" s="116"/>
      <c r="K37" s="117" t="s">
        <v>3849</v>
      </c>
      <c r="L37" s="116"/>
      <c r="M37" s="116"/>
      <c r="N37" s="117"/>
      <c r="O37" s="117"/>
      <c r="P37" s="116"/>
      <c r="Q37" s="116" t="s">
        <v>523</v>
      </c>
      <c r="R37" s="116">
        <v>2018</v>
      </c>
      <c r="S37" s="116" t="s">
        <v>9882</v>
      </c>
      <c r="T37" s="116">
        <v>2390</v>
      </c>
      <c r="U37" s="120">
        <v>45292</v>
      </c>
      <c r="V37" s="119">
        <v>45380</v>
      </c>
      <c r="W37" s="121"/>
      <c r="X37" s="665"/>
    </row>
    <row r="38" spans="1:24" ht="26.25" customHeight="1">
      <c r="A38" s="664"/>
      <c r="B38" s="116"/>
      <c r="C38" s="116"/>
      <c r="D38" s="116"/>
      <c r="E38" s="116"/>
      <c r="F38" s="116"/>
      <c r="G38" s="116"/>
      <c r="H38" s="116"/>
      <c r="I38" s="116"/>
      <c r="J38" s="425" t="s">
        <v>3281</v>
      </c>
      <c r="K38" s="117"/>
      <c r="L38" s="116"/>
      <c r="M38" s="2476" t="s">
        <v>8708</v>
      </c>
      <c r="N38" s="2477"/>
      <c r="O38" s="2478"/>
      <c r="P38" s="118"/>
      <c r="Q38" s="116"/>
      <c r="R38" s="116"/>
      <c r="S38" s="122" t="s">
        <v>189</v>
      </c>
      <c r="T38" s="122">
        <v>3860</v>
      </c>
      <c r="U38" s="119"/>
      <c r="V38" s="119">
        <v>45387</v>
      </c>
      <c r="W38" s="121"/>
      <c r="X38" s="665"/>
    </row>
    <row r="39" spans="1:24" ht="26.25" customHeight="1">
      <c r="A39" s="664"/>
      <c r="B39" s="116"/>
      <c r="C39" s="116"/>
      <c r="D39" s="116"/>
      <c r="E39" s="116"/>
      <c r="F39" s="116"/>
      <c r="G39" s="116"/>
      <c r="H39" s="116"/>
      <c r="I39" s="116"/>
      <c r="J39" s="116"/>
      <c r="K39" s="117"/>
      <c r="L39" s="116"/>
      <c r="M39" s="116"/>
      <c r="N39" s="116"/>
      <c r="O39" s="116"/>
      <c r="P39" s="118"/>
      <c r="Q39" s="116"/>
      <c r="R39" s="116"/>
      <c r="S39" s="122" t="s">
        <v>2472</v>
      </c>
      <c r="T39" s="122">
        <f>SUM(T34:T38)</f>
        <v>12240</v>
      </c>
      <c r="U39" s="119"/>
      <c r="V39" s="119">
        <v>45380</v>
      </c>
      <c r="W39" s="121"/>
      <c r="X39" s="665"/>
    </row>
    <row r="40" spans="1:24" ht="26.25" customHeight="1" thickBot="1">
      <c r="A40" s="666"/>
      <c r="B40" s="667"/>
      <c r="C40" s="667"/>
      <c r="D40" s="667"/>
      <c r="E40" s="667"/>
      <c r="F40" s="667"/>
      <c r="G40" s="667"/>
      <c r="H40" s="667"/>
      <c r="I40" s="667"/>
      <c r="J40" s="667"/>
      <c r="K40" s="611" t="s">
        <v>9858</v>
      </c>
      <c r="L40" s="667"/>
      <c r="M40" s="667"/>
      <c r="N40" s="668"/>
      <c r="O40" s="668"/>
      <c r="P40" s="669"/>
      <c r="Q40" s="667"/>
      <c r="R40" s="667"/>
      <c r="S40" s="670"/>
      <c r="T40" s="670"/>
      <c r="U40" s="671"/>
      <c r="V40" s="672">
        <v>45379</v>
      </c>
      <c r="W40" s="673"/>
      <c r="X40" s="674"/>
    </row>
    <row r="41" spans="1:24" ht="26.25" customHeight="1">
      <c r="A41" s="656" t="s">
        <v>188</v>
      </c>
      <c r="B41" s="657"/>
      <c r="C41" s="657" t="s">
        <v>3303</v>
      </c>
      <c r="D41" s="657" t="s">
        <v>190</v>
      </c>
      <c r="E41" s="657" t="s">
        <v>191</v>
      </c>
      <c r="F41" s="657" t="s">
        <v>191</v>
      </c>
      <c r="G41" s="657" t="s">
        <v>191</v>
      </c>
      <c r="H41" s="1477"/>
      <c r="I41" s="657" t="s">
        <v>126</v>
      </c>
      <c r="J41" s="657" t="s">
        <v>9701</v>
      </c>
      <c r="K41" s="659" t="s">
        <v>8</v>
      </c>
      <c r="L41" s="657" t="s">
        <v>9900</v>
      </c>
      <c r="M41" s="660"/>
      <c r="N41" s="659" t="s">
        <v>9848</v>
      </c>
      <c r="O41" s="659" t="s">
        <v>9849</v>
      </c>
      <c r="P41" s="660" t="s">
        <v>11476</v>
      </c>
      <c r="Q41" s="657" t="s">
        <v>589</v>
      </c>
      <c r="R41" s="657">
        <v>2014</v>
      </c>
      <c r="S41" s="657" t="s">
        <v>9884</v>
      </c>
      <c r="T41" s="657">
        <v>1665</v>
      </c>
      <c r="U41" s="661">
        <v>45289</v>
      </c>
      <c r="V41" s="661">
        <v>45352</v>
      </c>
      <c r="W41" s="662">
        <v>3520</v>
      </c>
      <c r="X41" s="663">
        <v>4600</v>
      </c>
    </row>
    <row r="42" spans="1:24" ht="26.25" customHeight="1">
      <c r="A42" s="664"/>
      <c r="B42" s="116"/>
      <c r="C42" s="116"/>
      <c r="D42" s="116"/>
      <c r="E42" s="116"/>
      <c r="F42" s="116"/>
      <c r="G42" s="116"/>
      <c r="H42" s="116"/>
      <c r="I42" s="116" t="s">
        <v>194</v>
      </c>
      <c r="J42" s="412" t="s">
        <v>9813</v>
      </c>
      <c r="K42" s="123" t="s">
        <v>195</v>
      </c>
      <c r="L42" s="425" t="s">
        <v>3603</v>
      </c>
      <c r="M42" s="116"/>
      <c r="N42" s="73" t="s">
        <v>3907</v>
      </c>
      <c r="O42" s="117"/>
      <c r="P42" s="116"/>
      <c r="Q42" s="116" t="s">
        <v>9883</v>
      </c>
      <c r="R42" s="116">
        <v>2019</v>
      </c>
      <c r="S42" s="116" t="s">
        <v>9885</v>
      </c>
      <c r="T42" s="116">
        <v>2120</v>
      </c>
      <c r="U42" s="119">
        <v>45291</v>
      </c>
      <c r="V42" s="119">
        <v>45371</v>
      </c>
      <c r="W42" s="121" t="s">
        <v>9986</v>
      </c>
      <c r="X42" s="665" t="s">
        <v>11474</v>
      </c>
    </row>
    <row r="43" spans="1:24" ht="26.25" customHeight="1">
      <c r="A43" s="664"/>
      <c r="B43" s="116"/>
      <c r="C43" s="116"/>
      <c r="D43" s="116"/>
      <c r="E43" s="116"/>
      <c r="F43" s="116"/>
      <c r="G43" s="116"/>
      <c r="H43" s="116"/>
      <c r="I43" s="116"/>
      <c r="J43" s="320" t="s">
        <v>9788</v>
      </c>
      <c r="K43" s="124" t="s">
        <v>9802</v>
      </c>
      <c r="L43" s="116" t="s">
        <v>11276</v>
      </c>
      <c r="M43" s="116"/>
      <c r="N43" s="73" t="s">
        <v>2435</v>
      </c>
      <c r="O43" s="117"/>
      <c r="P43" s="116"/>
      <c r="Q43" s="116" t="s">
        <v>520</v>
      </c>
      <c r="R43" s="116">
        <v>2015</v>
      </c>
      <c r="S43" s="116" t="s">
        <v>9886</v>
      </c>
      <c r="T43" s="116">
        <v>2165</v>
      </c>
      <c r="U43" s="119">
        <v>45290</v>
      </c>
      <c r="V43" s="119">
        <v>45373</v>
      </c>
      <c r="W43" s="1165"/>
      <c r="X43" s="665"/>
    </row>
    <row r="44" spans="1:24" ht="26.25" customHeight="1">
      <c r="A44" s="664"/>
      <c r="B44" s="116"/>
      <c r="C44" s="116"/>
      <c r="D44" s="116"/>
      <c r="E44" s="116"/>
      <c r="F44" s="116"/>
      <c r="G44" s="116"/>
      <c r="H44" s="116"/>
      <c r="I44" s="116"/>
      <c r="J44" s="116"/>
      <c r="K44" s="117" t="s">
        <v>3849</v>
      </c>
      <c r="L44" s="116"/>
      <c r="M44" s="116"/>
      <c r="N44" s="117"/>
      <c r="O44" s="117"/>
      <c r="P44" s="116"/>
      <c r="Q44" s="116" t="s">
        <v>520</v>
      </c>
      <c r="R44" s="116">
        <v>2016</v>
      </c>
      <c r="S44" s="116" t="s">
        <v>9887</v>
      </c>
      <c r="T44" s="116">
        <v>2405</v>
      </c>
      <c r="U44" s="120">
        <v>45292</v>
      </c>
      <c r="V44" s="119">
        <v>45380</v>
      </c>
      <c r="W44" s="121"/>
      <c r="X44" s="665"/>
    </row>
    <row r="45" spans="1:24" ht="26.25" customHeight="1">
      <c r="A45" s="664"/>
      <c r="B45" s="116"/>
      <c r="C45" s="116"/>
      <c r="D45" s="116"/>
      <c r="E45" s="116"/>
      <c r="F45" s="116"/>
      <c r="G45" s="116"/>
      <c r="H45" s="116"/>
      <c r="I45" s="116"/>
      <c r="J45" s="425" t="s">
        <v>3281</v>
      </c>
      <c r="K45" s="117"/>
      <c r="L45" s="116"/>
      <c r="M45" s="2476" t="s">
        <v>8708</v>
      </c>
      <c r="N45" s="2477"/>
      <c r="O45" s="2478"/>
      <c r="P45" s="118"/>
      <c r="Q45" s="116"/>
      <c r="R45" s="116"/>
      <c r="S45" s="122" t="s">
        <v>189</v>
      </c>
      <c r="T45" s="122">
        <v>3860</v>
      </c>
      <c r="U45" s="119"/>
      <c r="V45" s="119">
        <v>45387</v>
      </c>
      <c r="W45" s="121"/>
      <c r="X45" s="665"/>
    </row>
    <row r="46" spans="1:24" ht="26.25" customHeight="1">
      <c r="A46" s="664"/>
      <c r="B46" s="116"/>
      <c r="C46" s="116"/>
      <c r="D46" s="116"/>
      <c r="E46" s="116"/>
      <c r="F46" s="116"/>
      <c r="G46" s="116"/>
      <c r="H46" s="116"/>
      <c r="I46" s="116"/>
      <c r="J46" s="116"/>
      <c r="K46" s="117"/>
      <c r="L46" s="116"/>
      <c r="M46" s="116"/>
      <c r="N46" s="116"/>
      <c r="O46" s="116"/>
      <c r="P46" s="118"/>
      <c r="Q46" s="116"/>
      <c r="R46" s="116"/>
      <c r="S46" s="122" t="s">
        <v>2472</v>
      </c>
      <c r="T46" s="122">
        <f>SUM(T41:T45)</f>
        <v>12215</v>
      </c>
      <c r="U46" s="119"/>
      <c r="V46" s="119">
        <v>45380</v>
      </c>
      <c r="W46" s="121"/>
      <c r="X46" s="665"/>
    </row>
    <row r="47" spans="1:24" ht="26.25" customHeight="1" thickBot="1">
      <c r="A47" s="666"/>
      <c r="B47" s="667"/>
      <c r="C47" s="667"/>
      <c r="D47" s="667"/>
      <c r="E47" s="667"/>
      <c r="F47" s="667"/>
      <c r="G47" s="667"/>
      <c r="H47" s="667"/>
      <c r="I47" s="667"/>
      <c r="J47" s="667"/>
      <c r="K47" s="611" t="s">
        <v>9858</v>
      </c>
      <c r="L47" s="667"/>
      <c r="M47" s="667"/>
      <c r="N47" s="668"/>
      <c r="O47" s="668"/>
      <c r="P47" s="669"/>
      <c r="Q47" s="667"/>
      <c r="R47" s="667"/>
      <c r="S47" s="670"/>
      <c r="T47" s="670"/>
      <c r="U47" s="671"/>
      <c r="V47" s="672">
        <v>45379</v>
      </c>
      <c r="W47" s="673"/>
      <c r="X47" s="674"/>
    </row>
    <row r="48" spans="1:24" ht="26.25" customHeight="1">
      <c r="A48" s="656" t="s">
        <v>188</v>
      </c>
      <c r="B48" s="657"/>
      <c r="C48" s="657" t="s">
        <v>3303</v>
      </c>
      <c r="D48" s="657" t="s">
        <v>190</v>
      </c>
      <c r="E48" s="657" t="s">
        <v>191</v>
      </c>
      <c r="F48" s="657" t="s">
        <v>191</v>
      </c>
      <c r="G48" s="657" t="s">
        <v>191</v>
      </c>
      <c r="H48" s="1477"/>
      <c r="I48" s="657" t="s">
        <v>126</v>
      </c>
      <c r="J48" s="657" t="s">
        <v>9701</v>
      </c>
      <c r="K48" s="659" t="s">
        <v>8</v>
      </c>
      <c r="L48" s="657" t="s">
        <v>9902</v>
      </c>
      <c r="M48" s="660"/>
      <c r="N48" s="659" t="s">
        <v>9863</v>
      </c>
      <c r="O48" s="659" t="s">
        <v>9906</v>
      </c>
      <c r="P48" s="660" t="s">
        <v>11476</v>
      </c>
      <c r="Q48" s="657" t="s">
        <v>520</v>
      </c>
      <c r="R48" s="657">
        <v>2021</v>
      </c>
      <c r="S48" s="657" t="s">
        <v>9904</v>
      </c>
      <c r="T48" s="657">
        <v>2115</v>
      </c>
      <c r="U48" s="661">
        <v>45289</v>
      </c>
      <c r="V48" s="661">
        <v>45352</v>
      </c>
      <c r="W48" s="662">
        <v>3520</v>
      </c>
      <c r="X48" s="663">
        <v>4600</v>
      </c>
    </row>
    <row r="49" spans="1:24" ht="26.25" customHeight="1">
      <c r="A49" s="664"/>
      <c r="B49" s="116"/>
      <c r="C49" s="116"/>
      <c r="D49" s="116"/>
      <c r="E49" s="116"/>
      <c r="F49" s="116"/>
      <c r="G49" s="116"/>
      <c r="H49" s="116"/>
      <c r="I49" s="116" t="s">
        <v>194</v>
      </c>
      <c r="J49" s="412" t="s">
        <v>9812</v>
      </c>
      <c r="K49" s="123" t="s">
        <v>195</v>
      </c>
      <c r="L49" s="425" t="s">
        <v>3603</v>
      </c>
      <c r="M49" s="116"/>
      <c r="N49" s="73" t="s">
        <v>3907</v>
      </c>
      <c r="O49" s="117"/>
      <c r="P49" s="116"/>
      <c r="Q49" s="116" t="s">
        <v>520</v>
      </c>
      <c r="R49" s="116">
        <v>2019</v>
      </c>
      <c r="S49" s="116" t="s">
        <v>9889</v>
      </c>
      <c r="T49" s="116">
        <v>2365</v>
      </c>
      <c r="U49" s="119">
        <v>45291</v>
      </c>
      <c r="V49" s="119">
        <v>45371</v>
      </c>
      <c r="W49" s="121" t="s">
        <v>9986</v>
      </c>
      <c r="X49" s="665" t="s">
        <v>11474</v>
      </c>
    </row>
    <row r="50" spans="1:24" ht="26.25" customHeight="1">
      <c r="A50" s="664"/>
      <c r="B50" s="116"/>
      <c r="C50" s="116"/>
      <c r="D50" s="116"/>
      <c r="E50" s="116"/>
      <c r="F50" s="116"/>
      <c r="G50" s="116"/>
      <c r="H50" s="116"/>
      <c r="I50" s="116"/>
      <c r="J50" s="320" t="s">
        <v>9789</v>
      </c>
      <c r="K50" s="124" t="s">
        <v>9802</v>
      </c>
      <c r="L50" s="116" t="s">
        <v>11276</v>
      </c>
      <c r="M50" s="116"/>
      <c r="N50" s="73" t="s">
        <v>2435</v>
      </c>
      <c r="O50" s="117"/>
      <c r="P50" s="116"/>
      <c r="Q50" s="116" t="s">
        <v>9888</v>
      </c>
      <c r="R50" s="116">
        <v>2018</v>
      </c>
      <c r="S50" s="116" t="s">
        <v>9905</v>
      </c>
      <c r="T50" s="116">
        <v>2545</v>
      </c>
      <c r="U50" s="119">
        <v>45290</v>
      </c>
      <c r="V50" s="119">
        <v>45373</v>
      </c>
      <c r="W50" s="1165"/>
      <c r="X50" s="665"/>
    </row>
    <row r="51" spans="1:24" ht="26.25" customHeight="1">
      <c r="A51" s="664"/>
      <c r="B51" s="116"/>
      <c r="C51" s="116"/>
      <c r="D51" s="116"/>
      <c r="E51" s="116"/>
      <c r="F51" s="116"/>
      <c r="G51" s="116"/>
      <c r="H51" s="116"/>
      <c r="I51" s="116"/>
      <c r="J51" s="116"/>
      <c r="K51" s="117" t="s">
        <v>1772</v>
      </c>
      <c r="L51" s="116"/>
      <c r="M51" s="116"/>
      <c r="N51" s="117"/>
      <c r="O51" s="117"/>
      <c r="P51" s="116"/>
      <c r="Q51" s="116" t="s">
        <v>3809</v>
      </c>
      <c r="R51" s="116">
        <v>2016</v>
      </c>
      <c r="S51" s="116" t="s">
        <v>9903</v>
      </c>
      <c r="T51" s="116">
        <v>2055</v>
      </c>
      <c r="U51" s="120">
        <v>45292</v>
      </c>
      <c r="V51" s="119">
        <v>45380</v>
      </c>
      <c r="W51" s="121"/>
      <c r="X51" s="665"/>
    </row>
    <row r="52" spans="1:24" ht="26.25" customHeight="1">
      <c r="A52" s="664"/>
      <c r="B52" s="116"/>
      <c r="C52" s="116"/>
      <c r="D52" s="116"/>
      <c r="E52" s="116"/>
      <c r="F52" s="116"/>
      <c r="G52" s="116"/>
      <c r="H52" s="116"/>
      <c r="I52" s="116"/>
      <c r="J52" s="425" t="s">
        <v>3281</v>
      </c>
      <c r="K52" s="117"/>
      <c r="L52" s="116"/>
      <c r="M52" s="2476" t="s">
        <v>8708</v>
      </c>
      <c r="N52" s="2477"/>
      <c r="O52" s="2478"/>
      <c r="P52" s="118"/>
      <c r="Q52" s="116"/>
      <c r="R52" s="116"/>
      <c r="S52" s="122" t="s">
        <v>189</v>
      </c>
      <c r="T52" s="122">
        <v>3880</v>
      </c>
      <c r="U52" s="119"/>
      <c r="V52" s="119">
        <v>45387</v>
      </c>
      <c r="W52" s="121"/>
      <c r="X52" s="665"/>
    </row>
    <row r="53" spans="1:24" ht="26.25" customHeight="1">
      <c r="A53" s="664"/>
      <c r="B53" s="116"/>
      <c r="C53" s="116"/>
      <c r="D53" s="116"/>
      <c r="E53" s="116"/>
      <c r="F53" s="116"/>
      <c r="G53" s="116"/>
      <c r="H53" s="116"/>
      <c r="I53" s="116"/>
      <c r="J53" s="116"/>
      <c r="K53" s="117"/>
      <c r="L53" s="116"/>
      <c r="M53" s="116"/>
      <c r="N53" s="116"/>
      <c r="O53" s="116"/>
      <c r="P53" s="118"/>
      <c r="Q53" s="116"/>
      <c r="R53" s="116"/>
      <c r="S53" s="122" t="s">
        <v>2472</v>
      </c>
      <c r="T53" s="122">
        <f>SUM(T48:T52)</f>
        <v>12960</v>
      </c>
      <c r="U53" s="119"/>
      <c r="V53" s="119">
        <v>45380</v>
      </c>
      <c r="W53" s="121"/>
      <c r="X53" s="665"/>
    </row>
    <row r="54" spans="1:24" ht="26.25" customHeight="1" thickBot="1">
      <c r="A54" s="666"/>
      <c r="B54" s="667"/>
      <c r="C54" s="667"/>
      <c r="D54" s="667"/>
      <c r="E54" s="667"/>
      <c r="F54" s="667"/>
      <c r="G54" s="667"/>
      <c r="H54" s="667"/>
      <c r="I54" s="667"/>
      <c r="J54" s="667"/>
      <c r="K54" s="611" t="s">
        <v>9858</v>
      </c>
      <c r="L54" s="667"/>
      <c r="M54" s="667"/>
      <c r="N54" s="668"/>
      <c r="O54" s="668"/>
      <c r="P54" s="669"/>
      <c r="Q54" s="667"/>
      <c r="R54" s="667"/>
      <c r="S54" s="670"/>
      <c r="T54" s="670"/>
      <c r="U54" s="671"/>
      <c r="V54" s="672">
        <v>45379</v>
      </c>
      <c r="W54" s="673"/>
      <c r="X54" s="674"/>
    </row>
    <row r="56" spans="1:24" ht="26.25" customHeight="1" thickBot="1"/>
    <row r="57" spans="1:24" ht="26.25" customHeight="1">
      <c r="A57" s="791" t="s">
        <v>188</v>
      </c>
      <c r="B57" s="792"/>
      <c r="C57" s="792" t="s">
        <v>9790</v>
      </c>
      <c r="D57" s="792" t="s">
        <v>198</v>
      </c>
      <c r="E57" s="792" t="s">
        <v>191</v>
      </c>
      <c r="F57" s="792" t="s">
        <v>191</v>
      </c>
      <c r="G57" s="792" t="s">
        <v>191</v>
      </c>
      <c r="H57" s="793"/>
      <c r="I57" s="792" t="s">
        <v>9179</v>
      </c>
      <c r="J57" s="1347" t="s">
        <v>9783</v>
      </c>
      <c r="K57" s="794" t="s">
        <v>8</v>
      </c>
      <c r="L57" s="792" t="s">
        <v>9901</v>
      </c>
      <c r="M57" s="792"/>
      <c r="N57" s="794" t="s">
        <v>9852</v>
      </c>
      <c r="O57" s="794" t="s">
        <v>9892</v>
      </c>
      <c r="P57" s="1255" t="s">
        <v>11165</v>
      </c>
      <c r="Q57" s="792" t="s">
        <v>204</v>
      </c>
      <c r="R57" s="792">
        <f>IF(MID(RIGHT(S57,8),1,1)="M",2021,IF(MID(RIGHT(S57,8),1,1)="N",2022,IF(MID(RIGHT(S57,8),1,1)="P",2023,IF(MID(RIGHT(S57,8),1,1)="R",1994,IF(MID(RIGHT(S57,8),1,1)="S",1995,IF(MID(RIGHT(S57,8),1,1)="T",1996,IF(MID(RIGHT(S57,8),1,1)="V",1997,IF(MID(RIGHT(S57,8),1,1)="W",1998,IF(MID(RIGHT(S57,8),1,1)="X",1999,IF(MID(RIGHT(S57,8),1,1)="Y",2000,IF(MID(RIGHT(S57,8),1,1)="1",2001,IF(MID(RIGHT(S57,8),1,1)="2",2002,IF(MID(RIGHT(S57,8),1,1)="3",2003,IF(MID(RIGHT(S57,8),1,1)="4",2004,IF(MID(RIGHT(S57,8),1,1)="5",2005,IF(MID(RIGHT(S57,8),1,1)="6",2006,IF(MID(RIGHT(S57,8),1,1)="7",2007,IF(MID(RIGHT(S57,8),1,1)="8",2008,IF(MID(RIGHT(S57,8),1,1)="9",2009,IF(MID(RIGHT(S57,8),1,1)="A",2010,IF(MID(RIGHT(S57,8),1,1)="B",2011,IF(MID(RIGHT(S57,8),1,1)="C",2012,IF(MID(RIGHT(S57,8),1,1)="D",2013,IF(MID(RIGHT(S57,8),1,1)="E",2014,IF(MID(RIGHT(S57,8),1,1)="F",2015,IF(MID(RIGHT(S57,8),1,1)="G",2016,IF(MID(RIGHT(S57,8),1,1)="H",2017,IF(MID(RIGHT(S57,8),1,1)="J",2018,IF(MID(RIGHT(S57,8),1,1)="K",2019,IF(MID(RIGHT(S57,8),1,1)="L",2020,""))))))))))))))))))))))))))))))</f>
        <v>2018</v>
      </c>
      <c r="S57" s="865" t="s">
        <v>9804</v>
      </c>
      <c r="T57" s="792">
        <v>1170</v>
      </c>
      <c r="U57" s="795">
        <v>45289</v>
      </c>
      <c r="V57" s="795">
        <v>45352</v>
      </c>
      <c r="W57" s="796">
        <v>3520</v>
      </c>
      <c r="X57" s="797">
        <v>4200</v>
      </c>
    </row>
    <row r="58" spans="1:24" ht="26.25" customHeight="1">
      <c r="A58" s="798"/>
      <c r="B58" s="90"/>
      <c r="C58" s="320" t="s">
        <v>9946</v>
      </c>
      <c r="D58" s="90"/>
      <c r="E58" s="90"/>
      <c r="F58" s="90"/>
      <c r="G58" s="90"/>
      <c r="H58" s="90"/>
      <c r="I58" s="90" t="s">
        <v>194</v>
      </c>
      <c r="J58" s="412" t="s">
        <v>9793</v>
      </c>
      <c r="K58" s="96" t="s">
        <v>9803</v>
      </c>
      <c r="L58" s="427" t="s">
        <v>3603</v>
      </c>
      <c r="M58" s="90"/>
      <c r="N58" s="73" t="s">
        <v>7287</v>
      </c>
      <c r="O58" s="91"/>
      <c r="P58" s="90"/>
      <c r="Q58" s="90" t="s">
        <v>203</v>
      </c>
      <c r="R58" s="90">
        <f>IF(MID(RIGHT(S58,8),1,1)="M",2021,IF(MID(RIGHT(S58,8),1,1)="N",2022,IF(MID(RIGHT(S58,8),1,1)="P",2023,IF(MID(RIGHT(S58,8),1,1)="R",1994,IF(MID(RIGHT(S58,8),1,1)="S",1995,IF(MID(RIGHT(S58,8),1,1)="T",1996,IF(MID(RIGHT(S58,8),1,1)="V",1997,IF(MID(RIGHT(S58,8),1,1)="W",1998,IF(MID(RIGHT(S58,8),1,1)="X",1999,IF(MID(RIGHT(S58,8),1,1)="Y",2000,IF(MID(RIGHT(S58,8),1,1)="1",2001,IF(MID(RIGHT(S58,8),1,1)="2",2002,IF(MID(RIGHT(S58,8),1,1)="3",2003,IF(MID(RIGHT(S58,8),1,1)="4",2004,IF(MID(RIGHT(S58,8),1,1)="5",2005,IF(MID(RIGHT(S58,8),1,1)="6",2006,IF(MID(RIGHT(S58,8),1,1)="7",2007,IF(MID(RIGHT(S58,8),1,1)="8",2008,IF(MID(RIGHT(S58,8),1,1)="9",2009,IF(MID(RIGHT(S58,8),1,1)="A",2010,IF(MID(RIGHT(S58,8),1,1)="B",2011,IF(MID(RIGHT(S58,8),1,1)="C",2012,IF(MID(RIGHT(S58,8),1,1)="D",2013,IF(MID(RIGHT(S58,8),1,1)="E",2014,IF(MID(RIGHT(S58,8),1,1)="F",2015,IF(MID(RIGHT(S58,8),1,1)="G",2016,IF(MID(RIGHT(S58,8),1,1)="H",2017,IF(MID(RIGHT(S58,8),1,1)="J",2018,IF(MID(RIGHT(S58,8),1,1)="K",2019,IF(MID(RIGHT(S58,8),1,1)="L",2020,""))))))))))))))))))))))))))))))</f>
        <v>2015</v>
      </c>
      <c r="S58" s="866" t="s">
        <v>9805</v>
      </c>
      <c r="T58" s="90">
        <v>2200</v>
      </c>
      <c r="U58" s="93">
        <v>45291</v>
      </c>
      <c r="V58" s="93">
        <v>45371</v>
      </c>
      <c r="W58" s="105" t="s">
        <v>9986</v>
      </c>
      <c r="X58" s="799" t="s">
        <v>11144</v>
      </c>
    </row>
    <row r="59" spans="1:24" ht="26.25" customHeight="1">
      <c r="A59" s="798"/>
      <c r="B59" s="90"/>
      <c r="C59" s="90"/>
      <c r="D59" s="90"/>
      <c r="E59" s="90"/>
      <c r="F59" s="90"/>
      <c r="G59" s="90"/>
      <c r="H59" s="90"/>
      <c r="I59" s="90"/>
      <c r="J59" s="90" t="s">
        <v>9791</v>
      </c>
      <c r="K59" s="91" t="s">
        <v>9801</v>
      </c>
      <c r="L59" s="90"/>
      <c r="M59" s="90"/>
      <c r="N59" s="73" t="s">
        <v>3907</v>
      </c>
      <c r="O59" s="91"/>
      <c r="P59" s="90"/>
      <c r="Q59" s="90" t="s">
        <v>200</v>
      </c>
      <c r="R59" s="90">
        <f>IF(MID(RIGHT(S59,8),1,1)="M",2021,IF(MID(RIGHT(S59,8),1,1)="N",2022,IF(MID(RIGHT(S59,8),1,1)="P",2023,IF(MID(RIGHT(S59,8),1,1)="R",1994,IF(MID(RIGHT(S59,8),1,1)="S",1995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>2016</v>
      </c>
      <c r="S59" s="866" t="s">
        <v>9806</v>
      </c>
      <c r="T59" s="90">
        <v>2150</v>
      </c>
      <c r="U59" s="93">
        <v>45290</v>
      </c>
      <c r="V59" s="93">
        <v>45373</v>
      </c>
      <c r="W59" s="105"/>
      <c r="X59" s="800"/>
    </row>
    <row r="60" spans="1:24" ht="26.25" customHeight="1">
      <c r="A60" s="798"/>
      <c r="B60" s="90"/>
      <c r="C60" s="90"/>
      <c r="D60" s="90"/>
      <c r="E60" s="90"/>
      <c r="F60" s="90"/>
      <c r="G60" s="90"/>
      <c r="H60" s="90"/>
      <c r="I60" s="90"/>
      <c r="J60" s="90"/>
      <c r="K60" s="91" t="s">
        <v>3849</v>
      </c>
      <c r="L60" s="90"/>
      <c r="M60" s="90"/>
      <c r="N60" s="91"/>
      <c r="O60" s="91"/>
      <c r="P60" s="90"/>
      <c r="Q60" s="90" t="s">
        <v>203</v>
      </c>
      <c r="R60" s="90">
        <f>IF(MID(RIGHT(S60,8),1,1)="M",2021,IF(MID(RIGHT(S60,8),1,1)="N",2022,IF(MID(RIGHT(S60,8),1,1)="P",2023,IF(MID(RIGHT(S60,8),1,1)="R",1994,IF(MID(RIGHT(S60,8),1,1)="S",1995,IF(MID(RIGHT(S60,8),1,1)="T",1996,IF(MID(RIGHT(S60,8),1,1)="V",1997,IF(MID(RIGHT(S60,8),1,1)="W",1998,IF(MID(RIGHT(S60,8),1,1)="X",1999,IF(MID(RIGHT(S60,8),1,1)="Y",2000,IF(MID(RIGHT(S60,8),1,1)="1",2001,IF(MID(RIGHT(S60,8),1,1)="2",2002,IF(MID(RIGHT(S60,8),1,1)="3",2003,IF(MID(RIGHT(S60,8),1,1)="4",2004,IF(MID(RIGHT(S60,8),1,1)="5",2005,IF(MID(RIGHT(S60,8),1,1)="6",2006,IF(MID(RIGHT(S60,8),1,1)="7",2007,IF(MID(RIGHT(S60,8),1,1)="8",2008,IF(MID(RIGHT(S60,8),1,1)="9",2009,IF(MID(RIGHT(S60,8),1,1)="A",2010,IF(MID(RIGHT(S60,8),1,1)="B",2011,IF(MID(RIGHT(S60,8),1,1)="C",2012,IF(MID(RIGHT(S60,8),1,1)="D",2013,IF(MID(RIGHT(S60,8),1,1)="E",2014,IF(MID(RIGHT(S60,8),1,1)="F",2015,IF(MID(RIGHT(S60,8),1,1)="G",2016,IF(MID(RIGHT(S60,8),1,1)="H",2017,IF(MID(RIGHT(S60,8),1,1)="J",2018,IF(MID(RIGHT(S60,8),1,1)="K",2019,IF(MID(RIGHT(S60,8),1,1)="L",2020,""))))))))))))))))))))))))))))))</f>
        <v>2016</v>
      </c>
      <c r="S60" s="866" t="s">
        <v>9807</v>
      </c>
      <c r="T60" s="90">
        <v>1810</v>
      </c>
      <c r="U60" s="94">
        <v>45292</v>
      </c>
      <c r="V60" s="93">
        <v>45380</v>
      </c>
      <c r="W60" s="105"/>
      <c r="X60" s="800"/>
    </row>
    <row r="61" spans="1:24" ht="26.25" customHeight="1">
      <c r="A61" s="798"/>
      <c r="B61" s="90"/>
      <c r="C61" s="90"/>
      <c r="D61" s="90"/>
      <c r="E61" s="90"/>
      <c r="F61" s="90"/>
      <c r="G61" s="90"/>
      <c r="H61" s="90"/>
      <c r="I61" s="90"/>
      <c r="J61" s="90"/>
      <c r="K61" s="91"/>
      <c r="L61" s="90"/>
      <c r="M61" s="90"/>
      <c r="N61" s="91"/>
      <c r="O61" s="91"/>
      <c r="P61" s="92"/>
      <c r="Q61" s="90"/>
      <c r="R61" s="90"/>
      <c r="S61" s="95" t="s">
        <v>189</v>
      </c>
      <c r="T61" s="95">
        <v>3880</v>
      </c>
      <c r="U61" s="93"/>
      <c r="V61" s="93">
        <v>45387</v>
      </c>
      <c r="W61" s="105"/>
      <c r="X61" s="800"/>
    </row>
    <row r="62" spans="1:24" ht="26.25" customHeight="1">
      <c r="A62" s="798"/>
      <c r="B62" s="90"/>
      <c r="C62" s="90"/>
      <c r="D62" s="90"/>
      <c r="E62" s="90"/>
      <c r="F62" s="90"/>
      <c r="G62" s="90"/>
      <c r="H62" s="90"/>
      <c r="I62" s="90"/>
      <c r="J62" s="90"/>
      <c r="K62" s="91"/>
      <c r="L62" s="90"/>
      <c r="M62" s="90"/>
      <c r="N62" s="91"/>
      <c r="O62" s="91"/>
      <c r="P62" s="92"/>
      <c r="Q62" s="90"/>
      <c r="R62" s="90"/>
      <c r="S62" s="95" t="s">
        <v>2472</v>
      </c>
      <c r="T62" s="95">
        <f>SUM(T57:T61)</f>
        <v>11210</v>
      </c>
      <c r="U62" s="93"/>
      <c r="V62" s="93">
        <v>45380</v>
      </c>
      <c r="W62" s="105"/>
      <c r="X62" s="800"/>
    </row>
    <row r="63" spans="1:24" ht="26.25" customHeight="1" thickBot="1">
      <c r="A63" s="801"/>
      <c r="B63" s="802"/>
      <c r="C63" s="802"/>
      <c r="D63" s="802"/>
      <c r="E63" s="802"/>
      <c r="F63" s="802"/>
      <c r="G63" s="802"/>
      <c r="H63" s="802"/>
      <c r="I63" s="802"/>
      <c r="J63" s="802"/>
      <c r="K63" s="611" t="s">
        <v>9858</v>
      </c>
      <c r="L63" s="802"/>
      <c r="M63" s="802"/>
      <c r="N63" s="803"/>
      <c r="O63" s="803"/>
      <c r="P63" s="804"/>
      <c r="Q63" s="802"/>
      <c r="R63" s="802"/>
      <c r="S63" s="805"/>
      <c r="T63" s="805"/>
      <c r="U63" s="806"/>
      <c r="V63" s="807">
        <v>45379</v>
      </c>
      <c r="W63" s="808"/>
      <c r="X63" s="809"/>
    </row>
    <row r="65" spans="1:24" ht="26.25" customHeight="1" thickBot="1"/>
    <row r="66" spans="1:24" ht="26.25" customHeight="1">
      <c r="A66" s="874" t="s">
        <v>188</v>
      </c>
      <c r="B66" s="875"/>
      <c r="C66" s="875" t="s">
        <v>9833</v>
      </c>
      <c r="D66" s="875" t="s">
        <v>190</v>
      </c>
      <c r="E66" s="875" t="s">
        <v>191</v>
      </c>
      <c r="F66" s="875" t="s">
        <v>191</v>
      </c>
      <c r="G66" s="875" t="s">
        <v>191</v>
      </c>
      <c r="H66" s="1478"/>
      <c r="I66" s="875" t="s">
        <v>153</v>
      </c>
      <c r="J66" s="875" t="s">
        <v>9861</v>
      </c>
      <c r="K66" s="876" t="s">
        <v>2618</v>
      </c>
      <c r="L66" s="875" t="s">
        <v>9928</v>
      </c>
      <c r="M66" s="875"/>
      <c r="N66" s="876" t="s">
        <v>9859</v>
      </c>
      <c r="O66" s="876" t="s">
        <v>9842</v>
      </c>
      <c r="P66" s="877"/>
      <c r="Q66" s="875" t="s">
        <v>9864</v>
      </c>
      <c r="R66" s="875">
        <v>2020</v>
      </c>
      <c r="S66" s="875" t="s">
        <v>9908</v>
      </c>
      <c r="T66" s="875">
        <v>1850</v>
      </c>
      <c r="U66" s="1239">
        <v>45288</v>
      </c>
      <c r="V66" s="1239">
        <v>45290</v>
      </c>
      <c r="W66" s="879">
        <v>7100</v>
      </c>
      <c r="X66" s="880">
        <v>7750</v>
      </c>
    </row>
    <row r="67" spans="1:24" ht="26.25" customHeight="1">
      <c r="A67" s="881"/>
      <c r="B67" s="882"/>
      <c r="C67" s="882" t="s">
        <v>9821</v>
      </c>
      <c r="D67" s="882"/>
      <c r="E67" s="882"/>
      <c r="F67" s="882"/>
      <c r="G67" s="882"/>
      <c r="H67" s="882"/>
      <c r="I67" s="882" t="s">
        <v>194</v>
      </c>
      <c r="J67" s="412" t="s">
        <v>9834</v>
      </c>
      <c r="K67" s="884" t="s">
        <v>9825</v>
      </c>
      <c r="L67" s="882"/>
      <c r="M67" s="882"/>
      <c r="N67" s="73" t="s">
        <v>7287</v>
      </c>
      <c r="O67" s="882" t="s">
        <v>9836</v>
      </c>
      <c r="P67" s="882" t="s">
        <v>9947</v>
      </c>
      <c r="Q67" s="882" t="s">
        <v>9924</v>
      </c>
      <c r="R67" s="882">
        <v>2022</v>
      </c>
      <c r="S67" s="882" t="s">
        <v>9909</v>
      </c>
      <c r="T67" s="882">
        <v>1750</v>
      </c>
      <c r="U67" s="891">
        <v>45291</v>
      </c>
      <c r="V67" s="1132">
        <v>45296</v>
      </c>
      <c r="W67" s="911">
        <f>W66+50</f>
        <v>7150</v>
      </c>
      <c r="X67" s="888">
        <f>X66+185</f>
        <v>7935</v>
      </c>
    </row>
    <row r="68" spans="1:24" ht="26.25" customHeight="1">
      <c r="A68" s="881"/>
      <c r="B68" s="882"/>
      <c r="C68" s="1434" t="s">
        <v>9835</v>
      </c>
      <c r="D68" s="882"/>
      <c r="E68" s="882"/>
      <c r="F68" s="882"/>
      <c r="G68" s="882"/>
      <c r="H68" s="882"/>
      <c r="I68" s="882"/>
      <c r="J68" s="882" t="s">
        <v>9860</v>
      </c>
      <c r="K68" s="889" t="s">
        <v>9702</v>
      </c>
      <c r="L68" s="882"/>
      <c r="M68" s="882"/>
      <c r="N68" s="73" t="s">
        <v>3907</v>
      </c>
      <c r="O68" s="1436">
        <v>201986</v>
      </c>
      <c r="P68" s="882" t="s">
        <v>9846</v>
      </c>
      <c r="Q68" s="882" t="s">
        <v>4438</v>
      </c>
      <c r="R68" s="882">
        <v>2018</v>
      </c>
      <c r="S68" s="882" t="s">
        <v>9925</v>
      </c>
      <c r="T68" s="882">
        <v>1750</v>
      </c>
      <c r="U68" s="891">
        <v>45294</v>
      </c>
      <c r="V68" s="891"/>
      <c r="W68" s="911" t="s">
        <v>10121</v>
      </c>
      <c r="X68" s="777">
        <f>X67+50</f>
        <v>7985</v>
      </c>
    </row>
    <row r="69" spans="1:24" ht="26.25" customHeight="1">
      <c r="A69" s="881"/>
      <c r="B69" s="882"/>
      <c r="C69" s="882" t="s">
        <v>9984</v>
      </c>
      <c r="D69" s="882"/>
      <c r="E69" s="882"/>
      <c r="F69" s="882"/>
      <c r="G69" s="882"/>
      <c r="H69" s="882"/>
      <c r="I69" s="882"/>
      <c r="J69" s="882"/>
      <c r="K69" s="890" t="s">
        <v>1772</v>
      </c>
      <c r="L69" s="882"/>
      <c r="M69" s="882"/>
      <c r="N69" s="882"/>
      <c r="O69" s="882"/>
      <c r="P69" s="882"/>
      <c r="Q69" s="882"/>
      <c r="R69" s="882"/>
      <c r="S69" s="882"/>
      <c r="T69" s="882"/>
      <c r="U69" s="885">
        <v>45295</v>
      </c>
      <c r="V69" s="891"/>
      <c r="W69" s="909"/>
      <c r="X69" s="888" t="s">
        <v>10974</v>
      </c>
    </row>
    <row r="70" spans="1:24" ht="26.25" customHeight="1">
      <c r="A70" s="881"/>
      <c r="B70" s="882"/>
      <c r="C70" s="882"/>
      <c r="D70" s="882"/>
      <c r="E70" s="882"/>
      <c r="F70" s="882"/>
      <c r="G70" s="882"/>
      <c r="H70" s="882"/>
      <c r="I70" s="882"/>
      <c r="J70" s="882"/>
      <c r="K70" s="890"/>
      <c r="L70" s="882"/>
      <c r="M70" s="882"/>
      <c r="N70" s="882"/>
      <c r="O70" s="882"/>
      <c r="P70" s="882"/>
      <c r="Q70" s="882"/>
      <c r="R70" s="882"/>
      <c r="S70" s="883" t="s">
        <v>189</v>
      </c>
      <c r="T70" s="883">
        <v>3890</v>
      </c>
      <c r="U70" s="885"/>
      <c r="V70" s="891"/>
      <c r="W70" s="887"/>
      <c r="X70" s="888"/>
    </row>
    <row r="71" spans="1:24" ht="26.25" customHeight="1">
      <c r="A71" s="881"/>
      <c r="B71" s="882"/>
      <c r="C71" s="882"/>
      <c r="D71" s="882"/>
      <c r="E71" s="882"/>
      <c r="F71" s="882"/>
      <c r="G71" s="882"/>
      <c r="H71" s="882"/>
      <c r="I71" s="882"/>
      <c r="J71" s="882"/>
      <c r="K71" s="889"/>
      <c r="L71" s="882"/>
      <c r="M71" s="882"/>
      <c r="N71" s="882"/>
      <c r="O71" s="882"/>
      <c r="P71" s="882"/>
      <c r="Q71" s="882"/>
      <c r="R71" s="882"/>
      <c r="S71" s="883" t="s">
        <v>2472</v>
      </c>
      <c r="T71" s="883">
        <f>SUM(T66:T70)</f>
        <v>9240</v>
      </c>
      <c r="U71" s="891"/>
      <c r="V71" s="891"/>
      <c r="W71" s="1575"/>
      <c r="X71" s="1309"/>
    </row>
    <row r="72" spans="1:24" ht="26.25" customHeight="1" thickBot="1">
      <c r="A72" s="892"/>
      <c r="B72" s="893"/>
      <c r="C72" s="893"/>
      <c r="D72" s="893"/>
      <c r="E72" s="893"/>
      <c r="F72" s="893"/>
      <c r="G72" s="893"/>
      <c r="H72" s="893"/>
      <c r="I72" s="893"/>
      <c r="J72" s="893"/>
      <c r="K72" s="1229" t="s">
        <v>9824</v>
      </c>
      <c r="L72" s="893"/>
      <c r="M72" s="893"/>
      <c r="N72" s="894"/>
      <c r="O72" s="894"/>
      <c r="P72" s="895"/>
      <c r="Q72" s="893"/>
      <c r="R72" s="893"/>
      <c r="S72" s="896" t="s">
        <v>1907</v>
      </c>
      <c r="T72" s="896">
        <v>5350</v>
      </c>
      <c r="U72" s="897"/>
      <c r="V72" s="898"/>
      <c r="W72" s="899"/>
      <c r="X72" s="900"/>
    </row>
    <row r="74" spans="1:24" ht="26.25" customHeight="1" thickBot="1"/>
    <row r="75" spans="1:24" ht="26.25" customHeight="1">
      <c r="A75" s="676" t="s">
        <v>2709</v>
      </c>
      <c r="B75" s="677"/>
      <c r="C75" s="677" t="s">
        <v>7914</v>
      </c>
      <c r="D75" s="677" t="s">
        <v>190</v>
      </c>
      <c r="E75" s="677" t="s">
        <v>191</v>
      </c>
      <c r="F75" s="677" t="s">
        <v>191</v>
      </c>
      <c r="G75" s="677" t="s">
        <v>191</v>
      </c>
      <c r="H75" s="1479"/>
      <c r="I75" s="677" t="s">
        <v>9665</v>
      </c>
      <c r="J75" s="677" t="s">
        <v>9664</v>
      </c>
      <c r="K75" s="679" t="s">
        <v>9666</v>
      </c>
      <c r="L75" s="677" t="s">
        <v>9929</v>
      </c>
      <c r="M75" s="677"/>
      <c r="N75" s="679"/>
      <c r="O75" s="679"/>
      <c r="P75" s="680" t="s">
        <v>10038</v>
      </c>
      <c r="Q75" s="677" t="s">
        <v>7915</v>
      </c>
      <c r="R75" s="677">
        <v>2022</v>
      </c>
      <c r="S75" s="677" t="s">
        <v>9926</v>
      </c>
      <c r="T75" s="677">
        <v>1800</v>
      </c>
      <c r="U75" s="681">
        <v>45294</v>
      </c>
      <c r="V75" s="681">
        <f>U75+45</f>
        <v>45339</v>
      </c>
      <c r="W75" s="1241">
        <v>2260</v>
      </c>
      <c r="X75" s="683">
        <v>2450</v>
      </c>
    </row>
    <row r="76" spans="1:24" ht="26.25" customHeight="1">
      <c r="A76" s="684"/>
      <c r="B76" s="83"/>
      <c r="C76" s="83" t="s">
        <v>9927</v>
      </c>
      <c r="D76" s="83"/>
      <c r="E76" s="83"/>
      <c r="F76" s="83"/>
      <c r="G76" s="83"/>
      <c r="H76" s="83"/>
      <c r="I76" s="83"/>
      <c r="J76" s="83"/>
      <c r="K76" s="89"/>
      <c r="L76" s="83"/>
      <c r="M76" s="83"/>
      <c r="N76" s="83"/>
      <c r="O76" s="83"/>
      <c r="P76" s="83"/>
      <c r="Q76" s="83"/>
      <c r="R76" s="83"/>
      <c r="S76" s="83"/>
      <c r="T76" s="83"/>
      <c r="U76" s="87">
        <v>45295</v>
      </c>
      <c r="V76" s="86">
        <v>45334</v>
      </c>
      <c r="W76" s="107" t="s">
        <v>9930</v>
      </c>
      <c r="X76" s="1444" t="s">
        <v>9987</v>
      </c>
    </row>
    <row r="77" spans="1:24" ht="26.25" customHeight="1">
      <c r="A77" s="684"/>
      <c r="B77" s="83"/>
      <c r="C77" s="83"/>
      <c r="D77" s="83"/>
      <c r="E77" s="83"/>
      <c r="F77" s="83"/>
      <c r="G77" s="83"/>
      <c r="H77" s="83"/>
      <c r="I77" s="83"/>
      <c r="J77" s="83"/>
      <c r="K77" s="686" t="s">
        <v>9829</v>
      </c>
      <c r="L77" s="83"/>
      <c r="M77" s="83"/>
      <c r="N77" s="83"/>
      <c r="O77" s="83"/>
      <c r="P77" s="83"/>
      <c r="Q77" s="83"/>
      <c r="R77" s="83"/>
      <c r="S77" s="83"/>
      <c r="T77" s="83"/>
      <c r="U77" s="87"/>
      <c r="V77" s="86">
        <v>45335</v>
      </c>
      <c r="W77" s="86" t="s">
        <v>9986</v>
      </c>
      <c r="X77" s="1215"/>
    </row>
    <row r="78" spans="1:24" ht="26.25" customHeight="1">
      <c r="A78" s="684"/>
      <c r="B78" s="83"/>
      <c r="C78" s="83"/>
      <c r="D78" s="83"/>
      <c r="E78" s="83"/>
      <c r="F78" s="83"/>
      <c r="G78" s="83"/>
      <c r="H78" s="83"/>
      <c r="I78" s="83"/>
      <c r="J78" s="83"/>
      <c r="K78" s="686"/>
      <c r="L78" s="83"/>
      <c r="M78" s="83"/>
      <c r="N78" s="83"/>
      <c r="O78" s="83"/>
      <c r="P78" s="83"/>
      <c r="Q78" s="83"/>
      <c r="R78" s="83"/>
      <c r="S78" s="83"/>
      <c r="T78" s="83"/>
      <c r="U78" s="86"/>
      <c r="V78" s="86">
        <v>45336</v>
      </c>
      <c r="W78" s="87"/>
      <c r="X78" s="685"/>
    </row>
    <row r="79" spans="1:24" ht="26.25" customHeight="1" thickBot="1">
      <c r="A79" s="687"/>
      <c r="B79" s="688"/>
      <c r="C79" s="688"/>
      <c r="D79" s="688"/>
      <c r="E79" s="688"/>
      <c r="F79" s="688"/>
      <c r="G79" s="688"/>
      <c r="H79" s="688"/>
      <c r="I79" s="688"/>
      <c r="J79" s="688"/>
      <c r="K79" s="611" t="s">
        <v>9667</v>
      </c>
      <c r="L79" s="688"/>
      <c r="M79" s="688"/>
      <c r="N79" s="688"/>
      <c r="O79" s="688"/>
      <c r="P79" s="688"/>
      <c r="Q79" s="688"/>
      <c r="R79" s="688"/>
      <c r="S79" s="691"/>
      <c r="T79" s="691"/>
      <c r="U79" s="692"/>
      <c r="V79" s="693">
        <v>45337</v>
      </c>
      <c r="W79" s="693"/>
      <c r="X79" s="695"/>
    </row>
    <row r="80" spans="1:24" ht="26.25" hidden="1" customHeight="1"/>
    <row r="81" spans="1:24" ht="26.25" hidden="1" customHeight="1" thickBot="1"/>
    <row r="82" spans="1:24" ht="26.25" hidden="1" customHeight="1">
      <c r="A82" s="874" t="s">
        <v>188</v>
      </c>
      <c r="B82" s="875"/>
      <c r="C82" s="875" t="s">
        <v>9833</v>
      </c>
      <c r="D82" s="875" t="s">
        <v>190</v>
      </c>
      <c r="E82" s="875"/>
      <c r="F82" s="875"/>
      <c r="G82" s="875"/>
      <c r="H82" s="875"/>
      <c r="I82" s="875" t="s">
        <v>153</v>
      </c>
      <c r="J82" s="875" t="s">
        <v>9910</v>
      </c>
      <c r="K82" s="876" t="s">
        <v>2618</v>
      </c>
      <c r="L82" s="875"/>
      <c r="M82" s="875"/>
      <c r="N82" s="876" t="s">
        <v>9933</v>
      </c>
      <c r="O82" s="876"/>
      <c r="P82" s="877"/>
      <c r="Q82" s="875"/>
      <c r="R82" s="875"/>
      <c r="S82" s="875"/>
      <c r="T82" s="875"/>
      <c r="U82" s="878">
        <v>45296</v>
      </c>
      <c r="V82" s="878"/>
      <c r="W82" s="1240">
        <v>7300</v>
      </c>
      <c r="X82" s="1438">
        <v>7850</v>
      </c>
    </row>
    <row r="83" spans="1:24" ht="26.25" hidden="1" customHeight="1">
      <c r="A83" s="881"/>
      <c r="B83" s="882"/>
      <c r="C83" s="882" t="s">
        <v>9821</v>
      </c>
      <c r="D83" s="882"/>
      <c r="E83" s="882"/>
      <c r="F83" s="882"/>
      <c r="G83" s="882"/>
      <c r="H83" s="882"/>
      <c r="I83" s="882" t="s">
        <v>194</v>
      </c>
      <c r="J83" s="412" t="s">
        <v>8073</v>
      </c>
      <c r="K83" s="884" t="s">
        <v>9825</v>
      </c>
      <c r="L83" s="882"/>
      <c r="M83" s="2652" t="s">
        <v>3301</v>
      </c>
      <c r="N83" s="2653"/>
      <c r="O83" s="2653"/>
      <c r="P83" s="2654"/>
      <c r="Q83" s="882"/>
      <c r="R83" s="882"/>
      <c r="S83" s="882"/>
      <c r="T83" s="882"/>
      <c r="U83" s="891">
        <v>45295</v>
      </c>
      <c r="V83" s="1132"/>
      <c r="W83" s="911" t="s">
        <v>9940</v>
      </c>
      <c r="X83" s="888"/>
    </row>
    <row r="84" spans="1:24" ht="26.25" hidden="1" customHeight="1">
      <c r="A84" s="881"/>
      <c r="B84" s="882"/>
      <c r="C84" s="1434" t="s">
        <v>9835</v>
      </c>
      <c r="D84" s="882"/>
      <c r="E84" s="882"/>
      <c r="F84" s="882"/>
      <c r="G84" s="882"/>
      <c r="H84" s="882"/>
      <c r="I84" s="882"/>
      <c r="J84" s="882"/>
      <c r="K84" s="889" t="s">
        <v>9911</v>
      </c>
      <c r="L84" s="882"/>
      <c r="M84" s="2655"/>
      <c r="N84" s="2656"/>
      <c r="O84" s="2656"/>
      <c r="P84" s="2657"/>
      <c r="Q84" s="882"/>
      <c r="R84" s="882"/>
      <c r="S84" s="882"/>
      <c r="T84" s="882"/>
      <c r="U84" s="891"/>
      <c r="V84" s="891"/>
      <c r="W84" s="911"/>
      <c r="X84" s="888"/>
    </row>
    <row r="85" spans="1:24" ht="26.25" hidden="1" customHeight="1">
      <c r="A85" s="881"/>
      <c r="B85" s="882"/>
      <c r="C85" s="882"/>
      <c r="D85" s="882"/>
      <c r="E85" s="882"/>
      <c r="F85" s="882"/>
      <c r="G85" s="882"/>
      <c r="H85" s="882"/>
      <c r="I85" s="882"/>
      <c r="J85" s="882"/>
      <c r="K85" s="890" t="s">
        <v>3849</v>
      </c>
      <c r="L85" s="882"/>
      <c r="M85" s="2655"/>
      <c r="N85" s="2656"/>
      <c r="O85" s="2656"/>
      <c r="P85" s="2657"/>
      <c r="Q85" s="882"/>
      <c r="R85" s="882"/>
      <c r="S85" s="882"/>
      <c r="T85" s="882"/>
      <c r="U85" s="885"/>
      <c r="V85" s="891"/>
      <c r="W85" s="909"/>
      <c r="X85" s="888"/>
    </row>
    <row r="86" spans="1:24" ht="26.25" hidden="1" customHeight="1">
      <c r="A86" s="881"/>
      <c r="B86" s="882"/>
      <c r="C86" s="882"/>
      <c r="D86" s="882"/>
      <c r="E86" s="882"/>
      <c r="F86" s="882"/>
      <c r="G86" s="882"/>
      <c r="H86" s="882"/>
      <c r="I86" s="882"/>
      <c r="J86" s="882"/>
      <c r="K86" s="890"/>
      <c r="L86" s="882"/>
      <c r="M86" s="2655"/>
      <c r="N86" s="2656"/>
      <c r="O86" s="2656"/>
      <c r="P86" s="2657"/>
      <c r="Q86" s="882"/>
      <c r="R86" s="882"/>
      <c r="S86" s="883" t="s">
        <v>189</v>
      </c>
      <c r="T86" s="883">
        <v>3900</v>
      </c>
      <c r="U86" s="885"/>
      <c r="V86" s="891"/>
      <c r="W86" s="887"/>
      <c r="X86" s="888"/>
    </row>
    <row r="87" spans="1:24" ht="26.25" hidden="1" customHeight="1">
      <c r="A87" s="881"/>
      <c r="B87" s="882"/>
      <c r="C87" s="882"/>
      <c r="D87" s="882"/>
      <c r="E87" s="882"/>
      <c r="F87" s="882"/>
      <c r="G87" s="882"/>
      <c r="H87" s="882"/>
      <c r="I87" s="882"/>
      <c r="J87" s="882"/>
      <c r="K87" s="889"/>
      <c r="L87" s="882"/>
      <c r="M87" s="2658"/>
      <c r="N87" s="2659"/>
      <c r="O87" s="2659"/>
      <c r="P87" s="2660"/>
      <c r="Q87" s="882"/>
      <c r="R87" s="882"/>
      <c r="S87" s="883" t="s">
        <v>2472</v>
      </c>
      <c r="T87" s="883">
        <f>SUM(T82:T86)</f>
        <v>3900</v>
      </c>
      <c r="U87" s="891"/>
      <c r="V87" s="891"/>
      <c r="W87" s="887"/>
      <c r="X87" s="1309"/>
    </row>
    <row r="88" spans="1:24" ht="26.25" hidden="1" customHeight="1" thickBot="1">
      <c r="A88" s="892"/>
      <c r="B88" s="893"/>
      <c r="C88" s="893"/>
      <c r="D88" s="893"/>
      <c r="E88" s="893"/>
      <c r="F88" s="893"/>
      <c r="G88" s="893"/>
      <c r="H88" s="893"/>
      <c r="I88" s="893"/>
      <c r="J88" s="893"/>
      <c r="K88" s="1229" t="s">
        <v>9912</v>
      </c>
      <c r="L88" s="893"/>
      <c r="M88" s="893"/>
      <c r="N88" s="894"/>
      <c r="O88" s="894"/>
      <c r="P88" s="895"/>
      <c r="Q88" s="893"/>
      <c r="R88" s="893"/>
      <c r="S88" s="896" t="s">
        <v>1907</v>
      </c>
      <c r="T88" s="896"/>
      <c r="U88" s="897"/>
      <c r="V88" s="898"/>
      <c r="W88" s="899"/>
      <c r="X88" s="900"/>
    </row>
    <row r="90" spans="1:24" ht="26.25" customHeight="1" thickBot="1">
      <c r="A90" s="445"/>
      <c r="B90" s="445"/>
      <c r="C90" s="445"/>
      <c r="D90" s="445"/>
      <c r="E90" s="445"/>
      <c r="F90" s="445"/>
      <c r="G90" s="445"/>
      <c r="H90" s="445"/>
      <c r="I90" s="445"/>
      <c r="J90" s="445"/>
      <c r="K90" s="446"/>
      <c r="L90" s="445"/>
      <c r="M90" s="445"/>
      <c r="N90" s="446"/>
      <c r="O90" s="446"/>
      <c r="P90" s="447"/>
      <c r="Q90" s="445"/>
      <c r="R90" s="445"/>
      <c r="S90" s="445"/>
      <c r="T90" s="445"/>
      <c r="U90" s="448"/>
      <c r="V90" s="449"/>
      <c r="W90" s="450"/>
      <c r="X90" s="450"/>
    </row>
    <row r="91" spans="1:24" ht="26.25" customHeight="1">
      <c r="A91" s="1348" t="s">
        <v>188</v>
      </c>
      <c r="B91" s="1349"/>
      <c r="C91" s="1349" t="s">
        <v>123</v>
      </c>
      <c r="D91" s="1349" t="s">
        <v>198</v>
      </c>
      <c r="E91" s="1349" t="s">
        <v>191</v>
      </c>
      <c r="F91" s="1349" t="s">
        <v>191</v>
      </c>
      <c r="G91" s="1349" t="s">
        <v>191</v>
      </c>
      <c r="H91" s="1349" t="s">
        <v>191</v>
      </c>
      <c r="I91" s="1349" t="s">
        <v>10122</v>
      </c>
      <c r="J91" s="1349" t="s">
        <v>9970</v>
      </c>
      <c r="K91" s="1350" t="s">
        <v>9965</v>
      </c>
      <c r="L91" s="1349" t="s">
        <v>10016</v>
      </c>
      <c r="M91" s="1349"/>
      <c r="N91" s="1350" t="s">
        <v>9988</v>
      </c>
      <c r="O91" s="1350">
        <v>199972</v>
      </c>
      <c r="P91" s="1351" t="s">
        <v>165</v>
      </c>
      <c r="Q91" s="1349" t="s">
        <v>3988</v>
      </c>
      <c r="R91" s="1349">
        <v>2014</v>
      </c>
      <c r="S91" s="1349" t="s">
        <v>9967</v>
      </c>
      <c r="T91" s="1349">
        <v>1430</v>
      </c>
      <c r="U91" s="1352">
        <v>45302</v>
      </c>
      <c r="V91" s="1352">
        <v>45339</v>
      </c>
      <c r="W91" s="1353"/>
      <c r="X91" s="1354">
        <v>1500</v>
      </c>
    </row>
    <row r="92" spans="1:24" ht="26.25" customHeight="1">
      <c r="A92" s="1355"/>
      <c r="B92" s="208"/>
      <c r="C92" s="208"/>
      <c r="D92" s="208"/>
      <c r="E92" s="208"/>
      <c r="F92" s="208"/>
      <c r="G92" s="208"/>
      <c r="H92" s="208"/>
      <c r="I92" s="208" t="s">
        <v>194</v>
      </c>
      <c r="J92" s="412" t="s">
        <v>9973</v>
      </c>
      <c r="K92" s="215" t="s">
        <v>7348</v>
      </c>
      <c r="L92" s="425" t="s">
        <v>3359</v>
      </c>
      <c r="M92" s="208"/>
      <c r="N92" s="73" t="s">
        <v>4260</v>
      </c>
      <c r="O92" s="209"/>
      <c r="P92" s="210"/>
      <c r="Q92" s="208" t="s">
        <v>523</v>
      </c>
      <c r="R92" s="208">
        <v>2014</v>
      </c>
      <c r="S92" s="208" t="s">
        <v>9969</v>
      </c>
      <c r="T92" s="208">
        <v>2085</v>
      </c>
      <c r="U92" s="212">
        <v>45303</v>
      </c>
      <c r="V92" s="212"/>
      <c r="W92" s="213">
        <v>50</v>
      </c>
      <c r="X92" s="1356" t="s">
        <v>10232</v>
      </c>
    </row>
    <row r="93" spans="1:24" ht="26.25" customHeight="1">
      <c r="A93" s="1355"/>
      <c r="B93" s="208"/>
      <c r="C93" s="208"/>
      <c r="D93" s="208"/>
      <c r="E93" s="208"/>
      <c r="F93" s="208"/>
      <c r="G93" s="208"/>
      <c r="H93" s="208"/>
      <c r="I93" s="208"/>
      <c r="J93" s="320" t="s">
        <v>10306</v>
      </c>
      <c r="K93" s="209" t="s">
        <v>9952</v>
      </c>
      <c r="L93" s="208"/>
      <c r="M93" s="208"/>
      <c r="N93" s="73" t="s">
        <v>7850</v>
      </c>
      <c r="O93" s="209"/>
      <c r="P93" s="210"/>
      <c r="Q93" s="208" t="s">
        <v>523</v>
      </c>
      <c r="R93" s="208">
        <v>2014</v>
      </c>
      <c r="S93" s="208" t="s">
        <v>10040</v>
      </c>
      <c r="T93" s="208">
        <v>2150</v>
      </c>
      <c r="U93" s="211"/>
      <c r="V93" s="211"/>
      <c r="W93" s="1448" t="s">
        <v>10061</v>
      </c>
      <c r="X93" s="1356"/>
    </row>
    <row r="94" spans="1:24" ht="26.25" customHeight="1">
      <c r="A94" s="1355"/>
      <c r="B94" s="208"/>
      <c r="C94" s="208" t="s">
        <v>10002</v>
      </c>
      <c r="D94" s="208" t="s">
        <v>191</v>
      </c>
      <c r="E94" s="208"/>
      <c r="F94" s="208"/>
      <c r="G94" s="208"/>
      <c r="H94" s="208"/>
      <c r="I94" s="208"/>
      <c r="J94" s="425" t="s">
        <v>9971</v>
      </c>
      <c r="K94" s="209" t="s">
        <v>9972</v>
      </c>
      <c r="L94" s="208"/>
      <c r="M94" s="208"/>
      <c r="N94" s="209"/>
      <c r="O94" s="209"/>
      <c r="P94" s="210"/>
      <c r="Q94" s="208" t="s">
        <v>618</v>
      </c>
      <c r="R94" s="208">
        <v>2017</v>
      </c>
      <c r="S94" s="208" t="s">
        <v>9968</v>
      </c>
      <c r="T94" s="208">
        <v>2175</v>
      </c>
      <c r="U94" s="212"/>
      <c r="V94" s="211"/>
      <c r="W94" s="213" t="s">
        <v>10138</v>
      </c>
      <c r="X94" s="1356"/>
    </row>
    <row r="95" spans="1:24" ht="26.25" customHeight="1">
      <c r="A95" s="1355"/>
      <c r="B95" s="208"/>
      <c r="C95" s="208" t="s">
        <v>10003</v>
      </c>
      <c r="D95" s="208" t="s">
        <v>191</v>
      </c>
      <c r="E95" s="208"/>
      <c r="F95" s="208"/>
      <c r="G95" s="208"/>
      <c r="H95" s="208"/>
      <c r="I95" s="208"/>
      <c r="J95" s="932" t="s">
        <v>9477</v>
      </c>
      <c r="K95" s="209"/>
      <c r="L95" s="208"/>
      <c r="M95" s="208"/>
      <c r="N95" s="209"/>
      <c r="O95" s="209"/>
      <c r="P95" s="210"/>
      <c r="Q95" s="208"/>
      <c r="R95" s="208"/>
      <c r="S95" s="214" t="s">
        <v>189</v>
      </c>
      <c r="T95" s="214">
        <v>3700</v>
      </c>
      <c r="U95" s="211"/>
      <c r="V95" s="211"/>
      <c r="W95" s="213"/>
      <c r="X95" s="1356"/>
    </row>
    <row r="96" spans="1:24" ht="26.25" customHeight="1">
      <c r="A96" s="1355"/>
      <c r="B96" s="208"/>
      <c r="C96" s="208"/>
      <c r="D96" s="208"/>
      <c r="E96" s="208"/>
      <c r="F96" s="208"/>
      <c r="G96" s="208"/>
      <c r="H96" s="208"/>
      <c r="I96" s="208"/>
      <c r="J96" s="208"/>
      <c r="K96" s="209"/>
      <c r="L96" s="208"/>
      <c r="M96" s="208"/>
      <c r="N96" s="209"/>
      <c r="O96" s="209"/>
      <c r="P96" s="210"/>
      <c r="Q96" s="208"/>
      <c r="R96" s="208"/>
      <c r="S96" s="214"/>
      <c r="T96" s="214">
        <f>SUM(T91:T95)</f>
        <v>11540</v>
      </c>
      <c r="U96" s="211"/>
      <c r="V96" s="617"/>
      <c r="W96" s="213"/>
      <c r="X96" s="1356"/>
    </row>
    <row r="97" spans="1:24" ht="26.25" customHeight="1" thickBot="1">
      <c r="A97" s="1357"/>
      <c r="B97" s="1358"/>
      <c r="C97" s="1358"/>
      <c r="D97" s="1358"/>
      <c r="E97" s="1358"/>
      <c r="F97" s="1358"/>
      <c r="G97" s="1358"/>
      <c r="H97" s="1358"/>
      <c r="I97" s="1358"/>
      <c r="J97" s="1358"/>
      <c r="K97" s="611" t="s">
        <v>9966</v>
      </c>
      <c r="L97" s="1358"/>
      <c r="M97" s="1358"/>
      <c r="N97" s="1359"/>
      <c r="O97" s="1359"/>
      <c r="P97" s="1360"/>
      <c r="Q97" s="1358"/>
      <c r="R97" s="1358"/>
      <c r="S97" s="1361"/>
      <c r="T97" s="1361"/>
      <c r="U97" s="1362"/>
      <c r="V97" s="1363"/>
      <c r="W97" s="1364"/>
      <c r="X97" s="1365"/>
    </row>
    <row r="99" spans="1:24" ht="26.25" customHeight="1" thickBot="1"/>
    <row r="100" spans="1:24" ht="26.25" customHeight="1">
      <c r="A100" s="456" t="s">
        <v>188</v>
      </c>
      <c r="B100" s="457"/>
      <c r="C100" s="457" t="s">
        <v>3556</v>
      </c>
      <c r="D100" s="457" t="s">
        <v>198</v>
      </c>
      <c r="E100" s="457" t="s">
        <v>191</v>
      </c>
      <c r="F100" s="457" t="s">
        <v>191</v>
      </c>
      <c r="G100" s="457" t="s">
        <v>191</v>
      </c>
      <c r="H100" s="457" t="s">
        <v>191</v>
      </c>
      <c r="I100" s="457" t="s">
        <v>10122</v>
      </c>
      <c r="J100" s="457" t="s">
        <v>9970</v>
      </c>
      <c r="K100" s="458" t="s">
        <v>9990</v>
      </c>
      <c r="L100" s="457" t="s">
        <v>10024</v>
      </c>
      <c r="M100" s="457"/>
      <c r="N100" s="458" t="s">
        <v>10011</v>
      </c>
      <c r="O100" s="458">
        <v>198614</v>
      </c>
      <c r="P100" s="459" t="s">
        <v>10387</v>
      </c>
      <c r="Q100" s="457" t="s">
        <v>361</v>
      </c>
      <c r="R100" s="457">
        <v>2014</v>
      </c>
      <c r="S100" s="457" t="s">
        <v>10007</v>
      </c>
      <c r="T100" s="457">
        <v>2335</v>
      </c>
      <c r="U100" s="460">
        <v>45302</v>
      </c>
      <c r="V100" s="461">
        <v>45339</v>
      </c>
      <c r="W100" s="462"/>
      <c r="X100" s="463">
        <v>1550</v>
      </c>
    </row>
    <row r="101" spans="1:24" ht="26.25" customHeight="1">
      <c r="A101" s="464"/>
      <c r="B101" s="143"/>
      <c r="C101" s="143"/>
      <c r="D101" s="143"/>
      <c r="E101" s="143"/>
      <c r="F101" s="143"/>
      <c r="G101" s="143"/>
      <c r="H101" s="143"/>
      <c r="I101" s="143" t="s">
        <v>3598</v>
      </c>
      <c r="J101" s="412" t="s">
        <v>10001</v>
      </c>
      <c r="K101" s="169" t="s">
        <v>3548</v>
      </c>
      <c r="L101" s="425" t="s">
        <v>3359</v>
      </c>
      <c r="M101" s="143"/>
      <c r="N101" s="73" t="s">
        <v>7851</v>
      </c>
      <c r="O101" s="143"/>
      <c r="P101" s="143"/>
      <c r="Q101" s="143" t="s">
        <v>423</v>
      </c>
      <c r="R101" s="143">
        <v>2015</v>
      </c>
      <c r="S101" s="143" t="s">
        <v>10008</v>
      </c>
      <c r="T101" s="143">
        <v>1965</v>
      </c>
      <c r="U101" s="146">
        <v>45303</v>
      </c>
      <c r="V101" s="146"/>
      <c r="W101" s="147">
        <v>50</v>
      </c>
      <c r="X101" s="466"/>
    </row>
    <row r="102" spans="1:24" ht="26.25" customHeight="1">
      <c r="A102" s="464"/>
      <c r="B102" s="143"/>
      <c r="C102" s="143"/>
      <c r="D102" s="143"/>
      <c r="E102" s="143"/>
      <c r="F102" s="143"/>
      <c r="G102" s="143"/>
      <c r="H102" s="143"/>
      <c r="I102" s="143"/>
      <c r="J102" s="320" t="s">
        <v>10279</v>
      </c>
      <c r="K102" s="144" t="s">
        <v>9952</v>
      </c>
      <c r="L102" s="143"/>
      <c r="M102" s="143"/>
      <c r="N102" s="73" t="s">
        <v>2897</v>
      </c>
      <c r="O102" s="143"/>
      <c r="P102" s="143"/>
      <c r="Q102" s="143" t="s">
        <v>9407</v>
      </c>
      <c r="R102" s="143">
        <v>2016</v>
      </c>
      <c r="S102" s="143" t="s">
        <v>10009</v>
      </c>
      <c r="T102" s="143">
        <v>1860</v>
      </c>
      <c r="U102" s="146"/>
      <c r="V102" s="146"/>
      <c r="W102" s="1449" t="s">
        <v>10061</v>
      </c>
      <c r="X102" s="777">
        <f>X100+X101</f>
        <v>1550</v>
      </c>
    </row>
    <row r="103" spans="1:24" ht="26.25" customHeight="1">
      <c r="A103" s="464"/>
      <c r="B103" s="143"/>
      <c r="C103" s="143" t="s">
        <v>10002</v>
      </c>
      <c r="D103" s="143" t="s">
        <v>191</v>
      </c>
      <c r="E103" s="143"/>
      <c r="F103" s="143"/>
      <c r="G103" s="143"/>
      <c r="H103" s="143"/>
      <c r="I103" s="143"/>
      <c r="J103" s="143"/>
      <c r="K103" s="144" t="s">
        <v>9972</v>
      </c>
      <c r="L103" s="143"/>
      <c r="M103" s="143"/>
      <c r="N103" s="143"/>
      <c r="O103" s="143"/>
      <c r="P103" s="143"/>
      <c r="Q103" s="143" t="s">
        <v>378</v>
      </c>
      <c r="R103" s="143">
        <v>2016</v>
      </c>
      <c r="S103" s="143" t="s">
        <v>10042</v>
      </c>
      <c r="T103" s="143">
        <v>2020</v>
      </c>
      <c r="U103" s="168"/>
      <c r="V103" s="146"/>
      <c r="W103" s="147" t="s">
        <v>10138</v>
      </c>
      <c r="X103" s="466"/>
    </row>
    <row r="104" spans="1:24" ht="26.25" customHeight="1">
      <c r="A104" s="464"/>
      <c r="B104" s="143"/>
      <c r="C104" s="143" t="s">
        <v>10003</v>
      </c>
      <c r="D104" s="143" t="s">
        <v>191</v>
      </c>
      <c r="E104" s="143"/>
      <c r="F104" s="143"/>
      <c r="G104" s="143"/>
      <c r="H104" s="143"/>
      <c r="I104" s="143"/>
      <c r="J104" s="143" t="s">
        <v>2626</v>
      </c>
      <c r="K104" s="144"/>
      <c r="L104" s="143"/>
      <c r="M104" s="2559" t="s">
        <v>10044</v>
      </c>
      <c r="N104" s="2560"/>
      <c r="O104" s="2561"/>
      <c r="P104" s="143"/>
      <c r="Q104" s="143"/>
      <c r="R104" s="143"/>
      <c r="S104" s="148" t="s">
        <v>189</v>
      </c>
      <c r="T104" s="148">
        <v>3700</v>
      </c>
      <c r="U104" s="168"/>
      <c r="V104" s="146"/>
      <c r="W104" s="147"/>
      <c r="X104" s="466"/>
    </row>
    <row r="105" spans="1:24" ht="26.25" customHeight="1">
      <c r="A105" s="464"/>
      <c r="B105" s="143"/>
      <c r="C105" s="143" t="s">
        <v>10043</v>
      </c>
      <c r="D105" s="143" t="s">
        <v>10047</v>
      </c>
      <c r="E105" s="143"/>
      <c r="F105" s="143"/>
      <c r="G105" s="143"/>
      <c r="H105" s="143"/>
      <c r="I105" s="143"/>
      <c r="J105" s="143" t="s">
        <v>2627</v>
      </c>
      <c r="K105" s="144"/>
      <c r="L105" s="143"/>
      <c r="M105" s="2559" t="s">
        <v>9991</v>
      </c>
      <c r="N105" s="2560"/>
      <c r="O105" s="2561"/>
      <c r="P105" s="143"/>
      <c r="Q105" s="143"/>
      <c r="R105" s="143"/>
      <c r="S105" s="148" t="s">
        <v>2472</v>
      </c>
      <c r="T105" s="148">
        <f>SUM(T100:T104)</f>
        <v>11880</v>
      </c>
      <c r="U105" s="168"/>
      <c r="V105" s="146"/>
      <c r="W105" s="147"/>
      <c r="X105" s="466"/>
    </row>
    <row r="106" spans="1:24" ht="26.25" customHeight="1" thickBot="1">
      <c r="A106" s="467"/>
      <c r="B106" s="468"/>
      <c r="C106" s="468"/>
      <c r="D106" s="468"/>
      <c r="E106" s="468"/>
      <c r="F106" s="468"/>
      <c r="G106" s="468"/>
      <c r="H106" s="468"/>
      <c r="I106" s="468"/>
      <c r="J106" s="555" t="s">
        <v>2745</v>
      </c>
      <c r="K106" s="611" t="s">
        <v>9966</v>
      </c>
      <c r="L106" s="468"/>
      <c r="M106" s="468"/>
      <c r="N106" s="470"/>
      <c r="O106" s="470"/>
      <c r="P106" s="471"/>
      <c r="Q106" s="468"/>
      <c r="R106" s="468"/>
      <c r="S106" s="472"/>
      <c r="T106" s="472"/>
      <c r="U106" s="473"/>
      <c r="V106" s="474"/>
      <c r="W106" s="475"/>
      <c r="X106" s="476"/>
    </row>
    <row r="107" spans="1:24" ht="26.25" customHeight="1">
      <c r="A107" s="456" t="s">
        <v>188</v>
      </c>
      <c r="B107" s="457"/>
      <c r="C107" s="457" t="s">
        <v>3556</v>
      </c>
      <c r="D107" s="457" t="s">
        <v>198</v>
      </c>
      <c r="E107" s="457" t="s">
        <v>191</v>
      </c>
      <c r="F107" s="457" t="s">
        <v>191</v>
      </c>
      <c r="G107" s="457" t="s">
        <v>191</v>
      </c>
      <c r="H107" s="457" t="s">
        <v>191</v>
      </c>
      <c r="I107" s="457" t="s">
        <v>10122</v>
      </c>
      <c r="J107" s="457" t="s">
        <v>9989</v>
      </c>
      <c r="K107" s="458" t="s">
        <v>9990</v>
      </c>
      <c r="L107" s="457" t="s">
        <v>10076</v>
      </c>
      <c r="M107" s="457"/>
      <c r="N107" s="458" t="s">
        <v>10019</v>
      </c>
      <c r="O107" s="458">
        <v>198856</v>
      </c>
      <c r="P107" s="459" t="s">
        <v>10387</v>
      </c>
      <c r="Q107" s="457" t="s">
        <v>361</v>
      </c>
      <c r="R107" s="457">
        <v>2014</v>
      </c>
      <c r="S107" s="457" t="s">
        <v>9935</v>
      </c>
      <c r="T107" s="457">
        <v>2345</v>
      </c>
      <c r="U107" s="460">
        <v>45302</v>
      </c>
      <c r="V107" s="461">
        <v>45339</v>
      </c>
      <c r="W107" s="462"/>
      <c r="X107" s="1124">
        <v>1550</v>
      </c>
    </row>
    <row r="108" spans="1:24" ht="26.25" customHeight="1">
      <c r="A108" s="464"/>
      <c r="B108" s="143"/>
      <c r="C108" s="143"/>
      <c r="D108" s="143"/>
      <c r="E108" s="143"/>
      <c r="F108" s="143"/>
      <c r="G108" s="143"/>
      <c r="H108" s="143"/>
      <c r="I108" s="143" t="s">
        <v>3598</v>
      </c>
      <c r="J108" s="412" t="s">
        <v>10001</v>
      </c>
      <c r="K108" s="169" t="s">
        <v>3548</v>
      </c>
      <c r="L108" s="425" t="s">
        <v>3359</v>
      </c>
      <c r="M108" s="143"/>
      <c r="N108" s="73" t="s">
        <v>7851</v>
      </c>
      <c r="O108" s="143"/>
      <c r="P108" s="143"/>
      <c r="Q108" s="143" t="s">
        <v>363</v>
      </c>
      <c r="R108" s="143">
        <v>2014</v>
      </c>
      <c r="S108" s="143" t="s">
        <v>10037</v>
      </c>
      <c r="T108" s="143">
        <v>1820</v>
      </c>
      <c r="U108" s="146">
        <v>45303</v>
      </c>
      <c r="V108" s="146"/>
      <c r="W108" s="147">
        <v>50</v>
      </c>
      <c r="X108" s="466"/>
    </row>
    <row r="109" spans="1:24" ht="26.25" customHeight="1">
      <c r="A109" s="464"/>
      <c r="B109" s="143"/>
      <c r="C109" s="143"/>
      <c r="D109" s="143"/>
      <c r="E109" s="143"/>
      <c r="F109" s="143"/>
      <c r="G109" s="143"/>
      <c r="H109" s="143"/>
      <c r="I109" s="143"/>
      <c r="J109" s="143"/>
      <c r="K109" s="144" t="s">
        <v>9952</v>
      </c>
      <c r="L109" s="143"/>
      <c r="M109" s="143"/>
      <c r="N109" s="73" t="s">
        <v>2897</v>
      </c>
      <c r="O109" s="143"/>
      <c r="P109" s="143"/>
      <c r="Q109" s="143" t="s">
        <v>378</v>
      </c>
      <c r="R109" s="143">
        <v>2014</v>
      </c>
      <c r="S109" s="143" t="s">
        <v>10017</v>
      </c>
      <c r="T109" s="143">
        <v>2030</v>
      </c>
      <c r="U109" s="146"/>
      <c r="V109" s="146"/>
      <c r="W109" s="1449" t="s">
        <v>10061</v>
      </c>
      <c r="X109" s="466"/>
    </row>
    <row r="110" spans="1:24" ht="26.25" customHeight="1">
      <c r="A110" s="464"/>
      <c r="B110" s="143"/>
      <c r="C110" s="143" t="s">
        <v>10002</v>
      </c>
      <c r="D110" s="143" t="s">
        <v>191</v>
      </c>
      <c r="E110" s="143"/>
      <c r="F110" s="143"/>
      <c r="G110" s="143"/>
      <c r="H110" s="143"/>
      <c r="I110" s="143"/>
      <c r="J110" s="143"/>
      <c r="K110" s="144" t="s">
        <v>9972</v>
      </c>
      <c r="L110" s="143"/>
      <c r="M110" s="143"/>
      <c r="N110" s="143"/>
      <c r="O110" s="143"/>
      <c r="P110" s="143"/>
      <c r="Q110" s="143" t="s">
        <v>370</v>
      </c>
      <c r="R110" s="143">
        <v>2014</v>
      </c>
      <c r="S110" s="143" t="s">
        <v>10018</v>
      </c>
      <c r="T110" s="143">
        <v>1420</v>
      </c>
      <c r="U110" s="168"/>
      <c r="V110" s="146"/>
      <c r="W110" s="147" t="s">
        <v>10138</v>
      </c>
      <c r="X110" s="777">
        <f>X107+500</f>
        <v>2050</v>
      </c>
    </row>
    <row r="111" spans="1:24" ht="26.25" customHeight="1">
      <c r="A111" s="464"/>
      <c r="B111" s="143"/>
      <c r="C111" s="143" t="s">
        <v>10003</v>
      </c>
      <c r="D111" s="143" t="s">
        <v>191</v>
      </c>
      <c r="E111" s="143"/>
      <c r="F111" s="143"/>
      <c r="G111" s="143"/>
      <c r="H111" s="143"/>
      <c r="I111" s="143"/>
      <c r="J111" s="143" t="s">
        <v>2626</v>
      </c>
      <c r="K111" s="144"/>
      <c r="L111" s="143"/>
      <c r="M111" s="2559" t="s">
        <v>10045</v>
      </c>
      <c r="N111" s="2560"/>
      <c r="O111" s="2561"/>
      <c r="P111" s="143"/>
      <c r="Q111" s="143"/>
      <c r="R111" s="143"/>
      <c r="S111" s="148" t="s">
        <v>189</v>
      </c>
      <c r="T111" s="148">
        <v>3700</v>
      </c>
      <c r="U111" s="168"/>
      <c r="V111" s="146"/>
      <c r="W111" s="147"/>
      <c r="X111" s="466"/>
    </row>
    <row r="112" spans="1:24" ht="26.25" customHeight="1">
      <c r="A112" s="464"/>
      <c r="B112" s="143"/>
      <c r="C112" s="143" t="s">
        <v>10043</v>
      </c>
      <c r="D112" s="143" t="s">
        <v>10047</v>
      </c>
      <c r="E112" s="143"/>
      <c r="F112" s="143"/>
      <c r="G112" s="143"/>
      <c r="H112" s="143"/>
      <c r="I112" s="143"/>
      <c r="J112" s="143" t="s">
        <v>2627</v>
      </c>
      <c r="K112" s="144"/>
      <c r="L112" s="143"/>
      <c r="M112" s="2559" t="s">
        <v>9991</v>
      </c>
      <c r="N112" s="2560"/>
      <c r="O112" s="2561"/>
      <c r="P112" s="143"/>
      <c r="Q112" s="143"/>
      <c r="R112" s="143"/>
      <c r="S112" s="148" t="s">
        <v>2472</v>
      </c>
      <c r="T112" s="148">
        <f>SUM(T107:T111)</f>
        <v>11315</v>
      </c>
      <c r="U112" s="168"/>
      <c r="V112" s="146"/>
      <c r="W112" s="147"/>
      <c r="X112" s="466"/>
    </row>
    <row r="113" spans="1:24" ht="26.25" customHeight="1" thickBot="1">
      <c r="A113" s="467"/>
      <c r="B113" s="468"/>
      <c r="C113" s="468"/>
      <c r="D113" s="468"/>
      <c r="E113" s="468"/>
      <c r="F113" s="468"/>
      <c r="G113" s="468"/>
      <c r="H113" s="468"/>
      <c r="I113" s="468"/>
      <c r="J113" s="555" t="s">
        <v>2745</v>
      </c>
      <c r="K113" s="611" t="s">
        <v>9966</v>
      </c>
      <c r="L113" s="468"/>
      <c r="M113" s="468"/>
      <c r="N113" s="470"/>
      <c r="O113" s="470"/>
      <c r="P113" s="471"/>
      <c r="Q113" s="468"/>
      <c r="R113" s="468"/>
      <c r="S113" s="472"/>
      <c r="T113" s="472"/>
      <c r="U113" s="473"/>
      <c r="V113" s="474"/>
      <c r="W113" s="475"/>
      <c r="X113" s="476"/>
    </row>
    <row r="114" spans="1:24" ht="26.25" customHeight="1">
      <c r="A114" s="456" t="s">
        <v>188</v>
      </c>
      <c r="B114" s="457"/>
      <c r="C114" s="457" t="s">
        <v>3556</v>
      </c>
      <c r="D114" s="457" t="s">
        <v>198</v>
      </c>
      <c r="E114" s="457" t="s">
        <v>191</v>
      </c>
      <c r="F114" s="457" t="s">
        <v>191</v>
      </c>
      <c r="G114" s="457" t="s">
        <v>191</v>
      </c>
      <c r="H114" s="457" t="s">
        <v>191</v>
      </c>
      <c r="I114" s="457" t="s">
        <v>10122</v>
      </c>
      <c r="J114" s="457" t="s">
        <v>9989</v>
      </c>
      <c r="K114" s="458" t="s">
        <v>9990</v>
      </c>
      <c r="L114" s="457" t="s">
        <v>10025</v>
      </c>
      <c r="M114" s="457"/>
      <c r="N114" s="458" t="s">
        <v>10013</v>
      </c>
      <c r="O114" s="458">
        <v>198714</v>
      </c>
      <c r="P114" s="459" t="s">
        <v>10387</v>
      </c>
      <c r="Q114" s="457" t="s">
        <v>1901</v>
      </c>
      <c r="R114" s="457">
        <v>2015</v>
      </c>
      <c r="S114" s="457" t="s">
        <v>10020</v>
      </c>
      <c r="T114" s="457">
        <v>2725</v>
      </c>
      <c r="U114" s="460">
        <v>45302</v>
      </c>
      <c r="V114" s="461">
        <v>45339</v>
      </c>
      <c r="W114" s="462"/>
      <c r="X114" s="463">
        <v>1550</v>
      </c>
    </row>
    <row r="115" spans="1:24" ht="26.25" customHeight="1">
      <c r="A115" s="464"/>
      <c r="B115" s="143"/>
      <c r="C115" s="143"/>
      <c r="D115" s="143"/>
      <c r="E115" s="143"/>
      <c r="F115" s="143"/>
      <c r="G115" s="143"/>
      <c r="H115" s="143"/>
      <c r="I115" s="143" t="s">
        <v>3598</v>
      </c>
      <c r="J115" s="412" t="s">
        <v>10001</v>
      </c>
      <c r="K115" s="169" t="s">
        <v>3548</v>
      </c>
      <c r="L115" s="425" t="s">
        <v>3359</v>
      </c>
      <c r="M115" s="143"/>
      <c r="N115" s="73" t="s">
        <v>7851</v>
      </c>
      <c r="O115" s="143"/>
      <c r="P115" s="143"/>
      <c r="Q115" s="143" t="s">
        <v>378</v>
      </c>
      <c r="R115" s="143">
        <v>2015</v>
      </c>
      <c r="S115" s="143" t="s">
        <v>10021</v>
      </c>
      <c r="T115" s="143">
        <v>2030</v>
      </c>
      <c r="U115" s="146">
        <v>45303</v>
      </c>
      <c r="V115" s="146"/>
      <c r="W115" s="147">
        <v>50</v>
      </c>
      <c r="X115" s="466"/>
    </row>
    <row r="116" spans="1:24" ht="26.25" customHeight="1">
      <c r="A116" s="464"/>
      <c r="B116" s="143"/>
      <c r="C116" s="143"/>
      <c r="D116" s="143"/>
      <c r="E116" s="143"/>
      <c r="F116" s="143"/>
      <c r="G116" s="143"/>
      <c r="H116" s="143"/>
      <c r="I116" s="143"/>
      <c r="J116" s="143"/>
      <c r="K116" s="144" t="s">
        <v>9952</v>
      </c>
      <c r="L116" s="143"/>
      <c r="M116" s="143"/>
      <c r="N116" s="73" t="s">
        <v>2897</v>
      </c>
      <c r="O116" s="143"/>
      <c r="P116" s="143"/>
      <c r="Q116" s="143" t="s">
        <v>375</v>
      </c>
      <c r="R116" s="143">
        <v>2015</v>
      </c>
      <c r="S116" s="143" t="s">
        <v>10022</v>
      </c>
      <c r="T116" s="143">
        <v>1570</v>
      </c>
      <c r="U116" s="146"/>
      <c r="V116" s="146"/>
      <c r="W116" s="1449" t="s">
        <v>10061</v>
      </c>
      <c r="X116" s="777">
        <f>X114+X115</f>
        <v>1550</v>
      </c>
    </row>
    <row r="117" spans="1:24" ht="26.25" customHeight="1">
      <c r="A117" s="464"/>
      <c r="B117" s="143"/>
      <c r="C117" s="143" t="s">
        <v>10002</v>
      </c>
      <c r="D117" s="143" t="s">
        <v>191</v>
      </c>
      <c r="E117" s="143"/>
      <c r="F117" s="143"/>
      <c r="G117" s="143"/>
      <c r="H117" s="143"/>
      <c r="I117" s="143"/>
      <c r="J117" s="143"/>
      <c r="K117" s="144" t="s">
        <v>9972</v>
      </c>
      <c r="L117" s="143"/>
      <c r="M117" s="143"/>
      <c r="N117" s="143"/>
      <c r="O117" s="143"/>
      <c r="P117" s="143"/>
      <c r="Q117" s="143" t="s">
        <v>370</v>
      </c>
      <c r="R117" s="143">
        <v>2014</v>
      </c>
      <c r="S117" s="143" t="s">
        <v>10023</v>
      </c>
      <c r="T117" s="143">
        <v>1535</v>
      </c>
      <c r="U117" s="168"/>
      <c r="V117" s="146"/>
      <c r="W117" s="147" t="s">
        <v>10138</v>
      </c>
      <c r="X117" s="466"/>
    </row>
    <row r="118" spans="1:24" ht="26.25" customHeight="1">
      <c r="A118" s="464"/>
      <c r="B118" s="143"/>
      <c r="C118" s="143" t="s">
        <v>10003</v>
      </c>
      <c r="D118" s="143" t="s">
        <v>191</v>
      </c>
      <c r="E118" s="143"/>
      <c r="F118" s="143"/>
      <c r="G118" s="143"/>
      <c r="H118" s="143"/>
      <c r="I118" s="143"/>
      <c r="J118" s="143" t="s">
        <v>2626</v>
      </c>
      <c r="K118" s="144"/>
      <c r="L118" s="143"/>
      <c r="M118" s="2559" t="s">
        <v>10046</v>
      </c>
      <c r="N118" s="2560"/>
      <c r="O118" s="2561"/>
      <c r="P118" s="143"/>
      <c r="Q118" s="143"/>
      <c r="R118" s="143"/>
      <c r="S118" s="148" t="s">
        <v>189</v>
      </c>
      <c r="T118" s="148">
        <v>3700</v>
      </c>
      <c r="U118" s="168"/>
      <c r="V118" s="146"/>
      <c r="W118" s="147"/>
      <c r="X118" s="466"/>
    </row>
    <row r="119" spans="1:24" ht="26.25" customHeight="1">
      <c r="A119" s="464"/>
      <c r="B119" s="143"/>
      <c r="C119" s="143" t="s">
        <v>10043</v>
      </c>
      <c r="D119" s="143" t="s">
        <v>10047</v>
      </c>
      <c r="E119" s="143"/>
      <c r="F119" s="143"/>
      <c r="G119" s="143"/>
      <c r="H119" s="143"/>
      <c r="I119" s="143"/>
      <c r="J119" s="143" t="s">
        <v>2627</v>
      </c>
      <c r="K119" s="144"/>
      <c r="L119" s="143"/>
      <c r="M119" s="2559" t="s">
        <v>9991</v>
      </c>
      <c r="N119" s="2560"/>
      <c r="O119" s="2561"/>
      <c r="P119" s="143"/>
      <c r="Q119" s="143"/>
      <c r="R119" s="143"/>
      <c r="S119" s="148" t="s">
        <v>2472</v>
      </c>
      <c r="T119" s="148">
        <f>SUM(T114:T118)</f>
        <v>11560</v>
      </c>
      <c r="U119" s="168"/>
      <c r="V119" s="146"/>
      <c r="W119" s="147"/>
      <c r="X119" s="466"/>
    </row>
    <row r="120" spans="1:24" ht="26.25" customHeight="1" thickBot="1">
      <c r="A120" s="467"/>
      <c r="B120" s="468"/>
      <c r="C120" s="468"/>
      <c r="D120" s="468"/>
      <c r="E120" s="468"/>
      <c r="F120" s="468"/>
      <c r="G120" s="468"/>
      <c r="H120" s="468"/>
      <c r="I120" s="468"/>
      <c r="J120" s="555" t="s">
        <v>2745</v>
      </c>
      <c r="K120" s="611" t="s">
        <v>9966</v>
      </c>
      <c r="L120" s="468"/>
      <c r="M120" s="468"/>
      <c r="N120" s="470"/>
      <c r="O120" s="470"/>
      <c r="P120" s="471"/>
      <c r="Q120" s="468"/>
      <c r="R120" s="468"/>
      <c r="S120" s="472"/>
      <c r="T120" s="472"/>
      <c r="U120" s="473"/>
      <c r="V120" s="474"/>
      <c r="W120" s="475"/>
      <c r="X120" s="476"/>
    </row>
    <row r="121" spans="1:24" ht="26.25" hidden="1" customHeight="1"/>
    <row r="122" spans="1:24" ht="26.25" hidden="1" customHeight="1" thickBot="1"/>
    <row r="123" spans="1:24" ht="26.25" hidden="1" customHeight="1">
      <c r="A123" s="456" t="s">
        <v>188</v>
      </c>
      <c r="B123" s="457"/>
      <c r="C123" s="457" t="s">
        <v>3556</v>
      </c>
      <c r="D123" s="457" t="s">
        <v>190</v>
      </c>
      <c r="E123" s="457"/>
      <c r="F123" s="457"/>
      <c r="G123" s="457"/>
      <c r="H123" s="457"/>
      <c r="I123" s="457" t="s">
        <v>9179</v>
      </c>
      <c r="J123" s="457" t="s">
        <v>9950</v>
      </c>
      <c r="K123" s="458" t="s">
        <v>9951</v>
      </c>
      <c r="L123" s="457"/>
      <c r="M123" s="457"/>
      <c r="N123" s="458"/>
      <c r="O123" s="458"/>
      <c r="P123" s="459"/>
      <c r="Q123" s="457"/>
      <c r="R123" s="457"/>
      <c r="S123" s="457" t="s">
        <v>9935</v>
      </c>
      <c r="T123" s="457"/>
      <c r="U123" s="460">
        <v>45303</v>
      </c>
      <c r="V123" s="461">
        <v>45375</v>
      </c>
      <c r="W123" s="462">
        <v>6000</v>
      </c>
      <c r="X123" s="463">
        <v>7200</v>
      </c>
    </row>
    <row r="124" spans="1:24" ht="26.25" hidden="1" customHeight="1">
      <c r="A124" s="464"/>
      <c r="B124" s="143"/>
      <c r="C124" s="143"/>
      <c r="D124" s="143"/>
      <c r="E124" s="143"/>
      <c r="F124" s="143"/>
      <c r="G124" s="143"/>
      <c r="H124" s="143"/>
      <c r="I124" s="143" t="s">
        <v>194</v>
      </c>
      <c r="J124" s="412" t="s">
        <v>9959</v>
      </c>
      <c r="K124" s="169" t="s">
        <v>8469</v>
      </c>
      <c r="L124" s="427" t="s">
        <v>3359</v>
      </c>
      <c r="M124" s="2706" t="s">
        <v>10056</v>
      </c>
      <c r="N124" s="2707"/>
      <c r="O124" s="2707"/>
      <c r="P124" s="2708"/>
      <c r="Q124" s="143"/>
      <c r="R124" s="143"/>
      <c r="S124" s="143" t="s">
        <v>9936</v>
      </c>
      <c r="T124" s="143"/>
      <c r="U124" s="146"/>
      <c r="V124" s="146"/>
      <c r="W124" s="147"/>
      <c r="X124" s="466"/>
    </row>
    <row r="125" spans="1:24" ht="26.25" hidden="1" customHeight="1">
      <c r="A125" s="464"/>
      <c r="B125" s="143"/>
      <c r="C125" s="143"/>
      <c r="D125" s="143"/>
      <c r="E125" s="143"/>
      <c r="F125" s="143"/>
      <c r="G125" s="143"/>
      <c r="H125" s="143"/>
      <c r="I125" s="143"/>
      <c r="J125" s="320" t="s">
        <v>9956</v>
      </c>
      <c r="K125" s="144" t="s">
        <v>9952</v>
      </c>
      <c r="L125" s="143"/>
      <c r="M125" s="2709"/>
      <c r="N125" s="2710"/>
      <c r="O125" s="2710"/>
      <c r="P125" s="2711"/>
      <c r="Q125" s="143"/>
      <c r="R125" s="143"/>
      <c r="S125" s="143" t="s">
        <v>9937</v>
      </c>
      <c r="T125" s="143"/>
      <c r="U125" s="146"/>
      <c r="V125" s="146"/>
      <c r="W125" s="147"/>
      <c r="X125" s="466"/>
    </row>
    <row r="126" spans="1:24" ht="26.25" hidden="1" customHeight="1">
      <c r="A126" s="464"/>
      <c r="B126" s="143"/>
      <c r="C126" s="143"/>
      <c r="D126" s="143"/>
      <c r="E126" s="143"/>
      <c r="F126" s="143"/>
      <c r="G126" s="143"/>
      <c r="H126" s="143"/>
      <c r="I126" s="143"/>
      <c r="J126" s="143"/>
      <c r="K126" s="144" t="s">
        <v>3849</v>
      </c>
      <c r="L126" s="143"/>
      <c r="M126" s="2709"/>
      <c r="N126" s="2710"/>
      <c r="O126" s="2710"/>
      <c r="P126" s="2711"/>
      <c r="Q126" s="143"/>
      <c r="R126" s="143"/>
      <c r="S126" s="143" t="s">
        <v>9938</v>
      </c>
      <c r="T126" s="143"/>
      <c r="U126" s="168"/>
      <c r="V126" s="146"/>
      <c r="W126" s="147"/>
      <c r="X126" s="466"/>
    </row>
    <row r="127" spans="1:24" ht="26.25" hidden="1" customHeight="1">
      <c r="A127" s="464"/>
      <c r="B127" s="143"/>
      <c r="C127" s="143"/>
      <c r="D127" s="143"/>
      <c r="E127" s="143"/>
      <c r="F127" s="143"/>
      <c r="G127" s="143"/>
      <c r="H127" s="143"/>
      <c r="I127" s="143"/>
      <c r="J127" s="143" t="s">
        <v>2626</v>
      </c>
      <c r="K127" s="144"/>
      <c r="L127" s="143"/>
      <c r="M127" s="2709"/>
      <c r="N127" s="2710"/>
      <c r="O127" s="2710"/>
      <c r="P127" s="2711"/>
      <c r="Q127" s="143"/>
      <c r="R127" s="143"/>
      <c r="S127" s="148" t="s">
        <v>189</v>
      </c>
      <c r="T127" s="148"/>
      <c r="U127" s="168"/>
      <c r="V127" s="146"/>
      <c r="W127" s="147"/>
      <c r="X127" s="466"/>
    </row>
    <row r="128" spans="1:24" ht="26.25" hidden="1" customHeight="1">
      <c r="A128" s="464"/>
      <c r="B128" s="143"/>
      <c r="C128" s="143"/>
      <c r="D128" s="143"/>
      <c r="E128" s="143"/>
      <c r="F128" s="143"/>
      <c r="G128" s="143"/>
      <c r="H128" s="143"/>
      <c r="I128" s="143"/>
      <c r="J128" s="143" t="s">
        <v>2627</v>
      </c>
      <c r="K128" s="144"/>
      <c r="L128" s="143"/>
      <c r="M128" s="2712"/>
      <c r="N128" s="2713"/>
      <c r="O128" s="2713"/>
      <c r="P128" s="2714"/>
      <c r="Q128" s="143"/>
      <c r="R128" s="143"/>
      <c r="S128" s="148" t="s">
        <v>2472</v>
      </c>
      <c r="T128" s="148">
        <f>SUM(T123:T127)</f>
        <v>0</v>
      </c>
      <c r="U128" s="168"/>
      <c r="V128" s="146"/>
      <c r="W128" s="147"/>
      <c r="X128" s="466"/>
    </row>
    <row r="129" spans="1:24" ht="26.25" hidden="1" customHeight="1" thickBot="1">
      <c r="A129" s="467"/>
      <c r="B129" s="468"/>
      <c r="C129" s="468"/>
      <c r="D129" s="468"/>
      <c r="E129" s="468"/>
      <c r="F129" s="468"/>
      <c r="G129" s="468"/>
      <c r="H129" s="468"/>
      <c r="I129" s="468"/>
      <c r="J129" s="555" t="s">
        <v>2745</v>
      </c>
      <c r="K129" s="611" t="s">
        <v>9953</v>
      </c>
      <c r="L129" s="468"/>
      <c r="M129" s="468"/>
      <c r="N129" s="470"/>
      <c r="O129" s="470"/>
      <c r="P129" s="471"/>
      <c r="Q129" s="468"/>
      <c r="R129" s="468"/>
      <c r="S129" s="472"/>
      <c r="T129" s="472"/>
      <c r="U129" s="473"/>
      <c r="V129" s="474"/>
      <c r="W129" s="475"/>
      <c r="X129" s="476"/>
    </row>
    <row r="131" spans="1:24" ht="26.25" customHeight="1" thickBo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51"/>
      <c r="L131" s="4"/>
      <c r="M131" s="4"/>
      <c r="N131" s="451"/>
      <c r="O131" s="451"/>
      <c r="P131" s="452"/>
      <c r="Q131" s="4"/>
      <c r="R131" s="4"/>
      <c r="S131" s="4"/>
      <c r="T131" s="4"/>
      <c r="U131" s="453"/>
      <c r="V131" s="454"/>
      <c r="W131" s="455"/>
      <c r="X131" s="455"/>
    </row>
    <row r="132" spans="1:24" ht="26.25" customHeight="1">
      <c r="A132" s="1004" t="s">
        <v>188</v>
      </c>
      <c r="B132" s="1005"/>
      <c r="C132" s="1005" t="s">
        <v>26</v>
      </c>
      <c r="D132" s="1005" t="s">
        <v>190</v>
      </c>
      <c r="E132" s="1005"/>
      <c r="F132" s="1005"/>
      <c r="G132" s="1005"/>
      <c r="H132" s="1005"/>
      <c r="I132" s="1005" t="s">
        <v>9179</v>
      </c>
      <c r="J132" s="1010" t="s">
        <v>9950</v>
      </c>
      <c r="K132" s="1011" t="s">
        <v>8</v>
      </c>
      <c r="L132" s="1005"/>
      <c r="M132" s="1005"/>
      <c r="N132" s="1011"/>
      <c r="O132" s="1011"/>
      <c r="P132" s="1015"/>
      <c r="Q132" s="1005" t="s">
        <v>380</v>
      </c>
      <c r="R132" s="1005">
        <f>IF(MID(RIGHT(S132,8),1,1)="M",2021,IF(MID(RIGHT(S132,8),1,1)="N",2022,IF(MID(RIGHT(S132,8),1,1)="P",2023,IF(MID(RIGHT(S132,8),1,1)="R",1994,IF(MID(RIGHT(S132,8),1,1)="S",1995,IF(MID(RIGHT(S132,8),1,1)="T",1996,IF(MID(RIGHT(S132,8),1,1)="V",1997,IF(MID(RIGHT(S132,8),1,1)="W",1998,IF(MID(RIGHT(S132,8),1,1)="X",1999,IF(MID(RIGHT(S132,8),1,1)="Y",2000,IF(MID(RIGHT(S132,8),1,1)="1",2001,IF(MID(RIGHT(S132,8),1,1)="2",2002,IF(MID(RIGHT(S132,8),1,1)="3",2003,IF(MID(RIGHT(S132,8),1,1)="4",2004,IF(MID(RIGHT(S132,8),1,1)="5",2005,IF(MID(RIGHT(S132,8),1,1)="6",2006,IF(MID(RIGHT(S132,8),1,1)="7",2007,IF(MID(RIGHT(S132,8),1,1)="8",2008,IF(MID(RIGHT(S132,8),1,1)="9",2009,IF(MID(RIGHT(S132,8),1,1)="A",2010,IF(MID(RIGHT(S132,8),1,1)="B",2011,IF(MID(RIGHT(S132,8),1,1)="C",2012,IF(MID(RIGHT(S132,8),1,1)="D",2013,IF(MID(RIGHT(S132,8),1,1)="E",2014,IF(MID(RIGHT(S132,8),1,1)="F",2015,IF(MID(RIGHT(S132,8),1,1)="G",2016,IF(MID(RIGHT(S132,8),1,1)="H",2017,IF(MID(RIGHT(S132,8),1,1)="J",2018,IF(MID(RIGHT(S132,8),1,1)="K",2019,IF(MID(RIGHT(S132,8),1,1)="L",2020,""))))))))))))))))))))))))))))))</f>
        <v>2015</v>
      </c>
      <c r="S132" s="1005" t="s">
        <v>9960</v>
      </c>
      <c r="T132" s="1005"/>
      <c r="U132" s="1016">
        <v>45303</v>
      </c>
      <c r="V132" s="1016">
        <v>45375</v>
      </c>
      <c r="W132" s="1017">
        <v>6000</v>
      </c>
      <c r="X132" s="1018">
        <v>7150</v>
      </c>
    </row>
    <row r="133" spans="1:24" ht="26.25" customHeight="1">
      <c r="A133" s="1006"/>
      <c r="B133" s="1007"/>
      <c r="C133" s="1007" t="s">
        <v>9339</v>
      </c>
      <c r="D133" s="1007"/>
      <c r="E133" s="1007"/>
      <c r="F133" s="1007"/>
      <c r="G133" s="1007"/>
      <c r="H133" s="1007"/>
      <c r="I133" s="1007" t="s">
        <v>194</v>
      </c>
      <c r="J133" s="412" t="s">
        <v>9955</v>
      </c>
      <c r="K133" s="1012" t="s">
        <v>195</v>
      </c>
      <c r="L133" s="427" t="s">
        <v>3359</v>
      </c>
      <c r="M133" s="2724" t="s">
        <v>10539</v>
      </c>
      <c r="N133" s="2725"/>
      <c r="O133" s="2725"/>
      <c r="P133" s="2726"/>
      <c r="Q133" s="1007" t="s">
        <v>423</v>
      </c>
      <c r="R133" s="1007">
        <f>IF(MID(RIGHT(S133,8),1,1)="M",2021,IF(MID(RIGHT(S133,8),1,1)="N",2022,IF(MID(RIGHT(S133,8),1,1)="P",2023,IF(MID(RIGHT(S133,8),1,1)="R",1994,IF(MID(RIGHT(S133,8),1,1)="S",1995,IF(MID(RIGHT(S133,8),1,1)="T",1996,IF(MID(RIGHT(S133,8),1,1)="V",1997,IF(MID(RIGHT(S133,8),1,1)="W",1998,IF(MID(RIGHT(S133,8),1,1)="X",1999,IF(MID(RIGHT(S133,8),1,1)="Y",2000,IF(MID(RIGHT(S133,8),1,1)="1",2001,IF(MID(RIGHT(S133,8),1,1)="2",2002,IF(MID(RIGHT(S133,8),1,1)="3",2003,IF(MID(RIGHT(S133,8),1,1)="4",2004,IF(MID(RIGHT(S133,8),1,1)="5",2005,IF(MID(RIGHT(S133,8),1,1)="6",2006,IF(MID(RIGHT(S133,8),1,1)="7",2007,IF(MID(RIGHT(S133,8),1,1)="8",2008,IF(MID(RIGHT(S133,8),1,1)="9",2009,IF(MID(RIGHT(S133,8),1,1)="A",2010,IF(MID(RIGHT(S133,8),1,1)="B",2011,IF(MID(RIGHT(S133,8),1,1)="C",2012,IF(MID(RIGHT(S133,8),1,1)="D",2013,IF(MID(RIGHT(S133,8),1,1)="E",2014,IF(MID(RIGHT(S133,8),1,1)="F",2015,IF(MID(RIGHT(S133,8),1,1)="G",2016,IF(MID(RIGHT(S133,8),1,1)="H",2017,IF(MID(RIGHT(S133,8),1,1)="J",2018,IF(MID(RIGHT(S133,8),1,1)="K",2019,IF(MID(RIGHT(S133,8),1,1)="L",2020,""))))))))))))))))))))))))))))))</f>
        <v>2015</v>
      </c>
      <c r="S133" s="1007" t="s">
        <v>9961</v>
      </c>
      <c r="T133" s="1007"/>
      <c r="U133" s="1177"/>
      <c r="V133" s="1023"/>
      <c r="W133" s="1021"/>
      <c r="X133" s="1370"/>
    </row>
    <row r="134" spans="1:24" ht="26.25" customHeight="1">
      <c r="A134" s="1006"/>
      <c r="B134" s="1007"/>
      <c r="C134" s="1007" t="s">
        <v>9985</v>
      </c>
      <c r="D134" s="1007"/>
      <c r="E134" s="1007"/>
      <c r="F134" s="1007"/>
      <c r="G134" s="1007"/>
      <c r="H134" s="1007"/>
      <c r="I134" s="1007"/>
      <c r="J134" s="320" t="s">
        <v>9954</v>
      </c>
      <c r="K134" s="1013" t="s">
        <v>9952</v>
      </c>
      <c r="L134" s="1007"/>
      <c r="M134" s="2727"/>
      <c r="N134" s="2728"/>
      <c r="O134" s="2728"/>
      <c r="P134" s="2729"/>
      <c r="Q134" s="1007" t="s">
        <v>363</v>
      </c>
      <c r="R134" s="1007">
        <f>IF(MID(RIGHT(S134,8),1,1)="M",2021,IF(MID(RIGHT(S134,8),1,1)="N",2022,IF(MID(RIGHT(S134,8),1,1)="P",2023,IF(MID(RIGHT(S134,8),1,1)="R",1994,IF(MID(RIGHT(S134,8),1,1)="S",1995,IF(MID(RIGHT(S134,8),1,1)="T",1996,IF(MID(RIGHT(S134,8),1,1)="V",1997,IF(MID(RIGHT(S134,8),1,1)="W",1998,IF(MID(RIGHT(S134,8),1,1)="X",1999,IF(MID(RIGHT(S134,8),1,1)="Y",2000,IF(MID(RIGHT(S134,8),1,1)="1",2001,IF(MID(RIGHT(S134,8),1,1)="2",2002,IF(MID(RIGHT(S134,8),1,1)="3",2003,IF(MID(RIGHT(S134,8),1,1)="4",2004,IF(MID(RIGHT(S134,8),1,1)="5",2005,IF(MID(RIGHT(S134,8),1,1)="6",2006,IF(MID(RIGHT(S134,8),1,1)="7",2007,IF(MID(RIGHT(S134,8),1,1)="8",2008,IF(MID(RIGHT(S134,8),1,1)="9",2009,IF(MID(RIGHT(S134,8),1,1)="A",2010,IF(MID(RIGHT(S134,8),1,1)="B",2011,IF(MID(RIGHT(S134,8),1,1)="C",2012,IF(MID(RIGHT(S134,8),1,1)="D",2013,IF(MID(RIGHT(S134,8),1,1)="E",2014,IF(MID(RIGHT(S134,8),1,1)="F",2015,IF(MID(RIGHT(S134,8),1,1)="G",2016,IF(MID(RIGHT(S134,8),1,1)="H",2017,IF(MID(RIGHT(S134,8),1,1)="J",2018,IF(MID(RIGHT(S134,8),1,1)="K",2019,IF(MID(RIGHT(S134,8),1,1)="L",2020,""))))))))))))))))))))))))))))))</f>
        <v>2016</v>
      </c>
      <c r="S134" s="1007" t="s">
        <v>9962</v>
      </c>
      <c r="T134" s="1007"/>
      <c r="U134" s="1020"/>
      <c r="V134" s="1023"/>
      <c r="W134" s="1021"/>
      <c r="X134" s="1370"/>
    </row>
    <row r="135" spans="1:24" ht="26.25" customHeight="1">
      <c r="A135" s="1006"/>
      <c r="B135" s="1007"/>
      <c r="C135" s="1007"/>
      <c r="D135" s="1007"/>
      <c r="E135" s="1007"/>
      <c r="F135" s="1007"/>
      <c r="G135" s="1007"/>
      <c r="H135" s="1007"/>
      <c r="I135" s="1007"/>
      <c r="J135" s="1007"/>
      <c r="K135" s="1013" t="s">
        <v>3849</v>
      </c>
      <c r="L135" s="1007"/>
      <c r="M135" s="2727"/>
      <c r="N135" s="2728"/>
      <c r="O135" s="2728"/>
      <c r="P135" s="2729"/>
      <c r="Q135" s="1007" t="s">
        <v>363</v>
      </c>
      <c r="R135" s="1007">
        <f>IF(MID(RIGHT(S135,8),1,1)="M",2021,IF(MID(RIGHT(S135,8),1,1)="N",2022,IF(MID(RIGHT(S135,8),1,1)="P",2023,IF(MID(RIGHT(S135,8),1,1)="R",1994,IF(MID(RIGHT(S135,8),1,1)="S",1995,IF(MID(RIGHT(S135,8),1,1)="T",1996,IF(MID(RIGHT(S135,8),1,1)="V",1997,IF(MID(RIGHT(S135,8),1,1)="W",1998,IF(MID(RIGHT(S135,8),1,1)="X",1999,IF(MID(RIGHT(S135,8),1,1)="Y",2000,IF(MID(RIGHT(S135,8),1,1)="1",2001,IF(MID(RIGHT(S135,8),1,1)="2",2002,IF(MID(RIGHT(S135,8),1,1)="3",2003,IF(MID(RIGHT(S135,8),1,1)="4",2004,IF(MID(RIGHT(S135,8),1,1)="5",2005,IF(MID(RIGHT(S135,8),1,1)="6",2006,IF(MID(RIGHT(S135,8),1,1)="7",2007,IF(MID(RIGHT(S135,8),1,1)="8",2008,IF(MID(RIGHT(S135,8),1,1)="9",2009,IF(MID(RIGHT(S135,8),1,1)="A",2010,IF(MID(RIGHT(S135,8),1,1)="B",2011,IF(MID(RIGHT(S135,8),1,1)="C",2012,IF(MID(RIGHT(S135,8),1,1)="D",2013,IF(MID(RIGHT(S135,8),1,1)="E",2014,IF(MID(RIGHT(S135,8),1,1)="F",2015,IF(MID(RIGHT(S135,8),1,1)="G",2016,IF(MID(RIGHT(S135,8),1,1)="H",2017,IF(MID(RIGHT(S135,8),1,1)="J",2018,IF(MID(RIGHT(S135,8),1,1)="K",2019,IF(MID(RIGHT(S135,8),1,1)="L",2020,""))))))))))))))))))))))))))))))</f>
        <v>2015</v>
      </c>
      <c r="S135" s="1007" t="s">
        <v>9963</v>
      </c>
      <c r="T135" s="1007"/>
      <c r="U135" s="1023"/>
      <c r="V135" s="1023"/>
      <c r="W135" s="1021"/>
      <c r="X135" s="1022"/>
    </row>
    <row r="136" spans="1:24" ht="26.25" customHeight="1">
      <c r="A136" s="1006"/>
      <c r="B136" s="1007"/>
      <c r="C136" s="1007"/>
      <c r="D136" s="1007"/>
      <c r="E136" s="1007"/>
      <c r="F136" s="1007"/>
      <c r="G136" s="1007"/>
      <c r="H136" s="1007"/>
      <c r="I136" s="1007"/>
      <c r="J136" s="1007"/>
      <c r="K136" s="1013"/>
      <c r="L136" s="1007"/>
      <c r="M136" s="2727"/>
      <c r="N136" s="2728"/>
      <c r="O136" s="2728"/>
      <c r="P136" s="2729"/>
      <c r="Q136" s="1007"/>
      <c r="R136" s="1007"/>
      <c r="S136" s="1024" t="s">
        <v>189</v>
      </c>
      <c r="T136" s="1024"/>
      <c r="U136" s="1020"/>
      <c r="V136" s="1023"/>
      <c r="W136" s="1021"/>
      <c r="X136" s="1022"/>
    </row>
    <row r="137" spans="1:24" ht="26.25" customHeight="1">
      <c r="A137" s="1006"/>
      <c r="B137" s="1007"/>
      <c r="C137" s="1007"/>
      <c r="D137" s="1007"/>
      <c r="E137" s="1007"/>
      <c r="F137" s="1007"/>
      <c r="G137" s="1007"/>
      <c r="H137" s="1007"/>
      <c r="I137" s="1007"/>
      <c r="J137" s="1007"/>
      <c r="K137" s="1013"/>
      <c r="L137" s="1007"/>
      <c r="M137" s="2730"/>
      <c r="N137" s="2731"/>
      <c r="O137" s="2731"/>
      <c r="P137" s="2732"/>
      <c r="Q137" s="1007"/>
      <c r="R137" s="1007"/>
      <c r="S137" s="1024" t="s">
        <v>2472</v>
      </c>
      <c r="T137" s="1024">
        <f>SUM(T132:T136)</f>
        <v>0</v>
      </c>
      <c r="U137" s="1020"/>
      <c r="V137" s="1023"/>
      <c r="W137" s="1021"/>
      <c r="X137" s="1022"/>
    </row>
    <row r="138" spans="1:24" ht="26.25" customHeight="1" thickBot="1">
      <c r="A138" s="1008"/>
      <c r="B138" s="1009"/>
      <c r="C138" s="1009"/>
      <c r="D138" s="1009"/>
      <c r="E138" s="1009"/>
      <c r="F138" s="1009"/>
      <c r="G138" s="1009"/>
      <c r="H138" s="1009"/>
      <c r="I138" s="1009"/>
      <c r="J138" s="1009"/>
      <c r="K138" s="611" t="s">
        <v>9953</v>
      </c>
      <c r="L138" s="1009"/>
      <c r="M138" s="1009"/>
      <c r="N138" s="1014"/>
      <c r="O138" s="1014"/>
      <c r="P138" s="1025"/>
      <c r="Q138" s="1009"/>
      <c r="R138" s="1009"/>
      <c r="S138" s="1026"/>
      <c r="T138" s="1026"/>
      <c r="U138" s="1027"/>
      <c r="V138" s="1028"/>
      <c r="W138" s="1029"/>
      <c r="X138" s="1030"/>
    </row>
    <row r="139" spans="1:24" ht="26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51"/>
      <c r="L139" s="4"/>
      <c r="M139" s="4"/>
      <c r="N139" s="451"/>
      <c r="O139" s="451"/>
      <c r="P139" s="452"/>
      <c r="Q139" s="4"/>
      <c r="R139" s="4"/>
      <c r="S139" s="4"/>
      <c r="T139" s="4"/>
      <c r="U139" s="453"/>
      <c r="V139" s="454"/>
      <c r="W139" s="455"/>
      <c r="X139" s="455"/>
    </row>
    <row r="140" spans="1:24" ht="26.25" customHeight="1" thickBot="1"/>
    <row r="141" spans="1:24" ht="26.25" customHeight="1">
      <c r="A141" s="1266" t="s">
        <v>188</v>
      </c>
      <c r="B141" s="1267"/>
      <c r="C141" s="1267" t="s">
        <v>251</v>
      </c>
      <c r="D141" s="1267" t="s">
        <v>190</v>
      </c>
      <c r="E141" s="1267" t="s">
        <v>191</v>
      </c>
      <c r="F141" s="1267" t="s">
        <v>191</v>
      </c>
      <c r="G141" s="1267" t="s">
        <v>191</v>
      </c>
      <c r="H141" s="1480"/>
      <c r="I141" s="1267" t="s">
        <v>8436</v>
      </c>
      <c r="J141" s="1269" t="s">
        <v>9974</v>
      </c>
      <c r="K141" s="1270" t="s">
        <v>8340</v>
      </c>
      <c r="L141" s="1269" t="s">
        <v>10078</v>
      </c>
      <c r="M141" s="1269"/>
      <c r="N141" s="1271" t="s">
        <v>9992</v>
      </c>
      <c r="O141" s="1271" t="s">
        <v>9993</v>
      </c>
      <c r="P141" s="1272"/>
      <c r="Q141" s="1267" t="s">
        <v>205</v>
      </c>
      <c r="R141" s="1267">
        <f>IF(MID(RIGHT(S141,8),1,1)="M",2021,IF(MID(RIGHT(S141,8),1,1)="N",2022,IF(MID(RIGHT(S141,8),1,1)="P",2023,IF(MID(RIGHT(S141,8),1,1)="R",1994,IF(MID(RIGHT(S141,8),1,1)="S",1995,IF(MID(RIGHT(S141,8),1,1)="T",1996,IF(MID(RIGHT(S141,8),1,1)="V",1997,IF(MID(RIGHT(S141,8),1,1)="W",1998,IF(MID(RIGHT(S141,8),1,1)="X",1999,IF(MID(RIGHT(S141,8),1,1)="Y",2000,IF(MID(RIGHT(S141,8),1,1)="1",2001,IF(MID(RIGHT(S141,8),1,1)="2",2002,IF(MID(RIGHT(S141,8),1,1)="3",2003,IF(MID(RIGHT(S141,8),1,1)="4",2004,IF(MID(RIGHT(S141,8),1,1)="5",2005,IF(MID(RIGHT(S141,8),1,1)="6",2006,IF(MID(RIGHT(S141,8),1,1)="7",2007,IF(MID(RIGHT(S141,8),1,1)="8",2008,IF(MID(RIGHT(S141,8),1,1)="9",2009,IF(MID(RIGHT(S141,8),1,1)="A",2010,IF(MID(RIGHT(S141,8),1,1)="B",2011,IF(MID(RIGHT(S141,8),1,1)="C",2012,IF(MID(RIGHT(S141,8),1,1)="D",2013,IF(MID(RIGHT(S141,8),1,1)="E",2014,IF(MID(RIGHT(S141,8),1,1)="F",2015,IF(MID(RIGHT(S141,8),1,1)="G",2016,IF(MID(RIGHT(S141,8),1,1)="H",2017,IF(MID(RIGHT(S141,8),1,1)="J",2018,IF(MID(RIGHT(S141,8),1,1)="K",2019,IF(MID(RIGHT(S141,8),1,1)="L",2020,""))))))))))))))))))))))))))))))</f>
        <v>2020</v>
      </c>
      <c r="S141" s="1267" t="s">
        <v>9994</v>
      </c>
      <c r="T141" s="1267">
        <v>1350</v>
      </c>
      <c r="U141" s="1441">
        <v>45304</v>
      </c>
      <c r="V141" s="1273">
        <v>45305</v>
      </c>
      <c r="W141" s="1274">
        <f>W175+600</f>
        <v>7900</v>
      </c>
      <c r="X141" s="1275">
        <f>W141+100</f>
        <v>8000</v>
      </c>
    </row>
    <row r="142" spans="1:24" ht="26.25" customHeight="1">
      <c r="A142" s="1276"/>
      <c r="B142" s="1277"/>
      <c r="C142" s="1277"/>
      <c r="D142" s="1277"/>
      <c r="E142" s="1277"/>
      <c r="F142" s="1277"/>
      <c r="G142" s="1277"/>
      <c r="H142" s="1277"/>
      <c r="I142" s="1277" t="s">
        <v>3598</v>
      </c>
      <c r="J142" s="412" t="s">
        <v>9980</v>
      </c>
      <c r="K142" s="1278"/>
      <c r="L142" s="1277"/>
      <c r="M142" s="1277"/>
      <c r="N142" s="1279"/>
      <c r="O142" s="1277"/>
      <c r="P142" s="1277"/>
      <c r="Q142" s="1277" t="s">
        <v>205</v>
      </c>
      <c r="R142" s="1277">
        <f>IF(MID(RIGHT(S142,8),1,1)="M",2021,IF(MID(RIGHT(S142,8),1,1)="N",2022,IF(MID(RIGHT(S142,8),1,1)="P",2023,IF(MID(RIGHT(S142,8),1,1)="R",1994,IF(MID(RIGHT(S142,8),1,1)="S",1995,IF(MID(RIGHT(S142,8),1,1)="T",1996,IF(MID(RIGHT(S142,8),1,1)="V",1997,IF(MID(RIGHT(S142,8),1,1)="W",1998,IF(MID(RIGHT(S142,8),1,1)="X",1999,IF(MID(RIGHT(S142,8),1,1)="Y",2000,IF(MID(RIGHT(S142,8),1,1)="1",2001,IF(MID(RIGHT(S142,8),1,1)="2",2002,IF(MID(RIGHT(S142,8),1,1)="3",2003,IF(MID(RIGHT(S142,8),1,1)="4",2004,IF(MID(RIGHT(S142,8),1,1)="5",2005,IF(MID(RIGHT(S142,8),1,1)="6",2006,IF(MID(RIGHT(S142,8),1,1)="7",2007,IF(MID(RIGHT(S142,8),1,1)="8",2008,IF(MID(RIGHT(S142,8),1,1)="9",2009,IF(MID(RIGHT(S142,8),1,1)="A",2010,IF(MID(RIGHT(S142,8),1,1)="B",2011,IF(MID(RIGHT(S142,8),1,1)="C",2012,IF(MID(RIGHT(S142,8),1,1)="D",2013,IF(MID(RIGHT(S142,8),1,1)="E",2014,IF(MID(RIGHT(S142,8),1,1)="F",2015,IF(MID(RIGHT(S142,8),1,1)="G",2016,IF(MID(RIGHT(S142,8),1,1)="H",2017,IF(MID(RIGHT(S142,8),1,1)="J",2018,IF(MID(RIGHT(S142,8),1,1)="K",2019,IF(MID(RIGHT(S142,8),1,1)="L",2020,""))))))))))))))))))))))))))))))</f>
        <v>2020</v>
      </c>
      <c r="S142" s="1277" t="s">
        <v>9995</v>
      </c>
      <c r="T142" s="1277">
        <v>1350</v>
      </c>
      <c r="U142" s="1284"/>
      <c r="V142" s="1281"/>
      <c r="W142" s="1282" t="s">
        <v>10080</v>
      </c>
      <c r="X142" s="1283" t="s">
        <v>10203</v>
      </c>
    </row>
    <row r="143" spans="1:24" ht="26.25" customHeight="1">
      <c r="A143" s="1276"/>
      <c r="B143" s="1277"/>
      <c r="C143" s="1277"/>
      <c r="D143" s="1277"/>
      <c r="E143" s="1277"/>
      <c r="F143" s="1277"/>
      <c r="G143" s="1277"/>
      <c r="H143" s="1277"/>
      <c r="I143" s="1277"/>
      <c r="J143" s="412" t="s">
        <v>9981</v>
      </c>
      <c r="K143" s="1277" t="s">
        <v>9976</v>
      </c>
      <c r="L143" s="1277"/>
      <c r="M143" s="1277"/>
      <c r="N143" s="1279"/>
      <c r="O143" s="1277"/>
      <c r="P143" s="1277"/>
      <c r="Q143" s="1277" t="s">
        <v>205</v>
      </c>
      <c r="R143" s="1277">
        <f>IF(MID(RIGHT(S143,8),1,1)="M",2021,IF(MID(RIGHT(S143,8),1,1)="N",2022,IF(MID(RIGHT(S143,8),1,1)="P",2023,IF(MID(RIGHT(S143,8),1,1)="R",1994,IF(MID(RIGHT(S143,8),1,1)="S",1995,IF(MID(RIGHT(S143,8),1,1)="T",1996,IF(MID(RIGHT(S143,8),1,1)="V",1997,IF(MID(RIGHT(S143,8),1,1)="W",1998,IF(MID(RIGHT(S143,8),1,1)="X",1999,IF(MID(RIGHT(S143,8),1,1)="Y",2000,IF(MID(RIGHT(S143,8),1,1)="1",2001,IF(MID(RIGHT(S143,8),1,1)="2",2002,IF(MID(RIGHT(S143,8),1,1)="3",2003,IF(MID(RIGHT(S143,8),1,1)="4",2004,IF(MID(RIGHT(S143,8),1,1)="5",2005,IF(MID(RIGHT(S143,8),1,1)="6",2006,IF(MID(RIGHT(S143,8),1,1)="7",2007,IF(MID(RIGHT(S143,8),1,1)="8",2008,IF(MID(RIGHT(S143,8),1,1)="9",2009,IF(MID(RIGHT(S143,8),1,1)="A",2010,IF(MID(RIGHT(S143,8),1,1)="B",2011,IF(MID(RIGHT(S143,8),1,1)="C",2012,IF(MID(RIGHT(S143,8),1,1)="D",2013,IF(MID(RIGHT(S143,8),1,1)="E",2014,IF(MID(RIGHT(S143,8),1,1)="F",2015,IF(MID(RIGHT(S143,8),1,1)="G",2016,IF(MID(RIGHT(S143,8),1,1)="H",2017,IF(MID(RIGHT(S143,8),1,1)="J",2018,IF(MID(RIGHT(S143,8),1,1)="K",2019,IF(MID(RIGHT(S143,8),1,1)="L",2020,""))))))))))))))))))))))))))))))</f>
        <v>2020</v>
      </c>
      <c r="S143" s="1277" t="s">
        <v>9996</v>
      </c>
      <c r="T143" s="1277">
        <v>1350</v>
      </c>
      <c r="U143" s="1280"/>
      <c r="V143" s="1280"/>
      <c r="W143" s="1282" t="s">
        <v>10204</v>
      </c>
      <c r="X143" s="1283"/>
    </row>
    <row r="144" spans="1:24" ht="26.25" customHeight="1">
      <c r="A144" s="1276"/>
      <c r="B144" s="1277"/>
      <c r="C144" s="1277"/>
      <c r="D144" s="1277"/>
      <c r="E144" s="1277"/>
      <c r="F144" s="1277"/>
      <c r="G144" s="1277"/>
      <c r="H144" s="1277"/>
      <c r="I144" s="1277" t="s">
        <v>8409</v>
      </c>
      <c r="J144" s="1277"/>
      <c r="K144" s="1443" t="s">
        <v>9978</v>
      </c>
      <c r="L144" s="1277"/>
      <c r="M144" s="1277"/>
      <c r="N144" s="1277"/>
      <c r="O144" s="1277"/>
      <c r="P144" s="1277"/>
      <c r="Q144" s="1277" t="s">
        <v>205</v>
      </c>
      <c r="R144" s="1277">
        <f>IF(MID(RIGHT(S144,8),1,1)="M",2021,IF(MID(RIGHT(S144,8),1,1)="N",2022,IF(MID(RIGHT(S144,8),1,1)="P",2023,IF(MID(RIGHT(S144,8),1,1)="R",1994,IF(MID(RIGHT(S144,8),1,1)="S",1995,IF(MID(RIGHT(S144,8),1,1)="T",1996,IF(MID(RIGHT(S144,8),1,1)="V",1997,IF(MID(RIGHT(S144,8),1,1)="W",1998,IF(MID(RIGHT(S144,8),1,1)="X",1999,IF(MID(RIGHT(S144,8),1,1)="Y",2000,IF(MID(RIGHT(S144,8),1,1)="1",2001,IF(MID(RIGHT(S144,8),1,1)="2",2002,IF(MID(RIGHT(S144,8),1,1)="3",2003,IF(MID(RIGHT(S144,8),1,1)="4",2004,IF(MID(RIGHT(S144,8),1,1)="5",2005,IF(MID(RIGHT(S144,8),1,1)="6",2006,IF(MID(RIGHT(S144,8),1,1)="7",2007,IF(MID(RIGHT(S144,8),1,1)="8",2008,IF(MID(RIGHT(S144,8),1,1)="9",2009,IF(MID(RIGHT(S144,8),1,1)="A",2010,IF(MID(RIGHT(S144,8),1,1)="B",2011,IF(MID(RIGHT(S144,8),1,1)="C",2012,IF(MID(RIGHT(S144,8),1,1)="D",2013,IF(MID(RIGHT(S144,8),1,1)="E",2014,IF(MID(RIGHT(S144,8),1,1)="F",2015,IF(MID(RIGHT(S144,8),1,1)="G",2016,IF(MID(RIGHT(S144,8),1,1)="H",2017,IF(MID(RIGHT(S144,8),1,1)="J",2018,IF(MID(RIGHT(S144,8),1,1)="K",2019,IF(MID(RIGHT(S144,8),1,1)="L",2020,""))))))))))))))))))))))))))))))</f>
        <v>2021</v>
      </c>
      <c r="S144" s="1277" t="s">
        <v>9997</v>
      </c>
      <c r="T144" s="1277">
        <v>1530</v>
      </c>
      <c r="U144" s="1285"/>
      <c r="V144" s="1286"/>
      <c r="W144" s="1282"/>
      <c r="X144" s="1287"/>
    </row>
    <row r="145" spans="1:24" ht="26.25" customHeight="1">
      <c r="A145" s="1276"/>
      <c r="B145" s="1277"/>
      <c r="C145" s="1277"/>
      <c r="D145" s="1277"/>
      <c r="E145" s="1277"/>
      <c r="F145" s="1277"/>
      <c r="G145" s="1277"/>
      <c r="H145" s="1277"/>
      <c r="I145" s="1277" t="s">
        <v>9982</v>
      </c>
      <c r="J145" s="425" t="s">
        <v>2673</v>
      </c>
      <c r="K145" s="1288"/>
      <c r="L145" s="1277"/>
      <c r="M145" s="1277"/>
      <c r="N145" s="1277"/>
      <c r="O145" s="1277"/>
      <c r="P145" s="1277"/>
      <c r="Q145" s="1277"/>
      <c r="R145" s="1277"/>
      <c r="S145" s="1289" t="s">
        <v>189</v>
      </c>
      <c r="T145" s="1289">
        <v>3910</v>
      </c>
      <c r="U145" s="1285"/>
      <c r="V145" s="1286"/>
      <c r="W145" s="1282"/>
      <c r="X145" s="1290"/>
    </row>
    <row r="146" spans="1:24" ht="26.25" customHeight="1">
      <c r="A146" s="1276"/>
      <c r="B146" s="1277"/>
      <c r="C146" s="1277"/>
      <c r="D146" s="1277"/>
      <c r="E146" s="1277"/>
      <c r="F146" s="1277"/>
      <c r="G146" s="1277"/>
      <c r="H146" s="1277"/>
      <c r="I146" s="1277" t="s">
        <v>8437</v>
      </c>
      <c r="J146" s="425" t="s">
        <v>9975</v>
      </c>
      <c r="K146" s="1277"/>
      <c r="L146" s="1277"/>
      <c r="M146" s="1277"/>
      <c r="N146" s="1277"/>
      <c r="O146" s="1277"/>
      <c r="P146" s="1277"/>
      <c r="Q146" s="1277"/>
      <c r="R146" s="1277"/>
      <c r="S146" s="1289" t="s">
        <v>2472</v>
      </c>
      <c r="T146" s="1289">
        <f>SUM(T141:T145)</f>
        <v>9490</v>
      </c>
      <c r="U146" s="1285"/>
      <c r="V146" s="1286"/>
      <c r="W146" s="1282"/>
      <c r="X146" s="1290"/>
    </row>
    <row r="147" spans="1:24" ht="26.25" customHeight="1" thickBot="1">
      <c r="A147" s="1291"/>
      <c r="B147" s="1292"/>
      <c r="C147" s="1292"/>
      <c r="D147" s="1292"/>
      <c r="E147" s="1292"/>
      <c r="F147" s="1292"/>
      <c r="G147" s="1292"/>
      <c r="H147" s="1292"/>
      <c r="I147" s="1292"/>
      <c r="J147" s="1292"/>
      <c r="K147" s="611" t="s">
        <v>10041</v>
      </c>
      <c r="L147" s="1293"/>
      <c r="M147" s="1293"/>
      <c r="N147" s="1292"/>
      <c r="O147" s="1292"/>
      <c r="P147" s="1294"/>
      <c r="Q147" s="1295"/>
      <c r="R147" s="1295"/>
      <c r="S147" s="1295" t="s">
        <v>1907</v>
      </c>
      <c r="T147" s="1295">
        <v>5580</v>
      </c>
      <c r="U147" s="1296"/>
      <c r="V147" s="1297"/>
      <c r="W147" s="1298"/>
      <c r="X147" s="1299"/>
    </row>
    <row r="149" spans="1:24" ht="26.25" customHeight="1" thickBot="1"/>
    <row r="150" spans="1:24" ht="26.25" customHeight="1">
      <c r="A150" s="492" t="s">
        <v>188</v>
      </c>
      <c r="B150" s="493"/>
      <c r="C150" s="493" t="s">
        <v>2348</v>
      </c>
      <c r="D150" s="493" t="s">
        <v>190</v>
      </c>
      <c r="E150" s="493" t="s">
        <v>191</v>
      </c>
      <c r="F150" s="493"/>
      <c r="G150" s="493" t="s">
        <v>191</v>
      </c>
      <c r="H150" s="1481"/>
      <c r="I150" s="493" t="s">
        <v>2573</v>
      </c>
      <c r="J150" s="494" t="s">
        <v>10005</v>
      </c>
      <c r="K150" s="493" t="s">
        <v>8</v>
      </c>
      <c r="L150" s="494" t="s">
        <v>10049</v>
      </c>
      <c r="M150" s="495"/>
      <c r="N150" s="495" t="s">
        <v>11583</v>
      </c>
      <c r="O150" s="495" t="s">
        <v>10054</v>
      </c>
      <c r="P150" s="496" t="s">
        <v>12085</v>
      </c>
      <c r="Q150" s="493" t="s">
        <v>10053</v>
      </c>
      <c r="R150" s="493">
        <f>IF(MID(RIGHT(S150,8),1,1)="M",2021,IF(MID(RIGHT(S150,8),1,1)="N",2022,IF(MID(RIGHT(S150,8),1,1)="P",2023,IF(MID(RIGHT(S150,8),1,1)="R",1994,IF(MID(RIGHT(S150,8),1,1)="S",1995,IF(MID(RIGHT(S150,8),1,1)="T",1996,IF(MID(RIGHT(S150,8),1,1)="V",1997,IF(MID(RIGHT(S150,8),1,1)="W",1998,IF(MID(RIGHT(S150,8),1,1)="X",1999,IF(MID(RIGHT(S150,8),1,1)="Y",2000,IF(MID(RIGHT(S150,8),1,1)="1",2001,IF(MID(RIGHT(S150,8),1,1)="2",2002,IF(MID(RIGHT(S150,8),1,1)="3",2003,IF(MID(RIGHT(S150,8),1,1)="4",2004,IF(MID(RIGHT(S150,8),1,1)="5",2005,IF(MID(RIGHT(S150,8),1,1)="6",2006,IF(MID(RIGHT(S150,8),1,1)="7",2007,IF(MID(RIGHT(S150,8),1,1)="8",2008,IF(MID(RIGHT(S150,8),1,1)="9",2009,IF(MID(RIGHT(S150,8),1,1)="A",2010,IF(MID(RIGHT(S150,8),1,1)="B",2011,IF(MID(RIGHT(S150,8),1,1)="C",2012,IF(MID(RIGHT(S150,8),1,1)="D",2013,IF(MID(RIGHT(S150,8),1,1)="E",2014,IF(MID(RIGHT(S150,8),1,1)="F",2015,IF(MID(RIGHT(S150,8),1,1)="G",2016,IF(MID(RIGHT(S150,8),1,1)="H",2017,IF(MID(RIGHT(S150,8),1,1)="J",2018,IF(MID(RIGHT(S150,8),1,1)="K",2019,IF(MID(RIGHT(S150,8),1,1)="L",2020,""))))))))))))))))))))))))))))))</f>
        <v>2020</v>
      </c>
      <c r="S150" s="493" t="s">
        <v>10055</v>
      </c>
      <c r="T150" s="493">
        <v>1670</v>
      </c>
      <c r="U150" s="497">
        <v>45309</v>
      </c>
      <c r="V150" s="497">
        <v>45367</v>
      </c>
      <c r="W150" s="498">
        <v>1725</v>
      </c>
      <c r="X150" s="1495">
        <v>2700</v>
      </c>
    </row>
    <row r="151" spans="1:24" ht="26.25" customHeight="1">
      <c r="A151" s="500"/>
      <c r="B151" s="97"/>
      <c r="C151" s="320" t="s">
        <v>11685</v>
      </c>
      <c r="D151" s="97"/>
      <c r="E151" s="97"/>
      <c r="F151" s="97"/>
      <c r="G151" s="97"/>
      <c r="H151" s="97"/>
      <c r="I151" s="97" t="s">
        <v>2578</v>
      </c>
      <c r="J151" s="317" t="s">
        <v>10012</v>
      </c>
      <c r="K151" s="99" t="s">
        <v>195</v>
      </c>
      <c r="L151" s="427" t="s">
        <v>3603</v>
      </c>
      <c r="M151" s="98"/>
      <c r="N151" s="73" t="s">
        <v>3907</v>
      </c>
      <c r="O151" s="97"/>
      <c r="P151" s="99"/>
      <c r="Q151" s="97" t="s">
        <v>10053</v>
      </c>
      <c r="R151" s="97">
        <f>IF(MID(RIGHT(S151,8),1,1)="M",2021,IF(MID(RIGHT(S151,8),1,1)="N",2022,IF(MID(RIGHT(S151,8),1,1)="P",2023,IF(MID(RIGHT(S151,8),1,1)="R",1994,IF(MID(RIGHT(S151,8),1,1)="S",1995,IF(MID(RIGHT(S151,8),1,1)="T",1996,IF(MID(RIGHT(S151,8),1,1)="V",1997,IF(MID(RIGHT(S151,8),1,1)="W",1998,IF(MID(RIGHT(S151,8),1,1)="X",1999,IF(MID(RIGHT(S151,8),1,1)="Y",2000,IF(MID(RIGHT(S151,8),1,1)="1",2001,IF(MID(RIGHT(S151,8),1,1)="2",2002,IF(MID(RIGHT(S151,8),1,1)="3",2003,IF(MID(RIGHT(S151,8),1,1)="4",2004,IF(MID(RIGHT(S151,8),1,1)="5",2005,IF(MID(RIGHT(S151,8),1,1)="6",2006,IF(MID(RIGHT(S151,8),1,1)="7",2007,IF(MID(RIGHT(S151,8),1,1)="8",2008,IF(MID(RIGHT(S151,8),1,1)="9",2009,IF(MID(RIGHT(S151,8),1,1)="A",2010,IF(MID(RIGHT(S151,8),1,1)="B",2011,IF(MID(RIGHT(S151,8),1,1)="C",2012,IF(MID(RIGHT(S151,8),1,1)="D",2013,IF(MID(RIGHT(S151,8),1,1)="E",2014,IF(MID(RIGHT(S151,8),1,1)="F",2015,IF(MID(RIGHT(S151,8),1,1)="G",2016,IF(MID(RIGHT(S151,8),1,1)="H",2017,IF(MID(RIGHT(S151,8),1,1)="J",2018,IF(MID(RIGHT(S151,8),1,1)="K",2019,IF(MID(RIGHT(S151,8),1,1)="L",2020,""))))))))))))))))))))))))))))))</f>
        <v>2022</v>
      </c>
      <c r="S151" s="97" t="s">
        <v>10050</v>
      </c>
      <c r="T151" s="97">
        <v>1670</v>
      </c>
      <c r="U151" s="431">
        <v>45310</v>
      </c>
      <c r="V151" s="430">
        <v>45381</v>
      </c>
      <c r="W151" s="106" t="s">
        <v>10217</v>
      </c>
      <c r="X151" s="1528" t="s">
        <v>10894</v>
      </c>
    </row>
    <row r="152" spans="1:24" ht="26.25" customHeight="1">
      <c r="A152" s="500"/>
      <c r="B152" s="97"/>
      <c r="C152" s="97"/>
      <c r="D152" s="97"/>
      <c r="E152" s="97"/>
      <c r="F152" s="97"/>
      <c r="G152" s="97"/>
      <c r="H152" s="97"/>
      <c r="I152" s="97"/>
      <c r="J152" s="913" t="s">
        <v>10006</v>
      </c>
      <c r="K152" s="97" t="s">
        <v>10004</v>
      </c>
      <c r="L152" s="427" t="s">
        <v>12079</v>
      </c>
      <c r="M152" s="98"/>
      <c r="N152" s="73" t="s">
        <v>2435</v>
      </c>
      <c r="O152" s="97"/>
      <c r="P152" s="99" t="s">
        <v>12089</v>
      </c>
      <c r="Q152" s="97" t="s">
        <v>2945</v>
      </c>
      <c r="R152" s="97">
        <f>IF(MID(RIGHT(S152,8),1,1)="M",2021,IF(MID(RIGHT(S152,8),1,1)="N",2022,IF(MID(RIGHT(S152,8),1,1)="P",2023,IF(MID(RIGHT(S152,8),1,1)="R",1994,IF(MID(RIGHT(S152,8),1,1)="S",1995,IF(MID(RIGHT(S152,8),1,1)="T",1996,IF(MID(RIGHT(S152,8),1,1)="V",1997,IF(MID(RIGHT(S152,8),1,1)="W",1998,IF(MID(RIGHT(S152,8),1,1)="X",1999,IF(MID(RIGHT(S152,8),1,1)="Y",2000,IF(MID(RIGHT(S152,8),1,1)="1",2001,IF(MID(RIGHT(S152,8),1,1)="2",2002,IF(MID(RIGHT(S152,8),1,1)="3",2003,IF(MID(RIGHT(S152,8),1,1)="4",2004,IF(MID(RIGHT(S152,8),1,1)="5",2005,IF(MID(RIGHT(S152,8),1,1)="6",2006,IF(MID(RIGHT(S152,8),1,1)="7",2007,IF(MID(RIGHT(S152,8),1,1)="8",2008,IF(MID(RIGHT(S152,8),1,1)="9",2009,IF(MID(RIGHT(S152,8),1,1)="A",2010,IF(MID(RIGHT(S152,8),1,1)="B",2011,IF(MID(RIGHT(S152,8),1,1)="C",2012,IF(MID(RIGHT(S152,8),1,1)="D",2013,IF(MID(RIGHT(S152,8),1,1)="E",2014,IF(MID(RIGHT(S152,8),1,1)="F",2015,IF(MID(RIGHT(S152,8),1,1)="G",2016,IF(MID(RIGHT(S152,8),1,1)="H",2017,IF(MID(RIGHT(S152,8),1,1)="J",2018,IF(MID(RIGHT(S152,8),1,1)="K",2019,IF(MID(RIGHT(S152,8),1,1)="L",2020,""))))))))))))))))))))))))))))))</f>
        <v>2021</v>
      </c>
      <c r="S152" s="97" t="s">
        <v>10052</v>
      </c>
      <c r="T152" s="97">
        <v>1235</v>
      </c>
      <c r="U152" s="431"/>
      <c r="V152" s="431">
        <v>45388</v>
      </c>
      <c r="W152" s="106"/>
      <c r="X152" s="501" t="s">
        <v>11632</v>
      </c>
    </row>
    <row r="153" spans="1:24" ht="26.25" customHeight="1">
      <c r="A153" s="500"/>
      <c r="B153" s="97"/>
      <c r="C153" s="97"/>
      <c r="D153" s="97"/>
      <c r="E153" s="97"/>
      <c r="F153" s="97"/>
      <c r="G153" s="97"/>
      <c r="H153" s="97"/>
      <c r="I153" s="97"/>
      <c r="J153" s="97"/>
      <c r="K153" s="97" t="s">
        <v>1772</v>
      </c>
      <c r="L153" s="98"/>
      <c r="M153" s="98"/>
      <c r="N153" s="98"/>
      <c r="O153" s="97"/>
      <c r="P153" s="99"/>
      <c r="Q153" s="97" t="s">
        <v>2580</v>
      </c>
      <c r="R153" s="97">
        <f>IF(MID(RIGHT(S153,8),1,1)="M",2021,IF(MID(RIGHT(S153,8),1,1)="N",2022,IF(MID(RIGHT(S153,8),1,1)="P",2023,IF(MID(RIGHT(S153,8),1,1)="R",1994,IF(MID(RIGHT(S153,8),1,1)="S",1995,IF(MID(RIGHT(S153,8),1,1)="T",1996,IF(MID(RIGHT(S153,8),1,1)="V",1997,IF(MID(RIGHT(S153,8),1,1)="W",1998,IF(MID(RIGHT(S153,8),1,1)="X",1999,IF(MID(RIGHT(S153,8),1,1)="Y",2000,IF(MID(RIGHT(S153,8),1,1)="1",2001,IF(MID(RIGHT(S153,8),1,1)="2",2002,IF(MID(RIGHT(S153,8),1,1)="3",2003,IF(MID(RIGHT(S153,8),1,1)="4",2004,IF(MID(RIGHT(S153,8),1,1)="5",2005,IF(MID(RIGHT(S153,8),1,1)="6",2006,IF(MID(RIGHT(S153,8),1,1)="7",2007,IF(MID(RIGHT(S153,8),1,1)="8",2008,IF(MID(RIGHT(S153,8),1,1)="9",2009,IF(MID(RIGHT(S153,8),1,1)="A",2010,IF(MID(RIGHT(S153,8),1,1)="B",2011,IF(MID(RIGHT(S153,8),1,1)="C",2012,IF(MID(RIGHT(S153,8),1,1)="D",2013,IF(MID(RIGHT(S153,8),1,1)="E",2014,IF(MID(RIGHT(S153,8),1,1)="F",2015,IF(MID(RIGHT(S153,8),1,1)="G",2016,IF(MID(RIGHT(S153,8),1,1)="H",2017,IF(MID(RIGHT(S153,8),1,1)="J",2018,IF(MID(RIGHT(S153,8),1,1)="K",2019,IF(MID(RIGHT(S153,8),1,1)="L",2020,""))))))))))))))))))))))))))))))</f>
        <v>2021</v>
      </c>
      <c r="S153" s="97" t="s">
        <v>10051</v>
      </c>
      <c r="T153" s="97">
        <v>1235</v>
      </c>
      <c r="U153" s="431"/>
      <c r="V153" s="431"/>
      <c r="W153" s="106"/>
      <c r="X153" s="777">
        <v>350</v>
      </c>
    </row>
    <row r="154" spans="1:24" ht="26.25" customHeight="1">
      <c r="A154" s="500"/>
      <c r="B154" s="97"/>
      <c r="C154" s="97"/>
      <c r="D154" s="97"/>
      <c r="E154" s="97"/>
      <c r="F154" s="97"/>
      <c r="G154" s="97"/>
      <c r="H154" s="97"/>
      <c r="I154" s="97"/>
      <c r="J154" s="188" t="s">
        <v>10120</v>
      </c>
      <c r="K154" s="98"/>
      <c r="L154" s="98"/>
      <c r="M154" s="2559" t="s">
        <v>11416</v>
      </c>
      <c r="N154" s="2560"/>
      <c r="O154" s="2560"/>
      <c r="P154" s="99"/>
      <c r="Q154" s="97"/>
      <c r="R154" s="97"/>
      <c r="S154" s="102" t="s">
        <v>189</v>
      </c>
      <c r="T154" s="102">
        <v>3880</v>
      </c>
      <c r="U154" s="430"/>
      <c r="V154" s="430"/>
      <c r="W154" s="106"/>
      <c r="X154" s="1528" t="s">
        <v>10895</v>
      </c>
    </row>
    <row r="155" spans="1:24" ht="26.25" customHeight="1">
      <c r="A155" s="500"/>
      <c r="B155" s="97"/>
      <c r="C155" s="97"/>
      <c r="D155" s="97"/>
      <c r="E155" s="97"/>
      <c r="F155" s="97"/>
      <c r="G155" s="97"/>
      <c r="H155" s="97"/>
      <c r="I155" s="97"/>
      <c r="J155" s="188" t="s">
        <v>10893</v>
      </c>
      <c r="K155" s="98"/>
      <c r="L155" s="98"/>
      <c r="M155" s="98"/>
      <c r="N155" s="97"/>
      <c r="O155" s="97"/>
      <c r="P155" s="99"/>
      <c r="Q155" s="97"/>
      <c r="R155" s="97"/>
      <c r="S155" s="102" t="s">
        <v>2472</v>
      </c>
      <c r="T155" s="1238">
        <f>SUM(T148:T154)</f>
        <v>9690</v>
      </c>
      <c r="U155" s="100"/>
      <c r="V155" s="101"/>
      <c r="W155" s="106"/>
      <c r="X155" s="501" t="s">
        <v>11759</v>
      </c>
    </row>
    <row r="156" spans="1:24" ht="26.25" customHeight="1" thickBot="1">
      <c r="A156" s="1166"/>
      <c r="B156" s="1167"/>
      <c r="C156" s="1167"/>
      <c r="D156" s="1167"/>
      <c r="E156" s="1167"/>
      <c r="F156" s="1167"/>
      <c r="G156" s="1167"/>
      <c r="H156" s="1167"/>
      <c r="I156" s="1167"/>
      <c r="J156" s="1167"/>
      <c r="K156" s="1229" t="s">
        <v>10039</v>
      </c>
      <c r="L156" s="1169"/>
      <c r="M156" s="1169"/>
      <c r="N156" s="1167"/>
      <c r="O156" s="1167"/>
      <c r="P156" s="1170"/>
      <c r="Q156" s="1171"/>
      <c r="R156" s="1171"/>
      <c r="S156" s="1171"/>
      <c r="T156" s="1171"/>
      <c r="U156" s="1172"/>
      <c r="V156" s="1173"/>
      <c r="W156" s="1174"/>
      <c r="X156" s="1175"/>
    </row>
    <row r="157" spans="1:24" ht="26.25" hidden="1" customHeight="1"/>
    <row r="158" spans="1:24" ht="26.25" hidden="1" customHeight="1" thickBot="1"/>
    <row r="159" spans="1:24" ht="26.25" hidden="1" customHeight="1">
      <c r="A159" s="874" t="s">
        <v>188</v>
      </c>
      <c r="B159" s="875"/>
      <c r="C159" s="875" t="s">
        <v>4878</v>
      </c>
      <c r="D159" s="875" t="s">
        <v>190</v>
      </c>
      <c r="E159" s="875"/>
      <c r="F159" s="875"/>
      <c r="G159" s="875"/>
      <c r="H159" s="875"/>
      <c r="I159" s="875" t="s">
        <v>10026</v>
      </c>
      <c r="J159" s="875" t="s">
        <v>10027</v>
      </c>
      <c r="K159" s="876" t="s">
        <v>14</v>
      </c>
      <c r="L159" s="875" t="s">
        <v>10034</v>
      </c>
      <c r="M159" s="875"/>
      <c r="N159" s="876"/>
      <c r="O159" s="876"/>
      <c r="P159" s="877"/>
      <c r="Q159" s="875"/>
      <c r="R159" s="875"/>
      <c r="S159" s="875"/>
      <c r="T159" s="875"/>
      <c r="U159" s="878">
        <v>45321</v>
      </c>
      <c r="V159" s="878">
        <v>45351</v>
      </c>
      <c r="W159" s="879">
        <v>2589</v>
      </c>
      <c r="X159" s="880">
        <v>3310</v>
      </c>
    </row>
    <row r="160" spans="1:24" ht="26.25" hidden="1" customHeight="1">
      <c r="A160" s="881"/>
      <c r="B160" s="882"/>
      <c r="C160" s="882"/>
      <c r="D160" s="882"/>
      <c r="E160" s="882"/>
      <c r="F160" s="882"/>
      <c r="G160" s="882"/>
      <c r="H160" s="882"/>
      <c r="I160" s="882" t="s">
        <v>194</v>
      </c>
      <c r="J160" s="412" t="s">
        <v>10028</v>
      </c>
      <c r="K160" s="884" t="s">
        <v>10029</v>
      </c>
      <c r="L160" s="882"/>
      <c r="M160" s="2733" t="s">
        <v>3301</v>
      </c>
      <c r="N160" s="2734"/>
      <c r="O160" s="2734"/>
      <c r="P160" s="2735"/>
      <c r="Q160" s="882"/>
      <c r="R160" s="882"/>
      <c r="S160" s="882"/>
      <c r="T160" s="882"/>
      <c r="U160" s="891"/>
      <c r="V160" s="1132"/>
      <c r="W160" s="911"/>
      <c r="X160" s="888"/>
    </row>
    <row r="161" spans="1:24" ht="26.25" hidden="1" customHeight="1">
      <c r="A161" s="881"/>
      <c r="B161" s="882"/>
      <c r="C161" s="1434"/>
      <c r="D161" s="882"/>
      <c r="E161" s="882"/>
      <c r="F161" s="882"/>
      <c r="G161" s="882"/>
      <c r="H161" s="882"/>
      <c r="I161" s="882"/>
      <c r="J161" s="320" t="s">
        <v>10032</v>
      </c>
      <c r="K161" s="889" t="s">
        <v>10030</v>
      </c>
      <c r="L161" s="882"/>
      <c r="M161" s="2736"/>
      <c r="N161" s="2737"/>
      <c r="O161" s="2737"/>
      <c r="P161" s="2738"/>
      <c r="Q161" s="882"/>
      <c r="R161" s="882"/>
      <c r="S161" s="882"/>
      <c r="T161" s="882"/>
      <c r="U161" s="891"/>
      <c r="V161" s="891"/>
      <c r="W161" s="911"/>
      <c r="X161" s="888"/>
    </row>
    <row r="162" spans="1:24" ht="26.25" hidden="1" customHeight="1">
      <c r="A162" s="881"/>
      <c r="B162" s="882"/>
      <c r="C162" s="882"/>
      <c r="D162" s="882"/>
      <c r="E162" s="882"/>
      <c r="F162" s="882"/>
      <c r="G162" s="882"/>
      <c r="H162" s="882"/>
      <c r="I162" s="882"/>
      <c r="J162" s="882"/>
      <c r="K162" s="890" t="s">
        <v>4071</v>
      </c>
      <c r="L162" s="882"/>
      <c r="M162" s="2736"/>
      <c r="N162" s="2737"/>
      <c r="O162" s="2737"/>
      <c r="P162" s="2738"/>
      <c r="Q162" s="882"/>
      <c r="R162" s="882"/>
      <c r="S162" s="882"/>
      <c r="T162" s="882"/>
      <c r="U162" s="885"/>
      <c r="V162" s="891"/>
      <c r="W162" s="909"/>
      <c r="X162" s="888"/>
    </row>
    <row r="163" spans="1:24" ht="26.25" hidden="1" customHeight="1">
      <c r="A163" s="881"/>
      <c r="B163" s="882"/>
      <c r="C163" s="882"/>
      <c r="D163" s="882"/>
      <c r="E163" s="882"/>
      <c r="F163" s="882"/>
      <c r="G163" s="882"/>
      <c r="H163" s="882"/>
      <c r="I163" s="882"/>
      <c r="J163" s="882"/>
      <c r="K163" s="890"/>
      <c r="L163" s="882"/>
      <c r="M163" s="2736"/>
      <c r="N163" s="2737"/>
      <c r="O163" s="2737"/>
      <c r="P163" s="2738"/>
      <c r="Q163" s="882"/>
      <c r="R163" s="882"/>
      <c r="S163" s="883" t="s">
        <v>189</v>
      </c>
      <c r="T163" s="883"/>
      <c r="U163" s="885"/>
      <c r="V163" s="891"/>
      <c r="W163" s="887"/>
      <c r="X163" s="888"/>
    </row>
    <row r="164" spans="1:24" ht="26.25" hidden="1" customHeight="1">
      <c r="A164" s="881"/>
      <c r="B164" s="882"/>
      <c r="C164" s="882"/>
      <c r="D164" s="882"/>
      <c r="E164" s="882"/>
      <c r="F164" s="882"/>
      <c r="G164" s="882"/>
      <c r="H164" s="882"/>
      <c r="I164" s="882"/>
      <c r="J164" s="882"/>
      <c r="K164" s="889"/>
      <c r="L164" s="882"/>
      <c r="M164" s="2739"/>
      <c r="N164" s="2740"/>
      <c r="O164" s="2740"/>
      <c r="P164" s="2741"/>
      <c r="Q164" s="882"/>
      <c r="R164" s="882"/>
      <c r="S164" s="883" t="s">
        <v>2472</v>
      </c>
      <c r="T164" s="883">
        <f>SUM(T159:T163)</f>
        <v>0</v>
      </c>
      <c r="U164" s="891"/>
      <c r="V164" s="891"/>
      <c r="W164" s="887"/>
      <c r="X164" s="1309"/>
    </row>
    <row r="165" spans="1:24" ht="26.25" hidden="1" customHeight="1" thickBot="1">
      <c r="A165" s="892"/>
      <c r="B165" s="893"/>
      <c r="C165" s="893"/>
      <c r="D165" s="893"/>
      <c r="E165" s="893"/>
      <c r="F165" s="893"/>
      <c r="G165" s="893"/>
      <c r="H165" s="893"/>
      <c r="I165" s="893"/>
      <c r="J165" s="893"/>
      <c r="K165" s="1229" t="s">
        <v>10035</v>
      </c>
      <c r="L165" s="893"/>
      <c r="M165" s="893"/>
      <c r="N165" s="894"/>
      <c r="O165" s="894"/>
      <c r="P165" s="895"/>
      <c r="Q165" s="893"/>
      <c r="R165" s="893"/>
      <c r="S165" s="896"/>
      <c r="T165" s="896"/>
      <c r="U165" s="897"/>
      <c r="V165" s="898"/>
      <c r="W165" s="899"/>
      <c r="X165" s="900"/>
    </row>
    <row r="166" spans="1:24" ht="26.25" hidden="1" customHeight="1">
      <c r="A166" s="874" t="s">
        <v>188</v>
      </c>
      <c r="B166" s="875"/>
      <c r="C166" s="875" t="s">
        <v>4878</v>
      </c>
      <c r="D166" s="875" t="s">
        <v>190</v>
      </c>
      <c r="E166" s="875"/>
      <c r="F166" s="875"/>
      <c r="G166" s="875"/>
      <c r="H166" s="875"/>
      <c r="I166" s="875" t="s">
        <v>10026</v>
      </c>
      <c r="J166" s="875" t="s">
        <v>10027</v>
      </c>
      <c r="K166" s="876" t="s">
        <v>14</v>
      </c>
      <c r="L166" s="875" t="s">
        <v>10036</v>
      </c>
      <c r="M166" s="875"/>
      <c r="N166" s="876"/>
      <c r="O166" s="876"/>
      <c r="P166" s="877"/>
      <c r="Q166" s="875"/>
      <c r="R166" s="875"/>
      <c r="S166" s="875"/>
      <c r="T166" s="875"/>
      <c r="U166" s="878">
        <v>45321</v>
      </c>
      <c r="V166" s="878">
        <v>45351</v>
      </c>
      <c r="W166" s="879">
        <v>2589</v>
      </c>
      <c r="X166" s="880">
        <v>3310</v>
      </c>
    </row>
    <row r="167" spans="1:24" ht="26.25" hidden="1" customHeight="1">
      <c r="A167" s="881"/>
      <c r="B167" s="882"/>
      <c r="C167" s="882"/>
      <c r="D167" s="882"/>
      <c r="E167" s="882"/>
      <c r="F167" s="882"/>
      <c r="G167" s="882"/>
      <c r="H167" s="882"/>
      <c r="I167" s="882" t="s">
        <v>194</v>
      </c>
      <c r="J167" s="412" t="s">
        <v>10031</v>
      </c>
      <c r="K167" s="884" t="s">
        <v>10029</v>
      </c>
      <c r="L167" s="882"/>
      <c r="M167" s="2733" t="s">
        <v>3301</v>
      </c>
      <c r="N167" s="2734"/>
      <c r="O167" s="2734"/>
      <c r="P167" s="2735"/>
      <c r="Q167" s="882"/>
      <c r="R167" s="882"/>
      <c r="S167" s="882"/>
      <c r="T167" s="882"/>
      <c r="U167" s="891"/>
      <c r="V167" s="1132">
        <v>45362</v>
      </c>
      <c r="W167" s="911"/>
      <c r="X167" s="888"/>
    </row>
    <row r="168" spans="1:24" ht="26.25" hidden="1" customHeight="1">
      <c r="A168" s="881"/>
      <c r="B168" s="882"/>
      <c r="C168" s="1434"/>
      <c r="D168" s="882"/>
      <c r="E168" s="882"/>
      <c r="F168" s="882"/>
      <c r="G168" s="882"/>
      <c r="H168" s="882"/>
      <c r="I168" s="882"/>
      <c r="J168" s="320" t="s">
        <v>10033</v>
      </c>
      <c r="K168" s="889" t="s">
        <v>10030</v>
      </c>
      <c r="L168" s="882"/>
      <c r="M168" s="2736"/>
      <c r="N168" s="2737"/>
      <c r="O168" s="2737"/>
      <c r="P168" s="2738"/>
      <c r="Q168" s="882"/>
      <c r="R168" s="882"/>
      <c r="S168" s="882"/>
      <c r="T168" s="882"/>
      <c r="U168" s="891"/>
      <c r="V168" s="891">
        <f>V167+18</f>
        <v>45380</v>
      </c>
      <c r="W168" s="911"/>
      <c r="X168" s="888"/>
    </row>
    <row r="169" spans="1:24" ht="26.25" hidden="1" customHeight="1">
      <c r="A169" s="881"/>
      <c r="B169" s="882"/>
      <c r="C169" s="882"/>
      <c r="D169" s="882"/>
      <c r="E169" s="882"/>
      <c r="F169" s="882"/>
      <c r="G169" s="882"/>
      <c r="H169" s="882"/>
      <c r="I169" s="882"/>
      <c r="J169" s="882"/>
      <c r="K169" s="890" t="s">
        <v>4071</v>
      </c>
      <c r="L169" s="882"/>
      <c r="M169" s="2736"/>
      <c r="N169" s="2737"/>
      <c r="O169" s="2737"/>
      <c r="P169" s="2738"/>
      <c r="Q169" s="882"/>
      <c r="R169" s="882"/>
      <c r="S169" s="882"/>
      <c r="T169" s="882"/>
      <c r="U169" s="885"/>
      <c r="V169" s="891"/>
      <c r="W169" s="909"/>
      <c r="X169" s="888"/>
    </row>
    <row r="170" spans="1:24" ht="26.25" hidden="1" customHeight="1">
      <c r="A170" s="881"/>
      <c r="B170" s="882"/>
      <c r="C170" s="882"/>
      <c r="D170" s="882"/>
      <c r="E170" s="882"/>
      <c r="F170" s="882"/>
      <c r="G170" s="882"/>
      <c r="H170" s="882"/>
      <c r="I170" s="882"/>
      <c r="J170" s="882"/>
      <c r="K170" s="890"/>
      <c r="L170" s="882"/>
      <c r="M170" s="2736"/>
      <c r="N170" s="2737"/>
      <c r="O170" s="2737"/>
      <c r="P170" s="2738"/>
      <c r="Q170" s="882"/>
      <c r="R170" s="882"/>
      <c r="S170" s="883" t="s">
        <v>189</v>
      </c>
      <c r="T170" s="883"/>
      <c r="U170" s="885"/>
      <c r="V170" s="891"/>
      <c r="W170" s="887"/>
      <c r="X170" s="888"/>
    </row>
    <row r="171" spans="1:24" ht="26.25" hidden="1" customHeight="1">
      <c r="A171" s="881"/>
      <c r="B171" s="882"/>
      <c r="C171" s="882"/>
      <c r="D171" s="882"/>
      <c r="E171" s="882"/>
      <c r="F171" s="882"/>
      <c r="G171" s="882"/>
      <c r="H171" s="882"/>
      <c r="I171" s="882"/>
      <c r="J171" s="882"/>
      <c r="K171" s="889"/>
      <c r="L171" s="882"/>
      <c r="M171" s="2739"/>
      <c r="N171" s="2740"/>
      <c r="O171" s="2740"/>
      <c r="P171" s="2741"/>
      <c r="Q171" s="882"/>
      <c r="R171" s="882"/>
      <c r="S171" s="883" t="s">
        <v>2472</v>
      </c>
      <c r="T171" s="883">
        <f>SUM(T166:T170)</f>
        <v>0</v>
      </c>
      <c r="U171" s="891"/>
      <c r="V171" s="891"/>
      <c r="W171" s="887"/>
      <c r="X171" s="1309"/>
    </row>
    <row r="172" spans="1:24" ht="26.25" hidden="1" customHeight="1" thickBot="1">
      <c r="A172" s="892"/>
      <c r="B172" s="893"/>
      <c r="C172" s="893"/>
      <c r="D172" s="893"/>
      <c r="E172" s="893"/>
      <c r="F172" s="893"/>
      <c r="G172" s="893"/>
      <c r="H172" s="893"/>
      <c r="I172" s="893"/>
      <c r="J172" s="893"/>
      <c r="K172" s="1229" t="s">
        <v>10035</v>
      </c>
      <c r="L172" s="893"/>
      <c r="M172" s="893"/>
      <c r="N172" s="894"/>
      <c r="O172" s="894"/>
      <c r="P172" s="895"/>
      <c r="Q172" s="893"/>
      <c r="R172" s="893"/>
      <c r="S172" s="896"/>
      <c r="T172" s="896"/>
      <c r="U172" s="897"/>
      <c r="V172" s="898"/>
      <c r="W172" s="899"/>
      <c r="X172" s="900"/>
    </row>
    <row r="174" spans="1:24" ht="26.25" customHeight="1" thickBot="1"/>
    <row r="175" spans="1:24" ht="26.25" customHeight="1">
      <c r="A175" s="1178" t="s">
        <v>188</v>
      </c>
      <c r="B175" s="1179"/>
      <c r="C175" s="1179" t="s">
        <v>5748</v>
      </c>
      <c r="D175" s="1179" t="s">
        <v>190</v>
      </c>
      <c r="E175" s="1179" t="s">
        <v>191</v>
      </c>
      <c r="F175" s="1179" t="s">
        <v>191</v>
      </c>
      <c r="G175" s="1179" t="s">
        <v>191</v>
      </c>
      <c r="H175" s="1482"/>
      <c r="I175" s="1179" t="s">
        <v>8436</v>
      </c>
      <c r="J175" s="1179" t="s">
        <v>10082</v>
      </c>
      <c r="K175" s="1180" t="s">
        <v>8340</v>
      </c>
      <c r="L175" s="1179" t="s">
        <v>10177</v>
      </c>
      <c r="M175" s="1179"/>
      <c r="N175" s="1180" t="s">
        <v>10079</v>
      </c>
      <c r="O175" s="1471">
        <v>684210</v>
      </c>
      <c r="P175" s="1179" t="s">
        <v>9846</v>
      </c>
      <c r="Q175" s="1179" t="s">
        <v>10154</v>
      </c>
      <c r="R175" s="1179">
        <v>2019</v>
      </c>
      <c r="S175" s="1179" t="s">
        <v>10155</v>
      </c>
      <c r="T175" s="1179">
        <v>1940</v>
      </c>
      <c r="U175" s="1343">
        <v>45304</v>
      </c>
      <c r="V175" s="1451">
        <v>45305</v>
      </c>
      <c r="W175" s="1183">
        <v>7300</v>
      </c>
      <c r="X175" s="1184">
        <f>W175+100</f>
        <v>7400</v>
      </c>
    </row>
    <row r="176" spans="1:24" ht="26.25" customHeight="1">
      <c r="A176" s="1185"/>
      <c r="B176" s="1186"/>
      <c r="C176" s="1186"/>
      <c r="D176" s="1186"/>
      <c r="E176" s="1186"/>
      <c r="F176" s="1186"/>
      <c r="G176" s="1186"/>
      <c r="H176" s="1186"/>
      <c r="I176" s="1186" t="s">
        <v>3598</v>
      </c>
      <c r="J176" s="412" t="s">
        <v>9980</v>
      </c>
      <c r="K176" s="1188"/>
      <c r="L176" s="1186"/>
      <c r="M176" s="1186"/>
      <c r="N176" s="1186" t="s">
        <v>10092</v>
      </c>
      <c r="O176" s="1447" t="s">
        <v>10173</v>
      </c>
      <c r="P176" s="1447" t="s">
        <v>10123</v>
      </c>
      <c r="Q176" s="1447" t="s">
        <v>636</v>
      </c>
      <c r="R176" s="1447">
        <v>2020</v>
      </c>
      <c r="S176" s="1447" t="s">
        <v>10153</v>
      </c>
      <c r="T176" s="1186">
        <v>1710</v>
      </c>
      <c r="U176" s="1189">
        <v>45314</v>
      </c>
      <c r="V176" s="1190">
        <v>45315</v>
      </c>
      <c r="W176" s="1191" t="s">
        <v>10364</v>
      </c>
      <c r="X176" s="1192" t="s">
        <v>10362</v>
      </c>
    </row>
    <row r="177" spans="1:24" ht="26.25" customHeight="1">
      <c r="A177" s="1185"/>
      <c r="B177" s="1186"/>
      <c r="C177" s="1186"/>
      <c r="D177" s="1186"/>
      <c r="E177" s="1186"/>
      <c r="F177" s="1186"/>
      <c r="G177" s="1186"/>
      <c r="H177" s="1186"/>
      <c r="I177" s="1186"/>
      <c r="J177" s="412" t="s">
        <v>9981</v>
      </c>
      <c r="K177" s="1188" t="s">
        <v>9977</v>
      </c>
      <c r="L177" s="1186"/>
      <c r="M177" s="1186"/>
      <c r="N177" s="1186" t="s">
        <v>10093</v>
      </c>
      <c r="O177" s="1186"/>
      <c r="P177" s="1186"/>
      <c r="Q177" s="1186" t="s">
        <v>4240</v>
      </c>
      <c r="R177" s="1186">
        <v>2019</v>
      </c>
      <c r="S177" s="1186" t="s">
        <v>10152</v>
      </c>
      <c r="T177" s="1186">
        <v>2040</v>
      </c>
      <c r="U177" s="1190">
        <v>45315</v>
      </c>
      <c r="V177" s="1189"/>
      <c r="W177" s="1191"/>
      <c r="X177" s="1192"/>
    </row>
    <row r="178" spans="1:24" ht="26.25" customHeight="1">
      <c r="A178" s="1185"/>
      <c r="B178" s="1186"/>
      <c r="C178" s="1186"/>
      <c r="D178" s="1186"/>
      <c r="E178" s="1186"/>
      <c r="F178" s="1186"/>
      <c r="G178" s="1186"/>
      <c r="H178" s="1186"/>
      <c r="I178" s="1186" t="s">
        <v>7893</v>
      </c>
      <c r="J178" s="1186" t="s">
        <v>10081</v>
      </c>
      <c r="K178" s="1254"/>
      <c r="L178" s="1186"/>
      <c r="M178" s="1186"/>
      <c r="N178" s="1186"/>
      <c r="O178" s="1186"/>
      <c r="P178" s="1186"/>
      <c r="Q178" s="1447" t="s">
        <v>375</v>
      </c>
      <c r="R178" s="1447">
        <v>2021</v>
      </c>
      <c r="S178" s="1447" t="s">
        <v>10156</v>
      </c>
      <c r="T178" s="1186">
        <v>1550</v>
      </c>
      <c r="U178" s="1189"/>
      <c r="V178" s="1189"/>
      <c r="W178" s="1191"/>
      <c r="X178" s="1192"/>
    </row>
    <row r="179" spans="1:24" ht="26.25" customHeight="1">
      <c r="A179" s="1185"/>
      <c r="B179" s="1186"/>
      <c r="C179" s="1186"/>
      <c r="D179" s="1186"/>
      <c r="E179" s="1186"/>
      <c r="F179" s="1186"/>
      <c r="G179" s="1186"/>
      <c r="H179" s="1186"/>
      <c r="I179" s="1186" t="s">
        <v>8287</v>
      </c>
      <c r="J179" s="1186"/>
      <c r="K179" s="1442" t="s">
        <v>9979</v>
      </c>
      <c r="L179" s="1186"/>
      <c r="M179" s="1186"/>
      <c r="N179" s="1186"/>
      <c r="O179" s="1186"/>
      <c r="P179" s="1186"/>
      <c r="Q179" s="1186"/>
      <c r="R179" s="1186"/>
      <c r="S179" s="1187" t="s">
        <v>189</v>
      </c>
      <c r="T179" s="1187">
        <v>3800</v>
      </c>
      <c r="U179" s="1189"/>
      <c r="V179" s="1189"/>
      <c r="W179" s="1191"/>
      <c r="X179" s="1192"/>
    </row>
    <row r="180" spans="1:24" ht="26.25" customHeight="1">
      <c r="A180" s="1185"/>
      <c r="B180" s="1186"/>
      <c r="C180" s="1186"/>
      <c r="D180" s="1186"/>
      <c r="E180" s="1186"/>
      <c r="F180" s="1186"/>
      <c r="G180" s="1186"/>
      <c r="H180" s="1186"/>
      <c r="I180" s="1186" t="s">
        <v>3327</v>
      </c>
      <c r="J180" s="425" t="s">
        <v>2643</v>
      </c>
      <c r="K180" s="1188"/>
      <c r="L180" s="1186"/>
      <c r="M180" s="1186"/>
      <c r="N180" s="1186"/>
      <c r="O180" s="1186"/>
      <c r="P180" s="1186"/>
      <c r="Q180" s="1186"/>
      <c r="R180" s="1186"/>
      <c r="S180" s="1187" t="s">
        <v>2472</v>
      </c>
      <c r="T180" s="1187">
        <f>SUM(T175:T179)</f>
        <v>11040</v>
      </c>
      <c r="U180" s="1189"/>
      <c r="V180" s="1189"/>
      <c r="W180" s="1191"/>
      <c r="X180" s="1192"/>
    </row>
    <row r="181" spans="1:24" ht="26.25" customHeight="1" thickBot="1">
      <c r="A181" s="1193"/>
      <c r="B181" s="1194"/>
      <c r="C181" s="1194"/>
      <c r="D181" s="1194"/>
      <c r="E181" s="1194"/>
      <c r="F181" s="1194"/>
      <c r="G181" s="1194"/>
      <c r="H181" s="1194"/>
      <c r="I181" s="1194"/>
      <c r="J181" s="1194"/>
      <c r="K181" s="611" t="s">
        <v>10083</v>
      </c>
      <c r="L181" s="1194"/>
      <c r="M181" s="1194"/>
      <c r="N181" s="1195"/>
      <c r="O181" s="1195"/>
      <c r="P181" s="1196"/>
      <c r="Q181" s="1194"/>
      <c r="R181" s="1194"/>
      <c r="S181" s="1197" t="s">
        <v>1907</v>
      </c>
      <c r="T181" s="1197">
        <v>7240</v>
      </c>
      <c r="U181" s="1198"/>
      <c r="V181" s="1199"/>
      <c r="W181" s="1200"/>
      <c r="X181" s="1201"/>
    </row>
    <row r="182" spans="1:24" ht="26.25" customHeight="1">
      <c r="A182" s="1178" t="s">
        <v>188</v>
      </c>
      <c r="B182" s="1179"/>
      <c r="C182" s="1179" t="s">
        <v>5748</v>
      </c>
      <c r="D182" s="1179" t="s">
        <v>190</v>
      </c>
      <c r="E182" s="1179" t="s">
        <v>191</v>
      </c>
      <c r="F182" s="1179" t="s">
        <v>191</v>
      </c>
      <c r="G182" s="1179" t="s">
        <v>191</v>
      </c>
      <c r="H182" s="1482"/>
      <c r="I182" s="1179" t="s">
        <v>8436</v>
      </c>
      <c r="J182" s="1179" t="s">
        <v>10082</v>
      </c>
      <c r="K182" s="1180" t="s">
        <v>8340</v>
      </c>
      <c r="L182" s="1179" t="s">
        <v>10178</v>
      </c>
      <c r="M182" s="1179"/>
      <c r="N182" s="1180" t="s">
        <v>10139</v>
      </c>
      <c r="O182" s="1180">
        <v>201921</v>
      </c>
      <c r="P182" s="1181"/>
      <c r="Q182" s="1181" t="s">
        <v>361</v>
      </c>
      <c r="R182" s="1181">
        <v>2022</v>
      </c>
      <c r="S182" s="1181" t="s">
        <v>10144</v>
      </c>
      <c r="T182" s="1179">
        <v>2360</v>
      </c>
      <c r="U182" s="1182">
        <v>45314</v>
      </c>
      <c r="V182" s="1430">
        <v>45315</v>
      </c>
      <c r="W182" s="1183">
        <v>7300</v>
      </c>
      <c r="X182" s="1184">
        <f>W182+100</f>
        <v>7400</v>
      </c>
    </row>
    <row r="183" spans="1:24" ht="26.25" customHeight="1">
      <c r="A183" s="1185"/>
      <c r="B183" s="1186"/>
      <c r="C183" s="1186"/>
      <c r="D183" s="1186"/>
      <c r="E183" s="1186"/>
      <c r="F183" s="1186"/>
      <c r="G183" s="1186"/>
      <c r="H183" s="1186"/>
      <c r="I183" s="1186" t="s">
        <v>3598</v>
      </c>
      <c r="J183" s="412" t="s">
        <v>10101</v>
      </c>
      <c r="K183" s="1188"/>
      <c r="L183" s="1186"/>
      <c r="M183" s="1186"/>
      <c r="N183" s="1186"/>
      <c r="O183" s="1186"/>
      <c r="P183" s="1186"/>
      <c r="Q183" s="1186" t="s">
        <v>361</v>
      </c>
      <c r="R183" s="1186">
        <v>2022</v>
      </c>
      <c r="S183" s="1186" t="s">
        <v>10143</v>
      </c>
      <c r="T183" s="1186">
        <v>2360</v>
      </c>
      <c r="U183" s="1190">
        <v>45315</v>
      </c>
      <c r="V183" s="1190"/>
      <c r="W183" s="1191" t="s">
        <v>10364</v>
      </c>
      <c r="X183" s="1192" t="s">
        <v>10362</v>
      </c>
    </row>
    <row r="184" spans="1:24" ht="26.25" customHeight="1">
      <c r="A184" s="1185"/>
      <c r="B184" s="1186"/>
      <c r="C184" s="1186"/>
      <c r="D184" s="1186"/>
      <c r="E184" s="1186"/>
      <c r="F184" s="1186"/>
      <c r="G184" s="1186"/>
      <c r="H184" s="1186"/>
      <c r="I184" s="1186"/>
      <c r="J184" s="412" t="s">
        <v>10102</v>
      </c>
      <c r="K184" s="1188" t="s">
        <v>10091</v>
      </c>
      <c r="L184" s="1186"/>
      <c r="M184" s="1186"/>
      <c r="N184" s="1186"/>
      <c r="O184" s="1186"/>
      <c r="P184" s="1186"/>
      <c r="Q184" s="1186" t="s">
        <v>1901</v>
      </c>
      <c r="R184" s="1186">
        <v>2021</v>
      </c>
      <c r="S184" s="1186" t="s">
        <v>10142</v>
      </c>
      <c r="T184" s="1186">
        <v>2450</v>
      </c>
      <c r="U184" s="1190"/>
      <c r="V184" s="1189"/>
      <c r="W184" s="1191"/>
      <c r="X184" s="1192"/>
    </row>
    <row r="185" spans="1:24" ht="26.25" customHeight="1">
      <c r="A185" s="1185"/>
      <c r="B185" s="1186"/>
      <c r="C185" s="1186"/>
      <c r="D185" s="1186"/>
      <c r="E185" s="1186"/>
      <c r="F185" s="1186"/>
      <c r="G185" s="1186"/>
      <c r="H185" s="1186"/>
      <c r="I185" s="1186" t="s">
        <v>7893</v>
      </c>
      <c r="J185" s="1186"/>
      <c r="K185" s="1254"/>
      <c r="L185" s="1186"/>
      <c r="M185" s="1186"/>
      <c r="N185" s="1186"/>
      <c r="O185" s="1186"/>
      <c r="P185" s="1186"/>
      <c r="Q185" s="1186"/>
      <c r="R185" s="1186"/>
      <c r="S185" s="1447"/>
      <c r="T185" s="1186"/>
      <c r="U185" s="1189"/>
      <c r="V185" s="1189"/>
      <c r="W185" s="1191"/>
      <c r="X185" s="1192"/>
    </row>
    <row r="186" spans="1:24" ht="26.25" customHeight="1">
      <c r="A186" s="1185"/>
      <c r="B186" s="1186"/>
      <c r="C186" s="1186"/>
      <c r="D186" s="1186"/>
      <c r="E186" s="1186"/>
      <c r="F186" s="1186"/>
      <c r="G186" s="1186"/>
      <c r="H186" s="1186"/>
      <c r="I186" s="1186" t="s">
        <v>8287</v>
      </c>
      <c r="J186" s="1186"/>
      <c r="K186" s="1442" t="s">
        <v>9979</v>
      </c>
      <c r="L186" s="1186"/>
      <c r="M186" s="1186"/>
      <c r="N186" s="1186"/>
      <c r="O186" s="1186"/>
      <c r="P186" s="1186"/>
      <c r="Q186" s="1186"/>
      <c r="R186" s="1186"/>
      <c r="S186" s="1187" t="s">
        <v>189</v>
      </c>
      <c r="T186" s="1187">
        <v>3880</v>
      </c>
      <c r="U186" s="1189"/>
      <c r="V186" s="1189"/>
      <c r="W186" s="1191"/>
      <c r="X186" s="1192"/>
    </row>
    <row r="187" spans="1:24" ht="26.25" customHeight="1">
      <c r="A187" s="1185"/>
      <c r="B187" s="1186"/>
      <c r="C187" s="1186"/>
      <c r="D187" s="1186"/>
      <c r="E187" s="1186"/>
      <c r="F187" s="1186"/>
      <c r="G187" s="1186"/>
      <c r="H187" s="1186"/>
      <c r="I187" s="1186" t="s">
        <v>3327</v>
      </c>
      <c r="J187" s="425" t="s">
        <v>2643</v>
      </c>
      <c r="K187" s="1188"/>
      <c r="L187" s="1186"/>
      <c r="M187" s="1186"/>
      <c r="N187" s="1186"/>
      <c r="O187" s="1186"/>
      <c r="P187" s="1186"/>
      <c r="Q187" s="1186"/>
      <c r="R187" s="1186"/>
      <c r="S187" s="1187" t="s">
        <v>2472</v>
      </c>
      <c r="T187" s="1187">
        <f>SUM(T182:T186)</f>
        <v>11050</v>
      </c>
      <c r="U187" s="1189"/>
      <c r="V187" s="1189"/>
      <c r="W187" s="1191"/>
      <c r="X187" s="1192"/>
    </row>
    <row r="188" spans="1:24" ht="26.25" customHeight="1" thickBot="1">
      <c r="A188" s="1193"/>
      <c r="B188" s="1194"/>
      <c r="C188" s="1194"/>
      <c r="D188" s="1194"/>
      <c r="E188" s="1194"/>
      <c r="F188" s="1194"/>
      <c r="G188" s="1194"/>
      <c r="H188" s="1194"/>
      <c r="I188" s="1194"/>
      <c r="J188" s="1194"/>
      <c r="K188" s="611" t="s">
        <v>10083</v>
      </c>
      <c r="L188" s="1194"/>
      <c r="M188" s="1194"/>
      <c r="N188" s="1195"/>
      <c r="O188" s="1195"/>
      <c r="P188" s="1196"/>
      <c r="Q188" s="1194"/>
      <c r="R188" s="1194"/>
      <c r="S188" s="1197" t="s">
        <v>1907</v>
      </c>
      <c r="T188" s="1197">
        <v>7170</v>
      </c>
      <c r="U188" s="1198"/>
      <c r="V188" s="1199"/>
      <c r="W188" s="1200"/>
      <c r="X188" s="1201"/>
    </row>
    <row r="189" spans="1:24" ht="26.25" customHeight="1">
      <c r="A189" s="1178" t="s">
        <v>188</v>
      </c>
      <c r="B189" s="1179"/>
      <c r="C189" s="1179" t="s">
        <v>5748</v>
      </c>
      <c r="D189" s="1179" t="s">
        <v>190</v>
      </c>
      <c r="E189" s="1179" t="s">
        <v>191</v>
      </c>
      <c r="F189" s="1179" t="s">
        <v>191</v>
      </c>
      <c r="G189" s="1179" t="s">
        <v>191</v>
      </c>
      <c r="H189" s="1482"/>
      <c r="I189" s="1179" t="s">
        <v>8436</v>
      </c>
      <c r="J189" s="1179" t="s">
        <v>10082</v>
      </c>
      <c r="K189" s="1180" t="s">
        <v>8340</v>
      </c>
      <c r="L189" s="1179" t="s">
        <v>10179</v>
      </c>
      <c r="M189" s="1179"/>
      <c r="N189" s="1180" t="s">
        <v>10140</v>
      </c>
      <c r="O189" s="1180">
        <v>201950</v>
      </c>
      <c r="P189" s="1181"/>
      <c r="Q189" s="1179" t="s">
        <v>361</v>
      </c>
      <c r="R189" s="1179">
        <v>2022</v>
      </c>
      <c r="S189" s="1179" t="s">
        <v>10146</v>
      </c>
      <c r="T189" s="1179">
        <v>2040</v>
      </c>
      <c r="U189" s="1182">
        <v>45314</v>
      </c>
      <c r="V189" s="1430">
        <v>45315</v>
      </c>
      <c r="W189" s="1183">
        <v>7300</v>
      </c>
      <c r="X189" s="1184">
        <f>W189+100</f>
        <v>7400</v>
      </c>
    </row>
    <row r="190" spans="1:24" ht="26.25" customHeight="1">
      <c r="A190" s="1185"/>
      <c r="B190" s="1186"/>
      <c r="C190" s="1186"/>
      <c r="D190" s="1186"/>
      <c r="E190" s="1186"/>
      <c r="F190" s="1186"/>
      <c r="G190" s="1186"/>
      <c r="H190" s="1186"/>
      <c r="I190" s="1186" t="s">
        <v>3598</v>
      </c>
      <c r="J190" s="412" t="s">
        <v>10101</v>
      </c>
      <c r="K190" s="1188"/>
      <c r="L190" s="1186"/>
      <c r="M190" s="1186"/>
      <c r="N190" s="1186"/>
      <c r="O190" s="1186"/>
      <c r="P190" s="1186"/>
      <c r="Q190" s="1447" t="s">
        <v>361</v>
      </c>
      <c r="R190" s="1447">
        <v>2021</v>
      </c>
      <c r="S190" s="1447" t="s">
        <v>10147</v>
      </c>
      <c r="T190" s="1186">
        <v>2040</v>
      </c>
      <c r="U190" s="1190">
        <v>45315</v>
      </c>
      <c r="V190" s="1190"/>
      <c r="W190" s="1191" t="s">
        <v>10364</v>
      </c>
      <c r="X190" s="1192" t="s">
        <v>10362</v>
      </c>
    </row>
    <row r="191" spans="1:24" ht="26.25" customHeight="1">
      <c r="A191" s="1185"/>
      <c r="B191" s="1186"/>
      <c r="C191" s="1186"/>
      <c r="D191" s="1186"/>
      <c r="E191" s="1186"/>
      <c r="F191" s="1186"/>
      <c r="G191" s="1186"/>
      <c r="H191" s="1186"/>
      <c r="I191" s="1186"/>
      <c r="J191" s="412" t="s">
        <v>10102</v>
      </c>
      <c r="K191" s="1188" t="s">
        <v>10091</v>
      </c>
      <c r="L191" s="1186"/>
      <c r="M191" s="1186"/>
      <c r="N191" s="1186"/>
      <c r="O191" s="1186"/>
      <c r="P191" s="1186"/>
      <c r="Q191" s="1186" t="s">
        <v>9240</v>
      </c>
      <c r="R191" s="1186">
        <v>2021</v>
      </c>
      <c r="S191" s="1186" t="s">
        <v>10145</v>
      </c>
      <c r="T191" s="1186">
        <v>2080</v>
      </c>
      <c r="U191" s="1190"/>
      <c r="V191" s="1189"/>
      <c r="W191" s="1191"/>
      <c r="X191" s="1192"/>
    </row>
    <row r="192" spans="1:24" ht="26.25" customHeight="1">
      <c r="A192" s="1185"/>
      <c r="B192" s="1186"/>
      <c r="C192" s="1186"/>
      <c r="D192" s="1186"/>
      <c r="E192" s="1186"/>
      <c r="F192" s="1186"/>
      <c r="G192" s="1186"/>
      <c r="H192" s="1186"/>
      <c r="I192" s="1186" t="s">
        <v>7893</v>
      </c>
      <c r="J192" s="1186"/>
      <c r="K192" s="1254"/>
      <c r="L192" s="1186"/>
      <c r="M192" s="1186"/>
      <c r="N192" s="1186"/>
      <c r="O192" s="1186"/>
      <c r="P192" s="1186"/>
      <c r="Q192" s="1186"/>
      <c r="R192" s="1186"/>
      <c r="S192" s="1447"/>
      <c r="T192" s="1186"/>
      <c r="U192" s="1189"/>
      <c r="V192" s="1189"/>
      <c r="W192" s="1191"/>
      <c r="X192" s="1192"/>
    </row>
    <row r="193" spans="1:24" ht="26.25" customHeight="1">
      <c r="A193" s="1185"/>
      <c r="B193" s="1186"/>
      <c r="C193" s="1186"/>
      <c r="D193" s="1186"/>
      <c r="E193" s="1186"/>
      <c r="F193" s="1186"/>
      <c r="G193" s="1186"/>
      <c r="H193" s="1186"/>
      <c r="I193" s="1186" t="s">
        <v>8287</v>
      </c>
      <c r="J193" s="1186"/>
      <c r="K193" s="1442" t="s">
        <v>9979</v>
      </c>
      <c r="L193" s="1186"/>
      <c r="M193" s="1186"/>
      <c r="N193" s="1186"/>
      <c r="O193" s="1186"/>
      <c r="P193" s="1186"/>
      <c r="Q193" s="1186"/>
      <c r="R193" s="1186"/>
      <c r="S193" s="1187" t="s">
        <v>189</v>
      </c>
      <c r="T193" s="1187">
        <v>3880</v>
      </c>
      <c r="U193" s="1189"/>
      <c r="V193" s="1189"/>
      <c r="W193" s="1191"/>
      <c r="X193" s="1192"/>
    </row>
    <row r="194" spans="1:24" ht="26.25" customHeight="1">
      <c r="A194" s="1185"/>
      <c r="B194" s="1186"/>
      <c r="C194" s="1186"/>
      <c r="D194" s="1186"/>
      <c r="E194" s="1186"/>
      <c r="F194" s="1186"/>
      <c r="G194" s="1186"/>
      <c r="H194" s="1186"/>
      <c r="I194" s="1186" t="s">
        <v>3327</v>
      </c>
      <c r="J194" s="425" t="s">
        <v>2643</v>
      </c>
      <c r="K194" s="1188"/>
      <c r="L194" s="1186"/>
      <c r="M194" s="1186"/>
      <c r="N194" s="1186"/>
      <c r="O194" s="1186"/>
      <c r="P194" s="1186"/>
      <c r="Q194" s="1186"/>
      <c r="R194" s="1186"/>
      <c r="S194" s="1187" t="s">
        <v>2472</v>
      </c>
      <c r="T194" s="1187">
        <f>SUM(T189:T193)</f>
        <v>10040</v>
      </c>
      <c r="U194" s="1189"/>
      <c r="V194" s="1189"/>
      <c r="W194" s="1191"/>
      <c r="X194" s="1192"/>
    </row>
    <row r="195" spans="1:24" ht="26.25" customHeight="1" thickBot="1">
      <c r="A195" s="1193"/>
      <c r="B195" s="1194"/>
      <c r="C195" s="1194"/>
      <c r="D195" s="1194"/>
      <c r="E195" s="1194"/>
      <c r="F195" s="1194"/>
      <c r="G195" s="1194"/>
      <c r="H195" s="1194"/>
      <c r="I195" s="1194"/>
      <c r="J195" s="1194"/>
      <c r="K195" s="611" t="s">
        <v>10083</v>
      </c>
      <c r="L195" s="1194"/>
      <c r="M195" s="1194"/>
      <c r="N195" s="1195"/>
      <c r="O195" s="1195"/>
      <c r="P195" s="1196"/>
      <c r="Q195" s="1194"/>
      <c r="R195" s="1194"/>
      <c r="S195" s="1197" t="s">
        <v>1907</v>
      </c>
      <c r="T195" s="1197">
        <v>6160</v>
      </c>
      <c r="U195" s="1198"/>
      <c r="V195" s="1199"/>
      <c r="W195" s="1200"/>
      <c r="X195" s="1201"/>
    </row>
    <row r="196" spans="1:24" ht="26.25" customHeight="1">
      <c r="A196" s="1178" t="s">
        <v>188</v>
      </c>
      <c r="B196" s="1179"/>
      <c r="C196" s="1179" t="s">
        <v>5748</v>
      </c>
      <c r="D196" s="1179" t="s">
        <v>190</v>
      </c>
      <c r="E196" s="1179" t="s">
        <v>191</v>
      </c>
      <c r="F196" s="1179" t="s">
        <v>191</v>
      </c>
      <c r="G196" s="1179" t="s">
        <v>191</v>
      </c>
      <c r="H196" s="1482"/>
      <c r="I196" s="1179" t="s">
        <v>8436</v>
      </c>
      <c r="J196" s="1179" t="s">
        <v>10082</v>
      </c>
      <c r="K196" s="1180" t="s">
        <v>8340</v>
      </c>
      <c r="L196" s="1179" t="s">
        <v>10180</v>
      </c>
      <c r="M196" s="1179"/>
      <c r="N196" s="1180" t="s">
        <v>10141</v>
      </c>
      <c r="O196" s="1180">
        <v>201974</v>
      </c>
      <c r="P196" s="1181"/>
      <c r="Q196" s="1181" t="s">
        <v>636</v>
      </c>
      <c r="R196" s="1181">
        <v>2021</v>
      </c>
      <c r="S196" s="1181" t="s">
        <v>10151</v>
      </c>
      <c r="T196" s="1179">
        <v>2145</v>
      </c>
      <c r="U196" s="1182">
        <v>45314</v>
      </c>
      <c r="V196" s="1430">
        <v>45315</v>
      </c>
      <c r="W196" s="1183">
        <v>7300</v>
      </c>
      <c r="X196" s="1184">
        <f>W196+100</f>
        <v>7400</v>
      </c>
    </row>
    <row r="197" spans="1:24" ht="26.25" customHeight="1">
      <c r="A197" s="1185"/>
      <c r="B197" s="1186"/>
      <c r="C197" s="1186"/>
      <c r="D197" s="1186"/>
      <c r="E197" s="1186"/>
      <c r="F197" s="1186"/>
      <c r="G197" s="1186"/>
      <c r="H197" s="1186"/>
      <c r="I197" s="1186" t="s">
        <v>3598</v>
      </c>
      <c r="J197" s="412" t="s">
        <v>10101</v>
      </c>
      <c r="K197" s="1188"/>
      <c r="L197" s="1186"/>
      <c r="M197" s="1186"/>
      <c r="N197" s="1186"/>
      <c r="O197" s="1186"/>
      <c r="P197" s="1186"/>
      <c r="Q197" s="1186" t="s">
        <v>9240</v>
      </c>
      <c r="R197" s="1186">
        <v>2021</v>
      </c>
      <c r="S197" s="1186" t="s">
        <v>10148</v>
      </c>
      <c r="T197" s="1186">
        <v>2080</v>
      </c>
      <c r="U197" s="1190">
        <v>45315</v>
      </c>
      <c r="V197" s="1190"/>
      <c r="W197" s="1191" t="s">
        <v>10364</v>
      </c>
      <c r="X197" s="1192" t="s">
        <v>10362</v>
      </c>
    </row>
    <row r="198" spans="1:24" ht="26.25" customHeight="1">
      <c r="A198" s="1185"/>
      <c r="B198" s="1186"/>
      <c r="C198" s="1186"/>
      <c r="D198" s="1186"/>
      <c r="E198" s="1186"/>
      <c r="F198" s="1186"/>
      <c r="G198" s="1186"/>
      <c r="H198" s="1186"/>
      <c r="I198" s="1186"/>
      <c r="J198" s="412" t="s">
        <v>10102</v>
      </c>
      <c r="K198" s="1188" t="s">
        <v>10091</v>
      </c>
      <c r="L198" s="1186"/>
      <c r="M198" s="1186"/>
      <c r="N198" s="1186"/>
      <c r="O198" s="1186"/>
      <c r="P198" s="1186"/>
      <c r="Q198" s="1186" t="s">
        <v>10149</v>
      </c>
      <c r="R198" s="1186">
        <v>2022</v>
      </c>
      <c r="S198" s="1186" t="s">
        <v>10150</v>
      </c>
      <c r="T198" s="1186">
        <v>2505</v>
      </c>
      <c r="U198" s="1190"/>
      <c r="V198" s="1189"/>
      <c r="W198" s="1191"/>
      <c r="X198" s="1192"/>
    </row>
    <row r="199" spans="1:24" ht="26.25" customHeight="1">
      <c r="A199" s="1185"/>
      <c r="B199" s="1186"/>
      <c r="C199" s="1186"/>
      <c r="D199" s="1186"/>
      <c r="E199" s="1186"/>
      <c r="F199" s="1186"/>
      <c r="G199" s="1186"/>
      <c r="H199" s="1186"/>
      <c r="I199" s="1186" t="s">
        <v>7893</v>
      </c>
      <c r="J199" s="1186"/>
      <c r="K199" s="1254"/>
      <c r="L199" s="1186"/>
      <c r="M199" s="1186"/>
      <c r="N199" s="1186"/>
      <c r="O199" s="1186"/>
      <c r="P199" s="1186"/>
      <c r="Q199" s="1186"/>
      <c r="R199" s="1186"/>
      <c r="S199" s="1447"/>
      <c r="T199" s="1186"/>
      <c r="U199" s="1189"/>
      <c r="V199" s="1189"/>
      <c r="W199" s="1191"/>
      <c r="X199" s="1192"/>
    </row>
    <row r="200" spans="1:24" ht="26.25" customHeight="1">
      <c r="A200" s="1185"/>
      <c r="B200" s="1186"/>
      <c r="C200" s="1186"/>
      <c r="D200" s="1186"/>
      <c r="E200" s="1186"/>
      <c r="F200" s="1186"/>
      <c r="G200" s="1186"/>
      <c r="H200" s="1186"/>
      <c r="I200" s="1186" t="s">
        <v>8287</v>
      </c>
      <c r="J200" s="1186"/>
      <c r="K200" s="1442" t="s">
        <v>9979</v>
      </c>
      <c r="L200" s="1186"/>
      <c r="M200" s="1186"/>
      <c r="N200" s="1186"/>
      <c r="O200" s="1186"/>
      <c r="P200" s="1186"/>
      <c r="Q200" s="1186"/>
      <c r="R200" s="1186"/>
      <c r="S200" s="1187" t="s">
        <v>189</v>
      </c>
      <c r="T200" s="1187">
        <v>4000</v>
      </c>
      <c r="U200" s="1189"/>
      <c r="V200" s="1189"/>
      <c r="W200" s="1191"/>
      <c r="X200" s="1192"/>
    </row>
    <row r="201" spans="1:24" ht="26.25" customHeight="1">
      <c r="A201" s="1185"/>
      <c r="B201" s="1186"/>
      <c r="C201" s="1186"/>
      <c r="D201" s="1186"/>
      <c r="E201" s="1186"/>
      <c r="F201" s="1186"/>
      <c r="G201" s="1186"/>
      <c r="H201" s="1186"/>
      <c r="I201" s="1186" t="s">
        <v>3327</v>
      </c>
      <c r="J201" s="425" t="s">
        <v>2643</v>
      </c>
      <c r="K201" s="1188"/>
      <c r="L201" s="1186"/>
      <c r="M201" s="1186"/>
      <c r="N201" s="1186"/>
      <c r="O201" s="1186"/>
      <c r="P201" s="1186"/>
      <c r="Q201" s="1186"/>
      <c r="R201" s="1186"/>
      <c r="S201" s="1187" t="s">
        <v>2472</v>
      </c>
      <c r="T201" s="1187">
        <f>SUM(T196:T200)</f>
        <v>10730</v>
      </c>
      <c r="U201" s="1189"/>
      <c r="V201" s="1189"/>
      <c r="W201" s="1191"/>
      <c r="X201" s="1192"/>
    </row>
    <row r="202" spans="1:24" ht="26.25" customHeight="1" thickBot="1">
      <c r="A202" s="1193"/>
      <c r="B202" s="1194"/>
      <c r="C202" s="1194"/>
      <c r="D202" s="1194"/>
      <c r="E202" s="1194"/>
      <c r="F202" s="1194"/>
      <c r="G202" s="1194"/>
      <c r="H202" s="1194"/>
      <c r="I202" s="1194"/>
      <c r="J202" s="1194"/>
      <c r="K202" s="611" t="s">
        <v>10083</v>
      </c>
      <c r="L202" s="1194"/>
      <c r="M202" s="1194"/>
      <c r="N202" s="1195"/>
      <c r="O202" s="1195"/>
      <c r="P202" s="1196"/>
      <c r="Q202" s="1194"/>
      <c r="R202" s="1194"/>
      <c r="S202" s="1197" t="s">
        <v>1907</v>
      </c>
      <c r="T202" s="1197">
        <v>6730</v>
      </c>
      <c r="U202" s="1198"/>
      <c r="V202" s="1199"/>
      <c r="W202" s="1200"/>
      <c r="X202" s="1201"/>
    </row>
    <row r="203" spans="1:24" ht="26.25" hidden="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51"/>
      <c r="L203" s="4"/>
      <c r="M203" s="4"/>
      <c r="N203" s="451"/>
      <c r="O203" s="451"/>
      <c r="P203" s="452"/>
      <c r="Q203" s="4"/>
      <c r="R203" s="4"/>
      <c r="S203" s="4"/>
      <c r="T203" s="4"/>
      <c r="U203" s="453"/>
      <c r="V203" s="454"/>
      <c r="W203" s="455"/>
      <c r="X203" s="455"/>
    </row>
    <row r="204" spans="1:24" ht="26.25" hidden="1" customHeight="1" thickBot="1"/>
    <row r="205" spans="1:24" ht="26.25" hidden="1" customHeight="1">
      <c r="A205" s="699" t="s">
        <v>188</v>
      </c>
      <c r="B205" s="700"/>
      <c r="C205" s="700" t="s">
        <v>154</v>
      </c>
      <c r="D205" s="700" t="s">
        <v>190</v>
      </c>
      <c r="E205" s="700"/>
      <c r="F205" s="700"/>
      <c r="G205" s="700"/>
      <c r="H205" s="714"/>
      <c r="I205" s="700" t="s">
        <v>126</v>
      </c>
      <c r="J205" s="715" t="s">
        <v>10084</v>
      </c>
      <c r="K205" s="700" t="s">
        <v>14</v>
      </c>
      <c r="L205" s="715" t="s">
        <v>10112</v>
      </c>
      <c r="M205" s="715"/>
      <c r="N205" s="701"/>
      <c r="O205" s="701"/>
      <c r="P205" s="702"/>
      <c r="Q205" s="700"/>
      <c r="R205" s="700"/>
      <c r="S205" s="700"/>
      <c r="T205" s="700"/>
      <c r="U205" s="716">
        <v>45316</v>
      </c>
      <c r="V205" s="716">
        <v>45359</v>
      </c>
      <c r="W205" s="703">
        <v>7296</v>
      </c>
      <c r="X205" s="704">
        <v>8500</v>
      </c>
    </row>
    <row r="206" spans="1:24" ht="26.25" hidden="1" customHeight="1">
      <c r="A206" s="705"/>
      <c r="B206" s="278"/>
      <c r="C206" s="320" t="s">
        <v>3681</v>
      </c>
      <c r="D206" s="278"/>
      <c r="E206" s="278"/>
      <c r="F206" s="278"/>
      <c r="G206" s="278"/>
      <c r="H206" s="278"/>
      <c r="I206" s="278" t="s">
        <v>3598</v>
      </c>
      <c r="J206" s="317" t="s">
        <v>10085</v>
      </c>
      <c r="K206" s="280" t="s">
        <v>195</v>
      </c>
      <c r="L206" s="425" t="s">
        <v>7421</v>
      </c>
      <c r="M206" s="2715" t="s">
        <v>10090</v>
      </c>
      <c r="N206" s="2716"/>
      <c r="O206" s="2716"/>
      <c r="P206" s="2717"/>
      <c r="Q206" s="278"/>
      <c r="R206" s="278"/>
      <c r="S206" s="278"/>
      <c r="T206" s="278"/>
      <c r="U206" s="420"/>
      <c r="V206" s="420"/>
      <c r="W206" s="283"/>
      <c r="X206" s="706">
        <f>X205+2150+630</f>
        <v>11280</v>
      </c>
    </row>
    <row r="207" spans="1:24" ht="26.25" hidden="1" customHeight="1">
      <c r="A207" s="705"/>
      <c r="B207" s="278"/>
      <c r="C207" s="278" t="s">
        <v>8997</v>
      </c>
      <c r="D207" s="278"/>
      <c r="E207" s="278"/>
      <c r="F207" s="278"/>
      <c r="G207" s="278"/>
      <c r="H207" s="278"/>
      <c r="I207" s="720"/>
      <c r="J207" s="720"/>
      <c r="K207" s="278"/>
      <c r="L207" s="278"/>
      <c r="M207" s="2718"/>
      <c r="N207" s="2719"/>
      <c r="O207" s="2719"/>
      <c r="P207" s="2720"/>
      <c r="Q207" s="278"/>
      <c r="R207" s="278"/>
      <c r="S207" s="278"/>
      <c r="T207" s="278"/>
      <c r="U207" s="719"/>
      <c r="V207" s="420"/>
      <c r="W207" s="283"/>
      <c r="X207" s="706"/>
    </row>
    <row r="208" spans="1:24" ht="26.25" hidden="1" customHeight="1">
      <c r="A208" s="705"/>
      <c r="B208" s="278"/>
      <c r="C208" s="278"/>
      <c r="D208" s="278"/>
      <c r="E208" s="278"/>
      <c r="F208" s="278"/>
      <c r="G208" s="278"/>
      <c r="H208" s="278"/>
      <c r="I208" s="720"/>
      <c r="J208" s="425" t="s">
        <v>3281</v>
      </c>
      <c r="K208" s="278" t="s">
        <v>8972</v>
      </c>
      <c r="L208" s="278"/>
      <c r="M208" s="2718"/>
      <c r="N208" s="2719"/>
      <c r="O208" s="2719"/>
      <c r="P208" s="2720"/>
      <c r="Q208" s="278"/>
      <c r="R208" s="278"/>
      <c r="S208" s="278"/>
      <c r="T208" s="278"/>
      <c r="U208" s="281"/>
      <c r="V208" s="282"/>
      <c r="W208" s="283"/>
      <c r="X208" s="721"/>
    </row>
    <row r="209" spans="1:25" ht="26.25" hidden="1" customHeight="1">
      <c r="A209" s="705"/>
      <c r="B209" s="278"/>
      <c r="C209" s="278"/>
      <c r="D209" s="278"/>
      <c r="E209" s="278"/>
      <c r="F209" s="278"/>
      <c r="G209" s="278"/>
      <c r="H209" s="278"/>
      <c r="I209" s="278"/>
      <c r="J209" s="278"/>
      <c r="K209" s="278"/>
      <c r="L209" s="278"/>
      <c r="M209" s="2718"/>
      <c r="N209" s="2719"/>
      <c r="O209" s="2719"/>
      <c r="P209" s="2720"/>
      <c r="Q209" s="278"/>
      <c r="R209" s="278"/>
      <c r="S209" s="284" t="s">
        <v>189</v>
      </c>
      <c r="T209" s="284"/>
      <c r="U209" s="281"/>
      <c r="V209" s="282"/>
      <c r="W209" s="283"/>
      <c r="X209" s="722"/>
    </row>
    <row r="210" spans="1:25" ht="26.25" hidden="1" customHeight="1">
      <c r="A210" s="705"/>
      <c r="B210" s="278"/>
      <c r="C210" s="278"/>
      <c r="D210" s="278"/>
      <c r="E210" s="278"/>
      <c r="F210" s="278"/>
      <c r="G210" s="278"/>
      <c r="H210" s="278"/>
      <c r="I210" s="278"/>
      <c r="J210" s="278"/>
      <c r="K210" s="278"/>
      <c r="L210" s="278"/>
      <c r="M210" s="2721"/>
      <c r="N210" s="2722"/>
      <c r="O210" s="2722"/>
      <c r="P210" s="2723"/>
      <c r="Q210" s="278"/>
      <c r="R210" s="278"/>
      <c r="S210" s="284" t="s">
        <v>2472</v>
      </c>
      <c r="T210" s="284">
        <f>SUM(T205:T209)</f>
        <v>0</v>
      </c>
      <c r="U210" s="281"/>
      <c r="V210" s="282"/>
      <c r="W210" s="283"/>
      <c r="X210" s="722"/>
    </row>
    <row r="211" spans="1:25" ht="26.25" hidden="1" customHeight="1" thickBot="1">
      <c r="A211" s="707"/>
      <c r="B211" s="708"/>
      <c r="C211" s="708"/>
      <c r="D211" s="708"/>
      <c r="E211" s="708"/>
      <c r="F211" s="708"/>
      <c r="G211" s="708"/>
      <c r="H211" s="708"/>
      <c r="I211" s="708"/>
      <c r="J211" s="708"/>
      <c r="K211" s="611" t="s">
        <v>10086</v>
      </c>
      <c r="L211" s="709"/>
      <c r="M211" s="709"/>
      <c r="N211" s="708"/>
      <c r="O211" s="708"/>
      <c r="P211" s="710"/>
      <c r="Q211" s="711"/>
      <c r="R211" s="711"/>
      <c r="S211" s="711"/>
      <c r="T211" s="711"/>
      <c r="U211" s="712"/>
      <c r="V211" s="713"/>
      <c r="W211" s="723"/>
      <c r="X211" s="724"/>
    </row>
    <row r="212" spans="1:25" ht="26.25" hidden="1" customHeight="1">
      <c r="A212" s="699" t="s">
        <v>188</v>
      </c>
      <c r="B212" s="700"/>
      <c r="C212" s="700" t="s">
        <v>154</v>
      </c>
      <c r="D212" s="700" t="s">
        <v>190</v>
      </c>
      <c r="E212" s="700"/>
      <c r="F212" s="700"/>
      <c r="G212" s="700"/>
      <c r="H212" s="714"/>
      <c r="I212" s="700" t="s">
        <v>126</v>
      </c>
      <c r="J212" s="715" t="s">
        <v>10084</v>
      </c>
      <c r="K212" s="700" t="s">
        <v>14</v>
      </c>
      <c r="L212" s="715" t="s">
        <v>10088</v>
      </c>
      <c r="M212" s="278"/>
      <c r="N212" s="278"/>
      <c r="O212" s="278"/>
      <c r="P212" s="702"/>
      <c r="Q212" s="700"/>
      <c r="R212" s="700"/>
      <c r="S212" s="700"/>
      <c r="T212" s="700"/>
      <c r="U212" s="716">
        <v>45316</v>
      </c>
      <c r="V212" s="716">
        <v>45359</v>
      </c>
      <c r="W212" s="703">
        <v>7296</v>
      </c>
      <c r="X212" s="704">
        <v>8500</v>
      </c>
    </row>
    <row r="213" spans="1:25" ht="26.25" hidden="1" customHeight="1">
      <c r="A213" s="705"/>
      <c r="B213" s="278"/>
      <c r="C213" s="320" t="s">
        <v>3681</v>
      </c>
      <c r="D213" s="278"/>
      <c r="E213" s="278"/>
      <c r="F213" s="278"/>
      <c r="G213" s="278"/>
      <c r="H213" s="278"/>
      <c r="I213" s="278" t="s">
        <v>3598</v>
      </c>
      <c r="J213" s="317" t="s">
        <v>10087</v>
      </c>
      <c r="K213" s="280" t="s">
        <v>195</v>
      </c>
      <c r="L213" s="425" t="s">
        <v>7421</v>
      </c>
      <c r="M213" s="2715" t="s">
        <v>10090</v>
      </c>
      <c r="N213" s="2716"/>
      <c r="O213" s="2716"/>
      <c r="P213" s="2717"/>
      <c r="Q213" s="278"/>
      <c r="R213" s="278"/>
      <c r="S213" s="278"/>
      <c r="T213" s="278"/>
      <c r="U213" s="420"/>
      <c r="V213" s="420"/>
      <c r="W213" s="283"/>
      <c r="X213" s="706">
        <f>X212+2150+630</f>
        <v>11280</v>
      </c>
    </row>
    <row r="214" spans="1:25" ht="26.25" hidden="1" customHeight="1">
      <c r="A214" s="705"/>
      <c r="B214" s="278"/>
      <c r="C214" s="278" t="s">
        <v>8997</v>
      </c>
      <c r="D214" s="278"/>
      <c r="E214" s="278"/>
      <c r="F214" s="278"/>
      <c r="G214" s="278"/>
      <c r="H214" s="278"/>
      <c r="I214" s="720"/>
      <c r="J214" s="720"/>
      <c r="K214" s="278"/>
      <c r="L214" s="278"/>
      <c r="M214" s="2718"/>
      <c r="N214" s="2719"/>
      <c r="O214" s="2719"/>
      <c r="P214" s="2720"/>
      <c r="Q214" s="278"/>
      <c r="R214" s="278"/>
      <c r="S214" s="278"/>
      <c r="T214" s="278"/>
      <c r="U214" s="719"/>
      <c r="V214" s="420"/>
      <c r="W214" s="283"/>
      <c r="X214" s="706"/>
    </row>
    <row r="215" spans="1:25" ht="26.25" hidden="1" customHeight="1">
      <c r="A215" s="705"/>
      <c r="B215" s="278"/>
      <c r="C215" s="278"/>
      <c r="D215" s="278"/>
      <c r="E215" s="278"/>
      <c r="F215" s="278"/>
      <c r="G215" s="278"/>
      <c r="H215" s="278"/>
      <c r="I215" s="720"/>
      <c r="J215" s="425" t="s">
        <v>3281</v>
      </c>
      <c r="K215" s="278" t="s">
        <v>8972</v>
      </c>
      <c r="L215" s="278"/>
      <c r="M215" s="2718"/>
      <c r="N215" s="2719"/>
      <c r="O215" s="2719"/>
      <c r="P215" s="2720"/>
      <c r="Q215" s="278"/>
      <c r="R215" s="278"/>
      <c r="S215" s="278"/>
      <c r="T215" s="278"/>
      <c r="U215" s="281"/>
      <c r="V215" s="282"/>
      <c r="W215" s="283"/>
      <c r="X215" s="721"/>
    </row>
    <row r="216" spans="1:25" ht="26.25" hidden="1" customHeight="1">
      <c r="A216" s="705"/>
      <c r="B216" s="278"/>
      <c r="C216" s="278"/>
      <c r="D216" s="278"/>
      <c r="E216" s="278"/>
      <c r="F216" s="278"/>
      <c r="G216" s="278"/>
      <c r="H216" s="278"/>
      <c r="I216" s="278"/>
      <c r="J216" s="278"/>
      <c r="K216" s="278"/>
      <c r="L216" s="278"/>
      <c r="M216" s="2718"/>
      <c r="N216" s="2719"/>
      <c r="O216" s="2719"/>
      <c r="P216" s="2720"/>
      <c r="Q216" s="278"/>
      <c r="R216" s="278"/>
      <c r="S216" s="284" t="s">
        <v>189</v>
      </c>
      <c r="T216" s="284"/>
      <c r="U216" s="281"/>
      <c r="V216" s="282"/>
      <c r="W216" s="283"/>
      <c r="X216" s="722"/>
    </row>
    <row r="217" spans="1:25" ht="26.25" hidden="1" customHeight="1">
      <c r="A217" s="705"/>
      <c r="B217" s="278"/>
      <c r="C217" s="278"/>
      <c r="D217" s="278"/>
      <c r="E217" s="278"/>
      <c r="F217" s="278"/>
      <c r="G217" s="278"/>
      <c r="H217" s="278"/>
      <c r="I217" s="278"/>
      <c r="J217" s="278"/>
      <c r="K217" s="278"/>
      <c r="L217" s="278"/>
      <c r="M217" s="2721"/>
      <c r="N217" s="2722"/>
      <c r="O217" s="2722"/>
      <c r="P217" s="2723"/>
      <c r="Q217" s="278"/>
      <c r="R217" s="278"/>
      <c r="S217" s="284" t="s">
        <v>2472</v>
      </c>
      <c r="T217" s="284">
        <f>SUM(T212:T216)</f>
        <v>0</v>
      </c>
      <c r="U217" s="281"/>
      <c r="V217" s="282"/>
      <c r="W217" s="283"/>
      <c r="X217" s="722"/>
    </row>
    <row r="218" spans="1:25" ht="26.25" hidden="1" customHeight="1" thickBot="1">
      <c r="A218" s="707"/>
      <c r="B218" s="708"/>
      <c r="C218" s="708"/>
      <c r="D218" s="708"/>
      <c r="E218" s="708"/>
      <c r="F218" s="708"/>
      <c r="G218" s="708"/>
      <c r="H218" s="708"/>
      <c r="I218" s="708"/>
      <c r="J218" s="708"/>
      <c r="K218" s="611" t="s">
        <v>10086</v>
      </c>
      <c r="L218" s="709"/>
      <c r="M218" s="709"/>
      <c r="N218" s="708"/>
      <c r="O218" s="708"/>
      <c r="P218" s="710"/>
      <c r="Q218" s="711"/>
      <c r="R218" s="711"/>
      <c r="S218" s="711"/>
      <c r="T218" s="711"/>
      <c r="U218" s="712"/>
      <c r="V218" s="713"/>
      <c r="W218" s="723"/>
      <c r="X218" s="724"/>
    </row>
    <row r="220" spans="1:25" ht="26.25" customHeight="1" thickBot="1"/>
    <row r="221" spans="1:25" ht="26.25" customHeight="1">
      <c r="A221" s="874" t="s">
        <v>188</v>
      </c>
      <c r="B221" s="875"/>
      <c r="C221" s="875" t="s">
        <v>10105</v>
      </c>
      <c r="D221" s="875" t="s">
        <v>190</v>
      </c>
      <c r="E221" s="875" t="s">
        <v>191</v>
      </c>
      <c r="F221" s="875" t="s">
        <v>191</v>
      </c>
      <c r="G221" s="875" t="s">
        <v>191</v>
      </c>
      <c r="H221" s="1478"/>
      <c r="I221" s="875" t="s">
        <v>10106</v>
      </c>
      <c r="J221" s="875" t="s">
        <v>10107</v>
      </c>
      <c r="K221" s="876" t="s">
        <v>8</v>
      </c>
      <c r="L221" s="875" t="s">
        <v>10162</v>
      </c>
      <c r="M221" s="875"/>
      <c r="N221" s="876" t="s">
        <v>10320</v>
      </c>
      <c r="O221" s="876" t="s">
        <v>10181</v>
      </c>
      <c r="P221" s="877" t="s">
        <v>10779</v>
      </c>
      <c r="Q221" s="875" t="s">
        <v>10157</v>
      </c>
      <c r="R221" s="875">
        <f>IF(MID(RIGHT(S221,8),1,1)="M",2021,IF(MID(RIGHT(S221,8),1,1)="N",2022,IF(MID(RIGHT(S221,8),1,1)="P",2023,IF(MID(RIGHT(S221,8),1,1)="R",1994,IF(MID(RIGHT(S221,8),1,1)="S",1995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2015</v>
      </c>
      <c r="S221" s="875" t="s">
        <v>10158</v>
      </c>
      <c r="T221" s="875">
        <v>1730</v>
      </c>
      <c r="U221" s="878">
        <v>45317</v>
      </c>
      <c r="V221" s="878">
        <v>45377</v>
      </c>
      <c r="W221" s="879">
        <v>3085</v>
      </c>
      <c r="X221" s="880">
        <v>3820</v>
      </c>
      <c r="Y221" s="1" t="s">
        <v>10215</v>
      </c>
    </row>
    <row r="222" spans="1:25" ht="26.25" customHeight="1">
      <c r="A222" s="881"/>
      <c r="B222" s="882"/>
      <c r="C222" s="882"/>
      <c r="D222" s="882"/>
      <c r="E222" s="882"/>
      <c r="F222" s="882"/>
      <c r="G222" s="882"/>
      <c r="H222" s="882"/>
      <c r="I222" s="882" t="s">
        <v>194</v>
      </c>
      <c r="J222" s="412" t="s">
        <v>10113</v>
      </c>
      <c r="K222" s="884" t="s">
        <v>10110</v>
      </c>
      <c r="L222" s="425" t="s">
        <v>3603</v>
      </c>
      <c r="M222" s="882"/>
      <c r="N222" s="73" t="s">
        <v>10321</v>
      </c>
      <c r="O222" s="882"/>
      <c r="P222" s="882"/>
      <c r="Q222" s="882" t="s">
        <v>10159</v>
      </c>
      <c r="R222" s="882">
        <f>IF(MID(RIGHT(S222,8),1,1)="M",2021,IF(MID(RIGHT(S222,8),1,1)="N",2022,IF(MID(RIGHT(S222,8),1,1)="P",2023,IF(MID(RIGHT(S222,8),1,1)="R",1994,IF(MID(RIGHT(S222,8),1,1)="S",1995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2012</v>
      </c>
      <c r="S222" s="882" t="s">
        <v>10160</v>
      </c>
      <c r="T222" s="882">
        <v>1700</v>
      </c>
      <c r="U222" s="891">
        <v>45319</v>
      </c>
      <c r="V222" s="891">
        <v>45384</v>
      </c>
      <c r="W222" s="911" t="s">
        <v>10298</v>
      </c>
      <c r="X222" s="888">
        <v>1280</v>
      </c>
      <c r="Y222" s="1" t="s">
        <v>10216</v>
      </c>
    </row>
    <row r="223" spans="1:25" ht="26.25" customHeight="1">
      <c r="A223" s="881"/>
      <c r="B223" s="882"/>
      <c r="C223" s="1434"/>
      <c r="D223" s="882"/>
      <c r="E223" s="882"/>
      <c r="F223" s="882"/>
      <c r="G223" s="882"/>
      <c r="H223" s="882"/>
      <c r="I223" s="882"/>
      <c r="J223" s="320" t="s">
        <v>10108</v>
      </c>
      <c r="K223" s="889" t="s">
        <v>10100</v>
      </c>
      <c r="L223" s="882"/>
      <c r="M223" s="882"/>
      <c r="N223" s="73" t="s">
        <v>10201</v>
      </c>
      <c r="O223" s="1436"/>
      <c r="P223" s="882"/>
      <c r="Q223" s="882" t="s">
        <v>10161</v>
      </c>
      <c r="R223" s="882">
        <f>IF(MID(RIGHT(S223,8),1,1)="M",2021,IF(MID(RIGHT(S223,8),1,1)="N",2022,IF(MID(RIGHT(S223,8),1,1)="P",2023,IF(MID(RIGHT(S223,8),1,1)="R",1994,IF(MID(RIGHT(S223,8),1,1)="S",1995,IF(MID(RIGHT(S223,8),1,1)="T",1996,IF(MID(RIGHT(S223,8),1,1)="V",1997,IF(MID(RIGHT(S223,8),1,1)="W",1998,IF(MID(RIGHT(S223,8),1,1)="X",1999,IF(MID(RIGHT(S223,8),1,1)="Y",2000,IF(MID(RIGHT(S223,8),1,1)="1",2001,IF(MID(RIGHT(S223,8),1,1)="2",2002,IF(MID(RIGHT(S223,8),1,1)="3",2003,IF(MID(RIGHT(S223,8),1,1)="4",2004,IF(MID(RIGHT(S223,8),1,1)="5",2005,IF(MID(RIGHT(S223,8),1,1)="6",2006,IF(MID(RIGHT(S223,8),1,1)="7",2007,IF(MID(RIGHT(S223,8),1,1)="8",2008,IF(MID(RIGHT(S223,8),1,1)="9",2009,IF(MID(RIGHT(S223,8),1,1)="A",2010,IF(MID(RIGHT(S223,8),1,1)="B",2011,IF(MID(RIGHT(S223,8),1,1)="C",2012,IF(MID(RIGHT(S223,8),1,1)="D",2013,IF(MID(RIGHT(S223,8),1,1)="E",2014,IF(MID(RIGHT(S223,8),1,1)="F",2015,IF(MID(RIGHT(S223,8),1,1)="G",2016,IF(MID(RIGHT(S223,8),1,1)="H",2017,IF(MID(RIGHT(S223,8),1,1)="J",2018,IF(MID(RIGHT(S223,8),1,1)="K",2019,IF(MID(RIGHT(S223,8),1,1)="L",2020,""))))))))))))))))))))))))))))))</f>
        <v>2014</v>
      </c>
      <c r="S223" s="882" t="s">
        <v>10200</v>
      </c>
      <c r="T223" s="882">
        <v>1705</v>
      </c>
      <c r="U223" s="891"/>
      <c r="V223" s="891">
        <v>45377</v>
      </c>
      <c r="W223" s="911"/>
      <c r="X223" s="888" t="s">
        <v>10429</v>
      </c>
    </row>
    <row r="224" spans="1:25" ht="26.25" customHeight="1">
      <c r="A224" s="881"/>
      <c r="B224" s="882"/>
      <c r="C224" s="882"/>
      <c r="D224" s="882"/>
      <c r="E224" s="882"/>
      <c r="F224" s="882"/>
      <c r="G224" s="882"/>
      <c r="H224" s="882"/>
      <c r="I224" s="882"/>
      <c r="J224" s="425" t="s">
        <v>10770</v>
      </c>
      <c r="K224" s="890" t="s">
        <v>1772</v>
      </c>
      <c r="L224" s="882"/>
      <c r="M224" s="882"/>
      <c r="N224" s="882"/>
      <c r="O224" s="882"/>
      <c r="P224" s="882"/>
      <c r="Q224" s="882" t="s">
        <v>10202</v>
      </c>
      <c r="R224" s="882"/>
      <c r="S224" s="882">
        <v>40</v>
      </c>
      <c r="T224" s="882">
        <v>15</v>
      </c>
      <c r="U224" s="885"/>
      <c r="V224" s="891">
        <v>45378</v>
      </c>
      <c r="W224" s="909"/>
      <c r="X224" s="888"/>
    </row>
    <row r="225" spans="1:24" ht="26.25" customHeight="1">
      <c r="A225" s="881"/>
      <c r="B225" s="882"/>
      <c r="C225" s="882"/>
      <c r="D225" s="882"/>
      <c r="E225" s="882"/>
      <c r="F225" s="882"/>
      <c r="G225" s="882"/>
      <c r="H225" s="882"/>
      <c r="I225" s="882"/>
      <c r="J225" s="882"/>
      <c r="K225" s="890"/>
      <c r="L225" s="882"/>
      <c r="M225" s="882"/>
      <c r="N225" s="882"/>
      <c r="O225" s="882"/>
      <c r="P225" s="882"/>
      <c r="Q225" s="882"/>
      <c r="R225" s="882"/>
      <c r="S225" s="883" t="s">
        <v>189</v>
      </c>
      <c r="T225" s="883">
        <v>3720</v>
      </c>
      <c r="U225" s="885"/>
      <c r="V225" s="891">
        <v>45384</v>
      </c>
      <c r="W225" s="887"/>
      <c r="X225" s="888"/>
    </row>
    <row r="226" spans="1:24" ht="26.25" customHeight="1">
      <c r="A226" s="881"/>
      <c r="B226" s="882"/>
      <c r="C226" s="882"/>
      <c r="D226" s="882"/>
      <c r="E226" s="882"/>
      <c r="F226" s="882"/>
      <c r="G226" s="882"/>
      <c r="H226" s="882"/>
      <c r="I226" s="882"/>
      <c r="J226" s="882"/>
      <c r="K226" s="889"/>
      <c r="L226" s="882"/>
      <c r="M226" s="882"/>
      <c r="N226" s="882"/>
      <c r="O226" s="882"/>
      <c r="P226" s="882"/>
      <c r="Q226" s="882"/>
      <c r="R226" s="882"/>
      <c r="S226" s="883" t="s">
        <v>2472</v>
      </c>
      <c r="T226" s="883">
        <f>SUM(T221:T225)</f>
        <v>8870</v>
      </c>
      <c r="U226" s="891"/>
      <c r="V226" s="891">
        <v>45385</v>
      </c>
      <c r="W226" s="887"/>
      <c r="X226" s="1309"/>
    </row>
    <row r="227" spans="1:24" ht="26.25" customHeight="1" thickBot="1">
      <c r="A227" s="892"/>
      <c r="B227" s="893"/>
      <c r="C227" s="893"/>
      <c r="D227" s="893"/>
      <c r="E227" s="893"/>
      <c r="F227" s="893"/>
      <c r="G227" s="893"/>
      <c r="H227" s="893"/>
      <c r="I227" s="893"/>
      <c r="J227" s="893"/>
      <c r="K227" s="611" t="s">
        <v>10111</v>
      </c>
      <c r="L227" s="893"/>
      <c r="M227" s="893"/>
      <c r="N227" s="894"/>
      <c r="O227" s="894"/>
      <c r="P227" s="895"/>
      <c r="Q227" s="893"/>
      <c r="R227" s="893"/>
      <c r="S227" s="896"/>
      <c r="T227" s="896"/>
      <c r="U227" s="897"/>
      <c r="V227" s="898">
        <v>45398</v>
      </c>
      <c r="W227" s="899"/>
      <c r="X227" s="900"/>
    </row>
    <row r="229" spans="1:24" ht="26.25" customHeight="1" thickBot="1">
      <c r="A229" s="445"/>
      <c r="B229" s="445"/>
      <c r="C229" s="445"/>
      <c r="D229" s="445"/>
      <c r="E229" s="445"/>
      <c r="F229" s="445"/>
      <c r="G229" s="445"/>
      <c r="H229" s="445"/>
      <c r="I229" s="445"/>
      <c r="J229" s="445"/>
      <c r="K229" s="446"/>
      <c r="L229" s="445"/>
      <c r="M229" s="445"/>
      <c r="N229" s="446"/>
      <c r="O229" s="446"/>
      <c r="P229" s="447"/>
      <c r="Q229" s="445"/>
      <c r="R229" s="445"/>
      <c r="S229" s="445"/>
      <c r="T229" s="445"/>
      <c r="U229" s="448"/>
      <c r="V229" s="449"/>
      <c r="W229" s="450"/>
      <c r="X229" s="450"/>
    </row>
    <row r="230" spans="1:24" ht="26.25" customHeight="1">
      <c r="A230" s="1453" t="s">
        <v>188</v>
      </c>
      <c r="B230" s="1454"/>
      <c r="C230" s="1454" t="s">
        <v>155</v>
      </c>
      <c r="D230" s="1454" t="s">
        <v>198</v>
      </c>
      <c r="E230" s="1454" t="s">
        <v>191</v>
      </c>
      <c r="F230" s="1454" t="s">
        <v>191</v>
      </c>
      <c r="G230" s="1454" t="s">
        <v>191</v>
      </c>
      <c r="H230" s="1483"/>
      <c r="I230" s="1454" t="s">
        <v>126</v>
      </c>
      <c r="J230" s="1454" t="s">
        <v>10095</v>
      </c>
      <c r="K230" s="1455" t="s">
        <v>131</v>
      </c>
      <c r="L230" s="1454" t="s">
        <v>10175</v>
      </c>
      <c r="M230" s="1454"/>
      <c r="N230" s="1455" t="s">
        <v>10258</v>
      </c>
      <c r="O230" s="1455" t="s">
        <v>10163</v>
      </c>
      <c r="P230" s="1456" t="s">
        <v>10363</v>
      </c>
      <c r="Q230" s="1454" t="s">
        <v>9864</v>
      </c>
      <c r="R230" s="1454">
        <f>IF(MID(RIGHT(S230,8),1,1)="M",2021,IF(MID(RIGHT(S230,8),1,1)="N",2022,IF(MID(RIGHT(S230,8),1,1)="P",2023,IF(MID(RIGHT(S230,8),1,1)="R",1994,IF(MID(RIGHT(S230,8),1,1)="S",1995,IF(MID(RIGHT(S230,8),1,1)="T",1996,IF(MID(RIGHT(S230,8),1,1)="V",1997,IF(MID(RIGHT(S230,8),1,1)="W",1998,IF(MID(RIGHT(S230,8),1,1)="X",1999,IF(MID(RIGHT(S230,8),1,1)="Y",2000,IF(MID(RIGHT(S230,8),1,1)="1",2001,IF(MID(RIGHT(S230,8),1,1)="2",2002,IF(MID(RIGHT(S230,8),1,1)="3",2003,IF(MID(RIGHT(S230,8),1,1)="4",2004,IF(MID(RIGHT(S230,8),1,1)="5",2005,IF(MID(RIGHT(S230,8),1,1)="6",2006,IF(MID(RIGHT(S230,8),1,1)="7",2007,IF(MID(RIGHT(S230,8),1,1)="8",2008,IF(MID(RIGHT(S230,8),1,1)="9",2009,IF(MID(RIGHT(S230,8),1,1)="A",2010,IF(MID(RIGHT(S230,8),1,1)="B",2011,IF(MID(RIGHT(S230,8),1,1)="C",2012,IF(MID(RIGHT(S230,8),1,1)="D",2013,IF(MID(RIGHT(S230,8),1,1)="E",2014,IF(MID(RIGHT(S230,8),1,1)="F",2015,IF(MID(RIGHT(S230,8),1,1)="G",2016,IF(MID(RIGHT(S230,8),1,1)="H",2017,IF(MID(RIGHT(S230,8),1,1)="J",2018,IF(MID(RIGHT(S230,8),1,1)="K",2019,IF(MID(RIGHT(S230,8),1,1)="L",2020,""))))))))))))))))))))))))))))))</f>
        <v>2015</v>
      </c>
      <c r="S230" s="1454" t="s">
        <v>10164</v>
      </c>
      <c r="T230" s="1454">
        <v>1880</v>
      </c>
      <c r="U230" s="1457">
        <v>45318</v>
      </c>
      <c r="V230" s="1457">
        <v>45370</v>
      </c>
      <c r="W230" s="1458"/>
      <c r="X230" s="1459">
        <v>600</v>
      </c>
    </row>
    <row r="231" spans="1:24" ht="26.25" customHeight="1">
      <c r="A231" s="1460"/>
      <c r="B231" s="125"/>
      <c r="C231" s="125"/>
      <c r="D231" s="125"/>
      <c r="E231" s="125"/>
      <c r="F231" s="125"/>
      <c r="G231" s="125"/>
      <c r="H231" s="125"/>
      <c r="I231" s="125" t="s">
        <v>194</v>
      </c>
      <c r="J231" s="412" t="s">
        <v>10109</v>
      </c>
      <c r="K231" s="132" t="s">
        <v>195</v>
      </c>
      <c r="L231" s="425" t="s">
        <v>3603</v>
      </c>
      <c r="M231" s="125"/>
      <c r="N231" s="73" t="s">
        <v>2432</v>
      </c>
      <c r="O231" s="126"/>
      <c r="P231" s="127" t="s">
        <v>12886</v>
      </c>
      <c r="Q231" s="125" t="s">
        <v>10096</v>
      </c>
      <c r="R231" s="125">
        <f>IF(MID(RIGHT(S231,8),1,1)="M",2021,IF(MID(RIGHT(S231,8),1,1)="N",2022,IF(MID(RIGHT(S231,8),1,1)="P",2023,IF(MID(RIGHT(S231,8),1,1)="R",1994,IF(MID(RIGHT(S231,8),1,1)="S",1995,IF(MID(RIGHT(S231,8),1,1)="T",1996,IF(MID(RIGHT(S231,8),1,1)="V",1997,IF(MID(RIGHT(S231,8),1,1)="W",1998,IF(MID(RIGHT(S231,8),1,1)="X",1999,IF(MID(RIGHT(S231,8),1,1)="Y",2000,IF(MID(RIGHT(S231,8),1,1)="1",2001,IF(MID(RIGHT(S231,8),1,1)="2",2002,IF(MID(RIGHT(S231,8),1,1)="3",2003,IF(MID(RIGHT(S231,8),1,1)="4",2004,IF(MID(RIGHT(S231,8),1,1)="5",2005,IF(MID(RIGHT(S231,8),1,1)="6",2006,IF(MID(RIGHT(S231,8),1,1)="7",2007,IF(MID(RIGHT(S231,8),1,1)="8",2008,IF(MID(RIGHT(S231,8),1,1)="9",2009,IF(MID(RIGHT(S231,8),1,1)="A",2010,IF(MID(RIGHT(S231,8),1,1)="B",2011,IF(MID(RIGHT(S231,8),1,1)="C",2012,IF(MID(RIGHT(S231,8),1,1)="D",2013,IF(MID(RIGHT(S231,8),1,1)="E",2014,IF(MID(RIGHT(S231,8),1,1)="F",2015,IF(MID(RIGHT(S231,8),1,1)="G",2016,IF(MID(RIGHT(S231,8),1,1)="H",2017,IF(MID(RIGHT(S231,8),1,1)="J",2018,IF(MID(RIGHT(S231,8),1,1)="K",2019,IF(MID(RIGHT(S231,8),1,1)="L",2020,""))))))))))))))))))))))))))))))</f>
        <v>2005</v>
      </c>
      <c r="S231" s="125" t="s">
        <v>10165</v>
      </c>
      <c r="T231" s="125">
        <v>2080</v>
      </c>
      <c r="U231" s="129">
        <v>45320</v>
      </c>
      <c r="V231" s="128">
        <v>45392</v>
      </c>
      <c r="W231" s="130" t="s">
        <v>10256</v>
      </c>
      <c r="X231" s="1461" t="s">
        <v>10342</v>
      </c>
    </row>
    <row r="232" spans="1:24" ht="26.25" customHeight="1">
      <c r="A232" s="1460"/>
      <c r="B232" s="125"/>
      <c r="C232" s="125" t="s">
        <v>10098</v>
      </c>
      <c r="D232" s="125" t="s">
        <v>191</v>
      </c>
      <c r="E232" s="125"/>
      <c r="F232" s="125"/>
      <c r="G232" s="125"/>
      <c r="H232" s="125"/>
      <c r="I232" s="125"/>
      <c r="J232" s="125"/>
      <c r="K232" s="126" t="s">
        <v>10100</v>
      </c>
      <c r="L232" s="1752" t="s">
        <v>12881</v>
      </c>
      <c r="M232" s="125"/>
      <c r="N232" s="73" t="s">
        <v>7035</v>
      </c>
      <c r="O232" s="126"/>
      <c r="P232" s="127"/>
      <c r="Q232" s="125" t="s">
        <v>10097</v>
      </c>
      <c r="R232" s="125">
        <f>IF(MID(RIGHT(S232,8),1,1)="M",2021,IF(MID(RIGHT(S232,8),1,1)="N",2022,IF(MID(RIGHT(S232,8),1,1)="P",2023,IF(MID(RIGHT(S232,8),1,1)="R",1994,IF(MID(RIGHT(S232,8),1,1)="S",1995,IF(MID(RIGHT(S232,8),1,1)="T",1996,IF(MID(RIGHT(S232,8),1,1)="V",1997,IF(MID(RIGHT(S232,8),1,1)="W",1998,IF(MID(RIGHT(S232,8),1,1)="X",1999,IF(MID(RIGHT(S232,8),1,1)="Y",2000,IF(MID(RIGHT(S232,8),1,1)="1",2001,IF(MID(RIGHT(S232,8),1,1)="2",2002,IF(MID(RIGHT(S232,8),1,1)="3",2003,IF(MID(RIGHT(S232,8),1,1)="4",2004,IF(MID(RIGHT(S232,8),1,1)="5",2005,IF(MID(RIGHT(S232,8),1,1)="6",2006,IF(MID(RIGHT(S232,8),1,1)="7",2007,IF(MID(RIGHT(S232,8),1,1)="8",2008,IF(MID(RIGHT(S232,8),1,1)="9",2009,IF(MID(RIGHT(S232,8),1,1)="A",2010,IF(MID(RIGHT(S232,8),1,1)="B",2011,IF(MID(RIGHT(S232,8),1,1)="C",2012,IF(MID(RIGHT(S232,8),1,1)="D",2013,IF(MID(RIGHT(S232,8),1,1)="E",2014,IF(MID(RIGHT(S232,8),1,1)="F",2015,IF(MID(RIGHT(S232,8),1,1)="G",2016,IF(MID(RIGHT(S232,8),1,1)="H",2017,IF(MID(RIGHT(S232,8),1,1)="J",2018,IF(MID(RIGHT(S232,8),1,1)="K",2019,IF(MID(RIGHT(S232,8),1,1)="L",2020,""))))))))))))))))))))))))))))))</f>
        <v>2011</v>
      </c>
      <c r="S232" s="125" t="s">
        <v>10166</v>
      </c>
      <c r="T232" s="125">
        <v>2185</v>
      </c>
      <c r="U232" s="128"/>
      <c r="V232" s="128">
        <v>45407</v>
      </c>
      <c r="W232" s="130" t="s">
        <v>12883</v>
      </c>
      <c r="X232" s="1461" t="s">
        <v>12884</v>
      </c>
    </row>
    <row r="233" spans="1:24" ht="26.25" customHeight="1">
      <c r="A233" s="1460"/>
      <c r="B233" s="125"/>
      <c r="C233" s="125" t="s">
        <v>10099</v>
      </c>
      <c r="D233" s="125" t="s">
        <v>191</v>
      </c>
      <c r="E233" s="125"/>
      <c r="F233" s="125"/>
      <c r="G233" s="125"/>
      <c r="H233" s="125"/>
      <c r="I233" s="125"/>
      <c r="J233" s="425" t="s">
        <v>10094</v>
      </c>
      <c r="K233" s="126" t="s">
        <v>2380</v>
      </c>
      <c r="L233" s="125" t="s">
        <v>12882</v>
      </c>
      <c r="M233" s="125"/>
      <c r="N233" s="126"/>
      <c r="O233" s="126"/>
      <c r="P233" s="127"/>
      <c r="Q233" s="125" t="s">
        <v>10168</v>
      </c>
      <c r="R233" s="125">
        <f>IF(MID(RIGHT(S233,8),1,1)="M",2021,IF(MID(RIGHT(S233,8),1,1)="N",2022,IF(MID(RIGHT(S233,8),1,1)="P",2023,IF(MID(RIGHT(S233,8),1,1)="R",1994,IF(MID(RIGHT(S233,8),1,1)="S",1995,IF(MID(RIGHT(S233,8),1,1)="T",1996,IF(MID(RIGHT(S233,8),1,1)="V",1997,IF(MID(RIGHT(S233,8),1,1)="W",1998,IF(MID(RIGHT(S233,8),1,1)="X",1999,IF(MID(RIGHT(S233,8),1,1)="Y",2000,IF(MID(RIGHT(S233,8),1,1)="1",2001,IF(MID(RIGHT(S233,8),1,1)="2",2002,IF(MID(RIGHT(S233,8),1,1)="3",2003,IF(MID(RIGHT(S233,8),1,1)="4",2004,IF(MID(RIGHT(S233,8),1,1)="5",2005,IF(MID(RIGHT(S233,8),1,1)="6",2006,IF(MID(RIGHT(S233,8),1,1)="7",2007,IF(MID(RIGHT(S233,8),1,1)="8",2008,IF(MID(RIGHT(S233,8),1,1)="9",2009,IF(MID(RIGHT(S233,8),1,1)="A",2010,IF(MID(RIGHT(S233,8),1,1)="B",2011,IF(MID(RIGHT(S233,8),1,1)="C",2012,IF(MID(RIGHT(S233,8),1,1)="D",2013,IF(MID(RIGHT(S233,8),1,1)="E",2014,IF(MID(RIGHT(S233,8),1,1)="F",2015,IF(MID(RIGHT(S233,8),1,1)="G",2016,IF(MID(RIGHT(S233,8),1,1)="H",2017,IF(MID(RIGHT(S233,8),1,1)="J",2018,IF(MID(RIGHT(S233,8),1,1)="K",2019,IF(MID(RIGHT(S233,8),1,1)="L",2020,""))))))))))))))))))))))))))))))</f>
        <v>2017</v>
      </c>
      <c r="S233" s="125" t="s">
        <v>10167</v>
      </c>
      <c r="T233" s="125">
        <v>2405</v>
      </c>
      <c r="U233" s="128"/>
      <c r="V233" s="128">
        <v>45408</v>
      </c>
      <c r="W233" s="130"/>
      <c r="X233" s="1461"/>
    </row>
    <row r="234" spans="1:24" ht="26.25" customHeight="1">
      <c r="A234" s="1460"/>
      <c r="B234" s="125"/>
      <c r="C234" s="125" t="s">
        <v>2472</v>
      </c>
      <c r="D234" s="125" t="s">
        <v>191</v>
      </c>
      <c r="E234" s="125"/>
      <c r="F234" s="125"/>
      <c r="G234" s="125"/>
      <c r="H234" s="125"/>
      <c r="I234" s="125"/>
      <c r="J234" s="125"/>
      <c r="K234" s="126"/>
      <c r="L234" s="125" t="s">
        <v>12885</v>
      </c>
      <c r="M234" s="125"/>
      <c r="N234" s="126"/>
      <c r="O234" s="126"/>
      <c r="P234" s="127"/>
      <c r="Q234" s="125"/>
      <c r="R234" s="125"/>
      <c r="S234" s="131" t="s">
        <v>189</v>
      </c>
      <c r="T234" s="131">
        <v>3700</v>
      </c>
      <c r="U234" s="128"/>
      <c r="V234" s="128">
        <v>45421</v>
      </c>
      <c r="W234" s="130"/>
      <c r="X234" s="1461"/>
    </row>
    <row r="235" spans="1:24" ht="26.25" customHeight="1">
      <c r="A235" s="1460"/>
      <c r="B235" s="125"/>
      <c r="C235" s="125" t="s">
        <v>10242</v>
      </c>
      <c r="D235" s="125" t="s">
        <v>191</v>
      </c>
      <c r="E235" s="125"/>
      <c r="F235" s="125"/>
      <c r="G235" s="125"/>
      <c r="H235" s="125"/>
      <c r="I235" s="125"/>
      <c r="J235" s="125"/>
      <c r="K235" s="126"/>
      <c r="L235" s="125"/>
      <c r="M235" s="125"/>
      <c r="N235" s="126"/>
      <c r="O235" s="126"/>
      <c r="P235" s="127"/>
      <c r="Q235" s="125"/>
      <c r="R235" s="125"/>
      <c r="S235" s="131"/>
      <c r="T235" s="131">
        <f>SUM(T230:T234)</f>
        <v>12250</v>
      </c>
      <c r="U235" s="128"/>
      <c r="V235" s="128">
        <v>45411</v>
      </c>
      <c r="W235" s="130"/>
      <c r="X235" s="1461"/>
    </row>
    <row r="236" spans="1:24" ht="26.25" customHeight="1" thickBot="1">
      <c r="A236" s="1462"/>
      <c r="B236" s="1463"/>
      <c r="C236" s="1463"/>
      <c r="D236" s="1463"/>
      <c r="E236" s="1463"/>
      <c r="F236" s="1463"/>
      <c r="G236" s="1463"/>
      <c r="H236" s="1463"/>
      <c r="I236" s="1463"/>
      <c r="J236" s="1463"/>
      <c r="K236" s="611" t="s">
        <v>10083</v>
      </c>
      <c r="L236" s="1463"/>
      <c r="M236" s="1463"/>
      <c r="N236" s="1464"/>
      <c r="O236" s="1464"/>
      <c r="P236" s="1465"/>
      <c r="Q236" s="1463"/>
      <c r="R236" s="1463"/>
      <c r="S236" s="1466"/>
      <c r="T236" s="1466"/>
      <c r="U236" s="1467"/>
      <c r="V236" s="1468">
        <v>45434</v>
      </c>
      <c r="W236" s="1469"/>
      <c r="X236" s="1470"/>
    </row>
    <row r="238" spans="1:24" ht="26.25" customHeight="1" thickBot="1">
      <c r="A238" s="445"/>
      <c r="B238" s="445"/>
      <c r="C238" s="445"/>
      <c r="D238" s="445"/>
      <c r="E238" s="445"/>
      <c r="F238" s="445"/>
      <c r="G238" s="445"/>
      <c r="H238" s="445"/>
      <c r="I238" s="445"/>
      <c r="J238" s="445"/>
      <c r="K238" s="446"/>
      <c r="L238" s="445"/>
      <c r="M238" s="445"/>
      <c r="N238" s="446"/>
      <c r="O238" s="446"/>
      <c r="P238" s="447"/>
      <c r="Q238" s="445"/>
      <c r="R238" s="445"/>
      <c r="S238" s="445"/>
      <c r="T238" s="445"/>
      <c r="U238" s="448"/>
      <c r="V238" s="449"/>
      <c r="W238" s="450"/>
      <c r="X238" s="450"/>
    </row>
    <row r="239" spans="1:24" ht="26.25" customHeight="1">
      <c r="A239" s="1348" t="s">
        <v>188</v>
      </c>
      <c r="B239" s="1349"/>
      <c r="C239" s="1349" t="s">
        <v>123</v>
      </c>
      <c r="D239" s="1349" t="s">
        <v>198</v>
      </c>
      <c r="E239" s="1349" t="s">
        <v>191</v>
      </c>
      <c r="F239" s="1349" t="s">
        <v>191</v>
      </c>
      <c r="G239" s="1349" t="s">
        <v>191</v>
      </c>
      <c r="H239" s="1349" t="s">
        <v>191</v>
      </c>
      <c r="I239" s="1349" t="s">
        <v>10010</v>
      </c>
      <c r="J239" s="1349" t="s">
        <v>10114</v>
      </c>
      <c r="K239" s="1350" t="s">
        <v>10103</v>
      </c>
      <c r="L239" s="1349" t="s">
        <v>10229</v>
      </c>
      <c r="M239" s="1349"/>
      <c r="N239" s="1350" t="s">
        <v>10195</v>
      </c>
      <c r="O239" s="1350" t="s">
        <v>10176</v>
      </c>
      <c r="P239" s="1351" t="s">
        <v>10631</v>
      </c>
      <c r="Q239" s="1349" t="s">
        <v>10189</v>
      </c>
      <c r="R239" s="1349">
        <v>2015</v>
      </c>
      <c r="S239" s="1349" t="s">
        <v>10190</v>
      </c>
      <c r="T239" s="1349">
        <v>1905</v>
      </c>
      <c r="U239" s="1352">
        <v>45318</v>
      </c>
      <c r="V239" s="1352">
        <v>45356</v>
      </c>
      <c r="W239" s="1353"/>
      <c r="X239" s="1354">
        <v>1650</v>
      </c>
    </row>
    <row r="240" spans="1:24" ht="26.25" customHeight="1">
      <c r="A240" s="1355"/>
      <c r="B240" s="208"/>
      <c r="C240" s="208"/>
      <c r="D240" s="208"/>
      <c r="E240" s="208"/>
      <c r="F240" s="208"/>
      <c r="G240" s="208"/>
      <c r="H240" s="208"/>
      <c r="I240" s="208" t="s">
        <v>194</v>
      </c>
      <c r="J240" s="412" t="s">
        <v>10115</v>
      </c>
      <c r="K240" s="215" t="s">
        <v>7348</v>
      </c>
      <c r="L240" s="425" t="s">
        <v>3359</v>
      </c>
      <c r="M240" s="208"/>
      <c r="N240" s="73" t="s">
        <v>4260</v>
      </c>
      <c r="O240" s="209"/>
      <c r="P240" s="210"/>
      <c r="Q240" s="208" t="s">
        <v>10191</v>
      </c>
      <c r="R240" s="208">
        <v>2015</v>
      </c>
      <c r="S240" s="208" t="s">
        <v>10192</v>
      </c>
      <c r="T240" s="208">
        <v>1420</v>
      </c>
      <c r="U240" s="211">
        <v>45321</v>
      </c>
      <c r="V240" s="212"/>
      <c r="W240" s="213">
        <v>50</v>
      </c>
      <c r="X240" s="1356" t="s">
        <v>10328</v>
      </c>
    </row>
    <row r="241" spans="1:24" ht="26.25" customHeight="1">
      <c r="A241" s="1355"/>
      <c r="B241" s="208"/>
      <c r="C241" s="208"/>
      <c r="D241" s="208"/>
      <c r="E241" s="208"/>
      <c r="F241" s="208"/>
      <c r="G241" s="208"/>
      <c r="H241" s="208"/>
      <c r="I241" s="208"/>
      <c r="J241" s="320" t="s">
        <v>10307</v>
      </c>
      <c r="K241" s="209" t="s">
        <v>10119</v>
      </c>
      <c r="L241" s="208"/>
      <c r="M241" s="208"/>
      <c r="N241" s="73" t="s">
        <v>10310</v>
      </c>
      <c r="O241" s="209"/>
      <c r="P241" s="210"/>
      <c r="Q241" s="208" t="s">
        <v>520</v>
      </c>
      <c r="R241" s="208">
        <v>2022</v>
      </c>
      <c r="S241" s="208" t="s">
        <v>10193</v>
      </c>
      <c r="T241" s="208">
        <v>2195</v>
      </c>
      <c r="U241" s="212">
        <v>45322</v>
      </c>
      <c r="V241" s="211"/>
      <c r="W241" s="1448" t="s">
        <v>10327</v>
      </c>
      <c r="X241" s="1356"/>
    </row>
    <row r="242" spans="1:24" ht="26.25" customHeight="1">
      <c r="A242" s="1355"/>
      <c r="B242" s="208"/>
      <c r="C242" s="208" t="s">
        <v>10002</v>
      </c>
      <c r="D242" s="208" t="s">
        <v>191</v>
      </c>
      <c r="E242" s="208"/>
      <c r="F242" s="208"/>
      <c r="G242" s="208"/>
      <c r="H242" s="208"/>
      <c r="I242" s="208"/>
      <c r="J242" s="425" t="s">
        <v>9971</v>
      </c>
      <c r="K242" s="209" t="s">
        <v>3383</v>
      </c>
      <c r="L242" s="208"/>
      <c r="M242" s="208"/>
      <c r="N242" s="209"/>
      <c r="O242" s="209"/>
      <c r="P242" s="210"/>
      <c r="Q242" s="208" t="s">
        <v>520</v>
      </c>
      <c r="R242" s="208">
        <v>2015</v>
      </c>
      <c r="S242" s="208" t="s">
        <v>10194</v>
      </c>
      <c r="T242" s="208">
        <v>2325</v>
      </c>
      <c r="U242" s="212"/>
      <c r="V242" s="211"/>
      <c r="W242" s="213" t="s">
        <v>10381</v>
      </c>
      <c r="X242" s="1356"/>
    </row>
    <row r="243" spans="1:24" ht="26.25" customHeight="1">
      <c r="A243" s="1355"/>
      <c r="B243" s="208"/>
      <c r="C243" s="208" t="s">
        <v>10003</v>
      </c>
      <c r="D243" s="208" t="s">
        <v>191</v>
      </c>
      <c r="E243" s="208"/>
      <c r="F243" s="208"/>
      <c r="G243" s="208"/>
      <c r="H243" s="208"/>
      <c r="I243" s="208"/>
      <c r="J243" s="932" t="s">
        <v>9477</v>
      </c>
      <c r="K243" s="209"/>
      <c r="L243" s="208"/>
      <c r="M243" s="208"/>
      <c r="N243" s="209"/>
      <c r="O243" s="209"/>
      <c r="P243" s="210"/>
      <c r="Q243" s="208"/>
      <c r="R243" s="208"/>
      <c r="S243" s="214" t="s">
        <v>189</v>
      </c>
      <c r="T243" s="214">
        <v>3860</v>
      </c>
      <c r="U243" s="211"/>
      <c r="V243" s="211"/>
      <c r="W243" s="213"/>
      <c r="X243" s="1356"/>
    </row>
    <row r="244" spans="1:24" ht="26.25" customHeight="1">
      <c r="A244" s="1355"/>
      <c r="B244" s="208"/>
      <c r="C244" s="208" t="s">
        <v>10242</v>
      </c>
      <c r="D244" s="208" t="s">
        <v>191</v>
      </c>
      <c r="E244" s="208"/>
      <c r="F244" s="208"/>
      <c r="G244" s="208"/>
      <c r="H244" s="208"/>
      <c r="I244" s="208"/>
      <c r="J244" s="208"/>
      <c r="K244" s="209"/>
      <c r="L244" s="208"/>
      <c r="M244" s="208"/>
      <c r="N244" s="209"/>
      <c r="O244" s="209"/>
      <c r="P244" s="210"/>
      <c r="Q244" s="208"/>
      <c r="R244" s="208"/>
      <c r="S244" s="214"/>
      <c r="T244" s="214">
        <f>SUM(T239:T243)</f>
        <v>11705</v>
      </c>
      <c r="U244" s="211"/>
      <c r="V244" s="617"/>
      <c r="W244" s="213"/>
      <c r="X244" s="1356"/>
    </row>
    <row r="245" spans="1:24" ht="26.25" customHeight="1" thickBot="1">
      <c r="A245" s="1357"/>
      <c r="B245" s="1358"/>
      <c r="C245" s="1358"/>
      <c r="D245" s="1358"/>
      <c r="E245" s="1358"/>
      <c r="F245" s="1358"/>
      <c r="G245" s="1358"/>
      <c r="H245" s="1358"/>
      <c r="I245" s="1358"/>
      <c r="J245" s="1358"/>
      <c r="K245" s="611" t="s">
        <v>10117</v>
      </c>
      <c r="L245" s="1358"/>
      <c r="M245" s="1358"/>
      <c r="N245" s="1359"/>
      <c r="O245" s="1359"/>
      <c r="P245" s="1360"/>
      <c r="Q245" s="1358"/>
      <c r="R245" s="1358"/>
      <c r="S245" s="1361"/>
      <c r="T245" s="1361"/>
      <c r="U245" s="1362"/>
      <c r="V245" s="1363"/>
      <c r="W245" s="1364"/>
      <c r="X245" s="1365"/>
    </row>
    <row r="247" spans="1:24" ht="26.25" customHeight="1" thickBot="1"/>
    <row r="248" spans="1:24" ht="26.25" customHeight="1">
      <c r="A248" s="456" t="s">
        <v>188</v>
      </c>
      <c r="B248" s="457"/>
      <c r="C248" s="457" t="s">
        <v>3556</v>
      </c>
      <c r="D248" s="457" t="s">
        <v>198</v>
      </c>
      <c r="E248" s="457" t="s">
        <v>191</v>
      </c>
      <c r="F248" s="457" t="s">
        <v>191</v>
      </c>
      <c r="G248" s="457" t="s">
        <v>191</v>
      </c>
      <c r="H248" s="457" t="s">
        <v>191</v>
      </c>
      <c r="I248" s="457" t="s">
        <v>10010</v>
      </c>
      <c r="J248" s="457" t="s">
        <v>10114</v>
      </c>
      <c r="K248" s="458" t="s">
        <v>10103</v>
      </c>
      <c r="L248" s="457" t="s">
        <v>10241</v>
      </c>
      <c r="M248" s="457"/>
      <c r="N248" s="458" t="s">
        <v>10196</v>
      </c>
      <c r="O248" s="458" t="s">
        <v>10197</v>
      </c>
      <c r="P248" s="459" t="s">
        <v>10836</v>
      </c>
      <c r="Q248" s="457" t="s">
        <v>361</v>
      </c>
      <c r="R248" s="457">
        <v>2014</v>
      </c>
      <c r="S248" s="457" t="s">
        <v>10182</v>
      </c>
      <c r="T248" s="457">
        <v>2175</v>
      </c>
      <c r="U248" s="460">
        <v>45318</v>
      </c>
      <c r="V248" s="461">
        <v>45356</v>
      </c>
      <c r="W248" s="462"/>
      <c r="X248" s="463">
        <v>1700</v>
      </c>
    </row>
    <row r="249" spans="1:24" ht="26.25" customHeight="1">
      <c r="A249" s="464"/>
      <c r="B249" s="143"/>
      <c r="C249" s="143"/>
      <c r="D249" s="143"/>
      <c r="E249" s="143"/>
      <c r="F249" s="143"/>
      <c r="G249" s="143"/>
      <c r="H249" s="143"/>
      <c r="I249" s="143" t="s">
        <v>3598</v>
      </c>
      <c r="J249" s="412" t="s">
        <v>10116</v>
      </c>
      <c r="K249" s="169" t="s">
        <v>3548</v>
      </c>
      <c r="L249" s="425" t="s">
        <v>3359</v>
      </c>
      <c r="M249" s="143"/>
      <c r="N249" s="73" t="s">
        <v>10310</v>
      </c>
      <c r="O249" s="143"/>
      <c r="P249" s="143"/>
      <c r="Q249" s="143" t="s">
        <v>378</v>
      </c>
      <c r="R249" s="143">
        <v>2017</v>
      </c>
      <c r="S249" s="143" t="s">
        <v>10183</v>
      </c>
      <c r="T249" s="143">
        <v>2030</v>
      </c>
      <c r="U249" s="168">
        <v>45321</v>
      </c>
      <c r="V249" s="146"/>
      <c r="W249" s="147">
        <v>50</v>
      </c>
      <c r="X249" s="466"/>
    </row>
    <row r="250" spans="1:24" ht="26.25" customHeight="1">
      <c r="A250" s="464"/>
      <c r="B250" s="143"/>
      <c r="C250" s="143" t="s">
        <v>10002</v>
      </c>
      <c r="D250" s="143" t="s">
        <v>191</v>
      </c>
      <c r="E250" s="143"/>
      <c r="F250" s="143"/>
      <c r="G250" s="143"/>
      <c r="H250" s="143"/>
      <c r="I250" s="143"/>
      <c r="J250" s="143"/>
      <c r="K250" s="144" t="s">
        <v>10119</v>
      </c>
      <c r="L250" s="143"/>
      <c r="M250" s="143"/>
      <c r="N250" s="73" t="s">
        <v>2897</v>
      </c>
      <c r="O250" s="143"/>
      <c r="P250" s="143"/>
      <c r="Q250" s="143" t="s">
        <v>370</v>
      </c>
      <c r="R250" s="143">
        <v>2015</v>
      </c>
      <c r="S250" s="143" t="s">
        <v>10184</v>
      </c>
      <c r="T250" s="143">
        <v>1535</v>
      </c>
      <c r="U250" s="146">
        <v>45322</v>
      </c>
      <c r="V250" s="146"/>
      <c r="W250" s="1449" t="s">
        <v>10327</v>
      </c>
      <c r="X250" s="466"/>
    </row>
    <row r="251" spans="1:24" ht="26.25" customHeight="1">
      <c r="A251" s="464"/>
      <c r="B251" s="143"/>
      <c r="C251" s="143" t="s">
        <v>10003</v>
      </c>
      <c r="D251" s="143" t="s">
        <v>191</v>
      </c>
      <c r="E251" s="143"/>
      <c r="F251" s="143"/>
      <c r="G251" s="143"/>
      <c r="H251" s="143"/>
      <c r="I251" s="143"/>
      <c r="J251" s="143"/>
      <c r="K251" s="144" t="s">
        <v>3383</v>
      </c>
      <c r="L251" s="143"/>
      <c r="M251" s="143"/>
      <c r="N251" s="143"/>
      <c r="O251" s="143"/>
      <c r="P251" s="143"/>
      <c r="Q251" s="143" t="s">
        <v>361</v>
      </c>
      <c r="R251" s="143">
        <v>2016</v>
      </c>
      <c r="S251" s="143" t="s">
        <v>10185</v>
      </c>
      <c r="T251" s="143">
        <v>2175</v>
      </c>
      <c r="U251" s="168"/>
      <c r="V251" s="146"/>
      <c r="W251" s="147" t="s">
        <v>10381</v>
      </c>
      <c r="X251" s="466"/>
    </row>
    <row r="252" spans="1:24" ht="26.25" customHeight="1">
      <c r="A252" s="464"/>
      <c r="B252" s="143"/>
      <c r="C252" s="143" t="s">
        <v>10043</v>
      </c>
      <c r="D252" s="143" t="s">
        <v>10047</v>
      </c>
      <c r="E252" s="143"/>
      <c r="F252" s="143"/>
      <c r="G252" s="143"/>
      <c r="H252" s="143"/>
      <c r="I252" s="143"/>
      <c r="J252" s="143" t="s">
        <v>2626</v>
      </c>
      <c r="K252" s="144"/>
      <c r="L252" s="143"/>
      <c r="M252" s="2559" t="s">
        <v>10104</v>
      </c>
      <c r="N252" s="2560"/>
      <c r="O252" s="2561"/>
      <c r="P252" s="143"/>
      <c r="Q252" s="143"/>
      <c r="R252" s="143"/>
      <c r="S252" s="148" t="s">
        <v>189</v>
      </c>
      <c r="T252" s="148">
        <v>3860</v>
      </c>
      <c r="U252" s="168"/>
      <c r="V252" s="146"/>
      <c r="W252" s="147"/>
      <c r="X252" s="466"/>
    </row>
    <row r="253" spans="1:24" ht="26.25" customHeight="1">
      <c r="A253" s="464"/>
      <c r="B253" s="143"/>
      <c r="C253" s="143" t="s">
        <v>10242</v>
      </c>
      <c r="D253" s="143" t="s">
        <v>191</v>
      </c>
      <c r="E253" s="143"/>
      <c r="F253" s="143"/>
      <c r="G253" s="143"/>
      <c r="H253" s="143"/>
      <c r="I253" s="143"/>
      <c r="J253" s="143" t="s">
        <v>2627</v>
      </c>
      <c r="K253" s="144"/>
      <c r="L253" s="143"/>
      <c r="M253" s="2559" t="s">
        <v>9991</v>
      </c>
      <c r="N253" s="2560"/>
      <c r="O253" s="2561"/>
      <c r="P253" s="143"/>
      <c r="Q253" s="143"/>
      <c r="R253" s="143"/>
      <c r="S253" s="148" t="s">
        <v>2472</v>
      </c>
      <c r="T253" s="148">
        <f>SUM(T248:T252)</f>
        <v>11775</v>
      </c>
      <c r="U253" s="168"/>
      <c r="V253" s="146"/>
      <c r="W253" s="147"/>
      <c r="X253" s="466"/>
    </row>
    <row r="254" spans="1:24" ht="26.25" customHeight="1" thickBot="1">
      <c r="A254" s="467"/>
      <c r="B254" s="468"/>
      <c r="C254" s="468"/>
      <c r="D254" s="468"/>
      <c r="E254" s="468"/>
      <c r="F254" s="468"/>
      <c r="G254" s="468"/>
      <c r="H254" s="468"/>
      <c r="I254" s="468"/>
      <c r="J254" s="555" t="s">
        <v>2745</v>
      </c>
      <c r="K254" s="611" t="s">
        <v>10117</v>
      </c>
      <c r="L254" s="468"/>
      <c r="M254" s="468"/>
      <c r="N254" s="470"/>
      <c r="O254" s="470"/>
      <c r="P254" s="471"/>
      <c r="Q254" s="468"/>
      <c r="R254" s="468"/>
      <c r="S254" s="472"/>
      <c r="T254" s="472"/>
      <c r="U254" s="473"/>
      <c r="V254" s="474"/>
      <c r="W254" s="475"/>
      <c r="X254" s="476"/>
    </row>
    <row r="255" spans="1:24" ht="26.25" customHeight="1">
      <c r="A255" s="456" t="s">
        <v>188</v>
      </c>
      <c r="B255" s="457"/>
      <c r="C255" s="457" t="s">
        <v>3556</v>
      </c>
      <c r="D255" s="457" t="s">
        <v>198</v>
      </c>
      <c r="E255" s="457" t="s">
        <v>191</v>
      </c>
      <c r="F255" s="457" t="s">
        <v>191</v>
      </c>
      <c r="G255" s="457" t="s">
        <v>191</v>
      </c>
      <c r="H255" s="457" t="s">
        <v>191</v>
      </c>
      <c r="I255" s="457" t="s">
        <v>10010</v>
      </c>
      <c r="J255" s="457" t="s">
        <v>10114</v>
      </c>
      <c r="K255" s="458" t="s">
        <v>10103</v>
      </c>
      <c r="L255" s="457" t="s">
        <v>10240</v>
      </c>
      <c r="M255" s="457"/>
      <c r="N255" s="458" t="s">
        <v>10198</v>
      </c>
      <c r="O255" s="458" t="s">
        <v>10199</v>
      </c>
      <c r="P255" s="459" t="s">
        <v>10836</v>
      </c>
      <c r="Q255" s="457" t="s">
        <v>361</v>
      </c>
      <c r="R255" s="457">
        <v>2014</v>
      </c>
      <c r="S255" s="457" t="s">
        <v>10186</v>
      </c>
      <c r="T255" s="457">
        <v>2345</v>
      </c>
      <c r="U255" s="460">
        <v>45318</v>
      </c>
      <c r="V255" s="461">
        <v>45356</v>
      </c>
      <c r="W255" s="462"/>
      <c r="X255" s="463">
        <v>1700</v>
      </c>
    </row>
    <row r="256" spans="1:24" ht="26.25" customHeight="1">
      <c r="A256" s="464"/>
      <c r="B256" s="143"/>
      <c r="C256" s="143"/>
      <c r="D256" s="143"/>
      <c r="E256" s="143"/>
      <c r="F256" s="143"/>
      <c r="G256" s="143"/>
      <c r="H256" s="143"/>
      <c r="I256" s="143" t="s">
        <v>3598</v>
      </c>
      <c r="J256" s="412" t="s">
        <v>10116</v>
      </c>
      <c r="K256" s="169" t="s">
        <v>3548</v>
      </c>
      <c r="L256" s="425" t="s">
        <v>3359</v>
      </c>
      <c r="M256" s="143"/>
      <c r="N256" s="73" t="s">
        <v>10310</v>
      </c>
      <c r="O256" s="143"/>
      <c r="P256" s="143"/>
      <c r="Q256" s="143" t="s">
        <v>375</v>
      </c>
      <c r="R256" s="143">
        <v>2015</v>
      </c>
      <c r="S256" s="143" t="s">
        <v>10187</v>
      </c>
      <c r="T256" s="143">
        <v>1575</v>
      </c>
      <c r="U256" s="168">
        <v>45321</v>
      </c>
      <c r="V256" s="146"/>
      <c r="W256" s="147">
        <v>50</v>
      </c>
      <c r="X256" s="466"/>
    </row>
    <row r="257" spans="1:24" ht="26.25" customHeight="1">
      <c r="A257" s="464"/>
      <c r="B257" s="143"/>
      <c r="C257" s="143" t="s">
        <v>10002</v>
      </c>
      <c r="D257" s="143" t="s">
        <v>191</v>
      </c>
      <c r="E257" s="143"/>
      <c r="F257" s="143"/>
      <c r="G257" s="143"/>
      <c r="H257" s="143"/>
      <c r="I257" s="143"/>
      <c r="J257" s="143"/>
      <c r="K257" s="144" t="s">
        <v>10119</v>
      </c>
      <c r="L257" s="143"/>
      <c r="M257" s="143"/>
      <c r="N257" s="73" t="s">
        <v>2897</v>
      </c>
      <c r="O257" s="143"/>
      <c r="P257" s="143"/>
      <c r="Q257" s="143" t="s">
        <v>378</v>
      </c>
      <c r="R257" s="143">
        <v>2014</v>
      </c>
      <c r="S257" s="143" t="s">
        <v>10251</v>
      </c>
      <c r="T257" s="143">
        <v>2030</v>
      </c>
      <c r="U257" s="146">
        <v>45322</v>
      </c>
      <c r="V257" s="146"/>
      <c r="W257" s="1449" t="s">
        <v>10327</v>
      </c>
      <c r="X257" s="466"/>
    </row>
    <row r="258" spans="1:24" ht="26.25" customHeight="1">
      <c r="A258" s="464"/>
      <c r="B258" s="143"/>
      <c r="C258" s="143" t="s">
        <v>10003</v>
      </c>
      <c r="D258" s="143" t="s">
        <v>191</v>
      </c>
      <c r="E258" s="143"/>
      <c r="F258" s="143"/>
      <c r="G258" s="143"/>
      <c r="H258" s="143"/>
      <c r="I258" s="143"/>
      <c r="J258" s="143"/>
      <c r="K258" s="144" t="s">
        <v>3383</v>
      </c>
      <c r="L258" s="143"/>
      <c r="M258" s="143"/>
      <c r="N258" s="143"/>
      <c r="O258" s="143"/>
      <c r="P258" s="143"/>
      <c r="Q258" s="143" t="s">
        <v>363</v>
      </c>
      <c r="R258" s="143">
        <v>2015</v>
      </c>
      <c r="S258" s="143" t="s">
        <v>10188</v>
      </c>
      <c r="T258" s="143">
        <v>2125</v>
      </c>
      <c r="U258" s="168"/>
      <c r="V258" s="146"/>
      <c r="W258" s="147" t="s">
        <v>10381</v>
      </c>
      <c r="X258" s="466"/>
    </row>
    <row r="259" spans="1:24" ht="26.25" customHeight="1">
      <c r="A259" s="464"/>
      <c r="B259" s="143"/>
      <c r="C259" s="143" t="s">
        <v>10043</v>
      </c>
      <c r="D259" s="143" t="s">
        <v>10047</v>
      </c>
      <c r="E259" s="143"/>
      <c r="F259" s="143"/>
      <c r="G259" s="143"/>
      <c r="H259" s="143"/>
      <c r="I259" s="143"/>
      <c r="J259" s="143" t="s">
        <v>2626</v>
      </c>
      <c r="K259" s="144"/>
      <c r="L259" s="143"/>
      <c r="M259" s="2559" t="s">
        <v>10104</v>
      </c>
      <c r="N259" s="2560"/>
      <c r="O259" s="2561"/>
      <c r="P259" s="143"/>
      <c r="Q259" s="143"/>
      <c r="R259" s="143"/>
      <c r="S259" s="148" t="s">
        <v>189</v>
      </c>
      <c r="T259" s="148">
        <v>3860</v>
      </c>
      <c r="U259" s="168"/>
      <c r="V259" s="146"/>
      <c r="W259" s="147"/>
      <c r="X259" s="466"/>
    </row>
    <row r="260" spans="1:24" ht="26.25" customHeight="1">
      <c r="A260" s="464"/>
      <c r="B260" s="143"/>
      <c r="C260" s="143" t="s">
        <v>10242</v>
      </c>
      <c r="D260" s="143" t="s">
        <v>191</v>
      </c>
      <c r="E260" s="143"/>
      <c r="F260" s="143"/>
      <c r="G260" s="143"/>
      <c r="H260" s="143"/>
      <c r="I260" s="143"/>
      <c r="J260" s="143" t="s">
        <v>2627</v>
      </c>
      <c r="K260" s="144"/>
      <c r="L260" s="143"/>
      <c r="M260" s="2559" t="s">
        <v>9991</v>
      </c>
      <c r="N260" s="2560"/>
      <c r="O260" s="2561"/>
      <c r="P260" s="143"/>
      <c r="Q260" s="143"/>
      <c r="R260" s="143"/>
      <c r="S260" s="148" t="s">
        <v>2472</v>
      </c>
      <c r="T260" s="148">
        <f>SUM(T255:T259)</f>
        <v>11935</v>
      </c>
      <c r="U260" s="168"/>
      <c r="V260" s="146"/>
      <c r="W260" s="147"/>
      <c r="X260" s="466"/>
    </row>
    <row r="261" spans="1:24" ht="26.25" customHeight="1" thickBot="1">
      <c r="A261" s="467"/>
      <c r="B261" s="468"/>
      <c r="C261" s="468"/>
      <c r="D261" s="468"/>
      <c r="E261" s="468"/>
      <c r="F261" s="468"/>
      <c r="G261" s="468"/>
      <c r="H261" s="468"/>
      <c r="I261" s="468"/>
      <c r="J261" s="555" t="s">
        <v>2745</v>
      </c>
      <c r="K261" s="611" t="s">
        <v>10117</v>
      </c>
      <c r="L261" s="468"/>
      <c r="M261" s="468"/>
      <c r="N261" s="470"/>
      <c r="O261" s="470"/>
      <c r="P261" s="471"/>
      <c r="Q261" s="468"/>
      <c r="R261" s="468"/>
      <c r="S261" s="472"/>
      <c r="T261" s="472"/>
      <c r="U261" s="473"/>
      <c r="V261" s="474"/>
      <c r="W261" s="475"/>
      <c r="X261" s="476"/>
    </row>
  </sheetData>
  <autoFilter ref="B2:X2" xr:uid="{00000000-0009-0000-0000-00000A000000}"/>
  <mergeCells count="26">
    <mergeCell ref="M104:O104"/>
    <mergeCell ref="A1:X1"/>
    <mergeCell ref="M83:P87"/>
    <mergeCell ref="M8:O8"/>
    <mergeCell ref="M45:O45"/>
    <mergeCell ref="M52:O52"/>
    <mergeCell ref="M17:O17"/>
    <mergeCell ref="M24:O24"/>
    <mergeCell ref="M31:O31"/>
    <mergeCell ref="M38:O38"/>
    <mergeCell ref="M260:O260"/>
    <mergeCell ref="M105:O105"/>
    <mergeCell ref="M124:P128"/>
    <mergeCell ref="M252:O252"/>
    <mergeCell ref="M253:O253"/>
    <mergeCell ref="M259:O259"/>
    <mergeCell ref="M206:P210"/>
    <mergeCell ref="M213:P217"/>
    <mergeCell ref="M133:P137"/>
    <mergeCell ref="M111:O111"/>
    <mergeCell ref="M118:O118"/>
    <mergeCell ref="M119:O119"/>
    <mergeCell ref="M112:O112"/>
    <mergeCell ref="M160:P164"/>
    <mergeCell ref="M167:P171"/>
    <mergeCell ref="M154:O154"/>
  </mergeCells>
  <phoneticPr fontId="16" type="noConversion"/>
  <conditionalFormatting sqref="J100:J101">
    <cfRule type="duplicateValues" dxfId="2452" priority="178"/>
  </conditionalFormatting>
  <conditionalFormatting sqref="J105">
    <cfRule type="duplicateValues" dxfId="2451" priority="179"/>
  </conditionalFormatting>
  <conditionalFormatting sqref="J107:J108">
    <cfRule type="duplicateValues" dxfId="2450" priority="156"/>
  </conditionalFormatting>
  <conditionalFormatting sqref="J112">
    <cfRule type="duplicateValues" dxfId="2449" priority="157"/>
  </conditionalFormatting>
  <conditionalFormatting sqref="J114:J115">
    <cfRule type="duplicateValues" dxfId="2448" priority="146"/>
  </conditionalFormatting>
  <conditionalFormatting sqref="J119">
    <cfRule type="duplicateValues" dxfId="2447" priority="147"/>
  </conditionalFormatting>
  <conditionalFormatting sqref="J123:J124">
    <cfRule type="duplicateValues" dxfId="2446" priority="226"/>
  </conditionalFormatting>
  <conditionalFormatting sqref="J128">
    <cfRule type="duplicateValues" dxfId="2445" priority="227"/>
  </conditionalFormatting>
  <conditionalFormatting sqref="J133">
    <cfRule type="duplicateValues" dxfId="2444" priority="218"/>
  </conditionalFormatting>
  <conditionalFormatting sqref="J248:J249">
    <cfRule type="duplicateValues" dxfId="2443" priority="58"/>
  </conditionalFormatting>
  <conditionalFormatting sqref="J253">
    <cfRule type="duplicateValues" dxfId="2442" priority="59"/>
  </conditionalFormatting>
  <conditionalFormatting sqref="J255">
    <cfRule type="duplicateValues" dxfId="2441" priority="25"/>
  </conditionalFormatting>
  <conditionalFormatting sqref="J256">
    <cfRule type="duplicateValues" dxfId="2440" priority="26"/>
  </conditionalFormatting>
  <conditionalFormatting sqref="J260">
    <cfRule type="duplicateValues" dxfId="2439" priority="44"/>
  </conditionalFormatting>
  <conditionalFormatting sqref="L3">
    <cfRule type="duplicateValues" dxfId="2438" priority="5916"/>
  </conditionalFormatting>
  <conditionalFormatting sqref="L4 L6:L8">
    <cfRule type="duplicateValues" dxfId="2437" priority="300"/>
  </conditionalFormatting>
  <conditionalFormatting sqref="L5">
    <cfRule type="duplicateValues" dxfId="2436" priority="294"/>
  </conditionalFormatting>
  <conditionalFormatting sqref="L9:L10">
    <cfRule type="duplicateValues" dxfId="2435" priority="297"/>
  </conditionalFormatting>
  <conditionalFormatting sqref="L11:L12">
    <cfRule type="duplicateValues" dxfId="2434" priority="289"/>
  </conditionalFormatting>
  <conditionalFormatting sqref="L13:L17">
    <cfRule type="duplicateValues" dxfId="2433" priority="288"/>
  </conditionalFormatting>
  <conditionalFormatting sqref="L18:L19">
    <cfRule type="duplicateValues" dxfId="2432" priority="285"/>
  </conditionalFormatting>
  <conditionalFormatting sqref="L20:L24">
    <cfRule type="duplicateValues" dxfId="2431" priority="280"/>
  </conditionalFormatting>
  <conditionalFormatting sqref="L25:L26">
    <cfRule type="duplicateValues" dxfId="2430" priority="277"/>
  </conditionalFormatting>
  <conditionalFormatting sqref="L27:L31">
    <cfRule type="duplicateValues" dxfId="2429" priority="272"/>
  </conditionalFormatting>
  <conditionalFormatting sqref="L32:L33">
    <cfRule type="duplicateValues" dxfId="2428" priority="269"/>
  </conditionalFormatting>
  <conditionalFormatting sqref="L34:L38">
    <cfRule type="duplicateValues" dxfId="2427" priority="264"/>
  </conditionalFormatting>
  <conditionalFormatting sqref="L39:L40">
    <cfRule type="duplicateValues" dxfId="2426" priority="261"/>
  </conditionalFormatting>
  <conditionalFormatting sqref="L41:L45">
    <cfRule type="duplicateValues" dxfId="2425" priority="256"/>
  </conditionalFormatting>
  <conditionalFormatting sqref="L46:L47">
    <cfRule type="duplicateValues" dxfId="2424" priority="253"/>
  </conditionalFormatting>
  <conditionalFormatting sqref="L48:L49 L51:L52">
    <cfRule type="duplicateValues" dxfId="2423" priority="248"/>
  </conditionalFormatting>
  <conditionalFormatting sqref="L50">
    <cfRule type="duplicateValues" dxfId="2422" priority="1"/>
  </conditionalFormatting>
  <conditionalFormatting sqref="L53:L54">
    <cfRule type="duplicateValues" dxfId="2421" priority="245"/>
  </conditionalFormatting>
  <conditionalFormatting sqref="L55:L56">
    <cfRule type="duplicateValues" dxfId="2420" priority="239"/>
  </conditionalFormatting>
  <conditionalFormatting sqref="L57 L59:L61">
    <cfRule type="duplicateValues" dxfId="2419" priority="238"/>
  </conditionalFormatting>
  <conditionalFormatting sqref="L62:L63">
    <cfRule type="duplicateValues" dxfId="2418" priority="237"/>
  </conditionalFormatting>
  <conditionalFormatting sqref="L64:L65">
    <cfRule type="duplicateValues" dxfId="2417" priority="312"/>
  </conditionalFormatting>
  <conditionalFormatting sqref="L72">
    <cfRule type="duplicateValues" dxfId="2416" priority="309"/>
  </conditionalFormatting>
  <conditionalFormatting sqref="L73">
    <cfRule type="duplicateValues" dxfId="2415" priority="5925"/>
  </conditionalFormatting>
  <conditionalFormatting sqref="L74">
    <cfRule type="duplicateValues" dxfId="2414" priority="5921"/>
  </conditionalFormatting>
  <conditionalFormatting sqref="L75:L78">
    <cfRule type="duplicateValues" dxfId="2413" priority="495"/>
  </conditionalFormatting>
  <conditionalFormatting sqref="L79">
    <cfRule type="duplicateValues" dxfId="2412" priority="491"/>
  </conditionalFormatting>
  <conditionalFormatting sqref="L80:L81">
    <cfRule type="duplicateValues" dxfId="2411" priority="325"/>
  </conditionalFormatting>
  <conditionalFormatting sqref="L83">
    <cfRule type="duplicateValues" dxfId="2410" priority="319"/>
  </conditionalFormatting>
  <conditionalFormatting sqref="L84">
    <cfRule type="duplicateValues" dxfId="2409" priority="318"/>
  </conditionalFormatting>
  <conditionalFormatting sqref="L85:L87">
    <cfRule type="duplicateValues" dxfId="2408" priority="5934"/>
  </conditionalFormatting>
  <conditionalFormatting sqref="L88">
    <cfRule type="duplicateValues" dxfId="2407" priority="321"/>
  </conditionalFormatting>
  <conditionalFormatting sqref="L89:L90">
    <cfRule type="duplicateValues" dxfId="2406" priority="213"/>
  </conditionalFormatting>
  <conditionalFormatting sqref="L91 L93:L95">
    <cfRule type="duplicateValues" dxfId="2405" priority="212"/>
  </conditionalFormatting>
  <conditionalFormatting sqref="L92">
    <cfRule type="duplicateValues" dxfId="2404" priority="205"/>
  </conditionalFormatting>
  <conditionalFormatting sqref="L96:L97">
    <cfRule type="duplicateValues" dxfId="2403" priority="208"/>
  </conditionalFormatting>
  <conditionalFormatting sqref="L98:L99">
    <cfRule type="duplicateValues" dxfId="2402" priority="187"/>
  </conditionalFormatting>
  <conditionalFormatting sqref="L100 L102:L104">
    <cfRule type="duplicateValues" dxfId="2401" priority="186"/>
  </conditionalFormatting>
  <conditionalFormatting sqref="L101">
    <cfRule type="duplicateValues" dxfId="2400" priority="8"/>
  </conditionalFormatting>
  <conditionalFormatting sqref="L105:L106 L112:L113 L119:L120">
    <cfRule type="duplicateValues" dxfId="2399" priority="182"/>
  </conditionalFormatting>
  <conditionalFormatting sqref="L107 L109:L111">
    <cfRule type="duplicateValues" dxfId="2398" priority="162"/>
  </conditionalFormatting>
  <conditionalFormatting sqref="L108">
    <cfRule type="duplicateValues" dxfId="2397" priority="7"/>
  </conditionalFormatting>
  <conditionalFormatting sqref="L114 L116:L118">
    <cfRule type="duplicateValues" dxfId="2396" priority="152"/>
  </conditionalFormatting>
  <conditionalFormatting sqref="L115">
    <cfRule type="duplicateValues" dxfId="2395" priority="6"/>
  </conditionalFormatting>
  <conditionalFormatting sqref="L121:L122">
    <cfRule type="duplicateValues" dxfId="2394" priority="235"/>
  </conditionalFormatting>
  <conditionalFormatting sqref="L123 L125:L127">
    <cfRule type="duplicateValues" dxfId="2393" priority="234"/>
  </conditionalFormatting>
  <conditionalFormatting sqref="L128:L129">
    <cfRule type="duplicateValues" dxfId="2392" priority="230"/>
  </conditionalFormatting>
  <conditionalFormatting sqref="L130">
    <cfRule type="duplicateValues" dxfId="2391" priority="222"/>
  </conditionalFormatting>
  <conditionalFormatting sqref="L131">
    <cfRule type="duplicateValues" dxfId="2390" priority="224"/>
  </conditionalFormatting>
  <conditionalFormatting sqref="L132 L134">
    <cfRule type="duplicateValues" dxfId="2389" priority="221"/>
  </conditionalFormatting>
  <conditionalFormatting sqref="L139">
    <cfRule type="duplicateValues" dxfId="2388" priority="201"/>
  </conditionalFormatting>
  <conditionalFormatting sqref="L140">
    <cfRule type="duplicateValues" dxfId="2387" priority="199"/>
  </conditionalFormatting>
  <conditionalFormatting sqref="L141">
    <cfRule type="duplicateValues" dxfId="2386" priority="197"/>
  </conditionalFormatting>
  <conditionalFormatting sqref="L142:L145">
    <cfRule type="duplicateValues" dxfId="2385" priority="5929"/>
  </conditionalFormatting>
  <conditionalFormatting sqref="L146">
    <cfRule type="duplicateValues" dxfId="2384" priority="195"/>
  </conditionalFormatting>
  <conditionalFormatting sqref="L148:L149">
    <cfRule type="duplicateValues" dxfId="2383" priority="141"/>
  </conditionalFormatting>
  <conditionalFormatting sqref="L150">
    <cfRule type="duplicateValues" dxfId="2382" priority="138"/>
  </conditionalFormatting>
  <conditionalFormatting sqref="L157:L158">
    <cfRule type="duplicateValues" dxfId="2381" priority="134"/>
  </conditionalFormatting>
  <conditionalFormatting sqref="L161">
    <cfRule type="duplicateValues" dxfId="2380" priority="128"/>
  </conditionalFormatting>
  <conditionalFormatting sqref="L162:L164">
    <cfRule type="duplicateValues" dxfId="2379" priority="136"/>
  </conditionalFormatting>
  <conditionalFormatting sqref="L165">
    <cfRule type="duplicateValues" dxfId="2378" priority="131"/>
  </conditionalFormatting>
  <conditionalFormatting sqref="L167">
    <cfRule type="duplicateValues" dxfId="2377" priority="120"/>
  </conditionalFormatting>
  <conditionalFormatting sqref="L168">
    <cfRule type="duplicateValues" dxfId="2376" priority="119"/>
  </conditionalFormatting>
  <conditionalFormatting sqref="L169:L171">
    <cfRule type="duplicateValues" dxfId="2375" priority="125"/>
  </conditionalFormatting>
  <conditionalFormatting sqref="L172">
    <cfRule type="duplicateValues" dxfId="2374" priority="122"/>
  </conditionalFormatting>
  <conditionalFormatting sqref="L175">
    <cfRule type="duplicateValues" dxfId="2373" priority="191"/>
  </conditionalFormatting>
  <conditionalFormatting sqref="L181 L188 L195 L202">
    <cfRule type="duplicateValues" dxfId="2372" priority="194"/>
  </conditionalFormatting>
  <conditionalFormatting sqref="L182">
    <cfRule type="duplicateValues" dxfId="2371" priority="95"/>
  </conditionalFormatting>
  <conditionalFormatting sqref="L189">
    <cfRule type="duplicateValues" dxfId="2370" priority="92"/>
  </conditionalFormatting>
  <conditionalFormatting sqref="L196">
    <cfRule type="duplicateValues" dxfId="2369" priority="89"/>
  </conditionalFormatting>
  <conditionalFormatting sqref="L203:L204">
    <cfRule type="duplicateValues" dxfId="2368" priority="112"/>
  </conditionalFormatting>
  <conditionalFormatting sqref="L205">
    <cfRule type="duplicateValues" dxfId="2367" priority="109"/>
  </conditionalFormatting>
  <conditionalFormatting sqref="L206">
    <cfRule type="duplicateValues" dxfId="2366" priority="106"/>
  </conditionalFormatting>
  <conditionalFormatting sqref="L207:L210 M206">
    <cfRule type="duplicateValues" dxfId="2365" priority="105"/>
  </conditionalFormatting>
  <conditionalFormatting sqref="L212">
    <cfRule type="duplicateValues" dxfId="2364" priority="102"/>
  </conditionalFormatting>
  <conditionalFormatting sqref="L213">
    <cfRule type="duplicateValues" dxfId="2363" priority="99"/>
  </conditionalFormatting>
  <conditionalFormatting sqref="L214:L217">
    <cfRule type="duplicateValues" dxfId="2362" priority="98"/>
  </conditionalFormatting>
  <conditionalFormatting sqref="L219:L220">
    <cfRule type="duplicateValues" dxfId="2361" priority="37"/>
  </conditionalFormatting>
  <conditionalFormatting sqref="L222">
    <cfRule type="duplicateValues" dxfId="2360" priority="27"/>
  </conditionalFormatting>
  <conditionalFormatting sqref="L227">
    <cfRule type="duplicateValues" dxfId="2359" priority="34"/>
  </conditionalFormatting>
  <conditionalFormatting sqref="L229">
    <cfRule type="duplicateValues" dxfId="2358" priority="85"/>
  </conditionalFormatting>
  <conditionalFormatting sqref="L230 L232:L234">
    <cfRule type="duplicateValues" dxfId="2357" priority="84"/>
  </conditionalFormatting>
  <conditionalFormatting sqref="L231">
    <cfRule type="duplicateValues" dxfId="2356" priority="69"/>
  </conditionalFormatting>
  <conditionalFormatting sqref="L235:L236">
    <cfRule type="duplicateValues" dxfId="2355" priority="80"/>
  </conditionalFormatting>
  <conditionalFormatting sqref="L237:L238">
    <cfRule type="duplicateValues" dxfId="2354" priority="78"/>
  </conditionalFormatting>
  <conditionalFormatting sqref="L239 L241:L243">
    <cfRule type="duplicateValues" dxfId="2353" priority="77"/>
  </conditionalFormatting>
  <conditionalFormatting sqref="L240">
    <cfRule type="duplicateValues" dxfId="2352" priority="70"/>
  </conditionalFormatting>
  <conditionalFormatting sqref="L244:L245">
    <cfRule type="duplicateValues" dxfId="2351" priority="73"/>
  </conditionalFormatting>
  <conditionalFormatting sqref="L246:L247">
    <cfRule type="duplicateValues" dxfId="2350" priority="67"/>
  </conditionalFormatting>
  <conditionalFormatting sqref="L248 L250:L252">
    <cfRule type="duplicateValues" dxfId="2349" priority="66"/>
  </conditionalFormatting>
  <conditionalFormatting sqref="L249">
    <cfRule type="duplicateValues" dxfId="2348" priority="5"/>
  </conditionalFormatting>
  <conditionalFormatting sqref="L253:L254 L260:L261">
    <cfRule type="duplicateValues" dxfId="2347" priority="62"/>
  </conditionalFormatting>
  <conditionalFormatting sqref="L255 L257:L259">
    <cfRule type="duplicateValues" dxfId="2346" priority="54"/>
  </conditionalFormatting>
  <conditionalFormatting sqref="L256">
    <cfRule type="duplicateValues" dxfId="2345" priority="4"/>
  </conditionalFormatting>
  <conditionalFormatting sqref="L262:L1048576 L228 L173:L174 L2">
    <cfRule type="duplicateValues" dxfId="2344" priority="497"/>
  </conditionalFormatting>
  <conditionalFormatting sqref="L66:M66">
    <cfRule type="duplicateValues" dxfId="2343" priority="305"/>
  </conditionalFormatting>
  <conditionalFormatting sqref="L82:M82">
    <cfRule type="duplicateValues" dxfId="2342" priority="316"/>
  </conditionalFormatting>
  <conditionalFormatting sqref="L159:M159">
    <cfRule type="duplicateValues" dxfId="2341" priority="127"/>
  </conditionalFormatting>
  <conditionalFormatting sqref="L160:M160">
    <cfRule type="duplicateValues" dxfId="2340" priority="129"/>
  </conditionalFormatting>
  <conditionalFormatting sqref="L166:M166">
    <cfRule type="duplicateValues" dxfId="2339" priority="118"/>
  </conditionalFormatting>
  <conditionalFormatting sqref="L221:M221">
    <cfRule type="duplicateValues" dxfId="2338" priority="30"/>
  </conditionalFormatting>
  <conditionalFormatting sqref="L69:P71">
    <cfRule type="duplicateValues" dxfId="2337" priority="314"/>
  </conditionalFormatting>
  <conditionalFormatting sqref="L224:P226">
    <cfRule type="duplicateValues" dxfId="2336" priority="39"/>
  </conditionalFormatting>
  <conditionalFormatting sqref="M76:M78 O76:P78">
    <cfRule type="duplicateValues" dxfId="2335" priority="496"/>
  </conditionalFormatting>
  <conditionalFormatting sqref="M83">
    <cfRule type="duplicateValues" dxfId="2334" priority="303"/>
  </conditionalFormatting>
  <conditionalFormatting sqref="M101:M102 O101:P102 P103:P105">
    <cfRule type="duplicateValues" dxfId="2333" priority="177"/>
  </conditionalFormatting>
  <conditionalFormatting sqref="M108:M109 O108:P109 P110:P112">
    <cfRule type="duplicateValues" dxfId="2332" priority="155"/>
  </conditionalFormatting>
  <conditionalFormatting sqref="M115:M116 O115:P116 P117:P119">
    <cfRule type="duplicateValues" dxfId="2331" priority="145"/>
  </conditionalFormatting>
  <conditionalFormatting sqref="M124">
    <cfRule type="duplicateValues" dxfId="2330" priority="174"/>
  </conditionalFormatting>
  <conditionalFormatting sqref="M133">
    <cfRule type="duplicateValues" dxfId="2329" priority="173"/>
  </conditionalFormatting>
  <conditionalFormatting sqref="M141">
    <cfRule type="duplicateValues" dxfId="2328" priority="196"/>
  </conditionalFormatting>
  <conditionalFormatting sqref="M167">
    <cfRule type="duplicateValues" dxfId="2327" priority="114"/>
  </conditionalFormatting>
  <conditionalFormatting sqref="M205">
    <cfRule type="duplicateValues" dxfId="2326" priority="108"/>
  </conditionalFormatting>
  <conditionalFormatting sqref="M213">
    <cfRule type="duplicateValues" dxfId="2325" priority="96"/>
  </conditionalFormatting>
  <conditionalFormatting sqref="M249:M250 O249:P250 P251:P253">
    <cfRule type="duplicateValues" dxfId="2324" priority="57"/>
  </conditionalFormatting>
  <conditionalFormatting sqref="M256:M257 O256:P257 P258:P260">
    <cfRule type="duplicateValues" dxfId="2323" priority="47"/>
  </conditionalFormatting>
  <conditionalFormatting sqref="M18:O18">
    <cfRule type="duplicateValues" dxfId="2322" priority="281"/>
  </conditionalFormatting>
  <conditionalFormatting sqref="M25:O25">
    <cfRule type="duplicateValues" dxfId="2321" priority="273"/>
  </conditionalFormatting>
  <conditionalFormatting sqref="M32:O32">
    <cfRule type="duplicateValues" dxfId="2320" priority="265"/>
  </conditionalFormatting>
  <conditionalFormatting sqref="M39:O39">
    <cfRule type="duplicateValues" dxfId="2319" priority="257"/>
  </conditionalFormatting>
  <conditionalFormatting sqref="M46:O46">
    <cfRule type="duplicateValues" dxfId="2318" priority="249"/>
  </conditionalFormatting>
  <conditionalFormatting sqref="M53:O53">
    <cfRule type="duplicateValues" dxfId="2317" priority="241"/>
  </conditionalFormatting>
  <conditionalFormatting sqref="M103:O103">
    <cfRule type="duplicateValues" dxfId="2316" priority="175"/>
  </conditionalFormatting>
  <conditionalFormatting sqref="M110:O110">
    <cfRule type="duplicateValues" dxfId="2315" priority="153"/>
  </conditionalFormatting>
  <conditionalFormatting sqref="M117:O117">
    <cfRule type="duplicateValues" dxfId="2314" priority="143"/>
  </conditionalFormatting>
  <conditionalFormatting sqref="M212:O212">
    <cfRule type="duplicateValues" dxfId="2313" priority="97"/>
  </conditionalFormatting>
  <conditionalFormatting sqref="M251:O251">
    <cfRule type="duplicateValues" dxfId="2312" priority="55"/>
  </conditionalFormatting>
  <conditionalFormatting sqref="M258:O258">
    <cfRule type="duplicateValues" dxfId="2311" priority="45"/>
  </conditionalFormatting>
  <conditionalFormatting sqref="M7:P7 M5:M6 O5:P6 M9:P9 P8">
    <cfRule type="duplicateValues" dxfId="2310" priority="293"/>
  </conditionalFormatting>
  <conditionalFormatting sqref="M144:P146 M142:M143 O142:P143">
    <cfRule type="duplicateValues" dxfId="2309" priority="5931"/>
  </conditionalFormatting>
  <conditionalFormatting sqref="M79:Q79">
    <cfRule type="duplicateValues" dxfId="2308" priority="490"/>
  </conditionalFormatting>
  <conditionalFormatting sqref="N76:N78">
    <cfRule type="duplicateValues" dxfId="2307" priority="487"/>
  </conditionalFormatting>
  <conditionalFormatting sqref="N147">
    <cfRule type="duplicateValues" dxfId="2306" priority="198"/>
  </conditionalFormatting>
  <conditionalFormatting sqref="N155:N156">
    <cfRule type="duplicateValues" dxfId="2305" priority="5944"/>
  </conditionalFormatting>
  <conditionalFormatting sqref="N211">
    <cfRule type="duplicateValues" dxfId="2304" priority="110"/>
  </conditionalFormatting>
  <conditionalFormatting sqref="N218">
    <cfRule type="duplicateValues" dxfId="2303" priority="103"/>
  </conditionalFormatting>
  <conditionalFormatting sqref="O151:O153 O155">
    <cfRule type="duplicateValues" dxfId="2302" priority="5941"/>
  </conditionalFormatting>
  <conditionalFormatting sqref="O67:P67 L67:M67">
    <cfRule type="duplicateValues" dxfId="2301" priority="307"/>
  </conditionalFormatting>
  <conditionalFormatting sqref="O68:P68 L68:M68">
    <cfRule type="duplicateValues" dxfId="2300" priority="306"/>
  </conditionalFormatting>
  <conditionalFormatting sqref="O222:P222 M222">
    <cfRule type="duplicateValues" dxfId="2299" priority="32"/>
  </conditionalFormatting>
  <conditionalFormatting sqref="O223:P223 L223:M223">
    <cfRule type="duplicateValues" dxfId="2298" priority="31"/>
  </conditionalFormatting>
  <conditionalFormatting sqref="Q71">
    <cfRule type="duplicateValues" dxfId="2297" priority="308"/>
  </conditionalFormatting>
  <conditionalFormatting sqref="Q87">
    <cfRule type="duplicateValues" dxfId="2296" priority="320"/>
  </conditionalFormatting>
  <conditionalFormatting sqref="Q164">
    <cfRule type="duplicateValues" dxfId="2295" priority="130"/>
  </conditionalFormatting>
  <conditionalFormatting sqref="Q171">
    <cfRule type="duplicateValues" dxfId="2294" priority="121"/>
  </conditionalFormatting>
  <conditionalFormatting sqref="Q226">
    <cfRule type="duplicateValues" dxfId="2293" priority="33"/>
  </conditionalFormatting>
  <conditionalFormatting sqref="S3">
    <cfRule type="duplicateValues" dxfId="2292" priority="5917"/>
  </conditionalFormatting>
  <conditionalFormatting sqref="S4:S6">
    <cfRule type="duplicateValues" dxfId="2291" priority="299"/>
  </conditionalFormatting>
  <conditionalFormatting sqref="S7">
    <cfRule type="duplicateValues" dxfId="2290" priority="296"/>
  </conditionalFormatting>
  <conditionalFormatting sqref="S8">
    <cfRule type="duplicateValues" dxfId="2289" priority="295"/>
  </conditionalFormatting>
  <conditionalFormatting sqref="S9:S10">
    <cfRule type="duplicateValues" dxfId="2288" priority="298"/>
  </conditionalFormatting>
  <conditionalFormatting sqref="S11:S12">
    <cfRule type="duplicateValues" dxfId="2287" priority="290"/>
  </conditionalFormatting>
  <conditionalFormatting sqref="S13:S15">
    <cfRule type="duplicateValues" dxfId="2286" priority="287"/>
  </conditionalFormatting>
  <conditionalFormatting sqref="S16">
    <cfRule type="duplicateValues" dxfId="2285" priority="284"/>
  </conditionalFormatting>
  <conditionalFormatting sqref="S17">
    <cfRule type="duplicateValues" dxfId="2284" priority="282"/>
  </conditionalFormatting>
  <conditionalFormatting sqref="S18">
    <cfRule type="duplicateValues" dxfId="2283" priority="283"/>
  </conditionalFormatting>
  <conditionalFormatting sqref="S19">
    <cfRule type="duplicateValues" dxfId="2282" priority="286"/>
  </conditionalFormatting>
  <conditionalFormatting sqref="S20:S22">
    <cfRule type="duplicateValues" dxfId="2281" priority="279"/>
  </conditionalFormatting>
  <conditionalFormatting sqref="S23">
    <cfRule type="duplicateValues" dxfId="2280" priority="276"/>
  </conditionalFormatting>
  <conditionalFormatting sqref="S24">
    <cfRule type="duplicateValues" dxfId="2279" priority="274"/>
  </conditionalFormatting>
  <conditionalFormatting sqref="S25">
    <cfRule type="duplicateValues" dxfId="2278" priority="275"/>
  </conditionalFormatting>
  <conditionalFormatting sqref="S26">
    <cfRule type="duplicateValues" dxfId="2277" priority="278"/>
  </conditionalFormatting>
  <conditionalFormatting sqref="S27:S29">
    <cfRule type="duplicateValues" dxfId="2276" priority="271"/>
  </conditionalFormatting>
  <conditionalFormatting sqref="S30">
    <cfRule type="duplicateValues" dxfId="2275" priority="268"/>
  </conditionalFormatting>
  <conditionalFormatting sqref="S31">
    <cfRule type="duplicateValues" dxfId="2274" priority="266"/>
  </conditionalFormatting>
  <conditionalFormatting sqref="S32">
    <cfRule type="duplicateValues" dxfId="2273" priority="267"/>
  </conditionalFormatting>
  <conditionalFormatting sqref="S33">
    <cfRule type="duplicateValues" dxfId="2272" priority="270"/>
  </conditionalFormatting>
  <conditionalFormatting sqref="S34:S36">
    <cfRule type="duplicateValues" dxfId="2271" priority="263"/>
  </conditionalFormatting>
  <conditionalFormatting sqref="S37">
    <cfRule type="duplicateValues" dxfId="2270" priority="260"/>
  </conditionalFormatting>
  <conditionalFormatting sqref="S38">
    <cfRule type="duplicateValues" dxfId="2269" priority="258"/>
  </conditionalFormatting>
  <conditionalFormatting sqref="S39">
    <cfRule type="duplicateValues" dxfId="2268" priority="259"/>
  </conditionalFormatting>
  <conditionalFormatting sqref="S40">
    <cfRule type="duplicateValues" dxfId="2267" priority="262"/>
  </conditionalFormatting>
  <conditionalFormatting sqref="S41:S43">
    <cfRule type="duplicateValues" dxfId="2266" priority="255"/>
  </conditionalFormatting>
  <conditionalFormatting sqref="S44">
    <cfRule type="duplicateValues" dxfId="2265" priority="252"/>
  </conditionalFormatting>
  <conditionalFormatting sqref="S45">
    <cfRule type="duplicateValues" dxfId="2264" priority="250"/>
  </conditionalFormatting>
  <conditionalFormatting sqref="S46">
    <cfRule type="duplicateValues" dxfId="2263" priority="251"/>
  </conditionalFormatting>
  <conditionalFormatting sqref="S47">
    <cfRule type="duplicateValues" dxfId="2262" priority="254"/>
  </conditionalFormatting>
  <conditionalFormatting sqref="S48:S50">
    <cfRule type="duplicateValues" dxfId="2261" priority="247"/>
  </conditionalFormatting>
  <conditionalFormatting sqref="S51">
    <cfRule type="duplicateValues" dxfId="2260" priority="244"/>
  </conditionalFormatting>
  <conditionalFormatting sqref="S52">
    <cfRule type="duplicateValues" dxfId="2259" priority="242"/>
  </conditionalFormatting>
  <conditionalFormatting sqref="S53">
    <cfRule type="duplicateValues" dxfId="2258" priority="243"/>
  </conditionalFormatting>
  <conditionalFormatting sqref="S54">
    <cfRule type="duplicateValues" dxfId="2257" priority="246"/>
  </conditionalFormatting>
  <conditionalFormatting sqref="S55:S56">
    <cfRule type="duplicateValues" dxfId="2256" priority="240"/>
  </conditionalFormatting>
  <conditionalFormatting sqref="S64:S65">
    <cfRule type="duplicateValues" dxfId="2255" priority="313"/>
  </conditionalFormatting>
  <conditionalFormatting sqref="S66:S69">
    <cfRule type="duplicateValues" dxfId="2254" priority="315"/>
  </conditionalFormatting>
  <conditionalFormatting sqref="S70">
    <cfRule type="duplicateValues" dxfId="2253" priority="311"/>
  </conditionalFormatting>
  <conditionalFormatting sqref="S71:S72">
    <cfRule type="duplicateValues" dxfId="2252" priority="310"/>
  </conditionalFormatting>
  <conditionalFormatting sqref="S73">
    <cfRule type="duplicateValues" dxfId="2251" priority="5926"/>
  </conditionalFormatting>
  <conditionalFormatting sqref="S74">
    <cfRule type="duplicateValues" dxfId="2250" priority="5922"/>
  </conditionalFormatting>
  <conditionalFormatting sqref="S75">
    <cfRule type="duplicateValues" dxfId="2249" priority="489"/>
  </conditionalFormatting>
  <conditionalFormatting sqref="S76:S78">
    <cfRule type="duplicateValues" dxfId="2248" priority="488"/>
  </conditionalFormatting>
  <conditionalFormatting sqref="S79">
    <cfRule type="duplicateValues" dxfId="2247" priority="492"/>
  </conditionalFormatting>
  <conditionalFormatting sqref="S80:S81">
    <cfRule type="duplicateValues" dxfId="2246" priority="326"/>
  </conditionalFormatting>
  <conditionalFormatting sqref="S82:S85">
    <cfRule type="duplicateValues" dxfId="2245" priority="5936"/>
  </conditionalFormatting>
  <conditionalFormatting sqref="S86">
    <cfRule type="duplicateValues" dxfId="2244" priority="323"/>
  </conditionalFormatting>
  <conditionalFormatting sqref="S87:S88">
    <cfRule type="duplicateValues" dxfId="2243" priority="322"/>
  </conditionalFormatting>
  <conditionalFormatting sqref="S89:S90">
    <cfRule type="duplicateValues" dxfId="2242" priority="214"/>
  </conditionalFormatting>
  <conditionalFormatting sqref="S91:S93">
    <cfRule type="duplicateValues" dxfId="2241" priority="211"/>
  </conditionalFormatting>
  <conditionalFormatting sqref="S94">
    <cfRule type="duplicateValues" dxfId="2240" priority="207"/>
  </conditionalFormatting>
  <conditionalFormatting sqref="S95">
    <cfRule type="duplicateValues" dxfId="2239" priority="210"/>
  </conditionalFormatting>
  <conditionalFormatting sqref="S96">
    <cfRule type="duplicateValues" dxfId="2238" priority="206"/>
  </conditionalFormatting>
  <conditionalFormatting sqref="S96:S97">
    <cfRule type="duplicateValues" dxfId="2237" priority="209"/>
  </conditionalFormatting>
  <conditionalFormatting sqref="S98:S99">
    <cfRule type="duplicateValues" dxfId="2236" priority="188"/>
  </conditionalFormatting>
  <conditionalFormatting sqref="S100:S102">
    <cfRule type="duplicateValues" dxfId="2235" priority="185"/>
  </conditionalFormatting>
  <conditionalFormatting sqref="S103">
    <cfRule type="duplicateValues" dxfId="2234" priority="181"/>
  </conditionalFormatting>
  <conditionalFormatting sqref="S104">
    <cfRule type="duplicateValues" dxfId="2233" priority="180"/>
    <cfRule type="duplicateValues" dxfId="2232" priority="184"/>
  </conditionalFormatting>
  <conditionalFormatting sqref="S106 S113 S120">
    <cfRule type="duplicateValues" dxfId="2231" priority="183"/>
  </conditionalFormatting>
  <conditionalFormatting sqref="S107:S109">
    <cfRule type="duplicateValues" dxfId="2230" priority="161"/>
  </conditionalFormatting>
  <conditionalFormatting sqref="S110">
    <cfRule type="duplicateValues" dxfId="2229" priority="159"/>
  </conditionalFormatting>
  <conditionalFormatting sqref="S111">
    <cfRule type="duplicateValues" dxfId="2228" priority="158"/>
    <cfRule type="duplicateValues" dxfId="2227" priority="160"/>
  </conditionalFormatting>
  <conditionalFormatting sqref="S114:S116">
    <cfRule type="duplicateValues" dxfId="2226" priority="151"/>
  </conditionalFormatting>
  <conditionalFormatting sqref="S117">
    <cfRule type="duplicateValues" dxfId="2225" priority="149"/>
  </conditionalFormatting>
  <conditionalFormatting sqref="S118">
    <cfRule type="duplicateValues" dxfId="2224" priority="148"/>
    <cfRule type="duplicateValues" dxfId="2223" priority="150"/>
  </conditionalFormatting>
  <conditionalFormatting sqref="S121:S122">
    <cfRule type="duplicateValues" dxfId="2222" priority="236"/>
  </conditionalFormatting>
  <conditionalFormatting sqref="S123:S125">
    <cfRule type="duplicateValues" dxfId="2221" priority="233"/>
  </conditionalFormatting>
  <conditionalFormatting sqref="S126">
    <cfRule type="duplicateValues" dxfId="2220" priority="229"/>
  </conditionalFormatting>
  <conditionalFormatting sqref="S127">
    <cfRule type="duplicateValues" dxfId="2219" priority="228"/>
    <cfRule type="duplicateValues" dxfId="2218" priority="232"/>
  </conditionalFormatting>
  <conditionalFormatting sqref="S129">
    <cfRule type="duplicateValues" dxfId="2217" priority="231"/>
  </conditionalFormatting>
  <conditionalFormatting sqref="S130">
    <cfRule type="duplicateValues" dxfId="2216" priority="223"/>
  </conditionalFormatting>
  <conditionalFormatting sqref="S131">
    <cfRule type="duplicateValues" dxfId="2215" priority="225"/>
  </conditionalFormatting>
  <conditionalFormatting sqref="S132:S135">
    <cfRule type="duplicateValues" dxfId="2214" priority="220"/>
  </conditionalFormatting>
  <conditionalFormatting sqref="S136">
    <cfRule type="duplicateValues" dxfId="2213" priority="219"/>
  </conditionalFormatting>
  <conditionalFormatting sqref="S139">
    <cfRule type="duplicateValues" dxfId="2212" priority="202"/>
  </conditionalFormatting>
  <conditionalFormatting sqref="S140">
    <cfRule type="duplicateValues" dxfId="2211" priority="200"/>
  </conditionalFormatting>
  <conditionalFormatting sqref="S148:S149">
    <cfRule type="duplicateValues" dxfId="2210" priority="142"/>
  </conditionalFormatting>
  <conditionalFormatting sqref="S157:S158">
    <cfRule type="duplicateValues" dxfId="2209" priority="135"/>
  </conditionalFormatting>
  <conditionalFormatting sqref="S159:S162">
    <cfRule type="duplicateValues" dxfId="2208" priority="137"/>
  </conditionalFormatting>
  <conditionalFormatting sqref="S163">
    <cfRule type="duplicateValues" dxfId="2207" priority="133"/>
  </conditionalFormatting>
  <conditionalFormatting sqref="S164:S165">
    <cfRule type="duplicateValues" dxfId="2206" priority="132"/>
  </conditionalFormatting>
  <conditionalFormatting sqref="S166:S169">
    <cfRule type="duplicateValues" dxfId="2205" priority="126"/>
  </conditionalFormatting>
  <conditionalFormatting sqref="S170">
    <cfRule type="duplicateValues" dxfId="2204" priority="124"/>
  </conditionalFormatting>
  <conditionalFormatting sqref="S171:S172">
    <cfRule type="duplicateValues" dxfId="2203" priority="123"/>
  </conditionalFormatting>
  <conditionalFormatting sqref="S175:S177">
    <cfRule type="duplicateValues" dxfId="2202" priority="190"/>
  </conditionalFormatting>
  <conditionalFormatting sqref="S178">
    <cfRule type="duplicateValues" dxfId="2201" priority="189"/>
  </conditionalFormatting>
  <conditionalFormatting sqref="S182:S184">
    <cfRule type="duplicateValues" dxfId="2200" priority="94"/>
  </conditionalFormatting>
  <conditionalFormatting sqref="S185">
    <cfRule type="duplicateValues" dxfId="2199" priority="93"/>
  </conditionalFormatting>
  <conditionalFormatting sqref="S189:S191">
    <cfRule type="duplicateValues" dxfId="2198" priority="91"/>
  </conditionalFormatting>
  <conditionalFormatting sqref="S192">
    <cfRule type="duplicateValues" dxfId="2197" priority="90"/>
  </conditionalFormatting>
  <conditionalFormatting sqref="S196:S198">
    <cfRule type="duplicateValues" dxfId="2196" priority="88"/>
  </conditionalFormatting>
  <conditionalFormatting sqref="S199">
    <cfRule type="duplicateValues" dxfId="2195" priority="87"/>
  </conditionalFormatting>
  <conditionalFormatting sqref="S203:S204">
    <cfRule type="duplicateValues" dxfId="2194" priority="113"/>
  </conditionalFormatting>
  <conditionalFormatting sqref="S219:S220">
    <cfRule type="duplicateValues" dxfId="2193" priority="38"/>
  </conditionalFormatting>
  <conditionalFormatting sqref="S221:S224">
    <cfRule type="duplicateValues" dxfId="2192" priority="40"/>
  </conditionalFormatting>
  <conditionalFormatting sqref="S225">
    <cfRule type="duplicateValues" dxfId="2191" priority="36"/>
  </conditionalFormatting>
  <conditionalFormatting sqref="S226:S227">
    <cfRule type="duplicateValues" dxfId="2190" priority="35"/>
  </conditionalFormatting>
  <conditionalFormatting sqref="S229">
    <cfRule type="duplicateValues" dxfId="2189" priority="86"/>
  </conditionalFormatting>
  <conditionalFormatting sqref="S230:S233">
    <cfRule type="duplicateValues" dxfId="2188" priority="83"/>
  </conditionalFormatting>
  <conditionalFormatting sqref="S234">
    <cfRule type="duplicateValues" dxfId="2187" priority="82"/>
  </conditionalFormatting>
  <conditionalFormatting sqref="S235:S236">
    <cfRule type="duplicateValues" dxfId="2186" priority="81"/>
  </conditionalFormatting>
  <conditionalFormatting sqref="S237:S238">
    <cfRule type="duplicateValues" dxfId="2185" priority="79"/>
  </conditionalFormatting>
  <conditionalFormatting sqref="S239:S241">
    <cfRule type="duplicateValues" dxfId="2184" priority="76"/>
  </conditionalFormatting>
  <conditionalFormatting sqref="S242">
    <cfRule type="duplicateValues" dxfId="2183" priority="72"/>
  </conditionalFormatting>
  <conditionalFormatting sqref="S243">
    <cfRule type="duplicateValues" dxfId="2182" priority="75"/>
  </conditionalFormatting>
  <conditionalFormatting sqref="S244">
    <cfRule type="duplicateValues" dxfId="2181" priority="71"/>
  </conditionalFormatting>
  <conditionalFormatting sqref="S244:S245">
    <cfRule type="duplicateValues" dxfId="2180" priority="74"/>
  </conditionalFormatting>
  <conditionalFormatting sqref="S246:S247">
    <cfRule type="duplicateValues" dxfId="2179" priority="68"/>
  </conditionalFormatting>
  <conditionalFormatting sqref="S248:S250">
    <cfRule type="duplicateValues" dxfId="2178" priority="65"/>
  </conditionalFormatting>
  <conditionalFormatting sqref="S251">
    <cfRule type="duplicateValues" dxfId="2177" priority="61"/>
  </conditionalFormatting>
  <conditionalFormatting sqref="S252">
    <cfRule type="duplicateValues" dxfId="2176" priority="60"/>
    <cfRule type="duplicateValues" dxfId="2175" priority="64"/>
  </conditionalFormatting>
  <conditionalFormatting sqref="S254 S261">
    <cfRule type="duplicateValues" dxfId="2174" priority="63"/>
  </conditionalFormatting>
  <conditionalFormatting sqref="S255:S257">
    <cfRule type="duplicateValues" dxfId="2173" priority="53"/>
  </conditionalFormatting>
  <conditionalFormatting sqref="S258">
    <cfRule type="duplicateValues" dxfId="2172" priority="51"/>
  </conditionalFormatting>
  <conditionalFormatting sqref="S259">
    <cfRule type="duplicateValues" dxfId="2171" priority="50"/>
    <cfRule type="duplicateValues" dxfId="2170" priority="52"/>
  </conditionalFormatting>
  <conditionalFormatting sqref="S262:S1048576 S228 S2 S173:S174">
    <cfRule type="duplicateValues" dxfId="2169" priority="498"/>
  </conditionalFormatting>
  <conditionalFormatting sqref="V249">
    <cfRule type="timePeriod" dxfId="2168" priority="42" timePeriod="lastWeek">
      <formula>AND(TODAY()-ROUNDDOWN(V249,0)&gt;=(WEEKDAY(TODAY())),TODAY()-ROUNDDOWN(V249,0)&lt;(WEEKDAY(TODAY())+7))</formula>
    </cfRule>
  </conditionalFormatting>
  <conditionalFormatting sqref="V256">
    <cfRule type="timePeriod" dxfId="2167" priority="41" timePeriod="lastWeek">
      <formula>AND(TODAY()-ROUNDDOWN(V256,0)&gt;=(WEEKDAY(TODAY())),TODAY()-ROUNDDOWN(V256,0)&lt;(WEEKDAY(TODAY())+7))</formula>
    </cfRule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ignoredErrors>
    <ignoredError sqref="T155" formulaRange="1"/>
  </ignoredError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9">
    <tabColor rgb="FF7030A0"/>
    <pageSetUpPr fitToPage="1"/>
  </sheetPr>
  <dimension ref="A1:X165"/>
  <sheetViews>
    <sheetView showGridLines="0" zoomScale="55" zoomScaleNormal="55" zoomScaleSheetLayoutView="70" workbookViewId="0">
      <pane ySplit="2" topLeftCell="A73" activePane="bottomLeft" state="frozen"/>
      <selection activeCell="M87" sqref="M87"/>
      <selection pane="bottomLeft" activeCell="P90" sqref="P90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7" width="7.77734375" style="5" customWidth="1"/>
    <col min="8" max="8" width="7.77734375" style="5" hidden="1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9199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791" t="s">
        <v>188</v>
      </c>
      <c r="B4" s="792"/>
      <c r="C4" s="792" t="s">
        <v>7732</v>
      </c>
      <c r="D4" s="792" t="s">
        <v>198</v>
      </c>
      <c r="E4" s="792" t="s">
        <v>191</v>
      </c>
      <c r="F4" s="792"/>
      <c r="G4" s="792"/>
      <c r="H4" s="793"/>
      <c r="I4" s="792" t="s">
        <v>7733</v>
      </c>
      <c r="J4" s="792" t="s">
        <v>9002</v>
      </c>
      <c r="K4" s="794" t="s">
        <v>13</v>
      </c>
      <c r="L4" s="792"/>
      <c r="M4" s="792"/>
      <c r="N4" s="794" t="s">
        <v>9009</v>
      </c>
      <c r="O4" s="794" t="s">
        <v>9010</v>
      </c>
      <c r="P4" s="792"/>
      <c r="Q4" s="792" t="s">
        <v>9022</v>
      </c>
      <c r="R4" s="792">
        <v>2014</v>
      </c>
      <c r="S4" s="865" t="s">
        <v>9023</v>
      </c>
      <c r="T4" s="792">
        <v>2210</v>
      </c>
      <c r="U4" s="795">
        <v>45253</v>
      </c>
      <c r="V4" s="795">
        <v>45310</v>
      </c>
      <c r="W4" s="796"/>
      <c r="X4" s="797"/>
    </row>
    <row r="5" spans="1:24" ht="26.25" customHeight="1">
      <c r="A5" s="798"/>
      <c r="B5" s="90"/>
      <c r="C5" s="90"/>
      <c r="D5" s="90"/>
      <c r="E5" s="90"/>
      <c r="F5" s="90"/>
      <c r="G5" s="90"/>
      <c r="H5" s="90"/>
      <c r="I5" s="90" t="s">
        <v>194</v>
      </c>
      <c r="J5" s="412" t="s">
        <v>9003</v>
      </c>
      <c r="K5" s="96" t="s">
        <v>195</v>
      </c>
      <c r="L5" s="427" t="s">
        <v>3603</v>
      </c>
      <c r="M5" s="90"/>
      <c r="N5" s="73" t="s">
        <v>3586</v>
      </c>
      <c r="O5" s="91"/>
      <c r="P5" s="90"/>
      <c r="Q5" s="90" t="s">
        <v>9021</v>
      </c>
      <c r="R5" s="90">
        <v>2016</v>
      </c>
      <c r="S5" s="866" t="s">
        <v>9018</v>
      </c>
      <c r="T5" s="90">
        <v>1755</v>
      </c>
      <c r="U5" s="94"/>
      <c r="V5" s="93"/>
      <c r="W5" s="105"/>
      <c r="X5" s="799"/>
    </row>
    <row r="6" spans="1:24" ht="26.25" customHeight="1">
      <c r="A6" s="798"/>
      <c r="B6" s="90"/>
      <c r="C6" s="90"/>
      <c r="D6" s="90"/>
      <c r="E6" s="90"/>
      <c r="F6" s="90"/>
      <c r="G6" s="90"/>
      <c r="H6" s="90"/>
      <c r="I6" s="90"/>
      <c r="J6" s="90"/>
      <c r="K6" s="91"/>
      <c r="L6" s="90"/>
      <c r="M6" s="90"/>
      <c r="N6" s="73" t="s">
        <v>7705</v>
      </c>
      <c r="O6" s="91"/>
      <c r="P6" s="90"/>
      <c r="Q6" s="90" t="s">
        <v>7962</v>
      </c>
      <c r="R6" s="90">
        <v>2020</v>
      </c>
      <c r="S6" s="866" t="s">
        <v>9019</v>
      </c>
      <c r="T6" s="90">
        <v>1715</v>
      </c>
      <c r="U6" s="94"/>
      <c r="V6" s="93"/>
      <c r="W6" s="105"/>
      <c r="X6" s="800"/>
    </row>
    <row r="7" spans="1:24" ht="26.25" customHeight="1">
      <c r="A7" s="798"/>
      <c r="B7" s="90"/>
      <c r="C7" s="90"/>
      <c r="D7" s="90"/>
      <c r="E7" s="90"/>
      <c r="F7" s="90"/>
      <c r="G7" s="90"/>
      <c r="H7" s="90"/>
      <c r="I7" s="90"/>
      <c r="J7" s="90"/>
      <c r="K7" s="91" t="s">
        <v>4071</v>
      </c>
      <c r="L7" s="90"/>
      <c r="M7" s="90"/>
      <c r="N7" s="73" t="s">
        <v>9005</v>
      </c>
      <c r="O7" s="91"/>
      <c r="P7" s="90"/>
      <c r="Q7" s="90" t="s">
        <v>618</v>
      </c>
      <c r="R7" s="90">
        <v>2017</v>
      </c>
      <c r="S7" s="866" t="s">
        <v>9020</v>
      </c>
      <c r="T7" s="90">
        <v>2255</v>
      </c>
      <c r="U7" s="93"/>
      <c r="V7" s="94"/>
      <c r="W7" s="105"/>
      <c r="X7" s="800"/>
    </row>
    <row r="8" spans="1:24" ht="26.25" customHeight="1">
      <c r="A8" s="798"/>
      <c r="B8" s="90"/>
      <c r="C8" s="90"/>
      <c r="D8" s="90"/>
      <c r="E8" s="90"/>
      <c r="F8" s="90"/>
      <c r="G8" s="90"/>
      <c r="H8" s="90"/>
      <c r="I8" s="90"/>
      <c r="J8" s="90"/>
      <c r="K8" s="91"/>
      <c r="L8" s="90"/>
      <c r="M8" s="90"/>
      <c r="N8" s="91"/>
      <c r="O8" s="91"/>
      <c r="P8" s="92"/>
      <c r="Q8" s="90"/>
      <c r="R8" s="90"/>
      <c r="S8" s="95" t="s">
        <v>189</v>
      </c>
      <c r="T8" s="95">
        <v>3870</v>
      </c>
      <c r="U8" s="93"/>
      <c r="V8" s="94"/>
      <c r="W8" s="105"/>
      <c r="X8" s="800"/>
    </row>
    <row r="9" spans="1:24" ht="26.25" customHeight="1">
      <c r="A9" s="798"/>
      <c r="B9" s="90"/>
      <c r="C9" s="90"/>
      <c r="D9" s="90"/>
      <c r="E9" s="90"/>
      <c r="F9" s="90"/>
      <c r="G9" s="90"/>
      <c r="H9" s="90"/>
      <c r="I9" s="90"/>
      <c r="J9" s="90"/>
      <c r="K9" s="91"/>
      <c r="L9" s="90"/>
      <c r="M9" s="90"/>
      <c r="N9" s="91"/>
      <c r="O9" s="91"/>
      <c r="P9" s="92"/>
      <c r="Q9" s="90"/>
      <c r="R9" s="90"/>
      <c r="S9" s="95" t="s">
        <v>2472</v>
      </c>
      <c r="T9" s="95">
        <f>SUM(T4:T8)</f>
        <v>11805</v>
      </c>
      <c r="U9" s="93"/>
      <c r="V9" s="94"/>
      <c r="W9" s="105"/>
      <c r="X9" s="800"/>
    </row>
    <row r="10" spans="1:24" ht="26.25" customHeight="1" thickBot="1">
      <c r="A10" s="801"/>
      <c r="B10" s="802"/>
      <c r="C10" s="802"/>
      <c r="D10" s="802"/>
      <c r="E10" s="802"/>
      <c r="F10" s="802"/>
      <c r="G10" s="802"/>
      <c r="H10" s="802"/>
      <c r="I10" s="802"/>
      <c r="J10" s="802"/>
      <c r="K10" s="845" t="s">
        <v>9004</v>
      </c>
      <c r="L10" s="802"/>
      <c r="M10" s="802"/>
      <c r="N10" s="803"/>
      <c r="O10" s="803"/>
      <c r="P10" s="804"/>
      <c r="Q10" s="802"/>
      <c r="R10" s="802"/>
      <c r="S10" s="805"/>
      <c r="T10" s="805"/>
      <c r="U10" s="806"/>
      <c r="V10" s="807"/>
      <c r="W10" s="808"/>
      <c r="X10" s="809"/>
    </row>
    <row r="11" spans="1:24" ht="26.25" customHeight="1">
      <c r="A11" s="791" t="s">
        <v>188</v>
      </c>
      <c r="B11" s="792"/>
      <c r="C11" s="792" t="s">
        <v>7732</v>
      </c>
      <c r="D11" s="792" t="s">
        <v>198</v>
      </c>
      <c r="E11" s="792" t="s">
        <v>191</v>
      </c>
      <c r="F11" s="792"/>
      <c r="G11" s="792"/>
      <c r="H11" s="793"/>
      <c r="I11" s="792" t="s">
        <v>7733</v>
      </c>
      <c r="J11" s="792" t="s">
        <v>9002</v>
      </c>
      <c r="K11" s="794" t="s">
        <v>13</v>
      </c>
      <c r="L11" s="792"/>
      <c r="M11" s="792"/>
      <c r="N11" s="794" t="s">
        <v>9050</v>
      </c>
      <c r="O11" s="794" t="s">
        <v>9011</v>
      </c>
      <c r="P11" s="792"/>
      <c r="Q11" s="792" t="s">
        <v>9027</v>
      </c>
      <c r="R11" s="792">
        <v>2013</v>
      </c>
      <c r="S11" s="865" t="s">
        <v>9049</v>
      </c>
      <c r="T11" s="792">
        <v>1700</v>
      </c>
      <c r="U11" s="795">
        <v>45253</v>
      </c>
      <c r="V11" s="795">
        <v>45310</v>
      </c>
      <c r="W11" s="796"/>
      <c r="X11" s="797"/>
    </row>
    <row r="12" spans="1:24" ht="26.25" customHeight="1">
      <c r="A12" s="798"/>
      <c r="B12" s="90"/>
      <c r="C12" s="90"/>
      <c r="D12" s="90"/>
      <c r="E12" s="90"/>
      <c r="F12" s="90"/>
      <c r="G12" s="90"/>
      <c r="H12" s="90"/>
      <c r="I12" s="90" t="s">
        <v>194</v>
      </c>
      <c r="J12" s="412" t="s">
        <v>9006</v>
      </c>
      <c r="K12" s="96" t="s">
        <v>195</v>
      </c>
      <c r="L12" s="427" t="s">
        <v>3603</v>
      </c>
      <c r="M12" s="90"/>
      <c r="N12" s="73" t="s">
        <v>3586</v>
      </c>
      <c r="O12" s="91"/>
      <c r="P12" s="90"/>
      <c r="Q12" s="90" t="s">
        <v>9028</v>
      </c>
      <c r="R12" s="90">
        <v>2013</v>
      </c>
      <c r="S12" s="866" t="s">
        <v>9024</v>
      </c>
      <c r="T12" s="90">
        <v>1700</v>
      </c>
      <c r="U12" s="94"/>
      <c r="V12" s="93"/>
      <c r="W12" s="105"/>
      <c r="X12" s="799"/>
    </row>
    <row r="13" spans="1:24" ht="26.25" customHeight="1">
      <c r="A13" s="798"/>
      <c r="B13" s="90"/>
      <c r="C13" s="90"/>
      <c r="D13" s="90"/>
      <c r="E13" s="90"/>
      <c r="F13" s="90"/>
      <c r="G13" s="90"/>
      <c r="H13" s="90"/>
      <c r="I13" s="90"/>
      <c r="J13" s="90"/>
      <c r="K13" s="91"/>
      <c r="L13" s="90"/>
      <c r="M13" s="90"/>
      <c r="N13" s="73" t="s">
        <v>7705</v>
      </c>
      <c r="O13" s="91"/>
      <c r="P13" s="90"/>
      <c r="Q13" s="90" t="s">
        <v>7739</v>
      </c>
      <c r="R13" s="90">
        <v>2017</v>
      </c>
      <c r="S13" s="866" t="s">
        <v>9025</v>
      </c>
      <c r="T13" s="90">
        <v>1790</v>
      </c>
      <c r="U13" s="94"/>
      <c r="V13" s="93"/>
      <c r="W13" s="105"/>
      <c r="X13" s="800"/>
    </row>
    <row r="14" spans="1:24" ht="26.25" customHeight="1">
      <c r="A14" s="798"/>
      <c r="B14" s="90"/>
      <c r="C14" s="90"/>
      <c r="D14" s="90"/>
      <c r="E14" s="90"/>
      <c r="F14" s="90"/>
      <c r="G14" s="90"/>
      <c r="H14" s="90"/>
      <c r="I14" s="90"/>
      <c r="J14" s="90"/>
      <c r="K14" s="91" t="s">
        <v>4071</v>
      </c>
      <c r="L14" s="90"/>
      <c r="M14" s="90"/>
      <c r="N14" s="73" t="s">
        <v>9005</v>
      </c>
      <c r="O14" s="91"/>
      <c r="P14" s="90"/>
      <c r="Q14" s="90" t="s">
        <v>7739</v>
      </c>
      <c r="R14" s="90">
        <v>2017</v>
      </c>
      <c r="S14" s="866" t="s">
        <v>9026</v>
      </c>
      <c r="T14" s="90">
        <v>1790</v>
      </c>
      <c r="U14" s="93"/>
      <c r="V14" s="94"/>
      <c r="W14" s="105"/>
      <c r="X14" s="800"/>
    </row>
    <row r="15" spans="1:24" ht="26.25" customHeight="1">
      <c r="A15" s="798"/>
      <c r="B15" s="90"/>
      <c r="C15" s="90"/>
      <c r="D15" s="90"/>
      <c r="E15" s="90"/>
      <c r="F15" s="90"/>
      <c r="G15" s="90"/>
      <c r="H15" s="90"/>
      <c r="I15" s="90"/>
      <c r="J15" s="90"/>
      <c r="K15" s="91"/>
      <c r="L15" s="90"/>
      <c r="M15" s="90"/>
      <c r="N15" s="91"/>
      <c r="O15" s="91"/>
      <c r="P15" s="92"/>
      <c r="Q15" s="90"/>
      <c r="R15" s="90"/>
      <c r="S15" s="95" t="s">
        <v>189</v>
      </c>
      <c r="T15" s="95">
        <v>3700</v>
      </c>
      <c r="U15" s="93"/>
      <c r="V15" s="94"/>
      <c r="W15" s="105"/>
      <c r="X15" s="800"/>
    </row>
    <row r="16" spans="1:24" ht="26.25" customHeight="1">
      <c r="A16" s="798"/>
      <c r="B16" s="90"/>
      <c r="C16" s="90"/>
      <c r="D16" s="90"/>
      <c r="E16" s="90"/>
      <c r="F16" s="90"/>
      <c r="G16" s="90"/>
      <c r="H16" s="90"/>
      <c r="I16" s="90"/>
      <c r="J16" s="90"/>
      <c r="K16" s="91"/>
      <c r="L16" s="90"/>
      <c r="M16" s="90"/>
      <c r="N16" s="91"/>
      <c r="O16" s="91"/>
      <c r="P16" s="92"/>
      <c r="Q16" s="90"/>
      <c r="R16" s="90"/>
      <c r="S16" s="95" t="s">
        <v>2472</v>
      </c>
      <c r="T16" s="95">
        <f>SUM(T11:T15)</f>
        <v>10680</v>
      </c>
      <c r="U16" s="93"/>
      <c r="V16" s="94"/>
      <c r="W16" s="105"/>
      <c r="X16" s="800"/>
    </row>
    <row r="17" spans="1:24" ht="26.25" customHeight="1" thickBot="1">
      <c r="A17" s="801"/>
      <c r="B17" s="802"/>
      <c r="C17" s="802"/>
      <c r="D17" s="802"/>
      <c r="E17" s="802"/>
      <c r="F17" s="802"/>
      <c r="G17" s="802"/>
      <c r="H17" s="802"/>
      <c r="I17" s="802"/>
      <c r="J17" s="802"/>
      <c r="K17" s="845" t="s">
        <v>9004</v>
      </c>
      <c r="L17" s="802"/>
      <c r="M17" s="802"/>
      <c r="N17" s="803"/>
      <c r="O17" s="803"/>
      <c r="P17" s="804"/>
      <c r="Q17" s="802"/>
      <c r="R17" s="802"/>
      <c r="S17" s="805"/>
      <c r="T17" s="805"/>
      <c r="U17" s="806"/>
      <c r="V17" s="807"/>
      <c r="W17" s="808"/>
      <c r="X17" s="809"/>
    </row>
    <row r="18" spans="1:24" ht="26.25" customHeight="1">
      <c r="A18" s="791" t="s">
        <v>188</v>
      </c>
      <c r="B18" s="792"/>
      <c r="C18" s="792" t="s">
        <v>7732</v>
      </c>
      <c r="D18" s="792" t="s">
        <v>198</v>
      </c>
      <c r="E18" s="792" t="s">
        <v>191</v>
      </c>
      <c r="F18" s="792"/>
      <c r="G18" s="792"/>
      <c r="H18" s="793"/>
      <c r="I18" s="792" t="s">
        <v>7733</v>
      </c>
      <c r="J18" s="792" t="s">
        <v>9002</v>
      </c>
      <c r="K18" s="794" t="s">
        <v>13</v>
      </c>
      <c r="L18" s="792"/>
      <c r="M18" s="792"/>
      <c r="N18" s="794" t="s">
        <v>9051</v>
      </c>
      <c r="O18" s="794" t="s">
        <v>9012</v>
      </c>
      <c r="P18" s="792"/>
      <c r="Q18" s="792" t="s">
        <v>1934</v>
      </c>
      <c r="R18" s="792">
        <v>2019</v>
      </c>
      <c r="S18" s="865" t="s">
        <v>9034</v>
      </c>
      <c r="T18" s="792">
        <v>1730</v>
      </c>
      <c r="U18" s="795">
        <v>45253</v>
      </c>
      <c r="V18" s="795">
        <v>45310</v>
      </c>
      <c r="W18" s="796"/>
      <c r="X18" s="797"/>
    </row>
    <row r="19" spans="1:24" ht="26.25" customHeight="1">
      <c r="A19" s="798"/>
      <c r="B19" s="90"/>
      <c r="C19" s="90"/>
      <c r="D19" s="90"/>
      <c r="E19" s="90"/>
      <c r="F19" s="90"/>
      <c r="G19" s="90"/>
      <c r="H19" s="90"/>
      <c r="I19" s="90" t="s">
        <v>194</v>
      </c>
      <c r="J19" s="412" t="s">
        <v>9007</v>
      </c>
      <c r="K19" s="96" t="s">
        <v>195</v>
      </c>
      <c r="L19" s="427" t="s">
        <v>3603</v>
      </c>
      <c r="M19" s="90"/>
      <c r="N19" s="73" t="s">
        <v>3586</v>
      </c>
      <c r="O19" s="91"/>
      <c r="P19" s="90"/>
      <c r="Q19" s="90" t="s">
        <v>9036</v>
      </c>
      <c r="R19" s="90">
        <v>2015</v>
      </c>
      <c r="S19" s="866" t="s">
        <v>9059</v>
      </c>
      <c r="T19" s="90">
        <v>1915</v>
      </c>
      <c r="U19" s="94"/>
      <c r="V19" s="93"/>
      <c r="W19" s="105"/>
      <c r="X19" s="799"/>
    </row>
    <row r="20" spans="1:24" ht="26.25" customHeight="1">
      <c r="A20" s="798"/>
      <c r="B20" s="90"/>
      <c r="C20" s="90"/>
      <c r="D20" s="90"/>
      <c r="E20" s="90"/>
      <c r="F20" s="90"/>
      <c r="G20" s="90"/>
      <c r="H20" s="90"/>
      <c r="I20" s="90"/>
      <c r="J20" s="90"/>
      <c r="K20" s="91"/>
      <c r="L20" s="90"/>
      <c r="M20" s="90"/>
      <c r="N20" s="73" t="s">
        <v>7705</v>
      </c>
      <c r="O20" s="91"/>
      <c r="P20" s="90"/>
      <c r="Q20" s="90" t="s">
        <v>9038</v>
      </c>
      <c r="R20" s="90">
        <v>2019</v>
      </c>
      <c r="S20" s="866" t="s">
        <v>9035</v>
      </c>
      <c r="T20" s="90">
        <v>2650</v>
      </c>
      <c r="U20" s="94"/>
      <c r="V20" s="93"/>
      <c r="W20" s="105"/>
      <c r="X20" s="800"/>
    </row>
    <row r="21" spans="1:24" ht="26.25" customHeight="1">
      <c r="A21" s="798"/>
      <c r="B21" s="90"/>
      <c r="C21" s="90"/>
      <c r="D21" s="90"/>
      <c r="E21" s="90"/>
      <c r="F21" s="90"/>
      <c r="G21" s="90"/>
      <c r="H21" s="90"/>
      <c r="I21" s="90"/>
      <c r="J21" s="90"/>
      <c r="K21" s="91" t="s">
        <v>4071</v>
      </c>
      <c r="L21" s="90"/>
      <c r="M21" s="90"/>
      <c r="N21" s="73" t="s">
        <v>9005</v>
      </c>
      <c r="O21" s="91"/>
      <c r="P21" s="90"/>
      <c r="Q21" s="90" t="s">
        <v>9037</v>
      </c>
      <c r="R21" s="90">
        <v>2016</v>
      </c>
      <c r="S21" s="866" t="s">
        <v>9061</v>
      </c>
      <c r="T21" s="90">
        <v>2245</v>
      </c>
      <c r="U21" s="93"/>
      <c r="V21" s="94"/>
      <c r="W21" s="105"/>
      <c r="X21" s="800"/>
    </row>
    <row r="22" spans="1:24" ht="26.25" customHeight="1">
      <c r="A22" s="798"/>
      <c r="B22" s="90"/>
      <c r="C22" s="90"/>
      <c r="D22" s="90"/>
      <c r="E22" s="90"/>
      <c r="F22" s="90"/>
      <c r="G22" s="90"/>
      <c r="H22" s="90"/>
      <c r="I22" s="90"/>
      <c r="J22" s="90"/>
      <c r="K22" s="91"/>
      <c r="L22" s="90"/>
      <c r="M22" s="90"/>
      <c r="N22" s="91"/>
      <c r="O22" s="91"/>
      <c r="P22" s="92"/>
      <c r="Q22" s="90"/>
      <c r="R22" s="90"/>
      <c r="S22" s="95" t="s">
        <v>189</v>
      </c>
      <c r="T22" s="95">
        <v>3300</v>
      </c>
      <c r="U22" s="93"/>
      <c r="V22" s="94"/>
      <c r="W22" s="105"/>
      <c r="X22" s="800"/>
    </row>
    <row r="23" spans="1:24" ht="26.25" customHeight="1">
      <c r="A23" s="798"/>
      <c r="B23" s="90"/>
      <c r="C23" s="90"/>
      <c r="D23" s="90"/>
      <c r="E23" s="90"/>
      <c r="F23" s="90"/>
      <c r="G23" s="90"/>
      <c r="H23" s="90"/>
      <c r="I23" s="90"/>
      <c r="J23" s="90"/>
      <c r="K23" s="91"/>
      <c r="L23" s="90"/>
      <c r="M23" s="90"/>
      <c r="N23" s="91"/>
      <c r="O23" s="91"/>
      <c r="P23" s="92"/>
      <c r="Q23" s="90"/>
      <c r="R23" s="90"/>
      <c r="S23" s="95" t="s">
        <v>2472</v>
      </c>
      <c r="T23" s="95">
        <f>SUM(T18:T22)</f>
        <v>11840</v>
      </c>
      <c r="U23" s="93"/>
      <c r="V23" s="94"/>
      <c r="W23" s="105"/>
      <c r="X23" s="800"/>
    </row>
    <row r="24" spans="1:24" ht="26.25" customHeight="1" thickBot="1">
      <c r="A24" s="801"/>
      <c r="B24" s="802"/>
      <c r="C24" s="802"/>
      <c r="D24" s="802"/>
      <c r="E24" s="802"/>
      <c r="F24" s="802"/>
      <c r="G24" s="802"/>
      <c r="H24" s="802"/>
      <c r="I24" s="802"/>
      <c r="J24" s="802"/>
      <c r="K24" s="845" t="s">
        <v>9004</v>
      </c>
      <c r="L24" s="802"/>
      <c r="M24" s="802"/>
      <c r="N24" s="803"/>
      <c r="O24" s="803"/>
      <c r="P24" s="804"/>
      <c r="Q24" s="802"/>
      <c r="R24" s="802"/>
      <c r="S24" s="805"/>
      <c r="T24" s="805"/>
      <c r="U24" s="806"/>
      <c r="V24" s="807"/>
      <c r="W24" s="808"/>
      <c r="X24" s="809"/>
    </row>
    <row r="25" spans="1:24" ht="26.25" customHeight="1">
      <c r="A25" s="791" t="s">
        <v>188</v>
      </c>
      <c r="B25" s="792"/>
      <c r="C25" s="792" t="s">
        <v>7732</v>
      </c>
      <c r="D25" s="792" t="s">
        <v>198</v>
      </c>
      <c r="E25" s="792" t="s">
        <v>191</v>
      </c>
      <c r="F25" s="792"/>
      <c r="G25" s="792"/>
      <c r="H25" s="793"/>
      <c r="I25" s="792" t="s">
        <v>7733</v>
      </c>
      <c r="J25" s="792" t="s">
        <v>9002</v>
      </c>
      <c r="K25" s="794" t="s">
        <v>13</v>
      </c>
      <c r="L25" s="792"/>
      <c r="M25" s="792"/>
      <c r="N25" s="794" t="s">
        <v>9013</v>
      </c>
      <c r="O25" s="794" t="s">
        <v>9014</v>
      </c>
      <c r="P25" s="792"/>
      <c r="Q25" s="792" t="s">
        <v>9032</v>
      </c>
      <c r="R25" s="792">
        <v>2015</v>
      </c>
      <c r="S25" s="865" t="s">
        <v>9029</v>
      </c>
      <c r="T25" s="792">
        <v>1850</v>
      </c>
      <c r="U25" s="795">
        <v>45253</v>
      </c>
      <c r="V25" s="795">
        <v>45310</v>
      </c>
      <c r="W25" s="796"/>
      <c r="X25" s="797"/>
    </row>
    <row r="26" spans="1:24" ht="26.25" customHeight="1">
      <c r="A26" s="798"/>
      <c r="B26" s="90"/>
      <c r="C26" s="90"/>
      <c r="D26" s="90"/>
      <c r="E26" s="90"/>
      <c r="F26" s="90"/>
      <c r="G26" s="90"/>
      <c r="H26" s="90"/>
      <c r="I26" s="90" t="s">
        <v>194</v>
      </c>
      <c r="J26" s="412" t="s">
        <v>9008</v>
      </c>
      <c r="K26" s="96" t="s">
        <v>195</v>
      </c>
      <c r="L26" s="427" t="s">
        <v>3603</v>
      </c>
      <c r="M26" s="90"/>
      <c r="N26" s="73" t="s">
        <v>3586</v>
      </c>
      <c r="O26" s="91"/>
      <c r="P26" s="90"/>
      <c r="Q26" s="90" t="s">
        <v>9032</v>
      </c>
      <c r="R26" s="90">
        <v>2016</v>
      </c>
      <c r="S26" s="866" t="s">
        <v>9030</v>
      </c>
      <c r="T26" s="90">
        <v>1760</v>
      </c>
      <c r="U26" s="94"/>
      <c r="V26" s="93"/>
      <c r="W26" s="105"/>
      <c r="X26" s="799"/>
    </row>
    <row r="27" spans="1:24" ht="26.25" customHeight="1">
      <c r="A27" s="798"/>
      <c r="B27" s="90"/>
      <c r="C27" s="90"/>
      <c r="D27" s="90"/>
      <c r="E27" s="90"/>
      <c r="F27" s="90"/>
      <c r="G27" s="90"/>
      <c r="H27" s="90"/>
      <c r="I27" s="90"/>
      <c r="J27" s="90"/>
      <c r="K27" s="91"/>
      <c r="L27" s="90"/>
      <c r="M27" s="90"/>
      <c r="N27" s="73" t="s">
        <v>7705</v>
      </c>
      <c r="O27" s="91"/>
      <c r="P27" s="90"/>
      <c r="Q27" s="90" t="s">
        <v>9033</v>
      </c>
      <c r="R27" s="90">
        <v>2019</v>
      </c>
      <c r="S27" s="866" t="s">
        <v>9052</v>
      </c>
      <c r="T27" s="90">
        <v>2220</v>
      </c>
      <c r="U27" s="94"/>
      <c r="V27" s="93"/>
      <c r="W27" s="105"/>
      <c r="X27" s="800"/>
    </row>
    <row r="28" spans="1:24" ht="26.25" customHeight="1">
      <c r="A28" s="798"/>
      <c r="B28" s="90"/>
      <c r="C28" s="90"/>
      <c r="D28" s="90"/>
      <c r="E28" s="90"/>
      <c r="F28" s="90"/>
      <c r="G28" s="90"/>
      <c r="H28" s="90"/>
      <c r="I28" s="90"/>
      <c r="J28" s="90"/>
      <c r="K28" s="91" t="s">
        <v>4071</v>
      </c>
      <c r="L28" s="90"/>
      <c r="M28" s="90"/>
      <c r="N28" s="73" t="s">
        <v>9005</v>
      </c>
      <c r="O28" s="91"/>
      <c r="P28" s="90"/>
      <c r="Q28" s="90" t="s">
        <v>1933</v>
      </c>
      <c r="R28" s="90">
        <v>2016</v>
      </c>
      <c r="S28" s="866" t="s">
        <v>9031</v>
      </c>
      <c r="T28" s="90">
        <v>1780</v>
      </c>
      <c r="U28" s="93"/>
      <c r="V28" s="94"/>
      <c r="W28" s="105"/>
      <c r="X28" s="800"/>
    </row>
    <row r="29" spans="1:24" ht="26.25" customHeight="1">
      <c r="A29" s="798"/>
      <c r="B29" s="90"/>
      <c r="C29" s="90"/>
      <c r="D29" s="90"/>
      <c r="E29" s="90"/>
      <c r="F29" s="90"/>
      <c r="G29" s="90"/>
      <c r="H29" s="90"/>
      <c r="I29" s="90"/>
      <c r="J29" s="90"/>
      <c r="K29" s="91"/>
      <c r="L29" s="90"/>
      <c r="M29" s="90"/>
      <c r="N29" s="91"/>
      <c r="O29" s="91"/>
      <c r="P29" s="92"/>
      <c r="Q29" s="90"/>
      <c r="R29" s="90"/>
      <c r="S29" s="95" t="s">
        <v>189</v>
      </c>
      <c r="T29" s="95">
        <v>3700</v>
      </c>
      <c r="U29" s="93"/>
      <c r="V29" s="94"/>
      <c r="W29" s="105"/>
      <c r="X29" s="800"/>
    </row>
    <row r="30" spans="1:24" ht="26.25" customHeight="1">
      <c r="A30" s="798"/>
      <c r="B30" s="90"/>
      <c r="C30" s="90"/>
      <c r="D30" s="90"/>
      <c r="E30" s="90"/>
      <c r="F30" s="90"/>
      <c r="G30" s="90"/>
      <c r="H30" s="90"/>
      <c r="I30" s="90"/>
      <c r="J30" s="90"/>
      <c r="K30" s="91"/>
      <c r="L30" s="90"/>
      <c r="M30" s="90"/>
      <c r="N30" s="91"/>
      <c r="O30" s="91"/>
      <c r="P30" s="92"/>
      <c r="Q30" s="90"/>
      <c r="R30" s="90"/>
      <c r="S30" s="95" t="s">
        <v>2472</v>
      </c>
      <c r="T30" s="95">
        <f>SUM(T25:T29)</f>
        <v>11310</v>
      </c>
      <c r="U30" s="93"/>
      <c r="V30" s="94"/>
      <c r="W30" s="105"/>
      <c r="X30" s="800"/>
    </row>
    <row r="31" spans="1:24" ht="26.25" customHeight="1" thickBot="1">
      <c r="A31" s="801"/>
      <c r="B31" s="802"/>
      <c r="C31" s="802"/>
      <c r="D31" s="802"/>
      <c r="E31" s="802"/>
      <c r="F31" s="802"/>
      <c r="G31" s="802"/>
      <c r="H31" s="802"/>
      <c r="I31" s="802"/>
      <c r="J31" s="802"/>
      <c r="K31" s="845" t="s">
        <v>9004</v>
      </c>
      <c r="L31" s="802"/>
      <c r="M31" s="802"/>
      <c r="N31" s="803"/>
      <c r="O31" s="803"/>
      <c r="P31" s="804"/>
      <c r="Q31" s="802"/>
      <c r="R31" s="802"/>
      <c r="S31" s="805"/>
      <c r="T31" s="805"/>
      <c r="U31" s="806"/>
      <c r="V31" s="807"/>
      <c r="W31" s="808"/>
      <c r="X31" s="809"/>
    </row>
    <row r="32" spans="1:24" ht="26.25" customHeight="1">
      <c r="A32" s="791" t="s">
        <v>188</v>
      </c>
      <c r="B32" s="792"/>
      <c r="C32" s="792" t="s">
        <v>7732</v>
      </c>
      <c r="D32" s="792" t="s">
        <v>198</v>
      </c>
      <c r="E32" s="792" t="s">
        <v>191</v>
      </c>
      <c r="F32" s="792"/>
      <c r="G32" s="792"/>
      <c r="H32" s="793"/>
      <c r="I32" s="792" t="s">
        <v>7733</v>
      </c>
      <c r="J32" s="792" t="s">
        <v>9002</v>
      </c>
      <c r="K32" s="794" t="s">
        <v>13</v>
      </c>
      <c r="L32" s="792"/>
      <c r="M32" s="792"/>
      <c r="N32" s="794" t="s">
        <v>9015</v>
      </c>
      <c r="O32" s="794" t="s">
        <v>9016</v>
      </c>
      <c r="P32" s="792"/>
      <c r="Q32" s="1255" t="s">
        <v>618</v>
      </c>
      <c r="R32" s="1255">
        <v>2011</v>
      </c>
      <c r="S32" s="1346" t="s">
        <v>9044</v>
      </c>
      <c r="T32" s="1255">
        <v>1800</v>
      </c>
      <c r="U32" s="795">
        <v>45253</v>
      </c>
      <c r="V32" s="795">
        <v>45310</v>
      </c>
      <c r="W32" s="796"/>
      <c r="X32" s="797"/>
    </row>
    <row r="33" spans="1:24" ht="26.25" customHeight="1">
      <c r="A33" s="798"/>
      <c r="B33" s="90"/>
      <c r="C33" s="90"/>
      <c r="D33" s="90"/>
      <c r="E33" s="90"/>
      <c r="F33" s="90"/>
      <c r="G33" s="90"/>
      <c r="H33" s="90"/>
      <c r="I33" s="90" t="s">
        <v>194</v>
      </c>
      <c r="J33" s="412" t="s">
        <v>9056</v>
      </c>
      <c r="K33" s="96" t="s">
        <v>195</v>
      </c>
      <c r="L33" s="427" t="s">
        <v>3603</v>
      </c>
      <c r="M33" s="90"/>
      <c r="N33" s="73" t="s">
        <v>3586</v>
      </c>
      <c r="O33" s="91"/>
      <c r="P33" s="90"/>
      <c r="Q33" s="92" t="s">
        <v>1933</v>
      </c>
      <c r="R33" s="92">
        <v>2014</v>
      </c>
      <c r="S33" s="1345" t="s">
        <v>9045</v>
      </c>
      <c r="T33" s="92">
        <v>1570</v>
      </c>
      <c r="U33" s="94"/>
      <c r="V33" s="93"/>
      <c r="W33" s="105"/>
      <c r="X33" s="799"/>
    </row>
    <row r="34" spans="1:24" ht="26.25" customHeight="1">
      <c r="A34" s="798"/>
      <c r="B34" s="90"/>
      <c r="C34" s="90"/>
      <c r="D34" s="90"/>
      <c r="E34" s="90"/>
      <c r="F34" s="90"/>
      <c r="G34" s="90"/>
      <c r="H34" s="90"/>
      <c r="I34" s="90"/>
      <c r="J34" s="425" t="s">
        <v>9055</v>
      </c>
      <c r="K34" s="91"/>
      <c r="L34" s="90"/>
      <c r="M34" s="90"/>
      <c r="N34" s="73" t="s">
        <v>7705</v>
      </c>
      <c r="O34" s="91"/>
      <c r="P34" s="90"/>
      <c r="Q34" s="92" t="s">
        <v>3874</v>
      </c>
      <c r="R34" s="92">
        <v>2016</v>
      </c>
      <c r="S34" s="1345" t="s">
        <v>9046</v>
      </c>
      <c r="T34" s="92">
        <v>2005</v>
      </c>
      <c r="U34" s="94"/>
      <c r="V34" s="93"/>
      <c r="W34" s="105"/>
      <c r="X34" s="800"/>
    </row>
    <row r="35" spans="1:24" ht="26.25" customHeight="1">
      <c r="A35" s="798"/>
      <c r="B35" s="90"/>
      <c r="C35" s="90"/>
      <c r="D35" s="90"/>
      <c r="E35" s="90"/>
      <c r="F35" s="90"/>
      <c r="G35" s="90"/>
      <c r="H35" s="90"/>
      <c r="I35" s="90"/>
      <c r="J35" s="90"/>
      <c r="K35" s="91" t="s">
        <v>4071</v>
      </c>
      <c r="L35" s="90"/>
      <c r="M35" s="90"/>
      <c r="N35" s="73" t="s">
        <v>9005</v>
      </c>
      <c r="O35" s="91"/>
      <c r="P35" s="90"/>
      <c r="Q35" s="92" t="s">
        <v>9048</v>
      </c>
      <c r="R35" s="92">
        <v>2018</v>
      </c>
      <c r="S35" s="1345" t="s">
        <v>9047</v>
      </c>
      <c r="T35" s="92">
        <v>1240</v>
      </c>
      <c r="U35" s="93"/>
      <c r="V35" s="94"/>
      <c r="W35" s="105"/>
      <c r="X35" s="800"/>
    </row>
    <row r="36" spans="1:24" ht="26.25" customHeight="1">
      <c r="A36" s="798"/>
      <c r="B36" s="90"/>
      <c r="C36" s="90"/>
      <c r="D36" s="90"/>
      <c r="E36" s="90"/>
      <c r="F36" s="90"/>
      <c r="G36" s="90"/>
      <c r="H36" s="90"/>
      <c r="I36" s="90"/>
      <c r="J36" s="90"/>
      <c r="K36" s="91"/>
      <c r="L36" s="90"/>
      <c r="M36" s="90"/>
      <c r="N36" s="91"/>
      <c r="O36" s="91"/>
      <c r="P36" s="92"/>
      <c r="Q36" s="90"/>
      <c r="R36" s="90"/>
      <c r="S36" s="95" t="s">
        <v>189</v>
      </c>
      <c r="T36" s="95">
        <v>3700</v>
      </c>
      <c r="U36" s="93"/>
      <c r="V36" s="94"/>
      <c r="W36" s="105"/>
      <c r="X36" s="800"/>
    </row>
    <row r="37" spans="1:24" ht="26.25" customHeight="1">
      <c r="A37" s="798"/>
      <c r="B37" s="90"/>
      <c r="C37" s="90"/>
      <c r="D37" s="90"/>
      <c r="E37" s="90"/>
      <c r="F37" s="90"/>
      <c r="G37" s="90"/>
      <c r="H37" s="90"/>
      <c r="I37" s="90"/>
      <c r="J37" s="90"/>
      <c r="K37" s="91"/>
      <c r="L37" s="90"/>
      <c r="M37" s="90"/>
      <c r="N37" s="91"/>
      <c r="O37" s="91"/>
      <c r="P37" s="92"/>
      <c r="Q37" s="90"/>
      <c r="R37" s="90"/>
      <c r="S37" s="95" t="s">
        <v>2472</v>
      </c>
      <c r="T37" s="95">
        <f>SUM(T32:T36)</f>
        <v>10315</v>
      </c>
      <c r="U37" s="93"/>
      <c r="V37" s="94"/>
      <c r="W37" s="105"/>
      <c r="X37" s="800"/>
    </row>
    <row r="38" spans="1:24" ht="26.25" customHeight="1" thickBot="1">
      <c r="A38" s="801"/>
      <c r="B38" s="802"/>
      <c r="C38" s="802"/>
      <c r="D38" s="802"/>
      <c r="E38" s="802"/>
      <c r="F38" s="802"/>
      <c r="G38" s="802"/>
      <c r="H38" s="802"/>
      <c r="I38" s="802"/>
      <c r="J38" s="802"/>
      <c r="K38" s="845" t="s">
        <v>9004</v>
      </c>
      <c r="L38" s="802"/>
      <c r="M38" s="802"/>
      <c r="N38" s="803"/>
      <c r="O38" s="803"/>
      <c r="P38" s="804"/>
      <c r="Q38" s="802"/>
      <c r="R38" s="802"/>
      <c r="S38" s="805"/>
      <c r="T38" s="805"/>
      <c r="U38" s="806"/>
      <c r="V38" s="807"/>
      <c r="W38" s="808"/>
      <c r="X38" s="809"/>
    </row>
    <row r="39" spans="1:24" ht="26.25" customHeight="1">
      <c r="A39" s="791" t="s">
        <v>188</v>
      </c>
      <c r="B39" s="792"/>
      <c r="C39" s="792" t="s">
        <v>7732</v>
      </c>
      <c r="D39" s="792" t="s">
        <v>198</v>
      </c>
      <c r="E39" s="792" t="s">
        <v>191</v>
      </c>
      <c r="F39" s="792"/>
      <c r="G39" s="792"/>
      <c r="H39" s="793"/>
      <c r="I39" s="792" t="s">
        <v>7733</v>
      </c>
      <c r="J39" s="792" t="s">
        <v>9002</v>
      </c>
      <c r="K39" s="794" t="s">
        <v>13</v>
      </c>
      <c r="L39" s="792"/>
      <c r="M39" s="792"/>
      <c r="N39" s="794" t="s">
        <v>9058</v>
      </c>
      <c r="O39" s="794" t="s">
        <v>9017</v>
      </c>
      <c r="P39" s="792"/>
      <c r="Q39" s="1255" t="s">
        <v>7963</v>
      </c>
      <c r="R39" s="1255">
        <v>2015</v>
      </c>
      <c r="S39" s="1346" t="s">
        <v>9053</v>
      </c>
      <c r="T39" s="1255">
        <v>1860</v>
      </c>
      <c r="U39" s="795">
        <v>45253</v>
      </c>
      <c r="V39" s="795">
        <v>45310</v>
      </c>
      <c r="W39" s="796"/>
      <c r="X39" s="797"/>
    </row>
    <row r="40" spans="1:24" ht="26.25" customHeight="1">
      <c r="A40" s="798"/>
      <c r="B40" s="90"/>
      <c r="C40" s="90"/>
      <c r="D40" s="90"/>
      <c r="E40" s="90"/>
      <c r="F40" s="90"/>
      <c r="G40" s="90"/>
      <c r="H40" s="90"/>
      <c r="I40" s="90" t="s">
        <v>194</v>
      </c>
      <c r="J40" s="412" t="s">
        <v>9057</v>
      </c>
      <c r="K40" s="96" t="s">
        <v>195</v>
      </c>
      <c r="L40" s="427" t="s">
        <v>3603</v>
      </c>
      <c r="M40" s="90"/>
      <c r="N40" s="73" t="s">
        <v>3586</v>
      </c>
      <c r="O40" s="91"/>
      <c r="P40" s="90"/>
      <c r="Q40" s="92" t="s">
        <v>7963</v>
      </c>
      <c r="R40" s="92">
        <v>2018</v>
      </c>
      <c r="S40" s="1345" t="s">
        <v>9039</v>
      </c>
      <c r="T40" s="92">
        <v>1780</v>
      </c>
      <c r="U40" s="94"/>
      <c r="V40" s="93"/>
      <c r="W40" s="105"/>
      <c r="X40" s="799"/>
    </row>
    <row r="41" spans="1:24" ht="26.25" customHeight="1">
      <c r="A41" s="798"/>
      <c r="B41" s="90"/>
      <c r="C41" s="90"/>
      <c r="D41" s="90"/>
      <c r="E41" s="90"/>
      <c r="F41" s="90"/>
      <c r="G41" s="90"/>
      <c r="H41" s="90"/>
      <c r="I41" s="90"/>
      <c r="J41" s="90"/>
      <c r="K41" s="91"/>
      <c r="L41" s="90"/>
      <c r="M41" s="90"/>
      <c r="N41" s="73" t="s">
        <v>7705</v>
      </c>
      <c r="O41" s="91"/>
      <c r="P41" s="90"/>
      <c r="Q41" s="92" t="s">
        <v>9042</v>
      </c>
      <c r="R41" s="92">
        <v>2021</v>
      </c>
      <c r="S41" s="1345" t="s">
        <v>9040</v>
      </c>
      <c r="T41" s="92">
        <v>1615</v>
      </c>
      <c r="U41" s="94"/>
      <c r="V41" s="93"/>
      <c r="W41" s="105"/>
      <c r="X41" s="800"/>
    </row>
    <row r="42" spans="1:24" ht="26.25" customHeight="1">
      <c r="A42" s="798"/>
      <c r="B42" s="90"/>
      <c r="C42" s="90"/>
      <c r="D42" s="90"/>
      <c r="E42" s="90"/>
      <c r="F42" s="90"/>
      <c r="G42" s="90"/>
      <c r="H42" s="90"/>
      <c r="I42" s="90"/>
      <c r="J42" s="90"/>
      <c r="K42" s="91" t="s">
        <v>4071</v>
      </c>
      <c r="L42" s="90"/>
      <c r="M42" s="90"/>
      <c r="N42" s="73" t="s">
        <v>9005</v>
      </c>
      <c r="O42" s="91"/>
      <c r="P42" s="90"/>
      <c r="Q42" s="92" t="s">
        <v>9043</v>
      </c>
      <c r="R42" s="92">
        <v>2016</v>
      </c>
      <c r="S42" s="1345" t="s">
        <v>9041</v>
      </c>
      <c r="T42" s="92">
        <v>1900</v>
      </c>
      <c r="U42" s="93"/>
      <c r="V42" s="94"/>
      <c r="W42" s="105"/>
      <c r="X42" s="800"/>
    </row>
    <row r="43" spans="1:24" ht="26.25" customHeight="1">
      <c r="A43" s="798"/>
      <c r="B43" s="90"/>
      <c r="C43" s="90"/>
      <c r="D43" s="90"/>
      <c r="E43" s="90"/>
      <c r="F43" s="90"/>
      <c r="G43" s="90"/>
      <c r="H43" s="90"/>
      <c r="I43" s="90"/>
      <c r="J43" s="90"/>
      <c r="K43" s="91"/>
      <c r="L43" s="90"/>
      <c r="M43" s="90"/>
      <c r="N43" s="91"/>
      <c r="O43" s="91"/>
      <c r="P43" s="92"/>
      <c r="Q43" s="90"/>
      <c r="R43" s="90"/>
      <c r="S43" s="95" t="s">
        <v>189</v>
      </c>
      <c r="T43" s="95">
        <v>3700</v>
      </c>
      <c r="U43" s="93"/>
      <c r="V43" s="94"/>
      <c r="W43" s="105"/>
      <c r="X43" s="800"/>
    </row>
    <row r="44" spans="1:24" ht="26.25" customHeight="1">
      <c r="A44" s="798"/>
      <c r="B44" s="90"/>
      <c r="C44" s="90"/>
      <c r="D44" s="90"/>
      <c r="E44" s="90"/>
      <c r="F44" s="90"/>
      <c r="G44" s="90"/>
      <c r="H44" s="90"/>
      <c r="I44" s="90"/>
      <c r="J44" s="90"/>
      <c r="K44" s="91"/>
      <c r="L44" s="90"/>
      <c r="M44" s="90"/>
      <c r="N44" s="91"/>
      <c r="O44" s="91"/>
      <c r="P44" s="92"/>
      <c r="Q44" s="90"/>
      <c r="R44" s="90"/>
      <c r="S44" s="95" t="s">
        <v>2472</v>
      </c>
      <c r="T44" s="95">
        <f>SUM(T39:T43)</f>
        <v>10855</v>
      </c>
      <c r="U44" s="93"/>
      <c r="V44" s="94"/>
      <c r="W44" s="105"/>
      <c r="X44" s="800"/>
    </row>
    <row r="45" spans="1:24" ht="26.25" customHeight="1" thickBot="1">
      <c r="A45" s="801"/>
      <c r="B45" s="802"/>
      <c r="C45" s="802"/>
      <c r="D45" s="802"/>
      <c r="E45" s="802"/>
      <c r="F45" s="802"/>
      <c r="G45" s="802"/>
      <c r="H45" s="802"/>
      <c r="I45" s="802"/>
      <c r="J45" s="802"/>
      <c r="K45" s="845" t="s">
        <v>9004</v>
      </c>
      <c r="L45" s="802"/>
      <c r="M45" s="802"/>
      <c r="N45" s="803"/>
      <c r="O45" s="803"/>
      <c r="P45" s="804"/>
      <c r="Q45" s="802"/>
      <c r="R45" s="802"/>
      <c r="S45" s="805"/>
      <c r="T45" s="805"/>
      <c r="U45" s="806"/>
      <c r="V45" s="807"/>
      <c r="W45" s="808"/>
      <c r="X45" s="809"/>
    </row>
    <row r="47" spans="1:24" ht="26.25" customHeight="1" thickBot="1"/>
    <row r="48" spans="1:24" ht="26.25" customHeight="1">
      <c r="A48" s="791" t="s">
        <v>188</v>
      </c>
      <c r="B48" s="792"/>
      <c r="C48" s="792" t="s">
        <v>7732</v>
      </c>
      <c r="D48" s="792" t="s">
        <v>198</v>
      </c>
      <c r="E48" s="792"/>
      <c r="F48" s="792"/>
      <c r="G48" s="792"/>
      <c r="H48" s="793"/>
      <c r="I48" s="792" t="s">
        <v>7733</v>
      </c>
      <c r="J48" s="1347" t="s">
        <v>9076</v>
      </c>
      <c r="K48" s="794" t="s">
        <v>13</v>
      </c>
      <c r="L48" s="792" t="s">
        <v>9081</v>
      </c>
      <c r="M48" s="792"/>
      <c r="N48" s="794" t="s">
        <v>9097</v>
      </c>
      <c r="O48" s="794" t="s">
        <v>9082</v>
      </c>
      <c r="P48" s="792" t="s">
        <v>9113</v>
      </c>
      <c r="Q48" s="792" t="s">
        <v>9096</v>
      </c>
      <c r="R48" s="792">
        <f t="shared" ref="R48:R51" si="0">IF(MID(RIGHT(S48,8),1,1)="M",2021,IF(MID(RIGHT(S48,8),1,1)="N",2022,IF(MID(RIGHT(S48,8),1,1)="P",2023,IF(MID(RIGHT(S48,8),1,1)="R",1994,IF(MID(RIGHT(S48,8),1,1)="S",1995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2017</v>
      </c>
      <c r="S48" s="865" t="s">
        <v>9098</v>
      </c>
      <c r="T48" s="792"/>
      <c r="U48" s="795">
        <v>45256</v>
      </c>
      <c r="V48" s="795">
        <v>45310</v>
      </c>
      <c r="W48" s="796"/>
      <c r="X48" s="797"/>
    </row>
    <row r="49" spans="1:24" ht="26.25" customHeight="1">
      <c r="A49" s="798"/>
      <c r="B49" s="90"/>
      <c r="C49" s="90"/>
      <c r="D49" s="90"/>
      <c r="E49" s="90"/>
      <c r="F49" s="90"/>
      <c r="G49" s="90"/>
      <c r="H49" s="90"/>
      <c r="I49" s="90" t="s">
        <v>194</v>
      </c>
      <c r="J49" s="412" t="s">
        <v>9077</v>
      </c>
      <c r="K49" s="96" t="s">
        <v>195</v>
      </c>
      <c r="L49" s="427" t="s">
        <v>3603</v>
      </c>
      <c r="M49" s="90"/>
      <c r="N49" s="73" t="s">
        <v>3586</v>
      </c>
      <c r="O49" s="91"/>
      <c r="P49" s="90" t="s">
        <v>9113</v>
      </c>
      <c r="Q49" s="90" t="s">
        <v>3291</v>
      </c>
      <c r="R49" s="90">
        <f t="shared" si="0"/>
        <v>2014</v>
      </c>
      <c r="S49" s="866" t="s">
        <v>9099</v>
      </c>
      <c r="T49" s="90"/>
      <c r="U49" s="94"/>
      <c r="V49" s="93"/>
      <c r="W49" s="105"/>
      <c r="X49" s="799"/>
    </row>
    <row r="50" spans="1:24" ht="26.25" customHeight="1">
      <c r="A50" s="798"/>
      <c r="B50" s="90"/>
      <c r="C50" s="90"/>
      <c r="D50" s="90"/>
      <c r="E50" s="90"/>
      <c r="F50" s="90"/>
      <c r="G50" s="90"/>
      <c r="H50" s="90"/>
      <c r="I50" s="90"/>
      <c r="J50" s="90"/>
      <c r="K50" s="91" t="s">
        <v>8911</v>
      </c>
      <c r="L50" s="90"/>
      <c r="M50" s="90"/>
      <c r="N50" s="73" t="s">
        <v>7705</v>
      </c>
      <c r="O50" s="91"/>
      <c r="P50" s="90" t="s">
        <v>9113</v>
      </c>
      <c r="Q50" s="90" t="s">
        <v>2093</v>
      </c>
      <c r="R50" s="90">
        <f t="shared" si="0"/>
        <v>2017</v>
      </c>
      <c r="S50" s="866" t="s">
        <v>9112</v>
      </c>
      <c r="T50" s="90"/>
      <c r="U50" s="94"/>
      <c r="V50" s="93"/>
      <c r="W50" s="105"/>
      <c r="X50" s="800"/>
    </row>
    <row r="51" spans="1:24" ht="26.25" customHeight="1">
      <c r="A51" s="798"/>
      <c r="B51" s="90"/>
      <c r="C51" s="90"/>
      <c r="D51" s="90"/>
      <c r="E51" s="90"/>
      <c r="F51" s="90"/>
      <c r="G51" s="90"/>
      <c r="H51" s="90"/>
      <c r="I51" s="90"/>
      <c r="J51" s="90"/>
      <c r="K51" s="91" t="s">
        <v>4071</v>
      </c>
      <c r="L51" s="90"/>
      <c r="M51" s="90"/>
      <c r="N51" s="73" t="s">
        <v>9005</v>
      </c>
      <c r="O51" s="91"/>
      <c r="P51" s="90" t="s">
        <v>9114</v>
      </c>
      <c r="Q51" s="90" t="s">
        <v>9101</v>
      </c>
      <c r="R51" s="90">
        <f t="shared" si="0"/>
        <v>2016</v>
      </c>
      <c r="S51" s="866" t="s">
        <v>9100</v>
      </c>
      <c r="T51" s="90"/>
      <c r="U51" s="93"/>
      <c r="V51" s="94"/>
      <c r="W51" s="105"/>
      <c r="X51" s="800"/>
    </row>
    <row r="52" spans="1:24" ht="26.25" customHeight="1">
      <c r="A52" s="798"/>
      <c r="B52" s="90"/>
      <c r="C52" s="90"/>
      <c r="D52" s="90"/>
      <c r="E52" s="90"/>
      <c r="F52" s="90"/>
      <c r="G52" s="90"/>
      <c r="H52" s="90"/>
      <c r="I52" s="90"/>
      <c r="J52" s="90"/>
      <c r="K52" s="91"/>
      <c r="L52" s="90"/>
      <c r="M52" s="90"/>
      <c r="N52" s="91"/>
      <c r="O52" s="91"/>
      <c r="P52" s="92"/>
      <c r="Q52" s="90"/>
      <c r="R52" s="90"/>
      <c r="S52" s="95" t="s">
        <v>189</v>
      </c>
      <c r="T52" s="95">
        <v>3830</v>
      </c>
      <c r="U52" s="93"/>
      <c r="V52" s="94"/>
      <c r="W52" s="105"/>
      <c r="X52" s="800"/>
    </row>
    <row r="53" spans="1:24" ht="26.25" customHeight="1">
      <c r="A53" s="798"/>
      <c r="B53" s="90"/>
      <c r="C53" s="90"/>
      <c r="D53" s="90"/>
      <c r="E53" s="90"/>
      <c r="F53" s="90"/>
      <c r="G53" s="90"/>
      <c r="H53" s="90"/>
      <c r="I53" s="90"/>
      <c r="J53" s="90"/>
      <c r="K53" s="91"/>
      <c r="L53" s="90"/>
      <c r="M53" s="90"/>
      <c r="N53" s="91"/>
      <c r="O53" s="91"/>
      <c r="P53" s="92"/>
      <c r="Q53" s="90"/>
      <c r="R53" s="90"/>
      <c r="S53" s="95" t="s">
        <v>2472</v>
      </c>
      <c r="T53" s="95">
        <f>SUM(T48:T52)</f>
        <v>3830</v>
      </c>
      <c r="U53" s="93"/>
      <c r="V53" s="94"/>
      <c r="W53" s="105"/>
      <c r="X53" s="800"/>
    </row>
    <row r="54" spans="1:24" ht="26.25" customHeight="1" thickBot="1">
      <c r="A54" s="801"/>
      <c r="B54" s="802"/>
      <c r="C54" s="802"/>
      <c r="D54" s="802"/>
      <c r="E54" s="802"/>
      <c r="F54" s="802"/>
      <c r="G54" s="802"/>
      <c r="H54" s="802"/>
      <c r="I54" s="802"/>
      <c r="J54" s="802"/>
      <c r="K54" s="845" t="s">
        <v>8836</v>
      </c>
      <c r="L54" s="802"/>
      <c r="M54" s="802"/>
      <c r="N54" s="803"/>
      <c r="O54" s="803"/>
      <c r="P54" s="804"/>
      <c r="Q54" s="802"/>
      <c r="R54" s="802"/>
      <c r="S54" s="805"/>
      <c r="T54" s="805"/>
      <c r="U54" s="806"/>
      <c r="V54" s="807"/>
      <c r="W54" s="808"/>
      <c r="X54" s="809"/>
    </row>
    <row r="55" spans="1:24" ht="26.25" customHeight="1">
      <c r="A55" s="791" t="s">
        <v>188</v>
      </c>
      <c r="B55" s="792"/>
      <c r="C55" s="792" t="s">
        <v>7732</v>
      </c>
      <c r="D55" s="792" t="s">
        <v>198</v>
      </c>
      <c r="E55" s="792"/>
      <c r="F55" s="792"/>
      <c r="G55" s="792"/>
      <c r="H55" s="793"/>
      <c r="I55" s="792" t="s">
        <v>7733</v>
      </c>
      <c r="J55" s="1347" t="s">
        <v>9076</v>
      </c>
      <c r="K55" s="794" t="s">
        <v>13</v>
      </c>
      <c r="L55" s="792" t="s">
        <v>9083</v>
      </c>
      <c r="M55" s="792"/>
      <c r="N55" s="794" t="s">
        <v>9084</v>
      </c>
      <c r="O55" s="794" t="s">
        <v>9085</v>
      </c>
      <c r="P55" s="792" t="s">
        <v>9113</v>
      </c>
      <c r="Q55" s="792" t="s">
        <v>9095</v>
      </c>
      <c r="R55" s="792">
        <f t="shared" ref="R55:R58" si="1">IF(MID(RIGHT(S55,8),1,1)="M",2021,IF(MID(RIGHT(S55,8),1,1)="N",2022,IF(MID(RIGHT(S55,8),1,1)="P",2023,IF(MID(RIGHT(S55,8),1,1)="R",1994,IF(MID(RIGHT(S55,8),1,1)="S",1995,IF(MID(RIGHT(S55,8),1,1)="T",1996,IF(MID(RIGHT(S55,8),1,1)="V",1997,IF(MID(RIGHT(S55,8),1,1)="W",1998,IF(MID(RIGHT(S55,8),1,1)="X",1999,IF(MID(RIGHT(S55,8),1,1)="Y",2000,IF(MID(RIGHT(S55,8),1,1)="1",2001,IF(MID(RIGHT(S55,8),1,1)="2",2002,IF(MID(RIGHT(S55,8),1,1)="3",2003,IF(MID(RIGHT(S55,8),1,1)="4",2004,IF(MID(RIGHT(S55,8),1,1)="5",2005,IF(MID(RIGHT(S55,8),1,1)="6",2006,IF(MID(RIGHT(S55,8),1,1)="7",2007,IF(MID(RIGHT(S55,8),1,1)="8",2008,IF(MID(RIGHT(S55,8),1,1)="9",2009,IF(MID(RIGHT(S55,8),1,1)="A",2010,IF(MID(RIGHT(S55,8),1,1)="B",2011,IF(MID(RIGHT(S55,8),1,1)="C",2012,IF(MID(RIGHT(S55,8),1,1)="D",2013,IF(MID(RIGHT(S55,8),1,1)="E",2014,IF(MID(RIGHT(S55,8),1,1)="F",2015,IF(MID(RIGHT(S55,8),1,1)="G",2016,IF(MID(RIGHT(S55,8),1,1)="H",2017,IF(MID(RIGHT(S55,8),1,1)="J",2018,IF(MID(RIGHT(S55,8),1,1)="K",2019,IF(MID(RIGHT(S55,8),1,1)="L",2020,""))))))))))))))))))))))))))))))</f>
        <v>2017</v>
      </c>
      <c r="S55" s="865" t="s">
        <v>9091</v>
      </c>
      <c r="T55" s="792"/>
      <c r="U55" s="795">
        <v>45256</v>
      </c>
      <c r="V55" s="795">
        <v>45310</v>
      </c>
      <c r="W55" s="796"/>
      <c r="X55" s="797"/>
    </row>
    <row r="56" spans="1:24" ht="26.25" customHeight="1">
      <c r="A56" s="798"/>
      <c r="B56" s="90"/>
      <c r="C56" s="90"/>
      <c r="D56" s="90"/>
      <c r="E56" s="90"/>
      <c r="F56" s="90"/>
      <c r="G56" s="90"/>
      <c r="H56" s="90"/>
      <c r="I56" s="90" t="s">
        <v>194</v>
      </c>
      <c r="J56" s="412" t="s">
        <v>9078</v>
      </c>
      <c r="K56" s="96" t="s">
        <v>195</v>
      </c>
      <c r="L56" s="427" t="s">
        <v>3603</v>
      </c>
      <c r="M56" s="90"/>
      <c r="N56" s="73" t="s">
        <v>3586</v>
      </c>
      <c r="O56" s="91"/>
      <c r="P56" s="90" t="s">
        <v>9113</v>
      </c>
      <c r="Q56" s="90" t="s">
        <v>9096</v>
      </c>
      <c r="R56" s="90">
        <f t="shared" si="1"/>
        <v>2016</v>
      </c>
      <c r="S56" s="866" t="s">
        <v>9092</v>
      </c>
      <c r="T56" s="90"/>
      <c r="U56" s="94"/>
      <c r="V56" s="93"/>
      <c r="W56" s="105"/>
      <c r="X56" s="799"/>
    </row>
    <row r="57" spans="1:24" ht="26.25" customHeight="1">
      <c r="A57" s="798"/>
      <c r="B57" s="90"/>
      <c r="C57" s="90"/>
      <c r="D57" s="90"/>
      <c r="E57" s="90"/>
      <c r="F57" s="90"/>
      <c r="G57" s="90"/>
      <c r="H57" s="90"/>
      <c r="I57" s="90"/>
      <c r="J57" s="90"/>
      <c r="K57" s="91" t="s">
        <v>8911</v>
      </c>
      <c r="L57" s="90"/>
      <c r="M57" s="90"/>
      <c r="N57" s="73" t="s">
        <v>7705</v>
      </c>
      <c r="O57" s="91"/>
      <c r="P57" s="90" t="s">
        <v>9113</v>
      </c>
      <c r="Q57" s="90" t="s">
        <v>2093</v>
      </c>
      <c r="R57" s="90">
        <f t="shared" si="1"/>
        <v>2017</v>
      </c>
      <c r="S57" s="866" t="s">
        <v>9093</v>
      </c>
      <c r="T57" s="90"/>
      <c r="U57" s="94"/>
      <c r="V57" s="93"/>
      <c r="W57" s="105"/>
      <c r="X57" s="800"/>
    </row>
    <row r="58" spans="1:24" ht="26.25" customHeight="1">
      <c r="A58" s="798"/>
      <c r="B58" s="90"/>
      <c r="C58" s="90"/>
      <c r="D58" s="90"/>
      <c r="E58" s="90"/>
      <c r="F58" s="90"/>
      <c r="G58" s="90"/>
      <c r="H58" s="90"/>
      <c r="I58" s="90"/>
      <c r="J58" s="90"/>
      <c r="K58" s="91" t="s">
        <v>4071</v>
      </c>
      <c r="L58" s="90"/>
      <c r="M58" s="90"/>
      <c r="N58" s="73" t="s">
        <v>9005</v>
      </c>
      <c r="O58" s="91"/>
      <c r="P58" s="90" t="s">
        <v>9113</v>
      </c>
      <c r="Q58" s="90" t="s">
        <v>2093</v>
      </c>
      <c r="R58" s="90">
        <f t="shared" si="1"/>
        <v>2017</v>
      </c>
      <c r="S58" s="866" t="s">
        <v>9094</v>
      </c>
      <c r="T58" s="90"/>
      <c r="U58" s="93"/>
      <c r="V58" s="94"/>
      <c r="W58" s="105"/>
      <c r="X58" s="800"/>
    </row>
    <row r="59" spans="1:24" ht="26.25" customHeight="1">
      <c r="A59" s="798"/>
      <c r="B59" s="90"/>
      <c r="C59" s="90"/>
      <c r="D59" s="90"/>
      <c r="E59" s="90"/>
      <c r="F59" s="90"/>
      <c r="G59" s="90"/>
      <c r="H59" s="90"/>
      <c r="I59" s="90"/>
      <c r="J59" s="90"/>
      <c r="K59" s="91"/>
      <c r="L59" s="90"/>
      <c r="M59" s="90"/>
      <c r="N59" s="91"/>
      <c r="O59" s="91"/>
      <c r="P59" s="92"/>
      <c r="Q59" s="90"/>
      <c r="R59" s="90"/>
      <c r="S59" s="95" t="s">
        <v>189</v>
      </c>
      <c r="T59" s="95">
        <v>3700</v>
      </c>
      <c r="U59" s="93"/>
      <c r="V59" s="94"/>
      <c r="W59" s="105"/>
      <c r="X59" s="800"/>
    </row>
    <row r="60" spans="1:24" ht="26.25" customHeight="1">
      <c r="A60" s="798"/>
      <c r="B60" s="90"/>
      <c r="C60" s="90"/>
      <c r="D60" s="90"/>
      <c r="E60" s="90"/>
      <c r="F60" s="90"/>
      <c r="G60" s="90"/>
      <c r="H60" s="90"/>
      <c r="I60" s="90"/>
      <c r="J60" s="90"/>
      <c r="K60" s="91"/>
      <c r="L60" s="90"/>
      <c r="M60" s="90"/>
      <c r="N60" s="91"/>
      <c r="O60" s="91"/>
      <c r="P60" s="92"/>
      <c r="Q60" s="90"/>
      <c r="R60" s="90"/>
      <c r="S60" s="95" t="s">
        <v>2472</v>
      </c>
      <c r="T60" s="95">
        <f>SUM(T55:T59)</f>
        <v>3700</v>
      </c>
      <c r="U60" s="93"/>
      <c r="V60" s="94"/>
      <c r="W60" s="105"/>
      <c r="X60" s="800"/>
    </row>
    <row r="61" spans="1:24" ht="26.25" customHeight="1" thickBot="1">
      <c r="A61" s="801"/>
      <c r="B61" s="802"/>
      <c r="C61" s="802"/>
      <c r="D61" s="802"/>
      <c r="E61" s="802"/>
      <c r="F61" s="802"/>
      <c r="G61" s="802"/>
      <c r="H61" s="802"/>
      <c r="I61" s="802"/>
      <c r="J61" s="802"/>
      <c r="K61" s="845" t="s">
        <v>8836</v>
      </c>
      <c r="L61" s="802"/>
      <c r="M61" s="802"/>
      <c r="N61" s="803"/>
      <c r="O61" s="803"/>
      <c r="P61" s="804"/>
      <c r="Q61" s="802"/>
      <c r="R61" s="802"/>
      <c r="S61" s="805"/>
      <c r="T61" s="805"/>
      <c r="U61" s="806"/>
      <c r="V61" s="807"/>
      <c r="W61" s="808"/>
      <c r="X61" s="809"/>
    </row>
    <row r="62" spans="1:24" ht="26.25" customHeight="1">
      <c r="A62" s="791" t="s">
        <v>188</v>
      </c>
      <c r="B62" s="792"/>
      <c r="C62" s="792" t="s">
        <v>7732</v>
      </c>
      <c r="D62" s="792" t="s">
        <v>198</v>
      </c>
      <c r="E62" s="792"/>
      <c r="F62" s="792"/>
      <c r="G62" s="792"/>
      <c r="H62" s="793"/>
      <c r="I62" s="792" t="s">
        <v>7733</v>
      </c>
      <c r="J62" s="1347" t="s">
        <v>9076</v>
      </c>
      <c r="K62" s="794" t="s">
        <v>13</v>
      </c>
      <c r="L62" s="792" t="s">
        <v>9086</v>
      </c>
      <c r="M62" s="792"/>
      <c r="N62" s="794" t="s">
        <v>9087</v>
      </c>
      <c r="O62" s="794" t="s">
        <v>9088</v>
      </c>
      <c r="P62" s="792" t="s">
        <v>9113</v>
      </c>
      <c r="Q62" s="792" t="s">
        <v>3291</v>
      </c>
      <c r="R62" s="792">
        <f t="shared" ref="R62:R65" si="2">IF(MID(RIGHT(S62,8),1,1)="M",2021,IF(MID(RIGHT(S62,8),1,1)="N",2022,IF(MID(RIGHT(S62,8),1,1)="P",2023,IF(MID(RIGHT(S62,8),1,1)="R",1994,IF(MID(RIGHT(S62,8),1,1)="S",1995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>2016</v>
      </c>
      <c r="S62" s="865" t="s">
        <v>9102</v>
      </c>
      <c r="T62" s="792"/>
      <c r="U62" s="795">
        <v>45256</v>
      </c>
      <c r="V62" s="795">
        <v>45310</v>
      </c>
      <c r="W62" s="796"/>
      <c r="X62" s="797"/>
    </row>
    <row r="63" spans="1:24" ht="26.25" customHeight="1">
      <c r="A63" s="798"/>
      <c r="B63" s="90"/>
      <c r="C63" s="90"/>
      <c r="D63" s="90"/>
      <c r="E63" s="90"/>
      <c r="F63" s="90"/>
      <c r="G63" s="90"/>
      <c r="H63" s="90"/>
      <c r="I63" s="90" t="s">
        <v>194</v>
      </c>
      <c r="J63" s="412" t="s">
        <v>9079</v>
      </c>
      <c r="K63" s="96" t="s">
        <v>195</v>
      </c>
      <c r="L63" s="427" t="s">
        <v>3603</v>
      </c>
      <c r="M63" s="90"/>
      <c r="N63" s="73" t="s">
        <v>3586</v>
      </c>
      <c r="O63" s="91"/>
      <c r="P63" s="90" t="s">
        <v>9113</v>
      </c>
      <c r="Q63" s="90" t="s">
        <v>9106</v>
      </c>
      <c r="R63" s="90">
        <f t="shared" si="2"/>
        <v>2015</v>
      </c>
      <c r="S63" s="866" t="s">
        <v>9103</v>
      </c>
      <c r="T63" s="90"/>
      <c r="U63" s="94"/>
      <c r="V63" s="93"/>
      <c r="W63" s="105"/>
      <c r="X63" s="799"/>
    </row>
    <row r="64" spans="1:24" ht="26.25" customHeight="1">
      <c r="A64" s="798"/>
      <c r="B64" s="90"/>
      <c r="C64" s="90"/>
      <c r="D64" s="90"/>
      <c r="E64" s="90"/>
      <c r="F64" s="90"/>
      <c r="G64" s="90"/>
      <c r="H64" s="90"/>
      <c r="I64" s="90"/>
      <c r="J64" s="90"/>
      <c r="K64" s="91" t="s">
        <v>8911</v>
      </c>
      <c r="L64" s="90"/>
      <c r="M64" s="90"/>
      <c r="N64" s="73" t="s">
        <v>7705</v>
      </c>
      <c r="O64" s="91"/>
      <c r="P64" s="90" t="s">
        <v>9113</v>
      </c>
      <c r="Q64" s="90" t="s">
        <v>2093</v>
      </c>
      <c r="R64" s="90">
        <f t="shared" si="2"/>
        <v>2015</v>
      </c>
      <c r="S64" s="866" t="s">
        <v>9104</v>
      </c>
      <c r="T64" s="90"/>
      <c r="U64" s="94"/>
      <c r="V64" s="93"/>
      <c r="W64" s="105"/>
      <c r="X64" s="800"/>
    </row>
    <row r="65" spans="1:24" ht="26.25" customHeight="1">
      <c r="A65" s="798"/>
      <c r="B65" s="90"/>
      <c r="C65" s="90"/>
      <c r="D65" s="90"/>
      <c r="E65" s="90"/>
      <c r="F65" s="90"/>
      <c r="G65" s="90"/>
      <c r="H65" s="90"/>
      <c r="I65" s="90"/>
      <c r="J65" s="90"/>
      <c r="K65" s="91" t="s">
        <v>4071</v>
      </c>
      <c r="L65" s="90"/>
      <c r="M65" s="90"/>
      <c r="N65" s="73" t="s">
        <v>9005</v>
      </c>
      <c r="O65" s="91"/>
      <c r="P65" s="90" t="s">
        <v>9113</v>
      </c>
      <c r="Q65" s="90" t="s">
        <v>9096</v>
      </c>
      <c r="R65" s="90">
        <f t="shared" si="2"/>
        <v>2017</v>
      </c>
      <c r="S65" s="866" t="s">
        <v>9105</v>
      </c>
      <c r="T65" s="90"/>
      <c r="U65" s="93"/>
      <c r="V65" s="94"/>
      <c r="W65" s="105"/>
      <c r="X65" s="800"/>
    </row>
    <row r="66" spans="1:24" ht="26.25" customHeight="1">
      <c r="A66" s="798"/>
      <c r="B66" s="90"/>
      <c r="C66" s="90"/>
      <c r="D66" s="90"/>
      <c r="E66" s="90"/>
      <c r="F66" s="90"/>
      <c r="G66" s="90"/>
      <c r="H66" s="90"/>
      <c r="I66" s="90"/>
      <c r="J66" s="90"/>
      <c r="K66" s="91"/>
      <c r="L66" s="90"/>
      <c r="M66" s="90"/>
      <c r="N66" s="91"/>
      <c r="O66" s="91"/>
      <c r="P66" s="92"/>
      <c r="Q66" s="90"/>
      <c r="R66" s="90"/>
      <c r="S66" s="95" t="s">
        <v>189</v>
      </c>
      <c r="T66" s="95">
        <v>3830</v>
      </c>
      <c r="U66" s="93"/>
      <c r="V66" s="94"/>
      <c r="W66" s="105"/>
      <c r="X66" s="800"/>
    </row>
    <row r="67" spans="1:24" ht="26.25" customHeight="1">
      <c r="A67" s="798"/>
      <c r="B67" s="90"/>
      <c r="C67" s="90"/>
      <c r="D67" s="90"/>
      <c r="E67" s="90"/>
      <c r="F67" s="90"/>
      <c r="G67" s="90"/>
      <c r="H67" s="90"/>
      <c r="I67" s="90"/>
      <c r="J67" s="90"/>
      <c r="K67" s="91"/>
      <c r="L67" s="90"/>
      <c r="M67" s="90"/>
      <c r="N67" s="91"/>
      <c r="O67" s="91"/>
      <c r="P67" s="92"/>
      <c r="Q67" s="90"/>
      <c r="R67" s="90"/>
      <c r="S67" s="95" t="s">
        <v>2472</v>
      </c>
      <c r="T67" s="95">
        <f>SUM(T62:T66)</f>
        <v>3830</v>
      </c>
      <c r="U67" s="93"/>
      <c r="V67" s="94"/>
      <c r="W67" s="105"/>
      <c r="X67" s="800"/>
    </row>
    <row r="68" spans="1:24" ht="26.25" customHeight="1" thickBot="1">
      <c r="A68" s="801"/>
      <c r="B68" s="802"/>
      <c r="C68" s="802"/>
      <c r="D68" s="802"/>
      <c r="E68" s="802"/>
      <c r="F68" s="802"/>
      <c r="G68" s="802"/>
      <c r="H68" s="802"/>
      <c r="I68" s="802"/>
      <c r="J68" s="802"/>
      <c r="K68" s="845" t="s">
        <v>8836</v>
      </c>
      <c r="L68" s="802"/>
      <c r="M68" s="802"/>
      <c r="N68" s="803"/>
      <c r="O68" s="803"/>
      <c r="P68" s="804"/>
      <c r="Q68" s="802"/>
      <c r="R68" s="802"/>
      <c r="S68" s="805"/>
      <c r="T68" s="805"/>
      <c r="U68" s="806"/>
      <c r="V68" s="807"/>
      <c r="W68" s="808"/>
      <c r="X68" s="809"/>
    </row>
    <row r="69" spans="1:24" ht="26.25" customHeight="1">
      <c r="A69" s="791" t="s">
        <v>188</v>
      </c>
      <c r="B69" s="792"/>
      <c r="C69" s="792" t="s">
        <v>7732</v>
      </c>
      <c r="D69" s="792" t="s">
        <v>198</v>
      </c>
      <c r="E69" s="792"/>
      <c r="F69" s="792"/>
      <c r="G69" s="792"/>
      <c r="H69" s="793"/>
      <c r="I69" s="792" t="s">
        <v>7733</v>
      </c>
      <c r="J69" s="1347" t="s">
        <v>9076</v>
      </c>
      <c r="K69" s="794" t="s">
        <v>13</v>
      </c>
      <c r="L69" s="792"/>
      <c r="M69" s="792"/>
      <c r="N69" s="794" t="s">
        <v>9089</v>
      </c>
      <c r="O69" s="794" t="s">
        <v>9090</v>
      </c>
      <c r="P69" s="792" t="s">
        <v>9116</v>
      </c>
      <c r="Q69" s="792" t="s">
        <v>3873</v>
      </c>
      <c r="R69" s="792">
        <f t="shared" ref="R69:R72" si="3">IF(MID(RIGHT(S69,8),1,1)="M",2021,IF(MID(RIGHT(S69,8),1,1)="N",2022,IF(MID(RIGHT(S69,8),1,1)="P",2023,IF(MID(RIGHT(S69,8),1,1)="R",1994,IF(MID(RIGHT(S69,8),1,1)="S",1995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>2016</v>
      </c>
      <c r="S69" s="865" t="s">
        <v>9115</v>
      </c>
      <c r="T69" s="792"/>
      <c r="U69" s="795">
        <v>45256</v>
      </c>
      <c r="V69" s="795">
        <v>45310</v>
      </c>
      <c r="W69" s="796"/>
      <c r="X69" s="797"/>
    </row>
    <row r="70" spans="1:24" ht="26.25" customHeight="1">
      <c r="A70" s="798"/>
      <c r="B70" s="90"/>
      <c r="C70" s="90"/>
      <c r="D70" s="90"/>
      <c r="E70" s="90"/>
      <c r="F70" s="90"/>
      <c r="G70" s="90"/>
      <c r="H70" s="90"/>
      <c r="I70" s="90" t="s">
        <v>194</v>
      </c>
      <c r="J70" s="412" t="s">
        <v>9080</v>
      </c>
      <c r="K70" s="96" t="s">
        <v>195</v>
      </c>
      <c r="L70" s="427" t="s">
        <v>3603</v>
      </c>
      <c r="M70" s="90"/>
      <c r="N70" s="73" t="s">
        <v>3586</v>
      </c>
      <c r="O70" s="91"/>
      <c r="P70" s="90" t="s">
        <v>9116</v>
      </c>
      <c r="Q70" s="90" t="s">
        <v>9110</v>
      </c>
      <c r="R70" s="90">
        <f t="shared" si="3"/>
        <v>2012</v>
      </c>
      <c r="S70" s="866" t="s">
        <v>9107</v>
      </c>
      <c r="T70" s="90"/>
      <c r="U70" s="94"/>
      <c r="V70" s="93"/>
      <c r="W70" s="105"/>
      <c r="X70" s="799"/>
    </row>
    <row r="71" spans="1:24" ht="26.25" customHeight="1">
      <c r="A71" s="798"/>
      <c r="B71" s="90"/>
      <c r="C71" s="90"/>
      <c r="D71" s="90"/>
      <c r="E71" s="90"/>
      <c r="F71" s="90"/>
      <c r="G71" s="90"/>
      <c r="H71" s="90"/>
      <c r="I71" s="90"/>
      <c r="J71" s="90"/>
      <c r="K71" s="91" t="s">
        <v>8973</v>
      </c>
      <c r="L71" s="90"/>
      <c r="M71" s="90"/>
      <c r="N71" s="73" t="s">
        <v>7705</v>
      </c>
      <c r="O71" s="91"/>
      <c r="P71" s="90" t="s">
        <v>9117</v>
      </c>
      <c r="Q71" s="90" t="s">
        <v>1933</v>
      </c>
      <c r="R71" s="90">
        <f t="shared" si="3"/>
        <v>2020</v>
      </c>
      <c r="S71" s="866" t="s">
        <v>9108</v>
      </c>
      <c r="T71" s="90"/>
      <c r="U71" s="94"/>
      <c r="V71" s="93"/>
      <c r="W71" s="105"/>
      <c r="X71" s="800"/>
    </row>
    <row r="72" spans="1:24" ht="26.25" customHeight="1">
      <c r="A72" s="798"/>
      <c r="B72" s="90"/>
      <c r="C72" s="90"/>
      <c r="D72" s="90"/>
      <c r="E72" s="90"/>
      <c r="F72" s="90"/>
      <c r="G72" s="90"/>
      <c r="H72" s="90"/>
      <c r="I72" s="90"/>
      <c r="J72" s="90"/>
      <c r="K72" s="91" t="s">
        <v>4071</v>
      </c>
      <c r="L72" s="90"/>
      <c r="M72" s="90"/>
      <c r="N72" s="73" t="s">
        <v>9005</v>
      </c>
      <c r="O72" s="91"/>
      <c r="P72" s="90" t="s">
        <v>9117</v>
      </c>
      <c r="Q72" s="90" t="s">
        <v>9111</v>
      </c>
      <c r="R72" s="90">
        <f t="shared" si="3"/>
        <v>2020</v>
      </c>
      <c r="S72" s="866" t="s">
        <v>9109</v>
      </c>
      <c r="T72" s="90"/>
      <c r="U72" s="93"/>
      <c r="V72" s="94"/>
      <c r="W72" s="105"/>
      <c r="X72" s="800"/>
    </row>
    <row r="73" spans="1:24" ht="26.25" customHeight="1">
      <c r="A73" s="798"/>
      <c r="B73" s="90"/>
      <c r="C73" s="90"/>
      <c r="D73" s="90"/>
      <c r="E73" s="90"/>
      <c r="F73" s="90"/>
      <c r="G73" s="90"/>
      <c r="H73" s="90"/>
      <c r="I73" s="90"/>
      <c r="J73" s="90"/>
      <c r="K73" s="91"/>
      <c r="L73" s="90"/>
      <c r="M73" s="90"/>
      <c r="N73" s="91"/>
      <c r="O73" s="91"/>
      <c r="P73" s="92"/>
      <c r="Q73" s="90"/>
      <c r="R73" s="90"/>
      <c r="S73" s="95" t="s">
        <v>189</v>
      </c>
      <c r="T73" s="95">
        <v>3700</v>
      </c>
      <c r="U73" s="93"/>
      <c r="V73" s="94"/>
      <c r="W73" s="105"/>
      <c r="X73" s="800"/>
    </row>
    <row r="74" spans="1:24" ht="26.25" customHeight="1">
      <c r="A74" s="798"/>
      <c r="B74" s="90"/>
      <c r="C74" s="90"/>
      <c r="D74" s="90"/>
      <c r="E74" s="90"/>
      <c r="F74" s="90"/>
      <c r="G74" s="90"/>
      <c r="H74" s="90"/>
      <c r="I74" s="90"/>
      <c r="J74" s="90"/>
      <c r="K74" s="91"/>
      <c r="L74" s="90"/>
      <c r="M74" s="90"/>
      <c r="N74" s="91"/>
      <c r="O74" s="91"/>
      <c r="P74" s="92"/>
      <c r="Q74" s="90"/>
      <c r="R74" s="90"/>
      <c r="S74" s="95" t="s">
        <v>2472</v>
      </c>
      <c r="T74" s="95">
        <f>SUM(T69:T73)</f>
        <v>3700</v>
      </c>
      <c r="U74" s="93"/>
      <c r="V74" s="94"/>
      <c r="W74" s="105"/>
      <c r="X74" s="800"/>
    </row>
    <row r="75" spans="1:24" ht="26.25" customHeight="1" thickBot="1">
      <c r="A75" s="801"/>
      <c r="B75" s="802"/>
      <c r="C75" s="802"/>
      <c r="D75" s="802"/>
      <c r="E75" s="802"/>
      <c r="F75" s="802"/>
      <c r="G75" s="802"/>
      <c r="H75" s="802"/>
      <c r="I75" s="802"/>
      <c r="J75" s="802"/>
      <c r="K75" s="845" t="s">
        <v>8836</v>
      </c>
      <c r="L75" s="802"/>
      <c r="M75" s="802"/>
      <c r="N75" s="803"/>
      <c r="O75" s="803"/>
      <c r="P75" s="804"/>
      <c r="Q75" s="802"/>
      <c r="R75" s="802"/>
      <c r="S75" s="805"/>
      <c r="T75" s="805"/>
      <c r="U75" s="806"/>
      <c r="V75" s="807"/>
      <c r="W75" s="808"/>
      <c r="X75" s="809"/>
    </row>
    <row r="77" spans="1:24" ht="26.25" customHeight="1" thickBot="1"/>
    <row r="78" spans="1:24" ht="26.25" customHeight="1">
      <c r="A78" s="791" t="s">
        <v>188</v>
      </c>
      <c r="B78" s="792"/>
      <c r="C78" s="792" t="s">
        <v>7732</v>
      </c>
      <c r="D78" s="792" t="s">
        <v>198</v>
      </c>
      <c r="E78" s="792"/>
      <c r="F78" s="792"/>
      <c r="G78" s="792"/>
      <c r="H78" s="793"/>
      <c r="I78" s="792" t="s">
        <v>7733</v>
      </c>
      <c r="J78" s="1347" t="s">
        <v>9190</v>
      </c>
      <c r="K78" s="794" t="s">
        <v>13</v>
      </c>
      <c r="L78" s="792"/>
      <c r="M78" s="792"/>
      <c r="N78" s="794"/>
      <c r="O78" s="794"/>
      <c r="P78" s="792"/>
      <c r="Q78" s="792"/>
      <c r="R78" s="792"/>
      <c r="S78" s="865"/>
      <c r="T78" s="792"/>
      <c r="U78" s="795">
        <v>45259</v>
      </c>
      <c r="V78" s="795">
        <v>45307</v>
      </c>
      <c r="W78" s="796"/>
      <c r="X78" s="797"/>
    </row>
    <row r="79" spans="1:24" ht="26.25" customHeight="1">
      <c r="A79" s="798"/>
      <c r="B79" s="90"/>
      <c r="C79" s="90"/>
      <c r="D79" s="90"/>
      <c r="E79" s="90"/>
      <c r="F79" s="90"/>
      <c r="G79" s="90"/>
      <c r="H79" s="90"/>
      <c r="I79" s="90" t="s">
        <v>194</v>
      </c>
      <c r="J79" s="412" t="s">
        <v>9191</v>
      </c>
      <c r="K79" s="96" t="s">
        <v>195</v>
      </c>
      <c r="L79" s="427" t="s">
        <v>3603</v>
      </c>
      <c r="M79" s="90"/>
      <c r="N79" s="73" t="s">
        <v>3586</v>
      </c>
      <c r="O79" s="91"/>
      <c r="P79" s="90"/>
      <c r="Q79" s="90"/>
      <c r="R79" s="90"/>
      <c r="S79" s="866"/>
      <c r="T79" s="90"/>
      <c r="U79" s="94"/>
      <c r="V79" s="93"/>
      <c r="W79" s="105"/>
      <c r="X79" s="799"/>
    </row>
    <row r="80" spans="1:24" ht="26.25" customHeight="1">
      <c r="A80" s="798"/>
      <c r="B80" s="90"/>
      <c r="C80" s="90"/>
      <c r="D80" s="90"/>
      <c r="E80" s="90"/>
      <c r="F80" s="90"/>
      <c r="G80" s="90"/>
      <c r="H80" s="90"/>
      <c r="I80" s="90"/>
      <c r="J80" s="90"/>
      <c r="K80" s="91" t="s">
        <v>9173</v>
      </c>
      <c r="L80" s="90"/>
      <c r="M80" s="90"/>
      <c r="N80" s="73" t="s">
        <v>7705</v>
      </c>
      <c r="O80" s="91"/>
      <c r="P80" s="90"/>
      <c r="Q80" s="90"/>
      <c r="R80" s="90"/>
      <c r="S80" s="866"/>
      <c r="T80" s="90"/>
      <c r="U80" s="94"/>
      <c r="V80" s="93"/>
      <c r="W80" s="105"/>
      <c r="X80" s="800"/>
    </row>
    <row r="81" spans="1:24" ht="26.25" customHeight="1">
      <c r="A81" s="798"/>
      <c r="B81" s="90"/>
      <c r="C81" s="90"/>
      <c r="D81" s="90"/>
      <c r="E81" s="90"/>
      <c r="F81" s="90"/>
      <c r="G81" s="90"/>
      <c r="H81" s="90"/>
      <c r="I81" s="90"/>
      <c r="J81" s="90"/>
      <c r="K81" s="91" t="s">
        <v>4071</v>
      </c>
      <c r="L81" s="90"/>
      <c r="M81" s="90"/>
      <c r="N81" s="73" t="s">
        <v>9005</v>
      </c>
      <c r="O81" s="91"/>
      <c r="P81" s="90"/>
      <c r="Q81" s="90"/>
      <c r="R81" s="90"/>
      <c r="S81" s="866"/>
      <c r="T81" s="90"/>
      <c r="U81" s="93"/>
      <c r="V81" s="94"/>
      <c r="W81" s="105"/>
      <c r="X81" s="800"/>
    </row>
    <row r="82" spans="1:24" ht="26.25" customHeight="1">
      <c r="A82" s="798"/>
      <c r="B82" s="90"/>
      <c r="C82" s="90"/>
      <c r="D82" s="90"/>
      <c r="E82" s="90"/>
      <c r="F82" s="90"/>
      <c r="G82" s="90"/>
      <c r="H82" s="90"/>
      <c r="I82" s="90"/>
      <c r="J82" s="90"/>
      <c r="K82" s="91"/>
      <c r="L82" s="90"/>
      <c r="M82" s="90"/>
      <c r="N82" s="91"/>
      <c r="O82" s="91"/>
      <c r="P82" s="92"/>
      <c r="Q82" s="90"/>
      <c r="R82" s="90"/>
      <c r="S82" s="95" t="s">
        <v>189</v>
      </c>
      <c r="T82" s="95"/>
      <c r="U82" s="93"/>
      <c r="V82" s="94"/>
      <c r="W82" s="105"/>
      <c r="X82" s="800"/>
    </row>
    <row r="83" spans="1:24" ht="26.25" customHeight="1">
      <c r="A83" s="798"/>
      <c r="B83" s="90"/>
      <c r="C83" s="90"/>
      <c r="D83" s="90"/>
      <c r="E83" s="90"/>
      <c r="F83" s="90"/>
      <c r="G83" s="90"/>
      <c r="H83" s="90"/>
      <c r="I83" s="90"/>
      <c r="J83" s="90"/>
      <c r="K83" s="91"/>
      <c r="L83" s="90"/>
      <c r="M83" s="90"/>
      <c r="N83" s="91"/>
      <c r="O83" s="91"/>
      <c r="P83" s="92"/>
      <c r="Q83" s="90"/>
      <c r="R83" s="90"/>
      <c r="S83" s="95" t="s">
        <v>2472</v>
      </c>
      <c r="T83" s="95">
        <f>SUM(T78:T82)</f>
        <v>0</v>
      </c>
      <c r="U83" s="93"/>
      <c r="V83" s="94"/>
      <c r="W83" s="105"/>
      <c r="X83" s="800"/>
    </row>
    <row r="84" spans="1:24" ht="26.25" customHeight="1" thickBot="1">
      <c r="A84" s="801"/>
      <c r="B84" s="802"/>
      <c r="C84" s="802"/>
      <c r="D84" s="802"/>
      <c r="E84" s="802"/>
      <c r="F84" s="802"/>
      <c r="G84" s="802"/>
      <c r="H84" s="802"/>
      <c r="I84" s="802"/>
      <c r="J84" s="802"/>
      <c r="K84" s="845" t="s">
        <v>9144</v>
      </c>
      <c r="L84" s="802"/>
      <c r="M84" s="802"/>
      <c r="N84" s="803"/>
      <c r="O84" s="803"/>
      <c r="P84" s="804"/>
      <c r="Q84" s="802"/>
      <c r="R84" s="802"/>
      <c r="S84" s="805"/>
      <c r="T84" s="805"/>
      <c r="U84" s="806"/>
      <c r="V84" s="807"/>
      <c r="W84" s="808"/>
      <c r="X84" s="809"/>
    </row>
    <row r="85" spans="1:24" ht="26.25" customHeight="1">
      <c r="A85" s="791" t="s">
        <v>188</v>
      </c>
      <c r="B85" s="792"/>
      <c r="C85" s="792" t="s">
        <v>7732</v>
      </c>
      <c r="D85" s="792" t="s">
        <v>198</v>
      </c>
      <c r="E85" s="792"/>
      <c r="F85" s="792"/>
      <c r="G85" s="792"/>
      <c r="H85" s="793"/>
      <c r="I85" s="792" t="s">
        <v>7733</v>
      </c>
      <c r="J85" s="1347" t="s">
        <v>9190</v>
      </c>
      <c r="K85" s="794" t="s">
        <v>13</v>
      </c>
      <c r="L85" s="792"/>
      <c r="M85" s="792"/>
      <c r="N85" s="794"/>
      <c r="O85" s="794"/>
      <c r="P85" s="792"/>
      <c r="Q85" s="792"/>
      <c r="R85" s="792"/>
      <c r="S85" s="865"/>
      <c r="T85" s="792"/>
      <c r="U85" s="795">
        <v>45259</v>
      </c>
      <c r="V85" s="795">
        <v>45307</v>
      </c>
      <c r="W85" s="796"/>
      <c r="X85" s="797"/>
    </row>
    <row r="86" spans="1:24" ht="26.25" customHeight="1">
      <c r="A86" s="798"/>
      <c r="B86" s="90"/>
      <c r="C86" s="90"/>
      <c r="D86" s="90"/>
      <c r="E86" s="90"/>
      <c r="F86" s="90"/>
      <c r="G86" s="90"/>
      <c r="H86" s="90"/>
      <c r="I86" s="90" t="s">
        <v>194</v>
      </c>
      <c r="J86" s="412" t="s">
        <v>9192</v>
      </c>
      <c r="K86" s="96" t="s">
        <v>195</v>
      </c>
      <c r="L86" s="427" t="s">
        <v>3603</v>
      </c>
      <c r="M86" s="90"/>
      <c r="N86" s="73" t="s">
        <v>3586</v>
      </c>
      <c r="O86" s="91"/>
      <c r="P86" s="90"/>
      <c r="Q86" s="90"/>
      <c r="R86" s="90"/>
      <c r="S86" s="866"/>
      <c r="T86" s="90"/>
      <c r="U86" s="94"/>
      <c r="V86" s="93"/>
      <c r="W86" s="105"/>
      <c r="X86" s="799"/>
    </row>
    <row r="87" spans="1:24" ht="26.25" customHeight="1">
      <c r="A87" s="798"/>
      <c r="B87" s="90"/>
      <c r="C87" s="90"/>
      <c r="D87" s="90"/>
      <c r="E87" s="90"/>
      <c r="F87" s="90"/>
      <c r="G87" s="90"/>
      <c r="H87" s="90"/>
      <c r="I87" s="90"/>
      <c r="J87" s="90"/>
      <c r="K87" s="91" t="s">
        <v>9173</v>
      </c>
      <c r="L87" s="90"/>
      <c r="M87" s="90"/>
      <c r="N87" s="73" t="s">
        <v>7705</v>
      </c>
      <c r="O87" s="91"/>
      <c r="P87" s="90"/>
      <c r="Q87" s="90"/>
      <c r="R87" s="90"/>
      <c r="S87" s="866"/>
      <c r="T87" s="90"/>
      <c r="U87" s="94"/>
      <c r="V87" s="93"/>
      <c r="W87" s="105"/>
      <c r="X87" s="800"/>
    </row>
    <row r="88" spans="1:24" ht="26.25" customHeight="1">
      <c r="A88" s="798"/>
      <c r="B88" s="90"/>
      <c r="C88" s="90"/>
      <c r="D88" s="90"/>
      <c r="E88" s="90"/>
      <c r="F88" s="90"/>
      <c r="G88" s="90"/>
      <c r="H88" s="90"/>
      <c r="I88" s="90"/>
      <c r="J88" s="90"/>
      <c r="K88" s="91" t="s">
        <v>4071</v>
      </c>
      <c r="L88" s="90"/>
      <c r="M88" s="90"/>
      <c r="N88" s="73" t="s">
        <v>9005</v>
      </c>
      <c r="O88" s="91"/>
      <c r="P88" s="90"/>
      <c r="Q88" s="90"/>
      <c r="R88" s="90"/>
      <c r="S88" s="866"/>
      <c r="T88" s="90"/>
      <c r="U88" s="93"/>
      <c r="V88" s="94"/>
      <c r="W88" s="105"/>
      <c r="X88" s="800"/>
    </row>
    <row r="89" spans="1:24" ht="26.25" customHeight="1">
      <c r="A89" s="798"/>
      <c r="B89" s="90"/>
      <c r="C89" s="90"/>
      <c r="D89" s="90"/>
      <c r="E89" s="90"/>
      <c r="F89" s="90"/>
      <c r="G89" s="90"/>
      <c r="H89" s="90"/>
      <c r="I89" s="90"/>
      <c r="J89" s="90"/>
      <c r="K89" s="91"/>
      <c r="L89" s="90"/>
      <c r="M89" s="90"/>
      <c r="N89" s="91"/>
      <c r="O89" s="91"/>
      <c r="P89" s="92"/>
      <c r="Q89" s="90"/>
      <c r="R89" s="90"/>
      <c r="S89" s="95" t="s">
        <v>189</v>
      </c>
      <c r="T89" s="95"/>
      <c r="U89" s="93"/>
      <c r="V89" s="94"/>
      <c r="W89" s="105"/>
      <c r="X89" s="800"/>
    </row>
    <row r="90" spans="1:24" ht="26.25" customHeight="1">
      <c r="A90" s="798"/>
      <c r="B90" s="90"/>
      <c r="C90" s="90"/>
      <c r="D90" s="90"/>
      <c r="E90" s="90"/>
      <c r="F90" s="90"/>
      <c r="G90" s="90"/>
      <c r="H90" s="90"/>
      <c r="I90" s="90"/>
      <c r="J90" s="90"/>
      <c r="K90" s="91"/>
      <c r="L90" s="90"/>
      <c r="M90" s="90"/>
      <c r="N90" s="91"/>
      <c r="O90" s="91"/>
      <c r="P90" s="92"/>
      <c r="Q90" s="90"/>
      <c r="R90" s="90"/>
      <c r="S90" s="95" t="s">
        <v>2472</v>
      </c>
      <c r="T90" s="95">
        <f>SUM(T85:T89)</f>
        <v>0</v>
      </c>
      <c r="U90" s="93"/>
      <c r="V90" s="94"/>
      <c r="W90" s="105"/>
      <c r="X90" s="800"/>
    </row>
    <row r="91" spans="1:24" ht="26.25" customHeight="1" thickBot="1">
      <c r="A91" s="801"/>
      <c r="B91" s="802"/>
      <c r="C91" s="802"/>
      <c r="D91" s="802"/>
      <c r="E91" s="802"/>
      <c r="F91" s="802"/>
      <c r="G91" s="802"/>
      <c r="H91" s="802"/>
      <c r="I91" s="802"/>
      <c r="J91" s="802"/>
      <c r="K91" s="845" t="s">
        <v>9144</v>
      </c>
      <c r="L91" s="802"/>
      <c r="M91" s="802"/>
      <c r="N91" s="803"/>
      <c r="O91" s="803"/>
      <c r="P91" s="804"/>
      <c r="Q91" s="802"/>
      <c r="R91" s="802"/>
      <c r="S91" s="805"/>
      <c r="T91" s="805"/>
      <c r="U91" s="806"/>
      <c r="V91" s="807"/>
      <c r="W91" s="808"/>
      <c r="X91" s="809"/>
    </row>
    <row r="93" spans="1:24" ht="26.25" customHeight="1" thickBot="1"/>
    <row r="94" spans="1:24" ht="26.25" customHeight="1">
      <c r="A94" s="791" t="s">
        <v>188</v>
      </c>
      <c r="B94" s="792"/>
      <c r="C94" s="792" t="s">
        <v>7732</v>
      </c>
      <c r="D94" s="792" t="s">
        <v>198</v>
      </c>
      <c r="E94" s="792"/>
      <c r="F94" s="792"/>
      <c r="G94" s="792"/>
      <c r="H94" s="793"/>
      <c r="I94" s="792" t="s">
        <v>7733</v>
      </c>
      <c r="J94" s="1347" t="s">
        <v>9193</v>
      </c>
      <c r="K94" s="794" t="s">
        <v>13</v>
      </c>
      <c r="L94" s="792"/>
      <c r="M94" s="792"/>
      <c r="N94" s="794"/>
      <c r="O94" s="794"/>
      <c r="P94" s="792"/>
      <c r="Q94" s="792"/>
      <c r="R94" s="792"/>
      <c r="S94" s="865"/>
      <c r="T94" s="792"/>
      <c r="U94" s="795">
        <v>45263</v>
      </c>
      <c r="V94" s="795">
        <v>45307</v>
      </c>
      <c r="W94" s="796"/>
      <c r="X94" s="797"/>
    </row>
    <row r="95" spans="1:24" ht="26.25" customHeight="1">
      <c r="A95" s="798"/>
      <c r="B95" s="90"/>
      <c r="C95" s="90"/>
      <c r="D95" s="90"/>
      <c r="E95" s="90"/>
      <c r="F95" s="90"/>
      <c r="G95" s="90"/>
      <c r="H95" s="90"/>
      <c r="I95" s="90" t="s">
        <v>194</v>
      </c>
      <c r="J95" s="412" t="s">
        <v>9194</v>
      </c>
      <c r="K95" s="96" t="s">
        <v>195</v>
      </c>
      <c r="L95" s="427" t="s">
        <v>3603</v>
      </c>
      <c r="M95" s="90"/>
      <c r="N95" s="73" t="s">
        <v>3586</v>
      </c>
      <c r="O95" s="91"/>
      <c r="P95" s="90"/>
      <c r="Q95" s="90"/>
      <c r="R95" s="90"/>
      <c r="S95" s="866"/>
      <c r="T95" s="90"/>
      <c r="U95" s="94"/>
      <c r="V95" s="93"/>
      <c r="W95" s="105"/>
      <c r="X95" s="799"/>
    </row>
    <row r="96" spans="1:24" ht="26.25" customHeight="1">
      <c r="A96" s="798"/>
      <c r="B96" s="90"/>
      <c r="C96" s="90"/>
      <c r="D96" s="90"/>
      <c r="E96" s="90"/>
      <c r="F96" s="90"/>
      <c r="G96" s="90"/>
      <c r="H96" s="90"/>
      <c r="I96" s="90"/>
      <c r="J96" s="90"/>
      <c r="K96" s="91" t="s">
        <v>9173</v>
      </c>
      <c r="L96" s="90"/>
      <c r="M96" s="90"/>
      <c r="N96" s="73" t="s">
        <v>7705</v>
      </c>
      <c r="O96" s="91"/>
      <c r="P96" s="90"/>
      <c r="Q96" s="90"/>
      <c r="R96" s="90"/>
      <c r="S96" s="866"/>
      <c r="T96" s="90"/>
      <c r="U96" s="94"/>
      <c r="V96" s="93"/>
      <c r="W96" s="105"/>
      <c r="X96" s="800"/>
    </row>
    <row r="97" spans="1:24" ht="26.25" customHeight="1">
      <c r="A97" s="798"/>
      <c r="B97" s="90"/>
      <c r="C97" s="90"/>
      <c r="D97" s="90"/>
      <c r="E97" s="90"/>
      <c r="F97" s="90"/>
      <c r="G97" s="90"/>
      <c r="H97" s="90"/>
      <c r="I97" s="90"/>
      <c r="J97" s="90"/>
      <c r="K97" s="91" t="s">
        <v>4071</v>
      </c>
      <c r="L97" s="90"/>
      <c r="M97" s="90"/>
      <c r="N97" s="73" t="s">
        <v>9005</v>
      </c>
      <c r="O97" s="91"/>
      <c r="P97" s="90"/>
      <c r="Q97" s="90"/>
      <c r="R97" s="90"/>
      <c r="S97" s="866"/>
      <c r="T97" s="90"/>
      <c r="U97" s="93"/>
      <c r="V97" s="94"/>
      <c r="W97" s="105"/>
      <c r="X97" s="800"/>
    </row>
    <row r="98" spans="1:24" ht="26.25" customHeight="1">
      <c r="A98" s="798"/>
      <c r="B98" s="90"/>
      <c r="C98" s="90"/>
      <c r="D98" s="90"/>
      <c r="E98" s="90"/>
      <c r="F98" s="90"/>
      <c r="G98" s="90"/>
      <c r="H98" s="90"/>
      <c r="I98" s="90"/>
      <c r="J98" s="90"/>
      <c r="K98" s="91"/>
      <c r="L98" s="90"/>
      <c r="M98" s="90"/>
      <c r="N98" s="91"/>
      <c r="O98" s="91"/>
      <c r="P98" s="92"/>
      <c r="Q98" s="90"/>
      <c r="R98" s="90"/>
      <c r="S98" s="95" t="s">
        <v>189</v>
      </c>
      <c r="T98" s="95"/>
      <c r="U98" s="93"/>
      <c r="V98" s="94"/>
      <c r="W98" s="105"/>
      <c r="X98" s="800"/>
    </row>
    <row r="99" spans="1:24" ht="26.25" customHeight="1">
      <c r="A99" s="798"/>
      <c r="B99" s="90"/>
      <c r="C99" s="90"/>
      <c r="D99" s="90"/>
      <c r="E99" s="90"/>
      <c r="F99" s="90"/>
      <c r="G99" s="90"/>
      <c r="H99" s="90"/>
      <c r="I99" s="90"/>
      <c r="J99" s="90"/>
      <c r="K99" s="91"/>
      <c r="L99" s="90"/>
      <c r="M99" s="90"/>
      <c r="N99" s="91"/>
      <c r="O99" s="91"/>
      <c r="P99" s="92"/>
      <c r="Q99" s="90"/>
      <c r="R99" s="90"/>
      <c r="S99" s="95" t="s">
        <v>2472</v>
      </c>
      <c r="T99" s="95">
        <f>SUM(T94:T98)</f>
        <v>0</v>
      </c>
      <c r="U99" s="93"/>
      <c r="V99" s="94"/>
      <c r="W99" s="105"/>
      <c r="X99" s="800"/>
    </row>
    <row r="100" spans="1:24" ht="26.25" customHeight="1" thickBot="1">
      <c r="A100" s="801"/>
      <c r="B100" s="802"/>
      <c r="C100" s="802"/>
      <c r="D100" s="802"/>
      <c r="E100" s="802"/>
      <c r="F100" s="802"/>
      <c r="G100" s="802"/>
      <c r="H100" s="802"/>
      <c r="I100" s="802"/>
      <c r="J100" s="802"/>
      <c r="K100" s="845" t="s">
        <v>8909</v>
      </c>
      <c r="L100" s="802"/>
      <c r="M100" s="802"/>
      <c r="N100" s="803"/>
      <c r="O100" s="803"/>
      <c r="P100" s="804"/>
      <c r="Q100" s="802"/>
      <c r="R100" s="802"/>
      <c r="S100" s="805"/>
      <c r="T100" s="805"/>
      <c r="U100" s="806"/>
      <c r="V100" s="807"/>
      <c r="W100" s="808"/>
      <c r="X100" s="809"/>
    </row>
    <row r="101" spans="1:24" ht="26.25" customHeight="1">
      <c r="A101" s="791" t="s">
        <v>188</v>
      </c>
      <c r="B101" s="792"/>
      <c r="C101" s="792" t="s">
        <v>7732</v>
      </c>
      <c r="D101" s="792" t="s">
        <v>198</v>
      </c>
      <c r="E101" s="792"/>
      <c r="F101" s="792"/>
      <c r="G101" s="792"/>
      <c r="H101" s="793"/>
      <c r="I101" s="792" t="s">
        <v>7733</v>
      </c>
      <c r="J101" s="1347" t="s">
        <v>9193</v>
      </c>
      <c r="K101" s="794" t="s">
        <v>13</v>
      </c>
      <c r="L101" s="792"/>
      <c r="M101" s="792"/>
      <c r="N101" s="794"/>
      <c r="O101" s="794"/>
      <c r="P101" s="792"/>
      <c r="Q101" s="792"/>
      <c r="R101" s="792"/>
      <c r="S101" s="865"/>
      <c r="T101" s="792"/>
      <c r="U101" s="795">
        <v>45263</v>
      </c>
      <c r="V101" s="795">
        <v>45307</v>
      </c>
      <c r="W101" s="796"/>
      <c r="X101" s="797"/>
    </row>
    <row r="102" spans="1:24" ht="26.25" customHeight="1">
      <c r="A102" s="798"/>
      <c r="B102" s="90"/>
      <c r="C102" s="90"/>
      <c r="D102" s="90"/>
      <c r="E102" s="90"/>
      <c r="F102" s="90"/>
      <c r="G102" s="90"/>
      <c r="H102" s="90"/>
      <c r="I102" s="90" t="s">
        <v>194</v>
      </c>
      <c r="J102" s="412" t="s">
        <v>9195</v>
      </c>
      <c r="K102" s="96" t="s">
        <v>195</v>
      </c>
      <c r="L102" s="427" t="s">
        <v>3603</v>
      </c>
      <c r="M102" s="90"/>
      <c r="N102" s="73" t="s">
        <v>3586</v>
      </c>
      <c r="O102" s="91"/>
      <c r="P102" s="90"/>
      <c r="Q102" s="90"/>
      <c r="R102" s="90"/>
      <c r="S102" s="866"/>
      <c r="T102" s="90"/>
      <c r="U102" s="94"/>
      <c r="V102" s="93"/>
      <c r="W102" s="105"/>
      <c r="X102" s="799"/>
    </row>
    <row r="103" spans="1:24" ht="26.25" customHeight="1">
      <c r="A103" s="798"/>
      <c r="B103" s="90"/>
      <c r="C103" s="90"/>
      <c r="D103" s="90"/>
      <c r="E103" s="90"/>
      <c r="F103" s="90"/>
      <c r="G103" s="90"/>
      <c r="H103" s="90"/>
      <c r="I103" s="90"/>
      <c r="J103" s="90"/>
      <c r="K103" s="91" t="s">
        <v>9173</v>
      </c>
      <c r="L103" s="90"/>
      <c r="M103" s="90"/>
      <c r="N103" s="73" t="s">
        <v>7705</v>
      </c>
      <c r="O103" s="91"/>
      <c r="P103" s="90"/>
      <c r="Q103" s="90"/>
      <c r="R103" s="90"/>
      <c r="S103" s="866"/>
      <c r="T103" s="90"/>
      <c r="U103" s="94"/>
      <c r="V103" s="93"/>
      <c r="W103" s="105"/>
      <c r="X103" s="800"/>
    </row>
    <row r="104" spans="1:24" ht="26.25" customHeight="1">
      <c r="A104" s="798"/>
      <c r="B104" s="90"/>
      <c r="C104" s="90"/>
      <c r="D104" s="90"/>
      <c r="E104" s="90"/>
      <c r="F104" s="90"/>
      <c r="G104" s="90"/>
      <c r="H104" s="90"/>
      <c r="I104" s="90"/>
      <c r="J104" s="90"/>
      <c r="K104" s="91" t="s">
        <v>4071</v>
      </c>
      <c r="L104" s="90"/>
      <c r="M104" s="90"/>
      <c r="N104" s="73" t="s">
        <v>9005</v>
      </c>
      <c r="O104" s="91"/>
      <c r="P104" s="90"/>
      <c r="Q104" s="90"/>
      <c r="R104" s="90"/>
      <c r="S104" s="866"/>
      <c r="T104" s="90"/>
      <c r="U104" s="93"/>
      <c r="V104" s="94"/>
      <c r="W104" s="105"/>
      <c r="X104" s="800"/>
    </row>
    <row r="105" spans="1:24" ht="26.25" customHeight="1">
      <c r="A105" s="798"/>
      <c r="B105" s="90"/>
      <c r="C105" s="90"/>
      <c r="D105" s="90"/>
      <c r="E105" s="90"/>
      <c r="F105" s="90"/>
      <c r="G105" s="90"/>
      <c r="H105" s="90"/>
      <c r="I105" s="90"/>
      <c r="J105" s="90"/>
      <c r="K105" s="91"/>
      <c r="L105" s="90"/>
      <c r="M105" s="90"/>
      <c r="N105" s="91"/>
      <c r="O105" s="91"/>
      <c r="P105" s="92"/>
      <c r="Q105" s="90"/>
      <c r="R105" s="90"/>
      <c r="S105" s="95" t="s">
        <v>189</v>
      </c>
      <c r="T105" s="95"/>
      <c r="U105" s="93"/>
      <c r="V105" s="94"/>
      <c r="W105" s="105"/>
      <c r="X105" s="800"/>
    </row>
    <row r="106" spans="1:24" ht="26.25" customHeight="1">
      <c r="A106" s="798"/>
      <c r="B106" s="90"/>
      <c r="C106" s="90"/>
      <c r="D106" s="90"/>
      <c r="E106" s="90"/>
      <c r="F106" s="90"/>
      <c r="G106" s="90"/>
      <c r="H106" s="90"/>
      <c r="I106" s="90"/>
      <c r="J106" s="90"/>
      <c r="K106" s="91"/>
      <c r="L106" s="90"/>
      <c r="M106" s="90"/>
      <c r="N106" s="91"/>
      <c r="O106" s="91"/>
      <c r="P106" s="92"/>
      <c r="Q106" s="90"/>
      <c r="R106" s="90"/>
      <c r="S106" s="95" t="s">
        <v>2472</v>
      </c>
      <c r="T106" s="95">
        <f>SUM(T101:T105)</f>
        <v>0</v>
      </c>
      <c r="U106" s="93"/>
      <c r="V106" s="94"/>
      <c r="W106" s="105"/>
      <c r="X106" s="800"/>
    </row>
    <row r="107" spans="1:24" ht="26.25" customHeight="1" thickBot="1">
      <c r="A107" s="801"/>
      <c r="B107" s="802"/>
      <c r="C107" s="802"/>
      <c r="D107" s="802"/>
      <c r="E107" s="802"/>
      <c r="F107" s="802"/>
      <c r="G107" s="802"/>
      <c r="H107" s="802"/>
      <c r="I107" s="802"/>
      <c r="J107" s="802"/>
      <c r="K107" s="845" t="s">
        <v>8909</v>
      </c>
      <c r="L107" s="802"/>
      <c r="M107" s="802"/>
      <c r="N107" s="803"/>
      <c r="O107" s="803"/>
      <c r="P107" s="804"/>
      <c r="Q107" s="802"/>
      <c r="R107" s="802"/>
      <c r="S107" s="805"/>
      <c r="T107" s="805"/>
      <c r="U107" s="806"/>
      <c r="V107" s="807"/>
      <c r="W107" s="808"/>
      <c r="X107" s="809"/>
    </row>
    <row r="108" spans="1:24" ht="26.25" customHeight="1">
      <c r="A108" s="791" t="s">
        <v>188</v>
      </c>
      <c r="B108" s="792"/>
      <c r="C108" s="792" t="s">
        <v>7732</v>
      </c>
      <c r="D108" s="792" t="s">
        <v>198</v>
      </c>
      <c r="E108" s="792"/>
      <c r="F108" s="792"/>
      <c r="G108" s="792"/>
      <c r="H108" s="793"/>
      <c r="I108" s="792" t="s">
        <v>7733</v>
      </c>
      <c r="J108" s="1347" t="s">
        <v>9193</v>
      </c>
      <c r="K108" s="794" t="s">
        <v>13</v>
      </c>
      <c r="L108" s="792"/>
      <c r="M108" s="792"/>
      <c r="N108" s="794"/>
      <c r="O108" s="794"/>
      <c r="P108" s="792"/>
      <c r="Q108" s="792"/>
      <c r="R108" s="792"/>
      <c r="S108" s="865"/>
      <c r="T108" s="792"/>
      <c r="U108" s="795">
        <v>45263</v>
      </c>
      <c r="V108" s="795">
        <v>45307</v>
      </c>
      <c r="W108" s="796"/>
      <c r="X108" s="797"/>
    </row>
    <row r="109" spans="1:24" ht="26.25" customHeight="1">
      <c r="A109" s="798"/>
      <c r="B109" s="90"/>
      <c r="C109" s="90"/>
      <c r="D109" s="90"/>
      <c r="E109" s="90"/>
      <c r="F109" s="90"/>
      <c r="G109" s="90"/>
      <c r="H109" s="90"/>
      <c r="I109" s="90" t="s">
        <v>194</v>
      </c>
      <c r="J109" s="412" t="s">
        <v>9196</v>
      </c>
      <c r="K109" s="96" t="s">
        <v>195</v>
      </c>
      <c r="L109" s="427" t="s">
        <v>3603</v>
      </c>
      <c r="M109" s="90"/>
      <c r="N109" s="73" t="s">
        <v>3586</v>
      </c>
      <c r="O109" s="91"/>
      <c r="P109" s="90"/>
      <c r="Q109" s="90"/>
      <c r="R109" s="90"/>
      <c r="S109" s="866"/>
      <c r="T109" s="90"/>
      <c r="U109" s="94"/>
      <c r="V109" s="93"/>
      <c r="W109" s="105"/>
      <c r="X109" s="799"/>
    </row>
    <row r="110" spans="1:24" ht="26.25" customHeight="1">
      <c r="A110" s="798"/>
      <c r="B110" s="90"/>
      <c r="C110" s="90"/>
      <c r="D110" s="90"/>
      <c r="E110" s="90"/>
      <c r="F110" s="90"/>
      <c r="G110" s="90"/>
      <c r="H110" s="90"/>
      <c r="I110" s="90"/>
      <c r="J110" s="90"/>
      <c r="K110" s="91" t="s">
        <v>9173</v>
      </c>
      <c r="L110" s="90"/>
      <c r="M110" s="90"/>
      <c r="N110" s="73" t="s">
        <v>7705</v>
      </c>
      <c r="O110" s="91"/>
      <c r="P110" s="90"/>
      <c r="Q110" s="90"/>
      <c r="R110" s="90"/>
      <c r="S110" s="866"/>
      <c r="T110" s="90"/>
      <c r="U110" s="94"/>
      <c r="V110" s="93"/>
      <c r="W110" s="105"/>
      <c r="X110" s="800"/>
    </row>
    <row r="111" spans="1:24" ht="26.25" customHeight="1">
      <c r="A111" s="798"/>
      <c r="B111" s="90"/>
      <c r="C111" s="90"/>
      <c r="D111" s="90"/>
      <c r="E111" s="90"/>
      <c r="F111" s="90"/>
      <c r="G111" s="90"/>
      <c r="H111" s="90"/>
      <c r="I111" s="90"/>
      <c r="J111" s="90"/>
      <c r="K111" s="91" t="s">
        <v>4071</v>
      </c>
      <c r="L111" s="90"/>
      <c r="M111" s="90"/>
      <c r="N111" s="73" t="s">
        <v>9005</v>
      </c>
      <c r="O111" s="91"/>
      <c r="P111" s="90"/>
      <c r="Q111" s="90"/>
      <c r="R111" s="90"/>
      <c r="S111" s="866"/>
      <c r="T111" s="90"/>
      <c r="U111" s="93"/>
      <c r="V111" s="94"/>
      <c r="W111" s="105"/>
      <c r="X111" s="800"/>
    </row>
    <row r="112" spans="1:24" ht="26.25" customHeight="1">
      <c r="A112" s="798"/>
      <c r="B112" s="90"/>
      <c r="C112" s="90"/>
      <c r="D112" s="90"/>
      <c r="E112" s="90"/>
      <c r="F112" s="90"/>
      <c r="G112" s="90"/>
      <c r="H112" s="90"/>
      <c r="I112" s="90"/>
      <c r="J112" s="90"/>
      <c r="K112" s="91"/>
      <c r="L112" s="90"/>
      <c r="M112" s="90"/>
      <c r="N112" s="91"/>
      <c r="O112" s="91"/>
      <c r="P112" s="92"/>
      <c r="Q112" s="90"/>
      <c r="R112" s="90"/>
      <c r="S112" s="95" t="s">
        <v>189</v>
      </c>
      <c r="T112" s="95"/>
      <c r="U112" s="93"/>
      <c r="V112" s="94"/>
      <c r="W112" s="105"/>
      <c r="X112" s="800"/>
    </row>
    <row r="113" spans="1:24" ht="26.25" customHeight="1">
      <c r="A113" s="798"/>
      <c r="B113" s="90"/>
      <c r="C113" s="90"/>
      <c r="D113" s="90"/>
      <c r="E113" s="90"/>
      <c r="F113" s="90"/>
      <c r="G113" s="90"/>
      <c r="H113" s="90"/>
      <c r="I113" s="90"/>
      <c r="J113" s="90"/>
      <c r="K113" s="91"/>
      <c r="L113" s="90"/>
      <c r="M113" s="90"/>
      <c r="N113" s="91"/>
      <c r="O113" s="91"/>
      <c r="P113" s="92"/>
      <c r="Q113" s="90"/>
      <c r="R113" s="90"/>
      <c r="S113" s="95" t="s">
        <v>2472</v>
      </c>
      <c r="T113" s="95">
        <f>SUM(T108:T112)</f>
        <v>0</v>
      </c>
      <c r="U113" s="93"/>
      <c r="V113" s="94"/>
      <c r="W113" s="105"/>
      <c r="X113" s="800"/>
    </row>
    <row r="114" spans="1:24" ht="26.25" customHeight="1" thickBot="1">
      <c r="A114" s="801"/>
      <c r="B114" s="802"/>
      <c r="C114" s="802"/>
      <c r="D114" s="802"/>
      <c r="E114" s="802"/>
      <c r="F114" s="802"/>
      <c r="G114" s="802"/>
      <c r="H114" s="802"/>
      <c r="I114" s="802"/>
      <c r="J114" s="802"/>
      <c r="K114" s="845" t="s">
        <v>8909</v>
      </c>
      <c r="L114" s="802"/>
      <c r="M114" s="802"/>
      <c r="N114" s="803"/>
      <c r="O114" s="803"/>
      <c r="P114" s="804"/>
      <c r="Q114" s="802"/>
      <c r="R114" s="802"/>
      <c r="S114" s="805"/>
      <c r="T114" s="805"/>
      <c r="U114" s="806"/>
      <c r="V114" s="807"/>
      <c r="W114" s="808"/>
      <c r="X114" s="809"/>
    </row>
    <row r="115" spans="1:24" ht="26.25" customHeight="1">
      <c r="A115" s="791" t="s">
        <v>188</v>
      </c>
      <c r="B115" s="792"/>
      <c r="C115" s="792" t="s">
        <v>7732</v>
      </c>
      <c r="D115" s="792" t="s">
        <v>198</v>
      </c>
      <c r="E115" s="792"/>
      <c r="F115" s="792"/>
      <c r="G115" s="792"/>
      <c r="H115" s="793"/>
      <c r="I115" s="792" t="s">
        <v>7733</v>
      </c>
      <c r="J115" s="1347" t="s">
        <v>9193</v>
      </c>
      <c r="K115" s="794" t="s">
        <v>13</v>
      </c>
      <c r="L115" s="792"/>
      <c r="M115" s="792"/>
      <c r="N115" s="794"/>
      <c r="O115" s="794"/>
      <c r="P115" s="792"/>
      <c r="Q115" s="792"/>
      <c r="R115" s="792"/>
      <c r="S115" s="865"/>
      <c r="T115" s="792"/>
      <c r="U115" s="795">
        <v>45263</v>
      </c>
      <c r="V115" s="795">
        <v>45307</v>
      </c>
      <c r="W115" s="796"/>
      <c r="X115" s="797"/>
    </row>
    <row r="116" spans="1:24" ht="26.25" customHeight="1">
      <c r="A116" s="798"/>
      <c r="B116" s="90"/>
      <c r="C116" s="90"/>
      <c r="D116" s="90"/>
      <c r="E116" s="90"/>
      <c r="F116" s="90"/>
      <c r="G116" s="90"/>
      <c r="H116" s="90"/>
      <c r="I116" s="90" t="s">
        <v>194</v>
      </c>
      <c r="J116" s="412" t="s">
        <v>9197</v>
      </c>
      <c r="K116" s="96" t="s">
        <v>195</v>
      </c>
      <c r="L116" s="427" t="s">
        <v>3603</v>
      </c>
      <c r="M116" s="90"/>
      <c r="N116" s="73" t="s">
        <v>3586</v>
      </c>
      <c r="O116" s="91"/>
      <c r="P116" s="90"/>
      <c r="Q116" s="90"/>
      <c r="R116" s="90"/>
      <c r="S116" s="866"/>
      <c r="T116" s="90"/>
      <c r="U116" s="94"/>
      <c r="V116" s="93"/>
      <c r="W116" s="105"/>
      <c r="X116" s="799"/>
    </row>
    <row r="117" spans="1:24" ht="26.25" customHeight="1">
      <c r="A117" s="798"/>
      <c r="B117" s="90"/>
      <c r="C117" s="90"/>
      <c r="D117" s="90"/>
      <c r="E117" s="90"/>
      <c r="F117" s="90"/>
      <c r="G117" s="90"/>
      <c r="H117" s="90"/>
      <c r="I117" s="90"/>
      <c r="J117" s="90"/>
      <c r="K117" s="91" t="s">
        <v>9173</v>
      </c>
      <c r="L117" s="90"/>
      <c r="M117" s="90"/>
      <c r="N117" s="73" t="s">
        <v>7705</v>
      </c>
      <c r="O117" s="91"/>
      <c r="P117" s="90"/>
      <c r="Q117" s="90"/>
      <c r="R117" s="90"/>
      <c r="S117" s="866"/>
      <c r="T117" s="90"/>
      <c r="U117" s="94"/>
      <c r="V117" s="93"/>
      <c r="W117" s="105"/>
      <c r="X117" s="800"/>
    </row>
    <row r="118" spans="1:24" ht="26.25" customHeight="1">
      <c r="A118" s="798"/>
      <c r="B118" s="90"/>
      <c r="C118" s="90"/>
      <c r="D118" s="90"/>
      <c r="E118" s="90"/>
      <c r="F118" s="90"/>
      <c r="G118" s="90"/>
      <c r="H118" s="90"/>
      <c r="I118" s="90"/>
      <c r="J118" s="90"/>
      <c r="K118" s="91" t="s">
        <v>4071</v>
      </c>
      <c r="L118" s="90"/>
      <c r="M118" s="90"/>
      <c r="N118" s="73" t="s">
        <v>9005</v>
      </c>
      <c r="O118" s="91"/>
      <c r="P118" s="90"/>
      <c r="Q118" s="90"/>
      <c r="R118" s="90"/>
      <c r="S118" s="866"/>
      <c r="T118" s="90"/>
      <c r="U118" s="93"/>
      <c r="V118" s="94"/>
      <c r="W118" s="105"/>
      <c r="X118" s="800"/>
    </row>
    <row r="119" spans="1:24" ht="26.25" customHeight="1">
      <c r="A119" s="798"/>
      <c r="B119" s="90"/>
      <c r="C119" s="90"/>
      <c r="D119" s="90"/>
      <c r="E119" s="90"/>
      <c r="F119" s="90"/>
      <c r="G119" s="90"/>
      <c r="H119" s="90"/>
      <c r="I119" s="90"/>
      <c r="J119" s="90"/>
      <c r="K119" s="91"/>
      <c r="L119" s="90"/>
      <c r="M119" s="90"/>
      <c r="N119" s="91"/>
      <c r="O119" s="91"/>
      <c r="P119" s="92"/>
      <c r="Q119" s="90"/>
      <c r="R119" s="90"/>
      <c r="S119" s="95" t="s">
        <v>189</v>
      </c>
      <c r="T119" s="95"/>
      <c r="U119" s="93"/>
      <c r="V119" s="94"/>
      <c r="W119" s="105"/>
      <c r="X119" s="800"/>
    </row>
    <row r="120" spans="1:24" ht="26.25" customHeight="1">
      <c r="A120" s="798"/>
      <c r="B120" s="90"/>
      <c r="C120" s="90"/>
      <c r="D120" s="90"/>
      <c r="E120" s="90"/>
      <c r="F120" s="90"/>
      <c r="G120" s="90"/>
      <c r="H120" s="90"/>
      <c r="I120" s="90"/>
      <c r="J120" s="90"/>
      <c r="K120" s="91"/>
      <c r="L120" s="90"/>
      <c r="M120" s="90"/>
      <c r="N120" s="91"/>
      <c r="O120" s="91"/>
      <c r="P120" s="92"/>
      <c r="Q120" s="90"/>
      <c r="R120" s="90"/>
      <c r="S120" s="95" t="s">
        <v>2472</v>
      </c>
      <c r="T120" s="95">
        <f>SUM(T115:T119)</f>
        <v>0</v>
      </c>
      <c r="U120" s="93"/>
      <c r="V120" s="94"/>
      <c r="W120" s="105"/>
      <c r="X120" s="800"/>
    </row>
    <row r="121" spans="1:24" ht="26.25" customHeight="1" thickBot="1">
      <c r="A121" s="801"/>
      <c r="B121" s="802"/>
      <c r="C121" s="802"/>
      <c r="D121" s="802"/>
      <c r="E121" s="802"/>
      <c r="F121" s="802"/>
      <c r="G121" s="802"/>
      <c r="H121" s="802"/>
      <c r="I121" s="802"/>
      <c r="J121" s="802"/>
      <c r="K121" s="845" t="s">
        <v>8909</v>
      </c>
      <c r="L121" s="802"/>
      <c r="M121" s="802"/>
      <c r="N121" s="803"/>
      <c r="O121" s="803"/>
      <c r="P121" s="804"/>
      <c r="Q121" s="802"/>
      <c r="R121" s="802"/>
      <c r="S121" s="805"/>
      <c r="T121" s="805"/>
      <c r="U121" s="806"/>
      <c r="V121" s="807"/>
      <c r="W121" s="808"/>
      <c r="X121" s="809"/>
    </row>
    <row r="122" spans="1:24" ht="26.25" customHeight="1">
      <c r="A122" s="791" t="s">
        <v>188</v>
      </c>
      <c r="B122" s="792"/>
      <c r="C122" s="792" t="s">
        <v>7732</v>
      </c>
      <c r="D122" s="792" t="s">
        <v>198</v>
      </c>
      <c r="E122" s="792"/>
      <c r="F122" s="792"/>
      <c r="G122" s="792"/>
      <c r="H122" s="793"/>
      <c r="I122" s="792" t="s">
        <v>7733</v>
      </c>
      <c r="J122" s="1347" t="s">
        <v>9193</v>
      </c>
      <c r="K122" s="794" t="s">
        <v>13</v>
      </c>
      <c r="L122" s="792"/>
      <c r="M122" s="792"/>
      <c r="N122" s="794"/>
      <c r="O122" s="794"/>
      <c r="P122" s="792"/>
      <c r="Q122" s="792"/>
      <c r="R122" s="792"/>
      <c r="S122" s="865"/>
      <c r="T122" s="792"/>
      <c r="U122" s="795">
        <v>45263</v>
      </c>
      <c r="V122" s="795">
        <v>45307</v>
      </c>
      <c r="W122" s="796"/>
      <c r="X122" s="797"/>
    </row>
    <row r="123" spans="1:24" ht="26.25" customHeight="1">
      <c r="A123" s="798"/>
      <c r="B123" s="90"/>
      <c r="C123" s="90"/>
      <c r="D123" s="90"/>
      <c r="E123" s="90"/>
      <c r="F123" s="90"/>
      <c r="G123" s="90"/>
      <c r="H123" s="90"/>
      <c r="I123" s="90" t="s">
        <v>194</v>
      </c>
      <c r="J123" s="412" t="s">
        <v>9198</v>
      </c>
      <c r="K123" s="96" t="s">
        <v>195</v>
      </c>
      <c r="L123" s="427" t="s">
        <v>3603</v>
      </c>
      <c r="M123" s="90"/>
      <c r="N123" s="73" t="s">
        <v>3586</v>
      </c>
      <c r="O123" s="91"/>
      <c r="P123" s="90"/>
      <c r="Q123" s="90"/>
      <c r="R123" s="90"/>
      <c r="S123" s="866"/>
      <c r="T123" s="90"/>
      <c r="U123" s="94"/>
      <c r="V123" s="93"/>
      <c r="W123" s="105"/>
      <c r="X123" s="799"/>
    </row>
    <row r="124" spans="1:24" ht="26.25" customHeight="1">
      <c r="A124" s="798"/>
      <c r="B124" s="90"/>
      <c r="C124" s="90"/>
      <c r="D124" s="90"/>
      <c r="E124" s="90"/>
      <c r="F124" s="90"/>
      <c r="G124" s="90"/>
      <c r="H124" s="90"/>
      <c r="I124" s="90"/>
      <c r="J124" s="90"/>
      <c r="K124" s="91" t="s">
        <v>9173</v>
      </c>
      <c r="L124" s="90"/>
      <c r="M124" s="90"/>
      <c r="N124" s="73" t="s">
        <v>7705</v>
      </c>
      <c r="O124" s="91"/>
      <c r="P124" s="90"/>
      <c r="Q124" s="90"/>
      <c r="R124" s="90"/>
      <c r="S124" s="866"/>
      <c r="T124" s="90"/>
      <c r="U124" s="94"/>
      <c r="V124" s="93"/>
      <c r="W124" s="105"/>
      <c r="X124" s="800"/>
    </row>
    <row r="125" spans="1:24" ht="26.25" customHeight="1">
      <c r="A125" s="798"/>
      <c r="B125" s="90"/>
      <c r="C125" s="90"/>
      <c r="D125" s="90"/>
      <c r="E125" s="90"/>
      <c r="F125" s="90"/>
      <c r="G125" s="90"/>
      <c r="H125" s="90"/>
      <c r="I125" s="90"/>
      <c r="J125" s="90"/>
      <c r="K125" s="91" t="s">
        <v>4071</v>
      </c>
      <c r="L125" s="90"/>
      <c r="M125" s="90"/>
      <c r="N125" s="73" t="s">
        <v>9005</v>
      </c>
      <c r="O125" s="91"/>
      <c r="P125" s="90"/>
      <c r="Q125" s="90"/>
      <c r="R125" s="90"/>
      <c r="S125" s="866"/>
      <c r="T125" s="90"/>
      <c r="U125" s="93"/>
      <c r="V125" s="94"/>
      <c r="W125" s="105"/>
      <c r="X125" s="800"/>
    </row>
    <row r="126" spans="1:24" ht="26.25" customHeight="1">
      <c r="A126" s="798"/>
      <c r="B126" s="90"/>
      <c r="C126" s="90"/>
      <c r="D126" s="90"/>
      <c r="E126" s="90"/>
      <c r="F126" s="90"/>
      <c r="G126" s="90"/>
      <c r="H126" s="90"/>
      <c r="I126" s="90"/>
      <c r="J126" s="90"/>
      <c r="K126" s="91"/>
      <c r="L126" s="90"/>
      <c r="M126" s="90"/>
      <c r="N126" s="91"/>
      <c r="O126" s="91"/>
      <c r="P126" s="92"/>
      <c r="Q126" s="90"/>
      <c r="R126" s="90"/>
      <c r="S126" s="95" t="s">
        <v>189</v>
      </c>
      <c r="T126" s="95"/>
      <c r="U126" s="93"/>
      <c r="V126" s="94"/>
      <c r="W126" s="105"/>
      <c r="X126" s="800"/>
    </row>
    <row r="127" spans="1:24" ht="26.25" customHeight="1">
      <c r="A127" s="798"/>
      <c r="B127" s="90"/>
      <c r="C127" s="90"/>
      <c r="D127" s="90"/>
      <c r="E127" s="90"/>
      <c r="F127" s="90"/>
      <c r="G127" s="90"/>
      <c r="H127" s="90"/>
      <c r="I127" s="90"/>
      <c r="J127" s="90"/>
      <c r="K127" s="91"/>
      <c r="L127" s="90"/>
      <c r="M127" s="90"/>
      <c r="N127" s="91"/>
      <c r="O127" s="91"/>
      <c r="P127" s="92"/>
      <c r="Q127" s="90"/>
      <c r="R127" s="90"/>
      <c r="S127" s="95" t="s">
        <v>2472</v>
      </c>
      <c r="T127" s="95">
        <f>SUM(T122:T126)</f>
        <v>0</v>
      </c>
      <c r="U127" s="93"/>
      <c r="V127" s="94"/>
      <c r="W127" s="105"/>
      <c r="X127" s="800"/>
    </row>
    <row r="128" spans="1:24" ht="26.25" customHeight="1" thickBot="1">
      <c r="A128" s="801"/>
      <c r="B128" s="802"/>
      <c r="C128" s="802"/>
      <c r="D128" s="802"/>
      <c r="E128" s="802"/>
      <c r="F128" s="802"/>
      <c r="G128" s="802"/>
      <c r="H128" s="802"/>
      <c r="I128" s="802"/>
      <c r="J128" s="802"/>
      <c r="K128" s="845" t="s">
        <v>8909</v>
      </c>
      <c r="L128" s="802"/>
      <c r="M128" s="802"/>
      <c r="N128" s="803"/>
      <c r="O128" s="803"/>
      <c r="P128" s="804"/>
      <c r="Q128" s="802"/>
      <c r="R128" s="802"/>
      <c r="S128" s="805"/>
      <c r="T128" s="805"/>
      <c r="U128" s="806"/>
      <c r="V128" s="807"/>
      <c r="W128" s="808"/>
      <c r="X128" s="809"/>
    </row>
    <row r="137" spans="1:24" ht="26.25" customHeight="1" thickBot="1"/>
    <row r="138" spans="1:24" ht="26.25" customHeight="1">
      <c r="A138" s="791" t="s">
        <v>188</v>
      </c>
      <c r="B138" s="792"/>
      <c r="C138" s="792" t="s">
        <v>7732</v>
      </c>
      <c r="D138" s="792" t="s">
        <v>198</v>
      </c>
      <c r="E138" s="792" t="s">
        <v>191</v>
      </c>
      <c r="F138" s="792" t="s">
        <v>191</v>
      </c>
      <c r="G138" s="792"/>
      <c r="H138" s="793"/>
      <c r="I138" s="792" t="s">
        <v>7733</v>
      </c>
      <c r="J138" s="1347" t="s">
        <v>9536</v>
      </c>
      <c r="K138" s="794" t="s">
        <v>13</v>
      </c>
      <c r="L138" s="792" t="s">
        <v>9461</v>
      </c>
      <c r="M138" s="792"/>
      <c r="N138" s="794" t="s">
        <v>9408</v>
      </c>
      <c r="O138" s="794" t="s">
        <v>9394</v>
      </c>
      <c r="P138" s="792"/>
      <c r="Q138" s="792" t="s">
        <v>9396</v>
      </c>
      <c r="R138" s="792">
        <f t="shared" ref="R138:R141" si="4">IF(MID(RIGHT(S138,8),1,1)="M",2021,IF(MID(RIGHT(S138,8),1,1)="N",2022,IF(MID(RIGHT(S138,8),1,1)="P",2023,IF(MID(RIGHT(S138,8),1,1)="R",1994,IF(MID(RIGHT(S138,8),1,1)="S",1995,IF(MID(RIGHT(S138,8),1,1)="T",1996,IF(MID(RIGHT(S138,8),1,1)="V",1997,IF(MID(RIGHT(S138,8),1,1)="W",1998,IF(MID(RIGHT(S138,8),1,1)="X",1999,IF(MID(RIGHT(S138,8),1,1)="Y",2000,IF(MID(RIGHT(S138,8),1,1)="1",2001,IF(MID(RIGHT(S138,8),1,1)="2",2002,IF(MID(RIGHT(S138,8),1,1)="3",2003,IF(MID(RIGHT(S138,8),1,1)="4",2004,IF(MID(RIGHT(S138,8),1,1)="5",2005,IF(MID(RIGHT(S138,8),1,1)="6",2006,IF(MID(RIGHT(S138,8),1,1)="7",2007,IF(MID(RIGHT(S138,8),1,1)="8",2008,IF(MID(RIGHT(S138,8),1,1)="9",2009,IF(MID(RIGHT(S138,8),1,1)="A",2010,IF(MID(RIGHT(S138,8),1,1)="B",2011,IF(MID(RIGHT(S138,8),1,1)="C",2012,IF(MID(RIGHT(S138,8),1,1)="D",2013,IF(MID(RIGHT(S138,8),1,1)="E",2014,IF(MID(RIGHT(S138,8),1,1)="F",2015,IF(MID(RIGHT(S138,8),1,1)="G",2016,IF(MID(RIGHT(S138,8),1,1)="H",2017,IF(MID(RIGHT(S138,8),1,1)="J",2018,IF(MID(RIGHT(S138,8),1,1)="K",2019,IF(MID(RIGHT(S138,8),1,1)="L",2020,""))))))))))))))))))))))))))))))</f>
        <v>2015</v>
      </c>
      <c r="S138" s="865" t="s">
        <v>9433</v>
      </c>
      <c r="T138" s="792">
        <v>1630</v>
      </c>
      <c r="U138" s="1374">
        <v>45270</v>
      </c>
      <c r="V138" s="795">
        <v>45322</v>
      </c>
      <c r="W138" s="796"/>
      <c r="X138" s="797"/>
    </row>
    <row r="139" spans="1:24" ht="26.25" customHeight="1">
      <c r="A139" s="798"/>
      <c r="B139" s="90"/>
      <c r="C139" s="90"/>
      <c r="D139" s="90"/>
      <c r="E139" s="90"/>
      <c r="F139" s="90"/>
      <c r="G139" s="90"/>
      <c r="H139" s="90"/>
      <c r="I139" s="90" t="s">
        <v>194</v>
      </c>
      <c r="J139" s="412" t="s">
        <v>9445</v>
      </c>
      <c r="K139" s="96" t="s">
        <v>195</v>
      </c>
      <c r="L139" s="427" t="s">
        <v>3603</v>
      </c>
      <c r="M139" s="90"/>
      <c r="N139" s="73" t="s">
        <v>7895</v>
      </c>
      <c r="O139" s="91"/>
      <c r="P139" s="90"/>
      <c r="Q139" s="90" t="s">
        <v>3809</v>
      </c>
      <c r="R139" s="90">
        <f t="shared" si="4"/>
        <v>2014</v>
      </c>
      <c r="S139" s="866" t="s">
        <v>9490</v>
      </c>
      <c r="T139" s="90">
        <v>1630</v>
      </c>
      <c r="U139" s="94">
        <v>45273</v>
      </c>
      <c r="V139" s="93"/>
      <c r="W139" s="105"/>
      <c r="X139" s="799"/>
    </row>
    <row r="140" spans="1:24" ht="26.25" customHeight="1">
      <c r="A140" s="798"/>
      <c r="B140" s="90"/>
      <c r="C140" s="90" t="s">
        <v>5629</v>
      </c>
      <c r="D140" s="90" t="s">
        <v>191</v>
      </c>
      <c r="E140" s="90"/>
      <c r="F140" s="90"/>
      <c r="G140" s="90"/>
      <c r="H140" s="90"/>
      <c r="I140" s="90"/>
      <c r="J140" s="425" t="s">
        <v>9286</v>
      </c>
      <c r="K140" s="91" t="s">
        <v>9284</v>
      </c>
      <c r="L140" s="90"/>
      <c r="M140" s="90"/>
      <c r="N140" s="73" t="s">
        <v>9393</v>
      </c>
      <c r="O140" s="91"/>
      <c r="P140" s="90"/>
      <c r="Q140" s="90" t="s">
        <v>2047</v>
      </c>
      <c r="R140" s="90">
        <f t="shared" si="4"/>
        <v>2015</v>
      </c>
      <c r="S140" s="866" t="s">
        <v>9491</v>
      </c>
      <c r="T140" s="90">
        <v>1758</v>
      </c>
      <c r="U140" s="94"/>
      <c r="V140" s="93"/>
      <c r="W140" s="105"/>
      <c r="X140" s="800"/>
    </row>
    <row r="141" spans="1:24" ht="26.25" customHeight="1">
      <c r="A141" s="798"/>
      <c r="B141" s="90"/>
      <c r="C141" s="90" t="s">
        <v>2472</v>
      </c>
      <c r="D141" s="90" t="s">
        <v>191</v>
      </c>
      <c r="E141" s="90"/>
      <c r="F141" s="90"/>
      <c r="G141" s="90"/>
      <c r="H141" s="90"/>
      <c r="I141" s="90"/>
      <c r="J141" s="90" t="s">
        <v>9535</v>
      </c>
      <c r="K141" s="91" t="s">
        <v>4071</v>
      </c>
      <c r="L141" s="90"/>
      <c r="M141" s="90"/>
      <c r="N141" s="73" t="s">
        <v>9005</v>
      </c>
      <c r="O141" s="91"/>
      <c r="P141" s="90"/>
      <c r="Q141" s="90" t="s">
        <v>9021</v>
      </c>
      <c r="R141" s="90">
        <f t="shared" si="4"/>
        <v>2016</v>
      </c>
      <c r="S141" s="866" t="s">
        <v>9492</v>
      </c>
      <c r="T141" s="90">
        <v>2280</v>
      </c>
      <c r="U141" s="93"/>
      <c r="V141" s="94"/>
      <c r="W141" s="105"/>
      <c r="X141" s="800"/>
    </row>
    <row r="142" spans="1:24" ht="26.25" customHeight="1">
      <c r="A142" s="798"/>
      <c r="B142" s="90"/>
      <c r="C142" s="90" t="s">
        <v>9450</v>
      </c>
      <c r="D142" s="90" t="s">
        <v>191</v>
      </c>
      <c r="E142" s="90"/>
      <c r="F142" s="90"/>
      <c r="G142" s="90"/>
      <c r="H142" s="90"/>
      <c r="I142" s="90"/>
      <c r="J142" s="90"/>
      <c r="K142" s="91"/>
      <c r="L142" s="90"/>
      <c r="M142" s="90"/>
      <c r="N142" s="91"/>
      <c r="O142" s="91"/>
      <c r="P142" s="92"/>
      <c r="Q142" s="90"/>
      <c r="R142" s="90"/>
      <c r="S142" s="95" t="s">
        <v>189</v>
      </c>
      <c r="T142" s="95">
        <v>3700</v>
      </c>
      <c r="U142" s="93"/>
      <c r="V142" s="94"/>
      <c r="W142" s="105"/>
      <c r="X142" s="800"/>
    </row>
    <row r="143" spans="1:24" ht="26.25" customHeight="1">
      <c r="A143" s="798"/>
      <c r="B143" s="90"/>
      <c r="C143" s="90"/>
      <c r="D143" s="90"/>
      <c r="E143" s="90"/>
      <c r="F143" s="90"/>
      <c r="G143" s="90"/>
      <c r="H143" s="90"/>
      <c r="I143" s="90"/>
      <c r="J143" s="90"/>
      <c r="K143" s="91"/>
      <c r="L143" s="90"/>
      <c r="M143" s="90"/>
      <c r="N143" s="91"/>
      <c r="O143" s="91"/>
      <c r="P143" s="92"/>
      <c r="Q143" s="90"/>
      <c r="R143" s="90"/>
      <c r="S143" s="95" t="s">
        <v>2472</v>
      </c>
      <c r="T143" s="95">
        <f>SUM(T138:T142)</f>
        <v>10998</v>
      </c>
      <c r="U143" s="93"/>
      <c r="V143" s="94"/>
      <c r="W143" s="105"/>
      <c r="X143" s="800"/>
    </row>
    <row r="144" spans="1:24" ht="26.25" customHeight="1" thickBot="1">
      <c r="A144" s="801"/>
      <c r="B144" s="802"/>
      <c r="C144" s="802"/>
      <c r="D144" s="802"/>
      <c r="E144" s="802"/>
      <c r="F144" s="802"/>
      <c r="G144" s="802"/>
      <c r="H144" s="802"/>
      <c r="I144" s="802"/>
      <c r="J144" s="802"/>
      <c r="K144" s="845" t="s">
        <v>9285</v>
      </c>
      <c r="L144" s="802"/>
      <c r="M144" s="802"/>
      <c r="N144" s="803"/>
      <c r="O144" s="803"/>
      <c r="P144" s="804"/>
      <c r="Q144" s="802"/>
      <c r="R144" s="802"/>
      <c r="S144" s="805"/>
      <c r="T144" s="805"/>
      <c r="U144" s="806"/>
      <c r="V144" s="807"/>
      <c r="W144" s="808"/>
      <c r="X144" s="809"/>
    </row>
    <row r="145" spans="1:24" ht="26.25" customHeight="1">
      <c r="A145" s="791" t="s">
        <v>188</v>
      </c>
      <c r="B145" s="792"/>
      <c r="C145" s="792" t="s">
        <v>7732</v>
      </c>
      <c r="D145" s="792" t="s">
        <v>198</v>
      </c>
      <c r="E145" s="792" t="s">
        <v>191</v>
      </c>
      <c r="F145" s="792" t="s">
        <v>191</v>
      </c>
      <c r="G145" s="792"/>
      <c r="H145" s="793"/>
      <c r="I145" s="792" t="s">
        <v>7733</v>
      </c>
      <c r="J145" s="1347" t="s">
        <v>9536</v>
      </c>
      <c r="K145" s="794" t="s">
        <v>13</v>
      </c>
      <c r="L145" s="792" t="s">
        <v>9397</v>
      </c>
      <c r="M145" s="792"/>
      <c r="N145" s="794" t="s">
        <v>9395</v>
      </c>
      <c r="O145" s="794" t="s">
        <v>9390</v>
      </c>
      <c r="P145" s="792"/>
      <c r="Q145" s="792" t="s">
        <v>523</v>
      </c>
      <c r="R145" s="792">
        <f t="shared" ref="R145:R148" si="5">IF(MID(RIGHT(S145,8),1,1)="M",2021,IF(MID(RIGHT(S145,8),1,1)="N",2022,IF(MID(RIGHT(S145,8),1,1)="P",2023,IF(MID(RIGHT(S145,8),1,1)="R",1994,IF(MID(RIGHT(S145,8),1,1)="S",1995,IF(MID(RIGHT(S145,8),1,1)="T",1996,IF(MID(RIGHT(S145,8),1,1)="V",1997,IF(MID(RIGHT(S145,8),1,1)="W",1998,IF(MID(RIGHT(S145,8),1,1)="X",1999,IF(MID(RIGHT(S145,8),1,1)="Y",2000,IF(MID(RIGHT(S145,8),1,1)="1",2001,IF(MID(RIGHT(S145,8),1,1)="2",2002,IF(MID(RIGHT(S145,8),1,1)="3",2003,IF(MID(RIGHT(S145,8),1,1)="4",2004,IF(MID(RIGHT(S145,8),1,1)="5",2005,IF(MID(RIGHT(S145,8),1,1)="6",2006,IF(MID(RIGHT(S145,8),1,1)="7",2007,IF(MID(RIGHT(S145,8),1,1)="8",2008,IF(MID(RIGHT(S145,8),1,1)="9",2009,IF(MID(RIGHT(S145,8),1,1)="A",2010,IF(MID(RIGHT(S145,8),1,1)="B",2011,IF(MID(RIGHT(S145,8),1,1)="C",2012,IF(MID(RIGHT(S145,8),1,1)="D",2013,IF(MID(RIGHT(S145,8),1,1)="E",2014,IF(MID(RIGHT(S145,8),1,1)="F",2015,IF(MID(RIGHT(S145,8),1,1)="G",2016,IF(MID(RIGHT(S145,8),1,1)="H",2017,IF(MID(RIGHT(S145,8),1,1)="J",2018,IF(MID(RIGHT(S145,8),1,1)="K",2019,IF(MID(RIGHT(S145,8),1,1)="L",2020,""))))))))))))))))))))))))))))))</f>
        <v>2014</v>
      </c>
      <c r="S145" s="865" t="s">
        <v>9444</v>
      </c>
      <c r="T145" s="792">
        <v>1760</v>
      </c>
      <c r="U145" s="1374">
        <v>45270</v>
      </c>
      <c r="V145" s="795">
        <v>45322</v>
      </c>
      <c r="W145" s="796"/>
      <c r="X145" s="797"/>
    </row>
    <row r="146" spans="1:24" ht="26.25" customHeight="1">
      <c r="A146" s="798"/>
      <c r="B146" s="90"/>
      <c r="C146" s="90"/>
      <c r="D146" s="90"/>
      <c r="E146" s="90"/>
      <c r="F146" s="90"/>
      <c r="G146" s="90"/>
      <c r="H146" s="90"/>
      <c r="I146" s="90" t="s">
        <v>194</v>
      </c>
      <c r="J146" s="412" t="s">
        <v>9446</v>
      </c>
      <c r="K146" s="96" t="s">
        <v>195</v>
      </c>
      <c r="L146" s="427" t="s">
        <v>3603</v>
      </c>
      <c r="M146" s="90"/>
      <c r="N146" s="73" t="s">
        <v>7895</v>
      </c>
      <c r="O146" s="91"/>
      <c r="P146" s="90"/>
      <c r="Q146" s="90" t="s">
        <v>523</v>
      </c>
      <c r="R146" s="90">
        <f t="shared" si="5"/>
        <v>2013</v>
      </c>
      <c r="S146" s="866" t="s">
        <v>9493</v>
      </c>
      <c r="T146" s="90">
        <v>1790</v>
      </c>
      <c r="U146" s="94">
        <v>45273</v>
      </c>
      <c r="V146" s="93">
        <v>45326</v>
      </c>
      <c r="W146" s="105"/>
      <c r="X146" s="799"/>
    </row>
    <row r="147" spans="1:24" ht="26.25" customHeight="1">
      <c r="A147" s="798"/>
      <c r="B147" s="90"/>
      <c r="C147" s="90" t="s">
        <v>5629</v>
      </c>
      <c r="D147" s="90" t="s">
        <v>191</v>
      </c>
      <c r="E147" s="90"/>
      <c r="F147" s="90"/>
      <c r="G147" s="90"/>
      <c r="H147" s="90"/>
      <c r="I147" s="90"/>
      <c r="J147" s="425" t="s">
        <v>9286</v>
      </c>
      <c r="K147" s="91" t="s">
        <v>9284</v>
      </c>
      <c r="L147" s="90"/>
      <c r="M147" s="90"/>
      <c r="N147" s="73" t="s">
        <v>3073</v>
      </c>
      <c r="O147" s="91"/>
      <c r="P147" s="90"/>
      <c r="Q147" s="90" t="s">
        <v>7104</v>
      </c>
      <c r="R147" s="90">
        <f t="shared" si="5"/>
        <v>2015</v>
      </c>
      <c r="S147" s="866" t="s">
        <v>9494</v>
      </c>
      <c r="T147" s="90">
        <v>1520</v>
      </c>
      <c r="U147" s="94"/>
      <c r="V147" s="93"/>
      <c r="W147" s="105"/>
      <c r="X147" s="800"/>
    </row>
    <row r="148" spans="1:24" ht="26.25" customHeight="1">
      <c r="A148" s="798"/>
      <c r="B148" s="90"/>
      <c r="C148" s="90" t="s">
        <v>2472</v>
      </c>
      <c r="D148" s="90" t="s">
        <v>191</v>
      </c>
      <c r="E148" s="90"/>
      <c r="F148" s="90"/>
      <c r="G148" s="90"/>
      <c r="H148" s="90"/>
      <c r="I148" s="90"/>
      <c r="J148" s="90" t="s">
        <v>9535</v>
      </c>
      <c r="K148" s="91" t="s">
        <v>4071</v>
      </c>
      <c r="L148" s="90"/>
      <c r="M148" s="90"/>
      <c r="N148" s="73" t="s">
        <v>9005</v>
      </c>
      <c r="O148" s="91"/>
      <c r="P148" s="90"/>
      <c r="Q148" s="90" t="s">
        <v>9404</v>
      </c>
      <c r="R148" s="90">
        <f t="shared" si="5"/>
        <v>2014</v>
      </c>
      <c r="S148" s="866" t="s">
        <v>9495</v>
      </c>
      <c r="T148" s="90">
        <v>1530</v>
      </c>
      <c r="U148" s="93"/>
      <c r="V148" s="94"/>
      <c r="W148" s="105"/>
      <c r="X148" s="800"/>
    </row>
    <row r="149" spans="1:24" ht="26.25" customHeight="1">
      <c r="A149" s="798"/>
      <c r="B149" s="90"/>
      <c r="C149" s="90" t="s">
        <v>9450</v>
      </c>
      <c r="D149" s="90" t="s">
        <v>191</v>
      </c>
      <c r="E149" s="90"/>
      <c r="F149" s="90"/>
      <c r="G149" s="90"/>
      <c r="H149" s="90"/>
      <c r="I149" s="90"/>
      <c r="J149" s="90"/>
      <c r="K149" s="91"/>
      <c r="L149" s="90"/>
      <c r="M149" s="90"/>
      <c r="N149" s="91"/>
      <c r="O149" s="91"/>
      <c r="P149" s="92"/>
      <c r="Q149" s="90"/>
      <c r="R149" s="90"/>
      <c r="S149" s="95" t="s">
        <v>189</v>
      </c>
      <c r="T149" s="95">
        <v>3700</v>
      </c>
      <c r="U149" s="93"/>
      <c r="V149" s="94"/>
      <c r="W149" s="105"/>
      <c r="X149" s="800"/>
    </row>
    <row r="150" spans="1:24" ht="26.25" customHeight="1">
      <c r="A150" s="798"/>
      <c r="B150" s="90"/>
      <c r="C150" s="90"/>
      <c r="D150" s="90"/>
      <c r="E150" s="90"/>
      <c r="F150" s="90"/>
      <c r="G150" s="90"/>
      <c r="H150" s="90"/>
      <c r="I150" s="90"/>
      <c r="J150" s="90"/>
      <c r="K150" s="91"/>
      <c r="L150" s="90"/>
      <c r="M150" s="90"/>
      <c r="N150" s="91"/>
      <c r="O150" s="91"/>
      <c r="P150" s="92"/>
      <c r="Q150" s="90"/>
      <c r="R150" s="90"/>
      <c r="S150" s="95" t="s">
        <v>2472</v>
      </c>
      <c r="T150" s="95">
        <f>SUM(T145:T149)</f>
        <v>10300</v>
      </c>
      <c r="U150" s="93"/>
      <c r="V150" s="94"/>
      <c r="W150" s="105"/>
      <c r="X150" s="800"/>
    </row>
    <row r="151" spans="1:24" ht="26.25" customHeight="1" thickBot="1">
      <c r="A151" s="801"/>
      <c r="B151" s="802"/>
      <c r="C151" s="802"/>
      <c r="D151" s="802"/>
      <c r="E151" s="802"/>
      <c r="F151" s="802"/>
      <c r="G151" s="802"/>
      <c r="H151" s="802"/>
      <c r="I151" s="802"/>
      <c r="J151" s="802"/>
      <c r="K151" s="845" t="s">
        <v>9285</v>
      </c>
      <c r="L151" s="802"/>
      <c r="M151" s="802"/>
      <c r="N151" s="803"/>
      <c r="O151" s="803"/>
      <c r="P151" s="804"/>
      <c r="Q151" s="802"/>
      <c r="R151" s="802"/>
      <c r="S151" s="805"/>
      <c r="T151" s="805"/>
      <c r="U151" s="806"/>
      <c r="V151" s="807"/>
      <c r="W151" s="808"/>
      <c r="X151" s="809"/>
    </row>
    <row r="152" spans="1:24" ht="26.25" customHeight="1">
      <c r="A152" s="791" t="s">
        <v>188</v>
      </c>
      <c r="B152" s="792"/>
      <c r="C152" s="792" t="s">
        <v>7732</v>
      </c>
      <c r="D152" s="792" t="s">
        <v>198</v>
      </c>
      <c r="E152" s="792" t="s">
        <v>191</v>
      </c>
      <c r="F152" s="792" t="s">
        <v>191</v>
      </c>
      <c r="G152" s="792"/>
      <c r="H152" s="793"/>
      <c r="I152" s="792" t="s">
        <v>7733</v>
      </c>
      <c r="J152" s="1347" t="s">
        <v>9536</v>
      </c>
      <c r="K152" s="794" t="s">
        <v>13</v>
      </c>
      <c r="L152" s="792" t="s">
        <v>9449</v>
      </c>
      <c r="M152" s="792"/>
      <c r="N152" s="794" t="s">
        <v>9391</v>
      </c>
      <c r="O152" s="794" t="s">
        <v>9392</v>
      </c>
      <c r="P152" s="792"/>
      <c r="Q152" s="792" t="s">
        <v>9401</v>
      </c>
      <c r="R152" s="792">
        <f t="shared" ref="R152:R155" si="6">IF(MID(RIGHT(S152,8),1,1)="M",2021,IF(MID(RIGHT(S152,8),1,1)="N",2022,IF(MID(RIGHT(S152,8),1,1)="P",2023,IF(MID(RIGHT(S152,8),1,1)="R",1994,IF(MID(RIGHT(S152,8),1,1)="S",1995,IF(MID(RIGHT(S152,8),1,1)="T",1996,IF(MID(RIGHT(S152,8),1,1)="V",1997,IF(MID(RIGHT(S152,8),1,1)="W",1998,IF(MID(RIGHT(S152,8),1,1)="X",1999,IF(MID(RIGHT(S152,8),1,1)="Y",2000,IF(MID(RIGHT(S152,8),1,1)="1",2001,IF(MID(RIGHT(S152,8),1,1)="2",2002,IF(MID(RIGHT(S152,8),1,1)="3",2003,IF(MID(RIGHT(S152,8),1,1)="4",2004,IF(MID(RIGHT(S152,8),1,1)="5",2005,IF(MID(RIGHT(S152,8),1,1)="6",2006,IF(MID(RIGHT(S152,8),1,1)="7",2007,IF(MID(RIGHT(S152,8),1,1)="8",2008,IF(MID(RIGHT(S152,8),1,1)="9",2009,IF(MID(RIGHT(S152,8),1,1)="A",2010,IF(MID(RIGHT(S152,8),1,1)="B",2011,IF(MID(RIGHT(S152,8),1,1)="C",2012,IF(MID(RIGHT(S152,8),1,1)="D",2013,IF(MID(RIGHT(S152,8),1,1)="E",2014,IF(MID(RIGHT(S152,8),1,1)="F",2015,IF(MID(RIGHT(S152,8),1,1)="G",2016,IF(MID(RIGHT(S152,8),1,1)="H",2017,IF(MID(RIGHT(S152,8),1,1)="J",2018,IF(MID(RIGHT(S152,8),1,1)="K",2019,IF(MID(RIGHT(S152,8),1,1)="L",2020,""))))))))))))))))))))))))))))))</f>
        <v>2016</v>
      </c>
      <c r="S152" s="865" t="s">
        <v>9496</v>
      </c>
      <c r="T152" s="792">
        <v>1640</v>
      </c>
      <c r="U152" s="1374">
        <v>45270</v>
      </c>
      <c r="V152" s="795">
        <v>45322</v>
      </c>
      <c r="W152" s="796"/>
      <c r="X152" s="797"/>
    </row>
    <row r="153" spans="1:24" ht="26.25" customHeight="1">
      <c r="A153" s="798"/>
      <c r="B153" s="90"/>
      <c r="C153" s="90"/>
      <c r="D153" s="90"/>
      <c r="E153" s="90"/>
      <c r="F153" s="90"/>
      <c r="G153" s="90"/>
      <c r="H153" s="90"/>
      <c r="I153" s="90" t="s">
        <v>194</v>
      </c>
      <c r="J153" s="412" t="s">
        <v>9447</v>
      </c>
      <c r="K153" s="96" t="s">
        <v>195</v>
      </c>
      <c r="L153" s="427" t="s">
        <v>3603</v>
      </c>
      <c r="M153" s="90"/>
      <c r="N153" s="73" t="s">
        <v>7895</v>
      </c>
      <c r="O153" s="91"/>
      <c r="P153" s="90"/>
      <c r="Q153" s="90" t="s">
        <v>7739</v>
      </c>
      <c r="R153" s="90">
        <f t="shared" si="6"/>
        <v>2017</v>
      </c>
      <c r="S153" s="866" t="s">
        <v>9497</v>
      </c>
      <c r="T153" s="90">
        <v>1790</v>
      </c>
      <c r="U153" s="94">
        <v>45273</v>
      </c>
      <c r="V153" s="93">
        <v>45326</v>
      </c>
      <c r="W153" s="105"/>
      <c r="X153" s="799"/>
    </row>
    <row r="154" spans="1:24" ht="26.25" customHeight="1">
      <c r="A154" s="798"/>
      <c r="B154" s="90"/>
      <c r="C154" s="90" t="s">
        <v>5629</v>
      </c>
      <c r="D154" s="90" t="s">
        <v>191</v>
      </c>
      <c r="E154" s="90"/>
      <c r="F154" s="90"/>
      <c r="G154" s="90"/>
      <c r="H154" s="90"/>
      <c r="I154" s="90"/>
      <c r="J154" s="425" t="s">
        <v>9286</v>
      </c>
      <c r="K154" s="91" t="s">
        <v>9284</v>
      </c>
      <c r="L154" s="90"/>
      <c r="M154" s="90"/>
      <c r="N154" s="73" t="s">
        <v>3073</v>
      </c>
      <c r="O154" s="91"/>
      <c r="P154" s="90"/>
      <c r="Q154" s="90" t="s">
        <v>9402</v>
      </c>
      <c r="R154" s="90">
        <f t="shared" si="6"/>
        <v>2015</v>
      </c>
      <c r="S154" s="866" t="s">
        <v>9498</v>
      </c>
      <c r="T154" s="90">
        <v>1940</v>
      </c>
      <c r="U154" s="94"/>
      <c r="V154" s="93"/>
      <c r="W154" s="105"/>
      <c r="X154" s="800"/>
    </row>
    <row r="155" spans="1:24" ht="26.25" customHeight="1">
      <c r="A155" s="798"/>
      <c r="B155" s="90"/>
      <c r="C155" s="90" t="s">
        <v>2472</v>
      </c>
      <c r="D155" s="90" t="s">
        <v>191</v>
      </c>
      <c r="E155" s="90"/>
      <c r="F155" s="90"/>
      <c r="G155" s="90"/>
      <c r="H155" s="90"/>
      <c r="I155" s="90"/>
      <c r="J155" s="90" t="s">
        <v>9535</v>
      </c>
      <c r="K155" s="91" t="s">
        <v>4071</v>
      </c>
      <c r="L155" s="90"/>
      <c r="M155" s="90"/>
      <c r="N155" s="73" t="s">
        <v>9005</v>
      </c>
      <c r="O155" s="91"/>
      <c r="P155" s="90"/>
      <c r="Q155" s="90" t="s">
        <v>9403</v>
      </c>
      <c r="R155" s="90">
        <f t="shared" si="6"/>
        <v>2014</v>
      </c>
      <c r="S155" s="866" t="s">
        <v>9489</v>
      </c>
      <c r="T155" s="90">
        <v>2160</v>
      </c>
      <c r="U155" s="93"/>
      <c r="V155" s="94"/>
      <c r="W155" s="105"/>
      <c r="X155" s="800"/>
    </row>
    <row r="156" spans="1:24" ht="26.25" customHeight="1">
      <c r="A156" s="798"/>
      <c r="B156" s="90"/>
      <c r="C156" s="90" t="s">
        <v>9450</v>
      </c>
      <c r="D156" s="90" t="s">
        <v>191</v>
      </c>
      <c r="E156" s="90"/>
      <c r="F156" s="90"/>
      <c r="G156" s="90"/>
      <c r="H156" s="90"/>
      <c r="I156" s="90"/>
      <c r="J156" s="90"/>
      <c r="K156" s="91"/>
      <c r="L156" s="90"/>
      <c r="M156" s="90"/>
      <c r="N156" s="91"/>
      <c r="O156" s="91"/>
      <c r="P156" s="92"/>
      <c r="Q156" s="90"/>
      <c r="R156" s="90"/>
      <c r="S156" s="95" t="s">
        <v>189</v>
      </c>
      <c r="T156" s="95">
        <v>3810</v>
      </c>
      <c r="U156" s="93"/>
      <c r="V156" s="94"/>
      <c r="W156" s="105"/>
      <c r="X156" s="800"/>
    </row>
    <row r="157" spans="1:24" ht="26.25" customHeight="1">
      <c r="A157" s="798"/>
      <c r="B157" s="90"/>
      <c r="C157" s="90"/>
      <c r="D157" s="90"/>
      <c r="E157" s="90"/>
      <c r="F157" s="90"/>
      <c r="G157" s="90"/>
      <c r="H157" s="90"/>
      <c r="I157" s="90"/>
      <c r="J157" s="90"/>
      <c r="K157" s="91"/>
      <c r="L157" s="90"/>
      <c r="M157" s="90"/>
      <c r="N157" s="91"/>
      <c r="O157" s="91"/>
      <c r="P157" s="92"/>
      <c r="Q157" s="90"/>
      <c r="R157" s="90"/>
      <c r="S157" s="95" t="s">
        <v>2472</v>
      </c>
      <c r="T157" s="95">
        <f>SUM(T152:T156)</f>
        <v>11340</v>
      </c>
      <c r="U157" s="93"/>
      <c r="V157" s="94"/>
      <c r="W157" s="105"/>
      <c r="X157" s="800"/>
    </row>
    <row r="158" spans="1:24" ht="26.25" customHeight="1" thickBot="1">
      <c r="A158" s="801"/>
      <c r="B158" s="802"/>
      <c r="C158" s="802"/>
      <c r="D158" s="802"/>
      <c r="E158" s="802"/>
      <c r="F158" s="802"/>
      <c r="G158" s="802"/>
      <c r="H158" s="802"/>
      <c r="I158" s="802"/>
      <c r="J158" s="802"/>
      <c r="K158" s="845" t="s">
        <v>9285</v>
      </c>
      <c r="L158" s="802"/>
      <c r="M158" s="802"/>
      <c r="N158" s="803"/>
      <c r="O158" s="803"/>
      <c r="P158" s="804"/>
      <c r="Q158" s="802"/>
      <c r="R158" s="802"/>
      <c r="S158" s="805"/>
      <c r="T158" s="805"/>
      <c r="U158" s="806"/>
      <c r="V158" s="807"/>
      <c r="W158" s="808"/>
      <c r="X158" s="809"/>
    </row>
    <row r="159" spans="1:24" ht="26.25" customHeight="1">
      <c r="A159" s="791" t="s">
        <v>188</v>
      </c>
      <c r="B159" s="792"/>
      <c r="C159" s="792" t="s">
        <v>7732</v>
      </c>
      <c r="D159" s="792" t="s">
        <v>198</v>
      </c>
      <c r="E159" s="792" t="s">
        <v>191</v>
      </c>
      <c r="F159" s="792" t="s">
        <v>191</v>
      </c>
      <c r="G159" s="792"/>
      <c r="H159" s="793"/>
      <c r="I159" s="792" t="s">
        <v>7733</v>
      </c>
      <c r="J159" s="1347" t="s">
        <v>9536</v>
      </c>
      <c r="K159" s="794" t="s">
        <v>13</v>
      </c>
      <c r="L159" s="792" t="s">
        <v>9457</v>
      </c>
      <c r="M159" s="792"/>
      <c r="N159" s="794" t="s">
        <v>9405</v>
      </c>
      <c r="O159" s="794" t="s">
        <v>9406</v>
      </c>
      <c r="P159" s="792"/>
      <c r="Q159" s="792" t="s">
        <v>2051</v>
      </c>
      <c r="R159" s="792">
        <f t="shared" ref="R159:R162" si="7">IF(MID(RIGHT(S159,8),1,1)="M",2021,IF(MID(RIGHT(S159,8),1,1)="N",2022,IF(MID(RIGHT(S159,8),1,1)="P",2023,IF(MID(RIGHT(S159,8),1,1)="R",1994,IF(MID(RIGHT(S159,8),1,1)="S",1995,IF(MID(RIGHT(S159,8),1,1)="T",1996,IF(MID(RIGHT(S159,8),1,1)="V",1997,IF(MID(RIGHT(S159,8),1,1)="W",1998,IF(MID(RIGHT(S159,8),1,1)="X",1999,IF(MID(RIGHT(S159,8),1,1)="Y",2000,IF(MID(RIGHT(S159,8),1,1)="1",2001,IF(MID(RIGHT(S159,8),1,1)="2",2002,IF(MID(RIGHT(S159,8),1,1)="3",2003,IF(MID(RIGHT(S159,8),1,1)="4",2004,IF(MID(RIGHT(S159,8),1,1)="5",2005,IF(MID(RIGHT(S159,8),1,1)="6",2006,IF(MID(RIGHT(S159,8),1,1)="7",2007,IF(MID(RIGHT(S159,8),1,1)="8",2008,IF(MID(RIGHT(S159,8),1,1)="9",2009,IF(MID(RIGHT(S159,8),1,1)="A",2010,IF(MID(RIGHT(S159,8),1,1)="B",2011,IF(MID(RIGHT(S159,8),1,1)="C",2012,IF(MID(RIGHT(S159,8),1,1)="D",2013,IF(MID(RIGHT(S159,8),1,1)="E",2014,IF(MID(RIGHT(S159,8),1,1)="F",2015,IF(MID(RIGHT(S159,8),1,1)="G",2016,IF(MID(RIGHT(S159,8),1,1)="H",2017,IF(MID(RIGHT(S159,8),1,1)="J",2018,IF(MID(RIGHT(S159,8),1,1)="K",2019,IF(MID(RIGHT(S159,8),1,1)="L",2020,""))))))))))))))))))))))))))))))</f>
        <v>2015</v>
      </c>
      <c r="S159" s="865" t="s">
        <v>9499</v>
      </c>
      <c r="T159" s="792">
        <v>2155</v>
      </c>
      <c r="U159" s="1374">
        <v>45270</v>
      </c>
      <c r="V159" s="795">
        <v>45322</v>
      </c>
      <c r="W159" s="796"/>
      <c r="X159" s="797"/>
    </row>
    <row r="160" spans="1:24" ht="26.25" customHeight="1">
      <c r="A160" s="798"/>
      <c r="B160" s="90"/>
      <c r="C160" s="90"/>
      <c r="D160" s="90"/>
      <c r="E160" s="90"/>
      <c r="F160" s="90"/>
      <c r="G160" s="90"/>
      <c r="H160" s="90"/>
      <c r="I160" s="90" t="s">
        <v>194</v>
      </c>
      <c r="J160" s="412" t="s">
        <v>9448</v>
      </c>
      <c r="K160" s="96" t="s">
        <v>195</v>
      </c>
      <c r="L160" s="427" t="s">
        <v>3603</v>
      </c>
      <c r="M160" s="90"/>
      <c r="N160" s="73" t="s">
        <v>7895</v>
      </c>
      <c r="O160" s="91"/>
      <c r="P160" s="90"/>
      <c r="Q160" s="90" t="s">
        <v>9407</v>
      </c>
      <c r="R160" s="90">
        <f t="shared" si="7"/>
        <v>2021</v>
      </c>
      <c r="S160" s="866" t="s">
        <v>9500</v>
      </c>
      <c r="T160" s="90">
        <v>1960</v>
      </c>
      <c r="U160" s="94">
        <v>45273</v>
      </c>
      <c r="V160" s="93">
        <v>45326</v>
      </c>
      <c r="W160" s="105"/>
      <c r="X160" s="799"/>
    </row>
    <row r="161" spans="1:24" ht="26.25" customHeight="1">
      <c r="A161" s="798"/>
      <c r="B161" s="90"/>
      <c r="C161" s="90" t="s">
        <v>5629</v>
      </c>
      <c r="D161" s="90" t="s">
        <v>191</v>
      </c>
      <c r="E161" s="90"/>
      <c r="F161" s="90"/>
      <c r="G161" s="90"/>
      <c r="H161" s="90"/>
      <c r="I161" s="90"/>
      <c r="J161" s="425" t="s">
        <v>9286</v>
      </c>
      <c r="K161" s="91" t="s">
        <v>9284</v>
      </c>
      <c r="L161" s="90"/>
      <c r="M161" s="90"/>
      <c r="N161" s="73" t="s">
        <v>3073</v>
      </c>
      <c r="O161" s="91"/>
      <c r="P161" s="90"/>
      <c r="Q161" s="90" t="s">
        <v>9404</v>
      </c>
      <c r="R161" s="90">
        <f t="shared" si="7"/>
        <v>2015</v>
      </c>
      <c r="S161" s="866" t="s">
        <v>9501</v>
      </c>
      <c r="T161" s="90">
        <v>1539</v>
      </c>
      <c r="U161" s="94"/>
      <c r="V161" s="93"/>
      <c r="W161" s="105"/>
      <c r="X161" s="800"/>
    </row>
    <row r="162" spans="1:24" ht="26.25" customHeight="1">
      <c r="A162" s="798"/>
      <c r="B162" s="90"/>
      <c r="C162" s="90" t="s">
        <v>2472</v>
      </c>
      <c r="D162" s="90" t="s">
        <v>191</v>
      </c>
      <c r="E162" s="90"/>
      <c r="F162" s="90"/>
      <c r="G162" s="90"/>
      <c r="H162" s="90"/>
      <c r="I162" s="90"/>
      <c r="J162" s="90" t="s">
        <v>9535</v>
      </c>
      <c r="K162" s="91" t="s">
        <v>4071</v>
      </c>
      <c r="L162" s="90"/>
      <c r="M162" s="90"/>
      <c r="N162" s="73" t="s">
        <v>9005</v>
      </c>
      <c r="O162" s="91"/>
      <c r="P162" s="90"/>
      <c r="Q162" s="90" t="s">
        <v>7962</v>
      </c>
      <c r="R162" s="90">
        <f t="shared" si="7"/>
        <v>2015</v>
      </c>
      <c r="S162" s="866" t="s">
        <v>9432</v>
      </c>
      <c r="T162" s="90">
        <v>1955</v>
      </c>
      <c r="U162" s="93"/>
      <c r="V162" s="94"/>
      <c r="W162" s="105"/>
      <c r="X162" s="800"/>
    </row>
    <row r="163" spans="1:24" ht="26.25" customHeight="1">
      <c r="A163" s="798"/>
      <c r="B163" s="90"/>
      <c r="C163" s="90" t="s">
        <v>9450</v>
      </c>
      <c r="D163" s="90" t="s">
        <v>191</v>
      </c>
      <c r="E163" s="90"/>
      <c r="F163" s="90"/>
      <c r="G163" s="90"/>
      <c r="H163" s="90"/>
      <c r="I163" s="90"/>
      <c r="J163" s="90"/>
      <c r="K163" s="91"/>
      <c r="L163" s="90"/>
      <c r="M163" s="90"/>
      <c r="N163" s="91"/>
      <c r="O163" s="91"/>
      <c r="P163" s="92"/>
      <c r="Q163" s="90"/>
      <c r="R163" s="90"/>
      <c r="S163" s="95" t="s">
        <v>189</v>
      </c>
      <c r="T163" s="95">
        <v>3700</v>
      </c>
      <c r="U163" s="93"/>
      <c r="V163" s="94"/>
      <c r="W163" s="105"/>
      <c r="X163" s="800"/>
    </row>
    <row r="164" spans="1:24" ht="26.25" customHeight="1">
      <c r="A164" s="798"/>
      <c r="B164" s="90"/>
      <c r="C164" s="90"/>
      <c r="D164" s="90"/>
      <c r="E164" s="90"/>
      <c r="F164" s="90"/>
      <c r="G164" s="90"/>
      <c r="H164" s="90"/>
      <c r="I164" s="90"/>
      <c r="J164" s="90"/>
      <c r="K164" s="91"/>
      <c r="L164" s="90"/>
      <c r="M164" s="90"/>
      <c r="N164" s="91"/>
      <c r="O164" s="91"/>
      <c r="P164" s="92"/>
      <c r="Q164" s="90"/>
      <c r="R164" s="90"/>
      <c r="S164" s="95" t="s">
        <v>2472</v>
      </c>
      <c r="T164" s="95">
        <f>SUM(T159:T163)</f>
        <v>11309</v>
      </c>
      <c r="U164" s="93"/>
      <c r="V164" s="94"/>
      <c r="W164" s="105"/>
      <c r="X164" s="800"/>
    </row>
    <row r="165" spans="1:24" ht="26.25" customHeight="1" thickBot="1">
      <c r="A165" s="801"/>
      <c r="B165" s="802"/>
      <c r="C165" s="802"/>
      <c r="D165" s="802"/>
      <c r="E165" s="802"/>
      <c r="F165" s="802"/>
      <c r="G165" s="802"/>
      <c r="H165" s="802"/>
      <c r="I165" s="802"/>
      <c r="J165" s="802"/>
      <c r="K165" s="845" t="s">
        <v>9285</v>
      </c>
      <c r="L165" s="802"/>
      <c r="M165" s="802"/>
      <c r="N165" s="803"/>
      <c r="O165" s="803"/>
      <c r="P165" s="804"/>
      <c r="Q165" s="802"/>
      <c r="R165" s="802"/>
      <c r="S165" s="805"/>
      <c r="T165" s="805"/>
      <c r="U165" s="806"/>
      <c r="V165" s="807"/>
      <c r="W165" s="808"/>
      <c r="X165" s="809"/>
    </row>
  </sheetData>
  <autoFilter ref="B2:X2" xr:uid="{00000000-0009-0000-0000-00000B000000}"/>
  <mergeCells count="1">
    <mergeCell ref="A1:X1"/>
  </mergeCells>
  <phoneticPr fontId="16" type="noConversion"/>
  <conditionalFormatting sqref="L3">
    <cfRule type="duplicateValues" dxfId="2166" priority="5169"/>
  </conditionalFormatting>
  <conditionalFormatting sqref="L4 L6:L8">
    <cfRule type="duplicateValues" dxfId="2165" priority="47"/>
  </conditionalFormatting>
  <conditionalFormatting sqref="L9:L10">
    <cfRule type="duplicateValues" dxfId="2164" priority="46"/>
  </conditionalFormatting>
  <conditionalFormatting sqref="L11 L13:L15">
    <cfRule type="duplicateValues" dxfId="2163" priority="45"/>
  </conditionalFormatting>
  <conditionalFormatting sqref="L16:L17">
    <cfRule type="duplicateValues" dxfId="2162" priority="44"/>
  </conditionalFormatting>
  <conditionalFormatting sqref="L18 L20:L22">
    <cfRule type="duplicateValues" dxfId="2161" priority="43"/>
  </conditionalFormatting>
  <conditionalFormatting sqref="L23:L24">
    <cfRule type="duplicateValues" dxfId="2160" priority="42"/>
  </conditionalFormatting>
  <conditionalFormatting sqref="L25 L27:L29">
    <cfRule type="duplicateValues" dxfId="2159" priority="41"/>
  </conditionalFormatting>
  <conditionalFormatting sqref="L30:L31">
    <cfRule type="duplicateValues" dxfId="2158" priority="40"/>
  </conditionalFormatting>
  <conditionalFormatting sqref="L32">
    <cfRule type="duplicateValues" dxfId="2157" priority="27"/>
  </conditionalFormatting>
  <conditionalFormatting sqref="L34:L36">
    <cfRule type="duplicateValues" dxfId="2156" priority="39"/>
  </conditionalFormatting>
  <conditionalFormatting sqref="L37:L38">
    <cfRule type="duplicateValues" dxfId="2155" priority="38"/>
  </conditionalFormatting>
  <conditionalFormatting sqref="L39 L41:L43">
    <cfRule type="duplicateValues" dxfId="2154" priority="37"/>
  </conditionalFormatting>
  <conditionalFormatting sqref="L44:L45">
    <cfRule type="duplicateValues" dxfId="2153" priority="36"/>
  </conditionalFormatting>
  <conditionalFormatting sqref="L48 L50:L52">
    <cfRule type="duplicateValues" dxfId="2152" priority="35"/>
  </conditionalFormatting>
  <conditionalFormatting sqref="L53:L54">
    <cfRule type="duplicateValues" dxfId="2151" priority="34"/>
  </conditionalFormatting>
  <conditionalFormatting sqref="L55 L57:L59">
    <cfRule type="duplicateValues" dxfId="2150" priority="33"/>
  </conditionalFormatting>
  <conditionalFormatting sqref="L60:L61">
    <cfRule type="duplicateValues" dxfId="2149" priority="32"/>
  </conditionalFormatting>
  <conditionalFormatting sqref="L62 L64:L66">
    <cfRule type="duplicateValues" dxfId="2148" priority="31"/>
  </conditionalFormatting>
  <conditionalFormatting sqref="L67:L68">
    <cfRule type="duplicateValues" dxfId="2147" priority="30"/>
  </conditionalFormatting>
  <conditionalFormatting sqref="L69 L71:L73">
    <cfRule type="duplicateValues" dxfId="2146" priority="29"/>
  </conditionalFormatting>
  <conditionalFormatting sqref="L74:L75">
    <cfRule type="duplicateValues" dxfId="2145" priority="28"/>
  </conditionalFormatting>
  <conditionalFormatting sqref="L76:L77">
    <cfRule type="duplicateValues" dxfId="2144" priority="25"/>
  </conditionalFormatting>
  <conditionalFormatting sqref="L78 L80:L82">
    <cfRule type="duplicateValues" dxfId="2143" priority="24"/>
  </conditionalFormatting>
  <conditionalFormatting sqref="L83:L84">
    <cfRule type="duplicateValues" dxfId="2142" priority="23"/>
  </conditionalFormatting>
  <conditionalFormatting sqref="L85 L87:L89">
    <cfRule type="duplicateValues" dxfId="2141" priority="22"/>
  </conditionalFormatting>
  <conditionalFormatting sqref="L90:L91">
    <cfRule type="duplicateValues" dxfId="2140" priority="21"/>
  </conditionalFormatting>
  <conditionalFormatting sqref="L92:L93">
    <cfRule type="duplicateValues" dxfId="2139" priority="19"/>
  </conditionalFormatting>
  <conditionalFormatting sqref="L94 L96:L98">
    <cfRule type="duplicateValues" dxfId="2138" priority="18"/>
  </conditionalFormatting>
  <conditionalFormatting sqref="L99:L100">
    <cfRule type="duplicateValues" dxfId="2137" priority="17"/>
  </conditionalFormatting>
  <conditionalFormatting sqref="L101 L103:L105">
    <cfRule type="duplicateValues" dxfId="2136" priority="16"/>
  </conditionalFormatting>
  <conditionalFormatting sqref="L106:L107">
    <cfRule type="duplicateValues" dxfId="2135" priority="15"/>
  </conditionalFormatting>
  <conditionalFormatting sqref="L108 L110:L112">
    <cfRule type="duplicateValues" dxfId="2134" priority="14"/>
  </conditionalFormatting>
  <conditionalFormatting sqref="L113:L114">
    <cfRule type="duplicateValues" dxfId="2133" priority="13"/>
  </conditionalFormatting>
  <conditionalFormatting sqref="L115 L117:L119">
    <cfRule type="duplicateValues" dxfId="2132" priority="12"/>
  </conditionalFormatting>
  <conditionalFormatting sqref="L120:L121">
    <cfRule type="duplicateValues" dxfId="2131" priority="11"/>
  </conditionalFormatting>
  <conditionalFormatting sqref="L122 L124:L126">
    <cfRule type="duplicateValues" dxfId="2130" priority="10"/>
  </conditionalFormatting>
  <conditionalFormatting sqref="L127:L128">
    <cfRule type="duplicateValues" dxfId="2129" priority="9"/>
  </conditionalFormatting>
  <conditionalFormatting sqref="L129:L137 L46:L47 L2 L166:L1048576">
    <cfRule type="duplicateValues" dxfId="2128" priority="457"/>
  </conditionalFormatting>
  <conditionalFormatting sqref="L138 L140:L142">
    <cfRule type="duplicateValues" dxfId="2127" priority="8"/>
  </conditionalFormatting>
  <conditionalFormatting sqref="L143:L144">
    <cfRule type="duplicateValues" dxfId="2126" priority="7"/>
  </conditionalFormatting>
  <conditionalFormatting sqref="L145 L147:L149">
    <cfRule type="duplicateValues" dxfId="2125" priority="6"/>
  </conditionalFormatting>
  <conditionalFormatting sqref="L150:L151">
    <cfRule type="duplicateValues" dxfId="2124" priority="5"/>
  </conditionalFormatting>
  <conditionalFormatting sqref="L152 L154:L156">
    <cfRule type="duplicateValues" dxfId="2123" priority="4"/>
  </conditionalFormatting>
  <conditionalFormatting sqref="L157:L158">
    <cfRule type="duplicateValues" dxfId="2122" priority="3"/>
  </conditionalFormatting>
  <conditionalFormatting sqref="L159 L161:L163">
    <cfRule type="duplicateValues" dxfId="2121" priority="2"/>
  </conditionalFormatting>
  <conditionalFormatting sqref="L164:L165">
    <cfRule type="duplicateValues" dxfId="2120" priority="1"/>
  </conditionalFormatting>
  <conditionalFormatting sqref="S3">
    <cfRule type="duplicateValues" dxfId="2119" priority="5172"/>
  </conditionalFormatting>
  <conditionalFormatting sqref="S76:S77">
    <cfRule type="duplicateValues" dxfId="2118" priority="26"/>
  </conditionalFormatting>
  <conditionalFormatting sqref="S92:S93">
    <cfRule type="duplicateValues" dxfId="2117" priority="20"/>
  </conditionalFormatting>
  <conditionalFormatting sqref="S129:S137 S46:S47 S2 S166:S1048576">
    <cfRule type="duplicateValues" dxfId="2116" priority="459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1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0"/>
  <dimension ref="G6:I26"/>
  <sheetViews>
    <sheetView showGridLines="0" workbookViewId="0">
      <selection activeCell="O28" sqref="O28"/>
    </sheetView>
  </sheetViews>
  <sheetFormatPr defaultRowHeight="16.5"/>
  <cols>
    <col min="1" max="5" width="8.88671875" style="1204"/>
    <col min="6" max="6" width="2.33203125" style="1204" customWidth="1"/>
    <col min="7" max="7" width="19.33203125" style="1204" bestFit="1" customWidth="1"/>
    <col min="8" max="9" width="15.33203125" style="1204" bestFit="1" customWidth="1"/>
    <col min="10" max="10" width="2.33203125" style="1204" customWidth="1"/>
    <col min="11" max="16384" width="8.88671875" style="1204"/>
  </cols>
  <sheetData>
    <row r="6" spans="7:9">
      <c r="G6" s="1205" t="s">
        <v>7584</v>
      </c>
      <c r="H6" s="1205" t="s">
        <v>7585</v>
      </c>
      <c r="I6" s="1205" t="s">
        <v>7586</v>
      </c>
    </row>
    <row r="7" spans="7:9">
      <c r="G7" s="1205" t="s">
        <v>7587</v>
      </c>
      <c r="H7" s="1205" t="s">
        <v>7594</v>
      </c>
      <c r="I7" s="1205" t="s">
        <v>3409</v>
      </c>
    </row>
    <row r="8" spans="7:9">
      <c r="G8" s="1205" t="s">
        <v>7588</v>
      </c>
      <c r="H8" s="1205" t="s">
        <v>7589</v>
      </c>
      <c r="I8" s="1205" t="s">
        <v>7589</v>
      </c>
    </row>
    <row r="9" spans="7:9">
      <c r="G9" s="1205" t="s">
        <v>7590</v>
      </c>
      <c r="H9" s="1206">
        <v>12.72</v>
      </c>
      <c r="I9" s="1206">
        <v>12.72</v>
      </c>
    </row>
    <row r="10" spans="7:9">
      <c r="G10" s="1205" t="s">
        <v>7591</v>
      </c>
      <c r="H10" s="1205">
        <v>156</v>
      </c>
      <c r="I10" s="1205">
        <v>171</v>
      </c>
    </row>
    <row r="11" spans="7:9">
      <c r="G11" s="1207" t="s">
        <v>7592</v>
      </c>
      <c r="H11" s="1208">
        <f>H9*H10</f>
        <v>1984.3200000000002</v>
      </c>
      <c r="I11" s="1208">
        <f>I9*I10</f>
        <v>2175.12</v>
      </c>
    </row>
    <row r="12" spans="7:9">
      <c r="G12" s="1209" t="s">
        <v>7595</v>
      </c>
      <c r="H12" s="1210">
        <f>H9*192</f>
        <v>2442.2400000000002</v>
      </c>
      <c r="I12" s="1210">
        <f>I9*192</f>
        <v>2442.2400000000002</v>
      </c>
    </row>
    <row r="13" spans="7:9">
      <c r="G13" s="1209" t="s">
        <v>7523</v>
      </c>
      <c r="H13" s="1210">
        <v>30000</v>
      </c>
      <c r="I13" s="1210">
        <v>25000</v>
      </c>
    </row>
    <row r="14" spans="7:9">
      <c r="G14" s="1209" t="s">
        <v>7593</v>
      </c>
      <c r="H14" s="1210">
        <f>4880*H9</f>
        <v>62073.600000000006</v>
      </c>
      <c r="I14" s="1210">
        <f>3300*I9</f>
        <v>41976</v>
      </c>
    </row>
    <row r="15" spans="7:9" ht="17.25" thickBot="1">
      <c r="G15" s="1211" t="s">
        <v>7596</v>
      </c>
      <c r="H15" s="1212">
        <f>150000*1</f>
        <v>150000</v>
      </c>
      <c r="I15" s="1212">
        <f>60000*1</f>
        <v>60000</v>
      </c>
    </row>
    <row r="16" spans="7:9" ht="17.25" thickTop="1">
      <c r="G16" s="1213" t="s">
        <v>7525</v>
      </c>
      <c r="H16" s="1214">
        <f>H11</f>
        <v>1984.3200000000002</v>
      </c>
      <c r="I16" s="1214">
        <f>I11</f>
        <v>2175.12</v>
      </c>
    </row>
    <row r="17" spans="7:9">
      <c r="G17" s="1209" t="s">
        <v>7524</v>
      </c>
      <c r="H17" s="1210">
        <f>H12+H13+H14+H15</f>
        <v>244515.84000000003</v>
      </c>
      <c r="I17" s="1210">
        <f>I12+I13+I14+I15</f>
        <v>129418.24000000001</v>
      </c>
    </row>
    <row r="21" spans="7:9">
      <c r="G21" s="2742" t="s">
        <v>8051</v>
      </c>
      <c r="H21" s="2743"/>
    </row>
    <row r="22" spans="7:9">
      <c r="G22" s="1205" t="s">
        <v>8052</v>
      </c>
      <c r="H22" s="1251">
        <v>7500</v>
      </c>
    </row>
    <row r="23" spans="7:9">
      <c r="G23" s="1205" t="s">
        <v>8053</v>
      </c>
      <c r="H23" s="1251">
        <v>450</v>
      </c>
    </row>
    <row r="24" spans="7:9">
      <c r="G24" s="1205" t="s">
        <v>8054</v>
      </c>
      <c r="H24" s="1251">
        <v>300</v>
      </c>
    </row>
    <row r="25" spans="7:9">
      <c r="G25" s="1205" t="s">
        <v>8055</v>
      </c>
      <c r="H25" s="1251">
        <v>400</v>
      </c>
    </row>
    <row r="26" spans="7:9">
      <c r="G26" s="1252" t="s">
        <v>8056</v>
      </c>
      <c r="H26" s="1253">
        <f>SUM(H22:H25)</f>
        <v>8650</v>
      </c>
    </row>
  </sheetData>
  <mergeCells count="1">
    <mergeCell ref="G21:H21"/>
  </mergeCells>
  <phoneticPr fontId="1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1">
    <pageSetUpPr fitToPage="1"/>
  </sheetPr>
  <dimension ref="A1:X153"/>
  <sheetViews>
    <sheetView showGridLines="0" zoomScale="55" zoomScaleNormal="55" zoomScaleSheetLayoutView="70" workbookViewId="0">
      <pane ySplit="2" topLeftCell="A3" activePane="bottomLeft" state="frozen"/>
      <selection activeCell="M87" sqref="M87"/>
      <selection pane="bottomLeft" activeCell="R92" sqref="R92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10207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699" t="s">
        <v>188</v>
      </c>
      <c r="B4" s="700"/>
      <c r="C4" s="700" t="s">
        <v>154</v>
      </c>
      <c r="D4" s="700" t="s">
        <v>190</v>
      </c>
      <c r="E4" s="700" t="s">
        <v>191</v>
      </c>
      <c r="F4" s="700" t="s">
        <v>191</v>
      </c>
      <c r="G4" s="700" t="s">
        <v>191</v>
      </c>
      <c r="H4" s="1484"/>
      <c r="I4" s="700" t="s">
        <v>8125</v>
      </c>
      <c r="J4" s="715" t="s">
        <v>10126</v>
      </c>
      <c r="K4" s="700" t="s">
        <v>8</v>
      </c>
      <c r="L4" s="715" t="s">
        <v>10250</v>
      </c>
      <c r="M4" s="715"/>
      <c r="N4" s="701" t="s">
        <v>10259</v>
      </c>
      <c r="O4" s="701" t="s">
        <v>10252</v>
      </c>
      <c r="P4" s="702" t="s">
        <v>10986</v>
      </c>
      <c r="Q4" s="700" t="s">
        <v>1838</v>
      </c>
      <c r="R4" s="700">
        <f>IF(MID(RIGHT(S4,8),1,1)="M",2021,IF(MID(RIGHT(S4,8),1,1)="N",2022,IF(MID(RIGHT(S4,8),1,1)="P",2023,IF(MID(RIGHT(S4,8),1,1)="R",1994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2020</v>
      </c>
      <c r="S4" s="700" t="s">
        <v>10236</v>
      </c>
      <c r="T4" s="700">
        <v>1655</v>
      </c>
      <c r="U4" s="716">
        <v>45321</v>
      </c>
      <c r="V4" s="716">
        <v>45383</v>
      </c>
      <c r="W4" s="703">
        <v>6122</v>
      </c>
      <c r="X4" s="704">
        <v>7400</v>
      </c>
    </row>
    <row r="5" spans="1:24" ht="26.25" customHeight="1">
      <c r="A5" s="705"/>
      <c r="B5" s="278"/>
      <c r="C5" s="320" t="s">
        <v>8623</v>
      </c>
      <c r="D5" s="278"/>
      <c r="E5" s="278"/>
      <c r="F5" s="278"/>
      <c r="G5" s="278"/>
      <c r="H5" s="278"/>
      <c r="I5" s="278" t="s">
        <v>2578</v>
      </c>
      <c r="J5" s="317" t="s">
        <v>10134</v>
      </c>
      <c r="K5" s="280" t="s">
        <v>195</v>
      </c>
      <c r="L5" s="425" t="s">
        <v>3603</v>
      </c>
      <c r="M5" s="278"/>
      <c r="N5" s="73" t="s">
        <v>7844</v>
      </c>
      <c r="O5" s="278"/>
      <c r="P5" s="278"/>
      <c r="Q5" s="278" t="s">
        <v>3291</v>
      </c>
      <c r="R5" s="278">
        <f>IF(MID(RIGHT(S5,8),1,1)="M",2021,IF(MID(RIGHT(S5,8),1,1)="N",2022,IF(MID(RIGHT(S5,8),1,1)="P",2023,IF(MID(RIGHT(S5,8),1,1)="R",1994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2019</v>
      </c>
      <c r="S5" s="278" t="s">
        <v>10239</v>
      </c>
      <c r="T5" s="278">
        <v>1855</v>
      </c>
      <c r="U5" s="719">
        <v>45323</v>
      </c>
      <c r="V5" s="719">
        <v>45412</v>
      </c>
      <c r="W5" s="283" t="s">
        <v>10371</v>
      </c>
      <c r="X5" s="706" t="s">
        <v>1713</v>
      </c>
    </row>
    <row r="6" spans="1:24" ht="26.25" customHeight="1">
      <c r="A6" s="705"/>
      <c r="B6" s="278"/>
      <c r="C6" s="278"/>
      <c r="D6" s="278"/>
      <c r="E6" s="278"/>
      <c r="F6" s="278"/>
      <c r="G6" s="278"/>
      <c r="H6" s="278"/>
      <c r="I6" s="720"/>
      <c r="J6" s="317" t="s">
        <v>10125</v>
      </c>
      <c r="K6" s="278" t="s">
        <v>10135</v>
      </c>
      <c r="L6" s="278"/>
      <c r="M6" s="278"/>
      <c r="N6" s="73" t="s">
        <v>2435</v>
      </c>
      <c r="O6" s="1371"/>
      <c r="P6" s="278"/>
      <c r="Q6" s="278" t="s">
        <v>3291</v>
      </c>
      <c r="R6" s="278">
        <f>IF(MID(RIGHT(S6,8),1,1)="M",2021,IF(MID(RIGHT(S6,8),1,1)="N",2022,IF(MID(RIGHT(S6,8),1,1)="P",2023,IF(MID(RIGHT(S6,8),1,1)="R",1994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2020</v>
      </c>
      <c r="S6" s="278" t="s">
        <v>10238</v>
      </c>
      <c r="T6" s="278">
        <v>1815</v>
      </c>
      <c r="U6" s="420"/>
      <c r="V6" s="719">
        <v>45426</v>
      </c>
      <c r="W6" s="283"/>
      <c r="X6" s="706"/>
    </row>
    <row r="7" spans="1:24" ht="26.25" customHeight="1">
      <c r="A7" s="705"/>
      <c r="B7" s="278"/>
      <c r="C7" s="278" t="s">
        <v>5629</v>
      </c>
      <c r="D7" s="278" t="s">
        <v>191</v>
      </c>
      <c r="E7" s="278"/>
      <c r="F7" s="278"/>
      <c r="G7" s="278"/>
      <c r="H7" s="278"/>
      <c r="I7" s="720" t="s">
        <v>8207</v>
      </c>
      <c r="J7" s="278"/>
      <c r="K7" s="278" t="s">
        <v>3849</v>
      </c>
      <c r="L7" s="278"/>
      <c r="M7" s="278"/>
      <c r="N7" s="278"/>
      <c r="O7" s="278"/>
      <c r="P7" s="280"/>
      <c r="Q7" s="278" t="s">
        <v>3291</v>
      </c>
      <c r="R7" s="278">
        <f>IF(MID(RIGHT(S7,8),1,1)="M",2021,IF(MID(RIGHT(S7,8),1,1)="N",2022,IF(MID(RIGHT(S7,8),1,1)="P",2023,IF(MID(RIGHT(S7,8),1,1)="R",1994,IF(MID(RIGHT(S7,8),1,1)="S",1995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2019</v>
      </c>
      <c r="S7" s="278" t="s">
        <v>10237</v>
      </c>
      <c r="T7" s="278">
        <v>1855</v>
      </c>
      <c r="U7" s="281"/>
      <c r="V7" s="282">
        <v>45436</v>
      </c>
      <c r="W7" s="283"/>
      <c r="X7" s="721"/>
    </row>
    <row r="8" spans="1:24" ht="26.25" customHeight="1">
      <c r="A8" s="705"/>
      <c r="B8" s="278"/>
      <c r="C8" s="278" t="s">
        <v>2472</v>
      </c>
      <c r="D8" s="278" t="s">
        <v>191</v>
      </c>
      <c r="E8" s="278"/>
      <c r="F8" s="278"/>
      <c r="G8" s="278"/>
      <c r="H8" s="278"/>
      <c r="I8" s="278"/>
      <c r="J8" s="278"/>
      <c r="K8" s="278"/>
      <c r="L8" s="278"/>
      <c r="M8" s="2559" t="s">
        <v>8286</v>
      </c>
      <c r="N8" s="2560"/>
      <c r="O8" s="2560"/>
      <c r="P8" s="2561"/>
      <c r="Q8" s="278"/>
      <c r="R8" s="278"/>
      <c r="S8" s="284" t="s">
        <v>189</v>
      </c>
      <c r="T8" s="284">
        <v>3700</v>
      </c>
      <c r="U8" s="281"/>
      <c r="V8" s="282"/>
      <c r="W8" s="283"/>
      <c r="X8" s="722"/>
    </row>
    <row r="9" spans="1:24" ht="26.25" customHeight="1">
      <c r="A9" s="705"/>
      <c r="B9" s="278"/>
      <c r="C9" s="278" t="s">
        <v>9653</v>
      </c>
      <c r="D9" s="278" t="s">
        <v>191</v>
      </c>
      <c r="E9" s="278"/>
      <c r="F9" s="278"/>
      <c r="G9" s="278"/>
      <c r="H9" s="278"/>
      <c r="I9" s="278"/>
      <c r="J9" s="278"/>
      <c r="K9" s="278"/>
      <c r="L9" s="278"/>
      <c r="M9" s="278" t="s">
        <v>9</v>
      </c>
      <c r="N9" s="278"/>
      <c r="O9" s="278"/>
      <c r="P9" s="280"/>
      <c r="Q9" s="278"/>
      <c r="R9" s="278"/>
      <c r="S9" s="284" t="s">
        <v>2472</v>
      </c>
      <c r="T9" s="284">
        <f>SUM(T4:T8)</f>
        <v>10880</v>
      </c>
      <c r="U9" s="281"/>
      <c r="V9" s="282"/>
      <c r="W9" s="283"/>
      <c r="X9" s="722"/>
    </row>
    <row r="10" spans="1:24" ht="26.25" customHeight="1" thickBot="1">
      <c r="A10" s="707"/>
      <c r="B10" s="708"/>
      <c r="C10" s="708"/>
      <c r="D10" s="708"/>
      <c r="E10" s="708"/>
      <c r="F10" s="708"/>
      <c r="G10" s="708"/>
      <c r="H10" s="708"/>
      <c r="I10" s="708"/>
      <c r="J10" s="708"/>
      <c r="K10" s="611" t="s">
        <v>10231</v>
      </c>
      <c r="L10" s="709"/>
      <c r="M10" s="709"/>
      <c r="N10" s="708"/>
      <c r="O10" s="708"/>
      <c r="P10" s="710"/>
      <c r="Q10" s="711"/>
      <c r="R10" s="711"/>
      <c r="S10" s="711"/>
      <c r="T10" s="711"/>
      <c r="U10" s="712"/>
      <c r="V10" s="713"/>
      <c r="W10" s="723"/>
      <c r="X10" s="724"/>
    </row>
    <row r="11" spans="1:24" ht="26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51"/>
      <c r="L11" s="4"/>
      <c r="M11" s="4"/>
      <c r="N11" s="451"/>
      <c r="O11" s="451"/>
      <c r="P11" s="452"/>
      <c r="Q11" s="4"/>
      <c r="R11" s="4"/>
      <c r="S11" s="4"/>
      <c r="T11" s="4"/>
      <c r="U11" s="453"/>
      <c r="V11" s="454"/>
      <c r="W11" s="455"/>
      <c r="X11" s="455"/>
    </row>
    <row r="12" spans="1:24" ht="26.25" customHeight="1" thickBot="1"/>
    <row r="13" spans="1:24" ht="26.25" customHeight="1">
      <c r="A13" s="1004" t="s">
        <v>2709</v>
      </c>
      <c r="B13" s="1005"/>
      <c r="C13" s="1005" t="s">
        <v>26</v>
      </c>
      <c r="D13" s="1005" t="s">
        <v>190</v>
      </c>
      <c r="E13" s="1005" t="s">
        <v>191</v>
      </c>
      <c r="F13" s="1005" t="s">
        <v>191</v>
      </c>
      <c r="G13" s="1005" t="s">
        <v>191</v>
      </c>
      <c r="H13" s="1485"/>
      <c r="I13" s="1005" t="s">
        <v>8261</v>
      </c>
      <c r="J13" s="1010" t="s">
        <v>10214</v>
      </c>
      <c r="K13" s="1011" t="s">
        <v>4908</v>
      </c>
      <c r="L13" s="1005" t="s">
        <v>10326</v>
      </c>
      <c r="M13" s="1005"/>
      <c r="N13" s="1011"/>
      <c r="O13" s="1011"/>
      <c r="P13" s="1015" t="s">
        <v>10891</v>
      </c>
      <c r="Q13" s="1005" t="s">
        <v>10385</v>
      </c>
      <c r="R13" s="1005">
        <f t="shared" ref="R13:R20" si="0">IF(MID(RIGHT(S13,8),1,1)="M",2021,IF(MID(RIGHT(S13,8),1,1)="N",2022,IF(MID(RIGHT(S13,8),1,1)="P",2023,IF(MID(RIGHT(S13,8),1,1)="R",1994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2013</v>
      </c>
      <c r="S13" s="1005" t="s">
        <v>10127</v>
      </c>
      <c r="T13" s="1005">
        <v>1880</v>
      </c>
      <c r="U13" s="1412">
        <v>45323</v>
      </c>
      <c r="V13" s="1412">
        <v>45357</v>
      </c>
      <c r="W13" s="1017">
        <v>1550</v>
      </c>
      <c r="X13" s="1018">
        <v>1600</v>
      </c>
    </row>
    <row r="14" spans="1:24" ht="26.25" customHeight="1">
      <c r="A14" s="1006"/>
      <c r="B14" s="1007"/>
      <c r="C14" s="1007"/>
      <c r="D14" s="1007"/>
      <c r="E14" s="1007"/>
      <c r="F14" s="1007"/>
      <c r="G14" s="1007"/>
      <c r="H14" s="1007"/>
      <c r="I14" s="1007"/>
      <c r="J14" s="1301" t="s">
        <v>10124</v>
      </c>
      <c r="K14" s="1012"/>
      <c r="L14" s="425" t="s">
        <v>3590</v>
      </c>
      <c r="M14" s="1007"/>
      <c r="N14" s="1013"/>
      <c r="O14" s="1013"/>
      <c r="P14" s="1019"/>
      <c r="Q14" s="1007" t="s">
        <v>10386</v>
      </c>
      <c r="R14" s="1007">
        <f t="shared" si="0"/>
        <v>2014</v>
      </c>
      <c r="S14" s="1007" t="s">
        <v>10128</v>
      </c>
      <c r="T14" s="1007">
        <v>1260</v>
      </c>
      <c r="U14" s="1177"/>
      <c r="V14" s="1023">
        <v>45359</v>
      </c>
      <c r="W14" s="1021">
        <v>1350</v>
      </c>
      <c r="X14" s="1022">
        <v>1400</v>
      </c>
    </row>
    <row r="15" spans="1:24" ht="26.25" customHeight="1">
      <c r="A15" s="1006"/>
      <c r="B15" s="1007"/>
      <c r="C15" s="1007"/>
      <c r="D15" s="1007"/>
      <c r="E15" s="1007"/>
      <c r="F15" s="1007"/>
      <c r="G15" s="1007"/>
      <c r="H15" s="1007"/>
      <c r="I15" s="1007"/>
      <c r="J15" s="425" t="s">
        <v>10171</v>
      </c>
      <c r="K15" s="1012"/>
      <c r="L15" s="1007"/>
      <c r="M15" s="1007"/>
      <c r="N15" s="1013"/>
      <c r="O15" s="1013"/>
      <c r="P15" s="1019"/>
      <c r="Q15" s="1007"/>
      <c r="R15" s="1007"/>
      <c r="S15" s="1007"/>
      <c r="T15" s="1007"/>
      <c r="U15" s="1177"/>
      <c r="V15" s="1023"/>
      <c r="W15" s="1021" t="s">
        <v>10880</v>
      </c>
      <c r="X15" s="1492" t="s">
        <v>10879</v>
      </c>
    </row>
    <row r="16" spans="1:24" ht="26.25" customHeight="1">
      <c r="A16" s="1006"/>
      <c r="B16" s="1007"/>
      <c r="C16" s="1007" t="s">
        <v>152</v>
      </c>
      <c r="D16" s="1007" t="s">
        <v>190</v>
      </c>
      <c r="E16" s="1007" t="s">
        <v>191</v>
      </c>
      <c r="F16" s="1007" t="s">
        <v>191</v>
      </c>
      <c r="G16" s="1007" t="s">
        <v>191</v>
      </c>
      <c r="H16" s="1493"/>
      <c r="I16" s="1007"/>
      <c r="J16" s="1007"/>
      <c r="K16" s="1013"/>
      <c r="L16" s="1007" t="s">
        <v>10324</v>
      </c>
      <c r="M16" s="1007"/>
      <c r="N16" s="1013"/>
      <c r="O16" s="1013"/>
      <c r="P16" s="1019" t="s">
        <v>10891</v>
      </c>
      <c r="Q16" s="1007" t="s">
        <v>8503</v>
      </c>
      <c r="R16" s="1007">
        <f t="shared" si="0"/>
        <v>2014</v>
      </c>
      <c r="S16" s="1007" t="s">
        <v>10129</v>
      </c>
      <c r="T16" s="1007">
        <v>1769</v>
      </c>
      <c r="U16" s="1020">
        <v>45323</v>
      </c>
      <c r="V16" s="1020">
        <v>45357</v>
      </c>
      <c r="W16" s="1021">
        <v>1450</v>
      </c>
      <c r="X16" s="1492">
        <v>1500</v>
      </c>
    </row>
    <row r="17" spans="1:24" ht="26.25" customHeight="1">
      <c r="A17" s="1006"/>
      <c r="B17" s="1007"/>
      <c r="C17" s="1007"/>
      <c r="D17" s="1007"/>
      <c r="E17" s="1007"/>
      <c r="F17" s="1007"/>
      <c r="G17" s="1007"/>
      <c r="H17" s="1007"/>
      <c r="I17" s="1007"/>
      <c r="J17" s="1007"/>
      <c r="K17" s="1013"/>
      <c r="L17" s="425" t="s">
        <v>3590</v>
      </c>
      <c r="M17" s="1007"/>
      <c r="N17" s="1013"/>
      <c r="O17" s="1013"/>
      <c r="P17" s="1019"/>
      <c r="Q17" s="1007" t="s">
        <v>8133</v>
      </c>
      <c r="R17" s="1007">
        <f t="shared" si="0"/>
        <v>2010</v>
      </c>
      <c r="S17" s="1007" t="s">
        <v>10130</v>
      </c>
      <c r="T17" s="1007">
        <v>1858</v>
      </c>
      <c r="U17" s="1023"/>
      <c r="V17" s="1023">
        <v>45359</v>
      </c>
      <c r="W17" s="1021">
        <v>1450</v>
      </c>
      <c r="X17" s="1022">
        <v>1500</v>
      </c>
    </row>
    <row r="18" spans="1:24" ht="26.25" customHeight="1">
      <c r="A18" s="1006"/>
      <c r="B18" s="1007"/>
      <c r="C18" s="1007"/>
      <c r="D18" s="1007"/>
      <c r="E18" s="1007"/>
      <c r="F18" s="1007"/>
      <c r="G18" s="1007"/>
      <c r="H18" s="1007"/>
      <c r="I18" s="1007"/>
      <c r="J18" s="932" t="s">
        <v>10325</v>
      </c>
      <c r="K18" s="1013"/>
      <c r="L18" s="1007"/>
      <c r="M18" s="1007"/>
      <c r="N18" s="1013"/>
      <c r="O18" s="1013"/>
      <c r="P18" s="1019"/>
      <c r="Q18" s="1007" t="s">
        <v>8133</v>
      </c>
      <c r="R18" s="1007">
        <f t="shared" si="0"/>
        <v>2013</v>
      </c>
      <c r="S18" s="1007" t="s">
        <v>10131</v>
      </c>
      <c r="T18" s="1007">
        <v>1769</v>
      </c>
      <c r="U18" s="1020"/>
      <c r="V18" s="1023"/>
      <c r="W18" s="1021">
        <v>1450</v>
      </c>
      <c r="X18" s="1022">
        <v>1500</v>
      </c>
    </row>
    <row r="19" spans="1:24" ht="26.25" customHeight="1">
      <c r="A19" s="1006"/>
      <c r="B19" s="1007"/>
      <c r="C19" s="1007"/>
      <c r="D19" s="1007"/>
      <c r="E19" s="1007"/>
      <c r="F19" s="1007"/>
      <c r="G19" s="1007"/>
      <c r="H19" s="1007"/>
      <c r="I19" s="1007"/>
      <c r="J19" s="1007"/>
      <c r="K19" s="1013"/>
      <c r="L19" s="1007"/>
      <c r="M19" s="1007"/>
      <c r="N19" s="1013"/>
      <c r="O19" s="1013"/>
      <c r="P19" s="1019"/>
      <c r="Q19" s="1007" t="s">
        <v>8133</v>
      </c>
      <c r="R19" s="1007">
        <f t="shared" si="0"/>
        <v>2014</v>
      </c>
      <c r="S19" s="1007" t="s">
        <v>10132</v>
      </c>
      <c r="T19" s="1007">
        <v>1769</v>
      </c>
      <c r="U19" s="1020"/>
      <c r="V19" s="1023"/>
      <c r="W19" s="1021">
        <v>1450</v>
      </c>
      <c r="X19" s="1022">
        <v>1500</v>
      </c>
    </row>
    <row r="20" spans="1:24" ht="26.25" customHeight="1">
      <c r="A20" s="1006"/>
      <c r="B20" s="1007"/>
      <c r="C20" s="1007"/>
      <c r="D20" s="1007"/>
      <c r="E20" s="1007"/>
      <c r="F20" s="1007"/>
      <c r="G20" s="1007"/>
      <c r="H20" s="1007"/>
      <c r="I20" s="1007"/>
      <c r="J20" s="1007"/>
      <c r="K20" s="1013"/>
      <c r="L20" s="1007"/>
      <c r="M20" s="1007"/>
      <c r="N20" s="1013"/>
      <c r="O20" s="1013"/>
      <c r="P20" s="1019"/>
      <c r="Q20" s="1007" t="s">
        <v>8133</v>
      </c>
      <c r="R20" s="1007">
        <f t="shared" si="0"/>
        <v>2014</v>
      </c>
      <c r="S20" s="1007" t="s">
        <v>10133</v>
      </c>
      <c r="T20" s="1007">
        <v>1769</v>
      </c>
      <c r="U20" s="1020"/>
      <c r="V20" s="1023"/>
      <c r="W20" s="1021">
        <v>1450</v>
      </c>
      <c r="X20" s="1022">
        <v>1500</v>
      </c>
    </row>
    <row r="21" spans="1:24" ht="26.25" customHeight="1" thickBot="1">
      <c r="A21" s="1008"/>
      <c r="B21" s="1009"/>
      <c r="C21" s="1009"/>
      <c r="D21" s="1009"/>
      <c r="E21" s="1009"/>
      <c r="F21" s="1009"/>
      <c r="G21" s="1009"/>
      <c r="H21" s="1009"/>
      <c r="I21" s="1009"/>
      <c r="J21" s="1009"/>
      <c r="K21" s="611" t="s">
        <v>10136</v>
      </c>
      <c r="L21" s="1009"/>
      <c r="M21" s="1009"/>
      <c r="N21" s="1014"/>
      <c r="O21" s="1014"/>
      <c r="P21" s="1025"/>
      <c r="Q21" s="1009"/>
      <c r="R21" s="1009"/>
      <c r="S21" s="1026"/>
      <c r="T21" s="1026"/>
      <c r="U21" s="1027"/>
      <c r="V21" s="1028"/>
      <c r="W21" s="1029" t="s">
        <v>10880</v>
      </c>
      <c r="X21" s="1030" t="s">
        <v>10881</v>
      </c>
    </row>
    <row r="23" spans="1:24" ht="26.25" customHeight="1" thickBot="1"/>
    <row r="24" spans="1:24" ht="26.25" customHeight="1">
      <c r="A24" s="699" t="s">
        <v>188</v>
      </c>
      <c r="B24" s="700"/>
      <c r="C24" s="700" t="s">
        <v>154</v>
      </c>
      <c r="D24" s="700" t="s">
        <v>190</v>
      </c>
      <c r="E24" s="700" t="s">
        <v>191</v>
      </c>
      <c r="F24" s="700" t="s">
        <v>191</v>
      </c>
      <c r="G24" s="700" t="s">
        <v>191</v>
      </c>
      <c r="H24" s="700" t="s">
        <v>191</v>
      </c>
      <c r="I24" s="700" t="s">
        <v>126</v>
      </c>
      <c r="J24" s="715" t="s">
        <v>10220</v>
      </c>
      <c r="K24" s="700" t="s">
        <v>8</v>
      </c>
      <c r="L24" s="715" t="s">
        <v>10301</v>
      </c>
      <c r="M24" s="715"/>
      <c r="N24" s="701" t="s">
        <v>10261</v>
      </c>
      <c r="O24" s="701" t="s">
        <v>10272</v>
      </c>
      <c r="P24" s="702" t="s">
        <v>2191</v>
      </c>
      <c r="Q24" s="700" t="s">
        <v>520</v>
      </c>
      <c r="R24" s="700">
        <f>IF(MID(RIGHT(S24,8),1,1)="M",2021,IF(MID(RIGHT(S24,8),1,1)="N",2022,IF(MID(RIGHT(S24,8),1,1)="P",2023,IF(MID(RIGHT(S24,8),1,1)="R",1994,IF(MID(RIGHT(S24,8),1,1)="S",1995,IF(MID(RIGHT(S24,8),1,1)="T",1996,IF(MID(RIGHT(S24,8),1,1)="V",1997,IF(MID(RIGHT(S24,8),1,1)="W",1998,IF(MID(RIGHT(S24,8),1,1)="X",1999,IF(MID(RIGHT(S24,8),1,1)="Y",2000,IF(MID(RIGHT(S24,8),1,1)="1",2001,IF(MID(RIGHT(S24,8),1,1)="2",2002,IF(MID(RIGHT(S24,8),1,1)="3",2003,IF(MID(RIGHT(S24,8),1,1)="4",2004,IF(MID(RIGHT(S24,8),1,1)="5",2005,IF(MID(RIGHT(S24,8),1,1)="6",2006,IF(MID(RIGHT(S24,8),1,1)="7",2007,IF(MID(RIGHT(S24,8),1,1)="8",2008,IF(MID(RIGHT(S24,8),1,1)="9",2009,IF(MID(RIGHT(S24,8),1,1)="A",2010,IF(MID(RIGHT(S24,8),1,1)="B",2011,IF(MID(RIGHT(S24,8),1,1)="C",2012,IF(MID(RIGHT(S24,8),1,1)="D",2013,IF(MID(RIGHT(S24,8),1,1)="E",2014,IF(MID(RIGHT(S24,8),1,1)="F",2015,IF(MID(RIGHT(S24,8),1,1)="G",2016,IF(MID(RIGHT(S24,8),1,1)="H",2017,IF(MID(RIGHT(S24,8),1,1)="J",2018,IF(MID(RIGHT(S24,8),1,1)="K",2019,IF(MID(RIGHT(S24,8),1,1)="L",2020,""))))))))))))))))))))))))))))))</f>
        <v>2020</v>
      </c>
      <c r="S24" s="700" t="s">
        <v>10270</v>
      </c>
      <c r="T24" s="700">
        <v>2250</v>
      </c>
      <c r="U24" s="716">
        <v>45327</v>
      </c>
      <c r="V24" s="716">
        <v>45405</v>
      </c>
      <c r="W24" s="703">
        <v>6781</v>
      </c>
      <c r="X24" s="704">
        <v>6700</v>
      </c>
    </row>
    <row r="25" spans="1:24" ht="26.25" customHeight="1">
      <c r="A25" s="705"/>
      <c r="B25" s="278"/>
      <c r="C25" s="320" t="s">
        <v>3681</v>
      </c>
      <c r="D25" s="278"/>
      <c r="E25" s="278"/>
      <c r="F25" s="278"/>
      <c r="G25" s="278"/>
      <c r="H25" s="278"/>
      <c r="I25" s="278" t="s">
        <v>3598</v>
      </c>
      <c r="J25" s="317" t="s">
        <v>10226</v>
      </c>
      <c r="K25" s="280" t="s">
        <v>195</v>
      </c>
      <c r="L25" s="425" t="s">
        <v>3603</v>
      </c>
      <c r="M25" s="278"/>
      <c r="N25" s="73" t="s">
        <v>3073</v>
      </c>
      <c r="O25" s="278"/>
      <c r="P25" s="278"/>
      <c r="Q25" s="278" t="s">
        <v>1838</v>
      </c>
      <c r="R25" s="278">
        <f>IF(MID(RIGHT(S25,8),1,1)="M",2021,IF(MID(RIGHT(S25,8),1,1)="N",2022,IF(MID(RIGHT(S25,8),1,1)="P",2023,IF(MID(RIGHT(S25,8),1,1)="R",1994,IF(MID(RIGHT(S25,8),1,1)="S",1995,IF(MID(RIGHT(S25,8),1,1)="T",1996,IF(MID(RIGHT(S25,8),1,1)="V",1997,IF(MID(RIGHT(S25,8),1,1)="W",1998,IF(MID(RIGHT(S25,8),1,1)="X",1999,IF(MID(RIGHT(S25,8),1,1)="Y",2000,IF(MID(RIGHT(S25,8),1,1)="1",2001,IF(MID(RIGHT(S25,8),1,1)="2",2002,IF(MID(RIGHT(S25,8),1,1)="3",2003,IF(MID(RIGHT(S25,8),1,1)="4",2004,IF(MID(RIGHT(S25,8),1,1)="5",2005,IF(MID(RIGHT(S25,8),1,1)="6",2006,IF(MID(RIGHT(S25,8),1,1)="7",2007,IF(MID(RIGHT(S25,8),1,1)="8",2008,IF(MID(RIGHT(S25,8),1,1)="9",2009,IF(MID(RIGHT(S25,8),1,1)="A",2010,IF(MID(RIGHT(S25,8),1,1)="B",2011,IF(MID(RIGHT(S25,8),1,1)="C",2012,IF(MID(RIGHT(S25,8),1,1)="D",2013,IF(MID(RIGHT(S25,8),1,1)="E",2014,IF(MID(RIGHT(S25,8),1,1)="F",2015,IF(MID(RIGHT(S25,8),1,1)="G",2016,IF(MID(RIGHT(S25,8),1,1)="H",2017,IF(MID(RIGHT(S25,8),1,1)="J",2018,IF(MID(RIGHT(S25,8),1,1)="K",2019,IF(MID(RIGHT(S25,8),1,1)="L",2020,""))))))))))))))))))))))))))))))</f>
        <v>2019</v>
      </c>
      <c r="S25" s="278" t="s">
        <v>10271</v>
      </c>
      <c r="T25" s="278">
        <v>1650</v>
      </c>
      <c r="U25" s="420">
        <v>45325</v>
      </c>
      <c r="V25" s="719">
        <v>45412</v>
      </c>
      <c r="W25" s="283">
        <v>1800</v>
      </c>
      <c r="X25" s="706" t="s">
        <v>9985</v>
      </c>
    </row>
    <row r="26" spans="1:24" ht="26.25" customHeight="1">
      <c r="A26" s="705"/>
      <c r="B26" s="278"/>
      <c r="C26" s="278" t="s">
        <v>8997</v>
      </c>
      <c r="D26" s="278"/>
      <c r="E26" s="278"/>
      <c r="F26" s="278"/>
      <c r="G26" s="278"/>
      <c r="H26" s="278"/>
      <c r="I26" s="720"/>
      <c r="J26" s="320" t="s">
        <v>10219</v>
      </c>
      <c r="K26" s="278" t="s">
        <v>212</v>
      </c>
      <c r="L26" s="278"/>
      <c r="M26" s="278"/>
      <c r="N26" s="73" t="s">
        <v>2435</v>
      </c>
      <c r="O26" s="279"/>
      <c r="P26" s="278"/>
      <c r="Q26" s="278" t="s">
        <v>7181</v>
      </c>
      <c r="R26" s="278">
        <f>IF(MID(RIGHT(S26,8),1,1)="M",2021,IF(MID(RIGHT(S26,8),1,1)="N",2022,IF(MID(RIGHT(S26,8),1,1)="P",2023,IF(MID(RIGHT(S26,8),1,1)="R",1994,IF(MID(RIGHT(S26,8),1,1)="S",1995,IF(MID(RIGHT(S26,8),1,1)="T",1996,IF(MID(RIGHT(S26,8),1,1)="V",1997,IF(MID(RIGHT(S26,8),1,1)="W",1998,IF(MID(RIGHT(S26,8),1,1)="X",1999,IF(MID(RIGHT(S26,8),1,1)="Y",2000,IF(MID(RIGHT(S26,8),1,1)="1",2001,IF(MID(RIGHT(S26,8),1,1)="2",2002,IF(MID(RIGHT(S26,8),1,1)="3",2003,IF(MID(RIGHT(S26,8),1,1)="4",2004,IF(MID(RIGHT(S26,8),1,1)="5",2005,IF(MID(RIGHT(S26,8),1,1)="6",2006,IF(MID(RIGHT(S26,8),1,1)="7",2007,IF(MID(RIGHT(S26,8),1,1)="8",2008,IF(MID(RIGHT(S26,8),1,1)="9",2009,IF(MID(RIGHT(S26,8),1,1)="A",2010,IF(MID(RIGHT(S26,8),1,1)="B",2011,IF(MID(RIGHT(S26,8),1,1)="C",2012,IF(MID(RIGHT(S26,8),1,1)="D",2013,IF(MID(RIGHT(S26,8),1,1)="E",2014,IF(MID(RIGHT(S26,8),1,1)="F",2015,IF(MID(RIGHT(S26,8),1,1)="G",2016,IF(MID(RIGHT(S26,8),1,1)="H",2017,IF(MID(RIGHT(S26,8),1,1)="J",2018,IF(MID(RIGHT(S26,8),1,1)="K",2019,IF(MID(RIGHT(S26,8),1,1)="L",2020,""))))))))))))))))))))))))))))))</f>
        <v>2019</v>
      </c>
      <c r="S26" s="278" t="s">
        <v>10268</v>
      </c>
      <c r="T26" s="278">
        <v>1475</v>
      </c>
      <c r="U26" s="719"/>
      <c r="V26" s="719">
        <v>45408</v>
      </c>
      <c r="W26" s="283">
        <v>570</v>
      </c>
      <c r="X26" s="706">
        <v>3700</v>
      </c>
    </row>
    <row r="27" spans="1:24" ht="26.25" customHeight="1">
      <c r="A27" s="705"/>
      <c r="B27" s="278"/>
      <c r="C27" s="278"/>
      <c r="D27" s="278"/>
      <c r="E27" s="278"/>
      <c r="F27" s="278"/>
      <c r="G27" s="278"/>
      <c r="H27" s="278"/>
      <c r="I27" s="720"/>
      <c r="J27" s="425" t="s">
        <v>3281</v>
      </c>
      <c r="K27" s="278" t="s">
        <v>3849</v>
      </c>
      <c r="L27" s="278"/>
      <c r="M27" s="278"/>
      <c r="N27" s="278"/>
      <c r="O27" s="278"/>
      <c r="P27" s="280"/>
      <c r="Q27" s="278" t="s">
        <v>7181</v>
      </c>
      <c r="R27" s="278">
        <f>IF(MID(RIGHT(S27,8),1,1)="M",2021,IF(MID(RIGHT(S27,8),1,1)="N",2022,IF(MID(RIGHT(S27,8),1,1)="P",2023,IF(MID(RIGHT(S27,8),1,1)="R",1994,IF(MID(RIGHT(S27,8),1,1)="S",1995,IF(MID(RIGHT(S27,8),1,1)="T",1996,IF(MID(RIGHT(S27,8),1,1)="V",1997,IF(MID(RIGHT(S27,8),1,1)="W",1998,IF(MID(RIGHT(S27,8),1,1)="X",1999,IF(MID(RIGHT(S27,8),1,1)="Y",2000,IF(MID(RIGHT(S27,8),1,1)="1",2001,IF(MID(RIGHT(S27,8),1,1)="2",2002,IF(MID(RIGHT(S27,8),1,1)="3",2003,IF(MID(RIGHT(S27,8),1,1)="4",2004,IF(MID(RIGHT(S27,8),1,1)="5",2005,IF(MID(RIGHT(S27,8),1,1)="6",2006,IF(MID(RIGHT(S27,8),1,1)="7",2007,IF(MID(RIGHT(S27,8),1,1)="8",2008,IF(MID(RIGHT(S27,8),1,1)="9",2009,IF(MID(RIGHT(S27,8),1,1)="A",2010,IF(MID(RIGHT(S27,8),1,1)="B",2011,IF(MID(RIGHT(S27,8),1,1)="C",2012,IF(MID(RIGHT(S27,8),1,1)="D",2013,IF(MID(RIGHT(S27,8),1,1)="E",2014,IF(MID(RIGHT(S27,8),1,1)="F",2015,IF(MID(RIGHT(S27,8),1,1)="G",2016,IF(MID(RIGHT(S27,8),1,1)="H",2017,IF(MID(RIGHT(S27,8),1,1)="J",2018,IF(MID(RIGHT(S27,8),1,1)="K",2019,IF(MID(RIGHT(S27,8),1,1)="L",2020,""))))))))))))))))))))))))))))))</f>
        <v>2019</v>
      </c>
      <c r="S27" s="278" t="s">
        <v>10269</v>
      </c>
      <c r="T27" s="278">
        <v>1475</v>
      </c>
      <c r="U27" s="281"/>
      <c r="V27" s="282">
        <v>45409</v>
      </c>
      <c r="W27" s="283" t="s">
        <v>10381</v>
      </c>
      <c r="X27" s="721" t="s">
        <v>10337</v>
      </c>
    </row>
    <row r="28" spans="1:24" ht="26.25" customHeight="1">
      <c r="A28" s="705"/>
      <c r="B28" s="278"/>
      <c r="C28" s="278"/>
      <c r="D28" s="278"/>
      <c r="E28" s="278"/>
      <c r="F28" s="278"/>
      <c r="G28" s="278"/>
      <c r="H28" s="278"/>
      <c r="I28" s="278"/>
      <c r="J28" s="278"/>
      <c r="K28" s="278" t="s">
        <v>10221</v>
      </c>
      <c r="L28" s="278"/>
      <c r="M28" s="2476" t="s">
        <v>8708</v>
      </c>
      <c r="N28" s="2477"/>
      <c r="O28" s="2478"/>
      <c r="P28" s="278"/>
      <c r="Q28" s="278"/>
      <c r="R28" s="278"/>
      <c r="S28" s="284" t="s">
        <v>189</v>
      </c>
      <c r="T28" s="284">
        <v>3700</v>
      </c>
      <c r="U28" s="281"/>
      <c r="V28" s="281"/>
      <c r="W28" s="283" t="s">
        <v>11812</v>
      </c>
      <c r="X28" s="722" t="s">
        <v>10429</v>
      </c>
    </row>
    <row r="29" spans="1:24" ht="26.25" customHeight="1">
      <c r="A29" s="705"/>
      <c r="B29" s="278"/>
      <c r="C29" s="278"/>
      <c r="D29" s="278"/>
      <c r="E29" s="278"/>
      <c r="F29" s="278"/>
      <c r="G29" s="278"/>
      <c r="H29" s="278"/>
      <c r="I29" s="278"/>
      <c r="J29" s="278" t="s">
        <v>10957</v>
      </c>
      <c r="K29" s="278"/>
      <c r="L29" s="278"/>
      <c r="M29" s="2476" t="s">
        <v>12174</v>
      </c>
      <c r="N29" s="2477"/>
      <c r="O29" s="2478"/>
      <c r="P29" s="280"/>
      <c r="Q29" s="278"/>
      <c r="R29" s="278"/>
      <c r="S29" s="284" t="s">
        <v>2472</v>
      </c>
      <c r="T29" s="284">
        <f>SUM(T24:T28)</f>
        <v>10550</v>
      </c>
      <c r="U29" s="281"/>
      <c r="V29" s="282"/>
      <c r="W29" s="283"/>
      <c r="X29" s="722"/>
    </row>
    <row r="30" spans="1:24" ht="26.25" customHeight="1" thickBot="1">
      <c r="A30" s="707"/>
      <c r="B30" s="708"/>
      <c r="C30" s="708"/>
      <c r="D30" s="708"/>
      <c r="E30" s="708"/>
      <c r="F30" s="708"/>
      <c r="G30" s="708"/>
      <c r="H30" s="708"/>
      <c r="I30" s="708"/>
      <c r="J30" s="708"/>
      <c r="K30" s="611" t="s">
        <v>10260</v>
      </c>
      <c r="L30" s="709"/>
      <c r="M30" s="709"/>
      <c r="N30" s="708"/>
      <c r="O30" s="708"/>
      <c r="P30" s="710"/>
      <c r="Q30" s="711"/>
      <c r="R30" s="711"/>
      <c r="S30" s="711"/>
      <c r="T30" s="711"/>
      <c r="U30" s="712"/>
      <c r="V30" s="713"/>
      <c r="W30" s="723"/>
      <c r="X30" s="724"/>
    </row>
    <row r="31" spans="1:24" ht="26.25" hidden="1" customHeight="1">
      <c r="A31" s="699" t="s">
        <v>188</v>
      </c>
      <c r="B31" s="700"/>
      <c r="C31" s="700" t="s">
        <v>154</v>
      </c>
      <c r="D31" s="700" t="s">
        <v>190</v>
      </c>
      <c r="E31" s="700"/>
      <c r="F31" s="700"/>
      <c r="G31" s="700"/>
      <c r="H31" s="700"/>
      <c r="I31" s="700" t="s">
        <v>126</v>
      </c>
      <c r="J31" s="715" t="s">
        <v>10220</v>
      </c>
      <c r="K31" s="700" t="s">
        <v>8</v>
      </c>
      <c r="L31" s="715"/>
      <c r="M31" s="278"/>
      <c r="N31" s="278"/>
      <c r="O31" s="278"/>
      <c r="P31" s="278"/>
      <c r="Q31" s="700"/>
      <c r="R31" s="700"/>
      <c r="S31" s="700"/>
      <c r="T31" s="700"/>
      <c r="U31" s="1344">
        <v>45327</v>
      </c>
      <c r="V31" s="1344">
        <v>45405</v>
      </c>
      <c r="W31" s="703">
        <v>6781</v>
      </c>
      <c r="X31" s="704">
        <v>10500</v>
      </c>
    </row>
    <row r="32" spans="1:24" ht="26.25" hidden="1" customHeight="1">
      <c r="A32" s="705"/>
      <c r="B32" s="278"/>
      <c r="C32" s="320" t="s">
        <v>3681</v>
      </c>
      <c r="D32" s="278"/>
      <c r="E32" s="278"/>
      <c r="F32" s="278"/>
      <c r="G32" s="278"/>
      <c r="H32" s="278"/>
      <c r="I32" s="278" t="s">
        <v>3598</v>
      </c>
      <c r="J32" s="317" t="s">
        <v>10230</v>
      </c>
      <c r="K32" s="280" t="s">
        <v>195</v>
      </c>
      <c r="L32" s="425" t="s">
        <v>3603</v>
      </c>
      <c r="M32" s="2747" t="s">
        <v>10343</v>
      </c>
      <c r="N32" s="2748"/>
      <c r="O32" s="2748"/>
      <c r="P32" s="2749"/>
      <c r="Q32" s="278"/>
      <c r="R32" s="278"/>
      <c r="S32" s="278"/>
      <c r="T32" s="278"/>
      <c r="U32" s="1487"/>
      <c r="V32" s="1488">
        <v>45412</v>
      </c>
      <c r="W32" s="283" t="s">
        <v>10227</v>
      </c>
      <c r="X32" s="706"/>
    </row>
    <row r="33" spans="1:24" ht="26.25" hidden="1" customHeight="1">
      <c r="A33" s="705"/>
      <c r="B33" s="278"/>
      <c r="C33" s="278" t="s">
        <v>8997</v>
      </c>
      <c r="D33" s="278"/>
      <c r="E33" s="278"/>
      <c r="F33" s="278"/>
      <c r="G33" s="278"/>
      <c r="H33" s="278"/>
      <c r="I33" s="720"/>
      <c r="J33" s="320" t="s">
        <v>10228</v>
      </c>
      <c r="K33" s="278" t="s">
        <v>216</v>
      </c>
      <c r="L33" s="278"/>
      <c r="M33" s="2750"/>
      <c r="N33" s="2751"/>
      <c r="O33" s="2751"/>
      <c r="P33" s="2752"/>
      <c r="Q33" s="278"/>
      <c r="R33" s="278"/>
      <c r="S33" s="278"/>
      <c r="T33" s="278"/>
      <c r="U33" s="719"/>
      <c r="V33" s="719"/>
      <c r="W33" s="283"/>
      <c r="X33" s="706"/>
    </row>
    <row r="34" spans="1:24" ht="26.25" hidden="1" customHeight="1">
      <c r="A34" s="705"/>
      <c r="B34" s="278"/>
      <c r="C34" s="278"/>
      <c r="D34" s="278"/>
      <c r="E34" s="278"/>
      <c r="F34" s="278"/>
      <c r="G34" s="278"/>
      <c r="H34" s="278"/>
      <c r="I34" s="720"/>
      <c r="J34" s="425" t="s">
        <v>3281</v>
      </c>
      <c r="K34" s="278" t="s">
        <v>3849</v>
      </c>
      <c r="L34" s="278"/>
      <c r="M34" s="2750"/>
      <c r="N34" s="2751"/>
      <c r="O34" s="2751"/>
      <c r="P34" s="2752"/>
      <c r="Q34" s="278"/>
      <c r="R34" s="278"/>
      <c r="S34" s="278"/>
      <c r="T34" s="278"/>
      <c r="U34" s="281"/>
      <c r="V34" s="281"/>
      <c r="W34" s="283"/>
      <c r="X34" s="721"/>
    </row>
    <row r="35" spans="1:24" ht="26.25" hidden="1" customHeight="1">
      <c r="A35" s="705"/>
      <c r="B35" s="278"/>
      <c r="C35" s="278"/>
      <c r="D35" s="278"/>
      <c r="E35" s="278"/>
      <c r="F35" s="278"/>
      <c r="G35" s="278"/>
      <c r="H35" s="278"/>
      <c r="I35" s="278"/>
      <c r="J35" s="278"/>
      <c r="K35" s="278" t="s">
        <v>10221</v>
      </c>
      <c r="L35" s="278"/>
      <c r="M35" s="2750"/>
      <c r="N35" s="2751"/>
      <c r="O35" s="2751"/>
      <c r="P35" s="2752"/>
      <c r="Q35" s="278"/>
      <c r="R35" s="278"/>
      <c r="S35" s="284" t="s">
        <v>189</v>
      </c>
      <c r="T35" s="284"/>
      <c r="U35" s="281"/>
      <c r="V35" s="281"/>
      <c r="W35" s="283"/>
      <c r="X35" s="722"/>
    </row>
    <row r="36" spans="1:24" ht="26.25" hidden="1" customHeight="1">
      <c r="A36" s="705"/>
      <c r="B36" s="278"/>
      <c r="C36" s="278"/>
      <c r="D36" s="278"/>
      <c r="E36" s="278"/>
      <c r="F36" s="278"/>
      <c r="G36" s="278"/>
      <c r="H36" s="278"/>
      <c r="I36" s="278"/>
      <c r="J36" s="278"/>
      <c r="K36" s="278"/>
      <c r="L36" s="278"/>
      <c r="M36" s="2753"/>
      <c r="N36" s="2754"/>
      <c r="O36" s="2754"/>
      <c r="P36" s="2755"/>
      <c r="Q36" s="278"/>
      <c r="R36" s="278"/>
      <c r="S36" s="284" t="s">
        <v>2472</v>
      </c>
      <c r="T36" s="284">
        <f>SUM(T31:T35)</f>
        <v>0</v>
      </c>
      <c r="U36" s="281"/>
      <c r="V36" s="282"/>
      <c r="W36" s="283"/>
      <c r="X36" s="722"/>
    </row>
    <row r="37" spans="1:24" ht="26.25" hidden="1" customHeight="1" thickBot="1">
      <c r="A37" s="707"/>
      <c r="B37" s="708"/>
      <c r="C37" s="708"/>
      <c r="D37" s="708"/>
      <c r="E37" s="708"/>
      <c r="F37" s="708"/>
      <c r="G37" s="708"/>
      <c r="H37" s="708"/>
      <c r="I37" s="708"/>
      <c r="J37" s="708"/>
      <c r="K37" s="611" t="s">
        <v>10260</v>
      </c>
      <c r="L37" s="709"/>
      <c r="M37" s="709"/>
      <c r="N37" s="708"/>
      <c r="O37" s="708"/>
      <c r="P37" s="710"/>
      <c r="Q37" s="711"/>
      <c r="R37" s="711"/>
      <c r="S37" s="711"/>
      <c r="T37" s="711"/>
      <c r="U37" s="712"/>
      <c r="V37" s="713"/>
      <c r="W37" s="723"/>
      <c r="X37" s="724"/>
    </row>
    <row r="39" spans="1:24" ht="26.25" customHeight="1" thickBot="1">
      <c r="A39" s="445"/>
      <c r="B39" s="445"/>
      <c r="C39" s="445"/>
      <c r="D39" s="445"/>
      <c r="E39" s="445"/>
      <c r="F39" s="445"/>
      <c r="G39" s="445"/>
      <c r="H39" s="445"/>
      <c r="I39" s="445"/>
      <c r="J39" s="445"/>
      <c r="K39" s="446"/>
      <c r="L39" s="445"/>
      <c r="M39" s="445"/>
      <c r="N39" s="446"/>
      <c r="O39" s="446"/>
      <c r="P39" s="447"/>
      <c r="Q39" s="445"/>
      <c r="R39" s="445"/>
      <c r="S39" s="445"/>
      <c r="T39" s="445"/>
      <c r="U39" s="448"/>
      <c r="V39" s="449"/>
      <c r="W39" s="450"/>
      <c r="X39" s="450"/>
    </row>
    <row r="40" spans="1:24" ht="26.25" customHeight="1">
      <c r="A40" s="1348" t="s">
        <v>188</v>
      </c>
      <c r="B40" s="1349"/>
      <c r="C40" s="1349" t="s">
        <v>123</v>
      </c>
      <c r="D40" s="1349" t="s">
        <v>198</v>
      </c>
      <c r="E40" s="1349" t="s">
        <v>191</v>
      </c>
      <c r="F40" s="1349" t="s">
        <v>191</v>
      </c>
      <c r="G40" s="1349" t="s">
        <v>191</v>
      </c>
      <c r="H40" s="1349" t="s">
        <v>191</v>
      </c>
      <c r="I40" s="1349" t="s">
        <v>10122</v>
      </c>
      <c r="J40" s="1349" t="s">
        <v>10209</v>
      </c>
      <c r="K40" s="1350" t="s">
        <v>10103</v>
      </c>
      <c r="L40" s="1349" t="s">
        <v>10365</v>
      </c>
      <c r="M40" s="1349"/>
      <c r="N40" s="1350" t="s">
        <v>10302</v>
      </c>
      <c r="O40" s="1350">
        <v>163026</v>
      </c>
      <c r="P40" s="1351" t="s">
        <v>10836</v>
      </c>
      <c r="Q40" s="1349" t="s">
        <v>2214</v>
      </c>
      <c r="R40" s="1349">
        <v>2017</v>
      </c>
      <c r="S40" s="1349" t="s">
        <v>10210</v>
      </c>
      <c r="T40" s="1349">
        <v>2715</v>
      </c>
      <c r="U40" s="1352">
        <v>45328</v>
      </c>
      <c r="V40" s="1352">
        <v>45370</v>
      </c>
      <c r="W40" s="1353"/>
      <c r="X40" s="1354">
        <v>1650</v>
      </c>
    </row>
    <row r="41" spans="1:24" ht="26.25" customHeight="1">
      <c r="A41" s="1355"/>
      <c r="B41" s="208"/>
      <c r="C41" s="208"/>
      <c r="D41" s="208"/>
      <c r="E41" s="208"/>
      <c r="F41" s="208"/>
      <c r="G41" s="208"/>
      <c r="H41" s="208"/>
      <c r="I41" s="208" t="s">
        <v>194</v>
      </c>
      <c r="J41" s="412" t="s">
        <v>10234</v>
      </c>
      <c r="K41" s="215" t="s">
        <v>7348</v>
      </c>
      <c r="L41" s="425" t="s">
        <v>7421</v>
      </c>
      <c r="M41" s="208"/>
      <c r="N41" s="73" t="s">
        <v>4260</v>
      </c>
      <c r="O41" s="209"/>
      <c r="P41" s="210"/>
      <c r="Q41" s="208" t="s">
        <v>10303</v>
      </c>
      <c r="R41" s="208">
        <v>2015</v>
      </c>
      <c r="S41" s="208" t="s">
        <v>10211</v>
      </c>
      <c r="T41" s="208">
        <v>2350</v>
      </c>
      <c r="U41" s="212"/>
      <c r="V41" s="212"/>
      <c r="W41" s="213">
        <v>50</v>
      </c>
      <c r="X41" s="1356" t="s">
        <v>10379</v>
      </c>
    </row>
    <row r="42" spans="1:24" ht="26.25" customHeight="1">
      <c r="A42" s="1355"/>
      <c r="B42" s="208"/>
      <c r="C42" s="208"/>
      <c r="D42" s="208"/>
      <c r="E42" s="208"/>
      <c r="F42" s="208"/>
      <c r="G42" s="208"/>
      <c r="H42" s="208"/>
      <c r="I42" s="208"/>
      <c r="J42" s="320" t="s">
        <v>10224</v>
      </c>
      <c r="K42" s="209" t="s">
        <v>10253</v>
      </c>
      <c r="L42" s="208"/>
      <c r="M42" s="208"/>
      <c r="N42" s="73" t="s">
        <v>10877</v>
      </c>
      <c r="O42" s="209"/>
      <c r="P42" s="210"/>
      <c r="Q42" s="208" t="s">
        <v>10304</v>
      </c>
      <c r="R42" s="208">
        <v>2015</v>
      </c>
      <c r="S42" s="208" t="s">
        <v>10212</v>
      </c>
      <c r="T42" s="208">
        <v>1665</v>
      </c>
      <c r="U42" s="211"/>
      <c r="V42" s="211"/>
      <c r="W42" s="1448" t="s">
        <v>10327</v>
      </c>
      <c r="X42" s="1356"/>
    </row>
    <row r="43" spans="1:24" ht="26.25" customHeight="1">
      <c r="A43" s="1355"/>
      <c r="B43" s="208"/>
      <c r="C43" s="208" t="s">
        <v>10002</v>
      </c>
      <c r="D43" s="208" t="s">
        <v>191</v>
      </c>
      <c r="E43" s="208"/>
      <c r="F43" s="208"/>
      <c r="G43" s="208"/>
      <c r="H43" s="208"/>
      <c r="I43" s="208"/>
      <c r="J43" s="425" t="s">
        <v>9971</v>
      </c>
      <c r="K43" s="209" t="s">
        <v>10254</v>
      </c>
      <c r="L43" s="208"/>
      <c r="M43" s="208"/>
      <c r="N43" s="209"/>
      <c r="O43" s="209"/>
      <c r="P43" s="210"/>
      <c r="Q43" s="208" t="s">
        <v>7181</v>
      </c>
      <c r="R43" s="208">
        <v>2015</v>
      </c>
      <c r="S43" s="208" t="s">
        <v>10213</v>
      </c>
      <c r="T43" s="208">
        <v>1420</v>
      </c>
      <c r="U43" s="212"/>
      <c r="V43" s="211"/>
      <c r="W43" s="213" t="s">
        <v>10426</v>
      </c>
      <c r="X43" s="1356"/>
    </row>
    <row r="44" spans="1:24" ht="26.25" customHeight="1">
      <c r="A44" s="1355"/>
      <c r="B44" s="208"/>
      <c r="C44" s="208" t="s">
        <v>10003</v>
      </c>
      <c r="D44" s="208" t="s">
        <v>191</v>
      </c>
      <c r="E44" s="208"/>
      <c r="F44" s="208"/>
      <c r="G44" s="208"/>
      <c r="H44" s="208"/>
      <c r="I44" s="208"/>
      <c r="J44" s="932" t="s">
        <v>9477</v>
      </c>
      <c r="K44" s="209"/>
      <c r="L44" s="208"/>
      <c r="M44" s="2744" t="s">
        <v>10243</v>
      </c>
      <c r="N44" s="2745"/>
      <c r="O44" s="2746"/>
      <c r="P44" s="210"/>
      <c r="Q44" s="208"/>
      <c r="R44" s="208"/>
      <c r="S44" s="214" t="s">
        <v>189</v>
      </c>
      <c r="T44" s="214">
        <v>3860</v>
      </c>
      <c r="U44" s="211"/>
      <c r="V44" s="211"/>
      <c r="W44" s="213"/>
      <c r="X44" s="1356"/>
    </row>
    <row r="45" spans="1:24" ht="26.25" customHeight="1">
      <c r="A45" s="1355"/>
      <c r="B45" s="208"/>
      <c r="C45" s="208"/>
      <c r="D45" s="208"/>
      <c r="E45" s="208"/>
      <c r="F45" s="208"/>
      <c r="G45" s="208"/>
      <c r="H45" s="208"/>
      <c r="I45" s="208"/>
      <c r="J45" s="208"/>
      <c r="K45" s="209"/>
      <c r="L45" s="208"/>
      <c r="M45" s="2744" t="s">
        <v>10244</v>
      </c>
      <c r="N45" s="2745"/>
      <c r="O45" s="2746"/>
      <c r="P45" s="210"/>
      <c r="Q45" s="208"/>
      <c r="R45" s="208"/>
      <c r="S45" s="214"/>
      <c r="T45" s="214">
        <f>SUM(T40:T44)</f>
        <v>12010</v>
      </c>
      <c r="U45" s="211"/>
      <c r="V45" s="617"/>
      <c r="W45" s="213"/>
      <c r="X45" s="1356"/>
    </row>
    <row r="46" spans="1:24" ht="26.25" customHeight="1" thickBot="1">
      <c r="A46" s="1357"/>
      <c r="B46" s="1358"/>
      <c r="C46" s="1358"/>
      <c r="D46" s="1358"/>
      <c r="E46" s="1358"/>
      <c r="F46" s="1358"/>
      <c r="G46" s="1358"/>
      <c r="H46" s="1358"/>
      <c r="I46" s="1358"/>
      <c r="J46" s="1358"/>
      <c r="K46" s="611" t="s">
        <v>10208</v>
      </c>
      <c r="L46" s="1358"/>
      <c r="M46" s="1358"/>
      <c r="N46" s="1359"/>
      <c r="O46" s="1359"/>
      <c r="P46" s="1360"/>
      <c r="Q46" s="1358"/>
      <c r="R46" s="1358"/>
      <c r="S46" s="1361"/>
      <c r="T46" s="1361"/>
      <c r="U46" s="1362"/>
      <c r="V46" s="1363"/>
      <c r="W46" s="1364"/>
      <c r="X46" s="1365"/>
    </row>
    <row r="47" spans="1:24" ht="26.25" customHeight="1">
      <c r="A47" s="1348" t="s">
        <v>188</v>
      </c>
      <c r="B47" s="1349"/>
      <c r="C47" s="1349" t="s">
        <v>123</v>
      </c>
      <c r="D47" s="1349" t="s">
        <v>198</v>
      </c>
      <c r="E47" s="1349" t="s">
        <v>191</v>
      </c>
      <c r="F47" s="1349" t="s">
        <v>191</v>
      </c>
      <c r="G47" s="1349" t="s">
        <v>191</v>
      </c>
      <c r="H47" s="1349" t="s">
        <v>191</v>
      </c>
      <c r="I47" s="1349" t="s">
        <v>10122</v>
      </c>
      <c r="J47" s="1349" t="s">
        <v>10209</v>
      </c>
      <c r="K47" s="1350" t="s">
        <v>10103</v>
      </c>
      <c r="L47" s="1349" t="s">
        <v>10330</v>
      </c>
      <c r="M47" s="1349"/>
      <c r="N47" s="1350" t="s">
        <v>10280</v>
      </c>
      <c r="O47" s="1350">
        <v>163054</v>
      </c>
      <c r="P47" s="1351" t="s">
        <v>10836</v>
      </c>
      <c r="Q47" s="1349" t="s">
        <v>7261</v>
      </c>
      <c r="R47" s="1349">
        <v>2015</v>
      </c>
      <c r="S47" s="1349" t="s">
        <v>10837</v>
      </c>
      <c r="T47" s="1349">
        <v>1905</v>
      </c>
      <c r="U47" s="1352">
        <v>45328</v>
      </c>
      <c r="V47" s="1352">
        <v>45370</v>
      </c>
      <c r="W47" s="1353"/>
      <c r="X47" s="1354">
        <v>1650</v>
      </c>
    </row>
    <row r="48" spans="1:24" ht="26.25" customHeight="1">
      <c r="A48" s="1355"/>
      <c r="B48" s="208"/>
      <c r="C48" s="208"/>
      <c r="D48" s="208"/>
      <c r="E48" s="208"/>
      <c r="F48" s="208"/>
      <c r="G48" s="208"/>
      <c r="H48" s="208"/>
      <c r="I48" s="208" t="s">
        <v>194</v>
      </c>
      <c r="J48" s="412" t="s">
        <v>10234</v>
      </c>
      <c r="K48" s="215" t="s">
        <v>7348</v>
      </c>
      <c r="L48" s="425" t="s">
        <v>7421</v>
      </c>
      <c r="M48" s="208"/>
      <c r="N48" s="73" t="s">
        <v>4260</v>
      </c>
      <c r="O48" s="209"/>
      <c r="P48" s="210"/>
      <c r="Q48" s="208" t="s">
        <v>7181</v>
      </c>
      <c r="R48" s="208">
        <v>2017</v>
      </c>
      <c r="S48" s="208" t="s">
        <v>10838</v>
      </c>
      <c r="T48" s="208">
        <v>1420</v>
      </c>
      <c r="U48" s="212"/>
      <c r="V48" s="212"/>
      <c r="W48" s="213">
        <v>50</v>
      </c>
      <c r="X48" s="1356" t="s">
        <v>10379</v>
      </c>
    </row>
    <row r="49" spans="1:24" ht="26.25" customHeight="1">
      <c r="A49" s="1355"/>
      <c r="B49" s="208"/>
      <c r="C49" s="208"/>
      <c r="D49" s="208"/>
      <c r="E49" s="208"/>
      <c r="F49" s="208"/>
      <c r="G49" s="208"/>
      <c r="H49" s="208"/>
      <c r="I49" s="208"/>
      <c r="J49" s="320" t="s">
        <v>10224</v>
      </c>
      <c r="K49" s="209" t="s">
        <v>10253</v>
      </c>
      <c r="L49" s="208"/>
      <c r="M49" s="208"/>
      <c r="N49" s="73" t="s">
        <v>10877</v>
      </c>
      <c r="O49" s="209"/>
      <c r="P49" s="210"/>
      <c r="Q49" s="208" t="s">
        <v>523</v>
      </c>
      <c r="R49" s="208">
        <v>2015</v>
      </c>
      <c r="S49" s="208" t="s">
        <v>10839</v>
      </c>
      <c r="T49" s="208">
        <v>2245</v>
      </c>
      <c r="U49" s="211"/>
      <c r="V49" s="211"/>
      <c r="W49" s="1448" t="s">
        <v>10327</v>
      </c>
      <c r="X49" s="1356"/>
    </row>
    <row r="50" spans="1:24" ht="26.25" customHeight="1">
      <c r="A50" s="1355"/>
      <c r="B50" s="208"/>
      <c r="C50" s="208" t="s">
        <v>10002</v>
      </c>
      <c r="D50" s="208" t="s">
        <v>191</v>
      </c>
      <c r="E50" s="208"/>
      <c r="F50" s="208"/>
      <c r="G50" s="208"/>
      <c r="H50" s="208"/>
      <c r="I50" s="208"/>
      <c r="J50" s="425" t="s">
        <v>9971</v>
      </c>
      <c r="K50" s="209" t="s">
        <v>10254</v>
      </c>
      <c r="L50" s="208"/>
      <c r="M50" s="208"/>
      <c r="N50" s="209"/>
      <c r="O50" s="209"/>
      <c r="P50" s="210"/>
      <c r="Q50" s="208" t="s">
        <v>7181</v>
      </c>
      <c r="R50" s="208">
        <v>2015</v>
      </c>
      <c r="S50" s="208" t="s">
        <v>10840</v>
      </c>
      <c r="T50" s="208">
        <v>1420</v>
      </c>
      <c r="U50" s="212"/>
      <c r="V50" s="211"/>
      <c r="W50" s="213" t="s">
        <v>10426</v>
      </c>
      <c r="X50" s="1356"/>
    </row>
    <row r="51" spans="1:24" ht="26.25" customHeight="1">
      <c r="A51" s="1355"/>
      <c r="B51" s="208"/>
      <c r="C51" s="208" t="s">
        <v>10003</v>
      </c>
      <c r="D51" s="208" t="s">
        <v>191</v>
      </c>
      <c r="E51" s="208"/>
      <c r="F51" s="208"/>
      <c r="G51" s="208"/>
      <c r="H51" s="208"/>
      <c r="I51" s="208"/>
      <c r="J51" s="932" t="s">
        <v>9477</v>
      </c>
      <c r="K51" s="209"/>
      <c r="L51" s="208"/>
      <c r="M51" s="2744" t="s">
        <v>10243</v>
      </c>
      <c r="N51" s="2745"/>
      <c r="O51" s="2746"/>
      <c r="P51" s="210"/>
      <c r="Q51" s="208"/>
      <c r="R51" s="208"/>
      <c r="S51" s="214" t="s">
        <v>189</v>
      </c>
      <c r="T51" s="214">
        <v>3870</v>
      </c>
      <c r="U51" s="211"/>
      <c r="V51" s="211"/>
      <c r="W51" s="213"/>
      <c r="X51" s="1356"/>
    </row>
    <row r="52" spans="1:24" ht="26.25" customHeight="1">
      <c r="A52" s="1355"/>
      <c r="B52" s="208"/>
      <c r="C52" s="208"/>
      <c r="D52" s="208"/>
      <c r="E52" s="208"/>
      <c r="F52" s="208"/>
      <c r="G52" s="208"/>
      <c r="H52" s="208"/>
      <c r="I52" s="208"/>
      <c r="J52" s="208"/>
      <c r="K52" s="209"/>
      <c r="L52" s="208"/>
      <c r="M52" s="2744" t="s">
        <v>10244</v>
      </c>
      <c r="N52" s="2745"/>
      <c r="O52" s="2746"/>
      <c r="P52" s="210"/>
      <c r="Q52" s="208"/>
      <c r="R52" s="208"/>
      <c r="S52" s="214"/>
      <c r="T52" s="214">
        <f>SUM(T47:T51)</f>
        <v>10860</v>
      </c>
      <c r="U52" s="211"/>
      <c r="V52" s="617"/>
      <c r="W52" s="213"/>
      <c r="X52" s="1356"/>
    </row>
    <row r="53" spans="1:24" ht="26.25" customHeight="1" thickBot="1">
      <c r="A53" s="1357"/>
      <c r="B53" s="1358"/>
      <c r="C53" s="1358"/>
      <c r="D53" s="1358"/>
      <c r="E53" s="1358"/>
      <c r="F53" s="1358"/>
      <c r="G53" s="1358"/>
      <c r="H53" s="1358"/>
      <c r="I53" s="1358"/>
      <c r="J53" s="1358"/>
      <c r="K53" s="611" t="s">
        <v>10208</v>
      </c>
      <c r="L53" s="1358"/>
      <c r="M53" s="1358"/>
      <c r="N53" s="1359"/>
      <c r="O53" s="1359"/>
      <c r="P53" s="1360"/>
      <c r="Q53" s="1358"/>
      <c r="R53" s="1358"/>
      <c r="S53" s="1361"/>
      <c r="T53" s="1361"/>
      <c r="U53" s="1362"/>
      <c r="V53" s="1363"/>
      <c r="W53" s="1364"/>
      <c r="X53" s="1365"/>
    </row>
    <row r="55" spans="1:24" ht="26.25" customHeight="1" thickBot="1"/>
    <row r="56" spans="1:24" ht="26.25" customHeight="1">
      <c r="A56" s="456" t="s">
        <v>188</v>
      </c>
      <c r="B56" s="457"/>
      <c r="C56" s="457" t="s">
        <v>10329</v>
      </c>
      <c r="D56" s="457" t="s">
        <v>198</v>
      </c>
      <c r="E56" s="457" t="s">
        <v>191</v>
      </c>
      <c r="F56" s="457" t="s">
        <v>191</v>
      </c>
      <c r="G56" s="457" t="s">
        <v>191</v>
      </c>
      <c r="H56" s="457" t="s">
        <v>191</v>
      </c>
      <c r="I56" s="457" t="s">
        <v>10010</v>
      </c>
      <c r="J56" s="457" t="s">
        <v>10209</v>
      </c>
      <c r="K56" s="458" t="s">
        <v>10103</v>
      </c>
      <c r="L56" s="457" t="s">
        <v>10366</v>
      </c>
      <c r="M56" s="457"/>
      <c r="N56" s="458" t="s">
        <v>10281</v>
      </c>
      <c r="O56" s="458">
        <v>200664</v>
      </c>
      <c r="P56" s="459" t="s">
        <v>10836</v>
      </c>
      <c r="Q56" s="457" t="s">
        <v>8489</v>
      </c>
      <c r="R56" s="457">
        <v>2015</v>
      </c>
      <c r="S56" s="457" t="s">
        <v>10282</v>
      </c>
      <c r="T56" s="457">
        <v>2360</v>
      </c>
      <c r="U56" s="460">
        <v>45328</v>
      </c>
      <c r="V56" s="461">
        <v>45370</v>
      </c>
      <c r="W56" s="462"/>
      <c r="X56" s="463">
        <v>1760</v>
      </c>
    </row>
    <row r="57" spans="1:24" ht="26.25" customHeight="1">
      <c r="A57" s="464"/>
      <c r="B57" s="143"/>
      <c r="C57" s="143" t="s">
        <v>10286</v>
      </c>
      <c r="D57" s="143"/>
      <c r="E57" s="143"/>
      <c r="F57" s="143"/>
      <c r="G57" s="143"/>
      <c r="H57" s="143"/>
      <c r="I57" s="143" t="s">
        <v>3598</v>
      </c>
      <c r="J57" s="412" t="s">
        <v>10235</v>
      </c>
      <c r="K57" s="169" t="s">
        <v>3548</v>
      </c>
      <c r="L57" s="425" t="s">
        <v>7421</v>
      </c>
      <c r="M57" s="143"/>
      <c r="N57" s="73" t="s">
        <v>10877</v>
      </c>
      <c r="O57" s="143"/>
      <c r="P57" s="143"/>
      <c r="Q57" s="143" t="s">
        <v>635</v>
      </c>
      <c r="R57" s="143">
        <v>2017</v>
      </c>
      <c r="S57" s="143" t="s">
        <v>10283</v>
      </c>
      <c r="T57" s="143">
        <v>2345</v>
      </c>
      <c r="U57" s="146"/>
      <c r="V57" s="146"/>
      <c r="W57" s="147">
        <v>50</v>
      </c>
      <c r="X57" s="466" t="s">
        <v>10379</v>
      </c>
    </row>
    <row r="58" spans="1:24" ht="26.25" customHeight="1">
      <c r="A58" s="464"/>
      <c r="B58" s="143"/>
      <c r="C58" s="143" t="s">
        <v>10287</v>
      </c>
      <c r="D58" s="143"/>
      <c r="E58" s="143"/>
      <c r="F58" s="143"/>
      <c r="G58" s="143"/>
      <c r="H58" s="143"/>
      <c r="I58" s="143"/>
      <c r="J58" s="320" t="s">
        <v>10225</v>
      </c>
      <c r="K58" s="144" t="s">
        <v>10253</v>
      </c>
      <c r="L58" s="143"/>
      <c r="M58" s="143"/>
      <c r="N58" s="73" t="s">
        <v>3802</v>
      </c>
      <c r="O58" s="143" t="s">
        <v>10288</v>
      </c>
      <c r="P58" s="143"/>
      <c r="Q58" s="143" t="s">
        <v>10285</v>
      </c>
      <c r="R58" s="143">
        <v>2015</v>
      </c>
      <c r="S58" s="143" t="s">
        <v>10284</v>
      </c>
      <c r="T58" s="143">
        <v>1955</v>
      </c>
      <c r="U58" s="146"/>
      <c r="V58" s="146"/>
      <c r="W58" s="1449" t="s">
        <v>10327</v>
      </c>
      <c r="X58" s="466"/>
    </row>
    <row r="59" spans="1:24" ht="26.25" customHeight="1">
      <c r="A59" s="464"/>
      <c r="B59" s="143"/>
      <c r="C59" s="143" t="s">
        <v>10002</v>
      </c>
      <c r="D59" s="143" t="s">
        <v>191</v>
      </c>
      <c r="E59" s="143"/>
      <c r="F59" s="143"/>
      <c r="G59" s="143"/>
      <c r="H59" s="143"/>
      <c r="I59" s="143"/>
      <c r="J59" s="143"/>
      <c r="K59" s="144" t="s">
        <v>9972</v>
      </c>
      <c r="L59" s="143"/>
      <c r="M59" s="2559" t="s">
        <v>10104</v>
      </c>
      <c r="N59" s="2560"/>
      <c r="O59" s="2561"/>
      <c r="P59" s="143"/>
      <c r="Q59" s="143" t="s">
        <v>243</v>
      </c>
      <c r="R59" s="143">
        <v>2014</v>
      </c>
      <c r="S59" s="143" t="s">
        <v>10332</v>
      </c>
      <c r="T59" s="143">
        <v>1905</v>
      </c>
      <c r="U59" s="168"/>
      <c r="V59" s="146"/>
      <c r="W59" s="147" t="s">
        <v>10426</v>
      </c>
      <c r="X59" s="466"/>
    </row>
    <row r="60" spans="1:24" ht="26.25" customHeight="1">
      <c r="A60" s="464"/>
      <c r="B60" s="143"/>
      <c r="C60" s="143" t="s">
        <v>10003</v>
      </c>
      <c r="D60" s="143" t="s">
        <v>191</v>
      </c>
      <c r="E60" s="143"/>
      <c r="F60" s="143"/>
      <c r="G60" s="143"/>
      <c r="H60" s="143"/>
      <c r="I60" s="143"/>
      <c r="J60" s="143" t="s">
        <v>2626</v>
      </c>
      <c r="K60" s="144"/>
      <c r="L60" s="143"/>
      <c r="M60" s="2744" t="s">
        <v>10243</v>
      </c>
      <c r="N60" s="2745"/>
      <c r="O60" s="2746"/>
      <c r="P60" s="143"/>
      <c r="Q60" s="143"/>
      <c r="R60" s="143"/>
      <c r="S60" s="148" t="s">
        <v>189</v>
      </c>
      <c r="T60" s="148">
        <v>3860</v>
      </c>
      <c r="U60" s="168"/>
      <c r="V60" s="146"/>
      <c r="W60" s="147"/>
      <c r="X60" s="466"/>
    </row>
    <row r="61" spans="1:24" ht="26.25" customHeight="1">
      <c r="A61" s="464"/>
      <c r="B61" s="143"/>
      <c r="C61" s="143" t="s">
        <v>10043</v>
      </c>
      <c r="D61" s="143" t="s">
        <v>10047</v>
      </c>
      <c r="E61" s="143"/>
      <c r="F61" s="143"/>
      <c r="G61" s="143"/>
      <c r="H61" s="143"/>
      <c r="I61" s="143"/>
      <c r="J61" s="143"/>
      <c r="K61" s="144"/>
      <c r="L61" s="143"/>
      <c r="M61" s="2744" t="s">
        <v>10244</v>
      </c>
      <c r="N61" s="2745"/>
      <c r="O61" s="2746"/>
      <c r="P61" s="143"/>
      <c r="Q61" s="143"/>
      <c r="R61" s="143"/>
      <c r="S61" s="148" t="s">
        <v>2472</v>
      </c>
      <c r="T61" s="148">
        <f>SUM(T56:T60)</f>
        <v>12425</v>
      </c>
      <c r="U61" s="168"/>
      <c r="V61" s="146"/>
      <c r="W61" s="147"/>
      <c r="X61" s="466"/>
    </row>
    <row r="62" spans="1:24" ht="26.25" customHeight="1" thickBot="1">
      <c r="A62" s="467"/>
      <c r="B62" s="468"/>
      <c r="C62" s="468"/>
      <c r="D62" s="468"/>
      <c r="E62" s="468"/>
      <c r="F62" s="468"/>
      <c r="G62" s="468"/>
      <c r="H62" s="468"/>
      <c r="I62" s="468"/>
      <c r="J62" s="555" t="s">
        <v>2745</v>
      </c>
      <c r="K62" s="611" t="s">
        <v>10208</v>
      </c>
      <c r="L62" s="468"/>
      <c r="M62" s="468"/>
      <c r="N62" s="470"/>
      <c r="O62" s="470"/>
      <c r="P62" s="471"/>
      <c r="Q62" s="468"/>
      <c r="R62" s="468"/>
      <c r="S62" s="472"/>
      <c r="T62" s="472"/>
      <c r="U62" s="473"/>
      <c r="V62" s="474"/>
      <c r="W62" s="475"/>
      <c r="X62" s="476"/>
    </row>
    <row r="63" spans="1:24" ht="26.25" customHeight="1">
      <c r="A63" s="456" t="s">
        <v>188</v>
      </c>
      <c r="B63" s="457"/>
      <c r="C63" s="457" t="s">
        <v>10329</v>
      </c>
      <c r="D63" s="457" t="s">
        <v>198</v>
      </c>
      <c r="E63" s="457" t="s">
        <v>191</v>
      </c>
      <c r="F63" s="457" t="s">
        <v>191</v>
      </c>
      <c r="G63" s="457" t="s">
        <v>191</v>
      </c>
      <c r="H63" s="457" t="s">
        <v>191</v>
      </c>
      <c r="I63" s="457" t="s">
        <v>10010</v>
      </c>
      <c r="J63" s="457" t="s">
        <v>10209</v>
      </c>
      <c r="K63" s="458" t="s">
        <v>10103</v>
      </c>
      <c r="L63" s="457" t="s">
        <v>10367</v>
      </c>
      <c r="M63" s="457"/>
      <c r="N63" s="458" t="s">
        <v>10297</v>
      </c>
      <c r="O63" s="458">
        <v>162996</v>
      </c>
      <c r="P63" s="459" t="s">
        <v>10836</v>
      </c>
      <c r="Q63" s="457" t="s">
        <v>243</v>
      </c>
      <c r="R63" s="457">
        <v>2014</v>
      </c>
      <c r="S63" s="457" t="s">
        <v>10333</v>
      </c>
      <c r="T63" s="457">
        <v>1905</v>
      </c>
      <c r="U63" s="460">
        <v>45328</v>
      </c>
      <c r="V63" s="461">
        <v>45370</v>
      </c>
      <c r="W63" s="462"/>
      <c r="X63" s="463">
        <v>1760</v>
      </c>
    </row>
    <row r="64" spans="1:24" ht="26.25" customHeight="1">
      <c r="A64" s="464"/>
      <c r="B64" s="143"/>
      <c r="C64" s="143" t="s">
        <v>10286</v>
      </c>
      <c r="D64" s="143"/>
      <c r="E64" s="143"/>
      <c r="F64" s="143"/>
      <c r="G64" s="143"/>
      <c r="H64" s="143"/>
      <c r="I64" s="143" t="s">
        <v>3598</v>
      </c>
      <c r="J64" s="412" t="s">
        <v>10235</v>
      </c>
      <c r="K64" s="169" t="s">
        <v>3548</v>
      </c>
      <c r="L64" s="425" t="s">
        <v>7421</v>
      </c>
      <c r="M64" s="143"/>
      <c r="N64" s="73" t="s">
        <v>10877</v>
      </c>
      <c r="O64" s="143"/>
      <c r="P64" s="143"/>
      <c r="Q64" s="143" t="s">
        <v>9731</v>
      </c>
      <c r="R64" s="143">
        <v>2019</v>
      </c>
      <c r="S64" s="143" t="s">
        <v>10289</v>
      </c>
      <c r="T64" s="143">
        <v>2110</v>
      </c>
      <c r="U64" s="146"/>
      <c r="V64" s="146"/>
      <c r="W64" s="147">
        <v>50</v>
      </c>
      <c r="X64" s="466" t="s">
        <v>10379</v>
      </c>
    </row>
    <row r="65" spans="1:24" ht="26.25" customHeight="1">
      <c r="A65" s="464"/>
      <c r="B65" s="143"/>
      <c r="C65" s="143" t="s">
        <v>10287</v>
      </c>
      <c r="D65" s="143"/>
      <c r="E65" s="143"/>
      <c r="F65" s="143"/>
      <c r="G65" s="143"/>
      <c r="H65" s="143"/>
      <c r="I65" s="143"/>
      <c r="J65" s="320" t="s">
        <v>10225</v>
      </c>
      <c r="K65" s="144" t="s">
        <v>10253</v>
      </c>
      <c r="L65" s="143"/>
      <c r="M65" s="143"/>
      <c r="N65" s="73" t="s">
        <v>3802</v>
      </c>
      <c r="O65" s="143" t="s">
        <v>10288</v>
      </c>
      <c r="P65" s="143"/>
      <c r="Q65" s="143" t="s">
        <v>361</v>
      </c>
      <c r="R65" s="143">
        <v>2016</v>
      </c>
      <c r="S65" s="143" t="s">
        <v>10290</v>
      </c>
      <c r="T65" s="143">
        <v>2175</v>
      </c>
      <c r="U65" s="146"/>
      <c r="V65" s="146"/>
      <c r="W65" s="1449" t="s">
        <v>10327</v>
      </c>
      <c r="X65" s="466"/>
    </row>
    <row r="66" spans="1:24" ht="26.25" customHeight="1">
      <c r="A66" s="464"/>
      <c r="B66" s="143"/>
      <c r="C66" s="143" t="s">
        <v>10002</v>
      </c>
      <c r="D66" s="143" t="s">
        <v>191</v>
      </c>
      <c r="E66" s="143"/>
      <c r="F66" s="143"/>
      <c r="G66" s="143"/>
      <c r="H66" s="143"/>
      <c r="I66" s="143"/>
      <c r="J66" s="143"/>
      <c r="K66" s="144" t="s">
        <v>9972</v>
      </c>
      <c r="L66" s="143"/>
      <c r="M66" s="2559" t="s">
        <v>10104</v>
      </c>
      <c r="N66" s="2560"/>
      <c r="O66" s="2561"/>
      <c r="P66" s="143"/>
      <c r="Q66" s="143" t="s">
        <v>361</v>
      </c>
      <c r="R66" s="143">
        <v>2018</v>
      </c>
      <c r="S66" s="143" t="s">
        <v>10291</v>
      </c>
      <c r="T66" s="143">
        <v>2185</v>
      </c>
      <c r="U66" s="168"/>
      <c r="V66" s="146"/>
      <c r="W66" s="147" t="s">
        <v>10426</v>
      </c>
      <c r="X66" s="466"/>
    </row>
    <row r="67" spans="1:24" ht="26.25" customHeight="1">
      <c r="A67" s="464"/>
      <c r="B67" s="143"/>
      <c r="C67" s="143" t="s">
        <v>10003</v>
      </c>
      <c r="D67" s="143" t="s">
        <v>191</v>
      </c>
      <c r="E67" s="143"/>
      <c r="F67" s="143"/>
      <c r="G67" s="143"/>
      <c r="H67" s="143"/>
      <c r="I67" s="143"/>
      <c r="J67" s="143" t="s">
        <v>2626</v>
      </c>
      <c r="K67" s="144"/>
      <c r="L67" s="143"/>
      <c r="M67" s="2744" t="s">
        <v>10243</v>
      </c>
      <c r="N67" s="2745"/>
      <c r="O67" s="2746"/>
      <c r="P67" s="143"/>
      <c r="Q67" s="143"/>
      <c r="R67" s="143"/>
      <c r="S67" s="148" t="s">
        <v>189</v>
      </c>
      <c r="T67" s="148">
        <v>3860</v>
      </c>
      <c r="U67" s="168"/>
      <c r="V67" s="146"/>
      <c r="W67" s="147"/>
      <c r="X67" s="466"/>
    </row>
    <row r="68" spans="1:24" ht="26.25" customHeight="1">
      <c r="A68" s="464"/>
      <c r="B68" s="143"/>
      <c r="C68" s="143" t="s">
        <v>10043</v>
      </c>
      <c r="D68" s="143" t="s">
        <v>10047</v>
      </c>
      <c r="E68" s="143"/>
      <c r="F68" s="143"/>
      <c r="G68" s="143"/>
      <c r="H68" s="143"/>
      <c r="I68" s="143"/>
      <c r="J68" s="143"/>
      <c r="K68" s="144"/>
      <c r="L68" s="143"/>
      <c r="M68" s="2744" t="s">
        <v>10244</v>
      </c>
      <c r="N68" s="2745"/>
      <c r="O68" s="2746"/>
      <c r="P68" s="143"/>
      <c r="Q68" s="143"/>
      <c r="R68" s="143"/>
      <c r="S68" s="148" t="s">
        <v>2472</v>
      </c>
      <c r="T68" s="148">
        <f>SUM(T63:T67)</f>
        <v>12235</v>
      </c>
      <c r="U68" s="168"/>
      <c r="V68" s="146"/>
      <c r="W68" s="147"/>
      <c r="X68" s="466"/>
    </row>
    <row r="69" spans="1:24" ht="26.25" customHeight="1" thickBot="1">
      <c r="A69" s="467"/>
      <c r="B69" s="468"/>
      <c r="C69" s="468"/>
      <c r="D69" s="468"/>
      <c r="E69" s="468"/>
      <c r="F69" s="468"/>
      <c r="G69" s="468"/>
      <c r="H69" s="468"/>
      <c r="I69" s="468"/>
      <c r="J69" s="555" t="s">
        <v>2745</v>
      </c>
      <c r="K69" s="611" t="s">
        <v>10208</v>
      </c>
      <c r="L69" s="468"/>
      <c r="M69" s="468"/>
      <c r="N69" s="470"/>
      <c r="O69" s="470"/>
      <c r="P69" s="471"/>
      <c r="Q69" s="468"/>
      <c r="R69" s="468"/>
      <c r="S69" s="472"/>
      <c r="T69" s="472"/>
      <c r="U69" s="473"/>
      <c r="V69" s="474"/>
      <c r="W69" s="475"/>
      <c r="X69" s="476"/>
    </row>
    <row r="70" spans="1:24" ht="26.25" customHeight="1">
      <c r="A70" s="456" t="s">
        <v>188</v>
      </c>
      <c r="B70" s="457"/>
      <c r="C70" s="457" t="s">
        <v>10329</v>
      </c>
      <c r="D70" s="457" t="s">
        <v>198</v>
      </c>
      <c r="E70" s="457" t="s">
        <v>191</v>
      </c>
      <c r="F70" s="457" t="s">
        <v>191</v>
      </c>
      <c r="G70" s="457" t="s">
        <v>191</v>
      </c>
      <c r="H70" s="457" t="s">
        <v>191</v>
      </c>
      <c r="I70" s="457" t="s">
        <v>10010</v>
      </c>
      <c r="J70" s="457" t="s">
        <v>10218</v>
      </c>
      <c r="K70" s="458" t="s">
        <v>10103</v>
      </c>
      <c r="L70" s="457" t="s">
        <v>10368</v>
      </c>
      <c r="M70" s="457"/>
      <c r="N70" s="458" t="s">
        <v>10299</v>
      </c>
      <c r="O70" s="458">
        <v>163021</v>
      </c>
      <c r="P70" s="459" t="s">
        <v>10836</v>
      </c>
      <c r="Q70" s="457" t="s">
        <v>361</v>
      </c>
      <c r="R70" s="457">
        <v>2015</v>
      </c>
      <c r="S70" s="457" t="s">
        <v>10334</v>
      </c>
      <c r="T70" s="457">
        <v>2175</v>
      </c>
      <c r="U70" s="460">
        <v>45328</v>
      </c>
      <c r="V70" s="461">
        <v>45370</v>
      </c>
      <c r="W70" s="462"/>
      <c r="X70" s="463">
        <v>1760</v>
      </c>
    </row>
    <row r="71" spans="1:24" ht="26.25" customHeight="1">
      <c r="A71" s="464"/>
      <c r="B71" s="143"/>
      <c r="C71" s="143" t="s">
        <v>10286</v>
      </c>
      <c r="D71" s="143"/>
      <c r="E71" s="143"/>
      <c r="F71" s="143"/>
      <c r="G71" s="143"/>
      <c r="H71" s="143"/>
      <c r="I71" s="143" t="s">
        <v>3598</v>
      </c>
      <c r="J71" s="412" t="s">
        <v>10235</v>
      </c>
      <c r="K71" s="169" t="s">
        <v>3548</v>
      </c>
      <c r="L71" s="425" t="s">
        <v>7421</v>
      </c>
      <c r="M71" s="143"/>
      <c r="N71" s="73" t="s">
        <v>10877</v>
      </c>
      <c r="O71" s="143"/>
      <c r="P71" s="143"/>
      <c r="Q71" s="143" t="s">
        <v>361</v>
      </c>
      <c r="R71" s="143">
        <v>2016</v>
      </c>
      <c r="S71" s="143" t="s">
        <v>10292</v>
      </c>
      <c r="T71" s="143">
        <v>2345</v>
      </c>
      <c r="U71" s="146"/>
      <c r="V71" s="146"/>
      <c r="W71" s="147">
        <v>50</v>
      </c>
      <c r="X71" s="466" t="s">
        <v>10379</v>
      </c>
    </row>
    <row r="72" spans="1:24" ht="26.25" customHeight="1">
      <c r="A72" s="464"/>
      <c r="B72" s="143"/>
      <c r="C72" s="143" t="s">
        <v>10287</v>
      </c>
      <c r="D72" s="143"/>
      <c r="E72" s="143"/>
      <c r="F72" s="143"/>
      <c r="G72" s="143"/>
      <c r="H72" s="143"/>
      <c r="I72" s="143"/>
      <c r="J72" s="320" t="s">
        <v>10225</v>
      </c>
      <c r="K72" s="144" t="s">
        <v>10253</v>
      </c>
      <c r="L72" s="143"/>
      <c r="M72" s="143"/>
      <c r="N72" s="73" t="s">
        <v>3802</v>
      </c>
      <c r="O72" s="143" t="s">
        <v>10288</v>
      </c>
      <c r="P72" s="143"/>
      <c r="Q72" s="143" t="s">
        <v>377</v>
      </c>
      <c r="R72" s="143">
        <v>2019</v>
      </c>
      <c r="S72" s="143" t="s">
        <v>10293</v>
      </c>
      <c r="T72" s="143">
        <v>1740</v>
      </c>
      <c r="U72" s="146"/>
      <c r="V72" s="146"/>
      <c r="W72" s="1449" t="s">
        <v>10327</v>
      </c>
      <c r="X72" s="466"/>
    </row>
    <row r="73" spans="1:24" ht="26.25" customHeight="1">
      <c r="A73" s="464"/>
      <c r="B73" s="143"/>
      <c r="C73" s="143" t="s">
        <v>10002</v>
      </c>
      <c r="D73" s="143" t="s">
        <v>191</v>
      </c>
      <c r="E73" s="143"/>
      <c r="F73" s="143"/>
      <c r="G73" s="143"/>
      <c r="H73" s="143"/>
      <c r="I73" s="143"/>
      <c r="J73" s="143"/>
      <c r="K73" s="144" t="s">
        <v>9972</v>
      </c>
      <c r="L73" s="143"/>
      <c r="M73" s="2559" t="s">
        <v>10104</v>
      </c>
      <c r="N73" s="2560"/>
      <c r="O73" s="2561"/>
      <c r="P73" s="143"/>
      <c r="Q73" s="143" t="s">
        <v>363</v>
      </c>
      <c r="R73" s="143">
        <v>2015</v>
      </c>
      <c r="S73" s="143" t="s">
        <v>10294</v>
      </c>
      <c r="T73" s="143">
        <v>2085</v>
      </c>
      <c r="U73" s="168"/>
      <c r="V73" s="146"/>
      <c r="W73" s="147" t="s">
        <v>10426</v>
      </c>
      <c r="X73" s="466"/>
    </row>
    <row r="74" spans="1:24" ht="26.25" customHeight="1">
      <c r="A74" s="464"/>
      <c r="B74" s="143"/>
      <c r="C74" s="143" t="s">
        <v>10003</v>
      </c>
      <c r="D74" s="143" t="s">
        <v>191</v>
      </c>
      <c r="E74" s="143"/>
      <c r="F74" s="143"/>
      <c r="G74" s="143"/>
      <c r="H74" s="143"/>
      <c r="I74" s="143"/>
      <c r="J74" s="143" t="s">
        <v>2626</v>
      </c>
      <c r="K74" s="144"/>
      <c r="L74" s="143"/>
      <c r="M74" s="2744" t="s">
        <v>10243</v>
      </c>
      <c r="N74" s="2745"/>
      <c r="O74" s="2746"/>
      <c r="P74" s="143"/>
      <c r="Q74" s="143"/>
      <c r="R74" s="143"/>
      <c r="S74" s="148" t="s">
        <v>189</v>
      </c>
      <c r="T74" s="148">
        <v>3700</v>
      </c>
      <c r="U74" s="168"/>
      <c r="V74" s="146"/>
      <c r="W74" s="147"/>
      <c r="X74" s="466"/>
    </row>
    <row r="75" spans="1:24" ht="26.25" customHeight="1">
      <c r="A75" s="464"/>
      <c r="B75" s="143"/>
      <c r="C75" s="143" t="s">
        <v>10043</v>
      </c>
      <c r="D75" s="143" t="s">
        <v>10047</v>
      </c>
      <c r="E75" s="143"/>
      <c r="F75" s="143"/>
      <c r="G75" s="143"/>
      <c r="H75" s="143"/>
      <c r="I75" s="143"/>
      <c r="J75" s="143"/>
      <c r="K75" s="144"/>
      <c r="L75" s="143"/>
      <c r="M75" s="2744" t="s">
        <v>10244</v>
      </c>
      <c r="N75" s="2745"/>
      <c r="O75" s="2746"/>
      <c r="P75" s="143"/>
      <c r="Q75" s="143"/>
      <c r="R75" s="143"/>
      <c r="S75" s="148" t="s">
        <v>2472</v>
      </c>
      <c r="T75" s="148">
        <f>SUM(T70:T74)</f>
        <v>12045</v>
      </c>
      <c r="U75" s="168"/>
      <c r="V75" s="146"/>
      <c r="W75" s="147"/>
      <c r="X75" s="466"/>
    </row>
    <row r="76" spans="1:24" ht="26.25" customHeight="1" thickBot="1">
      <c r="A76" s="467"/>
      <c r="B76" s="468"/>
      <c r="C76" s="468"/>
      <c r="D76" s="468"/>
      <c r="E76" s="468"/>
      <c r="F76" s="468"/>
      <c r="G76" s="468"/>
      <c r="H76" s="468"/>
      <c r="I76" s="468"/>
      <c r="J76" s="555" t="s">
        <v>2745</v>
      </c>
      <c r="K76" s="611" t="s">
        <v>10208</v>
      </c>
      <c r="L76" s="468"/>
      <c r="M76" s="468"/>
      <c r="N76" s="470"/>
      <c r="O76" s="470"/>
      <c r="P76" s="471"/>
      <c r="Q76" s="468"/>
      <c r="R76" s="468"/>
      <c r="S76" s="472"/>
      <c r="T76" s="472"/>
      <c r="U76" s="473"/>
      <c r="V76" s="474"/>
      <c r="W76" s="475"/>
      <c r="X76" s="476"/>
    </row>
    <row r="77" spans="1:24" ht="26.25" customHeight="1">
      <c r="A77" s="456" t="s">
        <v>188</v>
      </c>
      <c r="B77" s="457"/>
      <c r="C77" s="457" t="s">
        <v>10329</v>
      </c>
      <c r="D77" s="457" t="s">
        <v>198</v>
      </c>
      <c r="E77" s="457" t="s">
        <v>191</v>
      </c>
      <c r="F77" s="457" t="s">
        <v>191</v>
      </c>
      <c r="G77" s="457" t="s">
        <v>191</v>
      </c>
      <c r="H77" s="457" t="s">
        <v>191</v>
      </c>
      <c r="I77" s="457" t="s">
        <v>10010</v>
      </c>
      <c r="J77" s="457" t="s">
        <v>10218</v>
      </c>
      <c r="K77" s="458" t="s">
        <v>10103</v>
      </c>
      <c r="L77" s="457" t="s">
        <v>10331</v>
      </c>
      <c r="M77" s="457"/>
      <c r="N77" s="458" t="s">
        <v>10300</v>
      </c>
      <c r="O77" s="458">
        <v>201123</v>
      </c>
      <c r="P77" s="459" t="s">
        <v>10836</v>
      </c>
      <c r="Q77" s="457" t="s">
        <v>361</v>
      </c>
      <c r="R77" s="457">
        <v>2016</v>
      </c>
      <c r="S77" s="457" t="s">
        <v>10335</v>
      </c>
      <c r="T77" s="457">
        <v>2175</v>
      </c>
      <c r="U77" s="460">
        <v>45328</v>
      </c>
      <c r="V77" s="461">
        <v>45370</v>
      </c>
      <c r="W77" s="462"/>
      <c r="X77" s="463">
        <v>1760</v>
      </c>
    </row>
    <row r="78" spans="1:24" ht="26.25" customHeight="1">
      <c r="A78" s="464"/>
      <c r="B78" s="143"/>
      <c r="C78" s="143" t="s">
        <v>10286</v>
      </c>
      <c r="D78" s="143"/>
      <c r="E78" s="143"/>
      <c r="F78" s="143"/>
      <c r="G78" s="143"/>
      <c r="H78" s="143"/>
      <c r="I78" s="143" t="s">
        <v>3598</v>
      </c>
      <c r="J78" s="412" t="s">
        <v>10235</v>
      </c>
      <c r="K78" s="169" t="s">
        <v>3548</v>
      </c>
      <c r="L78" s="425" t="s">
        <v>7421</v>
      </c>
      <c r="M78" s="143"/>
      <c r="N78" s="73" t="s">
        <v>10877</v>
      </c>
      <c r="O78" s="143"/>
      <c r="P78" s="143"/>
      <c r="Q78" s="143" t="s">
        <v>363</v>
      </c>
      <c r="R78" s="143">
        <v>2014</v>
      </c>
      <c r="S78" s="143" t="s">
        <v>10295</v>
      </c>
      <c r="T78" s="143">
        <v>2245</v>
      </c>
      <c r="U78" s="146"/>
      <c r="V78" s="146"/>
      <c r="W78" s="147">
        <v>50</v>
      </c>
      <c r="X78" s="466" t="s">
        <v>10379</v>
      </c>
    </row>
    <row r="79" spans="1:24" ht="26.25" customHeight="1">
      <c r="A79" s="464"/>
      <c r="B79" s="143"/>
      <c r="C79" s="143" t="s">
        <v>10287</v>
      </c>
      <c r="D79" s="143"/>
      <c r="E79" s="143"/>
      <c r="F79" s="143"/>
      <c r="G79" s="143"/>
      <c r="H79" s="143"/>
      <c r="I79" s="143"/>
      <c r="J79" s="320" t="s">
        <v>10225</v>
      </c>
      <c r="K79" s="144" t="s">
        <v>10253</v>
      </c>
      <c r="L79" s="143"/>
      <c r="M79" s="143"/>
      <c r="N79" s="73" t="s">
        <v>3802</v>
      </c>
      <c r="O79" s="143" t="s">
        <v>10288</v>
      </c>
      <c r="P79" s="143"/>
      <c r="Q79" s="143" t="s">
        <v>203</v>
      </c>
      <c r="R79" s="143">
        <v>2015</v>
      </c>
      <c r="S79" s="143" t="s">
        <v>10323</v>
      </c>
      <c r="T79" s="143">
        <v>1855</v>
      </c>
      <c r="U79" s="146"/>
      <c r="V79" s="146"/>
      <c r="W79" s="1449" t="s">
        <v>10327</v>
      </c>
      <c r="X79" s="466"/>
    </row>
    <row r="80" spans="1:24" ht="26.25" customHeight="1">
      <c r="A80" s="464"/>
      <c r="B80" s="143"/>
      <c r="C80" s="143" t="s">
        <v>10002</v>
      </c>
      <c r="D80" s="143" t="s">
        <v>191</v>
      </c>
      <c r="E80" s="143"/>
      <c r="F80" s="143"/>
      <c r="G80" s="143"/>
      <c r="H80" s="143"/>
      <c r="I80" s="143"/>
      <c r="J80" s="143"/>
      <c r="K80" s="144" t="s">
        <v>9972</v>
      </c>
      <c r="L80" s="143"/>
      <c r="M80" s="2559" t="s">
        <v>10104</v>
      </c>
      <c r="N80" s="2560"/>
      <c r="O80" s="2561"/>
      <c r="P80" s="143"/>
      <c r="Q80" s="143" t="s">
        <v>361</v>
      </c>
      <c r="R80" s="143">
        <v>2016</v>
      </c>
      <c r="S80" s="143" t="s">
        <v>10296</v>
      </c>
      <c r="T80" s="143">
        <v>2175</v>
      </c>
      <c r="U80" s="168"/>
      <c r="V80" s="146"/>
      <c r="W80" s="147" t="s">
        <v>10426</v>
      </c>
      <c r="X80" s="466"/>
    </row>
    <row r="81" spans="1:24" ht="26.25" customHeight="1">
      <c r="A81" s="464"/>
      <c r="B81" s="143"/>
      <c r="C81" s="143" t="s">
        <v>10003</v>
      </c>
      <c r="D81" s="143" t="s">
        <v>191</v>
      </c>
      <c r="E81" s="143"/>
      <c r="F81" s="143"/>
      <c r="G81" s="143"/>
      <c r="H81" s="143"/>
      <c r="I81" s="143"/>
      <c r="J81" s="143" t="s">
        <v>2626</v>
      </c>
      <c r="K81" s="144"/>
      <c r="L81" s="143"/>
      <c r="M81" s="2744" t="s">
        <v>10243</v>
      </c>
      <c r="N81" s="2745"/>
      <c r="O81" s="2746"/>
      <c r="P81" s="143"/>
      <c r="Q81" s="143"/>
      <c r="R81" s="143"/>
      <c r="S81" s="148" t="s">
        <v>189</v>
      </c>
      <c r="T81" s="148">
        <v>3860</v>
      </c>
      <c r="U81" s="168"/>
      <c r="V81" s="146"/>
      <c r="W81" s="147"/>
      <c r="X81" s="466"/>
    </row>
    <row r="82" spans="1:24" ht="26.25" customHeight="1">
      <c r="A82" s="464"/>
      <c r="B82" s="143"/>
      <c r="C82" s="143" t="s">
        <v>10043</v>
      </c>
      <c r="D82" s="143" t="s">
        <v>10047</v>
      </c>
      <c r="E82" s="143"/>
      <c r="F82" s="143"/>
      <c r="G82" s="143"/>
      <c r="H82" s="143"/>
      <c r="I82" s="143"/>
      <c r="J82" s="143"/>
      <c r="K82" s="144"/>
      <c r="L82" s="143"/>
      <c r="M82" s="2744" t="s">
        <v>10244</v>
      </c>
      <c r="N82" s="2745"/>
      <c r="O82" s="2746"/>
      <c r="P82" s="143"/>
      <c r="Q82" s="143"/>
      <c r="R82" s="143"/>
      <c r="S82" s="148" t="s">
        <v>2472</v>
      </c>
      <c r="T82" s="148">
        <f>SUM(T77:T81)</f>
        <v>12310</v>
      </c>
      <c r="U82" s="168"/>
      <c r="V82" s="146"/>
      <c r="W82" s="147"/>
      <c r="X82" s="466"/>
    </row>
    <row r="83" spans="1:24" ht="26.25" customHeight="1" thickBot="1">
      <c r="A83" s="467"/>
      <c r="B83" s="468"/>
      <c r="C83" s="468"/>
      <c r="D83" s="468"/>
      <c r="E83" s="468"/>
      <c r="F83" s="468"/>
      <c r="G83" s="468"/>
      <c r="H83" s="468"/>
      <c r="I83" s="468"/>
      <c r="J83" s="555" t="s">
        <v>2745</v>
      </c>
      <c r="K83" s="611" t="s">
        <v>10208</v>
      </c>
      <c r="L83" s="468"/>
      <c r="M83" s="468"/>
      <c r="N83" s="470"/>
      <c r="O83" s="470"/>
      <c r="P83" s="471"/>
      <c r="Q83" s="468"/>
      <c r="R83" s="468"/>
      <c r="S83" s="472"/>
      <c r="T83" s="472"/>
      <c r="U83" s="473"/>
      <c r="V83" s="474"/>
      <c r="W83" s="475"/>
      <c r="X83" s="476"/>
    </row>
    <row r="85" spans="1:24" ht="26.25" customHeight="1" thickBot="1"/>
    <row r="86" spans="1:24" ht="26.25" customHeight="1">
      <c r="A86" s="699" t="s">
        <v>188</v>
      </c>
      <c r="B86" s="700"/>
      <c r="C86" s="700" t="s">
        <v>154</v>
      </c>
      <c r="D86" s="700" t="s">
        <v>190</v>
      </c>
      <c r="E86" s="700" t="s">
        <v>191</v>
      </c>
      <c r="F86" s="700" t="s">
        <v>191</v>
      </c>
      <c r="G86" s="700" t="s">
        <v>191</v>
      </c>
      <c r="H86" s="700" t="s">
        <v>191</v>
      </c>
      <c r="I86" s="700" t="s">
        <v>126</v>
      </c>
      <c r="J86" s="715" t="s">
        <v>10265</v>
      </c>
      <c r="K86" s="700" t="s">
        <v>13</v>
      </c>
      <c r="L86" s="715" t="s">
        <v>10322</v>
      </c>
      <c r="M86" s="715"/>
      <c r="N86" s="701" t="s">
        <v>10308</v>
      </c>
      <c r="O86" s="701" t="s">
        <v>10309</v>
      </c>
      <c r="P86" s="702" t="s">
        <v>2191</v>
      </c>
      <c r="Q86" s="700" t="s">
        <v>3291</v>
      </c>
      <c r="R86" s="700">
        <v>2020</v>
      </c>
      <c r="S86" s="700" t="s">
        <v>10315</v>
      </c>
      <c r="T86" s="700">
        <v>1820</v>
      </c>
      <c r="U86" s="716">
        <v>45329</v>
      </c>
      <c r="V86" s="716">
        <v>45384</v>
      </c>
      <c r="W86" s="703">
        <v>4847</v>
      </c>
      <c r="X86" s="704">
        <v>10200</v>
      </c>
    </row>
    <row r="87" spans="1:24" ht="26.25" customHeight="1">
      <c r="A87" s="705"/>
      <c r="B87" s="278"/>
      <c r="C87" s="320" t="s">
        <v>3681</v>
      </c>
      <c r="D87" s="278"/>
      <c r="E87" s="278"/>
      <c r="F87" s="278"/>
      <c r="G87" s="278"/>
      <c r="H87" s="278"/>
      <c r="I87" s="278" t="s">
        <v>3598</v>
      </c>
      <c r="J87" s="317" t="s">
        <v>10266</v>
      </c>
      <c r="K87" s="280" t="s">
        <v>195</v>
      </c>
      <c r="L87" s="425" t="s">
        <v>3603</v>
      </c>
      <c r="M87" s="278"/>
      <c r="N87" s="73" t="s">
        <v>3073</v>
      </c>
      <c r="O87" s="278"/>
      <c r="P87" s="278"/>
      <c r="Q87" s="278" t="s">
        <v>4446</v>
      </c>
      <c r="R87" s="278">
        <v>2019</v>
      </c>
      <c r="S87" s="278" t="s">
        <v>10316</v>
      </c>
      <c r="T87" s="278">
        <v>1580</v>
      </c>
      <c r="U87" s="420"/>
      <c r="V87" s="719">
        <v>45382</v>
      </c>
      <c r="W87" s="283" t="s">
        <v>10494</v>
      </c>
      <c r="X87" s="706" t="s">
        <v>10495</v>
      </c>
    </row>
    <row r="88" spans="1:24" ht="26.25" customHeight="1">
      <c r="A88" s="705"/>
      <c r="B88" s="278"/>
      <c r="C88" s="278" t="s">
        <v>8997</v>
      </c>
      <c r="D88" s="278"/>
      <c r="E88" s="278"/>
      <c r="F88" s="278"/>
      <c r="G88" s="278"/>
      <c r="H88" s="278"/>
      <c r="I88" s="720"/>
      <c r="J88" s="320" t="s">
        <v>10274</v>
      </c>
      <c r="K88" s="278" t="s">
        <v>10253</v>
      </c>
      <c r="L88" s="278"/>
      <c r="M88" s="278"/>
      <c r="N88" s="73" t="s">
        <v>7895</v>
      </c>
      <c r="O88" s="1371" t="s">
        <v>10382</v>
      </c>
      <c r="P88" s="278"/>
      <c r="Q88" s="278" t="s">
        <v>520</v>
      </c>
      <c r="R88" s="278">
        <v>2021</v>
      </c>
      <c r="S88" s="278" t="s">
        <v>10317</v>
      </c>
      <c r="T88" s="278">
        <v>2290</v>
      </c>
      <c r="U88" s="719"/>
      <c r="V88" s="719">
        <v>45384</v>
      </c>
      <c r="W88" s="283">
        <v>1800</v>
      </c>
      <c r="X88" s="706"/>
    </row>
    <row r="89" spans="1:24" ht="26.25" customHeight="1">
      <c r="A89" s="705"/>
      <c r="B89" s="278"/>
      <c r="C89" s="278" t="s">
        <v>5629</v>
      </c>
      <c r="D89" s="278" t="s">
        <v>191</v>
      </c>
      <c r="E89" s="278"/>
      <c r="F89" s="278"/>
      <c r="G89" s="278"/>
      <c r="H89" s="278"/>
      <c r="I89" s="720"/>
      <c r="J89" s="425" t="s">
        <v>3281</v>
      </c>
      <c r="K89" s="278" t="s">
        <v>4071</v>
      </c>
      <c r="L89" s="278"/>
      <c r="M89" s="278"/>
      <c r="N89" s="278"/>
      <c r="O89" s="278"/>
      <c r="P89" s="280"/>
      <c r="Q89" s="278" t="s">
        <v>520</v>
      </c>
      <c r="R89" s="278">
        <v>2021</v>
      </c>
      <c r="S89" s="278" t="s">
        <v>10318</v>
      </c>
      <c r="T89" s="278">
        <v>2195</v>
      </c>
      <c r="U89" s="281"/>
      <c r="V89" s="281">
        <v>45387</v>
      </c>
      <c r="W89" s="283">
        <v>600</v>
      </c>
      <c r="X89" s="721"/>
    </row>
    <row r="90" spans="1:24" ht="26.25" customHeight="1">
      <c r="A90" s="705"/>
      <c r="B90" s="278"/>
      <c r="C90" s="278" t="s">
        <v>2472</v>
      </c>
      <c r="D90" s="278" t="s">
        <v>191</v>
      </c>
      <c r="E90" s="278"/>
      <c r="F90" s="278"/>
      <c r="G90" s="278"/>
      <c r="H90" s="278"/>
      <c r="I90" s="278"/>
      <c r="J90" s="425" t="s">
        <v>10319</v>
      </c>
      <c r="K90" s="278"/>
      <c r="L90" s="278"/>
      <c r="M90" s="2476" t="s">
        <v>8710</v>
      </c>
      <c r="N90" s="2477"/>
      <c r="O90" s="2478"/>
      <c r="P90" s="278"/>
      <c r="Q90" s="278"/>
      <c r="R90" s="278"/>
      <c r="S90" s="284" t="s">
        <v>189</v>
      </c>
      <c r="T90" s="284">
        <v>3700</v>
      </c>
      <c r="U90" s="281"/>
      <c r="V90" s="281">
        <v>45400</v>
      </c>
      <c r="W90" s="283" t="s">
        <v>11812</v>
      </c>
      <c r="X90" s="722"/>
    </row>
    <row r="91" spans="1:24" ht="26.25" customHeight="1">
      <c r="A91" s="705"/>
      <c r="B91" s="278"/>
      <c r="C91" s="278" t="s">
        <v>9653</v>
      </c>
      <c r="D91" s="278" t="s">
        <v>191</v>
      </c>
      <c r="E91" s="278"/>
      <c r="F91" s="278"/>
      <c r="G91" s="278"/>
      <c r="H91" s="278"/>
      <c r="I91" s="278"/>
      <c r="J91" s="278" t="s">
        <v>10957</v>
      </c>
      <c r="K91" s="278"/>
      <c r="L91" s="278"/>
      <c r="M91" s="2476" t="s">
        <v>12174</v>
      </c>
      <c r="N91" s="2477"/>
      <c r="O91" s="2478"/>
      <c r="P91" s="280"/>
      <c r="Q91" s="278"/>
      <c r="R91" s="278"/>
      <c r="S91" s="284" t="s">
        <v>2472</v>
      </c>
      <c r="T91" s="284">
        <f>SUM(T86:T90)</f>
        <v>11585</v>
      </c>
      <c r="U91" s="281"/>
      <c r="V91" s="281">
        <v>45404</v>
      </c>
      <c r="W91" s="283" t="s">
        <v>11840</v>
      </c>
      <c r="X91" s="722"/>
    </row>
    <row r="92" spans="1:24" ht="26.25" customHeight="1" thickBot="1">
      <c r="A92" s="707"/>
      <c r="B92" s="708"/>
      <c r="C92" s="708"/>
      <c r="D92" s="708"/>
      <c r="E92" s="708"/>
      <c r="F92" s="708"/>
      <c r="G92" s="708"/>
      <c r="H92" s="708"/>
      <c r="I92" s="708"/>
      <c r="J92" s="708"/>
      <c r="K92" s="611" t="s">
        <v>10267</v>
      </c>
      <c r="L92" s="709"/>
      <c r="M92" s="709"/>
      <c r="N92" s="708"/>
      <c r="O92" s="708"/>
      <c r="P92" s="710"/>
      <c r="Q92" s="711"/>
      <c r="R92" s="711"/>
      <c r="S92" s="711"/>
      <c r="T92" s="711"/>
      <c r="U92" s="712"/>
      <c r="V92" s="713">
        <v>45405</v>
      </c>
      <c r="W92" s="723" t="s">
        <v>11839</v>
      </c>
      <c r="X92" s="724"/>
    </row>
    <row r="93" spans="1:24" ht="26.25" hidden="1" customHeight="1"/>
    <row r="94" spans="1:24" ht="26.25" hidden="1" customHeight="1" thickBot="1">
      <c r="A94" s="4"/>
      <c r="B94" s="4"/>
      <c r="C94" s="4"/>
      <c r="D94" s="4"/>
      <c r="E94" s="4"/>
      <c r="F94" s="4"/>
      <c r="G94" s="4"/>
      <c r="H94" s="4"/>
      <c r="I94" s="4"/>
      <c r="J94" s="4"/>
      <c r="K94" s="451"/>
      <c r="L94" s="4"/>
      <c r="M94" s="4"/>
      <c r="N94" s="451"/>
      <c r="O94" s="451"/>
      <c r="P94" s="452"/>
      <c r="Q94" s="4"/>
      <c r="R94" s="4"/>
      <c r="S94" s="4"/>
      <c r="T94" s="4"/>
      <c r="U94" s="453"/>
      <c r="V94" s="454"/>
      <c r="W94" s="455"/>
      <c r="X94" s="455"/>
    </row>
    <row r="95" spans="1:24" ht="26.25" hidden="1" customHeight="1">
      <c r="A95" s="1004" t="s">
        <v>188</v>
      </c>
      <c r="B95" s="1005"/>
      <c r="C95" s="1005" t="s">
        <v>26</v>
      </c>
      <c r="D95" s="1005" t="s">
        <v>190</v>
      </c>
      <c r="E95" s="1005"/>
      <c r="F95" s="1005"/>
      <c r="G95" s="1005"/>
      <c r="H95" s="1485"/>
      <c r="I95" s="1005" t="s">
        <v>8261</v>
      </c>
      <c r="J95" s="1475" t="s">
        <v>10311</v>
      </c>
      <c r="K95" s="1011" t="s">
        <v>13</v>
      </c>
      <c r="L95" s="1005"/>
      <c r="M95" s="1005"/>
      <c r="N95" s="1011"/>
      <c r="O95" s="1011"/>
      <c r="P95" s="1015"/>
      <c r="Q95" s="1005"/>
      <c r="R95" s="1005"/>
      <c r="S95" s="1005"/>
      <c r="T95" s="1005"/>
      <c r="U95" s="1016">
        <v>45337</v>
      </c>
      <c r="V95" s="1016">
        <v>45380</v>
      </c>
      <c r="W95" s="1017">
        <v>4800</v>
      </c>
      <c r="X95" s="1018"/>
    </row>
    <row r="96" spans="1:24" ht="26.25" hidden="1" customHeight="1">
      <c r="A96" s="1006"/>
      <c r="B96" s="1007"/>
      <c r="C96" s="1007"/>
      <c r="D96" s="1007"/>
      <c r="E96" s="1007"/>
      <c r="F96" s="1007"/>
      <c r="G96" s="1007"/>
      <c r="H96" s="1007"/>
      <c r="I96" s="1007" t="s">
        <v>194</v>
      </c>
      <c r="J96" s="412" t="s">
        <v>10313</v>
      </c>
      <c r="K96" s="1012"/>
      <c r="L96" s="427" t="s">
        <v>7421</v>
      </c>
      <c r="M96" s="2724" t="s">
        <v>10472</v>
      </c>
      <c r="N96" s="2725"/>
      <c r="O96" s="2725"/>
      <c r="P96" s="2726"/>
      <c r="Q96" s="1007"/>
      <c r="R96" s="1007"/>
      <c r="S96" s="1007"/>
      <c r="T96" s="1007"/>
      <c r="U96" s="1177"/>
      <c r="V96" s="1020"/>
      <c r="W96" s="1021"/>
      <c r="X96" s="1022"/>
    </row>
    <row r="97" spans="1:24" ht="26.25" hidden="1" customHeight="1">
      <c r="A97" s="1006"/>
      <c r="B97" s="1007"/>
      <c r="C97" s="1007"/>
      <c r="D97" s="1007"/>
      <c r="E97" s="1007"/>
      <c r="F97" s="1007"/>
      <c r="G97" s="1007"/>
      <c r="H97" s="1007"/>
      <c r="I97" s="1007"/>
      <c r="J97" s="320" t="s">
        <v>10274</v>
      </c>
      <c r="K97" s="1013"/>
      <c r="L97" s="1007"/>
      <c r="M97" s="2727"/>
      <c r="N97" s="2728"/>
      <c r="O97" s="2728"/>
      <c r="P97" s="2729"/>
      <c r="Q97" s="1007"/>
      <c r="R97" s="1007"/>
      <c r="S97" s="1007"/>
      <c r="T97" s="1007"/>
      <c r="U97" s="1020"/>
      <c r="V97" s="1020"/>
      <c r="W97" s="1021"/>
      <c r="X97" s="1022"/>
    </row>
    <row r="98" spans="1:24" ht="26.25" hidden="1" customHeight="1">
      <c r="A98" s="1006"/>
      <c r="B98" s="1007"/>
      <c r="C98" s="1007"/>
      <c r="D98" s="1007"/>
      <c r="E98" s="1007"/>
      <c r="F98" s="1007"/>
      <c r="G98" s="1007"/>
      <c r="H98" s="1007"/>
      <c r="I98" s="1007"/>
      <c r="J98" s="1007"/>
      <c r="K98" s="1013" t="s">
        <v>8972</v>
      </c>
      <c r="L98" s="1007"/>
      <c r="M98" s="2727"/>
      <c r="N98" s="2728"/>
      <c r="O98" s="2728"/>
      <c r="P98" s="2729"/>
      <c r="Q98" s="1007"/>
      <c r="R98" s="1007"/>
      <c r="S98" s="1007"/>
      <c r="T98" s="1007"/>
      <c r="U98" s="1023"/>
      <c r="V98" s="1020"/>
      <c r="W98" s="1021"/>
      <c r="X98" s="1022"/>
    </row>
    <row r="99" spans="1:24" ht="26.25" hidden="1" customHeight="1">
      <c r="A99" s="1006"/>
      <c r="B99" s="1007"/>
      <c r="C99" s="1007"/>
      <c r="D99" s="1007"/>
      <c r="E99" s="1007"/>
      <c r="F99" s="1007"/>
      <c r="G99" s="1007"/>
      <c r="H99" s="1007"/>
      <c r="I99" s="1007"/>
      <c r="J99" s="1007"/>
      <c r="K99" s="1013"/>
      <c r="L99" s="1007"/>
      <c r="M99" s="2727"/>
      <c r="N99" s="2728"/>
      <c r="O99" s="2728"/>
      <c r="P99" s="2729"/>
      <c r="Q99" s="1007"/>
      <c r="R99" s="1007"/>
      <c r="S99" s="1024" t="s">
        <v>189</v>
      </c>
      <c r="T99" s="1024"/>
      <c r="U99" s="1020"/>
      <c r="V99" s="1020"/>
      <c r="W99" s="1021"/>
      <c r="X99" s="1022"/>
    </row>
    <row r="100" spans="1:24" ht="26.25" hidden="1" customHeight="1">
      <c r="A100" s="1006"/>
      <c r="B100" s="1007"/>
      <c r="C100" s="1007"/>
      <c r="D100" s="1007"/>
      <c r="E100" s="1007"/>
      <c r="F100" s="1007"/>
      <c r="G100" s="1007"/>
      <c r="H100" s="1007"/>
      <c r="I100" s="1007"/>
      <c r="J100" s="1007"/>
      <c r="K100" s="1013"/>
      <c r="L100" s="1007"/>
      <c r="M100" s="2730"/>
      <c r="N100" s="2731"/>
      <c r="O100" s="2731"/>
      <c r="P100" s="2732"/>
      <c r="Q100" s="1007"/>
      <c r="R100" s="1007"/>
      <c r="S100" s="1024" t="s">
        <v>2472</v>
      </c>
      <c r="T100" s="1024">
        <f>SUM(T95:T99)</f>
        <v>0</v>
      </c>
      <c r="U100" s="1020"/>
      <c r="V100" s="1020"/>
      <c r="W100" s="1021"/>
      <c r="X100" s="1022"/>
    </row>
    <row r="101" spans="1:24" ht="26.25" hidden="1" customHeight="1" thickBot="1">
      <c r="A101" s="1008"/>
      <c r="B101" s="1009"/>
      <c r="C101" s="1009"/>
      <c r="D101" s="1009"/>
      <c r="E101" s="1009"/>
      <c r="F101" s="1009"/>
      <c r="G101" s="1009"/>
      <c r="H101" s="1009"/>
      <c r="I101" s="1009"/>
      <c r="J101" s="1009"/>
      <c r="K101" s="611" t="s">
        <v>10312</v>
      </c>
      <c r="L101" s="1009"/>
      <c r="M101" s="1009"/>
      <c r="N101" s="1014"/>
      <c r="O101" s="1014"/>
      <c r="P101" s="1025"/>
      <c r="Q101" s="1009"/>
      <c r="R101" s="1009"/>
      <c r="S101" s="1026"/>
      <c r="T101" s="1026"/>
      <c r="U101" s="1027"/>
      <c r="V101" s="1028"/>
      <c r="W101" s="1029"/>
      <c r="X101" s="1030"/>
    </row>
    <row r="102" spans="1:24" ht="26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51"/>
      <c r="L102" s="4"/>
      <c r="M102" s="4"/>
      <c r="N102" s="451"/>
      <c r="O102" s="451"/>
      <c r="P102" s="452"/>
      <c r="Q102" s="4"/>
      <c r="R102" s="4"/>
      <c r="S102" s="4"/>
      <c r="T102" s="4"/>
      <c r="U102" s="453"/>
      <c r="V102" s="454"/>
      <c r="W102" s="455"/>
      <c r="X102" s="455"/>
    </row>
    <row r="103" spans="1:24" ht="26.25" customHeight="1" thickBot="1"/>
    <row r="104" spans="1:24" ht="26.25" customHeight="1">
      <c r="A104" s="1004" t="s">
        <v>2709</v>
      </c>
      <c r="B104" s="1005"/>
      <c r="C104" s="1005" t="s">
        <v>26</v>
      </c>
      <c r="D104" s="1005" t="s">
        <v>190</v>
      </c>
      <c r="E104" s="1005" t="s">
        <v>191</v>
      </c>
      <c r="F104" s="1005" t="s">
        <v>191</v>
      </c>
      <c r="G104" s="1005" t="s">
        <v>191</v>
      </c>
      <c r="H104" s="1485"/>
      <c r="I104" s="1005" t="s">
        <v>8261</v>
      </c>
      <c r="J104" s="1010" t="s">
        <v>10454</v>
      </c>
      <c r="K104" s="1011" t="s">
        <v>4908</v>
      </c>
      <c r="L104" s="1005" t="s">
        <v>10469</v>
      </c>
      <c r="M104" s="1005"/>
      <c r="N104" s="1011"/>
      <c r="O104" s="1011"/>
      <c r="P104" s="1015" t="s">
        <v>10891</v>
      </c>
      <c r="Q104" s="1005" t="s">
        <v>11540</v>
      </c>
      <c r="R104" s="1005">
        <f>IF(MID(RIGHT(S104,8),1,1)="M",2021,IF(MID(RIGHT(S104,8),1,1)="N",2022,IF(MID(RIGHT(S104,8),1,1)="P",2023,IF(MID(RIGHT(S104,8),1,1)="R",1994,IF(MID(RIGHT(S104,8),1,1)="S",1995,IF(MID(RIGHT(S104,8),1,1)="T",1996,IF(MID(RIGHT(S104,8),1,1)="V",1997,IF(MID(RIGHT(S104,8),1,1)="W",1998,IF(MID(RIGHT(S104,8),1,1)="X",1999,IF(MID(RIGHT(S104,8),1,1)="Y",2000,IF(MID(RIGHT(S104,8),1,1)="1",2001,IF(MID(RIGHT(S104,8),1,1)="2",2002,IF(MID(RIGHT(S104,8),1,1)="3",2003,IF(MID(RIGHT(S104,8),1,1)="4",2004,IF(MID(RIGHT(S104,8),1,1)="5",2005,IF(MID(RIGHT(S104,8),1,1)="6",2006,IF(MID(RIGHT(S104,8),1,1)="7",2007,IF(MID(RIGHT(S104,8),1,1)="8",2008,IF(MID(RIGHT(S104,8),1,1)="9",2009,IF(MID(RIGHT(S104,8),1,1)="A",2010,IF(MID(RIGHT(S104,8),1,1)="B",2011,IF(MID(RIGHT(S104,8),1,1)="C",2012,IF(MID(RIGHT(S104,8),1,1)="D",2013,IF(MID(RIGHT(S104,8),1,1)="E",2014,IF(MID(RIGHT(S104,8),1,1)="F",2015,IF(MID(RIGHT(S104,8),1,1)="G",2016,IF(MID(RIGHT(S104,8),1,1)="H",2017,IF(MID(RIGHT(S104,8),1,1)="J",2018,IF(MID(RIGHT(S104,8),1,1)="K",2019,IF(MID(RIGHT(S104,8),1,1)="L",2020,""))))))))))))))))))))))))))))))</f>
        <v>2016</v>
      </c>
      <c r="S104" s="1005" t="s">
        <v>10854</v>
      </c>
      <c r="T104" s="1005">
        <v>1250</v>
      </c>
      <c r="U104" s="1412">
        <v>45339</v>
      </c>
      <c r="V104" s="1412">
        <v>45371</v>
      </c>
      <c r="W104" s="1017">
        <v>1350</v>
      </c>
      <c r="X104" s="1018">
        <v>1400</v>
      </c>
    </row>
    <row r="105" spans="1:24" ht="26.25" customHeight="1">
      <c r="A105" s="1006"/>
      <c r="B105" s="1007"/>
      <c r="C105" s="1007"/>
      <c r="D105" s="1007"/>
      <c r="E105" s="1007"/>
      <c r="F105" s="1007"/>
      <c r="G105" s="1007"/>
      <c r="H105" s="1007"/>
      <c r="I105" s="1007"/>
      <c r="J105" s="425" t="s">
        <v>10431</v>
      </c>
      <c r="K105" s="1012"/>
      <c r="L105" s="425" t="s">
        <v>3590</v>
      </c>
      <c r="M105" s="1007"/>
      <c r="N105" s="1013"/>
      <c r="O105" s="1013"/>
      <c r="P105" s="1019"/>
      <c r="Q105" s="1007"/>
      <c r="R105" s="1007"/>
      <c r="S105" s="1007"/>
      <c r="T105" s="1007"/>
      <c r="U105" s="1177"/>
      <c r="V105" s="1023">
        <v>45374</v>
      </c>
      <c r="W105" s="1021"/>
      <c r="X105" s="777">
        <f>X104+25</f>
        <v>1425</v>
      </c>
    </row>
    <row r="106" spans="1:24" ht="26.25" customHeight="1">
      <c r="A106" s="1006"/>
      <c r="B106" s="1007"/>
      <c r="C106" s="1007"/>
      <c r="D106" s="1007"/>
      <c r="E106" s="1007"/>
      <c r="F106" s="1007"/>
      <c r="G106" s="1007"/>
      <c r="H106" s="1007"/>
      <c r="I106" s="1007"/>
      <c r="J106" s="1007"/>
      <c r="K106" s="1012"/>
      <c r="L106" s="1007"/>
      <c r="M106" s="1007"/>
      <c r="N106" s="1013"/>
      <c r="O106" s="1013"/>
      <c r="P106" s="1019"/>
      <c r="Q106" s="1007"/>
      <c r="R106" s="1007"/>
      <c r="S106" s="1007"/>
      <c r="T106" s="1007"/>
      <c r="U106" s="1177"/>
      <c r="V106" s="1023"/>
      <c r="W106" s="1021" t="s">
        <v>10880</v>
      </c>
      <c r="X106" s="1527" t="s">
        <v>10879</v>
      </c>
    </row>
    <row r="107" spans="1:24" ht="26.25" customHeight="1">
      <c r="A107" s="1006"/>
      <c r="B107" s="1007"/>
      <c r="C107" s="1007" t="s">
        <v>152</v>
      </c>
      <c r="D107" s="1007" t="s">
        <v>190</v>
      </c>
      <c r="E107" s="1007" t="s">
        <v>191</v>
      </c>
      <c r="F107" s="1007" t="s">
        <v>191</v>
      </c>
      <c r="G107" s="1007" t="s">
        <v>191</v>
      </c>
      <c r="H107" s="1493"/>
      <c r="I107" s="1007"/>
      <c r="J107" s="1007"/>
      <c r="K107" s="1012"/>
      <c r="L107" s="1013" t="s">
        <v>10470</v>
      </c>
      <c r="M107" s="1007"/>
      <c r="N107" s="1013"/>
      <c r="O107" s="1013"/>
      <c r="P107" s="1019" t="s">
        <v>11262</v>
      </c>
      <c r="Q107" s="1007" t="s">
        <v>10346</v>
      </c>
      <c r="R107" s="1007">
        <v>2012</v>
      </c>
      <c r="S107" s="1007" t="s">
        <v>10352</v>
      </c>
      <c r="T107" s="1007">
        <v>1487</v>
      </c>
      <c r="U107" s="1131">
        <v>45339</v>
      </c>
      <c r="V107" s="1020">
        <v>45371</v>
      </c>
      <c r="W107" s="1021">
        <v>1350</v>
      </c>
      <c r="X107" s="1022">
        <v>1400</v>
      </c>
    </row>
    <row r="108" spans="1:24" ht="26.25" customHeight="1">
      <c r="A108" s="1006"/>
      <c r="B108" s="1007"/>
      <c r="C108" s="1007"/>
      <c r="D108" s="1007"/>
      <c r="E108" s="1007"/>
      <c r="F108" s="1007"/>
      <c r="G108" s="1007"/>
      <c r="H108" s="1007"/>
      <c r="I108" s="1007"/>
      <c r="J108" s="932" t="s">
        <v>10471</v>
      </c>
      <c r="K108" s="1013"/>
      <c r="L108" s="425" t="s">
        <v>3590</v>
      </c>
      <c r="M108" s="1007"/>
      <c r="N108" s="1013"/>
      <c r="O108" s="1013"/>
      <c r="P108" s="1019"/>
      <c r="Q108" s="1007" t="s">
        <v>10346</v>
      </c>
      <c r="R108" s="1007" t="s">
        <v>10350</v>
      </c>
      <c r="S108" s="1007" t="s">
        <v>10353</v>
      </c>
      <c r="T108" s="1007">
        <v>1487</v>
      </c>
      <c r="U108" s="1177"/>
      <c r="V108" s="1023">
        <v>45374</v>
      </c>
      <c r="W108" s="1021">
        <v>1350</v>
      </c>
      <c r="X108" s="1022">
        <v>1400</v>
      </c>
    </row>
    <row r="109" spans="1:24" ht="26.25" customHeight="1">
      <c r="A109" s="1006"/>
      <c r="B109" s="1007"/>
      <c r="C109" s="1007"/>
      <c r="D109" s="1007"/>
      <c r="E109" s="1007"/>
      <c r="F109" s="1007"/>
      <c r="G109" s="1007"/>
      <c r="H109" s="1007"/>
      <c r="I109" s="1007"/>
      <c r="J109" s="1007"/>
      <c r="K109" s="1013"/>
      <c r="L109" s="1007"/>
      <c r="M109" s="1007"/>
      <c r="N109" s="1013"/>
      <c r="O109" s="1013"/>
      <c r="P109" s="1019"/>
      <c r="Q109" s="1007" t="s">
        <v>11539</v>
      </c>
      <c r="R109" s="1007" t="s">
        <v>10351</v>
      </c>
      <c r="S109" s="1007" t="s">
        <v>10354</v>
      </c>
      <c r="T109" s="1007">
        <v>1487</v>
      </c>
      <c r="U109" s="1177"/>
      <c r="V109" s="1020"/>
      <c r="W109" s="1021">
        <v>1350</v>
      </c>
      <c r="X109" s="1022">
        <v>1400</v>
      </c>
    </row>
    <row r="110" spans="1:24" ht="26.25" customHeight="1">
      <c r="A110" s="1006"/>
      <c r="B110" s="1007"/>
      <c r="C110" s="1007"/>
      <c r="D110" s="1007"/>
      <c r="E110" s="1007"/>
      <c r="F110" s="1007"/>
      <c r="G110" s="1007"/>
      <c r="H110" s="1007"/>
      <c r="I110" s="1007"/>
      <c r="J110" s="1007"/>
      <c r="K110" s="1013"/>
      <c r="L110" s="1007"/>
      <c r="M110" s="1007"/>
      <c r="N110" s="1013"/>
      <c r="O110" s="1013"/>
      <c r="P110" s="1019"/>
      <c r="Q110" s="1007" t="s">
        <v>10347</v>
      </c>
      <c r="R110" s="1007">
        <v>2013</v>
      </c>
      <c r="S110" s="1007" t="s">
        <v>10355</v>
      </c>
      <c r="T110" s="1007">
        <v>1685</v>
      </c>
      <c r="U110" s="1177"/>
      <c r="V110" s="1020"/>
      <c r="W110" s="1021">
        <v>1350</v>
      </c>
      <c r="X110" s="1022">
        <v>1400</v>
      </c>
    </row>
    <row r="111" spans="1:24" ht="26.25" customHeight="1">
      <c r="A111" s="1006"/>
      <c r="B111" s="1007"/>
      <c r="C111" s="1007"/>
      <c r="D111" s="1007"/>
      <c r="E111" s="1007"/>
      <c r="F111" s="1007"/>
      <c r="G111" s="1007"/>
      <c r="H111" s="1007"/>
      <c r="I111" s="1007"/>
      <c r="J111" s="1007"/>
      <c r="K111" s="1013"/>
      <c r="L111" s="1007"/>
      <c r="M111" s="1007"/>
      <c r="N111" s="1013"/>
      <c r="O111" s="1013"/>
      <c r="P111" s="1019"/>
      <c r="Q111" s="1007" t="s">
        <v>10348</v>
      </c>
      <c r="R111" s="1007">
        <v>2015</v>
      </c>
      <c r="S111" s="1007" t="s">
        <v>10356</v>
      </c>
      <c r="T111" s="1007">
        <v>1375</v>
      </c>
      <c r="U111" s="1177"/>
      <c r="V111" s="1020"/>
      <c r="W111" s="1021">
        <v>1350</v>
      </c>
      <c r="X111" s="1022">
        <v>1400</v>
      </c>
    </row>
    <row r="112" spans="1:24" ht="26.25" customHeight="1">
      <c r="A112" s="1006"/>
      <c r="B112" s="1007"/>
      <c r="C112" s="1007"/>
      <c r="D112" s="1007"/>
      <c r="E112" s="1007"/>
      <c r="F112" s="1007"/>
      <c r="G112" s="1007"/>
      <c r="H112" s="1007"/>
      <c r="I112" s="1007"/>
      <c r="J112" s="1007"/>
      <c r="K112" s="1013"/>
      <c r="L112" s="1007"/>
      <c r="M112" s="1007"/>
      <c r="N112" s="1013"/>
      <c r="O112" s="1013"/>
      <c r="P112" s="1019"/>
      <c r="Q112" s="1007" t="s">
        <v>193</v>
      </c>
      <c r="R112" s="1007">
        <v>2016</v>
      </c>
      <c r="S112" s="1007" t="s">
        <v>10357</v>
      </c>
      <c r="T112" s="1007">
        <v>1565</v>
      </c>
      <c r="U112" s="1177"/>
      <c r="V112" s="1020"/>
      <c r="W112" s="1021">
        <v>1450</v>
      </c>
      <c r="X112" s="1022">
        <v>1500</v>
      </c>
    </row>
    <row r="113" spans="1:24" ht="26.25" customHeight="1">
      <c r="A113" s="1006"/>
      <c r="B113" s="1007"/>
      <c r="C113" s="1007"/>
      <c r="D113" s="1007"/>
      <c r="E113" s="1007"/>
      <c r="F113" s="1007"/>
      <c r="G113" s="1007"/>
      <c r="H113" s="1007"/>
      <c r="I113" s="1007"/>
      <c r="J113" s="1007"/>
      <c r="K113" s="1013"/>
      <c r="L113" s="1007"/>
      <c r="M113" s="1007"/>
      <c r="N113" s="1013"/>
      <c r="O113" s="1013"/>
      <c r="P113" s="1019"/>
      <c r="Q113" s="1007" t="s">
        <v>10349</v>
      </c>
      <c r="R113" s="1007">
        <v>2015</v>
      </c>
      <c r="S113" s="1007" t="s">
        <v>10358</v>
      </c>
      <c r="T113" s="1007">
        <v>1769</v>
      </c>
      <c r="U113" s="1177"/>
      <c r="V113" s="1020"/>
      <c r="W113" s="1021">
        <v>1450</v>
      </c>
      <c r="X113" s="1022">
        <v>1500</v>
      </c>
    </row>
    <row r="114" spans="1:24" ht="26.25" customHeight="1">
      <c r="A114" s="1006"/>
      <c r="B114" s="1007"/>
      <c r="C114" s="1007"/>
      <c r="D114" s="1007"/>
      <c r="E114" s="1007"/>
      <c r="F114" s="1007"/>
      <c r="G114" s="1007"/>
      <c r="H114" s="1007"/>
      <c r="I114" s="1007"/>
      <c r="J114" s="1007"/>
      <c r="K114" s="1013"/>
      <c r="L114" s="1007"/>
      <c r="M114" s="1007"/>
      <c r="N114" s="1013"/>
      <c r="O114" s="1013"/>
      <c r="P114" s="1019"/>
      <c r="Q114" s="1007" t="s">
        <v>10348</v>
      </c>
      <c r="R114" s="1007">
        <v>2014</v>
      </c>
      <c r="S114" s="1007" t="s">
        <v>10359</v>
      </c>
      <c r="T114" s="1007">
        <v>1375</v>
      </c>
      <c r="U114" s="1177"/>
      <c r="V114" s="1020"/>
      <c r="W114" s="1021">
        <v>1350</v>
      </c>
      <c r="X114" s="1022">
        <v>1400</v>
      </c>
    </row>
    <row r="115" spans="1:24" ht="26.25" customHeight="1">
      <c r="A115" s="1006"/>
      <c r="B115" s="1007"/>
      <c r="C115" s="1007"/>
      <c r="D115" s="1007"/>
      <c r="E115" s="1007"/>
      <c r="F115" s="1007"/>
      <c r="G115" s="1007"/>
      <c r="H115" s="1007"/>
      <c r="I115" s="1007"/>
      <c r="J115" s="1007"/>
      <c r="K115" s="1013"/>
      <c r="L115" s="1007"/>
      <c r="M115" s="1007"/>
      <c r="N115" s="1013"/>
      <c r="O115" s="1013"/>
      <c r="P115" s="1019"/>
      <c r="Q115" s="1007" t="s">
        <v>10349</v>
      </c>
      <c r="R115" s="1007">
        <v>2013</v>
      </c>
      <c r="S115" s="1007" t="s">
        <v>10360</v>
      </c>
      <c r="T115" s="1007">
        <v>1769</v>
      </c>
      <c r="U115" s="1020"/>
      <c r="V115" s="1023"/>
      <c r="W115" s="1021">
        <v>1450</v>
      </c>
      <c r="X115" s="1022">
        <v>1500</v>
      </c>
    </row>
    <row r="116" spans="1:24" ht="26.25" customHeight="1">
      <c r="A116" s="1553"/>
      <c r="B116" s="1546"/>
      <c r="C116" s="1546"/>
      <c r="D116" s="1546"/>
      <c r="E116" s="1546"/>
      <c r="F116" s="1546"/>
      <c r="G116" s="1546"/>
      <c r="H116" s="1546"/>
      <c r="I116" s="1546"/>
      <c r="J116" s="1546"/>
      <c r="K116" s="1545"/>
      <c r="L116" s="1546"/>
      <c r="M116" s="1546"/>
      <c r="N116" s="1545"/>
      <c r="O116" s="1545"/>
      <c r="P116" s="1554"/>
      <c r="Q116" s="1546"/>
      <c r="R116" s="1546"/>
      <c r="S116" s="1546"/>
      <c r="T116" s="1546"/>
      <c r="U116" s="1555"/>
      <c r="V116" s="1556"/>
      <c r="W116" s="1557" t="s">
        <v>11244</v>
      </c>
      <c r="X116" s="1558">
        <f>SUM(X106:X115)+240</f>
        <v>13140</v>
      </c>
    </row>
    <row r="117" spans="1:24" ht="26.25" customHeight="1" thickBot="1">
      <c r="A117" s="1008"/>
      <c r="B117" s="1009"/>
      <c r="C117" s="1009"/>
      <c r="D117" s="1009"/>
      <c r="E117" s="1009"/>
      <c r="F117" s="1009"/>
      <c r="G117" s="1009"/>
      <c r="H117" s="1009"/>
      <c r="I117" s="1009"/>
      <c r="J117" s="1009"/>
      <c r="K117" s="611" t="s">
        <v>10344</v>
      </c>
      <c r="L117" s="1009"/>
      <c r="M117" s="1009"/>
      <c r="N117" s="1014"/>
      <c r="O117" s="1014"/>
      <c r="P117" s="1025"/>
      <c r="Q117" s="1009"/>
      <c r="R117" s="1009"/>
      <c r="S117" s="1026"/>
      <c r="T117" s="1026"/>
      <c r="U117" s="1027"/>
      <c r="V117" s="1028"/>
      <c r="W117" s="1028"/>
      <c r="X117" s="1559" t="s">
        <v>11239</v>
      </c>
    </row>
    <row r="119" spans="1:24" ht="26.25" customHeight="1" thickBot="1">
      <c r="A119" s="445"/>
      <c r="B119" s="445"/>
      <c r="C119" s="445"/>
      <c r="D119" s="445"/>
      <c r="E119" s="445"/>
      <c r="F119" s="445"/>
      <c r="G119" s="445"/>
      <c r="H119" s="445"/>
      <c r="I119" s="445"/>
      <c r="J119" s="445"/>
      <c r="K119" s="446"/>
      <c r="L119" s="445"/>
      <c r="M119" s="445"/>
      <c r="N119" s="446"/>
      <c r="O119" s="446"/>
      <c r="P119" s="447"/>
      <c r="Q119" s="445"/>
      <c r="R119" s="445"/>
      <c r="S119" s="445"/>
      <c r="T119" s="445"/>
      <c r="U119" s="448"/>
      <c r="V119" s="449"/>
      <c r="W119" s="450"/>
      <c r="X119" s="450"/>
    </row>
    <row r="120" spans="1:24" ht="26.25" customHeight="1">
      <c r="A120" s="535" t="s">
        <v>188</v>
      </c>
      <c r="B120" s="536"/>
      <c r="C120" s="536" t="s">
        <v>22</v>
      </c>
      <c r="D120" s="536" t="s">
        <v>190</v>
      </c>
      <c r="E120" s="536" t="s">
        <v>191</v>
      </c>
      <c r="F120" s="536" t="s">
        <v>191</v>
      </c>
      <c r="G120" s="536" t="s">
        <v>191</v>
      </c>
      <c r="H120" s="1486"/>
      <c r="I120" s="536" t="s">
        <v>10262</v>
      </c>
      <c r="J120" s="536" t="s">
        <v>10263</v>
      </c>
      <c r="K120" s="538" t="s">
        <v>8</v>
      </c>
      <c r="L120" s="536" t="s">
        <v>10369</v>
      </c>
      <c r="M120" s="536"/>
      <c r="N120" s="538" t="s">
        <v>10463</v>
      </c>
      <c r="O120" s="538" t="s">
        <v>10496</v>
      </c>
      <c r="P120" s="539" t="s">
        <v>10850</v>
      </c>
      <c r="Q120" s="536" t="s">
        <v>192</v>
      </c>
      <c r="R120" s="536">
        <f>IF(MID(RIGHT(S120,8),1,1)="M",2021,IF(MID(RIGHT(S120,8),1,1)="N",2022,IF(MID(RIGHT(S120,8),1,1)="P",2023,IF(MID(RIGHT(S120,8),1,1)="R",1994,IF(MID(RIGHT(S120,8),1,1)="S",1995,IF(MID(RIGHT(S120,8),1,1)="T",1996,IF(MID(RIGHT(S120,8),1,1)="V",1997,IF(MID(RIGHT(S120,8),1,1)="W",1998,IF(MID(RIGHT(S120,8),1,1)="X",1999,IF(MID(RIGHT(S120,8),1,1)="Y",2000,IF(MID(RIGHT(S120,8),1,1)="1",2001,IF(MID(RIGHT(S120,8),1,1)="2",2002,IF(MID(RIGHT(S120,8),1,1)="3",2003,IF(MID(RIGHT(S120,8),1,1)="4",2004,IF(MID(RIGHT(S120,8),1,1)="5",2005,IF(MID(RIGHT(S120,8),1,1)="6",2006,IF(MID(RIGHT(S120,8),1,1)="7",2007,IF(MID(RIGHT(S120,8),1,1)="8",2008,IF(MID(RIGHT(S120,8),1,1)="9",2009,IF(MID(RIGHT(S120,8),1,1)="A",2010,IF(MID(RIGHT(S120,8),1,1)="B",2011,IF(MID(RIGHT(S120,8),1,1)="C",2012,IF(MID(RIGHT(S120,8),1,1)="D",2013,IF(MID(RIGHT(S120,8),1,1)="E",2014,IF(MID(RIGHT(S120,8),1,1)="F",2015,IF(MID(RIGHT(S120,8),1,1)="G",2016,IF(MID(RIGHT(S120,8),1,1)="H",2017,IF(MID(RIGHT(S120,8),1,1)="J",2018,IF(MID(RIGHT(S120,8),1,1)="K",2019,IF(MID(RIGHT(S120,8),1,1)="L",2020,""))))))))))))))))))))))))))))))</f>
        <v>2016</v>
      </c>
      <c r="S120" s="536" t="s">
        <v>10339</v>
      </c>
      <c r="T120" s="536">
        <v>1960</v>
      </c>
      <c r="U120" s="540">
        <v>45345</v>
      </c>
      <c r="V120" s="540">
        <v>45407</v>
      </c>
      <c r="W120" s="542">
        <v>4379</v>
      </c>
      <c r="X120" s="543">
        <v>5220</v>
      </c>
    </row>
    <row r="121" spans="1:24" ht="26.25" customHeight="1">
      <c r="A121" s="544"/>
      <c r="B121" s="108"/>
      <c r="C121" s="108"/>
      <c r="D121" s="108"/>
      <c r="E121" s="108"/>
      <c r="F121" s="108"/>
      <c r="G121" s="108"/>
      <c r="H121" s="108"/>
      <c r="I121" s="108" t="s">
        <v>194</v>
      </c>
      <c r="J121" s="412" t="s">
        <v>10278</v>
      </c>
      <c r="K121" s="115" t="s">
        <v>10264</v>
      </c>
      <c r="L121" s="427" t="s">
        <v>3603</v>
      </c>
      <c r="M121" s="108"/>
      <c r="N121" s="73" t="s">
        <v>7035</v>
      </c>
      <c r="O121" s="109"/>
      <c r="P121" s="110" t="s">
        <v>11047</v>
      </c>
      <c r="Q121" s="108" t="s">
        <v>229</v>
      </c>
      <c r="R121" s="108">
        <f>IF(MID(RIGHT(S121,8),1,1)="M",2021,IF(MID(RIGHT(S121,8),1,1)="N",2022,IF(MID(RIGHT(S121,8),1,1)="P",2023,IF(MID(RIGHT(S121,8),1,1)="R",1994,IF(MID(RIGHT(S121,8),1,1)="S",1995,IF(MID(RIGHT(S121,8),1,1)="T",1996,IF(MID(RIGHT(S121,8),1,1)="V",1997,IF(MID(RIGHT(S121,8),1,1)="W",1998,IF(MID(RIGHT(S121,8),1,1)="X",1999,IF(MID(RIGHT(S121,8),1,1)="Y",2000,IF(MID(RIGHT(S121,8),1,1)="1",2001,IF(MID(RIGHT(S121,8),1,1)="2",2002,IF(MID(RIGHT(S121,8),1,1)="3",2003,IF(MID(RIGHT(S121,8),1,1)="4",2004,IF(MID(RIGHT(S121,8),1,1)="5",2005,IF(MID(RIGHT(S121,8),1,1)="6",2006,IF(MID(RIGHT(S121,8),1,1)="7",2007,IF(MID(RIGHT(S121,8),1,1)="8",2008,IF(MID(RIGHT(S121,8),1,1)="9",2009,IF(MID(RIGHT(S121,8),1,1)="A",2010,IF(MID(RIGHT(S121,8),1,1)="B",2011,IF(MID(RIGHT(S121,8),1,1)="C",2012,IF(MID(RIGHT(S121,8),1,1)="D",2013,IF(MID(RIGHT(S121,8),1,1)="E",2014,IF(MID(RIGHT(S121,8),1,1)="F",2015,IF(MID(RIGHT(S121,8),1,1)="G",2016,IF(MID(RIGHT(S121,8),1,1)="H",2017,IF(MID(RIGHT(S121,8),1,1)="J",2018,IF(MID(RIGHT(S121,8),1,1)="K",2019,IF(MID(RIGHT(S121,8),1,1)="L",2020,""))))))))))))))))))))))))))))))</f>
        <v>2014</v>
      </c>
      <c r="S121" s="108" t="s">
        <v>10340</v>
      </c>
      <c r="T121" s="108">
        <v>2070</v>
      </c>
      <c r="U121" s="112"/>
      <c r="V121" s="111">
        <v>45408</v>
      </c>
      <c r="W121" s="113" t="s">
        <v>10781</v>
      </c>
      <c r="X121" s="545" t="s">
        <v>10757</v>
      </c>
    </row>
    <row r="122" spans="1:24" ht="26.25" customHeight="1">
      <c r="A122" s="544"/>
      <c r="B122" s="108"/>
      <c r="C122" s="108" t="s">
        <v>10423</v>
      </c>
      <c r="D122" s="108" t="s">
        <v>191</v>
      </c>
      <c r="E122" s="108"/>
      <c r="F122" s="108"/>
      <c r="G122" s="108"/>
      <c r="H122" s="108"/>
      <c r="I122" s="108"/>
      <c r="J122" s="412" t="s">
        <v>10277</v>
      </c>
      <c r="K122" s="109" t="s">
        <v>10275</v>
      </c>
      <c r="L122" s="1529" t="s">
        <v>10903</v>
      </c>
      <c r="M122" s="108"/>
      <c r="N122" s="73" t="s">
        <v>7287</v>
      </c>
      <c r="O122" s="109"/>
      <c r="P122" s="110"/>
      <c r="Q122" s="108" t="s">
        <v>229</v>
      </c>
      <c r="R122" s="108">
        <f>IF(MID(RIGHT(S122,8),1,1)="M",2021,IF(MID(RIGHT(S122,8),1,1)="N",2022,IF(MID(RIGHT(S122,8),1,1)="P",2023,IF(MID(RIGHT(S122,8),1,1)="R",1994,IF(MID(RIGHT(S122,8),1,1)="S",1995,IF(MID(RIGHT(S122,8),1,1)="T",1996,IF(MID(RIGHT(S122,8),1,1)="V",1997,IF(MID(RIGHT(S122,8),1,1)="W",1998,IF(MID(RIGHT(S122,8),1,1)="X",1999,IF(MID(RIGHT(S122,8),1,1)="Y",2000,IF(MID(RIGHT(S122,8),1,1)="1",2001,IF(MID(RIGHT(S122,8),1,1)="2",2002,IF(MID(RIGHT(S122,8),1,1)="3",2003,IF(MID(RIGHT(S122,8),1,1)="4",2004,IF(MID(RIGHT(S122,8),1,1)="5",2005,IF(MID(RIGHT(S122,8),1,1)="6",2006,IF(MID(RIGHT(S122,8),1,1)="7",2007,IF(MID(RIGHT(S122,8),1,1)="8",2008,IF(MID(RIGHT(S122,8),1,1)="9",2009,IF(MID(RIGHT(S122,8),1,1)="A",2010,IF(MID(RIGHT(S122,8),1,1)="B",2011,IF(MID(RIGHT(S122,8),1,1)="C",2012,IF(MID(RIGHT(S122,8),1,1)="D",2013,IF(MID(RIGHT(S122,8),1,1)="E",2014,IF(MID(RIGHT(S122,8),1,1)="F",2015,IF(MID(RIGHT(S122,8),1,1)="G",2016,IF(MID(RIGHT(S122,8),1,1)="H",2017,IF(MID(RIGHT(S122,8),1,1)="J",2018,IF(MID(RIGHT(S122,8),1,1)="K",2019,IF(MID(RIGHT(S122,8),1,1)="L",2020,""))))))))))))))))))))))))))))))</f>
        <v>2014</v>
      </c>
      <c r="S122" s="108" t="s">
        <v>10341</v>
      </c>
      <c r="T122" s="108">
        <v>2070</v>
      </c>
      <c r="U122" s="111"/>
      <c r="V122" s="111">
        <v>45412</v>
      </c>
      <c r="W122" s="113"/>
      <c r="X122" s="545"/>
    </row>
    <row r="123" spans="1:24" ht="26.25" customHeight="1">
      <c r="A123" s="544"/>
      <c r="B123" s="108"/>
      <c r="C123" s="108" t="s">
        <v>8411</v>
      </c>
      <c r="D123" s="108" t="s">
        <v>191</v>
      </c>
      <c r="E123" s="108"/>
      <c r="F123" s="108"/>
      <c r="G123" s="108"/>
      <c r="H123" s="108"/>
      <c r="I123" s="108"/>
      <c r="J123" s="108"/>
      <c r="K123" s="109" t="s">
        <v>1772</v>
      </c>
      <c r="L123" s="108"/>
      <c r="M123" s="108"/>
      <c r="N123" s="109"/>
      <c r="O123" s="109"/>
      <c r="P123" s="110"/>
      <c r="Q123" s="108"/>
      <c r="R123" s="108"/>
      <c r="S123" s="108"/>
      <c r="T123" s="108"/>
      <c r="U123" s="111"/>
      <c r="V123" s="111">
        <v>45411</v>
      </c>
      <c r="W123" s="113"/>
      <c r="X123" s="545"/>
    </row>
    <row r="124" spans="1:24" ht="26.25" customHeight="1">
      <c r="A124" s="544"/>
      <c r="B124" s="108"/>
      <c r="C124" s="108" t="s">
        <v>10424</v>
      </c>
      <c r="D124" s="108" t="s">
        <v>191</v>
      </c>
      <c r="E124" s="108"/>
      <c r="F124" s="108"/>
      <c r="G124" s="108"/>
      <c r="H124" s="108"/>
      <c r="I124" s="108"/>
      <c r="J124" s="108"/>
      <c r="K124" s="109"/>
      <c r="L124" s="108"/>
      <c r="M124" s="2476" t="s">
        <v>10314</v>
      </c>
      <c r="N124" s="2477"/>
      <c r="O124" s="2478"/>
      <c r="P124" s="110"/>
      <c r="Q124" s="108"/>
      <c r="R124" s="108"/>
      <c r="S124" s="114" t="s">
        <v>189</v>
      </c>
      <c r="T124" s="114">
        <v>3700</v>
      </c>
      <c r="U124" s="111"/>
      <c r="V124" s="112">
        <v>45420</v>
      </c>
      <c r="W124" s="113"/>
      <c r="X124" s="545"/>
    </row>
    <row r="125" spans="1:24" ht="26.25" customHeight="1">
      <c r="A125" s="544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9"/>
      <c r="O125" s="109"/>
      <c r="P125" s="110"/>
      <c r="Q125" s="108"/>
      <c r="R125" s="108"/>
      <c r="S125" s="114" t="s">
        <v>2472</v>
      </c>
      <c r="T125" s="114">
        <f>SUM(T120:T124)</f>
        <v>9800</v>
      </c>
      <c r="U125" s="111"/>
      <c r="V125" s="112"/>
      <c r="W125" s="113"/>
      <c r="X125" s="545"/>
    </row>
    <row r="126" spans="1:24" ht="26.25" customHeight="1" thickBot="1">
      <c r="A126" s="1257"/>
      <c r="B126" s="1258"/>
      <c r="C126" s="1258"/>
      <c r="D126" s="1258"/>
      <c r="E126" s="1258"/>
      <c r="F126" s="1258"/>
      <c r="G126" s="1258"/>
      <c r="H126" s="1258"/>
      <c r="I126" s="1258"/>
      <c r="J126" s="1258"/>
      <c r="K126" s="1168" t="s">
        <v>10276</v>
      </c>
      <c r="L126" s="1258"/>
      <c r="M126" s="1258"/>
      <c r="N126" s="1259"/>
      <c r="O126" s="1259"/>
      <c r="P126" s="1260"/>
      <c r="Q126" s="1258"/>
      <c r="R126" s="1258"/>
      <c r="S126" s="1261"/>
      <c r="T126" s="1261"/>
      <c r="U126" s="1262"/>
      <c r="V126" s="1263"/>
      <c r="W126" s="1264"/>
      <c r="X126" s="1265"/>
    </row>
    <row r="128" spans="1:24" ht="26.25" customHeight="1" thickBot="1"/>
    <row r="129" spans="1:24" ht="26.25" customHeight="1">
      <c r="A129" s="874" t="s">
        <v>188</v>
      </c>
      <c r="B129" s="875"/>
      <c r="C129" s="875" t="s">
        <v>10458</v>
      </c>
      <c r="D129" s="875" t="s">
        <v>190</v>
      </c>
      <c r="E129" s="875"/>
      <c r="F129" s="875"/>
      <c r="G129" s="875"/>
      <c r="H129" s="1478"/>
      <c r="I129" s="875" t="s">
        <v>153</v>
      </c>
      <c r="J129" s="875" t="s">
        <v>10459</v>
      </c>
      <c r="K129" s="876" t="s">
        <v>2618</v>
      </c>
      <c r="L129" s="875"/>
      <c r="M129" s="875"/>
      <c r="N129" s="876" t="s">
        <v>10607</v>
      </c>
      <c r="O129" s="876">
        <v>204000</v>
      </c>
      <c r="P129" s="877"/>
      <c r="Q129" s="875" t="s">
        <v>10497</v>
      </c>
      <c r="R129" s="875"/>
      <c r="S129" s="875" t="s">
        <v>10499</v>
      </c>
      <c r="T129" s="875"/>
      <c r="U129" s="878">
        <v>45349</v>
      </c>
      <c r="V129" s="878"/>
      <c r="W129" s="879">
        <v>7500</v>
      </c>
      <c r="X129" s="880">
        <v>8100</v>
      </c>
    </row>
    <row r="130" spans="1:24" ht="26.25" customHeight="1">
      <c r="A130" s="881"/>
      <c r="B130" s="882"/>
      <c r="C130" s="882" t="s">
        <v>10462</v>
      </c>
      <c r="D130" s="882"/>
      <c r="E130" s="882"/>
      <c r="F130" s="882"/>
      <c r="G130" s="882"/>
      <c r="H130" s="882"/>
      <c r="I130" s="882" t="s">
        <v>194</v>
      </c>
      <c r="J130" s="412" t="s">
        <v>10468</v>
      </c>
      <c r="K130" s="884" t="s">
        <v>211</v>
      </c>
      <c r="L130" s="882"/>
      <c r="M130" s="882"/>
      <c r="N130" s="73" t="s">
        <v>3586</v>
      </c>
      <c r="O130" s="882"/>
      <c r="P130" s="882"/>
      <c r="Q130" s="882" t="s">
        <v>10498</v>
      </c>
      <c r="R130" s="882"/>
      <c r="S130" s="882" t="s">
        <v>10500</v>
      </c>
      <c r="T130" s="882"/>
      <c r="U130" s="891"/>
      <c r="V130" s="1132"/>
      <c r="W130" s="911"/>
      <c r="X130" s="1514" t="s">
        <v>10729</v>
      </c>
    </row>
    <row r="131" spans="1:24" ht="26.25" customHeight="1">
      <c r="A131" s="881"/>
      <c r="B131" s="882"/>
      <c r="C131" s="2652" t="s">
        <v>3301</v>
      </c>
      <c r="D131" s="2653"/>
      <c r="E131" s="2653"/>
      <c r="F131" s="2653"/>
      <c r="G131" s="2653"/>
      <c r="H131" s="2654"/>
      <c r="I131" s="882"/>
      <c r="J131" s="882"/>
      <c r="K131" s="889" t="s">
        <v>10546</v>
      </c>
      <c r="L131" s="882"/>
      <c r="M131" s="882"/>
      <c r="N131" s="73" t="s">
        <v>3907</v>
      </c>
      <c r="O131" s="1436"/>
      <c r="P131" s="882"/>
      <c r="Q131" s="882" t="s">
        <v>221</v>
      </c>
      <c r="R131" s="882"/>
      <c r="S131" s="882" t="s">
        <v>10501</v>
      </c>
      <c r="T131" s="882"/>
      <c r="U131" s="891"/>
      <c r="V131" s="891"/>
      <c r="W131" s="911"/>
      <c r="X131" s="888"/>
    </row>
    <row r="132" spans="1:24" ht="26.25" customHeight="1">
      <c r="A132" s="881"/>
      <c r="B132" s="882"/>
      <c r="C132" s="2655"/>
      <c r="D132" s="2656"/>
      <c r="E132" s="2656"/>
      <c r="F132" s="2656"/>
      <c r="G132" s="2656"/>
      <c r="H132" s="2657"/>
      <c r="I132" s="882"/>
      <c r="J132" s="425" t="s">
        <v>10376</v>
      </c>
      <c r="K132" s="890" t="s">
        <v>3614</v>
      </c>
      <c r="L132" s="882"/>
      <c r="M132" s="882"/>
      <c r="N132" s="882"/>
      <c r="O132" s="882"/>
      <c r="P132" s="882"/>
      <c r="Q132" s="882"/>
      <c r="R132" s="882"/>
      <c r="S132" s="882"/>
      <c r="T132" s="882"/>
      <c r="U132" s="885"/>
      <c r="V132" s="891"/>
      <c r="W132" s="909"/>
      <c r="X132" s="888"/>
    </row>
    <row r="133" spans="1:24" ht="26.25" customHeight="1">
      <c r="A133" s="881"/>
      <c r="B133" s="882"/>
      <c r="C133" s="2655"/>
      <c r="D133" s="2656"/>
      <c r="E133" s="2656"/>
      <c r="F133" s="2656"/>
      <c r="G133" s="2656"/>
      <c r="H133" s="2657"/>
      <c r="I133" s="882"/>
      <c r="J133" s="882"/>
      <c r="K133" s="890"/>
      <c r="L133" s="882"/>
      <c r="M133" s="882"/>
      <c r="N133" s="882" t="s">
        <v>10608</v>
      </c>
      <c r="O133" s="882"/>
      <c r="P133" s="882"/>
      <c r="Q133" s="882"/>
      <c r="R133" s="882"/>
      <c r="S133" s="883" t="s">
        <v>189</v>
      </c>
      <c r="T133" s="883">
        <v>3900</v>
      </c>
      <c r="U133" s="885"/>
      <c r="V133" s="891"/>
      <c r="W133" s="887"/>
      <c r="X133" s="888"/>
    </row>
    <row r="134" spans="1:24" ht="26.25" customHeight="1">
      <c r="A134" s="881"/>
      <c r="B134" s="882"/>
      <c r="C134" s="2658"/>
      <c r="D134" s="2659"/>
      <c r="E134" s="2659"/>
      <c r="F134" s="2659"/>
      <c r="G134" s="2659"/>
      <c r="H134" s="2660"/>
      <c r="I134" s="882"/>
      <c r="J134" s="882"/>
      <c r="K134" s="889"/>
      <c r="L134" s="882"/>
      <c r="M134" s="882"/>
      <c r="N134" s="882" t="s">
        <v>10609</v>
      </c>
      <c r="O134" s="882"/>
      <c r="P134" s="882"/>
      <c r="Q134" s="882"/>
      <c r="R134" s="882"/>
      <c r="S134" s="883" t="s">
        <v>2472</v>
      </c>
      <c r="T134" s="883">
        <f>SUM(T129:T133)</f>
        <v>3900</v>
      </c>
      <c r="U134" s="891"/>
      <c r="V134" s="891"/>
      <c r="W134" s="887"/>
      <c r="X134" s="1309"/>
    </row>
    <row r="135" spans="1:24" ht="26.25" customHeight="1" thickBot="1">
      <c r="A135" s="892"/>
      <c r="B135" s="893"/>
      <c r="C135" s="893"/>
      <c r="D135" s="893"/>
      <c r="E135" s="893"/>
      <c r="F135" s="893"/>
      <c r="G135" s="893"/>
      <c r="H135" s="893"/>
      <c r="I135" s="893"/>
      <c r="J135" s="893"/>
      <c r="K135" s="1229" t="s">
        <v>10461</v>
      </c>
      <c r="L135" s="893"/>
      <c r="M135" s="893"/>
      <c r="N135" s="894"/>
      <c r="O135" s="894"/>
      <c r="P135" s="895"/>
      <c r="Q135" s="893"/>
      <c r="R135" s="893"/>
      <c r="S135" s="895" t="s">
        <v>1907</v>
      </c>
      <c r="T135" s="895"/>
      <c r="U135" s="897"/>
      <c r="V135" s="898"/>
      <c r="W135" s="899"/>
      <c r="X135" s="900"/>
    </row>
    <row r="137" spans="1:24" ht="26.25" customHeight="1" thickBo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51"/>
      <c r="L137" s="4"/>
      <c r="M137" s="4"/>
      <c r="N137" s="451"/>
      <c r="O137" s="451"/>
      <c r="P137" s="452"/>
      <c r="Q137" s="4"/>
      <c r="R137" s="4"/>
      <c r="S137" s="4"/>
      <c r="T137" s="4"/>
      <c r="U137" s="453"/>
      <c r="V137" s="454"/>
      <c r="W137" s="455"/>
      <c r="X137" s="455"/>
    </row>
    <row r="138" spans="1:24" ht="26.25" customHeight="1">
      <c r="A138" s="1004" t="s">
        <v>188</v>
      </c>
      <c r="B138" s="1005"/>
      <c r="C138" s="1005" t="s">
        <v>26</v>
      </c>
      <c r="D138" s="1005" t="s">
        <v>190</v>
      </c>
      <c r="E138" s="1005" t="s">
        <v>191</v>
      </c>
      <c r="F138" s="1005" t="s">
        <v>191</v>
      </c>
      <c r="G138" s="1005" t="s">
        <v>191</v>
      </c>
      <c r="H138" s="1485"/>
      <c r="I138" s="1005" t="s">
        <v>8261</v>
      </c>
      <c r="J138" s="1010" t="s">
        <v>10413</v>
      </c>
      <c r="K138" s="1011" t="s">
        <v>13</v>
      </c>
      <c r="L138" s="1005" t="s">
        <v>10768</v>
      </c>
      <c r="M138" s="1005"/>
      <c r="N138" s="1011" t="s">
        <v>10540</v>
      </c>
      <c r="O138" s="1011" t="s">
        <v>10541</v>
      </c>
      <c r="P138" s="1015" t="s">
        <v>11086</v>
      </c>
      <c r="Q138" s="1005" t="s">
        <v>1901</v>
      </c>
      <c r="R138" s="1005">
        <f>IF(MID(RIGHT(S138,8),1,1)="M",2021,IF(MID(RIGHT(S138,8),1,1)="N",2022,IF(MID(RIGHT(S138,8),1,1)="P",2023,IF(MID(RIGHT(S138,8),1,1)="R",1994,IF(MID(RIGHT(S138,8),1,1)="S",1995,IF(MID(RIGHT(S138,8),1,1)="T",1996,IF(MID(RIGHT(S138,8),1,1)="V",1997,IF(MID(RIGHT(S138,8),1,1)="W",1998,IF(MID(RIGHT(S138,8),1,1)="X",1999,IF(MID(RIGHT(S138,8),1,1)="Y",2000,IF(MID(RIGHT(S138,8),1,1)="1",2001,IF(MID(RIGHT(S138,8),1,1)="2",2002,IF(MID(RIGHT(S138,8),1,1)="3",2003,IF(MID(RIGHT(S138,8),1,1)="4",2004,IF(MID(RIGHT(S138,8),1,1)="5",2005,IF(MID(RIGHT(S138,8),1,1)="6",2006,IF(MID(RIGHT(S138,8),1,1)="7",2007,IF(MID(RIGHT(S138,8),1,1)="8",2008,IF(MID(RIGHT(S138,8),1,1)="9",2009,IF(MID(RIGHT(S138,8),1,1)="A",2010,IF(MID(RIGHT(S138,8),1,1)="B",2011,IF(MID(RIGHT(S138,8),1,1)="C",2012,IF(MID(RIGHT(S138,8),1,1)="D",2013,IF(MID(RIGHT(S138,8),1,1)="E",2014,IF(MID(RIGHT(S138,8),1,1)="F",2015,IF(MID(RIGHT(S138,8),1,1)="G",2016,IF(MID(RIGHT(S138,8),1,1)="H",2017,IF(MID(RIGHT(S138,8),1,1)="J",2018,IF(MID(RIGHT(S138,8),1,1)="K",2019,IF(MID(RIGHT(S138,8),1,1)="L",2020,""))))))))))))))))))))))))))))))</f>
        <v>2015</v>
      </c>
      <c r="S138" s="1005" t="s">
        <v>10508</v>
      </c>
      <c r="T138" s="1005">
        <v>1635</v>
      </c>
      <c r="U138" s="1016">
        <v>45351</v>
      </c>
      <c r="V138" s="1016">
        <v>45391</v>
      </c>
      <c r="W138" s="1017">
        <v>4827</v>
      </c>
      <c r="X138" s="1018">
        <v>5900</v>
      </c>
    </row>
    <row r="139" spans="1:24" ht="26.25" customHeight="1">
      <c r="A139" s="1006"/>
      <c r="B139" s="1007"/>
      <c r="C139" s="1007"/>
      <c r="D139" s="1007"/>
      <c r="E139" s="1007"/>
      <c r="F139" s="1007"/>
      <c r="G139" s="1007"/>
      <c r="H139" s="1007"/>
      <c r="I139" s="1007" t="s">
        <v>194</v>
      </c>
      <c r="J139" s="317" t="s">
        <v>10414</v>
      </c>
      <c r="K139" s="1012" t="s">
        <v>195</v>
      </c>
      <c r="L139" s="427" t="s">
        <v>3590</v>
      </c>
      <c r="M139" s="1007"/>
      <c r="N139" s="73" t="s">
        <v>7895</v>
      </c>
      <c r="O139" s="1525" t="s">
        <v>10382</v>
      </c>
      <c r="P139" s="1019"/>
      <c r="Q139" s="1007" t="s">
        <v>10512</v>
      </c>
      <c r="R139" s="1007">
        <f>IF(MID(RIGHT(S139,8),1,1)="M",2021,IF(MID(RIGHT(S139,8),1,1)="N",2022,IF(MID(RIGHT(S139,8),1,1)="P",2023,IF(MID(RIGHT(S139,8),1,1)="R",1994,IF(MID(RIGHT(S139,8),1,1)="S",1995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2014</v>
      </c>
      <c r="S139" s="1007" t="s">
        <v>10509</v>
      </c>
      <c r="T139" s="1007">
        <v>1600</v>
      </c>
      <c r="U139" s="1177"/>
      <c r="V139" s="1020">
        <v>45405</v>
      </c>
      <c r="W139" s="1021" t="s">
        <v>11038</v>
      </c>
      <c r="X139" s="1022" t="s">
        <v>10974</v>
      </c>
    </row>
    <row r="140" spans="1:24" ht="26.25" customHeight="1">
      <c r="A140" s="1006"/>
      <c r="B140" s="1007"/>
      <c r="C140" s="1007" t="s">
        <v>10423</v>
      </c>
      <c r="D140" s="1007" t="s">
        <v>191</v>
      </c>
      <c r="E140" s="1007"/>
      <c r="F140" s="1007"/>
      <c r="G140" s="1007"/>
      <c r="H140" s="1007"/>
      <c r="I140" s="1007"/>
      <c r="J140" s="320" t="s">
        <v>10274</v>
      </c>
      <c r="K140" s="1013" t="s">
        <v>256</v>
      </c>
      <c r="L140" s="1007"/>
      <c r="M140" s="1007"/>
      <c r="N140" s="73" t="s">
        <v>3073</v>
      </c>
      <c r="O140" s="1013"/>
      <c r="P140" s="1019"/>
      <c r="Q140" s="1007" t="s">
        <v>10513</v>
      </c>
      <c r="R140" s="1007">
        <f>IF(MID(RIGHT(S140,8),1,1)="M",2021,IF(MID(RIGHT(S140,8),1,1)="N",2022,IF(MID(RIGHT(S140,8),1,1)="P",2023,IF(MID(RIGHT(S140,8),1,1)="R",1994,IF(MID(RIGHT(S140,8),1,1)="S",1995,IF(MID(RIGHT(S140,8),1,1)="T",1996,IF(MID(RIGHT(S140,8),1,1)="V",1997,IF(MID(RIGHT(S140,8),1,1)="W",1998,IF(MID(RIGHT(S140,8),1,1)="X",1999,IF(MID(RIGHT(S140,8),1,1)="Y",2000,IF(MID(RIGHT(S140,8),1,1)="1",2001,IF(MID(RIGHT(S140,8),1,1)="2",2002,IF(MID(RIGHT(S140,8),1,1)="3",2003,IF(MID(RIGHT(S140,8),1,1)="4",2004,IF(MID(RIGHT(S140,8),1,1)="5",2005,IF(MID(RIGHT(S140,8),1,1)="6",2006,IF(MID(RIGHT(S140,8),1,1)="7",2007,IF(MID(RIGHT(S140,8),1,1)="8",2008,IF(MID(RIGHT(S140,8),1,1)="9",2009,IF(MID(RIGHT(S140,8),1,1)="A",2010,IF(MID(RIGHT(S140,8),1,1)="B",2011,IF(MID(RIGHT(S140,8),1,1)="C",2012,IF(MID(RIGHT(S140,8),1,1)="D",2013,IF(MID(RIGHT(S140,8),1,1)="E",2014,IF(MID(RIGHT(S140,8),1,1)="F",2015,IF(MID(RIGHT(S140,8),1,1)="G",2016,IF(MID(RIGHT(S140,8),1,1)="H",2017,IF(MID(RIGHT(S140,8),1,1)="J",2018,IF(MID(RIGHT(S140,8),1,1)="K",2019,IF(MID(RIGHT(S140,8),1,1)="L",2020,""))))))))))))))))))))))))))))))</f>
        <v>2013</v>
      </c>
      <c r="S140" s="1007" t="s">
        <v>10510</v>
      </c>
      <c r="T140" s="1007">
        <v>1600</v>
      </c>
      <c r="U140" s="1020"/>
      <c r="V140" s="1020">
        <v>45422</v>
      </c>
      <c r="W140" s="1021"/>
      <c r="X140" s="1022"/>
    </row>
    <row r="141" spans="1:24" ht="26.25" customHeight="1">
      <c r="A141" s="1006"/>
      <c r="B141" s="1007"/>
      <c r="C141" s="1007" t="s">
        <v>8411</v>
      </c>
      <c r="D141" s="1007" t="s">
        <v>191</v>
      </c>
      <c r="E141" s="1007"/>
      <c r="F141" s="1007"/>
      <c r="G141" s="1007"/>
      <c r="H141" s="1007"/>
      <c r="I141" s="1007"/>
      <c r="J141" s="1007"/>
      <c r="K141" s="1013" t="s">
        <v>8972</v>
      </c>
      <c r="L141" s="1007"/>
      <c r="M141" s="1007"/>
      <c r="N141" s="1013"/>
      <c r="O141" s="1013"/>
      <c r="P141" s="1019"/>
      <c r="Q141" s="1007" t="s">
        <v>10514</v>
      </c>
      <c r="R141" s="1007">
        <f>IF(MID(RIGHT(S141,8),1,1)="M",2021,IF(MID(RIGHT(S141,8),1,1)="N",2022,IF(MID(RIGHT(S141,8),1,1)="P",2023,IF(MID(RIGHT(S141,8),1,1)="R",1994,IF(MID(RIGHT(S141,8),1,1)="S",1995,IF(MID(RIGHT(S141,8),1,1)="T",1996,IF(MID(RIGHT(S141,8),1,1)="V",1997,IF(MID(RIGHT(S141,8),1,1)="W",1998,IF(MID(RIGHT(S141,8),1,1)="X",1999,IF(MID(RIGHT(S141,8),1,1)="Y",2000,IF(MID(RIGHT(S141,8),1,1)="1",2001,IF(MID(RIGHT(S141,8),1,1)="2",2002,IF(MID(RIGHT(S141,8),1,1)="3",2003,IF(MID(RIGHT(S141,8),1,1)="4",2004,IF(MID(RIGHT(S141,8),1,1)="5",2005,IF(MID(RIGHT(S141,8),1,1)="6",2006,IF(MID(RIGHT(S141,8),1,1)="7",2007,IF(MID(RIGHT(S141,8),1,1)="8",2008,IF(MID(RIGHT(S141,8),1,1)="9",2009,IF(MID(RIGHT(S141,8),1,1)="A",2010,IF(MID(RIGHT(S141,8),1,1)="B",2011,IF(MID(RIGHT(S141,8),1,1)="C",2012,IF(MID(RIGHT(S141,8),1,1)="D",2013,IF(MID(RIGHT(S141,8),1,1)="E",2014,IF(MID(RIGHT(S141,8),1,1)="F",2015,IF(MID(RIGHT(S141,8),1,1)="G",2016,IF(MID(RIGHT(S141,8),1,1)="H",2017,IF(MID(RIGHT(S141,8),1,1)="J",2018,IF(MID(RIGHT(S141,8),1,1)="K",2019,IF(MID(RIGHT(S141,8),1,1)="L",2020,""))))))))))))))))))))))))))))))</f>
        <v>2012</v>
      </c>
      <c r="S141" s="1007" t="s">
        <v>10511</v>
      </c>
      <c r="T141" s="1007">
        <v>1190</v>
      </c>
      <c r="U141" s="1023"/>
      <c r="V141" s="1020">
        <v>45431</v>
      </c>
      <c r="W141" s="1021"/>
      <c r="X141" s="1022"/>
    </row>
    <row r="142" spans="1:24" ht="26.25" customHeight="1">
      <c r="A142" s="1006"/>
      <c r="B142" s="1007"/>
      <c r="C142" s="1007" t="s">
        <v>10424</v>
      </c>
      <c r="D142" s="1007" t="s">
        <v>191</v>
      </c>
      <c r="E142" s="1007"/>
      <c r="F142" s="1007"/>
      <c r="G142" s="1007"/>
      <c r="H142" s="1007"/>
      <c r="I142" s="1007"/>
      <c r="J142" s="425" t="s">
        <v>10563</v>
      </c>
      <c r="K142" s="1013"/>
      <c r="L142" s="1007"/>
      <c r="M142" s="2476" t="s">
        <v>10412</v>
      </c>
      <c r="N142" s="2477"/>
      <c r="O142" s="2478"/>
      <c r="P142" s="1019"/>
      <c r="Q142" s="1007"/>
      <c r="R142" s="1007"/>
      <c r="S142" s="1024" t="s">
        <v>189</v>
      </c>
      <c r="T142" s="1024">
        <v>3750</v>
      </c>
      <c r="U142" s="1020"/>
      <c r="V142" s="1020">
        <v>45430</v>
      </c>
      <c r="W142" s="1021"/>
      <c r="X142" s="1022"/>
    </row>
    <row r="143" spans="1:24" ht="26.25" customHeight="1">
      <c r="A143" s="1006"/>
      <c r="B143" s="1007"/>
      <c r="C143" s="1007"/>
      <c r="D143" s="1007"/>
      <c r="E143" s="1007"/>
      <c r="F143" s="1007"/>
      <c r="G143" s="1007"/>
      <c r="H143" s="1007"/>
      <c r="I143" s="1007"/>
      <c r="J143" s="1007"/>
      <c r="K143" s="1013"/>
      <c r="L143" s="1007"/>
      <c r="M143" s="1007"/>
      <c r="N143" s="1013"/>
      <c r="O143" s="1013"/>
      <c r="P143" s="1019"/>
      <c r="Q143" s="1007"/>
      <c r="R143" s="1007"/>
      <c r="S143" s="1024" t="s">
        <v>2472</v>
      </c>
      <c r="T143" s="1024">
        <f>SUM(T138:T142)</f>
        <v>9775</v>
      </c>
      <c r="U143" s="1020"/>
      <c r="V143" s="1023">
        <v>45429</v>
      </c>
      <c r="W143" s="1021"/>
      <c r="X143" s="1022"/>
    </row>
    <row r="144" spans="1:24" ht="26.25" customHeight="1" thickBot="1">
      <c r="A144" s="1008"/>
      <c r="B144" s="1009"/>
      <c r="C144" s="1009"/>
      <c r="D144" s="1009"/>
      <c r="E144" s="1009"/>
      <c r="F144" s="1009"/>
      <c r="G144" s="1009"/>
      <c r="H144" s="1009"/>
      <c r="I144" s="1009"/>
      <c r="J144" s="1009"/>
      <c r="K144" s="611" t="s">
        <v>10411</v>
      </c>
      <c r="L144" s="1009"/>
      <c r="M144" s="1009"/>
      <c r="N144" s="1014"/>
      <c r="O144" s="1014"/>
      <c r="P144" s="1025"/>
      <c r="Q144" s="1009"/>
      <c r="R144" s="1009"/>
      <c r="S144" s="1026"/>
      <c r="T144" s="1026"/>
      <c r="U144" s="1027"/>
      <c r="V144" s="1028"/>
      <c r="W144" s="1029"/>
      <c r="X144" s="1030"/>
    </row>
    <row r="146" spans="1:24" ht="26.25" customHeight="1" thickBot="1"/>
    <row r="147" spans="1:24" ht="26.25" customHeight="1">
      <c r="A147" s="699" t="s">
        <v>188</v>
      </c>
      <c r="B147" s="700"/>
      <c r="C147" s="700" t="s">
        <v>154</v>
      </c>
      <c r="D147" s="700" t="s">
        <v>190</v>
      </c>
      <c r="E147" s="700" t="s">
        <v>191</v>
      </c>
      <c r="F147" s="700" t="s">
        <v>191</v>
      </c>
      <c r="G147" s="700" t="s">
        <v>191</v>
      </c>
      <c r="H147" s="1484"/>
      <c r="I147" s="700" t="s">
        <v>8125</v>
      </c>
      <c r="J147" s="715" t="s">
        <v>10420</v>
      </c>
      <c r="K147" s="700" t="s">
        <v>8</v>
      </c>
      <c r="L147" s="715" t="s">
        <v>10549</v>
      </c>
      <c r="M147" s="715"/>
      <c r="N147" s="701" t="s">
        <v>10544</v>
      </c>
      <c r="O147" s="701" t="s">
        <v>10545</v>
      </c>
      <c r="P147" s="702" t="s">
        <v>10986</v>
      </c>
      <c r="Q147" s="700" t="s">
        <v>8334</v>
      </c>
      <c r="R147" s="700">
        <f>IF(MID(RIGHT(S147,8),1,1)="M",2021,IF(MID(RIGHT(S147,8),1,1)="N",2022,IF(MID(RIGHT(S147,8),1,1)="P",2023,IF(MID(RIGHT(S147,8),1,1)="R",1994,IF(MID(RIGHT(S147,8),1,1)="S",1995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2021</v>
      </c>
      <c r="S147" s="700" t="s">
        <v>10432</v>
      </c>
      <c r="T147" s="700">
        <v>1590</v>
      </c>
      <c r="U147" s="716">
        <v>45349</v>
      </c>
      <c r="V147" s="716">
        <v>45443</v>
      </c>
      <c r="W147" s="703">
        <v>5122</v>
      </c>
      <c r="X147" s="704">
        <v>6200</v>
      </c>
    </row>
    <row r="148" spans="1:24" ht="26.25" customHeight="1">
      <c r="A148" s="705"/>
      <c r="B148" s="278"/>
      <c r="C148" s="320" t="s">
        <v>8623</v>
      </c>
      <c r="D148" s="278"/>
      <c r="E148" s="278"/>
      <c r="F148" s="278"/>
      <c r="G148" s="278"/>
      <c r="H148" s="278"/>
      <c r="I148" s="278" t="s">
        <v>2578</v>
      </c>
      <c r="J148" s="317" t="s">
        <v>10425</v>
      </c>
      <c r="K148" s="280" t="s">
        <v>195</v>
      </c>
      <c r="L148" s="425" t="s">
        <v>3603</v>
      </c>
      <c r="M148" s="278"/>
      <c r="N148" s="73" t="s">
        <v>3073</v>
      </c>
      <c r="O148" s="278"/>
      <c r="P148" s="278"/>
      <c r="Q148" s="278" t="s">
        <v>1933</v>
      </c>
      <c r="R148" s="278">
        <f>IF(MID(RIGHT(S148,8),1,1)="M",2021,IF(MID(RIGHT(S148,8),1,1)="N",2022,IF(MID(RIGHT(S148,8),1,1)="P",2023,IF(MID(RIGHT(S148,8),1,1)="R",1994,IF(MID(RIGHT(S148,8),1,1)="S",1995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2019</v>
      </c>
      <c r="S148" s="278" t="s">
        <v>10433</v>
      </c>
      <c r="T148" s="278">
        <v>1855</v>
      </c>
      <c r="U148" s="719">
        <v>45350</v>
      </c>
      <c r="V148" s="719">
        <v>45461</v>
      </c>
      <c r="W148" s="283" t="s">
        <v>10917</v>
      </c>
      <c r="X148" s="706" t="s">
        <v>10881</v>
      </c>
    </row>
    <row r="149" spans="1:24" ht="26.25" customHeight="1">
      <c r="A149" s="705"/>
      <c r="B149" s="278"/>
      <c r="C149" s="278"/>
      <c r="D149" s="278"/>
      <c r="E149" s="278"/>
      <c r="F149" s="278"/>
      <c r="G149" s="278"/>
      <c r="H149" s="278"/>
      <c r="I149" s="720"/>
      <c r="J149" s="317" t="s">
        <v>10422</v>
      </c>
      <c r="K149" s="278" t="s">
        <v>256</v>
      </c>
      <c r="L149" s="278"/>
      <c r="M149" s="278"/>
      <c r="N149" s="73" t="s">
        <v>2435</v>
      </c>
      <c r="O149" s="1371"/>
      <c r="P149" s="278"/>
      <c r="Q149" s="278" t="s">
        <v>1933</v>
      </c>
      <c r="R149" s="278">
        <f>IF(MID(RIGHT(S149,8),1,1)="M",2021,IF(MID(RIGHT(S149,8),1,1)="N",2022,IF(MID(RIGHT(S149,8),1,1)="P",2023,IF(MID(RIGHT(S149,8),1,1)="R",1994,IF(MID(RIGHT(S149,8),1,1)="S",1995,IF(MID(RIGHT(S149,8),1,1)="T",1996,IF(MID(RIGHT(S149,8),1,1)="V",1997,IF(MID(RIGHT(S149,8),1,1)="W",1998,IF(MID(RIGHT(S149,8),1,1)="X",1999,IF(MID(RIGHT(S149,8),1,1)="Y",2000,IF(MID(RIGHT(S149,8),1,1)="1",2001,IF(MID(RIGHT(S149,8),1,1)="2",2002,IF(MID(RIGHT(S149,8),1,1)="3",2003,IF(MID(RIGHT(S149,8),1,1)="4",2004,IF(MID(RIGHT(S149,8),1,1)="5",2005,IF(MID(RIGHT(S149,8),1,1)="6",2006,IF(MID(RIGHT(S149,8),1,1)="7",2007,IF(MID(RIGHT(S149,8),1,1)="8",2008,IF(MID(RIGHT(S149,8),1,1)="9",2009,IF(MID(RIGHT(S149,8),1,1)="A",2010,IF(MID(RIGHT(S149,8),1,1)="B",2011,IF(MID(RIGHT(S149,8),1,1)="C",2012,IF(MID(RIGHT(S149,8),1,1)="D",2013,IF(MID(RIGHT(S149,8),1,1)="E",2014,IF(MID(RIGHT(S149,8),1,1)="F",2015,IF(MID(RIGHT(S149,8),1,1)="G",2016,IF(MID(RIGHT(S149,8),1,1)="H",2017,IF(MID(RIGHT(S149,8),1,1)="J",2018,IF(MID(RIGHT(S149,8),1,1)="K",2019,IF(MID(RIGHT(S149,8),1,1)="L",2020,""))))))))))))))))))))))))))))))</f>
        <v>2020</v>
      </c>
      <c r="S149" s="278" t="s">
        <v>10434</v>
      </c>
      <c r="T149" s="278">
        <v>1815</v>
      </c>
      <c r="U149" s="420">
        <v>45351</v>
      </c>
      <c r="V149" s="719">
        <v>45464</v>
      </c>
      <c r="W149" s="359">
        <f>W147-500</f>
        <v>4622</v>
      </c>
      <c r="X149" s="706"/>
    </row>
    <row r="150" spans="1:24" ht="26.25" customHeight="1">
      <c r="A150" s="705"/>
      <c r="B150" s="278"/>
      <c r="C150" s="278" t="s">
        <v>5629</v>
      </c>
      <c r="D150" s="278" t="s">
        <v>191</v>
      </c>
      <c r="E150" s="278"/>
      <c r="F150" s="278"/>
      <c r="G150" s="278"/>
      <c r="H150" s="278"/>
      <c r="I150" s="720" t="s">
        <v>8207</v>
      </c>
      <c r="J150" s="278"/>
      <c r="K150" s="278" t="s">
        <v>1772</v>
      </c>
      <c r="L150" s="278"/>
      <c r="M150" s="278"/>
      <c r="N150" s="278"/>
      <c r="O150" s="278"/>
      <c r="P150" s="280"/>
      <c r="Q150" s="278" t="s">
        <v>2047</v>
      </c>
      <c r="R150" s="278">
        <f>IF(MID(RIGHT(S150,8),1,1)="M",2021,IF(MID(RIGHT(S150,8),1,1)="N",2022,IF(MID(RIGHT(S150,8),1,1)="P",2023,IF(MID(RIGHT(S150,8),1,1)="R",1994,IF(MID(RIGHT(S150,8),1,1)="S",1995,IF(MID(RIGHT(S150,8),1,1)="T",1996,IF(MID(RIGHT(S150,8),1,1)="V",1997,IF(MID(RIGHT(S150,8),1,1)="W",1998,IF(MID(RIGHT(S150,8),1,1)="X",1999,IF(MID(RIGHT(S150,8),1,1)="Y",2000,IF(MID(RIGHT(S150,8),1,1)="1",2001,IF(MID(RIGHT(S150,8),1,1)="2",2002,IF(MID(RIGHT(S150,8),1,1)="3",2003,IF(MID(RIGHT(S150,8),1,1)="4",2004,IF(MID(RIGHT(S150,8),1,1)="5",2005,IF(MID(RIGHT(S150,8),1,1)="6",2006,IF(MID(RIGHT(S150,8),1,1)="7",2007,IF(MID(RIGHT(S150,8),1,1)="8",2008,IF(MID(RIGHT(S150,8),1,1)="9",2009,IF(MID(RIGHT(S150,8),1,1)="A",2010,IF(MID(RIGHT(S150,8),1,1)="B",2011,IF(MID(RIGHT(S150,8),1,1)="C",2012,IF(MID(RIGHT(S150,8),1,1)="D",2013,IF(MID(RIGHT(S150,8),1,1)="E",2014,IF(MID(RIGHT(S150,8),1,1)="F",2015,IF(MID(RIGHT(S150,8),1,1)="G",2016,IF(MID(RIGHT(S150,8),1,1)="H",2017,IF(MID(RIGHT(S150,8),1,1)="J",2018,IF(MID(RIGHT(S150,8),1,1)="K",2019,IF(MID(RIGHT(S150,8),1,1)="L",2020,""))))))))))))))))))))))))))))))</f>
        <v>2020</v>
      </c>
      <c r="S150" s="278" t="s">
        <v>10435</v>
      </c>
      <c r="T150" s="278">
        <v>2290</v>
      </c>
      <c r="U150" s="281"/>
      <c r="V150" s="281">
        <v>45457</v>
      </c>
      <c r="W150" s="283"/>
      <c r="X150" s="721"/>
    </row>
    <row r="151" spans="1:24" ht="26.25" customHeight="1">
      <c r="A151" s="705"/>
      <c r="B151" s="278"/>
      <c r="C151" s="278" t="s">
        <v>2472</v>
      </c>
      <c r="D151" s="278" t="s">
        <v>191</v>
      </c>
      <c r="E151" s="278"/>
      <c r="F151" s="278"/>
      <c r="G151" s="278"/>
      <c r="H151" s="278"/>
      <c r="I151" s="278"/>
      <c r="J151" s="278" t="s">
        <v>10421</v>
      </c>
      <c r="K151" s="278"/>
      <c r="L151" s="278"/>
      <c r="M151" s="2559" t="s">
        <v>8286</v>
      </c>
      <c r="N151" s="2560"/>
      <c r="O151" s="2560"/>
      <c r="P151" s="2561"/>
      <c r="Q151" s="278"/>
      <c r="R151" s="278"/>
      <c r="S151" s="284" t="s">
        <v>189</v>
      </c>
      <c r="T151" s="284">
        <v>3910</v>
      </c>
      <c r="U151" s="281"/>
      <c r="V151" s="281">
        <v>45464</v>
      </c>
      <c r="W151" s="283"/>
      <c r="X151" s="722"/>
    </row>
    <row r="152" spans="1:24" ht="26.25" customHeight="1">
      <c r="A152" s="705"/>
      <c r="B152" s="278"/>
      <c r="C152" s="278" t="s">
        <v>9653</v>
      </c>
      <c r="D152" s="278" t="s">
        <v>191</v>
      </c>
      <c r="E152" s="278"/>
      <c r="F152" s="278"/>
      <c r="G152" s="278"/>
      <c r="H152" s="278"/>
      <c r="I152" s="278"/>
      <c r="J152" s="278"/>
      <c r="K152" s="278"/>
      <c r="L152" s="278"/>
      <c r="M152" s="278" t="s">
        <v>9</v>
      </c>
      <c r="N152" s="278"/>
      <c r="O152" s="278"/>
      <c r="P152" s="280"/>
      <c r="Q152" s="278"/>
      <c r="R152" s="278"/>
      <c r="S152" s="284" t="s">
        <v>2472</v>
      </c>
      <c r="T152" s="284">
        <f>SUM(T147:T151)</f>
        <v>11460</v>
      </c>
      <c r="U152" s="281"/>
      <c r="V152" s="282">
        <v>45462</v>
      </c>
      <c r="W152" s="283"/>
      <c r="X152" s="722"/>
    </row>
    <row r="153" spans="1:24" ht="26.25" customHeight="1" thickBot="1">
      <c r="A153" s="707"/>
      <c r="B153" s="708"/>
      <c r="C153" s="708"/>
      <c r="D153" s="708"/>
      <c r="E153" s="708"/>
      <c r="F153" s="708"/>
      <c r="G153" s="708"/>
      <c r="H153" s="708"/>
      <c r="I153" s="708"/>
      <c r="J153" s="708"/>
      <c r="K153" s="611" t="s">
        <v>10577</v>
      </c>
      <c r="L153" s="709"/>
      <c r="M153" s="709"/>
      <c r="N153" s="708"/>
      <c r="O153" s="708"/>
      <c r="P153" s="710"/>
      <c r="Q153" s="711"/>
      <c r="R153" s="711"/>
      <c r="S153" s="711"/>
      <c r="T153" s="711"/>
      <c r="U153" s="712"/>
      <c r="V153" s="713"/>
      <c r="W153" s="723"/>
      <c r="X153" s="724"/>
    </row>
  </sheetData>
  <autoFilter ref="B2:X2" xr:uid="{00000000-0009-0000-0000-00000D000000}"/>
  <mergeCells count="28">
    <mergeCell ref="C131:H134"/>
    <mergeCell ref="M28:O28"/>
    <mergeCell ref="A1:X1"/>
    <mergeCell ref="M60:O60"/>
    <mergeCell ref="M61:O61"/>
    <mergeCell ref="M44:O44"/>
    <mergeCell ref="M45:O45"/>
    <mergeCell ref="M51:O51"/>
    <mergeCell ref="M52:O52"/>
    <mergeCell ref="M59:O59"/>
    <mergeCell ref="M8:P8"/>
    <mergeCell ref="M32:P36"/>
    <mergeCell ref="M124:O124"/>
    <mergeCell ref="M66:O66"/>
    <mergeCell ref="M73:O73"/>
    <mergeCell ref="M80:O80"/>
    <mergeCell ref="M29:O29"/>
    <mergeCell ref="M91:O91"/>
    <mergeCell ref="M96:P100"/>
    <mergeCell ref="M142:O142"/>
    <mergeCell ref="M151:P151"/>
    <mergeCell ref="M90:O90"/>
    <mergeCell ref="M82:O82"/>
    <mergeCell ref="M67:O67"/>
    <mergeCell ref="M68:O68"/>
    <mergeCell ref="M74:O74"/>
    <mergeCell ref="M75:O75"/>
    <mergeCell ref="M81:O81"/>
  </mergeCells>
  <phoneticPr fontId="16" type="noConversion"/>
  <conditionalFormatting sqref="J56:J57">
    <cfRule type="duplicateValues" dxfId="2115" priority="268"/>
  </conditionalFormatting>
  <conditionalFormatting sqref="J61">
    <cfRule type="duplicateValues" dxfId="2114" priority="269"/>
  </conditionalFormatting>
  <conditionalFormatting sqref="J63">
    <cfRule type="duplicateValues" dxfId="2113" priority="255"/>
  </conditionalFormatting>
  <conditionalFormatting sqref="J64">
    <cfRule type="duplicateValues" dxfId="2112" priority="218"/>
  </conditionalFormatting>
  <conditionalFormatting sqref="J68">
    <cfRule type="duplicateValues" dxfId="2111" priority="256"/>
  </conditionalFormatting>
  <conditionalFormatting sqref="J70">
    <cfRule type="duplicateValues" dxfId="2110" priority="242"/>
  </conditionalFormatting>
  <conditionalFormatting sqref="J71">
    <cfRule type="duplicateValues" dxfId="2109" priority="217"/>
  </conditionalFormatting>
  <conditionalFormatting sqref="J75">
    <cfRule type="duplicateValues" dxfId="2108" priority="243"/>
  </conditionalFormatting>
  <conditionalFormatting sqref="J77">
    <cfRule type="duplicateValues" dxfId="2107" priority="229"/>
  </conditionalFormatting>
  <conditionalFormatting sqref="J78">
    <cfRule type="duplicateValues" dxfId="2106" priority="216"/>
  </conditionalFormatting>
  <conditionalFormatting sqref="J82">
    <cfRule type="duplicateValues" dxfId="2105" priority="230"/>
  </conditionalFormatting>
  <conditionalFormatting sqref="K125">
    <cfRule type="duplicateValues" dxfId="2104" priority="194"/>
  </conditionalFormatting>
  <conditionalFormatting sqref="L3">
    <cfRule type="duplicateValues" dxfId="2103" priority="214"/>
  </conditionalFormatting>
  <conditionalFormatting sqref="L4">
    <cfRule type="duplicateValues" dxfId="2102" priority="211"/>
  </conditionalFormatting>
  <conditionalFormatting sqref="L5">
    <cfRule type="duplicateValues" dxfId="2101" priority="208"/>
  </conditionalFormatting>
  <conditionalFormatting sqref="L11">
    <cfRule type="duplicateValues" dxfId="2100" priority="167"/>
  </conditionalFormatting>
  <conditionalFormatting sqref="L13 L16">
    <cfRule type="duplicateValues" dxfId="2099" priority="172"/>
  </conditionalFormatting>
  <conditionalFormatting sqref="L14">
    <cfRule type="duplicateValues" dxfId="2098" priority="169"/>
  </conditionalFormatting>
  <conditionalFormatting sqref="L17">
    <cfRule type="duplicateValues" dxfId="2097" priority="1"/>
  </conditionalFormatting>
  <conditionalFormatting sqref="L23">
    <cfRule type="duplicateValues" dxfId="2096" priority="310"/>
  </conditionalFormatting>
  <conditionalFormatting sqref="L24">
    <cfRule type="duplicateValues" dxfId="2095" priority="307"/>
  </conditionalFormatting>
  <conditionalFormatting sqref="L25">
    <cfRule type="duplicateValues" dxfId="2094" priority="304"/>
  </conditionalFormatting>
  <conditionalFormatting sqref="L31">
    <cfRule type="duplicateValues" dxfId="2093" priority="223"/>
  </conditionalFormatting>
  <conditionalFormatting sqref="L32">
    <cfRule type="duplicateValues" dxfId="2092" priority="220"/>
  </conditionalFormatting>
  <conditionalFormatting sqref="L33:L36">
    <cfRule type="duplicateValues" dxfId="2091" priority="219"/>
  </conditionalFormatting>
  <conditionalFormatting sqref="L38:L39">
    <cfRule type="duplicateValues" dxfId="2090" priority="301"/>
  </conditionalFormatting>
  <conditionalFormatting sqref="L40 L42:L44">
    <cfRule type="duplicateValues" dxfId="2089" priority="300"/>
  </conditionalFormatting>
  <conditionalFormatting sqref="L41">
    <cfRule type="duplicateValues" dxfId="2088" priority="293"/>
  </conditionalFormatting>
  <conditionalFormatting sqref="L45:L46">
    <cfRule type="duplicateValues" dxfId="2087" priority="296"/>
  </conditionalFormatting>
  <conditionalFormatting sqref="L47 L49:L51">
    <cfRule type="duplicateValues" dxfId="2086" priority="286"/>
  </conditionalFormatting>
  <conditionalFormatting sqref="L48">
    <cfRule type="duplicateValues" dxfId="2085" priority="279"/>
  </conditionalFormatting>
  <conditionalFormatting sqref="L52:L53">
    <cfRule type="duplicateValues" dxfId="2084" priority="282"/>
  </conditionalFormatting>
  <conditionalFormatting sqref="L54:L55">
    <cfRule type="duplicateValues" dxfId="2083" priority="277"/>
  </conditionalFormatting>
  <conditionalFormatting sqref="L56 L58:L60">
    <cfRule type="duplicateValues" dxfId="2082" priority="276"/>
  </conditionalFormatting>
  <conditionalFormatting sqref="L57">
    <cfRule type="duplicateValues" dxfId="2081" priority="266"/>
  </conditionalFormatting>
  <conditionalFormatting sqref="L61:L62">
    <cfRule type="duplicateValues" dxfId="2080" priority="272"/>
  </conditionalFormatting>
  <conditionalFormatting sqref="L63 L65:L67">
    <cfRule type="duplicateValues" dxfId="2079" priority="263"/>
  </conditionalFormatting>
  <conditionalFormatting sqref="L64">
    <cfRule type="duplicateValues" dxfId="2078" priority="253"/>
  </conditionalFormatting>
  <conditionalFormatting sqref="L68:L69">
    <cfRule type="duplicateValues" dxfId="2077" priority="259"/>
  </conditionalFormatting>
  <conditionalFormatting sqref="L70 L72:L74">
    <cfRule type="duplicateValues" dxfId="2076" priority="250"/>
  </conditionalFormatting>
  <conditionalFormatting sqref="L71">
    <cfRule type="duplicateValues" dxfId="2075" priority="240"/>
  </conditionalFormatting>
  <conditionalFormatting sqref="L75:L76">
    <cfRule type="duplicateValues" dxfId="2074" priority="246"/>
  </conditionalFormatting>
  <conditionalFormatting sqref="L77 L79:L81">
    <cfRule type="duplicateValues" dxfId="2073" priority="237"/>
  </conditionalFormatting>
  <conditionalFormatting sqref="L78">
    <cfRule type="duplicateValues" dxfId="2072" priority="227"/>
  </conditionalFormatting>
  <conditionalFormatting sqref="L82:L83">
    <cfRule type="duplicateValues" dxfId="2071" priority="233"/>
  </conditionalFormatting>
  <conditionalFormatting sqref="L85">
    <cfRule type="duplicateValues" dxfId="2070" priority="189"/>
  </conditionalFormatting>
  <conditionalFormatting sqref="L86">
    <cfRule type="duplicateValues" dxfId="2069" priority="187"/>
  </conditionalFormatting>
  <conditionalFormatting sqref="L87">
    <cfRule type="duplicateValues" dxfId="2068" priority="184"/>
  </conditionalFormatting>
  <conditionalFormatting sqref="L93">
    <cfRule type="duplicateValues" dxfId="2067" priority="176"/>
  </conditionalFormatting>
  <conditionalFormatting sqref="L94">
    <cfRule type="duplicateValues" dxfId="2066" priority="178"/>
  </conditionalFormatting>
  <conditionalFormatting sqref="L95 L97">
    <cfRule type="duplicateValues" dxfId="2065" priority="175"/>
  </conditionalFormatting>
  <conditionalFormatting sqref="L102">
    <cfRule type="duplicateValues" dxfId="2064" priority="159"/>
  </conditionalFormatting>
  <conditionalFormatting sqref="L118:L119">
    <cfRule type="duplicateValues" dxfId="2063" priority="201"/>
  </conditionalFormatting>
  <conditionalFormatting sqref="L120 L123:L124">
    <cfRule type="duplicateValues" dxfId="2062" priority="200"/>
  </conditionalFormatting>
  <conditionalFormatting sqref="L122">
    <cfRule type="duplicateValues" dxfId="2061" priority="195"/>
  </conditionalFormatting>
  <conditionalFormatting sqref="L125:L126">
    <cfRule type="duplicateValues" dxfId="2060" priority="203"/>
  </conditionalFormatting>
  <conditionalFormatting sqref="L127:L128">
    <cfRule type="duplicateValues" dxfId="2059" priority="33"/>
  </conditionalFormatting>
  <conditionalFormatting sqref="L135">
    <cfRule type="duplicateValues" dxfId="2058" priority="30"/>
  </conditionalFormatting>
  <conditionalFormatting sqref="L137">
    <cfRule type="duplicateValues" dxfId="2057" priority="68"/>
  </conditionalFormatting>
  <conditionalFormatting sqref="L138 L140">
    <cfRule type="duplicateValues" dxfId="2056" priority="65"/>
  </conditionalFormatting>
  <conditionalFormatting sqref="L145 L154:L1048576 L2">
    <cfRule type="duplicateValues" dxfId="2055" priority="6248"/>
  </conditionalFormatting>
  <conditionalFormatting sqref="L146">
    <cfRule type="duplicateValues" dxfId="2054" priority="61"/>
  </conditionalFormatting>
  <conditionalFormatting sqref="L147">
    <cfRule type="duplicateValues" dxfId="2053" priority="58"/>
  </conditionalFormatting>
  <conditionalFormatting sqref="L148">
    <cfRule type="duplicateValues" dxfId="2052" priority="55"/>
  </conditionalFormatting>
  <conditionalFormatting sqref="L6:M7 L9:M9 L8">
    <cfRule type="duplicateValues" dxfId="2051" priority="207"/>
  </conditionalFormatting>
  <conditionalFormatting sqref="L26:M27 L28:L29 P28">
    <cfRule type="duplicateValues" dxfId="2050" priority="303"/>
  </conditionalFormatting>
  <conditionalFormatting sqref="L88:M89 L90:L91 P90">
    <cfRule type="duplicateValues" dxfId="2049" priority="183"/>
  </conditionalFormatting>
  <conditionalFormatting sqref="L129:M129">
    <cfRule type="duplicateValues" dxfId="2048" priority="26"/>
  </conditionalFormatting>
  <conditionalFormatting sqref="L149:M150 L152:M152 L151">
    <cfRule type="duplicateValues" dxfId="2047" priority="54"/>
  </conditionalFormatting>
  <conditionalFormatting sqref="L132:P134">
    <cfRule type="duplicateValues" dxfId="2046" priority="35"/>
  </conditionalFormatting>
  <conditionalFormatting sqref="M4">
    <cfRule type="duplicateValues" dxfId="2045" priority="210"/>
  </conditionalFormatting>
  <conditionalFormatting sqref="M5">
    <cfRule type="duplicateValues" dxfId="2044" priority="209"/>
  </conditionalFormatting>
  <conditionalFormatting sqref="M8">
    <cfRule type="duplicateValues" dxfId="2043" priority="206"/>
  </conditionalFormatting>
  <conditionalFormatting sqref="M24">
    <cfRule type="duplicateValues" dxfId="2042" priority="306"/>
  </conditionalFormatting>
  <conditionalFormatting sqref="M25">
    <cfRule type="duplicateValues" dxfId="2041" priority="305"/>
  </conditionalFormatting>
  <conditionalFormatting sqref="M57:M58 O57:P58 P59:P61">
    <cfRule type="duplicateValues" dxfId="2040" priority="267"/>
  </conditionalFormatting>
  <conditionalFormatting sqref="M64:M65 O64:P64 P65:P68">
    <cfRule type="duplicateValues" dxfId="2039" priority="254"/>
  </conditionalFormatting>
  <conditionalFormatting sqref="M71:M72 O71:P71 P72:P75">
    <cfRule type="duplicateValues" dxfId="2038" priority="241"/>
  </conditionalFormatting>
  <conditionalFormatting sqref="M78:M79 O78:P78 P79:P82">
    <cfRule type="duplicateValues" dxfId="2037" priority="228"/>
  </conditionalFormatting>
  <conditionalFormatting sqref="M86">
    <cfRule type="duplicateValues" dxfId="2036" priority="186"/>
  </conditionalFormatting>
  <conditionalFormatting sqref="M87">
    <cfRule type="duplicateValues" dxfId="2035" priority="185"/>
  </conditionalFormatting>
  <conditionalFormatting sqref="M96">
    <cfRule type="duplicateValues" dxfId="2034" priority="165"/>
  </conditionalFormatting>
  <conditionalFormatting sqref="M147">
    <cfRule type="duplicateValues" dxfId="2033" priority="57"/>
  </conditionalFormatting>
  <conditionalFormatting sqref="M148">
    <cfRule type="duplicateValues" dxfId="2032" priority="56"/>
  </conditionalFormatting>
  <conditionalFormatting sqref="M151">
    <cfRule type="duplicateValues" dxfId="2031" priority="53"/>
  </conditionalFormatting>
  <conditionalFormatting sqref="M31:P31 M32">
    <cfRule type="duplicateValues" dxfId="2030" priority="192"/>
  </conditionalFormatting>
  <conditionalFormatting sqref="N6">
    <cfRule type="duplicateValues" dxfId="2029" priority="205"/>
  </conditionalFormatting>
  <conditionalFormatting sqref="N7 N9:N10">
    <cfRule type="duplicateValues" dxfId="2028" priority="212"/>
  </conditionalFormatting>
  <conditionalFormatting sqref="N27 N30 N37">
    <cfRule type="duplicateValues" dxfId="2027" priority="6254"/>
  </conditionalFormatting>
  <conditionalFormatting sqref="N89 N92">
    <cfRule type="duplicateValues" dxfId="2026" priority="191"/>
  </conditionalFormatting>
  <conditionalFormatting sqref="N121:N122">
    <cfRule type="duplicateValues" dxfId="2025" priority="193"/>
  </conditionalFormatting>
  <conditionalFormatting sqref="N149">
    <cfRule type="duplicateValues" dxfId="2024" priority="52"/>
  </conditionalFormatting>
  <conditionalFormatting sqref="N150 N152:N153">
    <cfRule type="duplicateValues" dxfId="2023" priority="59"/>
  </conditionalFormatting>
  <conditionalFormatting sqref="O5 O7">
    <cfRule type="duplicateValues" dxfId="2022" priority="213"/>
  </conditionalFormatting>
  <conditionalFormatting sqref="O25 O27">
    <cfRule type="duplicateValues" dxfId="2021" priority="309"/>
  </conditionalFormatting>
  <conditionalFormatting sqref="O65">
    <cfRule type="duplicateValues" dxfId="2020" priority="182"/>
  </conditionalFormatting>
  <conditionalFormatting sqref="O72">
    <cfRule type="duplicateValues" dxfId="2019" priority="181"/>
  </conditionalFormatting>
  <conditionalFormatting sqref="O79">
    <cfRule type="duplicateValues" dxfId="2018" priority="180"/>
  </conditionalFormatting>
  <conditionalFormatting sqref="O87 O89">
    <cfRule type="duplicateValues" dxfId="2017" priority="188"/>
  </conditionalFormatting>
  <conditionalFormatting sqref="O148 O150">
    <cfRule type="duplicateValues" dxfId="2016" priority="60"/>
  </conditionalFormatting>
  <conditionalFormatting sqref="O130:P130 L130:M130">
    <cfRule type="duplicateValues" dxfId="2015" priority="28"/>
  </conditionalFormatting>
  <conditionalFormatting sqref="O131:P131 L131:M131">
    <cfRule type="duplicateValues" dxfId="2014" priority="27"/>
  </conditionalFormatting>
  <conditionalFormatting sqref="Q134">
    <cfRule type="duplicateValues" dxfId="2013" priority="29"/>
  </conditionalFormatting>
  <conditionalFormatting sqref="S3">
    <cfRule type="duplicateValues" dxfId="2012" priority="215"/>
  </conditionalFormatting>
  <conditionalFormatting sqref="S11">
    <cfRule type="duplicateValues" dxfId="2011" priority="168"/>
  </conditionalFormatting>
  <conditionalFormatting sqref="S13:S17">
    <cfRule type="duplicateValues" dxfId="2010" priority="171"/>
  </conditionalFormatting>
  <conditionalFormatting sqref="S18:S19">
    <cfRule type="duplicateValues" dxfId="2009" priority="170"/>
  </conditionalFormatting>
  <conditionalFormatting sqref="S23">
    <cfRule type="duplicateValues" dxfId="2008" priority="311"/>
  </conditionalFormatting>
  <conditionalFormatting sqref="S38:S39">
    <cfRule type="duplicateValues" dxfId="2007" priority="302"/>
  </conditionalFormatting>
  <conditionalFormatting sqref="S40:S42">
    <cfRule type="duplicateValues" dxfId="2006" priority="299"/>
  </conditionalFormatting>
  <conditionalFormatting sqref="S43">
    <cfRule type="duplicateValues" dxfId="2005" priority="295"/>
  </conditionalFormatting>
  <conditionalFormatting sqref="S44">
    <cfRule type="duplicateValues" dxfId="2004" priority="298"/>
  </conditionalFormatting>
  <conditionalFormatting sqref="S45">
    <cfRule type="duplicateValues" dxfId="2003" priority="294"/>
  </conditionalFormatting>
  <conditionalFormatting sqref="S45:S46">
    <cfRule type="duplicateValues" dxfId="2002" priority="297"/>
  </conditionalFormatting>
  <conditionalFormatting sqref="S47:S49">
    <cfRule type="duplicateValues" dxfId="2001" priority="285"/>
  </conditionalFormatting>
  <conditionalFormatting sqref="S50">
    <cfRule type="duplicateValues" dxfId="2000" priority="281"/>
  </conditionalFormatting>
  <conditionalFormatting sqref="S51">
    <cfRule type="duplicateValues" dxfId="1999" priority="284"/>
  </conditionalFormatting>
  <conditionalFormatting sqref="S52">
    <cfRule type="duplicateValues" dxfId="1998" priority="280"/>
  </conditionalFormatting>
  <conditionalFormatting sqref="S52:S53">
    <cfRule type="duplicateValues" dxfId="1997" priority="283"/>
  </conditionalFormatting>
  <conditionalFormatting sqref="S54:S55">
    <cfRule type="duplicateValues" dxfId="1996" priority="278"/>
  </conditionalFormatting>
  <conditionalFormatting sqref="S56:S58">
    <cfRule type="duplicateValues" dxfId="1995" priority="275"/>
  </conditionalFormatting>
  <conditionalFormatting sqref="S59">
    <cfRule type="duplicateValues" dxfId="1994" priority="271"/>
  </conditionalFormatting>
  <conditionalFormatting sqref="S60">
    <cfRule type="duplicateValues" dxfId="1993" priority="270"/>
    <cfRule type="duplicateValues" dxfId="1992" priority="274"/>
  </conditionalFormatting>
  <conditionalFormatting sqref="S62">
    <cfRule type="duplicateValues" dxfId="1991" priority="273"/>
  </conditionalFormatting>
  <conditionalFormatting sqref="S63:S65">
    <cfRule type="duplicateValues" dxfId="1990" priority="262"/>
  </conditionalFormatting>
  <conditionalFormatting sqref="S66">
    <cfRule type="duplicateValues" dxfId="1989" priority="258"/>
  </conditionalFormatting>
  <conditionalFormatting sqref="S67">
    <cfRule type="duplicateValues" dxfId="1988" priority="257"/>
    <cfRule type="duplicateValues" dxfId="1987" priority="261"/>
  </conditionalFormatting>
  <conditionalFormatting sqref="S69">
    <cfRule type="duplicateValues" dxfId="1986" priority="260"/>
  </conditionalFormatting>
  <conditionalFormatting sqref="S70:S72">
    <cfRule type="duplicateValues" dxfId="1985" priority="249"/>
  </conditionalFormatting>
  <conditionalFormatting sqref="S73">
    <cfRule type="duplicateValues" dxfId="1984" priority="245"/>
  </conditionalFormatting>
  <conditionalFormatting sqref="S74">
    <cfRule type="duplicateValues" dxfId="1983" priority="244"/>
    <cfRule type="duplicateValues" dxfId="1982" priority="248"/>
  </conditionalFormatting>
  <conditionalFormatting sqref="S76">
    <cfRule type="duplicateValues" dxfId="1981" priority="247"/>
  </conditionalFormatting>
  <conditionalFormatting sqref="S77:S79">
    <cfRule type="duplicateValues" dxfId="1980" priority="236"/>
  </conditionalFormatting>
  <conditionalFormatting sqref="S80">
    <cfRule type="duplicateValues" dxfId="1979" priority="232"/>
  </conditionalFormatting>
  <conditionalFormatting sqref="S81">
    <cfRule type="duplicateValues" dxfId="1978" priority="231"/>
    <cfRule type="duplicateValues" dxfId="1977" priority="235"/>
  </conditionalFormatting>
  <conditionalFormatting sqref="S83">
    <cfRule type="duplicateValues" dxfId="1976" priority="234"/>
  </conditionalFormatting>
  <conditionalFormatting sqref="S85">
    <cfRule type="duplicateValues" dxfId="1975" priority="190"/>
  </conditionalFormatting>
  <conditionalFormatting sqref="S93">
    <cfRule type="duplicateValues" dxfId="1974" priority="177"/>
  </conditionalFormatting>
  <conditionalFormatting sqref="S94">
    <cfRule type="duplicateValues" dxfId="1973" priority="179"/>
  </conditionalFormatting>
  <conditionalFormatting sqref="S95:S98">
    <cfRule type="duplicateValues" dxfId="1972" priority="174"/>
  </conditionalFormatting>
  <conditionalFormatting sqref="S99">
    <cfRule type="duplicateValues" dxfId="1971" priority="173"/>
  </conditionalFormatting>
  <conditionalFormatting sqref="S102">
    <cfRule type="duplicateValues" dxfId="1970" priority="160"/>
  </conditionalFormatting>
  <conditionalFormatting sqref="S104:S114">
    <cfRule type="duplicateValues" dxfId="1969" priority="6260"/>
  </conditionalFormatting>
  <conditionalFormatting sqref="S118:S119">
    <cfRule type="duplicateValues" dxfId="1968" priority="202"/>
  </conditionalFormatting>
  <conditionalFormatting sqref="S120:S122">
    <cfRule type="duplicateValues" dxfId="1967" priority="199"/>
  </conditionalFormatting>
  <conditionalFormatting sqref="S123">
    <cfRule type="duplicateValues" dxfId="1966" priority="197"/>
  </conditionalFormatting>
  <conditionalFormatting sqref="S124">
    <cfRule type="duplicateValues" dxfId="1965" priority="198"/>
  </conditionalFormatting>
  <conditionalFormatting sqref="S125">
    <cfRule type="duplicateValues" dxfId="1964" priority="196"/>
  </conditionalFormatting>
  <conditionalFormatting sqref="S125:S126">
    <cfRule type="duplicateValues" dxfId="1963" priority="204"/>
  </conditionalFormatting>
  <conditionalFormatting sqref="S127:S128">
    <cfRule type="duplicateValues" dxfId="1962" priority="34"/>
  </conditionalFormatting>
  <conditionalFormatting sqref="S129:S132">
    <cfRule type="duplicateValues" dxfId="1961" priority="36"/>
  </conditionalFormatting>
  <conditionalFormatting sqref="S133">
    <cfRule type="duplicateValues" dxfId="1960" priority="32"/>
  </conditionalFormatting>
  <conditionalFormatting sqref="S134:S135">
    <cfRule type="duplicateValues" dxfId="1959" priority="31"/>
  </conditionalFormatting>
  <conditionalFormatting sqref="S137">
    <cfRule type="duplicateValues" dxfId="1958" priority="69"/>
  </conditionalFormatting>
  <conditionalFormatting sqref="S138:S141">
    <cfRule type="duplicateValues" dxfId="1957" priority="64"/>
  </conditionalFormatting>
  <conditionalFormatting sqref="S142">
    <cfRule type="duplicateValues" dxfId="1956" priority="63"/>
  </conditionalFormatting>
  <conditionalFormatting sqref="S145 S154:S1048576 S2">
    <cfRule type="duplicateValues" dxfId="1955" priority="6251"/>
  </conditionalFormatting>
  <conditionalFormatting sqref="S146">
    <cfRule type="duplicateValues" dxfId="1954" priority="62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1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2">
    <pageSetUpPr fitToPage="1"/>
  </sheetPr>
  <dimension ref="A1:Y589"/>
  <sheetViews>
    <sheetView showGridLines="0" zoomScale="55" zoomScaleNormal="55" zoomScaleSheetLayoutView="70" workbookViewId="0">
      <pane ySplit="2" topLeftCell="A36" activePane="bottomLeft" state="frozen"/>
      <selection activeCell="M87" sqref="M87"/>
      <selection pane="bottomLeft" activeCell="I53" sqref="I53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19.21875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10415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hidden="1" customHeight="1" thickBot="1"/>
    <row r="4" spans="1:24" ht="26.25" hidden="1" customHeight="1">
      <c r="A4" s="874" t="s">
        <v>188</v>
      </c>
      <c r="B4" s="875"/>
      <c r="C4" s="875" t="s">
        <v>10388</v>
      </c>
      <c r="D4" s="875" t="s">
        <v>190</v>
      </c>
      <c r="E4" s="875"/>
      <c r="F4" s="875"/>
      <c r="G4" s="875"/>
      <c r="H4" s="1478"/>
      <c r="I4" s="875" t="s">
        <v>10389</v>
      </c>
      <c r="J4" s="875" t="s">
        <v>10436</v>
      </c>
      <c r="K4" s="876" t="s">
        <v>14</v>
      </c>
      <c r="L4" s="875"/>
      <c r="M4" s="875"/>
      <c r="N4" s="876"/>
      <c r="O4" s="876"/>
      <c r="P4" s="877"/>
      <c r="Q4" s="875"/>
      <c r="R4" s="875"/>
      <c r="S4" s="875" t="s">
        <v>210</v>
      </c>
      <c r="T4" s="875"/>
      <c r="U4" s="1239">
        <v>45349</v>
      </c>
      <c r="V4" s="1239">
        <v>45410</v>
      </c>
      <c r="W4" s="1494">
        <v>6300</v>
      </c>
      <c r="X4" s="880">
        <v>7800</v>
      </c>
    </row>
    <row r="5" spans="1:24" ht="26.25" hidden="1" customHeight="1">
      <c r="A5" s="881"/>
      <c r="B5" s="882"/>
      <c r="C5" s="882"/>
      <c r="D5" s="882"/>
      <c r="E5" s="882"/>
      <c r="F5" s="882"/>
      <c r="G5" s="882"/>
      <c r="H5" s="882"/>
      <c r="I5" s="882" t="s">
        <v>194</v>
      </c>
      <c r="J5" s="412" t="s">
        <v>10441</v>
      </c>
      <c r="K5" s="884" t="s">
        <v>10391</v>
      </c>
      <c r="L5" s="425" t="s">
        <v>7421</v>
      </c>
      <c r="M5" s="882"/>
      <c r="N5" s="73" t="s">
        <v>3586</v>
      </c>
      <c r="O5" s="882"/>
      <c r="P5" s="882"/>
      <c r="Q5" s="882"/>
      <c r="R5" s="882"/>
      <c r="S5" s="882"/>
      <c r="T5" s="882"/>
      <c r="U5" s="885">
        <v>45354</v>
      </c>
      <c r="V5" s="1132">
        <v>45410</v>
      </c>
      <c r="W5" s="911">
        <v>6836</v>
      </c>
      <c r="X5" s="888"/>
    </row>
    <row r="6" spans="1:24" ht="26.25" hidden="1" customHeight="1">
      <c r="A6" s="881"/>
      <c r="B6" s="882"/>
      <c r="C6" s="882" t="s">
        <v>10423</v>
      </c>
      <c r="D6" s="882"/>
      <c r="E6" s="2762" t="s">
        <v>19</v>
      </c>
      <c r="F6" s="2763"/>
      <c r="G6" s="2764"/>
      <c r="H6" s="882"/>
      <c r="I6" s="882"/>
      <c r="J6" s="1436" t="s">
        <v>10393</v>
      </c>
      <c r="K6" s="889" t="s">
        <v>239</v>
      </c>
      <c r="L6" s="882"/>
      <c r="M6" s="882"/>
      <c r="N6" s="73" t="s">
        <v>3907</v>
      </c>
      <c r="O6" s="882"/>
      <c r="P6" s="882"/>
      <c r="Q6" s="882"/>
      <c r="R6" s="882"/>
      <c r="S6" s="882"/>
      <c r="T6" s="882"/>
      <c r="U6" s="891"/>
      <c r="V6" s="891"/>
      <c r="W6" s="911"/>
      <c r="X6" s="888"/>
    </row>
    <row r="7" spans="1:24" ht="26.25" hidden="1" customHeight="1">
      <c r="A7" s="881"/>
      <c r="B7" s="882"/>
      <c r="C7" s="882" t="s">
        <v>8411</v>
      </c>
      <c r="D7" s="882"/>
      <c r="E7" s="2765"/>
      <c r="F7" s="2766"/>
      <c r="G7" s="2767"/>
      <c r="H7" s="882"/>
      <c r="I7" s="882"/>
      <c r="J7" s="1305" t="s">
        <v>10390</v>
      </c>
      <c r="K7" s="890"/>
      <c r="L7" s="882" t="s">
        <v>10515</v>
      </c>
      <c r="M7" s="882"/>
      <c r="N7" s="882"/>
      <c r="O7" s="882"/>
      <c r="P7" s="882"/>
      <c r="Q7" s="882"/>
      <c r="R7" s="882"/>
      <c r="S7" s="882"/>
      <c r="T7" s="882"/>
      <c r="U7" s="885"/>
      <c r="V7" s="891"/>
      <c r="W7" s="887"/>
      <c r="X7" s="888"/>
    </row>
    <row r="8" spans="1:24" ht="26.25" hidden="1" customHeight="1">
      <c r="A8" s="881"/>
      <c r="B8" s="882"/>
      <c r="C8" s="882" t="s">
        <v>10424</v>
      </c>
      <c r="D8" s="882"/>
      <c r="E8" s="2765"/>
      <c r="F8" s="2766"/>
      <c r="G8" s="2767"/>
      <c r="H8" s="882"/>
      <c r="I8" s="882"/>
      <c r="J8" s="883" t="s">
        <v>10440</v>
      </c>
      <c r="K8" s="890" t="s">
        <v>8972</v>
      </c>
      <c r="L8" s="882"/>
      <c r="M8" s="882"/>
      <c r="N8" s="882"/>
      <c r="O8" s="882"/>
      <c r="P8" s="882"/>
      <c r="Q8" s="882"/>
      <c r="R8" s="882"/>
      <c r="S8" s="883" t="s">
        <v>189</v>
      </c>
      <c r="T8" s="883"/>
      <c r="U8" s="885"/>
      <c r="V8" s="891"/>
      <c r="W8" s="887"/>
      <c r="X8" s="888"/>
    </row>
    <row r="9" spans="1:24" ht="26.25" hidden="1" customHeight="1">
      <c r="A9" s="881"/>
      <c r="B9" s="882"/>
      <c r="C9" s="882"/>
      <c r="D9" s="882"/>
      <c r="E9" s="2768"/>
      <c r="F9" s="2769"/>
      <c r="G9" s="2770"/>
      <c r="H9" s="882"/>
      <c r="I9" s="882"/>
      <c r="J9" s="882" t="s">
        <v>10439</v>
      </c>
      <c r="K9" s="889"/>
      <c r="L9" s="882"/>
      <c r="M9" s="882"/>
      <c r="N9" s="882"/>
      <c r="O9" s="882"/>
      <c r="P9" s="882"/>
      <c r="Q9" s="882"/>
      <c r="R9" s="882"/>
      <c r="S9" s="883" t="s">
        <v>2472</v>
      </c>
      <c r="T9" s="883">
        <f>SUM(T4:T8)</f>
        <v>0</v>
      </c>
      <c r="U9" s="891"/>
      <c r="V9" s="891"/>
      <c r="W9" s="887"/>
      <c r="X9" s="1309"/>
    </row>
    <row r="10" spans="1:24" ht="26.25" hidden="1" customHeight="1" thickBot="1">
      <c r="A10" s="892"/>
      <c r="B10" s="893"/>
      <c r="C10" s="893"/>
      <c r="D10" s="893"/>
      <c r="E10" s="893"/>
      <c r="F10" s="893"/>
      <c r="G10" s="893"/>
      <c r="H10" s="893"/>
      <c r="I10" s="893"/>
      <c r="J10" s="893" t="s">
        <v>10438</v>
      </c>
      <c r="K10" s="611" t="s">
        <v>10437</v>
      </c>
      <c r="L10" s="893"/>
      <c r="M10" s="893"/>
      <c r="N10" s="894"/>
      <c r="O10" s="894"/>
      <c r="P10" s="895"/>
      <c r="Q10" s="893"/>
      <c r="R10" s="893"/>
      <c r="S10" s="896" t="s">
        <v>1907</v>
      </c>
      <c r="T10" s="896"/>
      <c r="U10" s="897"/>
      <c r="V10" s="898"/>
      <c r="W10" s="899"/>
      <c r="X10" s="900"/>
    </row>
    <row r="11" spans="1:24" ht="26.25" hidden="1" customHeight="1"/>
    <row r="12" spans="1:24" s="1375" customFormat="1" ht="26.25" customHeight="1" thickBot="1">
      <c r="A12" s="1403"/>
      <c r="B12" s="1403"/>
      <c r="C12" s="1403"/>
      <c r="D12" s="1403"/>
      <c r="E12" s="1403"/>
      <c r="F12" s="1403"/>
      <c r="G12" s="1403"/>
      <c r="H12" s="1403"/>
      <c r="I12" s="1403"/>
      <c r="J12" s="1403"/>
      <c r="K12" s="1405"/>
      <c r="L12" s="1405"/>
      <c r="M12" s="1405"/>
      <c r="N12" s="1403"/>
      <c r="O12" s="1403"/>
      <c r="P12" s="1406"/>
      <c r="Q12" s="1403"/>
      <c r="R12" s="1403"/>
      <c r="S12" s="1403"/>
      <c r="T12" s="1403"/>
      <c r="U12" s="1407"/>
      <c r="V12" s="1408"/>
      <c r="W12" s="1409"/>
      <c r="X12" s="1410"/>
    </row>
    <row r="13" spans="1:24" s="1375" customFormat="1" ht="26.25" customHeight="1">
      <c r="A13" s="1376" t="s">
        <v>9581</v>
      </c>
      <c r="B13" s="1377" t="s">
        <v>9582</v>
      </c>
      <c r="C13" s="1377" t="s">
        <v>1442</v>
      </c>
      <c r="D13" s="1377" t="s">
        <v>190</v>
      </c>
      <c r="E13" s="1377" t="s">
        <v>191</v>
      </c>
      <c r="F13" s="1377" t="s">
        <v>191</v>
      </c>
      <c r="G13" s="1377" t="s">
        <v>191</v>
      </c>
      <c r="H13" s="1490"/>
      <c r="I13" s="1377" t="s">
        <v>10531</v>
      </c>
      <c r="J13" s="1378" t="s">
        <v>10533</v>
      </c>
      <c r="K13" s="1377" t="s">
        <v>10534</v>
      </c>
      <c r="L13" s="1377" t="s">
        <v>10703</v>
      </c>
      <c r="M13" s="1377"/>
      <c r="N13" s="1378" t="s">
        <v>10604</v>
      </c>
      <c r="O13" s="1377">
        <v>24121190</v>
      </c>
      <c r="P13" s="1526" t="s">
        <v>11719</v>
      </c>
      <c r="Q13" s="1377" t="s">
        <v>10663</v>
      </c>
      <c r="R13" s="536">
        <f>IF(MID(RIGHT(S13,8),1,1)="M",2021,IF(MID(RIGHT(S13,8),1,1)="N",2022,IF(MID(RIGHT(S13,8),1,1)="P",2023,IF(MID(RIGHT(S13,8),1,1)="R",1994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2009</v>
      </c>
      <c r="S13" s="1379" t="s">
        <v>10667</v>
      </c>
      <c r="T13" s="1377">
        <v>2295</v>
      </c>
      <c r="U13" s="1380">
        <v>45352</v>
      </c>
      <c r="V13" s="1380">
        <v>45385</v>
      </c>
      <c r="W13" s="1415">
        <v>2000</v>
      </c>
      <c r="X13" s="1416">
        <v>2600</v>
      </c>
    </row>
    <row r="14" spans="1:24" s="1375" customFormat="1" ht="26.25" customHeight="1">
      <c r="A14" s="1381"/>
      <c r="B14" s="1382"/>
      <c r="C14" s="1432" t="s">
        <v>3681</v>
      </c>
      <c r="D14" s="1382"/>
      <c r="E14" s="1382"/>
      <c r="F14" s="1382"/>
      <c r="G14" s="1382"/>
      <c r="H14" s="1382"/>
      <c r="I14" s="1383" t="s">
        <v>3598</v>
      </c>
      <c r="J14" s="1417" t="s">
        <v>10597</v>
      </c>
      <c r="K14" s="1385" t="s">
        <v>10370</v>
      </c>
      <c r="L14" s="961" t="s">
        <v>3603</v>
      </c>
      <c r="M14" s="1385"/>
      <c r="N14" s="73" t="s">
        <v>3907</v>
      </c>
      <c r="O14" s="1385"/>
      <c r="P14" s="1386"/>
      <c r="Q14" s="1382" t="s">
        <v>10664</v>
      </c>
      <c r="R14" s="606">
        <f>IF(MID(RIGHT(S14,8),1,1)="M",2021,IF(MID(RIGHT(S14,8),1,1)="N",2022,IF(MID(RIGHT(S14,8),1,1)="P",2023,IF(MID(RIGHT(S14,8),1,1)="R",1994,IF(MID(RIGHT(S14,8),1,1)="S",1995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2008</v>
      </c>
      <c r="S14" s="1382" t="s">
        <v>10665</v>
      </c>
      <c r="T14" s="1382">
        <v>1680</v>
      </c>
      <c r="U14" s="1388"/>
      <c r="V14" s="1387">
        <v>45379</v>
      </c>
      <c r="W14" s="1435" t="s">
        <v>11212</v>
      </c>
      <c r="X14" s="1473"/>
    </row>
    <row r="15" spans="1:24" s="1375" customFormat="1" ht="26.25" customHeight="1">
      <c r="A15" s="1381"/>
      <c r="B15" s="1382"/>
      <c r="C15" s="1391"/>
      <c r="D15" s="1382"/>
      <c r="E15" s="1382"/>
      <c r="F15" s="1382"/>
      <c r="G15" s="1382"/>
      <c r="H15" s="1382"/>
      <c r="I15" s="1382"/>
      <c r="J15" s="1384"/>
      <c r="K15" s="1385" t="s">
        <v>10460</v>
      </c>
      <c r="L15" s="1385"/>
      <c r="M15" s="1385"/>
      <c r="N15" s="73" t="s">
        <v>7287</v>
      </c>
      <c r="O15" s="1385"/>
      <c r="P15" s="1385"/>
      <c r="Q15" s="1382" t="s">
        <v>9240</v>
      </c>
      <c r="R15" s="606">
        <f>IF(MID(RIGHT(S15,8),1,1)="M",2021,IF(MID(RIGHT(S15,8),1,1)="N",2022,IF(MID(RIGHT(S15,8),1,1)="P",2023,IF(MID(RIGHT(S15,8),1,1)="R",1994,IF(MID(RIGHT(S15,8),1,1)="S",1995,IF(MID(RIGHT(S15,8),1,1)="T",1996,IF(MID(RIGHT(S15,8),1,1)="V",1997,IF(MID(RIGHT(S15,8),1,1)="W",1998,IF(MID(RIGHT(S15,8),1,1)="X",1999,IF(MID(RIGHT(S15,8),1,1)="Y",2000,IF(MID(RIGHT(S15,8),1,1)="1",2001,IF(MID(RIGHT(S15,8),1,1)="2",2002,IF(MID(RIGHT(S15,8),1,1)="3",2003,IF(MID(RIGHT(S15,8),1,1)="4",2004,IF(MID(RIGHT(S15,8),1,1)="5",2005,IF(MID(RIGHT(S15,8),1,1)="6",2006,IF(MID(RIGHT(S15,8),1,1)="7",2007,IF(MID(RIGHT(S15,8),1,1)="8",2008,IF(MID(RIGHT(S15,8),1,1)="9",2009,IF(MID(RIGHT(S15,8),1,1)="A",2010,IF(MID(RIGHT(S15,8),1,1)="B",2011,IF(MID(RIGHT(S15,8),1,1)="C",2012,IF(MID(RIGHT(S15,8),1,1)="D",2013,IF(MID(RIGHT(S15,8),1,1)="E",2014,IF(MID(RIGHT(S15,8),1,1)="F",2015,IF(MID(RIGHT(S15,8),1,1)="G",2016,IF(MID(RIGHT(S15,8),1,1)="H",2017,IF(MID(RIGHT(S15,8),1,1)="J",2018,IF(MID(RIGHT(S15,8),1,1)="K",2019,IF(MID(RIGHT(S15,8),1,1)="L",2020,""))))))))))))))))))))))))))))))</f>
        <v>2006</v>
      </c>
      <c r="S15" s="1382" t="s">
        <v>10662</v>
      </c>
      <c r="T15" s="1382">
        <v>2295</v>
      </c>
      <c r="U15" s="1387"/>
      <c r="V15" s="1388">
        <v>45380</v>
      </c>
      <c r="W15" s="1472"/>
      <c r="X15" s="1390"/>
    </row>
    <row r="16" spans="1:24" s="1375" customFormat="1" ht="26.25" customHeight="1">
      <c r="A16" s="1381"/>
      <c r="B16" s="1382"/>
      <c r="C16" s="1391" t="s">
        <v>10002</v>
      </c>
      <c r="D16" s="1382" t="s">
        <v>191</v>
      </c>
      <c r="E16" s="1382"/>
      <c r="F16" s="1382"/>
      <c r="G16" s="1382"/>
      <c r="H16" s="1382"/>
      <c r="I16" s="1382"/>
      <c r="J16" s="1382" t="s">
        <v>11367</v>
      </c>
      <c r="K16" s="1385" t="s">
        <v>1772</v>
      </c>
      <c r="L16" s="1385"/>
      <c r="M16" s="1385"/>
      <c r="N16" s="1404"/>
      <c r="O16" s="1385"/>
      <c r="P16" s="1385"/>
      <c r="Q16" s="1382" t="s">
        <v>9240</v>
      </c>
      <c r="R16" s="606">
        <f>IF(MID(RIGHT(S16,8),1,1)="M",2021,IF(MID(RIGHT(S16,8),1,1)="N",2022,IF(MID(RIGHT(S16,8),1,1)="P",2023,IF(MID(RIGHT(S16,8),1,1)="R",1994,IF(MID(RIGHT(S16,8),1,1)="S",1995,IF(MID(RIGHT(S16,8),1,1)="T",1996,IF(MID(RIGHT(S16,8),1,1)="V",1997,IF(MID(RIGHT(S16,8),1,1)="W",1998,IF(MID(RIGHT(S16,8),1,1)="X",1999,IF(MID(RIGHT(S16,8),1,1)="Y",2000,IF(MID(RIGHT(S16,8),1,1)="1",2001,IF(MID(RIGHT(S16,8),1,1)="2",2002,IF(MID(RIGHT(S16,8),1,1)="3",2003,IF(MID(RIGHT(S16,8),1,1)="4",2004,IF(MID(RIGHT(S16,8),1,1)="5",2005,IF(MID(RIGHT(S16,8),1,1)="6",2006,IF(MID(RIGHT(S16,8),1,1)="7",2007,IF(MID(RIGHT(S16,8),1,1)="8",2008,IF(MID(RIGHT(S16,8),1,1)="9",2009,IF(MID(RIGHT(S16,8),1,1)="A",2010,IF(MID(RIGHT(S16,8),1,1)="B",2011,IF(MID(RIGHT(S16,8),1,1)="C",2012,IF(MID(RIGHT(S16,8),1,1)="D",2013,IF(MID(RIGHT(S16,8),1,1)="E",2014,IF(MID(RIGHT(S16,8),1,1)="F",2015,IF(MID(RIGHT(S16,8),1,1)="G",2016,IF(MID(RIGHT(S16,8),1,1)="H",2017,IF(MID(RIGHT(S16,8),1,1)="J",2018,IF(MID(RIGHT(S16,8),1,1)="K",2019,IF(MID(RIGHT(S16,8),1,1)="L",2020,""))))))))))))))))))))))))))))))</f>
        <v>2006</v>
      </c>
      <c r="S16" s="1382" t="s">
        <v>10666</v>
      </c>
      <c r="T16" s="1382">
        <v>2295</v>
      </c>
      <c r="U16" s="1387"/>
      <c r="V16" s="1387"/>
      <c r="W16" s="1435"/>
      <c r="X16" s="1390"/>
    </row>
    <row r="17" spans="1:24" s="1375" customFormat="1" ht="26.25" customHeight="1">
      <c r="A17" s="1381"/>
      <c r="B17" s="1382"/>
      <c r="C17" s="1391" t="s">
        <v>10003</v>
      </c>
      <c r="D17" s="1382" t="s">
        <v>191</v>
      </c>
      <c r="E17" s="1382"/>
      <c r="F17" s="1382"/>
      <c r="G17" s="1382"/>
      <c r="H17" s="1382"/>
      <c r="I17" s="1382"/>
      <c r="J17" s="1384"/>
      <c r="K17" s="1385"/>
      <c r="L17" s="1385"/>
      <c r="M17" s="1385"/>
      <c r="N17" s="1404"/>
      <c r="O17" s="1385"/>
      <c r="P17" s="1386"/>
      <c r="Q17" s="1382"/>
      <c r="R17" s="606"/>
      <c r="S17" s="1392" t="s">
        <v>9583</v>
      </c>
      <c r="T17" s="1392">
        <v>3830</v>
      </c>
      <c r="U17" s="1387"/>
      <c r="V17" s="1388"/>
      <c r="W17" s="1389"/>
      <c r="X17" s="1390"/>
    </row>
    <row r="18" spans="1:24" s="1375" customFormat="1" ht="26.25" customHeight="1">
      <c r="A18" s="1418"/>
      <c r="B18" s="1419"/>
      <c r="C18" s="1420"/>
      <c r="D18" s="1419"/>
      <c r="E18" s="1419"/>
      <c r="F18" s="1419"/>
      <c r="G18" s="1419"/>
      <c r="H18" s="1419"/>
      <c r="I18" s="1419"/>
      <c r="J18" s="1421"/>
      <c r="K18" s="1422"/>
      <c r="L18" s="1422"/>
      <c r="M18" s="1422"/>
      <c r="N18" s="1423"/>
      <c r="O18" s="1422"/>
      <c r="P18" s="1424"/>
      <c r="Q18" s="1419"/>
      <c r="R18" s="1382"/>
      <c r="S18" s="1425" t="s">
        <v>2472</v>
      </c>
      <c r="T18" s="1425">
        <f>SUM(T13:T17)</f>
        <v>12395</v>
      </c>
      <c r="U18" s="1426"/>
      <c r="V18" s="1427"/>
      <c r="W18" s="1428"/>
      <c r="X18" s="1429"/>
    </row>
    <row r="19" spans="1:24" s="1375" customFormat="1" ht="26.25" customHeight="1" thickBot="1">
      <c r="A19" s="1393"/>
      <c r="B19" s="1394"/>
      <c r="C19" s="1394"/>
      <c r="D19" s="1394"/>
      <c r="E19" s="1394"/>
      <c r="F19" s="1394"/>
      <c r="G19" s="1394"/>
      <c r="H19" s="1394"/>
      <c r="I19" s="1394"/>
      <c r="J19" s="1395"/>
      <c r="K19" s="1229" t="s">
        <v>10461</v>
      </c>
      <c r="L19" s="1396"/>
      <c r="M19" s="1396"/>
      <c r="N19" s="1411"/>
      <c r="O19" s="1396"/>
      <c r="P19" s="1397"/>
      <c r="Q19" s="1394"/>
      <c r="R19" s="1258"/>
      <c r="S19" s="1398"/>
      <c r="T19" s="1398"/>
      <c r="U19" s="1399"/>
      <c r="V19" s="1400"/>
      <c r="W19" s="1401"/>
      <c r="X19" s="1402"/>
    </row>
    <row r="20" spans="1:24" ht="26.2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51"/>
      <c r="L20" s="4"/>
      <c r="M20" s="4"/>
      <c r="N20" s="451"/>
      <c r="O20" s="451"/>
      <c r="P20" s="452"/>
      <c r="Q20" s="4"/>
      <c r="R20" s="4"/>
      <c r="S20" s="4"/>
      <c r="T20" s="4"/>
      <c r="U20" s="453"/>
      <c r="V20" s="454"/>
      <c r="W20" s="455"/>
      <c r="X20" s="455"/>
    </row>
    <row r="21" spans="1:24" ht="26.25" customHeight="1" thickBot="1"/>
    <row r="22" spans="1:24" ht="26.25" customHeight="1">
      <c r="A22" s="1266" t="s">
        <v>188</v>
      </c>
      <c r="B22" s="1267"/>
      <c r="C22" s="1267" t="s">
        <v>10606</v>
      </c>
      <c r="D22" s="1267" t="s">
        <v>190</v>
      </c>
      <c r="E22" s="1267" t="s">
        <v>191</v>
      </c>
      <c r="F22" s="1267" t="s">
        <v>191</v>
      </c>
      <c r="G22" s="1267" t="s">
        <v>191</v>
      </c>
      <c r="H22" s="1480"/>
      <c r="I22" s="1267" t="s">
        <v>10574</v>
      </c>
      <c r="J22" s="1269" t="s">
        <v>10533</v>
      </c>
      <c r="K22" s="1270" t="s">
        <v>10534</v>
      </c>
      <c r="L22" s="1269" t="s">
        <v>10704</v>
      </c>
      <c r="M22" s="1269"/>
      <c r="N22" s="1271" t="s">
        <v>10661</v>
      </c>
      <c r="O22" s="1271">
        <v>24121150</v>
      </c>
      <c r="P22" s="1272" t="s">
        <v>11440</v>
      </c>
      <c r="Q22" s="1267" t="s">
        <v>10668</v>
      </c>
      <c r="R22" s="1267">
        <f>IF(MID(RIGHT(S22,8),1,1)="M",2021,IF(MID(RIGHT(S22,8),1,1)="N",2022,IF(MID(RIGHT(S22,8),1,1)="P",2023,IF(MID(RIGHT(S22,8),1,1)="R",1994,IF(MID(RIGHT(S22,8),1,1)="S",1995,IF(MID(RIGHT(S22,8),1,1)="T",1996,IF(MID(RIGHT(S22,8),1,1)="V",1997,IF(MID(RIGHT(S22,8),1,1)="W",1998,IF(MID(RIGHT(S22,8),1,1)="X",1999,IF(MID(RIGHT(S22,8),1,1)="Y",2000,IF(MID(RIGHT(S22,8),1,1)="1",2001,IF(MID(RIGHT(S22,8),1,1)="2",2002,IF(MID(RIGHT(S22,8),1,1)="3",2003,IF(MID(RIGHT(S22,8),1,1)="4",2004,IF(MID(RIGHT(S22,8),1,1)="5",2005,IF(MID(RIGHT(S22,8),1,1)="6",2006,IF(MID(RIGHT(S22,8),1,1)="7",2007,IF(MID(RIGHT(S22,8),1,1)="8",2008,IF(MID(RIGHT(S22,8),1,1)="9",2009,IF(MID(RIGHT(S22,8),1,1)="A",2010,IF(MID(RIGHT(S22,8),1,1)="B",2011,IF(MID(RIGHT(S22,8),1,1)="C",2012,IF(MID(RIGHT(S22,8),1,1)="D",2013,IF(MID(RIGHT(S22,8),1,1)="E",2014,IF(MID(RIGHT(S22,8),1,1)="F",2015,IF(MID(RIGHT(S22,8),1,1)="G",2016,IF(MID(RIGHT(S22,8),1,1)="H",2017,IF(MID(RIGHT(S22,8),1,1)="J",2018,IF(MID(RIGHT(S22,8),1,1)="K",2019,IF(MID(RIGHT(S22,8),1,1)="L",2020,""))))))))))))))))))))))))))))))</f>
        <v>2013</v>
      </c>
      <c r="S22" s="1267" t="s">
        <v>10681</v>
      </c>
      <c r="T22" s="1267">
        <v>1200</v>
      </c>
      <c r="U22" s="1441">
        <v>45352</v>
      </c>
      <c r="V22" s="1441">
        <v>45385</v>
      </c>
      <c r="W22" s="1274">
        <v>2000</v>
      </c>
      <c r="X22" s="1275">
        <v>2550</v>
      </c>
    </row>
    <row r="23" spans="1:24" ht="26.25" customHeight="1">
      <c r="A23" s="1276"/>
      <c r="B23" s="1277"/>
      <c r="C23" s="320" t="s">
        <v>10660</v>
      </c>
      <c r="D23" s="1277"/>
      <c r="E23" s="1277"/>
      <c r="F23" s="1277"/>
      <c r="G23" s="1277"/>
      <c r="H23" s="1277"/>
      <c r="I23" s="1277" t="s">
        <v>3598</v>
      </c>
      <c r="J23" s="412" t="s">
        <v>10659</v>
      </c>
      <c r="K23" s="1278" t="s">
        <v>3127</v>
      </c>
      <c r="L23" s="961" t="s">
        <v>3603</v>
      </c>
      <c r="M23" s="1277"/>
      <c r="N23" s="73" t="s">
        <v>3907</v>
      </c>
      <c r="O23" s="1277"/>
      <c r="P23" s="1277"/>
      <c r="Q23" s="1277" t="s">
        <v>10669</v>
      </c>
      <c r="R23" s="1277">
        <f>IF(MID(RIGHT(S23,8),1,1)="M",2021,IF(MID(RIGHT(S23,8),1,1)="N",2022,IF(MID(RIGHT(S23,8),1,1)="P",2023,IF(MID(RIGHT(S23,8),1,1)="R",1994,IF(MID(RIGHT(S23,8),1,1)="S",1995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2012</v>
      </c>
      <c r="S23" s="1277" t="s">
        <v>10682</v>
      </c>
      <c r="T23" s="1277">
        <v>1798</v>
      </c>
      <c r="U23" s="1284"/>
      <c r="V23" s="1280">
        <v>45379</v>
      </c>
      <c r="W23" s="1282" t="s">
        <v>11212</v>
      </c>
      <c r="X23" s="1283" t="s">
        <v>1677</v>
      </c>
    </row>
    <row r="24" spans="1:24" ht="26.25" customHeight="1">
      <c r="A24" s="1276"/>
      <c r="B24" s="1277"/>
      <c r="C24" s="1277"/>
      <c r="D24" s="1277"/>
      <c r="E24" s="1277"/>
      <c r="F24" s="1277"/>
      <c r="G24" s="1277"/>
      <c r="H24" s="1277"/>
      <c r="I24" s="1277"/>
      <c r="J24" s="1277"/>
      <c r="K24" s="1277" t="s">
        <v>10546</v>
      </c>
      <c r="L24" s="1277"/>
      <c r="M24" s="1277"/>
      <c r="N24" s="73" t="s">
        <v>7287</v>
      </c>
      <c r="O24" s="1277"/>
      <c r="P24" s="1277"/>
      <c r="Q24" s="1277" t="s">
        <v>200</v>
      </c>
      <c r="R24" s="1277">
        <f>IF(MID(RIGHT(S24,8),1,1)="M",2021,IF(MID(RIGHT(S24,8),1,1)="N",2022,IF(MID(RIGHT(S24,8),1,1)="P",2023,IF(MID(RIGHT(S24,8),1,1)="R",1994,IF(MID(RIGHT(S24,8),1,1)="S",1995,IF(MID(RIGHT(S24,8),1,1)="T",1996,IF(MID(RIGHT(S24,8),1,1)="V",1997,IF(MID(RIGHT(S24,8),1,1)="W",1998,IF(MID(RIGHT(S24,8),1,1)="X",1999,IF(MID(RIGHT(S24,8),1,1)="Y",2000,IF(MID(RIGHT(S24,8),1,1)="1",2001,IF(MID(RIGHT(S24,8),1,1)="2",2002,IF(MID(RIGHT(S24,8),1,1)="3",2003,IF(MID(RIGHT(S24,8),1,1)="4",2004,IF(MID(RIGHT(S24,8),1,1)="5",2005,IF(MID(RIGHT(S24,8),1,1)="6",2006,IF(MID(RIGHT(S24,8),1,1)="7",2007,IF(MID(RIGHT(S24,8),1,1)="8",2008,IF(MID(RIGHT(S24,8),1,1)="9",2009,IF(MID(RIGHT(S24,8),1,1)="A",2010,IF(MID(RIGHT(S24,8),1,1)="B",2011,IF(MID(RIGHT(S24,8),1,1)="C",2012,IF(MID(RIGHT(S24,8),1,1)="D",2013,IF(MID(RIGHT(S24,8),1,1)="E",2014,IF(MID(RIGHT(S24,8),1,1)="F",2015,IF(MID(RIGHT(S24,8),1,1)="G",2016,IF(MID(RIGHT(S24,8),1,1)="H",2017,IF(MID(RIGHT(S24,8),1,1)="J",2018,IF(MID(RIGHT(S24,8),1,1)="K",2019,IF(MID(RIGHT(S24,8),1,1)="L",2020,""))))))))))))))))))))))))))))))</f>
        <v>2021</v>
      </c>
      <c r="S24" s="1277" t="s">
        <v>10683</v>
      </c>
      <c r="T24" s="1277">
        <v>2220</v>
      </c>
      <c r="U24" s="1280"/>
      <c r="V24" s="1280"/>
      <c r="W24" s="1282"/>
      <c r="X24" s="1283"/>
    </row>
    <row r="25" spans="1:24" ht="26.25" customHeight="1">
      <c r="A25" s="1276"/>
      <c r="B25" s="1277"/>
      <c r="C25" s="1277" t="s">
        <v>10002</v>
      </c>
      <c r="D25" s="1277" t="s">
        <v>191</v>
      </c>
      <c r="E25" s="1277"/>
      <c r="F25" s="1277"/>
      <c r="G25" s="1277"/>
      <c r="H25" s="1277"/>
      <c r="I25" s="1277"/>
      <c r="J25" s="1277" t="s">
        <v>11366</v>
      </c>
      <c r="K25" s="1288" t="s">
        <v>1772</v>
      </c>
      <c r="L25" s="1277"/>
      <c r="M25" s="1277"/>
      <c r="N25" s="1277"/>
      <c r="O25" s="1277"/>
      <c r="P25" s="1277"/>
      <c r="Q25" s="1277" t="s">
        <v>214</v>
      </c>
      <c r="R25" s="1277">
        <f>IF(MID(RIGHT(S25,8),1,1)="M",2021,IF(MID(RIGHT(S25,8),1,1)="N",2022,IF(MID(RIGHT(S25,8),1,1)="P",2023,IF(MID(RIGHT(S25,8),1,1)="R",1994,IF(MID(RIGHT(S25,8),1,1)="S",1995,IF(MID(RIGHT(S25,8),1,1)="T",1996,IF(MID(RIGHT(S25,8),1,1)="V",1997,IF(MID(RIGHT(S25,8),1,1)="W",1998,IF(MID(RIGHT(S25,8),1,1)="X",1999,IF(MID(RIGHT(S25,8),1,1)="Y",2000,IF(MID(RIGHT(S25,8),1,1)="1",2001,IF(MID(RIGHT(S25,8),1,1)="2",2002,IF(MID(RIGHT(S25,8),1,1)="3",2003,IF(MID(RIGHT(S25,8),1,1)="4",2004,IF(MID(RIGHT(S25,8),1,1)="5",2005,IF(MID(RIGHT(S25,8),1,1)="6",2006,IF(MID(RIGHT(S25,8),1,1)="7",2007,IF(MID(RIGHT(S25,8),1,1)="8",2008,IF(MID(RIGHT(S25,8),1,1)="9",2009,IF(MID(RIGHT(S25,8),1,1)="A",2010,IF(MID(RIGHT(S25,8),1,1)="B",2011,IF(MID(RIGHT(S25,8),1,1)="C",2012,IF(MID(RIGHT(S25,8),1,1)="D",2013,IF(MID(RIGHT(S25,8),1,1)="E",2014,IF(MID(RIGHT(S25,8),1,1)="F",2015,IF(MID(RIGHT(S25,8),1,1)="G",2016,IF(MID(RIGHT(S25,8),1,1)="H",2017,IF(MID(RIGHT(S25,8),1,1)="J",2018,IF(MID(RIGHT(S25,8),1,1)="K",2019,IF(MID(RIGHT(S25,8),1,1)="L",2020,""))))))))))))))))))))))))))))))</f>
        <v>2021</v>
      </c>
      <c r="S25" s="1277" t="s">
        <v>10684</v>
      </c>
      <c r="T25" s="1277">
        <v>2475</v>
      </c>
      <c r="U25" s="1285"/>
      <c r="V25" s="1286"/>
      <c r="W25" s="1282"/>
      <c r="X25" s="1287"/>
    </row>
    <row r="26" spans="1:24" ht="26.25" customHeight="1">
      <c r="A26" s="1276"/>
      <c r="B26" s="1277"/>
      <c r="C26" s="1277" t="s">
        <v>10003</v>
      </c>
      <c r="D26" s="1277" t="s">
        <v>191</v>
      </c>
      <c r="E26" s="1277"/>
      <c r="F26" s="1277"/>
      <c r="G26" s="1277"/>
      <c r="H26" s="1277"/>
      <c r="I26" s="1277"/>
      <c r="J26" s="1277"/>
      <c r="K26" s="1288"/>
      <c r="L26" s="1277"/>
      <c r="M26" s="1277"/>
      <c r="N26" s="1277"/>
      <c r="O26" s="1277"/>
      <c r="P26" s="1277"/>
      <c r="Q26" s="1277"/>
      <c r="R26" s="1277"/>
      <c r="S26" s="1289" t="s">
        <v>189</v>
      </c>
      <c r="T26" s="1289">
        <v>3700</v>
      </c>
      <c r="U26" s="1285"/>
      <c r="V26" s="1286"/>
      <c r="W26" s="1282"/>
      <c r="X26" s="1290"/>
    </row>
    <row r="27" spans="1:24" ht="26.25" customHeight="1">
      <c r="A27" s="1276"/>
      <c r="B27" s="1277"/>
      <c r="C27" s="1277"/>
      <c r="D27" s="1277"/>
      <c r="E27" s="1277"/>
      <c r="F27" s="1277"/>
      <c r="G27" s="1277"/>
      <c r="H27" s="1277"/>
      <c r="I27" s="1277"/>
      <c r="J27" s="1277"/>
      <c r="K27" s="1277"/>
      <c r="L27" s="1277"/>
      <c r="M27" s="1277"/>
      <c r="N27" s="1277"/>
      <c r="O27" s="1277"/>
      <c r="P27" s="1277"/>
      <c r="Q27" s="1277"/>
      <c r="R27" s="1277"/>
      <c r="S27" s="1289" t="s">
        <v>2472</v>
      </c>
      <c r="T27" s="1289">
        <f>SUM(T22:T26)</f>
        <v>11393</v>
      </c>
      <c r="U27" s="1285"/>
      <c r="V27" s="1286"/>
      <c r="W27" s="1282"/>
      <c r="X27" s="1290"/>
    </row>
    <row r="28" spans="1:24" ht="26.25" customHeight="1" thickBot="1">
      <c r="A28" s="1291"/>
      <c r="B28" s="1292"/>
      <c r="C28" s="1292"/>
      <c r="D28" s="1292"/>
      <c r="E28" s="1292"/>
      <c r="F28" s="1292"/>
      <c r="G28" s="1292"/>
      <c r="H28" s="1292"/>
      <c r="I28" s="1292"/>
      <c r="J28" s="1292"/>
      <c r="K28" s="1229" t="s">
        <v>10461</v>
      </c>
      <c r="L28" s="1293"/>
      <c r="M28" s="1293"/>
      <c r="N28" s="1292"/>
      <c r="O28" s="1292"/>
      <c r="P28" s="1294"/>
      <c r="Q28" s="1295"/>
      <c r="R28" s="1295"/>
      <c r="S28" s="1295"/>
      <c r="T28" s="1295"/>
      <c r="U28" s="1296"/>
      <c r="V28" s="1297"/>
      <c r="W28" s="1298"/>
      <c r="X28" s="1299"/>
    </row>
    <row r="30" spans="1:24" ht="26.25" customHeight="1" thickBot="1"/>
    <row r="31" spans="1:24" ht="26.25" customHeight="1">
      <c r="A31" s="924" t="s">
        <v>188</v>
      </c>
      <c r="B31" s="925"/>
      <c r="C31" s="925" t="s">
        <v>10562</v>
      </c>
      <c r="D31" s="925" t="s">
        <v>190</v>
      </c>
      <c r="E31" s="925" t="s">
        <v>191</v>
      </c>
      <c r="F31" s="925" t="s">
        <v>191</v>
      </c>
      <c r="G31" s="925" t="s">
        <v>191</v>
      </c>
      <c r="H31" s="1499"/>
      <c r="I31" s="925" t="s">
        <v>10531</v>
      </c>
      <c r="J31" s="925" t="s">
        <v>10533</v>
      </c>
      <c r="K31" s="927" t="s">
        <v>10534</v>
      </c>
      <c r="L31" s="925" t="s">
        <v>10710</v>
      </c>
      <c r="M31" s="925"/>
      <c r="N31" s="927" t="s">
        <v>10616</v>
      </c>
      <c r="O31" s="927">
        <v>24121181</v>
      </c>
      <c r="P31" s="928" t="s">
        <v>11400</v>
      </c>
      <c r="Q31" s="925" t="s">
        <v>10615</v>
      </c>
      <c r="R31" s="925">
        <f>IF(MID(RIGHT(S31,8),1,1)="M",2021,IF(MID(RIGHT(S31,8),1,1)="N",2022,IF(MID(RIGHT(S31,8),1,1)="P",2023,IF(MID(RIGHT(S31,8),1,1)="R",1994,IF(MID(RIGHT(S31,8),1,1)="S",1995,IF(MID(RIGHT(S31,8),1,1)="T",1996,IF(MID(RIGHT(S31,8),1,1)="V",1997,IF(MID(RIGHT(S31,8),1,1)="W",1998,IF(MID(RIGHT(S31,8),1,1)="X",1999,IF(MID(RIGHT(S31,8),1,1)="Y",2000,IF(MID(RIGHT(S31,8),1,1)="1",2001,IF(MID(RIGHT(S31,8),1,1)="2",2002,IF(MID(RIGHT(S31,8),1,1)="3",2003,IF(MID(RIGHT(S31,8),1,1)="4",2004,IF(MID(RIGHT(S31,8),1,1)="5",2005,IF(MID(RIGHT(S31,8),1,1)="6",2006,IF(MID(RIGHT(S31,8),1,1)="7",2007,IF(MID(RIGHT(S31,8),1,1)="8",2008,IF(MID(RIGHT(S31,8),1,1)="9",2009,IF(MID(RIGHT(S31,8),1,1)="A",2010,IF(MID(RIGHT(S31,8),1,1)="B",2011,IF(MID(RIGHT(S31,8),1,1)="C",2012,IF(MID(RIGHT(S31,8),1,1)="D",2013,IF(MID(RIGHT(S31,8),1,1)="E",2014,IF(MID(RIGHT(S31,8),1,1)="F",2015,IF(MID(RIGHT(S31,8),1,1)="G",2016,IF(MID(RIGHT(S31,8),1,1)="H",2017,IF(MID(RIGHT(S31,8),1,1)="J",2018,IF(MID(RIGHT(S31,8),1,1)="K",2019,IF(MID(RIGHT(S31,8),1,1)="L",2020,""))))))))))))))))))))))))))))))</f>
        <v>2017</v>
      </c>
      <c r="S31" s="925" t="s">
        <v>10617</v>
      </c>
      <c r="T31" s="925">
        <v>2985</v>
      </c>
      <c r="U31" s="929">
        <v>45352</v>
      </c>
      <c r="V31" s="929">
        <v>45385</v>
      </c>
      <c r="W31" s="1237">
        <v>2000</v>
      </c>
      <c r="X31" s="930">
        <v>2500</v>
      </c>
    </row>
    <row r="32" spans="1:24" ht="26.25" customHeight="1">
      <c r="A32" s="931"/>
      <c r="B32" s="932"/>
      <c r="C32" s="932"/>
      <c r="D32" s="932"/>
      <c r="E32" s="932"/>
      <c r="F32" s="932"/>
      <c r="G32" s="932"/>
      <c r="H32" s="932"/>
      <c r="I32" s="932" t="s">
        <v>194</v>
      </c>
      <c r="J32" s="412" t="s">
        <v>10564</v>
      </c>
      <c r="K32" s="934" t="s">
        <v>195</v>
      </c>
      <c r="L32" s="961" t="s">
        <v>7421</v>
      </c>
      <c r="M32" s="950"/>
      <c r="N32" s="73" t="s">
        <v>3907</v>
      </c>
      <c r="O32" s="779"/>
      <c r="P32" s="935"/>
      <c r="Q32" s="932" t="s">
        <v>10615</v>
      </c>
      <c r="R32" s="932">
        <f>IF(MID(RIGHT(S32,8),1,1)="M",2021,IF(MID(RIGHT(S32,8),1,1)="N",2022,IF(MID(RIGHT(S32,8),1,1)="P",2023,IF(MID(RIGHT(S32,8),1,1)="R",1994,IF(MID(RIGHT(S32,8),1,1)="S",1995,IF(MID(RIGHT(S32,8),1,1)="T",1996,IF(MID(RIGHT(S32,8),1,1)="V",1997,IF(MID(RIGHT(S32,8),1,1)="W",1998,IF(MID(RIGHT(S32,8),1,1)="X",1999,IF(MID(RIGHT(S32,8),1,1)="Y",2000,IF(MID(RIGHT(S32,8),1,1)="1",2001,IF(MID(RIGHT(S32,8),1,1)="2",2002,IF(MID(RIGHT(S32,8),1,1)="3",2003,IF(MID(RIGHT(S32,8),1,1)="4",2004,IF(MID(RIGHT(S32,8),1,1)="5",2005,IF(MID(RIGHT(S32,8),1,1)="6",2006,IF(MID(RIGHT(S32,8),1,1)="7",2007,IF(MID(RIGHT(S32,8),1,1)="8",2008,IF(MID(RIGHT(S32,8),1,1)="9",2009,IF(MID(RIGHT(S32,8),1,1)="A",2010,IF(MID(RIGHT(S32,8),1,1)="B",2011,IF(MID(RIGHT(S32,8),1,1)="C",2012,IF(MID(RIGHT(S32,8),1,1)="D",2013,IF(MID(RIGHT(S32,8),1,1)="E",2014,IF(MID(RIGHT(S32,8),1,1)="F",2015,IF(MID(RIGHT(S32,8),1,1)="G",2016,IF(MID(RIGHT(S32,8),1,1)="H",2017,IF(MID(RIGHT(S32,8),1,1)="J",2018,IF(MID(RIGHT(S32,8),1,1)="K",2019,IF(MID(RIGHT(S32,8),1,1)="L",2020,""))))))))))))))))))))))))))))))</f>
        <v>2015</v>
      </c>
      <c r="S32" s="932" t="s">
        <v>10618</v>
      </c>
      <c r="T32" s="932">
        <v>3295</v>
      </c>
      <c r="U32" s="937"/>
      <c r="V32" s="936">
        <v>45379</v>
      </c>
      <c r="W32" s="938" t="s">
        <v>11212</v>
      </c>
      <c r="X32" s="939"/>
    </row>
    <row r="33" spans="1:24" ht="26.25" customHeight="1">
      <c r="A33" s="931"/>
      <c r="B33" s="932"/>
      <c r="C33" s="932" t="s">
        <v>10002</v>
      </c>
      <c r="D33" s="932" t="s">
        <v>191</v>
      </c>
      <c r="E33" s="932"/>
      <c r="F33" s="932"/>
      <c r="G33" s="932"/>
      <c r="H33" s="932"/>
      <c r="I33" s="932"/>
      <c r="J33" s="932"/>
      <c r="K33" s="779" t="s">
        <v>10460</v>
      </c>
      <c r="L33" s="779"/>
      <c r="M33" s="950"/>
      <c r="N33" s="73" t="s">
        <v>2435</v>
      </c>
      <c r="O33" s="779"/>
      <c r="P33" s="935"/>
      <c r="Q33" s="932" t="s">
        <v>10615</v>
      </c>
      <c r="R33" s="932">
        <f>IF(MID(RIGHT(S33,8),1,1)="M",2021,IF(MID(RIGHT(S33,8),1,1)="N",2022,IF(MID(RIGHT(S33,8),1,1)="P",2023,IF(MID(RIGHT(S33,8),1,1)="R",1994,IF(MID(RIGHT(S33,8),1,1)="S",1995,IF(MID(RIGHT(S33,8),1,1)="T",1996,IF(MID(RIGHT(S33,8),1,1)="V",1997,IF(MID(RIGHT(S33,8),1,1)="W",1998,IF(MID(RIGHT(S33,8),1,1)="X",1999,IF(MID(RIGHT(S33,8),1,1)="Y",2000,IF(MID(RIGHT(S33,8),1,1)="1",2001,IF(MID(RIGHT(S33,8),1,1)="2",2002,IF(MID(RIGHT(S33,8),1,1)="3",2003,IF(MID(RIGHT(S33,8),1,1)="4",2004,IF(MID(RIGHT(S33,8),1,1)="5",2005,IF(MID(RIGHT(S33,8),1,1)="6",2006,IF(MID(RIGHT(S33,8),1,1)="7",2007,IF(MID(RIGHT(S33,8),1,1)="8",2008,IF(MID(RIGHT(S33,8),1,1)="9",2009,IF(MID(RIGHT(S33,8),1,1)="A",2010,IF(MID(RIGHT(S33,8),1,1)="B",2011,IF(MID(RIGHT(S33,8),1,1)="C",2012,IF(MID(RIGHT(S33,8),1,1)="D",2013,IF(MID(RIGHT(S33,8),1,1)="E",2014,IF(MID(RIGHT(S33,8),1,1)="F",2015,IF(MID(RIGHT(S33,8),1,1)="G",2016,IF(MID(RIGHT(S33,8),1,1)="H",2017,IF(MID(RIGHT(S33,8),1,1)="J",2018,IF(MID(RIGHT(S33,8),1,1)="K",2019,IF(MID(RIGHT(S33,8),1,1)="L",2020,""))))))))))))))))))))))))))))))</f>
        <v>2013</v>
      </c>
      <c r="S33" s="932" t="s">
        <v>10619</v>
      </c>
      <c r="T33" s="932">
        <v>2985</v>
      </c>
      <c r="U33" s="937"/>
      <c r="V33" s="937"/>
      <c r="W33" s="938"/>
      <c r="X33" s="939"/>
    </row>
    <row r="34" spans="1:24" ht="26.25" customHeight="1">
      <c r="A34" s="931"/>
      <c r="B34" s="932"/>
      <c r="C34" s="932" t="s">
        <v>10003</v>
      </c>
      <c r="D34" s="932" t="s">
        <v>191</v>
      </c>
      <c r="E34" s="932"/>
      <c r="F34" s="932"/>
      <c r="G34" s="932"/>
      <c r="H34" s="932"/>
      <c r="I34" s="932"/>
      <c r="J34" s="932" t="s">
        <v>11366</v>
      </c>
      <c r="K34" s="940" t="s">
        <v>3849</v>
      </c>
      <c r="L34" s="779"/>
      <c r="M34" s="950"/>
      <c r="N34" s="779"/>
      <c r="O34" s="779"/>
      <c r="P34" s="935"/>
      <c r="Q34" s="932" t="s">
        <v>10615</v>
      </c>
      <c r="R34" s="932">
        <f>IF(MID(RIGHT(S34,8),1,1)="M",2021,IF(MID(RIGHT(S34,8),1,1)="N",2022,IF(MID(RIGHT(S34,8),1,1)="P",2023,IF(MID(RIGHT(S34,8),1,1)="R",1994,IF(MID(RIGHT(S34,8),1,1)="S",1995,IF(MID(RIGHT(S34,8),1,1)="T",1996,IF(MID(RIGHT(S34,8),1,1)="V",1997,IF(MID(RIGHT(S34,8),1,1)="W",1998,IF(MID(RIGHT(S34,8),1,1)="X",1999,IF(MID(RIGHT(S34,8),1,1)="Y",2000,IF(MID(RIGHT(S34,8),1,1)="1",2001,IF(MID(RIGHT(S34,8),1,1)="2",2002,IF(MID(RIGHT(S34,8),1,1)="3",2003,IF(MID(RIGHT(S34,8),1,1)="4",2004,IF(MID(RIGHT(S34,8),1,1)="5",2005,IF(MID(RIGHT(S34,8),1,1)="6",2006,IF(MID(RIGHT(S34,8),1,1)="7",2007,IF(MID(RIGHT(S34,8),1,1)="8",2008,IF(MID(RIGHT(S34,8),1,1)="9",2009,IF(MID(RIGHT(S34,8),1,1)="A",2010,IF(MID(RIGHT(S34,8),1,1)="B",2011,IF(MID(RIGHT(S34,8),1,1)="C",2012,IF(MID(RIGHT(S34,8),1,1)="D",2013,IF(MID(RIGHT(S34,8),1,1)="E",2014,IF(MID(RIGHT(S34,8),1,1)="F",2015,IF(MID(RIGHT(S34,8),1,1)="G",2016,IF(MID(RIGHT(S34,8),1,1)="H",2017,IF(MID(RIGHT(S34,8),1,1)="J",2018,IF(MID(RIGHT(S34,8),1,1)="K",2019,IF(MID(RIGHT(S34,8),1,1)="L",2020,""))))))))))))))))))))))))))))))</f>
        <v>2019</v>
      </c>
      <c r="S34" s="932" t="s">
        <v>10630</v>
      </c>
      <c r="T34" s="932">
        <v>2985</v>
      </c>
      <c r="U34" s="937"/>
      <c r="V34" s="937"/>
      <c r="W34" s="938"/>
      <c r="X34" s="939"/>
    </row>
    <row r="35" spans="1:24" ht="26.25" customHeight="1">
      <c r="A35" s="931"/>
      <c r="B35" s="932"/>
      <c r="C35" s="932"/>
      <c r="D35" s="932"/>
      <c r="E35" s="932"/>
      <c r="F35" s="932"/>
      <c r="G35" s="932"/>
      <c r="H35" s="932"/>
      <c r="I35" s="932"/>
      <c r="J35" s="932"/>
      <c r="K35" s="940"/>
      <c r="L35" s="950"/>
      <c r="M35" s="2771" t="s">
        <v>10711</v>
      </c>
      <c r="N35" s="2772"/>
      <c r="O35" s="2773"/>
      <c r="P35" s="935"/>
      <c r="Q35" s="932"/>
      <c r="R35" s="932"/>
      <c r="S35" s="933" t="s">
        <v>189</v>
      </c>
      <c r="T35" s="933">
        <v>3820</v>
      </c>
      <c r="U35" s="936"/>
      <c r="V35" s="937"/>
      <c r="W35" s="938"/>
      <c r="X35" s="939"/>
    </row>
    <row r="36" spans="1:24" ht="26.25" customHeight="1">
      <c r="A36" s="931"/>
      <c r="B36" s="932"/>
      <c r="C36" s="932"/>
      <c r="D36" s="932"/>
      <c r="E36" s="932"/>
      <c r="F36" s="932"/>
      <c r="G36" s="932"/>
      <c r="H36" s="932"/>
      <c r="I36" s="932"/>
      <c r="J36" s="932"/>
      <c r="K36" s="932"/>
      <c r="L36" s="950"/>
      <c r="M36" s="950"/>
      <c r="N36" s="779"/>
      <c r="O36" s="779"/>
      <c r="P36" s="935"/>
      <c r="Q36" s="932"/>
      <c r="R36" s="932"/>
      <c r="S36" s="933" t="s">
        <v>2472</v>
      </c>
      <c r="T36" s="933">
        <f>SUM(T31:T35)</f>
        <v>16070</v>
      </c>
      <c r="U36" s="937"/>
      <c r="V36" s="936"/>
      <c r="W36" s="938"/>
      <c r="X36" s="939"/>
    </row>
    <row r="37" spans="1:24" ht="26.25" customHeight="1" thickBot="1">
      <c r="A37" s="941"/>
      <c r="B37" s="942"/>
      <c r="C37" s="942"/>
      <c r="D37" s="942"/>
      <c r="E37" s="942"/>
      <c r="F37" s="942"/>
      <c r="G37" s="942"/>
      <c r="H37" s="942"/>
      <c r="I37" s="942"/>
      <c r="J37" s="942"/>
      <c r="K37" s="1229" t="s">
        <v>10461</v>
      </c>
      <c r="L37" s="942"/>
      <c r="M37" s="942"/>
      <c r="N37" s="943"/>
      <c r="O37" s="943"/>
      <c r="P37" s="944"/>
      <c r="Q37" s="942"/>
      <c r="R37" s="942"/>
      <c r="S37" s="945"/>
      <c r="T37" s="945"/>
      <c r="U37" s="946"/>
      <c r="V37" s="947"/>
      <c r="W37" s="948"/>
      <c r="X37" s="949"/>
    </row>
    <row r="38" spans="1:24" ht="26.25" customHeight="1">
      <c r="A38" s="924" t="s">
        <v>188</v>
      </c>
      <c r="B38" s="925"/>
      <c r="C38" s="925" t="s">
        <v>10562</v>
      </c>
      <c r="D38" s="925" t="s">
        <v>190</v>
      </c>
      <c r="E38" s="925" t="s">
        <v>191</v>
      </c>
      <c r="F38" s="925" t="s">
        <v>191</v>
      </c>
      <c r="G38" s="925" t="s">
        <v>191</v>
      </c>
      <c r="H38" s="1499"/>
      <c r="I38" s="925" t="s">
        <v>10531</v>
      </c>
      <c r="J38" s="925" t="s">
        <v>10532</v>
      </c>
      <c r="K38" s="927" t="s">
        <v>10534</v>
      </c>
      <c r="L38" s="925" t="s">
        <v>10709</v>
      </c>
      <c r="M38" s="925"/>
      <c r="N38" s="927" t="s">
        <v>10646</v>
      </c>
      <c r="O38" s="927">
        <v>24123018</v>
      </c>
      <c r="P38" s="928" t="s">
        <v>11400</v>
      </c>
      <c r="Q38" s="925" t="s">
        <v>10734</v>
      </c>
      <c r="R38" s="925">
        <f>IF(MID(RIGHT(S38,8),1,1)="M",2021,IF(MID(RIGHT(S38,8),1,1)="N",2022,IF(MID(RIGHT(S38,8),1,1)="P",2023,IF(MID(RIGHT(S38,8),1,1)="R",1994,IF(MID(RIGHT(S38,8),1,1)="S",1995,IF(MID(RIGHT(S38,8),1,1)="T",1996,IF(MID(RIGHT(S38,8),1,1)="V",1997,IF(MID(RIGHT(S38,8),1,1)="W",1998,IF(MID(RIGHT(S38,8),1,1)="X",1999,IF(MID(RIGHT(S38,8),1,1)="Y",2000,IF(MID(RIGHT(S38,8),1,1)="1",2001,IF(MID(RIGHT(S38,8),1,1)="2",2002,IF(MID(RIGHT(S38,8),1,1)="3",2003,IF(MID(RIGHT(S38,8),1,1)="4",2004,IF(MID(RIGHT(S38,8),1,1)="5",2005,IF(MID(RIGHT(S38,8),1,1)="6",2006,IF(MID(RIGHT(S38,8),1,1)="7",2007,IF(MID(RIGHT(S38,8),1,1)="8",2008,IF(MID(RIGHT(S38,8),1,1)="9",2009,IF(MID(RIGHT(S38,8),1,1)="A",2010,IF(MID(RIGHT(S38,8),1,1)="B",2011,IF(MID(RIGHT(S38,8),1,1)="C",2012,IF(MID(RIGHT(S38,8),1,1)="D",2013,IF(MID(RIGHT(S38,8),1,1)="E",2014,IF(MID(RIGHT(S38,8),1,1)="F",2015,IF(MID(RIGHT(S38,8),1,1)="G",2016,IF(MID(RIGHT(S38,8),1,1)="H",2017,IF(MID(RIGHT(S38,8),1,1)="J",2018,IF(MID(RIGHT(S38,8),1,1)="K",2019,IF(MID(RIGHT(S38,8),1,1)="L",2020,""))))))))))))))))))))))))))))))</f>
        <v>2017</v>
      </c>
      <c r="S38" s="925" t="s">
        <v>10620</v>
      </c>
      <c r="T38" s="925">
        <v>3040</v>
      </c>
      <c r="U38" s="929">
        <v>45352</v>
      </c>
      <c r="V38" s="929">
        <v>45385</v>
      </c>
      <c r="W38" s="1237">
        <v>2000</v>
      </c>
      <c r="X38" s="930">
        <v>2500</v>
      </c>
    </row>
    <row r="39" spans="1:24" ht="26.25" customHeight="1">
      <c r="A39" s="931"/>
      <c r="B39" s="932"/>
      <c r="C39" s="932"/>
      <c r="D39" s="932"/>
      <c r="E39" s="932"/>
      <c r="F39" s="932"/>
      <c r="G39" s="932"/>
      <c r="H39" s="932"/>
      <c r="I39" s="932" t="s">
        <v>194</v>
      </c>
      <c r="J39" s="412" t="s">
        <v>10566</v>
      </c>
      <c r="K39" s="934" t="s">
        <v>195</v>
      </c>
      <c r="L39" s="961" t="s">
        <v>7421</v>
      </c>
      <c r="M39" s="950"/>
      <c r="N39" s="73" t="s">
        <v>3907</v>
      </c>
      <c r="O39" s="779"/>
      <c r="P39" s="935"/>
      <c r="Q39" s="932" t="s">
        <v>10734</v>
      </c>
      <c r="R39" s="932">
        <f>IF(MID(RIGHT(S39,8),1,1)="M",2021,IF(MID(RIGHT(S39,8),1,1)="N",2022,IF(MID(RIGHT(S39,8),1,1)="P",2023,IF(MID(RIGHT(S39,8),1,1)="R",1994,IF(MID(RIGHT(S39,8),1,1)="S",1995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2017</v>
      </c>
      <c r="S39" s="932" t="s">
        <v>10621</v>
      </c>
      <c r="T39" s="932">
        <v>3040</v>
      </c>
      <c r="U39" s="937"/>
      <c r="V39" s="936">
        <v>45379</v>
      </c>
      <c r="W39" s="938" t="s">
        <v>11212</v>
      </c>
      <c r="X39" s="939"/>
    </row>
    <row r="40" spans="1:24" ht="26.25" customHeight="1">
      <c r="A40" s="931"/>
      <c r="B40" s="932"/>
      <c r="C40" s="932" t="s">
        <v>10002</v>
      </c>
      <c r="D40" s="932" t="s">
        <v>191</v>
      </c>
      <c r="E40" s="932"/>
      <c r="F40" s="932"/>
      <c r="G40" s="932"/>
      <c r="H40" s="932"/>
      <c r="I40" s="932"/>
      <c r="J40" s="932"/>
      <c r="K40" s="779" t="s">
        <v>10460</v>
      </c>
      <c r="L40" s="779"/>
      <c r="M40" s="950"/>
      <c r="N40" s="73" t="s">
        <v>2435</v>
      </c>
      <c r="O40" s="779"/>
      <c r="P40" s="935"/>
      <c r="Q40" s="932" t="s">
        <v>10734</v>
      </c>
      <c r="R40" s="932">
        <f>IF(MID(RIGHT(S40,8),1,1)="M",2021,IF(MID(RIGHT(S40,8),1,1)="N",2022,IF(MID(RIGHT(S40,8),1,1)="P",2023,IF(MID(RIGHT(S40,8),1,1)="R",1994,IF(MID(RIGHT(S40,8),1,1)="S",1995,IF(MID(RIGHT(S40,8),1,1)="T",1996,IF(MID(RIGHT(S40,8),1,1)="V",1997,IF(MID(RIGHT(S40,8),1,1)="W",1998,IF(MID(RIGHT(S40,8),1,1)="X",1999,IF(MID(RIGHT(S40,8),1,1)="Y",2000,IF(MID(RIGHT(S40,8),1,1)="1",2001,IF(MID(RIGHT(S40,8),1,1)="2",2002,IF(MID(RIGHT(S40,8),1,1)="3",2003,IF(MID(RIGHT(S40,8),1,1)="4",2004,IF(MID(RIGHT(S40,8),1,1)="5",2005,IF(MID(RIGHT(S40,8),1,1)="6",2006,IF(MID(RIGHT(S40,8),1,1)="7",2007,IF(MID(RIGHT(S40,8),1,1)="8",2008,IF(MID(RIGHT(S40,8),1,1)="9",2009,IF(MID(RIGHT(S40,8),1,1)="A",2010,IF(MID(RIGHT(S40,8),1,1)="B",2011,IF(MID(RIGHT(S40,8),1,1)="C",2012,IF(MID(RIGHT(S40,8),1,1)="D",2013,IF(MID(RIGHT(S40,8),1,1)="E",2014,IF(MID(RIGHT(S40,8),1,1)="F",2015,IF(MID(RIGHT(S40,8),1,1)="G",2016,IF(MID(RIGHT(S40,8),1,1)="H",2017,IF(MID(RIGHT(S40,8),1,1)="J",2018,IF(MID(RIGHT(S40,8),1,1)="K",2019,IF(MID(RIGHT(S40,8),1,1)="L",2020,""))))))))))))))))))))))))))))))</f>
        <v>2015</v>
      </c>
      <c r="S40" s="932" t="s">
        <v>10622</v>
      </c>
      <c r="T40" s="932">
        <v>3040</v>
      </c>
      <c r="U40" s="937"/>
      <c r="V40" s="937"/>
      <c r="W40" s="938"/>
      <c r="X40" s="939"/>
    </row>
    <row r="41" spans="1:24" ht="26.25" customHeight="1">
      <c r="A41" s="931"/>
      <c r="B41" s="932"/>
      <c r="C41" s="932" t="s">
        <v>10003</v>
      </c>
      <c r="D41" s="932" t="s">
        <v>191</v>
      </c>
      <c r="E41" s="932"/>
      <c r="F41" s="932"/>
      <c r="G41" s="932"/>
      <c r="H41" s="932"/>
      <c r="I41" s="932"/>
      <c r="J41" s="932" t="s">
        <v>11366</v>
      </c>
      <c r="K41" s="940" t="s">
        <v>3849</v>
      </c>
      <c r="L41" s="950"/>
      <c r="M41" s="950"/>
      <c r="N41" s="779"/>
      <c r="O41" s="779"/>
      <c r="P41" s="935"/>
      <c r="Q41" s="932"/>
      <c r="R41" s="932"/>
      <c r="S41" s="933" t="s">
        <v>189</v>
      </c>
      <c r="T41" s="933">
        <v>3670</v>
      </c>
      <c r="U41" s="936"/>
      <c r="V41" s="937"/>
      <c r="W41" s="938"/>
      <c r="X41" s="939"/>
    </row>
    <row r="42" spans="1:24" ht="26.25" customHeight="1">
      <c r="A42" s="931"/>
      <c r="B42" s="932"/>
      <c r="C42" s="932"/>
      <c r="D42" s="932"/>
      <c r="E42" s="932"/>
      <c r="F42" s="932"/>
      <c r="G42" s="932"/>
      <c r="H42" s="932"/>
      <c r="I42" s="932"/>
      <c r="J42" s="932"/>
      <c r="K42" s="932"/>
      <c r="L42" s="950"/>
      <c r="M42" s="2771" t="s">
        <v>10711</v>
      </c>
      <c r="N42" s="2772"/>
      <c r="O42" s="2773"/>
      <c r="P42" s="935"/>
      <c r="Q42" s="932"/>
      <c r="R42" s="932"/>
      <c r="S42" s="933" t="s">
        <v>2472</v>
      </c>
      <c r="T42" s="933">
        <f>SUM(T38:T41)</f>
        <v>12790</v>
      </c>
      <c r="U42" s="937"/>
      <c r="V42" s="936"/>
      <c r="W42" s="938"/>
      <c r="X42" s="939"/>
    </row>
    <row r="43" spans="1:24" ht="26.25" customHeight="1" thickBot="1">
      <c r="A43" s="941"/>
      <c r="B43" s="942"/>
      <c r="C43" s="942"/>
      <c r="D43" s="942"/>
      <c r="E43" s="942"/>
      <c r="F43" s="942"/>
      <c r="G43" s="942"/>
      <c r="H43" s="942"/>
      <c r="I43" s="942"/>
      <c r="J43" s="942"/>
      <c r="K43" s="1229" t="s">
        <v>10461</v>
      </c>
      <c r="L43" s="942"/>
      <c r="M43" s="942"/>
      <c r="N43" s="943"/>
      <c r="O43" s="943"/>
      <c r="P43" s="944"/>
      <c r="Q43" s="942"/>
      <c r="R43" s="942"/>
      <c r="S43" s="945"/>
      <c r="T43" s="945"/>
      <c r="U43" s="946"/>
      <c r="V43" s="947"/>
      <c r="W43" s="948"/>
      <c r="X43" s="949"/>
    </row>
    <row r="44" spans="1:24" ht="26.25" customHeight="1">
      <c r="A44" s="924" t="s">
        <v>188</v>
      </c>
      <c r="B44" s="925"/>
      <c r="C44" s="925" t="s">
        <v>10562</v>
      </c>
      <c r="D44" s="925" t="s">
        <v>190</v>
      </c>
      <c r="E44" s="925" t="s">
        <v>191</v>
      </c>
      <c r="F44" s="925" t="s">
        <v>191</v>
      </c>
      <c r="G44" s="925" t="s">
        <v>191</v>
      </c>
      <c r="H44" s="1499"/>
      <c r="I44" s="925" t="s">
        <v>10531</v>
      </c>
      <c r="J44" s="925" t="s">
        <v>10532</v>
      </c>
      <c r="K44" s="927" t="s">
        <v>10534</v>
      </c>
      <c r="L44" s="925" t="s">
        <v>10709</v>
      </c>
      <c r="M44" s="925"/>
      <c r="N44" s="927" t="s">
        <v>10643</v>
      </c>
      <c r="O44" s="927">
        <v>19368575</v>
      </c>
      <c r="P44" s="928" t="s">
        <v>11400</v>
      </c>
      <c r="Q44" s="925" t="s">
        <v>10635</v>
      </c>
      <c r="R44" s="925">
        <f>IF(MID(RIGHT(S44,8),1,1)="M",2021,IF(MID(RIGHT(S44,8),1,1)="N",2022,IF(MID(RIGHT(S44,8),1,1)="P",2023,IF(MID(RIGHT(S44,8),1,1)="R",1994,IF(MID(RIGHT(S44,8),1,1)="S",1995,IF(MID(RIGHT(S44,8),1,1)="T",1996,IF(MID(RIGHT(S44,8),1,1)="V",1997,IF(MID(RIGHT(S44,8),1,1)="W",1998,IF(MID(RIGHT(S44,8),1,1)="X",1999,IF(MID(RIGHT(S44,8),1,1)="Y",2000,IF(MID(RIGHT(S44,8),1,1)="1",2001,IF(MID(RIGHT(S44,8),1,1)="2",2002,IF(MID(RIGHT(S44,8),1,1)="3",2003,IF(MID(RIGHT(S44,8),1,1)="4",2004,IF(MID(RIGHT(S44,8),1,1)="5",2005,IF(MID(RIGHT(S44,8),1,1)="6",2006,IF(MID(RIGHT(S44,8),1,1)="7",2007,IF(MID(RIGHT(S44,8),1,1)="8",2008,IF(MID(RIGHT(S44,8),1,1)="9",2009,IF(MID(RIGHT(S44,8),1,1)="A",2010,IF(MID(RIGHT(S44,8),1,1)="B",2011,IF(MID(RIGHT(S44,8),1,1)="C",2012,IF(MID(RIGHT(S44,8),1,1)="D",2013,IF(MID(RIGHT(S44,8),1,1)="E",2014,IF(MID(RIGHT(S44,8),1,1)="F",2015,IF(MID(RIGHT(S44,8),1,1)="G",2016,IF(MID(RIGHT(S44,8),1,1)="H",2017,IF(MID(RIGHT(S44,8),1,1)="J",2018,IF(MID(RIGHT(S44,8),1,1)="K",2019,IF(MID(RIGHT(S44,8),1,1)="L",2020,""))))))))))))))))))))))))))))))</f>
        <v>2014</v>
      </c>
      <c r="S44" s="925" t="s">
        <v>10638</v>
      </c>
      <c r="T44" s="925">
        <v>2060</v>
      </c>
      <c r="U44" s="929">
        <v>45352</v>
      </c>
      <c r="V44" s="929">
        <v>45385</v>
      </c>
      <c r="W44" s="1237">
        <v>2000</v>
      </c>
      <c r="X44" s="930">
        <v>2500</v>
      </c>
    </row>
    <row r="45" spans="1:24" ht="26.25" customHeight="1">
      <c r="A45" s="931"/>
      <c r="B45" s="932"/>
      <c r="C45" s="932"/>
      <c r="D45" s="932"/>
      <c r="E45" s="932"/>
      <c r="F45" s="932"/>
      <c r="G45" s="932"/>
      <c r="H45" s="932"/>
      <c r="I45" s="932" t="s">
        <v>194</v>
      </c>
      <c r="J45" s="412" t="s">
        <v>10565</v>
      </c>
      <c r="K45" s="934" t="s">
        <v>195</v>
      </c>
      <c r="L45" s="961" t="s">
        <v>7421</v>
      </c>
      <c r="M45" s="950"/>
      <c r="N45" s="73" t="s">
        <v>3907</v>
      </c>
      <c r="O45" s="779"/>
      <c r="P45" s="935"/>
      <c r="Q45" s="932" t="s">
        <v>10636</v>
      </c>
      <c r="R45" s="932">
        <f>IF(MID(RIGHT(S45,8),1,1)="M",2021,IF(MID(RIGHT(S45,8),1,1)="N",2022,IF(MID(RIGHT(S45,8),1,1)="P",2023,IF(MID(RIGHT(S45,8),1,1)="R",1994,IF(MID(RIGHT(S45,8),1,1)="S",1995,IF(MID(RIGHT(S45,8),1,1)="T",1996,IF(MID(RIGHT(S45,8),1,1)="V",1997,IF(MID(RIGHT(S45,8),1,1)="W",1998,IF(MID(RIGHT(S45,8),1,1)="X",1999,IF(MID(RIGHT(S45,8),1,1)="Y",2000,IF(MID(RIGHT(S45,8),1,1)="1",2001,IF(MID(RIGHT(S45,8),1,1)="2",2002,IF(MID(RIGHT(S45,8),1,1)="3",2003,IF(MID(RIGHT(S45,8),1,1)="4",2004,IF(MID(RIGHT(S45,8),1,1)="5",2005,IF(MID(RIGHT(S45,8),1,1)="6",2006,IF(MID(RIGHT(S45,8),1,1)="7",2007,IF(MID(RIGHT(S45,8),1,1)="8",2008,IF(MID(RIGHT(S45,8),1,1)="9",2009,IF(MID(RIGHT(S45,8),1,1)="A",2010,IF(MID(RIGHT(S45,8),1,1)="B",2011,IF(MID(RIGHT(S45,8),1,1)="C",2012,IF(MID(RIGHT(S45,8),1,1)="D",2013,IF(MID(RIGHT(S45,8),1,1)="E",2014,IF(MID(RIGHT(S45,8),1,1)="F",2015,IF(MID(RIGHT(S45,8),1,1)="G",2016,IF(MID(RIGHT(S45,8),1,1)="H",2017,IF(MID(RIGHT(S45,8),1,1)="J",2018,IF(MID(RIGHT(S45,8),1,1)="K",2019,IF(MID(RIGHT(S45,8),1,1)="L",2020,""))))))))))))))))))))))))))))))</f>
        <v>2012</v>
      </c>
      <c r="S45" s="932" t="s">
        <v>10639</v>
      </c>
      <c r="T45" s="932">
        <v>2515</v>
      </c>
      <c r="U45" s="937"/>
      <c r="V45" s="936">
        <v>45379</v>
      </c>
      <c r="W45" s="938" t="s">
        <v>11212</v>
      </c>
      <c r="X45" s="939"/>
    </row>
    <row r="46" spans="1:24" ht="26.25" customHeight="1">
      <c r="A46" s="931"/>
      <c r="B46" s="932"/>
      <c r="C46" s="932" t="s">
        <v>10002</v>
      </c>
      <c r="D46" s="932" t="s">
        <v>191</v>
      </c>
      <c r="E46" s="932"/>
      <c r="F46" s="932"/>
      <c r="G46" s="932"/>
      <c r="H46" s="932"/>
      <c r="I46" s="932"/>
      <c r="J46" s="932"/>
      <c r="K46" s="779" t="s">
        <v>10460</v>
      </c>
      <c r="L46" s="779"/>
      <c r="M46" s="950"/>
      <c r="N46" s="73" t="s">
        <v>2435</v>
      </c>
      <c r="O46" s="779"/>
      <c r="P46" s="935"/>
      <c r="Q46" s="932" t="s">
        <v>10615</v>
      </c>
      <c r="R46" s="932">
        <f>IF(MID(RIGHT(S46,8),1,1)="M",2021,IF(MID(RIGHT(S46,8),1,1)="N",2022,IF(MID(RIGHT(S46,8),1,1)="P",2023,IF(MID(RIGHT(S46,8),1,1)="R",1994,IF(MID(RIGHT(S46,8),1,1)="S",1995,IF(MID(RIGHT(S46,8),1,1)="T",1996,IF(MID(RIGHT(S46,8),1,1)="V",1997,IF(MID(RIGHT(S46,8),1,1)="W",1998,IF(MID(RIGHT(S46,8),1,1)="X",1999,IF(MID(RIGHT(S46,8),1,1)="Y",2000,IF(MID(RIGHT(S46,8),1,1)="1",2001,IF(MID(RIGHT(S46,8),1,1)="2",2002,IF(MID(RIGHT(S46,8),1,1)="3",2003,IF(MID(RIGHT(S46,8),1,1)="4",2004,IF(MID(RIGHT(S46,8),1,1)="5",2005,IF(MID(RIGHT(S46,8),1,1)="6",2006,IF(MID(RIGHT(S46,8),1,1)="7",2007,IF(MID(RIGHT(S46,8),1,1)="8",2008,IF(MID(RIGHT(S46,8),1,1)="9",2009,IF(MID(RIGHT(S46,8),1,1)="A",2010,IF(MID(RIGHT(S46,8),1,1)="B",2011,IF(MID(RIGHT(S46,8),1,1)="C",2012,IF(MID(RIGHT(S46,8),1,1)="D",2013,IF(MID(RIGHT(S46,8),1,1)="E",2014,IF(MID(RIGHT(S46,8),1,1)="F",2015,IF(MID(RIGHT(S46,8),1,1)="G",2016,IF(MID(RIGHT(S46,8),1,1)="H",2017,IF(MID(RIGHT(S46,8),1,1)="J",2018,IF(MID(RIGHT(S46,8),1,1)="K",2019,IF(MID(RIGHT(S46,8),1,1)="L",2020,""))))))))))))))))))))))))))))))</f>
        <v>2018</v>
      </c>
      <c r="S46" s="932" t="s">
        <v>10640</v>
      </c>
      <c r="T46" s="932">
        <v>3295</v>
      </c>
      <c r="U46" s="937"/>
      <c r="V46" s="937"/>
      <c r="W46" s="938"/>
      <c r="X46" s="939"/>
    </row>
    <row r="47" spans="1:24" ht="26.25" customHeight="1">
      <c r="A47" s="931"/>
      <c r="B47" s="932"/>
      <c r="C47" s="932" t="s">
        <v>10003</v>
      </c>
      <c r="D47" s="932" t="s">
        <v>191</v>
      </c>
      <c r="E47" s="932"/>
      <c r="F47" s="932"/>
      <c r="G47" s="932"/>
      <c r="H47" s="932"/>
      <c r="I47" s="932"/>
      <c r="J47" s="932" t="s">
        <v>11366</v>
      </c>
      <c r="K47" s="940" t="s">
        <v>3849</v>
      </c>
      <c r="L47" s="779"/>
      <c r="M47" s="950"/>
      <c r="N47" s="779"/>
      <c r="O47" s="779"/>
      <c r="P47" s="935"/>
      <c r="Q47" s="932" t="s">
        <v>10637</v>
      </c>
      <c r="R47" s="932">
        <f>IF(MID(RIGHT(S47,8),1,1)="M",2021,IF(MID(RIGHT(S47,8),1,1)="N",2022,IF(MID(RIGHT(S47,8),1,1)="P",2023,IF(MID(RIGHT(S47,8),1,1)="R",1994,IF(MID(RIGHT(S47,8),1,1)="S",1995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2014</v>
      </c>
      <c r="S47" s="932" t="s">
        <v>10641</v>
      </c>
      <c r="T47" s="932">
        <v>1840</v>
      </c>
      <c r="U47" s="937"/>
      <c r="V47" s="937"/>
      <c r="W47" s="938"/>
      <c r="X47" s="939"/>
    </row>
    <row r="48" spans="1:24" ht="26.25" customHeight="1">
      <c r="A48" s="931"/>
      <c r="B48" s="932"/>
      <c r="C48" s="932"/>
      <c r="D48" s="932"/>
      <c r="E48" s="932"/>
      <c r="F48" s="932"/>
      <c r="G48" s="932"/>
      <c r="H48" s="932"/>
      <c r="I48" s="932"/>
      <c r="J48" s="932"/>
      <c r="K48" s="940"/>
      <c r="L48" s="950"/>
      <c r="M48" s="2771" t="s">
        <v>10711</v>
      </c>
      <c r="N48" s="2772"/>
      <c r="O48" s="2773"/>
      <c r="P48" s="935"/>
      <c r="Q48" s="932"/>
      <c r="R48" s="932"/>
      <c r="S48" s="933" t="s">
        <v>189</v>
      </c>
      <c r="T48" s="933">
        <v>3800</v>
      </c>
      <c r="U48" s="936"/>
      <c r="V48" s="937"/>
      <c r="W48" s="938"/>
      <c r="X48" s="939"/>
    </row>
    <row r="49" spans="1:24" ht="26.25" customHeight="1">
      <c r="A49" s="931"/>
      <c r="B49" s="932"/>
      <c r="C49" s="932"/>
      <c r="D49" s="932"/>
      <c r="E49" s="932"/>
      <c r="F49" s="932"/>
      <c r="G49" s="932"/>
      <c r="H49" s="932"/>
      <c r="I49" s="932"/>
      <c r="J49" s="932"/>
      <c r="K49" s="932"/>
      <c r="L49" s="950"/>
      <c r="M49" s="950"/>
      <c r="N49" s="779"/>
      <c r="O49" s="779"/>
      <c r="P49" s="935"/>
      <c r="Q49" s="932"/>
      <c r="R49" s="932"/>
      <c r="S49" s="933" t="s">
        <v>2472</v>
      </c>
      <c r="T49" s="933">
        <f>SUM(T44:T48)</f>
        <v>13510</v>
      </c>
      <c r="U49" s="937"/>
      <c r="V49" s="936"/>
      <c r="W49" s="938"/>
      <c r="X49" s="939"/>
    </row>
    <row r="50" spans="1:24" ht="26.25" customHeight="1" thickBot="1">
      <c r="A50" s="941"/>
      <c r="B50" s="942"/>
      <c r="C50" s="942"/>
      <c r="D50" s="942"/>
      <c r="E50" s="942"/>
      <c r="F50" s="942"/>
      <c r="G50" s="942"/>
      <c r="H50" s="942"/>
      <c r="I50" s="942"/>
      <c r="J50" s="942"/>
      <c r="K50" s="1229" t="s">
        <v>10461</v>
      </c>
      <c r="L50" s="942"/>
      <c r="M50" s="942"/>
      <c r="N50" s="943"/>
      <c r="O50" s="943"/>
      <c r="P50" s="944"/>
      <c r="Q50" s="942"/>
      <c r="R50" s="942"/>
      <c r="S50" s="945"/>
      <c r="T50" s="945"/>
      <c r="U50" s="946"/>
      <c r="V50" s="947"/>
      <c r="W50" s="948"/>
      <c r="X50" s="949"/>
    </row>
    <row r="52" spans="1:24" ht="26.25" customHeight="1" thickBot="1">
      <c r="A52" s="445"/>
      <c r="B52" s="445"/>
      <c r="C52" s="445"/>
      <c r="D52" s="445"/>
      <c r="E52" s="445"/>
      <c r="F52" s="445"/>
      <c r="G52" s="445"/>
      <c r="H52" s="445"/>
      <c r="I52" s="445"/>
      <c r="J52" s="445"/>
      <c r="K52" s="446"/>
      <c r="L52" s="445"/>
      <c r="M52" s="445"/>
      <c r="N52" s="446"/>
      <c r="O52" s="446"/>
      <c r="P52" s="447"/>
      <c r="Q52" s="445"/>
      <c r="R52" s="445"/>
      <c r="S52" s="445"/>
      <c r="T52" s="445"/>
      <c r="U52" s="448"/>
      <c r="V52" s="449"/>
      <c r="W52" s="450"/>
      <c r="X52" s="450"/>
    </row>
    <row r="53" spans="1:24" ht="26.25" customHeight="1">
      <c r="A53" s="1453" t="s">
        <v>188</v>
      </c>
      <c r="B53" s="1454"/>
      <c r="C53" s="1454" t="s">
        <v>155</v>
      </c>
      <c r="D53" s="1454" t="s">
        <v>190</v>
      </c>
      <c r="E53" s="1454" t="s">
        <v>191</v>
      </c>
      <c r="F53" s="1454" t="s">
        <v>191</v>
      </c>
      <c r="G53" s="1454" t="s">
        <v>191</v>
      </c>
      <c r="H53" s="1483"/>
      <c r="I53" s="1454" t="s">
        <v>10416</v>
      </c>
      <c r="J53" s="1454" t="s">
        <v>10418</v>
      </c>
      <c r="K53" s="1455" t="s">
        <v>8</v>
      </c>
      <c r="L53" s="1454" t="s">
        <v>10702</v>
      </c>
      <c r="M53" s="1454"/>
      <c r="N53" s="1455" t="s">
        <v>10671</v>
      </c>
      <c r="O53" s="1455" t="s">
        <v>10672</v>
      </c>
      <c r="P53" s="1456" t="s">
        <v>10986</v>
      </c>
      <c r="Q53" s="1454" t="s">
        <v>2272</v>
      </c>
      <c r="R53" s="1454">
        <f>IF(MID(RIGHT(S53,8),1,1)="M",2021,IF(MID(RIGHT(S53,8),1,1)="N",2022,IF(MID(RIGHT(S53,8),1,1)="P",2023,IF(MID(RIGHT(S53,8),1,1)="R",1994,IF(MID(RIGHT(S53,8),1,1)="S",1995,IF(MID(RIGHT(S53,8),1,1)="T",1996,IF(MID(RIGHT(S53,8),1,1)="V",1997,IF(MID(RIGHT(S53,8),1,1)="W",1998,IF(MID(RIGHT(S53,8),1,1)="X",1999,IF(MID(RIGHT(S53,8),1,1)="Y",2000,IF(MID(RIGHT(S53,8),1,1)="1",2001,IF(MID(RIGHT(S53,8),1,1)="2",2002,IF(MID(RIGHT(S53,8),1,1)="3",2003,IF(MID(RIGHT(S53,8),1,1)="4",2004,IF(MID(RIGHT(S53,8),1,1)="5",2005,IF(MID(RIGHT(S53,8),1,1)="6",2006,IF(MID(RIGHT(S53,8),1,1)="7",2007,IF(MID(RIGHT(S53,8),1,1)="8",2008,IF(MID(RIGHT(S53,8),1,1)="9",2009,IF(MID(RIGHT(S53,8),1,1)="A",2010,IF(MID(RIGHT(S53,8),1,1)="B",2011,IF(MID(RIGHT(S53,8),1,1)="C",2012,IF(MID(RIGHT(S53,8),1,1)="D",2013,IF(MID(RIGHT(S53,8),1,1)="E",2014,IF(MID(RIGHT(S53,8),1,1)="F",2015,IF(MID(RIGHT(S53,8),1,1)="G",2016,IF(MID(RIGHT(S53,8),1,1)="H",2017,IF(MID(RIGHT(S53,8),1,1)="J",2018,IF(MID(RIGHT(S53,8),1,1)="K",2019,IF(MID(RIGHT(S53,8),1,1)="L",2020,""))))))))))))))))))))))))))))))</f>
        <v>2020</v>
      </c>
      <c r="S53" s="1454" t="s">
        <v>10525</v>
      </c>
      <c r="T53" s="1454">
        <v>1400</v>
      </c>
      <c r="U53" s="1457">
        <v>45356</v>
      </c>
      <c r="V53" s="1457">
        <v>45417</v>
      </c>
      <c r="W53" s="1458">
        <v>4515</v>
      </c>
      <c r="X53" s="1459">
        <v>5350</v>
      </c>
    </row>
    <row r="54" spans="1:24" ht="26.25" customHeight="1">
      <c r="A54" s="1460"/>
      <c r="B54" s="125"/>
      <c r="C54" s="125"/>
      <c r="D54" s="125"/>
      <c r="E54" s="125"/>
      <c r="F54" s="125"/>
      <c r="G54" s="125"/>
      <c r="H54" s="125"/>
      <c r="I54" s="125" t="s">
        <v>194</v>
      </c>
      <c r="J54" s="412" t="s">
        <v>10419</v>
      </c>
      <c r="K54" s="132" t="s">
        <v>211</v>
      </c>
      <c r="L54" s="425" t="s">
        <v>3603</v>
      </c>
      <c r="M54" s="125"/>
      <c r="N54" s="73" t="s">
        <v>2435</v>
      </c>
      <c r="O54" s="126"/>
      <c r="P54" s="127"/>
      <c r="Q54" s="125" t="s">
        <v>618</v>
      </c>
      <c r="R54" s="125">
        <f>IF(MID(RIGHT(S54,8),1,1)="M",2021,IF(MID(RIGHT(S54,8),1,1)="N",2022,IF(MID(RIGHT(S54,8),1,1)="P",2023,IF(MID(RIGHT(S54,8),1,1)="R",1994,IF(MID(RIGHT(S54,8),1,1)="S",1995,IF(MID(RIGHT(S54,8),1,1)="T",1996,IF(MID(RIGHT(S54,8),1,1)="V",1997,IF(MID(RIGHT(S54,8),1,1)="W",1998,IF(MID(RIGHT(S54,8),1,1)="X",1999,IF(MID(RIGHT(S54,8),1,1)="Y",2000,IF(MID(RIGHT(S54,8),1,1)="1",2001,IF(MID(RIGHT(S54,8),1,1)="2",2002,IF(MID(RIGHT(S54,8),1,1)="3",2003,IF(MID(RIGHT(S54,8),1,1)="4",2004,IF(MID(RIGHT(S54,8),1,1)="5",2005,IF(MID(RIGHT(S54,8),1,1)="6",2006,IF(MID(RIGHT(S54,8),1,1)="7",2007,IF(MID(RIGHT(S54,8),1,1)="8",2008,IF(MID(RIGHT(S54,8),1,1)="9",2009,IF(MID(RIGHT(S54,8),1,1)="A",2010,IF(MID(RIGHT(S54,8),1,1)="B",2011,IF(MID(RIGHT(S54,8),1,1)="C",2012,IF(MID(RIGHT(S54,8),1,1)="D",2013,IF(MID(RIGHT(S54,8),1,1)="E",2014,IF(MID(RIGHT(S54,8),1,1)="F",2015,IF(MID(RIGHT(S54,8),1,1)="G",2016,IF(MID(RIGHT(S54,8),1,1)="H",2017,IF(MID(RIGHT(S54,8),1,1)="J",2018,IF(MID(RIGHT(S54,8),1,1)="K",2019,IF(MID(RIGHT(S54,8),1,1)="L",2020,""))))))))))))))))))))))))))))))</f>
        <v>2020</v>
      </c>
      <c r="S54" s="125" t="s">
        <v>10526</v>
      </c>
      <c r="T54" s="125">
        <v>1860</v>
      </c>
      <c r="U54" s="129">
        <v>45355</v>
      </c>
      <c r="V54" s="128">
        <v>45418</v>
      </c>
      <c r="W54" s="130" t="s">
        <v>10917</v>
      </c>
      <c r="X54" s="1461" t="s">
        <v>10881</v>
      </c>
    </row>
    <row r="55" spans="1:24" ht="26.25" customHeight="1">
      <c r="A55" s="1460"/>
      <c r="B55" s="125"/>
      <c r="C55" s="125" t="s">
        <v>10098</v>
      </c>
      <c r="D55" s="125" t="s">
        <v>191</v>
      </c>
      <c r="E55" s="125"/>
      <c r="F55" s="125"/>
      <c r="G55" s="125"/>
      <c r="H55" s="125"/>
      <c r="I55" s="125"/>
      <c r="J55" s="412" t="s">
        <v>10417</v>
      </c>
      <c r="K55" s="126" t="s">
        <v>10524</v>
      </c>
      <c r="L55" s="125"/>
      <c r="M55" s="125"/>
      <c r="N55" s="73" t="s">
        <v>7035</v>
      </c>
      <c r="O55" s="126"/>
      <c r="P55" s="127"/>
      <c r="Q55" s="125" t="s">
        <v>2047</v>
      </c>
      <c r="R55" s="125">
        <f>IF(MID(RIGHT(S55,8),1,1)="M",2021,IF(MID(RIGHT(S55,8),1,1)="N",2022,IF(MID(RIGHT(S55,8),1,1)="P",2023,IF(MID(RIGHT(S55,8),1,1)="R",1994,IF(MID(RIGHT(S55,8),1,1)="S",1995,IF(MID(RIGHT(S55,8),1,1)="T",1996,IF(MID(RIGHT(S55,8),1,1)="V",1997,IF(MID(RIGHT(S55,8),1,1)="W",1998,IF(MID(RIGHT(S55,8),1,1)="X",1999,IF(MID(RIGHT(S55,8),1,1)="Y",2000,IF(MID(RIGHT(S55,8),1,1)="1",2001,IF(MID(RIGHT(S55,8),1,1)="2",2002,IF(MID(RIGHT(S55,8),1,1)="3",2003,IF(MID(RIGHT(S55,8),1,1)="4",2004,IF(MID(RIGHT(S55,8),1,1)="5",2005,IF(MID(RIGHT(S55,8),1,1)="6",2006,IF(MID(RIGHT(S55,8),1,1)="7",2007,IF(MID(RIGHT(S55,8),1,1)="8",2008,IF(MID(RIGHT(S55,8),1,1)="9",2009,IF(MID(RIGHT(S55,8),1,1)="A",2010,IF(MID(RIGHT(S55,8),1,1)="B",2011,IF(MID(RIGHT(S55,8),1,1)="C",2012,IF(MID(RIGHT(S55,8),1,1)="D",2013,IF(MID(RIGHT(S55,8),1,1)="E",2014,IF(MID(RIGHT(S55,8),1,1)="F",2015,IF(MID(RIGHT(S55,8),1,1)="G",2016,IF(MID(RIGHT(S55,8),1,1)="H",2017,IF(MID(RIGHT(S55,8),1,1)="J",2018,IF(MID(RIGHT(S55,8),1,1)="K",2019,IF(MID(RIGHT(S55,8),1,1)="L",2020,""))))))))))))))))))))))))))))))</f>
        <v>2020</v>
      </c>
      <c r="S55" s="125" t="s">
        <v>10527</v>
      </c>
      <c r="T55" s="125">
        <v>1795</v>
      </c>
      <c r="U55" s="128"/>
      <c r="V55" s="129">
        <v>45421</v>
      </c>
      <c r="W55" s="130"/>
      <c r="X55" s="1461"/>
    </row>
    <row r="56" spans="1:24" ht="26.25" customHeight="1">
      <c r="A56" s="1460"/>
      <c r="B56" s="125"/>
      <c r="C56" s="125" t="s">
        <v>10099</v>
      </c>
      <c r="D56" s="125" t="s">
        <v>191</v>
      </c>
      <c r="E56" s="125"/>
      <c r="F56" s="125"/>
      <c r="G56" s="125"/>
      <c r="H56" s="125"/>
      <c r="I56" s="125"/>
      <c r="J56" s="125"/>
      <c r="K56" s="126" t="s">
        <v>3849</v>
      </c>
      <c r="L56" s="125"/>
      <c r="M56" s="125"/>
      <c r="N56" s="126"/>
      <c r="O56" s="126"/>
      <c r="P56" s="127"/>
      <c r="Q56" s="125"/>
      <c r="R56" s="125"/>
      <c r="S56" s="125"/>
      <c r="T56" s="125"/>
      <c r="U56" s="128"/>
      <c r="V56" s="128"/>
      <c r="W56" s="130">
        <v>-300</v>
      </c>
      <c r="X56" s="1461"/>
    </row>
    <row r="57" spans="1:24" ht="26.25" customHeight="1">
      <c r="A57" s="1460"/>
      <c r="B57" s="125"/>
      <c r="C57" s="125" t="s">
        <v>2472</v>
      </c>
      <c r="D57" s="125" t="s">
        <v>191</v>
      </c>
      <c r="E57" s="125"/>
      <c r="F57" s="125"/>
      <c r="G57" s="125"/>
      <c r="H57" s="125"/>
      <c r="I57" s="125"/>
      <c r="J57" s="125" t="s">
        <v>10543</v>
      </c>
      <c r="K57" s="126"/>
      <c r="L57" s="125"/>
      <c r="M57" s="2476" t="s">
        <v>8286</v>
      </c>
      <c r="N57" s="2477"/>
      <c r="O57" s="2478"/>
      <c r="P57" s="127"/>
      <c r="Q57" s="125"/>
      <c r="R57" s="125"/>
      <c r="S57" s="131" t="s">
        <v>189</v>
      </c>
      <c r="T57" s="131">
        <v>3810</v>
      </c>
      <c r="U57" s="128"/>
      <c r="V57" s="128"/>
      <c r="W57" s="130" t="s">
        <v>12648</v>
      </c>
      <c r="X57" s="1461"/>
    </row>
    <row r="58" spans="1:24" ht="26.25" customHeight="1">
      <c r="A58" s="1460"/>
      <c r="B58" s="125"/>
      <c r="C58" s="125"/>
      <c r="D58" s="125"/>
      <c r="E58" s="125"/>
      <c r="F58" s="125"/>
      <c r="G58" s="125"/>
      <c r="H58" s="125"/>
      <c r="I58" s="125"/>
      <c r="J58" s="125"/>
      <c r="K58" s="126"/>
      <c r="L58" s="125"/>
      <c r="M58" s="125"/>
      <c r="N58" s="126"/>
      <c r="O58" s="126"/>
      <c r="P58" s="127"/>
      <c r="Q58" s="125"/>
      <c r="R58" s="125"/>
      <c r="S58" s="131" t="s">
        <v>2472</v>
      </c>
      <c r="T58" s="131">
        <f>SUM(T53:T57)</f>
        <v>8865</v>
      </c>
      <c r="U58" s="128"/>
      <c r="V58" s="128"/>
      <c r="W58" s="130"/>
      <c r="X58" s="1461"/>
    </row>
    <row r="59" spans="1:24" ht="26.25" customHeight="1" thickBot="1">
      <c r="A59" s="1462"/>
      <c r="B59" s="1463"/>
      <c r="C59" s="1463"/>
      <c r="D59" s="1463"/>
      <c r="E59" s="1463"/>
      <c r="F59" s="1463"/>
      <c r="G59" s="1463"/>
      <c r="H59" s="1463"/>
      <c r="I59" s="1463"/>
      <c r="J59" s="1463"/>
      <c r="K59" s="611" t="s">
        <v>10523</v>
      </c>
      <c r="L59" s="1463"/>
      <c r="M59" s="1463"/>
      <c r="N59" s="1464"/>
      <c r="O59" s="1464"/>
      <c r="P59" s="1465"/>
      <c r="Q59" s="1463"/>
      <c r="R59" s="1463"/>
      <c r="S59" s="1466"/>
      <c r="T59" s="1466"/>
      <c r="U59" s="1467"/>
      <c r="V59" s="1468"/>
      <c r="W59" s="1469"/>
      <c r="X59" s="1470"/>
    </row>
    <row r="60" spans="1:24" ht="26.25" customHeight="1">
      <c r="A60" s="1453" t="s">
        <v>188</v>
      </c>
      <c r="B60" s="1454"/>
      <c r="C60" s="1454" t="s">
        <v>155</v>
      </c>
      <c r="D60" s="1454" t="s">
        <v>190</v>
      </c>
      <c r="E60" s="1454" t="s">
        <v>191</v>
      </c>
      <c r="F60" s="1454" t="s">
        <v>191</v>
      </c>
      <c r="G60" s="1454" t="s">
        <v>191</v>
      </c>
      <c r="H60" s="1483"/>
      <c r="I60" s="1454" t="s">
        <v>10416</v>
      </c>
      <c r="J60" s="1454" t="s">
        <v>10418</v>
      </c>
      <c r="K60" s="1455" t="s">
        <v>8</v>
      </c>
      <c r="L60" s="1454" t="s">
        <v>10735</v>
      </c>
      <c r="M60" s="1454"/>
      <c r="N60" s="1455" t="s">
        <v>11241</v>
      </c>
      <c r="O60" s="1455" t="s">
        <v>10678</v>
      </c>
      <c r="P60" s="1456" t="s">
        <v>10986</v>
      </c>
      <c r="Q60" s="1454" t="s">
        <v>10736</v>
      </c>
      <c r="R60" s="1454">
        <f>IF(MID(RIGHT(S60,8),1,1)="M",2021,IF(MID(RIGHT(S60,8),1,1)="N",2022,IF(MID(RIGHT(S60,8),1,1)="P",2023,IF(MID(RIGHT(S60,8),1,1)="R",1994,IF(MID(RIGHT(S60,8),1,1)="S",1995,IF(MID(RIGHT(S60,8),1,1)="T",1996,IF(MID(RIGHT(S60,8),1,1)="V",1997,IF(MID(RIGHT(S60,8),1,1)="W",1998,IF(MID(RIGHT(S60,8),1,1)="X",1999,IF(MID(RIGHT(S60,8),1,1)="Y",2000,IF(MID(RIGHT(S60,8),1,1)="1",2001,IF(MID(RIGHT(S60,8),1,1)="2",2002,IF(MID(RIGHT(S60,8),1,1)="3",2003,IF(MID(RIGHT(S60,8),1,1)="4",2004,IF(MID(RIGHT(S60,8),1,1)="5",2005,IF(MID(RIGHT(S60,8),1,1)="6",2006,IF(MID(RIGHT(S60,8),1,1)="7",2007,IF(MID(RIGHT(S60,8),1,1)="8",2008,IF(MID(RIGHT(S60,8),1,1)="9",2009,IF(MID(RIGHT(S60,8),1,1)="A",2010,IF(MID(RIGHT(S60,8),1,1)="B",2011,IF(MID(RIGHT(S60,8),1,1)="C",2012,IF(MID(RIGHT(S60,8),1,1)="D",2013,IF(MID(RIGHT(S60,8),1,1)="E",2014,IF(MID(RIGHT(S60,8),1,1)="F",2015,IF(MID(RIGHT(S60,8),1,1)="G",2016,IF(MID(RIGHT(S60,8),1,1)="H",2017,IF(MID(RIGHT(S60,8),1,1)="J",2018,IF(MID(RIGHT(S60,8),1,1)="K",2019,IF(MID(RIGHT(S60,8),1,1)="L",2020,""))))))))))))))))))))))))))))))</f>
        <v>2015</v>
      </c>
      <c r="S60" s="1454" t="s">
        <v>10705</v>
      </c>
      <c r="T60" s="1454">
        <v>1580</v>
      </c>
      <c r="U60" s="1457">
        <v>45356</v>
      </c>
      <c r="V60" s="1457">
        <v>45417</v>
      </c>
      <c r="W60" s="1458">
        <v>4651</v>
      </c>
      <c r="X60" s="1459">
        <v>5350</v>
      </c>
    </row>
    <row r="61" spans="1:24" ht="26.25" customHeight="1">
      <c r="A61" s="1460"/>
      <c r="B61" s="125"/>
      <c r="C61" s="125"/>
      <c r="D61" s="125"/>
      <c r="E61" s="125"/>
      <c r="F61" s="125"/>
      <c r="G61" s="125"/>
      <c r="H61" s="125"/>
      <c r="I61" s="125" t="s">
        <v>194</v>
      </c>
      <c r="J61" s="412" t="s">
        <v>10529</v>
      </c>
      <c r="K61" s="132" t="s">
        <v>211</v>
      </c>
      <c r="L61" s="425" t="s">
        <v>3603</v>
      </c>
      <c r="M61" s="125"/>
      <c r="N61" s="73" t="s">
        <v>2435</v>
      </c>
      <c r="O61" s="126"/>
      <c r="P61" s="127"/>
      <c r="Q61" s="125" t="s">
        <v>10679</v>
      </c>
      <c r="R61" s="125">
        <f>IF(MID(RIGHT(S61,8),1,1)="M",2021,IF(MID(RIGHT(S61,8),1,1)="N",2022,IF(MID(RIGHT(S61,8),1,1)="P",2023,IF(MID(RIGHT(S61,8),1,1)="R",1994,IF(MID(RIGHT(S61,8),1,1)="S",1995,IF(MID(RIGHT(S61,8),1,1)="T",1996,IF(MID(RIGHT(S61,8),1,1)="V",1997,IF(MID(RIGHT(S61,8),1,1)="W",1998,IF(MID(RIGHT(S61,8),1,1)="X",1999,IF(MID(RIGHT(S61,8),1,1)="Y",2000,IF(MID(RIGHT(S61,8),1,1)="1",2001,IF(MID(RIGHT(S61,8),1,1)="2",2002,IF(MID(RIGHT(S61,8),1,1)="3",2003,IF(MID(RIGHT(S61,8),1,1)="4",2004,IF(MID(RIGHT(S61,8),1,1)="5",2005,IF(MID(RIGHT(S61,8),1,1)="6",2006,IF(MID(RIGHT(S61,8),1,1)="7",2007,IF(MID(RIGHT(S61,8),1,1)="8",2008,IF(MID(RIGHT(S61,8),1,1)="9",2009,IF(MID(RIGHT(S61,8),1,1)="A",2010,IF(MID(RIGHT(S61,8),1,1)="B",2011,IF(MID(RIGHT(S61,8),1,1)="C",2012,IF(MID(RIGHT(S61,8),1,1)="D",2013,IF(MID(RIGHT(S61,8),1,1)="E",2014,IF(MID(RIGHT(S61,8),1,1)="F",2015,IF(MID(RIGHT(S61,8),1,1)="G",2016,IF(MID(RIGHT(S61,8),1,1)="H",2017,IF(MID(RIGHT(S61,8),1,1)="J",2018,IF(MID(RIGHT(S61,8),1,1)="K",2019,IF(MID(RIGHT(S61,8),1,1)="L",2020,""))))))))))))))))))))))))))))))</f>
        <v>2012</v>
      </c>
      <c r="S61" s="125" t="s">
        <v>10706</v>
      </c>
      <c r="T61" s="125">
        <v>1860</v>
      </c>
      <c r="U61" s="129">
        <v>45355</v>
      </c>
      <c r="V61" s="128">
        <v>45418</v>
      </c>
      <c r="W61" s="130" t="s">
        <v>10917</v>
      </c>
      <c r="X61" s="1461">
        <f>X60-1000</f>
        <v>4350</v>
      </c>
    </row>
    <row r="62" spans="1:24" ht="26.25" customHeight="1">
      <c r="A62" s="1460"/>
      <c r="B62" s="125"/>
      <c r="C62" s="125" t="s">
        <v>10098</v>
      </c>
      <c r="D62" s="125" t="s">
        <v>191</v>
      </c>
      <c r="E62" s="125"/>
      <c r="F62" s="125"/>
      <c r="G62" s="125"/>
      <c r="H62" s="125"/>
      <c r="I62" s="125"/>
      <c r="J62" s="412" t="s">
        <v>10522</v>
      </c>
      <c r="K62" s="126" t="s">
        <v>10524</v>
      </c>
      <c r="L62" s="125"/>
      <c r="M62" s="125"/>
      <c r="N62" s="73" t="s">
        <v>7035</v>
      </c>
      <c r="O62" s="126"/>
      <c r="P62" s="127"/>
      <c r="Q62" s="125" t="s">
        <v>10680</v>
      </c>
      <c r="R62" s="125">
        <f>IF(MID(RIGHT(S62,8),1,1)="M",2021,IF(MID(RIGHT(S62,8),1,1)="N",2022,IF(MID(RIGHT(S62,8),1,1)="P",2023,IF(MID(RIGHT(S62,8),1,1)="R",1994,IF(MID(RIGHT(S62,8),1,1)="S",1995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>2012</v>
      </c>
      <c r="S62" s="125" t="s">
        <v>10707</v>
      </c>
      <c r="T62" s="125">
        <v>1650</v>
      </c>
      <c r="U62" s="128"/>
      <c r="V62" s="129">
        <v>45421</v>
      </c>
      <c r="W62" s="130"/>
      <c r="X62" s="1461" t="s">
        <v>10881</v>
      </c>
    </row>
    <row r="63" spans="1:24" ht="26.25" customHeight="1">
      <c r="A63" s="1460"/>
      <c r="B63" s="125"/>
      <c r="C63" s="125" t="s">
        <v>10099</v>
      </c>
      <c r="D63" s="125" t="s">
        <v>191</v>
      </c>
      <c r="E63" s="125"/>
      <c r="F63" s="125"/>
      <c r="G63" s="125"/>
      <c r="H63" s="125"/>
      <c r="I63" s="125"/>
      <c r="J63" s="125"/>
      <c r="K63" s="126" t="s">
        <v>1772</v>
      </c>
      <c r="L63" s="125"/>
      <c r="M63" s="125"/>
      <c r="N63" s="126"/>
      <c r="O63" s="126"/>
      <c r="P63" s="127"/>
      <c r="Q63" s="125" t="s">
        <v>10679</v>
      </c>
      <c r="R63" s="125">
        <f>IF(MID(RIGHT(S63,8),1,1)="M",2021,IF(MID(RIGHT(S63,8),1,1)="N",2022,IF(MID(RIGHT(S63,8),1,1)="P",2023,IF(MID(RIGHT(S63,8),1,1)="R",1994,IF(MID(RIGHT(S63,8),1,1)="S",1995,IF(MID(RIGHT(S63,8),1,1)="T",1996,IF(MID(RIGHT(S63,8),1,1)="V",1997,IF(MID(RIGHT(S63,8),1,1)="W",1998,IF(MID(RIGHT(S63,8),1,1)="X",1999,IF(MID(RIGHT(S63,8),1,1)="Y",2000,IF(MID(RIGHT(S63,8),1,1)="1",2001,IF(MID(RIGHT(S63,8),1,1)="2",2002,IF(MID(RIGHT(S63,8),1,1)="3",2003,IF(MID(RIGHT(S63,8),1,1)="4",2004,IF(MID(RIGHT(S63,8),1,1)="5",2005,IF(MID(RIGHT(S63,8),1,1)="6",2006,IF(MID(RIGHT(S63,8),1,1)="7",2007,IF(MID(RIGHT(S63,8),1,1)="8",2008,IF(MID(RIGHT(S63,8),1,1)="9",2009,IF(MID(RIGHT(S63,8),1,1)="A",2010,IF(MID(RIGHT(S63,8),1,1)="B",2011,IF(MID(RIGHT(S63,8),1,1)="C",2012,IF(MID(RIGHT(S63,8),1,1)="D",2013,IF(MID(RIGHT(S63,8),1,1)="E",2014,IF(MID(RIGHT(S63,8),1,1)="F",2015,IF(MID(RIGHT(S63,8),1,1)="G",2016,IF(MID(RIGHT(S63,8),1,1)="H",2017,IF(MID(RIGHT(S63,8),1,1)="J",2018,IF(MID(RIGHT(S63,8),1,1)="K",2019,IF(MID(RIGHT(S63,8),1,1)="L",2020,""))))))))))))))))))))))))))))))</f>
        <v>2015</v>
      </c>
      <c r="S63" s="125" t="s">
        <v>10708</v>
      </c>
      <c r="T63" s="125">
        <v>1745</v>
      </c>
      <c r="U63" s="128"/>
      <c r="V63" s="128"/>
      <c r="W63" s="130"/>
      <c r="X63" s="1461"/>
    </row>
    <row r="64" spans="1:24" ht="26.25" customHeight="1">
      <c r="A64" s="1460"/>
      <c r="B64" s="125"/>
      <c r="C64" s="125" t="s">
        <v>2472</v>
      </c>
      <c r="D64" s="125" t="s">
        <v>191</v>
      </c>
      <c r="E64" s="125"/>
      <c r="F64" s="125"/>
      <c r="G64" s="125"/>
      <c r="H64" s="125"/>
      <c r="I64" s="125"/>
      <c r="J64" s="125" t="s">
        <v>10528</v>
      </c>
      <c r="K64" s="126"/>
      <c r="L64" s="125"/>
      <c r="M64" s="2476" t="s">
        <v>8286</v>
      </c>
      <c r="N64" s="2477"/>
      <c r="O64" s="2478"/>
      <c r="P64" s="127"/>
      <c r="Q64" s="125"/>
      <c r="R64" s="125"/>
      <c r="S64" s="131" t="s">
        <v>189</v>
      </c>
      <c r="T64" s="131">
        <v>3880</v>
      </c>
      <c r="U64" s="128"/>
      <c r="V64" s="128"/>
      <c r="W64" s="130"/>
      <c r="X64" s="1461"/>
    </row>
    <row r="65" spans="1:24" ht="26.25" customHeight="1">
      <c r="A65" s="1460"/>
      <c r="B65" s="125"/>
      <c r="C65" s="125"/>
      <c r="D65" s="125"/>
      <c r="E65" s="125"/>
      <c r="F65" s="125"/>
      <c r="G65" s="125"/>
      <c r="H65" s="125"/>
      <c r="I65" s="125"/>
      <c r="J65" s="125"/>
      <c r="K65" s="126"/>
      <c r="L65" s="125"/>
      <c r="M65" s="125"/>
      <c r="N65" s="126"/>
      <c r="O65" s="126"/>
      <c r="P65" s="127"/>
      <c r="Q65" s="125"/>
      <c r="R65" s="125"/>
      <c r="S65" s="131" t="s">
        <v>2472</v>
      </c>
      <c r="T65" s="131">
        <f>SUM(T60:T64)</f>
        <v>10715</v>
      </c>
      <c r="U65" s="128"/>
      <c r="V65" s="128"/>
      <c r="W65" s="130"/>
      <c r="X65" s="1461"/>
    </row>
    <row r="66" spans="1:24" ht="26.25" customHeight="1" thickBot="1">
      <c r="A66" s="1462"/>
      <c r="B66" s="1463"/>
      <c r="C66" s="1463"/>
      <c r="D66" s="1463"/>
      <c r="E66" s="1463"/>
      <c r="F66" s="1463"/>
      <c r="G66" s="1463"/>
      <c r="H66" s="1463"/>
      <c r="I66" s="1463"/>
      <c r="J66" s="1463"/>
      <c r="K66" s="611" t="s">
        <v>10523</v>
      </c>
      <c r="L66" s="1463"/>
      <c r="M66" s="1463"/>
      <c r="N66" s="1464"/>
      <c r="O66" s="1464"/>
      <c r="P66" s="1465"/>
      <c r="Q66" s="1463"/>
      <c r="R66" s="1463"/>
      <c r="S66" s="1466"/>
      <c r="T66" s="1466"/>
      <c r="U66" s="1467"/>
      <c r="V66" s="1468"/>
      <c r="W66" s="1469"/>
      <c r="X66" s="1470"/>
    </row>
    <row r="68" spans="1:24" ht="26.25" customHeight="1" thickBot="1"/>
    <row r="69" spans="1:24" ht="26.25" customHeight="1">
      <c r="A69" s="699" t="s">
        <v>188</v>
      </c>
      <c r="B69" s="700"/>
      <c r="C69" s="700" t="s">
        <v>154</v>
      </c>
      <c r="D69" s="700" t="s">
        <v>190</v>
      </c>
      <c r="E69" s="700" t="s">
        <v>191</v>
      </c>
      <c r="F69" s="700" t="s">
        <v>191</v>
      </c>
      <c r="G69" s="700" t="s">
        <v>191</v>
      </c>
      <c r="H69" s="1484"/>
      <c r="I69" s="700" t="s">
        <v>10569</v>
      </c>
      <c r="J69" s="715" t="s">
        <v>10418</v>
      </c>
      <c r="K69" s="700" t="s">
        <v>8</v>
      </c>
      <c r="L69" s="715" t="s">
        <v>10769</v>
      </c>
      <c r="M69" s="715"/>
      <c r="N69" s="701" t="s">
        <v>10692</v>
      </c>
      <c r="O69" s="701" t="s">
        <v>10737</v>
      </c>
      <c r="P69" s="702" t="s">
        <v>11400</v>
      </c>
      <c r="Q69" s="700" t="s">
        <v>2047</v>
      </c>
      <c r="R69" s="700">
        <f>IF(MID(RIGHT(S69,8),1,1)="M",2021,IF(MID(RIGHT(S69,8),1,1)="N",2022,IF(MID(RIGHT(S69,8),1,1)="P",2023,IF(MID(RIGHT(S69,8),1,1)="R",1994,IF(MID(RIGHT(S69,8),1,1)="S",1995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>2021</v>
      </c>
      <c r="S69" s="700" t="s">
        <v>10728</v>
      </c>
      <c r="T69" s="700">
        <v>2240</v>
      </c>
      <c r="U69" s="716">
        <v>45356</v>
      </c>
      <c r="V69" s="716">
        <v>45417</v>
      </c>
      <c r="W69" s="703">
        <v>4659</v>
      </c>
      <c r="X69" s="704">
        <v>5700</v>
      </c>
    </row>
    <row r="70" spans="1:24" ht="26.25" customHeight="1">
      <c r="A70" s="705"/>
      <c r="B70" s="278"/>
      <c r="C70" s="320" t="s">
        <v>3681</v>
      </c>
      <c r="D70" s="278"/>
      <c r="E70" s="278"/>
      <c r="F70" s="278"/>
      <c r="G70" s="278"/>
      <c r="H70" s="278"/>
      <c r="I70" s="278" t="s">
        <v>2578</v>
      </c>
      <c r="J70" s="317" t="s">
        <v>10575</v>
      </c>
      <c r="K70" s="280" t="s">
        <v>195</v>
      </c>
      <c r="L70" s="425" t="s">
        <v>3603</v>
      </c>
      <c r="M70" s="278"/>
      <c r="N70" s="73" t="s">
        <v>3552</v>
      </c>
      <c r="O70" s="278"/>
      <c r="P70" s="278"/>
      <c r="Q70" s="278" t="s">
        <v>618</v>
      </c>
      <c r="R70" s="278">
        <f>IF(MID(RIGHT(S70,8),1,1)="M",2021,IF(MID(RIGHT(S70,8),1,1)="N",2022,IF(MID(RIGHT(S70,8),1,1)="P",2023,IF(MID(RIGHT(S70,8),1,1)="R",1994,IF(MID(RIGHT(S70,8),1,1)="S",1995,IF(MID(RIGHT(S70,8),1,1)="T",1996,IF(MID(RIGHT(S70,8),1,1)="V",1997,IF(MID(RIGHT(S70,8),1,1)="W",1998,IF(MID(RIGHT(S70,8),1,1)="X",1999,IF(MID(RIGHT(S70,8),1,1)="Y",2000,IF(MID(RIGHT(S70,8),1,1)="1",2001,IF(MID(RIGHT(S70,8),1,1)="2",2002,IF(MID(RIGHT(S70,8),1,1)="3",2003,IF(MID(RIGHT(S70,8),1,1)="4",2004,IF(MID(RIGHT(S70,8),1,1)="5",2005,IF(MID(RIGHT(S70,8),1,1)="6",2006,IF(MID(RIGHT(S70,8),1,1)="7",2007,IF(MID(RIGHT(S70,8),1,1)="8",2008,IF(MID(RIGHT(S70,8),1,1)="9",2009,IF(MID(RIGHT(S70,8),1,1)="A",2010,IF(MID(RIGHT(S70,8),1,1)="B",2011,IF(MID(RIGHT(S70,8),1,1)="C",2012,IF(MID(RIGHT(S70,8),1,1)="D",2013,IF(MID(RIGHT(S70,8),1,1)="E",2014,IF(MID(RIGHT(S70,8),1,1)="F",2015,IF(MID(RIGHT(S70,8),1,1)="G",2016,IF(MID(RIGHT(S70,8),1,1)="H",2017,IF(MID(RIGHT(S70,8),1,1)="J",2018,IF(MID(RIGHT(S70,8),1,1)="K",2019,IF(MID(RIGHT(S70,8),1,1)="L",2020,""))))))))))))))))))))))))))))))</f>
        <v>2021</v>
      </c>
      <c r="S70" s="278" t="s">
        <v>10727</v>
      </c>
      <c r="T70" s="278">
        <v>2260</v>
      </c>
      <c r="U70" s="420">
        <v>45355</v>
      </c>
      <c r="V70" s="719">
        <v>45424</v>
      </c>
      <c r="W70" s="283" t="s">
        <v>11038</v>
      </c>
      <c r="X70" s="706" t="s">
        <v>11061</v>
      </c>
    </row>
    <row r="71" spans="1:24" ht="26.25" customHeight="1">
      <c r="A71" s="705"/>
      <c r="B71" s="278"/>
      <c r="C71" s="278" t="s">
        <v>8997</v>
      </c>
      <c r="D71" s="278"/>
      <c r="E71" s="278"/>
      <c r="F71" s="278"/>
      <c r="G71" s="278"/>
      <c r="H71" s="278"/>
      <c r="I71" s="720"/>
      <c r="J71" s="317" t="s">
        <v>10570</v>
      </c>
      <c r="K71" s="278" t="s">
        <v>10524</v>
      </c>
      <c r="L71" s="278"/>
      <c r="M71" s="278"/>
      <c r="N71" s="73" t="s">
        <v>2435</v>
      </c>
      <c r="O71" s="1371"/>
      <c r="P71" s="278"/>
      <c r="Q71" s="278" t="s">
        <v>4438</v>
      </c>
      <c r="R71" s="278">
        <f>IF(MID(RIGHT(S71,8),1,1)="M",2021,IF(MID(RIGHT(S71,8),1,1)="N",2022,IF(MID(RIGHT(S71,8),1,1)="P",2023,IF(MID(RIGHT(S71,8),1,1)="R",1994,IF(MID(RIGHT(S71,8),1,1)="S",1995,IF(MID(RIGHT(S71,8),1,1)="T",1996,IF(MID(RIGHT(S71,8),1,1)="V",1997,IF(MID(RIGHT(S71,8),1,1)="W",1998,IF(MID(RIGHT(S71,8),1,1)="X",1999,IF(MID(RIGHT(S71,8),1,1)="Y",2000,IF(MID(RIGHT(S71,8),1,1)="1",2001,IF(MID(RIGHT(S71,8),1,1)="2",2002,IF(MID(RIGHT(S71,8),1,1)="3",2003,IF(MID(RIGHT(S71,8),1,1)="4",2004,IF(MID(RIGHT(S71,8),1,1)="5",2005,IF(MID(RIGHT(S71,8),1,1)="6",2006,IF(MID(RIGHT(S71,8),1,1)="7",2007,IF(MID(RIGHT(S71,8),1,1)="8",2008,IF(MID(RIGHT(S71,8),1,1)="9",2009,IF(MID(RIGHT(S71,8),1,1)="A",2010,IF(MID(RIGHT(S71,8),1,1)="B",2011,IF(MID(RIGHT(S71,8),1,1)="C",2012,IF(MID(RIGHT(S71,8),1,1)="D",2013,IF(MID(RIGHT(S71,8),1,1)="E",2014,IF(MID(RIGHT(S71,8),1,1)="F",2015,IF(MID(RIGHT(S71,8),1,1)="G",2016,IF(MID(RIGHT(S71,8),1,1)="H",2017,IF(MID(RIGHT(S71,8),1,1)="J",2018,IF(MID(RIGHT(S71,8),1,1)="K",2019,IF(MID(RIGHT(S71,8),1,1)="L",2020,""))))))))))))))))))))))))))))))</f>
        <v>2020</v>
      </c>
      <c r="S71" s="278" t="s">
        <v>10803</v>
      </c>
      <c r="T71" s="278">
        <v>2165</v>
      </c>
      <c r="U71" s="420"/>
      <c r="V71" s="719">
        <v>45417</v>
      </c>
      <c r="W71" s="283"/>
      <c r="X71" s="706"/>
    </row>
    <row r="72" spans="1:24" ht="26.25" customHeight="1">
      <c r="A72" s="705"/>
      <c r="B72" s="278"/>
      <c r="C72" s="278" t="s">
        <v>5629</v>
      </c>
      <c r="D72" s="278" t="s">
        <v>191</v>
      </c>
      <c r="E72" s="278"/>
      <c r="F72" s="278"/>
      <c r="G72" s="278"/>
      <c r="H72" s="278"/>
      <c r="I72" s="720"/>
      <c r="J72" s="278"/>
      <c r="K72" s="278" t="s">
        <v>1772</v>
      </c>
      <c r="L72" s="278"/>
      <c r="M72" s="278"/>
      <c r="N72" s="278"/>
      <c r="O72" s="278"/>
      <c r="P72" s="280"/>
      <c r="Q72" s="278"/>
      <c r="R72" s="278"/>
      <c r="S72" s="278"/>
      <c r="T72" s="278"/>
      <c r="U72" s="281"/>
      <c r="V72" s="282">
        <v>45420</v>
      </c>
      <c r="W72" s="283"/>
      <c r="X72" s="721"/>
    </row>
    <row r="73" spans="1:24" ht="26.25" customHeight="1">
      <c r="A73" s="705"/>
      <c r="B73" s="278"/>
      <c r="C73" s="278" t="s">
        <v>2472</v>
      </c>
      <c r="D73" s="278" t="s">
        <v>191</v>
      </c>
      <c r="E73" s="278"/>
      <c r="F73" s="278"/>
      <c r="G73" s="278"/>
      <c r="H73" s="278"/>
      <c r="I73" s="278"/>
      <c r="J73" s="278" t="s">
        <v>10528</v>
      </c>
      <c r="K73" s="278"/>
      <c r="L73" s="278"/>
      <c r="M73" s="2559" t="s">
        <v>8286</v>
      </c>
      <c r="N73" s="2560"/>
      <c r="O73" s="2560"/>
      <c r="P73" s="2561"/>
      <c r="Q73" s="278"/>
      <c r="R73" s="278"/>
      <c r="S73" s="284" t="s">
        <v>189</v>
      </c>
      <c r="T73" s="284">
        <v>3720</v>
      </c>
      <c r="U73" s="281"/>
      <c r="V73" s="282"/>
      <c r="W73" s="283"/>
      <c r="X73" s="722"/>
    </row>
    <row r="74" spans="1:24" ht="26.25" customHeight="1">
      <c r="A74" s="705"/>
      <c r="B74" s="278"/>
      <c r="C74" s="278" t="s">
        <v>9653</v>
      </c>
      <c r="D74" s="278" t="s">
        <v>191</v>
      </c>
      <c r="E74" s="278"/>
      <c r="F74" s="278"/>
      <c r="G74" s="278"/>
      <c r="H74" s="278"/>
      <c r="I74" s="278"/>
      <c r="J74" s="278"/>
      <c r="K74" s="278"/>
      <c r="L74" s="278"/>
      <c r="M74" s="278" t="s">
        <v>9</v>
      </c>
      <c r="N74" s="278"/>
      <c r="O74" s="278"/>
      <c r="P74" s="280"/>
      <c r="Q74" s="278"/>
      <c r="R74" s="278"/>
      <c r="S74" s="284" t="s">
        <v>2472</v>
      </c>
      <c r="T74" s="284">
        <f>SUM(T69:T73)</f>
        <v>10385</v>
      </c>
      <c r="U74" s="281"/>
      <c r="V74" s="282"/>
      <c r="W74" s="283"/>
      <c r="X74" s="722"/>
    </row>
    <row r="75" spans="1:24" ht="26.25" customHeight="1" thickBot="1">
      <c r="A75" s="707"/>
      <c r="B75" s="708"/>
      <c r="C75" s="708"/>
      <c r="D75" s="708"/>
      <c r="E75" s="708"/>
      <c r="F75" s="708"/>
      <c r="G75" s="708"/>
      <c r="H75" s="708"/>
      <c r="I75" s="708"/>
      <c r="J75" s="708"/>
      <c r="K75" s="611" t="s">
        <v>10523</v>
      </c>
      <c r="L75" s="709"/>
      <c r="M75" s="709"/>
      <c r="N75" s="708"/>
      <c r="O75" s="708"/>
      <c r="P75" s="710"/>
      <c r="Q75" s="711"/>
      <c r="R75" s="711"/>
      <c r="S75" s="711"/>
      <c r="T75" s="711"/>
      <c r="U75" s="712"/>
      <c r="V75" s="713"/>
      <c r="W75" s="723"/>
      <c r="X75" s="724"/>
    </row>
    <row r="77" spans="1:24" ht="26.25" customHeight="1" thickBot="1">
      <c r="A77" s="445"/>
      <c r="B77" s="445"/>
      <c r="C77" s="445"/>
      <c r="D77" s="445"/>
      <c r="E77" s="445"/>
      <c r="F77" s="445"/>
      <c r="G77" s="445"/>
      <c r="H77" s="445"/>
      <c r="I77" s="445"/>
      <c r="J77" s="445"/>
      <c r="K77" s="446"/>
      <c r="L77" s="445"/>
      <c r="M77" s="445"/>
      <c r="N77" s="446"/>
      <c r="O77" s="446"/>
      <c r="P77" s="447"/>
      <c r="Q77" s="445"/>
      <c r="R77" s="445"/>
      <c r="S77" s="445"/>
      <c r="T77" s="445"/>
      <c r="U77" s="448"/>
      <c r="V77" s="449"/>
      <c r="W77" s="450"/>
      <c r="X77" s="450"/>
    </row>
    <row r="78" spans="1:24" ht="26.25" customHeight="1">
      <c r="A78" s="1348" t="s">
        <v>188</v>
      </c>
      <c r="B78" s="1349"/>
      <c r="C78" s="1349" t="s">
        <v>123</v>
      </c>
      <c r="D78" s="1349" t="s">
        <v>198</v>
      </c>
      <c r="E78" s="1349" t="s">
        <v>191</v>
      </c>
      <c r="F78" s="1349" t="s">
        <v>191</v>
      </c>
      <c r="G78" s="1349" t="s">
        <v>191</v>
      </c>
      <c r="H78" s="1349" t="s">
        <v>191</v>
      </c>
      <c r="I78" s="1349" t="s">
        <v>10010</v>
      </c>
      <c r="J78" s="1349" t="s">
        <v>10718</v>
      </c>
      <c r="K78" s="1350" t="s">
        <v>10103</v>
      </c>
      <c r="L78" s="1349" t="s">
        <v>10878</v>
      </c>
      <c r="M78" s="1349"/>
      <c r="N78" s="1350" t="s">
        <v>10761</v>
      </c>
      <c r="O78" s="1350">
        <v>786425</v>
      </c>
      <c r="P78" s="1351" t="s">
        <v>12575</v>
      </c>
      <c r="Q78" s="1349" t="s">
        <v>2047</v>
      </c>
      <c r="R78" s="1349">
        <f>IF(MID(RIGHT(S78,8),1,1)="M",2021,IF(MID(RIGHT(S78,8),1,1)="N",2022,IF(MID(RIGHT(S78,8),1,1)="P",2023,IF(MID(RIGHT(S78,8),1,1)="R",1994,IF(MID(RIGHT(S78,8),1,1)="S",1995,IF(MID(RIGHT(S78,8),1,1)="T",1996,IF(MID(RIGHT(S78,8),1,1)="V",1997,IF(MID(RIGHT(S78,8),1,1)="W",1998,IF(MID(RIGHT(S78,8),1,1)="X",1999,IF(MID(RIGHT(S78,8),1,1)="Y",2000,IF(MID(RIGHT(S78,8),1,1)="1",2001,IF(MID(RIGHT(S78,8),1,1)="2",2002,IF(MID(RIGHT(S78,8),1,1)="3",2003,IF(MID(RIGHT(S78,8),1,1)="4",2004,IF(MID(RIGHT(S78,8),1,1)="5",2005,IF(MID(RIGHT(S78,8),1,1)="6",2006,IF(MID(RIGHT(S78,8),1,1)="7",2007,IF(MID(RIGHT(S78,8),1,1)="8",2008,IF(MID(RIGHT(S78,8),1,1)="9",2009,IF(MID(RIGHT(S78,8),1,1)="A",2010,IF(MID(RIGHT(S78,8),1,1)="B",2011,IF(MID(RIGHT(S78,8),1,1)="C",2012,IF(MID(RIGHT(S78,8),1,1)="D",2013,IF(MID(RIGHT(S78,8),1,1)="E",2014,IF(MID(RIGHT(S78,8),1,1)="F",2015,IF(MID(RIGHT(S78,8),1,1)="G",2016,IF(MID(RIGHT(S78,8),1,1)="H",2017,IF(MID(RIGHT(S78,8),1,1)="J",2018,IF(MID(RIGHT(S78,8),1,1)="K",2019,IF(MID(RIGHT(S78,8),1,1)="L",2020,""))))))))))))))))))))))))))))))</f>
        <v>2015</v>
      </c>
      <c r="S78" s="1349" t="s">
        <v>10774</v>
      </c>
      <c r="T78" s="1349">
        <v>2245</v>
      </c>
      <c r="U78" s="1352">
        <v>45356</v>
      </c>
      <c r="V78" s="1352">
        <v>45392</v>
      </c>
      <c r="W78" s="1353"/>
      <c r="X78" s="1354">
        <v>1750</v>
      </c>
    </row>
    <row r="79" spans="1:24" ht="26.25" customHeight="1">
      <c r="A79" s="1355"/>
      <c r="B79" s="208"/>
      <c r="C79" s="208"/>
      <c r="D79" s="208"/>
      <c r="E79" s="208"/>
      <c r="F79" s="208"/>
      <c r="G79" s="208"/>
      <c r="H79" s="208"/>
      <c r="I79" s="208" t="s">
        <v>194</v>
      </c>
      <c r="J79" s="412" t="s">
        <v>10719</v>
      </c>
      <c r="K79" s="215" t="s">
        <v>7348</v>
      </c>
      <c r="L79" s="425" t="s">
        <v>3359</v>
      </c>
      <c r="M79" s="208"/>
      <c r="N79" s="73" t="s">
        <v>4260</v>
      </c>
      <c r="O79" s="209"/>
      <c r="P79" s="210"/>
      <c r="Q79" s="208" t="s">
        <v>4446</v>
      </c>
      <c r="R79" s="208">
        <f>IF(MID(RIGHT(S79,8),1,1)="M",2021,IF(MID(RIGHT(S79,8),1,1)="N",2022,IF(MID(RIGHT(S79,8),1,1)="P",2023,IF(MID(RIGHT(S79,8),1,1)="R",1994,IF(MID(RIGHT(S79,8),1,1)="S",1995,IF(MID(RIGHT(S79,8),1,1)="T",1996,IF(MID(RIGHT(S79,8),1,1)="V",1997,IF(MID(RIGHT(S79,8),1,1)="W",1998,IF(MID(RIGHT(S79,8),1,1)="X",1999,IF(MID(RIGHT(S79,8),1,1)="Y",2000,IF(MID(RIGHT(S79,8),1,1)="1",2001,IF(MID(RIGHT(S79,8),1,1)="2",2002,IF(MID(RIGHT(S79,8),1,1)="3",2003,IF(MID(RIGHT(S79,8),1,1)="4",2004,IF(MID(RIGHT(S79,8),1,1)="5",2005,IF(MID(RIGHT(S79,8),1,1)="6",2006,IF(MID(RIGHT(S79,8),1,1)="7",2007,IF(MID(RIGHT(S79,8),1,1)="8",2008,IF(MID(RIGHT(S79,8),1,1)="9",2009,IF(MID(RIGHT(S79,8),1,1)="A",2010,IF(MID(RIGHT(S79,8),1,1)="B",2011,IF(MID(RIGHT(S79,8),1,1)="C",2012,IF(MID(RIGHT(S79,8),1,1)="D",2013,IF(MID(RIGHT(S79,8),1,1)="E",2014,IF(MID(RIGHT(S79,8),1,1)="F",2015,IF(MID(RIGHT(S79,8),1,1)="G",2016,IF(MID(RIGHT(S79,8),1,1)="H",2017,IF(MID(RIGHT(S79,8),1,1)="J",2018,IF(MID(RIGHT(S79,8),1,1)="K",2019,IF(MID(RIGHT(S79,8),1,1)="L",2020,""))))))))))))))))))))))))))))))</f>
        <v>2015</v>
      </c>
      <c r="S79" s="208" t="s">
        <v>10775</v>
      </c>
      <c r="T79" s="208">
        <v>1665</v>
      </c>
      <c r="U79" s="212">
        <v>45355</v>
      </c>
      <c r="V79" s="212"/>
      <c r="W79" s="213">
        <v>50</v>
      </c>
      <c r="X79" s="1356" t="s">
        <v>10955</v>
      </c>
    </row>
    <row r="80" spans="1:24" ht="26.25" customHeight="1">
      <c r="A80" s="1355"/>
      <c r="B80" s="208"/>
      <c r="C80" s="208" t="s">
        <v>10002</v>
      </c>
      <c r="D80" s="208" t="s">
        <v>191</v>
      </c>
      <c r="E80" s="208"/>
      <c r="F80" s="208"/>
      <c r="G80" s="208"/>
      <c r="H80" s="208"/>
      <c r="I80" s="208"/>
      <c r="J80" s="320" t="s">
        <v>10747</v>
      </c>
      <c r="K80" s="209" t="s">
        <v>276</v>
      </c>
      <c r="L80" s="208"/>
      <c r="M80" s="208"/>
      <c r="N80" s="73" t="s">
        <v>10877</v>
      </c>
      <c r="O80" s="209"/>
      <c r="P80" s="210"/>
      <c r="Q80" s="208" t="s">
        <v>10776</v>
      </c>
      <c r="R80" s="208">
        <f>IF(MID(RIGHT(S80,8),1,1)="M",2021,IF(MID(RIGHT(S80,8),1,1)="N",2022,IF(MID(RIGHT(S80,8),1,1)="P",2023,IF(MID(RIGHT(S80,8),1,1)="R",1994,IF(MID(RIGHT(S80,8),1,1)="S",1995,IF(MID(RIGHT(S80,8),1,1)="T",1996,IF(MID(RIGHT(S80,8),1,1)="V",1997,IF(MID(RIGHT(S80,8),1,1)="W",1998,IF(MID(RIGHT(S80,8),1,1)="X",1999,IF(MID(RIGHT(S80,8),1,1)="Y",2000,IF(MID(RIGHT(S80,8),1,1)="1",2001,IF(MID(RIGHT(S80,8),1,1)="2",2002,IF(MID(RIGHT(S80,8),1,1)="3",2003,IF(MID(RIGHT(S80,8),1,1)="4",2004,IF(MID(RIGHT(S80,8),1,1)="5",2005,IF(MID(RIGHT(S80,8),1,1)="6",2006,IF(MID(RIGHT(S80,8),1,1)="7",2007,IF(MID(RIGHT(S80,8),1,1)="8",2008,IF(MID(RIGHT(S80,8),1,1)="9",2009,IF(MID(RIGHT(S80,8),1,1)="A",2010,IF(MID(RIGHT(S80,8),1,1)="B",2011,IF(MID(RIGHT(S80,8),1,1)="C",2012,IF(MID(RIGHT(S80,8),1,1)="D",2013,IF(MID(RIGHT(S80,8),1,1)="E",2014,IF(MID(RIGHT(S80,8),1,1)="F",2015,IF(MID(RIGHT(S80,8),1,1)="G",2016,IF(MID(RIGHT(S80,8),1,1)="H",2017,IF(MID(RIGHT(S80,8),1,1)="J",2018,IF(MID(RIGHT(S80,8),1,1)="K",2019,IF(MID(RIGHT(S80,8),1,1)="L",2020,""))))))))))))))))))))))))))))))</f>
        <v>2015</v>
      </c>
      <c r="S80" s="208" t="s">
        <v>10777</v>
      </c>
      <c r="T80" s="208">
        <v>1540</v>
      </c>
      <c r="U80" s="212"/>
      <c r="V80" s="211"/>
      <c r="W80" s="1448" t="s">
        <v>10327</v>
      </c>
      <c r="X80" s="1356"/>
    </row>
    <row r="81" spans="1:24" ht="26.25" customHeight="1">
      <c r="A81" s="1355"/>
      <c r="B81" s="208"/>
      <c r="C81" s="208" t="s">
        <v>10003</v>
      </c>
      <c r="D81" s="208" t="s">
        <v>191</v>
      </c>
      <c r="E81" s="208"/>
      <c r="F81" s="208"/>
      <c r="G81" s="208"/>
      <c r="H81" s="208"/>
      <c r="I81" s="208"/>
      <c r="J81" s="425" t="s">
        <v>9971</v>
      </c>
      <c r="K81" s="209" t="s">
        <v>9972</v>
      </c>
      <c r="L81" s="208"/>
      <c r="M81" s="208"/>
      <c r="N81" s="209"/>
      <c r="O81" s="209"/>
      <c r="P81" s="210"/>
      <c r="Q81" s="208" t="s">
        <v>2219</v>
      </c>
      <c r="R81" s="208">
        <f>IF(MID(RIGHT(S81,8),1,1)="M",2021,IF(MID(RIGHT(S81,8),1,1)="N",2022,IF(MID(RIGHT(S81,8),1,1)="P",2023,IF(MID(RIGHT(S81,8),1,1)="R",1994,IF(MID(RIGHT(S81,8),1,1)="S",1995,IF(MID(RIGHT(S81,8),1,1)="T",1996,IF(MID(RIGHT(S81,8),1,1)="V",1997,IF(MID(RIGHT(S81,8),1,1)="W",1998,IF(MID(RIGHT(S81,8),1,1)="X",1999,IF(MID(RIGHT(S81,8),1,1)="Y",2000,IF(MID(RIGHT(S81,8),1,1)="1",2001,IF(MID(RIGHT(S81,8),1,1)="2",2002,IF(MID(RIGHT(S81,8),1,1)="3",2003,IF(MID(RIGHT(S81,8),1,1)="4",2004,IF(MID(RIGHT(S81,8),1,1)="5",2005,IF(MID(RIGHT(S81,8),1,1)="6",2006,IF(MID(RIGHT(S81,8),1,1)="7",2007,IF(MID(RIGHT(S81,8),1,1)="8",2008,IF(MID(RIGHT(S81,8),1,1)="9",2009,IF(MID(RIGHT(S81,8),1,1)="A",2010,IF(MID(RIGHT(S81,8),1,1)="B",2011,IF(MID(RIGHT(S81,8),1,1)="C",2012,IF(MID(RIGHT(S81,8),1,1)="D",2013,IF(MID(RIGHT(S81,8),1,1)="E",2014,IF(MID(RIGHT(S81,8),1,1)="F",2015,IF(MID(RIGHT(S81,8),1,1)="G",2016,IF(MID(RIGHT(S81,8),1,1)="H",2017,IF(MID(RIGHT(S81,8),1,1)="J",2018,IF(MID(RIGHT(S81,8),1,1)="K",2019,IF(MID(RIGHT(S81,8),1,1)="L",2020,""))))))))))))))))))))))))))))))</f>
        <v>2015</v>
      </c>
      <c r="S81" s="208" t="s">
        <v>10778</v>
      </c>
      <c r="T81" s="208">
        <v>1905</v>
      </c>
      <c r="U81" s="212"/>
      <c r="V81" s="211"/>
      <c r="W81" s="213" t="s">
        <v>10956</v>
      </c>
      <c r="X81" s="1356"/>
    </row>
    <row r="82" spans="1:24" ht="26.25" customHeight="1">
      <c r="A82" s="1355"/>
      <c r="B82" s="208"/>
      <c r="C82" s="208" t="s">
        <v>10242</v>
      </c>
      <c r="D82" s="208" t="s">
        <v>191</v>
      </c>
      <c r="E82" s="208"/>
      <c r="F82" s="208"/>
      <c r="G82" s="208"/>
      <c r="H82" s="208"/>
      <c r="I82" s="208"/>
      <c r="J82" s="932" t="s">
        <v>9477</v>
      </c>
      <c r="K82" s="209"/>
      <c r="L82" s="208"/>
      <c r="M82" s="208"/>
      <c r="N82" s="209"/>
      <c r="O82" s="209"/>
      <c r="P82" s="210"/>
      <c r="Q82" s="208"/>
      <c r="R82" s="208"/>
      <c r="S82" s="214" t="s">
        <v>189</v>
      </c>
      <c r="T82" s="214">
        <v>3830</v>
      </c>
      <c r="U82" s="211"/>
      <c r="V82" s="211"/>
      <c r="W82" s="213"/>
      <c r="X82" s="1356"/>
    </row>
    <row r="83" spans="1:24" ht="26.25" customHeight="1">
      <c r="A83" s="1355"/>
      <c r="B83" s="208"/>
      <c r="C83" s="208"/>
      <c r="D83" s="208"/>
      <c r="E83" s="208"/>
      <c r="F83" s="208"/>
      <c r="G83" s="208"/>
      <c r="H83" s="208"/>
      <c r="I83" s="208"/>
      <c r="J83" s="208"/>
      <c r="K83" s="209"/>
      <c r="L83" s="208"/>
      <c r="M83" s="208"/>
      <c r="N83" s="209"/>
      <c r="O83" s="209"/>
      <c r="P83" s="210"/>
      <c r="Q83" s="208"/>
      <c r="R83" s="208"/>
      <c r="S83" s="214"/>
      <c r="T83" s="214">
        <f>SUM(T78:T82)</f>
        <v>11185</v>
      </c>
      <c r="U83" s="211"/>
      <c r="V83" s="617"/>
      <c r="W83" s="213"/>
      <c r="X83" s="1356"/>
    </row>
    <row r="84" spans="1:24" ht="26.25" customHeight="1" thickBot="1">
      <c r="A84" s="1357"/>
      <c r="B84" s="1358"/>
      <c r="C84" s="1358"/>
      <c r="D84" s="1358"/>
      <c r="E84" s="1358"/>
      <c r="F84" s="1358"/>
      <c r="G84" s="1358"/>
      <c r="H84" s="1358"/>
      <c r="I84" s="1358"/>
      <c r="J84" s="1358"/>
      <c r="K84" s="611" t="s">
        <v>10437</v>
      </c>
      <c r="L84" s="1358"/>
      <c r="M84" s="1358"/>
      <c r="N84" s="1359"/>
      <c r="O84" s="1359"/>
      <c r="P84" s="1360"/>
      <c r="Q84" s="1358"/>
      <c r="R84" s="1358"/>
      <c r="S84" s="1361"/>
      <c r="T84" s="1361"/>
      <c r="U84" s="1362"/>
      <c r="V84" s="1363"/>
      <c r="W84" s="1364"/>
      <c r="X84" s="1365"/>
    </row>
    <row r="85" spans="1:24" ht="26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51"/>
      <c r="L85" s="4"/>
      <c r="M85" s="4"/>
      <c r="N85" s="451"/>
      <c r="O85" s="451"/>
      <c r="P85" s="452"/>
      <c r="Q85" s="4"/>
      <c r="R85" s="4"/>
      <c r="S85" s="4"/>
      <c r="T85" s="4"/>
      <c r="U85" s="453"/>
      <c r="V85" s="454"/>
      <c r="W85" s="455"/>
      <c r="X85" s="455"/>
    </row>
    <row r="86" spans="1:24" ht="26.25" customHeight="1" thickBot="1"/>
    <row r="87" spans="1:24" ht="26.25" customHeight="1">
      <c r="A87" s="1266" t="s">
        <v>188</v>
      </c>
      <c r="B87" s="1267"/>
      <c r="C87" s="1267" t="s">
        <v>10632</v>
      </c>
      <c r="D87" s="1267" t="s">
        <v>190</v>
      </c>
      <c r="E87" s="1267" t="s">
        <v>191</v>
      </c>
      <c r="F87" s="1267" t="s">
        <v>191</v>
      </c>
      <c r="G87" s="1267" t="s">
        <v>191</v>
      </c>
      <c r="H87" s="1480"/>
      <c r="I87" s="1267" t="s">
        <v>10574</v>
      </c>
      <c r="J87" s="1269" t="s">
        <v>10648</v>
      </c>
      <c r="K87" s="1501" t="s">
        <v>10633</v>
      </c>
      <c r="L87" s="1269" t="s">
        <v>10962</v>
      </c>
      <c r="M87" s="1269"/>
      <c r="N87" s="1271" t="s">
        <v>10670</v>
      </c>
      <c r="O87" s="1271" t="s">
        <v>10725</v>
      </c>
      <c r="P87" s="1272" t="s">
        <v>11387</v>
      </c>
      <c r="Q87" s="1267" t="s">
        <v>10654</v>
      </c>
      <c r="R87" s="1267">
        <f>IF(MID(RIGHT(S87,8),1,1)="M",2021,IF(MID(RIGHT(S87,8),1,1)="N",2022,IF(MID(RIGHT(S87,8),1,1)="P",2023,IF(MID(RIGHT(S87,8),1,1)="R",1994,IF(MID(RIGHT(S87,8),1,1)="S",1995,IF(MID(RIGHT(S87,8),1,1)="T",1996,IF(MID(RIGHT(S87,8),1,1)="V",1997,IF(MID(RIGHT(S87,8),1,1)="W",1998,IF(MID(RIGHT(S87,8),1,1)="X",1999,IF(MID(RIGHT(S87,8),1,1)="Y",2000,IF(MID(RIGHT(S87,8),1,1)="1",2001,IF(MID(RIGHT(S87,8),1,1)="2",2002,IF(MID(RIGHT(S87,8),1,1)="3",2003,IF(MID(RIGHT(S87,8),1,1)="4",2004,IF(MID(RIGHT(S87,8),1,1)="5",2005,IF(MID(RIGHT(S87,8),1,1)="6",2006,IF(MID(RIGHT(S87,8),1,1)="7",2007,IF(MID(RIGHT(S87,8),1,1)="8",2008,IF(MID(RIGHT(S87,8),1,1)="9",2009,IF(MID(RIGHT(S87,8),1,1)="A",2010,IF(MID(RIGHT(S87,8),1,1)="B",2011,IF(MID(RIGHT(S87,8),1,1)="C",2012,IF(MID(RIGHT(S87,8),1,1)="D",2013,IF(MID(RIGHT(S87,8),1,1)="E",2014,IF(MID(RIGHT(S87,8),1,1)="F",2015,IF(MID(RIGHT(S87,8),1,1)="G",2016,IF(MID(RIGHT(S87,8),1,1)="H",2017,IF(MID(RIGHT(S87,8),1,1)="J",2018,IF(MID(RIGHT(S87,8),1,1)="K",2019,IF(MID(RIGHT(S87,8),1,1)="L",2020,""))))))))))))))))))))))))))))))</f>
        <v>2018</v>
      </c>
      <c r="S87" s="1267" t="s">
        <v>10721</v>
      </c>
      <c r="T87" s="1267">
        <v>1480</v>
      </c>
      <c r="U87" s="1441">
        <v>45355</v>
      </c>
      <c r="V87" s="1441">
        <v>45380</v>
      </c>
      <c r="W87" s="1274">
        <v>2000</v>
      </c>
      <c r="X87" s="1531">
        <v>2450</v>
      </c>
    </row>
    <row r="88" spans="1:24" ht="26.25" customHeight="1">
      <c r="A88" s="1276"/>
      <c r="B88" s="1277"/>
      <c r="C88" s="1277"/>
      <c r="D88" s="1277"/>
      <c r="E88" s="1277"/>
      <c r="F88" s="1277"/>
      <c r="G88" s="1277"/>
      <c r="H88" s="1277"/>
      <c r="I88" s="1277" t="s">
        <v>3598</v>
      </c>
      <c r="J88" s="412" t="s">
        <v>10649</v>
      </c>
      <c r="K88" s="1278" t="s">
        <v>10634</v>
      </c>
      <c r="L88" s="961" t="s">
        <v>3359</v>
      </c>
      <c r="M88" s="1277"/>
      <c r="N88" s="73" t="s">
        <v>3907</v>
      </c>
      <c r="O88" s="1277"/>
      <c r="P88" s="1277"/>
      <c r="Q88" s="1277" t="s">
        <v>10655</v>
      </c>
      <c r="R88" s="1277">
        <f>IF(MID(RIGHT(S88,8),1,1)="M",2021,IF(MID(RIGHT(S88,8),1,1)="N",2022,IF(MID(RIGHT(S88,8),1,1)="P",2023,IF(MID(RIGHT(S88,8),1,1)="R",1994,IF(MID(RIGHT(S88,8),1,1)="S",1995,IF(MID(RIGHT(S88,8),1,1)="T",1996,IF(MID(RIGHT(S88,8),1,1)="V",1997,IF(MID(RIGHT(S88,8),1,1)="W",1998,IF(MID(RIGHT(S88,8),1,1)="X",1999,IF(MID(RIGHT(S88,8),1,1)="Y",2000,IF(MID(RIGHT(S88,8),1,1)="1",2001,IF(MID(RIGHT(S88,8),1,1)="2",2002,IF(MID(RIGHT(S88,8),1,1)="3",2003,IF(MID(RIGHT(S88,8),1,1)="4",2004,IF(MID(RIGHT(S88,8),1,1)="5",2005,IF(MID(RIGHT(S88,8),1,1)="6",2006,IF(MID(RIGHT(S88,8),1,1)="7",2007,IF(MID(RIGHT(S88,8),1,1)="8",2008,IF(MID(RIGHT(S88,8),1,1)="9",2009,IF(MID(RIGHT(S88,8),1,1)="A",2010,IF(MID(RIGHT(S88,8),1,1)="B",2011,IF(MID(RIGHT(S88,8),1,1)="C",2012,IF(MID(RIGHT(S88,8),1,1)="D",2013,IF(MID(RIGHT(S88,8),1,1)="E",2014,IF(MID(RIGHT(S88,8),1,1)="F",2015,IF(MID(RIGHT(S88,8),1,1)="G",2016,IF(MID(RIGHT(S88,8),1,1)="H",2017,IF(MID(RIGHT(S88,8),1,1)="J",2018,IF(MID(RIGHT(S88,8),1,1)="K",2019,IF(MID(RIGHT(S88,8),1,1)="L",2020,""))))))))))))))))))))))))))))))</f>
        <v>2017</v>
      </c>
      <c r="S88" s="1277" t="s">
        <v>10722</v>
      </c>
      <c r="T88" s="1277">
        <v>1675</v>
      </c>
      <c r="U88" s="1284"/>
      <c r="V88" s="1284">
        <v>45379</v>
      </c>
      <c r="W88" s="1282" t="s">
        <v>11124</v>
      </c>
      <c r="X88" s="1283">
        <v>2400</v>
      </c>
    </row>
    <row r="89" spans="1:24" ht="26.25" customHeight="1">
      <c r="A89" s="1276"/>
      <c r="B89" s="1277"/>
      <c r="C89" s="1277"/>
      <c r="D89" s="1277"/>
      <c r="E89" s="1277"/>
      <c r="F89" s="1277"/>
      <c r="G89" s="1277"/>
      <c r="H89" s="1277"/>
      <c r="I89" s="1277"/>
      <c r="J89" s="1277"/>
      <c r="K89" s="1277" t="s">
        <v>10546</v>
      </c>
      <c r="L89" s="1277"/>
      <c r="M89" s="1277"/>
      <c r="N89" s="73" t="s">
        <v>7287</v>
      </c>
      <c r="O89" s="1277"/>
      <c r="P89" s="1277"/>
      <c r="Q89" s="1277" t="s">
        <v>10656</v>
      </c>
      <c r="R89" s="1277">
        <f>IF(MID(RIGHT(S89,8),1,1)="M",2021,IF(MID(RIGHT(S89,8),1,1)="N",2022,IF(MID(RIGHT(S89,8),1,1)="P",2023,IF(MID(RIGHT(S89,8),1,1)="R",1994,IF(MID(RIGHT(S89,8),1,1)="S",1995,IF(MID(RIGHT(S89,8),1,1)="T",1996,IF(MID(RIGHT(S89,8),1,1)="V",1997,IF(MID(RIGHT(S89,8),1,1)="W",1998,IF(MID(RIGHT(S89,8),1,1)="X",1999,IF(MID(RIGHT(S89,8),1,1)="Y",2000,IF(MID(RIGHT(S89,8),1,1)="1",2001,IF(MID(RIGHT(S89,8),1,1)="2",2002,IF(MID(RIGHT(S89,8),1,1)="3",2003,IF(MID(RIGHT(S89,8),1,1)="4",2004,IF(MID(RIGHT(S89,8),1,1)="5",2005,IF(MID(RIGHT(S89,8),1,1)="6",2006,IF(MID(RIGHT(S89,8),1,1)="7",2007,IF(MID(RIGHT(S89,8),1,1)="8",2008,IF(MID(RIGHT(S89,8),1,1)="9",2009,IF(MID(RIGHT(S89,8),1,1)="A",2010,IF(MID(RIGHT(S89,8),1,1)="B",2011,IF(MID(RIGHT(S89,8),1,1)="C",2012,IF(MID(RIGHT(S89,8),1,1)="D",2013,IF(MID(RIGHT(S89,8),1,1)="E",2014,IF(MID(RIGHT(S89,8),1,1)="F",2015,IF(MID(RIGHT(S89,8),1,1)="G",2016,IF(MID(RIGHT(S89,8),1,1)="H",2017,IF(MID(RIGHT(S89,8),1,1)="J",2018,IF(MID(RIGHT(S89,8),1,1)="K",2019,IF(MID(RIGHT(S89,8),1,1)="L",2020,""))))))))))))))))))))))))))))))</f>
        <v>2020</v>
      </c>
      <c r="S89" s="1277" t="s">
        <v>10724</v>
      </c>
      <c r="T89" s="1277">
        <v>1540</v>
      </c>
      <c r="U89" s="1280"/>
      <c r="V89" s="1280">
        <v>45383</v>
      </c>
      <c r="W89" s="1282"/>
      <c r="X89" s="1283" t="s">
        <v>11384</v>
      </c>
    </row>
    <row r="90" spans="1:24" ht="26.25" customHeight="1">
      <c r="A90" s="1276"/>
      <c r="B90" s="1277"/>
      <c r="C90" s="1277"/>
      <c r="D90" s="1277"/>
      <c r="E90" s="1277"/>
      <c r="F90" s="1277"/>
      <c r="G90" s="1277"/>
      <c r="H90" s="1277"/>
      <c r="I90" s="1277"/>
      <c r="J90" s="1277" t="s">
        <v>10647</v>
      </c>
      <c r="K90" s="1288" t="s">
        <v>2380</v>
      </c>
      <c r="L90" s="1277"/>
      <c r="M90" s="1277"/>
      <c r="N90" s="1277"/>
      <c r="O90" s="1277"/>
      <c r="P90" s="1277"/>
      <c r="Q90" s="1277" t="s">
        <v>10657</v>
      </c>
      <c r="R90" s="1277">
        <f>IF(MID(RIGHT(S90,8),1,1)="M",2021,IF(MID(RIGHT(S90,8),1,1)="N",2022,IF(MID(RIGHT(S90,8),1,1)="P",2023,IF(MID(RIGHT(S90,8),1,1)="R",1994,IF(MID(RIGHT(S90,8),1,1)="S",1995,IF(MID(RIGHT(S90,8),1,1)="T",1996,IF(MID(RIGHT(S90,8),1,1)="V",1997,IF(MID(RIGHT(S90,8),1,1)="W",1998,IF(MID(RIGHT(S90,8),1,1)="X",1999,IF(MID(RIGHT(S90,8),1,1)="Y",2000,IF(MID(RIGHT(S90,8),1,1)="1",2001,IF(MID(RIGHT(S90,8),1,1)="2",2002,IF(MID(RIGHT(S90,8),1,1)="3",2003,IF(MID(RIGHT(S90,8),1,1)="4",2004,IF(MID(RIGHT(S90,8),1,1)="5",2005,IF(MID(RIGHT(S90,8),1,1)="6",2006,IF(MID(RIGHT(S90,8),1,1)="7",2007,IF(MID(RIGHT(S90,8),1,1)="8",2008,IF(MID(RIGHT(S90,8),1,1)="9",2009,IF(MID(RIGHT(S90,8),1,1)="A",2010,IF(MID(RIGHT(S90,8),1,1)="B",2011,IF(MID(RIGHT(S90,8),1,1)="C",2012,IF(MID(RIGHT(S90,8),1,1)="D",2013,IF(MID(RIGHT(S90,8),1,1)="E",2014,IF(MID(RIGHT(S90,8),1,1)="F",2015,IF(MID(RIGHT(S90,8),1,1)="G",2016,IF(MID(RIGHT(S90,8),1,1)="H",2017,IF(MID(RIGHT(S90,8),1,1)="J",2018,IF(MID(RIGHT(S90,8),1,1)="K",2019,IF(MID(RIGHT(S90,8),1,1)="L",2020,""))))))))))))))))))))))))))))))</f>
        <v>2018</v>
      </c>
      <c r="S90" s="1277" t="s">
        <v>10723</v>
      </c>
      <c r="T90" s="1277">
        <v>1660</v>
      </c>
      <c r="U90" s="1285"/>
      <c r="V90" s="1286"/>
      <c r="W90" s="1282"/>
      <c r="X90" s="1287"/>
    </row>
    <row r="91" spans="1:24" ht="26.25" customHeight="1">
      <c r="A91" s="1276"/>
      <c r="B91" s="1277"/>
      <c r="C91" s="1277"/>
      <c r="D91" s="1277"/>
      <c r="E91" s="1277"/>
      <c r="F91" s="1277"/>
      <c r="G91" s="1277"/>
      <c r="H91" s="1277"/>
      <c r="I91" s="1277"/>
      <c r="J91" s="1277"/>
      <c r="K91" s="1288"/>
      <c r="L91" s="1277"/>
      <c r="M91" s="1277"/>
      <c r="N91" s="1277"/>
      <c r="O91" s="1277"/>
      <c r="P91" s="1277"/>
      <c r="Q91" s="1277"/>
      <c r="R91" s="1277"/>
      <c r="S91" s="1289" t="s">
        <v>189</v>
      </c>
      <c r="T91" s="1289">
        <v>3900</v>
      </c>
      <c r="U91" s="1285"/>
      <c r="V91" s="1286"/>
      <c r="W91" s="1282"/>
      <c r="X91" s="1290"/>
    </row>
    <row r="92" spans="1:24" ht="26.25" customHeight="1">
      <c r="A92" s="1276"/>
      <c r="B92" s="1277"/>
      <c r="C92" s="1277"/>
      <c r="D92" s="1277"/>
      <c r="E92" s="1277"/>
      <c r="F92" s="1277"/>
      <c r="G92" s="1277"/>
      <c r="H92" s="1277"/>
      <c r="I92" s="1277"/>
      <c r="J92" s="1277"/>
      <c r="K92" s="1277"/>
      <c r="L92" s="1277"/>
      <c r="M92" s="1277"/>
      <c r="N92" s="1277"/>
      <c r="O92" s="1277"/>
      <c r="P92" s="1277"/>
      <c r="Q92" s="1277"/>
      <c r="R92" s="1277"/>
      <c r="S92" s="1289" t="s">
        <v>2472</v>
      </c>
      <c r="T92" s="1289">
        <f>SUM(T87:T91)</f>
        <v>10255</v>
      </c>
      <c r="U92" s="1285"/>
      <c r="V92" s="1286"/>
      <c r="W92" s="1282"/>
      <c r="X92" s="1290"/>
    </row>
    <row r="93" spans="1:24" ht="26.25" customHeight="1" thickBot="1">
      <c r="A93" s="1291"/>
      <c r="B93" s="1292"/>
      <c r="C93" s="1292"/>
      <c r="D93" s="1292"/>
      <c r="E93" s="1292"/>
      <c r="F93" s="1292"/>
      <c r="G93" s="1292"/>
      <c r="H93" s="1292"/>
      <c r="I93" s="1292"/>
      <c r="J93" s="1292"/>
      <c r="K93" s="1229" t="s">
        <v>10602</v>
      </c>
      <c r="L93" s="1293"/>
      <c r="M93" s="1293"/>
      <c r="N93" s="1292"/>
      <c r="O93" s="1292"/>
      <c r="P93" s="1294"/>
      <c r="Q93" s="1295"/>
      <c r="R93" s="1295"/>
      <c r="S93" s="1295"/>
      <c r="T93" s="1295"/>
      <c r="U93" s="1296"/>
      <c r="V93" s="1297"/>
      <c r="W93" s="1298"/>
      <c r="X93" s="1299"/>
    </row>
    <row r="94" spans="1:24" ht="26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51"/>
      <c r="L94" s="4"/>
      <c r="M94" s="4"/>
      <c r="N94" s="451"/>
      <c r="O94" s="451"/>
      <c r="P94" s="452"/>
      <c r="Q94" s="4"/>
      <c r="R94" s="4"/>
      <c r="S94" s="4"/>
      <c r="T94" s="4"/>
      <c r="U94" s="453"/>
      <c r="V94" s="454"/>
      <c r="W94" s="455"/>
      <c r="X94" s="455"/>
    </row>
    <row r="95" spans="1:24" ht="26.25" customHeight="1" thickBot="1"/>
    <row r="96" spans="1:24" ht="26.25" customHeight="1">
      <c r="A96" s="699" t="s">
        <v>188</v>
      </c>
      <c r="B96" s="700"/>
      <c r="C96" s="700" t="s">
        <v>154</v>
      </c>
      <c r="D96" s="700" t="s">
        <v>190</v>
      </c>
      <c r="E96" s="700" t="s">
        <v>191</v>
      </c>
      <c r="F96" s="700" t="s">
        <v>191</v>
      </c>
      <c r="G96" s="700" t="s">
        <v>191</v>
      </c>
      <c r="H96" s="1484"/>
      <c r="I96" s="700" t="s">
        <v>8125</v>
      </c>
      <c r="J96" s="715" t="s">
        <v>10610</v>
      </c>
      <c r="K96" s="700" t="s">
        <v>8</v>
      </c>
      <c r="L96" s="715" t="s">
        <v>10782</v>
      </c>
      <c r="M96" s="715"/>
      <c r="N96" s="701" t="s">
        <v>10746</v>
      </c>
      <c r="O96" s="701" t="s">
        <v>10787</v>
      </c>
      <c r="P96" s="702" t="s">
        <v>11091</v>
      </c>
      <c r="Q96" s="700" t="s">
        <v>589</v>
      </c>
      <c r="R96" s="700">
        <f>IF(MID(RIGHT(S96,8),1,1)="M",2021,IF(MID(RIGHT(S96,8),1,1)="N",2022,IF(MID(RIGHT(S96,8),1,1)="P",2023,IF(MID(RIGHT(S96,8),1,1)="R",1994,IF(MID(RIGHT(S96,8),1,1)="S",1995,IF(MID(RIGHT(S96,8),1,1)="T",1996,IF(MID(RIGHT(S96,8),1,1)="V",1997,IF(MID(RIGHT(S96,8),1,1)="W",1998,IF(MID(RIGHT(S96,8),1,1)="X",1999,IF(MID(RIGHT(S96,8),1,1)="Y",2000,IF(MID(RIGHT(S96,8),1,1)="1",2001,IF(MID(RIGHT(S96,8),1,1)="2",2002,IF(MID(RIGHT(S96,8),1,1)="3",2003,IF(MID(RIGHT(S96,8),1,1)="4",2004,IF(MID(RIGHT(S96,8),1,1)="5",2005,IF(MID(RIGHT(S96,8),1,1)="6",2006,IF(MID(RIGHT(S96,8),1,1)="7",2007,IF(MID(RIGHT(S96,8),1,1)="8",2008,IF(MID(RIGHT(S96,8),1,1)="9",2009,IF(MID(RIGHT(S96,8),1,1)="A",2010,IF(MID(RIGHT(S96,8),1,1)="B",2011,IF(MID(RIGHT(S96,8),1,1)="C",2012,IF(MID(RIGHT(S96,8),1,1)="D",2013,IF(MID(RIGHT(S96,8),1,1)="E",2014,IF(MID(RIGHT(S96,8),1,1)="F",2015,IF(MID(RIGHT(S96,8),1,1)="G",2016,IF(MID(RIGHT(S96,8),1,1)="H",2017,IF(MID(RIGHT(S96,8),1,1)="J",2018,IF(MID(RIGHT(S96,8),1,1)="K",2019,IF(MID(RIGHT(S96,8),1,1)="L",2020,""))))))))))))))))))))))))))))))</f>
        <v>2020</v>
      </c>
      <c r="S96" s="700" t="s">
        <v>10783</v>
      </c>
      <c r="T96" s="700">
        <v>1580</v>
      </c>
      <c r="U96" s="716">
        <v>45356</v>
      </c>
      <c r="V96" s="716">
        <v>45443</v>
      </c>
      <c r="W96" s="703">
        <v>4422</v>
      </c>
      <c r="X96" s="704">
        <v>5500</v>
      </c>
    </row>
    <row r="97" spans="1:24" ht="26.25" customHeight="1">
      <c r="A97" s="705"/>
      <c r="B97" s="278"/>
      <c r="C97" s="320" t="s">
        <v>8623</v>
      </c>
      <c r="D97" s="278"/>
      <c r="E97" s="278"/>
      <c r="F97" s="278"/>
      <c r="G97" s="278"/>
      <c r="H97" s="278"/>
      <c r="I97" s="278" t="s">
        <v>2578</v>
      </c>
      <c r="J97" s="317" t="s">
        <v>10623</v>
      </c>
      <c r="K97" s="280" t="s">
        <v>195</v>
      </c>
      <c r="L97" s="425" t="s">
        <v>3603</v>
      </c>
      <c r="M97" s="278"/>
      <c r="N97" s="73" t="s">
        <v>3073</v>
      </c>
      <c r="O97" s="278"/>
      <c r="P97" s="278"/>
      <c r="Q97" s="278" t="s">
        <v>1934</v>
      </c>
      <c r="R97" s="278">
        <f>IF(MID(RIGHT(S97,8),1,1)="M",2021,IF(MID(RIGHT(S97,8),1,1)="N",2022,IF(MID(RIGHT(S97,8),1,1)="P",2023,IF(MID(RIGHT(S97,8),1,1)="R",1994,IF(MID(RIGHT(S97,8),1,1)="S",1995,IF(MID(RIGHT(S97,8),1,1)="T",1996,IF(MID(RIGHT(S97,8),1,1)="V",1997,IF(MID(RIGHT(S97,8),1,1)="W",1998,IF(MID(RIGHT(S97,8),1,1)="X",1999,IF(MID(RIGHT(S97,8),1,1)="Y",2000,IF(MID(RIGHT(S97,8),1,1)="1",2001,IF(MID(RIGHT(S97,8),1,1)="2",2002,IF(MID(RIGHT(S97,8),1,1)="3",2003,IF(MID(RIGHT(S97,8),1,1)="4",2004,IF(MID(RIGHT(S97,8),1,1)="5",2005,IF(MID(RIGHT(S97,8),1,1)="6",2006,IF(MID(RIGHT(S97,8),1,1)="7",2007,IF(MID(RIGHT(S97,8),1,1)="8",2008,IF(MID(RIGHT(S97,8),1,1)="9",2009,IF(MID(RIGHT(S97,8),1,1)="A",2010,IF(MID(RIGHT(S97,8),1,1)="B",2011,IF(MID(RIGHT(S97,8),1,1)="C",2012,IF(MID(RIGHT(S97,8),1,1)="D",2013,IF(MID(RIGHT(S97,8),1,1)="E",2014,IF(MID(RIGHT(S97,8),1,1)="F",2015,IF(MID(RIGHT(S97,8),1,1)="G",2016,IF(MID(RIGHT(S97,8),1,1)="H",2017,IF(MID(RIGHT(S97,8),1,1)="J",2018,IF(MID(RIGHT(S97,8),1,1)="K",2019,IF(MID(RIGHT(S97,8),1,1)="L",2020,""))))))))))))))))))))))))))))))</f>
        <v>2020</v>
      </c>
      <c r="S97" s="278" t="s">
        <v>10785</v>
      </c>
      <c r="T97" s="278">
        <v>1560</v>
      </c>
      <c r="U97" s="719"/>
      <c r="V97" s="719">
        <v>45461</v>
      </c>
      <c r="W97" s="283" t="s">
        <v>11038</v>
      </c>
      <c r="X97" s="706" t="s">
        <v>11061</v>
      </c>
    </row>
    <row r="98" spans="1:24" ht="26.25" customHeight="1">
      <c r="A98" s="705"/>
      <c r="B98" s="278"/>
      <c r="C98" s="278" t="s">
        <v>8254</v>
      </c>
      <c r="D98" s="278"/>
      <c r="E98" s="278"/>
      <c r="F98" s="278"/>
      <c r="G98" s="278"/>
      <c r="H98" s="278"/>
      <c r="I98" s="720"/>
      <c r="J98" s="317" t="s">
        <v>10612</v>
      </c>
      <c r="K98" s="278" t="s">
        <v>261</v>
      </c>
      <c r="L98" s="278"/>
      <c r="M98" s="278"/>
      <c r="N98" s="73" t="s">
        <v>2435</v>
      </c>
      <c r="O98" s="1371"/>
      <c r="P98" s="278"/>
      <c r="Q98" s="278" t="s">
        <v>2219</v>
      </c>
      <c r="R98" s="278">
        <f>IF(MID(RIGHT(S98,8),1,1)="M",2021,IF(MID(RIGHT(S98,8),1,1)="N",2022,IF(MID(RIGHT(S98,8),1,1)="P",2023,IF(MID(RIGHT(S98,8),1,1)="R",1994,IF(MID(RIGHT(S98,8),1,1)="S",1995,IF(MID(RIGHT(S98,8),1,1)="T",1996,IF(MID(RIGHT(S98,8),1,1)="V",1997,IF(MID(RIGHT(S98,8),1,1)="W",1998,IF(MID(RIGHT(S98,8),1,1)="X",1999,IF(MID(RIGHT(S98,8),1,1)="Y",2000,IF(MID(RIGHT(S98,8),1,1)="1",2001,IF(MID(RIGHT(S98,8),1,1)="2",2002,IF(MID(RIGHT(S98,8),1,1)="3",2003,IF(MID(RIGHT(S98,8),1,1)="4",2004,IF(MID(RIGHT(S98,8),1,1)="5",2005,IF(MID(RIGHT(S98,8),1,1)="6",2006,IF(MID(RIGHT(S98,8),1,1)="7",2007,IF(MID(RIGHT(S98,8),1,1)="8",2008,IF(MID(RIGHT(S98,8),1,1)="9",2009,IF(MID(RIGHT(S98,8),1,1)="A",2010,IF(MID(RIGHT(S98,8),1,1)="B",2011,IF(MID(RIGHT(S98,8),1,1)="C",2012,IF(MID(RIGHT(S98,8),1,1)="D",2013,IF(MID(RIGHT(S98,8),1,1)="E",2014,IF(MID(RIGHT(S98,8),1,1)="F",2015,IF(MID(RIGHT(S98,8),1,1)="G",2016,IF(MID(RIGHT(S98,8),1,1)="H",2017,IF(MID(RIGHT(S98,8),1,1)="J",2018,IF(MID(RIGHT(S98,8),1,1)="K",2019,IF(MID(RIGHT(S98,8),1,1)="L",2020,""))))))))))))))))))))))))))))))</f>
        <v>2019</v>
      </c>
      <c r="S98" s="278" t="s">
        <v>10786</v>
      </c>
      <c r="T98" s="278">
        <v>1607</v>
      </c>
      <c r="U98" s="420"/>
      <c r="V98" s="719">
        <v>45464</v>
      </c>
      <c r="W98" s="283">
        <v>-500</v>
      </c>
      <c r="X98" s="706"/>
    </row>
    <row r="99" spans="1:24" ht="26.25" customHeight="1">
      <c r="A99" s="705"/>
      <c r="B99" s="278"/>
      <c r="C99" s="278"/>
      <c r="D99" s="278"/>
      <c r="E99" s="278"/>
      <c r="F99" s="278"/>
      <c r="G99" s="278"/>
      <c r="H99" s="278"/>
      <c r="I99" s="720" t="s">
        <v>8207</v>
      </c>
      <c r="J99" s="278"/>
      <c r="K99" s="278" t="s">
        <v>1772</v>
      </c>
      <c r="L99" s="278"/>
      <c r="M99" s="278"/>
      <c r="N99" s="278"/>
      <c r="O99" s="278"/>
      <c r="P99" s="280"/>
      <c r="Q99" s="278" t="s">
        <v>1933</v>
      </c>
      <c r="R99" s="278">
        <f>IF(MID(RIGHT(S99,8),1,1)="M",2021,IF(MID(RIGHT(S99,8),1,1)="N",2022,IF(MID(RIGHT(S99,8),1,1)="P",2023,IF(MID(RIGHT(S99,8),1,1)="R",1994,IF(MID(RIGHT(S99,8),1,1)="S",1995,IF(MID(RIGHT(S99,8),1,1)="T",1996,IF(MID(RIGHT(S99,8),1,1)="V",1997,IF(MID(RIGHT(S99,8),1,1)="W",1998,IF(MID(RIGHT(S99,8),1,1)="X",1999,IF(MID(RIGHT(S99,8),1,1)="Y",2000,IF(MID(RIGHT(S99,8),1,1)="1",2001,IF(MID(RIGHT(S99,8),1,1)="2",2002,IF(MID(RIGHT(S99,8),1,1)="3",2003,IF(MID(RIGHT(S99,8),1,1)="4",2004,IF(MID(RIGHT(S99,8),1,1)="5",2005,IF(MID(RIGHT(S99,8),1,1)="6",2006,IF(MID(RIGHT(S99,8),1,1)="7",2007,IF(MID(RIGHT(S99,8),1,1)="8",2008,IF(MID(RIGHT(S99,8),1,1)="9",2009,IF(MID(RIGHT(S99,8),1,1)="A",2010,IF(MID(RIGHT(S99,8),1,1)="B",2011,IF(MID(RIGHT(S99,8),1,1)="C",2012,IF(MID(RIGHT(S99,8),1,1)="D",2013,IF(MID(RIGHT(S99,8),1,1)="E",2014,IF(MID(RIGHT(S99,8),1,1)="F",2015,IF(MID(RIGHT(S99,8),1,1)="G",2016,IF(MID(RIGHT(S99,8),1,1)="H",2017,IF(MID(RIGHT(S99,8),1,1)="J",2018,IF(MID(RIGHT(S99,8),1,1)="K",2019,IF(MID(RIGHT(S99,8),1,1)="L",2020,""))))))))))))))))))))))))))))))</f>
        <v>2020</v>
      </c>
      <c r="S99" s="278" t="s">
        <v>10784</v>
      </c>
      <c r="T99" s="278">
        <v>1580</v>
      </c>
      <c r="U99" s="281"/>
      <c r="V99" s="281">
        <v>45457</v>
      </c>
      <c r="W99" s="283"/>
      <c r="X99" s="721"/>
    </row>
    <row r="100" spans="1:24" ht="26.25" customHeight="1">
      <c r="A100" s="705"/>
      <c r="B100" s="278"/>
      <c r="C100" s="278"/>
      <c r="D100" s="278"/>
      <c r="E100" s="278"/>
      <c r="F100" s="278"/>
      <c r="G100" s="278"/>
      <c r="H100" s="278"/>
      <c r="I100" s="278"/>
      <c r="J100" s="278"/>
      <c r="K100" s="278"/>
      <c r="L100" s="278"/>
      <c r="M100" s="2559" t="s">
        <v>8286</v>
      </c>
      <c r="N100" s="2560"/>
      <c r="O100" s="2560"/>
      <c r="P100" s="2561"/>
      <c r="Q100" s="278"/>
      <c r="R100" s="278"/>
      <c r="S100" s="284" t="s">
        <v>189</v>
      </c>
      <c r="T100" s="284">
        <v>3810</v>
      </c>
      <c r="U100" s="281"/>
      <c r="V100" s="281">
        <v>45464</v>
      </c>
      <c r="W100" s="283"/>
      <c r="X100" s="722"/>
    </row>
    <row r="101" spans="1:24" ht="26.25" customHeight="1">
      <c r="A101" s="705"/>
      <c r="B101" s="278"/>
      <c r="C101" s="278"/>
      <c r="D101" s="278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80"/>
      <c r="Q101" s="278"/>
      <c r="R101" s="278"/>
      <c r="S101" s="284" t="s">
        <v>2472</v>
      </c>
      <c r="T101" s="284">
        <f>SUM(T96:T100)</f>
        <v>10137</v>
      </c>
      <c r="U101" s="281"/>
      <c r="V101" s="282">
        <v>45462</v>
      </c>
      <c r="W101" s="283"/>
      <c r="X101" s="722"/>
    </row>
    <row r="102" spans="1:24" ht="26.25" customHeight="1" thickBot="1">
      <c r="A102" s="707"/>
      <c r="B102" s="708"/>
      <c r="C102" s="708"/>
      <c r="D102" s="708"/>
      <c r="E102" s="708"/>
      <c r="F102" s="708"/>
      <c r="G102" s="708"/>
      <c r="H102" s="708"/>
      <c r="I102" s="708"/>
      <c r="J102" s="708"/>
      <c r="K102" s="611" t="s">
        <v>10611</v>
      </c>
      <c r="L102" s="709"/>
      <c r="M102" s="709"/>
      <c r="N102" s="708"/>
      <c r="O102" s="708"/>
      <c r="P102" s="710"/>
      <c r="Q102" s="711"/>
      <c r="R102" s="711"/>
      <c r="S102" s="711"/>
      <c r="T102" s="711"/>
      <c r="U102" s="712"/>
      <c r="V102" s="713"/>
      <c r="W102" s="723"/>
      <c r="X102" s="724"/>
    </row>
    <row r="103" spans="1:24" ht="26.25" customHeight="1">
      <c r="A103" s="699" t="s">
        <v>188</v>
      </c>
      <c r="B103" s="700"/>
      <c r="C103" s="700" t="s">
        <v>154</v>
      </c>
      <c r="D103" s="700" t="s">
        <v>190</v>
      </c>
      <c r="E103" s="700" t="s">
        <v>191</v>
      </c>
      <c r="F103" s="700" t="s">
        <v>191</v>
      </c>
      <c r="G103" s="700" t="s">
        <v>191</v>
      </c>
      <c r="H103" s="1484"/>
      <c r="I103" s="700" t="s">
        <v>8125</v>
      </c>
      <c r="J103" s="715" t="s">
        <v>10610</v>
      </c>
      <c r="K103" s="700" t="s">
        <v>8</v>
      </c>
      <c r="L103" s="715" t="s">
        <v>10788</v>
      </c>
      <c r="M103" s="715"/>
      <c r="N103" s="701" t="s">
        <v>10730</v>
      </c>
      <c r="O103" s="701" t="s">
        <v>10731</v>
      </c>
      <c r="P103" s="702" t="s">
        <v>11091</v>
      </c>
      <c r="Q103" s="700" t="s">
        <v>1933</v>
      </c>
      <c r="R103" s="700">
        <f>IF(MID(RIGHT(S103,8),1,1)="M",2021,IF(MID(RIGHT(S103,8),1,1)="N",2022,IF(MID(RIGHT(S103,8),1,1)="P",2023,IF(MID(RIGHT(S103,8),1,1)="R",1994,IF(MID(RIGHT(S103,8),1,1)="S",1995,IF(MID(RIGHT(S103,8),1,1)="T",1996,IF(MID(RIGHT(S103,8),1,1)="V",1997,IF(MID(RIGHT(S103,8),1,1)="W",1998,IF(MID(RIGHT(S103,8),1,1)="X",1999,IF(MID(RIGHT(S103,8),1,1)="Y",2000,IF(MID(RIGHT(S103,8),1,1)="1",2001,IF(MID(RIGHT(S103,8),1,1)="2",2002,IF(MID(RIGHT(S103,8),1,1)="3",2003,IF(MID(RIGHT(S103,8),1,1)="4",2004,IF(MID(RIGHT(S103,8),1,1)="5",2005,IF(MID(RIGHT(S103,8),1,1)="6",2006,IF(MID(RIGHT(S103,8),1,1)="7",2007,IF(MID(RIGHT(S103,8),1,1)="8",2008,IF(MID(RIGHT(S103,8),1,1)="9",2009,IF(MID(RIGHT(S103,8),1,1)="A",2010,IF(MID(RIGHT(S103,8),1,1)="B",2011,IF(MID(RIGHT(S103,8),1,1)="C",2012,IF(MID(RIGHT(S103,8),1,1)="D",2013,IF(MID(RIGHT(S103,8),1,1)="E",2014,IF(MID(RIGHT(S103,8),1,1)="F",2015,IF(MID(RIGHT(S103,8),1,1)="G",2016,IF(MID(RIGHT(S103,8),1,1)="H",2017,IF(MID(RIGHT(S103,8),1,1)="J",2018,IF(MID(RIGHT(S103,8),1,1)="K",2019,IF(MID(RIGHT(S103,8),1,1)="L",2020,""))))))))))))))))))))))))))))))</f>
        <v>2020</v>
      </c>
      <c r="S103" s="700" t="s">
        <v>10789</v>
      </c>
      <c r="T103" s="700">
        <v>1855</v>
      </c>
      <c r="U103" s="716">
        <v>45356</v>
      </c>
      <c r="V103" s="716">
        <v>45443</v>
      </c>
      <c r="W103" s="703">
        <v>4422</v>
      </c>
      <c r="X103" s="704">
        <v>5500</v>
      </c>
    </row>
    <row r="104" spans="1:24" ht="26.25" customHeight="1">
      <c r="A104" s="705"/>
      <c r="B104" s="278"/>
      <c r="C104" s="320" t="s">
        <v>8623</v>
      </c>
      <c r="D104" s="278"/>
      <c r="E104" s="278"/>
      <c r="F104" s="278"/>
      <c r="G104" s="278"/>
      <c r="H104" s="278"/>
      <c r="I104" s="278" t="s">
        <v>2578</v>
      </c>
      <c r="J104" s="317" t="s">
        <v>10624</v>
      </c>
      <c r="K104" s="280" t="s">
        <v>195</v>
      </c>
      <c r="L104" s="425" t="s">
        <v>3603</v>
      </c>
      <c r="M104" s="278"/>
      <c r="N104" s="73" t="s">
        <v>7844</v>
      </c>
      <c r="O104" s="278"/>
      <c r="P104" s="278"/>
      <c r="Q104" s="278" t="s">
        <v>1933</v>
      </c>
      <c r="R104" s="278">
        <f>IF(MID(RIGHT(S104,8),1,1)="M",2021,IF(MID(RIGHT(S104,8),1,1)="N",2022,IF(MID(RIGHT(S104,8),1,1)="P",2023,IF(MID(RIGHT(S104,8),1,1)="R",1994,IF(MID(RIGHT(S104,8),1,1)="S",1995,IF(MID(RIGHT(S104,8),1,1)="T",1996,IF(MID(RIGHT(S104,8),1,1)="V",1997,IF(MID(RIGHT(S104,8),1,1)="W",1998,IF(MID(RIGHT(S104,8),1,1)="X",1999,IF(MID(RIGHT(S104,8),1,1)="Y",2000,IF(MID(RIGHT(S104,8),1,1)="1",2001,IF(MID(RIGHT(S104,8),1,1)="2",2002,IF(MID(RIGHT(S104,8),1,1)="3",2003,IF(MID(RIGHT(S104,8),1,1)="4",2004,IF(MID(RIGHT(S104,8),1,1)="5",2005,IF(MID(RIGHT(S104,8),1,1)="6",2006,IF(MID(RIGHT(S104,8),1,1)="7",2007,IF(MID(RIGHT(S104,8),1,1)="8",2008,IF(MID(RIGHT(S104,8),1,1)="9",2009,IF(MID(RIGHT(S104,8),1,1)="A",2010,IF(MID(RIGHT(S104,8),1,1)="B",2011,IF(MID(RIGHT(S104,8),1,1)="C",2012,IF(MID(RIGHT(S104,8),1,1)="D",2013,IF(MID(RIGHT(S104,8),1,1)="E",2014,IF(MID(RIGHT(S104,8),1,1)="F",2015,IF(MID(RIGHT(S104,8),1,1)="G",2016,IF(MID(RIGHT(S104,8),1,1)="H",2017,IF(MID(RIGHT(S104,8),1,1)="J",2018,IF(MID(RIGHT(S104,8),1,1)="K",2019,IF(MID(RIGHT(S104,8),1,1)="L",2020,""))))))))))))))))))))))))))))))</f>
        <v>2020</v>
      </c>
      <c r="S104" s="278" t="s">
        <v>10790</v>
      </c>
      <c r="T104" s="278">
        <v>1855</v>
      </c>
      <c r="U104" s="719"/>
      <c r="V104" s="719">
        <v>45461</v>
      </c>
      <c r="W104" s="283" t="s">
        <v>11038</v>
      </c>
      <c r="X104" s="706" t="s">
        <v>11061</v>
      </c>
    </row>
    <row r="105" spans="1:24" ht="26.25" customHeight="1">
      <c r="A105" s="705"/>
      <c r="B105" s="278"/>
      <c r="C105" s="278" t="s">
        <v>8254</v>
      </c>
      <c r="D105" s="278"/>
      <c r="E105" s="278"/>
      <c r="F105" s="278"/>
      <c r="G105" s="278"/>
      <c r="H105" s="278"/>
      <c r="I105" s="720"/>
      <c r="J105" s="317" t="s">
        <v>10613</v>
      </c>
      <c r="K105" s="278" t="s">
        <v>261</v>
      </c>
      <c r="L105" s="278"/>
      <c r="M105" s="278"/>
      <c r="N105" s="73" t="s">
        <v>2435</v>
      </c>
      <c r="O105" s="1371"/>
      <c r="P105" s="278"/>
      <c r="Q105" s="278" t="s">
        <v>1933</v>
      </c>
      <c r="R105" s="278">
        <f>IF(MID(RIGHT(S105,8),1,1)="M",2021,IF(MID(RIGHT(S105,8),1,1)="N",2022,IF(MID(RIGHT(S105,8),1,1)="P",2023,IF(MID(RIGHT(S105,8),1,1)="R",1994,IF(MID(RIGHT(S105,8),1,1)="S",1995,IF(MID(RIGHT(S105,8),1,1)="T",1996,IF(MID(RIGHT(S105,8),1,1)="V",1997,IF(MID(RIGHT(S105,8),1,1)="W",1998,IF(MID(RIGHT(S105,8),1,1)="X",1999,IF(MID(RIGHT(S105,8),1,1)="Y",2000,IF(MID(RIGHT(S105,8),1,1)="1",2001,IF(MID(RIGHT(S105,8),1,1)="2",2002,IF(MID(RIGHT(S105,8),1,1)="3",2003,IF(MID(RIGHT(S105,8),1,1)="4",2004,IF(MID(RIGHT(S105,8),1,1)="5",2005,IF(MID(RIGHT(S105,8),1,1)="6",2006,IF(MID(RIGHT(S105,8),1,1)="7",2007,IF(MID(RIGHT(S105,8),1,1)="8",2008,IF(MID(RIGHT(S105,8),1,1)="9",2009,IF(MID(RIGHT(S105,8),1,1)="A",2010,IF(MID(RIGHT(S105,8),1,1)="B",2011,IF(MID(RIGHT(S105,8),1,1)="C",2012,IF(MID(RIGHT(S105,8),1,1)="D",2013,IF(MID(RIGHT(S105,8),1,1)="E",2014,IF(MID(RIGHT(S105,8),1,1)="F",2015,IF(MID(RIGHT(S105,8),1,1)="G",2016,IF(MID(RIGHT(S105,8),1,1)="H",2017,IF(MID(RIGHT(S105,8),1,1)="J",2018,IF(MID(RIGHT(S105,8),1,1)="K",2019,IF(MID(RIGHT(S105,8),1,1)="L",2020,""))))))))))))))))))))))))))))))</f>
        <v>2020</v>
      </c>
      <c r="S105" s="278" t="s">
        <v>10791</v>
      </c>
      <c r="T105" s="278">
        <v>1825</v>
      </c>
      <c r="U105" s="420"/>
      <c r="V105" s="719">
        <v>45464</v>
      </c>
      <c r="W105" s="283">
        <v>-500</v>
      </c>
      <c r="X105" s="706"/>
    </row>
    <row r="106" spans="1:24" ht="26.25" customHeight="1">
      <c r="A106" s="705"/>
      <c r="B106" s="278"/>
      <c r="C106" s="278"/>
      <c r="D106" s="278"/>
      <c r="E106" s="278"/>
      <c r="F106" s="278"/>
      <c r="G106" s="278"/>
      <c r="H106" s="278"/>
      <c r="I106" s="720" t="s">
        <v>8207</v>
      </c>
      <c r="J106" s="278"/>
      <c r="K106" s="278" t="s">
        <v>1772</v>
      </c>
      <c r="L106" s="278"/>
      <c r="M106" s="278"/>
      <c r="N106" s="278"/>
      <c r="O106" s="278"/>
      <c r="P106" s="280"/>
      <c r="Q106" s="278" t="s">
        <v>1933</v>
      </c>
      <c r="R106" s="278">
        <f>IF(MID(RIGHT(S106,8),1,1)="M",2021,IF(MID(RIGHT(S106,8),1,1)="N",2022,IF(MID(RIGHT(S106,8),1,1)="P",2023,IF(MID(RIGHT(S106,8),1,1)="R",1994,IF(MID(RIGHT(S106,8),1,1)="S",1995,IF(MID(RIGHT(S106,8),1,1)="T",1996,IF(MID(RIGHT(S106,8),1,1)="V",1997,IF(MID(RIGHT(S106,8),1,1)="W",1998,IF(MID(RIGHT(S106,8),1,1)="X",1999,IF(MID(RIGHT(S106,8),1,1)="Y",2000,IF(MID(RIGHT(S106,8),1,1)="1",2001,IF(MID(RIGHT(S106,8),1,1)="2",2002,IF(MID(RIGHT(S106,8),1,1)="3",2003,IF(MID(RIGHT(S106,8),1,1)="4",2004,IF(MID(RIGHT(S106,8),1,1)="5",2005,IF(MID(RIGHT(S106,8),1,1)="6",2006,IF(MID(RIGHT(S106,8),1,1)="7",2007,IF(MID(RIGHT(S106,8),1,1)="8",2008,IF(MID(RIGHT(S106,8),1,1)="9",2009,IF(MID(RIGHT(S106,8),1,1)="A",2010,IF(MID(RIGHT(S106,8),1,1)="B",2011,IF(MID(RIGHT(S106,8),1,1)="C",2012,IF(MID(RIGHT(S106,8),1,1)="D",2013,IF(MID(RIGHT(S106,8),1,1)="E",2014,IF(MID(RIGHT(S106,8),1,1)="F",2015,IF(MID(RIGHT(S106,8),1,1)="G",2016,IF(MID(RIGHT(S106,8),1,1)="H",2017,IF(MID(RIGHT(S106,8),1,1)="J",2018,IF(MID(RIGHT(S106,8),1,1)="K",2019,IF(MID(RIGHT(S106,8),1,1)="L",2020,""))))))))))))))))))))))))))))))</f>
        <v>2021</v>
      </c>
      <c r="S106" s="278" t="s">
        <v>10792</v>
      </c>
      <c r="T106" s="278">
        <v>1825</v>
      </c>
      <c r="U106" s="281"/>
      <c r="V106" s="281">
        <v>45457</v>
      </c>
      <c r="W106" s="283"/>
      <c r="X106" s="721"/>
    </row>
    <row r="107" spans="1:24" ht="26.25" customHeight="1">
      <c r="A107" s="705"/>
      <c r="B107" s="278"/>
      <c r="C107" s="278"/>
      <c r="D107" s="278"/>
      <c r="E107" s="278"/>
      <c r="F107" s="278"/>
      <c r="G107" s="278"/>
      <c r="H107" s="278"/>
      <c r="I107" s="278"/>
      <c r="J107" s="278"/>
      <c r="K107" s="278"/>
      <c r="L107" s="278"/>
      <c r="M107" s="2559" t="s">
        <v>8286</v>
      </c>
      <c r="N107" s="2560"/>
      <c r="O107" s="2560"/>
      <c r="P107" s="2561"/>
      <c r="Q107" s="278"/>
      <c r="R107" s="278"/>
      <c r="S107" s="284" t="s">
        <v>189</v>
      </c>
      <c r="T107" s="284">
        <v>3700</v>
      </c>
      <c r="U107" s="281"/>
      <c r="V107" s="281">
        <v>45464</v>
      </c>
      <c r="W107" s="283"/>
      <c r="X107" s="722"/>
    </row>
    <row r="108" spans="1:24" ht="26.25" customHeight="1">
      <c r="A108" s="705"/>
      <c r="B108" s="278"/>
      <c r="C108" s="278"/>
      <c r="D108" s="278"/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80"/>
      <c r="Q108" s="278"/>
      <c r="R108" s="278"/>
      <c r="S108" s="284" t="s">
        <v>2472</v>
      </c>
      <c r="T108" s="284">
        <f>SUM(T103:T107)</f>
        <v>11060</v>
      </c>
      <c r="U108" s="281"/>
      <c r="V108" s="282">
        <v>45462</v>
      </c>
      <c r="W108" s="283"/>
      <c r="X108" s="722"/>
    </row>
    <row r="109" spans="1:24" ht="26.25" customHeight="1" thickBot="1">
      <c r="A109" s="707"/>
      <c r="B109" s="708"/>
      <c r="C109" s="708"/>
      <c r="D109" s="708"/>
      <c r="E109" s="708"/>
      <c r="F109" s="708"/>
      <c r="G109" s="708"/>
      <c r="H109" s="708"/>
      <c r="I109" s="708"/>
      <c r="J109" s="708"/>
      <c r="K109" s="611" t="s">
        <v>10611</v>
      </c>
      <c r="L109" s="709"/>
      <c r="M109" s="709"/>
      <c r="N109" s="708"/>
      <c r="O109" s="708"/>
      <c r="P109" s="710"/>
      <c r="Q109" s="711"/>
      <c r="R109" s="711"/>
      <c r="S109" s="711"/>
      <c r="T109" s="711"/>
      <c r="U109" s="712"/>
      <c r="V109" s="713"/>
      <c r="W109" s="723"/>
      <c r="X109" s="724"/>
    </row>
    <row r="110" spans="1:24" ht="26.25" customHeight="1">
      <c r="A110" s="699" t="s">
        <v>188</v>
      </c>
      <c r="B110" s="700"/>
      <c r="C110" s="700" t="s">
        <v>154</v>
      </c>
      <c r="D110" s="700" t="s">
        <v>190</v>
      </c>
      <c r="E110" s="700" t="s">
        <v>191</v>
      </c>
      <c r="F110" s="700" t="s">
        <v>191</v>
      </c>
      <c r="G110" s="700" t="s">
        <v>191</v>
      </c>
      <c r="H110" s="1484"/>
      <c r="I110" s="700" t="s">
        <v>8125</v>
      </c>
      <c r="J110" s="715" t="s">
        <v>10610</v>
      </c>
      <c r="K110" s="700" t="s">
        <v>8</v>
      </c>
      <c r="L110" s="715" t="s">
        <v>10793</v>
      </c>
      <c r="M110" s="715"/>
      <c r="N110" s="701" t="s">
        <v>10732</v>
      </c>
      <c r="O110" s="701" t="s">
        <v>10733</v>
      </c>
      <c r="P110" s="702" t="s">
        <v>11091</v>
      </c>
      <c r="Q110" s="700" t="s">
        <v>10794</v>
      </c>
      <c r="R110" s="700">
        <f>IF(MID(RIGHT(S110,8),1,1)="M",2021,IF(MID(RIGHT(S110,8),1,1)="N",2022,IF(MID(RIGHT(S110,8),1,1)="P",2023,IF(MID(RIGHT(S110,8),1,1)="R",1994,IF(MID(RIGHT(S110,8),1,1)="S",1995,IF(MID(RIGHT(S110,8),1,1)="T",1996,IF(MID(RIGHT(S110,8),1,1)="V",1997,IF(MID(RIGHT(S110,8),1,1)="W",1998,IF(MID(RIGHT(S110,8),1,1)="X",1999,IF(MID(RIGHT(S110,8),1,1)="Y",2000,IF(MID(RIGHT(S110,8),1,1)="1",2001,IF(MID(RIGHT(S110,8),1,1)="2",2002,IF(MID(RIGHT(S110,8),1,1)="3",2003,IF(MID(RIGHT(S110,8),1,1)="4",2004,IF(MID(RIGHT(S110,8),1,1)="5",2005,IF(MID(RIGHT(S110,8),1,1)="6",2006,IF(MID(RIGHT(S110,8),1,1)="7",2007,IF(MID(RIGHT(S110,8),1,1)="8",2008,IF(MID(RIGHT(S110,8),1,1)="9",2009,IF(MID(RIGHT(S110,8),1,1)="A",2010,IF(MID(RIGHT(S110,8),1,1)="B",2011,IF(MID(RIGHT(S110,8),1,1)="C",2012,IF(MID(RIGHT(S110,8),1,1)="D",2013,IF(MID(RIGHT(S110,8),1,1)="E",2014,IF(MID(RIGHT(S110,8),1,1)="F",2015,IF(MID(RIGHT(S110,8),1,1)="G",2016,IF(MID(RIGHT(S110,8),1,1)="H",2017,IF(MID(RIGHT(S110,8),1,1)="J",2018,IF(MID(RIGHT(S110,8),1,1)="K",2019,IF(MID(RIGHT(S110,8),1,1)="L",2020,""))))))))))))))))))))))))))))))</f>
        <v>2020</v>
      </c>
      <c r="S110" s="700" t="s">
        <v>10796</v>
      </c>
      <c r="T110" s="700">
        <v>1780</v>
      </c>
      <c r="U110" s="716">
        <v>45356</v>
      </c>
      <c r="V110" s="716">
        <v>45443</v>
      </c>
      <c r="W110" s="703">
        <v>4422</v>
      </c>
      <c r="X110" s="704">
        <v>5500</v>
      </c>
    </row>
    <row r="111" spans="1:24" ht="26.25" customHeight="1">
      <c r="A111" s="705"/>
      <c r="B111" s="278"/>
      <c r="C111" s="320" t="s">
        <v>8623</v>
      </c>
      <c r="D111" s="278"/>
      <c r="E111" s="278"/>
      <c r="F111" s="278"/>
      <c r="G111" s="278"/>
      <c r="H111" s="278"/>
      <c r="I111" s="278" t="s">
        <v>2578</v>
      </c>
      <c r="J111" s="317" t="s">
        <v>10625</v>
      </c>
      <c r="K111" s="280" t="s">
        <v>195</v>
      </c>
      <c r="L111" s="425" t="s">
        <v>3603</v>
      </c>
      <c r="M111" s="278"/>
      <c r="N111" s="73" t="s">
        <v>3073</v>
      </c>
      <c r="O111" s="278"/>
      <c r="P111" s="278"/>
      <c r="Q111" s="278" t="s">
        <v>1934</v>
      </c>
      <c r="R111" s="278">
        <f>IF(MID(RIGHT(S111,8),1,1)="M",2021,IF(MID(RIGHT(S111,8),1,1)="N",2022,IF(MID(RIGHT(S111,8),1,1)="P",2023,IF(MID(RIGHT(S111,8),1,1)="R",1994,IF(MID(RIGHT(S111,8),1,1)="S",1995,IF(MID(RIGHT(S111,8),1,1)="T",1996,IF(MID(RIGHT(S111,8),1,1)="V",1997,IF(MID(RIGHT(S111,8),1,1)="W",1998,IF(MID(RIGHT(S111,8),1,1)="X",1999,IF(MID(RIGHT(S111,8),1,1)="Y",2000,IF(MID(RIGHT(S111,8),1,1)="1",2001,IF(MID(RIGHT(S111,8),1,1)="2",2002,IF(MID(RIGHT(S111,8),1,1)="3",2003,IF(MID(RIGHT(S111,8),1,1)="4",2004,IF(MID(RIGHT(S111,8),1,1)="5",2005,IF(MID(RIGHT(S111,8),1,1)="6",2006,IF(MID(RIGHT(S111,8),1,1)="7",2007,IF(MID(RIGHT(S111,8),1,1)="8",2008,IF(MID(RIGHT(S111,8),1,1)="9",2009,IF(MID(RIGHT(S111,8),1,1)="A",2010,IF(MID(RIGHT(S111,8),1,1)="B",2011,IF(MID(RIGHT(S111,8),1,1)="C",2012,IF(MID(RIGHT(S111,8),1,1)="D",2013,IF(MID(RIGHT(S111,8),1,1)="E",2014,IF(MID(RIGHT(S111,8),1,1)="F",2015,IF(MID(RIGHT(S111,8),1,1)="G",2016,IF(MID(RIGHT(S111,8),1,1)="H",2017,IF(MID(RIGHT(S111,8),1,1)="J",2018,IF(MID(RIGHT(S111,8),1,1)="K",2019,IF(MID(RIGHT(S111,8),1,1)="L",2020,""))))))))))))))))))))))))))))))</f>
        <v>2020</v>
      </c>
      <c r="S111" s="278" t="s">
        <v>10797</v>
      </c>
      <c r="T111" s="278">
        <v>2115</v>
      </c>
      <c r="U111" s="719"/>
      <c r="V111" s="719">
        <v>45461</v>
      </c>
      <c r="W111" s="283" t="s">
        <v>11038</v>
      </c>
      <c r="X111" s="706" t="s">
        <v>11061</v>
      </c>
    </row>
    <row r="112" spans="1:24" ht="26.25" customHeight="1">
      <c r="A112" s="705"/>
      <c r="B112" s="278"/>
      <c r="C112" s="278" t="s">
        <v>8254</v>
      </c>
      <c r="D112" s="278"/>
      <c r="E112" s="278"/>
      <c r="F112" s="278"/>
      <c r="G112" s="278"/>
      <c r="H112" s="278"/>
      <c r="I112" s="720"/>
      <c r="J112" s="317" t="s">
        <v>10614</v>
      </c>
      <c r="K112" s="278" t="s">
        <v>261</v>
      </c>
      <c r="L112" s="278"/>
      <c r="M112" s="278"/>
      <c r="N112" s="73" t="s">
        <v>2435</v>
      </c>
      <c r="O112" s="1371"/>
      <c r="P112" s="278"/>
      <c r="Q112" s="278" t="s">
        <v>3291</v>
      </c>
      <c r="R112" s="278">
        <f>IF(MID(RIGHT(S112,8),1,1)="M",2021,IF(MID(RIGHT(S112,8),1,1)="N",2022,IF(MID(RIGHT(S112,8),1,1)="P",2023,IF(MID(RIGHT(S112,8),1,1)="R",1994,IF(MID(RIGHT(S112,8),1,1)="S",1995,IF(MID(RIGHT(S112,8),1,1)="T",1996,IF(MID(RIGHT(S112,8),1,1)="V",1997,IF(MID(RIGHT(S112,8),1,1)="W",1998,IF(MID(RIGHT(S112,8),1,1)="X",1999,IF(MID(RIGHT(S112,8),1,1)="Y",2000,IF(MID(RIGHT(S112,8),1,1)="1",2001,IF(MID(RIGHT(S112,8),1,1)="2",2002,IF(MID(RIGHT(S112,8),1,1)="3",2003,IF(MID(RIGHT(S112,8),1,1)="4",2004,IF(MID(RIGHT(S112,8),1,1)="5",2005,IF(MID(RIGHT(S112,8),1,1)="6",2006,IF(MID(RIGHT(S112,8),1,1)="7",2007,IF(MID(RIGHT(S112,8),1,1)="8",2008,IF(MID(RIGHT(S112,8),1,1)="9",2009,IF(MID(RIGHT(S112,8),1,1)="A",2010,IF(MID(RIGHT(S112,8),1,1)="B",2011,IF(MID(RIGHT(S112,8),1,1)="C",2012,IF(MID(RIGHT(S112,8),1,1)="D",2013,IF(MID(RIGHT(S112,8),1,1)="E",2014,IF(MID(RIGHT(S112,8),1,1)="F",2015,IF(MID(RIGHT(S112,8),1,1)="G",2016,IF(MID(RIGHT(S112,8),1,1)="H",2017,IF(MID(RIGHT(S112,8),1,1)="J",2018,IF(MID(RIGHT(S112,8),1,1)="K",2019,IF(MID(RIGHT(S112,8),1,1)="L",2020,""))))))))))))))))))))))))))))))</f>
        <v>2020</v>
      </c>
      <c r="S112" s="278" t="s">
        <v>10798</v>
      </c>
      <c r="T112" s="278">
        <v>1825</v>
      </c>
      <c r="U112" s="420"/>
      <c r="V112" s="719">
        <v>45464</v>
      </c>
      <c r="W112" s="283">
        <v>-500</v>
      </c>
      <c r="X112" s="706"/>
    </row>
    <row r="113" spans="1:25" ht="26.25" customHeight="1">
      <c r="A113" s="705"/>
      <c r="B113" s="278"/>
      <c r="C113" s="278"/>
      <c r="D113" s="278"/>
      <c r="E113" s="278"/>
      <c r="F113" s="278"/>
      <c r="G113" s="278"/>
      <c r="H113" s="278"/>
      <c r="I113" s="720" t="s">
        <v>8207</v>
      </c>
      <c r="J113" s="278"/>
      <c r="K113" s="278" t="s">
        <v>1772</v>
      </c>
      <c r="L113" s="278"/>
      <c r="M113" s="278"/>
      <c r="N113" s="278"/>
      <c r="O113" s="278"/>
      <c r="P113" s="280"/>
      <c r="Q113" s="278" t="s">
        <v>10795</v>
      </c>
      <c r="R113" s="278">
        <f>IF(MID(RIGHT(S113,8),1,1)="M",2021,IF(MID(RIGHT(S113,8),1,1)="N",2022,IF(MID(RIGHT(S113,8),1,1)="P",2023,IF(MID(RIGHT(S113,8),1,1)="R",1994,IF(MID(RIGHT(S113,8),1,1)="S",1995,IF(MID(RIGHT(S113,8),1,1)="T",1996,IF(MID(RIGHT(S113,8),1,1)="V",1997,IF(MID(RIGHT(S113,8),1,1)="W",1998,IF(MID(RIGHT(S113,8),1,1)="X",1999,IF(MID(RIGHT(S113,8),1,1)="Y",2000,IF(MID(RIGHT(S113,8),1,1)="1",2001,IF(MID(RIGHT(S113,8),1,1)="2",2002,IF(MID(RIGHT(S113,8),1,1)="3",2003,IF(MID(RIGHT(S113,8),1,1)="4",2004,IF(MID(RIGHT(S113,8),1,1)="5",2005,IF(MID(RIGHT(S113,8),1,1)="6",2006,IF(MID(RIGHT(S113,8),1,1)="7",2007,IF(MID(RIGHT(S113,8),1,1)="8",2008,IF(MID(RIGHT(S113,8),1,1)="9",2009,IF(MID(RIGHT(S113,8),1,1)="A",2010,IF(MID(RIGHT(S113,8),1,1)="B",2011,IF(MID(RIGHT(S113,8),1,1)="C",2012,IF(MID(RIGHT(S113,8),1,1)="D",2013,IF(MID(RIGHT(S113,8),1,1)="E",2014,IF(MID(RIGHT(S113,8),1,1)="F",2015,IF(MID(RIGHT(S113,8),1,1)="G",2016,IF(MID(RIGHT(S113,8),1,1)="H",2017,IF(MID(RIGHT(S113,8),1,1)="J",2018,IF(MID(RIGHT(S113,8),1,1)="K",2019,IF(MID(RIGHT(S113,8),1,1)="L",2020,""))))))))))))))))))))))))))))))</f>
        <v>2021</v>
      </c>
      <c r="S113" s="278" t="s">
        <v>10799</v>
      </c>
      <c r="T113" s="278">
        <v>1880</v>
      </c>
      <c r="U113" s="281"/>
      <c r="V113" s="281">
        <v>45457</v>
      </c>
      <c r="W113" s="283"/>
      <c r="X113" s="721"/>
    </row>
    <row r="114" spans="1:25" ht="26.25" customHeight="1">
      <c r="A114" s="705"/>
      <c r="B114" s="278"/>
      <c r="C114" s="278"/>
      <c r="D114" s="278"/>
      <c r="E114" s="278"/>
      <c r="F114" s="278"/>
      <c r="G114" s="278"/>
      <c r="H114" s="278"/>
      <c r="I114" s="278"/>
      <c r="J114" s="278"/>
      <c r="K114" s="278"/>
      <c r="L114" s="278"/>
      <c r="M114" s="2559" t="s">
        <v>8286</v>
      </c>
      <c r="N114" s="2560"/>
      <c r="O114" s="2560"/>
      <c r="P114" s="2561"/>
      <c r="Q114" s="278"/>
      <c r="R114" s="278"/>
      <c r="S114" s="284" t="s">
        <v>189</v>
      </c>
      <c r="T114" s="284">
        <v>3840</v>
      </c>
      <c r="U114" s="281"/>
      <c r="V114" s="281">
        <v>45464</v>
      </c>
      <c r="W114" s="283"/>
      <c r="X114" s="722"/>
    </row>
    <row r="115" spans="1:25" ht="26.25" customHeight="1">
      <c r="A115" s="705"/>
      <c r="B115" s="278"/>
      <c r="C115" s="278"/>
      <c r="D115" s="278"/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80"/>
      <c r="Q115" s="278"/>
      <c r="R115" s="278"/>
      <c r="S115" s="284" t="s">
        <v>2472</v>
      </c>
      <c r="T115" s="284">
        <f>SUM(T110:T114)</f>
        <v>11440</v>
      </c>
      <c r="U115" s="281"/>
      <c r="V115" s="282">
        <v>45462</v>
      </c>
      <c r="W115" s="283"/>
      <c r="X115" s="722"/>
    </row>
    <row r="116" spans="1:25" ht="26.25" customHeight="1" thickBot="1">
      <c r="A116" s="707"/>
      <c r="B116" s="708"/>
      <c r="C116" s="708"/>
      <c r="D116" s="708"/>
      <c r="E116" s="708"/>
      <c r="F116" s="708"/>
      <c r="G116" s="708"/>
      <c r="H116" s="708"/>
      <c r="I116" s="708"/>
      <c r="J116" s="708"/>
      <c r="K116" s="611" t="s">
        <v>10611</v>
      </c>
      <c r="L116" s="709"/>
      <c r="M116" s="709"/>
      <c r="N116" s="708"/>
      <c r="O116" s="708"/>
      <c r="P116" s="710"/>
      <c r="Q116" s="711"/>
      <c r="R116" s="711"/>
      <c r="S116" s="711"/>
      <c r="T116" s="711"/>
      <c r="U116" s="712"/>
      <c r="V116" s="713"/>
      <c r="W116" s="723"/>
      <c r="X116" s="724"/>
    </row>
    <row r="117" spans="1:25" ht="26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51"/>
      <c r="L117" s="4"/>
      <c r="M117" s="4"/>
      <c r="N117" s="451"/>
      <c r="O117" s="451"/>
      <c r="P117" s="452"/>
      <c r="Q117" s="4"/>
      <c r="R117" s="4"/>
      <c r="S117" s="4"/>
      <c r="T117" s="4"/>
      <c r="U117" s="453"/>
      <c r="V117" s="454"/>
      <c r="W117" s="455"/>
      <c r="X117" s="455"/>
    </row>
    <row r="118" spans="1:25" ht="26.25" customHeight="1" thickBot="1"/>
    <row r="119" spans="1:25" ht="26.25" customHeight="1">
      <c r="A119" s="1004" t="s">
        <v>2709</v>
      </c>
      <c r="B119" s="1005"/>
      <c r="C119" s="1497" t="s">
        <v>1442</v>
      </c>
      <c r="D119" s="1005" t="s">
        <v>190</v>
      </c>
      <c r="E119" s="1005"/>
      <c r="F119" s="1005"/>
      <c r="G119" s="1005"/>
      <c r="H119" s="1485"/>
      <c r="I119" s="1005" t="s">
        <v>8261</v>
      </c>
      <c r="J119" s="1010" t="s">
        <v>11193</v>
      </c>
      <c r="K119" s="1011" t="s">
        <v>4908</v>
      </c>
      <c r="L119" s="1005"/>
      <c r="M119" s="1005"/>
      <c r="N119" s="1011"/>
      <c r="O119" s="1011"/>
      <c r="P119" s="1015" t="s">
        <v>10653</v>
      </c>
      <c r="Q119" s="1497" t="s">
        <v>9588</v>
      </c>
      <c r="R119" s="1497">
        <f t="shared" ref="R119:R132" si="0">IF(MID(RIGHT(S119,8),1,1)="M",2021,IF(MID(RIGHT(S119,8),1,1)="N",2022,IF(MID(RIGHT(S119,8),1,1)="P",2023,IF(MID(RIGHT(S119,8),1,1)="R",1994,IF(MID(RIGHT(S119,8),1,1)="S",1995,IF(MID(RIGHT(S119,8),1,1)="T",1996,IF(MID(RIGHT(S119,8),1,1)="V",1997,IF(MID(RIGHT(S119,8),1,1)="W",1998,IF(MID(RIGHT(S119,8),1,1)="X",1999,IF(MID(RIGHT(S119,8),1,1)="Y",2000,IF(MID(RIGHT(S119,8),1,1)="1",2001,IF(MID(RIGHT(S119,8),1,1)="2",2002,IF(MID(RIGHT(S119,8),1,1)="3",2003,IF(MID(RIGHT(S119,8),1,1)="4",2004,IF(MID(RIGHT(S119,8),1,1)="5",2005,IF(MID(RIGHT(S119,8),1,1)="6",2006,IF(MID(RIGHT(S119,8),1,1)="7",2007,IF(MID(RIGHT(S119,8),1,1)="8",2008,IF(MID(RIGHT(S119,8),1,1)="9",2009,IF(MID(RIGHT(S119,8),1,1)="A",2010,IF(MID(RIGHT(S119,8),1,1)="B",2011,IF(MID(RIGHT(S119,8),1,1)="C",2012,IF(MID(RIGHT(S119,8),1,1)="D",2013,IF(MID(RIGHT(S119,8),1,1)="E",2014,IF(MID(RIGHT(S119,8),1,1)="F",2015,IF(MID(RIGHT(S119,8),1,1)="G",2016,IF(MID(RIGHT(S119,8),1,1)="H",2017,IF(MID(RIGHT(S119,8),1,1)="J",2018,IF(MID(RIGHT(S119,8),1,1)="K",2019,IF(MID(RIGHT(S119,8),1,1)="L",2020,""))))))))))))))))))))))))))))))</f>
        <v>2010</v>
      </c>
      <c r="S119" s="1497" t="s">
        <v>10992</v>
      </c>
      <c r="T119" s="1005">
        <v>2045</v>
      </c>
      <c r="U119" s="1412">
        <v>45356</v>
      </c>
      <c r="V119" s="1412">
        <v>45393</v>
      </c>
      <c r="W119" s="1017"/>
      <c r="X119" s="1018"/>
    </row>
    <row r="120" spans="1:25" ht="26.25" customHeight="1">
      <c r="A120" s="1006"/>
      <c r="B120" s="1007"/>
      <c r="C120" s="1498" t="s">
        <v>10548</v>
      </c>
      <c r="D120" s="1007" t="s">
        <v>10690</v>
      </c>
      <c r="E120" s="1007"/>
      <c r="F120" s="1007"/>
      <c r="G120" s="1007"/>
      <c r="H120" s="1493"/>
      <c r="I120" s="1007"/>
      <c r="J120" s="425" t="s">
        <v>10882</v>
      </c>
      <c r="K120" s="1012"/>
      <c r="L120" s="1007"/>
      <c r="M120" s="1007"/>
      <c r="N120" s="1013"/>
      <c r="O120" s="1013"/>
      <c r="P120" s="1019" t="s">
        <v>10653</v>
      </c>
      <c r="Q120" s="1498" t="s">
        <v>9588</v>
      </c>
      <c r="R120" s="1498">
        <f t="shared" si="0"/>
        <v>2010</v>
      </c>
      <c r="S120" s="1498" t="s">
        <v>10650</v>
      </c>
      <c r="T120" s="1007">
        <v>2045</v>
      </c>
      <c r="U120" s="1177">
        <v>45358</v>
      </c>
      <c r="V120" s="1023">
        <v>45389</v>
      </c>
      <c r="W120" s="1021"/>
      <c r="X120" s="1022"/>
    </row>
    <row r="121" spans="1:25" ht="26.25" customHeight="1">
      <c r="A121" s="1006"/>
      <c r="B121" s="1007"/>
      <c r="C121" s="1498" t="s">
        <v>10548</v>
      </c>
      <c r="D121" s="1007" t="s">
        <v>10690</v>
      </c>
      <c r="E121" s="1007"/>
      <c r="F121" s="1007"/>
      <c r="G121" s="1007"/>
      <c r="H121" s="1493"/>
      <c r="I121" s="1007"/>
      <c r="J121" s="932" t="s">
        <v>11043</v>
      </c>
      <c r="K121" s="1013"/>
      <c r="L121" s="1007"/>
      <c r="M121" s="1007"/>
      <c r="N121" s="1013"/>
      <c r="O121" s="1013"/>
      <c r="P121" s="1019" t="s">
        <v>10653</v>
      </c>
      <c r="Q121" s="1498" t="s">
        <v>11538</v>
      </c>
      <c r="R121" s="1498">
        <f t="shared" si="0"/>
        <v>2011</v>
      </c>
      <c r="S121" s="1498" t="s">
        <v>10651</v>
      </c>
      <c r="T121" s="1007">
        <v>2105</v>
      </c>
      <c r="U121" s="1177"/>
      <c r="V121" s="1020"/>
      <c r="W121" s="1021"/>
      <c r="X121" s="1022"/>
    </row>
    <row r="122" spans="1:25" ht="26.25" customHeight="1">
      <c r="A122" s="1006"/>
      <c r="B122" s="1007"/>
      <c r="C122" s="1498" t="s">
        <v>10548</v>
      </c>
      <c r="D122" s="1007" t="s">
        <v>10690</v>
      </c>
      <c r="E122" s="1007"/>
      <c r="F122" s="1007"/>
      <c r="G122" s="1007"/>
      <c r="H122" s="1493"/>
      <c r="I122" s="1007"/>
      <c r="J122" s="1007"/>
      <c r="K122" s="1013"/>
      <c r="L122" s="1007"/>
      <c r="M122" s="1007"/>
      <c r="N122" s="1013"/>
      <c r="O122" s="1013"/>
      <c r="P122" s="1019" t="s">
        <v>10653</v>
      </c>
      <c r="Q122" s="1498" t="s">
        <v>10547</v>
      </c>
      <c r="R122" s="1498">
        <f t="shared" si="0"/>
        <v>2012</v>
      </c>
      <c r="S122" s="1498" t="s">
        <v>10652</v>
      </c>
      <c r="T122" s="1007">
        <v>2105</v>
      </c>
      <c r="U122" s="1177"/>
      <c r="V122" s="1020"/>
      <c r="W122" s="1021"/>
      <c r="X122" s="1022"/>
    </row>
    <row r="123" spans="1:25" ht="26.25" customHeight="1">
      <c r="A123" s="1006"/>
      <c r="B123" s="1007"/>
      <c r="C123" s="1500" t="s">
        <v>3459</v>
      </c>
      <c r="D123" s="1007" t="s">
        <v>10690</v>
      </c>
      <c r="E123" s="1007" t="s">
        <v>191</v>
      </c>
      <c r="F123" s="1007" t="s">
        <v>191</v>
      </c>
      <c r="G123" s="1007" t="s">
        <v>191</v>
      </c>
      <c r="H123" s="1493"/>
      <c r="I123" s="1007"/>
      <c r="J123" s="1007"/>
      <c r="K123" s="1013"/>
      <c r="L123" s="2785" t="s">
        <v>11021</v>
      </c>
      <c r="M123" s="2759" t="s">
        <v>11262</v>
      </c>
      <c r="N123" s="1013" t="s">
        <v>11063</v>
      </c>
      <c r="O123" s="2756" t="s">
        <v>10726</v>
      </c>
      <c r="P123" s="1019" t="s">
        <v>10653</v>
      </c>
      <c r="Q123" s="1500" t="s">
        <v>9588</v>
      </c>
      <c r="R123" s="1500">
        <f t="shared" si="0"/>
        <v>2014</v>
      </c>
      <c r="S123" s="1500" t="s">
        <v>10990</v>
      </c>
      <c r="T123" s="1500">
        <v>2045</v>
      </c>
      <c r="U123" s="1177"/>
      <c r="V123" s="1020"/>
      <c r="W123" s="1552">
        <v>1450</v>
      </c>
      <c r="X123" s="1584">
        <v>1500</v>
      </c>
    </row>
    <row r="124" spans="1:25" ht="26.25" customHeight="1">
      <c r="A124" s="1006"/>
      <c r="B124" s="1007"/>
      <c r="C124" s="1500" t="s">
        <v>3459</v>
      </c>
      <c r="D124" s="1007" t="s">
        <v>10690</v>
      </c>
      <c r="E124" s="1007" t="s">
        <v>191</v>
      </c>
      <c r="F124" s="1007" t="s">
        <v>191</v>
      </c>
      <c r="G124" s="1007" t="s">
        <v>191</v>
      </c>
      <c r="H124" s="1493"/>
      <c r="I124" s="1007"/>
      <c r="J124" s="1007"/>
      <c r="K124" s="1013"/>
      <c r="L124" s="2786"/>
      <c r="M124" s="2760"/>
      <c r="N124" s="1013" t="s">
        <v>11063</v>
      </c>
      <c r="O124" s="2757"/>
      <c r="P124" s="1019" t="s">
        <v>10653</v>
      </c>
      <c r="Q124" s="1500" t="s">
        <v>10603</v>
      </c>
      <c r="R124" s="1500">
        <f t="shared" si="0"/>
        <v>2012</v>
      </c>
      <c r="S124" s="1500" t="s">
        <v>10993</v>
      </c>
      <c r="T124" s="1500">
        <v>1380</v>
      </c>
      <c r="U124" s="1177"/>
      <c r="V124" s="1020"/>
      <c r="W124" s="1552">
        <v>1350</v>
      </c>
      <c r="X124" s="1584">
        <v>1400</v>
      </c>
      <c r="Y124" s="1" t="s">
        <v>11066</v>
      </c>
    </row>
    <row r="125" spans="1:25" ht="26.25" customHeight="1">
      <c r="A125" s="1006"/>
      <c r="B125" s="1007"/>
      <c r="C125" s="1503" t="s">
        <v>10675</v>
      </c>
      <c r="D125" s="1007" t="s">
        <v>10690</v>
      </c>
      <c r="E125" s="1007" t="s">
        <v>191</v>
      </c>
      <c r="F125" s="1007" t="s">
        <v>191</v>
      </c>
      <c r="G125" s="1007" t="s">
        <v>191</v>
      </c>
      <c r="H125" s="1493"/>
      <c r="I125" s="1007"/>
      <c r="J125" s="1007"/>
      <c r="K125" s="1013"/>
      <c r="L125" s="2785" t="s">
        <v>11022</v>
      </c>
      <c r="M125" s="2759" t="s">
        <v>11660</v>
      </c>
      <c r="N125" s="1013" t="s">
        <v>11064</v>
      </c>
      <c r="O125" s="2756" t="s">
        <v>10726</v>
      </c>
      <c r="P125" s="1019" t="s">
        <v>10653</v>
      </c>
      <c r="Q125" s="1503" t="s">
        <v>390</v>
      </c>
      <c r="R125" s="1503">
        <f t="shared" si="0"/>
        <v>2013</v>
      </c>
      <c r="S125" s="1503" t="s">
        <v>10991</v>
      </c>
      <c r="T125" s="1503">
        <v>1430</v>
      </c>
      <c r="U125" s="1177"/>
      <c r="V125" s="1020"/>
      <c r="W125" s="1552">
        <v>1350</v>
      </c>
      <c r="X125" s="1584">
        <v>1400</v>
      </c>
    </row>
    <row r="126" spans="1:25" ht="26.25" customHeight="1">
      <c r="A126" s="1006"/>
      <c r="B126" s="1007"/>
      <c r="C126" s="1503" t="s">
        <v>10675</v>
      </c>
      <c r="D126" s="1007" t="s">
        <v>10690</v>
      </c>
      <c r="E126" s="1007" t="s">
        <v>191</v>
      </c>
      <c r="F126" s="1007" t="s">
        <v>191</v>
      </c>
      <c r="G126" s="1007" t="s">
        <v>191</v>
      </c>
      <c r="H126" s="1493"/>
      <c r="I126" s="1007"/>
      <c r="J126" s="1007"/>
      <c r="K126" s="1013"/>
      <c r="L126" s="2787"/>
      <c r="M126" s="2761"/>
      <c r="N126" s="1013" t="s">
        <v>11064</v>
      </c>
      <c r="O126" s="2758"/>
      <c r="P126" s="1019" t="s">
        <v>10653</v>
      </c>
      <c r="Q126" s="1503" t="s">
        <v>7740</v>
      </c>
      <c r="R126" s="1503">
        <f t="shared" si="0"/>
        <v>2013</v>
      </c>
      <c r="S126" s="1503" t="s">
        <v>10994</v>
      </c>
      <c r="T126" s="1503">
        <v>1910</v>
      </c>
      <c r="U126" s="1177"/>
      <c r="V126" s="1020"/>
      <c r="W126" s="1552">
        <v>1450</v>
      </c>
      <c r="X126" s="1584">
        <v>1500</v>
      </c>
    </row>
    <row r="127" spans="1:25" ht="26.25" customHeight="1">
      <c r="A127" s="1006"/>
      <c r="B127" s="1007"/>
      <c r="C127" s="1503" t="s">
        <v>10675</v>
      </c>
      <c r="D127" s="1007" t="s">
        <v>10690</v>
      </c>
      <c r="E127" s="1007" t="s">
        <v>191</v>
      </c>
      <c r="F127" s="1007" t="s">
        <v>191</v>
      </c>
      <c r="G127" s="1007" t="s">
        <v>191</v>
      </c>
      <c r="H127" s="1493"/>
      <c r="I127" s="1007"/>
      <c r="J127" s="1007"/>
      <c r="K127" s="1013"/>
      <c r="L127" s="2786"/>
      <c r="M127" s="2760"/>
      <c r="N127" s="1013" t="s">
        <v>11064</v>
      </c>
      <c r="O127" s="2757"/>
      <c r="P127" s="1019" t="s">
        <v>10653</v>
      </c>
      <c r="Q127" s="1503" t="s">
        <v>4422</v>
      </c>
      <c r="R127" s="1503">
        <f t="shared" si="0"/>
        <v>2014</v>
      </c>
      <c r="S127" s="1503" t="s">
        <v>10995</v>
      </c>
      <c r="T127" s="1503">
        <v>1780</v>
      </c>
      <c r="U127" s="1177"/>
      <c r="V127" s="1020"/>
      <c r="W127" s="1552">
        <v>1350</v>
      </c>
      <c r="X127" s="1584">
        <v>1400</v>
      </c>
    </row>
    <row r="128" spans="1:25" ht="26.25" customHeight="1">
      <c r="A128" s="1006"/>
      <c r="B128" s="1007"/>
      <c r="C128" s="1503" t="s">
        <v>10675</v>
      </c>
      <c r="D128" s="1007" t="s">
        <v>10690</v>
      </c>
      <c r="E128" s="1007" t="s">
        <v>191</v>
      </c>
      <c r="F128" s="1007" t="s">
        <v>191</v>
      </c>
      <c r="G128" s="1007" t="s">
        <v>191</v>
      </c>
      <c r="H128" s="1493"/>
      <c r="I128" s="1007"/>
      <c r="J128" s="1007"/>
      <c r="K128" s="1013"/>
      <c r="L128" s="1007" t="s">
        <v>11023</v>
      </c>
      <c r="M128" s="1019" t="s">
        <v>11590</v>
      </c>
      <c r="N128" s="1013" t="s">
        <v>11064</v>
      </c>
      <c r="O128" s="1013" t="s">
        <v>10726</v>
      </c>
      <c r="P128" s="1019" t="s">
        <v>10653</v>
      </c>
      <c r="Q128" s="1503" t="s">
        <v>10676</v>
      </c>
      <c r="R128" s="1503">
        <f t="shared" si="0"/>
        <v>2017</v>
      </c>
      <c r="S128" s="1503" t="s">
        <v>10996</v>
      </c>
      <c r="T128" s="1503">
        <v>1985</v>
      </c>
      <c r="U128" s="1020"/>
      <c r="V128" s="1023"/>
      <c r="W128" s="1552">
        <v>1450</v>
      </c>
      <c r="X128" s="1584">
        <v>1500</v>
      </c>
      <c r="Y128" s="1" t="s">
        <v>11191</v>
      </c>
    </row>
    <row r="129" spans="1:25" ht="26.25" customHeight="1">
      <c r="A129" s="1006"/>
      <c r="B129" s="1007"/>
      <c r="C129" s="1502" t="s">
        <v>10673</v>
      </c>
      <c r="D129" s="1007" t="s">
        <v>10690</v>
      </c>
      <c r="E129" s="1007" t="s">
        <v>191</v>
      </c>
      <c r="F129" s="1007" t="s">
        <v>191</v>
      </c>
      <c r="G129" s="1007" t="s">
        <v>191</v>
      </c>
      <c r="H129" s="1493"/>
      <c r="I129" s="1007"/>
      <c r="J129" s="1007"/>
      <c r="K129" s="1013"/>
      <c r="L129" s="2785" t="s">
        <v>11024</v>
      </c>
      <c r="M129" s="2759" t="s">
        <v>11581</v>
      </c>
      <c r="N129" s="1013" t="s">
        <v>11064</v>
      </c>
      <c r="O129" s="2756" t="s">
        <v>10726</v>
      </c>
      <c r="P129" s="1019" t="s">
        <v>10653</v>
      </c>
      <c r="Q129" s="1502" t="s">
        <v>10685</v>
      </c>
      <c r="R129" s="1502">
        <f t="shared" si="0"/>
        <v>2019</v>
      </c>
      <c r="S129" s="1502" t="s">
        <v>10997</v>
      </c>
      <c r="T129" s="1502">
        <v>1900</v>
      </c>
      <c r="U129" s="1177"/>
      <c r="V129" s="1020"/>
      <c r="W129" s="1552">
        <v>1350</v>
      </c>
      <c r="X129" s="1584">
        <v>1400</v>
      </c>
    </row>
    <row r="130" spans="1:25" ht="26.25" customHeight="1">
      <c r="A130" s="1006"/>
      <c r="B130" s="1007"/>
      <c r="C130" s="1502" t="s">
        <v>10673</v>
      </c>
      <c r="D130" s="1007" t="s">
        <v>10690</v>
      </c>
      <c r="E130" s="1007" t="s">
        <v>191</v>
      </c>
      <c r="F130" s="1007" t="s">
        <v>191</v>
      </c>
      <c r="G130" s="1007" t="s">
        <v>191</v>
      </c>
      <c r="H130" s="1493"/>
      <c r="I130" s="1007"/>
      <c r="J130" s="1007"/>
      <c r="K130" s="1013"/>
      <c r="L130" s="2787"/>
      <c r="M130" s="2761"/>
      <c r="N130" s="1013" t="s">
        <v>11064</v>
      </c>
      <c r="O130" s="2758"/>
      <c r="P130" s="1019" t="s">
        <v>10653</v>
      </c>
      <c r="Q130" s="1502" t="s">
        <v>193</v>
      </c>
      <c r="R130" s="1502">
        <f t="shared" si="0"/>
        <v>2020</v>
      </c>
      <c r="S130" s="1502" t="s">
        <v>10998</v>
      </c>
      <c r="T130" s="1502">
        <v>1607</v>
      </c>
      <c r="U130" s="1177"/>
      <c r="V130" s="1020"/>
      <c r="W130" s="1552">
        <v>1450</v>
      </c>
      <c r="X130" s="1584">
        <v>1500</v>
      </c>
    </row>
    <row r="131" spans="1:25" ht="26.25" customHeight="1">
      <c r="A131" s="1006"/>
      <c r="B131" s="1007"/>
      <c r="C131" s="1502" t="s">
        <v>10673</v>
      </c>
      <c r="D131" s="1007" t="s">
        <v>10690</v>
      </c>
      <c r="E131" s="1007" t="s">
        <v>191</v>
      </c>
      <c r="F131" s="1007" t="s">
        <v>191</v>
      </c>
      <c r="G131" s="1007" t="s">
        <v>191</v>
      </c>
      <c r="H131" s="1493"/>
      <c r="I131" s="1007"/>
      <c r="J131" s="1007"/>
      <c r="K131" s="1013"/>
      <c r="L131" s="2787"/>
      <c r="M131" s="2761"/>
      <c r="N131" s="1013" t="s">
        <v>11064</v>
      </c>
      <c r="O131" s="2758"/>
      <c r="P131" s="1019" t="s">
        <v>10653</v>
      </c>
      <c r="Q131" s="1502" t="s">
        <v>198</v>
      </c>
      <c r="R131" s="1502">
        <f t="shared" si="0"/>
        <v>2013</v>
      </c>
      <c r="S131" s="1502" t="s">
        <v>10999</v>
      </c>
      <c r="T131" s="1502">
        <v>1600</v>
      </c>
      <c r="U131" s="1177"/>
      <c r="V131" s="1020"/>
      <c r="W131" s="1552">
        <v>1350</v>
      </c>
      <c r="X131" s="1584">
        <v>1400</v>
      </c>
    </row>
    <row r="132" spans="1:25" ht="26.25" customHeight="1">
      <c r="A132" s="1006"/>
      <c r="B132" s="1007"/>
      <c r="C132" s="1502" t="s">
        <v>10673</v>
      </c>
      <c r="D132" s="1007" t="s">
        <v>10690</v>
      </c>
      <c r="E132" s="1007" t="s">
        <v>191</v>
      </c>
      <c r="F132" s="1007" t="s">
        <v>191</v>
      </c>
      <c r="G132" s="1007" t="s">
        <v>191</v>
      </c>
      <c r="H132" s="1493"/>
      <c r="I132" s="1007"/>
      <c r="J132" s="1007"/>
      <c r="K132" s="1013"/>
      <c r="L132" s="2786"/>
      <c r="M132" s="2760"/>
      <c r="N132" s="1013" t="s">
        <v>11064</v>
      </c>
      <c r="O132" s="2757"/>
      <c r="P132" s="1019" t="s">
        <v>10653</v>
      </c>
      <c r="Q132" s="1502" t="s">
        <v>10674</v>
      </c>
      <c r="R132" s="1502">
        <f t="shared" si="0"/>
        <v>2013</v>
      </c>
      <c r="S132" s="1502" t="s">
        <v>11000</v>
      </c>
      <c r="T132" s="1502">
        <v>1807</v>
      </c>
      <c r="U132" s="1020"/>
      <c r="V132" s="1023"/>
      <c r="W132" s="1552">
        <v>1450</v>
      </c>
      <c r="X132" s="1584">
        <v>1500</v>
      </c>
      <c r="Y132" s="1" t="s">
        <v>11192</v>
      </c>
    </row>
    <row r="133" spans="1:25" ht="26.25" customHeight="1" thickBot="1">
      <c r="A133" s="1008"/>
      <c r="B133" s="1009"/>
      <c r="C133" s="1009"/>
      <c r="D133" s="1009"/>
      <c r="E133" s="1009"/>
      <c r="F133" s="1009"/>
      <c r="G133" s="1009"/>
      <c r="H133" s="1009"/>
      <c r="I133" s="1009"/>
      <c r="J133" s="1009"/>
      <c r="K133" s="1229" t="s">
        <v>10602</v>
      </c>
      <c r="L133" s="1009"/>
      <c r="M133" s="1009"/>
      <c r="N133" s="1014"/>
      <c r="O133" s="1014"/>
      <c r="P133" s="1025"/>
      <c r="Q133" s="1009"/>
      <c r="R133" s="1009"/>
      <c r="S133" s="1026"/>
      <c r="T133" s="1026"/>
      <c r="U133" s="1027"/>
      <c r="V133" s="1028"/>
      <c r="W133" s="1029"/>
      <c r="X133" s="1030"/>
    </row>
    <row r="134" spans="1:25" ht="26.25" hidden="1" customHeight="1"/>
    <row r="135" spans="1:25" ht="26.25" hidden="1" customHeight="1" thickBo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51"/>
      <c r="L135" s="4"/>
      <c r="M135" s="4"/>
      <c r="N135" s="451"/>
      <c r="O135" s="451"/>
      <c r="P135" s="452"/>
      <c r="Q135" s="4"/>
      <c r="R135" s="4"/>
      <c r="S135" s="4"/>
      <c r="T135" s="4"/>
      <c r="U135" s="453"/>
      <c r="V135" s="454"/>
      <c r="W135" s="455"/>
      <c r="X135" s="455"/>
    </row>
    <row r="136" spans="1:25" ht="26.25" hidden="1" customHeight="1">
      <c r="A136" s="1004" t="s">
        <v>188</v>
      </c>
      <c r="B136" s="1005"/>
      <c r="C136" s="1005" t="s">
        <v>26</v>
      </c>
      <c r="D136" s="1005" t="s">
        <v>190</v>
      </c>
      <c r="E136" s="1005"/>
      <c r="F136" s="1005"/>
      <c r="G136" s="1005"/>
      <c r="H136" s="1005"/>
      <c r="I136" s="1005" t="s">
        <v>9179</v>
      </c>
      <c r="J136" s="1010" t="s">
        <v>10694</v>
      </c>
      <c r="K136" s="1011" t="s">
        <v>10801</v>
      </c>
      <c r="L136" s="1005"/>
      <c r="M136" s="1005"/>
      <c r="N136" s="1011"/>
      <c r="O136" s="1011"/>
      <c r="P136" s="1015"/>
      <c r="Q136" s="1005"/>
      <c r="R136" s="1005"/>
      <c r="S136" s="1005"/>
      <c r="T136" s="1005"/>
      <c r="U136" s="1016">
        <v>45359</v>
      </c>
      <c r="V136" s="1016">
        <v>45400</v>
      </c>
      <c r="W136" s="1017">
        <v>6300</v>
      </c>
      <c r="X136" s="1018"/>
    </row>
    <row r="137" spans="1:25" ht="26.25" hidden="1" customHeight="1">
      <c r="A137" s="1006"/>
      <c r="B137" s="1007"/>
      <c r="C137" s="1007" t="s">
        <v>10337</v>
      </c>
      <c r="D137" s="1007"/>
      <c r="E137" s="1007"/>
      <c r="F137" s="1007"/>
      <c r="G137" s="1007"/>
      <c r="H137" s="1007"/>
      <c r="I137" s="1007" t="s">
        <v>194</v>
      </c>
      <c r="J137" s="412" t="s">
        <v>10813</v>
      </c>
      <c r="K137" s="1012" t="s">
        <v>195</v>
      </c>
      <c r="L137" s="427" t="s">
        <v>3359</v>
      </c>
      <c r="M137" s="1007"/>
      <c r="N137" s="73" t="s">
        <v>3586</v>
      </c>
      <c r="O137" s="1013"/>
      <c r="P137" s="1019"/>
      <c r="Q137" s="1007"/>
      <c r="R137" s="1007"/>
      <c r="S137" s="1007"/>
      <c r="T137" s="1007"/>
      <c r="U137" s="1177"/>
      <c r="V137" s="1020"/>
      <c r="W137" s="1021"/>
      <c r="X137" s="1022"/>
    </row>
    <row r="138" spans="1:25" ht="26.25" hidden="1" customHeight="1">
      <c r="A138" s="1006"/>
      <c r="B138" s="1007"/>
      <c r="C138" s="1007"/>
      <c r="D138" s="2774" t="s">
        <v>3301</v>
      </c>
      <c r="E138" s="2775"/>
      <c r="F138" s="2775"/>
      <c r="G138" s="2775"/>
      <c r="H138" s="2776"/>
      <c r="I138" s="1007"/>
      <c r="J138" s="320" t="s">
        <v>10812</v>
      </c>
      <c r="K138" s="1013" t="s">
        <v>10800</v>
      </c>
      <c r="L138" s="1007"/>
      <c r="M138" s="1007"/>
      <c r="N138" s="73" t="s">
        <v>7705</v>
      </c>
      <c r="O138" s="1013" t="s">
        <v>10810</v>
      </c>
      <c r="P138" s="1019"/>
      <c r="Q138" s="1007"/>
      <c r="R138" s="1007"/>
      <c r="S138" s="1007"/>
      <c r="T138" s="1007"/>
      <c r="U138" s="1020"/>
      <c r="V138" s="1020"/>
      <c r="W138" s="1021"/>
      <c r="X138" s="1370"/>
    </row>
    <row r="139" spans="1:25" ht="26.25" hidden="1" customHeight="1">
      <c r="A139" s="1006"/>
      <c r="B139" s="1007"/>
      <c r="C139" s="1007"/>
      <c r="D139" s="2777"/>
      <c r="E139" s="2778"/>
      <c r="F139" s="2778"/>
      <c r="G139" s="2778"/>
      <c r="H139" s="2779"/>
      <c r="I139" s="1007"/>
      <c r="J139" s="1007"/>
      <c r="K139" s="1013" t="s">
        <v>8972</v>
      </c>
      <c r="L139" s="1007"/>
      <c r="M139" s="1007"/>
      <c r="N139" s="1013"/>
      <c r="O139" s="1013"/>
      <c r="P139" s="1019"/>
      <c r="Q139" s="1007"/>
      <c r="R139" s="1007"/>
      <c r="S139" s="1007"/>
      <c r="T139" s="1007"/>
      <c r="U139" s="1023"/>
      <c r="V139" s="1020"/>
      <c r="W139" s="1021"/>
      <c r="X139" s="1022"/>
    </row>
    <row r="140" spans="1:25" ht="26.25" hidden="1" customHeight="1">
      <c r="A140" s="1006"/>
      <c r="B140" s="1007"/>
      <c r="C140" s="1007"/>
      <c r="D140" s="2777"/>
      <c r="E140" s="2778"/>
      <c r="F140" s="2778"/>
      <c r="G140" s="2778"/>
      <c r="H140" s="2779"/>
      <c r="I140" s="1007"/>
      <c r="J140" s="1007"/>
      <c r="K140" s="1013"/>
      <c r="L140" s="1007"/>
      <c r="M140" s="1007"/>
      <c r="N140" s="1007"/>
      <c r="O140" s="1007"/>
      <c r="P140" s="1019"/>
      <c r="Q140" s="1007"/>
      <c r="R140" s="1007"/>
      <c r="S140" s="1024" t="s">
        <v>189</v>
      </c>
      <c r="T140" s="1024"/>
      <c r="U140" s="1020"/>
      <c r="V140" s="1020"/>
      <c r="W140" s="1021"/>
      <c r="X140" s="1022"/>
    </row>
    <row r="141" spans="1:25" ht="26.25" hidden="1" customHeight="1">
      <c r="A141" s="1006"/>
      <c r="B141" s="1007"/>
      <c r="C141" s="1007"/>
      <c r="D141" s="2780"/>
      <c r="E141" s="2781"/>
      <c r="F141" s="2781"/>
      <c r="G141" s="2781"/>
      <c r="H141" s="2782"/>
      <c r="I141" s="1007"/>
      <c r="J141" s="1007"/>
      <c r="K141" s="1013"/>
      <c r="L141" s="1007"/>
      <c r="M141" s="2559" t="s">
        <v>2898</v>
      </c>
      <c r="N141" s="2560"/>
      <c r="O141" s="2561"/>
      <c r="P141" s="1019"/>
      <c r="Q141" s="1007"/>
      <c r="R141" s="1007"/>
      <c r="S141" s="1024" t="s">
        <v>2472</v>
      </c>
      <c r="T141" s="1024">
        <f>SUM(T136:T140)</f>
        <v>0</v>
      </c>
      <c r="U141" s="1020"/>
      <c r="V141" s="1020"/>
      <c r="W141" s="1021"/>
      <c r="X141" s="1022"/>
    </row>
    <row r="142" spans="1:25" ht="26.25" hidden="1" customHeight="1" thickBot="1">
      <c r="A142" s="1008"/>
      <c r="B142" s="1009"/>
      <c r="C142" s="1009"/>
      <c r="D142" s="1009"/>
      <c r="E142" s="1009"/>
      <c r="F142" s="1009"/>
      <c r="G142" s="1009"/>
      <c r="H142" s="1009"/>
      <c r="I142" s="1009"/>
      <c r="J142" s="1009"/>
      <c r="K142" s="611" t="s">
        <v>10691</v>
      </c>
      <c r="L142" s="1009"/>
      <c r="M142" s="1009"/>
      <c r="N142" s="1014"/>
      <c r="O142" s="1014"/>
      <c r="P142" s="1025"/>
      <c r="Q142" s="1009"/>
      <c r="R142" s="1009"/>
      <c r="S142" s="1026"/>
      <c r="T142" s="1026"/>
      <c r="U142" s="1027"/>
      <c r="V142" s="1028"/>
      <c r="W142" s="1029"/>
      <c r="X142" s="1030"/>
    </row>
    <row r="144" spans="1:25" ht="26.25" customHeight="1" thickBot="1"/>
    <row r="145" spans="1:24" ht="26.25" customHeight="1">
      <c r="A145" s="874" t="s">
        <v>188</v>
      </c>
      <c r="B145" s="875"/>
      <c r="C145" s="875" t="s">
        <v>10530</v>
      </c>
      <c r="D145" s="875" t="s">
        <v>190</v>
      </c>
      <c r="E145" s="875" t="s">
        <v>191</v>
      </c>
      <c r="F145" s="875" t="s">
        <v>191</v>
      </c>
      <c r="G145" s="875" t="s">
        <v>191</v>
      </c>
      <c r="H145" s="1478"/>
      <c r="I145" s="875" t="s">
        <v>10531</v>
      </c>
      <c r="J145" s="875" t="s">
        <v>10714</v>
      </c>
      <c r="K145" s="876" t="s">
        <v>10535</v>
      </c>
      <c r="L145" s="875" t="s">
        <v>10759</v>
      </c>
      <c r="M145" s="875"/>
      <c r="N145" s="876" t="s">
        <v>10568</v>
      </c>
      <c r="O145" s="876">
        <v>24171666</v>
      </c>
      <c r="P145" s="877" t="s">
        <v>11769</v>
      </c>
      <c r="Q145" s="875" t="s">
        <v>215</v>
      </c>
      <c r="R145" s="875">
        <f>IF(MID(RIGHT(S145,8),1,1)="M",2021,IF(MID(RIGHT(S145,8),1,1)="N",2022,IF(MID(RIGHT(S145,8),1,1)="P",2023,IF(MID(RIGHT(S145,8),1,1)="R",1994,IF(MID(RIGHT(S145,8),1,1)="S",1995,IF(MID(RIGHT(S145,8),1,1)="T",1996,IF(MID(RIGHT(S145,8),1,1)="V",1997,IF(MID(RIGHT(S145,8),1,1)="W",1998,IF(MID(RIGHT(S145,8),1,1)="X",1999,IF(MID(RIGHT(S145,8),1,1)="Y",2000,IF(MID(RIGHT(S145,8),1,1)="1",2001,IF(MID(RIGHT(S145,8),1,1)="2",2002,IF(MID(RIGHT(S145,8),1,1)="3",2003,IF(MID(RIGHT(S145,8),1,1)="4",2004,IF(MID(RIGHT(S145,8),1,1)="5",2005,IF(MID(RIGHT(S145,8),1,1)="6",2006,IF(MID(RIGHT(S145,8),1,1)="7",2007,IF(MID(RIGHT(S145,8),1,1)="8",2008,IF(MID(RIGHT(S145,8),1,1)="9",2009,IF(MID(RIGHT(S145,8),1,1)="A",2010,IF(MID(RIGHT(S145,8),1,1)="B",2011,IF(MID(RIGHT(S145,8),1,1)="C",2012,IF(MID(RIGHT(S145,8),1,1)="D",2013,IF(MID(RIGHT(S145,8),1,1)="E",2014,IF(MID(RIGHT(S145,8),1,1)="F",2015,IF(MID(RIGHT(S145,8),1,1)="G",2016,IF(MID(RIGHT(S145,8),1,1)="H",2017,IF(MID(RIGHT(S145,8),1,1)="J",2018,IF(MID(RIGHT(S145,8),1,1)="K",2019,IF(MID(RIGHT(S145,8),1,1)="L",2020,""))))))))))))))))))))))))))))))</f>
        <v>2015</v>
      </c>
      <c r="S145" s="875" t="s">
        <v>10738</v>
      </c>
      <c r="T145" s="875">
        <v>1200</v>
      </c>
      <c r="U145" s="1239">
        <v>45352</v>
      </c>
      <c r="V145" s="1239">
        <v>45385</v>
      </c>
      <c r="W145" s="879">
        <v>2000</v>
      </c>
      <c r="X145" s="880">
        <v>2550</v>
      </c>
    </row>
    <row r="146" spans="1:24" ht="26.25" customHeight="1">
      <c r="A146" s="881"/>
      <c r="B146" s="882"/>
      <c r="C146" s="882"/>
      <c r="D146" s="882"/>
      <c r="E146" s="882"/>
      <c r="F146" s="882"/>
      <c r="G146" s="882"/>
      <c r="H146" s="882"/>
      <c r="I146" s="882" t="s">
        <v>194</v>
      </c>
      <c r="J146" s="412" t="s">
        <v>10542</v>
      </c>
      <c r="K146" s="884" t="s">
        <v>10536</v>
      </c>
      <c r="L146" s="961" t="s">
        <v>3603</v>
      </c>
      <c r="M146" s="882"/>
      <c r="N146" s="73" t="s">
        <v>10321</v>
      </c>
      <c r="O146" s="882"/>
      <c r="P146" s="882"/>
      <c r="Q146" s="882" t="s">
        <v>201</v>
      </c>
      <c r="R146" s="882">
        <f>IF(MID(RIGHT(S146,8),1,1)="M",2021,IF(MID(RIGHT(S146,8),1,1)="N",2022,IF(MID(RIGHT(S146,8),1,1)="P",2023,IF(MID(RIGHT(S146,8),1,1)="R",1994,IF(MID(RIGHT(S146,8),1,1)="S",1995,IF(MID(RIGHT(S146,8),1,1)="T",1996,IF(MID(RIGHT(S146,8),1,1)="V",1997,IF(MID(RIGHT(S146,8),1,1)="W",1998,IF(MID(RIGHT(S146,8),1,1)="X",1999,IF(MID(RIGHT(S146,8),1,1)="Y",2000,IF(MID(RIGHT(S146,8),1,1)="1",2001,IF(MID(RIGHT(S146,8),1,1)="2",2002,IF(MID(RIGHT(S146,8),1,1)="3",2003,IF(MID(RIGHT(S146,8),1,1)="4",2004,IF(MID(RIGHT(S146,8),1,1)="5",2005,IF(MID(RIGHT(S146,8),1,1)="6",2006,IF(MID(RIGHT(S146,8),1,1)="7",2007,IF(MID(RIGHT(S146,8),1,1)="8",2008,IF(MID(RIGHT(S146,8),1,1)="9",2009,IF(MID(RIGHT(S146,8),1,1)="A",2010,IF(MID(RIGHT(S146,8),1,1)="B",2011,IF(MID(RIGHT(S146,8),1,1)="C",2012,IF(MID(RIGHT(S146,8),1,1)="D",2013,IF(MID(RIGHT(S146,8),1,1)="E",2014,IF(MID(RIGHT(S146,8),1,1)="F",2015,IF(MID(RIGHT(S146,8),1,1)="G",2016,IF(MID(RIGHT(S146,8),1,1)="H",2017,IF(MID(RIGHT(S146,8),1,1)="J",2018,IF(MID(RIGHT(S146,8),1,1)="K",2019,IF(MID(RIGHT(S146,8),1,1)="L",2020,""))))))))))))))))))))))))))))))</f>
        <v>2011</v>
      </c>
      <c r="S146" s="882" t="s">
        <v>10739</v>
      </c>
      <c r="T146" s="882">
        <v>1500</v>
      </c>
      <c r="U146" s="891">
        <v>45359</v>
      </c>
      <c r="V146" s="1132">
        <v>45392</v>
      </c>
      <c r="W146" s="1539" t="s">
        <v>11094</v>
      </c>
      <c r="X146" s="1540" t="s">
        <v>11094</v>
      </c>
    </row>
    <row r="147" spans="1:24" ht="26.25" customHeight="1">
      <c r="A147" s="881"/>
      <c r="B147" s="882"/>
      <c r="C147" s="1434"/>
      <c r="D147" s="882"/>
      <c r="E147" s="882"/>
      <c r="F147" s="882"/>
      <c r="G147" s="882"/>
      <c r="H147" s="882"/>
      <c r="I147" s="882"/>
      <c r="J147" s="882" t="s">
        <v>11751</v>
      </c>
      <c r="K147" s="889" t="s">
        <v>256</v>
      </c>
      <c r="L147" s="882"/>
      <c r="M147" s="882"/>
      <c r="N147" s="73" t="s">
        <v>3907</v>
      </c>
      <c r="O147" s="1436"/>
      <c r="P147" s="882"/>
      <c r="Q147" s="882" t="s">
        <v>225</v>
      </c>
      <c r="R147" s="882">
        <f>IF(MID(RIGHT(S147,8),1,1)="M",2021,IF(MID(RIGHT(S147,8),1,1)="N",2022,IF(MID(RIGHT(S147,8),1,1)="P",2023,IF(MID(RIGHT(S147,8),1,1)="R",1994,IF(MID(RIGHT(S147,8),1,1)="S",1995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2013</v>
      </c>
      <c r="S147" s="882" t="s">
        <v>10740</v>
      </c>
      <c r="T147" s="882">
        <v>1200</v>
      </c>
      <c r="U147" s="891"/>
      <c r="V147" s="891">
        <v>45387</v>
      </c>
      <c r="W147" s="911" t="s">
        <v>11227</v>
      </c>
      <c r="X147" s="888" t="s">
        <v>11759</v>
      </c>
    </row>
    <row r="148" spans="1:24" ht="26.25" customHeight="1">
      <c r="A148" s="881"/>
      <c r="B148" s="882"/>
      <c r="C148" s="882"/>
      <c r="D148" s="882"/>
      <c r="E148" s="882"/>
      <c r="F148" s="882"/>
      <c r="G148" s="882"/>
      <c r="H148" s="882"/>
      <c r="I148" s="882"/>
      <c r="J148" s="882" t="s">
        <v>10537</v>
      </c>
      <c r="K148" s="890" t="s">
        <v>1772</v>
      </c>
      <c r="L148" s="882"/>
      <c r="M148" s="882"/>
      <c r="N148" s="882"/>
      <c r="O148" s="882"/>
      <c r="P148" s="882"/>
      <c r="Q148" s="882" t="s">
        <v>221</v>
      </c>
      <c r="R148" s="882">
        <f>IF(MID(RIGHT(S148,8),1,1)="M",2021,IF(MID(RIGHT(S148,8),1,1)="N",2022,IF(MID(RIGHT(S148,8),1,1)="P",2023,IF(MID(RIGHT(S148,8),1,1)="R",1994,IF(MID(RIGHT(S148,8),1,1)="S",1995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2012</v>
      </c>
      <c r="S148" s="882" t="s">
        <v>10741</v>
      </c>
      <c r="T148" s="882">
        <v>1000</v>
      </c>
      <c r="U148" s="885"/>
      <c r="V148" s="885"/>
      <c r="W148" s="909"/>
      <c r="X148" s="888"/>
    </row>
    <row r="149" spans="1:24" ht="26.25" customHeight="1">
      <c r="A149" s="881"/>
      <c r="B149" s="882"/>
      <c r="C149" s="882"/>
      <c r="D149" s="882"/>
      <c r="E149" s="882"/>
      <c r="F149" s="882"/>
      <c r="G149" s="882"/>
      <c r="H149" s="882"/>
      <c r="I149" s="882"/>
      <c r="J149" s="882"/>
      <c r="K149" s="890"/>
      <c r="L149" s="882"/>
      <c r="M149" s="882"/>
      <c r="N149" s="882"/>
      <c r="O149" s="882"/>
      <c r="P149" s="882"/>
      <c r="Q149" s="882" t="s">
        <v>10717</v>
      </c>
      <c r="R149" s="882">
        <f>IF(MID(RIGHT(S149,8),1,1)="M",2021,IF(MID(RIGHT(S149,8),1,1)="N",2022,IF(MID(RIGHT(S149,8),1,1)="P",2023,IF(MID(RIGHT(S149,8),1,1)="R",1994,IF(MID(RIGHT(S149,8),1,1)="S",1995,IF(MID(RIGHT(S149,8),1,1)="T",1996,IF(MID(RIGHT(S149,8),1,1)="V",1997,IF(MID(RIGHT(S149,8),1,1)="W",1998,IF(MID(RIGHT(S149,8),1,1)="X",1999,IF(MID(RIGHT(S149,8),1,1)="Y",2000,IF(MID(RIGHT(S149,8),1,1)="1",2001,IF(MID(RIGHT(S149,8),1,1)="2",2002,IF(MID(RIGHT(S149,8),1,1)="3",2003,IF(MID(RIGHT(S149,8),1,1)="4",2004,IF(MID(RIGHT(S149,8),1,1)="5",2005,IF(MID(RIGHT(S149,8),1,1)="6",2006,IF(MID(RIGHT(S149,8),1,1)="7",2007,IF(MID(RIGHT(S149,8),1,1)="8",2008,IF(MID(RIGHT(S149,8),1,1)="9",2009,IF(MID(RIGHT(S149,8),1,1)="A",2010,IF(MID(RIGHT(S149,8),1,1)="B",2011,IF(MID(RIGHT(S149,8),1,1)="C",2012,IF(MID(RIGHT(S149,8),1,1)="D",2013,IF(MID(RIGHT(S149,8),1,1)="E",2014,IF(MID(RIGHT(S149,8),1,1)="F",2015,IF(MID(RIGHT(S149,8),1,1)="G",2016,IF(MID(RIGHT(S149,8),1,1)="H",2017,IF(MID(RIGHT(S149,8),1,1)="J",2018,IF(MID(RIGHT(S149,8),1,1)="K",2019,IF(MID(RIGHT(S149,8),1,1)="L",2020,""))))))))))))))))))))))))))))))</f>
        <v>2010</v>
      </c>
      <c r="S149" s="882" t="s">
        <v>10742</v>
      </c>
      <c r="T149" s="882">
        <v>1500</v>
      </c>
      <c r="U149" s="885"/>
      <c r="V149" s="891"/>
      <c r="W149" s="909"/>
      <c r="X149" s="888"/>
    </row>
    <row r="150" spans="1:24" ht="26.25" customHeight="1">
      <c r="A150" s="881"/>
      <c r="B150" s="882"/>
      <c r="C150" s="882"/>
      <c r="D150" s="882"/>
      <c r="E150" s="882"/>
      <c r="F150" s="882"/>
      <c r="G150" s="882"/>
      <c r="H150" s="882"/>
      <c r="I150" s="882"/>
      <c r="J150" s="882" t="s">
        <v>11366</v>
      </c>
      <c r="K150" s="890"/>
      <c r="L150" s="882"/>
      <c r="M150" s="882"/>
      <c r="N150" s="882"/>
      <c r="O150" s="882"/>
      <c r="P150" s="882"/>
      <c r="Q150" s="882"/>
      <c r="R150" s="882"/>
      <c r="S150" s="883" t="s">
        <v>189</v>
      </c>
      <c r="T150" s="883">
        <v>3800</v>
      </c>
      <c r="U150" s="885"/>
      <c r="V150" s="891"/>
      <c r="W150" s="887"/>
      <c r="X150" s="888"/>
    </row>
    <row r="151" spans="1:24" ht="26.25" customHeight="1">
      <c r="A151" s="881"/>
      <c r="B151" s="882"/>
      <c r="C151" s="882"/>
      <c r="D151" s="882"/>
      <c r="E151" s="882"/>
      <c r="F151" s="882"/>
      <c r="G151" s="882"/>
      <c r="H151" s="882"/>
      <c r="I151" s="882"/>
      <c r="J151" s="882"/>
      <c r="K151" s="889"/>
      <c r="L151" s="882"/>
      <c r="M151" s="882"/>
      <c r="N151" s="882"/>
      <c r="O151" s="882"/>
      <c r="P151" s="882"/>
      <c r="Q151" s="882"/>
      <c r="R151" s="882"/>
      <c r="S151" s="883" t="s">
        <v>2472</v>
      </c>
      <c r="T151" s="883">
        <f>SUM(T145:T150)</f>
        <v>10200</v>
      </c>
      <c r="U151" s="891"/>
      <c r="V151" s="891"/>
      <c r="W151" s="887"/>
      <c r="X151" s="1309"/>
    </row>
    <row r="152" spans="1:24" ht="26.25" customHeight="1" thickBot="1">
      <c r="A152" s="892"/>
      <c r="B152" s="893"/>
      <c r="C152" s="893"/>
      <c r="D152" s="893"/>
      <c r="E152" s="893"/>
      <c r="F152" s="893"/>
      <c r="G152" s="893"/>
      <c r="H152" s="893"/>
      <c r="I152" s="893"/>
      <c r="J152" s="893"/>
      <c r="K152" s="1229" t="s">
        <v>10691</v>
      </c>
      <c r="L152" s="893"/>
      <c r="M152" s="893"/>
      <c r="N152" s="894"/>
      <c r="O152" s="894"/>
      <c r="P152" s="895"/>
      <c r="Q152" s="893"/>
      <c r="R152" s="893"/>
      <c r="S152" s="895"/>
      <c r="T152" s="895"/>
      <c r="U152" s="897"/>
      <c r="V152" s="898"/>
      <c r="W152" s="899"/>
      <c r="X152" s="900"/>
    </row>
    <row r="154" spans="1:24" ht="26.25" customHeight="1" thickBot="1"/>
    <row r="155" spans="1:24" s="1375" customFormat="1" ht="26.25" customHeight="1">
      <c r="A155" s="1376" t="s">
        <v>9581</v>
      </c>
      <c r="B155" s="1377" t="s">
        <v>9582</v>
      </c>
      <c r="C155" s="1377" t="s">
        <v>242</v>
      </c>
      <c r="D155" s="1377" t="s">
        <v>190</v>
      </c>
      <c r="E155" s="1377" t="s">
        <v>191</v>
      </c>
      <c r="F155" s="1377" t="s">
        <v>191</v>
      </c>
      <c r="G155" s="1377" t="s">
        <v>191</v>
      </c>
      <c r="H155" s="1490"/>
      <c r="I155" s="1377" t="s">
        <v>10531</v>
      </c>
      <c r="J155" s="1378" t="s">
        <v>10714</v>
      </c>
      <c r="K155" s="1377" t="s">
        <v>10534</v>
      </c>
      <c r="L155" s="1377" t="s">
        <v>10760</v>
      </c>
      <c r="M155" s="1377"/>
      <c r="N155" s="1378" t="s">
        <v>10642</v>
      </c>
      <c r="O155" s="1377">
        <v>24123020</v>
      </c>
      <c r="P155" s="1526" t="s">
        <v>11574</v>
      </c>
      <c r="Q155" s="1510" t="s">
        <v>196</v>
      </c>
      <c r="R155" s="1511">
        <f>IF(MID(RIGHT(S155,8),1,1)="M",2021,IF(MID(RIGHT(S155,8),1,1)="N",2022,IF(MID(RIGHT(S155,8),1,1)="P",2023,IF(MID(RIGHT(S155,8),1,1)="R",1994,IF(MID(RIGHT(S155,8),1,1)="S",1995,IF(MID(RIGHT(S155,8),1,1)="T",1996,IF(MID(RIGHT(S155,8),1,1)="V",1997,IF(MID(RIGHT(S155,8),1,1)="W",1998,IF(MID(RIGHT(S155,8),1,1)="X",1999,IF(MID(RIGHT(S155,8),1,1)="Y",2000,IF(MID(RIGHT(S155,8),1,1)="1",2001,IF(MID(RIGHT(S155,8),1,1)="2",2002,IF(MID(RIGHT(S155,8),1,1)="3",2003,IF(MID(RIGHT(S155,8),1,1)="4",2004,IF(MID(RIGHT(S155,8),1,1)="5",2005,IF(MID(RIGHT(S155,8),1,1)="6",2006,IF(MID(RIGHT(S155,8),1,1)="7",2007,IF(MID(RIGHT(S155,8),1,1)="8",2008,IF(MID(RIGHT(S155,8),1,1)="9",2009,IF(MID(RIGHT(S155,8),1,1)="A",2010,IF(MID(RIGHT(S155,8),1,1)="B",2011,IF(MID(RIGHT(S155,8),1,1)="C",2012,IF(MID(RIGHT(S155,8),1,1)="D",2013,IF(MID(RIGHT(S155,8),1,1)="E",2014,IF(MID(RIGHT(S155,8),1,1)="F",2015,IF(MID(RIGHT(S155,8),1,1)="G",2016,IF(MID(RIGHT(S155,8),1,1)="H",2017,IF(MID(RIGHT(S155,8),1,1)="J",2018,IF(MID(RIGHT(S155,8),1,1)="K",2019,IF(MID(RIGHT(S155,8),1,1)="L",2020,""))))))))))))))))))))))))))))))</f>
        <v>2007</v>
      </c>
      <c r="S155" s="1512" t="s">
        <v>10744</v>
      </c>
      <c r="T155" s="1510">
        <v>2325</v>
      </c>
      <c r="U155" s="1504">
        <v>45352</v>
      </c>
      <c r="V155" s="1504">
        <v>45385</v>
      </c>
      <c r="W155" s="1415">
        <v>2000</v>
      </c>
      <c r="X155" s="1505">
        <v>2600</v>
      </c>
    </row>
    <row r="156" spans="1:24" s="1375" customFormat="1" ht="26.25" customHeight="1">
      <c r="A156" s="1381"/>
      <c r="B156" s="1382"/>
      <c r="C156" s="1432" t="s">
        <v>10713</v>
      </c>
      <c r="D156" s="1382"/>
      <c r="E156" s="1382"/>
      <c r="F156" s="1382"/>
      <c r="G156" s="1382"/>
      <c r="H156" s="1382"/>
      <c r="I156" s="1383" t="s">
        <v>3598</v>
      </c>
      <c r="J156" s="1417" t="s">
        <v>10743</v>
      </c>
      <c r="K156" s="1385" t="s">
        <v>10370</v>
      </c>
      <c r="L156" s="425" t="s">
        <v>3603</v>
      </c>
      <c r="M156" s="1385"/>
      <c r="N156" s="73" t="s">
        <v>3907</v>
      </c>
      <c r="O156" s="1385"/>
      <c r="P156" s="1386"/>
      <c r="Q156" s="1508" t="s">
        <v>221</v>
      </c>
      <c r="R156" s="1509">
        <f>IF(MID(RIGHT(S156,8),1,1)="M",2021,IF(MID(RIGHT(S156,8),1,1)="N",2022,IF(MID(RIGHT(S156,8),1,1)="P",2023,IF(MID(RIGHT(S156,8),1,1)="R",1994,IF(MID(RIGHT(S156,8),1,1)="S",1995,IF(MID(RIGHT(S156,8),1,1)="T",1996,IF(MID(RIGHT(S156,8),1,1)="V",1997,IF(MID(RIGHT(S156,8),1,1)="W",1998,IF(MID(RIGHT(S156,8),1,1)="X",1999,IF(MID(RIGHT(S156,8),1,1)="Y",2000,IF(MID(RIGHT(S156,8),1,1)="1",2001,IF(MID(RIGHT(S156,8),1,1)="2",2002,IF(MID(RIGHT(S156,8),1,1)="3",2003,IF(MID(RIGHT(S156,8),1,1)="4",2004,IF(MID(RIGHT(S156,8),1,1)="5",2005,IF(MID(RIGHT(S156,8),1,1)="6",2006,IF(MID(RIGHT(S156,8),1,1)="7",2007,IF(MID(RIGHT(S156,8),1,1)="8",2008,IF(MID(RIGHT(S156,8),1,1)="9",2009,IF(MID(RIGHT(S156,8),1,1)="A",2010,IF(MID(RIGHT(S156,8),1,1)="B",2011,IF(MID(RIGHT(S156,8),1,1)="C",2012,IF(MID(RIGHT(S156,8),1,1)="D",2013,IF(MID(RIGHT(S156,8),1,1)="E",2014,IF(MID(RIGHT(S156,8),1,1)="F",2015,IF(MID(RIGHT(S156,8),1,1)="G",2016,IF(MID(RIGHT(S156,8),1,1)="H",2017,IF(MID(RIGHT(S156,8),1,1)="J",2018,IF(MID(RIGHT(S156,8),1,1)="K",2019,IF(MID(RIGHT(S156,8),1,1)="L",2020,""))))))))))))))))))))))))))))))</f>
        <v>2012</v>
      </c>
      <c r="S156" s="1508" t="s">
        <v>10712</v>
      </c>
      <c r="T156" s="1508">
        <v>800</v>
      </c>
      <c r="U156" s="1388">
        <v>45359</v>
      </c>
      <c r="V156" s="1387">
        <v>45392</v>
      </c>
      <c r="W156" s="1541" t="s">
        <v>11095</v>
      </c>
      <c r="X156" s="1506">
        <v>100</v>
      </c>
    </row>
    <row r="157" spans="1:24" s="1375" customFormat="1" ht="26.25" customHeight="1">
      <c r="A157" s="1381"/>
      <c r="B157" s="1382"/>
      <c r="C157" s="1391" t="s">
        <v>11575</v>
      </c>
      <c r="D157" s="1382"/>
      <c r="E157" s="1382"/>
      <c r="F157" s="1382"/>
      <c r="G157" s="1382"/>
      <c r="H157" s="1382"/>
      <c r="I157" s="1382"/>
      <c r="J157" s="1384" t="s">
        <v>10677</v>
      </c>
      <c r="K157" s="1385"/>
      <c r="L157" s="1385"/>
      <c r="M157" s="1385"/>
      <c r="N157" s="73" t="s">
        <v>7287</v>
      </c>
      <c r="O157" s="1385"/>
      <c r="P157" s="1385"/>
      <c r="Q157" s="1508" t="s">
        <v>201</v>
      </c>
      <c r="R157" s="1509">
        <f>IF(MID(RIGHT(S157,8),1,1)="M",2021,IF(MID(RIGHT(S157,8),1,1)="N",2022,IF(MID(RIGHT(S157,8),1,1)="P",2023,IF(MID(RIGHT(S157,8),1,1)="R",1994,IF(MID(RIGHT(S157,8),1,1)="S",1995,IF(MID(RIGHT(S157,8),1,1)="T",1996,IF(MID(RIGHT(S157,8),1,1)="V",1997,IF(MID(RIGHT(S157,8),1,1)="W",1998,IF(MID(RIGHT(S157,8),1,1)="X",1999,IF(MID(RIGHT(S157,8),1,1)="Y",2000,IF(MID(RIGHT(S157,8),1,1)="1",2001,IF(MID(RIGHT(S157,8),1,1)="2",2002,IF(MID(RIGHT(S157,8),1,1)="3",2003,IF(MID(RIGHT(S157,8),1,1)="4",2004,IF(MID(RIGHT(S157,8),1,1)="5",2005,IF(MID(RIGHT(S157,8),1,1)="6",2006,IF(MID(RIGHT(S157,8),1,1)="7",2007,IF(MID(RIGHT(S157,8),1,1)="8",2008,IF(MID(RIGHT(S157,8),1,1)="9",2009,IF(MID(RIGHT(S157,8),1,1)="A",2010,IF(MID(RIGHT(S157,8),1,1)="B",2011,IF(MID(RIGHT(S157,8),1,1)="C",2012,IF(MID(RIGHT(S157,8),1,1)="D",2013,IF(MID(RIGHT(S157,8),1,1)="E",2014,IF(MID(RIGHT(S157,8),1,1)="F",2015,IF(MID(RIGHT(S157,8),1,1)="G",2016,IF(MID(RIGHT(S157,8),1,1)="H",2017,IF(MID(RIGHT(S157,8),1,1)="J",2018,IF(MID(RIGHT(S157,8),1,1)="K",2019,IF(MID(RIGHT(S157,8),1,1)="L",2020,""))))))))))))))))))))))))))))))</f>
        <v>2012</v>
      </c>
      <c r="S157" s="1508" t="s">
        <v>10715</v>
      </c>
      <c r="T157" s="1508">
        <v>1515</v>
      </c>
      <c r="U157" s="1387"/>
      <c r="V157" s="1387">
        <v>45387</v>
      </c>
      <c r="W157" s="1472" t="s">
        <v>11227</v>
      </c>
      <c r="X157" s="1542" t="s">
        <v>11096</v>
      </c>
    </row>
    <row r="158" spans="1:24" s="1375" customFormat="1" ht="26.25" customHeight="1">
      <c r="A158" s="1381"/>
      <c r="B158" s="1382"/>
      <c r="C158" s="1391"/>
      <c r="D158" s="1382"/>
      <c r="E158" s="1382"/>
      <c r="F158" s="1382"/>
      <c r="G158" s="1382"/>
      <c r="H158" s="1382"/>
      <c r="I158" s="1382"/>
      <c r="J158" s="1384"/>
      <c r="K158" s="1385" t="s">
        <v>1772</v>
      </c>
      <c r="L158" s="1385"/>
      <c r="M158" s="1385"/>
      <c r="N158" s="1385"/>
      <c r="O158" s="1385"/>
      <c r="P158" s="1385"/>
      <c r="Q158" s="1392" t="s">
        <v>209</v>
      </c>
      <c r="R158" s="1513">
        <f>IF(MID(RIGHT(S158,8),1,1)="M",2021,IF(MID(RIGHT(S158,8),1,1)="N",2022,IF(MID(RIGHT(S158,8),1,1)="P",2023,IF(MID(RIGHT(S158,8),1,1)="R",1994,IF(MID(RIGHT(S158,8),1,1)="S",1995,IF(MID(RIGHT(S158,8),1,1)="T",1996,IF(MID(RIGHT(S158,8),1,1)="V",1997,IF(MID(RIGHT(S158,8),1,1)="W",1998,IF(MID(RIGHT(S158,8),1,1)="X",1999,IF(MID(RIGHT(S158,8),1,1)="Y",2000,IF(MID(RIGHT(S158,8),1,1)="1",2001,IF(MID(RIGHT(S158,8),1,1)="2",2002,IF(MID(RIGHT(S158,8),1,1)="3",2003,IF(MID(RIGHT(S158,8),1,1)="4",2004,IF(MID(RIGHT(S158,8),1,1)="5",2005,IF(MID(RIGHT(S158,8),1,1)="6",2006,IF(MID(RIGHT(S158,8),1,1)="7",2007,IF(MID(RIGHT(S158,8),1,1)="8",2008,IF(MID(RIGHT(S158,8),1,1)="9",2009,IF(MID(RIGHT(S158,8),1,1)="A",2010,IF(MID(RIGHT(S158,8),1,1)="B",2011,IF(MID(RIGHT(S158,8),1,1)="C",2012,IF(MID(RIGHT(S158,8),1,1)="D",2013,IF(MID(RIGHT(S158,8),1,1)="E",2014,IF(MID(RIGHT(S158,8),1,1)="F",2015,IF(MID(RIGHT(S158,8),1,1)="G",2016,IF(MID(RIGHT(S158,8),1,1)="H",2017,IF(MID(RIGHT(S158,8),1,1)="J",2018,IF(MID(RIGHT(S158,8),1,1)="K",2019,IF(MID(RIGHT(S158,8),1,1)="L",2020,""))))))))))))))))))))))))))))))</f>
        <v>2010</v>
      </c>
      <c r="S158" s="1392" t="s">
        <v>10745</v>
      </c>
      <c r="T158" s="1392">
        <v>1530</v>
      </c>
      <c r="U158" s="1387"/>
      <c r="V158" s="1388">
        <v>45401</v>
      </c>
      <c r="W158" s="1435"/>
      <c r="X158" s="1473" t="s">
        <v>11572</v>
      </c>
    </row>
    <row r="159" spans="1:24" s="1375" customFormat="1" ht="26.25" customHeight="1">
      <c r="A159" s="1381"/>
      <c r="B159" s="1382"/>
      <c r="C159" s="1391"/>
      <c r="D159" s="1382"/>
      <c r="E159" s="1382"/>
      <c r="F159" s="1382"/>
      <c r="G159" s="1382"/>
      <c r="H159" s="1382"/>
      <c r="I159" s="1382"/>
      <c r="J159" s="1384" t="s">
        <v>11366</v>
      </c>
      <c r="K159" s="1385"/>
      <c r="L159" s="1385"/>
      <c r="M159" s="1385"/>
      <c r="N159" s="1385"/>
      <c r="O159" s="1385"/>
      <c r="P159" s="1385"/>
      <c r="Q159" s="1508" t="s">
        <v>203</v>
      </c>
      <c r="R159" s="1509">
        <f>IF(MID(RIGHT(S159,8),1,1)="M",2021,IF(MID(RIGHT(S159,8),1,1)="N",2022,IF(MID(RIGHT(S159,8),1,1)="P",2023,IF(MID(RIGHT(S159,8),1,1)="R",1994,IF(MID(RIGHT(S159,8),1,1)="S",1995,IF(MID(RIGHT(S159,8),1,1)="T",1996,IF(MID(RIGHT(S159,8),1,1)="V",1997,IF(MID(RIGHT(S159,8),1,1)="W",1998,IF(MID(RIGHT(S159,8),1,1)="X",1999,IF(MID(RIGHT(S159,8),1,1)="Y",2000,IF(MID(RIGHT(S159,8),1,1)="1",2001,IF(MID(RIGHT(S159,8),1,1)="2",2002,IF(MID(RIGHT(S159,8),1,1)="3",2003,IF(MID(RIGHT(S159,8),1,1)="4",2004,IF(MID(RIGHT(S159,8),1,1)="5",2005,IF(MID(RIGHT(S159,8),1,1)="6",2006,IF(MID(RIGHT(S159,8),1,1)="7",2007,IF(MID(RIGHT(S159,8),1,1)="8",2008,IF(MID(RIGHT(S159,8),1,1)="9",2009,IF(MID(RIGHT(S159,8),1,1)="A",2010,IF(MID(RIGHT(S159,8),1,1)="B",2011,IF(MID(RIGHT(S159,8),1,1)="C",2012,IF(MID(RIGHT(S159,8),1,1)="D",2013,IF(MID(RIGHT(S159,8),1,1)="E",2014,IF(MID(RIGHT(S159,8),1,1)="F",2015,IF(MID(RIGHT(S159,8),1,1)="G",2016,IF(MID(RIGHT(S159,8),1,1)="H",2017,IF(MID(RIGHT(S159,8),1,1)="J",2018,IF(MID(RIGHT(S159,8),1,1)="K",2019,IF(MID(RIGHT(S159,8),1,1)="L",2020,""))))))))))))))))))))))))))))))</f>
        <v>2013</v>
      </c>
      <c r="S159" s="1508" t="s">
        <v>10716</v>
      </c>
      <c r="T159" s="1508">
        <v>1515</v>
      </c>
      <c r="U159" s="1387"/>
      <c r="V159" s="1387"/>
      <c r="W159" s="1435"/>
      <c r="X159" s="1390"/>
    </row>
    <row r="160" spans="1:24" s="1375" customFormat="1" ht="26.25" customHeight="1">
      <c r="A160" s="1381"/>
      <c r="B160" s="1382"/>
      <c r="C160" s="1391"/>
      <c r="D160" s="1382"/>
      <c r="E160" s="1382"/>
      <c r="F160" s="1382"/>
      <c r="G160" s="1382"/>
      <c r="H160" s="1382"/>
      <c r="I160" s="1382"/>
      <c r="J160" s="1384"/>
      <c r="K160" s="1385"/>
      <c r="L160" s="1385"/>
      <c r="M160" s="1385"/>
      <c r="N160" s="1385"/>
      <c r="O160" s="1385"/>
      <c r="P160" s="1385"/>
      <c r="Q160" s="1382"/>
      <c r="R160" s="606"/>
      <c r="S160" s="1382"/>
      <c r="T160" s="1382"/>
      <c r="U160" s="1387"/>
      <c r="V160" s="1387"/>
      <c r="W160" s="1435"/>
      <c r="X160" s="1390"/>
    </row>
    <row r="161" spans="1:24" s="1375" customFormat="1" ht="26.25" customHeight="1">
      <c r="A161" s="1381"/>
      <c r="B161" s="1382"/>
      <c r="C161" s="1391"/>
      <c r="D161" s="1382"/>
      <c r="E161" s="1382"/>
      <c r="F161" s="1382"/>
      <c r="G161" s="1382"/>
      <c r="H161" s="1382"/>
      <c r="I161" s="1382"/>
      <c r="J161" s="1384"/>
      <c r="K161" s="1385"/>
      <c r="L161" s="1385"/>
      <c r="M161" s="1385"/>
      <c r="N161" s="1385"/>
      <c r="O161" s="1385"/>
      <c r="P161" s="1385"/>
      <c r="Q161" s="1382"/>
      <c r="R161" s="606"/>
      <c r="S161" s="1392" t="s">
        <v>9583</v>
      </c>
      <c r="T161" s="1392">
        <v>3780</v>
      </c>
      <c r="U161" s="1387"/>
      <c r="V161" s="1388"/>
      <c r="W161" s="1389"/>
      <c r="X161" s="1390"/>
    </row>
    <row r="162" spans="1:24" s="1375" customFormat="1" ht="26.25" customHeight="1">
      <c r="A162" s="1418"/>
      <c r="B162" s="1419"/>
      <c r="C162" s="1420"/>
      <c r="D162" s="1419"/>
      <c r="E162" s="1419"/>
      <c r="F162" s="1419"/>
      <c r="G162" s="1419"/>
      <c r="H162" s="1419"/>
      <c r="I162" s="1419"/>
      <c r="J162" s="1421"/>
      <c r="K162" s="1422"/>
      <c r="L162" s="1422"/>
      <c r="M162" s="1385"/>
      <c r="N162" s="1385"/>
      <c r="O162" s="1385"/>
      <c r="P162" s="1385"/>
      <c r="Q162" s="1419"/>
      <c r="R162" s="1382"/>
      <c r="S162" s="1425" t="s">
        <v>2472</v>
      </c>
      <c r="T162" s="1425">
        <f>SUM(T155:T161)</f>
        <v>11465</v>
      </c>
      <c r="U162" s="1426"/>
      <c r="V162" s="1427"/>
      <c r="W162" s="1428"/>
      <c r="X162" s="1429"/>
    </row>
    <row r="163" spans="1:24" s="1375" customFormat="1" ht="26.25" customHeight="1" thickBot="1">
      <c r="A163" s="1393"/>
      <c r="B163" s="1394"/>
      <c r="C163" s="1394"/>
      <c r="D163" s="1394"/>
      <c r="E163" s="1394"/>
      <c r="F163" s="1394"/>
      <c r="G163" s="1394"/>
      <c r="H163" s="1394"/>
      <c r="I163" s="1394"/>
      <c r="J163" s="1395"/>
      <c r="K163" s="1229" t="s">
        <v>10691</v>
      </c>
      <c r="L163" s="1396"/>
      <c r="M163" s="1396"/>
      <c r="N163" s="1411"/>
      <c r="O163" s="1396"/>
      <c r="P163" s="1397"/>
      <c r="Q163" s="1394"/>
      <c r="R163" s="1258"/>
      <c r="S163" s="1398"/>
      <c r="T163" s="1398"/>
      <c r="U163" s="1399"/>
      <c r="V163" s="1400"/>
      <c r="W163" s="1401"/>
      <c r="X163" s="1402"/>
    </row>
    <row r="165" spans="1:24" ht="26.25" customHeight="1" thickBot="1">
      <c r="A165" s="445"/>
      <c r="B165" s="445"/>
      <c r="C165" s="445"/>
      <c r="D165" s="445"/>
      <c r="E165" s="445"/>
      <c r="F165" s="445"/>
      <c r="G165" s="445"/>
      <c r="H165" s="445"/>
      <c r="I165" s="445"/>
      <c r="J165" s="445"/>
      <c r="K165" s="446"/>
      <c r="L165" s="445"/>
      <c r="M165" s="445"/>
      <c r="N165" s="446"/>
      <c r="O165" s="446"/>
      <c r="P165" s="447"/>
      <c r="Q165" s="445"/>
      <c r="R165" s="445"/>
      <c r="S165" s="445"/>
      <c r="T165" s="445"/>
      <c r="U165" s="448"/>
      <c r="V165" s="449"/>
      <c r="W165" s="450"/>
      <c r="X165" s="450"/>
    </row>
    <row r="166" spans="1:24" ht="26.25" customHeight="1">
      <c r="A166" s="726" t="s">
        <v>188</v>
      </c>
      <c r="B166" s="727"/>
      <c r="C166" s="727" t="s">
        <v>10816</v>
      </c>
      <c r="D166" s="727" t="s">
        <v>190</v>
      </c>
      <c r="E166" s="727" t="s">
        <v>191</v>
      </c>
      <c r="F166" s="727" t="s">
        <v>191</v>
      </c>
      <c r="G166" s="727" t="s">
        <v>191</v>
      </c>
      <c r="H166" s="1523"/>
      <c r="I166" s="727" t="s">
        <v>10574</v>
      </c>
      <c r="J166" s="727" t="s">
        <v>10714</v>
      </c>
      <c r="K166" s="728" t="s">
        <v>10534</v>
      </c>
      <c r="L166" s="727" t="s">
        <v>10887</v>
      </c>
      <c r="M166" s="727"/>
      <c r="N166" s="728" t="s">
        <v>10856</v>
      </c>
      <c r="O166" s="728">
        <v>19368428</v>
      </c>
      <c r="P166" s="729" t="s">
        <v>11374</v>
      </c>
      <c r="Q166" s="727" t="s">
        <v>10862</v>
      </c>
      <c r="R166" s="727">
        <f>IF(MID(RIGHT(S166,8),1,1)="M",2021,IF(MID(RIGHT(S166,8),1,1)="N",2022,IF(MID(RIGHT(S166,8),1,1)="P",2023,IF(MID(RIGHT(S166,8),1,1)="R",1994,IF(MID(RIGHT(S166,8),1,1)="S",1995,IF(MID(RIGHT(S166,8),1,1)="T",1996,IF(MID(RIGHT(S166,8),1,1)="V",1997,IF(MID(RIGHT(S166,8),1,1)="W",1998,IF(MID(RIGHT(S166,8),1,1)="X",1999,IF(MID(RIGHT(S166,8),1,1)="Y",2000,IF(MID(RIGHT(S166,8),1,1)="1",2001,IF(MID(RIGHT(S166,8),1,1)="2",2002,IF(MID(RIGHT(S166,8),1,1)="3",2003,IF(MID(RIGHT(S166,8),1,1)="4",2004,IF(MID(RIGHT(S166,8),1,1)="5",2005,IF(MID(RIGHT(S166,8),1,1)="6",2006,IF(MID(RIGHT(S166,8),1,1)="7",2007,IF(MID(RIGHT(S166,8),1,1)="8",2008,IF(MID(RIGHT(S166,8),1,1)="9",2009,IF(MID(RIGHT(S166,8),1,1)="A",2010,IF(MID(RIGHT(S166,8),1,1)="B",2011,IF(MID(RIGHT(S166,8),1,1)="C",2012,IF(MID(RIGHT(S166,8),1,1)="D",2013,IF(MID(RIGHT(S166,8),1,1)="E",2014,IF(MID(RIGHT(S166,8),1,1)="F",2015,IF(MID(RIGHT(S166,8),1,1)="G",2016,IF(MID(RIGHT(S166,8),1,1)="H",2017,IF(MID(RIGHT(S166,8),1,1)="J",2018,IF(MID(RIGHT(S166,8),1,1)="K",2019,IF(MID(RIGHT(S166,8),1,1)="L",2020,""))))))))))))))))))))))))))))))</f>
        <v>2012</v>
      </c>
      <c r="S166" s="727" t="s">
        <v>10857</v>
      </c>
      <c r="T166" s="727">
        <v>1490</v>
      </c>
      <c r="U166" s="730">
        <v>45359</v>
      </c>
      <c r="V166" s="730">
        <v>45392</v>
      </c>
      <c r="W166" s="731">
        <v>2000</v>
      </c>
      <c r="X166" s="732">
        <v>2500</v>
      </c>
    </row>
    <row r="167" spans="1:24" ht="26.25" customHeight="1">
      <c r="A167" s="733"/>
      <c r="B167" s="179"/>
      <c r="C167" s="179"/>
      <c r="D167" s="179"/>
      <c r="E167" s="179"/>
      <c r="F167" s="179"/>
      <c r="G167" s="179"/>
      <c r="H167" s="179"/>
      <c r="I167" s="179" t="s">
        <v>194</v>
      </c>
      <c r="J167" s="412" t="s">
        <v>10855</v>
      </c>
      <c r="K167" s="186" t="s">
        <v>10264</v>
      </c>
      <c r="L167" s="427" t="s">
        <v>3603</v>
      </c>
      <c r="M167" s="179"/>
      <c r="N167" s="73" t="s">
        <v>3907</v>
      </c>
      <c r="O167" s="180"/>
      <c r="P167" s="1450"/>
      <c r="Q167" s="179" t="s">
        <v>10862</v>
      </c>
      <c r="R167" s="179">
        <f>IF(MID(RIGHT(S167,8),1,1)="M",2021,IF(MID(RIGHT(S167,8),1,1)="N",2022,IF(MID(RIGHT(S167,8),1,1)="P",2023,IF(MID(RIGHT(S167,8),1,1)="R",1994,IF(MID(RIGHT(S167,8),1,1)="S",1995,IF(MID(RIGHT(S167,8),1,1)="T",1996,IF(MID(RIGHT(S167,8),1,1)="V",1997,IF(MID(RIGHT(S167,8),1,1)="W",1998,IF(MID(RIGHT(S167,8),1,1)="X",1999,IF(MID(RIGHT(S167,8),1,1)="Y",2000,IF(MID(RIGHT(S167,8),1,1)="1",2001,IF(MID(RIGHT(S167,8),1,1)="2",2002,IF(MID(RIGHT(S167,8),1,1)="3",2003,IF(MID(RIGHT(S167,8),1,1)="4",2004,IF(MID(RIGHT(S167,8),1,1)="5",2005,IF(MID(RIGHT(S167,8),1,1)="6",2006,IF(MID(RIGHT(S167,8),1,1)="7",2007,IF(MID(RIGHT(S167,8),1,1)="8",2008,IF(MID(RIGHT(S167,8),1,1)="9",2009,IF(MID(RIGHT(S167,8),1,1)="A",2010,IF(MID(RIGHT(S167,8),1,1)="B",2011,IF(MID(RIGHT(S167,8),1,1)="C",2012,IF(MID(RIGHT(S167,8),1,1)="D",2013,IF(MID(RIGHT(S167,8),1,1)="E",2014,IF(MID(RIGHT(S167,8),1,1)="F",2015,IF(MID(RIGHT(S167,8),1,1)="G",2016,IF(MID(RIGHT(S167,8),1,1)="H",2017,IF(MID(RIGHT(S167,8),1,1)="J",2018,IF(MID(RIGHT(S167,8),1,1)="K",2019,IF(MID(RIGHT(S167,8),1,1)="L",2020,""))))))))))))))))))))))))))))))</f>
        <v>2012</v>
      </c>
      <c r="S167" s="179" t="s">
        <v>10858</v>
      </c>
      <c r="T167" s="179">
        <v>1490</v>
      </c>
      <c r="U167" s="182"/>
      <c r="V167" s="182">
        <v>45387</v>
      </c>
      <c r="W167" s="184" t="s">
        <v>11227</v>
      </c>
      <c r="X167" s="734" t="s">
        <v>11233</v>
      </c>
    </row>
    <row r="168" spans="1:24" ht="26.25" customHeight="1">
      <c r="A168" s="733"/>
      <c r="B168" s="179"/>
      <c r="C168" s="179"/>
      <c r="D168" s="179"/>
      <c r="E168" s="179"/>
      <c r="F168" s="179"/>
      <c r="G168" s="179"/>
      <c r="H168" s="179"/>
      <c r="I168" s="179"/>
      <c r="J168" s="179"/>
      <c r="K168" s="180" t="s">
        <v>10800</v>
      </c>
      <c r="L168" s="179"/>
      <c r="M168" s="179"/>
      <c r="N168" s="73" t="s">
        <v>7287</v>
      </c>
      <c r="O168" s="180"/>
      <c r="P168" s="181"/>
      <c r="Q168" s="179" t="s">
        <v>10862</v>
      </c>
      <c r="R168" s="179">
        <f>IF(MID(RIGHT(S168,8),1,1)="M",2021,IF(MID(RIGHT(S168,8),1,1)="N",2022,IF(MID(RIGHT(S168,8),1,1)="P",2023,IF(MID(RIGHT(S168,8),1,1)="R",1994,IF(MID(RIGHT(S168,8),1,1)="S",1995,IF(MID(RIGHT(S168,8),1,1)="T",1996,IF(MID(RIGHT(S168,8),1,1)="V",1997,IF(MID(RIGHT(S168,8),1,1)="W",1998,IF(MID(RIGHT(S168,8),1,1)="X",1999,IF(MID(RIGHT(S168,8),1,1)="Y",2000,IF(MID(RIGHT(S168,8),1,1)="1",2001,IF(MID(RIGHT(S168,8),1,1)="2",2002,IF(MID(RIGHT(S168,8),1,1)="3",2003,IF(MID(RIGHT(S168,8),1,1)="4",2004,IF(MID(RIGHT(S168,8),1,1)="5",2005,IF(MID(RIGHT(S168,8),1,1)="6",2006,IF(MID(RIGHT(S168,8),1,1)="7",2007,IF(MID(RIGHT(S168,8),1,1)="8",2008,IF(MID(RIGHT(S168,8),1,1)="9",2009,IF(MID(RIGHT(S168,8),1,1)="A",2010,IF(MID(RIGHT(S168,8),1,1)="B",2011,IF(MID(RIGHT(S168,8),1,1)="C",2012,IF(MID(RIGHT(S168,8),1,1)="D",2013,IF(MID(RIGHT(S168,8),1,1)="E",2014,IF(MID(RIGHT(S168,8),1,1)="F",2015,IF(MID(RIGHT(S168,8),1,1)="G",2016,IF(MID(RIGHT(S168,8),1,1)="H",2017,IF(MID(RIGHT(S168,8),1,1)="J",2018,IF(MID(RIGHT(S168,8),1,1)="K",2019,IF(MID(RIGHT(S168,8),1,1)="L",2020,""))))))))))))))))))))))))))))))</f>
        <v>2012</v>
      </c>
      <c r="S168" s="179" t="s">
        <v>10859</v>
      </c>
      <c r="T168" s="179">
        <v>1490</v>
      </c>
      <c r="U168" s="183"/>
      <c r="V168" s="183"/>
      <c r="W168" s="184"/>
      <c r="X168" s="734"/>
    </row>
    <row r="169" spans="1:24" ht="26.25" customHeight="1">
      <c r="A169" s="733"/>
      <c r="B169" s="179"/>
      <c r="C169" s="179" t="s">
        <v>10002</v>
      </c>
      <c r="D169" s="179" t="s">
        <v>191</v>
      </c>
      <c r="E169" s="179"/>
      <c r="F169" s="179"/>
      <c r="G169" s="179"/>
      <c r="H169" s="179"/>
      <c r="I169" s="179"/>
      <c r="J169" s="179" t="s">
        <v>11366</v>
      </c>
      <c r="K169" s="180" t="s">
        <v>1772</v>
      </c>
      <c r="L169" s="179"/>
      <c r="M169" s="179"/>
      <c r="N169" s="180"/>
      <c r="O169" s="180"/>
      <c r="P169" s="181"/>
      <c r="Q169" s="179" t="s">
        <v>10862</v>
      </c>
      <c r="R169" s="179">
        <f>IF(MID(RIGHT(S169,8),1,1)="M",2021,IF(MID(RIGHT(S169,8),1,1)="N",2022,IF(MID(RIGHT(S169,8),1,1)="P",2023,IF(MID(RIGHT(S169,8),1,1)="R",1994,IF(MID(RIGHT(S169,8),1,1)="S",1995,IF(MID(RIGHT(S169,8),1,1)="T",1996,IF(MID(RIGHT(S169,8),1,1)="V",1997,IF(MID(RIGHT(S169,8),1,1)="W",1998,IF(MID(RIGHT(S169,8),1,1)="X",1999,IF(MID(RIGHT(S169,8),1,1)="Y",2000,IF(MID(RIGHT(S169,8),1,1)="1",2001,IF(MID(RIGHT(S169,8),1,1)="2",2002,IF(MID(RIGHT(S169,8),1,1)="3",2003,IF(MID(RIGHT(S169,8),1,1)="4",2004,IF(MID(RIGHT(S169,8),1,1)="5",2005,IF(MID(RIGHT(S169,8),1,1)="6",2006,IF(MID(RIGHT(S169,8),1,1)="7",2007,IF(MID(RIGHT(S169,8),1,1)="8",2008,IF(MID(RIGHT(S169,8),1,1)="9",2009,IF(MID(RIGHT(S169,8),1,1)="A",2010,IF(MID(RIGHT(S169,8),1,1)="B",2011,IF(MID(RIGHT(S169,8),1,1)="C",2012,IF(MID(RIGHT(S169,8),1,1)="D",2013,IF(MID(RIGHT(S169,8),1,1)="E",2014,IF(MID(RIGHT(S169,8),1,1)="F",2015,IF(MID(RIGHT(S169,8),1,1)="G",2016,IF(MID(RIGHT(S169,8),1,1)="H",2017,IF(MID(RIGHT(S169,8),1,1)="J",2018,IF(MID(RIGHT(S169,8),1,1)="K",2019,IF(MID(RIGHT(S169,8),1,1)="L",2020,""))))))))))))))))))))))))))))))</f>
        <v>2014</v>
      </c>
      <c r="S169" s="179" t="s">
        <v>10860</v>
      </c>
      <c r="T169" s="179">
        <v>1490</v>
      </c>
      <c r="U169" s="182"/>
      <c r="V169" s="182"/>
      <c r="W169" s="184"/>
      <c r="X169" s="734"/>
    </row>
    <row r="170" spans="1:24" ht="26.25" customHeight="1">
      <c r="A170" s="733"/>
      <c r="B170" s="179"/>
      <c r="C170" s="179" t="s">
        <v>10003</v>
      </c>
      <c r="D170" s="179" t="s">
        <v>191</v>
      </c>
      <c r="E170" s="179"/>
      <c r="F170" s="179"/>
      <c r="G170" s="179"/>
      <c r="H170" s="179"/>
      <c r="I170" s="179"/>
      <c r="J170" s="179"/>
      <c r="K170" s="180"/>
      <c r="L170" s="179"/>
      <c r="M170" s="179"/>
      <c r="N170" s="180"/>
      <c r="O170" s="180"/>
      <c r="P170" s="181"/>
      <c r="Q170" s="179" t="s">
        <v>10862</v>
      </c>
      <c r="R170" s="179">
        <f>IF(MID(RIGHT(S170,8),1,1)="M",2021,IF(MID(RIGHT(S170,8),1,1)="N",2022,IF(MID(RIGHT(S170,8),1,1)="P",2023,IF(MID(RIGHT(S170,8),1,1)="R",1994,IF(MID(RIGHT(S170,8),1,1)="S",1995,IF(MID(RIGHT(S170,8),1,1)="T",1996,IF(MID(RIGHT(S170,8),1,1)="V",1997,IF(MID(RIGHT(S170,8),1,1)="W",1998,IF(MID(RIGHT(S170,8),1,1)="X",1999,IF(MID(RIGHT(S170,8),1,1)="Y",2000,IF(MID(RIGHT(S170,8),1,1)="1",2001,IF(MID(RIGHT(S170,8),1,1)="2",2002,IF(MID(RIGHT(S170,8),1,1)="3",2003,IF(MID(RIGHT(S170,8),1,1)="4",2004,IF(MID(RIGHT(S170,8),1,1)="5",2005,IF(MID(RIGHT(S170,8),1,1)="6",2006,IF(MID(RIGHT(S170,8),1,1)="7",2007,IF(MID(RIGHT(S170,8),1,1)="8",2008,IF(MID(RIGHT(S170,8),1,1)="9",2009,IF(MID(RIGHT(S170,8),1,1)="A",2010,IF(MID(RIGHT(S170,8),1,1)="B",2011,IF(MID(RIGHT(S170,8),1,1)="C",2012,IF(MID(RIGHT(S170,8),1,1)="D",2013,IF(MID(RIGHT(S170,8),1,1)="E",2014,IF(MID(RIGHT(S170,8),1,1)="F",2015,IF(MID(RIGHT(S170,8),1,1)="G",2016,IF(MID(RIGHT(S170,8),1,1)="H",2017,IF(MID(RIGHT(S170,8),1,1)="J",2018,IF(MID(RIGHT(S170,8),1,1)="K",2019,IF(MID(RIGHT(S170,8),1,1)="L",2020,""))))))))))))))))))))))))))))))</f>
        <v>2012</v>
      </c>
      <c r="S170" s="179" t="s">
        <v>10861</v>
      </c>
      <c r="T170" s="179">
        <v>1490</v>
      </c>
      <c r="U170" s="182"/>
      <c r="V170" s="182"/>
      <c r="W170" s="184"/>
      <c r="X170" s="734"/>
    </row>
    <row r="171" spans="1:24" ht="26.25" customHeight="1">
      <c r="A171" s="733"/>
      <c r="B171" s="179"/>
      <c r="C171" s="179"/>
      <c r="D171" s="179"/>
      <c r="E171" s="179"/>
      <c r="F171" s="179"/>
      <c r="G171" s="179"/>
      <c r="H171" s="179"/>
      <c r="I171" s="179"/>
      <c r="J171" s="179"/>
      <c r="K171" s="180"/>
      <c r="L171" s="179"/>
      <c r="M171" s="2476" t="s">
        <v>9437</v>
      </c>
      <c r="N171" s="2477"/>
      <c r="O171" s="2478"/>
      <c r="P171" s="181"/>
      <c r="Q171" s="179"/>
      <c r="R171" s="179"/>
      <c r="S171" s="185" t="s">
        <v>189</v>
      </c>
      <c r="T171" s="185">
        <v>3800</v>
      </c>
      <c r="U171" s="182"/>
      <c r="V171" s="182"/>
      <c r="W171" s="184"/>
      <c r="X171" s="734"/>
    </row>
    <row r="172" spans="1:24" ht="26.25" customHeight="1">
      <c r="A172" s="733"/>
      <c r="B172" s="179"/>
      <c r="C172" s="179"/>
      <c r="D172" s="179"/>
      <c r="E172" s="179"/>
      <c r="F172" s="179"/>
      <c r="G172" s="179"/>
      <c r="H172" s="179"/>
      <c r="I172" s="179"/>
      <c r="J172" s="179"/>
      <c r="K172" s="180"/>
      <c r="L172" s="179"/>
      <c r="M172" s="179"/>
      <c r="N172" s="180"/>
      <c r="O172" s="180"/>
      <c r="P172" s="181"/>
      <c r="Q172" s="179"/>
      <c r="R172" s="179"/>
      <c r="S172" s="185" t="s">
        <v>2472</v>
      </c>
      <c r="T172" s="185">
        <f>SUM(T166:T171)</f>
        <v>11250</v>
      </c>
      <c r="U172" s="182"/>
      <c r="V172" s="182"/>
      <c r="W172" s="184"/>
      <c r="X172" s="734"/>
    </row>
    <row r="173" spans="1:24" ht="26.25" customHeight="1" thickBot="1">
      <c r="A173" s="735"/>
      <c r="B173" s="736"/>
      <c r="C173" s="736"/>
      <c r="D173" s="736"/>
      <c r="E173" s="736"/>
      <c r="F173" s="736"/>
      <c r="G173" s="736"/>
      <c r="H173" s="736"/>
      <c r="I173" s="736"/>
      <c r="J173" s="736"/>
      <c r="K173" s="1229" t="s">
        <v>10691</v>
      </c>
      <c r="L173" s="736"/>
      <c r="M173" s="736"/>
      <c r="N173" s="737"/>
      <c r="O173" s="737"/>
      <c r="P173" s="738"/>
      <c r="Q173" s="736"/>
      <c r="R173" s="736"/>
      <c r="S173" s="739"/>
      <c r="T173" s="739"/>
      <c r="U173" s="740"/>
      <c r="V173" s="741"/>
      <c r="W173" s="742"/>
      <c r="X173" s="743"/>
    </row>
    <row r="175" spans="1:24" ht="26.25" customHeight="1" thickBot="1">
      <c r="A175" s="445"/>
      <c r="B175" s="445"/>
      <c r="C175" s="445"/>
      <c r="D175" s="445"/>
      <c r="E175" s="445"/>
      <c r="F175" s="445"/>
      <c r="G175" s="445"/>
      <c r="H175" s="445"/>
      <c r="I175" s="445"/>
      <c r="J175" s="445"/>
      <c r="K175" s="446"/>
      <c r="L175" s="445"/>
      <c r="M175" s="445"/>
      <c r="N175" s="446"/>
      <c r="O175" s="446"/>
      <c r="P175" s="447"/>
      <c r="Q175" s="445"/>
      <c r="R175" s="445"/>
      <c r="S175" s="445"/>
      <c r="T175" s="445"/>
      <c r="U175" s="448"/>
      <c r="V175" s="449"/>
      <c r="W175" s="450"/>
      <c r="X175" s="450"/>
    </row>
    <row r="176" spans="1:24" ht="26.25" customHeight="1">
      <c r="A176" s="1453" t="s">
        <v>188</v>
      </c>
      <c r="B176" s="1454"/>
      <c r="C176" s="1454" t="s">
        <v>155</v>
      </c>
      <c r="D176" s="1454" t="s">
        <v>198</v>
      </c>
      <c r="E176" s="1454" t="s">
        <v>191</v>
      </c>
      <c r="F176" s="1454" t="s">
        <v>191</v>
      </c>
      <c r="G176" s="1454" t="s">
        <v>191</v>
      </c>
      <c r="H176" s="1483"/>
      <c r="I176" s="1454" t="s">
        <v>126</v>
      </c>
      <c r="J176" s="1454" t="s">
        <v>10644</v>
      </c>
      <c r="K176" s="1455" t="s">
        <v>131</v>
      </c>
      <c r="L176" s="1454" t="s">
        <v>10886</v>
      </c>
      <c r="M176" s="1454"/>
      <c r="N176" s="1455" t="s">
        <v>10835</v>
      </c>
      <c r="O176" s="1455" t="s">
        <v>10720</v>
      </c>
      <c r="P176" s="1456" t="s">
        <v>11243</v>
      </c>
      <c r="Q176" s="1454" t="s">
        <v>10752</v>
      </c>
      <c r="R176" s="1454">
        <f>IF(MID(RIGHT(S176,8),1,1)="M",2021,IF(MID(RIGHT(S176,8),1,1)="N",2022,IF(MID(RIGHT(S176,8),1,1)="P",2023,IF(MID(RIGHT(S176,8),1,1)="R",1994,IF(MID(RIGHT(S176,8),1,1)="S",1995,IF(MID(RIGHT(S176,8),1,1)="T",1996,IF(MID(RIGHT(S176,8),1,1)="V",1997,IF(MID(RIGHT(S176,8),1,1)="W",1998,IF(MID(RIGHT(S176,8),1,1)="X",1999,IF(MID(RIGHT(S176,8),1,1)="Y",2000,IF(MID(RIGHT(S176,8),1,1)="1",2001,IF(MID(RIGHT(S176,8),1,1)="2",2002,IF(MID(RIGHT(S176,8),1,1)="3",2003,IF(MID(RIGHT(S176,8),1,1)="4",2004,IF(MID(RIGHT(S176,8),1,1)="5",2005,IF(MID(RIGHT(S176,8),1,1)="6",2006,IF(MID(RIGHT(S176,8),1,1)="7",2007,IF(MID(RIGHT(S176,8),1,1)="8",2008,IF(MID(RIGHT(S176,8),1,1)="9",2009,IF(MID(RIGHT(S176,8),1,1)="A",2010,IF(MID(RIGHT(S176,8),1,1)="B",2011,IF(MID(RIGHT(S176,8),1,1)="C",2012,IF(MID(RIGHT(S176,8),1,1)="D",2013,IF(MID(RIGHT(S176,8),1,1)="E",2014,IF(MID(RIGHT(S176,8),1,1)="F",2015,IF(MID(RIGHT(S176,8),1,1)="G",2016,IF(MID(RIGHT(S176,8),1,1)="H",2017,IF(MID(RIGHT(S176,8),1,1)="J",2018,IF(MID(RIGHT(S176,8),1,1)="K",2019,IF(MID(RIGHT(S176,8),1,1)="L",2020,""))))))))))))))))))))))))))))))</f>
        <v>2005</v>
      </c>
      <c r="S176" s="1454" t="s">
        <v>10748</v>
      </c>
      <c r="T176" s="1454">
        <v>1950</v>
      </c>
      <c r="U176" s="1457">
        <v>45360</v>
      </c>
      <c r="V176" s="1457">
        <v>45425</v>
      </c>
      <c r="W176" s="1458"/>
      <c r="X176" s="1459">
        <v>600</v>
      </c>
    </row>
    <row r="177" spans="1:24" ht="26.25" customHeight="1">
      <c r="A177" s="1460"/>
      <c r="B177" s="125"/>
      <c r="C177" s="125"/>
      <c r="D177" s="125"/>
      <c r="E177" s="125"/>
      <c r="F177" s="125"/>
      <c r="G177" s="125"/>
      <c r="H177" s="125"/>
      <c r="I177" s="125" t="s">
        <v>194</v>
      </c>
      <c r="J177" s="412" t="s">
        <v>10658</v>
      </c>
      <c r="K177" s="132" t="s">
        <v>211</v>
      </c>
      <c r="L177" s="425" t="s">
        <v>3603</v>
      </c>
      <c r="M177" s="125"/>
      <c r="N177" s="73" t="s">
        <v>2432</v>
      </c>
      <c r="O177" s="126"/>
      <c r="P177" s="127" t="s">
        <v>13322</v>
      </c>
      <c r="Q177" s="125" t="s">
        <v>10645</v>
      </c>
      <c r="R177" s="125">
        <f>IF(MID(RIGHT(S177,8),1,1)="M",2021,IF(MID(RIGHT(S177,8),1,1)="N",2022,IF(MID(RIGHT(S177,8),1,1)="P",2023,IF(MID(RIGHT(S177,8),1,1)="R",1994,IF(MID(RIGHT(S177,8),1,1)="S",1995,IF(MID(RIGHT(S177,8),1,1)="T",1996,IF(MID(RIGHT(S177,8),1,1)="V",1997,IF(MID(RIGHT(S177,8),1,1)="W",1998,IF(MID(RIGHT(S177,8),1,1)="X",1999,IF(MID(RIGHT(S177,8),1,1)="Y",2000,IF(MID(RIGHT(S177,8),1,1)="1",2001,IF(MID(RIGHT(S177,8),1,1)="2",2002,IF(MID(RIGHT(S177,8),1,1)="3",2003,IF(MID(RIGHT(S177,8),1,1)="4",2004,IF(MID(RIGHT(S177,8),1,1)="5",2005,IF(MID(RIGHT(S177,8),1,1)="6",2006,IF(MID(RIGHT(S177,8),1,1)="7",2007,IF(MID(RIGHT(S177,8),1,1)="8",2008,IF(MID(RIGHT(S177,8),1,1)="9",2009,IF(MID(RIGHT(S177,8),1,1)="A",2010,IF(MID(RIGHT(S177,8),1,1)="B",2011,IF(MID(RIGHT(S177,8),1,1)="C",2012,IF(MID(RIGHT(S177,8),1,1)="D",2013,IF(MID(RIGHT(S177,8),1,1)="E",2014,IF(MID(RIGHT(S177,8),1,1)="F",2015,IF(MID(RIGHT(S177,8),1,1)="G",2016,IF(MID(RIGHT(S177,8),1,1)="H",2017,IF(MID(RIGHT(S177,8),1,1)="J",2018,IF(MID(RIGHT(S177,8),1,1)="K",2019,IF(MID(RIGHT(S177,8),1,1)="L",2020,""))))))))))))))))))))))))))))))</f>
        <v>2014</v>
      </c>
      <c r="S177" s="125" t="s">
        <v>10749</v>
      </c>
      <c r="T177" s="125">
        <v>1810</v>
      </c>
      <c r="U177" s="129">
        <v>45361</v>
      </c>
      <c r="V177" s="128">
        <v>45432</v>
      </c>
      <c r="W177" s="130" t="s">
        <v>10880</v>
      </c>
      <c r="X177" s="1461" t="s">
        <v>1713</v>
      </c>
    </row>
    <row r="178" spans="1:24" ht="26.25" customHeight="1">
      <c r="A178" s="1460"/>
      <c r="B178" s="125"/>
      <c r="C178" s="125" t="s">
        <v>10098</v>
      </c>
      <c r="D178" s="125" t="s">
        <v>191</v>
      </c>
      <c r="E178" s="125"/>
      <c r="F178" s="125"/>
      <c r="G178" s="125"/>
      <c r="H178" s="125"/>
      <c r="I178" s="125"/>
      <c r="J178" s="125"/>
      <c r="K178" s="126" t="s">
        <v>261</v>
      </c>
      <c r="L178" s="1774" t="s">
        <v>13313</v>
      </c>
      <c r="M178" s="125"/>
      <c r="N178" s="73" t="s">
        <v>7035</v>
      </c>
      <c r="O178" s="126"/>
      <c r="P178" s="127"/>
      <c r="Q178" s="125" t="s">
        <v>9864</v>
      </c>
      <c r="R178" s="125">
        <f>IF(MID(RIGHT(S178,8),1,1)="M",2021,IF(MID(RIGHT(S178,8),1,1)="N",2022,IF(MID(RIGHT(S178,8),1,1)="P",2023,IF(MID(RIGHT(S178,8),1,1)="R",1994,IF(MID(RIGHT(S178,8),1,1)="S",1995,IF(MID(RIGHT(S178,8),1,1)="T",1996,IF(MID(RIGHT(S178,8),1,1)="V",1997,IF(MID(RIGHT(S178,8),1,1)="W",1998,IF(MID(RIGHT(S178,8),1,1)="X",1999,IF(MID(RIGHT(S178,8),1,1)="Y",2000,IF(MID(RIGHT(S178,8),1,1)="1",2001,IF(MID(RIGHT(S178,8),1,1)="2",2002,IF(MID(RIGHT(S178,8),1,1)="3",2003,IF(MID(RIGHT(S178,8),1,1)="4",2004,IF(MID(RIGHT(S178,8),1,1)="5",2005,IF(MID(RIGHT(S178,8),1,1)="6",2006,IF(MID(RIGHT(S178,8),1,1)="7",2007,IF(MID(RIGHT(S178,8),1,1)="8",2008,IF(MID(RIGHT(S178,8),1,1)="9",2009,IF(MID(RIGHT(S178,8),1,1)="A",2010,IF(MID(RIGHT(S178,8),1,1)="B",2011,IF(MID(RIGHT(S178,8),1,1)="C",2012,IF(MID(RIGHT(S178,8),1,1)="D",2013,IF(MID(RIGHT(S178,8),1,1)="E",2014,IF(MID(RIGHT(S178,8),1,1)="F",2015,IF(MID(RIGHT(S178,8),1,1)="G",2016,IF(MID(RIGHT(S178,8),1,1)="H",2017,IF(MID(RIGHT(S178,8),1,1)="J",2018,IF(MID(RIGHT(S178,8),1,1)="K",2019,IF(MID(RIGHT(S178,8),1,1)="L",2020,""))))))))))))))))))))))))))))))</f>
        <v>2013</v>
      </c>
      <c r="S178" s="125" t="s">
        <v>10750</v>
      </c>
      <c r="T178" s="125">
        <v>1870</v>
      </c>
      <c r="U178" s="128"/>
      <c r="V178" s="128">
        <v>45439</v>
      </c>
      <c r="W178" s="130"/>
      <c r="X178" s="1461"/>
    </row>
    <row r="179" spans="1:24" ht="26.25" customHeight="1">
      <c r="A179" s="1460"/>
      <c r="B179" s="125"/>
      <c r="C179" s="125" t="s">
        <v>10099</v>
      </c>
      <c r="D179" s="125" t="s">
        <v>191</v>
      </c>
      <c r="E179" s="125"/>
      <c r="F179" s="125"/>
      <c r="G179" s="125"/>
      <c r="H179" s="125"/>
      <c r="I179" s="125"/>
      <c r="J179" s="425" t="s">
        <v>10094</v>
      </c>
      <c r="K179" s="126" t="s">
        <v>2380</v>
      </c>
      <c r="L179" s="125"/>
      <c r="M179" s="125"/>
      <c r="N179" s="126"/>
      <c r="O179" s="126"/>
      <c r="P179" s="127"/>
      <c r="Q179" s="125" t="s">
        <v>10753</v>
      </c>
      <c r="R179" s="125">
        <f>IF(MID(RIGHT(S179,8),1,1)="M",2021,IF(MID(RIGHT(S179,8),1,1)="N",2022,IF(MID(RIGHT(S179,8),1,1)="P",2023,IF(MID(RIGHT(S179,8),1,1)="R",1994,IF(MID(RIGHT(S179,8),1,1)="S",1995,IF(MID(RIGHT(S179,8),1,1)="T",1996,IF(MID(RIGHT(S179,8),1,1)="V",1997,IF(MID(RIGHT(S179,8),1,1)="W",1998,IF(MID(RIGHT(S179,8),1,1)="X",1999,IF(MID(RIGHT(S179,8),1,1)="Y",2000,IF(MID(RIGHT(S179,8),1,1)="1",2001,IF(MID(RIGHT(S179,8),1,1)="2",2002,IF(MID(RIGHT(S179,8),1,1)="3",2003,IF(MID(RIGHT(S179,8),1,1)="4",2004,IF(MID(RIGHT(S179,8),1,1)="5",2005,IF(MID(RIGHT(S179,8),1,1)="6",2006,IF(MID(RIGHT(S179,8),1,1)="7",2007,IF(MID(RIGHT(S179,8),1,1)="8",2008,IF(MID(RIGHT(S179,8),1,1)="9",2009,IF(MID(RIGHT(S179,8),1,1)="A",2010,IF(MID(RIGHT(S179,8),1,1)="B",2011,IF(MID(RIGHT(S179,8),1,1)="C",2012,IF(MID(RIGHT(S179,8),1,1)="D",2013,IF(MID(RIGHT(S179,8),1,1)="E",2014,IF(MID(RIGHT(S179,8),1,1)="F",2015,IF(MID(RIGHT(S179,8),1,1)="G",2016,IF(MID(RIGHT(S179,8),1,1)="H",2017,IF(MID(RIGHT(S179,8),1,1)="J",2018,IF(MID(RIGHT(S179,8),1,1)="K",2019,IF(MID(RIGHT(S179,8),1,1)="L",2020,""))))))))))))))))))))))))))))))</f>
        <v>2016</v>
      </c>
      <c r="S179" s="125" t="s">
        <v>10751</v>
      </c>
      <c r="T179" s="125">
        <v>1630</v>
      </c>
      <c r="U179" s="128"/>
      <c r="V179" s="128">
        <v>45441</v>
      </c>
      <c r="W179" s="130"/>
      <c r="X179" s="1461"/>
    </row>
    <row r="180" spans="1:24" ht="26.25" customHeight="1">
      <c r="A180" s="1460"/>
      <c r="B180" s="125"/>
      <c r="C180" s="125" t="s">
        <v>2472</v>
      </c>
      <c r="D180" s="125" t="s">
        <v>191</v>
      </c>
      <c r="E180" s="125"/>
      <c r="F180" s="125"/>
      <c r="G180" s="125"/>
      <c r="H180" s="125"/>
      <c r="I180" s="125"/>
      <c r="J180" s="125"/>
      <c r="K180" s="126"/>
      <c r="L180" s="125"/>
      <c r="M180" s="125"/>
      <c r="N180" s="126"/>
      <c r="O180" s="126"/>
      <c r="P180" s="127"/>
      <c r="Q180" s="125"/>
      <c r="R180" s="125"/>
      <c r="S180" s="131" t="s">
        <v>189</v>
      </c>
      <c r="T180" s="131">
        <v>3900</v>
      </c>
      <c r="U180" s="128"/>
      <c r="V180" s="128">
        <v>45445</v>
      </c>
      <c r="W180" s="130"/>
      <c r="X180" s="1461"/>
    </row>
    <row r="181" spans="1:24" ht="26.25" customHeight="1">
      <c r="A181" s="1460"/>
      <c r="B181" s="125"/>
      <c r="C181" s="125" t="s">
        <v>10242</v>
      </c>
      <c r="D181" s="125" t="s">
        <v>191</v>
      </c>
      <c r="E181" s="125"/>
      <c r="F181" s="125"/>
      <c r="G181" s="125"/>
      <c r="H181" s="125"/>
      <c r="I181" s="125"/>
      <c r="J181" s="425" t="s">
        <v>10825</v>
      </c>
      <c r="K181" s="126"/>
      <c r="L181" s="125"/>
      <c r="M181" s="125"/>
      <c r="N181" s="126"/>
      <c r="O181" s="126"/>
      <c r="P181" s="127"/>
      <c r="Q181" s="125"/>
      <c r="R181" s="125"/>
      <c r="S181" s="131" t="s">
        <v>2472</v>
      </c>
      <c r="T181" s="131">
        <f>SUM(T176:T180)</f>
        <v>11160</v>
      </c>
      <c r="U181" s="128"/>
      <c r="V181" s="128">
        <v>45451</v>
      </c>
      <c r="W181" s="130"/>
      <c r="X181" s="1461"/>
    </row>
    <row r="182" spans="1:24" ht="26.25" customHeight="1" thickBot="1">
      <c r="A182" s="1462"/>
      <c r="B182" s="1463"/>
      <c r="C182" s="1463"/>
      <c r="D182" s="1463"/>
      <c r="E182" s="1463"/>
      <c r="F182" s="1463"/>
      <c r="G182" s="1463"/>
      <c r="H182" s="1463"/>
      <c r="I182" s="1463"/>
      <c r="J182" s="1463"/>
      <c r="K182" s="611" t="s">
        <v>10691</v>
      </c>
      <c r="L182" s="1463"/>
      <c r="M182" s="1463"/>
      <c r="N182" s="1464"/>
      <c r="O182" s="1464"/>
      <c r="P182" s="1465"/>
      <c r="Q182" s="1463"/>
      <c r="R182" s="1463"/>
      <c r="S182" s="1466"/>
      <c r="T182" s="1466"/>
      <c r="U182" s="1467"/>
      <c r="V182" s="1468">
        <v>45456</v>
      </c>
      <c r="W182" s="1469"/>
      <c r="X182" s="1470"/>
    </row>
    <row r="183" spans="1:24" ht="26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51"/>
      <c r="L183" s="4"/>
      <c r="M183" s="4"/>
      <c r="N183" s="451"/>
      <c r="O183" s="451"/>
      <c r="P183" s="452"/>
      <c r="Q183" s="4"/>
      <c r="R183" s="4"/>
      <c r="S183" s="4"/>
      <c r="T183" s="4"/>
      <c r="U183" s="453"/>
      <c r="V183" s="454"/>
      <c r="W183" s="455"/>
      <c r="X183" s="455"/>
    </row>
    <row r="184" spans="1:24" ht="26.25" customHeight="1" thickBot="1">
      <c r="A184" s="445"/>
      <c r="B184" s="445"/>
      <c r="C184" s="445"/>
      <c r="D184" s="445"/>
      <c r="E184" s="445"/>
      <c r="F184" s="445"/>
      <c r="G184" s="445"/>
      <c r="H184" s="445"/>
      <c r="I184" s="445"/>
      <c r="J184" s="445"/>
      <c r="K184" s="446"/>
      <c r="L184" s="445"/>
      <c r="M184" s="445"/>
      <c r="N184" s="446"/>
      <c r="O184" s="446"/>
      <c r="P184" s="447"/>
      <c r="Q184" s="445"/>
      <c r="R184" s="445"/>
      <c r="S184" s="445"/>
      <c r="T184" s="445"/>
      <c r="U184" s="448"/>
      <c r="V184" s="449"/>
      <c r="W184" s="450"/>
      <c r="X184" s="450"/>
    </row>
    <row r="185" spans="1:24" ht="26.25" customHeight="1">
      <c r="A185" s="1313" t="s">
        <v>188</v>
      </c>
      <c r="B185" s="1314"/>
      <c r="C185" s="1314" t="s">
        <v>8690</v>
      </c>
      <c r="D185" s="1314" t="s">
        <v>190</v>
      </c>
      <c r="E185" s="1314" t="s">
        <v>191</v>
      </c>
      <c r="F185" s="1314" t="s">
        <v>191</v>
      </c>
      <c r="G185" s="1314" t="s">
        <v>191</v>
      </c>
      <c r="H185" s="1314" t="s">
        <v>191</v>
      </c>
      <c r="I185" s="1314" t="s">
        <v>10372</v>
      </c>
      <c r="J185" s="1316" t="s">
        <v>10436</v>
      </c>
      <c r="K185" s="1496" t="s">
        <v>11330</v>
      </c>
      <c r="L185" s="1316"/>
      <c r="M185" s="1317" t="s">
        <v>10851</v>
      </c>
      <c r="N185" s="1317" t="s">
        <v>10453</v>
      </c>
      <c r="O185" s="1317" t="s">
        <v>10464</v>
      </c>
      <c r="P185" s="1318" t="s">
        <v>11770</v>
      </c>
      <c r="Q185" s="1314" t="s">
        <v>2047</v>
      </c>
      <c r="R185" s="1314">
        <f>IF(MID(RIGHT(S185,8),1,1)="M",2021,IF(MID(RIGHT(S185,8),1,1)="N",2022,IF(MID(RIGHT(S185,8),1,1)="P",2023,IF(MID(RIGHT(S185,8),1,1)="R",1994,IF(MID(RIGHT(S185,8),1,1)="S",1995,IF(MID(RIGHT(S185,8),1,1)="T",1996,IF(MID(RIGHT(S185,8),1,1)="V",1997,IF(MID(RIGHT(S185,8),1,1)="W",1998,IF(MID(RIGHT(S185,8),1,1)="X",1999,IF(MID(RIGHT(S185,8),1,1)="Y",2000,IF(MID(RIGHT(S185,8),1,1)="1",2001,IF(MID(RIGHT(S185,8),1,1)="2",2002,IF(MID(RIGHT(S185,8),1,1)="3",2003,IF(MID(RIGHT(S185,8),1,1)="4",2004,IF(MID(RIGHT(S185,8),1,1)="5",2005,IF(MID(RIGHT(S185,8),1,1)="6",2006,IF(MID(RIGHT(S185,8),1,1)="7",2007,IF(MID(RIGHT(S185,8),1,1)="8",2008,IF(MID(RIGHT(S185,8),1,1)="9",2009,IF(MID(RIGHT(S185,8),1,1)="A",2010,IF(MID(RIGHT(S185,8),1,1)="B",2011,IF(MID(RIGHT(S185,8),1,1)="C",2012,IF(MID(RIGHT(S185,8),1,1)="D",2013,IF(MID(RIGHT(S185,8),1,1)="E",2014,IF(MID(RIGHT(S185,8),1,1)="F",2015,IF(MID(RIGHT(S185,8),1,1)="G",2016,IF(MID(RIGHT(S185,8),1,1)="H",2017,IF(MID(RIGHT(S185,8),1,1)="J",2018,IF(MID(RIGHT(S185,8),1,1)="K",2019,IF(MID(RIGHT(S185,8),1,1)="L",2020,""))))))))))))))))))))))))))))))</f>
        <v>2017</v>
      </c>
      <c r="S185" s="1314" t="s">
        <v>10520</v>
      </c>
      <c r="T185" s="1314">
        <v>1840</v>
      </c>
      <c r="U185" s="1507">
        <v>45350</v>
      </c>
      <c r="V185" s="1507">
        <v>45387</v>
      </c>
      <c r="W185" s="1320">
        <v>6300</v>
      </c>
      <c r="X185" s="1321">
        <v>7450</v>
      </c>
    </row>
    <row r="186" spans="1:24" ht="26.25" customHeight="1">
      <c r="A186" s="1322"/>
      <c r="B186" s="237"/>
      <c r="C186" s="237"/>
      <c r="D186" s="237"/>
      <c r="E186" s="237"/>
      <c r="F186" s="237"/>
      <c r="G186" s="237"/>
      <c r="H186" s="237"/>
      <c r="I186" s="237" t="s">
        <v>2578</v>
      </c>
      <c r="J186" s="412" t="s">
        <v>10697</v>
      </c>
      <c r="K186" s="239" t="s">
        <v>10395</v>
      </c>
      <c r="L186" s="427" t="s">
        <v>3359</v>
      </c>
      <c r="M186" s="238" t="s">
        <v>10578</v>
      </c>
      <c r="N186" s="73" t="s">
        <v>2897</v>
      </c>
      <c r="O186" s="237"/>
      <c r="P186" s="237"/>
      <c r="Q186" s="237" t="s">
        <v>8334</v>
      </c>
      <c r="R186" s="237">
        <f>IF(MID(RIGHT(S186,8),1,1)="M",2021,IF(MID(RIGHT(S186,8),1,1)="N",2022,IF(MID(RIGHT(S186,8),1,1)="P",2023,IF(MID(RIGHT(S186,8),1,1)="R",1994,IF(MID(RIGHT(S186,8),1,1)="S",1995,IF(MID(RIGHT(S186,8),1,1)="T",1996,IF(MID(RIGHT(S186,8),1,1)="V",1997,IF(MID(RIGHT(S186,8),1,1)="W",1998,IF(MID(RIGHT(S186,8),1,1)="X",1999,IF(MID(RIGHT(S186,8),1,1)="Y",2000,IF(MID(RIGHT(S186,8),1,1)="1",2001,IF(MID(RIGHT(S186,8),1,1)="2",2002,IF(MID(RIGHT(S186,8),1,1)="3",2003,IF(MID(RIGHT(S186,8),1,1)="4",2004,IF(MID(RIGHT(S186,8),1,1)="5",2005,IF(MID(RIGHT(S186,8),1,1)="6",2006,IF(MID(RIGHT(S186,8),1,1)="7",2007,IF(MID(RIGHT(S186,8),1,1)="8",2008,IF(MID(RIGHT(S186,8),1,1)="9",2009,IF(MID(RIGHT(S186,8),1,1)="A",2010,IF(MID(RIGHT(S186,8),1,1)="B",2011,IF(MID(RIGHT(S186,8),1,1)="C",2012,IF(MID(RIGHT(S186,8),1,1)="D",2013,IF(MID(RIGHT(S186,8),1,1)="E",2014,IF(MID(RIGHT(S186,8),1,1)="F",2015,IF(MID(RIGHT(S186,8),1,1)="G",2016,IF(MID(RIGHT(S186,8),1,1)="H",2017,IF(MID(RIGHT(S186,8),1,1)="J",2018,IF(MID(RIGHT(S186,8),1,1)="K",2019,IF(MID(RIGHT(S186,8),1,1)="L",2020,""))))))))))))))))))))))))))))))</f>
        <v>2015</v>
      </c>
      <c r="S186" s="237" t="s">
        <v>10518</v>
      </c>
      <c r="T186" s="237">
        <v>1220</v>
      </c>
      <c r="U186" s="1324">
        <v>45357</v>
      </c>
      <c r="V186" s="1324">
        <v>45393</v>
      </c>
      <c r="W186" s="242" t="s">
        <v>11766</v>
      </c>
      <c r="X186" s="1325" t="s">
        <v>10373</v>
      </c>
    </row>
    <row r="187" spans="1:24" ht="26.25" customHeight="1">
      <c r="A187" s="1322"/>
      <c r="B187" s="237"/>
      <c r="C187" s="237" t="s">
        <v>10098</v>
      </c>
      <c r="D187" s="237" t="s">
        <v>191</v>
      </c>
      <c r="E187" s="237"/>
      <c r="F187" s="237"/>
      <c r="G187" s="237"/>
      <c r="H187" s="237"/>
      <c r="I187" s="237"/>
      <c r="J187" s="320" t="s">
        <v>10375</v>
      </c>
      <c r="K187" s="237" t="s">
        <v>10377</v>
      </c>
      <c r="L187" s="238" t="s">
        <v>12468</v>
      </c>
      <c r="M187" s="238" t="s">
        <v>11169</v>
      </c>
      <c r="N187" s="73" t="s">
        <v>2943</v>
      </c>
      <c r="O187" s="238"/>
      <c r="P187" s="237"/>
      <c r="Q187" s="239" t="s">
        <v>10378</v>
      </c>
      <c r="R187" s="239">
        <f>IF(MID(RIGHT(S187,8),1,1)="M",2021,IF(MID(RIGHT(S187,8),1,1)="N",2022,IF(MID(RIGHT(S187,8),1,1)="P",2023,IF(MID(RIGHT(S187,8),1,1)="R",1994,IF(MID(RIGHT(S187,8),1,1)="S",1995,IF(MID(RIGHT(S187,8),1,1)="T",1996,IF(MID(RIGHT(S187,8),1,1)="V",1997,IF(MID(RIGHT(S187,8),1,1)="W",1998,IF(MID(RIGHT(S187,8),1,1)="X",1999,IF(MID(RIGHT(S187,8),1,1)="Y",2000,IF(MID(RIGHT(S187,8),1,1)="1",2001,IF(MID(RIGHT(S187,8),1,1)="2",2002,IF(MID(RIGHT(S187,8),1,1)="3",2003,IF(MID(RIGHT(S187,8),1,1)="4",2004,IF(MID(RIGHT(S187,8),1,1)="5",2005,IF(MID(RIGHT(S187,8),1,1)="6",2006,IF(MID(RIGHT(S187,8),1,1)="7",2007,IF(MID(RIGHT(S187,8),1,1)="8",2008,IF(MID(RIGHT(S187,8),1,1)="9",2009,IF(MID(RIGHT(S187,8),1,1)="A",2010,IF(MID(RIGHT(S187,8),1,1)="B",2011,IF(MID(RIGHT(S187,8),1,1)="C",2012,IF(MID(RIGHT(S187,8),1,1)="D",2013,IF(MID(RIGHT(S187,8),1,1)="E",2014,IF(MID(RIGHT(S187,8),1,1)="F",2015,IF(MID(RIGHT(S187,8),1,1)="G",2016,IF(MID(RIGHT(S187,8),1,1)="H",2017,IF(MID(RIGHT(S187,8),1,1)="J",2018,IF(MID(RIGHT(S187,8),1,1)="K",2019,IF(MID(RIGHT(S187,8),1,1)="L",2020,""))))))))))))))))))))))))))))))</f>
        <v>2015</v>
      </c>
      <c r="S187" s="239" t="s">
        <v>10519</v>
      </c>
      <c r="T187" s="239">
        <v>1110</v>
      </c>
      <c r="U187" s="1324">
        <v>45359</v>
      </c>
      <c r="V187" s="1323"/>
      <c r="W187" s="242"/>
      <c r="X187" s="1325"/>
    </row>
    <row r="188" spans="1:24" ht="26.25" customHeight="1">
      <c r="A188" s="1322"/>
      <c r="B188" s="237"/>
      <c r="C188" s="237" t="s">
        <v>10099</v>
      </c>
      <c r="D188" s="237" t="s">
        <v>191</v>
      </c>
      <c r="E188" s="237"/>
      <c r="F188" s="237"/>
      <c r="G188" s="237"/>
      <c r="H188" s="237"/>
      <c r="I188" s="237"/>
      <c r="J188" s="237" t="s">
        <v>10693</v>
      </c>
      <c r="K188" s="237" t="s">
        <v>8972</v>
      </c>
      <c r="L188" s="238" t="s">
        <v>12444</v>
      </c>
      <c r="M188" s="238" t="s">
        <v>11168</v>
      </c>
      <c r="N188" s="238"/>
      <c r="O188" s="238"/>
      <c r="P188" s="238"/>
      <c r="Q188" s="237" t="s">
        <v>7743</v>
      </c>
      <c r="R188" s="237">
        <f>IF(MID(RIGHT(S188,8),1,1)="M",2021,IF(MID(RIGHT(S188,8),1,1)="N",2022,IF(MID(RIGHT(S188,8),1,1)="P",2023,IF(MID(RIGHT(S188,8),1,1)="R",1994,IF(MID(RIGHT(S188,8),1,1)="S",1995,IF(MID(RIGHT(S188,8),1,1)="T",1996,IF(MID(RIGHT(S188,8),1,1)="V",1997,IF(MID(RIGHT(S188,8),1,1)="W",1998,IF(MID(RIGHT(S188,8),1,1)="X",1999,IF(MID(RIGHT(S188,8),1,1)="Y",2000,IF(MID(RIGHT(S188,8),1,1)="1",2001,IF(MID(RIGHT(S188,8),1,1)="2",2002,IF(MID(RIGHT(S188,8),1,1)="3",2003,IF(MID(RIGHT(S188,8),1,1)="4",2004,IF(MID(RIGHT(S188,8),1,1)="5",2005,IF(MID(RIGHT(S188,8),1,1)="6",2006,IF(MID(RIGHT(S188,8),1,1)="7",2007,IF(MID(RIGHT(S188,8),1,1)="8",2008,IF(MID(RIGHT(S188,8),1,1)="9",2009,IF(MID(RIGHT(S188,8),1,1)="A",2010,IF(MID(RIGHT(S188,8),1,1)="B",2011,IF(MID(RIGHT(S188,8),1,1)="C",2012,IF(MID(RIGHT(S188,8),1,1)="D",2013,IF(MID(RIGHT(S188,8),1,1)="E",2014,IF(MID(RIGHT(S188,8),1,1)="F",2015,IF(MID(RIGHT(S188,8),1,1)="G",2016,IF(MID(RIGHT(S188,8),1,1)="H",2017,IF(MID(RIGHT(S188,8),1,1)="J",2018,IF(MID(RIGHT(S188,8),1,1)="K",2019,IF(MID(RIGHT(S188,8),1,1)="L",2020,""))))))))))))))))))))))))))))))</f>
        <v>2016</v>
      </c>
      <c r="S188" s="237" t="s">
        <v>10567</v>
      </c>
      <c r="T188" s="237">
        <v>1110</v>
      </c>
      <c r="U188" s="240">
        <v>45361</v>
      </c>
      <c r="V188" s="241"/>
      <c r="W188" s="242"/>
      <c r="X188" s="1325">
        <v>2200</v>
      </c>
    </row>
    <row r="189" spans="1:24" ht="26.25" customHeight="1">
      <c r="A189" s="1322"/>
      <c r="B189" s="237"/>
      <c r="C189" s="237"/>
      <c r="D189" s="237"/>
      <c r="E189" s="237"/>
      <c r="F189" s="237"/>
      <c r="G189" s="237"/>
      <c r="H189" s="237"/>
      <c r="I189" s="237"/>
      <c r="J189" s="1305" t="s">
        <v>10374</v>
      </c>
      <c r="K189" s="1336"/>
      <c r="L189" s="238" t="s">
        <v>12446</v>
      </c>
      <c r="M189" s="238"/>
      <c r="N189" s="238"/>
      <c r="O189" s="238"/>
      <c r="P189" s="238"/>
      <c r="Q189" s="237"/>
      <c r="R189" s="237"/>
      <c r="S189" s="243" t="s">
        <v>189</v>
      </c>
      <c r="T189" s="243">
        <v>3700</v>
      </c>
      <c r="U189" s="241">
        <v>45362</v>
      </c>
      <c r="V189" s="241"/>
      <c r="W189" s="242"/>
      <c r="X189" s="1325">
        <v>2200</v>
      </c>
    </row>
    <row r="190" spans="1:24" ht="26.25" customHeight="1">
      <c r="A190" s="1322"/>
      <c r="B190" s="237"/>
      <c r="C190" s="237"/>
      <c r="D190" s="237"/>
      <c r="E190" s="237"/>
      <c r="F190" s="237"/>
      <c r="G190" s="237"/>
      <c r="H190" s="237"/>
      <c r="I190" s="237"/>
      <c r="J190" s="425" t="s">
        <v>10376</v>
      </c>
      <c r="K190" s="238"/>
      <c r="L190" s="238" t="s">
        <v>13006</v>
      </c>
      <c r="M190" s="1722" t="s">
        <v>12651</v>
      </c>
      <c r="N190" s="238"/>
      <c r="O190" s="238"/>
      <c r="P190" s="238"/>
      <c r="Q190" s="243"/>
      <c r="R190" s="243"/>
      <c r="S190" s="243" t="s">
        <v>2472</v>
      </c>
      <c r="T190" s="243">
        <f>SUM(T185:T189)</f>
        <v>8980</v>
      </c>
      <c r="U190" s="240"/>
      <c r="V190" s="241"/>
      <c r="W190" s="242"/>
      <c r="X190" s="1325">
        <v>3050</v>
      </c>
    </row>
    <row r="191" spans="1:24" ht="26.25" customHeight="1" thickBot="1">
      <c r="A191" s="1327"/>
      <c r="B191" s="1328"/>
      <c r="C191" s="1328"/>
      <c r="D191" s="1328"/>
      <c r="E191" s="1328"/>
      <c r="F191" s="1328"/>
      <c r="G191" s="1328"/>
      <c r="H191" s="1328"/>
      <c r="I191" s="1328"/>
      <c r="J191" s="1328"/>
      <c r="K191" s="611" t="s">
        <v>10392</v>
      </c>
      <c r="L191" s="1329" t="s">
        <v>13007</v>
      </c>
      <c r="M191" s="1732" t="s">
        <v>12654</v>
      </c>
      <c r="N191" s="1328"/>
      <c r="O191" s="1328"/>
      <c r="P191" s="1330"/>
      <c r="Q191" s="1331"/>
      <c r="R191" s="1331"/>
      <c r="S191" s="1330" t="s">
        <v>3142</v>
      </c>
      <c r="T191" s="1330">
        <v>5280</v>
      </c>
      <c r="U191" s="1332"/>
      <c r="V191" s="1333"/>
      <c r="W191" s="1334"/>
      <c r="X191" s="1335" t="s">
        <v>11759</v>
      </c>
    </row>
    <row r="193" spans="1:24" ht="26.25" customHeight="1" thickBot="1"/>
    <row r="194" spans="1:24" ht="26.25" customHeight="1">
      <c r="A194" s="456" t="s">
        <v>188</v>
      </c>
      <c r="B194" s="457"/>
      <c r="C194" s="457" t="s">
        <v>10329</v>
      </c>
      <c r="D194" s="457" t="s">
        <v>190</v>
      </c>
      <c r="E194" s="457" t="s">
        <v>191</v>
      </c>
      <c r="F194" s="457" t="s">
        <v>191</v>
      </c>
      <c r="G194" s="457" t="s">
        <v>191</v>
      </c>
      <c r="H194" s="457" t="s">
        <v>191</v>
      </c>
      <c r="I194" s="457" t="s">
        <v>10394</v>
      </c>
      <c r="J194" s="457" t="s">
        <v>10436</v>
      </c>
      <c r="K194" s="458" t="s">
        <v>11331</v>
      </c>
      <c r="L194" s="457"/>
      <c r="M194" s="457" t="s">
        <v>10557</v>
      </c>
      <c r="N194" s="458" t="s">
        <v>10444</v>
      </c>
      <c r="O194" s="458" t="s">
        <v>10465</v>
      </c>
      <c r="P194" s="459" t="s">
        <v>12418</v>
      </c>
      <c r="Q194" s="457" t="s">
        <v>363</v>
      </c>
      <c r="R194" s="457">
        <v>2014</v>
      </c>
      <c r="S194" s="457" t="s">
        <v>10516</v>
      </c>
      <c r="T194" s="457">
        <v>1787</v>
      </c>
      <c r="U194" s="1517">
        <v>45349</v>
      </c>
      <c r="V194" s="1518">
        <v>45383</v>
      </c>
      <c r="W194" s="462">
        <v>6300</v>
      </c>
      <c r="X194" s="463">
        <v>7350</v>
      </c>
    </row>
    <row r="195" spans="1:24" ht="26.25" customHeight="1">
      <c r="A195" s="464"/>
      <c r="B195" s="143"/>
      <c r="C195" s="143" t="s">
        <v>10443</v>
      </c>
      <c r="D195" s="143"/>
      <c r="E195" s="143"/>
      <c r="F195" s="143"/>
      <c r="G195" s="143"/>
      <c r="H195" s="143"/>
      <c r="I195" s="143" t="s">
        <v>3598</v>
      </c>
      <c r="J195" s="412" t="s">
        <v>10398</v>
      </c>
      <c r="K195" s="169" t="s">
        <v>10395</v>
      </c>
      <c r="L195" s="427" t="s">
        <v>3359</v>
      </c>
      <c r="M195" s="143" t="s">
        <v>10558</v>
      </c>
      <c r="N195" s="73" t="s">
        <v>2943</v>
      </c>
      <c r="O195" s="143"/>
      <c r="P195" s="143"/>
      <c r="Q195" s="143" t="s">
        <v>378</v>
      </c>
      <c r="R195" s="143">
        <v>2015</v>
      </c>
      <c r="S195" s="143" t="s">
        <v>10561</v>
      </c>
      <c r="T195" s="143">
        <v>1788</v>
      </c>
      <c r="U195" s="1519">
        <v>45350</v>
      </c>
      <c r="V195" s="1519"/>
      <c r="W195" s="147" t="s">
        <v>12411</v>
      </c>
      <c r="X195" s="777">
        <f>X194+40</f>
        <v>7390</v>
      </c>
    </row>
    <row r="196" spans="1:24" ht="26.25" customHeight="1">
      <c r="A196" s="464"/>
      <c r="B196" s="143"/>
      <c r="C196" s="143"/>
      <c r="D196" s="143"/>
      <c r="E196" s="143"/>
      <c r="F196" s="143"/>
      <c r="G196" s="143"/>
      <c r="H196" s="143"/>
      <c r="I196" s="143"/>
      <c r="J196" s="320" t="s">
        <v>10396</v>
      </c>
      <c r="K196" s="144" t="s">
        <v>10275</v>
      </c>
      <c r="L196" s="143" t="s">
        <v>12466</v>
      </c>
      <c r="M196" s="143" t="s">
        <v>10550</v>
      </c>
      <c r="N196" s="73" t="s">
        <v>10843</v>
      </c>
      <c r="O196" s="143" t="s">
        <v>10844</v>
      </c>
      <c r="P196" s="143"/>
      <c r="Q196" s="143" t="s">
        <v>243</v>
      </c>
      <c r="R196" s="143">
        <v>2016</v>
      </c>
      <c r="S196" s="143" t="s">
        <v>10559</v>
      </c>
      <c r="T196" s="143">
        <v>1787</v>
      </c>
      <c r="U196" s="168">
        <v>45359</v>
      </c>
      <c r="V196" s="146">
        <v>45389</v>
      </c>
      <c r="W196" s="1449"/>
      <c r="X196" s="466"/>
    </row>
    <row r="197" spans="1:24" ht="26.25" customHeight="1">
      <c r="A197" s="464"/>
      <c r="B197" s="143"/>
      <c r="C197" s="143" t="s">
        <v>10002</v>
      </c>
      <c r="D197" s="143" t="s">
        <v>191</v>
      </c>
      <c r="E197" s="143"/>
      <c r="F197" s="143"/>
      <c r="G197" s="143"/>
      <c r="H197" s="143"/>
      <c r="I197" s="143"/>
      <c r="J197" s="143" t="s">
        <v>10814</v>
      </c>
      <c r="K197" s="144" t="s">
        <v>8972</v>
      </c>
      <c r="L197" s="143" t="s">
        <v>12444</v>
      </c>
      <c r="M197" s="143" t="s">
        <v>10551</v>
      </c>
      <c r="N197" s="143"/>
      <c r="O197" s="143"/>
      <c r="P197" s="143"/>
      <c r="Q197" s="143" t="s">
        <v>361</v>
      </c>
      <c r="R197" s="143">
        <v>2014</v>
      </c>
      <c r="S197" s="143" t="s">
        <v>10507</v>
      </c>
      <c r="T197" s="143">
        <v>1788</v>
      </c>
      <c r="U197" s="168">
        <v>45361</v>
      </c>
      <c r="V197" s="146"/>
      <c r="W197" s="147"/>
      <c r="X197" s="466"/>
    </row>
    <row r="198" spans="1:24" ht="26.25" customHeight="1">
      <c r="A198" s="464"/>
      <c r="B198" s="143"/>
      <c r="C198" s="143" t="s">
        <v>10003</v>
      </c>
      <c r="D198" s="143" t="s">
        <v>191</v>
      </c>
      <c r="E198" s="143"/>
      <c r="F198" s="143"/>
      <c r="G198" s="143"/>
      <c r="H198" s="143"/>
      <c r="I198" s="143"/>
      <c r="J198" s="143" t="s">
        <v>2626</v>
      </c>
      <c r="K198" s="144"/>
      <c r="L198" s="143" t="s">
        <v>12445</v>
      </c>
      <c r="M198" s="2559" t="s">
        <v>10104</v>
      </c>
      <c r="N198" s="2560"/>
      <c r="O198" s="2561"/>
      <c r="P198" s="143"/>
      <c r="Q198" s="143"/>
      <c r="R198" s="143"/>
      <c r="S198" s="148" t="s">
        <v>189</v>
      </c>
      <c r="T198" s="148">
        <v>3830</v>
      </c>
      <c r="U198" s="146">
        <v>45362</v>
      </c>
      <c r="V198" s="146"/>
      <c r="W198" s="147"/>
      <c r="X198" s="466"/>
    </row>
    <row r="199" spans="1:24" ht="26.25" customHeight="1">
      <c r="A199" s="464"/>
      <c r="B199" s="143"/>
      <c r="C199" s="143" t="s">
        <v>10043</v>
      </c>
      <c r="D199" s="143" t="s">
        <v>10047</v>
      </c>
      <c r="E199" s="143"/>
      <c r="F199" s="143"/>
      <c r="G199" s="143"/>
      <c r="H199" s="143"/>
      <c r="I199" s="143"/>
      <c r="J199" s="425" t="s">
        <v>10376</v>
      </c>
      <c r="K199" s="144"/>
      <c r="L199" s="143" t="s">
        <v>12999</v>
      </c>
      <c r="M199" s="148" t="s">
        <v>12651</v>
      </c>
      <c r="N199" s="143"/>
      <c r="O199" s="143"/>
      <c r="P199" s="143"/>
      <c r="Q199" s="143"/>
      <c r="R199" s="143"/>
      <c r="S199" s="148" t="s">
        <v>2472</v>
      </c>
      <c r="T199" s="148">
        <f>SUM(T194:T198)</f>
        <v>10980</v>
      </c>
      <c r="U199" s="168"/>
      <c r="V199" s="146"/>
      <c r="W199" s="147"/>
      <c r="X199" s="466"/>
    </row>
    <row r="200" spans="1:24" ht="26.25" customHeight="1" thickBot="1">
      <c r="A200" s="467"/>
      <c r="B200" s="468"/>
      <c r="C200" s="468"/>
      <c r="D200" s="468"/>
      <c r="E200" s="468"/>
      <c r="F200" s="468"/>
      <c r="G200" s="468"/>
      <c r="H200" s="468"/>
      <c r="I200" s="468"/>
      <c r="J200" s="555" t="s">
        <v>2745</v>
      </c>
      <c r="K200" s="611" t="s">
        <v>10392</v>
      </c>
      <c r="L200" s="468" t="s">
        <v>13000</v>
      </c>
      <c r="M200" s="472" t="s">
        <v>12675</v>
      </c>
      <c r="N200" s="470"/>
      <c r="O200" s="470"/>
      <c r="P200" s="471"/>
      <c r="Q200" s="468"/>
      <c r="R200" s="468"/>
      <c r="S200" s="471" t="s">
        <v>1907</v>
      </c>
      <c r="T200" s="471">
        <v>7150</v>
      </c>
      <c r="U200" s="473"/>
      <c r="V200" s="474"/>
      <c r="W200" s="475"/>
      <c r="X200" s="476"/>
    </row>
    <row r="201" spans="1:24" ht="26.25" customHeight="1">
      <c r="A201" s="456" t="s">
        <v>188</v>
      </c>
      <c r="B201" s="457"/>
      <c r="C201" s="457" t="s">
        <v>10329</v>
      </c>
      <c r="D201" s="457" t="s">
        <v>190</v>
      </c>
      <c r="E201" s="457" t="s">
        <v>191</v>
      </c>
      <c r="F201" s="457" t="s">
        <v>191</v>
      </c>
      <c r="G201" s="457" t="s">
        <v>191</v>
      </c>
      <c r="H201" s="457" t="s">
        <v>191</v>
      </c>
      <c r="I201" s="457" t="s">
        <v>10394</v>
      </c>
      <c r="J201" s="457" t="s">
        <v>10436</v>
      </c>
      <c r="K201" s="458" t="s">
        <v>11331</v>
      </c>
      <c r="L201" s="457"/>
      <c r="M201" s="457" t="s">
        <v>10976</v>
      </c>
      <c r="N201" s="458" t="s">
        <v>10445</v>
      </c>
      <c r="O201" s="458" t="s">
        <v>10466</v>
      </c>
      <c r="P201" s="459" t="s">
        <v>12418</v>
      </c>
      <c r="Q201" s="457" t="s">
        <v>361</v>
      </c>
      <c r="R201" s="457">
        <v>2017</v>
      </c>
      <c r="S201" s="457" t="s">
        <v>10560</v>
      </c>
      <c r="T201" s="457">
        <v>1867</v>
      </c>
      <c r="U201" s="1517">
        <v>45349</v>
      </c>
      <c r="V201" s="1518">
        <v>45383</v>
      </c>
      <c r="W201" s="462">
        <v>6300</v>
      </c>
      <c r="X201" s="463">
        <v>7350</v>
      </c>
    </row>
    <row r="202" spans="1:24" ht="26.25" customHeight="1">
      <c r="A202" s="464"/>
      <c r="B202" s="143"/>
      <c r="C202" s="143" t="s">
        <v>10443</v>
      </c>
      <c r="D202" s="143"/>
      <c r="E202" s="143"/>
      <c r="F202" s="143"/>
      <c r="G202" s="143"/>
      <c r="H202" s="143"/>
      <c r="I202" s="143" t="s">
        <v>3598</v>
      </c>
      <c r="J202" s="412" t="s">
        <v>10399</v>
      </c>
      <c r="K202" s="169" t="s">
        <v>10395</v>
      </c>
      <c r="L202" s="427" t="s">
        <v>3359</v>
      </c>
      <c r="M202" s="143" t="s">
        <v>10552</v>
      </c>
      <c r="N202" s="73" t="s">
        <v>2943</v>
      </c>
      <c r="O202" s="143"/>
      <c r="P202" s="143"/>
      <c r="Q202" s="143" t="s">
        <v>361</v>
      </c>
      <c r="R202" s="143">
        <v>2017</v>
      </c>
      <c r="S202" s="143" t="s">
        <v>10505</v>
      </c>
      <c r="T202" s="143">
        <v>1867</v>
      </c>
      <c r="U202" s="1519">
        <v>45350</v>
      </c>
      <c r="V202" s="1519"/>
      <c r="W202" s="147" t="s">
        <v>12411</v>
      </c>
      <c r="X202" s="777">
        <f>X201+40</f>
        <v>7390</v>
      </c>
    </row>
    <row r="203" spans="1:24" ht="26.25" customHeight="1">
      <c r="A203" s="464"/>
      <c r="B203" s="143"/>
      <c r="C203" s="143"/>
      <c r="D203" s="143"/>
      <c r="E203" s="143"/>
      <c r="F203" s="143"/>
      <c r="G203" s="143"/>
      <c r="H203" s="143"/>
      <c r="I203" s="143"/>
      <c r="J203" s="320" t="s">
        <v>10397</v>
      </c>
      <c r="K203" s="144" t="s">
        <v>10275</v>
      </c>
      <c r="L203" s="143" t="s">
        <v>12466</v>
      </c>
      <c r="M203" s="143" t="s">
        <v>10553</v>
      </c>
      <c r="N203" s="73" t="s">
        <v>10843</v>
      </c>
      <c r="O203" s="143" t="s">
        <v>10844</v>
      </c>
      <c r="P203" s="143"/>
      <c r="Q203" s="143" t="s">
        <v>375</v>
      </c>
      <c r="R203" s="143">
        <v>2014</v>
      </c>
      <c r="S203" s="143" t="s">
        <v>10467</v>
      </c>
      <c r="T203" s="143">
        <v>1660</v>
      </c>
      <c r="U203" s="168">
        <v>45359</v>
      </c>
      <c r="V203" s="146">
        <v>45392</v>
      </c>
      <c r="W203" s="1449"/>
      <c r="X203" s="466"/>
    </row>
    <row r="204" spans="1:24" ht="26.25" customHeight="1">
      <c r="A204" s="464"/>
      <c r="B204" s="143"/>
      <c r="C204" s="143" t="s">
        <v>10002</v>
      </c>
      <c r="D204" s="143" t="s">
        <v>191</v>
      </c>
      <c r="E204" s="143"/>
      <c r="F204" s="143"/>
      <c r="G204" s="143"/>
      <c r="H204" s="143"/>
      <c r="I204" s="143"/>
      <c r="J204" s="143" t="s">
        <v>10814</v>
      </c>
      <c r="K204" s="144" t="s">
        <v>8972</v>
      </c>
      <c r="L204" s="143" t="s">
        <v>12444</v>
      </c>
      <c r="M204" s="143" t="s">
        <v>10554</v>
      </c>
      <c r="N204" s="143"/>
      <c r="O204" s="143"/>
      <c r="P204" s="143"/>
      <c r="Q204" s="143" t="s">
        <v>361</v>
      </c>
      <c r="R204" s="143">
        <v>2014</v>
      </c>
      <c r="S204" s="143" t="s">
        <v>10506</v>
      </c>
      <c r="T204" s="143">
        <v>1866</v>
      </c>
      <c r="U204" s="168">
        <v>45361</v>
      </c>
      <c r="V204" s="146"/>
      <c r="W204" s="147"/>
      <c r="X204" s="466"/>
    </row>
    <row r="205" spans="1:24" ht="26.25" customHeight="1">
      <c r="A205" s="464"/>
      <c r="B205" s="143"/>
      <c r="C205" s="143" t="s">
        <v>10003</v>
      </c>
      <c r="D205" s="143" t="s">
        <v>191</v>
      </c>
      <c r="E205" s="143"/>
      <c r="F205" s="143"/>
      <c r="G205" s="143"/>
      <c r="H205" s="143"/>
      <c r="I205" s="143"/>
      <c r="J205" s="143" t="s">
        <v>2626</v>
      </c>
      <c r="K205" s="144"/>
      <c r="L205" s="143" t="s">
        <v>12445</v>
      </c>
      <c r="M205" s="2559" t="s">
        <v>10104</v>
      </c>
      <c r="N205" s="2560"/>
      <c r="O205" s="2561"/>
      <c r="P205" s="143"/>
      <c r="Q205" s="143"/>
      <c r="R205" s="143"/>
      <c r="S205" s="148" t="s">
        <v>189</v>
      </c>
      <c r="T205" s="148">
        <v>3830</v>
      </c>
      <c r="U205" s="146">
        <v>45362</v>
      </c>
      <c r="V205" s="146"/>
      <c r="W205" s="147"/>
      <c r="X205" s="466"/>
    </row>
    <row r="206" spans="1:24" ht="26.25" customHeight="1">
      <c r="A206" s="464"/>
      <c r="B206" s="143"/>
      <c r="C206" s="143" t="s">
        <v>10043</v>
      </c>
      <c r="D206" s="143" t="s">
        <v>10047</v>
      </c>
      <c r="E206" s="143"/>
      <c r="F206" s="143"/>
      <c r="G206" s="143"/>
      <c r="H206" s="143"/>
      <c r="I206" s="143"/>
      <c r="J206" s="425" t="s">
        <v>10376</v>
      </c>
      <c r="K206" s="144"/>
      <c r="L206" s="143" t="s">
        <v>12999</v>
      </c>
      <c r="M206" s="148" t="s">
        <v>12651</v>
      </c>
      <c r="N206" s="143"/>
      <c r="O206" s="143"/>
      <c r="P206" s="143"/>
      <c r="Q206" s="143"/>
      <c r="R206" s="143"/>
      <c r="S206" s="148" t="s">
        <v>2472</v>
      </c>
      <c r="T206" s="148">
        <f>SUM(T201:T205)</f>
        <v>11090</v>
      </c>
      <c r="U206" s="168"/>
      <c r="V206" s="146"/>
      <c r="W206" s="147"/>
      <c r="X206" s="466"/>
    </row>
    <row r="207" spans="1:24" ht="26.25" customHeight="1" thickBot="1">
      <c r="A207" s="467"/>
      <c r="B207" s="468"/>
      <c r="C207" s="468"/>
      <c r="D207" s="468"/>
      <c r="E207" s="468"/>
      <c r="F207" s="468"/>
      <c r="G207" s="468"/>
      <c r="H207" s="468"/>
      <c r="I207" s="468"/>
      <c r="J207" s="555" t="s">
        <v>2745</v>
      </c>
      <c r="K207" s="611" t="s">
        <v>10392</v>
      </c>
      <c r="L207" s="468" t="s">
        <v>13000</v>
      </c>
      <c r="M207" s="472" t="s">
        <v>12675</v>
      </c>
      <c r="N207" s="470"/>
      <c r="O207" s="470"/>
      <c r="P207" s="471"/>
      <c r="Q207" s="468"/>
      <c r="R207" s="468"/>
      <c r="S207" s="471" t="s">
        <v>1907</v>
      </c>
      <c r="T207" s="471">
        <v>7260</v>
      </c>
      <c r="U207" s="473"/>
      <c r="V207" s="474"/>
      <c r="W207" s="475"/>
      <c r="X207" s="476"/>
    </row>
    <row r="208" spans="1:24" ht="26.25" customHeight="1">
      <c r="A208" s="456" t="s">
        <v>188</v>
      </c>
      <c r="B208" s="457"/>
      <c r="C208" s="457" t="s">
        <v>10329</v>
      </c>
      <c r="D208" s="457" t="s">
        <v>190</v>
      </c>
      <c r="E208" s="457" t="s">
        <v>191</v>
      </c>
      <c r="F208" s="457" t="s">
        <v>191</v>
      </c>
      <c r="G208" s="457" t="s">
        <v>191</v>
      </c>
      <c r="H208" s="457" t="s">
        <v>191</v>
      </c>
      <c r="I208" s="457" t="s">
        <v>10394</v>
      </c>
      <c r="J208" s="457" t="s">
        <v>10436</v>
      </c>
      <c r="K208" s="458" t="s">
        <v>11331</v>
      </c>
      <c r="L208" s="457"/>
      <c r="M208" s="457" t="s">
        <v>10977</v>
      </c>
      <c r="N208" s="458" t="s">
        <v>10452</v>
      </c>
      <c r="O208" s="458" t="s">
        <v>10521</v>
      </c>
      <c r="P208" s="459" t="s">
        <v>12418</v>
      </c>
      <c r="Q208" s="457" t="s">
        <v>361</v>
      </c>
      <c r="R208" s="457">
        <v>2016</v>
      </c>
      <c r="S208" s="457" t="s">
        <v>10538</v>
      </c>
      <c r="T208" s="457">
        <v>1615</v>
      </c>
      <c r="U208" s="1517">
        <v>45349</v>
      </c>
      <c r="V208" s="1518">
        <v>45383</v>
      </c>
      <c r="W208" s="462">
        <v>6000</v>
      </c>
      <c r="X208" s="1495">
        <f>X202-300</f>
        <v>7090</v>
      </c>
    </row>
    <row r="209" spans="1:24" ht="26.25" customHeight="1">
      <c r="A209" s="464"/>
      <c r="B209" s="143"/>
      <c r="C209" s="143" t="s">
        <v>10443</v>
      </c>
      <c r="D209" s="143"/>
      <c r="E209" s="143"/>
      <c r="F209" s="143"/>
      <c r="G209" s="143"/>
      <c r="H209" s="143"/>
      <c r="I209" s="143" t="s">
        <v>3598</v>
      </c>
      <c r="J209" s="412" t="s">
        <v>10450</v>
      </c>
      <c r="K209" s="169" t="s">
        <v>10395</v>
      </c>
      <c r="L209" s="427" t="s">
        <v>3359</v>
      </c>
      <c r="M209" s="143" t="s">
        <v>10555</v>
      </c>
      <c r="N209" s="73" t="s">
        <v>2943</v>
      </c>
      <c r="O209" s="143"/>
      <c r="P209" s="143"/>
      <c r="Q209" s="143" t="s">
        <v>243</v>
      </c>
      <c r="R209" s="143">
        <v>2015</v>
      </c>
      <c r="S209" s="143" t="s">
        <v>10502</v>
      </c>
      <c r="T209" s="143">
        <v>1615</v>
      </c>
      <c r="U209" s="1519">
        <v>45350</v>
      </c>
      <c r="V209" s="1519"/>
      <c r="W209" s="147" t="s">
        <v>12411</v>
      </c>
      <c r="X209" s="466"/>
    </row>
    <row r="210" spans="1:24" ht="26.25" customHeight="1">
      <c r="A210" s="464"/>
      <c r="B210" s="143"/>
      <c r="C210" s="143"/>
      <c r="D210" s="143"/>
      <c r="E210" s="143"/>
      <c r="F210" s="143"/>
      <c r="G210" s="143"/>
      <c r="H210" s="143"/>
      <c r="I210" s="143"/>
      <c r="J210" s="320" t="s">
        <v>10449</v>
      </c>
      <c r="K210" s="144" t="s">
        <v>253</v>
      </c>
      <c r="L210" s="143" t="s">
        <v>12467</v>
      </c>
      <c r="M210" s="143" t="s">
        <v>10556</v>
      </c>
      <c r="N210" s="73" t="s">
        <v>10843</v>
      </c>
      <c r="O210" s="143" t="s">
        <v>10844</v>
      </c>
      <c r="P210" s="143"/>
      <c r="Q210" s="143" t="s">
        <v>370</v>
      </c>
      <c r="R210" s="143">
        <v>2016</v>
      </c>
      <c r="S210" s="143" t="s">
        <v>10503</v>
      </c>
      <c r="T210" s="143">
        <v>1615</v>
      </c>
      <c r="U210" s="168">
        <v>45359</v>
      </c>
      <c r="V210" s="146">
        <v>45392</v>
      </c>
      <c r="W210" s="1449"/>
      <c r="X210" s="466"/>
    </row>
    <row r="211" spans="1:24" ht="26.25" customHeight="1">
      <c r="A211" s="464"/>
      <c r="B211" s="143"/>
      <c r="C211" s="143" t="s">
        <v>10002</v>
      </c>
      <c r="D211" s="143" t="s">
        <v>191</v>
      </c>
      <c r="E211" s="143"/>
      <c r="F211" s="143"/>
      <c r="G211" s="143"/>
      <c r="H211" s="143"/>
      <c r="I211" s="143"/>
      <c r="J211" s="143" t="s">
        <v>10814</v>
      </c>
      <c r="K211" s="144" t="s">
        <v>8972</v>
      </c>
      <c r="L211" s="143" t="s">
        <v>12444</v>
      </c>
      <c r="M211" s="143" t="s">
        <v>10765</v>
      </c>
      <c r="N211" s="143"/>
      <c r="O211" s="143"/>
      <c r="P211" s="143"/>
      <c r="Q211" s="143" t="s">
        <v>7964</v>
      </c>
      <c r="R211" s="143">
        <v>2015</v>
      </c>
      <c r="S211" s="143" t="s">
        <v>10504</v>
      </c>
      <c r="T211" s="143">
        <v>1615</v>
      </c>
      <c r="U211" s="168">
        <v>45361</v>
      </c>
      <c r="V211" s="146"/>
      <c r="W211" s="147"/>
      <c r="X211" s="466"/>
    </row>
    <row r="212" spans="1:24" ht="26.25" customHeight="1">
      <c r="A212" s="464"/>
      <c r="B212" s="143"/>
      <c r="C212" s="143" t="s">
        <v>10003</v>
      </c>
      <c r="D212" s="143" t="s">
        <v>191</v>
      </c>
      <c r="E212" s="143"/>
      <c r="F212" s="143"/>
      <c r="G212" s="143"/>
      <c r="H212" s="143"/>
      <c r="I212" s="143"/>
      <c r="J212" s="143" t="s">
        <v>2626</v>
      </c>
      <c r="K212" s="144"/>
      <c r="L212" s="143" t="s">
        <v>12445</v>
      </c>
      <c r="M212" s="2559" t="s">
        <v>10104</v>
      </c>
      <c r="N212" s="2560"/>
      <c r="O212" s="2561"/>
      <c r="P212" s="143"/>
      <c r="Q212" s="143"/>
      <c r="R212" s="143"/>
      <c r="S212" s="148" t="s">
        <v>189</v>
      </c>
      <c r="T212" s="148">
        <v>3830</v>
      </c>
      <c r="U212" s="146">
        <v>45362</v>
      </c>
      <c r="V212" s="146"/>
      <c r="W212" s="147"/>
      <c r="X212" s="466"/>
    </row>
    <row r="213" spans="1:24" ht="26.25" customHeight="1">
      <c r="A213" s="464"/>
      <c r="B213" s="143"/>
      <c r="C213" s="143" t="s">
        <v>10043</v>
      </c>
      <c r="D213" s="143" t="s">
        <v>10047</v>
      </c>
      <c r="E213" s="143"/>
      <c r="F213" s="143"/>
      <c r="G213" s="143"/>
      <c r="H213" s="143"/>
      <c r="I213" s="143"/>
      <c r="J213" s="425" t="s">
        <v>10376</v>
      </c>
      <c r="K213" s="144"/>
      <c r="L213" s="143" t="s">
        <v>13001</v>
      </c>
      <c r="M213" s="148" t="s">
        <v>12651</v>
      </c>
      <c r="N213" s="143"/>
      <c r="O213" s="143"/>
      <c r="P213" s="143"/>
      <c r="Q213" s="143"/>
      <c r="R213" s="143"/>
      <c r="S213" s="148" t="s">
        <v>2472</v>
      </c>
      <c r="T213" s="148">
        <f>SUM(T208:T212)</f>
        <v>10290</v>
      </c>
      <c r="U213" s="168"/>
      <c r="V213" s="146"/>
      <c r="W213" s="147"/>
      <c r="X213" s="466"/>
    </row>
    <row r="214" spans="1:24" ht="26.25" customHeight="1" thickBot="1">
      <c r="A214" s="467"/>
      <c r="B214" s="468"/>
      <c r="C214" s="468"/>
      <c r="D214" s="468"/>
      <c r="E214" s="468"/>
      <c r="F214" s="468"/>
      <c r="G214" s="468"/>
      <c r="H214" s="468"/>
      <c r="I214" s="468"/>
      <c r="J214" s="555" t="s">
        <v>2745</v>
      </c>
      <c r="K214" s="611" t="s">
        <v>10392</v>
      </c>
      <c r="L214" s="468" t="s">
        <v>13002</v>
      </c>
      <c r="M214" s="472" t="s">
        <v>12675</v>
      </c>
      <c r="N214" s="470"/>
      <c r="O214" s="470"/>
      <c r="P214" s="471"/>
      <c r="Q214" s="468"/>
      <c r="R214" s="468"/>
      <c r="S214" s="471" t="s">
        <v>1907</v>
      </c>
      <c r="T214" s="471">
        <v>6460</v>
      </c>
      <c r="U214" s="473"/>
      <c r="V214" s="474"/>
      <c r="W214" s="475"/>
      <c r="X214" s="476"/>
    </row>
    <row r="216" spans="1:24" ht="26.25" customHeight="1" thickBot="1"/>
    <row r="217" spans="1:24" ht="26.25" customHeight="1">
      <c r="A217" s="456" t="s">
        <v>188</v>
      </c>
      <c r="B217" s="457"/>
      <c r="C217" s="457" t="s">
        <v>10329</v>
      </c>
      <c r="D217" s="457" t="s">
        <v>190</v>
      </c>
      <c r="E217" s="457" t="s">
        <v>191</v>
      </c>
      <c r="F217" s="457" t="s">
        <v>191</v>
      </c>
      <c r="G217" s="457" t="s">
        <v>191</v>
      </c>
      <c r="H217" s="457" t="s">
        <v>191</v>
      </c>
      <c r="I217" s="457" t="s">
        <v>10394</v>
      </c>
      <c r="J217" s="457" t="s">
        <v>10436</v>
      </c>
      <c r="K217" s="458" t="s">
        <v>11330</v>
      </c>
      <c r="L217" s="457"/>
      <c r="M217" s="457" t="s">
        <v>10978</v>
      </c>
      <c r="N217" s="458" t="s">
        <v>10829</v>
      </c>
      <c r="O217" s="458" t="s">
        <v>10830</v>
      </c>
      <c r="P217" s="459" t="s">
        <v>12418</v>
      </c>
      <c r="Q217" s="457" t="s">
        <v>203</v>
      </c>
      <c r="R217" s="457">
        <v>2015</v>
      </c>
      <c r="S217" s="457" t="s">
        <v>10805</v>
      </c>
      <c r="T217" s="457">
        <v>1670</v>
      </c>
      <c r="U217" s="460">
        <v>45357</v>
      </c>
      <c r="V217" s="460">
        <v>45400</v>
      </c>
      <c r="W217" s="462">
        <v>7000</v>
      </c>
      <c r="X217" s="463">
        <v>8100</v>
      </c>
    </row>
    <row r="218" spans="1:24" ht="26.25" customHeight="1">
      <c r="A218" s="464"/>
      <c r="B218" s="143"/>
      <c r="C218" s="143" t="s">
        <v>10756</v>
      </c>
      <c r="D218" s="143"/>
      <c r="E218" s="143"/>
      <c r="F218" s="143"/>
      <c r="G218" s="143"/>
      <c r="H218" s="143"/>
      <c r="I218" s="143" t="s">
        <v>3598</v>
      </c>
      <c r="J218" s="412" t="s">
        <v>10698</v>
      </c>
      <c r="K218" s="169" t="s">
        <v>10395</v>
      </c>
      <c r="L218" s="427" t="s">
        <v>3359</v>
      </c>
      <c r="M218" s="143" t="s">
        <v>10845</v>
      </c>
      <c r="N218" s="73" t="s">
        <v>2943</v>
      </c>
      <c r="O218" s="143"/>
      <c r="P218" s="143"/>
      <c r="Q218" s="143" t="s">
        <v>361</v>
      </c>
      <c r="R218" s="143">
        <v>2019</v>
      </c>
      <c r="S218" s="143" t="s">
        <v>10806</v>
      </c>
      <c r="T218" s="143">
        <v>1670</v>
      </c>
      <c r="U218" s="168">
        <v>45359</v>
      </c>
      <c r="V218" s="168">
        <v>45392</v>
      </c>
      <c r="W218" s="147" t="s">
        <v>12411</v>
      </c>
      <c r="X218" s="777">
        <f>X217+100</f>
        <v>8200</v>
      </c>
    </row>
    <row r="219" spans="1:24" ht="26.25" customHeight="1">
      <c r="A219" s="464"/>
      <c r="B219" s="143"/>
      <c r="C219" s="143"/>
      <c r="D219" s="143"/>
      <c r="E219" s="143"/>
      <c r="F219" s="143"/>
      <c r="G219" s="143"/>
      <c r="H219" s="143"/>
      <c r="I219" s="143"/>
      <c r="J219" s="320" t="s">
        <v>10700</v>
      </c>
      <c r="K219" s="144" t="s">
        <v>276</v>
      </c>
      <c r="L219" s="143" t="s">
        <v>12468</v>
      </c>
      <c r="M219" s="143" t="s">
        <v>10846</v>
      </c>
      <c r="N219" s="73" t="s">
        <v>10843</v>
      </c>
      <c r="O219" s="143" t="s">
        <v>10844</v>
      </c>
      <c r="P219" s="143"/>
      <c r="Q219" s="143" t="s">
        <v>243</v>
      </c>
      <c r="R219" s="143">
        <v>2017</v>
      </c>
      <c r="S219" s="143" t="s">
        <v>10807</v>
      </c>
      <c r="T219" s="143">
        <v>1670</v>
      </c>
      <c r="U219" s="168">
        <v>45361</v>
      </c>
      <c r="V219" s="146">
        <v>45393</v>
      </c>
      <c r="W219" s="1449"/>
      <c r="X219" s="466"/>
    </row>
    <row r="220" spans="1:24" ht="26.25" customHeight="1">
      <c r="A220" s="464"/>
      <c r="B220" s="143"/>
      <c r="C220" s="143" t="s">
        <v>10002</v>
      </c>
      <c r="D220" s="143" t="s">
        <v>191</v>
      </c>
      <c r="E220" s="143"/>
      <c r="F220" s="143"/>
      <c r="G220" s="143"/>
      <c r="H220" s="143"/>
      <c r="I220" s="143"/>
      <c r="J220" s="143"/>
      <c r="K220" s="144" t="s">
        <v>8972</v>
      </c>
      <c r="L220" s="143" t="s">
        <v>12443</v>
      </c>
      <c r="M220" s="143" t="s">
        <v>10847</v>
      </c>
      <c r="N220" s="143"/>
      <c r="O220" s="143"/>
      <c r="P220" s="143"/>
      <c r="Q220" s="143" t="s">
        <v>363</v>
      </c>
      <c r="R220" s="143">
        <v>2017</v>
      </c>
      <c r="S220" s="143" t="s">
        <v>10808</v>
      </c>
      <c r="T220" s="143">
        <v>1670</v>
      </c>
      <c r="U220" s="146">
        <v>45362</v>
      </c>
      <c r="V220" s="146"/>
      <c r="W220" s="147"/>
      <c r="X220" s="466" t="s">
        <v>11167</v>
      </c>
    </row>
    <row r="221" spans="1:24" ht="26.25" customHeight="1">
      <c r="A221" s="464"/>
      <c r="B221" s="143"/>
      <c r="C221" s="143" t="s">
        <v>10003</v>
      </c>
      <c r="D221" s="143" t="s">
        <v>191</v>
      </c>
      <c r="E221" s="143"/>
      <c r="F221" s="143"/>
      <c r="G221" s="143"/>
      <c r="H221" s="143"/>
      <c r="I221" s="143"/>
      <c r="J221" s="143" t="s">
        <v>2626</v>
      </c>
      <c r="K221" s="144"/>
      <c r="L221" s="143" t="s">
        <v>12445</v>
      </c>
      <c r="M221" s="2559" t="s">
        <v>10104</v>
      </c>
      <c r="N221" s="2560"/>
      <c r="O221" s="2561"/>
      <c r="P221" s="143"/>
      <c r="Q221" s="143"/>
      <c r="R221" s="143"/>
      <c r="S221" s="148" t="s">
        <v>189</v>
      </c>
      <c r="T221" s="148">
        <v>3870</v>
      </c>
      <c r="U221" s="168"/>
      <c r="V221" s="146"/>
      <c r="W221" s="147"/>
      <c r="X221" s="466" t="s">
        <v>11166</v>
      </c>
    </row>
    <row r="222" spans="1:24" ht="26.25" customHeight="1">
      <c r="A222" s="464"/>
      <c r="B222" s="143"/>
      <c r="C222" s="143" t="s">
        <v>10043</v>
      </c>
      <c r="D222" s="143" t="s">
        <v>10047</v>
      </c>
      <c r="E222" s="143"/>
      <c r="F222" s="143"/>
      <c r="G222" s="143"/>
      <c r="H222" s="143"/>
      <c r="I222" s="143"/>
      <c r="J222" s="425" t="s">
        <v>10376</v>
      </c>
      <c r="K222" s="144"/>
      <c r="L222" s="143" t="s">
        <v>13003</v>
      </c>
      <c r="M222" s="2559" t="s">
        <v>10695</v>
      </c>
      <c r="N222" s="2560"/>
      <c r="O222" s="2561"/>
      <c r="P222" s="143"/>
      <c r="Q222" s="143"/>
      <c r="R222" s="143"/>
      <c r="S222" s="148" t="s">
        <v>2472</v>
      </c>
      <c r="T222" s="148">
        <f>SUM(T217:T221)</f>
        <v>10550</v>
      </c>
      <c r="U222" s="168"/>
      <c r="V222" s="146"/>
      <c r="W222" s="147"/>
      <c r="X222" s="466"/>
    </row>
    <row r="223" spans="1:24" ht="26.25" customHeight="1" thickBot="1">
      <c r="A223" s="467"/>
      <c r="B223" s="468"/>
      <c r="C223" s="468"/>
      <c r="D223" s="468"/>
      <c r="E223" s="468"/>
      <c r="F223" s="468"/>
      <c r="G223" s="468"/>
      <c r="H223" s="468"/>
      <c r="I223" s="468"/>
      <c r="J223" s="555" t="s">
        <v>2745</v>
      </c>
      <c r="K223" s="611" t="s">
        <v>10758</v>
      </c>
      <c r="L223" s="468" t="s">
        <v>13004</v>
      </c>
      <c r="M223" s="472" t="s">
        <v>12651</v>
      </c>
      <c r="N223" s="1731" t="s">
        <v>12652</v>
      </c>
      <c r="O223" s="470"/>
      <c r="P223" s="471"/>
      <c r="Q223" s="468"/>
      <c r="R223" s="468"/>
      <c r="S223" s="471" t="s">
        <v>1907</v>
      </c>
      <c r="T223" s="471">
        <v>6680</v>
      </c>
      <c r="U223" s="473"/>
      <c r="V223" s="474"/>
      <c r="W223" s="475"/>
      <c r="X223" s="476"/>
    </row>
    <row r="224" spans="1:24" ht="26.25" customHeight="1">
      <c r="A224" s="456" t="s">
        <v>188</v>
      </c>
      <c r="B224" s="457"/>
      <c r="C224" s="457" t="s">
        <v>10329</v>
      </c>
      <c r="D224" s="457" t="s">
        <v>190</v>
      </c>
      <c r="E224" s="457" t="s">
        <v>191</v>
      </c>
      <c r="F224" s="457" t="s">
        <v>191</v>
      </c>
      <c r="G224" s="457" t="s">
        <v>191</v>
      </c>
      <c r="H224" s="457" t="s">
        <v>191</v>
      </c>
      <c r="I224" s="457" t="s">
        <v>10394</v>
      </c>
      <c r="J224" s="457" t="s">
        <v>10436</v>
      </c>
      <c r="K224" s="458" t="s">
        <v>11330</v>
      </c>
      <c r="L224" s="457"/>
      <c r="M224" s="457" t="s">
        <v>10979</v>
      </c>
      <c r="N224" s="458" t="s">
        <v>10804</v>
      </c>
      <c r="O224" s="458" t="s">
        <v>10802</v>
      </c>
      <c r="P224" s="459" t="s">
        <v>12418</v>
      </c>
      <c r="Q224" s="457" t="s">
        <v>361</v>
      </c>
      <c r="R224" s="457">
        <v>2014</v>
      </c>
      <c r="S224" s="457" t="s">
        <v>10809</v>
      </c>
      <c r="T224" s="457">
        <v>1620</v>
      </c>
      <c r="U224" s="460">
        <v>45357</v>
      </c>
      <c r="V224" s="460">
        <v>45400</v>
      </c>
      <c r="W224" s="462">
        <v>7000</v>
      </c>
      <c r="X224" s="463">
        <v>8100</v>
      </c>
    </row>
    <row r="225" spans="1:24" ht="26.25" customHeight="1">
      <c r="A225" s="464"/>
      <c r="B225" s="143"/>
      <c r="C225" s="143" t="s">
        <v>10443</v>
      </c>
      <c r="D225" s="143"/>
      <c r="E225" s="143"/>
      <c r="F225" s="143"/>
      <c r="G225" s="143"/>
      <c r="H225" s="143"/>
      <c r="I225" s="143" t="s">
        <v>3598</v>
      </c>
      <c r="J225" s="412" t="s">
        <v>10699</v>
      </c>
      <c r="K225" s="169" t="s">
        <v>10395</v>
      </c>
      <c r="L225" s="427" t="s">
        <v>3359</v>
      </c>
      <c r="M225" s="143" t="s">
        <v>10848</v>
      </c>
      <c r="N225" s="73" t="s">
        <v>2943</v>
      </c>
      <c r="O225" s="143"/>
      <c r="P225" s="143"/>
      <c r="Q225" s="143" t="s">
        <v>10811</v>
      </c>
      <c r="R225" s="143">
        <v>2015</v>
      </c>
      <c r="S225" s="143" t="s">
        <v>10826</v>
      </c>
      <c r="T225" s="143">
        <v>1620</v>
      </c>
      <c r="U225" s="168">
        <v>45359</v>
      </c>
      <c r="V225" s="168">
        <v>45392</v>
      </c>
      <c r="W225" s="147" t="s">
        <v>12411</v>
      </c>
      <c r="X225" s="777">
        <f>X224+100</f>
        <v>8200</v>
      </c>
    </row>
    <row r="226" spans="1:24" ht="26.25" customHeight="1">
      <c r="A226" s="464"/>
      <c r="B226" s="143"/>
      <c r="C226" s="143"/>
      <c r="D226" s="143"/>
      <c r="E226" s="143"/>
      <c r="F226" s="143"/>
      <c r="G226" s="143"/>
      <c r="H226" s="143"/>
      <c r="I226" s="143"/>
      <c r="J226" s="320" t="s">
        <v>10701</v>
      </c>
      <c r="K226" s="144" t="s">
        <v>276</v>
      </c>
      <c r="L226" s="143" t="s">
        <v>12468</v>
      </c>
      <c r="M226" s="143" t="s">
        <v>10849</v>
      </c>
      <c r="N226" s="73" t="s">
        <v>10843</v>
      </c>
      <c r="O226" s="143" t="s">
        <v>10844</v>
      </c>
      <c r="P226" s="143"/>
      <c r="Q226" s="143" t="s">
        <v>363</v>
      </c>
      <c r="R226" s="143">
        <v>2014</v>
      </c>
      <c r="S226" s="143" t="s">
        <v>10827</v>
      </c>
      <c r="T226" s="143">
        <v>1620</v>
      </c>
      <c r="U226" s="168">
        <v>45361</v>
      </c>
      <c r="V226" s="146">
        <v>45393</v>
      </c>
      <c r="W226" s="1449"/>
      <c r="X226" s="466"/>
    </row>
    <row r="227" spans="1:24" ht="26.25" customHeight="1">
      <c r="A227" s="464"/>
      <c r="B227" s="143"/>
      <c r="C227" s="143" t="s">
        <v>10002</v>
      </c>
      <c r="D227" s="143" t="s">
        <v>191</v>
      </c>
      <c r="E227" s="143"/>
      <c r="F227" s="143"/>
      <c r="G227" s="143"/>
      <c r="H227" s="143"/>
      <c r="I227" s="143"/>
      <c r="J227" s="143"/>
      <c r="K227" s="144" t="s">
        <v>8972</v>
      </c>
      <c r="L227" s="143" t="s">
        <v>12443</v>
      </c>
      <c r="M227" s="143" t="s">
        <v>10852</v>
      </c>
      <c r="N227" s="143"/>
      <c r="O227" s="143"/>
      <c r="P227" s="143"/>
      <c r="Q227" s="143" t="s">
        <v>377</v>
      </c>
      <c r="R227" s="143">
        <v>2015</v>
      </c>
      <c r="S227" s="143" t="s">
        <v>10828</v>
      </c>
      <c r="T227" s="143">
        <v>1620</v>
      </c>
      <c r="U227" s="146">
        <v>45362</v>
      </c>
      <c r="V227" s="146"/>
      <c r="W227" s="147"/>
      <c r="X227" s="466" t="s">
        <v>11167</v>
      </c>
    </row>
    <row r="228" spans="1:24" ht="26.25" customHeight="1">
      <c r="A228" s="464"/>
      <c r="B228" s="143"/>
      <c r="C228" s="143" t="s">
        <v>10003</v>
      </c>
      <c r="D228" s="143" t="s">
        <v>191</v>
      </c>
      <c r="E228" s="143"/>
      <c r="F228" s="143"/>
      <c r="G228" s="143"/>
      <c r="H228" s="143"/>
      <c r="I228" s="143"/>
      <c r="J228" s="143" t="s">
        <v>2626</v>
      </c>
      <c r="K228" s="144"/>
      <c r="L228" s="143" t="s">
        <v>12445</v>
      </c>
      <c r="M228" s="2559" t="s">
        <v>10104</v>
      </c>
      <c r="N228" s="2560"/>
      <c r="O228" s="2561"/>
      <c r="P228" s="143"/>
      <c r="Q228" s="143"/>
      <c r="R228" s="143"/>
      <c r="S228" s="148" t="s">
        <v>189</v>
      </c>
      <c r="T228" s="148">
        <v>3870</v>
      </c>
      <c r="U228" s="168"/>
      <c r="V228" s="146"/>
      <c r="W228" s="147"/>
      <c r="X228" s="466" t="s">
        <v>11166</v>
      </c>
    </row>
    <row r="229" spans="1:24" ht="26.25" customHeight="1">
      <c r="A229" s="464"/>
      <c r="B229" s="143"/>
      <c r="C229" s="143" t="s">
        <v>10043</v>
      </c>
      <c r="D229" s="143" t="s">
        <v>10047</v>
      </c>
      <c r="E229" s="143"/>
      <c r="F229" s="143"/>
      <c r="G229" s="143"/>
      <c r="H229" s="143"/>
      <c r="I229" s="143"/>
      <c r="J229" s="425" t="s">
        <v>10376</v>
      </c>
      <c r="K229" s="144"/>
      <c r="L229" s="143" t="s">
        <v>13005</v>
      </c>
      <c r="M229" s="2559" t="s">
        <v>10695</v>
      </c>
      <c r="N229" s="2560"/>
      <c r="O229" s="2561"/>
      <c r="P229" s="143"/>
      <c r="Q229" s="143"/>
      <c r="R229" s="143"/>
      <c r="S229" s="148" t="s">
        <v>2472</v>
      </c>
      <c r="T229" s="148">
        <f>SUM(T224:T228)</f>
        <v>10350</v>
      </c>
      <c r="U229" s="168"/>
      <c r="V229" s="146"/>
      <c r="W229" s="147"/>
      <c r="X229" s="466"/>
    </row>
    <row r="230" spans="1:24" ht="26.25" customHeight="1" thickBot="1">
      <c r="A230" s="467"/>
      <c r="B230" s="468"/>
      <c r="C230" s="468"/>
      <c r="D230" s="468"/>
      <c r="E230" s="468"/>
      <c r="F230" s="468"/>
      <c r="G230" s="468"/>
      <c r="H230" s="468"/>
      <c r="I230" s="468"/>
      <c r="J230" s="555" t="s">
        <v>2745</v>
      </c>
      <c r="K230" s="611" t="s">
        <v>10758</v>
      </c>
      <c r="L230" s="468" t="s">
        <v>13004</v>
      </c>
      <c r="M230" s="472" t="s">
        <v>12651</v>
      </c>
      <c r="N230" s="1731" t="s">
        <v>12654</v>
      </c>
      <c r="O230" s="470"/>
      <c r="P230" s="471"/>
      <c r="Q230" s="468"/>
      <c r="R230" s="468"/>
      <c r="S230" s="471" t="s">
        <v>1907</v>
      </c>
      <c r="T230" s="471">
        <v>6480</v>
      </c>
      <c r="U230" s="473"/>
      <c r="V230" s="474"/>
      <c r="W230" s="475"/>
      <c r="X230" s="476"/>
    </row>
    <row r="232" spans="1:24" ht="26.25" customHeight="1" thickBot="1"/>
    <row r="233" spans="1:24" ht="26.25" customHeight="1">
      <c r="A233" s="656" t="s">
        <v>188</v>
      </c>
      <c r="B233" s="657"/>
      <c r="C233" s="657" t="s">
        <v>3303</v>
      </c>
      <c r="D233" s="657" t="s">
        <v>190</v>
      </c>
      <c r="E233" s="657" t="s">
        <v>191</v>
      </c>
      <c r="F233" s="657" t="s">
        <v>191</v>
      </c>
      <c r="G233" s="657" t="s">
        <v>191</v>
      </c>
      <c r="H233" s="657" t="s">
        <v>191</v>
      </c>
      <c r="I233" s="657" t="s">
        <v>10394</v>
      </c>
      <c r="J233" s="657" t="s">
        <v>10436</v>
      </c>
      <c r="K233" s="659" t="s">
        <v>11331</v>
      </c>
      <c r="L233" s="657"/>
      <c r="M233" s="657" t="s">
        <v>10766</v>
      </c>
      <c r="N233" s="659" t="s">
        <v>10447</v>
      </c>
      <c r="O233" s="659">
        <v>198108</v>
      </c>
      <c r="P233" s="660" t="s">
        <v>2137</v>
      </c>
      <c r="Q233" s="657" t="s">
        <v>200</v>
      </c>
      <c r="R233" s="657">
        <v>2018</v>
      </c>
      <c r="S233" s="657" t="s">
        <v>10473</v>
      </c>
      <c r="T233" s="657">
        <v>1895</v>
      </c>
      <c r="U233" s="1520">
        <v>45349</v>
      </c>
      <c r="V233" s="1520">
        <v>45383</v>
      </c>
      <c r="W233" s="662">
        <v>6300</v>
      </c>
      <c r="X233" s="663">
        <v>6900</v>
      </c>
    </row>
    <row r="234" spans="1:24" ht="26.25" customHeight="1">
      <c r="A234" s="664"/>
      <c r="B234" s="116"/>
      <c r="C234" s="116"/>
      <c r="D234" s="116"/>
      <c r="E234" s="116"/>
      <c r="F234" s="116"/>
      <c r="G234" s="116"/>
      <c r="H234" s="116"/>
      <c r="I234" s="116" t="s">
        <v>3598</v>
      </c>
      <c r="J234" s="412" t="s">
        <v>10406</v>
      </c>
      <c r="K234" s="123" t="s">
        <v>195</v>
      </c>
      <c r="L234" s="427" t="s">
        <v>3359</v>
      </c>
      <c r="M234" s="116" t="s">
        <v>10579</v>
      </c>
      <c r="N234" s="73" t="s">
        <v>3907</v>
      </c>
      <c r="O234" s="117"/>
      <c r="P234" s="116"/>
      <c r="Q234" s="116" t="s">
        <v>196</v>
      </c>
      <c r="R234" s="116">
        <v>2015</v>
      </c>
      <c r="S234" s="116" t="s">
        <v>10474</v>
      </c>
      <c r="T234" s="116">
        <v>1720</v>
      </c>
      <c r="U234" s="1521">
        <v>45350</v>
      </c>
      <c r="V234" s="1522"/>
      <c r="W234" s="121" t="s">
        <v>11892</v>
      </c>
      <c r="X234" s="665" t="s">
        <v>11885</v>
      </c>
    </row>
    <row r="235" spans="1:24" ht="26.25" customHeight="1">
      <c r="A235" s="664"/>
      <c r="B235" s="116"/>
      <c r="C235" s="116" t="s">
        <v>10098</v>
      </c>
      <c r="D235" s="116" t="s">
        <v>191</v>
      </c>
      <c r="E235" s="116"/>
      <c r="F235" s="116"/>
      <c r="G235" s="116"/>
      <c r="H235" s="116"/>
      <c r="I235" s="116"/>
      <c r="J235" s="320" t="s">
        <v>10401</v>
      </c>
      <c r="K235" s="124" t="s">
        <v>10275</v>
      </c>
      <c r="L235" s="116" t="s">
        <v>12465</v>
      </c>
      <c r="M235" s="116" t="s">
        <v>10580</v>
      </c>
      <c r="N235" s="73" t="s">
        <v>2431</v>
      </c>
      <c r="O235" s="117"/>
      <c r="P235" s="116"/>
      <c r="Q235" s="116" t="s">
        <v>390</v>
      </c>
      <c r="R235" s="116">
        <v>2015</v>
      </c>
      <c r="S235" s="116" t="s">
        <v>10475</v>
      </c>
      <c r="T235" s="116">
        <v>1420</v>
      </c>
      <c r="U235" s="119">
        <v>45359</v>
      </c>
      <c r="V235" s="119">
        <v>45392</v>
      </c>
      <c r="W235" s="1165"/>
      <c r="X235" s="665"/>
    </row>
    <row r="236" spans="1:24" ht="26.25" customHeight="1">
      <c r="A236" s="664"/>
      <c r="B236" s="116"/>
      <c r="C236" s="116" t="s">
        <v>10099</v>
      </c>
      <c r="D236" s="116" t="s">
        <v>191</v>
      </c>
      <c r="E236" s="116"/>
      <c r="F236" s="116"/>
      <c r="G236" s="116"/>
      <c r="H236" s="116"/>
      <c r="I236" s="116"/>
      <c r="J236" s="116" t="s">
        <v>10815</v>
      </c>
      <c r="K236" s="117" t="s">
        <v>8972</v>
      </c>
      <c r="L236" s="116" t="s">
        <v>12443</v>
      </c>
      <c r="M236" s="116" t="s">
        <v>10581</v>
      </c>
      <c r="N236" s="117"/>
      <c r="O236" s="117"/>
      <c r="P236" s="116"/>
      <c r="Q236" s="116" t="s">
        <v>9688</v>
      </c>
      <c r="R236" s="116">
        <v>2022</v>
      </c>
      <c r="S236" s="116" t="s">
        <v>10476</v>
      </c>
      <c r="T236" s="116">
        <v>1835</v>
      </c>
      <c r="U236" s="119">
        <v>45361</v>
      </c>
      <c r="V236" s="120">
        <v>45389</v>
      </c>
      <c r="W236" s="121"/>
      <c r="X236" s="665"/>
    </row>
    <row r="237" spans="1:24" ht="26.25" customHeight="1">
      <c r="A237" s="664"/>
      <c r="B237" s="116"/>
      <c r="C237" s="116"/>
      <c r="D237" s="116"/>
      <c r="E237" s="116"/>
      <c r="F237" s="116"/>
      <c r="G237" s="116"/>
      <c r="H237" s="116"/>
      <c r="I237" s="116"/>
      <c r="J237" s="425" t="s">
        <v>10376</v>
      </c>
      <c r="K237" s="117"/>
      <c r="L237" s="116" t="s">
        <v>12445</v>
      </c>
      <c r="M237" s="116"/>
      <c r="N237" s="116"/>
      <c r="O237" s="116"/>
      <c r="P237" s="118"/>
      <c r="Q237" s="116"/>
      <c r="R237" s="116"/>
      <c r="S237" s="122" t="s">
        <v>189</v>
      </c>
      <c r="T237" s="122">
        <v>3830</v>
      </c>
      <c r="U237" s="120">
        <v>45362</v>
      </c>
      <c r="V237" s="119"/>
      <c r="W237" s="121"/>
      <c r="X237" s="665"/>
    </row>
    <row r="238" spans="1:24" ht="26.25" customHeight="1">
      <c r="A238" s="664"/>
      <c r="B238" s="116"/>
      <c r="C238" s="116"/>
      <c r="D238" s="116"/>
      <c r="E238" s="116"/>
      <c r="F238" s="116"/>
      <c r="G238" s="116"/>
      <c r="H238" s="116"/>
      <c r="I238" s="116"/>
      <c r="J238" s="116"/>
      <c r="K238" s="117"/>
      <c r="L238" s="116" t="s">
        <v>13008</v>
      </c>
      <c r="M238" s="122" t="s">
        <v>12651</v>
      </c>
      <c r="N238" s="116"/>
      <c r="O238" s="116"/>
      <c r="P238" s="118"/>
      <c r="Q238" s="116"/>
      <c r="R238" s="116"/>
      <c r="S238" s="122" t="s">
        <v>2472</v>
      </c>
      <c r="T238" s="122">
        <f>SUM(T233:T237)</f>
        <v>10700</v>
      </c>
      <c r="U238" s="119"/>
      <c r="V238" s="119"/>
      <c r="W238" s="121"/>
      <c r="X238" s="665"/>
    </row>
    <row r="239" spans="1:24" ht="26.25" customHeight="1" thickBot="1">
      <c r="A239" s="666"/>
      <c r="B239" s="667"/>
      <c r="C239" s="667"/>
      <c r="D239" s="667"/>
      <c r="E239" s="667"/>
      <c r="F239" s="667"/>
      <c r="G239" s="667"/>
      <c r="H239" s="667"/>
      <c r="I239" s="667"/>
      <c r="J239" s="667"/>
      <c r="K239" s="611" t="s">
        <v>10392</v>
      </c>
      <c r="L239" s="667" t="s">
        <v>13004</v>
      </c>
      <c r="M239" s="670" t="s">
        <v>12711</v>
      </c>
      <c r="N239" s="668"/>
      <c r="O239" s="668"/>
      <c r="P239" s="669"/>
      <c r="Q239" s="667"/>
      <c r="R239" s="667"/>
      <c r="S239" s="669" t="s">
        <v>1907</v>
      </c>
      <c r="T239" s="669">
        <v>6870</v>
      </c>
      <c r="U239" s="671"/>
      <c r="V239" s="672"/>
      <c r="W239" s="673"/>
      <c r="X239" s="674"/>
    </row>
    <row r="240" spans="1:24" ht="26.25" customHeight="1">
      <c r="A240" s="656" t="s">
        <v>188</v>
      </c>
      <c r="B240" s="657"/>
      <c r="C240" s="657" t="s">
        <v>3303</v>
      </c>
      <c r="D240" s="657" t="s">
        <v>190</v>
      </c>
      <c r="E240" s="657" t="s">
        <v>191</v>
      </c>
      <c r="F240" s="657" t="s">
        <v>191</v>
      </c>
      <c r="G240" s="657" t="s">
        <v>191</v>
      </c>
      <c r="H240" s="657" t="s">
        <v>191</v>
      </c>
      <c r="I240" s="657" t="s">
        <v>10394</v>
      </c>
      <c r="J240" s="657" t="s">
        <v>10436</v>
      </c>
      <c r="K240" s="659" t="s">
        <v>11331</v>
      </c>
      <c r="L240" s="657"/>
      <c r="M240" s="657" t="s">
        <v>10582</v>
      </c>
      <c r="N240" s="659" t="s">
        <v>10442</v>
      </c>
      <c r="O240" s="659">
        <v>684398</v>
      </c>
      <c r="P240" s="660" t="s">
        <v>2137</v>
      </c>
      <c r="Q240" s="657" t="s">
        <v>200</v>
      </c>
      <c r="R240" s="657">
        <v>2015</v>
      </c>
      <c r="S240" s="657" t="s">
        <v>10485</v>
      </c>
      <c r="T240" s="657">
        <v>1880</v>
      </c>
      <c r="U240" s="1520">
        <v>45349</v>
      </c>
      <c r="V240" s="1520">
        <v>45383</v>
      </c>
      <c r="W240" s="662">
        <v>6300</v>
      </c>
      <c r="X240" s="663">
        <v>6900</v>
      </c>
    </row>
    <row r="241" spans="1:24" ht="26.25" customHeight="1">
      <c r="A241" s="664"/>
      <c r="B241" s="116"/>
      <c r="C241" s="116"/>
      <c r="D241" s="116"/>
      <c r="E241" s="116"/>
      <c r="F241" s="116"/>
      <c r="G241" s="116"/>
      <c r="H241" s="116"/>
      <c r="I241" s="116" t="s">
        <v>3598</v>
      </c>
      <c r="J241" s="412" t="s">
        <v>10407</v>
      </c>
      <c r="K241" s="123" t="s">
        <v>195</v>
      </c>
      <c r="L241" s="427" t="s">
        <v>3359</v>
      </c>
      <c r="M241" s="116" t="s">
        <v>10583</v>
      </c>
      <c r="N241" s="73" t="s">
        <v>3907</v>
      </c>
      <c r="O241" s="117"/>
      <c r="P241" s="116"/>
      <c r="Q241" s="116" t="s">
        <v>200</v>
      </c>
      <c r="R241" s="116">
        <v>2018</v>
      </c>
      <c r="S241" s="116" t="s">
        <v>10486</v>
      </c>
      <c r="T241" s="116">
        <v>1910</v>
      </c>
      <c r="U241" s="1521">
        <v>45350</v>
      </c>
      <c r="V241" s="1522"/>
      <c r="W241" s="121" t="s">
        <v>11892</v>
      </c>
      <c r="X241" s="665" t="s">
        <v>11885</v>
      </c>
    </row>
    <row r="242" spans="1:24" ht="26.25" customHeight="1">
      <c r="A242" s="664"/>
      <c r="B242" s="116"/>
      <c r="C242" s="116" t="s">
        <v>10098</v>
      </c>
      <c r="D242" s="116" t="s">
        <v>191</v>
      </c>
      <c r="E242" s="116"/>
      <c r="F242" s="116"/>
      <c r="G242" s="116"/>
      <c r="H242" s="116"/>
      <c r="I242" s="116"/>
      <c r="J242" s="320" t="s">
        <v>10402</v>
      </c>
      <c r="K242" s="124" t="s">
        <v>10275</v>
      </c>
      <c r="L242" s="116" t="s">
        <v>12467</v>
      </c>
      <c r="M242" s="116" t="s">
        <v>10584</v>
      </c>
      <c r="N242" s="73" t="s">
        <v>2431</v>
      </c>
      <c r="O242" s="117"/>
      <c r="P242" s="116"/>
      <c r="Q242" s="116" t="s">
        <v>10448</v>
      </c>
      <c r="R242" s="116">
        <v>2014</v>
      </c>
      <c r="S242" s="116" t="s">
        <v>10487</v>
      </c>
      <c r="T242" s="116">
        <v>1455</v>
      </c>
      <c r="U242" s="119">
        <v>45359</v>
      </c>
      <c r="V242" s="119">
        <v>45392</v>
      </c>
      <c r="W242" s="1165"/>
      <c r="X242" s="665"/>
    </row>
    <row r="243" spans="1:24" ht="26.25" customHeight="1">
      <c r="A243" s="664"/>
      <c r="B243" s="116"/>
      <c r="C243" s="116" t="s">
        <v>10099</v>
      </c>
      <c r="D243" s="116" t="s">
        <v>191</v>
      </c>
      <c r="E243" s="116"/>
      <c r="F243" s="116"/>
      <c r="G243" s="116"/>
      <c r="H243" s="116"/>
      <c r="I243" s="116"/>
      <c r="J243" s="116" t="s">
        <v>10815</v>
      </c>
      <c r="K243" s="117" t="s">
        <v>8972</v>
      </c>
      <c r="L243" s="116" t="s">
        <v>12443</v>
      </c>
      <c r="M243" s="116" t="s">
        <v>10585</v>
      </c>
      <c r="N243" s="117"/>
      <c r="O243" s="117"/>
      <c r="P243" s="116"/>
      <c r="Q243" s="116" t="s">
        <v>207</v>
      </c>
      <c r="R243" s="116">
        <v>2023</v>
      </c>
      <c r="S243" s="116" t="s">
        <v>10488</v>
      </c>
      <c r="T243" s="116">
        <v>1635</v>
      </c>
      <c r="U243" s="119">
        <v>45361</v>
      </c>
      <c r="V243" s="120">
        <v>45389</v>
      </c>
      <c r="W243" s="121"/>
      <c r="X243" s="665"/>
    </row>
    <row r="244" spans="1:24" ht="26.25" customHeight="1">
      <c r="A244" s="664"/>
      <c r="B244" s="116"/>
      <c r="C244" s="116"/>
      <c r="D244" s="116"/>
      <c r="E244" s="116"/>
      <c r="F244" s="116"/>
      <c r="G244" s="116"/>
      <c r="H244" s="116"/>
      <c r="I244" s="116"/>
      <c r="J244" s="425" t="s">
        <v>10376</v>
      </c>
      <c r="K244" s="117"/>
      <c r="L244" s="116" t="s">
        <v>12445</v>
      </c>
      <c r="M244" s="116"/>
      <c r="N244" s="116"/>
      <c r="O244" s="116"/>
      <c r="P244" s="118"/>
      <c r="Q244" s="116"/>
      <c r="R244" s="116"/>
      <c r="S244" s="122" t="s">
        <v>189</v>
      </c>
      <c r="T244" s="122">
        <v>3830</v>
      </c>
      <c r="U244" s="120">
        <v>45362</v>
      </c>
      <c r="V244" s="119"/>
      <c r="W244" s="121"/>
      <c r="X244" s="665"/>
    </row>
    <row r="245" spans="1:24" ht="26.25" customHeight="1">
      <c r="A245" s="664"/>
      <c r="B245" s="116"/>
      <c r="C245" s="116"/>
      <c r="D245" s="116"/>
      <c r="E245" s="116"/>
      <c r="F245" s="116"/>
      <c r="G245" s="116"/>
      <c r="H245" s="116"/>
      <c r="I245" s="116"/>
      <c r="J245" s="116"/>
      <c r="K245" s="117"/>
      <c r="L245" s="116" t="s">
        <v>13009</v>
      </c>
      <c r="M245" s="122" t="s">
        <v>12651</v>
      </c>
      <c r="N245" s="116"/>
      <c r="O245" s="116"/>
      <c r="P245" s="118"/>
      <c r="Q245" s="116"/>
      <c r="R245" s="116"/>
      <c r="S245" s="122" t="s">
        <v>2472</v>
      </c>
      <c r="T245" s="122">
        <f>SUM(T240:T244)</f>
        <v>10710</v>
      </c>
      <c r="U245" s="119"/>
      <c r="V245" s="119"/>
      <c r="W245" s="121"/>
      <c r="X245" s="665"/>
    </row>
    <row r="246" spans="1:24" ht="26.25" customHeight="1" thickBot="1">
      <c r="A246" s="666"/>
      <c r="B246" s="667"/>
      <c r="C246" s="667"/>
      <c r="D246" s="667"/>
      <c r="E246" s="667"/>
      <c r="F246" s="667"/>
      <c r="G246" s="667"/>
      <c r="H246" s="667"/>
      <c r="I246" s="667"/>
      <c r="J246" s="667"/>
      <c r="K246" s="611" t="s">
        <v>10392</v>
      </c>
      <c r="L246" s="667" t="s">
        <v>13002</v>
      </c>
      <c r="M246" s="670" t="s">
        <v>12652</v>
      </c>
      <c r="N246" s="668"/>
      <c r="O246" s="668"/>
      <c r="P246" s="669"/>
      <c r="Q246" s="667"/>
      <c r="R246" s="667"/>
      <c r="S246" s="669" t="s">
        <v>1907</v>
      </c>
      <c r="T246" s="669">
        <v>6880</v>
      </c>
      <c r="U246" s="671"/>
      <c r="V246" s="672"/>
      <c r="W246" s="673"/>
      <c r="X246" s="674"/>
    </row>
    <row r="247" spans="1:24" ht="26.25" customHeight="1">
      <c r="A247" s="656" t="s">
        <v>188</v>
      </c>
      <c r="B247" s="657"/>
      <c r="C247" s="657" t="s">
        <v>3303</v>
      </c>
      <c r="D247" s="657" t="s">
        <v>190</v>
      </c>
      <c r="E247" s="657" t="s">
        <v>191</v>
      </c>
      <c r="F247" s="657" t="s">
        <v>191</v>
      </c>
      <c r="G247" s="657" t="s">
        <v>191</v>
      </c>
      <c r="H247" s="657" t="s">
        <v>191</v>
      </c>
      <c r="I247" s="657" t="s">
        <v>10394</v>
      </c>
      <c r="J247" s="657" t="s">
        <v>10436</v>
      </c>
      <c r="K247" s="659" t="s">
        <v>11331</v>
      </c>
      <c r="L247" s="657"/>
      <c r="M247" s="657" t="s">
        <v>10586</v>
      </c>
      <c r="N247" s="659" t="s">
        <v>10446</v>
      </c>
      <c r="O247" s="659">
        <v>684264</v>
      </c>
      <c r="P247" s="660" t="s">
        <v>2137</v>
      </c>
      <c r="Q247" s="657" t="s">
        <v>200</v>
      </c>
      <c r="R247" s="657">
        <v>2016</v>
      </c>
      <c r="S247" s="657" t="s">
        <v>10489</v>
      </c>
      <c r="T247" s="657">
        <v>1745</v>
      </c>
      <c r="U247" s="1520">
        <v>45349</v>
      </c>
      <c r="V247" s="1520">
        <v>45383</v>
      </c>
      <c r="W247" s="662">
        <v>6300</v>
      </c>
      <c r="X247" s="663">
        <v>6900</v>
      </c>
    </row>
    <row r="248" spans="1:24" ht="26.25" customHeight="1">
      <c r="A248" s="664"/>
      <c r="B248" s="116"/>
      <c r="C248" s="116"/>
      <c r="D248" s="116"/>
      <c r="E248" s="116"/>
      <c r="F248" s="116"/>
      <c r="G248" s="116"/>
      <c r="H248" s="116"/>
      <c r="I248" s="116" t="s">
        <v>3598</v>
      </c>
      <c r="J248" s="412" t="s">
        <v>10408</v>
      </c>
      <c r="K248" s="123" t="s">
        <v>195</v>
      </c>
      <c r="L248" s="427" t="s">
        <v>3359</v>
      </c>
      <c r="M248" s="116" t="s">
        <v>10587</v>
      </c>
      <c r="N248" s="73" t="s">
        <v>3907</v>
      </c>
      <c r="O248" s="117"/>
      <c r="P248" s="116"/>
      <c r="Q248" s="116" t="s">
        <v>200</v>
      </c>
      <c r="R248" s="116">
        <v>2016</v>
      </c>
      <c r="S248" s="116" t="s">
        <v>10490</v>
      </c>
      <c r="T248" s="116">
        <v>1745</v>
      </c>
      <c r="U248" s="1521">
        <v>45350</v>
      </c>
      <c r="V248" s="1522"/>
      <c r="W248" s="121" t="s">
        <v>11892</v>
      </c>
      <c r="X248" s="665" t="s">
        <v>11885</v>
      </c>
    </row>
    <row r="249" spans="1:24" ht="26.25" customHeight="1">
      <c r="A249" s="664"/>
      <c r="B249" s="116"/>
      <c r="C249" s="116" t="s">
        <v>10098</v>
      </c>
      <c r="D249" s="116" t="s">
        <v>191</v>
      </c>
      <c r="E249" s="116"/>
      <c r="F249" s="116"/>
      <c r="G249" s="116"/>
      <c r="H249" s="116"/>
      <c r="I249" s="116"/>
      <c r="J249" s="320" t="s">
        <v>10403</v>
      </c>
      <c r="K249" s="124" t="s">
        <v>10275</v>
      </c>
      <c r="L249" s="116" t="s">
        <v>12466</v>
      </c>
      <c r="M249" s="116" t="s">
        <v>10588</v>
      </c>
      <c r="N249" s="73" t="s">
        <v>2431</v>
      </c>
      <c r="O249" s="117"/>
      <c r="P249" s="116"/>
      <c r="Q249" s="116" t="s">
        <v>205</v>
      </c>
      <c r="R249" s="116">
        <v>2015</v>
      </c>
      <c r="S249" s="116" t="s">
        <v>10491</v>
      </c>
      <c r="T249" s="116">
        <v>1730</v>
      </c>
      <c r="U249" s="119">
        <v>45359</v>
      </c>
      <c r="V249" s="119">
        <v>45392</v>
      </c>
      <c r="W249" s="1165"/>
      <c r="X249" s="665"/>
    </row>
    <row r="250" spans="1:24" ht="26.25" customHeight="1">
      <c r="A250" s="664"/>
      <c r="B250" s="116"/>
      <c r="C250" s="116" t="s">
        <v>10099</v>
      </c>
      <c r="D250" s="116" t="s">
        <v>191</v>
      </c>
      <c r="E250" s="116"/>
      <c r="F250" s="116"/>
      <c r="G250" s="116"/>
      <c r="H250" s="116"/>
      <c r="I250" s="116"/>
      <c r="J250" s="116" t="s">
        <v>10815</v>
      </c>
      <c r="K250" s="117" t="s">
        <v>8972</v>
      </c>
      <c r="L250" s="116" t="s">
        <v>12443</v>
      </c>
      <c r="M250" s="116" t="s">
        <v>10589</v>
      </c>
      <c r="N250" s="117"/>
      <c r="O250" s="117"/>
      <c r="P250" s="116"/>
      <c r="Q250" s="116" t="s">
        <v>202</v>
      </c>
      <c r="R250" s="116">
        <v>2014</v>
      </c>
      <c r="S250" s="116" t="s">
        <v>10492</v>
      </c>
      <c r="T250" s="116">
        <v>1570</v>
      </c>
      <c r="U250" s="119">
        <v>45361</v>
      </c>
      <c r="V250" s="120">
        <v>45389</v>
      </c>
      <c r="W250" s="121"/>
      <c r="X250" s="665"/>
    </row>
    <row r="251" spans="1:24" ht="26.25" customHeight="1">
      <c r="A251" s="664"/>
      <c r="B251" s="116"/>
      <c r="C251" s="116"/>
      <c r="D251" s="116"/>
      <c r="E251" s="116"/>
      <c r="F251" s="116"/>
      <c r="G251" s="116"/>
      <c r="H251" s="116"/>
      <c r="I251" s="116"/>
      <c r="J251" s="425" t="s">
        <v>10376</v>
      </c>
      <c r="K251" s="117"/>
      <c r="L251" s="116" t="s">
        <v>12445</v>
      </c>
      <c r="M251" s="116"/>
      <c r="N251" s="116"/>
      <c r="O251" s="116"/>
      <c r="P251" s="118"/>
      <c r="Q251" s="116"/>
      <c r="R251" s="116"/>
      <c r="S251" s="122" t="s">
        <v>189</v>
      </c>
      <c r="T251" s="122">
        <v>3850</v>
      </c>
      <c r="U251" s="120">
        <v>45362</v>
      </c>
      <c r="V251" s="119"/>
      <c r="W251" s="121"/>
      <c r="X251" s="665"/>
    </row>
    <row r="252" spans="1:24" ht="26.25" customHeight="1">
      <c r="A252" s="664"/>
      <c r="B252" s="116"/>
      <c r="C252" s="116"/>
      <c r="D252" s="116"/>
      <c r="E252" s="116"/>
      <c r="F252" s="116"/>
      <c r="G252" s="116"/>
      <c r="H252" s="116"/>
      <c r="I252" s="116"/>
      <c r="J252" s="116"/>
      <c r="K252" s="117"/>
      <c r="L252" s="116" t="s">
        <v>13009</v>
      </c>
      <c r="M252" s="122" t="s">
        <v>12651</v>
      </c>
      <c r="N252" s="116"/>
      <c r="O252" s="116"/>
      <c r="P252" s="118"/>
      <c r="Q252" s="116"/>
      <c r="R252" s="116"/>
      <c r="S252" s="122" t="s">
        <v>2472</v>
      </c>
      <c r="T252" s="122">
        <f>SUM(T247:T251)</f>
        <v>10640</v>
      </c>
      <c r="U252" s="119"/>
      <c r="V252" s="119"/>
      <c r="W252" s="121"/>
      <c r="X252" s="665"/>
    </row>
    <row r="253" spans="1:24" ht="26.25" customHeight="1" thickBot="1">
      <c r="A253" s="666"/>
      <c r="B253" s="667"/>
      <c r="C253" s="667"/>
      <c r="D253" s="667"/>
      <c r="E253" s="667"/>
      <c r="F253" s="667"/>
      <c r="G253" s="667"/>
      <c r="H253" s="667"/>
      <c r="I253" s="667"/>
      <c r="J253" s="667"/>
      <c r="K253" s="611" t="s">
        <v>10392</v>
      </c>
      <c r="L253" s="667" t="s">
        <v>13002</v>
      </c>
      <c r="M253" s="670" t="s">
        <v>12676</v>
      </c>
      <c r="N253" s="668"/>
      <c r="O253" s="668"/>
      <c r="P253" s="669"/>
      <c r="Q253" s="667"/>
      <c r="R253" s="667"/>
      <c r="S253" s="669" t="s">
        <v>1907</v>
      </c>
      <c r="T253" s="669">
        <v>6790</v>
      </c>
      <c r="U253" s="671"/>
      <c r="V253" s="672"/>
      <c r="W253" s="673"/>
      <c r="X253" s="674"/>
    </row>
    <row r="254" spans="1:24" ht="26.25" customHeight="1">
      <c r="A254" s="656" t="s">
        <v>188</v>
      </c>
      <c r="B254" s="657"/>
      <c r="C254" s="657" t="s">
        <v>3303</v>
      </c>
      <c r="D254" s="657" t="s">
        <v>190</v>
      </c>
      <c r="E254" s="657" t="s">
        <v>191</v>
      </c>
      <c r="F254" s="657" t="s">
        <v>191</v>
      </c>
      <c r="G254" s="657" t="s">
        <v>191</v>
      </c>
      <c r="H254" s="657" t="s">
        <v>191</v>
      </c>
      <c r="I254" s="657" t="s">
        <v>10394</v>
      </c>
      <c r="J254" s="657" t="s">
        <v>10436</v>
      </c>
      <c r="K254" s="659" t="s">
        <v>11331</v>
      </c>
      <c r="L254" s="657"/>
      <c r="M254" s="657" t="s">
        <v>10590</v>
      </c>
      <c r="N254" s="659" t="s">
        <v>10451</v>
      </c>
      <c r="O254" s="659">
        <v>871079</v>
      </c>
      <c r="P254" s="660" t="s">
        <v>2137</v>
      </c>
      <c r="Q254" s="657" t="s">
        <v>200</v>
      </c>
      <c r="R254" s="657">
        <v>2014</v>
      </c>
      <c r="S254" s="657" t="s">
        <v>10477</v>
      </c>
      <c r="T254" s="657">
        <v>1980</v>
      </c>
      <c r="U254" s="1520">
        <v>45349</v>
      </c>
      <c r="V254" s="1520">
        <v>45383</v>
      </c>
      <c r="W254" s="662">
        <v>6300</v>
      </c>
      <c r="X254" s="663">
        <v>6900</v>
      </c>
    </row>
    <row r="255" spans="1:24" ht="26.25" customHeight="1">
      <c r="A255" s="664"/>
      <c r="B255" s="116"/>
      <c r="C255" s="116"/>
      <c r="D255" s="116"/>
      <c r="E255" s="116"/>
      <c r="F255" s="116"/>
      <c r="G255" s="116"/>
      <c r="H255" s="116"/>
      <c r="I255" s="116" t="s">
        <v>3598</v>
      </c>
      <c r="J255" s="412" t="s">
        <v>10409</v>
      </c>
      <c r="K255" s="123" t="s">
        <v>195</v>
      </c>
      <c r="L255" s="427" t="s">
        <v>3359</v>
      </c>
      <c r="M255" s="116" t="s">
        <v>10591</v>
      </c>
      <c r="N255" s="73" t="s">
        <v>3907</v>
      </c>
      <c r="O255" s="117"/>
      <c r="P255" s="116"/>
      <c r="Q255" s="116" t="s">
        <v>200</v>
      </c>
      <c r="R255" s="116">
        <v>2017</v>
      </c>
      <c r="S255" s="116" t="s">
        <v>10478</v>
      </c>
      <c r="T255" s="116">
        <v>1980</v>
      </c>
      <c r="U255" s="1521">
        <v>45350</v>
      </c>
      <c r="V255" s="1522"/>
      <c r="W255" s="121" t="s">
        <v>11892</v>
      </c>
      <c r="X255" s="665" t="s">
        <v>11885</v>
      </c>
    </row>
    <row r="256" spans="1:24" ht="26.25" customHeight="1">
      <c r="A256" s="664"/>
      <c r="B256" s="116"/>
      <c r="C256" s="116" t="s">
        <v>10098</v>
      </c>
      <c r="D256" s="116" t="s">
        <v>191</v>
      </c>
      <c r="E256" s="116"/>
      <c r="F256" s="116"/>
      <c r="G256" s="116"/>
      <c r="H256" s="116"/>
      <c r="I256" s="116"/>
      <c r="J256" s="320" t="s">
        <v>10404</v>
      </c>
      <c r="K256" s="124" t="s">
        <v>10275</v>
      </c>
      <c r="L256" s="116" t="s">
        <v>12467</v>
      </c>
      <c r="M256" s="116" t="s">
        <v>10592</v>
      </c>
      <c r="N256" s="73" t="s">
        <v>2431</v>
      </c>
      <c r="O256" s="117"/>
      <c r="P256" s="116"/>
      <c r="Q256" s="116" t="s">
        <v>293</v>
      </c>
      <c r="R256" s="116">
        <v>2014</v>
      </c>
      <c r="S256" s="116" t="s">
        <v>10479</v>
      </c>
      <c r="T256" s="116">
        <v>1870</v>
      </c>
      <c r="U256" s="119">
        <v>45359</v>
      </c>
      <c r="V256" s="119">
        <v>45392</v>
      </c>
      <c r="W256" s="1165"/>
      <c r="X256" s="665"/>
    </row>
    <row r="257" spans="1:24" ht="26.25" customHeight="1">
      <c r="A257" s="664"/>
      <c r="B257" s="116"/>
      <c r="C257" s="116" t="s">
        <v>10099</v>
      </c>
      <c r="D257" s="116" t="s">
        <v>191</v>
      </c>
      <c r="E257" s="116"/>
      <c r="F257" s="116"/>
      <c r="G257" s="116"/>
      <c r="H257" s="116"/>
      <c r="I257" s="116"/>
      <c r="J257" s="116" t="s">
        <v>10815</v>
      </c>
      <c r="K257" s="117" t="s">
        <v>8972</v>
      </c>
      <c r="L257" s="116" t="s">
        <v>12443</v>
      </c>
      <c r="M257" s="116" t="s">
        <v>10593</v>
      </c>
      <c r="N257" s="117"/>
      <c r="O257" s="117"/>
      <c r="P257" s="116"/>
      <c r="Q257" s="116" t="s">
        <v>196</v>
      </c>
      <c r="R257" s="116">
        <v>2015</v>
      </c>
      <c r="S257" s="116" t="s">
        <v>10480</v>
      </c>
      <c r="T257" s="116">
        <v>1790</v>
      </c>
      <c r="U257" s="119">
        <v>45361</v>
      </c>
      <c r="V257" s="120">
        <v>45389</v>
      </c>
      <c r="W257" s="121"/>
      <c r="X257" s="665"/>
    </row>
    <row r="258" spans="1:24" ht="26.25" customHeight="1">
      <c r="A258" s="664"/>
      <c r="B258" s="116"/>
      <c r="C258" s="116"/>
      <c r="D258" s="116"/>
      <c r="E258" s="116"/>
      <c r="F258" s="116"/>
      <c r="G258" s="116"/>
      <c r="H258" s="116"/>
      <c r="I258" s="116"/>
      <c r="J258" s="425" t="s">
        <v>10376</v>
      </c>
      <c r="K258" s="117"/>
      <c r="L258" s="116" t="s">
        <v>12445</v>
      </c>
      <c r="M258" s="116"/>
      <c r="N258" s="116"/>
      <c r="O258" s="116"/>
      <c r="P258" s="118"/>
      <c r="Q258" s="116"/>
      <c r="R258" s="116"/>
      <c r="S258" s="122" t="s">
        <v>189</v>
      </c>
      <c r="T258" s="122">
        <v>3850</v>
      </c>
      <c r="U258" s="120">
        <v>45362</v>
      </c>
      <c r="V258" s="119"/>
      <c r="W258" s="121"/>
      <c r="X258" s="665"/>
    </row>
    <row r="259" spans="1:24" ht="26.25" customHeight="1">
      <c r="A259" s="664"/>
      <c r="B259" s="116"/>
      <c r="C259" s="116"/>
      <c r="D259" s="116"/>
      <c r="E259" s="116"/>
      <c r="F259" s="116"/>
      <c r="G259" s="116"/>
      <c r="H259" s="116"/>
      <c r="I259" s="116"/>
      <c r="J259" s="116"/>
      <c r="K259" s="117"/>
      <c r="L259" s="116" t="s">
        <v>13005</v>
      </c>
      <c r="M259" s="122" t="s">
        <v>12651</v>
      </c>
      <c r="N259" s="116"/>
      <c r="O259" s="116"/>
      <c r="P259" s="118"/>
      <c r="Q259" s="116"/>
      <c r="R259" s="116"/>
      <c r="S259" s="122" t="s">
        <v>2472</v>
      </c>
      <c r="T259" s="122">
        <f>SUM(T254:T258)</f>
        <v>11470</v>
      </c>
      <c r="U259" s="119"/>
      <c r="V259" s="119"/>
      <c r="W259" s="121"/>
      <c r="X259" s="665"/>
    </row>
    <row r="260" spans="1:24" ht="26.25" customHeight="1" thickBot="1">
      <c r="A260" s="666"/>
      <c r="B260" s="667"/>
      <c r="C260" s="667"/>
      <c r="D260" s="667"/>
      <c r="E260" s="667"/>
      <c r="F260" s="667"/>
      <c r="G260" s="667"/>
      <c r="H260" s="667"/>
      <c r="I260" s="667"/>
      <c r="J260" s="667"/>
      <c r="K260" s="611" t="s">
        <v>10392</v>
      </c>
      <c r="L260" s="667" t="s">
        <v>13004</v>
      </c>
      <c r="M260" s="670" t="s">
        <v>12652</v>
      </c>
      <c r="N260" s="668"/>
      <c r="O260" s="668"/>
      <c r="P260" s="669"/>
      <c r="Q260" s="667"/>
      <c r="R260" s="667"/>
      <c r="S260" s="669" t="s">
        <v>1907</v>
      </c>
      <c r="T260" s="669">
        <v>7620</v>
      </c>
      <c r="U260" s="671"/>
      <c r="V260" s="672"/>
      <c r="W260" s="673"/>
      <c r="X260" s="674"/>
    </row>
    <row r="261" spans="1:24" ht="26.25" customHeight="1">
      <c r="A261" s="656" t="s">
        <v>188</v>
      </c>
      <c r="B261" s="657"/>
      <c r="C261" s="657" t="s">
        <v>3303</v>
      </c>
      <c r="D261" s="657" t="s">
        <v>190</v>
      </c>
      <c r="E261" s="657" t="s">
        <v>191</v>
      </c>
      <c r="F261" s="657" t="s">
        <v>191</v>
      </c>
      <c r="G261" s="657" t="s">
        <v>191</v>
      </c>
      <c r="H261" s="657" t="s">
        <v>191</v>
      </c>
      <c r="I261" s="657" t="s">
        <v>10394</v>
      </c>
      <c r="J261" s="657" t="s">
        <v>10436</v>
      </c>
      <c r="K261" s="659" t="s">
        <v>11331</v>
      </c>
      <c r="L261" s="657"/>
      <c r="M261" s="657" t="s">
        <v>10594</v>
      </c>
      <c r="N261" s="659" t="s">
        <v>10493</v>
      </c>
      <c r="O261" s="659">
        <v>684206</v>
      </c>
      <c r="P261" s="660" t="s">
        <v>2137</v>
      </c>
      <c r="Q261" s="657" t="s">
        <v>200</v>
      </c>
      <c r="R261" s="657">
        <v>2015</v>
      </c>
      <c r="S261" s="657" t="s">
        <v>10481</v>
      </c>
      <c r="T261" s="657">
        <v>1860</v>
      </c>
      <c r="U261" s="1520">
        <v>45349</v>
      </c>
      <c r="V261" s="1520">
        <v>45383</v>
      </c>
      <c r="W261" s="662">
        <v>6300</v>
      </c>
      <c r="X261" s="663">
        <v>6900</v>
      </c>
    </row>
    <row r="262" spans="1:24" ht="26.25" customHeight="1">
      <c r="A262" s="664"/>
      <c r="B262" s="116"/>
      <c r="C262" s="116"/>
      <c r="D262" s="116"/>
      <c r="E262" s="116"/>
      <c r="F262" s="116"/>
      <c r="G262" s="116"/>
      <c r="H262" s="116"/>
      <c r="I262" s="116" t="s">
        <v>3598</v>
      </c>
      <c r="J262" s="412" t="s">
        <v>10410</v>
      </c>
      <c r="K262" s="123" t="s">
        <v>195</v>
      </c>
      <c r="L262" s="427" t="s">
        <v>3359</v>
      </c>
      <c r="M262" s="116" t="s">
        <v>10595</v>
      </c>
      <c r="N262" s="73" t="s">
        <v>3907</v>
      </c>
      <c r="O262" s="117"/>
      <c r="P262" s="116"/>
      <c r="Q262" s="116" t="s">
        <v>200</v>
      </c>
      <c r="R262" s="116">
        <v>2017</v>
      </c>
      <c r="S262" s="116" t="s">
        <v>10482</v>
      </c>
      <c r="T262" s="116">
        <v>1860</v>
      </c>
      <c r="U262" s="1521">
        <v>45350</v>
      </c>
      <c r="V262" s="1522"/>
      <c r="W262" s="121" t="s">
        <v>11892</v>
      </c>
      <c r="X262" s="665" t="s">
        <v>11885</v>
      </c>
    </row>
    <row r="263" spans="1:24" ht="26.25" customHeight="1">
      <c r="A263" s="664"/>
      <c r="B263" s="116"/>
      <c r="C263" s="116" t="s">
        <v>10098</v>
      </c>
      <c r="D263" s="116" t="s">
        <v>191</v>
      </c>
      <c r="E263" s="116"/>
      <c r="F263" s="116"/>
      <c r="G263" s="116"/>
      <c r="H263" s="116"/>
      <c r="I263" s="116"/>
      <c r="J263" s="320" t="s">
        <v>10405</v>
      </c>
      <c r="K263" s="124" t="s">
        <v>10275</v>
      </c>
      <c r="L263" s="116" t="s">
        <v>12466</v>
      </c>
      <c r="M263" s="116" t="s">
        <v>10596</v>
      </c>
      <c r="N263" s="73" t="s">
        <v>2431</v>
      </c>
      <c r="O263" s="117"/>
      <c r="P263" s="116"/>
      <c r="Q263" s="116" t="s">
        <v>202</v>
      </c>
      <c r="R263" s="116">
        <v>2016</v>
      </c>
      <c r="S263" s="116" t="s">
        <v>10483</v>
      </c>
      <c r="T263" s="116">
        <v>1580</v>
      </c>
      <c r="U263" s="119">
        <v>45359</v>
      </c>
      <c r="V263" s="119">
        <v>45392</v>
      </c>
      <c r="W263" s="1165"/>
      <c r="X263" s="665"/>
    </row>
    <row r="264" spans="1:24" ht="26.25" customHeight="1">
      <c r="A264" s="664"/>
      <c r="B264" s="116"/>
      <c r="C264" s="116" t="s">
        <v>10099</v>
      </c>
      <c r="D264" s="116" t="s">
        <v>191</v>
      </c>
      <c r="E264" s="116"/>
      <c r="F264" s="116"/>
      <c r="G264" s="116"/>
      <c r="H264" s="116"/>
      <c r="I264" s="116"/>
      <c r="J264" s="116" t="s">
        <v>10815</v>
      </c>
      <c r="K264" s="117" t="s">
        <v>8972</v>
      </c>
      <c r="L264" s="116" t="s">
        <v>12443</v>
      </c>
      <c r="M264" s="116" t="s">
        <v>10767</v>
      </c>
      <c r="N264" s="117"/>
      <c r="O264" s="117"/>
      <c r="P264" s="116"/>
      <c r="Q264" s="116" t="s">
        <v>203</v>
      </c>
      <c r="R264" s="116">
        <v>2016</v>
      </c>
      <c r="S264" s="116" t="s">
        <v>10484</v>
      </c>
      <c r="T264" s="116">
        <v>1430</v>
      </c>
      <c r="U264" s="119">
        <v>45361</v>
      </c>
      <c r="V264" s="120">
        <v>45389</v>
      </c>
      <c r="W264" s="121"/>
      <c r="X264" s="665"/>
    </row>
    <row r="265" spans="1:24" ht="26.25" customHeight="1">
      <c r="A265" s="664"/>
      <c r="B265" s="116"/>
      <c r="C265" s="116"/>
      <c r="D265" s="116"/>
      <c r="E265" s="116"/>
      <c r="F265" s="116"/>
      <c r="G265" s="116"/>
      <c r="H265" s="116"/>
      <c r="I265" s="116"/>
      <c r="J265" s="425" t="s">
        <v>10376</v>
      </c>
      <c r="K265" s="117"/>
      <c r="L265" s="116" t="s">
        <v>12445</v>
      </c>
      <c r="M265" s="116"/>
      <c r="N265" s="116"/>
      <c r="O265" s="116"/>
      <c r="P265" s="118"/>
      <c r="Q265" s="116"/>
      <c r="R265" s="116"/>
      <c r="S265" s="122" t="s">
        <v>189</v>
      </c>
      <c r="T265" s="122">
        <v>3830</v>
      </c>
      <c r="U265" s="120">
        <v>45362</v>
      </c>
      <c r="V265" s="119"/>
      <c r="W265" s="121"/>
      <c r="X265" s="665"/>
    </row>
    <row r="266" spans="1:24" ht="26.25" customHeight="1">
      <c r="A266" s="664"/>
      <c r="B266" s="116"/>
      <c r="C266" s="116"/>
      <c r="D266" s="116"/>
      <c r="E266" s="116"/>
      <c r="F266" s="116"/>
      <c r="G266" s="116"/>
      <c r="H266" s="116"/>
      <c r="I266" s="116"/>
      <c r="J266" s="116"/>
      <c r="K266" s="117"/>
      <c r="L266" s="116" t="s">
        <v>13010</v>
      </c>
      <c r="M266" s="122" t="s">
        <v>12651</v>
      </c>
      <c r="N266" s="116"/>
      <c r="O266" s="116"/>
      <c r="P266" s="118"/>
      <c r="Q266" s="116"/>
      <c r="R266" s="116"/>
      <c r="S266" s="122" t="s">
        <v>2472</v>
      </c>
      <c r="T266" s="122">
        <f>SUM(T261:T265)</f>
        <v>10560</v>
      </c>
      <c r="U266" s="119"/>
      <c r="V266" s="119"/>
      <c r="W266" s="121"/>
      <c r="X266" s="665"/>
    </row>
    <row r="267" spans="1:24" ht="26.25" customHeight="1" thickBot="1">
      <c r="A267" s="666"/>
      <c r="B267" s="667"/>
      <c r="C267" s="667"/>
      <c r="D267" s="667"/>
      <c r="E267" s="667"/>
      <c r="F267" s="667"/>
      <c r="G267" s="667"/>
      <c r="H267" s="667"/>
      <c r="I267" s="667"/>
      <c r="J267" s="667"/>
      <c r="K267" s="611" t="s">
        <v>10392</v>
      </c>
      <c r="L267" s="667" t="s">
        <v>13002</v>
      </c>
      <c r="M267" s="670" t="s">
        <v>12676</v>
      </c>
      <c r="N267" s="668"/>
      <c r="O267" s="668"/>
      <c r="P267" s="669"/>
      <c r="Q267" s="667"/>
      <c r="R267" s="667"/>
      <c r="S267" s="669" t="s">
        <v>1907</v>
      </c>
      <c r="T267" s="669">
        <v>6730</v>
      </c>
      <c r="U267" s="671"/>
      <c r="V267" s="672"/>
      <c r="W267" s="673"/>
      <c r="X267" s="674"/>
    </row>
    <row r="269" spans="1:24" ht="26.25" customHeight="1" thickBot="1"/>
    <row r="270" spans="1:24" ht="26.25" customHeight="1">
      <c r="A270" s="656" t="s">
        <v>188</v>
      </c>
      <c r="B270" s="657"/>
      <c r="C270" s="657" t="s">
        <v>3303</v>
      </c>
      <c r="D270" s="657" t="s">
        <v>190</v>
      </c>
      <c r="E270" s="657" t="s">
        <v>191</v>
      </c>
      <c r="F270" s="657" t="s">
        <v>191</v>
      </c>
      <c r="G270" s="657" t="s">
        <v>191</v>
      </c>
      <c r="H270" s="657" t="s">
        <v>191</v>
      </c>
      <c r="I270" s="657" t="s">
        <v>10394</v>
      </c>
      <c r="J270" s="657" t="s">
        <v>10436</v>
      </c>
      <c r="K270" s="659" t="s">
        <v>11330</v>
      </c>
      <c r="L270" s="657"/>
      <c r="M270" s="657" t="s">
        <v>12531</v>
      </c>
      <c r="N270" s="659" t="s">
        <v>10626</v>
      </c>
      <c r="O270" s="659">
        <v>871076</v>
      </c>
      <c r="P270" s="660" t="s">
        <v>2137</v>
      </c>
      <c r="Q270" s="657" t="s">
        <v>520</v>
      </c>
      <c r="R270" s="657">
        <v>2019</v>
      </c>
      <c r="S270" s="657" t="s">
        <v>10686</v>
      </c>
      <c r="T270" s="657">
        <v>1920</v>
      </c>
      <c r="U270" s="661">
        <v>45357</v>
      </c>
      <c r="V270" s="661">
        <v>45400</v>
      </c>
      <c r="W270" s="662">
        <v>6000</v>
      </c>
      <c r="X270" s="663">
        <v>6650</v>
      </c>
    </row>
    <row r="271" spans="1:24" ht="26.25" customHeight="1">
      <c r="A271" s="664"/>
      <c r="B271" s="116"/>
      <c r="C271" s="116"/>
      <c r="D271" s="116"/>
      <c r="E271" s="116"/>
      <c r="F271" s="116"/>
      <c r="G271" s="116"/>
      <c r="H271" s="116"/>
      <c r="I271" s="116" t="s">
        <v>3598</v>
      </c>
      <c r="J271" s="412" t="s">
        <v>10600</v>
      </c>
      <c r="K271" s="123" t="s">
        <v>195</v>
      </c>
      <c r="L271" s="427" t="s">
        <v>3359</v>
      </c>
      <c r="M271" s="116" t="s">
        <v>10754</v>
      </c>
      <c r="N271" s="73" t="s">
        <v>3907</v>
      </c>
      <c r="O271" s="117"/>
      <c r="P271" s="116"/>
      <c r="Q271" s="116" t="s">
        <v>618</v>
      </c>
      <c r="R271" s="116">
        <v>2016</v>
      </c>
      <c r="S271" s="116" t="s">
        <v>10687</v>
      </c>
      <c r="T271" s="116">
        <v>1810</v>
      </c>
      <c r="U271" s="119">
        <v>45359</v>
      </c>
      <c r="V271" s="119">
        <v>45392</v>
      </c>
      <c r="W271" s="121" t="s">
        <v>11892</v>
      </c>
      <c r="X271" s="665" t="s">
        <v>11885</v>
      </c>
    </row>
    <row r="272" spans="1:24" ht="26.25" customHeight="1">
      <c r="A272" s="664"/>
      <c r="B272" s="116"/>
      <c r="C272" s="116" t="s">
        <v>10098</v>
      </c>
      <c r="D272" s="116" t="s">
        <v>191</v>
      </c>
      <c r="E272" s="116"/>
      <c r="F272" s="116"/>
      <c r="G272" s="116"/>
      <c r="H272" s="116"/>
      <c r="I272" s="116"/>
      <c r="J272" s="320" t="s">
        <v>10601</v>
      </c>
      <c r="K272" s="124" t="s">
        <v>10546</v>
      </c>
      <c r="L272" s="116" t="s">
        <v>12468</v>
      </c>
      <c r="M272" s="116" t="s">
        <v>10755</v>
      </c>
      <c r="N272" s="73" t="s">
        <v>2431</v>
      </c>
      <c r="O272" s="117"/>
      <c r="P272" s="116"/>
      <c r="Q272" s="116" t="s">
        <v>2945</v>
      </c>
      <c r="R272" s="116">
        <v>2015</v>
      </c>
      <c r="S272" s="116" t="s">
        <v>10688</v>
      </c>
      <c r="T272" s="116">
        <v>1020</v>
      </c>
      <c r="U272" s="119">
        <v>45361</v>
      </c>
      <c r="V272" s="120">
        <v>45393</v>
      </c>
      <c r="W272" s="1165"/>
      <c r="X272" s="665"/>
    </row>
    <row r="273" spans="1:24" ht="26.25" customHeight="1">
      <c r="A273" s="664"/>
      <c r="B273" s="116"/>
      <c r="C273" s="116" t="s">
        <v>10099</v>
      </c>
      <c r="D273" s="116" t="s">
        <v>191</v>
      </c>
      <c r="E273" s="116"/>
      <c r="F273" s="116"/>
      <c r="G273" s="116"/>
      <c r="H273" s="116"/>
      <c r="I273" s="116"/>
      <c r="J273" s="116"/>
      <c r="K273" s="117" t="s">
        <v>8972</v>
      </c>
      <c r="L273" s="116" t="s">
        <v>12443</v>
      </c>
      <c r="M273" s="116" t="s">
        <v>10853</v>
      </c>
      <c r="N273" s="117"/>
      <c r="O273" s="117"/>
      <c r="P273" s="116"/>
      <c r="Q273" s="116" t="s">
        <v>2047</v>
      </c>
      <c r="R273" s="116">
        <v>2018</v>
      </c>
      <c r="S273" s="116" t="s">
        <v>10689</v>
      </c>
      <c r="T273" s="116">
        <v>1740</v>
      </c>
      <c r="U273" s="120">
        <v>45362</v>
      </c>
      <c r="V273" s="119"/>
      <c r="W273" s="121"/>
      <c r="X273" s="665"/>
    </row>
    <row r="274" spans="1:24" ht="26.25" customHeight="1">
      <c r="A274" s="664"/>
      <c r="B274" s="116"/>
      <c r="C274" s="116"/>
      <c r="D274" s="116"/>
      <c r="E274" s="116"/>
      <c r="F274" s="116"/>
      <c r="G274" s="116"/>
      <c r="H274" s="116"/>
      <c r="I274" s="116"/>
      <c r="J274" s="425" t="s">
        <v>10376</v>
      </c>
      <c r="K274" s="117"/>
      <c r="L274" s="116" t="s">
        <v>12445</v>
      </c>
      <c r="M274" s="116"/>
      <c r="N274" s="116"/>
      <c r="O274" s="116"/>
      <c r="P274" s="118"/>
      <c r="Q274" s="116"/>
      <c r="R274" s="116"/>
      <c r="S274" s="122" t="s">
        <v>189</v>
      </c>
      <c r="T274" s="122">
        <v>3830</v>
      </c>
      <c r="U274" s="119"/>
      <c r="V274" s="119"/>
      <c r="W274" s="121"/>
      <c r="X274" s="665"/>
    </row>
    <row r="275" spans="1:24" ht="26.25" customHeight="1">
      <c r="A275" s="664"/>
      <c r="B275" s="116"/>
      <c r="C275" s="116"/>
      <c r="D275" s="116"/>
      <c r="E275" s="116"/>
      <c r="F275" s="116"/>
      <c r="G275" s="116"/>
      <c r="H275" s="116"/>
      <c r="I275" s="116"/>
      <c r="J275" s="116"/>
      <c r="K275" s="117"/>
      <c r="L275" s="116" t="s">
        <v>13009</v>
      </c>
      <c r="M275" s="122" t="s">
        <v>12651</v>
      </c>
      <c r="N275" s="116"/>
      <c r="O275" s="116"/>
      <c r="P275" s="118"/>
      <c r="Q275" s="116"/>
      <c r="R275" s="116"/>
      <c r="S275" s="122" t="s">
        <v>2472</v>
      </c>
      <c r="T275" s="122">
        <f>SUM(T270:T274)</f>
        <v>10320</v>
      </c>
      <c r="U275" s="119"/>
      <c r="V275" s="119"/>
      <c r="W275" s="121"/>
      <c r="X275" s="665"/>
    </row>
    <row r="276" spans="1:24" ht="26.25" customHeight="1" thickBot="1">
      <c r="A276" s="666"/>
      <c r="B276" s="667"/>
      <c r="C276" s="667"/>
      <c r="D276" s="667"/>
      <c r="E276" s="667"/>
      <c r="F276" s="667"/>
      <c r="G276" s="667"/>
      <c r="H276" s="667"/>
      <c r="I276" s="667"/>
      <c r="J276" s="667"/>
      <c r="K276" s="611" t="s">
        <v>10437</v>
      </c>
      <c r="L276" s="667" t="s">
        <v>13000</v>
      </c>
      <c r="M276" s="670" t="s">
        <v>12747</v>
      </c>
      <c r="N276" s="668"/>
      <c r="O276" s="668"/>
      <c r="P276" s="669"/>
      <c r="Q276" s="667"/>
      <c r="R276" s="667"/>
      <c r="S276" s="669" t="s">
        <v>1907</v>
      </c>
      <c r="T276" s="669">
        <v>6490</v>
      </c>
      <c r="U276" s="671"/>
      <c r="V276" s="672"/>
      <c r="W276" s="673"/>
      <c r="X276" s="674"/>
    </row>
    <row r="278" spans="1:24" ht="26.25" customHeight="1" thickBo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51"/>
      <c r="L278" s="4"/>
      <c r="M278" s="4"/>
      <c r="N278" s="451"/>
      <c r="O278" s="451"/>
      <c r="P278" s="452"/>
      <c r="Q278" s="4"/>
      <c r="R278" s="4"/>
      <c r="S278" s="4"/>
      <c r="T278" s="4"/>
      <c r="U278" s="453"/>
      <c r="V278" s="454"/>
      <c r="W278" s="455"/>
      <c r="X278" s="455"/>
    </row>
    <row r="279" spans="1:24" ht="26.25" customHeight="1">
      <c r="A279" s="456" t="s">
        <v>188</v>
      </c>
      <c r="B279" s="457"/>
      <c r="C279" s="457" t="s">
        <v>10329</v>
      </c>
      <c r="D279" s="457" t="s">
        <v>190</v>
      </c>
      <c r="E279" s="457" t="s">
        <v>191</v>
      </c>
      <c r="F279" s="457" t="s">
        <v>191</v>
      </c>
      <c r="G279" s="457" t="s">
        <v>191</v>
      </c>
      <c r="H279" s="477"/>
      <c r="I279" s="457" t="s">
        <v>9179</v>
      </c>
      <c r="J279" s="457" t="s">
        <v>10899</v>
      </c>
      <c r="K279" s="458" t="s">
        <v>11332</v>
      </c>
      <c r="L279" s="457" t="s">
        <v>11146</v>
      </c>
      <c r="M279" s="457"/>
      <c r="N279" s="458" t="s">
        <v>10916</v>
      </c>
      <c r="O279" s="458">
        <v>231536799</v>
      </c>
      <c r="P279" s="459" t="s">
        <v>13204</v>
      </c>
      <c r="Q279" s="457" t="s">
        <v>361</v>
      </c>
      <c r="R279" s="457">
        <v>2015</v>
      </c>
      <c r="S279" s="457" t="s">
        <v>10914</v>
      </c>
      <c r="T279" s="457">
        <v>2060</v>
      </c>
      <c r="U279" s="460">
        <v>45363</v>
      </c>
      <c r="V279" s="460">
        <v>45423</v>
      </c>
      <c r="W279" s="462">
        <v>4400</v>
      </c>
      <c r="X279" s="463">
        <v>5550</v>
      </c>
    </row>
    <row r="280" spans="1:24" ht="26.25" customHeight="1">
      <c r="A280" s="464"/>
      <c r="B280" s="143"/>
      <c r="C280" s="143"/>
      <c r="D280" s="143"/>
      <c r="E280" s="143"/>
      <c r="F280" s="143"/>
      <c r="G280" s="143"/>
      <c r="H280" s="143"/>
      <c r="I280" s="143" t="s">
        <v>3598</v>
      </c>
      <c r="J280" s="412" t="s">
        <v>10866</v>
      </c>
      <c r="K280" s="169" t="s">
        <v>10841</v>
      </c>
      <c r="L280" s="427" t="s">
        <v>3359</v>
      </c>
      <c r="M280" s="143"/>
      <c r="N280" s="73" t="s">
        <v>2435</v>
      </c>
      <c r="O280" s="143"/>
      <c r="P280" s="143"/>
      <c r="Q280" s="143" t="s">
        <v>363</v>
      </c>
      <c r="R280" s="143">
        <v>2014</v>
      </c>
      <c r="S280" s="143" t="s">
        <v>10913</v>
      </c>
      <c r="T280" s="143">
        <v>1820</v>
      </c>
      <c r="U280" s="146"/>
      <c r="V280" s="168">
        <v>45445</v>
      </c>
      <c r="W280" s="147" t="s">
        <v>11812</v>
      </c>
      <c r="X280" s="466"/>
    </row>
    <row r="281" spans="1:24" ht="26.25" customHeight="1">
      <c r="A281" s="464"/>
      <c r="B281" s="143"/>
      <c r="C281" s="143" t="s">
        <v>10002</v>
      </c>
      <c r="D281" s="143" t="s">
        <v>191</v>
      </c>
      <c r="E281" s="143"/>
      <c r="F281" s="143"/>
      <c r="G281" s="143"/>
      <c r="H281" s="143"/>
      <c r="I281" s="143"/>
      <c r="J281" s="143"/>
      <c r="K281" s="144" t="s">
        <v>10834</v>
      </c>
      <c r="L281" s="143"/>
      <c r="M281" s="143"/>
      <c r="N281" s="73" t="s">
        <v>3073</v>
      </c>
      <c r="O281" s="143"/>
      <c r="P281" s="143"/>
      <c r="Q281" s="143" t="s">
        <v>361</v>
      </c>
      <c r="R281" s="143">
        <v>2023</v>
      </c>
      <c r="S281" s="143" t="s">
        <v>10915</v>
      </c>
      <c r="T281" s="143">
        <v>2060</v>
      </c>
      <c r="U281" s="146"/>
      <c r="V281" s="168">
        <v>45447</v>
      </c>
      <c r="W281" s="1449"/>
      <c r="X281" s="466"/>
    </row>
    <row r="282" spans="1:24" ht="26.25" customHeight="1">
      <c r="A282" s="464"/>
      <c r="B282" s="143"/>
      <c r="C282" s="143" t="s">
        <v>10003</v>
      </c>
      <c r="D282" s="143" t="s">
        <v>191</v>
      </c>
      <c r="E282" s="143"/>
      <c r="F282" s="143"/>
      <c r="G282" s="143"/>
      <c r="H282" s="143"/>
      <c r="I282" s="143"/>
      <c r="J282" s="143"/>
      <c r="K282" s="144" t="s">
        <v>8972</v>
      </c>
      <c r="L282" s="143"/>
      <c r="M282" s="143"/>
      <c r="N282" s="143"/>
      <c r="O282" s="143"/>
      <c r="P282" s="143"/>
      <c r="Q282" s="143" t="s">
        <v>375</v>
      </c>
      <c r="R282" s="143">
        <v>2018</v>
      </c>
      <c r="S282" s="143" t="s">
        <v>10912</v>
      </c>
      <c r="T282" s="143">
        <v>1150</v>
      </c>
      <c r="U282" s="168"/>
      <c r="V282" s="146">
        <v>45443</v>
      </c>
      <c r="W282" s="147"/>
      <c r="X282" s="466"/>
    </row>
    <row r="283" spans="1:24" ht="26.25" customHeight="1">
      <c r="A283" s="464"/>
      <c r="B283" s="143"/>
      <c r="C283" s="143" t="s">
        <v>10043</v>
      </c>
      <c r="D283" s="143" t="s">
        <v>10047</v>
      </c>
      <c r="E283" s="143"/>
      <c r="F283" s="143"/>
      <c r="G283" s="143"/>
      <c r="H283" s="143"/>
      <c r="I283" s="143"/>
      <c r="J283" s="143" t="s">
        <v>2676</v>
      </c>
      <c r="K283" s="144"/>
      <c r="L283" s="143"/>
      <c r="M283" s="2559" t="s">
        <v>10975</v>
      </c>
      <c r="N283" s="2560"/>
      <c r="O283" s="2561"/>
      <c r="P283" s="143"/>
      <c r="Q283" s="143"/>
      <c r="R283" s="143"/>
      <c r="S283" s="148" t="s">
        <v>189</v>
      </c>
      <c r="T283" s="148">
        <v>3700</v>
      </c>
      <c r="U283" s="168"/>
      <c r="V283" s="146"/>
      <c r="W283" s="147"/>
      <c r="X283" s="466"/>
    </row>
    <row r="284" spans="1:24" ht="26.25" customHeight="1">
      <c r="A284" s="464"/>
      <c r="B284" s="143"/>
      <c r="C284" s="143"/>
      <c r="D284" s="143"/>
      <c r="E284" s="143"/>
      <c r="F284" s="143"/>
      <c r="G284" s="143"/>
      <c r="H284" s="143"/>
      <c r="I284" s="143"/>
      <c r="J284" s="143" t="s">
        <v>2627</v>
      </c>
      <c r="K284" s="144"/>
      <c r="L284" s="143"/>
      <c r="M284" s="143"/>
      <c r="N284" s="143"/>
      <c r="O284" s="143"/>
      <c r="P284" s="143"/>
      <c r="Q284" s="143"/>
      <c r="R284" s="143"/>
      <c r="S284" s="148" t="s">
        <v>2472</v>
      </c>
      <c r="T284" s="148">
        <f>SUM(T279:T283)</f>
        <v>10790</v>
      </c>
      <c r="U284" s="168"/>
      <c r="V284" s="146"/>
      <c r="W284" s="147"/>
      <c r="X284" s="466"/>
    </row>
    <row r="285" spans="1:24" ht="26.25" customHeight="1" thickBot="1">
      <c r="A285" s="467"/>
      <c r="B285" s="468"/>
      <c r="C285" s="468"/>
      <c r="D285" s="468"/>
      <c r="E285" s="468"/>
      <c r="F285" s="468"/>
      <c r="G285" s="468"/>
      <c r="H285" s="468"/>
      <c r="I285" s="468"/>
      <c r="J285" s="555" t="s">
        <v>2745</v>
      </c>
      <c r="K285" s="611" t="s">
        <v>10833</v>
      </c>
      <c r="L285" s="468"/>
      <c r="M285" s="468"/>
      <c r="N285" s="470"/>
      <c r="O285" s="470"/>
      <c r="P285" s="471"/>
      <c r="Q285" s="468"/>
      <c r="R285" s="468"/>
      <c r="S285" s="471"/>
      <c r="T285" s="471"/>
      <c r="U285" s="473"/>
      <c r="V285" s="474"/>
      <c r="W285" s="475"/>
      <c r="X285" s="476"/>
    </row>
    <row r="286" spans="1:24" ht="26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51"/>
      <c r="L286" s="4"/>
      <c r="M286" s="4"/>
      <c r="N286" s="451"/>
      <c r="O286" s="451"/>
      <c r="P286" s="452"/>
      <c r="Q286" s="4"/>
      <c r="R286" s="4"/>
      <c r="S286" s="4"/>
      <c r="T286" s="4"/>
      <c r="U286" s="453"/>
      <c r="V286" s="454"/>
      <c r="W286" s="455"/>
      <c r="X286" s="455"/>
    </row>
    <row r="287" spans="1:24" ht="26.25" customHeight="1" thickBot="1"/>
    <row r="288" spans="1:24" ht="26.25" customHeight="1">
      <c r="A288" s="699" t="s">
        <v>188</v>
      </c>
      <c r="B288" s="700"/>
      <c r="C288" s="700" t="s">
        <v>154</v>
      </c>
      <c r="D288" s="700" t="s">
        <v>190</v>
      </c>
      <c r="E288" s="700" t="s">
        <v>191</v>
      </c>
      <c r="F288" s="700" t="s">
        <v>191</v>
      </c>
      <c r="G288" s="700" t="s">
        <v>191</v>
      </c>
      <c r="H288" s="1484"/>
      <c r="I288" s="700" t="s">
        <v>10817</v>
      </c>
      <c r="J288" s="715" t="s">
        <v>10966</v>
      </c>
      <c r="K288" s="700" t="s">
        <v>8</v>
      </c>
      <c r="L288" s="715" t="s">
        <v>10920</v>
      </c>
      <c r="M288" s="715"/>
      <c r="N288" s="701" t="s">
        <v>10929</v>
      </c>
      <c r="O288" s="701" t="s">
        <v>10936</v>
      </c>
      <c r="P288" s="702" t="s">
        <v>12672</v>
      </c>
      <c r="Q288" s="700" t="s">
        <v>2945</v>
      </c>
      <c r="R288" s="700">
        <f>IF(MID(RIGHT(S288,8),1,1)="M",2021,IF(MID(RIGHT(S288,8),1,1)="N",2022,IF(MID(RIGHT(S288,8),1,1)="P",2023,IF(MID(RIGHT(S288,8),1,1)="R",1994,IF(MID(RIGHT(S288,8),1,1)="S",1995,IF(MID(RIGHT(S288,8),1,1)="T",1996,IF(MID(RIGHT(S288,8),1,1)="V",1997,IF(MID(RIGHT(S288,8),1,1)="W",1998,IF(MID(RIGHT(S288,8),1,1)="X",1999,IF(MID(RIGHT(S288,8),1,1)="Y",2000,IF(MID(RIGHT(S288,8),1,1)="1",2001,IF(MID(RIGHT(S288,8),1,1)="2",2002,IF(MID(RIGHT(S288,8),1,1)="3",2003,IF(MID(RIGHT(S288,8),1,1)="4",2004,IF(MID(RIGHT(S288,8),1,1)="5",2005,IF(MID(RIGHT(S288,8),1,1)="6",2006,IF(MID(RIGHT(S288,8),1,1)="7",2007,IF(MID(RIGHT(S288,8),1,1)="8",2008,IF(MID(RIGHT(S288,8),1,1)="9",2009,IF(MID(RIGHT(S288,8),1,1)="A",2010,IF(MID(RIGHT(S288,8),1,1)="B",2011,IF(MID(RIGHT(S288,8),1,1)="C",2012,IF(MID(RIGHT(S288,8),1,1)="D",2013,IF(MID(RIGHT(S288,8),1,1)="E",2014,IF(MID(RIGHT(S288,8),1,1)="F",2015,IF(MID(RIGHT(S288,8),1,1)="G",2016,IF(MID(RIGHT(S288,8),1,1)="H",2017,IF(MID(RIGHT(S288,8),1,1)="J",2018,IF(MID(RIGHT(S288,8),1,1)="K",2019,IF(MID(RIGHT(S288,8),1,1)="L",2020,""))))))))))))))))))))))))))))))</f>
        <v>2020</v>
      </c>
      <c r="S288" s="700" t="s">
        <v>10935</v>
      </c>
      <c r="T288" s="700">
        <v>1320</v>
      </c>
      <c r="U288" s="1344">
        <v>45362</v>
      </c>
      <c r="V288" s="1344">
        <v>45441</v>
      </c>
      <c r="W288" s="703">
        <v>4622</v>
      </c>
      <c r="X288" s="704">
        <v>5500</v>
      </c>
    </row>
    <row r="289" spans="1:24" ht="26.25" customHeight="1">
      <c r="A289" s="705"/>
      <c r="B289" s="278"/>
      <c r="C289" s="320" t="s">
        <v>8623</v>
      </c>
      <c r="D289" s="278"/>
      <c r="E289" s="278"/>
      <c r="F289" s="278"/>
      <c r="G289" s="278"/>
      <c r="H289" s="278"/>
      <c r="I289" s="278" t="s">
        <v>2578</v>
      </c>
      <c r="J289" s="317" t="s">
        <v>10822</v>
      </c>
      <c r="K289" s="280" t="s">
        <v>195</v>
      </c>
      <c r="L289" s="425" t="s">
        <v>3603</v>
      </c>
      <c r="M289" s="278"/>
      <c r="N289" s="73" t="s">
        <v>7844</v>
      </c>
      <c r="O289" s="278"/>
      <c r="P289" s="278"/>
      <c r="Q289" s="278" t="s">
        <v>1933</v>
      </c>
      <c r="R289" s="278">
        <f>IF(MID(RIGHT(S289,8),1,1)="M",2021,IF(MID(RIGHT(S289,8),1,1)="N",2022,IF(MID(RIGHT(S289,8),1,1)="P",2023,IF(MID(RIGHT(S289,8),1,1)="R",1994,IF(MID(RIGHT(S289,8),1,1)="S",1995,IF(MID(RIGHT(S289,8),1,1)="T",1996,IF(MID(RIGHT(S289,8),1,1)="V",1997,IF(MID(RIGHT(S289,8),1,1)="W",1998,IF(MID(RIGHT(S289,8),1,1)="X",1999,IF(MID(RIGHT(S289,8),1,1)="Y",2000,IF(MID(RIGHT(S289,8),1,1)="1",2001,IF(MID(RIGHT(S289,8),1,1)="2",2002,IF(MID(RIGHT(S289,8),1,1)="3",2003,IF(MID(RIGHT(S289,8),1,1)="4",2004,IF(MID(RIGHT(S289,8),1,1)="5",2005,IF(MID(RIGHT(S289,8),1,1)="6",2006,IF(MID(RIGHT(S289,8),1,1)="7",2007,IF(MID(RIGHT(S289,8),1,1)="8",2008,IF(MID(RIGHT(S289,8),1,1)="9",2009,IF(MID(RIGHT(S289,8),1,1)="A",2010,IF(MID(RIGHT(S289,8),1,1)="B",2011,IF(MID(RIGHT(S289,8),1,1)="C",2012,IF(MID(RIGHT(S289,8),1,1)="D",2013,IF(MID(RIGHT(S289,8),1,1)="E",2014,IF(MID(RIGHT(S289,8),1,1)="F",2015,IF(MID(RIGHT(S289,8),1,1)="G",2016,IF(MID(RIGHT(S289,8),1,1)="H",2017,IF(MID(RIGHT(S289,8),1,1)="J",2018,IF(MID(RIGHT(S289,8),1,1)="K",2019,IF(MID(RIGHT(S289,8),1,1)="L",2020,""))))))))))))))))))))))))))))))</f>
        <v>2021</v>
      </c>
      <c r="S289" s="278" t="s">
        <v>10934</v>
      </c>
      <c r="T289" s="278">
        <v>1825</v>
      </c>
      <c r="U289" s="420">
        <v>45365</v>
      </c>
      <c r="V289" s="719">
        <v>45441</v>
      </c>
      <c r="W289" s="283" t="s">
        <v>11274</v>
      </c>
      <c r="X289" s="706" t="s">
        <v>730</v>
      </c>
    </row>
    <row r="290" spans="1:24" ht="26.25" customHeight="1">
      <c r="A290" s="705"/>
      <c r="B290" s="278"/>
      <c r="C290" s="278" t="s">
        <v>8254</v>
      </c>
      <c r="D290" s="278"/>
      <c r="E290" s="278"/>
      <c r="F290" s="278"/>
      <c r="G290" s="278"/>
      <c r="H290" s="278"/>
      <c r="I290" s="720"/>
      <c r="J290" s="317" t="s">
        <v>10818</v>
      </c>
      <c r="K290" s="278" t="s">
        <v>10842</v>
      </c>
      <c r="L290" s="278"/>
      <c r="M290" s="278"/>
      <c r="N290" s="73" t="s">
        <v>2435</v>
      </c>
      <c r="O290" s="1371"/>
      <c r="P290" s="278"/>
      <c r="Q290" s="278" t="s">
        <v>1933</v>
      </c>
      <c r="R290" s="278">
        <f>IF(MID(RIGHT(S290,8),1,1)="M",2021,IF(MID(RIGHT(S290,8),1,1)="N",2022,IF(MID(RIGHT(S290,8),1,1)="P",2023,IF(MID(RIGHT(S290,8),1,1)="R",1994,IF(MID(RIGHT(S290,8),1,1)="S",1995,IF(MID(RIGHT(S290,8),1,1)="T",1996,IF(MID(RIGHT(S290,8),1,1)="V",1997,IF(MID(RIGHT(S290,8),1,1)="W",1998,IF(MID(RIGHT(S290,8),1,1)="X",1999,IF(MID(RIGHT(S290,8),1,1)="Y",2000,IF(MID(RIGHT(S290,8),1,1)="1",2001,IF(MID(RIGHT(S290,8),1,1)="2",2002,IF(MID(RIGHT(S290,8),1,1)="3",2003,IF(MID(RIGHT(S290,8),1,1)="4",2004,IF(MID(RIGHT(S290,8),1,1)="5",2005,IF(MID(RIGHT(S290,8),1,1)="6",2006,IF(MID(RIGHT(S290,8),1,1)="7",2007,IF(MID(RIGHT(S290,8),1,1)="8",2008,IF(MID(RIGHT(S290,8),1,1)="9",2009,IF(MID(RIGHT(S290,8),1,1)="A",2010,IF(MID(RIGHT(S290,8),1,1)="B",2011,IF(MID(RIGHT(S290,8),1,1)="C",2012,IF(MID(RIGHT(S290,8),1,1)="D",2013,IF(MID(RIGHT(S290,8),1,1)="E",2014,IF(MID(RIGHT(S290,8),1,1)="F",2015,IF(MID(RIGHT(S290,8),1,1)="G",2016,IF(MID(RIGHT(S290,8),1,1)="H",2017,IF(MID(RIGHT(S290,8),1,1)="J",2018,IF(MID(RIGHT(S290,8),1,1)="K",2019,IF(MID(RIGHT(S290,8),1,1)="L",2020,""))))))))))))))))))))))))))))))</f>
        <v>2020</v>
      </c>
      <c r="S290" s="278" t="s">
        <v>10932</v>
      </c>
      <c r="T290" s="278">
        <v>1845</v>
      </c>
      <c r="U290" s="420"/>
      <c r="V290" s="719">
        <v>45448</v>
      </c>
      <c r="W290" s="283"/>
      <c r="X290" s="706"/>
    </row>
    <row r="291" spans="1:24" ht="26.25" customHeight="1">
      <c r="A291" s="705"/>
      <c r="B291" s="278"/>
      <c r="C291" s="278"/>
      <c r="D291" s="278"/>
      <c r="E291" s="278"/>
      <c r="F291" s="278"/>
      <c r="G291" s="278"/>
      <c r="H291" s="278"/>
      <c r="I291" s="720"/>
      <c r="J291" s="278" t="s">
        <v>10573</v>
      </c>
      <c r="K291" s="278" t="s">
        <v>1772</v>
      </c>
      <c r="L291" s="278"/>
      <c r="M291" s="278"/>
      <c r="N291" s="278"/>
      <c r="O291" s="278"/>
      <c r="P291" s="280"/>
      <c r="Q291" s="278" t="s">
        <v>1933</v>
      </c>
      <c r="R291" s="278">
        <f>IF(MID(RIGHT(S291,8),1,1)="M",2021,IF(MID(RIGHT(S291,8),1,1)="N",2022,IF(MID(RIGHT(S291,8),1,1)="P",2023,IF(MID(RIGHT(S291,8),1,1)="R",1994,IF(MID(RIGHT(S291,8),1,1)="S",1995,IF(MID(RIGHT(S291,8),1,1)="T",1996,IF(MID(RIGHT(S291,8),1,1)="V",1997,IF(MID(RIGHT(S291,8),1,1)="W",1998,IF(MID(RIGHT(S291,8),1,1)="X",1999,IF(MID(RIGHT(S291,8),1,1)="Y",2000,IF(MID(RIGHT(S291,8),1,1)="1",2001,IF(MID(RIGHT(S291,8),1,1)="2",2002,IF(MID(RIGHT(S291,8),1,1)="3",2003,IF(MID(RIGHT(S291,8),1,1)="4",2004,IF(MID(RIGHT(S291,8),1,1)="5",2005,IF(MID(RIGHT(S291,8),1,1)="6",2006,IF(MID(RIGHT(S291,8),1,1)="7",2007,IF(MID(RIGHT(S291,8),1,1)="8",2008,IF(MID(RIGHT(S291,8),1,1)="9",2009,IF(MID(RIGHT(S291,8),1,1)="A",2010,IF(MID(RIGHT(S291,8),1,1)="B",2011,IF(MID(RIGHT(S291,8),1,1)="C",2012,IF(MID(RIGHT(S291,8),1,1)="D",2013,IF(MID(RIGHT(S291,8),1,1)="E",2014,IF(MID(RIGHT(S291,8),1,1)="F",2015,IF(MID(RIGHT(S291,8),1,1)="G",2016,IF(MID(RIGHT(S291,8),1,1)="H",2017,IF(MID(RIGHT(S291,8),1,1)="J",2018,IF(MID(RIGHT(S291,8),1,1)="K",2019,IF(MID(RIGHT(S291,8),1,1)="L",2020,""))))))))))))))))))))))))))))))</f>
        <v>2020</v>
      </c>
      <c r="S291" s="278" t="s">
        <v>10933</v>
      </c>
      <c r="T291" s="278">
        <v>1820</v>
      </c>
      <c r="U291" s="281"/>
      <c r="V291" s="281">
        <v>45434</v>
      </c>
      <c r="W291" s="283"/>
      <c r="X291" s="721"/>
    </row>
    <row r="292" spans="1:24" ht="26.25" customHeight="1">
      <c r="A292" s="705"/>
      <c r="B292" s="278"/>
      <c r="C292" s="278"/>
      <c r="D292" s="278"/>
      <c r="E292" s="278"/>
      <c r="F292" s="278"/>
      <c r="G292" s="278"/>
      <c r="H292" s="278"/>
      <c r="I292" s="278"/>
      <c r="J292" s="278" t="s">
        <v>10964</v>
      </c>
      <c r="K292" s="278"/>
      <c r="L292" s="278"/>
      <c r="M292" s="2559" t="s">
        <v>8286</v>
      </c>
      <c r="N292" s="2560"/>
      <c r="O292" s="2560"/>
      <c r="P292" s="2561"/>
      <c r="Q292" s="278"/>
      <c r="R292" s="278"/>
      <c r="S292" s="284" t="s">
        <v>189</v>
      </c>
      <c r="T292" s="284">
        <v>3880</v>
      </c>
      <c r="U292" s="281"/>
      <c r="V292" s="281">
        <v>45441</v>
      </c>
      <c r="W292" s="283"/>
      <c r="X292" s="722"/>
    </row>
    <row r="293" spans="1:24" ht="26.25" customHeight="1">
      <c r="A293" s="705"/>
      <c r="B293" s="278"/>
      <c r="C293" s="278"/>
      <c r="D293" s="278"/>
      <c r="E293" s="278"/>
      <c r="F293" s="278"/>
      <c r="G293" s="278"/>
      <c r="H293" s="278"/>
      <c r="I293" s="278"/>
      <c r="J293" s="278"/>
      <c r="K293" s="278"/>
      <c r="L293" s="278"/>
      <c r="M293" s="278"/>
      <c r="N293" s="278"/>
      <c r="O293" s="278"/>
      <c r="P293" s="280"/>
      <c r="Q293" s="278"/>
      <c r="R293" s="278"/>
      <c r="S293" s="284" t="s">
        <v>2472</v>
      </c>
      <c r="T293" s="284">
        <f>SUM(T288:T292)</f>
        <v>10690</v>
      </c>
      <c r="U293" s="281"/>
      <c r="V293" s="282">
        <v>45447</v>
      </c>
      <c r="W293" s="283"/>
      <c r="X293" s="722"/>
    </row>
    <row r="294" spans="1:24" ht="26.25" customHeight="1" thickBot="1">
      <c r="A294" s="707"/>
      <c r="B294" s="708"/>
      <c r="C294" s="708"/>
      <c r="D294" s="708"/>
      <c r="E294" s="708"/>
      <c r="F294" s="708"/>
      <c r="G294" s="708"/>
      <c r="H294" s="708"/>
      <c r="I294" s="708"/>
      <c r="J294" s="708"/>
      <c r="K294" s="611" t="s">
        <v>10833</v>
      </c>
      <c r="L294" s="709"/>
      <c r="M294" s="709"/>
      <c r="N294" s="708"/>
      <c r="O294" s="708"/>
      <c r="P294" s="710"/>
      <c r="Q294" s="711"/>
      <c r="R294" s="711"/>
      <c r="S294" s="711"/>
      <c r="T294" s="711"/>
      <c r="U294" s="712"/>
      <c r="V294" s="713"/>
      <c r="W294" s="723"/>
      <c r="X294" s="724"/>
    </row>
    <row r="295" spans="1:24" ht="26.25" customHeight="1">
      <c r="A295" s="699" t="s">
        <v>188</v>
      </c>
      <c r="B295" s="700"/>
      <c r="C295" s="700" t="s">
        <v>154</v>
      </c>
      <c r="D295" s="700" t="s">
        <v>190</v>
      </c>
      <c r="E295" s="700" t="s">
        <v>191</v>
      </c>
      <c r="F295" s="700" t="s">
        <v>191</v>
      </c>
      <c r="G295" s="700" t="s">
        <v>191</v>
      </c>
      <c r="H295" s="1484"/>
      <c r="I295" s="700" t="s">
        <v>10817</v>
      </c>
      <c r="J295" s="715" t="s">
        <v>10966</v>
      </c>
      <c r="K295" s="700" t="s">
        <v>8</v>
      </c>
      <c r="L295" s="715" t="s">
        <v>10921</v>
      </c>
      <c r="M295" s="715"/>
      <c r="N295" s="701" t="s">
        <v>10928</v>
      </c>
      <c r="O295" s="701" t="s">
        <v>10927</v>
      </c>
      <c r="P295" s="702" t="s">
        <v>12672</v>
      </c>
      <c r="Q295" s="700" t="s">
        <v>7795</v>
      </c>
      <c r="R295" s="700">
        <f>IF(MID(RIGHT(S295,8),1,1)="M",2021,IF(MID(RIGHT(S295,8),1,1)="N",2022,IF(MID(RIGHT(S295,8),1,1)="P",2023,IF(MID(RIGHT(S295,8),1,1)="R",1994,IF(MID(RIGHT(S295,8),1,1)="S",1995,IF(MID(RIGHT(S295,8),1,1)="T",1996,IF(MID(RIGHT(S295,8),1,1)="V",1997,IF(MID(RIGHT(S295,8),1,1)="W",1998,IF(MID(RIGHT(S295,8),1,1)="X",1999,IF(MID(RIGHT(S295,8),1,1)="Y",2000,IF(MID(RIGHT(S295,8),1,1)="1",2001,IF(MID(RIGHT(S295,8),1,1)="2",2002,IF(MID(RIGHT(S295,8),1,1)="3",2003,IF(MID(RIGHT(S295,8),1,1)="4",2004,IF(MID(RIGHT(S295,8),1,1)="5",2005,IF(MID(RIGHT(S295,8),1,1)="6",2006,IF(MID(RIGHT(S295,8),1,1)="7",2007,IF(MID(RIGHT(S295,8),1,1)="8",2008,IF(MID(RIGHT(S295,8),1,1)="9",2009,IF(MID(RIGHT(S295,8),1,1)="A",2010,IF(MID(RIGHT(S295,8),1,1)="B",2011,IF(MID(RIGHT(S295,8),1,1)="C",2012,IF(MID(RIGHT(S295,8),1,1)="D",2013,IF(MID(RIGHT(S295,8),1,1)="E",2014,IF(MID(RIGHT(S295,8),1,1)="F",2015,IF(MID(RIGHT(S295,8),1,1)="G",2016,IF(MID(RIGHT(S295,8),1,1)="H",2017,IF(MID(RIGHT(S295,8),1,1)="J",2018,IF(MID(RIGHT(S295,8),1,1)="K",2019,IF(MID(RIGHT(S295,8),1,1)="L",2020,""))))))))))))))))))))))))))))))</f>
        <v>2021</v>
      </c>
      <c r="S295" s="700" t="s">
        <v>10946</v>
      </c>
      <c r="T295" s="700">
        <v>1625</v>
      </c>
      <c r="U295" s="1344">
        <v>45362</v>
      </c>
      <c r="V295" s="1344">
        <v>45441</v>
      </c>
      <c r="W295" s="703">
        <v>4622</v>
      </c>
      <c r="X295" s="704">
        <v>5500</v>
      </c>
    </row>
    <row r="296" spans="1:24" ht="26.25" customHeight="1">
      <c r="A296" s="705"/>
      <c r="B296" s="278"/>
      <c r="C296" s="320" t="s">
        <v>8623</v>
      </c>
      <c r="D296" s="278"/>
      <c r="E296" s="278"/>
      <c r="F296" s="278"/>
      <c r="G296" s="278"/>
      <c r="H296" s="278"/>
      <c r="I296" s="278" t="s">
        <v>2578</v>
      </c>
      <c r="J296" s="317" t="s">
        <v>10823</v>
      </c>
      <c r="K296" s="280" t="s">
        <v>195</v>
      </c>
      <c r="L296" s="425" t="s">
        <v>3603</v>
      </c>
      <c r="M296" s="278"/>
      <c r="N296" s="73" t="s">
        <v>2948</v>
      </c>
      <c r="O296" s="278"/>
      <c r="P296" s="278"/>
      <c r="Q296" s="278" t="s">
        <v>8334</v>
      </c>
      <c r="R296" s="278">
        <f>IF(MID(RIGHT(S296,8),1,1)="M",2021,IF(MID(RIGHT(S296,8),1,1)="N",2022,IF(MID(RIGHT(S296,8),1,1)="P",2023,IF(MID(RIGHT(S296,8),1,1)="R",1994,IF(MID(RIGHT(S296,8),1,1)="S",1995,IF(MID(RIGHT(S296,8),1,1)="T",1996,IF(MID(RIGHT(S296,8),1,1)="V",1997,IF(MID(RIGHT(S296,8),1,1)="W",1998,IF(MID(RIGHT(S296,8),1,1)="X",1999,IF(MID(RIGHT(S296,8),1,1)="Y",2000,IF(MID(RIGHT(S296,8),1,1)="1",2001,IF(MID(RIGHT(S296,8),1,1)="2",2002,IF(MID(RIGHT(S296,8),1,1)="3",2003,IF(MID(RIGHT(S296,8),1,1)="4",2004,IF(MID(RIGHT(S296,8),1,1)="5",2005,IF(MID(RIGHT(S296,8),1,1)="6",2006,IF(MID(RIGHT(S296,8),1,1)="7",2007,IF(MID(RIGHT(S296,8),1,1)="8",2008,IF(MID(RIGHT(S296,8),1,1)="9",2009,IF(MID(RIGHT(S296,8),1,1)="A",2010,IF(MID(RIGHT(S296,8),1,1)="B",2011,IF(MID(RIGHT(S296,8),1,1)="C",2012,IF(MID(RIGHT(S296,8),1,1)="D",2013,IF(MID(RIGHT(S296,8),1,1)="E",2014,IF(MID(RIGHT(S296,8),1,1)="F",2015,IF(MID(RIGHT(S296,8),1,1)="G",2016,IF(MID(RIGHT(S296,8),1,1)="H",2017,IF(MID(RIGHT(S296,8),1,1)="J",2018,IF(MID(RIGHT(S296,8),1,1)="K",2019,IF(MID(RIGHT(S296,8),1,1)="L",2020,""))))))))))))))))))))))))))))))</f>
        <v>2020</v>
      </c>
      <c r="S296" s="278" t="s">
        <v>10947</v>
      </c>
      <c r="T296" s="278">
        <v>1650</v>
      </c>
      <c r="U296" s="420">
        <v>45365</v>
      </c>
      <c r="V296" s="719">
        <v>45441</v>
      </c>
      <c r="W296" s="283" t="s">
        <v>11274</v>
      </c>
      <c r="X296" s="706" t="s">
        <v>730</v>
      </c>
    </row>
    <row r="297" spans="1:24" ht="26.25" customHeight="1">
      <c r="A297" s="705"/>
      <c r="B297" s="278"/>
      <c r="C297" s="278" t="s">
        <v>8254</v>
      </c>
      <c r="D297" s="278"/>
      <c r="E297" s="278"/>
      <c r="F297" s="278"/>
      <c r="G297" s="278"/>
      <c r="H297" s="278"/>
      <c r="I297" s="720"/>
      <c r="J297" s="317" t="s">
        <v>10819</v>
      </c>
      <c r="K297" s="278" t="s">
        <v>10842</v>
      </c>
      <c r="L297" s="278"/>
      <c r="M297" s="278"/>
      <c r="N297" s="73" t="s">
        <v>2435</v>
      </c>
      <c r="O297" s="1371"/>
      <c r="P297" s="278"/>
      <c r="Q297" s="278" t="s">
        <v>1838</v>
      </c>
      <c r="R297" s="278">
        <f>IF(MID(RIGHT(S297,8),1,1)="M",2021,IF(MID(RIGHT(S297,8),1,1)="N",2022,IF(MID(RIGHT(S297,8),1,1)="P",2023,IF(MID(RIGHT(S297,8),1,1)="R",1994,IF(MID(RIGHT(S297,8),1,1)="S",1995,IF(MID(RIGHT(S297,8),1,1)="T",1996,IF(MID(RIGHT(S297,8),1,1)="V",1997,IF(MID(RIGHT(S297,8),1,1)="W",1998,IF(MID(RIGHT(S297,8),1,1)="X",1999,IF(MID(RIGHT(S297,8),1,1)="Y",2000,IF(MID(RIGHT(S297,8),1,1)="1",2001,IF(MID(RIGHT(S297,8),1,1)="2",2002,IF(MID(RIGHT(S297,8),1,1)="3",2003,IF(MID(RIGHT(S297,8),1,1)="4",2004,IF(MID(RIGHT(S297,8),1,1)="5",2005,IF(MID(RIGHT(S297,8),1,1)="6",2006,IF(MID(RIGHT(S297,8),1,1)="7",2007,IF(MID(RIGHT(S297,8),1,1)="8",2008,IF(MID(RIGHT(S297,8),1,1)="9",2009,IF(MID(RIGHT(S297,8),1,1)="A",2010,IF(MID(RIGHT(S297,8),1,1)="B",2011,IF(MID(RIGHT(S297,8),1,1)="C",2012,IF(MID(RIGHT(S297,8),1,1)="D",2013,IF(MID(RIGHT(S297,8),1,1)="E",2014,IF(MID(RIGHT(S297,8),1,1)="F",2015,IF(MID(RIGHT(S297,8),1,1)="G",2016,IF(MID(RIGHT(S297,8),1,1)="H",2017,IF(MID(RIGHT(S297,8),1,1)="J",2018,IF(MID(RIGHT(S297,8),1,1)="K",2019,IF(MID(RIGHT(S297,8),1,1)="L",2020,""))))))))))))))))))))))))))))))</f>
        <v>2021</v>
      </c>
      <c r="S297" s="278" t="s">
        <v>10948</v>
      </c>
      <c r="T297" s="278">
        <v>1575</v>
      </c>
      <c r="U297" s="420"/>
      <c r="V297" s="719">
        <v>45448</v>
      </c>
      <c r="W297" s="283"/>
      <c r="X297" s="706"/>
    </row>
    <row r="298" spans="1:24" ht="26.25" customHeight="1">
      <c r="A298" s="705"/>
      <c r="B298" s="278"/>
      <c r="C298" s="278"/>
      <c r="D298" s="278"/>
      <c r="E298" s="278"/>
      <c r="F298" s="278"/>
      <c r="G298" s="278"/>
      <c r="H298" s="278"/>
      <c r="I298" s="720"/>
      <c r="J298" s="278" t="s">
        <v>10573</v>
      </c>
      <c r="K298" s="278" t="s">
        <v>1772</v>
      </c>
      <c r="L298" s="278"/>
      <c r="M298" s="278"/>
      <c r="N298" s="278"/>
      <c r="O298" s="278"/>
      <c r="P298" s="280"/>
      <c r="Q298" s="278" t="s">
        <v>1933</v>
      </c>
      <c r="R298" s="278">
        <f>IF(MID(RIGHT(S298,8),1,1)="M",2021,IF(MID(RIGHT(S298,8),1,1)="N",2022,IF(MID(RIGHT(S298,8),1,1)="P",2023,IF(MID(RIGHT(S298,8),1,1)="R",1994,IF(MID(RIGHT(S298,8),1,1)="S",1995,IF(MID(RIGHT(S298,8),1,1)="T",1996,IF(MID(RIGHT(S298,8),1,1)="V",1997,IF(MID(RIGHT(S298,8),1,1)="W",1998,IF(MID(RIGHT(S298,8),1,1)="X",1999,IF(MID(RIGHT(S298,8),1,1)="Y",2000,IF(MID(RIGHT(S298,8),1,1)="1",2001,IF(MID(RIGHT(S298,8),1,1)="2",2002,IF(MID(RIGHT(S298,8),1,1)="3",2003,IF(MID(RIGHT(S298,8),1,1)="4",2004,IF(MID(RIGHT(S298,8),1,1)="5",2005,IF(MID(RIGHT(S298,8),1,1)="6",2006,IF(MID(RIGHT(S298,8),1,1)="7",2007,IF(MID(RIGHT(S298,8),1,1)="8",2008,IF(MID(RIGHT(S298,8),1,1)="9",2009,IF(MID(RIGHT(S298,8),1,1)="A",2010,IF(MID(RIGHT(S298,8),1,1)="B",2011,IF(MID(RIGHT(S298,8),1,1)="C",2012,IF(MID(RIGHT(S298,8),1,1)="D",2013,IF(MID(RIGHT(S298,8),1,1)="E",2014,IF(MID(RIGHT(S298,8),1,1)="F",2015,IF(MID(RIGHT(S298,8),1,1)="G",2016,IF(MID(RIGHT(S298,8),1,1)="H",2017,IF(MID(RIGHT(S298,8),1,1)="J",2018,IF(MID(RIGHT(S298,8),1,1)="K",2019,IF(MID(RIGHT(S298,8),1,1)="L",2020,""))))))))))))))))))))))))))))))</f>
        <v>2019</v>
      </c>
      <c r="S298" s="278" t="s">
        <v>10949</v>
      </c>
      <c r="T298" s="278">
        <v>1855</v>
      </c>
      <c r="U298" s="281"/>
      <c r="V298" s="281">
        <v>45434</v>
      </c>
      <c r="W298" s="283"/>
      <c r="X298" s="721"/>
    </row>
    <row r="299" spans="1:24" ht="26.25" customHeight="1">
      <c r="A299" s="705"/>
      <c r="B299" s="278"/>
      <c r="C299" s="278"/>
      <c r="D299" s="278"/>
      <c r="E299" s="278"/>
      <c r="F299" s="278"/>
      <c r="G299" s="278"/>
      <c r="H299" s="278"/>
      <c r="I299" s="278"/>
      <c r="J299" s="278" t="s">
        <v>10964</v>
      </c>
      <c r="K299" s="278"/>
      <c r="L299" s="278"/>
      <c r="M299" s="2559" t="s">
        <v>8286</v>
      </c>
      <c r="N299" s="2560"/>
      <c r="O299" s="2560"/>
      <c r="P299" s="2561"/>
      <c r="Q299" s="278"/>
      <c r="R299" s="278"/>
      <c r="S299" s="284" t="s">
        <v>189</v>
      </c>
      <c r="T299" s="284">
        <v>3790</v>
      </c>
      <c r="U299" s="281"/>
      <c r="V299" s="281">
        <v>45441</v>
      </c>
      <c r="W299" s="283"/>
      <c r="X299" s="722"/>
    </row>
    <row r="300" spans="1:24" ht="26.25" customHeight="1">
      <c r="A300" s="705"/>
      <c r="B300" s="278"/>
      <c r="C300" s="278"/>
      <c r="D300" s="278"/>
      <c r="E300" s="278"/>
      <c r="F300" s="278"/>
      <c r="G300" s="278"/>
      <c r="H300" s="278"/>
      <c r="I300" s="278"/>
      <c r="J300" s="278"/>
      <c r="K300" s="278"/>
      <c r="L300" s="278"/>
      <c r="M300" s="278"/>
      <c r="N300" s="278"/>
      <c r="O300" s="278"/>
      <c r="P300" s="280"/>
      <c r="Q300" s="278"/>
      <c r="R300" s="278"/>
      <c r="S300" s="284" t="s">
        <v>2472</v>
      </c>
      <c r="T300" s="284">
        <f>SUM(T295:T299)</f>
        <v>10495</v>
      </c>
      <c r="U300" s="281"/>
      <c r="V300" s="282">
        <v>45447</v>
      </c>
      <c r="W300" s="283"/>
      <c r="X300" s="722"/>
    </row>
    <row r="301" spans="1:24" ht="26.25" customHeight="1" thickBot="1">
      <c r="A301" s="707"/>
      <c r="B301" s="708"/>
      <c r="C301" s="708"/>
      <c r="D301" s="708"/>
      <c r="E301" s="708"/>
      <c r="F301" s="708"/>
      <c r="G301" s="708"/>
      <c r="H301" s="708"/>
      <c r="I301" s="708"/>
      <c r="J301" s="708"/>
      <c r="K301" s="611" t="s">
        <v>10833</v>
      </c>
      <c r="L301" s="709"/>
      <c r="M301" s="709"/>
      <c r="N301" s="708"/>
      <c r="O301" s="708"/>
      <c r="P301" s="710"/>
      <c r="Q301" s="711"/>
      <c r="R301" s="711"/>
      <c r="S301" s="711"/>
      <c r="T301" s="711"/>
      <c r="U301" s="712"/>
      <c r="V301" s="713"/>
      <c r="W301" s="723"/>
      <c r="X301" s="724"/>
    </row>
    <row r="302" spans="1:24" ht="26.25" customHeight="1">
      <c r="A302" s="699" t="s">
        <v>188</v>
      </c>
      <c r="B302" s="700"/>
      <c r="C302" s="700" t="s">
        <v>154</v>
      </c>
      <c r="D302" s="700" t="s">
        <v>190</v>
      </c>
      <c r="E302" s="700" t="s">
        <v>191</v>
      </c>
      <c r="F302" s="700" t="s">
        <v>191</v>
      </c>
      <c r="G302" s="700" t="s">
        <v>191</v>
      </c>
      <c r="H302" s="1484"/>
      <c r="I302" s="700" t="s">
        <v>10817</v>
      </c>
      <c r="J302" s="715" t="s">
        <v>10966</v>
      </c>
      <c r="K302" s="700" t="s">
        <v>8</v>
      </c>
      <c r="L302" s="715" t="s">
        <v>10922</v>
      </c>
      <c r="M302" s="715"/>
      <c r="N302" s="701" t="s">
        <v>10931</v>
      </c>
      <c r="O302" s="701" t="s">
        <v>10930</v>
      </c>
      <c r="P302" s="702" t="s">
        <v>12672</v>
      </c>
      <c r="Q302" s="700" t="s">
        <v>7739</v>
      </c>
      <c r="R302" s="700">
        <f>IF(MID(RIGHT(S302,8),1,1)="M",2021,IF(MID(RIGHT(S302,8),1,1)="N",2022,IF(MID(RIGHT(S302,8),1,1)="P",2023,IF(MID(RIGHT(S302,8),1,1)="R",1994,IF(MID(RIGHT(S302,8),1,1)="S",1995,IF(MID(RIGHT(S302,8),1,1)="T",1996,IF(MID(RIGHT(S302,8),1,1)="V",1997,IF(MID(RIGHT(S302,8),1,1)="W",1998,IF(MID(RIGHT(S302,8),1,1)="X",1999,IF(MID(RIGHT(S302,8),1,1)="Y",2000,IF(MID(RIGHT(S302,8),1,1)="1",2001,IF(MID(RIGHT(S302,8),1,1)="2",2002,IF(MID(RIGHT(S302,8),1,1)="3",2003,IF(MID(RIGHT(S302,8),1,1)="4",2004,IF(MID(RIGHT(S302,8),1,1)="5",2005,IF(MID(RIGHT(S302,8),1,1)="6",2006,IF(MID(RIGHT(S302,8),1,1)="7",2007,IF(MID(RIGHT(S302,8),1,1)="8",2008,IF(MID(RIGHT(S302,8),1,1)="9",2009,IF(MID(RIGHT(S302,8),1,1)="A",2010,IF(MID(RIGHT(S302,8),1,1)="B",2011,IF(MID(RIGHT(S302,8),1,1)="C",2012,IF(MID(RIGHT(S302,8),1,1)="D",2013,IF(MID(RIGHT(S302,8),1,1)="E",2014,IF(MID(RIGHT(S302,8),1,1)="F",2015,IF(MID(RIGHT(S302,8),1,1)="G",2016,IF(MID(RIGHT(S302,8),1,1)="H",2017,IF(MID(RIGHT(S302,8),1,1)="J",2018,IF(MID(RIGHT(S302,8),1,1)="K",2019,IF(MID(RIGHT(S302,8),1,1)="L",2020,""))))))))))))))))))))))))))))))</f>
        <v>2021</v>
      </c>
      <c r="S302" s="700" t="s">
        <v>10937</v>
      </c>
      <c r="T302" s="700">
        <v>1825</v>
      </c>
      <c r="U302" s="1344">
        <v>45362</v>
      </c>
      <c r="V302" s="1344">
        <v>45441</v>
      </c>
      <c r="W302" s="703">
        <v>4622</v>
      </c>
      <c r="X302" s="704">
        <v>5500</v>
      </c>
    </row>
    <row r="303" spans="1:24" ht="26.25" customHeight="1">
      <c r="A303" s="705"/>
      <c r="B303" s="278"/>
      <c r="C303" s="320" t="s">
        <v>8623</v>
      </c>
      <c r="D303" s="278"/>
      <c r="E303" s="278"/>
      <c r="F303" s="278"/>
      <c r="G303" s="278"/>
      <c r="H303" s="278"/>
      <c r="I303" s="278" t="s">
        <v>2578</v>
      </c>
      <c r="J303" s="317" t="s">
        <v>10824</v>
      </c>
      <c r="K303" s="280" t="s">
        <v>195</v>
      </c>
      <c r="L303" s="425" t="s">
        <v>3603</v>
      </c>
      <c r="M303" s="278"/>
      <c r="N303" s="73" t="s">
        <v>7844</v>
      </c>
      <c r="O303" s="278"/>
      <c r="P303" s="278"/>
      <c r="Q303" s="278" t="s">
        <v>3291</v>
      </c>
      <c r="R303" s="278">
        <f>IF(MID(RIGHT(S303,8),1,1)="M",2021,IF(MID(RIGHT(S303,8),1,1)="N",2022,IF(MID(RIGHT(S303,8),1,1)="P",2023,IF(MID(RIGHT(S303,8),1,1)="R",1994,IF(MID(RIGHT(S303,8),1,1)="S",1995,IF(MID(RIGHT(S303,8),1,1)="T",1996,IF(MID(RIGHT(S303,8),1,1)="V",1997,IF(MID(RIGHT(S303,8),1,1)="W",1998,IF(MID(RIGHT(S303,8),1,1)="X",1999,IF(MID(RIGHT(S303,8),1,1)="Y",2000,IF(MID(RIGHT(S303,8),1,1)="1",2001,IF(MID(RIGHT(S303,8),1,1)="2",2002,IF(MID(RIGHT(S303,8),1,1)="3",2003,IF(MID(RIGHT(S303,8),1,1)="4",2004,IF(MID(RIGHT(S303,8),1,1)="5",2005,IF(MID(RIGHT(S303,8),1,1)="6",2006,IF(MID(RIGHT(S303,8),1,1)="7",2007,IF(MID(RIGHT(S303,8),1,1)="8",2008,IF(MID(RIGHT(S303,8),1,1)="9",2009,IF(MID(RIGHT(S303,8),1,1)="A",2010,IF(MID(RIGHT(S303,8),1,1)="B",2011,IF(MID(RIGHT(S303,8),1,1)="C",2012,IF(MID(RIGHT(S303,8),1,1)="D",2013,IF(MID(RIGHT(S303,8),1,1)="E",2014,IF(MID(RIGHT(S303,8),1,1)="F",2015,IF(MID(RIGHT(S303,8),1,1)="G",2016,IF(MID(RIGHT(S303,8),1,1)="H",2017,IF(MID(RIGHT(S303,8),1,1)="J",2018,IF(MID(RIGHT(S303,8),1,1)="K",2019,IF(MID(RIGHT(S303,8),1,1)="L",2020,""))))))))))))))))))))))))))))))</f>
        <v>2020</v>
      </c>
      <c r="S303" s="278" t="s">
        <v>10938</v>
      </c>
      <c r="T303" s="278">
        <v>1840</v>
      </c>
      <c r="U303" s="420">
        <v>45365</v>
      </c>
      <c r="V303" s="719">
        <v>45441</v>
      </c>
      <c r="W303" s="283" t="s">
        <v>11274</v>
      </c>
      <c r="X303" s="706" t="s">
        <v>730</v>
      </c>
    </row>
    <row r="304" spans="1:24" ht="26.25" customHeight="1">
      <c r="A304" s="705"/>
      <c r="B304" s="278"/>
      <c r="C304" s="278" t="s">
        <v>8254</v>
      </c>
      <c r="D304" s="278"/>
      <c r="E304" s="278"/>
      <c r="F304" s="278"/>
      <c r="G304" s="278"/>
      <c r="H304" s="278"/>
      <c r="I304" s="720"/>
      <c r="J304" s="317" t="s">
        <v>10820</v>
      </c>
      <c r="K304" s="278" t="s">
        <v>10842</v>
      </c>
      <c r="L304" s="278"/>
      <c r="M304" s="278"/>
      <c r="N304" s="73" t="s">
        <v>2435</v>
      </c>
      <c r="O304" s="1371"/>
      <c r="P304" s="278"/>
      <c r="Q304" s="278" t="s">
        <v>3291</v>
      </c>
      <c r="R304" s="278">
        <f>IF(MID(RIGHT(S304,8),1,1)="M",2021,IF(MID(RIGHT(S304,8),1,1)="N",2022,IF(MID(RIGHT(S304,8),1,1)="P",2023,IF(MID(RIGHT(S304,8),1,1)="R",1994,IF(MID(RIGHT(S304,8),1,1)="S",1995,IF(MID(RIGHT(S304,8),1,1)="T",1996,IF(MID(RIGHT(S304,8),1,1)="V",1997,IF(MID(RIGHT(S304,8),1,1)="W",1998,IF(MID(RIGHT(S304,8),1,1)="X",1999,IF(MID(RIGHT(S304,8),1,1)="Y",2000,IF(MID(RIGHT(S304,8),1,1)="1",2001,IF(MID(RIGHT(S304,8),1,1)="2",2002,IF(MID(RIGHT(S304,8),1,1)="3",2003,IF(MID(RIGHT(S304,8),1,1)="4",2004,IF(MID(RIGHT(S304,8),1,1)="5",2005,IF(MID(RIGHT(S304,8),1,1)="6",2006,IF(MID(RIGHT(S304,8),1,1)="7",2007,IF(MID(RIGHT(S304,8),1,1)="8",2008,IF(MID(RIGHT(S304,8),1,1)="9",2009,IF(MID(RIGHT(S304,8),1,1)="A",2010,IF(MID(RIGHT(S304,8),1,1)="B",2011,IF(MID(RIGHT(S304,8),1,1)="C",2012,IF(MID(RIGHT(S304,8),1,1)="D",2013,IF(MID(RIGHT(S304,8),1,1)="E",2014,IF(MID(RIGHT(S304,8),1,1)="F",2015,IF(MID(RIGHT(S304,8),1,1)="G",2016,IF(MID(RIGHT(S304,8),1,1)="H",2017,IF(MID(RIGHT(S304,8),1,1)="J",2018,IF(MID(RIGHT(S304,8),1,1)="K",2019,IF(MID(RIGHT(S304,8),1,1)="L",2020,""))))))))))))))))))))))))))))))</f>
        <v>2022</v>
      </c>
      <c r="S304" s="278" t="s">
        <v>10939</v>
      </c>
      <c r="T304" s="278">
        <v>1820</v>
      </c>
      <c r="U304" s="420"/>
      <c r="V304" s="719">
        <v>45448</v>
      </c>
      <c r="W304" s="283"/>
      <c r="X304" s="706"/>
    </row>
    <row r="305" spans="1:24" ht="26.25" customHeight="1">
      <c r="A305" s="705"/>
      <c r="B305" s="278"/>
      <c r="C305" s="278"/>
      <c r="D305" s="278"/>
      <c r="E305" s="278"/>
      <c r="F305" s="278"/>
      <c r="G305" s="278"/>
      <c r="H305" s="278"/>
      <c r="I305" s="720"/>
      <c r="J305" s="278" t="s">
        <v>10573</v>
      </c>
      <c r="K305" s="278" t="s">
        <v>1772</v>
      </c>
      <c r="L305" s="278"/>
      <c r="M305" s="278"/>
      <c r="N305" s="278"/>
      <c r="O305" s="278"/>
      <c r="P305" s="280"/>
      <c r="Q305" s="278" t="s">
        <v>2093</v>
      </c>
      <c r="R305" s="278">
        <f>IF(MID(RIGHT(S305,8),1,1)="M",2021,IF(MID(RIGHT(S305,8),1,1)="N",2022,IF(MID(RIGHT(S305,8),1,1)="P",2023,IF(MID(RIGHT(S305,8),1,1)="R",1994,IF(MID(RIGHT(S305,8),1,1)="S",1995,IF(MID(RIGHT(S305,8),1,1)="T",1996,IF(MID(RIGHT(S305,8),1,1)="V",1997,IF(MID(RIGHT(S305,8),1,1)="W",1998,IF(MID(RIGHT(S305,8),1,1)="X",1999,IF(MID(RIGHT(S305,8),1,1)="Y",2000,IF(MID(RIGHT(S305,8),1,1)="1",2001,IF(MID(RIGHT(S305,8),1,1)="2",2002,IF(MID(RIGHT(S305,8),1,1)="3",2003,IF(MID(RIGHT(S305,8),1,1)="4",2004,IF(MID(RIGHT(S305,8),1,1)="5",2005,IF(MID(RIGHT(S305,8),1,1)="6",2006,IF(MID(RIGHT(S305,8),1,1)="7",2007,IF(MID(RIGHT(S305,8),1,1)="8",2008,IF(MID(RIGHT(S305,8),1,1)="9",2009,IF(MID(RIGHT(S305,8),1,1)="A",2010,IF(MID(RIGHT(S305,8),1,1)="B",2011,IF(MID(RIGHT(S305,8),1,1)="C",2012,IF(MID(RIGHT(S305,8),1,1)="D",2013,IF(MID(RIGHT(S305,8),1,1)="E",2014,IF(MID(RIGHT(S305,8),1,1)="F",2015,IF(MID(RIGHT(S305,8),1,1)="G",2016,IF(MID(RIGHT(S305,8),1,1)="H",2017,IF(MID(RIGHT(S305,8),1,1)="J",2018,IF(MID(RIGHT(S305,8),1,1)="K",2019,IF(MID(RIGHT(S305,8),1,1)="L",2020,""))))))))))))))))))))))))))))))</f>
        <v>2023</v>
      </c>
      <c r="S305" s="278" t="s">
        <v>10940</v>
      </c>
      <c r="T305" s="278">
        <v>1825</v>
      </c>
      <c r="U305" s="281"/>
      <c r="V305" s="281">
        <v>45434</v>
      </c>
      <c r="W305" s="283"/>
      <c r="X305" s="721"/>
    </row>
    <row r="306" spans="1:24" ht="26.25" customHeight="1">
      <c r="A306" s="705"/>
      <c r="B306" s="278"/>
      <c r="C306" s="278"/>
      <c r="D306" s="278"/>
      <c r="E306" s="278"/>
      <c r="F306" s="278"/>
      <c r="G306" s="278"/>
      <c r="H306" s="278"/>
      <c r="I306" s="278"/>
      <c r="J306" s="278" t="s">
        <v>10964</v>
      </c>
      <c r="K306" s="278"/>
      <c r="L306" s="278"/>
      <c r="M306" s="2559" t="s">
        <v>8286</v>
      </c>
      <c r="N306" s="2560"/>
      <c r="O306" s="2560"/>
      <c r="P306" s="2561"/>
      <c r="Q306" s="278"/>
      <c r="R306" s="278"/>
      <c r="S306" s="284" t="s">
        <v>189</v>
      </c>
      <c r="T306" s="284">
        <v>3790</v>
      </c>
      <c r="U306" s="281"/>
      <c r="V306" s="281">
        <v>45441</v>
      </c>
      <c r="W306" s="283"/>
      <c r="X306" s="722"/>
    </row>
    <row r="307" spans="1:24" ht="26.25" customHeight="1">
      <c r="A307" s="705"/>
      <c r="B307" s="278"/>
      <c r="C307" s="278"/>
      <c r="D307" s="278"/>
      <c r="E307" s="278"/>
      <c r="F307" s="278"/>
      <c r="G307" s="278"/>
      <c r="H307" s="278"/>
      <c r="I307" s="278"/>
      <c r="J307" s="278"/>
      <c r="K307" s="278"/>
      <c r="L307" s="278"/>
      <c r="M307" s="278"/>
      <c r="N307" s="278"/>
      <c r="O307" s="278"/>
      <c r="P307" s="280"/>
      <c r="Q307" s="278"/>
      <c r="R307" s="278"/>
      <c r="S307" s="284" t="s">
        <v>2472</v>
      </c>
      <c r="T307" s="284">
        <f>SUM(T302:T306)</f>
        <v>11100</v>
      </c>
      <c r="U307" s="281"/>
      <c r="V307" s="282">
        <v>45447</v>
      </c>
      <c r="W307" s="283"/>
      <c r="X307" s="722"/>
    </row>
    <row r="308" spans="1:24" ht="26.25" customHeight="1" thickBot="1">
      <c r="A308" s="707"/>
      <c r="B308" s="708"/>
      <c r="C308" s="708"/>
      <c r="D308" s="708"/>
      <c r="E308" s="708"/>
      <c r="F308" s="708"/>
      <c r="G308" s="708"/>
      <c r="H308" s="708"/>
      <c r="I308" s="708"/>
      <c r="J308" s="708"/>
      <c r="K308" s="611" t="s">
        <v>10833</v>
      </c>
      <c r="L308" s="709"/>
      <c r="M308" s="709"/>
      <c r="N308" s="708"/>
      <c r="O308" s="708"/>
      <c r="P308" s="710"/>
      <c r="Q308" s="711"/>
      <c r="R308" s="711"/>
      <c r="S308" s="711"/>
      <c r="T308" s="711"/>
      <c r="U308" s="712"/>
      <c r="V308" s="713"/>
      <c r="W308" s="723"/>
      <c r="X308" s="724"/>
    </row>
    <row r="310" spans="1:24" ht="26.25" customHeight="1" thickBot="1"/>
    <row r="311" spans="1:24" ht="26.25" customHeight="1">
      <c r="A311" s="676" t="s">
        <v>188</v>
      </c>
      <c r="B311" s="677"/>
      <c r="C311" s="677" t="s">
        <v>7914</v>
      </c>
      <c r="D311" s="677" t="s">
        <v>190</v>
      </c>
      <c r="E311" s="677" t="s">
        <v>191</v>
      </c>
      <c r="F311" s="677" t="s">
        <v>191</v>
      </c>
      <c r="G311" s="677" t="s">
        <v>191</v>
      </c>
      <c r="H311" s="677" t="s">
        <v>191</v>
      </c>
      <c r="I311" s="677" t="s">
        <v>9465</v>
      </c>
      <c r="J311" s="677" t="s">
        <v>10966</v>
      </c>
      <c r="K311" s="679" t="s">
        <v>8</v>
      </c>
      <c r="L311" s="677" t="s">
        <v>10923</v>
      </c>
      <c r="M311" s="677" t="s">
        <v>10983</v>
      </c>
      <c r="N311" s="679" t="s">
        <v>10988</v>
      </c>
      <c r="O311" s="679" t="s">
        <v>10989</v>
      </c>
      <c r="P311" s="1701" t="s">
        <v>12324</v>
      </c>
      <c r="Q311" s="677" t="s">
        <v>203</v>
      </c>
      <c r="R311" s="677">
        <f>IF(MID(RIGHT(S311,8),1,1)="M",2021,IF(MID(RIGHT(S311,8),1,1)="N",2022,IF(MID(RIGHT(S311,8),1,1)="P",2023,IF(MID(RIGHT(S311,8),1,1)="R",1994,IF(MID(RIGHT(S311,8),1,1)="S",1995,IF(MID(RIGHT(S311,8),1,1)="T",1996,IF(MID(RIGHT(S311,8),1,1)="V",1997,IF(MID(RIGHT(S311,8),1,1)="W",1998,IF(MID(RIGHT(S311,8),1,1)="X",1999,IF(MID(RIGHT(S311,8),1,1)="Y",2000,IF(MID(RIGHT(S311,8),1,1)="1",2001,IF(MID(RIGHT(S311,8),1,1)="2",2002,IF(MID(RIGHT(S311,8),1,1)="3",2003,IF(MID(RIGHT(S311,8),1,1)="4",2004,IF(MID(RIGHT(S311,8),1,1)="5",2005,IF(MID(RIGHT(S311,8),1,1)="6",2006,IF(MID(RIGHT(S311,8),1,1)="7",2007,IF(MID(RIGHT(S311,8),1,1)="8",2008,IF(MID(RIGHT(S311,8),1,1)="9",2009,IF(MID(RIGHT(S311,8),1,1)="A",2010,IF(MID(RIGHT(S311,8),1,1)="B",2011,IF(MID(RIGHT(S311,8),1,1)="C",2012,IF(MID(RIGHT(S311,8),1,1)="D",2013,IF(MID(RIGHT(S311,8),1,1)="E",2014,IF(MID(RIGHT(S311,8),1,1)="F",2015,IF(MID(RIGHT(S311,8),1,1)="G",2016,IF(MID(RIGHT(S311,8),1,1)="H",2017,IF(MID(RIGHT(S311,8),1,1)="J",2018,IF(MID(RIGHT(S311,8),1,1)="K",2019,IF(MID(RIGHT(S311,8),1,1)="L",2020,""))))))))))))))))))))))))))))))</f>
        <v>2020</v>
      </c>
      <c r="S311" s="677" t="s">
        <v>10953</v>
      </c>
      <c r="T311" s="677">
        <v>1770</v>
      </c>
      <c r="U311" s="681">
        <v>45362</v>
      </c>
      <c r="V311" s="681">
        <v>45441</v>
      </c>
      <c r="W311" s="682">
        <v>4522</v>
      </c>
      <c r="X311" s="683">
        <v>5150</v>
      </c>
    </row>
    <row r="312" spans="1:24" ht="26.25" customHeight="1">
      <c r="A312" s="684"/>
      <c r="B312" s="83"/>
      <c r="C312" s="83" t="s">
        <v>9927</v>
      </c>
      <c r="D312" s="83"/>
      <c r="E312" s="83"/>
      <c r="F312" s="83"/>
      <c r="G312" s="83"/>
      <c r="H312" s="83"/>
      <c r="I312" s="83"/>
      <c r="J312" s="412" t="s">
        <v>10772</v>
      </c>
      <c r="K312" s="89" t="s">
        <v>195</v>
      </c>
      <c r="L312" s="425" t="s">
        <v>3603</v>
      </c>
      <c r="M312" s="83" t="s">
        <v>10984</v>
      </c>
      <c r="N312" s="73" t="s">
        <v>7035</v>
      </c>
      <c r="O312" s="83"/>
      <c r="P312" s="1702" t="s">
        <v>12324</v>
      </c>
      <c r="Q312" s="83" t="s">
        <v>203</v>
      </c>
      <c r="R312" s="83">
        <f>IF(MID(RIGHT(S312,8),1,1)="M",2021,IF(MID(RIGHT(S312,8),1,1)="N",2022,IF(MID(RIGHT(S312,8),1,1)="P",2023,IF(MID(RIGHT(S312,8),1,1)="R",1994,IF(MID(RIGHT(S312,8),1,1)="S",1995,IF(MID(RIGHT(S312,8),1,1)="T",1996,IF(MID(RIGHT(S312,8),1,1)="V",1997,IF(MID(RIGHT(S312,8),1,1)="W",1998,IF(MID(RIGHT(S312,8),1,1)="X",1999,IF(MID(RIGHT(S312,8),1,1)="Y",2000,IF(MID(RIGHT(S312,8),1,1)="1",2001,IF(MID(RIGHT(S312,8),1,1)="2",2002,IF(MID(RIGHT(S312,8),1,1)="3",2003,IF(MID(RIGHT(S312,8),1,1)="4",2004,IF(MID(RIGHT(S312,8),1,1)="5",2005,IF(MID(RIGHT(S312,8),1,1)="6",2006,IF(MID(RIGHT(S312,8),1,1)="7",2007,IF(MID(RIGHT(S312,8),1,1)="8",2008,IF(MID(RIGHT(S312,8),1,1)="9",2009,IF(MID(RIGHT(S312,8),1,1)="A",2010,IF(MID(RIGHT(S312,8),1,1)="B",2011,IF(MID(RIGHT(S312,8),1,1)="C",2012,IF(MID(RIGHT(S312,8),1,1)="D",2013,IF(MID(RIGHT(S312,8),1,1)="E",2014,IF(MID(RIGHT(S312,8),1,1)="F",2015,IF(MID(RIGHT(S312,8),1,1)="G",2016,IF(MID(RIGHT(S312,8),1,1)="H",2017,IF(MID(RIGHT(S312,8),1,1)="J",2018,IF(MID(RIGHT(S312,8),1,1)="K",2019,IF(MID(RIGHT(S312,8),1,1)="L",2020,""))))))))))))))))))))))))))))))</f>
        <v>2019</v>
      </c>
      <c r="S312" s="83" t="s">
        <v>10950</v>
      </c>
      <c r="T312" s="83">
        <v>1770</v>
      </c>
      <c r="U312" s="87">
        <v>45365</v>
      </c>
      <c r="V312" s="86">
        <v>45448</v>
      </c>
      <c r="W312" s="107" t="s">
        <v>11227</v>
      </c>
      <c r="X312" s="1625" t="s">
        <v>11065</v>
      </c>
    </row>
    <row r="313" spans="1:24" ht="26.25" customHeight="1">
      <c r="A313" s="684"/>
      <c r="B313" s="83"/>
      <c r="C313" s="83"/>
      <c r="D313" s="83"/>
      <c r="E313" s="83"/>
      <c r="F313" s="83"/>
      <c r="G313" s="83"/>
      <c r="H313" s="83"/>
      <c r="I313" s="83"/>
      <c r="J313" s="412" t="s">
        <v>10771</v>
      </c>
      <c r="K313" s="686" t="s">
        <v>10842</v>
      </c>
      <c r="L313" s="83"/>
      <c r="M313" s="2783" t="s">
        <v>10985</v>
      </c>
      <c r="N313" s="73" t="s">
        <v>2435</v>
      </c>
      <c r="O313" s="83"/>
      <c r="P313" s="1702" t="s">
        <v>12324</v>
      </c>
      <c r="Q313" s="83" t="s">
        <v>427</v>
      </c>
      <c r="R313" s="83">
        <f>IF(MID(RIGHT(S313,8),1,1)="M",2021,IF(MID(RIGHT(S313,8),1,1)="N",2022,IF(MID(RIGHT(S313,8),1,1)="P",2023,IF(MID(RIGHT(S313,8),1,1)="R",1994,IF(MID(RIGHT(S313,8),1,1)="S",1995,IF(MID(RIGHT(S313,8),1,1)="T",1996,IF(MID(RIGHT(S313,8),1,1)="V",1997,IF(MID(RIGHT(S313,8),1,1)="W",1998,IF(MID(RIGHT(S313,8),1,1)="X",1999,IF(MID(RIGHT(S313,8),1,1)="Y",2000,IF(MID(RIGHT(S313,8),1,1)="1",2001,IF(MID(RIGHT(S313,8),1,1)="2",2002,IF(MID(RIGHT(S313,8),1,1)="3",2003,IF(MID(RIGHT(S313,8),1,1)="4",2004,IF(MID(RIGHT(S313,8),1,1)="5",2005,IF(MID(RIGHT(S313,8),1,1)="6",2006,IF(MID(RIGHT(S313,8),1,1)="7",2007,IF(MID(RIGHT(S313,8),1,1)="8",2008,IF(MID(RIGHT(S313,8),1,1)="9",2009,IF(MID(RIGHT(S313,8),1,1)="A",2010,IF(MID(RIGHT(S313,8),1,1)="B",2011,IF(MID(RIGHT(S313,8),1,1)="C",2012,IF(MID(RIGHT(S313,8),1,1)="D",2013,IF(MID(RIGHT(S313,8),1,1)="E",2014,IF(MID(RIGHT(S313,8),1,1)="F",2015,IF(MID(RIGHT(S313,8),1,1)="G",2016,IF(MID(RIGHT(S313,8),1,1)="H",2017,IF(MID(RIGHT(S313,8),1,1)="J",2018,IF(MID(RIGHT(S313,8),1,1)="K",2019,IF(MID(RIGHT(S313,8),1,1)="L",2020,""))))))))))))))))))))))))))))))</f>
        <v>2020</v>
      </c>
      <c r="S313" s="83" t="s">
        <v>10951</v>
      </c>
      <c r="T313" s="83">
        <v>1770</v>
      </c>
      <c r="U313" s="87"/>
      <c r="V313" s="86">
        <v>45434</v>
      </c>
      <c r="W313" s="86"/>
      <c r="X313" s="685" t="s">
        <v>11231</v>
      </c>
    </row>
    <row r="314" spans="1:24" ht="26.25" customHeight="1">
      <c r="A314" s="684"/>
      <c r="B314" s="83"/>
      <c r="C314" s="1530" t="s">
        <v>10954</v>
      </c>
      <c r="D314" s="83"/>
      <c r="E314" s="83"/>
      <c r="F314" s="83"/>
      <c r="G314" s="83"/>
      <c r="H314" s="83"/>
      <c r="I314" s="83"/>
      <c r="J314" s="83" t="s">
        <v>10773</v>
      </c>
      <c r="K314" s="686" t="s">
        <v>3849</v>
      </c>
      <c r="L314" s="83"/>
      <c r="M314" s="2784"/>
      <c r="N314" s="83"/>
      <c r="O314" s="83"/>
      <c r="P314" s="1702" t="s">
        <v>12325</v>
      </c>
      <c r="Q314" s="83" t="s">
        <v>2176</v>
      </c>
      <c r="R314" s="83">
        <f>IF(MID(RIGHT(S314,8),1,1)="M",2021,IF(MID(RIGHT(S314,8),1,1)="N",2022,IF(MID(RIGHT(S314,8),1,1)="P",2023,IF(MID(RIGHT(S314,8),1,1)="R",1994,IF(MID(RIGHT(S314,8),1,1)="S",1995,IF(MID(RIGHT(S314,8),1,1)="T",1996,IF(MID(RIGHT(S314,8),1,1)="V",1997,IF(MID(RIGHT(S314,8),1,1)="W",1998,IF(MID(RIGHT(S314,8),1,1)="X",1999,IF(MID(RIGHT(S314,8),1,1)="Y",2000,IF(MID(RIGHT(S314,8),1,1)="1",2001,IF(MID(RIGHT(S314,8),1,1)="2",2002,IF(MID(RIGHT(S314,8),1,1)="3",2003,IF(MID(RIGHT(S314,8),1,1)="4",2004,IF(MID(RIGHT(S314,8),1,1)="5",2005,IF(MID(RIGHT(S314,8),1,1)="6",2006,IF(MID(RIGHT(S314,8),1,1)="7",2007,IF(MID(RIGHT(S314,8),1,1)="8",2008,IF(MID(RIGHT(S314,8),1,1)="9",2009,IF(MID(RIGHT(S314,8),1,1)="A",2010,IF(MID(RIGHT(S314,8),1,1)="B",2011,IF(MID(RIGHT(S314,8),1,1)="C",2012,IF(MID(RIGHT(S314,8),1,1)="D",2013,IF(MID(RIGHT(S314,8),1,1)="E",2014,IF(MID(RIGHT(S314,8),1,1)="F",2015,IF(MID(RIGHT(S314,8),1,1)="G",2016,IF(MID(RIGHT(S314,8),1,1)="H",2017,IF(MID(RIGHT(S314,8),1,1)="J",2018,IF(MID(RIGHT(S314,8),1,1)="K",2019,IF(MID(RIGHT(S314,8),1,1)="L",2020,""))))))))))))))))))))))))))))))</f>
        <v>2017</v>
      </c>
      <c r="S314" s="83" t="s">
        <v>10952</v>
      </c>
      <c r="T314" s="83">
        <v>1770</v>
      </c>
      <c r="U314" s="87"/>
      <c r="V314" s="86">
        <v>45441</v>
      </c>
      <c r="W314" s="86"/>
      <c r="X314" s="1215"/>
    </row>
    <row r="315" spans="1:24" ht="26.25" customHeight="1">
      <c r="A315" s="684"/>
      <c r="B315" s="83"/>
      <c r="C315" s="83"/>
      <c r="D315" s="83"/>
      <c r="E315" s="83"/>
      <c r="F315" s="83"/>
      <c r="G315" s="83"/>
      <c r="H315" s="83"/>
      <c r="I315" s="83"/>
      <c r="J315" s="83" t="s">
        <v>10963</v>
      </c>
      <c r="K315" s="686"/>
      <c r="L315" s="83"/>
      <c r="M315" s="83"/>
      <c r="N315" s="83"/>
      <c r="O315" s="83"/>
      <c r="P315" s="83"/>
      <c r="Q315" s="83"/>
      <c r="R315" s="83"/>
      <c r="S315" s="88" t="s">
        <v>189</v>
      </c>
      <c r="T315" s="83">
        <v>3880</v>
      </c>
      <c r="U315" s="87"/>
      <c r="V315" s="87">
        <v>45447</v>
      </c>
      <c r="W315" s="86"/>
      <c r="X315" s="1215"/>
    </row>
    <row r="316" spans="1:24" ht="26.25" customHeight="1">
      <c r="A316" s="684"/>
      <c r="B316" s="83"/>
      <c r="C316" s="83"/>
      <c r="D316" s="83"/>
      <c r="E316" s="83"/>
      <c r="F316" s="83"/>
      <c r="G316" s="83"/>
      <c r="H316" s="83"/>
      <c r="I316" s="83"/>
      <c r="J316" s="83"/>
      <c r="K316" s="686"/>
      <c r="L316" s="83"/>
      <c r="M316" s="2559" t="s">
        <v>8286</v>
      </c>
      <c r="N316" s="2560"/>
      <c r="O316" s="2560"/>
      <c r="P316" s="2561"/>
      <c r="Q316" s="83"/>
      <c r="R316" s="83"/>
      <c r="S316" s="88" t="s">
        <v>2472</v>
      </c>
      <c r="T316" s="83">
        <f>SUM(T311:T315)</f>
        <v>10960</v>
      </c>
      <c r="U316" s="86"/>
      <c r="V316" s="86"/>
      <c r="W316" s="87"/>
      <c r="X316" s="685"/>
    </row>
    <row r="317" spans="1:24" ht="26.25" customHeight="1" thickBot="1">
      <c r="A317" s="687"/>
      <c r="B317" s="688"/>
      <c r="C317" s="688"/>
      <c r="D317" s="688"/>
      <c r="E317" s="688"/>
      <c r="F317" s="688"/>
      <c r="G317" s="688"/>
      <c r="H317" s="688"/>
      <c r="I317" s="688"/>
      <c r="J317" s="688"/>
      <c r="K317" s="611" t="s">
        <v>10833</v>
      </c>
      <c r="L317" s="688"/>
      <c r="M317" s="2789" t="s">
        <v>10967</v>
      </c>
      <c r="N317" s="2790"/>
      <c r="O317" s="2790"/>
      <c r="P317" s="2791"/>
      <c r="Q317" s="688"/>
      <c r="R317" s="688"/>
      <c r="S317" s="691"/>
      <c r="T317" s="691"/>
      <c r="U317" s="692"/>
      <c r="V317" s="693"/>
      <c r="W317" s="693"/>
      <c r="X317" s="695"/>
    </row>
    <row r="319" spans="1:24" ht="26.25" customHeight="1" thickBot="1"/>
    <row r="320" spans="1:24" ht="26.25" customHeight="1">
      <c r="A320" s="699" t="s">
        <v>188</v>
      </c>
      <c r="B320" s="700"/>
      <c r="C320" s="700" t="s">
        <v>154</v>
      </c>
      <c r="D320" s="700" t="s">
        <v>198</v>
      </c>
      <c r="E320" s="700" t="s">
        <v>191</v>
      </c>
      <c r="F320" s="700" t="s">
        <v>191</v>
      </c>
      <c r="G320" s="700" t="s">
        <v>191</v>
      </c>
      <c r="H320" s="1484"/>
      <c r="I320" s="700" t="s">
        <v>10941</v>
      </c>
      <c r="J320" s="715" t="s">
        <v>10942</v>
      </c>
      <c r="K320" s="700" t="s">
        <v>131</v>
      </c>
      <c r="L320" s="715" t="s">
        <v>11100</v>
      </c>
      <c r="M320" s="715"/>
      <c r="N320" s="701" t="s">
        <v>10987</v>
      </c>
      <c r="O320" s="701" t="s">
        <v>11013</v>
      </c>
      <c r="P320" s="702" t="s">
        <v>12770</v>
      </c>
      <c r="Q320" s="700" t="s">
        <v>2208</v>
      </c>
      <c r="R320" s="700">
        <f>IF(MID(RIGHT(S320,8),1,1)="M",2021,IF(MID(RIGHT(S320,8),1,1)="N",2022,IF(MID(RIGHT(S320,8),1,1)="P",2023,IF(MID(RIGHT(S320,8),1,1)="R",1994,IF(MID(RIGHT(S320,8),1,1)="S",1995,IF(MID(RIGHT(S320,8),1,1)="T",1996,IF(MID(RIGHT(S320,8),1,1)="V",1997,IF(MID(RIGHT(S320,8),1,1)="W",1998,IF(MID(RIGHT(S320,8),1,1)="X",1999,IF(MID(RIGHT(S320,8),1,1)="Y",2000,IF(MID(RIGHT(S320,8),1,1)="1",2001,IF(MID(RIGHT(S320,8),1,1)="2",2002,IF(MID(RIGHT(S320,8),1,1)="3",2003,IF(MID(RIGHT(S320,8),1,1)="4",2004,IF(MID(RIGHT(S320,8),1,1)="5",2005,IF(MID(RIGHT(S320,8),1,1)="6",2006,IF(MID(RIGHT(S320,8),1,1)="7",2007,IF(MID(RIGHT(S320,8),1,1)="8",2008,IF(MID(RIGHT(S320,8),1,1)="9",2009,IF(MID(RIGHT(S320,8),1,1)="A",2010,IF(MID(RIGHT(S320,8),1,1)="B",2011,IF(MID(RIGHT(S320,8),1,1)="C",2012,IF(MID(RIGHT(S320,8),1,1)="D",2013,IF(MID(RIGHT(S320,8),1,1)="E",2014,IF(MID(RIGHT(S320,8),1,1)="F",2015,IF(MID(RIGHT(S320,8),1,1)="G",2016,IF(MID(RIGHT(S320,8),1,1)="H",2017,IF(MID(RIGHT(S320,8),1,1)="J",2018,IF(MID(RIGHT(S320,8),1,1)="K",2019,IF(MID(RIGHT(S320,8),1,1)="L",2020,""))))))))))))))))))))))))))))))</f>
        <v>2020</v>
      </c>
      <c r="S320" s="700" t="s">
        <v>11018</v>
      </c>
      <c r="T320" s="700">
        <v>2585</v>
      </c>
      <c r="U320" s="716">
        <v>45369</v>
      </c>
      <c r="V320" s="716">
        <v>45432</v>
      </c>
      <c r="W320" s="703"/>
      <c r="X320" s="704">
        <v>1200</v>
      </c>
    </row>
    <row r="321" spans="1:24" ht="26.25" customHeight="1">
      <c r="A321" s="705"/>
      <c r="B321" s="278"/>
      <c r="C321" s="320" t="s">
        <v>9313</v>
      </c>
      <c r="D321" s="278"/>
      <c r="E321" s="278"/>
      <c r="F321" s="278"/>
      <c r="G321" s="278"/>
      <c r="H321" s="278"/>
      <c r="I321" s="278" t="s">
        <v>2578</v>
      </c>
      <c r="J321" s="317" t="s">
        <v>10961</v>
      </c>
      <c r="K321" s="280" t="s">
        <v>195</v>
      </c>
      <c r="L321" s="425" t="s">
        <v>3603</v>
      </c>
      <c r="M321" s="278"/>
      <c r="N321" s="73" t="s">
        <v>3073</v>
      </c>
      <c r="O321" s="278" t="s">
        <v>11014</v>
      </c>
      <c r="P321" s="278"/>
      <c r="Q321" s="278" t="s">
        <v>4438</v>
      </c>
      <c r="R321" s="278">
        <f>IF(MID(RIGHT(S321,8),1,1)="M",2021,IF(MID(RIGHT(S321,8),1,1)="N",2022,IF(MID(RIGHT(S321,8),1,1)="P",2023,IF(MID(RIGHT(S321,8),1,1)="R",1994,IF(MID(RIGHT(S321,8),1,1)="S",1995,IF(MID(RIGHT(S321,8),1,1)="T",1996,IF(MID(RIGHT(S321,8),1,1)="V",1997,IF(MID(RIGHT(S321,8),1,1)="W",1998,IF(MID(RIGHT(S321,8),1,1)="X",1999,IF(MID(RIGHT(S321,8),1,1)="Y",2000,IF(MID(RIGHT(S321,8),1,1)="1",2001,IF(MID(RIGHT(S321,8),1,1)="2",2002,IF(MID(RIGHT(S321,8),1,1)="3",2003,IF(MID(RIGHT(S321,8),1,1)="4",2004,IF(MID(RIGHT(S321,8),1,1)="5",2005,IF(MID(RIGHT(S321,8),1,1)="6",2006,IF(MID(RIGHT(S321,8),1,1)="7",2007,IF(MID(RIGHT(S321,8),1,1)="8",2008,IF(MID(RIGHT(S321,8),1,1)="9",2009,IF(MID(RIGHT(S321,8),1,1)="A",2010,IF(MID(RIGHT(S321,8),1,1)="B",2011,IF(MID(RIGHT(S321,8),1,1)="C",2012,IF(MID(RIGHT(S321,8),1,1)="D",2013,IF(MID(RIGHT(S321,8),1,1)="E",2014,IF(MID(RIGHT(S321,8),1,1)="F",2015,IF(MID(RIGHT(S321,8),1,1)="G",2016,IF(MID(RIGHT(S321,8),1,1)="H",2017,IF(MID(RIGHT(S321,8),1,1)="J",2018,IF(MID(RIGHT(S321,8),1,1)="K",2019,IF(MID(RIGHT(S321,8),1,1)="L",2020,""))))))))))))))))))))))))))))))</f>
        <v>2020</v>
      </c>
      <c r="S321" s="278" t="s">
        <v>11017</v>
      </c>
      <c r="T321" s="278">
        <v>2110</v>
      </c>
      <c r="U321" s="420">
        <v>45366</v>
      </c>
      <c r="V321" s="719">
        <v>45439</v>
      </c>
      <c r="W321" s="283" t="s">
        <v>11124</v>
      </c>
      <c r="X321" s="706" t="s">
        <v>1677</v>
      </c>
    </row>
    <row r="322" spans="1:24" ht="26.25" customHeight="1">
      <c r="A322" s="705"/>
      <c r="B322" s="278"/>
      <c r="C322" s="278" t="s">
        <v>8997</v>
      </c>
      <c r="D322" s="278"/>
      <c r="E322" s="278"/>
      <c r="F322" s="278"/>
      <c r="G322" s="278"/>
      <c r="H322" s="278"/>
      <c r="I322" s="720"/>
      <c r="J322" s="425" t="s">
        <v>10094</v>
      </c>
      <c r="K322" s="278" t="s">
        <v>10868</v>
      </c>
      <c r="L322" s="278"/>
      <c r="M322" s="278"/>
      <c r="N322" s="73" t="s">
        <v>2432</v>
      </c>
      <c r="O322" s="1371"/>
      <c r="P322" s="278"/>
      <c r="Q322" s="278" t="s">
        <v>3291</v>
      </c>
      <c r="R322" s="278">
        <f>IF(MID(RIGHT(S322,8),1,1)="M",2021,IF(MID(RIGHT(S322,8),1,1)="N",2022,IF(MID(RIGHT(S322,8),1,1)="P",2023,IF(MID(RIGHT(S322,8),1,1)="R",1994,IF(MID(RIGHT(S322,8),1,1)="S",1995,IF(MID(RIGHT(S322,8),1,1)="T",1996,IF(MID(RIGHT(S322,8),1,1)="V",1997,IF(MID(RIGHT(S322,8),1,1)="W",1998,IF(MID(RIGHT(S322,8),1,1)="X",1999,IF(MID(RIGHT(S322,8),1,1)="Y",2000,IF(MID(RIGHT(S322,8),1,1)="1",2001,IF(MID(RIGHT(S322,8),1,1)="2",2002,IF(MID(RIGHT(S322,8),1,1)="3",2003,IF(MID(RIGHT(S322,8),1,1)="4",2004,IF(MID(RIGHT(S322,8),1,1)="5",2005,IF(MID(RIGHT(S322,8),1,1)="6",2006,IF(MID(RIGHT(S322,8),1,1)="7",2007,IF(MID(RIGHT(S322,8),1,1)="8",2008,IF(MID(RIGHT(S322,8),1,1)="9",2009,IF(MID(RIGHT(S322,8),1,1)="A",2010,IF(MID(RIGHT(S322,8),1,1)="B",2011,IF(MID(RIGHT(S322,8),1,1)="C",2012,IF(MID(RIGHT(S322,8),1,1)="D",2013,IF(MID(RIGHT(S322,8),1,1)="E",2014,IF(MID(RIGHT(S322,8),1,1)="F",2015,IF(MID(RIGHT(S322,8),1,1)="G",2016,IF(MID(RIGHT(S322,8),1,1)="H",2017,IF(MID(RIGHT(S322,8),1,1)="J",2018,IF(MID(RIGHT(S322,8),1,1)="K",2019,IF(MID(RIGHT(S322,8),1,1)="L",2020,""))))))))))))))))))))))))))))))</f>
        <v>2020</v>
      </c>
      <c r="S322" s="278" t="s">
        <v>11015</v>
      </c>
      <c r="T322" s="278">
        <v>1820</v>
      </c>
      <c r="U322" s="719"/>
      <c r="V322" s="719">
        <v>45441</v>
      </c>
      <c r="W322" s="283"/>
      <c r="X322" s="706"/>
    </row>
    <row r="323" spans="1:24" ht="26.25" customHeight="1">
      <c r="A323" s="705"/>
      <c r="B323" s="278"/>
      <c r="C323" s="278" t="s">
        <v>5629</v>
      </c>
      <c r="D323" s="278" t="s">
        <v>191</v>
      </c>
      <c r="E323" s="278"/>
      <c r="F323" s="278"/>
      <c r="G323" s="278"/>
      <c r="H323" s="278"/>
      <c r="I323" s="720"/>
      <c r="J323" s="278"/>
      <c r="K323" s="278" t="s">
        <v>9460</v>
      </c>
      <c r="L323" s="278"/>
      <c r="M323" s="278"/>
      <c r="N323" s="278"/>
      <c r="O323" s="278"/>
      <c r="P323" s="280"/>
      <c r="Q323" s="278" t="s">
        <v>1838</v>
      </c>
      <c r="R323" s="278">
        <f>IF(MID(RIGHT(S323,8),1,1)="M",2021,IF(MID(RIGHT(S323,8),1,1)="N",2022,IF(MID(RIGHT(S323,8),1,1)="P",2023,IF(MID(RIGHT(S323,8),1,1)="R",1994,IF(MID(RIGHT(S323,8),1,1)="S",1995,IF(MID(RIGHT(S323,8),1,1)="T",1996,IF(MID(RIGHT(S323,8),1,1)="V",1997,IF(MID(RIGHT(S323,8),1,1)="W",1998,IF(MID(RIGHT(S323,8),1,1)="X",1999,IF(MID(RIGHT(S323,8),1,1)="Y",2000,IF(MID(RIGHT(S323,8),1,1)="1",2001,IF(MID(RIGHT(S323,8),1,1)="2",2002,IF(MID(RIGHT(S323,8),1,1)="3",2003,IF(MID(RIGHT(S323,8),1,1)="4",2004,IF(MID(RIGHT(S323,8),1,1)="5",2005,IF(MID(RIGHT(S323,8),1,1)="6",2006,IF(MID(RIGHT(S323,8),1,1)="7",2007,IF(MID(RIGHT(S323,8),1,1)="8",2008,IF(MID(RIGHT(S323,8),1,1)="9",2009,IF(MID(RIGHT(S323,8),1,1)="A",2010,IF(MID(RIGHT(S323,8),1,1)="B",2011,IF(MID(RIGHT(S323,8),1,1)="C",2012,IF(MID(RIGHT(S323,8),1,1)="D",2013,IF(MID(RIGHT(S323,8),1,1)="E",2014,IF(MID(RIGHT(S323,8),1,1)="F",2015,IF(MID(RIGHT(S323,8),1,1)="G",2016,IF(MID(RIGHT(S323,8),1,1)="H",2017,IF(MID(RIGHT(S323,8),1,1)="J",2018,IF(MID(RIGHT(S323,8),1,1)="K",2019,IF(MID(RIGHT(S323,8),1,1)="L",2020,""))))))))))))))))))))))))))))))</f>
        <v>2020</v>
      </c>
      <c r="S323" s="278" t="s">
        <v>11016</v>
      </c>
      <c r="T323" s="278">
        <v>1650</v>
      </c>
      <c r="U323" s="281"/>
      <c r="V323" s="281">
        <f>V322+14</f>
        <v>45455</v>
      </c>
      <c r="W323" s="283"/>
      <c r="X323" s="721"/>
    </row>
    <row r="324" spans="1:24" ht="26.25" customHeight="1">
      <c r="A324" s="705"/>
      <c r="B324" s="278"/>
      <c r="C324" s="278" t="s">
        <v>2472</v>
      </c>
      <c r="D324" s="278" t="s">
        <v>191</v>
      </c>
      <c r="E324" s="278"/>
      <c r="F324" s="278"/>
      <c r="G324" s="278"/>
      <c r="H324" s="278"/>
      <c r="I324" s="278"/>
      <c r="J324" s="278" t="s">
        <v>10945</v>
      </c>
      <c r="K324" s="278"/>
      <c r="L324" s="278"/>
      <c r="M324" s="2559" t="s">
        <v>10944</v>
      </c>
      <c r="N324" s="2560"/>
      <c r="O324" s="2560"/>
      <c r="P324" s="2561"/>
      <c r="Q324" s="278"/>
      <c r="R324" s="278"/>
      <c r="S324" s="284" t="s">
        <v>189</v>
      </c>
      <c r="T324" s="284">
        <v>3840</v>
      </c>
      <c r="U324" s="281"/>
      <c r="V324" s="281">
        <v>45451</v>
      </c>
      <c r="W324" s="283"/>
      <c r="X324" s="722"/>
    </row>
    <row r="325" spans="1:24" ht="26.25" customHeight="1">
      <c r="A325" s="705"/>
      <c r="B325" s="278"/>
      <c r="C325" s="278" t="s">
        <v>9653</v>
      </c>
      <c r="D325" s="278" t="s">
        <v>191</v>
      </c>
      <c r="E325" s="278"/>
      <c r="F325" s="278"/>
      <c r="G325" s="278"/>
      <c r="H325" s="278"/>
      <c r="I325" s="278"/>
      <c r="J325" s="278" t="s">
        <v>11019</v>
      </c>
      <c r="K325" s="278"/>
      <c r="L325" s="278"/>
      <c r="M325" s="278" t="s">
        <v>9</v>
      </c>
      <c r="N325" s="278"/>
      <c r="O325" s="278"/>
      <c r="P325" s="280"/>
      <c r="Q325" s="278"/>
      <c r="R325" s="278"/>
      <c r="S325" s="284" t="s">
        <v>2472</v>
      </c>
      <c r="T325" s="284">
        <f>SUM(T320:T324)</f>
        <v>12005</v>
      </c>
      <c r="U325" s="281"/>
      <c r="V325" s="282">
        <v>45456</v>
      </c>
      <c r="W325" s="283"/>
      <c r="X325" s="722"/>
    </row>
    <row r="326" spans="1:24" ht="26.25" customHeight="1" thickBot="1">
      <c r="A326" s="707"/>
      <c r="B326" s="708"/>
      <c r="C326" s="708"/>
      <c r="D326" s="708"/>
      <c r="E326" s="708"/>
      <c r="F326" s="708"/>
      <c r="G326" s="708"/>
      <c r="H326" s="708"/>
      <c r="I326" s="708"/>
      <c r="J326" s="708"/>
      <c r="K326" s="611" t="s">
        <v>10943</v>
      </c>
      <c r="L326" s="709"/>
      <c r="M326" s="709"/>
      <c r="N326" s="708"/>
      <c r="O326" s="708"/>
      <c r="P326" s="710"/>
      <c r="Q326" s="711"/>
      <c r="R326" s="711"/>
      <c r="S326" s="711"/>
      <c r="T326" s="711"/>
      <c r="U326" s="712"/>
      <c r="V326" s="713"/>
      <c r="W326" s="723"/>
      <c r="X326" s="724"/>
    </row>
    <row r="327" spans="1:24" ht="26.25" customHeight="1">
      <c r="M327" s="4"/>
      <c r="N327" s="451"/>
      <c r="O327" s="451"/>
      <c r="P327" s="452"/>
    </row>
    <row r="328" spans="1:24" ht="26.25" customHeight="1" thickBot="1">
      <c r="A328" s="445"/>
      <c r="B328" s="445"/>
      <c r="C328" s="445"/>
      <c r="D328" s="445"/>
      <c r="E328" s="445"/>
      <c r="F328" s="445"/>
      <c r="G328" s="445"/>
      <c r="H328" s="445"/>
      <c r="I328" s="445"/>
      <c r="J328" s="445"/>
      <c r="K328" s="446"/>
      <c r="L328" s="445"/>
      <c r="M328" s="445"/>
      <c r="N328" s="446"/>
      <c r="O328" s="446"/>
      <c r="P328" s="447"/>
      <c r="Q328" s="445"/>
      <c r="R328" s="445"/>
      <c r="S328" s="445"/>
      <c r="T328" s="445"/>
      <c r="U328" s="448"/>
      <c r="V328" s="449"/>
      <c r="W328" s="450"/>
      <c r="X328" s="450"/>
    </row>
    <row r="329" spans="1:24" ht="26.25" customHeight="1">
      <c r="A329" s="1453" t="s">
        <v>188</v>
      </c>
      <c r="B329" s="1454"/>
      <c r="C329" s="1454" t="s">
        <v>155</v>
      </c>
      <c r="D329" s="1454" t="s">
        <v>190</v>
      </c>
      <c r="E329" s="1454" t="s">
        <v>191</v>
      </c>
      <c r="F329" s="1454" t="s">
        <v>191</v>
      </c>
      <c r="G329" s="1454" t="s">
        <v>191</v>
      </c>
      <c r="H329" s="1483"/>
      <c r="I329" s="1454" t="s">
        <v>10531</v>
      </c>
      <c r="J329" s="1454" t="s">
        <v>10867</v>
      </c>
      <c r="K329" s="1455" t="s">
        <v>10534</v>
      </c>
      <c r="L329" s="1454" t="s">
        <v>11098</v>
      </c>
      <c r="M329" s="1454"/>
      <c r="N329" s="1455" t="s">
        <v>11004</v>
      </c>
      <c r="O329" s="1455">
        <v>19394827</v>
      </c>
      <c r="P329" s="1456" t="s">
        <v>11559</v>
      </c>
      <c r="Q329" s="1454" t="s">
        <v>11005</v>
      </c>
      <c r="R329" s="1454">
        <f>IF(MID(RIGHT(S329,8),1,1)="M",2021,IF(MID(RIGHT(S329,8),1,1)="N",2022,IF(MID(RIGHT(S329,8),1,1)="P",2023,IF(MID(RIGHT(S329,8),1,1)="R",1994,IF(MID(RIGHT(S329,8),1,1)="S",1995,IF(MID(RIGHT(S329,8),1,1)="T",1996,IF(MID(RIGHT(S329,8),1,1)="V",1997,IF(MID(RIGHT(S329,8),1,1)="W",1998,IF(MID(RIGHT(S329,8),1,1)="X",1999,IF(MID(RIGHT(S329,8),1,1)="Y",2000,IF(MID(RIGHT(S329,8),1,1)="1",2001,IF(MID(RIGHT(S329,8),1,1)="2",2002,IF(MID(RIGHT(S329,8),1,1)="3",2003,IF(MID(RIGHT(S329,8),1,1)="4",2004,IF(MID(RIGHT(S329,8),1,1)="5",2005,IF(MID(RIGHT(S329,8),1,1)="6",2006,IF(MID(RIGHT(S329,8),1,1)="7",2007,IF(MID(RIGHT(S329,8),1,1)="8",2008,IF(MID(RIGHT(S329,8),1,1)="9",2009,IF(MID(RIGHT(S329,8),1,1)="A",2010,IF(MID(RIGHT(S329,8),1,1)="B",2011,IF(MID(RIGHT(S329,8),1,1)="C",2012,IF(MID(RIGHT(S329,8),1,1)="D",2013,IF(MID(RIGHT(S329,8),1,1)="E",2014,IF(MID(RIGHT(S329,8),1,1)="F",2015,IF(MID(RIGHT(S329,8),1,1)="G",2016,IF(MID(RIGHT(S329,8),1,1)="H",2017,IF(MID(RIGHT(S329,8),1,1)="J",2018,IF(MID(RIGHT(S329,8),1,1)="K",2019,IF(MID(RIGHT(S329,8),1,1)="L",2020,""))))))))))))))))))))))))))))))</f>
        <v>2022</v>
      </c>
      <c r="S329" s="1454" t="s">
        <v>11008</v>
      </c>
      <c r="T329" s="1454">
        <v>1670</v>
      </c>
      <c r="U329" s="1457">
        <v>45366</v>
      </c>
      <c r="V329" s="1457">
        <v>45395</v>
      </c>
      <c r="W329" s="1458">
        <v>2000</v>
      </c>
      <c r="X329" s="1459">
        <v>2500</v>
      </c>
    </row>
    <row r="330" spans="1:24" ht="26.25" customHeight="1">
      <c r="A330" s="1460"/>
      <c r="B330" s="125"/>
      <c r="C330" s="125" t="s">
        <v>10870</v>
      </c>
      <c r="D330" s="125"/>
      <c r="E330" s="125"/>
      <c r="F330" s="125"/>
      <c r="G330" s="125"/>
      <c r="H330" s="125"/>
      <c r="I330" s="125" t="s">
        <v>194</v>
      </c>
      <c r="J330" s="412" t="s">
        <v>10874</v>
      </c>
      <c r="K330" s="132" t="s">
        <v>211</v>
      </c>
      <c r="L330" s="425" t="s">
        <v>3603</v>
      </c>
      <c r="M330" s="125"/>
      <c r="N330" s="73" t="s">
        <v>2435</v>
      </c>
      <c r="O330" s="126"/>
      <c r="P330" s="127"/>
      <c r="Q330" s="125" t="s">
        <v>9870</v>
      </c>
      <c r="R330" s="125">
        <f>IF(MID(RIGHT(S330,8),1,1)="M",2021,IF(MID(RIGHT(S330,8),1,1)="N",2022,IF(MID(RIGHT(S330,8),1,1)="P",2023,IF(MID(RIGHT(S330,8),1,1)="R",1994,IF(MID(RIGHT(S330,8),1,1)="S",1995,IF(MID(RIGHT(S330,8),1,1)="T",1996,IF(MID(RIGHT(S330,8),1,1)="V",1997,IF(MID(RIGHT(S330,8),1,1)="W",1998,IF(MID(RIGHT(S330,8),1,1)="X",1999,IF(MID(RIGHT(S330,8),1,1)="Y",2000,IF(MID(RIGHT(S330,8),1,1)="1",2001,IF(MID(RIGHT(S330,8),1,1)="2",2002,IF(MID(RIGHT(S330,8),1,1)="3",2003,IF(MID(RIGHT(S330,8),1,1)="4",2004,IF(MID(RIGHT(S330,8),1,1)="5",2005,IF(MID(RIGHT(S330,8),1,1)="6",2006,IF(MID(RIGHT(S330,8),1,1)="7",2007,IF(MID(RIGHT(S330,8),1,1)="8",2008,IF(MID(RIGHT(S330,8),1,1)="9",2009,IF(MID(RIGHT(S330,8),1,1)="A",2010,IF(MID(RIGHT(S330,8),1,1)="B",2011,IF(MID(RIGHT(S330,8),1,1)="C",2012,IF(MID(RIGHT(S330,8),1,1)="D",2013,IF(MID(RIGHT(S330,8),1,1)="E",2014,IF(MID(RIGHT(S330,8),1,1)="F",2015,IF(MID(RIGHT(S330,8),1,1)="G",2016,IF(MID(RIGHT(S330,8),1,1)="H",2017,IF(MID(RIGHT(S330,8),1,1)="J",2018,IF(MID(RIGHT(S330,8),1,1)="K",2019,IF(MID(RIGHT(S330,8),1,1)="L",2020,""))))))))))))))))))))))))))))))</f>
        <v>2023</v>
      </c>
      <c r="S330" s="125" t="s">
        <v>11009</v>
      </c>
      <c r="T330" s="125">
        <v>1635</v>
      </c>
      <c r="U330" s="129"/>
      <c r="V330" s="129">
        <v>45394</v>
      </c>
      <c r="W330" s="130"/>
      <c r="X330" s="1461" t="s">
        <v>11239</v>
      </c>
    </row>
    <row r="331" spans="1:24" ht="26.25" customHeight="1">
      <c r="A331" s="1460"/>
      <c r="B331" s="125"/>
      <c r="C331" s="125"/>
      <c r="D331" s="125"/>
      <c r="E331" s="125"/>
      <c r="F331" s="125"/>
      <c r="G331" s="125"/>
      <c r="H331" s="125"/>
      <c r="I331" s="125"/>
      <c r="J331" s="125"/>
      <c r="K331" s="126" t="s">
        <v>10868</v>
      </c>
      <c r="L331" s="125"/>
      <c r="M331" s="125"/>
      <c r="N331" s="73" t="s">
        <v>3907</v>
      </c>
      <c r="O331" s="126"/>
      <c r="P331" s="127"/>
      <c r="Q331" s="125" t="s">
        <v>11006</v>
      </c>
      <c r="R331" s="125">
        <f>IF(MID(RIGHT(S331,8),1,1)="M",2021,IF(MID(RIGHT(S331,8),1,1)="N",2022,IF(MID(RIGHT(S331,8),1,1)="P",2023,IF(MID(RIGHT(S331,8),1,1)="R",1994,IF(MID(RIGHT(S331,8),1,1)="S",1995,IF(MID(RIGHT(S331,8),1,1)="T",1996,IF(MID(RIGHT(S331,8),1,1)="V",1997,IF(MID(RIGHT(S331,8),1,1)="W",1998,IF(MID(RIGHT(S331,8),1,1)="X",1999,IF(MID(RIGHT(S331,8),1,1)="Y",2000,IF(MID(RIGHT(S331,8),1,1)="1",2001,IF(MID(RIGHT(S331,8),1,1)="2",2002,IF(MID(RIGHT(S331,8),1,1)="3",2003,IF(MID(RIGHT(S331,8),1,1)="4",2004,IF(MID(RIGHT(S331,8),1,1)="5",2005,IF(MID(RIGHT(S331,8),1,1)="6",2006,IF(MID(RIGHT(S331,8),1,1)="7",2007,IF(MID(RIGHT(S331,8),1,1)="8",2008,IF(MID(RIGHT(S331,8),1,1)="9",2009,IF(MID(RIGHT(S331,8),1,1)="A",2010,IF(MID(RIGHT(S331,8),1,1)="B",2011,IF(MID(RIGHT(S331,8),1,1)="C",2012,IF(MID(RIGHT(S331,8),1,1)="D",2013,IF(MID(RIGHT(S331,8),1,1)="E",2014,IF(MID(RIGHT(S331,8),1,1)="F",2015,IF(MID(RIGHT(S331,8),1,1)="G",2016,IF(MID(RIGHT(S331,8),1,1)="H",2017,IF(MID(RIGHT(S331,8),1,1)="J",2018,IF(MID(RIGHT(S331,8),1,1)="K",2019,IF(MID(RIGHT(S331,8),1,1)="L",2020,""))))))))))))))))))))))))))))))</f>
        <v>2022</v>
      </c>
      <c r="S331" s="125" t="s">
        <v>11010</v>
      </c>
      <c r="T331" s="125">
        <v>1740</v>
      </c>
      <c r="U331" s="128"/>
      <c r="V331" s="129"/>
      <c r="W331" s="130"/>
      <c r="X331" s="1461"/>
    </row>
    <row r="332" spans="1:24" ht="26.25" customHeight="1">
      <c r="A332" s="1460"/>
      <c r="B332" s="125"/>
      <c r="C332" s="125" t="s">
        <v>10098</v>
      </c>
      <c r="D332" s="125" t="s">
        <v>191</v>
      </c>
      <c r="E332" s="125"/>
      <c r="F332" s="125"/>
      <c r="G332" s="125"/>
      <c r="H332" s="125"/>
      <c r="I332" s="125"/>
      <c r="J332" s="125" t="s">
        <v>11366</v>
      </c>
      <c r="K332" s="126" t="s">
        <v>3849</v>
      </c>
      <c r="L332" s="125"/>
      <c r="M332" s="125"/>
      <c r="N332" s="126"/>
      <c r="O332" s="126"/>
      <c r="P332" s="127"/>
      <c r="Q332" s="125" t="s">
        <v>11007</v>
      </c>
      <c r="R332" s="125">
        <f>IF(MID(RIGHT(S332,8),1,1)="M",2021,IF(MID(RIGHT(S332,8),1,1)="N",2022,IF(MID(RIGHT(S332,8),1,1)="P",2023,IF(MID(RIGHT(S332,8),1,1)="R",1994,IF(MID(RIGHT(S332,8),1,1)="S",1995,IF(MID(RIGHT(S332,8),1,1)="T",1996,IF(MID(RIGHT(S332,8),1,1)="V",1997,IF(MID(RIGHT(S332,8),1,1)="W",1998,IF(MID(RIGHT(S332,8),1,1)="X",1999,IF(MID(RIGHT(S332,8),1,1)="Y",2000,IF(MID(RIGHT(S332,8),1,1)="1",2001,IF(MID(RIGHT(S332,8),1,1)="2",2002,IF(MID(RIGHT(S332,8),1,1)="3",2003,IF(MID(RIGHT(S332,8),1,1)="4",2004,IF(MID(RIGHT(S332,8),1,1)="5",2005,IF(MID(RIGHT(S332,8),1,1)="6",2006,IF(MID(RIGHT(S332,8),1,1)="7",2007,IF(MID(RIGHT(S332,8),1,1)="8",2008,IF(MID(RIGHT(S332,8),1,1)="9",2009,IF(MID(RIGHT(S332,8),1,1)="A",2010,IF(MID(RIGHT(S332,8),1,1)="B",2011,IF(MID(RIGHT(S332,8),1,1)="C",2012,IF(MID(RIGHT(S332,8),1,1)="D",2013,IF(MID(RIGHT(S332,8),1,1)="E",2014,IF(MID(RIGHT(S332,8),1,1)="F",2015,IF(MID(RIGHT(S332,8),1,1)="G",2016,IF(MID(RIGHT(S332,8),1,1)="H",2017,IF(MID(RIGHT(S332,8),1,1)="J",2018,IF(MID(RIGHT(S332,8),1,1)="K",2019,IF(MID(RIGHT(S332,8),1,1)="L",2020,""))))))))))))))))))))))))))))))</f>
        <v>2022</v>
      </c>
      <c r="S332" s="125" t="s">
        <v>11011</v>
      </c>
      <c r="T332" s="125">
        <v>1705</v>
      </c>
      <c r="U332" s="128"/>
      <c r="V332" s="128"/>
      <c r="W332" s="130"/>
      <c r="X332" s="1461"/>
    </row>
    <row r="333" spans="1:24" ht="26.25" customHeight="1">
      <c r="A333" s="1460"/>
      <c r="B333" s="125"/>
      <c r="C333" s="125" t="s">
        <v>10099</v>
      </c>
      <c r="D333" s="125" t="s">
        <v>191</v>
      </c>
      <c r="E333" s="125"/>
      <c r="F333" s="125"/>
      <c r="G333" s="125"/>
      <c r="H333" s="125"/>
      <c r="I333" s="125"/>
      <c r="J333" s="125"/>
      <c r="K333" s="126"/>
      <c r="L333" s="125"/>
      <c r="M333" s="125"/>
      <c r="N333" s="126"/>
      <c r="O333" s="126"/>
      <c r="P333" s="127"/>
      <c r="Q333" s="125"/>
      <c r="R333" s="125"/>
      <c r="S333" s="131" t="s">
        <v>189</v>
      </c>
      <c r="T333" s="131">
        <v>3700</v>
      </c>
      <c r="U333" s="128"/>
      <c r="V333" s="128"/>
      <c r="W333" s="130"/>
      <c r="X333" s="1461"/>
    </row>
    <row r="334" spans="1:24" ht="26.25" customHeight="1">
      <c r="A334" s="1460"/>
      <c r="B334" s="125"/>
      <c r="C334" s="125"/>
      <c r="D334" s="125"/>
      <c r="E334" s="125"/>
      <c r="F334" s="125"/>
      <c r="G334" s="125"/>
      <c r="H334" s="125"/>
      <c r="I334" s="125"/>
      <c r="J334" s="125"/>
      <c r="K334" s="126"/>
      <c r="L334" s="125"/>
      <c r="M334" s="125"/>
      <c r="N334" s="126"/>
      <c r="O334" s="126"/>
      <c r="P334" s="127"/>
      <c r="Q334" s="125"/>
      <c r="R334" s="125"/>
      <c r="S334" s="131" t="s">
        <v>2472</v>
      </c>
      <c r="T334" s="131">
        <f>SUM(T329:T333)</f>
        <v>10450</v>
      </c>
      <c r="U334" s="128"/>
      <c r="V334" s="128"/>
      <c r="W334" s="130"/>
      <c r="X334" s="1461"/>
    </row>
    <row r="335" spans="1:24" ht="26.25" customHeight="1" thickBot="1">
      <c r="A335" s="1462"/>
      <c r="B335" s="1463"/>
      <c r="C335" s="1463"/>
      <c r="D335" s="1463"/>
      <c r="E335" s="1463"/>
      <c r="F335" s="1463"/>
      <c r="G335" s="1463"/>
      <c r="H335" s="1463"/>
      <c r="I335" s="1463"/>
      <c r="J335" s="1463"/>
      <c r="K335" s="611" t="s">
        <v>10869</v>
      </c>
      <c r="L335" s="1463"/>
      <c r="M335" s="1463"/>
      <c r="N335" s="1464"/>
      <c r="O335" s="1464"/>
      <c r="P335" s="1465"/>
      <c r="Q335" s="1463"/>
      <c r="R335" s="1463"/>
      <c r="S335" s="1466"/>
      <c r="T335" s="1466"/>
      <c r="U335" s="1467"/>
      <c r="V335" s="1468"/>
      <c r="W335" s="1469"/>
      <c r="X335" s="1470"/>
    </row>
    <row r="337" spans="1:24" ht="26.25" customHeight="1" thickBot="1">
      <c r="A337" s="445"/>
      <c r="B337" s="445"/>
      <c r="C337" s="445"/>
      <c r="D337" s="445"/>
      <c r="E337" s="445"/>
      <c r="F337" s="445"/>
      <c r="G337" s="445"/>
      <c r="H337" s="445"/>
      <c r="I337" s="445"/>
      <c r="J337" s="445"/>
      <c r="K337" s="446"/>
      <c r="L337" s="445"/>
      <c r="M337" s="445"/>
      <c r="N337" s="446"/>
      <c r="O337" s="446"/>
      <c r="P337" s="447"/>
      <c r="Q337" s="445"/>
      <c r="R337" s="445"/>
      <c r="S337" s="445"/>
      <c r="T337" s="445"/>
      <c r="U337" s="448"/>
      <c r="V337" s="449"/>
      <c r="W337" s="450"/>
      <c r="X337" s="450"/>
    </row>
    <row r="338" spans="1:24" ht="26.25" customHeight="1">
      <c r="A338" s="848" t="s">
        <v>188</v>
      </c>
      <c r="B338" s="849"/>
      <c r="C338" s="849" t="s">
        <v>11123</v>
      </c>
      <c r="D338" s="849" t="s">
        <v>190</v>
      </c>
      <c r="E338" s="849" t="s">
        <v>191</v>
      </c>
      <c r="F338" s="849" t="s">
        <v>191</v>
      </c>
      <c r="G338" s="849" t="s">
        <v>191</v>
      </c>
      <c r="H338" s="1476"/>
      <c r="I338" s="849" t="s">
        <v>153</v>
      </c>
      <c r="J338" s="1532" t="s">
        <v>11031</v>
      </c>
      <c r="K338" s="850" t="s">
        <v>21</v>
      </c>
      <c r="L338" s="849" t="s">
        <v>11139</v>
      </c>
      <c r="M338" s="849"/>
      <c r="N338" s="850" t="s">
        <v>11238</v>
      </c>
      <c r="O338" s="850">
        <v>684306</v>
      </c>
      <c r="P338" s="851" t="s">
        <v>155</v>
      </c>
      <c r="Q338" s="851" t="s">
        <v>11143</v>
      </c>
      <c r="R338" s="851">
        <f>IF(MID(RIGHT(S338,8),1,1)="M",2021,IF(MID(RIGHT(S338,8),1,1)="N",2022,IF(MID(RIGHT(S338,8),1,1)="P",2023,IF(MID(RIGHT(S338,8),1,1)="R",1994,IF(MID(RIGHT(S338,8),1,1)="S",1995,IF(MID(RIGHT(S338,8),1,1)="T",1996,IF(MID(RIGHT(S338,8),1,1)="V",1997,IF(MID(RIGHT(S338,8),1,1)="W",1998,IF(MID(RIGHT(S338,8),1,1)="X",1999,IF(MID(RIGHT(S338,8),1,1)="Y",2000,IF(MID(RIGHT(S338,8),1,1)="1",2001,IF(MID(RIGHT(S338,8),1,1)="2",2002,IF(MID(RIGHT(S338,8),1,1)="3",2003,IF(MID(RIGHT(S338,8),1,1)="4",2004,IF(MID(RIGHT(S338,8),1,1)="5",2005,IF(MID(RIGHT(S338,8),1,1)="6",2006,IF(MID(RIGHT(S338,8),1,1)="7",2007,IF(MID(RIGHT(S338,8),1,1)="8",2008,IF(MID(RIGHT(S338,8),1,1)="9",2009,IF(MID(RIGHT(S338,8),1,1)="A",2010,IF(MID(RIGHT(S338,8),1,1)="B",2011,IF(MID(RIGHT(S338,8),1,1)="C",2012,IF(MID(RIGHT(S338,8),1,1)="D",2013,IF(MID(RIGHT(S338,8),1,1)="E",2014,IF(MID(RIGHT(S338,8),1,1)="F",2015,IF(MID(RIGHT(S338,8),1,1)="G",2016,IF(MID(RIGHT(S338,8),1,1)="H",2017,IF(MID(RIGHT(S338,8),1,1)="J",2018,IF(MID(RIGHT(S338,8),1,1)="K",2019,IF(MID(RIGHT(S338,8),1,1)="L",2020,""))))))))))))))))))))))))))))))</f>
        <v>2019</v>
      </c>
      <c r="S338" s="851" t="s">
        <v>11025</v>
      </c>
      <c r="T338" s="851">
        <v>1825</v>
      </c>
      <c r="U338" s="852">
        <v>45367</v>
      </c>
      <c r="V338" s="852">
        <v>45404</v>
      </c>
      <c r="W338" s="853">
        <v>8000</v>
      </c>
      <c r="X338" s="854">
        <v>8750</v>
      </c>
    </row>
    <row r="339" spans="1:24" ht="26.25" customHeight="1">
      <c r="A339" s="855"/>
      <c r="B339" s="188"/>
      <c r="C339" s="188"/>
      <c r="D339" s="188"/>
      <c r="E339" s="188"/>
      <c r="F339" s="188"/>
      <c r="G339" s="188"/>
      <c r="H339" s="188"/>
      <c r="I339" s="188" t="s">
        <v>194</v>
      </c>
      <c r="J339" s="412" t="s">
        <v>11030</v>
      </c>
      <c r="K339" s="195" t="s">
        <v>211</v>
      </c>
      <c r="L339" s="188" t="s">
        <v>11141</v>
      </c>
      <c r="M339" s="188"/>
      <c r="N339" s="73" t="s">
        <v>2435</v>
      </c>
      <c r="O339" s="189"/>
      <c r="P339" s="190" t="s">
        <v>11034</v>
      </c>
      <c r="Q339" s="188" t="s">
        <v>11027</v>
      </c>
      <c r="R339" s="188">
        <f>IF(MID(RIGHT(S339,8),1,1)="M",2021,IF(MID(RIGHT(S339,8),1,1)="N",2022,IF(MID(RIGHT(S339,8),1,1)="P",2023,IF(MID(RIGHT(S339,8),1,1)="R",1994,IF(MID(RIGHT(S339,8),1,1)="S",1995,IF(MID(RIGHT(S339,8),1,1)="T",1996,IF(MID(RIGHT(S339,8),1,1)="V",1997,IF(MID(RIGHT(S339,8),1,1)="W",1998,IF(MID(RIGHT(S339,8),1,1)="X",1999,IF(MID(RIGHT(S339,8),1,1)="Y",2000,IF(MID(RIGHT(S339,8),1,1)="1",2001,IF(MID(RIGHT(S339,8),1,1)="2",2002,IF(MID(RIGHT(S339,8),1,1)="3",2003,IF(MID(RIGHT(S339,8),1,1)="4",2004,IF(MID(RIGHT(S339,8),1,1)="5",2005,IF(MID(RIGHT(S339,8),1,1)="6",2006,IF(MID(RIGHT(S339,8),1,1)="7",2007,IF(MID(RIGHT(S339,8),1,1)="8",2008,IF(MID(RIGHT(S339,8),1,1)="9",2009,IF(MID(RIGHT(S339,8),1,1)="A",2010,IF(MID(RIGHT(S339,8),1,1)="B",2011,IF(MID(RIGHT(S339,8),1,1)="C",2012,IF(MID(RIGHT(S339,8),1,1)="D",2013,IF(MID(RIGHT(S339,8),1,1)="E",2014,IF(MID(RIGHT(S339,8),1,1)="F",2015,IF(MID(RIGHT(S339,8),1,1)="G",2016,IF(MID(RIGHT(S339,8),1,1)="H",2017,IF(MID(RIGHT(S339,8),1,1)="J",2018,IF(MID(RIGHT(S339,8),1,1)="K",2019,IF(MID(RIGHT(S339,8),1,1)="L",2020,""))))))))))))))))))))))))))))))</f>
        <v>2019</v>
      </c>
      <c r="S339" s="188" t="s">
        <v>11125</v>
      </c>
      <c r="T339" s="188">
        <v>2020</v>
      </c>
      <c r="U339" s="1533"/>
      <c r="V339" s="191"/>
      <c r="W339" s="1534" t="s">
        <v>11244</v>
      </c>
      <c r="X339" s="856" t="s">
        <v>11087</v>
      </c>
    </row>
    <row r="340" spans="1:24" ht="26.25" customHeight="1">
      <c r="A340" s="855"/>
      <c r="B340" s="188"/>
      <c r="C340" s="188"/>
      <c r="D340" s="188"/>
      <c r="E340" s="188"/>
      <c r="F340" s="188"/>
      <c r="G340" s="188"/>
      <c r="H340" s="188"/>
      <c r="I340" s="188"/>
      <c r="J340" s="755" t="s">
        <v>11033</v>
      </c>
      <c r="K340" s="189" t="s">
        <v>10889</v>
      </c>
      <c r="L340" s="188" t="s">
        <v>11140</v>
      </c>
      <c r="M340" s="188"/>
      <c r="N340" s="73" t="s">
        <v>3907</v>
      </c>
      <c r="O340" s="189"/>
      <c r="P340" s="190" t="s">
        <v>155</v>
      </c>
      <c r="Q340" s="190" t="s">
        <v>11028</v>
      </c>
      <c r="R340" s="190">
        <f>IF(MID(RIGHT(S340,8),1,1)="M",2021,IF(MID(RIGHT(S340,8),1,1)="N",2022,IF(MID(RIGHT(S340,8),1,1)="P",2023,IF(MID(RIGHT(S340,8),1,1)="R",1994,IF(MID(RIGHT(S340,8),1,1)="S",1995,IF(MID(RIGHT(S340,8),1,1)="T",1996,IF(MID(RIGHT(S340,8),1,1)="V",1997,IF(MID(RIGHT(S340,8),1,1)="W",1998,IF(MID(RIGHT(S340,8),1,1)="X",1999,IF(MID(RIGHT(S340,8),1,1)="Y",2000,IF(MID(RIGHT(S340,8),1,1)="1",2001,IF(MID(RIGHT(S340,8),1,1)="2",2002,IF(MID(RIGHT(S340,8),1,1)="3",2003,IF(MID(RIGHT(S340,8),1,1)="4",2004,IF(MID(RIGHT(S340,8),1,1)="5",2005,IF(MID(RIGHT(S340,8),1,1)="6",2006,IF(MID(RIGHT(S340,8),1,1)="7",2007,IF(MID(RIGHT(S340,8),1,1)="8",2008,IF(MID(RIGHT(S340,8),1,1)="9",2009,IF(MID(RIGHT(S340,8),1,1)="A",2010,IF(MID(RIGHT(S340,8),1,1)="B",2011,IF(MID(RIGHT(S340,8),1,1)="C",2012,IF(MID(RIGHT(S340,8),1,1)="D",2013,IF(MID(RIGHT(S340,8),1,1)="E",2014,IF(MID(RIGHT(S340,8),1,1)="F",2015,IF(MID(RIGHT(S340,8),1,1)="G",2016,IF(MID(RIGHT(S340,8),1,1)="H",2017,IF(MID(RIGHT(S340,8),1,1)="J",2018,IF(MID(RIGHT(S340,8),1,1)="K",2019,IF(MID(RIGHT(S340,8),1,1)="L",2020,""))))))))))))))))))))))))))))))</f>
        <v>2018</v>
      </c>
      <c r="S340" s="190" t="s">
        <v>11026</v>
      </c>
      <c r="T340" s="190">
        <v>1317</v>
      </c>
      <c r="U340" s="191"/>
      <c r="V340" s="191"/>
      <c r="W340" s="193"/>
      <c r="X340" s="856" t="s">
        <v>11239</v>
      </c>
    </row>
    <row r="341" spans="1:24" ht="26.25" customHeight="1">
      <c r="A341" s="855"/>
      <c r="B341" s="188"/>
      <c r="C341" s="188"/>
      <c r="D341" s="188"/>
      <c r="E341" s="188"/>
      <c r="F341" s="188"/>
      <c r="G341" s="188"/>
      <c r="H341" s="188"/>
      <c r="I341" s="188"/>
      <c r="J341" s="188"/>
      <c r="K341" s="189" t="s">
        <v>11032</v>
      </c>
      <c r="L341" s="188" t="s">
        <v>11142</v>
      </c>
      <c r="M341" s="188"/>
      <c r="N341" s="189"/>
      <c r="O341" s="189"/>
      <c r="P341" s="190" t="s">
        <v>11034</v>
      </c>
      <c r="Q341" s="188" t="s">
        <v>11127</v>
      </c>
      <c r="R341" s="188">
        <f>IF(MID(RIGHT(S341,8),1,1)="M",2021,IF(MID(RIGHT(S341,8),1,1)="N",2022,IF(MID(RIGHT(S341,8),1,1)="P",2023,IF(MID(RIGHT(S341,8),1,1)="R",1994,IF(MID(RIGHT(S341,8),1,1)="S",1995,IF(MID(RIGHT(S341,8),1,1)="T",1996,IF(MID(RIGHT(S341,8),1,1)="V",1997,IF(MID(RIGHT(S341,8),1,1)="W",1998,IF(MID(RIGHT(S341,8),1,1)="X",1999,IF(MID(RIGHT(S341,8),1,1)="Y",2000,IF(MID(RIGHT(S341,8),1,1)="1",2001,IF(MID(RIGHT(S341,8),1,1)="2",2002,IF(MID(RIGHT(S341,8),1,1)="3",2003,IF(MID(RIGHT(S341,8),1,1)="4",2004,IF(MID(RIGHT(S341,8),1,1)="5",2005,IF(MID(RIGHT(S341,8),1,1)="6",2006,IF(MID(RIGHT(S341,8),1,1)="7",2007,IF(MID(RIGHT(S341,8),1,1)="8",2008,IF(MID(RIGHT(S341,8),1,1)="9",2009,IF(MID(RIGHT(S341,8),1,1)="A",2010,IF(MID(RIGHT(S341,8),1,1)="B",2011,IF(MID(RIGHT(S341,8),1,1)="C",2012,IF(MID(RIGHT(S341,8),1,1)="D",2013,IF(MID(RIGHT(S341,8),1,1)="E",2014,IF(MID(RIGHT(S341,8),1,1)="F",2015,IF(MID(RIGHT(S341,8),1,1)="G",2016,IF(MID(RIGHT(S341,8),1,1)="H",2017,IF(MID(RIGHT(S341,8),1,1)="J",2018,IF(MID(RIGHT(S341,8),1,1)="K",2019,IF(MID(RIGHT(S341,8),1,1)="L",2020,""))))))))))))))))))))))))))))))</f>
        <v>2021</v>
      </c>
      <c r="S341" s="188" t="s">
        <v>11126</v>
      </c>
      <c r="T341" s="188">
        <v>1317</v>
      </c>
      <c r="U341" s="192"/>
      <c r="V341" s="192"/>
      <c r="W341" s="193"/>
      <c r="X341" s="856"/>
    </row>
    <row r="342" spans="1:24" ht="26.25" customHeight="1">
      <c r="A342" s="855"/>
      <c r="B342" s="188"/>
      <c r="C342" s="188"/>
      <c r="D342" s="188"/>
      <c r="E342" s="188"/>
      <c r="F342" s="188"/>
      <c r="G342" s="188"/>
      <c r="H342" s="188"/>
      <c r="I342" s="188"/>
      <c r="J342" s="188"/>
      <c r="K342" s="189"/>
      <c r="L342" s="188"/>
      <c r="M342" s="188"/>
      <c r="N342" s="189"/>
      <c r="O342" s="189"/>
      <c r="P342" s="190"/>
      <c r="Q342" s="188"/>
      <c r="R342" s="188"/>
      <c r="S342" s="194" t="s">
        <v>189</v>
      </c>
      <c r="T342" s="194">
        <v>3795</v>
      </c>
      <c r="U342" s="191"/>
      <c r="V342" s="192"/>
      <c r="W342" s="193"/>
      <c r="X342" s="856"/>
    </row>
    <row r="343" spans="1:24" ht="26.25" customHeight="1">
      <c r="A343" s="855"/>
      <c r="B343" s="188"/>
      <c r="C343" s="188"/>
      <c r="D343" s="188"/>
      <c r="E343" s="188"/>
      <c r="F343" s="188"/>
      <c r="G343" s="188"/>
      <c r="H343" s="188"/>
      <c r="I343" s="188"/>
      <c r="J343" s="1535"/>
      <c r="K343" s="1535"/>
      <c r="L343" s="188"/>
      <c r="M343" s="188"/>
      <c r="N343" s="189"/>
      <c r="O343" s="189"/>
      <c r="P343" s="190"/>
      <c r="Q343" s="188"/>
      <c r="R343" s="188"/>
      <c r="S343" s="194" t="s">
        <v>2472</v>
      </c>
      <c r="T343" s="194">
        <f>SUM(T338:T342)</f>
        <v>10274</v>
      </c>
      <c r="U343" s="191"/>
      <c r="V343" s="192"/>
      <c r="W343" s="193"/>
      <c r="X343" s="856"/>
    </row>
    <row r="344" spans="1:24" ht="26.25" customHeight="1" thickBot="1">
      <c r="A344" s="857"/>
      <c r="B344" s="858"/>
      <c r="C344" s="858"/>
      <c r="D344" s="858"/>
      <c r="E344" s="858"/>
      <c r="F344" s="858"/>
      <c r="G344" s="858"/>
      <c r="H344" s="858"/>
      <c r="I344" s="858"/>
      <c r="J344" s="858"/>
      <c r="K344" s="611" t="s">
        <v>11029</v>
      </c>
      <c r="L344" s="858"/>
      <c r="M344" s="858"/>
      <c r="N344" s="847"/>
      <c r="O344" s="847"/>
      <c r="P344" s="859"/>
      <c r="Q344" s="858"/>
      <c r="R344" s="858"/>
      <c r="S344" s="860" t="s">
        <v>1907</v>
      </c>
      <c r="T344" s="860">
        <v>6480</v>
      </c>
      <c r="U344" s="861"/>
      <c r="V344" s="862"/>
      <c r="W344" s="863"/>
      <c r="X344" s="864"/>
    </row>
    <row r="346" spans="1:24" ht="26.25" customHeight="1" thickBot="1">
      <c r="A346" s="445"/>
      <c r="B346" s="445"/>
      <c r="C346" s="445"/>
      <c r="D346" s="445"/>
      <c r="E346" s="445"/>
      <c r="F346" s="445"/>
      <c r="G346" s="445"/>
      <c r="H346" s="445"/>
      <c r="I346" s="445"/>
      <c r="J346" s="445"/>
      <c r="K346" s="446"/>
      <c r="L346" s="445"/>
      <c r="M346" s="445"/>
      <c r="N346" s="446"/>
      <c r="O346" s="446"/>
      <c r="P346" s="447"/>
      <c r="Q346" s="445"/>
      <c r="R346" s="445"/>
      <c r="S346" s="445"/>
      <c r="T346" s="445"/>
      <c r="U346" s="448"/>
      <c r="V346" s="449"/>
      <c r="W346" s="450"/>
      <c r="X346" s="450"/>
    </row>
    <row r="347" spans="1:24" ht="26.25" customHeight="1">
      <c r="A347" s="1453" t="s">
        <v>188</v>
      </c>
      <c r="B347" s="1454"/>
      <c r="C347" s="1454" t="s">
        <v>155</v>
      </c>
      <c r="D347" s="1454" t="s">
        <v>190</v>
      </c>
      <c r="E347" s="1454" t="s">
        <v>191</v>
      </c>
      <c r="F347" s="1454" t="s">
        <v>191</v>
      </c>
      <c r="G347" s="1454" t="s">
        <v>191</v>
      </c>
      <c r="H347" s="1483"/>
      <c r="I347" s="1454" t="s">
        <v>10416</v>
      </c>
      <c r="J347" s="1454" t="s">
        <v>10863</v>
      </c>
      <c r="K347" s="1455" t="s">
        <v>13</v>
      </c>
      <c r="L347" s="1454" t="s">
        <v>11088</v>
      </c>
      <c r="M347" s="1454"/>
      <c r="N347" s="1455" t="s">
        <v>11089</v>
      </c>
      <c r="O347" s="1537" t="s">
        <v>11062</v>
      </c>
      <c r="P347" s="1456" t="s">
        <v>11574</v>
      </c>
      <c r="Q347" s="1454" t="s">
        <v>9875</v>
      </c>
      <c r="R347" s="1454">
        <f>IF(MID(RIGHT(S347,8),1,1)="M",2021,IF(MID(RIGHT(S347,8),1,1)="N",2022,IF(MID(RIGHT(S347,8),1,1)="P",2023,IF(MID(RIGHT(S347,8),1,1)="R",1994,IF(MID(RIGHT(S347,8),1,1)="S",1995,IF(MID(RIGHT(S347,8),1,1)="T",1996,IF(MID(RIGHT(S347,8),1,1)="V",1997,IF(MID(RIGHT(S347,8),1,1)="W",1998,IF(MID(RIGHT(S347,8),1,1)="X",1999,IF(MID(RIGHT(S347,8),1,1)="Y",2000,IF(MID(RIGHT(S347,8),1,1)="1",2001,IF(MID(RIGHT(S347,8),1,1)="2",2002,IF(MID(RIGHT(S347,8),1,1)="3",2003,IF(MID(RIGHT(S347,8),1,1)="4",2004,IF(MID(RIGHT(S347,8),1,1)="5",2005,IF(MID(RIGHT(S347,8),1,1)="6",2006,IF(MID(RIGHT(S347,8),1,1)="7",2007,IF(MID(RIGHT(S347,8),1,1)="8",2008,IF(MID(RIGHT(S347,8),1,1)="9",2009,IF(MID(RIGHT(S347,8),1,1)="A",2010,IF(MID(RIGHT(S347,8),1,1)="B",2011,IF(MID(RIGHT(S347,8),1,1)="C",2012,IF(MID(RIGHT(S347,8),1,1)="D",2013,IF(MID(RIGHT(S347,8),1,1)="E",2014,IF(MID(RIGHT(S347,8),1,1)="F",2015,IF(MID(RIGHT(S347,8),1,1)="G",2016,IF(MID(RIGHT(S347,8),1,1)="H",2017,IF(MID(RIGHT(S347,8),1,1)="J",2018,IF(MID(RIGHT(S347,8),1,1)="K",2019,IF(MID(RIGHT(S347,8),1,1)="L",2020,""))))))))))))))))))))))))))))))</f>
        <v>2015</v>
      </c>
      <c r="S347" s="1454" t="s">
        <v>10907</v>
      </c>
      <c r="T347" s="1454">
        <v>1430</v>
      </c>
      <c r="U347" s="1457">
        <v>45368</v>
      </c>
      <c r="V347" s="1457">
        <v>45434</v>
      </c>
      <c r="W347" s="1458">
        <v>4483</v>
      </c>
      <c r="X347" s="1459">
        <v>5300</v>
      </c>
    </row>
    <row r="348" spans="1:24" ht="26.25" customHeight="1">
      <c r="A348" s="1460"/>
      <c r="B348" s="125"/>
      <c r="C348" s="125" t="s">
        <v>10870</v>
      </c>
      <c r="D348" s="125"/>
      <c r="E348" s="125"/>
      <c r="F348" s="125"/>
      <c r="G348" s="125"/>
      <c r="H348" s="125"/>
      <c r="I348" s="125" t="s">
        <v>194</v>
      </c>
      <c r="J348" s="412" t="s">
        <v>10890</v>
      </c>
      <c r="K348" s="132" t="s">
        <v>211</v>
      </c>
      <c r="L348" s="425" t="s">
        <v>3603</v>
      </c>
      <c r="M348" s="125"/>
      <c r="N348" s="73" t="s">
        <v>2435</v>
      </c>
      <c r="O348" s="126" t="s">
        <v>11090</v>
      </c>
      <c r="P348" s="127"/>
      <c r="Q348" s="125" t="s">
        <v>10904</v>
      </c>
      <c r="R348" s="125">
        <f>IF(MID(RIGHT(S348,8),1,1)="M",2021,IF(MID(RIGHT(S348,8),1,1)="N",2022,IF(MID(RIGHT(S348,8),1,1)="P",2023,IF(MID(RIGHT(S348,8),1,1)="R",1994,IF(MID(RIGHT(S348,8),1,1)="S",1995,IF(MID(RIGHT(S348,8),1,1)="T",1996,IF(MID(RIGHT(S348,8),1,1)="V",1997,IF(MID(RIGHT(S348,8),1,1)="W",1998,IF(MID(RIGHT(S348,8),1,1)="X",1999,IF(MID(RIGHT(S348,8),1,1)="Y",2000,IF(MID(RIGHT(S348,8),1,1)="1",2001,IF(MID(RIGHT(S348,8),1,1)="2",2002,IF(MID(RIGHT(S348,8),1,1)="3",2003,IF(MID(RIGHT(S348,8),1,1)="4",2004,IF(MID(RIGHT(S348,8),1,1)="5",2005,IF(MID(RIGHT(S348,8),1,1)="6",2006,IF(MID(RIGHT(S348,8),1,1)="7",2007,IF(MID(RIGHT(S348,8),1,1)="8",2008,IF(MID(RIGHT(S348,8),1,1)="9",2009,IF(MID(RIGHT(S348,8),1,1)="A",2010,IF(MID(RIGHT(S348,8),1,1)="B",2011,IF(MID(RIGHT(S348,8),1,1)="C",2012,IF(MID(RIGHT(S348,8),1,1)="D",2013,IF(MID(RIGHT(S348,8),1,1)="E",2014,IF(MID(RIGHT(S348,8),1,1)="F",2015,IF(MID(RIGHT(S348,8),1,1)="G",2016,IF(MID(RIGHT(S348,8),1,1)="H",2017,IF(MID(RIGHT(S348,8),1,1)="J",2018,IF(MID(RIGHT(S348,8),1,1)="K",2019,IF(MID(RIGHT(S348,8),1,1)="L",2020,""))))))))))))))))))))))))))))))</f>
        <v>2014</v>
      </c>
      <c r="S348" s="125" t="s">
        <v>10908</v>
      </c>
      <c r="T348" s="125">
        <v>1390</v>
      </c>
      <c r="U348" s="129"/>
      <c r="V348" s="128">
        <v>45430</v>
      </c>
      <c r="W348" s="130" t="s">
        <v>11434</v>
      </c>
      <c r="X348" s="1461" t="s">
        <v>11327</v>
      </c>
    </row>
    <row r="349" spans="1:24" ht="26.25" customHeight="1">
      <c r="A349" s="1460"/>
      <c r="B349" s="125"/>
      <c r="C349" s="125"/>
      <c r="D349" s="125"/>
      <c r="E349" s="125"/>
      <c r="F349" s="125"/>
      <c r="G349" s="125"/>
      <c r="H349" s="125"/>
      <c r="I349" s="125"/>
      <c r="J349" s="320" t="s">
        <v>10892</v>
      </c>
      <c r="K349" s="126" t="s">
        <v>10889</v>
      </c>
      <c r="L349" s="125"/>
      <c r="M349" s="125"/>
      <c r="N349" s="73" t="s">
        <v>3907</v>
      </c>
      <c r="O349" s="126"/>
      <c r="P349" s="127"/>
      <c r="Q349" s="125" t="s">
        <v>10905</v>
      </c>
      <c r="R349" s="125">
        <f>IF(MID(RIGHT(S349,8),1,1)="M",2021,IF(MID(RIGHT(S349,8),1,1)="N",2022,IF(MID(RIGHT(S349,8),1,1)="P",2023,IF(MID(RIGHT(S349,8),1,1)="R",1994,IF(MID(RIGHT(S349,8),1,1)="S",1995,IF(MID(RIGHT(S349,8),1,1)="T",1996,IF(MID(RIGHT(S349,8),1,1)="V",1997,IF(MID(RIGHT(S349,8),1,1)="W",1998,IF(MID(RIGHT(S349,8),1,1)="X",1999,IF(MID(RIGHT(S349,8),1,1)="Y",2000,IF(MID(RIGHT(S349,8),1,1)="1",2001,IF(MID(RIGHT(S349,8),1,1)="2",2002,IF(MID(RIGHT(S349,8),1,1)="3",2003,IF(MID(RIGHT(S349,8),1,1)="4",2004,IF(MID(RIGHT(S349,8),1,1)="5",2005,IF(MID(RIGHT(S349,8),1,1)="6",2006,IF(MID(RIGHT(S349,8),1,1)="7",2007,IF(MID(RIGHT(S349,8),1,1)="8",2008,IF(MID(RIGHT(S349,8),1,1)="9",2009,IF(MID(RIGHT(S349,8),1,1)="A",2010,IF(MID(RIGHT(S349,8),1,1)="B",2011,IF(MID(RIGHT(S349,8),1,1)="C",2012,IF(MID(RIGHT(S349,8),1,1)="D",2013,IF(MID(RIGHT(S349,8),1,1)="E",2014,IF(MID(RIGHT(S349,8),1,1)="F",2015,IF(MID(RIGHT(S349,8),1,1)="G",2016,IF(MID(RIGHT(S349,8),1,1)="H",2017,IF(MID(RIGHT(S349,8),1,1)="J",2018,IF(MID(RIGHT(S349,8),1,1)="K",2019,IF(MID(RIGHT(S349,8),1,1)="L",2020,""))))))))))))))))))))))))))))))</f>
        <v>2014</v>
      </c>
      <c r="S349" s="125" t="s">
        <v>10909</v>
      </c>
      <c r="T349" s="125">
        <v>1670</v>
      </c>
      <c r="U349" s="128"/>
      <c r="V349" s="128">
        <v>45431</v>
      </c>
      <c r="W349" s="130"/>
      <c r="X349" s="1461"/>
    </row>
    <row r="350" spans="1:24" ht="26.25" customHeight="1">
      <c r="A350" s="1460"/>
      <c r="B350" s="125"/>
      <c r="C350" s="125" t="s">
        <v>10098</v>
      </c>
      <c r="D350" s="125" t="s">
        <v>191</v>
      </c>
      <c r="E350" s="125"/>
      <c r="F350" s="125"/>
      <c r="G350" s="125"/>
      <c r="H350" s="125"/>
      <c r="I350" s="125"/>
      <c r="J350" s="125"/>
      <c r="K350" s="126" t="s">
        <v>8972</v>
      </c>
      <c r="L350" s="125"/>
      <c r="M350" s="125"/>
      <c r="N350" s="126"/>
      <c r="O350" s="126"/>
      <c r="P350" s="127"/>
      <c r="Q350" s="125" t="s">
        <v>10906</v>
      </c>
      <c r="R350" s="125">
        <f>IF(MID(RIGHT(S350,8),1,1)="M",2021,IF(MID(RIGHT(S350,8),1,1)="N",2022,IF(MID(RIGHT(S350,8),1,1)="P",2023,IF(MID(RIGHT(S350,8),1,1)="R",1994,IF(MID(RIGHT(S350,8),1,1)="S",1995,IF(MID(RIGHT(S350,8),1,1)="T",1996,IF(MID(RIGHT(S350,8),1,1)="V",1997,IF(MID(RIGHT(S350,8),1,1)="W",1998,IF(MID(RIGHT(S350,8),1,1)="X",1999,IF(MID(RIGHT(S350,8),1,1)="Y",2000,IF(MID(RIGHT(S350,8),1,1)="1",2001,IF(MID(RIGHT(S350,8),1,1)="2",2002,IF(MID(RIGHT(S350,8),1,1)="3",2003,IF(MID(RIGHT(S350,8),1,1)="4",2004,IF(MID(RIGHT(S350,8),1,1)="5",2005,IF(MID(RIGHT(S350,8),1,1)="6",2006,IF(MID(RIGHT(S350,8),1,1)="7",2007,IF(MID(RIGHT(S350,8),1,1)="8",2008,IF(MID(RIGHT(S350,8),1,1)="9",2009,IF(MID(RIGHT(S350,8),1,1)="A",2010,IF(MID(RIGHT(S350,8),1,1)="B",2011,IF(MID(RIGHT(S350,8),1,1)="C",2012,IF(MID(RIGHT(S350,8),1,1)="D",2013,IF(MID(RIGHT(S350,8),1,1)="E",2014,IF(MID(RIGHT(S350,8),1,1)="F",2015,IF(MID(RIGHT(S350,8),1,1)="G",2016,IF(MID(RIGHT(S350,8),1,1)="H",2017,IF(MID(RIGHT(S350,8),1,1)="J",2018,IF(MID(RIGHT(S350,8),1,1)="K",2019,IF(MID(RIGHT(S350,8),1,1)="L",2020,""))))))))))))))))))))))))))))))</f>
        <v>2015</v>
      </c>
      <c r="S350" s="125" t="s">
        <v>10910</v>
      </c>
      <c r="T350" s="125">
        <v>1530</v>
      </c>
      <c r="U350" s="128"/>
      <c r="V350" s="128">
        <v>45433</v>
      </c>
      <c r="W350" s="130"/>
      <c r="X350" s="1461"/>
    </row>
    <row r="351" spans="1:24" ht="26.25" customHeight="1">
      <c r="A351" s="1460"/>
      <c r="B351" s="125"/>
      <c r="C351" s="125" t="s">
        <v>10099</v>
      </c>
      <c r="D351" s="125" t="s">
        <v>191</v>
      </c>
      <c r="E351" s="125"/>
      <c r="F351" s="125"/>
      <c r="G351" s="125"/>
      <c r="H351" s="125"/>
      <c r="I351" s="125"/>
      <c r="J351" s="125" t="s">
        <v>11097</v>
      </c>
      <c r="K351" s="126"/>
      <c r="L351" s="125"/>
      <c r="M351" s="125"/>
      <c r="N351" s="126"/>
      <c r="O351" s="126"/>
      <c r="P351" s="127"/>
      <c r="Q351" s="125"/>
      <c r="R351" s="125"/>
      <c r="S351" s="131" t="s">
        <v>189</v>
      </c>
      <c r="T351" s="131">
        <v>3800</v>
      </c>
      <c r="U351" s="128"/>
      <c r="V351" s="128">
        <v>45435</v>
      </c>
      <c r="W351" s="130"/>
      <c r="X351" s="1461"/>
    </row>
    <row r="352" spans="1:24" ht="26.25" customHeight="1">
      <c r="A352" s="1460"/>
      <c r="B352" s="125"/>
      <c r="C352" s="125" t="s">
        <v>2472</v>
      </c>
      <c r="D352" s="125" t="s">
        <v>191</v>
      </c>
      <c r="E352" s="125"/>
      <c r="F352" s="125"/>
      <c r="G352" s="125"/>
      <c r="H352" s="125"/>
      <c r="I352" s="125"/>
      <c r="J352" s="125"/>
      <c r="K352" s="126"/>
      <c r="L352" s="125"/>
      <c r="M352" s="125"/>
      <c r="N352" s="126"/>
      <c r="O352" s="126"/>
      <c r="P352" s="127"/>
      <c r="Q352" s="125"/>
      <c r="R352" s="125"/>
      <c r="S352" s="131" t="s">
        <v>2472</v>
      </c>
      <c r="T352" s="131">
        <f>SUM(T347:T351)</f>
        <v>9820</v>
      </c>
      <c r="U352" s="128"/>
      <c r="V352" s="129">
        <v>45429</v>
      </c>
      <c r="W352" s="130"/>
      <c r="X352" s="1461"/>
    </row>
    <row r="353" spans="1:24" ht="26.25" customHeight="1" thickBot="1">
      <c r="A353" s="1462"/>
      <c r="B353" s="1463"/>
      <c r="C353" s="1463"/>
      <c r="D353" s="1463"/>
      <c r="E353" s="1463"/>
      <c r="F353" s="1463"/>
      <c r="G353" s="1463"/>
      <c r="H353" s="1463"/>
      <c r="I353" s="1463"/>
      <c r="J353" s="1463"/>
      <c r="K353" s="611" t="s">
        <v>10864</v>
      </c>
      <c r="L353" s="1463"/>
      <c r="M353" s="1463"/>
      <c r="N353" s="1464"/>
      <c r="O353" s="1464"/>
      <c r="P353" s="1465"/>
      <c r="Q353" s="1463"/>
      <c r="R353" s="1463"/>
      <c r="S353" s="1466"/>
      <c r="T353" s="1466"/>
      <c r="U353" s="1467"/>
      <c r="V353" s="1468"/>
      <c r="W353" s="1469"/>
      <c r="X353" s="1470"/>
    </row>
    <row r="355" spans="1:24" ht="26.25" customHeight="1" thickBot="1">
      <c r="A355" s="445"/>
      <c r="B355" s="445"/>
      <c r="C355" s="445"/>
      <c r="D355" s="445"/>
      <c r="E355" s="445"/>
      <c r="F355" s="445"/>
      <c r="G355" s="445"/>
      <c r="H355" s="445"/>
      <c r="I355" s="445"/>
      <c r="J355" s="445"/>
      <c r="K355" s="446"/>
      <c r="L355" s="445"/>
      <c r="M355" s="445"/>
      <c r="N355" s="446"/>
      <c r="O355" s="446"/>
      <c r="P355" s="447"/>
      <c r="Q355" s="445"/>
      <c r="R355" s="445"/>
      <c r="S355" s="445"/>
      <c r="T355" s="445"/>
      <c r="U355" s="448"/>
      <c r="V355" s="449"/>
      <c r="W355" s="450"/>
      <c r="X355" s="450"/>
    </row>
    <row r="356" spans="1:24" ht="26.25" customHeight="1">
      <c r="A356" s="1348" t="s">
        <v>188</v>
      </c>
      <c r="B356" s="1349"/>
      <c r="C356" s="1349" t="s">
        <v>123</v>
      </c>
      <c r="D356" s="1349" t="s">
        <v>198</v>
      </c>
      <c r="E356" s="1349" t="s">
        <v>191</v>
      </c>
      <c r="F356" s="1349" t="s">
        <v>191</v>
      </c>
      <c r="G356" s="1349" t="s">
        <v>191</v>
      </c>
      <c r="H356" s="1349" t="s">
        <v>191</v>
      </c>
      <c r="I356" s="1349" t="s">
        <v>10010</v>
      </c>
      <c r="J356" s="1349" t="s">
        <v>11048</v>
      </c>
      <c r="K356" s="1350" t="s">
        <v>10103</v>
      </c>
      <c r="L356" s="1349" t="s">
        <v>11228</v>
      </c>
      <c r="M356" s="1349"/>
      <c r="N356" s="1350" t="s">
        <v>11201</v>
      </c>
      <c r="O356" s="1350">
        <v>172489</v>
      </c>
      <c r="P356" s="1351" t="s">
        <v>12617</v>
      </c>
      <c r="Q356" s="1349" t="s">
        <v>2047</v>
      </c>
      <c r="R356" s="1349">
        <v>2015</v>
      </c>
      <c r="S356" s="1349" t="s">
        <v>11105</v>
      </c>
      <c r="T356" s="1349">
        <v>2085</v>
      </c>
      <c r="U356" s="1352">
        <v>45371</v>
      </c>
      <c r="V356" s="1352">
        <v>45414</v>
      </c>
      <c r="W356" s="1353"/>
      <c r="X356" s="1549">
        <v>1750</v>
      </c>
    </row>
    <row r="357" spans="1:24" ht="26.25" customHeight="1">
      <c r="A357" s="1355"/>
      <c r="B357" s="208"/>
      <c r="C357" s="208"/>
      <c r="D357" s="208"/>
      <c r="E357" s="208"/>
      <c r="F357" s="208"/>
      <c r="G357" s="208"/>
      <c r="H357" s="208"/>
      <c r="I357" s="208" t="s">
        <v>194</v>
      </c>
      <c r="J357" s="412" t="s">
        <v>11102</v>
      </c>
      <c r="K357" s="215" t="s">
        <v>7348</v>
      </c>
      <c r="L357" s="425" t="s">
        <v>3359</v>
      </c>
      <c r="M357" s="208"/>
      <c r="N357" s="73" t="s">
        <v>4260</v>
      </c>
      <c r="O357" s="209"/>
      <c r="P357" s="210"/>
      <c r="Q357" s="208" t="s">
        <v>7181</v>
      </c>
      <c r="R357" s="208">
        <v>2017</v>
      </c>
      <c r="S357" s="208" t="s">
        <v>11106</v>
      </c>
      <c r="T357" s="208">
        <v>1420</v>
      </c>
      <c r="U357" s="212"/>
      <c r="V357" s="212"/>
      <c r="W357" s="213">
        <v>50</v>
      </c>
      <c r="X357" s="1356">
        <v>1600</v>
      </c>
    </row>
    <row r="358" spans="1:24" ht="26.25" customHeight="1">
      <c r="A358" s="1355"/>
      <c r="B358" s="208"/>
      <c r="C358" s="208" t="s">
        <v>10002</v>
      </c>
      <c r="D358" s="208" t="s">
        <v>191</v>
      </c>
      <c r="E358" s="208"/>
      <c r="F358" s="208"/>
      <c r="G358" s="208"/>
      <c r="H358" s="208"/>
      <c r="I358" s="208"/>
      <c r="J358" s="320" t="s">
        <v>11101</v>
      </c>
      <c r="K358" s="209" t="s">
        <v>11044</v>
      </c>
      <c r="L358" s="208"/>
      <c r="M358" s="208"/>
      <c r="N358" s="73" t="s">
        <v>11229</v>
      </c>
      <c r="O358" s="209"/>
      <c r="P358" s="210"/>
      <c r="Q358" s="208" t="s">
        <v>8522</v>
      </c>
      <c r="R358" s="208">
        <v>2017</v>
      </c>
      <c r="S358" s="208" t="s">
        <v>11107</v>
      </c>
      <c r="T358" s="208">
        <v>1430</v>
      </c>
      <c r="U358" s="212"/>
      <c r="V358" s="211"/>
      <c r="W358" s="1448" t="s">
        <v>10327</v>
      </c>
      <c r="X358" s="1356"/>
    </row>
    <row r="359" spans="1:24" ht="26.25" customHeight="1">
      <c r="A359" s="1355"/>
      <c r="B359" s="208"/>
      <c r="C359" s="208" t="s">
        <v>10003</v>
      </c>
      <c r="D359" s="208" t="s">
        <v>191</v>
      </c>
      <c r="E359" s="208"/>
      <c r="F359" s="208"/>
      <c r="G359" s="208"/>
      <c r="H359" s="208"/>
      <c r="I359" s="208"/>
      <c r="J359" s="425" t="s">
        <v>9971</v>
      </c>
      <c r="K359" s="209" t="s">
        <v>10254</v>
      </c>
      <c r="L359" s="208"/>
      <c r="M359" s="208"/>
      <c r="N359" s="209"/>
      <c r="O359" s="209"/>
      <c r="P359" s="210"/>
      <c r="Q359" s="208" t="s">
        <v>523</v>
      </c>
      <c r="R359" s="208">
        <v>2020</v>
      </c>
      <c r="S359" s="208" t="s">
        <v>11108</v>
      </c>
      <c r="T359" s="208">
        <v>2120</v>
      </c>
      <c r="U359" s="212"/>
      <c r="V359" s="211"/>
      <c r="W359" s="213" t="s">
        <v>11326</v>
      </c>
      <c r="X359" s="1356" t="s">
        <v>11327</v>
      </c>
    </row>
    <row r="360" spans="1:24" ht="26.25" customHeight="1">
      <c r="A360" s="1355"/>
      <c r="B360" s="208"/>
      <c r="C360" s="208" t="s">
        <v>10242</v>
      </c>
      <c r="D360" s="208" t="s">
        <v>191</v>
      </c>
      <c r="E360" s="208"/>
      <c r="F360" s="208"/>
      <c r="G360" s="208"/>
      <c r="H360" s="208"/>
      <c r="I360" s="208"/>
      <c r="J360" s="208"/>
      <c r="K360" s="209"/>
      <c r="L360" s="208"/>
      <c r="M360" s="2744" t="s">
        <v>11092</v>
      </c>
      <c r="N360" s="2745"/>
      <c r="O360" s="2746"/>
      <c r="P360" s="210"/>
      <c r="Q360" s="208"/>
      <c r="R360" s="208"/>
      <c r="S360" s="214" t="s">
        <v>189</v>
      </c>
      <c r="T360" s="214">
        <v>3830</v>
      </c>
      <c r="U360" s="211"/>
      <c r="V360" s="211"/>
      <c r="W360" s="213"/>
      <c r="X360" s="1356"/>
    </row>
    <row r="361" spans="1:24" ht="26.25" customHeight="1">
      <c r="A361" s="1355"/>
      <c r="B361" s="208"/>
      <c r="C361" s="208"/>
      <c r="D361" s="208"/>
      <c r="E361" s="208"/>
      <c r="F361" s="208"/>
      <c r="G361" s="208"/>
      <c r="H361" s="208"/>
      <c r="I361" s="208"/>
      <c r="J361" s="208" t="s">
        <v>11103</v>
      </c>
      <c r="K361" s="209"/>
      <c r="L361" s="208"/>
      <c r="M361" s="2744" t="s">
        <v>11093</v>
      </c>
      <c r="N361" s="2745"/>
      <c r="O361" s="2746"/>
      <c r="P361" s="210"/>
      <c r="Q361" s="208"/>
      <c r="R361" s="208"/>
      <c r="S361" s="214"/>
      <c r="T361" s="214">
        <f>SUM(T356:T360)</f>
        <v>10885</v>
      </c>
      <c r="U361" s="211"/>
      <c r="V361" s="617"/>
      <c r="W361" s="213"/>
      <c r="X361" s="1356"/>
    </row>
    <row r="362" spans="1:24" ht="26.25" customHeight="1" thickBot="1">
      <c r="A362" s="1357"/>
      <c r="B362" s="1358"/>
      <c r="C362" s="1358"/>
      <c r="D362" s="1358"/>
      <c r="E362" s="1358"/>
      <c r="F362" s="1358"/>
      <c r="G362" s="1358"/>
      <c r="H362" s="1358"/>
      <c r="I362" s="1358"/>
      <c r="J362" s="1358" t="s">
        <v>11104</v>
      </c>
      <c r="K362" s="611" t="s">
        <v>11003</v>
      </c>
      <c r="L362" s="1358"/>
      <c r="M362" s="1358"/>
      <c r="N362" s="1359"/>
      <c r="O362" s="1359"/>
      <c r="P362" s="1360"/>
      <c r="Q362" s="1358"/>
      <c r="R362" s="1358"/>
      <c r="S362" s="1361"/>
      <c r="T362" s="1361"/>
      <c r="U362" s="1362"/>
      <c r="V362" s="1363"/>
      <c r="W362" s="1364"/>
      <c r="X362" s="1365"/>
    </row>
    <row r="364" spans="1:24" ht="26.25" customHeight="1" thickBot="1"/>
    <row r="365" spans="1:24" ht="26.25" customHeight="1">
      <c r="A365" s="699" t="s">
        <v>188</v>
      </c>
      <c r="B365" s="700"/>
      <c r="C365" s="700" t="s">
        <v>154</v>
      </c>
      <c r="D365" s="700" t="s">
        <v>190</v>
      </c>
      <c r="E365" s="700" t="s">
        <v>191</v>
      </c>
      <c r="F365" s="700" t="s">
        <v>191</v>
      </c>
      <c r="G365" s="700" t="s">
        <v>191</v>
      </c>
      <c r="H365" s="1484"/>
      <c r="I365" s="700" t="s">
        <v>10569</v>
      </c>
      <c r="J365" s="715" t="s">
        <v>10965</v>
      </c>
      <c r="K365" s="700" t="s">
        <v>8</v>
      </c>
      <c r="L365" s="715" t="s">
        <v>10919</v>
      </c>
      <c r="M365" s="715"/>
      <c r="N365" s="701" t="s">
        <v>10900</v>
      </c>
      <c r="O365" s="701" t="s">
        <v>10901</v>
      </c>
      <c r="P365" s="702" t="s">
        <v>11440</v>
      </c>
      <c r="Q365" s="700" t="s">
        <v>2047</v>
      </c>
      <c r="R365" s="700">
        <f>IF(MID(RIGHT(S365,8),1,1)="M",2021,IF(MID(RIGHT(S365,8),1,1)="N",2022,IF(MID(RIGHT(S365,8),1,1)="P",2023,IF(MID(RIGHT(S365,8),1,1)="R",1994,IF(MID(RIGHT(S365,8),1,1)="S",1995,IF(MID(RIGHT(S365,8),1,1)="T",1996,IF(MID(RIGHT(S365,8),1,1)="V",1997,IF(MID(RIGHT(S365,8),1,1)="W",1998,IF(MID(RIGHT(S365,8),1,1)="X",1999,IF(MID(RIGHT(S365,8),1,1)="Y",2000,IF(MID(RIGHT(S365,8),1,1)="1",2001,IF(MID(RIGHT(S365,8),1,1)="2",2002,IF(MID(RIGHT(S365,8),1,1)="3",2003,IF(MID(RIGHT(S365,8),1,1)="4",2004,IF(MID(RIGHT(S365,8),1,1)="5",2005,IF(MID(RIGHT(S365,8),1,1)="6",2006,IF(MID(RIGHT(S365,8),1,1)="7",2007,IF(MID(RIGHT(S365,8),1,1)="8",2008,IF(MID(RIGHT(S365,8),1,1)="9",2009,IF(MID(RIGHT(S365,8),1,1)="A",2010,IF(MID(RIGHT(S365,8),1,1)="B",2011,IF(MID(RIGHT(S365,8),1,1)="C",2012,IF(MID(RIGHT(S365,8),1,1)="D",2013,IF(MID(RIGHT(S365,8),1,1)="E",2014,IF(MID(RIGHT(S365,8),1,1)="F",2015,IF(MID(RIGHT(S365,8),1,1)="G",2016,IF(MID(RIGHT(S365,8),1,1)="H",2017,IF(MID(RIGHT(S365,8),1,1)="J",2018,IF(MID(RIGHT(S365,8),1,1)="K",2019,IF(MID(RIGHT(S365,8),1,1)="L",2020,""))))))))))))))))))))))))))))))</f>
        <v>2020</v>
      </c>
      <c r="S365" s="700" t="s">
        <v>10924</v>
      </c>
      <c r="T365" s="700">
        <v>2460</v>
      </c>
      <c r="U365" s="1344">
        <v>45362</v>
      </c>
      <c r="V365" s="1344">
        <v>45424</v>
      </c>
      <c r="W365" s="1368">
        <v>4353</v>
      </c>
      <c r="X365" s="704">
        <v>5300</v>
      </c>
    </row>
    <row r="366" spans="1:24" ht="26.25" customHeight="1">
      <c r="A366" s="705"/>
      <c r="B366" s="278"/>
      <c r="C366" s="320" t="s">
        <v>3681</v>
      </c>
      <c r="D366" s="278"/>
      <c r="E366" s="278"/>
      <c r="F366" s="278"/>
      <c r="G366" s="278"/>
      <c r="H366" s="278"/>
      <c r="I366" s="278" t="s">
        <v>2578</v>
      </c>
      <c r="J366" s="317" t="s">
        <v>10576</v>
      </c>
      <c r="K366" s="280" t="s">
        <v>195</v>
      </c>
      <c r="L366" s="425" t="s">
        <v>3603</v>
      </c>
      <c r="M366" s="278"/>
      <c r="N366" s="73" t="s">
        <v>3552</v>
      </c>
      <c r="O366" s="278"/>
      <c r="P366" s="278"/>
      <c r="Q366" s="278" t="s">
        <v>2047</v>
      </c>
      <c r="R366" s="278">
        <f>IF(MID(RIGHT(S366,8),1,1)="M",2021,IF(MID(RIGHT(S366,8),1,1)="N",2022,IF(MID(RIGHT(S366,8),1,1)="P",2023,IF(MID(RIGHT(S366,8),1,1)="R",1994,IF(MID(RIGHT(S366,8),1,1)="S",1995,IF(MID(RIGHT(S366,8),1,1)="T",1996,IF(MID(RIGHT(S366,8),1,1)="V",1997,IF(MID(RIGHT(S366,8),1,1)="W",1998,IF(MID(RIGHT(S366,8),1,1)="X",1999,IF(MID(RIGHT(S366,8),1,1)="Y",2000,IF(MID(RIGHT(S366,8),1,1)="1",2001,IF(MID(RIGHT(S366,8),1,1)="2",2002,IF(MID(RIGHT(S366,8),1,1)="3",2003,IF(MID(RIGHT(S366,8),1,1)="4",2004,IF(MID(RIGHT(S366,8),1,1)="5",2005,IF(MID(RIGHT(S366,8),1,1)="6",2006,IF(MID(RIGHT(S366,8),1,1)="7",2007,IF(MID(RIGHT(S366,8),1,1)="8",2008,IF(MID(RIGHT(S366,8),1,1)="9",2009,IF(MID(RIGHT(S366,8),1,1)="A",2010,IF(MID(RIGHT(S366,8),1,1)="B",2011,IF(MID(RIGHT(S366,8),1,1)="C",2012,IF(MID(RIGHT(S366,8),1,1)="D",2013,IF(MID(RIGHT(S366,8),1,1)="E",2014,IF(MID(RIGHT(S366,8),1,1)="F",2015,IF(MID(RIGHT(S366,8),1,1)="G",2016,IF(MID(RIGHT(S366,8),1,1)="H",2017,IF(MID(RIGHT(S366,8),1,1)="J",2018,IF(MID(RIGHT(S366,8),1,1)="K",2019,IF(MID(RIGHT(S366,8),1,1)="L",2020,""))))))))))))))))))))))))))))))</f>
        <v>2020</v>
      </c>
      <c r="S366" s="278" t="s">
        <v>10925</v>
      </c>
      <c r="T366" s="278">
        <v>2460</v>
      </c>
      <c r="U366" s="719">
        <v>45370</v>
      </c>
      <c r="V366" s="719">
        <v>45431</v>
      </c>
      <c r="W366" s="283">
        <f>W365-300</f>
        <v>4053</v>
      </c>
      <c r="X366" s="706" t="s">
        <v>1677</v>
      </c>
    </row>
    <row r="367" spans="1:24" ht="26.25" customHeight="1">
      <c r="A367" s="705"/>
      <c r="B367" s="278"/>
      <c r="C367" s="278" t="s">
        <v>8997</v>
      </c>
      <c r="D367" s="278"/>
      <c r="E367" s="278"/>
      <c r="F367" s="278"/>
      <c r="G367" s="278"/>
      <c r="H367" s="278"/>
      <c r="I367" s="720"/>
      <c r="J367" s="317" t="s">
        <v>10572</v>
      </c>
      <c r="K367" s="278" t="s">
        <v>10571</v>
      </c>
      <c r="L367" s="278"/>
      <c r="M367" s="278"/>
      <c r="N367" s="73" t="s">
        <v>2435</v>
      </c>
      <c r="O367" s="1371"/>
      <c r="P367" s="278"/>
      <c r="Q367" s="278" t="s">
        <v>2047</v>
      </c>
      <c r="R367" s="278">
        <f>IF(MID(RIGHT(S367,8),1,1)="M",2021,IF(MID(RIGHT(S367,8),1,1)="N",2022,IF(MID(RIGHT(S367,8),1,1)="P",2023,IF(MID(RIGHT(S367,8),1,1)="R",1994,IF(MID(RIGHT(S367,8),1,1)="S",1995,IF(MID(RIGHT(S367,8),1,1)="T",1996,IF(MID(RIGHT(S367,8),1,1)="V",1997,IF(MID(RIGHT(S367,8),1,1)="W",1998,IF(MID(RIGHT(S367,8),1,1)="X",1999,IF(MID(RIGHT(S367,8),1,1)="Y",2000,IF(MID(RIGHT(S367,8),1,1)="1",2001,IF(MID(RIGHT(S367,8),1,1)="2",2002,IF(MID(RIGHT(S367,8),1,1)="3",2003,IF(MID(RIGHT(S367,8),1,1)="4",2004,IF(MID(RIGHT(S367,8),1,1)="5",2005,IF(MID(RIGHT(S367,8),1,1)="6",2006,IF(MID(RIGHT(S367,8),1,1)="7",2007,IF(MID(RIGHT(S367,8),1,1)="8",2008,IF(MID(RIGHT(S367,8),1,1)="9",2009,IF(MID(RIGHT(S367,8),1,1)="A",2010,IF(MID(RIGHT(S367,8),1,1)="B",2011,IF(MID(RIGHT(S367,8),1,1)="C",2012,IF(MID(RIGHT(S367,8),1,1)="D",2013,IF(MID(RIGHT(S367,8),1,1)="E",2014,IF(MID(RIGHT(S367,8),1,1)="F",2015,IF(MID(RIGHT(S367,8),1,1)="G",2016,IF(MID(RIGHT(S367,8),1,1)="H",2017,IF(MID(RIGHT(S367,8),1,1)="J",2018,IF(MID(RIGHT(S367,8),1,1)="K",2019,IF(MID(RIGHT(S367,8),1,1)="L",2020,""))))))))))))))))))))))))))))))</f>
        <v>2020</v>
      </c>
      <c r="S367" s="278" t="s">
        <v>10926</v>
      </c>
      <c r="T367" s="278">
        <v>2225</v>
      </c>
      <c r="U367" s="719">
        <v>45372</v>
      </c>
      <c r="V367" s="719">
        <v>45438</v>
      </c>
      <c r="W367" s="283" t="s">
        <v>11401</v>
      </c>
      <c r="X367" s="706"/>
    </row>
    <row r="368" spans="1:24" ht="26.25" customHeight="1">
      <c r="A368" s="705"/>
      <c r="B368" s="278"/>
      <c r="C368" s="278" t="s">
        <v>5629</v>
      </c>
      <c r="D368" s="278" t="s">
        <v>191</v>
      </c>
      <c r="E368" s="278"/>
      <c r="F368" s="278"/>
      <c r="G368" s="278"/>
      <c r="H368" s="278"/>
      <c r="I368" s="720"/>
      <c r="J368" s="278" t="s">
        <v>10573</v>
      </c>
      <c r="K368" s="278" t="s">
        <v>1772</v>
      </c>
      <c r="L368" s="278"/>
      <c r="M368" s="278"/>
      <c r="N368" s="278"/>
      <c r="O368" s="278"/>
      <c r="P368" s="280"/>
      <c r="Q368" s="278"/>
      <c r="R368" s="278"/>
      <c r="S368" s="278"/>
      <c r="T368" s="278"/>
      <c r="U368" s="281">
        <v>45371</v>
      </c>
      <c r="V368" s="281">
        <v>45445</v>
      </c>
      <c r="W368" s="283"/>
      <c r="X368" s="721"/>
    </row>
    <row r="369" spans="1:24" ht="26.25" customHeight="1">
      <c r="A369" s="705"/>
      <c r="B369" s="278"/>
      <c r="C369" s="278" t="s">
        <v>2472</v>
      </c>
      <c r="D369" s="278" t="s">
        <v>191</v>
      </c>
      <c r="E369" s="278"/>
      <c r="F369" s="278"/>
      <c r="G369" s="278"/>
      <c r="H369" s="278"/>
      <c r="I369" s="278"/>
      <c r="J369" s="278" t="s">
        <v>10964</v>
      </c>
      <c r="K369" s="278"/>
      <c r="L369" s="278"/>
      <c r="M369" s="2559" t="s">
        <v>8286</v>
      </c>
      <c r="N369" s="2560"/>
      <c r="O369" s="2560"/>
      <c r="P369" s="2561"/>
      <c r="Q369" s="278"/>
      <c r="R369" s="278"/>
      <c r="S369" s="284" t="s">
        <v>189</v>
      </c>
      <c r="T369" s="284">
        <v>3880</v>
      </c>
      <c r="U369" s="282">
        <v>45372</v>
      </c>
      <c r="V369" s="282">
        <v>45447</v>
      </c>
      <c r="W369" s="283"/>
      <c r="X369" s="722"/>
    </row>
    <row r="370" spans="1:24" ht="26.25" customHeight="1">
      <c r="A370" s="705"/>
      <c r="B370" s="278"/>
      <c r="C370" s="278" t="s">
        <v>9653</v>
      </c>
      <c r="D370" s="278" t="s">
        <v>191</v>
      </c>
      <c r="E370" s="278"/>
      <c r="F370" s="278"/>
      <c r="G370" s="278"/>
      <c r="H370" s="278"/>
      <c r="I370" s="278"/>
      <c r="J370" s="425" t="s">
        <v>11325</v>
      </c>
      <c r="K370" s="278"/>
      <c r="L370" s="278"/>
      <c r="M370" s="278" t="s">
        <v>9</v>
      </c>
      <c r="N370" s="278"/>
      <c r="O370" s="278"/>
      <c r="P370" s="280"/>
      <c r="Q370" s="278"/>
      <c r="R370" s="278"/>
      <c r="S370" s="284" t="s">
        <v>2472</v>
      </c>
      <c r="T370" s="284">
        <f>SUM(T365:T369)</f>
        <v>11025</v>
      </c>
      <c r="U370" s="281"/>
      <c r="V370" s="282"/>
      <c r="W370" s="283"/>
      <c r="X370" s="722"/>
    </row>
    <row r="371" spans="1:24" ht="26.25" customHeight="1" thickBot="1">
      <c r="A371" s="707"/>
      <c r="B371" s="708"/>
      <c r="C371" s="708"/>
      <c r="D371" s="708"/>
      <c r="E371" s="708"/>
      <c r="F371" s="708"/>
      <c r="G371" s="708"/>
      <c r="H371" s="708"/>
      <c r="I371" s="708"/>
      <c r="J371" s="708"/>
      <c r="K371" s="611" t="s">
        <v>10833</v>
      </c>
      <c r="L371" s="709"/>
      <c r="M371" s="709"/>
      <c r="N371" s="708"/>
      <c r="O371" s="708"/>
      <c r="P371" s="710"/>
      <c r="Q371" s="711"/>
      <c r="R371" s="711"/>
      <c r="S371" s="711"/>
      <c r="T371" s="711"/>
      <c r="U371" s="712"/>
      <c r="V371" s="713"/>
      <c r="W371" s="723"/>
      <c r="X371" s="724"/>
    </row>
    <row r="372" spans="1:24" ht="26.25" customHeight="1">
      <c r="M372" s="4"/>
      <c r="N372" s="451"/>
      <c r="O372" s="451"/>
      <c r="P372" s="452"/>
    </row>
    <row r="373" spans="1:24" ht="26.25" customHeight="1" thickBot="1">
      <c r="A373" s="445"/>
      <c r="B373" s="445"/>
      <c r="C373" s="445"/>
      <c r="D373" s="445"/>
      <c r="E373" s="445"/>
      <c r="F373" s="445"/>
      <c r="G373" s="445"/>
      <c r="H373" s="445"/>
      <c r="I373" s="445"/>
      <c r="J373" s="445"/>
      <c r="K373" s="446"/>
      <c r="L373" s="445"/>
      <c r="M373" s="445"/>
      <c r="N373" s="446"/>
      <c r="O373" s="446"/>
      <c r="P373" s="447"/>
      <c r="Q373" s="445"/>
      <c r="R373" s="445"/>
      <c r="S373" s="445"/>
      <c r="T373" s="445"/>
      <c r="U373" s="448"/>
      <c r="V373" s="449"/>
      <c r="W373" s="450"/>
      <c r="X373" s="450"/>
    </row>
    <row r="374" spans="1:24" ht="26.25" customHeight="1">
      <c r="A374" s="1453" t="s">
        <v>188</v>
      </c>
      <c r="B374" s="1454"/>
      <c r="C374" s="1454" t="s">
        <v>155</v>
      </c>
      <c r="D374" s="1454" t="s">
        <v>190</v>
      </c>
      <c r="E374" s="1454" t="s">
        <v>191</v>
      </c>
      <c r="F374" s="1454" t="s">
        <v>191</v>
      </c>
      <c r="G374" s="1454" t="s">
        <v>191</v>
      </c>
      <c r="H374" s="1483"/>
      <c r="I374" s="1454" t="s">
        <v>10531</v>
      </c>
      <c r="J374" s="1454" t="s">
        <v>11002</v>
      </c>
      <c r="K374" s="1455" t="s">
        <v>10534</v>
      </c>
      <c r="L374" s="1454" t="s">
        <v>11230</v>
      </c>
      <c r="M374" s="1454"/>
      <c r="N374" s="1455" t="s">
        <v>11195</v>
      </c>
      <c r="O374" s="1455">
        <v>25838462</v>
      </c>
      <c r="P374" s="1456" t="s">
        <v>11559</v>
      </c>
      <c r="Q374" s="1454" t="s">
        <v>11163</v>
      </c>
      <c r="R374" s="1454">
        <f>IF(MID(RIGHT(S374,8),1,1)="M",2021,IF(MID(RIGHT(S374,8),1,1)="N",2022,IF(MID(RIGHT(S374,8),1,1)="P",2023,IF(MID(RIGHT(S374,8),1,1)="R",1994,IF(MID(RIGHT(S374,8),1,1)="S",1995,IF(MID(RIGHT(S374,8),1,1)="T",1996,IF(MID(RIGHT(S374,8),1,1)="V",1997,IF(MID(RIGHT(S374,8),1,1)="W",1998,IF(MID(RIGHT(S374,8),1,1)="X",1999,IF(MID(RIGHT(S374,8),1,1)="Y",2000,IF(MID(RIGHT(S374,8),1,1)="1",2001,IF(MID(RIGHT(S374,8),1,1)="2",2002,IF(MID(RIGHT(S374,8),1,1)="3",2003,IF(MID(RIGHT(S374,8),1,1)="4",2004,IF(MID(RIGHT(S374,8),1,1)="5",2005,IF(MID(RIGHT(S374,8),1,1)="6",2006,IF(MID(RIGHT(S374,8),1,1)="7",2007,IF(MID(RIGHT(S374,8),1,1)="8",2008,IF(MID(RIGHT(S374,8),1,1)="9",2009,IF(MID(RIGHT(S374,8),1,1)="A",2010,IF(MID(RIGHT(S374,8),1,1)="B",2011,IF(MID(RIGHT(S374,8),1,1)="C",2012,IF(MID(RIGHT(S374,8),1,1)="D",2013,IF(MID(RIGHT(S374,8),1,1)="E",2014,IF(MID(RIGHT(S374,8),1,1)="F",2015,IF(MID(RIGHT(S374,8),1,1)="G",2016,IF(MID(RIGHT(S374,8),1,1)="H",2017,IF(MID(RIGHT(S374,8),1,1)="J",2018,IF(MID(RIGHT(S374,8),1,1)="K",2019,IF(MID(RIGHT(S374,8),1,1)="L",2020,""))))))))))))))))))))))))))))))</f>
        <v>2023</v>
      </c>
      <c r="S374" s="1454" t="s">
        <v>11159</v>
      </c>
      <c r="T374" s="1454">
        <v>1485</v>
      </c>
      <c r="U374" s="1457">
        <v>45373</v>
      </c>
      <c r="V374" s="1457">
        <v>45404</v>
      </c>
      <c r="W374" s="1458">
        <v>2000</v>
      </c>
      <c r="X374" s="1459">
        <v>2500</v>
      </c>
    </row>
    <row r="375" spans="1:24" ht="26.25" customHeight="1">
      <c r="A375" s="1460"/>
      <c r="B375" s="125"/>
      <c r="C375" s="125" t="s">
        <v>10870</v>
      </c>
      <c r="D375" s="125"/>
      <c r="E375" s="125"/>
      <c r="F375" s="125"/>
      <c r="G375" s="125"/>
      <c r="H375" s="125"/>
      <c r="I375" s="125" t="s">
        <v>194</v>
      </c>
      <c r="J375" s="412" t="s">
        <v>11012</v>
      </c>
      <c r="K375" s="132" t="s">
        <v>211</v>
      </c>
      <c r="L375" s="425" t="s">
        <v>3603</v>
      </c>
      <c r="M375" s="125"/>
      <c r="N375" s="73" t="s">
        <v>2435</v>
      </c>
      <c r="O375" s="126"/>
      <c r="P375" s="127"/>
      <c r="Q375" s="125" t="s">
        <v>7925</v>
      </c>
      <c r="R375" s="125">
        <f>IF(MID(RIGHT(S375,8),1,1)="M",2021,IF(MID(RIGHT(S375,8),1,1)="N",2022,IF(MID(RIGHT(S375,8),1,1)="P",2023,IF(MID(RIGHT(S375,8),1,1)="R",1994,IF(MID(RIGHT(S375,8),1,1)="S",1995,IF(MID(RIGHT(S375,8),1,1)="T",1996,IF(MID(RIGHT(S375,8),1,1)="V",1997,IF(MID(RIGHT(S375,8),1,1)="W",1998,IF(MID(RIGHT(S375,8),1,1)="X",1999,IF(MID(RIGHT(S375,8),1,1)="Y",2000,IF(MID(RIGHT(S375,8),1,1)="1",2001,IF(MID(RIGHT(S375,8),1,1)="2",2002,IF(MID(RIGHT(S375,8),1,1)="3",2003,IF(MID(RIGHT(S375,8),1,1)="4",2004,IF(MID(RIGHT(S375,8),1,1)="5",2005,IF(MID(RIGHT(S375,8),1,1)="6",2006,IF(MID(RIGHT(S375,8),1,1)="7",2007,IF(MID(RIGHT(S375,8),1,1)="8",2008,IF(MID(RIGHT(S375,8),1,1)="9",2009,IF(MID(RIGHT(S375,8),1,1)="A",2010,IF(MID(RIGHT(S375,8),1,1)="B",2011,IF(MID(RIGHT(S375,8),1,1)="C",2012,IF(MID(RIGHT(S375,8),1,1)="D",2013,IF(MID(RIGHT(S375,8),1,1)="E",2014,IF(MID(RIGHT(S375,8),1,1)="F",2015,IF(MID(RIGHT(S375,8),1,1)="G",2016,IF(MID(RIGHT(S375,8),1,1)="H",2017,IF(MID(RIGHT(S375,8),1,1)="J",2018,IF(MID(RIGHT(S375,8),1,1)="K",2019,IF(MID(RIGHT(S375,8),1,1)="L",2020,""))))))))))))))))))))))))))))))</f>
        <v>2021</v>
      </c>
      <c r="S375" s="125" t="s">
        <v>11160</v>
      </c>
      <c r="T375" s="125">
        <v>1555</v>
      </c>
      <c r="U375" s="129">
        <v>45374</v>
      </c>
      <c r="V375" s="128">
        <v>45410</v>
      </c>
      <c r="W375" s="130" t="s">
        <v>11474</v>
      </c>
      <c r="X375" s="1461" t="s">
        <v>730</v>
      </c>
    </row>
    <row r="376" spans="1:24" ht="26.25" customHeight="1">
      <c r="A376" s="1460"/>
      <c r="B376" s="125"/>
      <c r="C376" s="125"/>
      <c r="D376" s="125"/>
      <c r="E376" s="125"/>
      <c r="F376" s="125"/>
      <c r="G376" s="125"/>
      <c r="H376" s="125"/>
      <c r="I376" s="125"/>
      <c r="J376" s="125"/>
      <c r="K376" s="126" t="s">
        <v>11044</v>
      </c>
      <c r="L376" s="125"/>
      <c r="M376" s="125"/>
      <c r="N376" s="73" t="s">
        <v>3907</v>
      </c>
      <c r="O376" s="126"/>
      <c r="P376" s="127"/>
      <c r="Q376" s="125" t="s">
        <v>11164</v>
      </c>
      <c r="R376" s="125">
        <f>IF(MID(RIGHT(S376,8),1,1)="M",2021,IF(MID(RIGHT(S376,8),1,1)="N",2022,IF(MID(RIGHT(S376,8),1,1)="P",2023,IF(MID(RIGHT(S376,8),1,1)="R",1994,IF(MID(RIGHT(S376,8),1,1)="S",1995,IF(MID(RIGHT(S376,8),1,1)="T",1996,IF(MID(RIGHT(S376,8),1,1)="V",1997,IF(MID(RIGHT(S376,8),1,1)="W",1998,IF(MID(RIGHT(S376,8),1,1)="X",1999,IF(MID(RIGHT(S376,8),1,1)="Y",2000,IF(MID(RIGHT(S376,8),1,1)="1",2001,IF(MID(RIGHT(S376,8),1,1)="2",2002,IF(MID(RIGHT(S376,8),1,1)="3",2003,IF(MID(RIGHT(S376,8),1,1)="4",2004,IF(MID(RIGHT(S376,8),1,1)="5",2005,IF(MID(RIGHT(S376,8),1,1)="6",2006,IF(MID(RIGHT(S376,8),1,1)="7",2007,IF(MID(RIGHT(S376,8),1,1)="8",2008,IF(MID(RIGHT(S376,8),1,1)="9",2009,IF(MID(RIGHT(S376,8),1,1)="A",2010,IF(MID(RIGHT(S376,8),1,1)="B",2011,IF(MID(RIGHT(S376,8),1,1)="C",2012,IF(MID(RIGHT(S376,8),1,1)="D",2013,IF(MID(RIGHT(S376,8),1,1)="E",2014,IF(MID(RIGHT(S376,8),1,1)="F",2015,IF(MID(RIGHT(S376,8),1,1)="G",2016,IF(MID(RIGHT(S376,8),1,1)="H",2017,IF(MID(RIGHT(S376,8),1,1)="J",2018,IF(MID(RIGHT(S376,8),1,1)="K",2019,IF(MID(RIGHT(S376,8),1,1)="L",2020,""))))))))))))))))))))))))))))))</f>
        <v>2022</v>
      </c>
      <c r="S376" s="125" t="s">
        <v>11161</v>
      </c>
      <c r="T376" s="125">
        <v>1660</v>
      </c>
      <c r="U376" s="128"/>
      <c r="V376" s="128">
        <v>45417</v>
      </c>
      <c r="W376" s="130"/>
      <c r="X376" s="1461"/>
    </row>
    <row r="377" spans="1:24" ht="26.25" customHeight="1">
      <c r="A377" s="1460"/>
      <c r="B377" s="125"/>
      <c r="C377" s="125" t="s">
        <v>10098</v>
      </c>
      <c r="D377" s="125" t="s">
        <v>191</v>
      </c>
      <c r="E377" s="125"/>
      <c r="F377" s="125"/>
      <c r="G377" s="125"/>
      <c r="H377" s="125"/>
      <c r="I377" s="125"/>
      <c r="J377" s="125" t="s">
        <v>11366</v>
      </c>
      <c r="K377" s="126" t="s">
        <v>3849</v>
      </c>
      <c r="L377" s="125"/>
      <c r="M377" s="125"/>
      <c r="N377" s="126"/>
      <c r="O377" s="126"/>
      <c r="P377" s="127"/>
      <c r="Q377" s="125" t="s">
        <v>7925</v>
      </c>
      <c r="R377" s="125">
        <f>IF(MID(RIGHT(S377,8),1,1)="M",2021,IF(MID(RIGHT(S377,8),1,1)="N",2022,IF(MID(RIGHT(S377,8),1,1)="P",2023,IF(MID(RIGHT(S377,8),1,1)="R",1994,IF(MID(RIGHT(S377,8),1,1)="S",1995,IF(MID(RIGHT(S377,8),1,1)="T",1996,IF(MID(RIGHT(S377,8),1,1)="V",1997,IF(MID(RIGHT(S377,8),1,1)="W",1998,IF(MID(RIGHT(S377,8),1,1)="X",1999,IF(MID(RIGHT(S377,8),1,1)="Y",2000,IF(MID(RIGHT(S377,8),1,1)="1",2001,IF(MID(RIGHT(S377,8),1,1)="2",2002,IF(MID(RIGHT(S377,8),1,1)="3",2003,IF(MID(RIGHT(S377,8),1,1)="4",2004,IF(MID(RIGHT(S377,8),1,1)="5",2005,IF(MID(RIGHT(S377,8),1,1)="6",2006,IF(MID(RIGHT(S377,8),1,1)="7",2007,IF(MID(RIGHT(S377,8),1,1)="8",2008,IF(MID(RIGHT(S377,8),1,1)="9",2009,IF(MID(RIGHT(S377,8),1,1)="A",2010,IF(MID(RIGHT(S377,8),1,1)="B",2011,IF(MID(RIGHT(S377,8),1,1)="C",2012,IF(MID(RIGHT(S377,8),1,1)="D",2013,IF(MID(RIGHT(S377,8),1,1)="E",2014,IF(MID(RIGHT(S377,8),1,1)="F",2015,IF(MID(RIGHT(S377,8),1,1)="G",2016,IF(MID(RIGHT(S377,8),1,1)="H",2017,IF(MID(RIGHT(S377,8),1,1)="J",2018,IF(MID(RIGHT(S377,8),1,1)="K",2019,IF(MID(RIGHT(S377,8),1,1)="L",2020,""))))))))))))))))))))))))))))))</f>
        <v>2022</v>
      </c>
      <c r="S377" s="125" t="s">
        <v>11162</v>
      </c>
      <c r="T377" s="125">
        <v>1555</v>
      </c>
      <c r="U377" s="128"/>
      <c r="V377" s="128">
        <v>45421</v>
      </c>
      <c r="W377" s="130"/>
      <c r="X377" s="1461"/>
    </row>
    <row r="378" spans="1:24" ht="26.25" customHeight="1">
      <c r="A378" s="1460"/>
      <c r="B378" s="125"/>
      <c r="C378" s="125" t="s">
        <v>10099</v>
      </c>
      <c r="D378" s="125" t="s">
        <v>191</v>
      </c>
      <c r="E378" s="125"/>
      <c r="F378" s="125"/>
      <c r="G378" s="125"/>
      <c r="H378" s="125"/>
      <c r="I378" s="125"/>
      <c r="J378" s="1626"/>
      <c r="K378" s="126"/>
      <c r="L378" s="125"/>
      <c r="M378" s="2476" t="s">
        <v>9437</v>
      </c>
      <c r="N378" s="2477"/>
      <c r="O378" s="2478"/>
      <c r="P378" s="127"/>
      <c r="Q378" s="125"/>
      <c r="R378" s="125"/>
      <c r="S378" s="131" t="s">
        <v>189</v>
      </c>
      <c r="T378" s="131">
        <v>3820</v>
      </c>
      <c r="U378" s="128"/>
      <c r="V378" s="129">
        <v>45423</v>
      </c>
      <c r="W378" s="130"/>
      <c r="X378" s="1461"/>
    </row>
    <row r="379" spans="1:24" ht="26.25" customHeight="1">
      <c r="A379" s="1460"/>
      <c r="B379" s="125"/>
      <c r="C379" s="125"/>
      <c r="D379" s="125"/>
      <c r="E379" s="125"/>
      <c r="F379" s="125"/>
      <c r="G379" s="125"/>
      <c r="H379" s="125"/>
      <c r="I379" s="125"/>
      <c r="J379" s="1626"/>
      <c r="K379" s="126"/>
      <c r="L379" s="125"/>
      <c r="M379" s="125"/>
      <c r="N379" s="126"/>
      <c r="O379" s="126"/>
      <c r="P379" s="127"/>
      <c r="Q379" s="125"/>
      <c r="R379" s="125"/>
      <c r="S379" s="131" t="s">
        <v>2472</v>
      </c>
      <c r="T379" s="131">
        <f>SUM(T374:T378)</f>
        <v>10075</v>
      </c>
      <c r="U379" s="128"/>
      <c r="V379" s="128"/>
      <c r="W379" s="130"/>
      <c r="X379" s="1461"/>
    </row>
    <row r="380" spans="1:24" ht="26.25" customHeight="1" thickBot="1">
      <c r="A380" s="1462"/>
      <c r="B380" s="1463"/>
      <c r="C380" s="1463"/>
      <c r="D380" s="1463"/>
      <c r="E380" s="1463"/>
      <c r="F380" s="1463"/>
      <c r="G380" s="1463"/>
      <c r="H380" s="1463"/>
      <c r="I380" s="1463"/>
      <c r="J380" s="1463"/>
      <c r="K380" s="611" t="s">
        <v>11003</v>
      </c>
      <c r="L380" s="1463"/>
      <c r="M380" s="1463"/>
      <c r="N380" s="1464"/>
      <c r="O380" s="1464"/>
      <c r="P380" s="1465"/>
      <c r="Q380" s="1463"/>
      <c r="R380" s="1463"/>
      <c r="S380" s="1466"/>
      <c r="T380" s="1466"/>
      <c r="U380" s="1467"/>
      <c r="V380" s="1468"/>
      <c r="W380" s="1469"/>
      <c r="X380" s="1470"/>
    </row>
    <row r="382" spans="1:24" ht="26.25" customHeight="1" thickBot="1">
      <c r="A382" s="445"/>
      <c r="B382" s="445"/>
      <c r="C382" s="445"/>
      <c r="D382" s="445"/>
      <c r="E382" s="445"/>
      <c r="F382" s="445"/>
      <c r="G382" s="445"/>
      <c r="H382" s="445"/>
      <c r="I382" s="445"/>
      <c r="J382" s="445"/>
      <c r="K382" s="446"/>
      <c r="L382" s="445"/>
      <c r="M382" s="445"/>
      <c r="N382" s="446"/>
      <c r="O382" s="446"/>
      <c r="P382" s="447"/>
      <c r="Q382" s="445"/>
      <c r="R382" s="445"/>
      <c r="S382" s="445"/>
      <c r="T382" s="445"/>
      <c r="U382" s="448"/>
      <c r="V382" s="449"/>
      <c r="W382" s="450"/>
      <c r="X382" s="450"/>
    </row>
    <row r="383" spans="1:24" ht="26.25" customHeight="1">
      <c r="A383" s="726" t="s">
        <v>188</v>
      </c>
      <c r="B383" s="727"/>
      <c r="C383" s="727" t="s">
        <v>10816</v>
      </c>
      <c r="D383" s="727" t="s">
        <v>190</v>
      </c>
      <c r="E383" s="727" t="s">
        <v>191</v>
      </c>
      <c r="F383" s="727" t="s">
        <v>191</v>
      </c>
      <c r="G383" s="727" t="s">
        <v>191</v>
      </c>
      <c r="H383" s="1523"/>
      <c r="I383" s="727" t="s">
        <v>10574</v>
      </c>
      <c r="J383" s="727" t="s">
        <v>11002</v>
      </c>
      <c r="K383" s="728" t="s">
        <v>10534</v>
      </c>
      <c r="L383" s="727" t="s">
        <v>11232</v>
      </c>
      <c r="M383" s="727"/>
      <c r="N383" s="728" t="s">
        <v>11196</v>
      </c>
      <c r="O383" s="728">
        <v>25838680</v>
      </c>
      <c r="P383" s="729" t="s">
        <v>11559</v>
      </c>
      <c r="Q383" s="727" t="s">
        <v>10637</v>
      </c>
      <c r="R383" s="727">
        <f>IF(MID(RIGHT(S383,8),1,1)="M",2021,IF(MID(RIGHT(S383,8),1,1)="N",2022,IF(MID(RIGHT(S383,8),1,1)="P",2023,IF(MID(RIGHT(S383,8),1,1)="R",1994,IF(MID(RIGHT(S383,8),1,1)="S",1995,IF(MID(RIGHT(S383,8),1,1)="T",1996,IF(MID(RIGHT(S383,8),1,1)="V",1997,IF(MID(RIGHT(S383,8),1,1)="W",1998,IF(MID(RIGHT(S383,8),1,1)="X",1999,IF(MID(RIGHT(S383,8),1,1)="Y",2000,IF(MID(RIGHT(S383,8),1,1)="1",2001,IF(MID(RIGHT(S383,8),1,1)="2",2002,IF(MID(RIGHT(S383,8),1,1)="3",2003,IF(MID(RIGHT(S383,8),1,1)="4",2004,IF(MID(RIGHT(S383,8),1,1)="5",2005,IF(MID(RIGHT(S383,8),1,1)="6",2006,IF(MID(RIGHT(S383,8),1,1)="7",2007,IF(MID(RIGHT(S383,8),1,1)="8",2008,IF(MID(RIGHT(S383,8),1,1)="9",2009,IF(MID(RIGHT(S383,8),1,1)="A",2010,IF(MID(RIGHT(S383,8),1,1)="B",2011,IF(MID(RIGHT(S383,8),1,1)="C",2012,IF(MID(RIGHT(S383,8),1,1)="D",2013,IF(MID(RIGHT(S383,8),1,1)="E",2014,IF(MID(RIGHT(S383,8),1,1)="F",2015,IF(MID(RIGHT(S383,8),1,1)="G",2016,IF(MID(RIGHT(S383,8),1,1)="H",2017,IF(MID(RIGHT(S383,8),1,1)="J",2018,IF(MID(RIGHT(S383,8),1,1)="K",2019,IF(MID(RIGHT(S383,8),1,1)="L",2020,""))))))))))))))))))))))))))))))</f>
        <v>2008</v>
      </c>
      <c r="S383" s="727" t="s">
        <v>11174</v>
      </c>
      <c r="T383" s="727">
        <v>1850</v>
      </c>
      <c r="U383" s="730">
        <v>45373</v>
      </c>
      <c r="V383" s="730">
        <v>45404</v>
      </c>
      <c r="W383" s="731">
        <v>2000</v>
      </c>
      <c r="X383" s="732">
        <v>2500</v>
      </c>
    </row>
    <row r="384" spans="1:24" ht="26.25" customHeight="1">
      <c r="A384" s="733"/>
      <c r="B384" s="179"/>
      <c r="C384" s="179"/>
      <c r="D384" s="179"/>
      <c r="E384" s="179"/>
      <c r="F384" s="179"/>
      <c r="G384" s="179"/>
      <c r="H384" s="179"/>
      <c r="I384" s="179" t="s">
        <v>194</v>
      </c>
      <c r="J384" s="412" t="s">
        <v>11020</v>
      </c>
      <c r="K384" s="186" t="s">
        <v>10264</v>
      </c>
      <c r="L384" s="961" t="s">
        <v>3603</v>
      </c>
      <c r="M384" s="179"/>
      <c r="N384" s="73" t="s">
        <v>3907</v>
      </c>
      <c r="O384" s="180"/>
      <c r="P384" s="1450"/>
      <c r="Q384" s="179" t="s">
        <v>375</v>
      </c>
      <c r="R384" s="179">
        <f>IF(MID(RIGHT(S384,8),1,1)="M",2021,IF(MID(RIGHT(S384,8),1,1)="N",2022,IF(MID(RIGHT(S384,8),1,1)="P",2023,IF(MID(RIGHT(S384,8),1,1)="R",1994,IF(MID(RIGHT(S384,8),1,1)="S",1995,IF(MID(RIGHT(S384,8),1,1)="T",1996,IF(MID(RIGHT(S384,8),1,1)="V",1997,IF(MID(RIGHT(S384,8),1,1)="W",1998,IF(MID(RIGHT(S384,8),1,1)="X",1999,IF(MID(RIGHT(S384,8),1,1)="Y",2000,IF(MID(RIGHT(S384,8),1,1)="1",2001,IF(MID(RIGHT(S384,8),1,1)="2",2002,IF(MID(RIGHT(S384,8),1,1)="3",2003,IF(MID(RIGHT(S384,8),1,1)="4",2004,IF(MID(RIGHT(S384,8),1,1)="5",2005,IF(MID(RIGHT(S384,8),1,1)="6",2006,IF(MID(RIGHT(S384,8),1,1)="7",2007,IF(MID(RIGHT(S384,8),1,1)="8",2008,IF(MID(RIGHT(S384,8),1,1)="9",2009,IF(MID(RIGHT(S384,8),1,1)="A",2010,IF(MID(RIGHT(S384,8),1,1)="B",2011,IF(MID(RIGHT(S384,8),1,1)="C",2012,IF(MID(RIGHT(S384,8),1,1)="D",2013,IF(MID(RIGHT(S384,8),1,1)="E",2014,IF(MID(RIGHT(S384,8),1,1)="F",2015,IF(MID(RIGHT(S384,8),1,1)="G",2016,IF(MID(RIGHT(S384,8),1,1)="H",2017,IF(MID(RIGHT(S384,8),1,1)="J",2018,IF(MID(RIGHT(S384,8),1,1)="K",2019,IF(MID(RIGHT(S384,8),1,1)="L",2020,""))))))))))))))))))))))))))))))</f>
        <v>2011</v>
      </c>
      <c r="S384" s="179" t="s">
        <v>11175</v>
      </c>
      <c r="T384" s="179">
        <v>1515</v>
      </c>
      <c r="U384" s="183">
        <v>45374</v>
      </c>
      <c r="V384" s="182">
        <v>45417</v>
      </c>
      <c r="W384" s="184" t="s">
        <v>11474</v>
      </c>
      <c r="X384" s="734" t="s">
        <v>11471</v>
      </c>
    </row>
    <row r="385" spans="1:24" ht="26.25" customHeight="1">
      <c r="A385" s="733"/>
      <c r="B385" s="179"/>
      <c r="C385" s="179"/>
      <c r="D385" s="179"/>
      <c r="E385" s="179"/>
      <c r="F385" s="179"/>
      <c r="G385" s="179"/>
      <c r="H385" s="179"/>
      <c r="I385" s="179"/>
      <c r="J385" s="179"/>
      <c r="K385" s="187" t="s">
        <v>11040</v>
      </c>
      <c r="L385" s="179"/>
      <c r="M385" s="179"/>
      <c r="N385" s="73" t="s">
        <v>7287</v>
      </c>
      <c r="O385" s="180"/>
      <c r="P385" s="181"/>
      <c r="Q385" s="179" t="s">
        <v>11178</v>
      </c>
      <c r="R385" s="179">
        <f>IF(MID(RIGHT(S385,8),1,1)="M",2021,IF(MID(RIGHT(S385,8),1,1)="N",2022,IF(MID(RIGHT(S385,8),1,1)="P",2023,IF(MID(RIGHT(S385,8),1,1)="R",1994,IF(MID(RIGHT(S385,8),1,1)="S",1995,IF(MID(RIGHT(S385,8),1,1)="T",1996,IF(MID(RIGHT(S385,8),1,1)="V",1997,IF(MID(RIGHT(S385,8),1,1)="W",1998,IF(MID(RIGHT(S385,8),1,1)="X",1999,IF(MID(RIGHT(S385,8),1,1)="Y",2000,IF(MID(RIGHT(S385,8),1,1)="1",2001,IF(MID(RIGHT(S385,8),1,1)="2",2002,IF(MID(RIGHT(S385,8),1,1)="3",2003,IF(MID(RIGHT(S385,8),1,1)="4",2004,IF(MID(RIGHT(S385,8),1,1)="5",2005,IF(MID(RIGHT(S385,8),1,1)="6",2006,IF(MID(RIGHT(S385,8),1,1)="7",2007,IF(MID(RIGHT(S385,8),1,1)="8",2008,IF(MID(RIGHT(S385,8),1,1)="9",2009,IF(MID(RIGHT(S385,8),1,1)="A",2010,IF(MID(RIGHT(S385,8),1,1)="B",2011,IF(MID(RIGHT(S385,8),1,1)="C",2012,IF(MID(RIGHT(S385,8),1,1)="D",2013,IF(MID(RIGHT(S385,8),1,1)="E",2014,IF(MID(RIGHT(S385,8),1,1)="F",2015,IF(MID(RIGHT(S385,8),1,1)="G",2016,IF(MID(RIGHT(S385,8),1,1)="H",2017,IF(MID(RIGHT(S385,8),1,1)="J",2018,IF(MID(RIGHT(S385,8),1,1)="K",2019,IF(MID(RIGHT(S385,8),1,1)="L",2020,""))))))))))))))))))))))))))))))</f>
        <v>2020</v>
      </c>
      <c r="S385" s="179" t="s">
        <v>11176</v>
      </c>
      <c r="T385" s="179">
        <v>2100</v>
      </c>
      <c r="U385" s="183"/>
      <c r="V385" s="182">
        <v>45421</v>
      </c>
      <c r="W385" s="184"/>
      <c r="X385" s="734"/>
    </row>
    <row r="386" spans="1:24" ht="26.25" customHeight="1">
      <c r="A386" s="733"/>
      <c r="B386" s="179"/>
      <c r="C386" s="179" t="s">
        <v>10002</v>
      </c>
      <c r="D386" s="179" t="s">
        <v>191</v>
      </c>
      <c r="E386" s="179"/>
      <c r="F386" s="179"/>
      <c r="G386" s="179"/>
      <c r="H386" s="179"/>
      <c r="I386" s="179"/>
      <c r="J386" s="179" t="s">
        <v>11366</v>
      </c>
      <c r="K386" s="180" t="s">
        <v>1772</v>
      </c>
      <c r="L386" s="179"/>
      <c r="M386" s="179"/>
      <c r="N386" s="180"/>
      <c r="O386" s="180"/>
      <c r="P386" s="181"/>
      <c r="Q386" s="179" t="s">
        <v>11179</v>
      </c>
      <c r="R386" s="179">
        <f>IF(MID(RIGHT(S386,8),1,1)="M",2021,IF(MID(RIGHT(S386,8),1,1)="N",2022,IF(MID(RIGHT(S386,8),1,1)="P",2023,IF(MID(RIGHT(S386,8),1,1)="R",1994,IF(MID(RIGHT(S386,8),1,1)="S",1995,IF(MID(RIGHT(S386,8),1,1)="T",1996,IF(MID(RIGHT(S386,8),1,1)="V",1997,IF(MID(RIGHT(S386,8),1,1)="W",1998,IF(MID(RIGHT(S386,8),1,1)="X",1999,IF(MID(RIGHT(S386,8),1,1)="Y",2000,IF(MID(RIGHT(S386,8),1,1)="1",2001,IF(MID(RIGHT(S386,8),1,1)="2",2002,IF(MID(RIGHT(S386,8),1,1)="3",2003,IF(MID(RIGHT(S386,8),1,1)="4",2004,IF(MID(RIGHT(S386,8),1,1)="5",2005,IF(MID(RIGHT(S386,8),1,1)="6",2006,IF(MID(RIGHT(S386,8),1,1)="7",2007,IF(MID(RIGHT(S386,8),1,1)="8",2008,IF(MID(RIGHT(S386,8),1,1)="9",2009,IF(MID(RIGHT(S386,8),1,1)="A",2010,IF(MID(RIGHT(S386,8),1,1)="B",2011,IF(MID(RIGHT(S386,8),1,1)="C",2012,IF(MID(RIGHT(S386,8),1,1)="D",2013,IF(MID(RIGHT(S386,8),1,1)="E",2014,IF(MID(RIGHT(S386,8),1,1)="F",2015,IF(MID(RIGHT(S386,8),1,1)="G",2016,IF(MID(RIGHT(S386,8),1,1)="H",2017,IF(MID(RIGHT(S386,8),1,1)="J",2018,IF(MID(RIGHT(S386,8),1,1)="K",2019,IF(MID(RIGHT(S386,8),1,1)="L",2020,""))))))))))))))))))))))))))))))</f>
        <v>2012</v>
      </c>
      <c r="S386" s="179" t="s">
        <v>11177</v>
      </c>
      <c r="T386" s="179">
        <v>1235</v>
      </c>
      <c r="U386" s="182"/>
      <c r="V386" s="183">
        <v>45422</v>
      </c>
      <c r="W386" s="184"/>
      <c r="X386" s="734"/>
    </row>
    <row r="387" spans="1:24" ht="26.25" customHeight="1">
      <c r="A387" s="733"/>
      <c r="B387" s="179"/>
      <c r="C387" s="179" t="s">
        <v>10003</v>
      </c>
      <c r="D387" s="179" t="s">
        <v>191</v>
      </c>
      <c r="E387" s="179"/>
      <c r="F387" s="179"/>
      <c r="G387" s="179"/>
      <c r="H387" s="179"/>
      <c r="I387" s="179"/>
      <c r="J387" s="179"/>
      <c r="K387" s="180"/>
      <c r="L387" s="179"/>
      <c r="M387" s="2476" t="s">
        <v>9437</v>
      </c>
      <c r="N387" s="2477"/>
      <c r="O387" s="2478"/>
      <c r="P387" s="181"/>
      <c r="Q387" s="179"/>
      <c r="R387" s="179"/>
      <c r="S387" s="185" t="s">
        <v>189</v>
      </c>
      <c r="T387" s="185">
        <v>3840</v>
      </c>
      <c r="U387" s="182"/>
      <c r="V387" s="182"/>
      <c r="W387" s="184"/>
      <c r="X387" s="734"/>
    </row>
    <row r="388" spans="1:24" ht="26.25" customHeight="1">
      <c r="A388" s="733"/>
      <c r="B388" s="179"/>
      <c r="C388" s="179"/>
      <c r="D388" s="179"/>
      <c r="E388" s="179"/>
      <c r="F388" s="179"/>
      <c r="G388" s="179"/>
      <c r="H388" s="179"/>
      <c r="I388" s="179"/>
      <c r="J388" s="179"/>
      <c r="K388" s="180"/>
      <c r="L388" s="179"/>
      <c r="M388" s="179"/>
      <c r="N388" s="180"/>
      <c r="O388" s="180"/>
      <c r="P388" s="181"/>
      <c r="Q388" s="179"/>
      <c r="R388" s="179"/>
      <c r="S388" s="185" t="s">
        <v>2472</v>
      </c>
      <c r="T388" s="185">
        <f>SUM(T383:T387)</f>
        <v>10540</v>
      </c>
      <c r="U388" s="182"/>
      <c r="V388" s="182"/>
      <c r="W388" s="184"/>
      <c r="X388" s="734"/>
    </row>
    <row r="389" spans="1:24" ht="26.25" customHeight="1" thickBot="1">
      <c r="A389" s="735"/>
      <c r="B389" s="736"/>
      <c r="C389" s="736"/>
      <c r="D389" s="736"/>
      <c r="E389" s="736"/>
      <c r="F389" s="736"/>
      <c r="G389" s="736"/>
      <c r="H389" s="736"/>
      <c r="I389" s="736"/>
      <c r="J389" s="736"/>
      <c r="K389" s="611" t="s">
        <v>11003</v>
      </c>
      <c r="L389" s="736"/>
      <c r="M389" s="736"/>
      <c r="N389" s="737"/>
      <c r="O389" s="737"/>
      <c r="P389" s="738"/>
      <c r="Q389" s="736"/>
      <c r="R389" s="736"/>
      <c r="S389" s="739"/>
      <c r="T389" s="739"/>
      <c r="U389" s="740"/>
      <c r="V389" s="741"/>
      <c r="W389" s="742"/>
      <c r="X389" s="743"/>
    </row>
    <row r="391" spans="1:24" ht="26.25" customHeight="1" thickBot="1">
      <c r="A391" s="445"/>
      <c r="B391" s="445"/>
      <c r="C391" s="445"/>
      <c r="D391" s="445"/>
      <c r="E391" s="445"/>
      <c r="F391" s="445"/>
      <c r="G391" s="445"/>
      <c r="H391" s="445"/>
      <c r="I391" s="445"/>
      <c r="J391" s="445"/>
      <c r="K391" s="446"/>
      <c r="L391" s="445"/>
      <c r="M391" s="445"/>
      <c r="N391" s="446"/>
      <c r="O391" s="446"/>
      <c r="P391" s="447"/>
      <c r="Q391" s="445"/>
      <c r="R391" s="445"/>
      <c r="S391" s="445"/>
      <c r="T391" s="445"/>
      <c r="U391" s="448"/>
      <c r="V391" s="449"/>
      <c r="W391" s="450"/>
      <c r="X391" s="450"/>
    </row>
    <row r="392" spans="1:24" ht="26.25" customHeight="1">
      <c r="A392" s="726" t="s">
        <v>188</v>
      </c>
      <c r="B392" s="727"/>
      <c r="C392" s="727" t="s">
        <v>11039</v>
      </c>
      <c r="D392" s="727" t="s">
        <v>190</v>
      </c>
      <c r="E392" s="727" t="s">
        <v>191</v>
      </c>
      <c r="F392" s="727" t="s">
        <v>191</v>
      </c>
      <c r="G392" s="727" t="s">
        <v>191</v>
      </c>
      <c r="H392" s="1523"/>
      <c r="I392" s="727" t="s">
        <v>10574</v>
      </c>
      <c r="J392" s="727" t="s">
        <v>11002</v>
      </c>
      <c r="K392" s="728" t="s">
        <v>10534</v>
      </c>
      <c r="L392" s="727" t="s">
        <v>11245</v>
      </c>
      <c r="M392" s="727"/>
      <c r="N392" s="728" t="s">
        <v>11197</v>
      </c>
      <c r="O392" s="1547">
        <v>25838674</v>
      </c>
      <c r="P392" s="729" t="s">
        <v>2504</v>
      </c>
      <c r="Q392" s="729" t="s">
        <v>11221</v>
      </c>
      <c r="R392" s="729">
        <f>IF(MID(RIGHT(S392,8),1,1)="M",2021,IF(MID(RIGHT(S392,8),1,1)="N",2022,IF(MID(RIGHT(S392,8),1,1)="P",2023,IF(MID(RIGHT(S392,8),1,1)="R",1994,IF(MID(RIGHT(S392,8),1,1)="S",1995,IF(MID(RIGHT(S392,8),1,1)="T",1996,IF(MID(RIGHT(S392,8),1,1)="V",1997,IF(MID(RIGHT(S392,8),1,1)="W",1998,IF(MID(RIGHT(S392,8),1,1)="X",1999,IF(MID(RIGHT(S392,8),1,1)="Y",2000,IF(MID(RIGHT(S392,8),1,1)="1",2001,IF(MID(RIGHT(S392,8),1,1)="2",2002,IF(MID(RIGHT(S392,8),1,1)="3",2003,IF(MID(RIGHT(S392,8),1,1)="4",2004,IF(MID(RIGHT(S392,8),1,1)="5",2005,IF(MID(RIGHT(S392,8),1,1)="6",2006,IF(MID(RIGHT(S392,8),1,1)="7",2007,IF(MID(RIGHT(S392,8),1,1)="8",2008,IF(MID(RIGHT(S392,8),1,1)="9",2009,IF(MID(RIGHT(S392,8),1,1)="A",2010,IF(MID(RIGHT(S392,8),1,1)="B",2011,IF(MID(RIGHT(S392,8),1,1)="C",2012,IF(MID(RIGHT(S392,8),1,1)="D",2013,IF(MID(RIGHT(S392,8),1,1)="E",2014,IF(MID(RIGHT(S392,8),1,1)="F",2015,IF(MID(RIGHT(S392,8),1,1)="G",2016,IF(MID(RIGHT(S392,8),1,1)="H",2017,IF(MID(RIGHT(S392,8),1,1)="J",2018,IF(MID(RIGHT(S392,8),1,1)="K",2019,IF(MID(RIGHT(S392,8),1,1)="L",2020,""))))))))))))))))))))))))))))))</f>
        <v>2021</v>
      </c>
      <c r="S392" s="729" t="s">
        <v>11220</v>
      </c>
      <c r="T392" s="729">
        <v>2270</v>
      </c>
      <c r="U392" s="730">
        <v>45373</v>
      </c>
      <c r="V392" s="730">
        <v>45404</v>
      </c>
      <c r="W392" s="731">
        <v>2000</v>
      </c>
      <c r="X392" s="1548">
        <v>2500</v>
      </c>
    </row>
    <row r="393" spans="1:24" ht="26.25" customHeight="1">
      <c r="A393" s="733"/>
      <c r="B393" s="179"/>
      <c r="C393" s="179"/>
      <c r="D393" s="179"/>
      <c r="E393" s="179"/>
      <c r="F393" s="179"/>
      <c r="G393" s="179"/>
      <c r="H393" s="179"/>
      <c r="I393" s="179" t="s">
        <v>194</v>
      </c>
      <c r="J393" s="412" t="s">
        <v>11041</v>
      </c>
      <c r="K393" s="186" t="s">
        <v>10264</v>
      </c>
      <c r="L393" s="961" t="s">
        <v>3603</v>
      </c>
      <c r="M393" s="179"/>
      <c r="N393" s="73" t="s">
        <v>3907</v>
      </c>
      <c r="O393" s="180">
        <v>25838575</v>
      </c>
      <c r="P393" s="1450"/>
      <c r="Q393" s="179" t="s">
        <v>11198</v>
      </c>
      <c r="R393" s="179">
        <f>IF(MID(RIGHT(S393,8),1,1)="M",2021,IF(MID(RIGHT(S393,8),1,1)="N",2022,IF(MID(RIGHT(S393,8),1,1)="P",2023,IF(MID(RIGHT(S393,8),1,1)="R",1994,IF(MID(RIGHT(S393,8),1,1)="S",1995,IF(MID(RIGHT(S393,8),1,1)="T",1996,IF(MID(RIGHT(S393,8),1,1)="V",1997,IF(MID(RIGHT(S393,8),1,1)="W",1998,IF(MID(RIGHT(S393,8),1,1)="X",1999,IF(MID(RIGHT(S393,8),1,1)="Y",2000,IF(MID(RIGHT(S393,8),1,1)="1",2001,IF(MID(RIGHT(S393,8),1,1)="2",2002,IF(MID(RIGHT(S393,8),1,1)="3",2003,IF(MID(RIGHT(S393,8),1,1)="4",2004,IF(MID(RIGHT(S393,8),1,1)="5",2005,IF(MID(RIGHT(S393,8),1,1)="6",2006,IF(MID(RIGHT(S393,8),1,1)="7",2007,IF(MID(RIGHT(S393,8),1,1)="8",2008,IF(MID(RIGHT(S393,8),1,1)="9",2009,IF(MID(RIGHT(S393,8),1,1)="A",2010,IF(MID(RIGHT(S393,8),1,1)="B",2011,IF(MID(RIGHT(S393,8),1,1)="C",2012,IF(MID(RIGHT(S393,8),1,1)="D",2013,IF(MID(RIGHT(S393,8),1,1)="E",2014,IF(MID(RIGHT(S393,8),1,1)="F",2015,IF(MID(RIGHT(S393,8),1,1)="G",2016,IF(MID(RIGHT(S393,8),1,1)="H",2017,IF(MID(RIGHT(S393,8),1,1)="J",2018,IF(MID(RIGHT(S393,8),1,1)="K",2019,IF(MID(RIGHT(S393,8),1,1)="L",2020,""))))))))))))))))))))))))))))))</f>
        <v>2019</v>
      </c>
      <c r="S393" s="179" t="s">
        <v>11180</v>
      </c>
      <c r="T393" s="179">
        <v>2445</v>
      </c>
      <c r="U393" s="183">
        <v>45374</v>
      </c>
      <c r="V393" s="182">
        <v>45410</v>
      </c>
      <c r="W393" s="184" t="s">
        <v>11474</v>
      </c>
      <c r="X393" s="777">
        <v>2850</v>
      </c>
    </row>
    <row r="394" spans="1:24" ht="26.25" customHeight="1">
      <c r="A394" s="733"/>
      <c r="B394" s="179"/>
      <c r="C394" s="179"/>
      <c r="D394" s="179"/>
      <c r="E394" s="179"/>
      <c r="F394" s="179"/>
      <c r="G394" s="179"/>
      <c r="H394" s="179"/>
      <c r="I394" s="179"/>
      <c r="J394" s="179"/>
      <c r="K394" s="187" t="s">
        <v>10889</v>
      </c>
      <c r="L394" s="179"/>
      <c r="M394" s="179"/>
      <c r="N394" s="73" t="s">
        <v>7287</v>
      </c>
      <c r="O394" s="180" t="s">
        <v>11213</v>
      </c>
      <c r="P394" s="1544" t="s">
        <v>11214</v>
      </c>
      <c r="Q394" s="179" t="s">
        <v>11183</v>
      </c>
      <c r="R394" s="179">
        <f>IF(MID(RIGHT(S394,8),1,1)="M",2021,IF(MID(RIGHT(S394,8),1,1)="N",2022,IF(MID(RIGHT(S394,8),1,1)="P",2023,IF(MID(RIGHT(S394,8),1,1)="R",1994,IF(MID(RIGHT(S394,8),1,1)="S",1995,IF(MID(RIGHT(S394,8),1,1)="T",1996,IF(MID(RIGHT(S394,8),1,1)="V",1997,IF(MID(RIGHT(S394,8),1,1)="W",1998,IF(MID(RIGHT(S394,8),1,1)="X",1999,IF(MID(RIGHT(S394,8),1,1)="Y",2000,IF(MID(RIGHT(S394,8),1,1)="1",2001,IF(MID(RIGHT(S394,8),1,1)="2",2002,IF(MID(RIGHT(S394,8),1,1)="3",2003,IF(MID(RIGHT(S394,8),1,1)="4",2004,IF(MID(RIGHT(S394,8),1,1)="5",2005,IF(MID(RIGHT(S394,8),1,1)="6",2006,IF(MID(RIGHT(S394,8),1,1)="7",2007,IF(MID(RIGHT(S394,8),1,1)="8",2008,IF(MID(RIGHT(S394,8),1,1)="9",2009,IF(MID(RIGHT(S394,8),1,1)="A",2010,IF(MID(RIGHT(S394,8),1,1)="B",2011,IF(MID(RIGHT(S394,8),1,1)="C",2012,IF(MID(RIGHT(S394,8),1,1)="D",2013,IF(MID(RIGHT(S394,8),1,1)="E",2014,IF(MID(RIGHT(S394,8),1,1)="F",2015,IF(MID(RIGHT(S394,8),1,1)="G",2016,IF(MID(RIGHT(S394,8),1,1)="H",2017,IF(MID(RIGHT(S394,8),1,1)="J",2018,IF(MID(RIGHT(S394,8),1,1)="K",2019,IF(MID(RIGHT(S394,8),1,1)="L",2020,""))))))))))))))))))))))))))))))</f>
        <v>2018</v>
      </c>
      <c r="S394" s="179" t="s">
        <v>11181</v>
      </c>
      <c r="T394" s="179">
        <v>2030</v>
      </c>
      <c r="U394" s="183"/>
      <c r="V394" s="182">
        <v>45417</v>
      </c>
      <c r="W394" s="184"/>
      <c r="X394" s="734"/>
    </row>
    <row r="395" spans="1:24" ht="26.25" customHeight="1">
      <c r="A395" s="733"/>
      <c r="B395" s="179"/>
      <c r="C395" s="179" t="s">
        <v>10002</v>
      </c>
      <c r="D395" s="179" t="s">
        <v>191</v>
      </c>
      <c r="E395" s="179"/>
      <c r="F395" s="179"/>
      <c r="G395" s="179"/>
      <c r="H395" s="179"/>
      <c r="I395" s="179"/>
      <c r="J395" s="179" t="s">
        <v>11366</v>
      </c>
      <c r="K395" s="180" t="s">
        <v>1772</v>
      </c>
      <c r="L395" s="179"/>
      <c r="M395" s="179"/>
      <c r="N395" s="180"/>
      <c r="O395" s="180"/>
      <c r="P395" s="181"/>
      <c r="Q395" s="179" t="s">
        <v>11199</v>
      </c>
      <c r="R395" s="179">
        <f>IF(MID(RIGHT(S395,8),1,1)="M",2021,IF(MID(RIGHT(S395,8),1,1)="N",2022,IF(MID(RIGHT(S395,8),1,1)="P",2023,IF(MID(RIGHT(S395,8),1,1)="R",1994,IF(MID(RIGHT(S395,8),1,1)="S",1995,IF(MID(RIGHT(S395,8),1,1)="T",1996,IF(MID(RIGHT(S395,8),1,1)="V",1997,IF(MID(RIGHT(S395,8),1,1)="W",1998,IF(MID(RIGHT(S395,8),1,1)="X",1999,IF(MID(RIGHT(S395,8),1,1)="Y",2000,IF(MID(RIGHT(S395,8),1,1)="1",2001,IF(MID(RIGHT(S395,8),1,1)="2",2002,IF(MID(RIGHT(S395,8),1,1)="3",2003,IF(MID(RIGHT(S395,8),1,1)="4",2004,IF(MID(RIGHT(S395,8),1,1)="5",2005,IF(MID(RIGHT(S395,8),1,1)="6",2006,IF(MID(RIGHT(S395,8),1,1)="7",2007,IF(MID(RIGHT(S395,8),1,1)="8",2008,IF(MID(RIGHT(S395,8),1,1)="9",2009,IF(MID(RIGHT(S395,8),1,1)="A",2010,IF(MID(RIGHT(S395,8),1,1)="B",2011,IF(MID(RIGHT(S395,8),1,1)="C",2012,IF(MID(RIGHT(S395,8),1,1)="D",2013,IF(MID(RIGHT(S395,8),1,1)="E",2014,IF(MID(RIGHT(S395,8),1,1)="F",2015,IF(MID(RIGHT(S395,8),1,1)="G",2016,IF(MID(RIGHT(S395,8),1,1)="H",2017,IF(MID(RIGHT(S395,8),1,1)="J",2018,IF(MID(RIGHT(S395,8),1,1)="K",2019,IF(MID(RIGHT(S395,8),1,1)="L",2020,""))))))))))))))))))))))))))))))</f>
        <v>2018</v>
      </c>
      <c r="S395" s="179" t="s">
        <v>11182</v>
      </c>
      <c r="T395" s="179">
        <v>1605</v>
      </c>
      <c r="U395" s="182"/>
      <c r="V395" s="182">
        <v>45421</v>
      </c>
      <c r="W395" s="184"/>
      <c r="X395" s="734">
        <v>2700</v>
      </c>
    </row>
    <row r="396" spans="1:24" ht="26.25" customHeight="1">
      <c r="A396" s="733"/>
      <c r="B396" s="179"/>
      <c r="C396" s="179" t="s">
        <v>10003</v>
      </c>
      <c r="D396" s="179" t="s">
        <v>191</v>
      </c>
      <c r="E396" s="179"/>
      <c r="F396" s="179"/>
      <c r="G396" s="179"/>
      <c r="H396" s="179"/>
      <c r="I396" s="179"/>
      <c r="J396" s="179"/>
      <c r="K396" s="180"/>
      <c r="L396" s="179"/>
      <c r="M396" s="2476" t="s">
        <v>9437</v>
      </c>
      <c r="N396" s="2477"/>
      <c r="O396" s="2478"/>
      <c r="P396" s="181"/>
      <c r="Q396" s="179"/>
      <c r="R396" s="179"/>
      <c r="S396" s="185" t="s">
        <v>189</v>
      </c>
      <c r="T396" s="185">
        <v>3830</v>
      </c>
      <c r="U396" s="182"/>
      <c r="V396" s="183">
        <v>45422</v>
      </c>
      <c r="W396" s="184"/>
      <c r="X396" s="734"/>
    </row>
    <row r="397" spans="1:24" ht="26.25" customHeight="1">
      <c r="A397" s="733"/>
      <c r="B397" s="179"/>
      <c r="C397" s="179"/>
      <c r="D397" s="179"/>
      <c r="E397" s="179"/>
      <c r="F397" s="179"/>
      <c r="G397" s="179"/>
      <c r="H397" s="179"/>
      <c r="I397" s="179"/>
      <c r="J397" s="179"/>
      <c r="K397" s="180"/>
      <c r="L397" s="179"/>
      <c r="M397" s="179"/>
      <c r="N397" s="180"/>
      <c r="O397" s="180"/>
      <c r="P397" s="181"/>
      <c r="Q397" s="179"/>
      <c r="R397" s="179"/>
      <c r="S397" s="185" t="s">
        <v>2472</v>
      </c>
      <c r="T397" s="185">
        <f>SUM(T392:T396)</f>
        <v>12180</v>
      </c>
      <c r="U397" s="182"/>
      <c r="V397" s="182"/>
      <c r="W397" s="184"/>
      <c r="X397" s="734"/>
    </row>
    <row r="398" spans="1:24" ht="26.25" customHeight="1" thickBot="1">
      <c r="A398" s="735"/>
      <c r="B398" s="736"/>
      <c r="C398" s="736"/>
      <c r="D398" s="736"/>
      <c r="E398" s="736"/>
      <c r="F398" s="736"/>
      <c r="G398" s="736"/>
      <c r="H398" s="736"/>
      <c r="I398" s="736"/>
      <c r="J398" s="736"/>
      <c r="K398" s="611" t="s">
        <v>11003</v>
      </c>
      <c r="L398" s="736"/>
      <c r="M398" s="736"/>
      <c r="N398" s="737"/>
      <c r="O398" s="737"/>
      <c r="P398" s="738"/>
      <c r="Q398" s="736"/>
      <c r="R398" s="736"/>
      <c r="S398" s="739"/>
      <c r="T398" s="739"/>
      <c r="U398" s="740"/>
      <c r="V398" s="741"/>
      <c r="W398" s="742"/>
      <c r="X398" s="743"/>
    </row>
    <row r="400" spans="1:24" ht="26.25" customHeight="1" thickBot="1"/>
    <row r="401" spans="1:24" ht="26.25" customHeight="1">
      <c r="A401" s="924" t="s">
        <v>188</v>
      </c>
      <c r="B401" s="925"/>
      <c r="C401" s="925" t="s">
        <v>10562</v>
      </c>
      <c r="D401" s="925" t="s">
        <v>190</v>
      </c>
      <c r="E401" s="925" t="s">
        <v>191</v>
      </c>
      <c r="F401" s="925" t="s">
        <v>191</v>
      </c>
      <c r="G401" s="925" t="s">
        <v>191</v>
      </c>
      <c r="H401" s="1499"/>
      <c r="I401" s="925" t="s">
        <v>10531</v>
      </c>
      <c r="J401" s="925" t="s">
        <v>11002</v>
      </c>
      <c r="K401" s="927" t="s">
        <v>10534</v>
      </c>
      <c r="L401" s="925" t="s">
        <v>11235</v>
      </c>
      <c r="M401" s="925"/>
      <c r="N401" s="927" t="s">
        <v>11211</v>
      </c>
      <c r="O401" s="927">
        <v>25838478</v>
      </c>
      <c r="P401" s="928" t="s">
        <v>2504</v>
      </c>
      <c r="Q401" s="925" t="s">
        <v>11206</v>
      </c>
      <c r="R401" s="925">
        <f>IF(MID(RIGHT(S401,8),1,1)="M",2021,IF(MID(RIGHT(S401,8),1,1)="N",2022,IF(MID(RIGHT(S401,8),1,1)="P",2023,IF(MID(RIGHT(S401,8),1,1)="R",1994,IF(MID(RIGHT(S401,8),1,1)="S",1995,IF(MID(RIGHT(S401,8),1,1)="T",1996,IF(MID(RIGHT(S401,8),1,1)="V",1997,IF(MID(RIGHT(S401,8),1,1)="W",1998,IF(MID(RIGHT(S401,8),1,1)="X",1999,IF(MID(RIGHT(S401,8),1,1)="Y",2000,IF(MID(RIGHT(S401,8),1,1)="1",2001,IF(MID(RIGHT(S401,8),1,1)="2",2002,IF(MID(RIGHT(S401,8),1,1)="3",2003,IF(MID(RIGHT(S401,8),1,1)="4",2004,IF(MID(RIGHT(S401,8),1,1)="5",2005,IF(MID(RIGHT(S401,8),1,1)="6",2006,IF(MID(RIGHT(S401,8),1,1)="7",2007,IF(MID(RIGHT(S401,8),1,1)="8",2008,IF(MID(RIGHT(S401,8),1,1)="9",2009,IF(MID(RIGHT(S401,8),1,1)="A",2010,IF(MID(RIGHT(S401,8),1,1)="B",2011,IF(MID(RIGHT(S401,8),1,1)="C",2012,IF(MID(RIGHT(S401,8),1,1)="D",2013,IF(MID(RIGHT(S401,8),1,1)="E",2014,IF(MID(RIGHT(S401,8),1,1)="F",2015,IF(MID(RIGHT(S401,8),1,1)="G",2016,IF(MID(RIGHT(S401,8),1,1)="H",2017,IF(MID(RIGHT(S401,8),1,1)="J",2018,IF(MID(RIGHT(S401,8),1,1)="K",2019,IF(MID(RIGHT(S401,8),1,1)="L",2020,""))))))))))))))))))))))))))))))</f>
        <v>2009</v>
      </c>
      <c r="S401" s="925" t="s">
        <v>11207</v>
      </c>
      <c r="T401" s="925">
        <v>1995</v>
      </c>
      <c r="U401" s="929">
        <v>45373</v>
      </c>
      <c r="V401" s="929">
        <v>45404</v>
      </c>
      <c r="W401" s="1237">
        <v>2000</v>
      </c>
      <c r="X401" s="930">
        <v>2500</v>
      </c>
    </row>
    <row r="402" spans="1:24" ht="26.25" customHeight="1">
      <c r="A402" s="931"/>
      <c r="B402" s="932"/>
      <c r="C402" s="932"/>
      <c r="D402" s="932"/>
      <c r="E402" s="932"/>
      <c r="F402" s="932"/>
      <c r="G402" s="932"/>
      <c r="H402" s="932"/>
      <c r="I402" s="932" t="s">
        <v>194</v>
      </c>
      <c r="J402" s="412" t="s">
        <v>11129</v>
      </c>
      <c r="K402" s="934" t="s">
        <v>195</v>
      </c>
      <c r="L402" s="961" t="s">
        <v>3603</v>
      </c>
      <c r="M402" s="950"/>
      <c r="N402" s="73" t="s">
        <v>3907</v>
      </c>
      <c r="O402" s="779"/>
      <c r="P402" s="935"/>
      <c r="Q402" s="932" t="s">
        <v>10637</v>
      </c>
      <c r="R402" s="932">
        <f>IF(MID(RIGHT(S402,8),1,1)="M",2021,IF(MID(RIGHT(S402,8),1,1)="N",2022,IF(MID(RIGHT(S402,8),1,1)="P",2023,IF(MID(RIGHT(S402,8),1,1)="R",1994,IF(MID(RIGHT(S402,8),1,1)="S",1995,IF(MID(RIGHT(S402,8),1,1)="T",1996,IF(MID(RIGHT(S402,8),1,1)="V",1997,IF(MID(RIGHT(S402,8),1,1)="W",1998,IF(MID(RIGHT(S402,8),1,1)="X",1999,IF(MID(RIGHT(S402,8),1,1)="Y",2000,IF(MID(RIGHT(S402,8),1,1)="1",2001,IF(MID(RIGHT(S402,8),1,1)="2",2002,IF(MID(RIGHT(S402,8),1,1)="3",2003,IF(MID(RIGHT(S402,8),1,1)="4",2004,IF(MID(RIGHT(S402,8),1,1)="5",2005,IF(MID(RIGHT(S402,8),1,1)="6",2006,IF(MID(RIGHT(S402,8),1,1)="7",2007,IF(MID(RIGHT(S402,8),1,1)="8",2008,IF(MID(RIGHT(S402,8),1,1)="9",2009,IF(MID(RIGHT(S402,8),1,1)="A",2010,IF(MID(RIGHT(S402,8),1,1)="B",2011,IF(MID(RIGHT(S402,8),1,1)="C",2012,IF(MID(RIGHT(S402,8),1,1)="D",2013,IF(MID(RIGHT(S402,8),1,1)="E",2014,IF(MID(RIGHT(S402,8),1,1)="F",2015,IF(MID(RIGHT(S402,8),1,1)="G",2016,IF(MID(RIGHT(S402,8),1,1)="H",2017,IF(MID(RIGHT(S402,8),1,1)="J",2018,IF(MID(RIGHT(S402,8),1,1)="K",2019,IF(MID(RIGHT(S402,8),1,1)="L",2020,""))))))))))))))))))))))))))))))</f>
        <v>2010</v>
      </c>
      <c r="S402" s="932" t="s">
        <v>11208</v>
      </c>
      <c r="T402" s="932">
        <v>1840</v>
      </c>
      <c r="U402" s="936">
        <v>45374</v>
      </c>
      <c r="V402" s="937">
        <v>45410</v>
      </c>
      <c r="W402" s="938" t="s">
        <v>11474</v>
      </c>
      <c r="X402" s="939"/>
    </row>
    <row r="403" spans="1:24" ht="26.25" customHeight="1">
      <c r="A403" s="931"/>
      <c r="B403" s="932"/>
      <c r="C403" s="932" t="s">
        <v>10002</v>
      </c>
      <c r="D403" s="932" t="s">
        <v>191</v>
      </c>
      <c r="E403" s="932"/>
      <c r="F403" s="932"/>
      <c r="G403" s="932"/>
      <c r="H403" s="932"/>
      <c r="I403" s="932"/>
      <c r="J403" s="932"/>
      <c r="K403" s="779" t="s">
        <v>11044</v>
      </c>
      <c r="L403" s="779"/>
      <c r="M403" s="950"/>
      <c r="N403" s="73" t="s">
        <v>2435</v>
      </c>
      <c r="O403" s="779"/>
      <c r="P403" s="935"/>
      <c r="Q403" s="932" t="s">
        <v>10637</v>
      </c>
      <c r="R403" s="932">
        <f>IF(MID(RIGHT(S403,8),1,1)="M",2021,IF(MID(RIGHT(S403,8),1,1)="N",2022,IF(MID(RIGHT(S403,8),1,1)="P",2023,IF(MID(RIGHT(S403,8),1,1)="R",1994,IF(MID(RIGHT(S403,8),1,1)="S",1995,IF(MID(RIGHT(S403,8),1,1)="T",1996,IF(MID(RIGHT(S403,8),1,1)="V",1997,IF(MID(RIGHT(S403,8),1,1)="W",1998,IF(MID(RIGHT(S403,8),1,1)="X",1999,IF(MID(RIGHT(S403,8),1,1)="Y",2000,IF(MID(RIGHT(S403,8),1,1)="1",2001,IF(MID(RIGHT(S403,8),1,1)="2",2002,IF(MID(RIGHT(S403,8),1,1)="3",2003,IF(MID(RIGHT(S403,8),1,1)="4",2004,IF(MID(RIGHT(S403,8),1,1)="5",2005,IF(MID(RIGHT(S403,8),1,1)="6",2006,IF(MID(RIGHT(S403,8),1,1)="7",2007,IF(MID(RIGHT(S403,8),1,1)="8",2008,IF(MID(RIGHT(S403,8),1,1)="9",2009,IF(MID(RIGHT(S403,8),1,1)="A",2010,IF(MID(RIGHT(S403,8),1,1)="B",2011,IF(MID(RIGHT(S403,8),1,1)="C",2012,IF(MID(RIGHT(S403,8),1,1)="D",2013,IF(MID(RIGHT(S403,8),1,1)="E",2014,IF(MID(RIGHT(S403,8),1,1)="F",2015,IF(MID(RIGHT(S403,8),1,1)="G",2016,IF(MID(RIGHT(S403,8),1,1)="H",2017,IF(MID(RIGHT(S403,8),1,1)="J",2018,IF(MID(RIGHT(S403,8),1,1)="K",2019,IF(MID(RIGHT(S403,8),1,1)="L",2020,""))))))))))))))))))))))))))))))</f>
        <v>2010</v>
      </c>
      <c r="S403" s="932" t="s">
        <v>11209</v>
      </c>
      <c r="T403" s="932">
        <v>1840</v>
      </c>
      <c r="U403" s="937"/>
      <c r="V403" s="937">
        <v>45417</v>
      </c>
      <c r="W403" s="938"/>
      <c r="X403" s="939"/>
    </row>
    <row r="404" spans="1:24" ht="26.25" customHeight="1">
      <c r="A404" s="931"/>
      <c r="B404" s="932"/>
      <c r="C404" s="932" t="s">
        <v>10003</v>
      </c>
      <c r="D404" s="932" t="s">
        <v>191</v>
      </c>
      <c r="E404" s="932"/>
      <c r="F404" s="932"/>
      <c r="G404" s="932"/>
      <c r="H404" s="932"/>
      <c r="I404" s="932"/>
      <c r="J404" s="932" t="s">
        <v>11366</v>
      </c>
      <c r="K404" s="940" t="s">
        <v>3849</v>
      </c>
      <c r="L404" s="779"/>
      <c r="M404" s="950"/>
      <c r="N404" s="779"/>
      <c r="O404" s="779"/>
      <c r="P404" s="935"/>
      <c r="Q404" s="932" t="s">
        <v>10637</v>
      </c>
      <c r="R404" s="932">
        <f>IF(MID(RIGHT(S404,8),1,1)="M",2021,IF(MID(RIGHT(S404,8),1,1)="N",2022,IF(MID(RIGHT(S404,8),1,1)="P",2023,IF(MID(RIGHT(S404,8),1,1)="R",1994,IF(MID(RIGHT(S404,8),1,1)="S",1995,IF(MID(RIGHT(S404,8),1,1)="T",1996,IF(MID(RIGHT(S404,8),1,1)="V",1997,IF(MID(RIGHT(S404,8),1,1)="W",1998,IF(MID(RIGHT(S404,8),1,1)="X",1999,IF(MID(RIGHT(S404,8),1,1)="Y",2000,IF(MID(RIGHT(S404,8),1,1)="1",2001,IF(MID(RIGHT(S404,8),1,1)="2",2002,IF(MID(RIGHT(S404,8),1,1)="3",2003,IF(MID(RIGHT(S404,8),1,1)="4",2004,IF(MID(RIGHT(S404,8),1,1)="5",2005,IF(MID(RIGHT(S404,8),1,1)="6",2006,IF(MID(RIGHT(S404,8),1,1)="7",2007,IF(MID(RIGHT(S404,8),1,1)="8",2008,IF(MID(RIGHT(S404,8),1,1)="9",2009,IF(MID(RIGHT(S404,8),1,1)="A",2010,IF(MID(RIGHT(S404,8),1,1)="B",2011,IF(MID(RIGHT(S404,8),1,1)="C",2012,IF(MID(RIGHT(S404,8),1,1)="D",2013,IF(MID(RIGHT(S404,8),1,1)="E",2014,IF(MID(RIGHT(S404,8),1,1)="F",2015,IF(MID(RIGHT(S404,8),1,1)="G",2016,IF(MID(RIGHT(S404,8),1,1)="H",2017,IF(MID(RIGHT(S404,8),1,1)="J",2018,IF(MID(RIGHT(S404,8),1,1)="K",2019,IF(MID(RIGHT(S404,8),1,1)="L",2020,""))))))))))))))))))))))))))))))</f>
        <v>2014</v>
      </c>
      <c r="S404" s="932" t="s">
        <v>11210</v>
      </c>
      <c r="T404" s="932">
        <v>1840</v>
      </c>
      <c r="U404" s="937"/>
      <c r="V404" s="937">
        <v>45415</v>
      </c>
      <c r="W404" s="938"/>
      <c r="X404" s="939"/>
    </row>
    <row r="405" spans="1:24" ht="26.25" customHeight="1">
      <c r="A405" s="931"/>
      <c r="B405" s="932"/>
      <c r="C405" s="932"/>
      <c r="D405" s="932"/>
      <c r="E405" s="932"/>
      <c r="F405" s="932"/>
      <c r="G405" s="932"/>
      <c r="H405" s="932"/>
      <c r="I405" s="932"/>
      <c r="J405" s="932"/>
      <c r="K405" s="940"/>
      <c r="L405" s="950"/>
      <c r="M405" s="950"/>
      <c r="N405" s="950"/>
      <c r="O405" s="950"/>
      <c r="P405" s="935"/>
      <c r="Q405" s="932"/>
      <c r="R405" s="932"/>
      <c r="S405" s="933" t="s">
        <v>189</v>
      </c>
      <c r="T405" s="933">
        <v>3780</v>
      </c>
      <c r="U405" s="936"/>
      <c r="V405" s="936">
        <v>45422</v>
      </c>
      <c r="W405" s="938"/>
      <c r="X405" s="939"/>
    </row>
    <row r="406" spans="1:24" ht="26.25" customHeight="1">
      <c r="A406" s="931"/>
      <c r="B406" s="932"/>
      <c r="C406" s="932"/>
      <c r="D406" s="932"/>
      <c r="E406" s="932"/>
      <c r="F406" s="932"/>
      <c r="G406" s="932"/>
      <c r="H406" s="932"/>
      <c r="I406" s="932"/>
      <c r="J406" s="932"/>
      <c r="K406" s="932"/>
      <c r="L406" s="950"/>
      <c r="M406" s="950"/>
      <c r="N406" s="779"/>
      <c r="O406" s="779"/>
      <c r="P406" s="935"/>
      <c r="Q406" s="932"/>
      <c r="R406" s="932"/>
      <c r="S406" s="933" t="s">
        <v>2472</v>
      </c>
      <c r="T406" s="933">
        <f>SUM(T401:T405)</f>
        <v>11295</v>
      </c>
      <c r="U406" s="937"/>
      <c r="V406" s="936"/>
      <c r="W406" s="938"/>
      <c r="X406" s="939"/>
    </row>
    <row r="407" spans="1:24" ht="26.25" customHeight="1" thickBot="1">
      <c r="A407" s="941"/>
      <c r="B407" s="942"/>
      <c r="C407" s="942"/>
      <c r="D407" s="942"/>
      <c r="E407" s="942"/>
      <c r="F407" s="942"/>
      <c r="G407" s="942"/>
      <c r="H407" s="942"/>
      <c r="I407" s="942"/>
      <c r="J407" s="942"/>
      <c r="K407" s="1229" t="s">
        <v>11003</v>
      </c>
      <c r="L407" s="942"/>
      <c r="M407" s="942"/>
      <c r="N407" s="943"/>
      <c r="O407" s="943"/>
      <c r="P407" s="944"/>
      <c r="Q407" s="942"/>
      <c r="R407" s="942"/>
      <c r="S407" s="945"/>
      <c r="T407" s="945"/>
      <c r="U407" s="946"/>
      <c r="V407" s="947"/>
      <c r="W407" s="948"/>
      <c r="X407" s="949"/>
    </row>
    <row r="408" spans="1:24" ht="26.25" customHeight="1">
      <c r="A408" s="924" t="s">
        <v>188</v>
      </c>
      <c r="B408" s="925"/>
      <c r="C408" s="925" t="s">
        <v>10562</v>
      </c>
      <c r="D408" s="925" t="s">
        <v>190</v>
      </c>
      <c r="E408" s="925" t="s">
        <v>191</v>
      </c>
      <c r="F408" s="925" t="s">
        <v>191</v>
      </c>
      <c r="G408" s="925" t="s">
        <v>191</v>
      </c>
      <c r="H408" s="1499"/>
      <c r="I408" s="925" t="s">
        <v>10531</v>
      </c>
      <c r="J408" s="925" t="s">
        <v>11001</v>
      </c>
      <c r="K408" s="927" t="s">
        <v>10534</v>
      </c>
      <c r="L408" s="925" t="s">
        <v>11235</v>
      </c>
      <c r="M408" s="925"/>
      <c r="N408" s="927" t="s">
        <v>11202</v>
      </c>
      <c r="O408" s="927">
        <v>25838318</v>
      </c>
      <c r="P408" s="928" t="s">
        <v>2504</v>
      </c>
      <c r="Q408" s="925" t="s">
        <v>11203</v>
      </c>
      <c r="R408" s="925">
        <f>IF(MID(RIGHT(S408,8),1,1)="M",2021,IF(MID(RIGHT(S408,8),1,1)="N",2022,IF(MID(RIGHT(S408,8),1,1)="P",2023,IF(MID(RIGHT(S408,8),1,1)="R",1994,IF(MID(RIGHT(S408,8),1,1)="S",1995,IF(MID(RIGHT(S408,8),1,1)="T",1996,IF(MID(RIGHT(S408,8),1,1)="V",1997,IF(MID(RIGHT(S408,8),1,1)="W",1998,IF(MID(RIGHT(S408,8),1,1)="X",1999,IF(MID(RIGHT(S408,8),1,1)="Y",2000,IF(MID(RIGHT(S408,8),1,1)="1",2001,IF(MID(RIGHT(S408,8),1,1)="2",2002,IF(MID(RIGHT(S408,8),1,1)="3",2003,IF(MID(RIGHT(S408,8),1,1)="4",2004,IF(MID(RIGHT(S408,8),1,1)="5",2005,IF(MID(RIGHT(S408,8),1,1)="6",2006,IF(MID(RIGHT(S408,8),1,1)="7",2007,IF(MID(RIGHT(S408,8),1,1)="8",2008,IF(MID(RIGHT(S408,8),1,1)="9",2009,IF(MID(RIGHT(S408,8),1,1)="A",2010,IF(MID(RIGHT(S408,8),1,1)="B",2011,IF(MID(RIGHT(S408,8),1,1)="C",2012,IF(MID(RIGHT(S408,8),1,1)="D",2013,IF(MID(RIGHT(S408,8),1,1)="E",2014,IF(MID(RIGHT(S408,8),1,1)="F",2015,IF(MID(RIGHT(S408,8),1,1)="G",2016,IF(MID(RIGHT(S408,8),1,1)="H",2017,IF(MID(RIGHT(S408,8),1,1)="J",2018,IF(MID(RIGHT(S408,8),1,1)="K",2019,IF(MID(RIGHT(S408,8),1,1)="L",2020,""))))))))))))))))))))))))))))))</f>
        <v>2011</v>
      </c>
      <c r="S408" s="925" t="s">
        <v>11234</v>
      </c>
      <c r="T408" s="925">
        <v>3040</v>
      </c>
      <c r="U408" s="929">
        <v>45373</v>
      </c>
      <c r="V408" s="929">
        <v>45404</v>
      </c>
      <c r="W408" s="1237">
        <v>2000</v>
      </c>
      <c r="X408" s="930">
        <v>2500</v>
      </c>
    </row>
    <row r="409" spans="1:24" ht="26.25" customHeight="1">
      <c r="A409" s="931"/>
      <c r="B409" s="932"/>
      <c r="C409" s="932"/>
      <c r="D409" s="932"/>
      <c r="E409" s="932"/>
      <c r="F409" s="932"/>
      <c r="G409" s="932"/>
      <c r="H409" s="932"/>
      <c r="I409" s="932" t="s">
        <v>194</v>
      </c>
      <c r="J409" s="412" t="s">
        <v>11130</v>
      </c>
      <c r="K409" s="934" t="s">
        <v>195</v>
      </c>
      <c r="L409" s="961" t="s">
        <v>3603</v>
      </c>
      <c r="M409" s="950"/>
      <c r="N409" s="73" t="s">
        <v>3907</v>
      </c>
      <c r="O409" s="779"/>
      <c r="P409" s="935"/>
      <c r="Q409" s="932" t="s">
        <v>11203</v>
      </c>
      <c r="R409" s="932">
        <f>IF(MID(RIGHT(S409,8),1,1)="M",2021,IF(MID(RIGHT(S409,8),1,1)="N",2022,IF(MID(RIGHT(S409,8),1,1)="P",2023,IF(MID(RIGHT(S409,8),1,1)="R",1994,IF(MID(RIGHT(S409,8),1,1)="S",1995,IF(MID(RIGHT(S409,8),1,1)="T",1996,IF(MID(RIGHT(S409,8),1,1)="V",1997,IF(MID(RIGHT(S409,8),1,1)="W",1998,IF(MID(RIGHT(S409,8),1,1)="X",1999,IF(MID(RIGHT(S409,8),1,1)="Y",2000,IF(MID(RIGHT(S409,8),1,1)="1",2001,IF(MID(RIGHT(S409,8),1,1)="2",2002,IF(MID(RIGHT(S409,8),1,1)="3",2003,IF(MID(RIGHT(S409,8),1,1)="4",2004,IF(MID(RIGHT(S409,8),1,1)="5",2005,IF(MID(RIGHT(S409,8),1,1)="6",2006,IF(MID(RIGHT(S409,8),1,1)="7",2007,IF(MID(RIGHT(S409,8),1,1)="8",2008,IF(MID(RIGHT(S409,8),1,1)="9",2009,IF(MID(RIGHT(S409,8),1,1)="A",2010,IF(MID(RIGHT(S409,8),1,1)="B",2011,IF(MID(RIGHT(S409,8),1,1)="C",2012,IF(MID(RIGHT(S409,8),1,1)="D",2013,IF(MID(RIGHT(S409,8),1,1)="E",2014,IF(MID(RIGHT(S409,8),1,1)="F",2015,IF(MID(RIGHT(S409,8),1,1)="G",2016,IF(MID(RIGHT(S409,8),1,1)="H",2017,IF(MID(RIGHT(S409,8),1,1)="J",2018,IF(MID(RIGHT(S409,8),1,1)="K",2019,IF(MID(RIGHT(S409,8),1,1)="L",2020,""))))))))))))))))))))))))))))))</f>
        <v>2012</v>
      </c>
      <c r="S409" s="932" t="s">
        <v>11204</v>
      </c>
      <c r="T409" s="932">
        <v>3040</v>
      </c>
      <c r="U409" s="936">
        <v>45374</v>
      </c>
      <c r="V409" s="937">
        <v>45410</v>
      </c>
      <c r="W409" s="938" t="s">
        <v>11474</v>
      </c>
      <c r="X409" s="939"/>
    </row>
    <row r="410" spans="1:24" ht="26.25" customHeight="1">
      <c r="A410" s="931"/>
      <c r="B410" s="932"/>
      <c r="C410" s="932" t="s">
        <v>10002</v>
      </c>
      <c r="D410" s="932" t="s">
        <v>191</v>
      </c>
      <c r="E410" s="932"/>
      <c r="F410" s="932"/>
      <c r="G410" s="932"/>
      <c r="H410" s="932"/>
      <c r="I410" s="932"/>
      <c r="J410" s="932"/>
      <c r="K410" s="779" t="s">
        <v>11044</v>
      </c>
      <c r="L410" s="779"/>
      <c r="M410" s="950"/>
      <c r="N410" s="73" t="s">
        <v>2435</v>
      </c>
      <c r="O410" s="779"/>
      <c r="P410" s="935"/>
      <c r="Q410" s="932" t="s">
        <v>11203</v>
      </c>
      <c r="R410" s="932">
        <f>IF(MID(RIGHT(S410,8),1,1)="M",2021,IF(MID(RIGHT(S410,8),1,1)="N",2022,IF(MID(RIGHT(S410,8),1,1)="P",2023,IF(MID(RIGHT(S410,8),1,1)="R",1994,IF(MID(RIGHT(S410,8),1,1)="S",1995,IF(MID(RIGHT(S410,8),1,1)="T",1996,IF(MID(RIGHT(S410,8),1,1)="V",1997,IF(MID(RIGHT(S410,8),1,1)="W",1998,IF(MID(RIGHT(S410,8),1,1)="X",1999,IF(MID(RIGHT(S410,8),1,1)="Y",2000,IF(MID(RIGHT(S410,8),1,1)="1",2001,IF(MID(RIGHT(S410,8),1,1)="2",2002,IF(MID(RIGHT(S410,8),1,1)="3",2003,IF(MID(RIGHT(S410,8),1,1)="4",2004,IF(MID(RIGHT(S410,8),1,1)="5",2005,IF(MID(RIGHT(S410,8),1,1)="6",2006,IF(MID(RIGHT(S410,8),1,1)="7",2007,IF(MID(RIGHT(S410,8),1,1)="8",2008,IF(MID(RIGHT(S410,8),1,1)="9",2009,IF(MID(RIGHT(S410,8),1,1)="A",2010,IF(MID(RIGHT(S410,8),1,1)="B",2011,IF(MID(RIGHT(S410,8),1,1)="C",2012,IF(MID(RIGHT(S410,8),1,1)="D",2013,IF(MID(RIGHT(S410,8),1,1)="E",2014,IF(MID(RIGHT(S410,8),1,1)="F",2015,IF(MID(RIGHT(S410,8),1,1)="G",2016,IF(MID(RIGHT(S410,8),1,1)="H",2017,IF(MID(RIGHT(S410,8),1,1)="J",2018,IF(MID(RIGHT(S410,8),1,1)="K",2019,IF(MID(RIGHT(S410,8),1,1)="L",2020,""))))))))))))))))))))))))))))))</f>
        <v>2015</v>
      </c>
      <c r="S410" s="932" t="s">
        <v>11205</v>
      </c>
      <c r="T410" s="932">
        <v>3040</v>
      </c>
      <c r="U410" s="937"/>
      <c r="V410" s="937">
        <v>45417</v>
      </c>
      <c r="W410" s="938"/>
      <c r="X410" s="939"/>
    </row>
    <row r="411" spans="1:24" ht="26.25" customHeight="1">
      <c r="A411" s="931"/>
      <c r="B411" s="932"/>
      <c r="C411" s="932" t="s">
        <v>10003</v>
      </c>
      <c r="D411" s="932" t="s">
        <v>191</v>
      </c>
      <c r="E411" s="932"/>
      <c r="F411" s="932"/>
      <c r="G411" s="932"/>
      <c r="H411" s="932"/>
      <c r="I411" s="932"/>
      <c r="J411" s="932" t="s">
        <v>11366</v>
      </c>
      <c r="K411" s="940" t="s">
        <v>3849</v>
      </c>
      <c r="L411" s="779"/>
      <c r="M411" s="950"/>
      <c r="N411" s="779"/>
      <c r="O411" s="779"/>
      <c r="P411" s="935"/>
      <c r="Q411" s="932"/>
      <c r="R411" s="932"/>
      <c r="S411" s="932"/>
      <c r="T411" s="932"/>
      <c r="U411" s="937"/>
      <c r="V411" s="937">
        <v>45415</v>
      </c>
      <c r="W411" s="938"/>
      <c r="X411" s="939"/>
    </row>
    <row r="412" spans="1:24" ht="26.25" customHeight="1">
      <c r="A412" s="931"/>
      <c r="B412" s="932"/>
      <c r="C412" s="932"/>
      <c r="D412" s="932"/>
      <c r="E412" s="932"/>
      <c r="F412" s="932"/>
      <c r="G412" s="932"/>
      <c r="H412" s="932"/>
      <c r="I412" s="932"/>
      <c r="J412" s="932"/>
      <c r="K412" s="940"/>
      <c r="L412" s="950"/>
      <c r="M412" s="950"/>
      <c r="N412" s="950"/>
      <c r="O412" s="950"/>
      <c r="P412" s="935"/>
      <c r="Q412" s="932"/>
      <c r="R412" s="932"/>
      <c r="S412" s="933" t="s">
        <v>189</v>
      </c>
      <c r="T412" s="933">
        <v>3880</v>
      </c>
      <c r="U412" s="936"/>
      <c r="V412" s="936">
        <v>45422</v>
      </c>
      <c r="W412" s="938"/>
      <c r="X412" s="939"/>
    </row>
    <row r="413" spans="1:24" ht="26.25" customHeight="1">
      <c r="A413" s="931"/>
      <c r="B413" s="932"/>
      <c r="C413" s="932"/>
      <c r="D413" s="932"/>
      <c r="E413" s="932"/>
      <c r="F413" s="932"/>
      <c r="G413" s="932"/>
      <c r="H413" s="932"/>
      <c r="I413" s="932"/>
      <c r="J413" s="932"/>
      <c r="K413" s="932"/>
      <c r="L413" s="950"/>
      <c r="M413" s="950"/>
      <c r="N413" s="779"/>
      <c r="O413" s="779"/>
      <c r="P413" s="935"/>
      <c r="Q413" s="932"/>
      <c r="R413" s="932"/>
      <c r="S413" s="933" t="s">
        <v>2472</v>
      </c>
      <c r="T413" s="933">
        <f>SUM(T408:T412)</f>
        <v>13000</v>
      </c>
      <c r="U413" s="937"/>
      <c r="V413" s="936"/>
      <c r="W413" s="938"/>
      <c r="X413" s="939"/>
    </row>
    <row r="414" spans="1:24" ht="26.25" customHeight="1" thickBot="1">
      <c r="A414" s="941"/>
      <c r="B414" s="942"/>
      <c r="C414" s="942"/>
      <c r="D414" s="942"/>
      <c r="E414" s="942"/>
      <c r="F414" s="942"/>
      <c r="G414" s="942"/>
      <c r="H414" s="942"/>
      <c r="I414" s="942"/>
      <c r="J414" s="942"/>
      <c r="K414" s="1229" t="s">
        <v>11003</v>
      </c>
      <c r="L414" s="942"/>
      <c r="M414" s="942"/>
      <c r="N414" s="943"/>
      <c r="O414" s="943"/>
      <c r="P414" s="944"/>
      <c r="Q414" s="942"/>
      <c r="R414" s="942"/>
      <c r="S414" s="945"/>
      <c r="T414" s="945"/>
      <c r="U414" s="946"/>
      <c r="V414" s="947"/>
      <c r="W414" s="948"/>
      <c r="X414" s="949"/>
    </row>
    <row r="416" spans="1:24" ht="26.25" customHeight="1" thickBot="1"/>
    <row r="417" spans="1:24" s="1375" customFormat="1" ht="26.25" customHeight="1">
      <c r="A417" s="1376" t="s">
        <v>9581</v>
      </c>
      <c r="B417" s="1377" t="s">
        <v>9582</v>
      </c>
      <c r="C417" s="1377" t="s">
        <v>1442</v>
      </c>
      <c r="D417" s="1377" t="s">
        <v>190</v>
      </c>
      <c r="E417" s="1377" t="s">
        <v>191</v>
      </c>
      <c r="F417" s="1377" t="s">
        <v>191</v>
      </c>
      <c r="G417" s="1377" t="s">
        <v>191</v>
      </c>
      <c r="H417" s="1490"/>
      <c r="I417" s="1377" t="s">
        <v>10531</v>
      </c>
      <c r="J417" s="1378" t="s">
        <v>11002</v>
      </c>
      <c r="K417" s="1377" t="s">
        <v>10535</v>
      </c>
      <c r="L417" s="1377" t="s">
        <v>11242</v>
      </c>
      <c r="M417" s="1377"/>
      <c r="N417" s="1378" t="s">
        <v>11224</v>
      </c>
      <c r="O417" s="1377">
        <v>19387399</v>
      </c>
      <c r="P417" s="1526" t="s">
        <v>2504</v>
      </c>
      <c r="Q417" s="1377" t="s">
        <v>424</v>
      </c>
      <c r="R417" s="536">
        <f t="shared" ref="R417:R422" si="1">IF(MID(RIGHT(S417,8),1,1)="M",2021,IF(MID(RIGHT(S417,8),1,1)="N",2022,IF(MID(RIGHT(S417,8),1,1)="P",2023,IF(MID(RIGHT(S417,8),1,1)="R",1994,IF(MID(RIGHT(S417,8),1,1)="S",1995,IF(MID(RIGHT(S417,8),1,1)="T",1996,IF(MID(RIGHT(S417,8),1,1)="V",1997,IF(MID(RIGHT(S417,8),1,1)="W",1998,IF(MID(RIGHT(S417,8),1,1)="X",1999,IF(MID(RIGHT(S417,8),1,1)="Y",2000,IF(MID(RIGHT(S417,8),1,1)="1",2001,IF(MID(RIGHT(S417,8),1,1)="2",2002,IF(MID(RIGHT(S417,8),1,1)="3",2003,IF(MID(RIGHT(S417,8),1,1)="4",2004,IF(MID(RIGHT(S417,8),1,1)="5",2005,IF(MID(RIGHT(S417,8),1,1)="6",2006,IF(MID(RIGHT(S417,8),1,1)="7",2007,IF(MID(RIGHT(S417,8),1,1)="8",2008,IF(MID(RIGHT(S417,8),1,1)="9",2009,IF(MID(RIGHT(S417,8),1,1)="A",2010,IF(MID(RIGHT(S417,8),1,1)="B",2011,IF(MID(RIGHT(S417,8),1,1)="C",2012,IF(MID(RIGHT(S417,8),1,1)="D",2013,IF(MID(RIGHT(S417,8),1,1)="E",2014,IF(MID(RIGHT(S417,8),1,1)="F",2015,IF(MID(RIGHT(S417,8),1,1)="G",2016,IF(MID(RIGHT(S417,8),1,1)="H",2017,IF(MID(RIGHT(S417,8),1,1)="J",2018,IF(MID(RIGHT(S417,8),1,1)="K",2019,IF(MID(RIGHT(S417,8),1,1)="L",2020,""))))))))))))))))))))))))))))))</f>
        <v>2016</v>
      </c>
      <c r="S417" s="1379" t="s">
        <v>11225</v>
      </c>
      <c r="T417" s="1377">
        <v>800</v>
      </c>
      <c r="U417" s="1380">
        <v>45373</v>
      </c>
      <c r="V417" s="1380">
        <v>45404</v>
      </c>
      <c r="W417" s="1415">
        <v>2000</v>
      </c>
      <c r="X417" s="1416">
        <v>2600</v>
      </c>
    </row>
    <row r="418" spans="1:24" s="1375" customFormat="1" ht="26.25" customHeight="1">
      <c r="A418" s="1381"/>
      <c r="B418" s="1382"/>
      <c r="C418" s="1432" t="s">
        <v>11388</v>
      </c>
      <c r="D418" s="1382"/>
      <c r="E418" s="1382"/>
      <c r="F418" s="1382"/>
      <c r="G418" s="1382"/>
      <c r="H418" s="1382"/>
      <c r="I418" s="1383" t="s">
        <v>3598</v>
      </c>
      <c r="J418" s="1417" t="s">
        <v>11145</v>
      </c>
      <c r="K418" s="1386" t="s">
        <v>10370</v>
      </c>
      <c r="L418" s="961" t="s">
        <v>3603</v>
      </c>
      <c r="M418" s="1385"/>
      <c r="N418" s="73" t="s">
        <v>3907</v>
      </c>
      <c r="O418" s="1385"/>
      <c r="P418" s="1386"/>
      <c r="Q418" s="1382" t="s">
        <v>424</v>
      </c>
      <c r="R418" s="606">
        <f t="shared" si="1"/>
        <v>2012</v>
      </c>
      <c r="S418" s="1382" t="s">
        <v>11170</v>
      </c>
      <c r="T418" s="1382">
        <v>800</v>
      </c>
      <c r="U418" s="1388">
        <v>45374</v>
      </c>
      <c r="V418" s="1387">
        <v>45410</v>
      </c>
      <c r="W418" s="1435" t="s">
        <v>11474</v>
      </c>
      <c r="X418" s="1473" t="s">
        <v>12419</v>
      </c>
    </row>
    <row r="419" spans="1:24" s="1375" customFormat="1" ht="26.25" customHeight="1">
      <c r="A419" s="1381"/>
      <c r="B419" s="1382"/>
      <c r="C419" s="1391"/>
      <c r="D419" s="1382"/>
      <c r="E419" s="1382"/>
      <c r="F419" s="1382"/>
      <c r="G419" s="1382"/>
      <c r="H419" s="1382"/>
      <c r="I419" s="1382"/>
      <c r="J419" s="1384"/>
      <c r="K419" s="1385" t="s">
        <v>493</v>
      </c>
      <c r="L419" s="1385"/>
      <c r="M419" s="1385"/>
      <c r="N419" s="73" t="s">
        <v>7287</v>
      </c>
      <c r="O419" s="1385"/>
      <c r="P419" s="1385"/>
      <c r="Q419" s="1382" t="s">
        <v>424</v>
      </c>
      <c r="R419" s="606">
        <f t="shared" si="1"/>
        <v>2015</v>
      </c>
      <c r="S419" s="1382" t="s">
        <v>11282</v>
      </c>
      <c r="T419" s="1382">
        <v>800</v>
      </c>
      <c r="U419" s="1387"/>
      <c r="V419" s="1387">
        <v>45417</v>
      </c>
      <c r="W419" s="1472"/>
      <c r="X419" s="1390"/>
    </row>
    <row r="420" spans="1:24" s="1375" customFormat="1" ht="26.25" customHeight="1">
      <c r="A420" s="1381"/>
      <c r="B420" s="1382"/>
      <c r="C420" s="1391" t="s">
        <v>10002</v>
      </c>
      <c r="D420" s="1382" t="s">
        <v>191</v>
      </c>
      <c r="E420" s="1382"/>
      <c r="F420" s="1382"/>
      <c r="G420" s="1382"/>
      <c r="H420" s="1382"/>
      <c r="I420" s="1382"/>
      <c r="J420" s="1382" t="s">
        <v>11366</v>
      </c>
      <c r="K420" s="1385" t="s">
        <v>1772</v>
      </c>
      <c r="L420" s="1385"/>
      <c r="M420" s="1385"/>
      <c r="N420" s="1404"/>
      <c r="O420" s="1385"/>
      <c r="P420" s="1385"/>
      <c r="Q420" s="1382" t="s">
        <v>424</v>
      </c>
      <c r="R420" s="606">
        <f t="shared" si="1"/>
        <v>2013</v>
      </c>
      <c r="S420" s="1382" t="s">
        <v>11171</v>
      </c>
      <c r="T420" s="1382">
        <v>800</v>
      </c>
      <c r="U420" s="1387"/>
      <c r="V420" s="1387">
        <v>45421</v>
      </c>
      <c r="W420" s="1435"/>
      <c r="X420" s="1390"/>
    </row>
    <row r="421" spans="1:24" s="1375" customFormat="1" ht="26.25" customHeight="1">
      <c r="A421" s="1381"/>
      <c r="B421" s="1382"/>
      <c r="C421" s="1391" t="s">
        <v>10003</v>
      </c>
      <c r="D421" s="1382" t="s">
        <v>191</v>
      </c>
      <c r="E421" s="1382"/>
      <c r="F421" s="1382"/>
      <c r="G421" s="1382"/>
      <c r="H421" s="1382"/>
      <c r="I421" s="1382"/>
      <c r="J421" s="1382"/>
      <c r="K421" s="1385"/>
      <c r="L421" s="1385"/>
      <c r="M421" s="1385"/>
      <c r="N421" s="1404"/>
      <c r="O421" s="1385"/>
      <c r="P421" s="1385"/>
      <c r="Q421" s="1382" t="s">
        <v>424</v>
      </c>
      <c r="R421" s="606">
        <f t="shared" si="1"/>
        <v>2012</v>
      </c>
      <c r="S421" s="1382" t="s">
        <v>11172</v>
      </c>
      <c r="T421" s="1382">
        <v>800</v>
      </c>
      <c r="U421" s="1387"/>
      <c r="V421" s="1388">
        <v>45422</v>
      </c>
      <c r="W421" s="1435"/>
      <c r="X421" s="1390"/>
    </row>
    <row r="422" spans="1:24" s="1375" customFormat="1" ht="26.25" customHeight="1">
      <c r="A422" s="1381"/>
      <c r="B422" s="1382"/>
      <c r="C422" s="1391"/>
      <c r="D422" s="1382"/>
      <c r="E422" s="1382"/>
      <c r="F422" s="1382"/>
      <c r="G422" s="1382"/>
      <c r="H422" s="1382"/>
      <c r="I422" s="1382"/>
      <c r="J422" s="1382"/>
      <c r="K422" s="1385"/>
      <c r="L422" s="1385"/>
      <c r="M422" s="1385"/>
      <c r="N422" s="1404"/>
      <c r="O422" s="1385"/>
      <c r="P422" s="1385"/>
      <c r="Q422" s="1382" t="s">
        <v>424</v>
      </c>
      <c r="R422" s="606">
        <f t="shared" si="1"/>
        <v>2016</v>
      </c>
      <c r="S422" s="1382" t="s">
        <v>11173</v>
      </c>
      <c r="T422" s="1382">
        <v>800</v>
      </c>
      <c r="U422" s="1387"/>
      <c r="V422" s="1387"/>
      <c r="W422" s="1435"/>
      <c r="X422" s="1390"/>
    </row>
    <row r="423" spans="1:24" s="1375" customFormat="1" ht="26.25" customHeight="1">
      <c r="A423" s="1381"/>
      <c r="B423" s="1382"/>
      <c r="C423" s="1391"/>
      <c r="D423" s="1382"/>
      <c r="E423" s="1382"/>
      <c r="F423" s="1382"/>
      <c r="G423" s="1382"/>
      <c r="H423" s="1382"/>
      <c r="I423" s="1382"/>
      <c r="J423" s="1384"/>
      <c r="K423" s="1385"/>
      <c r="L423" s="1385"/>
      <c r="M423" s="1385"/>
      <c r="N423" s="1404"/>
      <c r="O423" s="1385"/>
      <c r="P423" s="1386"/>
      <c r="Q423" s="1382"/>
      <c r="R423" s="606"/>
      <c r="S423" s="1392" t="s">
        <v>9583</v>
      </c>
      <c r="T423" s="1392">
        <v>3620</v>
      </c>
      <c r="U423" s="1387"/>
      <c r="V423" s="1388"/>
      <c r="W423" s="1389"/>
      <c r="X423" s="1390"/>
    </row>
    <row r="424" spans="1:24" s="1375" customFormat="1" ht="26.25" customHeight="1">
      <c r="A424" s="1418"/>
      <c r="B424" s="1419"/>
      <c r="C424" s="1420"/>
      <c r="D424" s="1419"/>
      <c r="E424" s="1419"/>
      <c r="F424" s="1419"/>
      <c r="G424" s="1419"/>
      <c r="H424" s="1419"/>
      <c r="I424" s="1419"/>
      <c r="J424" s="1421"/>
      <c r="K424" s="1422"/>
      <c r="L424" s="1422"/>
      <c r="M424" s="1422"/>
      <c r="N424" s="1423"/>
      <c r="O424" s="1422"/>
      <c r="P424" s="1424"/>
      <c r="Q424" s="1419"/>
      <c r="R424" s="1382"/>
      <c r="S424" s="1425" t="s">
        <v>2472</v>
      </c>
      <c r="T424" s="1425">
        <f>SUM(T417:T423)</f>
        <v>8420</v>
      </c>
      <c r="U424" s="1426"/>
      <c r="V424" s="1427"/>
      <c r="W424" s="1428"/>
      <c r="X424" s="1429"/>
    </row>
    <row r="425" spans="1:24" s="1375" customFormat="1" ht="26.25" customHeight="1" thickBot="1">
      <c r="A425" s="1393"/>
      <c r="B425" s="1394"/>
      <c r="C425" s="1394"/>
      <c r="D425" s="1394"/>
      <c r="E425" s="1394"/>
      <c r="F425" s="1394"/>
      <c r="G425" s="1394"/>
      <c r="H425" s="1394"/>
      <c r="I425" s="1394"/>
      <c r="J425" s="1395"/>
      <c r="K425" s="1229" t="s">
        <v>11003</v>
      </c>
      <c r="L425" s="1396"/>
      <c r="M425" s="1396"/>
      <c r="N425" s="1411"/>
      <c r="O425" s="1396"/>
      <c r="P425" s="1397"/>
      <c r="Q425" s="1394"/>
      <c r="R425" s="1258"/>
      <c r="S425" s="1398"/>
      <c r="T425" s="1398"/>
      <c r="U425" s="1399"/>
      <c r="V425" s="1400"/>
      <c r="W425" s="1401"/>
      <c r="X425" s="1402"/>
    </row>
    <row r="427" spans="1:24" ht="26.25" customHeight="1" thickBot="1"/>
    <row r="428" spans="1:24" ht="26.25" customHeight="1">
      <c r="A428" s="676" t="s">
        <v>188</v>
      </c>
      <c r="B428" s="677"/>
      <c r="C428" s="677" t="s">
        <v>10865</v>
      </c>
      <c r="D428" s="677" t="s">
        <v>190</v>
      </c>
      <c r="E428" s="677" t="s">
        <v>191</v>
      </c>
      <c r="F428" s="677" t="s">
        <v>191</v>
      </c>
      <c r="G428" s="677" t="s">
        <v>191</v>
      </c>
      <c r="H428" s="677"/>
      <c r="I428" s="677" t="s">
        <v>9465</v>
      </c>
      <c r="J428" s="677" t="s">
        <v>11131</v>
      </c>
      <c r="K428" s="679" t="s">
        <v>14</v>
      </c>
      <c r="L428" s="677" t="s">
        <v>10981</v>
      </c>
      <c r="M428" s="2788" t="s">
        <v>11121</v>
      </c>
      <c r="N428" s="679" t="s">
        <v>11117</v>
      </c>
      <c r="O428" s="679" t="s">
        <v>11099</v>
      </c>
      <c r="P428" s="677" t="s">
        <v>11128</v>
      </c>
      <c r="Q428" s="680" t="s">
        <v>7739</v>
      </c>
      <c r="R428" s="680">
        <f>IF(MID(RIGHT(S428,8),1,1)="M",2021,IF(MID(RIGHT(S428,8),1,1)="N",2022,IF(MID(RIGHT(S428,8),1,1)="P",2023,IF(MID(RIGHT(S428,8),1,1)="R",1994,IF(MID(RIGHT(S428,8),1,1)="S",1995,IF(MID(RIGHT(S428,8),1,1)="T",1996,IF(MID(RIGHT(S428,8),1,1)="V",1997,IF(MID(RIGHT(S428,8),1,1)="W",1998,IF(MID(RIGHT(S428,8),1,1)="X",1999,IF(MID(RIGHT(S428,8),1,1)="Y",2000,IF(MID(RIGHT(S428,8),1,1)="1",2001,IF(MID(RIGHT(S428,8),1,1)="2",2002,IF(MID(RIGHT(S428,8),1,1)="3",2003,IF(MID(RIGHT(S428,8),1,1)="4",2004,IF(MID(RIGHT(S428,8),1,1)="5",2005,IF(MID(RIGHT(S428,8),1,1)="6",2006,IF(MID(RIGHT(S428,8),1,1)="7",2007,IF(MID(RIGHT(S428,8),1,1)="8",2008,IF(MID(RIGHT(S428,8),1,1)="9",2009,IF(MID(RIGHT(S428,8),1,1)="A",2010,IF(MID(RIGHT(S428,8),1,1)="B",2011,IF(MID(RIGHT(S428,8),1,1)="C",2012,IF(MID(RIGHT(S428,8),1,1)="D",2013,IF(MID(RIGHT(S428,8),1,1)="E",2014,IF(MID(RIGHT(S428,8),1,1)="F",2015,IF(MID(RIGHT(S428,8),1,1)="G",2016,IF(MID(RIGHT(S428,8),1,1)="H",2017,IF(MID(RIGHT(S428,8),1,1)="J",2018,IF(MID(RIGHT(S428,8),1,1)="K",2019,IF(MID(RIGHT(S428,8),1,1)="L",2020,""))))))))))))))))))))))))))))))</f>
        <v>2012</v>
      </c>
      <c r="S428" s="680" t="s">
        <v>12542</v>
      </c>
      <c r="T428" s="677">
        <v>1500</v>
      </c>
      <c r="U428" s="1560">
        <v>45371</v>
      </c>
      <c r="V428" s="1560">
        <v>45445</v>
      </c>
      <c r="W428" s="682">
        <v>4381</v>
      </c>
      <c r="X428" s="683">
        <v>4550</v>
      </c>
    </row>
    <row r="429" spans="1:24" ht="26.25" customHeight="1">
      <c r="A429" s="684"/>
      <c r="B429" s="83"/>
      <c r="C429" s="83" t="s">
        <v>10982</v>
      </c>
      <c r="D429" s="83"/>
      <c r="E429" s="83"/>
      <c r="F429" s="83"/>
      <c r="G429" s="83"/>
      <c r="H429" s="83"/>
      <c r="I429" s="83"/>
      <c r="J429" s="412" t="s">
        <v>10980</v>
      </c>
      <c r="K429" s="89" t="s">
        <v>195</v>
      </c>
      <c r="L429" s="425" t="s">
        <v>3603</v>
      </c>
      <c r="M429" s="2784"/>
      <c r="N429" s="73" t="s">
        <v>3073</v>
      </c>
      <c r="O429" s="83"/>
      <c r="P429" s="83" t="s">
        <v>11128</v>
      </c>
      <c r="Q429" s="83" t="s">
        <v>11119</v>
      </c>
      <c r="R429" s="83">
        <f>IF(MID(RIGHT(S429,8),1,1)="M",2021,IF(MID(RIGHT(S429,8),1,1)="N",2022,IF(MID(RIGHT(S429,8),1,1)="P",2023,IF(MID(RIGHT(S429,8),1,1)="R",1994,IF(MID(RIGHT(S429,8),1,1)="S",1995,IF(MID(RIGHT(S429,8),1,1)="T",1996,IF(MID(RIGHT(S429,8),1,1)="V",1997,IF(MID(RIGHT(S429,8),1,1)="W",1998,IF(MID(RIGHT(S429,8),1,1)="X",1999,IF(MID(RIGHT(S429,8),1,1)="Y",2000,IF(MID(RIGHT(S429,8),1,1)="1",2001,IF(MID(RIGHT(S429,8),1,1)="2",2002,IF(MID(RIGHT(S429,8),1,1)="3",2003,IF(MID(RIGHT(S429,8),1,1)="4",2004,IF(MID(RIGHT(S429,8),1,1)="5",2005,IF(MID(RIGHT(S429,8),1,1)="6",2006,IF(MID(RIGHT(S429,8),1,1)="7",2007,IF(MID(RIGHT(S429,8),1,1)="8",2008,IF(MID(RIGHT(S429,8),1,1)="9",2009,IF(MID(RIGHT(S429,8),1,1)="A",2010,IF(MID(RIGHT(S429,8),1,1)="B",2011,IF(MID(RIGHT(S429,8),1,1)="C",2012,IF(MID(RIGHT(S429,8),1,1)="D",2013,IF(MID(RIGHT(S429,8),1,1)="E",2014,IF(MID(RIGHT(S429,8),1,1)="F",2015,IF(MID(RIGHT(S429,8),1,1)="G",2016,IF(MID(RIGHT(S429,8),1,1)="H",2017,IF(MID(RIGHT(S429,8),1,1)="J",2018,IF(MID(RIGHT(S429,8),1,1)="K",2019,IF(MID(RIGHT(S429,8),1,1)="L",2020,""))))))))))))))))))))))))))))))</f>
        <v>2013</v>
      </c>
      <c r="S429" s="83" t="s">
        <v>11115</v>
      </c>
      <c r="T429" s="83">
        <v>1800</v>
      </c>
      <c r="U429" s="86">
        <v>45379</v>
      </c>
      <c r="V429" s="86">
        <v>45445</v>
      </c>
      <c r="W429" s="107" t="s">
        <v>11589</v>
      </c>
      <c r="X429" s="685">
        <v>550</v>
      </c>
    </row>
    <row r="430" spans="1:24" ht="26.25" customHeight="1">
      <c r="A430" s="684"/>
      <c r="B430" s="83"/>
      <c r="C430" s="83"/>
      <c r="D430" s="83"/>
      <c r="E430" s="83"/>
      <c r="F430" s="83"/>
      <c r="G430" s="83"/>
      <c r="H430" s="83"/>
      <c r="I430" s="83"/>
      <c r="J430" s="83" t="s">
        <v>11190</v>
      </c>
      <c r="K430" s="686" t="s">
        <v>10896</v>
      </c>
      <c r="L430" s="85" t="s">
        <v>12543</v>
      </c>
      <c r="M430" s="2783" t="s">
        <v>11122</v>
      </c>
      <c r="N430" s="73" t="s">
        <v>2435</v>
      </c>
      <c r="O430" s="83"/>
      <c r="P430" s="83" t="s">
        <v>11120</v>
      </c>
      <c r="Q430" s="83" t="s">
        <v>618</v>
      </c>
      <c r="R430" s="83">
        <f>IF(MID(RIGHT(S430,8),1,1)="M",2021,IF(MID(RIGHT(S430,8),1,1)="N",2022,IF(MID(RIGHT(S430,8),1,1)="P",2023,IF(MID(RIGHT(S430,8),1,1)="R",1994,IF(MID(RIGHT(S430,8),1,1)="S",1995,IF(MID(RIGHT(S430,8),1,1)="T",1996,IF(MID(RIGHT(S430,8),1,1)="V",1997,IF(MID(RIGHT(S430,8),1,1)="W",1998,IF(MID(RIGHT(S430,8),1,1)="X",1999,IF(MID(RIGHT(S430,8),1,1)="Y",2000,IF(MID(RIGHT(S430,8),1,1)="1",2001,IF(MID(RIGHT(S430,8),1,1)="2",2002,IF(MID(RIGHT(S430,8),1,1)="3",2003,IF(MID(RIGHT(S430,8),1,1)="4",2004,IF(MID(RIGHT(S430,8),1,1)="5",2005,IF(MID(RIGHT(S430,8),1,1)="6",2006,IF(MID(RIGHT(S430,8),1,1)="7",2007,IF(MID(RIGHT(S430,8),1,1)="8",2008,IF(MID(RIGHT(S430,8),1,1)="9",2009,IF(MID(RIGHT(S430,8),1,1)="A",2010,IF(MID(RIGHT(S430,8),1,1)="B",2011,IF(MID(RIGHT(S430,8),1,1)="C",2012,IF(MID(RIGHT(S430,8),1,1)="D",2013,IF(MID(RIGHT(S430,8),1,1)="E",2014,IF(MID(RIGHT(S430,8),1,1)="F",2015,IF(MID(RIGHT(S430,8),1,1)="G",2016,IF(MID(RIGHT(S430,8),1,1)="H",2017,IF(MID(RIGHT(S430,8),1,1)="J",2018,IF(MID(RIGHT(S430,8),1,1)="K",2019,IF(MID(RIGHT(S430,8),1,1)="L",2020,""))))))))))))))))))))))))))))))</f>
        <v>2010</v>
      </c>
      <c r="S430" s="83" t="s">
        <v>11459</v>
      </c>
      <c r="T430" s="83">
        <v>1800</v>
      </c>
      <c r="U430" s="87">
        <v>45381</v>
      </c>
      <c r="V430" s="86">
        <v>45454</v>
      </c>
      <c r="W430" s="86"/>
      <c r="X430" s="685">
        <v>430</v>
      </c>
    </row>
    <row r="431" spans="1:24" ht="26.25" customHeight="1">
      <c r="A431" s="684"/>
      <c r="B431" s="83"/>
      <c r="C431" s="83" t="s">
        <v>5629</v>
      </c>
      <c r="D431" s="83" t="s">
        <v>191</v>
      </c>
      <c r="E431" s="83"/>
      <c r="F431" s="83"/>
      <c r="G431" s="83"/>
      <c r="H431" s="83"/>
      <c r="I431" s="83"/>
      <c r="J431" s="83"/>
      <c r="K431" s="686" t="s">
        <v>8972</v>
      </c>
      <c r="L431" s="85" t="s">
        <v>12544</v>
      </c>
      <c r="M431" s="2784"/>
      <c r="N431" s="83"/>
      <c r="O431" s="83"/>
      <c r="P431" s="83" t="s">
        <v>11120</v>
      </c>
      <c r="Q431" s="85" t="s">
        <v>7739</v>
      </c>
      <c r="R431" s="85">
        <f>IF(MID(RIGHT(S431,8),1,1)="M",2021,IF(MID(RIGHT(S431,8),1,1)="N",2022,IF(MID(RIGHT(S431,8),1,1)="P",2023,IF(MID(RIGHT(S431,8),1,1)="R",1994,IF(MID(RIGHT(S431,8),1,1)="S",1995,IF(MID(RIGHT(S431,8),1,1)="T",1996,IF(MID(RIGHT(S431,8),1,1)="V",1997,IF(MID(RIGHT(S431,8),1,1)="W",1998,IF(MID(RIGHT(S431,8),1,1)="X",1999,IF(MID(RIGHT(S431,8),1,1)="Y",2000,IF(MID(RIGHT(S431,8),1,1)="1",2001,IF(MID(RIGHT(S431,8),1,1)="2",2002,IF(MID(RIGHT(S431,8),1,1)="3",2003,IF(MID(RIGHT(S431,8),1,1)="4",2004,IF(MID(RIGHT(S431,8),1,1)="5",2005,IF(MID(RIGHT(S431,8),1,1)="6",2006,IF(MID(RIGHT(S431,8),1,1)="7",2007,IF(MID(RIGHT(S431,8),1,1)="8",2008,IF(MID(RIGHT(S431,8),1,1)="9",2009,IF(MID(RIGHT(S431,8),1,1)="A",2010,IF(MID(RIGHT(S431,8),1,1)="B",2011,IF(MID(RIGHT(S431,8),1,1)="C",2012,IF(MID(RIGHT(S431,8),1,1)="D",2013,IF(MID(RIGHT(S431,8),1,1)="E",2014,IF(MID(RIGHT(S431,8),1,1)="F",2015,IF(MID(RIGHT(S431,8),1,1)="G",2016,IF(MID(RIGHT(S431,8),1,1)="H",2017,IF(MID(RIGHT(S431,8),1,1)="J",2018,IF(MID(RIGHT(S431,8),1,1)="K",2019,IF(MID(RIGHT(S431,8),1,1)="L",2020,""))))))))))))))))))))))))))))))</f>
        <v>2013</v>
      </c>
      <c r="S431" s="85" t="s">
        <v>11116</v>
      </c>
      <c r="T431" s="83">
        <v>1500</v>
      </c>
      <c r="U431" s="87"/>
      <c r="V431" s="86">
        <v>45455</v>
      </c>
      <c r="W431" s="86"/>
      <c r="X431" s="685">
        <v>60</v>
      </c>
    </row>
    <row r="432" spans="1:24" ht="26.25" customHeight="1">
      <c r="A432" s="684"/>
      <c r="B432" s="83"/>
      <c r="C432" s="83" t="s">
        <v>2472</v>
      </c>
      <c r="D432" s="83" t="s">
        <v>191</v>
      </c>
      <c r="E432" s="83"/>
      <c r="F432" s="83"/>
      <c r="G432" s="83"/>
      <c r="H432" s="83"/>
      <c r="I432" s="83"/>
      <c r="J432" s="83"/>
      <c r="K432" s="686"/>
      <c r="L432" s="83"/>
      <c r="M432" s="2476" t="s">
        <v>10944</v>
      </c>
      <c r="N432" s="2477"/>
      <c r="O432" s="2477"/>
      <c r="P432" s="2478"/>
      <c r="Q432" s="83"/>
      <c r="R432" s="83"/>
      <c r="S432" s="88" t="s">
        <v>189</v>
      </c>
      <c r="T432" s="88">
        <v>3680</v>
      </c>
      <c r="U432" s="87"/>
      <c r="V432" s="86">
        <v>45448</v>
      </c>
      <c r="W432" s="86"/>
      <c r="X432" s="777">
        <f>SUM(X428:X431)</f>
        <v>5590</v>
      </c>
    </row>
    <row r="433" spans="1:24" ht="26.25" customHeight="1">
      <c r="A433" s="684"/>
      <c r="B433" s="83"/>
      <c r="C433" s="83" t="s">
        <v>11118</v>
      </c>
      <c r="D433" s="83" t="s">
        <v>191</v>
      </c>
      <c r="E433" s="83"/>
      <c r="F433" s="83"/>
      <c r="G433" s="83"/>
      <c r="H433" s="83"/>
      <c r="I433" s="83"/>
      <c r="J433" s="83"/>
      <c r="K433" s="686"/>
      <c r="L433" s="83"/>
      <c r="M433" s="2792" t="s">
        <v>11037</v>
      </c>
      <c r="N433" s="2793"/>
      <c r="O433" s="2793"/>
      <c r="P433" s="2794"/>
      <c r="Q433" s="83"/>
      <c r="R433" s="83"/>
      <c r="S433" s="88" t="s">
        <v>2472</v>
      </c>
      <c r="T433" s="88">
        <f>SUM(T428:T432)</f>
        <v>10280</v>
      </c>
      <c r="U433" s="86"/>
      <c r="V433" s="86">
        <v>45456</v>
      </c>
      <c r="W433" s="87"/>
      <c r="X433" s="685" t="s">
        <v>11679</v>
      </c>
    </row>
    <row r="434" spans="1:24" ht="26.25" customHeight="1" thickBot="1">
      <c r="A434" s="687"/>
      <c r="B434" s="688"/>
      <c r="C434" s="688"/>
      <c r="D434" s="688"/>
      <c r="E434" s="688"/>
      <c r="F434" s="688"/>
      <c r="G434" s="688"/>
      <c r="H434" s="688"/>
      <c r="I434" s="688"/>
      <c r="J434" s="688"/>
      <c r="K434" s="611" t="s">
        <v>11402</v>
      </c>
      <c r="L434" s="688"/>
      <c r="M434" s="2789" t="s">
        <v>11403</v>
      </c>
      <c r="N434" s="2790"/>
      <c r="O434" s="2790"/>
      <c r="P434" s="2791"/>
      <c r="Q434" s="688"/>
      <c r="R434" s="688"/>
      <c r="S434" s="691"/>
      <c r="T434" s="691"/>
      <c r="U434" s="692"/>
      <c r="V434" s="693">
        <v>45460</v>
      </c>
      <c r="W434" s="693"/>
      <c r="X434" s="695"/>
    </row>
    <row r="435" spans="1:24" ht="26.25" customHeight="1">
      <c r="M435" s="4"/>
      <c r="N435" s="451"/>
      <c r="O435" s="451"/>
      <c r="P435" s="452"/>
    </row>
    <row r="436" spans="1:24" ht="26.25" customHeight="1" thickBot="1"/>
    <row r="437" spans="1:24" ht="26.25" customHeight="1">
      <c r="A437" s="699" t="s">
        <v>188</v>
      </c>
      <c r="B437" s="700"/>
      <c r="C437" s="700" t="s">
        <v>154</v>
      </c>
      <c r="D437" s="700" t="s">
        <v>190</v>
      </c>
      <c r="E437" s="700" t="s">
        <v>191</v>
      </c>
      <c r="F437" s="700" t="s">
        <v>191</v>
      </c>
      <c r="G437" s="700" t="s">
        <v>191</v>
      </c>
      <c r="H437" s="700" t="s">
        <v>191</v>
      </c>
      <c r="I437" s="700" t="s">
        <v>126</v>
      </c>
      <c r="J437" s="715" t="s">
        <v>11110</v>
      </c>
      <c r="K437" s="1515" t="s">
        <v>11332</v>
      </c>
      <c r="L437" s="715" t="s">
        <v>13508</v>
      </c>
      <c r="M437" s="715"/>
      <c r="N437" s="701" t="s">
        <v>11080</v>
      </c>
      <c r="O437" s="701">
        <v>231536654</v>
      </c>
      <c r="P437" s="702" t="s">
        <v>13507</v>
      </c>
      <c r="Q437" s="700" t="s">
        <v>1838</v>
      </c>
      <c r="R437" s="700">
        <f t="shared" ref="R437:R440" si="2">IF(MID(RIGHT(S437,8),1,1)="M",2021,IF(MID(RIGHT(S437,8),1,1)="N",2022,IF(MID(RIGHT(S437,8),1,1)="P",2023,IF(MID(RIGHT(S437,8),1,1)="R",1994,IF(MID(RIGHT(S437,8),1,1)="S",1995,IF(MID(RIGHT(S437,8),1,1)="T",1996,IF(MID(RIGHT(S437,8),1,1)="V",1997,IF(MID(RIGHT(S437,8),1,1)="W",1998,IF(MID(RIGHT(S437,8),1,1)="X",1999,IF(MID(RIGHT(S437,8),1,1)="Y",2000,IF(MID(RIGHT(S437,8),1,1)="1",2001,IF(MID(RIGHT(S437,8),1,1)="2",2002,IF(MID(RIGHT(S437,8),1,1)="3",2003,IF(MID(RIGHT(S437,8),1,1)="4",2004,IF(MID(RIGHT(S437,8),1,1)="5",2005,IF(MID(RIGHT(S437,8),1,1)="6",2006,IF(MID(RIGHT(S437,8),1,1)="7",2007,IF(MID(RIGHT(S437,8),1,1)="8",2008,IF(MID(RIGHT(S437,8),1,1)="9",2009,IF(MID(RIGHT(S437,8),1,1)="A",2010,IF(MID(RIGHT(S437,8),1,1)="B",2011,IF(MID(RIGHT(S437,8),1,1)="C",2012,IF(MID(RIGHT(S437,8),1,1)="D",2013,IF(MID(RIGHT(S437,8),1,1)="E",2014,IF(MID(RIGHT(S437,8),1,1)="F",2015,IF(MID(RIGHT(S437,8),1,1)="G",2016,IF(MID(RIGHT(S437,8),1,1)="H",2017,IF(MID(RIGHT(S437,8),1,1)="J",2018,IF(MID(RIGHT(S437,8),1,1)="K",2019,IF(MID(RIGHT(S437,8),1,1)="L",2020,""))))))))))))))))))))))))))))))</f>
        <v>2020</v>
      </c>
      <c r="S437" s="700" t="s">
        <v>11076</v>
      </c>
      <c r="T437" s="700">
        <v>1620</v>
      </c>
      <c r="U437" s="1344">
        <v>45368</v>
      </c>
      <c r="V437" s="1344">
        <v>45423</v>
      </c>
      <c r="W437" s="703">
        <v>4200</v>
      </c>
      <c r="X437" s="704">
        <v>8000</v>
      </c>
    </row>
    <row r="438" spans="1:24" ht="26.25" customHeight="1">
      <c r="A438" s="705"/>
      <c r="B438" s="278"/>
      <c r="C438" s="320" t="s">
        <v>9313</v>
      </c>
      <c r="D438" s="278"/>
      <c r="E438" s="278"/>
      <c r="F438" s="278"/>
      <c r="G438" s="278"/>
      <c r="H438" s="278"/>
      <c r="I438" s="278" t="s">
        <v>3598</v>
      </c>
      <c r="J438" s="317" t="s">
        <v>10832</v>
      </c>
      <c r="K438" s="280" t="s">
        <v>195</v>
      </c>
      <c r="L438" s="425" t="s">
        <v>3603</v>
      </c>
      <c r="M438" s="278"/>
      <c r="N438" s="73" t="s">
        <v>3073</v>
      </c>
      <c r="O438" s="278" t="s">
        <v>11035</v>
      </c>
      <c r="P438" s="278"/>
      <c r="Q438" s="278" t="s">
        <v>520</v>
      </c>
      <c r="R438" s="278">
        <f t="shared" si="2"/>
        <v>2021</v>
      </c>
      <c r="S438" s="278" t="s">
        <v>11078</v>
      </c>
      <c r="T438" s="278">
        <v>2210</v>
      </c>
      <c r="U438" s="1488">
        <v>45371</v>
      </c>
      <c r="V438" s="1488"/>
      <c r="W438" s="283">
        <v>50</v>
      </c>
      <c r="X438" s="706" t="s">
        <v>11536</v>
      </c>
    </row>
    <row r="439" spans="1:24" ht="26.25" customHeight="1">
      <c r="A439" s="705"/>
      <c r="B439" s="278"/>
      <c r="C439" s="278" t="s">
        <v>8997</v>
      </c>
      <c r="D439" s="278"/>
      <c r="E439" s="278"/>
      <c r="F439" s="278"/>
      <c r="G439" s="278"/>
      <c r="H439" s="278"/>
      <c r="I439" s="720"/>
      <c r="J439" s="278" t="s">
        <v>11236</v>
      </c>
      <c r="K439" s="278" t="s">
        <v>10764</v>
      </c>
      <c r="L439" s="278" t="s">
        <v>11423</v>
      </c>
      <c r="M439" s="278"/>
      <c r="N439" s="73" t="s">
        <v>2435</v>
      </c>
      <c r="O439" s="1371"/>
      <c r="P439" s="278"/>
      <c r="Q439" s="278" t="s">
        <v>2214</v>
      </c>
      <c r="R439" s="278">
        <f t="shared" si="2"/>
        <v>2021</v>
      </c>
      <c r="S439" s="278" t="s">
        <v>11079</v>
      </c>
      <c r="T439" s="278">
        <v>2730</v>
      </c>
      <c r="U439" s="719">
        <v>45379</v>
      </c>
      <c r="V439" s="719">
        <v>45430</v>
      </c>
      <c r="W439" s="359">
        <f>W437+W438</f>
        <v>4250</v>
      </c>
      <c r="X439" s="706"/>
    </row>
    <row r="440" spans="1:24" ht="26.25" customHeight="1">
      <c r="A440" s="705"/>
      <c r="B440" s="278"/>
      <c r="C440" s="278" t="s">
        <v>5629</v>
      </c>
      <c r="D440" s="278" t="s">
        <v>191</v>
      </c>
      <c r="E440" s="278"/>
      <c r="F440" s="278"/>
      <c r="G440" s="278"/>
      <c r="H440" s="278"/>
      <c r="I440" s="720"/>
      <c r="J440" s="425" t="s">
        <v>3281</v>
      </c>
      <c r="K440" s="278" t="s">
        <v>8972</v>
      </c>
      <c r="L440" s="188" t="s">
        <v>13783</v>
      </c>
      <c r="M440" s="278"/>
      <c r="N440" s="278"/>
      <c r="O440" s="278"/>
      <c r="P440" s="280"/>
      <c r="Q440" s="278" t="s">
        <v>7181</v>
      </c>
      <c r="R440" s="278">
        <f t="shared" si="2"/>
        <v>2017</v>
      </c>
      <c r="S440" s="278" t="s">
        <v>11077</v>
      </c>
      <c r="T440" s="278">
        <v>1465</v>
      </c>
      <c r="U440" s="282">
        <v>45381</v>
      </c>
      <c r="V440" s="281">
        <v>45470</v>
      </c>
      <c r="W440" s="283" t="s">
        <v>12977</v>
      </c>
      <c r="X440" s="721"/>
    </row>
    <row r="441" spans="1:24" ht="26.25" customHeight="1">
      <c r="A441" s="705"/>
      <c r="B441" s="278"/>
      <c r="C441" s="278" t="s">
        <v>9653</v>
      </c>
      <c r="D441" s="278" t="s">
        <v>191</v>
      </c>
      <c r="E441" s="278"/>
      <c r="F441" s="278"/>
      <c r="G441" s="278"/>
      <c r="H441" s="278"/>
      <c r="I441" s="278"/>
      <c r="J441" s="720"/>
      <c r="K441" s="278"/>
      <c r="L441" s="278" t="s">
        <v>13782</v>
      </c>
      <c r="M441" s="2476" t="s">
        <v>10780</v>
      </c>
      <c r="N441" s="2477"/>
      <c r="O441" s="2478"/>
      <c r="P441" s="278"/>
      <c r="Q441" s="278"/>
      <c r="R441" s="278"/>
      <c r="S441" s="284" t="s">
        <v>189</v>
      </c>
      <c r="T441" s="284">
        <v>3900</v>
      </c>
      <c r="U441" s="281"/>
      <c r="V441" s="281">
        <v>45473</v>
      </c>
      <c r="W441" s="359">
        <v>1700</v>
      </c>
      <c r="X441" s="722"/>
    </row>
    <row r="442" spans="1:24" ht="26.25" customHeight="1">
      <c r="A442" s="705"/>
      <c r="B442" s="278"/>
      <c r="C442" s="278"/>
      <c r="D442" s="278"/>
      <c r="E442" s="278"/>
      <c r="F442" s="278"/>
      <c r="G442" s="278"/>
      <c r="H442" s="278"/>
      <c r="I442" s="278"/>
      <c r="J442" s="278" t="s">
        <v>4457</v>
      </c>
      <c r="K442" s="278"/>
      <c r="L442" s="278"/>
      <c r="M442" s="278"/>
      <c r="N442" s="278"/>
      <c r="O442" s="278"/>
      <c r="P442" s="280"/>
      <c r="Q442" s="278"/>
      <c r="R442" s="278"/>
      <c r="S442" s="284" t="s">
        <v>2472</v>
      </c>
      <c r="T442" s="284">
        <f>SUM(T437:T441)</f>
        <v>11925</v>
      </c>
      <c r="U442" s="281"/>
      <c r="V442" s="281">
        <v>45478</v>
      </c>
      <c r="W442" s="359">
        <f>555+10</f>
        <v>565</v>
      </c>
      <c r="X442" s="722"/>
    </row>
    <row r="443" spans="1:24" ht="26.25" customHeight="1" thickBot="1">
      <c r="A443" s="707"/>
      <c r="B443" s="708"/>
      <c r="C443" s="708"/>
      <c r="D443" s="708"/>
      <c r="E443" s="708"/>
      <c r="F443" s="708"/>
      <c r="G443" s="708"/>
      <c r="H443" s="708"/>
      <c r="I443" s="708"/>
      <c r="J443" s="708"/>
      <c r="K443" s="611" t="s">
        <v>11036</v>
      </c>
      <c r="L443" s="709"/>
      <c r="M443" s="709"/>
      <c r="N443" s="708"/>
      <c r="O443" s="708"/>
      <c r="P443" s="710"/>
      <c r="Q443" s="711"/>
      <c r="R443" s="711"/>
      <c r="S443" s="711"/>
      <c r="T443" s="711"/>
      <c r="U443" s="712"/>
      <c r="V443" s="713">
        <v>45505</v>
      </c>
      <c r="W443" s="723"/>
      <c r="X443" s="724"/>
    </row>
    <row r="445" spans="1:24" ht="26.25" customHeight="1" thickBot="1"/>
    <row r="446" spans="1:24" ht="26.25" customHeight="1">
      <c r="A446" s="456" t="s">
        <v>188</v>
      </c>
      <c r="B446" s="457"/>
      <c r="C446" s="457" t="s">
        <v>10329</v>
      </c>
      <c r="D446" s="457" t="s">
        <v>190</v>
      </c>
      <c r="E446" s="457" t="s">
        <v>191</v>
      </c>
      <c r="F446" s="457" t="s">
        <v>191</v>
      </c>
      <c r="G446" s="457" t="s">
        <v>191</v>
      </c>
      <c r="H446" s="457" t="s">
        <v>191</v>
      </c>
      <c r="I446" s="457" t="s">
        <v>10394</v>
      </c>
      <c r="J446" s="457" t="s">
        <v>11131</v>
      </c>
      <c r="K446" s="458" t="s">
        <v>11331</v>
      </c>
      <c r="L446" s="457"/>
      <c r="M446" s="457" t="s">
        <v>11256</v>
      </c>
      <c r="N446" s="458" t="s">
        <v>10918</v>
      </c>
      <c r="O446" s="458" t="s">
        <v>11049</v>
      </c>
      <c r="P446" s="459" t="s">
        <v>12756</v>
      </c>
      <c r="Q446" s="457" t="s">
        <v>361</v>
      </c>
      <c r="R446" s="457">
        <v>2020</v>
      </c>
      <c r="S446" s="457" t="s">
        <v>11050</v>
      </c>
      <c r="T446" s="457">
        <v>1663</v>
      </c>
      <c r="U446" s="460">
        <v>45368</v>
      </c>
      <c r="V446" s="460">
        <v>45407</v>
      </c>
      <c r="W446" s="1163">
        <v>6300</v>
      </c>
      <c r="X446" s="463">
        <v>7450</v>
      </c>
    </row>
    <row r="447" spans="1:24" ht="26.25" customHeight="1">
      <c r="A447" s="464"/>
      <c r="B447" s="143"/>
      <c r="C447" s="143" t="s">
        <v>10443</v>
      </c>
      <c r="D447" s="143"/>
      <c r="E447" s="143"/>
      <c r="F447" s="143"/>
      <c r="G447" s="143"/>
      <c r="H447" s="143"/>
      <c r="I447" s="143" t="s">
        <v>3598</v>
      </c>
      <c r="J447" s="412" t="s">
        <v>10763</v>
      </c>
      <c r="K447" s="169" t="s">
        <v>10395</v>
      </c>
      <c r="L447" s="427" t="s">
        <v>3359</v>
      </c>
      <c r="M447" s="143" t="s">
        <v>11148</v>
      </c>
      <c r="N447" s="73" t="s">
        <v>2943</v>
      </c>
      <c r="O447" s="143"/>
      <c r="P447" s="143"/>
      <c r="Q447" s="143" t="s">
        <v>361</v>
      </c>
      <c r="R447" s="143">
        <v>2017</v>
      </c>
      <c r="S447" s="143" t="s">
        <v>11051</v>
      </c>
      <c r="T447" s="143">
        <v>1663</v>
      </c>
      <c r="U447" s="168">
        <v>45371</v>
      </c>
      <c r="V447" s="146">
        <v>45414</v>
      </c>
      <c r="W447" s="147">
        <v>6000</v>
      </c>
      <c r="X447" s="466"/>
    </row>
    <row r="448" spans="1:24" ht="26.25" customHeight="1">
      <c r="A448" s="464"/>
      <c r="B448" s="143"/>
      <c r="C448" s="143"/>
      <c r="D448" s="143"/>
      <c r="E448" s="143"/>
      <c r="F448" s="143"/>
      <c r="G448" s="143"/>
      <c r="H448" s="143"/>
      <c r="I448" s="143"/>
      <c r="J448" s="320" t="s">
        <v>10762</v>
      </c>
      <c r="K448" s="144" t="s">
        <v>10764</v>
      </c>
      <c r="L448" s="143" t="s">
        <v>12469</v>
      </c>
      <c r="M448" s="143" t="s">
        <v>11149</v>
      </c>
      <c r="N448" s="73" t="s">
        <v>10843</v>
      </c>
      <c r="O448" s="143" t="s">
        <v>11443</v>
      </c>
      <c r="P448" s="143"/>
      <c r="Q448" s="143" t="s">
        <v>375</v>
      </c>
      <c r="R448" s="143">
        <v>2016</v>
      </c>
      <c r="S448" s="143" t="s">
        <v>11052</v>
      </c>
      <c r="T448" s="143">
        <v>1662</v>
      </c>
      <c r="U448" s="168">
        <v>45379</v>
      </c>
      <c r="V448" s="146"/>
      <c r="W448" s="1449" t="s">
        <v>12749</v>
      </c>
      <c r="X448" s="466"/>
    </row>
    <row r="449" spans="1:24" ht="26.25" customHeight="1">
      <c r="A449" s="464"/>
      <c r="B449" s="143"/>
      <c r="C449" s="143" t="s">
        <v>10002</v>
      </c>
      <c r="D449" s="143" t="s">
        <v>191</v>
      </c>
      <c r="E449" s="143"/>
      <c r="F449" s="143"/>
      <c r="G449" s="143"/>
      <c r="H449" s="143"/>
      <c r="I449" s="143"/>
      <c r="J449" s="143" t="s">
        <v>11190</v>
      </c>
      <c r="K449" s="144" t="s">
        <v>8972</v>
      </c>
      <c r="L449" s="143" t="s">
        <v>12731</v>
      </c>
      <c r="M449" s="143" t="s">
        <v>11150</v>
      </c>
      <c r="N449" s="143"/>
      <c r="O449" s="143"/>
      <c r="P449" s="143"/>
      <c r="Q449" s="143" t="s">
        <v>363</v>
      </c>
      <c r="R449" s="143">
        <v>2015</v>
      </c>
      <c r="S449" s="143" t="s">
        <v>11053</v>
      </c>
      <c r="T449" s="143">
        <v>1662</v>
      </c>
      <c r="U449" s="146">
        <v>45381</v>
      </c>
      <c r="V449" s="146"/>
      <c r="W449" s="147"/>
      <c r="X449" s="466"/>
    </row>
    <row r="450" spans="1:24" ht="26.25" customHeight="1">
      <c r="A450" s="464"/>
      <c r="B450" s="143"/>
      <c r="C450" s="143" t="s">
        <v>10003</v>
      </c>
      <c r="D450" s="143" t="s">
        <v>191</v>
      </c>
      <c r="E450" s="143"/>
      <c r="F450" s="143"/>
      <c r="G450" s="143"/>
      <c r="H450" s="143"/>
      <c r="I450" s="143"/>
      <c r="J450" s="143" t="s">
        <v>2626</v>
      </c>
      <c r="K450" s="144"/>
      <c r="L450" s="143" t="s">
        <v>12732</v>
      </c>
      <c r="M450" s="2559" t="s">
        <v>10104</v>
      </c>
      <c r="N450" s="2560"/>
      <c r="O450" s="2561"/>
      <c r="P450" s="143"/>
      <c r="Q450" s="143"/>
      <c r="R450" s="143"/>
      <c r="S450" s="148" t="s">
        <v>189</v>
      </c>
      <c r="T450" s="148">
        <v>3700</v>
      </c>
      <c r="U450" s="168"/>
      <c r="V450" s="146"/>
      <c r="W450" s="147"/>
      <c r="X450" s="466"/>
    </row>
    <row r="451" spans="1:24" ht="26.25" customHeight="1">
      <c r="A451" s="464"/>
      <c r="B451" s="143"/>
      <c r="C451" s="143" t="s">
        <v>10043</v>
      </c>
      <c r="D451" s="143" t="s">
        <v>10047</v>
      </c>
      <c r="E451" s="143"/>
      <c r="F451" s="143"/>
      <c r="G451" s="143"/>
      <c r="H451" s="143"/>
      <c r="I451" s="143"/>
      <c r="J451" s="425" t="s">
        <v>10376</v>
      </c>
      <c r="K451" s="144"/>
      <c r="L451" s="143" t="s">
        <v>13011</v>
      </c>
      <c r="M451" s="2559" t="s">
        <v>2898</v>
      </c>
      <c r="N451" s="2560"/>
      <c r="O451" s="2561"/>
      <c r="P451" s="143"/>
      <c r="Q451" s="143"/>
      <c r="R451" s="143"/>
      <c r="S451" s="148" t="s">
        <v>2472</v>
      </c>
      <c r="T451" s="148">
        <f>SUM(T446:T450)</f>
        <v>10350</v>
      </c>
      <c r="U451" s="168"/>
      <c r="V451" s="146"/>
      <c r="W451" s="147"/>
      <c r="X451" s="466"/>
    </row>
    <row r="452" spans="1:24" ht="26.25" customHeight="1" thickBot="1">
      <c r="A452" s="467"/>
      <c r="B452" s="468"/>
      <c r="C452" s="468"/>
      <c r="D452" s="468"/>
      <c r="E452" s="468"/>
      <c r="F452" s="468"/>
      <c r="G452" s="468"/>
      <c r="H452" s="468"/>
      <c r="I452" s="468"/>
      <c r="J452" s="555" t="s">
        <v>2745</v>
      </c>
      <c r="K452" s="611" t="s">
        <v>10696</v>
      </c>
      <c r="L452" s="468" t="s">
        <v>13014</v>
      </c>
      <c r="M452" s="472" t="s">
        <v>12722</v>
      </c>
      <c r="N452" s="1731" t="s">
        <v>12783</v>
      </c>
      <c r="O452" s="470"/>
      <c r="P452" s="471"/>
      <c r="Q452" s="468"/>
      <c r="R452" s="468"/>
      <c r="S452" s="471" t="s">
        <v>1907</v>
      </c>
      <c r="T452" s="471">
        <v>6650</v>
      </c>
      <c r="U452" s="473"/>
      <c r="V452" s="474"/>
      <c r="W452" s="475"/>
      <c r="X452" s="476"/>
    </row>
    <row r="453" spans="1:24" ht="26.25" customHeight="1">
      <c r="A453" s="456" t="s">
        <v>188</v>
      </c>
      <c r="B453" s="457"/>
      <c r="C453" s="457" t="s">
        <v>10329</v>
      </c>
      <c r="D453" s="457" t="s">
        <v>190</v>
      </c>
      <c r="E453" s="457" t="s">
        <v>191</v>
      </c>
      <c r="F453" s="457" t="s">
        <v>191</v>
      </c>
      <c r="G453" s="457" t="s">
        <v>191</v>
      </c>
      <c r="H453" s="457" t="s">
        <v>191</v>
      </c>
      <c r="I453" s="457" t="s">
        <v>10394</v>
      </c>
      <c r="J453" s="457" t="s">
        <v>11131</v>
      </c>
      <c r="K453" s="458" t="s">
        <v>11331</v>
      </c>
      <c r="L453" s="457"/>
      <c r="M453" s="457" t="s">
        <v>11378</v>
      </c>
      <c r="N453" s="458" t="s">
        <v>10973</v>
      </c>
      <c r="O453" s="458" t="s">
        <v>11046</v>
      </c>
      <c r="P453" s="459" t="s">
        <v>12756</v>
      </c>
      <c r="Q453" s="457" t="s">
        <v>361</v>
      </c>
      <c r="R453" s="457">
        <v>2014</v>
      </c>
      <c r="S453" s="457" t="s">
        <v>11054</v>
      </c>
      <c r="T453" s="457">
        <v>1835</v>
      </c>
      <c r="U453" s="460">
        <v>45368</v>
      </c>
      <c r="V453" s="460">
        <v>45407</v>
      </c>
      <c r="W453" s="1163">
        <v>6300</v>
      </c>
      <c r="X453" s="463">
        <v>7450</v>
      </c>
    </row>
    <row r="454" spans="1:24" ht="26.25" customHeight="1">
      <c r="A454" s="464"/>
      <c r="B454" s="143"/>
      <c r="C454" s="143" t="s">
        <v>10443</v>
      </c>
      <c r="D454" s="143"/>
      <c r="E454" s="143"/>
      <c r="F454" s="143"/>
      <c r="G454" s="143"/>
      <c r="H454" s="143"/>
      <c r="I454" s="143" t="s">
        <v>3598</v>
      </c>
      <c r="J454" s="412" t="s">
        <v>10968</v>
      </c>
      <c r="K454" s="169" t="s">
        <v>10395</v>
      </c>
      <c r="L454" s="427" t="s">
        <v>3359</v>
      </c>
      <c r="M454" s="143" t="s">
        <v>11151</v>
      </c>
      <c r="N454" s="73" t="s">
        <v>2943</v>
      </c>
      <c r="O454" s="143"/>
      <c r="P454" s="143"/>
      <c r="Q454" s="143" t="s">
        <v>361</v>
      </c>
      <c r="R454" s="143">
        <v>2018</v>
      </c>
      <c r="S454" s="143" t="s">
        <v>11055</v>
      </c>
      <c r="T454" s="143">
        <v>1835</v>
      </c>
      <c r="U454" s="168">
        <v>45371</v>
      </c>
      <c r="V454" s="146">
        <v>45414</v>
      </c>
      <c r="W454" s="147">
        <v>6000</v>
      </c>
      <c r="X454" s="466"/>
    </row>
    <row r="455" spans="1:24" ht="26.25" customHeight="1">
      <c r="A455" s="464"/>
      <c r="B455" s="143"/>
      <c r="C455" s="143"/>
      <c r="D455" s="143"/>
      <c r="E455" s="143"/>
      <c r="F455" s="143"/>
      <c r="G455" s="143"/>
      <c r="H455" s="143"/>
      <c r="I455" s="143"/>
      <c r="J455" s="320" t="s">
        <v>10812</v>
      </c>
      <c r="K455" s="144" t="s">
        <v>10764</v>
      </c>
      <c r="L455" s="143" t="s">
        <v>12469</v>
      </c>
      <c r="M455" s="143" t="s">
        <v>11152</v>
      </c>
      <c r="N455" s="73" t="s">
        <v>10843</v>
      </c>
      <c r="O455" s="143" t="s">
        <v>11443</v>
      </c>
      <c r="P455" s="143"/>
      <c r="Q455" s="143" t="s">
        <v>203</v>
      </c>
      <c r="R455" s="143">
        <v>2016</v>
      </c>
      <c r="S455" s="143" t="s">
        <v>11056</v>
      </c>
      <c r="T455" s="143">
        <v>1835</v>
      </c>
      <c r="U455" s="168">
        <v>45379</v>
      </c>
      <c r="V455" s="146"/>
      <c r="W455" s="1449" t="s">
        <v>12749</v>
      </c>
      <c r="X455" s="466"/>
    </row>
    <row r="456" spans="1:24" ht="26.25" customHeight="1">
      <c r="A456" s="464"/>
      <c r="B456" s="143"/>
      <c r="C456" s="143" t="s">
        <v>10002</v>
      </c>
      <c r="D456" s="143" t="s">
        <v>191</v>
      </c>
      <c r="E456" s="143"/>
      <c r="F456" s="143"/>
      <c r="G456" s="143"/>
      <c r="H456" s="143"/>
      <c r="I456" s="143"/>
      <c r="J456" s="143" t="s">
        <v>11190</v>
      </c>
      <c r="K456" s="144" t="s">
        <v>8972</v>
      </c>
      <c r="L456" s="143" t="s">
        <v>12731</v>
      </c>
      <c r="M456" s="143" t="s">
        <v>11153</v>
      </c>
      <c r="N456" s="143"/>
      <c r="O456" s="143"/>
      <c r="P456" s="143"/>
      <c r="Q456" s="143" t="s">
        <v>363</v>
      </c>
      <c r="R456" s="143">
        <v>2016</v>
      </c>
      <c r="S456" s="143" t="s">
        <v>11057</v>
      </c>
      <c r="T456" s="143">
        <v>1835</v>
      </c>
      <c r="U456" s="146">
        <v>45381</v>
      </c>
      <c r="V456" s="146"/>
      <c r="W456" s="147"/>
      <c r="X456" s="466"/>
    </row>
    <row r="457" spans="1:24" ht="26.25" customHeight="1">
      <c r="A457" s="464"/>
      <c r="B457" s="143"/>
      <c r="C457" s="143" t="s">
        <v>10003</v>
      </c>
      <c r="D457" s="143" t="s">
        <v>191</v>
      </c>
      <c r="E457" s="143"/>
      <c r="F457" s="143"/>
      <c r="G457" s="143"/>
      <c r="H457" s="143"/>
      <c r="I457" s="143"/>
      <c r="J457" s="143" t="s">
        <v>2626</v>
      </c>
      <c r="K457" s="144"/>
      <c r="L457" s="143" t="s">
        <v>12732</v>
      </c>
      <c r="M457" s="2559" t="s">
        <v>10104</v>
      </c>
      <c r="N457" s="2560"/>
      <c r="O457" s="2561"/>
      <c r="P457" s="143"/>
      <c r="Q457" s="143"/>
      <c r="R457" s="143"/>
      <c r="S457" s="148" t="s">
        <v>189</v>
      </c>
      <c r="T457" s="148">
        <v>3700</v>
      </c>
      <c r="U457" s="168"/>
      <c r="V457" s="146"/>
      <c r="W457" s="147"/>
      <c r="X457" s="466"/>
    </row>
    <row r="458" spans="1:24" ht="26.25" customHeight="1">
      <c r="A458" s="464"/>
      <c r="B458" s="143"/>
      <c r="C458" s="143" t="s">
        <v>10043</v>
      </c>
      <c r="D458" s="143" t="s">
        <v>10047</v>
      </c>
      <c r="E458" s="143"/>
      <c r="F458" s="143"/>
      <c r="G458" s="143"/>
      <c r="H458" s="143"/>
      <c r="I458" s="143"/>
      <c r="J458" s="425" t="s">
        <v>10376</v>
      </c>
      <c r="K458" s="144"/>
      <c r="L458" s="143" t="s">
        <v>13011</v>
      </c>
      <c r="M458" s="2559" t="s">
        <v>2898</v>
      </c>
      <c r="N458" s="2560"/>
      <c r="O458" s="2561"/>
      <c r="P458" s="143"/>
      <c r="Q458" s="143"/>
      <c r="R458" s="143"/>
      <c r="S458" s="148" t="s">
        <v>2472</v>
      </c>
      <c r="T458" s="148">
        <f>SUM(T453:T457)</f>
        <v>11040</v>
      </c>
      <c r="U458" s="168"/>
      <c r="V458" s="146"/>
      <c r="W458" s="147"/>
      <c r="X458" s="466"/>
    </row>
    <row r="459" spans="1:24" ht="26.25" customHeight="1" thickBot="1">
      <c r="A459" s="467"/>
      <c r="B459" s="468"/>
      <c r="C459" s="468"/>
      <c r="D459" s="468"/>
      <c r="E459" s="468"/>
      <c r="F459" s="468"/>
      <c r="G459" s="468"/>
      <c r="H459" s="468"/>
      <c r="I459" s="468"/>
      <c r="J459" s="555" t="s">
        <v>2745</v>
      </c>
      <c r="K459" s="611" t="s">
        <v>10696</v>
      </c>
      <c r="L459" s="468" t="s">
        <v>13014</v>
      </c>
      <c r="M459" s="472" t="s">
        <v>12722</v>
      </c>
      <c r="N459" s="1731" t="s">
        <v>12783</v>
      </c>
      <c r="O459" s="470"/>
      <c r="P459" s="471"/>
      <c r="Q459" s="468"/>
      <c r="R459" s="468"/>
      <c r="S459" s="471" t="s">
        <v>1907</v>
      </c>
      <c r="T459" s="471">
        <v>7340</v>
      </c>
      <c r="U459" s="473"/>
      <c r="V459" s="474"/>
      <c r="W459" s="475"/>
      <c r="X459" s="476"/>
    </row>
    <row r="460" spans="1:24" ht="26.25" customHeight="1">
      <c r="A460" s="456" t="s">
        <v>188</v>
      </c>
      <c r="B460" s="457"/>
      <c r="C460" s="457" t="s">
        <v>10329</v>
      </c>
      <c r="D460" s="457" t="s">
        <v>190</v>
      </c>
      <c r="E460" s="457" t="s">
        <v>191</v>
      </c>
      <c r="F460" s="457" t="s">
        <v>191</v>
      </c>
      <c r="G460" s="457" t="s">
        <v>191</v>
      </c>
      <c r="H460" s="457" t="s">
        <v>191</v>
      </c>
      <c r="I460" s="457" t="s">
        <v>10394</v>
      </c>
      <c r="J460" s="457" t="s">
        <v>11131</v>
      </c>
      <c r="K460" s="458" t="s">
        <v>11331</v>
      </c>
      <c r="L460" s="457"/>
      <c r="M460" s="457" t="s">
        <v>11379</v>
      </c>
      <c r="N460" s="458" t="s">
        <v>11058</v>
      </c>
      <c r="O460" s="458" t="s">
        <v>11067</v>
      </c>
      <c r="P460" s="459" t="s">
        <v>12756</v>
      </c>
      <c r="Q460" s="457" t="s">
        <v>361</v>
      </c>
      <c r="R460" s="457">
        <v>2017</v>
      </c>
      <c r="S460" s="457" t="s">
        <v>11068</v>
      </c>
      <c r="T460" s="457">
        <v>1833</v>
      </c>
      <c r="U460" s="460">
        <v>45368</v>
      </c>
      <c r="V460" s="460">
        <v>45407</v>
      </c>
      <c r="W460" s="1163">
        <v>6300</v>
      </c>
      <c r="X460" s="463">
        <v>7450</v>
      </c>
    </row>
    <row r="461" spans="1:24" ht="26.25" customHeight="1">
      <c r="A461" s="464"/>
      <c r="B461" s="143"/>
      <c r="C461" s="143" t="s">
        <v>10443</v>
      </c>
      <c r="D461" s="143"/>
      <c r="E461" s="143"/>
      <c r="F461" s="143"/>
      <c r="G461" s="143"/>
      <c r="H461" s="143"/>
      <c r="I461" s="143" t="s">
        <v>3598</v>
      </c>
      <c r="J461" s="412" t="s">
        <v>10970</v>
      </c>
      <c r="K461" s="169" t="s">
        <v>10395</v>
      </c>
      <c r="L461" s="427" t="s">
        <v>3359</v>
      </c>
      <c r="M461" s="143" t="s">
        <v>11154</v>
      </c>
      <c r="N461" s="73" t="s">
        <v>2943</v>
      </c>
      <c r="O461" s="143"/>
      <c r="P461" s="143"/>
      <c r="Q461" s="143" t="s">
        <v>243</v>
      </c>
      <c r="R461" s="143">
        <v>2014</v>
      </c>
      <c r="S461" s="143" t="s">
        <v>11069</v>
      </c>
      <c r="T461" s="143">
        <v>1830</v>
      </c>
      <c r="U461" s="168">
        <v>45371</v>
      </c>
      <c r="V461" s="146">
        <v>45414</v>
      </c>
      <c r="W461" s="147">
        <v>6000</v>
      </c>
      <c r="X461" s="466"/>
    </row>
    <row r="462" spans="1:24" ht="26.25" customHeight="1">
      <c r="A462" s="464"/>
      <c r="B462" s="143"/>
      <c r="C462" s="143"/>
      <c r="D462" s="143"/>
      <c r="E462" s="143"/>
      <c r="F462" s="143"/>
      <c r="G462" s="143"/>
      <c r="H462" s="143"/>
      <c r="I462" s="143"/>
      <c r="J462" s="320" t="s">
        <v>10969</v>
      </c>
      <c r="K462" s="144" t="s">
        <v>10764</v>
      </c>
      <c r="L462" s="143" t="s">
        <v>12469</v>
      </c>
      <c r="M462" s="143" t="s">
        <v>11155</v>
      </c>
      <c r="N462" s="73" t="s">
        <v>10843</v>
      </c>
      <c r="O462" s="143" t="s">
        <v>11443</v>
      </c>
      <c r="P462" s="143"/>
      <c r="Q462" s="143" t="s">
        <v>361</v>
      </c>
      <c r="R462" s="143">
        <v>2016</v>
      </c>
      <c r="S462" s="143" t="s">
        <v>11070</v>
      </c>
      <c r="T462" s="143">
        <v>1833</v>
      </c>
      <c r="U462" s="168">
        <v>45379</v>
      </c>
      <c r="V462" s="146"/>
      <c r="W462" s="1449" t="s">
        <v>12749</v>
      </c>
      <c r="X462" s="466"/>
    </row>
    <row r="463" spans="1:24" ht="26.25" customHeight="1">
      <c r="A463" s="464"/>
      <c r="B463" s="143"/>
      <c r="C463" s="143" t="s">
        <v>10002</v>
      </c>
      <c r="D463" s="143" t="s">
        <v>191</v>
      </c>
      <c r="E463" s="143"/>
      <c r="F463" s="143"/>
      <c r="G463" s="143"/>
      <c r="H463" s="143"/>
      <c r="I463" s="143"/>
      <c r="J463" s="143" t="s">
        <v>11190</v>
      </c>
      <c r="K463" s="144" t="s">
        <v>8972</v>
      </c>
      <c r="L463" s="143" t="s">
        <v>12731</v>
      </c>
      <c r="M463" s="143" t="s">
        <v>11156</v>
      </c>
      <c r="N463" s="143"/>
      <c r="O463" s="143"/>
      <c r="P463" s="143"/>
      <c r="Q463" s="143" t="s">
        <v>7964</v>
      </c>
      <c r="R463" s="143">
        <v>2014</v>
      </c>
      <c r="S463" s="143" t="s">
        <v>11071</v>
      </c>
      <c r="T463" s="143">
        <v>1834</v>
      </c>
      <c r="U463" s="146">
        <v>45381</v>
      </c>
      <c r="V463" s="146"/>
      <c r="W463" s="147"/>
      <c r="X463" s="466"/>
    </row>
    <row r="464" spans="1:24" ht="26.25" customHeight="1">
      <c r="A464" s="464"/>
      <c r="B464" s="143"/>
      <c r="C464" s="143" t="s">
        <v>10003</v>
      </c>
      <c r="D464" s="143" t="s">
        <v>191</v>
      </c>
      <c r="E464" s="143"/>
      <c r="F464" s="143"/>
      <c r="G464" s="143"/>
      <c r="H464" s="143"/>
      <c r="I464" s="143"/>
      <c r="J464" s="143" t="s">
        <v>2626</v>
      </c>
      <c r="K464" s="144"/>
      <c r="L464" s="143" t="s">
        <v>12732</v>
      </c>
      <c r="M464" s="2559" t="s">
        <v>10104</v>
      </c>
      <c r="N464" s="2560"/>
      <c r="O464" s="2561"/>
      <c r="P464" s="143"/>
      <c r="Q464" s="143"/>
      <c r="R464" s="143"/>
      <c r="S464" s="148" t="s">
        <v>189</v>
      </c>
      <c r="T464" s="148">
        <v>3700</v>
      </c>
      <c r="U464" s="168"/>
      <c r="V464" s="146"/>
      <c r="W464" s="147"/>
      <c r="X464" s="466"/>
    </row>
    <row r="465" spans="1:24" ht="26.25" customHeight="1">
      <c r="A465" s="464"/>
      <c r="B465" s="143"/>
      <c r="C465" s="143" t="s">
        <v>10043</v>
      </c>
      <c r="D465" s="143" t="s">
        <v>10047</v>
      </c>
      <c r="E465" s="143"/>
      <c r="F465" s="143"/>
      <c r="G465" s="143"/>
      <c r="H465" s="143"/>
      <c r="I465" s="143"/>
      <c r="J465" s="425" t="s">
        <v>10376</v>
      </c>
      <c r="K465" s="144"/>
      <c r="L465" s="143" t="s">
        <v>13011</v>
      </c>
      <c r="M465" s="2559" t="s">
        <v>2898</v>
      </c>
      <c r="N465" s="2560"/>
      <c r="O465" s="2561"/>
      <c r="P465" s="143"/>
      <c r="Q465" s="143"/>
      <c r="R465" s="143"/>
      <c r="S465" s="148" t="s">
        <v>2472</v>
      </c>
      <c r="T465" s="148">
        <f>SUM(T460:T464)</f>
        <v>11030</v>
      </c>
      <c r="U465" s="168"/>
      <c r="V465" s="146"/>
      <c r="W465" s="147"/>
      <c r="X465" s="466"/>
    </row>
    <row r="466" spans="1:24" ht="26.25" customHeight="1" thickBot="1">
      <c r="A466" s="467"/>
      <c r="B466" s="468"/>
      <c r="C466" s="468"/>
      <c r="D466" s="468"/>
      <c r="E466" s="468"/>
      <c r="F466" s="468"/>
      <c r="G466" s="468"/>
      <c r="H466" s="468"/>
      <c r="I466" s="468"/>
      <c r="J466" s="555" t="s">
        <v>2745</v>
      </c>
      <c r="K466" s="611" t="s">
        <v>10696</v>
      </c>
      <c r="L466" s="468" t="s">
        <v>13012</v>
      </c>
      <c r="M466" s="472" t="s">
        <v>12722</v>
      </c>
      <c r="N466" s="1731" t="s">
        <v>12805</v>
      </c>
      <c r="O466" s="470"/>
      <c r="P466" s="471"/>
      <c r="Q466" s="468"/>
      <c r="R466" s="468"/>
      <c r="S466" s="471" t="s">
        <v>1907</v>
      </c>
      <c r="T466" s="471">
        <v>7330</v>
      </c>
      <c r="U466" s="473"/>
      <c r="V466" s="474"/>
      <c r="W466" s="475"/>
      <c r="X466" s="476"/>
    </row>
    <row r="467" spans="1:24" ht="26.25" customHeight="1">
      <c r="A467" s="456" t="s">
        <v>188</v>
      </c>
      <c r="B467" s="457"/>
      <c r="C467" s="457" t="s">
        <v>10329</v>
      </c>
      <c r="D467" s="457" t="s">
        <v>190</v>
      </c>
      <c r="E467" s="457" t="s">
        <v>191</v>
      </c>
      <c r="F467" s="457" t="s">
        <v>191</v>
      </c>
      <c r="G467" s="457" t="s">
        <v>191</v>
      </c>
      <c r="H467" s="457" t="s">
        <v>191</v>
      </c>
      <c r="I467" s="457" t="s">
        <v>10394</v>
      </c>
      <c r="J467" s="457" t="s">
        <v>11131</v>
      </c>
      <c r="K467" s="458" t="s">
        <v>11330</v>
      </c>
      <c r="L467" s="457"/>
      <c r="M467" s="457" t="s">
        <v>11380</v>
      </c>
      <c r="N467" s="458" t="s">
        <v>11060</v>
      </c>
      <c r="O467" s="458" t="s">
        <v>11059</v>
      </c>
      <c r="P467" s="459" t="s">
        <v>12756</v>
      </c>
      <c r="Q467" s="457" t="s">
        <v>363</v>
      </c>
      <c r="R467" s="457">
        <v>2014</v>
      </c>
      <c r="S467" s="457" t="s">
        <v>11072</v>
      </c>
      <c r="T467" s="457">
        <v>2150</v>
      </c>
      <c r="U467" s="460">
        <v>45368</v>
      </c>
      <c r="V467" s="460">
        <v>45407</v>
      </c>
      <c r="W467" s="1163">
        <v>6300</v>
      </c>
      <c r="X467" s="463">
        <v>7450</v>
      </c>
    </row>
    <row r="468" spans="1:24" ht="26.25" customHeight="1">
      <c r="A468" s="464"/>
      <c r="B468" s="143"/>
      <c r="C468" s="143" t="s">
        <v>10443</v>
      </c>
      <c r="D468" s="143"/>
      <c r="E468" s="143"/>
      <c r="F468" s="143"/>
      <c r="G468" s="143"/>
      <c r="H468" s="143"/>
      <c r="I468" s="143" t="s">
        <v>3598</v>
      </c>
      <c r="J468" s="412" t="s">
        <v>10972</v>
      </c>
      <c r="K468" s="169" t="s">
        <v>10395</v>
      </c>
      <c r="L468" s="427" t="s">
        <v>3359</v>
      </c>
      <c r="M468" s="143" t="s">
        <v>11157</v>
      </c>
      <c r="N468" s="73" t="s">
        <v>2943</v>
      </c>
      <c r="O468" s="143"/>
      <c r="P468" s="143"/>
      <c r="Q468" s="143" t="s">
        <v>203</v>
      </c>
      <c r="R468" s="143">
        <v>2015</v>
      </c>
      <c r="S468" s="143" t="s">
        <v>11073</v>
      </c>
      <c r="T468" s="143">
        <v>1722</v>
      </c>
      <c r="U468" s="168">
        <v>45371</v>
      </c>
      <c r="V468" s="146">
        <v>45415</v>
      </c>
      <c r="W468" s="147">
        <v>6000</v>
      </c>
      <c r="X468" s="466"/>
    </row>
    <row r="469" spans="1:24" ht="26.25" customHeight="1">
      <c r="A469" s="464"/>
      <c r="B469" s="143"/>
      <c r="C469" s="143"/>
      <c r="D469" s="143"/>
      <c r="E469" s="143"/>
      <c r="F469" s="143"/>
      <c r="G469" s="143"/>
      <c r="H469" s="143"/>
      <c r="I469" s="143"/>
      <c r="J469" s="320" t="s">
        <v>10971</v>
      </c>
      <c r="K469" s="144" t="s">
        <v>10764</v>
      </c>
      <c r="L469" s="143" t="s">
        <v>12471</v>
      </c>
      <c r="M469" s="143" t="s">
        <v>11158</v>
      </c>
      <c r="N469" s="73" t="s">
        <v>10843</v>
      </c>
      <c r="O469" s="143" t="s">
        <v>11443</v>
      </c>
      <c r="P469" s="143"/>
      <c r="Q469" s="143" t="s">
        <v>361</v>
      </c>
      <c r="R469" s="143">
        <v>2017</v>
      </c>
      <c r="S469" s="143" t="s">
        <v>11074</v>
      </c>
      <c r="T469" s="143">
        <v>1724</v>
      </c>
      <c r="U469" s="168">
        <v>45379</v>
      </c>
      <c r="V469" s="146"/>
      <c r="W469" s="1449" t="s">
        <v>12749</v>
      </c>
      <c r="X469" s="466"/>
    </row>
    <row r="470" spans="1:24" ht="26.25" customHeight="1">
      <c r="A470" s="464"/>
      <c r="B470" s="143"/>
      <c r="C470" s="143" t="s">
        <v>10002</v>
      </c>
      <c r="D470" s="143" t="s">
        <v>191</v>
      </c>
      <c r="E470" s="143"/>
      <c r="F470" s="143"/>
      <c r="G470" s="143"/>
      <c r="H470" s="143"/>
      <c r="I470" s="143"/>
      <c r="J470" s="143" t="s">
        <v>11190</v>
      </c>
      <c r="K470" s="144" t="s">
        <v>8972</v>
      </c>
      <c r="L470" s="143" t="s">
        <v>12731</v>
      </c>
      <c r="M470" s="143" t="s">
        <v>11257</v>
      </c>
      <c r="N470" s="143"/>
      <c r="O470" s="143"/>
      <c r="P470" s="143"/>
      <c r="Q470" s="143" t="s">
        <v>361</v>
      </c>
      <c r="R470" s="143">
        <v>2016</v>
      </c>
      <c r="S470" s="143" t="s">
        <v>11075</v>
      </c>
      <c r="T470" s="143">
        <v>1724</v>
      </c>
      <c r="U470" s="146">
        <v>45381</v>
      </c>
      <c r="V470" s="146"/>
      <c r="W470" s="147"/>
      <c r="X470" s="466"/>
    </row>
    <row r="471" spans="1:24" ht="26.25" customHeight="1">
      <c r="A471" s="464"/>
      <c r="B471" s="143"/>
      <c r="C471" s="143" t="s">
        <v>10003</v>
      </c>
      <c r="D471" s="143" t="s">
        <v>191</v>
      </c>
      <c r="E471" s="143"/>
      <c r="F471" s="143"/>
      <c r="G471" s="143"/>
      <c r="H471" s="143"/>
      <c r="I471" s="143"/>
      <c r="J471" s="143" t="s">
        <v>2626</v>
      </c>
      <c r="K471" s="144"/>
      <c r="L471" s="143" t="s">
        <v>12732</v>
      </c>
      <c r="M471" s="2559" t="s">
        <v>10104</v>
      </c>
      <c r="N471" s="2560"/>
      <c r="O471" s="2561"/>
      <c r="P471" s="143"/>
      <c r="Q471" s="143"/>
      <c r="R471" s="143"/>
      <c r="S471" s="148" t="s">
        <v>189</v>
      </c>
      <c r="T471" s="148">
        <v>3700</v>
      </c>
      <c r="U471" s="168"/>
      <c r="V471" s="146"/>
      <c r="W471" s="147"/>
      <c r="X471" s="466"/>
    </row>
    <row r="472" spans="1:24" ht="26.25" customHeight="1">
      <c r="A472" s="464"/>
      <c r="B472" s="143"/>
      <c r="C472" s="143" t="s">
        <v>10043</v>
      </c>
      <c r="D472" s="143" t="s">
        <v>10047</v>
      </c>
      <c r="E472" s="143"/>
      <c r="F472" s="143"/>
      <c r="G472" s="143"/>
      <c r="H472" s="143"/>
      <c r="I472" s="143"/>
      <c r="J472" s="425" t="s">
        <v>10376</v>
      </c>
      <c r="K472" s="144"/>
      <c r="L472" s="143" t="s">
        <v>13011</v>
      </c>
      <c r="M472" s="2559" t="s">
        <v>2898</v>
      </c>
      <c r="N472" s="2560"/>
      <c r="O472" s="2561"/>
      <c r="P472" s="143"/>
      <c r="Q472" s="143"/>
      <c r="R472" s="143"/>
      <c r="S472" s="148" t="s">
        <v>2472</v>
      </c>
      <c r="T472" s="148">
        <f>SUM(T467:T471)</f>
        <v>11020</v>
      </c>
      <c r="U472" s="168"/>
      <c r="V472" s="146"/>
      <c r="W472" s="147"/>
      <c r="X472" s="466"/>
    </row>
    <row r="473" spans="1:24" ht="26.25" customHeight="1" thickBot="1">
      <c r="A473" s="467"/>
      <c r="B473" s="468"/>
      <c r="C473" s="468"/>
      <c r="D473" s="468"/>
      <c r="E473" s="468"/>
      <c r="F473" s="468"/>
      <c r="G473" s="468"/>
      <c r="H473" s="468"/>
      <c r="I473" s="468"/>
      <c r="J473" s="555" t="s">
        <v>2745</v>
      </c>
      <c r="K473" s="611" t="s">
        <v>10696</v>
      </c>
      <c r="L473" s="468" t="s">
        <v>13012</v>
      </c>
      <c r="M473" s="472" t="s">
        <v>12722</v>
      </c>
      <c r="N473" s="1731" t="s">
        <v>12805</v>
      </c>
      <c r="O473" s="470"/>
      <c r="P473" s="471"/>
      <c r="Q473" s="468"/>
      <c r="R473" s="468"/>
      <c r="S473" s="471" t="s">
        <v>1907</v>
      </c>
      <c r="T473" s="471">
        <v>7320</v>
      </c>
      <c r="U473" s="473"/>
      <c r="V473" s="474"/>
      <c r="W473" s="475"/>
      <c r="X473" s="476"/>
    </row>
    <row r="475" spans="1:24" ht="26.25" customHeight="1" thickBot="1"/>
    <row r="476" spans="1:24" ht="26.25" customHeight="1">
      <c r="A476" s="456" t="s">
        <v>188</v>
      </c>
      <c r="B476" s="457"/>
      <c r="C476" s="457" t="s">
        <v>10329</v>
      </c>
      <c r="D476" s="457" t="s">
        <v>190</v>
      </c>
      <c r="E476" s="457" t="s">
        <v>191</v>
      </c>
      <c r="F476" s="457" t="s">
        <v>191</v>
      </c>
      <c r="G476" s="457" t="s">
        <v>191</v>
      </c>
      <c r="H476" s="457" t="s">
        <v>191</v>
      </c>
      <c r="I476" s="457" t="s">
        <v>10394</v>
      </c>
      <c r="J476" s="457" t="s">
        <v>11131</v>
      </c>
      <c r="K476" s="458" t="s">
        <v>11331</v>
      </c>
      <c r="L476" s="457"/>
      <c r="M476" s="457" t="s">
        <v>11340</v>
      </c>
      <c r="N476" s="458" t="s">
        <v>11260</v>
      </c>
      <c r="O476" s="458" t="s">
        <v>11302</v>
      </c>
      <c r="P476" s="459" t="s">
        <v>12756</v>
      </c>
      <c r="Q476" s="457" t="s">
        <v>11297</v>
      </c>
      <c r="R476" s="457">
        <v>2014</v>
      </c>
      <c r="S476" s="457" t="s">
        <v>11293</v>
      </c>
      <c r="T476" s="457">
        <v>1706</v>
      </c>
      <c r="U476" s="460">
        <v>45379</v>
      </c>
      <c r="V476" s="460">
        <v>45407</v>
      </c>
      <c r="W476" s="1163">
        <v>6300</v>
      </c>
      <c r="X476" s="463">
        <v>7450</v>
      </c>
    </row>
    <row r="477" spans="1:24" ht="26.25" customHeight="1">
      <c r="A477" s="464"/>
      <c r="B477" s="143"/>
      <c r="C477" s="143" t="s">
        <v>10443</v>
      </c>
      <c r="D477" s="143"/>
      <c r="E477" s="143"/>
      <c r="F477" s="143"/>
      <c r="G477" s="143"/>
      <c r="H477" s="143"/>
      <c r="I477" s="143" t="s">
        <v>3598</v>
      </c>
      <c r="J477" s="412" t="s">
        <v>11217</v>
      </c>
      <c r="K477" s="169" t="s">
        <v>10395</v>
      </c>
      <c r="L477" s="427" t="s">
        <v>3359</v>
      </c>
      <c r="M477" s="143" t="s">
        <v>11341</v>
      </c>
      <c r="N477" s="73" t="s">
        <v>2943</v>
      </c>
      <c r="O477" s="143"/>
      <c r="P477" s="143"/>
      <c r="Q477" s="143" t="s">
        <v>363</v>
      </c>
      <c r="R477" s="143">
        <v>2017</v>
      </c>
      <c r="S477" s="143" t="s">
        <v>11294</v>
      </c>
      <c r="T477" s="143">
        <v>1708</v>
      </c>
      <c r="U477" s="146">
        <v>45381</v>
      </c>
      <c r="V477" s="146">
        <v>45414</v>
      </c>
      <c r="W477" s="147">
        <v>6000</v>
      </c>
      <c r="X477" s="466"/>
    </row>
    <row r="478" spans="1:24" ht="26.25" customHeight="1">
      <c r="A478" s="464"/>
      <c r="B478" s="143"/>
      <c r="C478" s="143"/>
      <c r="D478" s="143"/>
      <c r="E478" s="143"/>
      <c r="F478" s="143"/>
      <c r="G478" s="143"/>
      <c r="H478" s="143"/>
      <c r="I478" s="143"/>
      <c r="J478" s="320" t="s">
        <v>11215</v>
      </c>
      <c r="K478" s="144" t="s">
        <v>545</v>
      </c>
      <c r="L478" s="143" t="s">
        <v>12464</v>
      </c>
      <c r="M478" s="143" t="s">
        <v>11342</v>
      </c>
      <c r="N478" s="73" t="s">
        <v>11441</v>
      </c>
      <c r="O478" s="143" t="s">
        <v>10810</v>
      </c>
      <c r="P478" s="143"/>
      <c r="Q478" s="143" t="s">
        <v>363</v>
      </c>
      <c r="R478" s="143">
        <v>2016</v>
      </c>
      <c r="S478" s="143" t="s">
        <v>11295</v>
      </c>
      <c r="T478" s="143">
        <v>1708</v>
      </c>
      <c r="U478" s="146"/>
      <c r="V478" s="146"/>
      <c r="W478" s="1449" t="s">
        <v>12749</v>
      </c>
      <c r="X478" s="466"/>
    </row>
    <row r="479" spans="1:24" ht="26.25" customHeight="1">
      <c r="A479" s="464"/>
      <c r="B479" s="143"/>
      <c r="C479" s="143" t="s">
        <v>10002</v>
      </c>
      <c r="D479" s="143" t="s">
        <v>191</v>
      </c>
      <c r="E479" s="143"/>
      <c r="F479" s="143"/>
      <c r="G479" s="143"/>
      <c r="H479" s="143"/>
      <c r="I479" s="143"/>
      <c r="J479" s="143"/>
      <c r="K479" s="144" t="s">
        <v>8972</v>
      </c>
      <c r="L479" s="143" t="s">
        <v>12731</v>
      </c>
      <c r="M479" s="143" t="s">
        <v>11343</v>
      </c>
      <c r="N479" s="143"/>
      <c r="O479" s="143"/>
      <c r="P479" s="143"/>
      <c r="Q479" s="143" t="s">
        <v>363</v>
      </c>
      <c r="R479" s="143">
        <v>2016</v>
      </c>
      <c r="S479" s="143" t="s">
        <v>11296</v>
      </c>
      <c r="T479" s="143">
        <v>1708</v>
      </c>
      <c r="U479" s="168"/>
      <c r="V479" s="146"/>
      <c r="W479" s="147"/>
      <c r="X479" s="466"/>
    </row>
    <row r="480" spans="1:24" ht="26.25" customHeight="1">
      <c r="A480" s="464"/>
      <c r="B480" s="143"/>
      <c r="C480" s="143" t="s">
        <v>10003</v>
      </c>
      <c r="D480" s="143" t="s">
        <v>191</v>
      </c>
      <c r="E480" s="143"/>
      <c r="F480" s="143"/>
      <c r="G480" s="143"/>
      <c r="H480" s="143"/>
      <c r="I480" s="143"/>
      <c r="J480" s="143" t="s">
        <v>2626</v>
      </c>
      <c r="K480" s="144"/>
      <c r="L480" s="143" t="s">
        <v>12732</v>
      </c>
      <c r="M480" s="2559" t="s">
        <v>11304</v>
      </c>
      <c r="N480" s="2560"/>
      <c r="O480" s="2561"/>
      <c r="P480" s="143"/>
      <c r="Q480" s="143"/>
      <c r="R480" s="143"/>
      <c r="S480" s="148" t="s">
        <v>189</v>
      </c>
      <c r="T480" s="148">
        <v>3830</v>
      </c>
      <c r="U480" s="168"/>
      <c r="V480" s="146"/>
      <c r="W480" s="147"/>
      <c r="X480" s="466"/>
    </row>
    <row r="481" spans="1:24" ht="26.25" customHeight="1">
      <c r="A481" s="464"/>
      <c r="B481" s="143"/>
      <c r="C481" s="143" t="s">
        <v>10043</v>
      </c>
      <c r="D481" s="143" t="s">
        <v>10047</v>
      </c>
      <c r="E481" s="143"/>
      <c r="F481" s="143"/>
      <c r="G481" s="143"/>
      <c r="H481" s="143"/>
      <c r="I481" s="143"/>
      <c r="J481" s="425" t="s">
        <v>10376</v>
      </c>
      <c r="K481" s="144"/>
      <c r="L481" s="143" t="s">
        <v>13011</v>
      </c>
      <c r="M481" s="2559" t="s">
        <v>2898</v>
      </c>
      <c r="N481" s="2560"/>
      <c r="O481" s="2561"/>
      <c r="P481" s="143"/>
      <c r="Q481" s="143"/>
      <c r="R481" s="143"/>
      <c r="S481" s="148" t="s">
        <v>2472</v>
      </c>
      <c r="T481" s="148">
        <f>SUM(T476:T480)</f>
        <v>10660</v>
      </c>
      <c r="U481" s="168"/>
      <c r="V481" s="146"/>
      <c r="W481" s="147"/>
      <c r="X481" s="466"/>
    </row>
    <row r="482" spans="1:24" ht="26.25" customHeight="1" thickBot="1">
      <c r="A482" s="467"/>
      <c r="B482" s="468"/>
      <c r="C482" s="468"/>
      <c r="D482" s="468"/>
      <c r="E482" s="468"/>
      <c r="F482" s="468"/>
      <c r="G482" s="468"/>
      <c r="H482" s="468"/>
      <c r="I482" s="468"/>
      <c r="J482" s="555" t="s">
        <v>2745</v>
      </c>
      <c r="K482" s="611" t="s">
        <v>10911</v>
      </c>
      <c r="L482" s="468" t="s">
        <v>13014</v>
      </c>
      <c r="M482" s="472" t="s">
        <v>12722</v>
      </c>
      <c r="N482" s="1731" t="s">
        <v>12805</v>
      </c>
      <c r="O482" s="470"/>
      <c r="P482" s="471"/>
      <c r="Q482" s="468"/>
      <c r="R482" s="468"/>
      <c r="S482" s="471" t="s">
        <v>1907</v>
      </c>
      <c r="T482" s="471">
        <v>6830</v>
      </c>
      <c r="U482" s="473"/>
      <c r="V482" s="474"/>
      <c r="W482" s="475"/>
      <c r="X482" s="476"/>
    </row>
    <row r="483" spans="1:24" ht="26.25" customHeight="1">
      <c r="A483" s="456" t="s">
        <v>188</v>
      </c>
      <c r="B483" s="457"/>
      <c r="C483" s="457" t="s">
        <v>10329</v>
      </c>
      <c r="D483" s="457" t="s">
        <v>190</v>
      </c>
      <c r="E483" s="457" t="s">
        <v>191</v>
      </c>
      <c r="F483" s="457" t="s">
        <v>191</v>
      </c>
      <c r="G483" s="457" t="s">
        <v>191</v>
      </c>
      <c r="H483" s="457" t="s">
        <v>191</v>
      </c>
      <c r="I483" s="457" t="s">
        <v>10394</v>
      </c>
      <c r="J483" s="457" t="s">
        <v>11131</v>
      </c>
      <c r="K483" s="458" t="s">
        <v>11331</v>
      </c>
      <c r="L483" s="457"/>
      <c r="M483" s="457" t="s">
        <v>11344</v>
      </c>
      <c r="N483" s="458" t="s">
        <v>11261</v>
      </c>
      <c r="O483" s="458" t="s">
        <v>11303</v>
      </c>
      <c r="P483" s="459" t="s">
        <v>12756</v>
      </c>
      <c r="Q483" s="457" t="s">
        <v>380</v>
      </c>
      <c r="R483" s="457">
        <v>2015</v>
      </c>
      <c r="S483" s="457" t="s">
        <v>11298</v>
      </c>
      <c r="T483" s="457">
        <v>1535</v>
      </c>
      <c r="U483" s="460">
        <v>45379</v>
      </c>
      <c r="V483" s="460">
        <v>45407</v>
      </c>
      <c r="W483" s="1163">
        <v>6300</v>
      </c>
      <c r="X483" s="463">
        <v>7450</v>
      </c>
    </row>
    <row r="484" spans="1:24" ht="26.25" customHeight="1">
      <c r="A484" s="464"/>
      <c r="B484" s="143"/>
      <c r="C484" s="143" t="s">
        <v>10443</v>
      </c>
      <c r="D484" s="143"/>
      <c r="E484" s="143"/>
      <c r="F484" s="143"/>
      <c r="G484" s="143"/>
      <c r="H484" s="143"/>
      <c r="I484" s="143" t="s">
        <v>3598</v>
      </c>
      <c r="J484" s="412" t="s">
        <v>11218</v>
      </c>
      <c r="K484" s="169" t="s">
        <v>10395</v>
      </c>
      <c r="L484" s="427" t="s">
        <v>3359</v>
      </c>
      <c r="M484" s="143" t="s">
        <v>11345</v>
      </c>
      <c r="N484" s="73" t="s">
        <v>2943</v>
      </c>
      <c r="O484" s="143"/>
      <c r="P484" s="143"/>
      <c r="Q484" s="143" t="s">
        <v>378</v>
      </c>
      <c r="R484" s="143">
        <v>2023</v>
      </c>
      <c r="S484" s="143" t="s">
        <v>11299</v>
      </c>
      <c r="T484" s="143">
        <v>1535</v>
      </c>
      <c r="U484" s="146">
        <v>45381</v>
      </c>
      <c r="V484" s="146">
        <v>45414</v>
      </c>
      <c r="W484" s="147">
        <v>6000</v>
      </c>
      <c r="X484" s="466"/>
    </row>
    <row r="485" spans="1:24" ht="26.25" customHeight="1">
      <c r="A485" s="464"/>
      <c r="B485" s="143"/>
      <c r="C485" s="143"/>
      <c r="D485" s="143"/>
      <c r="E485" s="143"/>
      <c r="F485" s="143"/>
      <c r="G485" s="143"/>
      <c r="H485" s="143"/>
      <c r="I485" s="143"/>
      <c r="J485" s="320" t="s">
        <v>11216</v>
      </c>
      <c r="K485" s="144" t="s">
        <v>545</v>
      </c>
      <c r="L485" s="143" t="s">
        <v>12464</v>
      </c>
      <c r="M485" s="143" t="s">
        <v>11346</v>
      </c>
      <c r="N485" s="73" t="s">
        <v>11441</v>
      </c>
      <c r="O485" s="143" t="s">
        <v>10810</v>
      </c>
      <c r="P485" s="143"/>
      <c r="Q485" s="143" t="s">
        <v>363</v>
      </c>
      <c r="R485" s="143">
        <v>2018</v>
      </c>
      <c r="S485" s="143" t="s">
        <v>11300</v>
      </c>
      <c r="T485" s="143">
        <v>1535</v>
      </c>
      <c r="U485" s="146"/>
      <c r="V485" s="146"/>
      <c r="W485" s="1449" t="s">
        <v>12749</v>
      </c>
      <c r="X485" s="466"/>
    </row>
    <row r="486" spans="1:24" ht="26.25" customHeight="1">
      <c r="A486" s="464"/>
      <c r="B486" s="143"/>
      <c r="C486" s="143" t="s">
        <v>10002</v>
      </c>
      <c r="D486" s="143" t="s">
        <v>191</v>
      </c>
      <c r="E486" s="143"/>
      <c r="F486" s="143"/>
      <c r="G486" s="143"/>
      <c r="H486" s="143"/>
      <c r="I486" s="143"/>
      <c r="J486" s="143"/>
      <c r="K486" s="144" t="s">
        <v>8972</v>
      </c>
      <c r="L486" s="143" t="s">
        <v>12731</v>
      </c>
      <c r="M486" s="143" t="s">
        <v>11347</v>
      </c>
      <c r="N486" s="143"/>
      <c r="O486" s="143"/>
      <c r="P486" s="143"/>
      <c r="Q486" s="143" t="s">
        <v>363</v>
      </c>
      <c r="R486" s="143">
        <v>2018</v>
      </c>
      <c r="S486" s="143" t="s">
        <v>11301</v>
      </c>
      <c r="T486" s="143">
        <v>1535</v>
      </c>
      <c r="U486" s="168"/>
      <c r="V486" s="146"/>
      <c r="W486" s="147"/>
      <c r="X486" s="466"/>
    </row>
    <row r="487" spans="1:24" ht="26.25" customHeight="1">
      <c r="A487" s="464"/>
      <c r="B487" s="143"/>
      <c r="C487" s="143" t="s">
        <v>10003</v>
      </c>
      <c r="D487" s="143" t="s">
        <v>191</v>
      </c>
      <c r="E487" s="143"/>
      <c r="F487" s="143"/>
      <c r="G487" s="143"/>
      <c r="H487" s="143"/>
      <c r="I487" s="143"/>
      <c r="J487" s="143" t="s">
        <v>2626</v>
      </c>
      <c r="K487" s="144"/>
      <c r="L487" s="143" t="s">
        <v>12732</v>
      </c>
      <c r="M487" s="2559" t="s">
        <v>11304</v>
      </c>
      <c r="N487" s="2560"/>
      <c r="O487" s="2561"/>
      <c r="P487" s="143"/>
      <c r="Q487" s="143"/>
      <c r="R487" s="143"/>
      <c r="S487" s="148" t="s">
        <v>189</v>
      </c>
      <c r="T487" s="148">
        <v>3850</v>
      </c>
      <c r="U487" s="168"/>
      <c r="V487" s="146"/>
      <c r="W487" s="147"/>
      <c r="X487" s="466"/>
    </row>
    <row r="488" spans="1:24" ht="26.25" customHeight="1">
      <c r="A488" s="464"/>
      <c r="B488" s="143"/>
      <c r="C488" s="143" t="s">
        <v>10043</v>
      </c>
      <c r="D488" s="143" t="s">
        <v>10047</v>
      </c>
      <c r="E488" s="143"/>
      <c r="F488" s="143"/>
      <c r="G488" s="143"/>
      <c r="H488" s="143"/>
      <c r="I488" s="143"/>
      <c r="J488" s="425" t="s">
        <v>10376</v>
      </c>
      <c r="K488" s="144"/>
      <c r="L488" s="143" t="s">
        <v>13013</v>
      </c>
      <c r="M488" s="2559" t="s">
        <v>2898</v>
      </c>
      <c r="N488" s="2560"/>
      <c r="O488" s="2561"/>
      <c r="P488" s="143"/>
      <c r="Q488" s="143"/>
      <c r="R488" s="143"/>
      <c r="S488" s="148" t="s">
        <v>2472</v>
      </c>
      <c r="T488" s="148">
        <f>SUM(T483:T487)</f>
        <v>9990</v>
      </c>
      <c r="U488" s="168"/>
      <c r="V488" s="146"/>
      <c r="W488" s="147"/>
      <c r="X488" s="466"/>
    </row>
    <row r="489" spans="1:24" ht="26.25" customHeight="1" thickBot="1">
      <c r="A489" s="467"/>
      <c r="B489" s="468"/>
      <c r="C489" s="468"/>
      <c r="D489" s="468"/>
      <c r="E489" s="468"/>
      <c r="F489" s="468"/>
      <c r="G489" s="468"/>
      <c r="H489" s="468"/>
      <c r="I489" s="468"/>
      <c r="J489" s="555" t="s">
        <v>2745</v>
      </c>
      <c r="K489" s="611" t="s">
        <v>10911</v>
      </c>
      <c r="L489" s="468" t="s">
        <v>13014</v>
      </c>
      <c r="M489" s="472" t="s">
        <v>12722</v>
      </c>
      <c r="N489" s="1731" t="s">
        <v>12783</v>
      </c>
      <c r="O489" s="470"/>
      <c r="P489" s="471"/>
      <c r="Q489" s="468"/>
      <c r="R489" s="468"/>
      <c r="S489" s="471" t="s">
        <v>1907</v>
      </c>
      <c r="T489" s="471">
        <v>6140</v>
      </c>
      <c r="U489" s="473"/>
      <c r="V489" s="474"/>
      <c r="W489" s="475"/>
      <c r="X489" s="476"/>
    </row>
    <row r="491" spans="1:24" ht="26.25" customHeight="1" thickBot="1"/>
    <row r="492" spans="1:24" ht="26.25" customHeight="1">
      <c r="A492" s="699" t="s">
        <v>188</v>
      </c>
      <c r="B492" s="700"/>
      <c r="C492" s="700" t="s">
        <v>154</v>
      </c>
      <c r="D492" s="700" t="s">
        <v>190</v>
      </c>
      <c r="E492" s="700" t="s">
        <v>191</v>
      </c>
      <c r="F492" s="700" t="s">
        <v>191</v>
      </c>
      <c r="G492" s="700" t="s">
        <v>191</v>
      </c>
      <c r="H492" s="700" t="s">
        <v>191</v>
      </c>
      <c r="I492" s="700" t="s">
        <v>10394</v>
      </c>
      <c r="J492" s="715" t="s">
        <v>11188</v>
      </c>
      <c r="K492" s="1515" t="s">
        <v>11329</v>
      </c>
      <c r="L492" s="715"/>
      <c r="M492" s="715" t="s">
        <v>11258</v>
      </c>
      <c r="N492" s="701" t="s">
        <v>10960</v>
      </c>
      <c r="O492" s="701">
        <v>198120</v>
      </c>
      <c r="P492" s="702" t="s">
        <v>12113</v>
      </c>
      <c r="Q492" s="700" t="s">
        <v>2047</v>
      </c>
      <c r="R492" s="700">
        <f t="shared" ref="R492:R495" si="3">IF(MID(RIGHT(S492,8),1,1)="M",2021,IF(MID(RIGHT(S492,8),1,1)="N",2022,IF(MID(RIGHT(S492,8),1,1)="P",2023,IF(MID(RIGHT(S492,8),1,1)="R",1994,IF(MID(RIGHT(S492,8),1,1)="S",1995,IF(MID(RIGHT(S492,8),1,1)="T",1996,IF(MID(RIGHT(S492,8),1,1)="V",1997,IF(MID(RIGHT(S492,8),1,1)="W",1998,IF(MID(RIGHT(S492,8),1,1)="X",1999,IF(MID(RIGHT(S492,8),1,1)="Y",2000,IF(MID(RIGHT(S492,8),1,1)="1",2001,IF(MID(RIGHT(S492,8),1,1)="2",2002,IF(MID(RIGHT(S492,8),1,1)="3",2003,IF(MID(RIGHT(S492,8),1,1)="4",2004,IF(MID(RIGHT(S492,8),1,1)="5",2005,IF(MID(RIGHT(S492,8),1,1)="6",2006,IF(MID(RIGHT(S492,8),1,1)="7",2007,IF(MID(RIGHT(S492,8),1,1)="8",2008,IF(MID(RIGHT(S492,8),1,1)="9",2009,IF(MID(RIGHT(S492,8),1,1)="A",2010,IF(MID(RIGHT(S492,8),1,1)="B",2011,IF(MID(RIGHT(S492,8),1,1)="C",2012,IF(MID(RIGHT(S492,8),1,1)="D",2013,IF(MID(RIGHT(S492,8),1,1)="E",2014,IF(MID(RIGHT(S492,8),1,1)="F",2015,IF(MID(RIGHT(S492,8),1,1)="G",2016,IF(MID(RIGHT(S492,8),1,1)="H",2017,IF(MID(RIGHT(S492,8),1,1)="J",2018,IF(MID(RIGHT(S492,8),1,1)="K",2019,IF(MID(RIGHT(S492,8),1,1)="L",2020,""))))))))))))))))))))))))))))))</f>
        <v>2020</v>
      </c>
      <c r="S492" s="700" t="s">
        <v>11084</v>
      </c>
      <c r="T492" s="700">
        <v>1748</v>
      </c>
      <c r="U492" s="716">
        <v>45368</v>
      </c>
      <c r="V492" s="716">
        <v>45407</v>
      </c>
      <c r="W492" s="1368">
        <v>6300</v>
      </c>
      <c r="X492" s="704">
        <v>7450</v>
      </c>
    </row>
    <row r="493" spans="1:24" ht="26.25" customHeight="1">
      <c r="A493" s="705"/>
      <c r="B493" s="278"/>
      <c r="C493" s="320" t="s">
        <v>3681</v>
      </c>
      <c r="D493" s="278"/>
      <c r="E493" s="278"/>
      <c r="F493" s="278"/>
      <c r="G493" s="278"/>
      <c r="H493" s="278"/>
      <c r="I493" s="278" t="s">
        <v>3598</v>
      </c>
      <c r="J493" s="317" t="s">
        <v>10959</v>
      </c>
      <c r="K493" s="280" t="s">
        <v>195</v>
      </c>
      <c r="L493" s="425" t="s">
        <v>3359</v>
      </c>
      <c r="M493" s="278" t="s">
        <v>11563</v>
      </c>
      <c r="N493" s="73" t="s">
        <v>3073</v>
      </c>
      <c r="O493" s="278"/>
      <c r="P493" s="278"/>
      <c r="Q493" s="278" t="s">
        <v>7181</v>
      </c>
      <c r="R493" s="278">
        <f t="shared" si="3"/>
        <v>2017</v>
      </c>
      <c r="S493" s="278" t="s">
        <v>11083</v>
      </c>
      <c r="T493" s="278">
        <v>1032</v>
      </c>
      <c r="U493" s="719">
        <v>45371</v>
      </c>
      <c r="V493" s="420">
        <v>45415</v>
      </c>
      <c r="W493" s="283">
        <v>6000</v>
      </c>
      <c r="X493" s="706" t="s">
        <v>11536</v>
      </c>
    </row>
    <row r="494" spans="1:24" ht="26.25" customHeight="1">
      <c r="A494" s="705"/>
      <c r="B494" s="278"/>
      <c r="C494" s="278" t="s">
        <v>8997</v>
      </c>
      <c r="D494" s="278"/>
      <c r="E494" s="278"/>
      <c r="F494" s="278"/>
      <c r="G494" s="278"/>
      <c r="H494" s="278"/>
      <c r="I494" s="720"/>
      <c r="J494" s="320" t="s">
        <v>10958</v>
      </c>
      <c r="K494" s="278" t="s">
        <v>10764</v>
      </c>
      <c r="L494" s="278" t="s">
        <v>12470</v>
      </c>
      <c r="M494" s="278" t="s">
        <v>11147</v>
      </c>
      <c r="N494" s="73" t="s">
        <v>2431</v>
      </c>
      <c r="O494" s="1371"/>
      <c r="P494" s="278"/>
      <c r="Q494" s="278" t="s">
        <v>1934</v>
      </c>
      <c r="R494" s="278">
        <f t="shared" si="3"/>
        <v>2019</v>
      </c>
      <c r="S494" s="278" t="s">
        <v>11082</v>
      </c>
      <c r="T494" s="278">
        <v>1592</v>
      </c>
      <c r="U494" s="719">
        <v>45379</v>
      </c>
      <c r="V494" s="719"/>
      <c r="W494" s="283" t="s">
        <v>12104</v>
      </c>
      <c r="X494" s="706"/>
    </row>
    <row r="495" spans="1:24" ht="26.25" customHeight="1">
      <c r="A495" s="705"/>
      <c r="B495" s="278"/>
      <c r="C495" s="278" t="s">
        <v>5629</v>
      </c>
      <c r="D495" s="278" t="s">
        <v>191</v>
      </c>
      <c r="E495" s="278"/>
      <c r="F495" s="278"/>
      <c r="G495" s="278"/>
      <c r="H495" s="278"/>
      <c r="I495" s="720"/>
      <c r="J495" s="278" t="s">
        <v>11189</v>
      </c>
      <c r="K495" s="278" t="s">
        <v>4071</v>
      </c>
      <c r="L495" s="278" t="s">
        <v>12731</v>
      </c>
      <c r="M495" s="278" t="s">
        <v>11259</v>
      </c>
      <c r="N495" s="278"/>
      <c r="O495" s="278"/>
      <c r="P495" s="280"/>
      <c r="Q495" s="278" t="s">
        <v>520</v>
      </c>
      <c r="R495" s="278">
        <f t="shared" si="3"/>
        <v>2020</v>
      </c>
      <c r="S495" s="278" t="s">
        <v>11081</v>
      </c>
      <c r="T495" s="278">
        <v>1798</v>
      </c>
      <c r="U495" s="282">
        <v>45381</v>
      </c>
      <c r="V495" s="282"/>
      <c r="W495" s="283"/>
      <c r="X495" s="721"/>
    </row>
    <row r="496" spans="1:24" ht="26.25" customHeight="1">
      <c r="A496" s="705"/>
      <c r="B496" s="278"/>
      <c r="C496" s="278" t="s">
        <v>9653</v>
      </c>
      <c r="D496" s="278" t="s">
        <v>191</v>
      </c>
      <c r="E496" s="278"/>
      <c r="F496" s="278"/>
      <c r="G496" s="278"/>
      <c r="H496" s="278"/>
      <c r="I496" s="278"/>
      <c r="J496" s="720"/>
      <c r="K496" s="278"/>
      <c r="L496" s="278" t="s">
        <v>12732</v>
      </c>
      <c r="M496" s="2559" t="s">
        <v>2898</v>
      </c>
      <c r="N496" s="2560"/>
      <c r="O496" s="2561"/>
      <c r="P496" s="278"/>
      <c r="Q496" s="278"/>
      <c r="R496" s="278"/>
      <c r="S496" s="284" t="s">
        <v>189</v>
      </c>
      <c r="T496" s="284">
        <v>3700</v>
      </c>
      <c r="U496" s="281"/>
      <c r="V496" s="281"/>
      <c r="W496" s="283"/>
      <c r="X496" s="722"/>
    </row>
    <row r="497" spans="1:24" ht="26.25" customHeight="1">
      <c r="A497" s="705"/>
      <c r="B497" s="278"/>
      <c r="C497" s="278"/>
      <c r="D497" s="278"/>
      <c r="E497" s="278"/>
      <c r="F497" s="278"/>
      <c r="G497" s="278"/>
      <c r="H497" s="278"/>
      <c r="I497" s="278"/>
      <c r="J497" s="425" t="s">
        <v>10376</v>
      </c>
      <c r="K497" s="278"/>
      <c r="L497" s="278" t="s">
        <v>13011</v>
      </c>
      <c r="M497" s="284" t="s">
        <v>12721</v>
      </c>
      <c r="N497" s="278"/>
      <c r="O497" s="278"/>
      <c r="P497" s="280"/>
      <c r="Q497" s="278"/>
      <c r="R497" s="278"/>
      <c r="S497" s="284" t="s">
        <v>2472</v>
      </c>
      <c r="T497" s="284">
        <f>SUM(T492:T496)</f>
        <v>9870</v>
      </c>
      <c r="U497" s="281"/>
      <c r="V497" s="282"/>
      <c r="W497" s="283"/>
      <c r="X497" s="722"/>
    </row>
    <row r="498" spans="1:24" ht="26.25" customHeight="1" thickBot="1">
      <c r="A498" s="707"/>
      <c r="B498" s="708"/>
      <c r="C498" s="708"/>
      <c r="D498" s="708"/>
      <c r="E498" s="708"/>
      <c r="F498" s="708"/>
      <c r="G498" s="708"/>
      <c r="H498" s="708"/>
      <c r="I498" s="708"/>
      <c r="J498" s="708"/>
      <c r="K498" s="611" t="s">
        <v>10696</v>
      </c>
      <c r="L498" s="709" t="s">
        <v>13012</v>
      </c>
      <c r="M498" s="1751" t="s">
        <v>12805</v>
      </c>
      <c r="N498" s="708"/>
      <c r="O498" s="708"/>
      <c r="P498" s="710"/>
      <c r="Q498" s="711"/>
      <c r="R498" s="711"/>
      <c r="S498" s="711" t="s">
        <v>3142</v>
      </c>
      <c r="T498" s="711">
        <v>6170</v>
      </c>
      <c r="U498" s="712"/>
      <c r="V498" s="713"/>
      <c r="W498" s="723"/>
      <c r="X498" s="724"/>
    </row>
    <row r="500" spans="1:24" ht="26.25" customHeight="1" thickBot="1"/>
    <row r="501" spans="1:24" ht="26.25" customHeight="1">
      <c r="A501" s="1004" t="s">
        <v>188</v>
      </c>
      <c r="B501" s="1005"/>
      <c r="C501" s="1005" t="s">
        <v>26</v>
      </c>
      <c r="D501" s="1005" t="s">
        <v>190</v>
      </c>
      <c r="E501" s="1005" t="s">
        <v>191</v>
      </c>
      <c r="F501" s="1005" t="s">
        <v>191</v>
      </c>
      <c r="G501" s="1005" t="s">
        <v>191</v>
      </c>
      <c r="H501" s="1485"/>
      <c r="I501" s="1005" t="s">
        <v>8261</v>
      </c>
      <c r="J501" s="1010" t="s">
        <v>11110</v>
      </c>
      <c r="K501" s="1011" t="s">
        <v>11332</v>
      </c>
      <c r="L501" s="1005" t="s">
        <v>11470</v>
      </c>
      <c r="M501" s="1005"/>
      <c r="N501" s="1011" t="s">
        <v>11246</v>
      </c>
      <c r="O501" s="1011">
        <v>231536688</v>
      </c>
      <c r="P501" s="1015" t="s">
        <v>11582</v>
      </c>
      <c r="Q501" s="1005" t="s">
        <v>11138</v>
      </c>
      <c r="R501" s="1005">
        <f t="shared" ref="R501:R504" si="4">IF(MID(RIGHT(S501,8),1,1)="M",2021,IF(MID(RIGHT(S501,8),1,1)="N",2022,IF(MID(RIGHT(S501,8),1,1)="P",2023,IF(MID(RIGHT(S501,8),1,1)="R",1994,IF(MID(RIGHT(S501,8),1,1)="S",1995,IF(MID(RIGHT(S501,8),1,1)="T",1996,IF(MID(RIGHT(S501,8),1,1)="V",1997,IF(MID(RIGHT(S501,8),1,1)="W",1998,IF(MID(RIGHT(S501,8),1,1)="X",1999,IF(MID(RIGHT(S501,8),1,1)="Y",2000,IF(MID(RIGHT(S501,8),1,1)="1",2001,IF(MID(RIGHT(S501,8),1,1)="2",2002,IF(MID(RIGHT(S501,8),1,1)="3",2003,IF(MID(RIGHT(S501,8),1,1)="4",2004,IF(MID(RIGHT(S501,8),1,1)="5",2005,IF(MID(RIGHT(S501,8),1,1)="6",2006,IF(MID(RIGHT(S501,8),1,1)="7",2007,IF(MID(RIGHT(S501,8),1,1)="8",2008,IF(MID(RIGHT(S501,8),1,1)="9",2009,IF(MID(RIGHT(S501,8),1,1)="A",2010,IF(MID(RIGHT(S501,8),1,1)="B",2011,IF(MID(RIGHT(S501,8),1,1)="C",2012,IF(MID(RIGHT(S501,8),1,1)="D",2013,IF(MID(RIGHT(S501,8),1,1)="E",2014,IF(MID(RIGHT(S501,8),1,1)="F",2015,IF(MID(RIGHT(S501,8),1,1)="G",2016,IF(MID(RIGHT(S501,8),1,1)="H",2017,IF(MID(RIGHT(S501,8),1,1)="J",2018,IF(MID(RIGHT(S501,8),1,1)="K",2019,IF(MID(RIGHT(S501,8),1,1)="L",2020,""))))))))))))))))))))))))))))))</f>
        <v>2013</v>
      </c>
      <c r="S501" s="1005" t="s">
        <v>11270</v>
      </c>
      <c r="T501" s="1005">
        <v>1520</v>
      </c>
      <c r="U501" s="1412">
        <v>45377</v>
      </c>
      <c r="V501" s="1412">
        <v>45455</v>
      </c>
      <c r="W501" s="1579">
        <v>4100</v>
      </c>
      <c r="X501" s="1018">
        <v>5200</v>
      </c>
    </row>
    <row r="502" spans="1:24" ht="26.25" customHeight="1">
      <c r="A502" s="1006"/>
      <c r="B502" s="1007"/>
      <c r="C502" s="1007"/>
      <c r="D502" s="1007"/>
      <c r="E502" s="1007"/>
      <c r="F502" s="1007"/>
      <c r="G502" s="1007"/>
      <c r="H502" s="1007"/>
      <c r="I502" s="1007" t="s">
        <v>194</v>
      </c>
      <c r="J502" s="412" t="s">
        <v>11132</v>
      </c>
      <c r="K502" s="1012" t="s">
        <v>195</v>
      </c>
      <c r="L502" s="425" t="s">
        <v>3603</v>
      </c>
      <c r="M502" s="1007"/>
      <c r="N502" s="73" t="s">
        <v>3073</v>
      </c>
      <c r="O502" s="1013"/>
      <c r="P502" s="1019"/>
      <c r="Q502" s="1007" t="s">
        <v>11219</v>
      </c>
      <c r="R502" s="1007">
        <f t="shared" si="4"/>
        <v>2015</v>
      </c>
      <c r="S502" s="1007" t="s">
        <v>11271</v>
      </c>
      <c r="T502" s="1007">
        <v>1400</v>
      </c>
      <c r="U502" s="1131">
        <v>45379</v>
      </c>
      <c r="V502" s="1020">
        <v>45463</v>
      </c>
      <c r="W502" s="1021">
        <v>4250</v>
      </c>
      <c r="X502" s="1022" t="s">
        <v>11572</v>
      </c>
    </row>
    <row r="503" spans="1:24" ht="26.25" customHeight="1">
      <c r="A503" s="1006"/>
      <c r="B503" s="1007"/>
      <c r="C503" s="1007"/>
      <c r="D503" s="1007"/>
      <c r="E503" s="1007"/>
      <c r="F503" s="1007"/>
      <c r="G503" s="1007"/>
      <c r="H503" s="1007"/>
      <c r="I503" s="1007"/>
      <c r="J503" s="1007"/>
      <c r="K503" s="1013" t="s">
        <v>11133</v>
      </c>
      <c r="L503" s="1007"/>
      <c r="M503" s="1007"/>
      <c r="N503" s="73" t="s">
        <v>2435</v>
      </c>
      <c r="O503" s="1013"/>
      <c r="P503" s="1019"/>
      <c r="Q503" s="1007" t="s">
        <v>196</v>
      </c>
      <c r="R503" s="1007">
        <f t="shared" si="4"/>
        <v>2013</v>
      </c>
      <c r="S503" s="1007" t="s">
        <v>11272</v>
      </c>
      <c r="T503" s="1007">
        <v>1820</v>
      </c>
      <c r="U503" s="1023">
        <v>45381</v>
      </c>
      <c r="V503" s="1020">
        <v>45467</v>
      </c>
      <c r="W503" s="1021" t="s">
        <v>11573</v>
      </c>
      <c r="X503" s="1022"/>
    </row>
    <row r="504" spans="1:24" ht="26.25" customHeight="1">
      <c r="A504" s="1006"/>
      <c r="B504" s="1007"/>
      <c r="C504" s="1007"/>
      <c r="D504" s="1007"/>
      <c r="E504" s="1007"/>
      <c r="F504" s="1007"/>
      <c r="G504" s="1007"/>
      <c r="H504" s="1007"/>
      <c r="I504" s="1007"/>
      <c r="J504" s="1007"/>
      <c r="K504" s="1013" t="s">
        <v>4071</v>
      </c>
      <c r="L504" s="1007"/>
      <c r="M504" s="1007"/>
      <c r="N504" s="1013"/>
      <c r="O504" s="1013"/>
      <c r="P504" s="1019"/>
      <c r="Q504" s="1007" t="s">
        <v>8747</v>
      </c>
      <c r="R504" s="1007">
        <f t="shared" si="4"/>
        <v>2012</v>
      </c>
      <c r="S504" s="1007" t="s">
        <v>11273</v>
      </c>
      <c r="T504" s="1007">
        <v>2160</v>
      </c>
      <c r="U504" s="1023"/>
      <c r="V504" s="1020">
        <v>45470</v>
      </c>
      <c r="W504" s="1021"/>
      <c r="X504" s="1022"/>
    </row>
    <row r="505" spans="1:24" ht="26.25" customHeight="1">
      <c r="A505" s="1006"/>
      <c r="B505" s="1007"/>
      <c r="C505" s="1007"/>
      <c r="D505" s="1007"/>
      <c r="E505" s="1007"/>
      <c r="F505" s="1007"/>
      <c r="G505" s="1007"/>
      <c r="H505" s="1007"/>
      <c r="I505" s="1007"/>
      <c r="J505" s="1007"/>
      <c r="K505" s="1013"/>
      <c r="L505" s="1007"/>
      <c r="M505" s="2559" t="s">
        <v>10944</v>
      </c>
      <c r="N505" s="2560"/>
      <c r="O505" s="2560"/>
      <c r="P505" s="1019"/>
      <c r="Q505" s="1007"/>
      <c r="R505" s="1007"/>
      <c r="S505" s="1024" t="s">
        <v>189</v>
      </c>
      <c r="T505" s="1024">
        <v>3750</v>
      </c>
      <c r="U505" s="1020"/>
      <c r="V505" s="1020">
        <v>45475</v>
      </c>
      <c r="W505" s="1021"/>
      <c r="X505" s="1022"/>
    </row>
    <row r="506" spans="1:24" ht="26.25" customHeight="1">
      <c r="A506" s="1006"/>
      <c r="B506" s="1007"/>
      <c r="C506" s="1007"/>
      <c r="D506" s="1007"/>
      <c r="E506" s="1007"/>
      <c r="F506" s="1007"/>
      <c r="G506" s="1007"/>
      <c r="H506" s="1007"/>
      <c r="I506" s="1007"/>
      <c r="J506" s="1007"/>
      <c r="K506" s="1013"/>
      <c r="L506" s="1007"/>
      <c r="M506" s="1007"/>
      <c r="N506" s="1013"/>
      <c r="O506" s="1013"/>
      <c r="P506" s="1019"/>
      <c r="Q506" s="1007"/>
      <c r="R506" s="1007"/>
      <c r="S506" s="1024" t="s">
        <v>2472</v>
      </c>
      <c r="T506" s="1024">
        <f>SUM(T501:T505)</f>
        <v>10650</v>
      </c>
      <c r="U506" s="1020"/>
      <c r="V506" s="1020">
        <v>45485</v>
      </c>
      <c r="W506" s="1021"/>
      <c r="X506" s="1022"/>
    </row>
    <row r="507" spans="1:24" ht="26.25" customHeight="1" thickBot="1">
      <c r="A507" s="1008"/>
      <c r="B507" s="1009"/>
      <c r="C507" s="1009"/>
      <c r="D507" s="1009"/>
      <c r="E507" s="1009"/>
      <c r="F507" s="1009"/>
      <c r="G507" s="1009"/>
      <c r="H507" s="1009"/>
      <c r="I507" s="1009"/>
      <c r="J507" s="1009"/>
      <c r="K507" s="611" t="s">
        <v>10911</v>
      </c>
      <c r="L507" s="1009"/>
      <c r="M507" s="1009"/>
      <c r="N507" s="1014"/>
      <c r="O507" s="1014"/>
      <c r="P507" s="1025"/>
      <c r="Q507" s="1009"/>
      <c r="R507" s="1009"/>
      <c r="S507" s="1026"/>
      <c r="T507" s="1026"/>
      <c r="U507" s="1027"/>
      <c r="V507" s="1028">
        <v>45505</v>
      </c>
      <c r="W507" s="1029"/>
      <c r="X507" s="1030"/>
    </row>
    <row r="508" spans="1:24" ht="26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51"/>
      <c r="L508" s="4"/>
      <c r="M508" s="4"/>
      <c r="N508" s="451"/>
      <c r="O508" s="451"/>
      <c r="P508" s="452"/>
      <c r="Q508" s="4"/>
      <c r="R508" s="4"/>
      <c r="S508" s="4"/>
      <c r="T508" s="4"/>
      <c r="U508" s="453"/>
      <c r="V508" s="454"/>
      <c r="W508" s="455"/>
      <c r="X508" s="455"/>
    </row>
    <row r="509" spans="1:24" ht="26.25" customHeight="1" thickBot="1"/>
    <row r="510" spans="1:24" ht="26.25" customHeight="1">
      <c r="A510" s="699" t="s">
        <v>188</v>
      </c>
      <c r="B510" s="700"/>
      <c r="C510" s="700" t="s">
        <v>154</v>
      </c>
      <c r="D510" s="700" t="s">
        <v>190</v>
      </c>
      <c r="E510" s="700" t="s">
        <v>191</v>
      </c>
      <c r="F510" s="700" t="s">
        <v>191</v>
      </c>
      <c r="G510" s="700" t="s">
        <v>191</v>
      </c>
      <c r="H510" s="1484"/>
      <c r="I510" s="700" t="s">
        <v>8125</v>
      </c>
      <c r="J510" s="715" t="s">
        <v>11110</v>
      </c>
      <c r="K510" s="1515" t="s">
        <v>11332</v>
      </c>
      <c r="L510" s="715" t="s">
        <v>12589</v>
      </c>
      <c r="M510" s="715"/>
      <c r="N510" s="701" t="s">
        <v>11281</v>
      </c>
      <c r="O510" s="701">
        <v>231538476</v>
      </c>
      <c r="P510" s="702" t="s">
        <v>12594</v>
      </c>
      <c r="Q510" s="700" t="s">
        <v>1838</v>
      </c>
      <c r="R510" s="700">
        <f t="shared" ref="R510:R513" si="5">IF(MID(RIGHT(S510,8),1,1)="M",2021,IF(MID(RIGHT(S510,8),1,1)="N",2022,IF(MID(RIGHT(S510,8),1,1)="P",2023,IF(MID(RIGHT(S510,8),1,1)="R",1994,IF(MID(RIGHT(S510,8),1,1)="S",1995,IF(MID(RIGHT(S510,8),1,1)="T",1996,IF(MID(RIGHT(S510,8),1,1)="V",1997,IF(MID(RIGHT(S510,8),1,1)="W",1998,IF(MID(RIGHT(S510,8),1,1)="X",1999,IF(MID(RIGHT(S510,8),1,1)="Y",2000,IF(MID(RIGHT(S510,8),1,1)="1",2001,IF(MID(RIGHT(S510,8),1,1)="2",2002,IF(MID(RIGHT(S510,8),1,1)="3",2003,IF(MID(RIGHT(S510,8),1,1)="4",2004,IF(MID(RIGHT(S510,8),1,1)="5",2005,IF(MID(RIGHT(S510,8),1,1)="6",2006,IF(MID(RIGHT(S510,8),1,1)="7",2007,IF(MID(RIGHT(S510,8),1,1)="8",2008,IF(MID(RIGHT(S510,8),1,1)="9",2009,IF(MID(RIGHT(S510,8),1,1)="A",2010,IF(MID(RIGHT(S510,8),1,1)="B",2011,IF(MID(RIGHT(S510,8),1,1)="C",2012,IF(MID(RIGHT(S510,8),1,1)="D",2013,IF(MID(RIGHT(S510,8),1,1)="E",2014,IF(MID(RIGHT(S510,8),1,1)="F",2015,IF(MID(RIGHT(S510,8),1,1)="G",2016,IF(MID(RIGHT(S510,8),1,1)="H",2017,IF(MID(RIGHT(S510,8),1,1)="J",2018,IF(MID(RIGHT(S510,8),1,1)="K",2019,IF(MID(RIGHT(S510,8),1,1)="L",2020,""))))))))))))))))))))))))))))))</f>
        <v>2020</v>
      </c>
      <c r="S510" s="700" t="s">
        <v>11313</v>
      </c>
      <c r="T510" s="700">
        <v>1655</v>
      </c>
      <c r="U510" s="716">
        <v>45377</v>
      </c>
      <c r="V510" s="716">
        <v>45429</v>
      </c>
      <c r="W510" s="703">
        <v>4400</v>
      </c>
      <c r="X510" s="704">
        <v>5400</v>
      </c>
    </row>
    <row r="511" spans="1:24" ht="26.25" customHeight="1">
      <c r="A511" s="705"/>
      <c r="B511" s="278"/>
      <c r="C511" s="320" t="s">
        <v>8623</v>
      </c>
      <c r="D511" s="278"/>
      <c r="E511" s="278"/>
      <c r="F511" s="278"/>
      <c r="G511" s="278"/>
      <c r="H511" s="278"/>
      <c r="I511" s="278" t="s">
        <v>2578</v>
      </c>
      <c r="J511" s="317" t="s">
        <v>11109</v>
      </c>
      <c r="K511" s="280" t="s">
        <v>195</v>
      </c>
      <c r="L511" s="425" t="s">
        <v>3603</v>
      </c>
      <c r="M511" s="278"/>
      <c r="N511" s="73" t="s">
        <v>3073</v>
      </c>
      <c r="O511" s="278"/>
      <c r="P511" s="278"/>
      <c r="Q511" s="278" t="s">
        <v>3291</v>
      </c>
      <c r="R511" s="278">
        <f t="shared" si="5"/>
        <v>2020</v>
      </c>
      <c r="S511" s="278" t="s">
        <v>11314</v>
      </c>
      <c r="T511" s="278">
        <v>1815</v>
      </c>
      <c r="U511" s="719">
        <v>45379</v>
      </c>
      <c r="V511" s="719">
        <v>45437</v>
      </c>
      <c r="W511" s="283" t="s">
        <v>12587</v>
      </c>
      <c r="X511" s="706" t="s">
        <v>11536</v>
      </c>
    </row>
    <row r="512" spans="1:24" ht="26.25" customHeight="1">
      <c r="A512" s="705"/>
      <c r="B512" s="278"/>
      <c r="C512" s="278" t="s">
        <v>8254</v>
      </c>
      <c r="D512" s="278"/>
      <c r="E512" s="278"/>
      <c r="F512" s="278"/>
      <c r="G512" s="278"/>
      <c r="H512" s="278"/>
      <c r="I512" s="720"/>
      <c r="J512" s="278"/>
      <c r="K512" s="278" t="s">
        <v>535</v>
      </c>
      <c r="L512" s="278"/>
      <c r="M512" s="278"/>
      <c r="N512" s="73" t="s">
        <v>2435</v>
      </c>
      <c r="O512" s="1371"/>
      <c r="P512" s="278"/>
      <c r="Q512" s="278" t="s">
        <v>1933</v>
      </c>
      <c r="R512" s="278">
        <f t="shared" si="5"/>
        <v>2020</v>
      </c>
      <c r="S512" s="278" t="s">
        <v>11315</v>
      </c>
      <c r="T512" s="278">
        <v>1815</v>
      </c>
      <c r="U512" s="420">
        <v>45381</v>
      </c>
      <c r="V512" s="719">
        <v>45439</v>
      </c>
      <c r="W512" s="283"/>
      <c r="X512" s="706"/>
    </row>
    <row r="513" spans="1:24" ht="26.25" customHeight="1">
      <c r="A513" s="705"/>
      <c r="B513" s="278"/>
      <c r="C513" s="278"/>
      <c r="D513" s="278"/>
      <c r="E513" s="278"/>
      <c r="F513" s="278"/>
      <c r="G513" s="278"/>
      <c r="H513" s="278"/>
      <c r="I513" s="720" t="s">
        <v>8207</v>
      </c>
      <c r="J513" s="278"/>
      <c r="K513" s="278" t="s">
        <v>4071</v>
      </c>
      <c r="L513" s="278"/>
      <c r="M513" s="278"/>
      <c r="N513" s="278"/>
      <c r="O513" s="278"/>
      <c r="P513" s="280"/>
      <c r="Q513" s="278" t="s">
        <v>2051</v>
      </c>
      <c r="R513" s="278">
        <f t="shared" si="5"/>
        <v>2020</v>
      </c>
      <c r="S513" s="278" t="s">
        <v>11319</v>
      </c>
      <c r="T513" s="278">
        <v>2845</v>
      </c>
      <c r="U513" s="281"/>
      <c r="V513" s="281">
        <v>45445</v>
      </c>
      <c r="W513" s="283"/>
      <c r="X513" s="721"/>
    </row>
    <row r="514" spans="1:24" ht="26.25" customHeight="1">
      <c r="A514" s="705"/>
      <c r="B514" s="278"/>
      <c r="C514" s="278" t="s">
        <v>10002</v>
      </c>
      <c r="D514" s="278" t="s">
        <v>191</v>
      </c>
      <c r="E514" s="278"/>
      <c r="F514" s="278"/>
      <c r="G514" s="278"/>
      <c r="H514" s="278"/>
      <c r="I514" s="278"/>
      <c r="J514" s="278"/>
      <c r="K514" s="278"/>
      <c r="L514" s="278"/>
      <c r="M514" s="2559" t="s">
        <v>10944</v>
      </c>
      <c r="N514" s="2560"/>
      <c r="O514" s="2560"/>
      <c r="P514" s="278"/>
      <c r="Q514" s="278"/>
      <c r="R514" s="278"/>
      <c r="S514" s="284" t="s">
        <v>189</v>
      </c>
      <c r="T514" s="284">
        <v>3700</v>
      </c>
      <c r="U514" s="281"/>
      <c r="V514" s="281">
        <v>45451</v>
      </c>
      <c r="W514" s="283"/>
      <c r="X514" s="722"/>
    </row>
    <row r="515" spans="1:24" ht="26.25" customHeight="1">
      <c r="A515" s="705"/>
      <c r="B515" s="278"/>
      <c r="C515" s="278" t="s">
        <v>9653</v>
      </c>
      <c r="D515" s="278" t="s">
        <v>191</v>
      </c>
      <c r="E515" s="278"/>
      <c r="F515" s="278"/>
      <c r="G515" s="278"/>
      <c r="H515" s="278"/>
      <c r="I515" s="278"/>
      <c r="J515" s="278"/>
      <c r="K515" s="278"/>
      <c r="L515" s="278"/>
      <c r="M515" s="278"/>
      <c r="N515" s="278"/>
      <c r="O515" s="278"/>
      <c r="P515" s="280"/>
      <c r="Q515" s="278"/>
      <c r="R515" s="278"/>
      <c r="S515" s="284" t="s">
        <v>2472</v>
      </c>
      <c r="T515" s="284">
        <f>SUM(T510:T514)</f>
        <v>11830</v>
      </c>
      <c r="U515" s="281"/>
      <c r="V515" s="281">
        <v>45456</v>
      </c>
      <c r="W515" s="283"/>
      <c r="X515" s="722"/>
    </row>
    <row r="516" spans="1:24" ht="26.25" customHeight="1" thickBot="1">
      <c r="A516" s="707"/>
      <c r="B516" s="708"/>
      <c r="C516" s="708"/>
      <c r="D516" s="708"/>
      <c r="E516" s="708"/>
      <c r="F516" s="708"/>
      <c r="G516" s="708"/>
      <c r="H516" s="708"/>
      <c r="I516" s="708"/>
      <c r="J516" s="708"/>
      <c r="K516" s="611" t="s">
        <v>10911</v>
      </c>
      <c r="L516" s="709"/>
      <c r="M516" s="709"/>
      <c r="N516" s="708"/>
      <c r="O516" s="708"/>
      <c r="P516" s="710"/>
      <c r="Q516" s="711"/>
      <c r="R516" s="711"/>
      <c r="S516" s="711"/>
      <c r="T516" s="711"/>
      <c r="U516" s="712"/>
      <c r="V516" s="713">
        <v>45458</v>
      </c>
      <c r="W516" s="723"/>
      <c r="X516" s="724"/>
    </row>
    <row r="517" spans="1:24" ht="26.25" customHeight="1">
      <c r="A517" s="699" t="s">
        <v>188</v>
      </c>
      <c r="B517" s="700"/>
      <c r="C517" s="700" t="s">
        <v>154</v>
      </c>
      <c r="D517" s="700" t="s">
        <v>190</v>
      </c>
      <c r="E517" s="700" t="s">
        <v>191</v>
      </c>
      <c r="F517" s="700" t="s">
        <v>191</v>
      </c>
      <c r="G517" s="700" t="s">
        <v>191</v>
      </c>
      <c r="H517" s="1484"/>
      <c r="I517" s="700" t="s">
        <v>8125</v>
      </c>
      <c r="J517" s="715" t="s">
        <v>11110</v>
      </c>
      <c r="K517" s="1515" t="s">
        <v>11332</v>
      </c>
      <c r="L517" s="715" t="s">
        <v>12590</v>
      </c>
      <c r="M517" s="715"/>
      <c r="N517" s="701" t="s">
        <v>11275</v>
      </c>
      <c r="O517" s="701">
        <v>231537114</v>
      </c>
      <c r="P517" s="702" t="s">
        <v>12594</v>
      </c>
      <c r="Q517" s="700" t="s">
        <v>3291</v>
      </c>
      <c r="R517" s="700">
        <f t="shared" ref="R517:R520" si="6">IF(MID(RIGHT(S517,8),1,1)="M",2021,IF(MID(RIGHT(S517,8),1,1)="N",2022,IF(MID(RIGHT(S517,8),1,1)="P",2023,IF(MID(RIGHT(S517,8),1,1)="R",1994,IF(MID(RIGHT(S517,8),1,1)="S",1995,IF(MID(RIGHT(S517,8),1,1)="T",1996,IF(MID(RIGHT(S517,8),1,1)="V",1997,IF(MID(RIGHT(S517,8),1,1)="W",1998,IF(MID(RIGHT(S517,8),1,1)="X",1999,IF(MID(RIGHT(S517,8),1,1)="Y",2000,IF(MID(RIGHT(S517,8),1,1)="1",2001,IF(MID(RIGHT(S517,8),1,1)="2",2002,IF(MID(RIGHT(S517,8),1,1)="3",2003,IF(MID(RIGHT(S517,8),1,1)="4",2004,IF(MID(RIGHT(S517,8),1,1)="5",2005,IF(MID(RIGHT(S517,8),1,1)="6",2006,IF(MID(RIGHT(S517,8),1,1)="7",2007,IF(MID(RIGHT(S517,8),1,1)="8",2008,IF(MID(RIGHT(S517,8),1,1)="9",2009,IF(MID(RIGHT(S517,8),1,1)="A",2010,IF(MID(RIGHT(S517,8),1,1)="B",2011,IF(MID(RIGHT(S517,8),1,1)="C",2012,IF(MID(RIGHT(S517,8),1,1)="D",2013,IF(MID(RIGHT(S517,8),1,1)="E",2014,IF(MID(RIGHT(S517,8),1,1)="F",2015,IF(MID(RIGHT(S517,8),1,1)="G",2016,IF(MID(RIGHT(S517,8),1,1)="H",2017,IF(MID(RIGHT(S517,8),1,1)="J",2018,IF(MID(RIGHT(S517,8),1,1)="K",2019,IF(MID(RIGHT(S517,8),1,1)="L",2020,""))))))))))))))))))))))))))))))</f>
        <v>2020</v>
      </c>
      <c r="S517" s="700" t="s">
        <v>11305</v>
      </c>
      <c r="T517" s="700">
        <v>1855</v>
      </c>
      <c r="U517" s="716">
        <v>45377</v>
      </c>
      <c r="V517" s="716">
        <v>45429</v>
      </c>
      <c r="W517" s="703">
        <v>4400</v>
      </c>
      <c r="X517" s="704">
        <v>5400</v>
      </c>
    </row>
    <row r="518" spans="1:24" ht="26.25" customHeight="1">
      <c r="A518" s="705"/>
      <c r="B518" s="278"/>
      <c r="C518" s="320" t="s">
        <v>8623</v>
      </c>
      <c r="D518" s="278"/>
      <c r="E518" s="278"/>
      <c r="F518" s="278"/>
      <c r="G518" s="278"/>
      <c r="H518" s="278"/>
      <c r="I518" s="278" t="s">
        <v>2578</v>
      </c>
      <c r="J518" s="317" t="s">
        <v>11111</v>
      </c>
      <c r="K518" s="280" t="s">
        <v>195</v>
      </c>
      <c r="L518" s="425" t="s">
        <v>3603</v>
      </c>
      <c r="M518" s="278"/>
      <c r="N518" s="73" t="s">
        <v>3073</v>
      </c>
      <c r="O518" s="278"/>
      <c r="P518" s="278"/>
      <c r="Q518" s="278" t="s">
        <v>1838</v>
      </c>
      <c r="R518" s="278">
        <f t="shared" si="6"/>
        <v>2020</v>
      </c>
      <c r="S518" s="278" t="s">
        <v>11306</v>
      </c>
      <c r="T518" s="278">
        <v>1655</v>
      </c>
      <c r="U518" s="719">
        <v>45379</v>
      </c>
      <c r="V518" s="719">
        <v>45437</v>
      </c>
      <c r="W518" s="283" t="s">
        <v>12587</v>
      </c>
      <c r="X518" s="706" t="s">
        <v>11536</v>
      </c>
    </row>
    <row r="519" spans="1:24" ht="26.25" customHeight="1">
      <c r="A519" s="705"/>
      <c r="B519" s="278"/>
      <c r="C519" s="278" t="s">
        <v>8254</v>
      </c>
      <c r="D519" s="278"/>
      <c r="E519" s="278"/>
      <c r="F519" s="278"/>
      <c r="G519" s="278"/>
      <c r="H519" s="278"/>
      <c r="I519" s="720"/>
      <c r="J519" s="278"/>
      <c r="K519" s="278" t="s">
        <v>535</v>
      </c>
      <c r="L519" s="278"/>
      <c r="M519" s="278"/>
      <c r="N519" s="73" t="s">
        <v>2435</v>
      </c>
      <c r="O519" s="1371"/>
      <c r="P519" s="278"/>
      <c r="Q519" s="278" t="s">
        <v>3291</v>
      </c>
      <c r="R519" s="278">
        <f t="shared" si="6"/>
        <v>2020</v>
      </c>
      <c r="S519" s="278" t="s">
        <v>11307</v>
      </c>
      <c r="T519" s="278">
        <v>1825</v>
      </c>
      <c r="U519" s="420">
        <v>45381</v>
      </c>
      <c r="V519" s="719">
        <v>45439</v>
      </c>
      <c r="W519" s="283"/>
      <c r="X519" s="706"/>
    </row>
    <row r="520" spans="1:24" ht="26.25" customHeight="1">
      <c r="A520" s="705"/>
      <c r="B520" s="278"/>
      <c r="C520" s="278"/>
      <c r="D520" s="278"/>
      <c r="E520" s="278"/>
      <c r="F520" s="278"/>
      <c r="G520" s="278"/>
      <c r="H520" s="278"/>
      <c r="I520" s="720" t="s">
        <v>8207</v>
      </c>
      <c r="J520" s="278"/>
      <c r="K520" s="278" t="s">
        <v>4071</v>
      </c>
      <c r="L520" s="278"/>
      <c r="M520" s="278"/>
      <c r="N520" s="278"/>
      <c r="O520" s="278"/>
      <c r="P520" s="280"/>
      <c r="Q520" s="278" t="s">
        <v>10794</v>
      </c>
      <c r="R520" s="278">
        <f t="shared" si="6"/>
        <v>2019</v>
      </c>
      <c r="S520" s="278" t="s">
        <v>11308</v>
      </c>
      <c r="T520" s="278">
        <v>1725</v>
      </c>
      <c r="U520" s="281"/>
      <c r="V520" s="281">
        <v>45445</v>
      </c>
      <c r="W520" s="283"/>
      <c r="X520" s="721"/>
    </row>
    <row r="521" spans="1:24" ht="26.25" customHeight="1">
      <c r="A521" s="705"/>
      <c r="B521" s="278"/>
      <c r="C521" s="278" t="s">
        <v>10002</v>
      </c>
      <c r="D521" s="278" t="s">
        <v>191</v>
      </c>
      <c r="E521" s="278"/>
      <c r="F521" s="278"/>
      <c r="G521" s="278"/>
      <c r="H521" s="278"/>
      <c r="I521" s="278"/>
      <c r="J521" s="278"/>
      <c r="K521" s="278"/>
      <c r="L521" s="278"/>
      <c r="M521" s="2559" t="s">
        <v>10944</v>
      </c>
      <c r="N521" s="2560"/>
      <c r="O521" s="2560"/>
      <c r="P521" s="278"/>
      <c r="Q521" s="278"/>
      <c r="R521" s="278"/>
      <c r="S521" s="284" t="s">
        <v>189</v>
      </c>
      <c r="T521" s="284">
        <v>3700</v>
      </c>
      <c r="U521" s="281"/>
      <c r="V521" s="281">
        <v>45451</v>
      </c>
      <c r="W521" s="283"/>
      <c r="X521" s="722"/>
    </row>
    <row r="522" spans="1:24" ht="26.25" customHeight="1">
      <c r="A522" s="705"/>
      <c r="B522" s="278"/>
      <c r="C522" s="278" t="s">
        <v>9653</v>
      </c>
      <c r="D522" s="278" t="s">
        <v>191</v>
      </c>
      <c r="E522" s="278"/>
      <c r="F522" s="278"/>
      <c r="G522" s="278"/>
      <c r="H522" s="278"/>
      <c r="I522" s="278"/>
      <c r="J522" s="278"/>
      <c r="K522" s="278"/>
      <c r="L522" s="278"/>
      <c r="M522" s="278"/>
      <c r="N522" s="278"/>
      <c r="O522" s="278"/>
      <c r="P522" s="280"/>
      <c r="Q522" s="278"/>
      <c r="R522" s="278"/>
      <c r="S522" s="284" t="s">
        <v>2472</v>
      </c>
      <c r="T522" s="284">
        <f>SUM(T517:T521)</f>
        <v>10760</v>
      </c>
      <c r="U522" s="281"/>
      <c r="V522" s="281">
        <v>45456</v>
      </c>
      <c r="W522" s="283"/>
      <c r="X522" s="722"/>
    </row>
    <row r="523" spans="1:24" ht="26.25" customHeight="1" thickBot="1">
      <c r="A523" s="707"/>
      <c r="B523" s="708"/>
      <c r="C523" s="708"/>
      <c r="D523" s="708"/>
      <c r="E523" s="708"/>
      <c r="F523" s="708"/>
      <c r="G523" s="708"/>
      <c r="H523" s="708"/>
      <c r="I523" s="708"/>
      <c r="J523" s="708"/>
      <c r="K523" s="611" t="s">
        <v>10911</v>
      </c>
      <c r="L523" s="709"/>
      <c r="M523" s="709"/>
      <c r="N523" s="708"/>
      <c r="O523" s="708"/>
      <c r="P523" s="710"/>
      <c r="Q523" s="711"/>
      <c r="R523" s="711"/>
      <c r="S523" s="711"/>
      <c r="T523" s="711"/>
      <c r="U523" s="712"/>
      <c r="V523" s="713">
        <v>45458</v>
      </c>
      <c r="W523" s="723"/>
      <c r="X523" s="724"/>
    </row>
    <row r="524" spans="1:24" ht="26.25" customHeight="1">
      <c r="A524" s="699" t="s">
        <v>188</v>
      </c>
      <c r="B524" s="700"/>
      <c r="C524" s="700" t="s">
        <v>154</v>
      </c>
      <c r="D524" s="700" t="s">
        <v>190</v>
      </c>
      <c r="E524" s="700" t="s">
        <v>191</v>
      </c>
      <c r="F524" s="700" t="s">
        <v>191</v>
      </c>
      <c r="G524" s="700" t="s">
        <v>191</v>
      </c>
      <c r="H524" s="1484"/>
      <c r="I524" s="700" t="s">
        <v>8125</v>
      </c>
      <c r="J524" s="715" t="s">
        <v>11110</v>
      </c>
      <c r="K524" s="1515" t="s">
        <v>11332</v>
      </c>
      <c r="L524" s="715" t="s">
        <v>12591</v>
      </c>
      <c r="M524" s="715"/>
      <c r="N524" s="701" t="s">
        <v>11286</v>
      </c>
      <c r="O524" s="701">
        <v>231537142</v>
      </c>
      <c r="P524" s="702" t="s">
        <v>12594</v>
      </c>
      <c r="Q524" s="700" t="s">
        <v>589</v>
      </c>
      <c r="R524" s="700">
        <f t="shared" ref="R524:R527" si="7">IF(MID(RIGHT(S524,8),1,1)="M",2021,IF(MID(RIGHT(S524,8),1,1)="N",2022,IF(MID(RIGHT(S524,8),1,1)="P",2023,IF(MID(RIGHT(S524,8),1,1)="R",1994,IF(MID(RIGHT(S524,8),1,1)="S",1995,IF(MID(RIGHT(S524,8),1,1)="T",1996,IF(MID(RIGHT(S524,8),1,1)="V",1997,IF(MID(RIGHT(S524,8),1,1)="W",1998,IF(MID(RIGHT(S524,8),1,1)="X",1999,IF(MID(RIGHT(S524,8),1,1)="Y",2000,IF(MID(RIGHT(S524,8),1,1)="1",2001,IF(MID(RIGHT(S524,8),1,1)="2",2002,IF(MID(RIGHT(S524,8),1,1)="3",2003,IF(MID(RIGHT(S524,8),1,1)="4",2004,IF(MID(RIGHT(S524,8),1,1)="5",2005,IF(MID(RIGHT(S524,8),1,1)="6",2006,IF(MID(RIGHT(S524,8),1,1)="7",2007,IF(MID(RIGHT(S524,8),1,1)="8",2008,IF(MID(RIGHT(S524,8),1,1)="9",2009,IF(MID(RIGHT(S524,8),1,1)="A",2010,IF(MID(RIGHT(S524,8),1,1)="B",2011,IF(MID(RIGHT(S524,8),1,1)="C",2012,IF(MID(RIGHT(S524,8),1,1)="D",2013,IF(MID(RIGHT(S524,8),1,1)="E",2014,IF(MID(RIGHT(S524,8),1,1)="F",2015,IF(MID(RIGHT(S524,8),1,1)="G",2016,IF(MID(RIGHT(S524,8),1,1)="H",2017,IF(MID(RIGHT(S524,8),1,1)="J",2018,IF(MID(RIGHT(S524,8),1,1)="K",2019,IF(MID(RIGHT(S524,8),1,1)="L",2020,""))))))))))))))))))))))))))))))</f>
        <v>2019</v>
      </c>
      <c r="S524" s="700" t="s">
        <v>11317</v>
      </c>
      <c r="T524" s="700">
        <v>1580</v>
      </c>
      <c r="U524" s="716">
        <v>45377</v>
      </c>
      <c r="V524" s="716">
        <v>45429</v>
      </c>
      <c r="W524" s="703">
        <v>4400</v>
      </c>
      <c r="X524" s="704">
        <v>5400</v>
      </c>
    </row>
    <row r="525" spans="1:24" ht="26.25" customHeight="1">
      <c r="A525" s="705"/>
      <c r="B525" s="278"/>
      <c r="C525" s="320" t="s">
        <v>8623</v>
      </c>
      <c r="D525" s="278"/>
      <c r="E525" s="278"/>
      <c r="F525" s="278"/>
      <c r="G525" s="278"/>
      <c r="H525" s="278"/>
      <c r="I525" s="278" t="s">
        <v>2578</v>
      </c>
      <c r="J525" s="317" t="s">
        <v>11112</v>
      </c>
      <c r="K525" s="280" t="s">
        <v>195</v>
      </c>
      <c r="L525" s="425" t="s">
        <v>3603</v>
      </c>
      <c r="M525" s="278"/>
      <c r="N525" s="73" t="s">
        <v>3073</v>
      </c>
      <c r="O525" s="278"/>
      <c r="P525" s="278"/>
      <c r="Q525" s="278" t="s">
        <v>2214</v>
      </c>
      <c r="R525" s="278">
        <f t="shared" si="7"/>
        <v>2021</v>
      </c>
      <c r="S525" s="278" t="s">
        <v>11318</v>
      </c>
      <c r="T525" s="278">
        <v>2730</v>
      </c>
      <c r="U525" s="719">
        <v>45379</v>
      </c>
      <c r="V525" s="719">
        <v>45437</v>
      </c>
      <c r="W525" s="283" t="s">
        <v>12587</v>
      </c>
      <c r="X525" s="706" t="s">
        <v>11536</v>
      </c>
    </row>
    <row r="526" spans="1:24" ht="26.25" customHeight="1">
      <c r="A526" s="705"/>
      <c r="B526" s="278"/>
      <c r="C526" s="278" t="s">
        <v>8254</v>
      </c>
      <c r="D526" s="278"/>
      <c r="E526" s="278"/>
      <c r="F526" s="278"/>
      <c r="G526" s="278"/>
      <c r="H526" s="278"/>
      <c r="I526" s="720"/>
      <c r="J526" s="278"/>
      <c r="K526" s="278" t="s">
        <v>535</v>
      </c>
      <c r="L526" s="278"/>
      <c r="M526" s="278"/>
      <c r="N526" s="73" t="s">
        <v>2435</v>
      </c>
      <c r="O526" s="1371"/>
      <c r="P526" s="278"/>
      <c r="Q526" s="278" t="s">
        <v>1933</v>
      </c>
      <c r="R526" s="278">
        <f t="shared" si="7"/>
        <v>2020</v>
      </c>
      <c r="S526" s="278" t="s">
        <v>11316</v>
      </c>
      <c r="T526" s="278">
        <v>1825</v>
      </c>
      <c r="U526" s="420">
        <v>45381</v>
      </c>
      <c r="V526" s="719">
        <v>45439</v>
      </c>
      <c r="W526" s="283"/>
      <c r="X526" s="706"/>
    </row>
    <row r="527" spans="1:24" ht="26.25" customHeight="1">
      <c r="A527" s="705"/>
      <c r="B527" s="278"/>
      <c r="C527" s="278"/>
      <c r="D527" s="278"/>
      <c r="E527" s="278"/>
      <c r="F527" s="278"/>
      <c r="G527" s="278"/>
      <c r="H527" s="278"/>
      <c r="I527" s="720" t="s">
        <v>8207</v>
      </c>
      <c r="J527" s="278"/>
      <c r="K527" s="278" t="s">
        <v>4071</v>
      </c>
      <c r="L527" s="278"/>
      <c r="M527" s="278"/>
      <c r="N527" s="278"/>
      <c r="O527" s="278"/>
      <c r="P527" s="280"/>
      <c r="Q527" s="278" t="s">
        <v>3291</v>
      </c>
      <c r="R527" s="278">
        <f t="shared" si="7"/>
        <v>2020</v>
      </c>
      <c r="S527" s="278" t="s">
        <v>11320</v>
      </c>
      <c r="T527" s="278">
        <v>1815</v>
      </c>
      <c r="U527" s="281"/>
      <c r="V527" s="281">
        <v>45445</v>
      </c>
      <c r="W527" s="283"/>
      <c r="X527" s="721"/>
    </row>
    <row r="528" spans="1:24" ht="26.25" customHeight="1">
      <c r="A528" s="705"/>
      <c r="B528" s="278"/>
      <c r="C528" s="278" t="s">
        <v>10002</v>
      </c>
      <c r="D528" s="278" t="s">
        <v>191</v>
      </c>
      <c r="E528" s="278"/>
      <c r="F528" s="278"/>
      <c r="G528" s="278"/>
      <c r="H528" s="278"/>
      <c r="I528" s="278"/>
      <c r="J528" s="278"/>
      <c r="K528" s="278"/>
      <c r="L528" s="278"/>
      <c r="M528" s="2559" t="s">
        <v>10944</v>
      </c>
      <c r="N528" s="2560"/>
      <c r="O528" s="2560"/>
      <c r="P528" s="278"/>
      <c r="Q528" s="278"/>
      <c r="R528" s="278"/>
      <c r="S528" s="284" t="s">
        <v>189</v>
      </c>
      <c r="T528" s="284">
        <v>3700</v>
      </c>
      <c r="U528" s="281"/>
      <c r="V528" s="281">
        <v>45451</v>
      </c>
      <c r="W528" s="283"/>
      <c r="X528" s="722"/>
    </row>
    <row r="529" spans="1:24" ht="26.25" customHeight="1">
      <c r="A529" s="705"/>
      <c r="B529" s="278"/>
      <c r="C529" s="278" t="s">
        <v>9653</v>
      </c>
      <c r="D529" s="278" t="s">
        <v>191</v>
      </c>
      <c r="E529" s="278"/>
      <c r="F529" s="278"/>
      <c r="G529" s="278"/>
      <c r="H529" s="278"/>
      <c r="I529" s="278"/>
      <c r="J529" s="278"/>
      <c r="K529" s="278"/>
      <c r="L529" s="278"/>
      <c r="M529" s="278"/>
      <c r="N529" s="278"/>
      <c r="O529" s="278"/>
      <c r="P529" s="280"/>
      <c r="Q529" s="278"/>
      <c r="R529" s="278"/>
      <c r="S529" s="284" t="s">
        <v>2472</v>
      </c>
      <c r="T529" s="284">
        <f>SUM(T524:T528)</f>
        <v>11650</v>
      </c>
      <c r="U529" s="281"/>
      <c r="V529" s="281">
        <v>45456</v>
      </c>
      <c r="W529" s="283"/>
      <c r="X529" s="722"/>
    </row>
    <row r="530" spans="1:24" ht="26.25" customHeight="1" thickBot="1">
      <c r="A530" s="707"/>
      <c r="B530" s="708"/>
      <c r="C530" s="708"/>
      <c r="D530" s="708"/>
      <c r="E530" s="708"/>
      <c r="F530" s="708"/>
      <c r="G530" s="708"/>
      <c r="H530" s="708"/>
      <c r="I530" s="708"/>
      <c r="J530" s="708"/>
      <c r="K530" s="611" t="s">
        <v>10911</v>
      </c>
      <c r="L530" s="709"/>
      <c r="M530" s="709"/>
      <c r="N530" s="708"/>
      <c r="O530" s="708"/>
      <c r="P530" s="710"/>
      <c r="Q530" s="711"/>
      <c r="R530" s="711"/>
      <c r="S530" s="711"/>
      <c r="T530" s="711"/>
      <c r="U530" s="712"/>
      <c r="V530" s="713">
        <v>45458</v>
      </c>
      <c r="W530" s="723"/>
      <c r="X530" s="724"/>
    </row>
    <row r="531" spans="1:24" ht="26.25" customHeight="1">
      <c r="A531" s="699" t="s">
        <v>188</v>
      </c>
      <c r="B531" s="700"/>
      <c r="C531" s="700" t="s">
        <v>154</v>
      </c>
      <c r="D531" s="700" t="s">
        <v>190</v>
      </c>
      <c r="E531" s="700" t="s">
        <v>191</v>
      </c>
      <c r="F531" s="700" t="s">
        <v>191</v>
      </c>
      <c r="G531" s="700" t="s">
        <v>191</v>
      </c>
      <c r="H531" s="1484"/>
      <c r="I531" s="700" t="s">
        <v>8125</v>
      </c>
      <c r="J531" s="715" t="s">
        <v>11110</v>
      </c>
      <c r="K531" s="1515" t="s">
        <v>11332</v>
      </c>
      <c r="L531" s="715" t="s">
        <v>12592</v>
      </c>
      <c r="M531" s="715"/>
      <c r="N531" s="701" t="s">
        <v>11287</v>
      </c>
      <c r="O531" s="701">
        <v>231538511</v>
      </c>
      <c r="P531" s="702" t="s">
        <v>12594</v>
      </c>
      <c r="Q531" s="700" t="s">
        <v>589</v>
      </c>
      <c r="R531" s="700">
        <f t="shared" ref="R531:R534" si="8">IF(MID(RIGHT(S531,8),1,1)="M",2021,IF(MID(RIGHT(S531,8),1,1)="N",2022,IF(MID(RIGHT(S531,8),1,1)="P",2023,IF(MID(RIGHT(S531,8),1,1)="R",1994,IF(MID(RIGHT(S531,8),1,1)="S",1995,IF(MID(RIGHT(S531,8),1,1)="T",1996,IF(MID(RIGHT(S531,8),1,1)="V",1997,IF(MID(RIGHT(S531,8),1,1)="W",1998,IF(MID(RIGHT(S531,8),1,1)="X",1999,IF(MID(RIGHT(S531,8),1,1)="Y",2000,IF(MID(RIGHT(S531,8),1,1)="1",2001,IF(MID(RIGHT(S531,8),1,1)="2",2002,IF(MID(RIGHT(S531,8),1,1)="3",2003,IF(MID(RIGHT(S531,8),1,1)="4",2004,IF(MID(RIGHT(S531,8),1,1)="5",2005,IF(MID(RIGHT(S531,8),1,1)="6",2006,IF(MID(RIGHT(S531,8),1,1)="7",2007,IF(MID(RIGHT(S531,8),1,1)="8",2008,IF(MID(RIGHT(S531,8),1,1)="9",2009,IF(MID(RIGHT(S531,8),1,1)="A",2010,IF(MID(RIGHT(S531,8),1,1)="B",2011,IF(MID(RIGHT(S531,8),1,1)="C",2012,IF(MID(RIGHT(S531,8),1,1)="D",2013,IF(MID(RIGHT(S531,8),1,1)="E",2014,IF(MID(RIGHT(S531,8),1,1)="F",2015,IF(MID(RIGHT(S531,8),1,1)="G",2016,IF(MID(RIGHT(S531,8),1,1)="H",2017,IF(MID(RIGHT(S531,8),1,1)="J",2018,IF(MID(RIGHT(S531,8),1,1)="K",2019,IF(MID(RIGHT(S531,8),1,1)="L",2020,""))))))))))))))))))))))))))))))</f>
        <v>2019</v>
      </c>
      <c r="S531" s="700" t="s">
        <v>11321</v>
      </c>
      <c r="T531" s="700">
        <v>1580</v>
      </c>
      <c r="U531" s="716">
        <v>45377</v>
      </c>
      <c r="V531" s="716">
        <v>45429</v>
      </c>
      <c r="W531" s="703">
        <v>4400</v>
      </c>
      <c r="X531" s="704">
        <v>5400</v>
      </c>
    </row>
    <row r="532" spans="1:24" ht="26.25" customHeight="1">
      <c r="A532" s="705"/>
      <c r="B532" s="278"/>
      <c r="C532" s="320" t="s">
        <v>8623</v>
      </c>
      <c r="D532" s="278"/>
      <c r="E532" s="278"/>
      <c r="F532" s="278"/>
      <c r="G532" s="278"/>
      <c r="H532" s="278"/>
      <c r="I532" s="278" t="s">
        <v>2578</v>
      </c>
      <c r="J532" s="317" t="s">
        <v>11113</v>
      </c>
      <c r="K532" s="280" t="s">
        <v>195</v>
      </c>
      <c r="L532" s="425" t="s">
        <v>3603</v>
      </c>
      <c r="M532" s="278"/>
      <c r="N532" s="73" t="s">
        <v>3073</v>
      </c>
      <c r="O532" s="278"/>
      <c r="P532" s="278"/>
      <c r="Q532" s="278" t="s">
        <v>1934</v>
      </c>
      <c r="R532" s="278">
        <f t="shared" si="8"/>
        <v>2019</v>
      </c>
      <c r="S532" s="278" t="s">
        <v>11322</v>
      </c>
      <c r="T532" s="278">
        <v>2165</v>
      </c>
      <c r="U532" s="719">
        <v>45379</v>
      </c>
      <c r="V532" s="719">
        <v>45437</v>
      </c>
      <c r="W532" s="283" t="s">
        <v>12587</v>
      </c>
      <c r="X532" s="706" t="s">
        <v>11536</v>
      </c>
    </row>
    <row r="533" spans="1:24" ht="26.25" customHeight="1">
      <c r="A533" s="705"/>
      <c r="B533" s="278"/>
      <c r="C533" s="278" t="s">
        <v>8254</v>
      </c>
      <c r="D533" s="278"/>
      <c r="E533" s="278"/>
      <c r="F533" s="278"/>
      <c r="G533" s="278"/>
      <c r="H533" s="278"/>
      <c r="I533" s="720"/>
      <c r="J533" s="278"/>
      <c r="K533" s="278" t="s">
        <v>535</v>
      </c>
      <c r="L533" s="278"/>
      <c r="M533" s="278"/>
      <c r="N533" s="73" t="s">
        <v>2435</v>
      </c>
      <c r="O533" s="1371"/>
      <c r="P533" s="278"/>
      <c r="Q533" s="278" t="s">
        <v>1935</v>
      </c>
      <c r="R533" s="278">
        <f t="shared" si="8"/>
        <v>2019</v>
      </c>
      <c r="S533" s="278" t="s">
        <v>11323</v>
      </c>
      <c r="T533" s="278">
        <v>1985</v>
      </c>
      <c r="U533" s="420">
        <v>45381</v>
      </c>
      <c r="V533" s="719">
        <v>45439</v>
      </c>
      <c r="W533" s="283"/>
      <c r="X533" s="706"/>
    </row>
    <row r="534" spans="1:24" ht="26.25" customHeight="1">
      <c r="A534" s="705"/>
      <c r="B534" s="278"/>
      <c r="C534" s="278"/>
      <c r="D534" s="278"/>
      <c r="E534" s="278"/>
      <c r="F534" s="278"/>
      <c r="G534" s="278"/>
      <c r="H534" s="278"/>
      <c r="I534" s="720" t="s">
        <v>8207</v>
      </c>
      <c r="J534" s="278"/>
      <c r="K534" s="278" t="s">
        <v>4071</v>
      </c>
      <c r="L534" s="278"/>
      <c r="M534" s="278"/>
      <c r="N534" s="278"/>
      <c r="O534" s="278"/>
      <c r="P534" s="280"/>
      <c r="Q534" s="278" t="s">
        <v>1838</v>
      </c>
      <c r="R534" s="278">
        <f t="shared" si="8"/>
        <v>2020</v>
      </c>
      <c r="S534" s="278" t="s">
        <v>11324</v>
      </c>
      <c r="T534" s="278">
        <v>1650</v>
      </c>
      <c r="U534" s="281"/>
      <c r="V534" s="281">
        <v>45445</v>
      </c>
      <c r="W534" s="283"/>
      <c r="X534" s="721"/>
    </row>
    <row r="535" spans="1:24" ht="26.25" customHeight="1">
      <c r="A535" s="705"/>
      <c r="B535" s="278"/>
      <c r="C535" s="278" t="s">
        <v>10002</v>
      </c>
      <c r="D535" s="278" t="s">
        <v>191</v>
      </c>
      <c r="E535" s="278"/>
      <c r="F535" s="278"/>
      <c r="G535" s="278"/>
      <c r="H535" s="278"/>
      <c r="I535" s="278"/>
      <c r="J535" s="278"/>
      <c r="K535" s="278"/>
      <c r="L535" s="278"/>
      <c r="M535" s="2559" t="s">
        <v>10944</v>
      </c>
      <c r="N535" s="2560"/>
      <c r="O535" s="2560"/>
      <c r="P535" s="278"/>
      <c r="Q535" s="278"/>
      <c r="R535" s="278"/>
      <c r="S535" s="284" t="s">
        <v>189</v>
      </c>
      <c r="T535" s="284">
        <v>3870</v>
      </c>
      <c r="U535" s="281"/>
      <c r="V535" s="281">
        <v>45451</v>
      </c>
      <c r="W535" s="283"/>
      <c r="X535" s="722"/>
    </row>
    <row r="536" spans="1:24" ht="26.25" customHeight="1">
      <c r="A536" s="705"/>
      <c r="B536" s="278"/>
      <c r="C536" s="278" t="s">
        <v>9653</v>
      </c>
      <c r="D536" s="278" t="s">
        <v>191</v>
      </c>
      <c r="E536" s="278"/>
      <c r="F536" s="278"/>
      <c r="G536" s="278"/>
      <c r="H536" s="278"/>
      <c r="I536" s="278"/>
      <c r="J536" s="278"/>
      <c r="K536" s="278"/>
      <c r="L536" s="278"/>
      <c r="M536" s="278"/>
      <c r="N536" s="278"/>
      <c r="O536" s="278"/>
      <c r="P536" s="280"/>
      <c r="Q536" s="278"/>
      <c r="R536" s="278"/>
      <c r="S536" s="284" t="s">
        <v>2472</v>
      </c>
      <c r="T536" s="284">
        <f>SUM(T531:T535)</f>
        <v>11250</v>
      </c>
      <c r="U536" s="281"/>
      <c r="V536" s="281">
        <v>45456</v>
      </c>
      <c r="W536" s="283"/>
      <c r="X536" s="722"/>
    </row>
    <row r="537" spans="1:24" ht="26.25" customHeight="1" thickBot="1">
      <c r="A537" s="707"/>
      <c r="B537" s="708"/>
      <c r="C537" s="708"/>
      <c r="D537" s="708"/>
      <c r="E537" s="708"/>
      <c r="F537" s="708"/>
      <c r="G537" s="708"/>
      <c r="H537" s="708"/>
      <c r="I537" s="708"/>
      <c r="J537" s="708"/>
      <c r="K537" s="611" t="s">
        <v>10911</v>
      </c>
      <c r="L537" s="709"/>
      <c r="M537" s="709"/>
      <c r="N537" s="708"/>
      <c r="O537" s="708"/>
      <c r="P537" s="710"/>
      <c r="Q537" s="711"/>
      <c r="R537" s="711"/>
      <c r="S537" s="711"/>
      <c r="T537" s="711"/>
      <c r="U537" s="712"/>
      <c r="V537" s="713">
        <v>45458</v>
      </c>
      <c r="W537" s="723"/>
      <c r="X537" s="724"/>
    </row>
    <row r="538" spans="1:24" ht="26.25" customHeight="1">
      <c r="A538" s="699" t="s">
        <v>188</v>
      </c>
      <c r="B538" s="700"/>
      <c r="C538" s="700" t="s">
        <v>154</v>
      </c>
      <c r="D538" s="700" t="s">
        <v>190</v>
      </c>
      <c r="E538" s="700" t="s">
        <v>191</v>
      </c>
      <c r="F538" s="700" t="s">
        <v>191</v>
      </c>
      <c r="G538" s="700" t="s">
        <v>191</v>
      </c>
      <c r="H538" s="1484"/>
      <c r="I538" s="700" t="s">
        <v>8125</v>
      </c>
      <c r="J538" s="715" t="s">
        <v>11110</v>
      </c>
      <c r="K538" s="1515" t="s">
        <v>11332</v>
      </c>
      <c r="L538" s="715" t="s">
        <v>12593</v>
      </c>
      <c r="M538" s="715"/>
      <c r="N538" s="701" t="s">
        <v>11288</v>
      </c>
      <c r="O538" s="701">
        <v>231537741</v>
      </c>
      <c r="P538" s="702" t="s">
        <v>12594</v>
      </c>
      <c r="Q538" s="700" t="s">
        <v>3291</v>
      </c>
      <c r="R538" s="700">
        <f t="shared" ref="R538:R541" si="9">IF(MID(RIGHT(S538,8),1,1)="M",2021,IF(MID(RIGHT(S538,8),1,1)="N",2022,IF(MID(RIGHT(S538,8),1,1)="P",2023,IF(MID(RIGHT(S538,8),1,1)="R",1994,IF(MID(RIGHT(S538,8),1,1)="S",1995,IF(MID(RIGHT(S538,8),1,1)="T",1996,IF(MID(RIGHT(S538,8),1,1)="V",1997,IF(MID(RIGHT(S538,8),1,1)="W",1998,IF(MID(RIGHT(S538,8),1,1)="X",1999,IF(MID(RIGHT(S538,8),1,1)="Y",2000,IF(MID(RIGHT(S538,8),1,1)="1",2001,IF(MID(RIGHT(S538,8),1,1)="2",2002,IF(MID(RIGHT(S538,8),1,1)="3",2003,IF(MID(RIGHT(S538,8),1,1)="4",2004,IF(MID(RIGHT(S538,8),1,1)="5",2005,IF(MID(RIGHT(S538,8),1,1)="6",2006,IF(MID(RIGHT(S538,8),1,1)="7",2007,IF(MID(RIGHT(S538,8),1,1)="8",2008,IF(MID(RIGHT(S538,8),1,1)="9",2009,IF(MID(RIGHT(S538,8),1,1)="A",2010,IF(MID(RIGHT(S538,8),1,1)="B",2011,IF(MID(RIGHT(S538,8),1,1)="C",2012,IF(MID(RIGHT(S538,8),1,1)="D",2013,IF(MID(RIGHT(S538,8),1,1)="E",2014,IF(MID(RIGHT(S538,8),1,1)="F",2015,IF(MID(RIGHT(S538,8),1,1)="G",2016,IF(MID(RIGHT(S538,8),1,1)="H",2017,IF(MID(RIGHT(S538,8),1,1)="J",2018,IF(MID(RIGHT(S538,8),1,1)="K",2019,IF(MID(RIGHT(S538,8),1,1)="L",2020,""))))))))))))))))))))))))))))))</f>
        <v>2020</v>
      </c>
      <c r="S538" s="700" t="s">
        <v>11309</v>
      </c>
      <c r="T538" s="700">
        <v>1825</v>
      </c>
      <c r="U538" s="716">
        <v>45377</v>
      </c>
      <c r="V538" s="716">
        <v>45429</v>
      </c>
      <c r="W538" s="703">
        <v>4400</v>
      </c>
      <c r="X538" s="704">
        <v>5400</v>
      </c>
    </row>
    <row r="539" spans="1:24" ht="26.25" customHeight="1">
      <c r="A539" s="705"/>
      <c r="B539" s="278"/>
      <c r="C539" s="320" t="s">
        <v>8623</v>
      </c>
      <c r="D539" s="278"/>
      <c r="E539" s="278"/>
      <c r="F539" s="278"/>
      <c r="G539" s="278"/>
      <c r="H539" s="278"/>
      <c r="I539" s="278" t="s">
        <v>2578</v>
      </c>
      <c r="J539" s="317" t="s">
        <v>11114</v>
      </c>
      <c r="K539" s="280" t="s">
        <v>195</v>
      </c>
      <c r="L539" s="425" t="s">
        <v>3603</v>
      </c>
      <c r="M539" s="278"/>
      <c r="N539" s="73" t="s">
        <v>3073</v>
      </c>
      <c r="O539" s="278"/>
      <c r="P539" s="278"/>
      <c r="Q539" s="278" t="s">
        <v>523</v>
      </c>
      <c r="R539" s="278">
        <f t="shared" si="9"/>
        <v>2020</v>
      </c>
      <c r="S539" s="278" t="s">
        <v>11310</v>
      </c>
      <c r="T539" s="278">
        <v>2460</v>
      </c>
      <c r="U539" s="719">
        <v>45379</v>
      </c>
      <c r="V539" s="719">
        <v>45437</v>
      </c>
      <c r="W539" s="283" t="s">
        <v>12587</v>
      </c>
      <c r="X539" s="706" t="s">
        <v>11536</v>
      </c>
    </row>
    <row r="540" spans="1:24" ht="26.25" customHeight="1">
      <c r="A540" s="705"/>
      <c r="B540" s="278"/>
      <c r="C540" s="278" t="s">
        <v>8254</v>
      </c>
      <c r="D540" s="278"/>
      <c r="E540" s="278"/>
      <c r="F540" s="278"/>
      <c r="G540" s="278"/>
      <c r="H540" s="278"/>
      <c r="I540" s="720"/>
      <c r="J540" s="278"/>
      <c r="K540" s="278" t="s">
        <v>535</v>
      </c>
      <c r="L540" s="278"/>
      <c r="M540" s="278"/>
      <c r="N540" s="73" t="s">
        <v>2435</v>
      </c>
      <c r="O540" s="1371"/>
      <c r="P540" s="278"/>
      <c r="Q540" s="278" t="s">
        <v>3291</v>
      </c>
      <c r="R540" s="278">
        <f t="shared" si="9"/>
        <v>2020</v>
      </c>
      <c r="S540" s="278" t="s">
        <v>11311</v>
      </c>
      <c r="T540" s="278">
        <v>1820</v>
      </c>
      <c r="U540" s="420">
        <v>45381</v>
      </c>
      <c r="V540" s="719">
        <v>45439</v>
      </c>
      <c r="W540" s="283"/>
      <c r="X540" s="706"/>
    </row>
    <row r="541" spans="1:24" ht="26.25" customHeight="1">
      <c r="A541" s="705"/>
      <c r="B541" s="278"/>
      <c r="C541" s="278"/>
      <c r="D541" s="278"/>
      <c r="E541" s="278"/>
      <c r="F541" s="278"/>
      <c r="G541" s="278"/>
      <c r="H541" s="278"/>
      <c r="I541" s="720" t="s">
        <v>8207</v>
      </c>
      <c r="J541" s="278"/>
      <c r="K541" s="278" t="s">
        <v>4071</v>
      </c>
      <c r="L541" s="278"/>
      <c r="M541" s="278"/>
      <c r="N541" s="278"/>
      <c r="O541" s="278"/>
      <c r="P541" s="280"/>
      <c r="Q541" s="278" t="s">
        <v>520</v>
      </c>
      <c r="R541" s="278">
        <f t="shared" si="9"/>
        <v>2021</v>
      </c>
      <c r="S541" s="278" t="s">
        <v>11312</v>
      </c>
      <c r="T541" s="278">
        <v>2435</v>
      </c>
      <c r="U541" s="281"/>
      <c r="V541" s="281">
        <v>45445</v>
      </c>
      <c r="W541" s="283"/>
      <c r="X541" s="721"/>
    </row>
    <row r="542" spans="1:24" ht="26.25" customHeight="1">
      <c r="A542" s="705"/>
      <c r="B542" s="278"/>
      <c r="C542" s="278" t="s">
        <v>10002</v>
      </c>
      <c r="D542" s="278" t="s">
        <v>191</v>
      </c>
      <c r="E542" s="278"/>
      <c r="F542" s="278"/>
      <c r="G542" s="278"/>
      <c r="H542" s="278"/>
      <c r="I542" s="278"/>
      <c r="J542" s="278"/>
      <c r="K542" s="278"/>
      <c r="L542" s="278"/>
      <c r="M542" s="2559" t="s">
        <v>10944</v>
      </c>
      <c r="N542" s="2560"/>
      <c r="O542" s="2560"/>
      <c r="P542" s="278"/>
      <c r="Q542" s="278"/>
      <c r="R542" s="278"/>
      <c r="S542" s="284" t="s">
        <v>189</v>
      </c>
      <c r="T542" s="284">
        <v>3700</v>
      </c>
      <c r="U542" s="281"/>
      <c r="V542" s="281">
        <v>45451</v>
      </c>
      <c r="W542" s="283"/>
      <c r="X542" s="722"/>
    </row>
    <row r="543" spans="1:24" ht="26.25" customHeight="1">
      <c r="A543" s="705"/>
      <c r="B543" s="278"/>
      <c r="C543" s="278" t="s">
        <v>9653</v>
      </c>
      <c r="D543" s="278" t="s">
        <v>191</v>
      </c>
      <c r="E543" s="278"/>
      <c r="F543" s="278"/>
      <c r="G543" s="278"/>
      <c r="H543" s="278"/>
      <c r="I543" s="278"/>
      <c r="J543" s="278"/>
      <c r="K543" s="278"/>
      <c r="L543" s="278"/>
      <c r="M543" s="278"/>
      <c r="N543" s="278"/>
      <c r="O543" s="278"/>
      <c r="P543" s="280"/>
      <c r="Q543" s="278"/>
      <c r="R543" s="278"/>
      <c r="S543" s="284" t="s">
        <v>2472</v>
      </c>
      <c r="T543" s="284">
        <f>SUM(T538:T542)</f>
        <v>12240</v>
      </c>
      <c r="U543" s="281"/>
      <c r="V543" s="281">
        <v>45456</v>
      </c>
      <c r="W543" s="283"/>
      <c r="X543" s="722"/>
    </row>
    <row r="544" spans="1:24" ht="26.25" customHeight="1" thickBot="1">
      <c r="A544" s="707"/>
      <c r="B544" s="708"/>
      <c r="C544" s="708"/>
      <c r="D544" s="708"/>
      <c r="E544" s="708"/>
      <c r="F544" s="708"/>
      <c r="G544" s="708"/>
      <c r="H544" s="708"/>
      <c r="I544" s="708"/>
      <c r="J544" s="708"/>
      <c r="K544" s="611" t="s">
        <v>10911</v>
      </c>
      <c r="L544" s="709"/>
      <c r="M544" s="709"/>
      <c r="N544" s="708"/>
      <c r="O544" s="708"/>
      <c r="P544" s="710"/>
      <c r="Q544" s="711"/>
      <c r="R544" s="711"/>
      <c r="S544" s="711"/>
      <c r="T544" s="711"/>
      <c r="U544" s="712"/>
      <c r="V544" s="713">
        <v>45458</v>
      </c>
      <c r="W544" s="723"/>
      <c r="X544" s="724"/>
    </row>
    <row r="546" spans="1:24" ht="26.25" customHeight="1" thickBot="1">
      <c r="A546" s="445"/>
      <c r="B546" s="445"/>
      <c r="C546" s="445"/>
      <c r="D546" s="445"/>
      <c r="E546" s="445"/>
      <c r="F546" s="445"/>
      <c r="G546" s="445"/>
      <c r="H546" s="445"/>
      <c r="I546" s="445"/>
      <c r="J546" s="445"/>
      <c r="K546" s="446"/>
      <c r="L546" s="445"/>
      <c r="M546" s="445"/>
      <c r="N546" s="446"/>
      <c r="O546" s="446"/>
      <c r="P546" s="447"/>
      <c r="Q546" s="445"/>
      <c r="R546" s="445"/>
      <c r="S546" s="445"/>
      <c r="T546" s="445"/>
      <c r="U546" s="448"/>
      <c r="V546" s="449"/>
      <c r="W546" s="450"/>
      <c r="X546" s="450"/>
    </row>
    <row r="547" spans="1:24" ht="26.25" customHeight="1">
      <c r="A547" s="726" t="s">
        <v>188</v>
      </c>
      <c r="B547" s="727"/>
      <c r="C547" s="727" t="s">
        <v>10816</v>
      </c>
      <c r="D547" s="727" t="s">
        <v>190</v>
      </c>
      <c r="E547" s="727" t="s">
        <v>191</v>
      </c>
      <c r="F547" s="727" t="s">
        <v>191</v>
      </c>
      <c r="G547" s="727" t="s">
        <v>191</v>
      </c>
      <c r="H547" s="1523"/>
      <c r="I547" s="727" t="s">
        <v>10574</v>
      </c>
      <c r="J547" s="727" t="s">
        <v>11409</v>
      </c>
      <c r="K547" s="728" t="s">
        <v>11333</v>
      </c>
      <c r="L547" s="727" t="s">
        <v>11386</v>
      </c>
      <c r="M547" s="727"/>
      <c r="N547" s="728" t="s">
        <v>11372</v>
      </c>
      <c r="O547" s="728" t="s">
        <v>11373</v>
      </c>
      <c r="P547" s="729" t="s">
        <v>11669</v>
      </c>
      <c r="Q547" s="727" t="s">
        <v>378</v>
      </c>
      <c r="R547" s="727">
        <f>IF(MID(RIGHT(S547,8),1,1)="M",2021,IF(MID(RIGHT(S547,8),1,1)="N",2022,IF(MID(RIGHT(S547,8),1,1)="P",2023,IF(MID(RIGHT(S547,8),1,1)="R",1994,IF(MID(RIGHT(S547,8),1,1)="S",1995,IF(MID(RIGHT(S547,8),1,1)="T",1996,IF(MID(RIGHT(S547,8),1,1)="V",1997,IF(MID(RIGHT(S547,8),1,1)="W",1998,IF(MID(RIGHT(S547,8),1,1)="X",1999,IF(MID(RIGHT(S547,8),1,1)="Y",2000,IF(MID(RIGHT(S547,8),1,1)="1",2001,IF(MID(RIGHT(S547,8),1,1)="2",2002,IF(MID(RIGHT(S547,8),1,1)="3",2003,IF(MID(RIGHT(S547,8),1,1)="4",2004,IF(MID(RIGHT(S547,8),1,1)="5",2005,IF(MID(RIGHT(S547,8),1,1)="6",2006,IF(MID(RIGHT(S547,8),1,1)="7",2007,IF(MID(RIGHT(S547,8),1,1)="8",2008,IF(MID(RIGHT(S547,8),1,1)="9",2009,IF(MID(RIGHT(S547,8),1,1)="A",2010,IF(MID(RIGHT(S547,8),1,1)="B",2011,IF(MID(RIGHT(S547,8),1,1)="C",2012,IF(MID(RIGHT(S547,8),1,1)="D",2013,IF(MID(RIGHT(S547,8),1,1)="E",2014,IF(MID(RIGHT(S547,8),1,1)="F",2015,IF(MID(RIGHT(S547,8),1,1)="G",2016,IF(MID(RIGHT(S547,8),1,1)="H",2017,IF(MID(RIGHT(S547,8),1,1)="J",2018,IF(MID(RIGHT(S547,8),1,1)="K",2019,IF(MID(RIGHT(S547,8),1,1)="L",2020,""))))))))))))))))))))))))))))))</f>
        <v>2011</v>
      </c>
      <c r="S547" s="727" t="s">
        <v>11368</v>
      </c>
      <c r="T547" s="727">
        <v>1850</v>
      </c>
      <c r="U547" s="730">
        <v>45379</v>
      </c>
      <c r="V547" s="730">
        <v>45404</v>
      </c>
      <c r="W547" s="731">
        <v>1900</v>
      </c>
      <c r="X547" s="732">
        <v>2500</v>
      </c>
    </row>
    <row r="548" spans="1:24" ht="26.25" customHeight="1">
      <c r="A548" s="733"/>
      <c r="B548" s="179"/>
      <c r="C548" s="179"/>
      <c r="D548" s="179"/>
      <c r="E548" s="179"/>
      <c r="F548" s="179"/>
      <c r="G548" s="179"/>
      <c r="H548" s="179"/>
      <c r="I548" s="179" t="s">
        <v>194</v>
      </c>
      <c r="J548" s="412" t="s">
        <v>11334</v>
      </c>
      <c r="K548" s="186" t="s">
        <v>10264</v>
      </c>
      <c r="L548" s="961" t="s">
        <v>3603</v>
      </c>
      <c r="M548" s="179"/>
      <c r="N548" s="73" t="s">
        <v>3907</v>
      </c>
      <c r="O548" s="180"/>
      <c r="P548" s="1450"/>
      <c r="Q548" s="179" t="s">
        <v>378</v>
      </c>
      <c r="R548" s="179">
        <f>IF(MID(RIGHT(S548,8),1,1)="M",2021,IF(MID(RIGHT(S548,8),1,1)="N",2022,IF(MID(RIGHT(S548,8),1,1)="P",2023,IF(MID(RIGHT(S548,8),1,1)="R",1994,IF(MID(RIGHT(S548,8),1,1)="S",1995,IF(MID(RIGHT(S548,8),1,1)="T",1996,IF(MID(RIGHT(S548,8),1,1)="V",1997,IF(MID(RIGHT(S548,8),1,1)="W",1998,IF(MID(RIGHT(S548,8),1,1)="X",1999,IF(MID(RIGHT(S548,8),1,1)="Y",2000,IF(MID(RIGHT(S548,8),1,1)="1",2001,IF(MID(RIGHT(S548,8),1,1)="2",2002,IF(MID(RIGHT(S548,8),1,1)="3",2003,IF(MID(RIGHT(S548,8),1,1)="4",2004,IF(MID(RIGHT(S548,8),1,1)="5",2005,IF(MID(RIGHT(S548,8),1,1)="6",2006,IF(MID(RIGHT(S548,8),1,1)="7",2007,IF(MID(RIGHT(S548,8),1,1)="8",2008,IF(MID(RIGHT(S548,8),1,1)="9",2009,IF(MID(RIGHT(S548,8),1,1)="A",2010,IF(MID(RIGHT(S548,8),1,1)="B",2011,IF(MID(RIGHT(S548,8),1,1)="C",2012,IF(MID(RIGHT(S548,8),1,1)="D",2013,IF(MID(RIGHT(S548,8),1,1)="E",2014,IF(MID(RIGHT(S548,8),1,1)="F",2015,IF(MID(RIGHT(S548,8),1,1)="G",2016,IF(MID(RIGHT(S548,8),1,1)="H",2017,IF(MID(RIGHT(S548,8),1,1)="J",2018,IF(MID(RIGHT(S548,8),1,1)="K",2019,IF(MID(RIGHT(S548,8),1,1)="L",2020,""))))))))))))))))))))))))))))))</f>
        <v>2011</v>
      </c>
      <c r="S548" s="179" t="s">
        <v>11369</v>
      </c>
      <c r="T548" s="179">
        <v>1850</v>
      </c>
      <c r="U548" s="182">
        <v>45380</v>
      </c>
      <c r="V548" s="182">
        <v>45406</v>
      </c>
      <c r="W548" s="184" t="s">
        <v>11573</v>
      </c>
      <c r="X548" s="734" t="s">
        <v>11572</v>
      </c>
    </row>
    <row r="549" spans="1:24" ht="26.25" customHeight="1">
      <c r="A549" s="733"/>
      <c r="B549" s="179"/>
      <c r="C549" s="179"/>
      <c r="D549" s="179"/>
      <c r="E549" s="179"/>
      <c r="F549" s="179"/>
      <c r="G549" s="179"/>
      <c r="H549" s="179"/>
      <c r="I549" s="179"/>
      <c r="J549" s="179"/>
      <c r="K549" s="187" t="s">
        <v>11328</v>
      </c>
      <c r="L549" s="179"/>
      <c r="M549" s="179"/>
      <c r="N549" s="73" t="s">
        <v>7287</v>
      </c>
      <c r="O549" s="180"/>
      <c r="P549" s="181"/>
      <c r="Q549" s="179" t="s">
        <v>378</v>
      </c>
      <c r="R549" s="179">
        <f>IF(MID(RIGHT(S549,8),1,1)="M",2021,IF(MID(RIGHT(S549,8),1,1)="N",2022,IF(MID(RIGHT(S549,8),1,1)="P",2023,IF(MID(RIGHT(S549,8),1,1)="R",1994,IF(MID(RIGHT(S549,8),1,1)="S",1995,IF(MID(RIGHT(S549,8),1,1)="T",1996,IF(MID(RIGHT(S549,8),1,1)="V",1997,IF(MID(RIGHT(S549,8),1,1)="W",1998,IF(MID(RIGHT(S549,8),1,1)="X",1999,IF(MID(RIGHT(S549,8),1,1)="Y",2000,IF(MID(RIGHT(S549,8),1,1)="1",2001,IF(MID(RIGHT(S549,8),1,1)="2",2002,IF(MID(RIGHT(S549,8),1,1)="3",2003,IF(MID(RIGHT(S549,8),1,1)="4",2004,IF(MID(RIGHT(S549,8),1,1)="5",2005,IF(MID(RIGHT(S549,8),1,1)="6",2006,IF(MID(RIGHT(S549,8),1,1)="7",2007,IF(MID(RIGHT(S549,8),1,1)="8",2008,IF(MID(RIGHT(S549,8),1,1)="9",2009,IF(MID(RIGHT(S549,8),1,1)="A",2010,IF(MID(RIGHT(S549,8),1,1)="B",2011,IF(MID(RIGHT(S549,8),1,1)="C",2012,IF(MID(RIGHT(S549,8),1,1)="D",2013,IF(MID(RIGHT(S549,8),1,1)="E",2014,IF(MID(RIGHT(S549,8),1,1)="F",2015,IF(MID(RIGHT(S549,8),1,1)="G",2016,IF(MID(RIGHT(S549,8),1,1)="H",2017,IF(MID(RIGHT(S549,8),1,1)="J",2018,IF(MID(RIGHT(S549,8),1,1)="K",2019,IF(MID(RIGHT(S549,8),1,1)="L",2020,""))))))))))))))))))))))))))))))</f>
        <v>2011</v>
      </c>
      <c r="S549" s="179" t="s">
        <v>11370</v>
      </c>
      <c r="T549" s="179">
        <v>1850</v>
      </c>
      <c r="U549" s="182">
        <v>45381</v>
      </c>
      <c r="V549" s="182">
        <v>45407</v>
      </c>
      <c r="W549" s="184"/>
      <c r="X549" s="734"/>
    </row>
    <row r="550" spans="1:24" ht="26.25" customHeight="1">
      <c r="A550" s="733"/>
      <c r="B550" s="179"/>
      <c r="C550" s="179" t="s">
        <v>10002</v>
      </c>
      <c r="D550" s="179" t="s">
        <v>191</v>
      </c>
      <c r="E550" s="179"/>
      <c r="F550" s="179"/>
      <c r="G550" s="179"/>
      <c r="H550" s="179"/>
      <c r="I550" s="179"/>
      <c r="J550" s="179"/>
      <c r="K550" s="180" t="s">
        <v>1772</v>
      </c>
      <c r="L550" s="179"/>
      <c r="M550" s="179"/>
      <c r="N550" s="180"/>
      <c r="O550" s="180"/>
      <c r="P550" s="181"/>
      <c r="Q550" s="179" t="s">
        <v>378</v>
      </c>
      <c r="R550" s="179">
        <f>IF(MID(RIGHT(S550,8),1,1)="M",2021,IF(MID(RIGHT(S550,8),1,1)="N",2022,IF(MID(RIGHT(S550,8),1,1)="P",2023,IF(MID(RIGHT(S550,8),1,1)="R",1994,IF(MID(RIGHT(S550,8),1,1)="S",1995,IF(MID(RIGHT(S550,8),1,1)="T",1996,IF(MID(RIGHT(S550,8),1,1)="V",1997,IF(MID(RIGHT(S550,8),1,1)="W",1998,IF(MID(RIGHT(S550,8),1,1)="X",1999,IF(MID(RIGHT(S550,8),1,1)="Y",2000,IF(MID(RIGHT(S550,8),1,1)="1",2001,IF(MID(RIGHT(S550,8),1,1)="2",2002,IF(MID(RIGHT(S550,8),1,1)="3",2003,IF(MID(RIGHT(S550,8),1,1)="4",2004,IF(MID(RIGHT(S550,8),1,1)="5",2005,IF(MID(RIGHT(S550,8),1,1)="6",2006,IF(MID(RIGHT(S550,8),1,1)="7",2007,IF(MID(RIGHT(S550,8),1,1)="8",2008,IF(MID(RIGHT(S550,8),1,1)="9",2009,IF(MID(RIGHT(S550,8),1,1)="A",2010,IF(MID(RIGHT(S550,8),1,1)="B",2011,IF(MID(RIGHT(S550,8),1,1)="C",2012,IF(MID(RIGHT(S550,8),1,1)="D",2013,IF(MID(RIGHT(S550,8),1,1)="E",2014,IF(MID(RIGHT(S550,8),1,1)="F",2015,IF(MID(RIGHT(S550,8),1,1)="G",2016,IF(MID(RIGHT(S550,8),1,1)="H",2017,IF(MID(RIGHT(S550,8),1,1)="J",2018,IF(MID(RIGHT(S550,8),1,1)="K",2019,IF(MID(RIGHT(S550,8),1,1)="L",2020,""))))))))))))))))))))))))))))))</f>
        <v>2011</v>
      </c>
      <c r="S550" s="179" t="s">
        <v>11371</v>
      </c>
      <c r="T550" s="179">
        <v>1850</v>
      </c>
      <c r="U550" s="183">
        <v>45382</v>
      </c>
      <c r="V550" s="183">
        <v>45408</v>
      </c>
      <c r="W550" s="184"/>
      <c r="X550" s="734"/>
    </row>
    <row r="551" spans="1:24" ht="26.25" customHeight="1">
      <c r="A551" s="733"/>
      <c r="B551" s="179"/>
      <c r="C551" s="179" t="s">
        <v>10003</v>
      </c>
      <c r="D551" s="179" t="s">
        <v>191</v>
      </c>
      <c r="E551" s="179"/>
      <c r="F551" s="179"/>
      <c r="G551" s="179"/>
      <c r="H551" s="179"/>
      <c r="I551" s="179"/>
      <c r="J551" s="179"/>
      <c r="K551" s="180"/>
      <c r="L551" s="179"/>
      <c r="M551" s="2476" t="s">
        <v>9437</v>
      </c>
      <c r="N551" s="2477"/>
      <c r="O551" s="2478"/>
      <c r="P551" s="181"/>
      <c r="Q551" s="179"/>
      <c r="R551" s="179"/>
      <c r="S551" s="185" t="s">
        <v>189</v>
      </c>
      <c r="T551" s="185">
        <v>3700</v>
      </c>
      <c r="U551" s="182"/>
      <c r="V551" s="182"/>
      <c r="W551" s="184"/>
      <c r="X551" s="734"/>
    </row>
    <row r="552" spans="1:24" ht="26.25" customHeight="1">
      <c r="A552" s="733"/>
      <c r="B552" s="179"/>
      <c r="C552" s="179"/>
      <c r="D552" s="179"/>
      <c r="E552" s="179"/>
      <c r="F552" s="179"/>
      <c r="G552" s="179"/>
      <c r="H552" s="179"/>
      <c r="I552" s="179"/>
      <c r="J552" s="179"/>
      <c r="K552" s="180"/>
      <c r="L552" s="179"/>
      <c r="M552" s="179"/>
      <c r="N552" s="180"/>
      <c r="O552" s="180"/>
      <c r="P552" s="181"/>
      <c r="Q552" s="179"/>
      <c r="R552" s="179"/>
      <c r="S552" s="185" t="s">
        <v>2472</v>
      </c>
      <c r="T552" s="185">
        <f>SUM(T547:T551)</f>
        <v>11100</v>
      </c>
      <c r="U552" s="182"/>
      <c r="V552" s="182"/>
      <c r="W552" s="184"/>
      <c r="X552" s="734"/>
    </row>
    <row r="553" spans="1:24" ht="26.25" customHeight="1" thickBot="1">
      <c r="A553" s="735"/>
      <c r="B553" s="736"/>
      <c r="C553" s="736"/>
      <c r="D553" s="736"/>
      <c r="E553" s="736"/>
      <c r="F553" s="736"/>
      <c r="G553" s="736"/>
      <c r="H553" s="736"/>
      <c r="I553" s="736"/>
      <c r="J553" s="736"/>
      <c r="K553" s="611" t="s">
        <v>11335</v>
      </c>
      <c r="L553" s="736"/>
      <c r="M553" s="736"/>
      <c r="N553" s="737"/>
      <c r="O553" s="737"/>
      <c r="P553" s="738"/>
      <c r="Q553" s="736"/>
      <c r="R553" s="736"/>
      <c r="S553" s="739"/>
      <c r="T553" s="739"/>
      <c r="U553" s="740"/>
      <c r="V553" s="741"/>
      <c r="W553" s="742"/>
      <c r="X553" s="743"/>
    </row>
    <row r="589" spans="19:20" ht="26.25" customHeight="1">
      <c r="S589" s="327"/>
      <c r="T589" s="327"/>
    </row>
  </sheetData>
  <autoFilter ref="B2:X2" xr:uid="{00000000-0009-0000-0000-00000E000000}"/>
  <mergeCells count="70">
    <mergeCell ref="M433:P433"/>
    <mergeCell ref="M396:O396"/>
    <mergeCell ref="M457:O457"/>
    <mergeCell ref="M458:O458"/>
    <mergeCell ref="M434:P434"/>
    <mergeCell ref="M450:O450"/>
    <mergeCell ref="M551:O551"/>
    <mergeCell ref="M430:M431"/>
    <mergeCell ref="M432:P432"/>
    <mergeCell ref="M464:O464"/>
    <mergeCell ref="M465:O465"/>
    <mergeCell ref="M471:O471"/>
    <mergeCell ref="M535:O535"/>
    <mergeCell ref="M542:O542"/>
    <mergeCell ref="M505:O505"/>
    <mergeCell ref="M488:O488"/>
    <mergeCell ref="M480:O480"/>
    <mergeCell ref="M481:O481"/>
    <mergeCell ref="M487:O487"/>
    <mergeCell ref="M496:O496"/>
    <mergeCell ref="M514:O514"/>
    <mergeCell ref="M521:O521"/>
    <mergeCell ref="M528:O528"/>
    <mergeCell ref="L123:L124"/>
    <mergeCell ref="L125:L127"/>
    <mergeCell ref="L129:L132"/>
    <mergeCell ref="M306:P306"/>
    <mergeCell ref="M472:O472"/>
    <mergeCell ref="M387:O387"/>
    <mergeCell ref="M378:O378"/>
    <mergeCell ref="M428:M429"/>
    <mergeCell ref="M324:P324"/>
    <mergeCell ref="M317:P317"/>
    <mergeCell ref="M360:O360"/>
    <mergeCell ref="M361:O361"/>
    <mergeCell ref="M451:O451"/>
    <mergeCell ref="M369:P369"/>
    <mergeCell ref="M441:O441"/>
    <mergeCell ref="D138:H141"/>
    <mergeCell ref="M141:O141"/>
    <mergeCell ref="M171:O171"/>
    <mergeCell ref="M316:P316"/>
    <mergeCell ref="M292:P292"/>
    <mergeCell ref="M299:P299"/>
    <mergeCell ref="M283:O283"/>
    <mergeCell ref="M229:O229"/>
    <mergeCell ref="M313:M314"/>
    <mergeCell ref="M57:O57"/>
    <mergeCell ref="A1:X1"/>
    <mergeCell ref="E6:G9"/>
    <mergeCell ref="M64:O64"/>
    <mergeCell ref="M73:P73"/>
    <mergeCell ref="M35:O35"/>
    <mergeCell ref="M42:O42"/>
    <mergeCell ref="M48:O48"/>
    <mergeCell ref="M100:P100"/>
    <mergeCell ref="M107:P107"/>
    <mergeCell ref="M114:P114"/>
    <mergeCell ref="M221:O221"/>
    <mergeCell ref="M228:O228"/>
    <mergeCell ref="M222:O222"/>
    <mergeCell ref="M198:O198"/>
    <mergeCell ref="M205:O205"/>
    <mergeCell ref="M212:O212"/>
    <mergeCell ref="O123:O124"/>
    <mergeCell ref="O125:O127"/>
    <mergeCell ref="O129:O132"/>
    <mergeCell ref="M123:M124"/>
    <mergeCell ref="M129:M132"/>
    <mergeCell ref="M125:M127"/>
  </mergeCells>
  <phoneticPr fontId="16" type="noConversion"/>
  <conditionalFormatting sqref="L501 L503">
    <cfRule type="duplicateValues" dxfId="1953" priority="11"/>
  </conditionalFormatting>
  <conditionalFormatting sqref="L502">
    <cfRule type="duplicateValues" dxfId="1952" priority="8"/>
  </conditionalFormatting>
  <conditionalFormatting sqref="M206:M207">
    <cfRule type="duplicateValues" dxfId="1951" priority="2"/>
  </conditionalFormatting>
  <conditionalFormatting sqref="M213:M214">
    <cfRule type="duplicateValues" dxfId="1950" priority="1"/>
  </conditionalFormatting>
  <conditionalFormatting sqref="S501:S504">
    <cfRule type="duplicateValues" dxfId="1949" priority="10"/>
  </conditionalFormatting>
  <conditionalFormatting sqref="S505">
    <cfRule type="duplicateValues" dxfId="1948" priority="9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6">
    <pageSetUpPr fitToPage="1"/>
  </sheetPr>
  <dimension ref="A1:X443"/>
  <sheetViews>
    <sheetView showGridLines="0" zoomScale="55" zoomScaleNormal="55" zoomScaleSheetLayoutView="70" workbookViewId="0">
      <pane ySplit="2" topLeftCell="A56" activePane="bottomLeft" state="frozen"/>
      <selection activeCell="M87" sqref="M87"/>
      <selection pane="bottomLeft" activeCell="I70" sqref="I70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41.4414062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11226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>
      <c r="A3" s="4"/>
      <c r="B3" s="4"/>
      <c r="C3" s="4"/>
      <c r="D3" s="4"/>
      <c r="E3" s="4"/>
      <c r="F3" s="4"/>
      <c r="G3" s="4"/>
      <c r="H3" s="4"/>
      <c r="I3" s="4"/>
      <c r="J3" s="4"/>
      <c r="K3" s="451"/>
      <c r="L3" s="4"/>
      <c r="M3" s="4"/>
      <c r="N3" s="451"/>
      <c r="O3" s="451"/>
      <c r="P3" s="452"/>
      <c r="Q3" s="4"/>
      <c r="R3" s="4"/>
      <c r="S3" s="4"/>
      <c r="T3" s="4"/>
      <c r="U3" s="453"/>
      <c r="V3" s="454"/>
      <c r="W3" s="455"/>
      <c r="X3" s="455"/>
    </row>
    <row r="4" spans="1:24" ht="26.25" customHeight="1">
      <c r="A4" s="492" t="s">
        <v>188</v>
      </c>
      <c r="B4" s="493"/>
      <c r="C4" s="493" t="s">
        <v>11349</v>
      </c>
      <c r="D4" s="493" t="s">
        <v>190</v>
      </c>
      <c r="E4" s="493" t="s">
        <v>191</v>
      </c>
      <c r="F4" s="493" t="s">
        <v>191</v>
      </c>
      <c r="G4" s="493" t="s">
        <v>191</v>
      </c>
      <c r="H4" s="1481"/>
      <c r="I4" s="493" t="s">
        <v>2573</v>
      </c>
      <c r="J4" s="494" t="s">
        <v>11383</v>
      </c>
      <c r="K4" s="493" t="s">
        <v>8</v>
      </c>
      <c r="L4" s="494" t="s">
        <v>11351</v>
      </c>
      <c r="M4" s="495"/>
      <c r="N4" s="495" t="s">
        <v>11399</v>
      </c>
      <c r="O4" s="495" t="s">
        <v>11406</v>
      </c>
      <c r="P4" s="496" t="s">
        <v>11660</v>
      </c>
      <c r="Q4" s="493" t="s">
        <v>2945</v>
      </c>
      <c r="R4" s="493">
        <f>IF(MID(RIGHT(S4,8),1,1)="M",2021,IF(MID(RIGHT(S4,8),1,1)="N",2022,IF(MID(RIGHT(S4,8),1,1)="P",2023,IF(MID(RIGHT(S4,8),1,1)="R",1994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2020</v>
      </c>
      <c r="S4" s="493" t="s">
        <v>11352</v>
      </c>
      <c r="T4" s="493">
        <v>1200</v>
      </c>
      <c r="U4" s="497">
        <v>45385</v>
      </c>
      <c r="V4" s="497">
        <v>45444</v>
      </c>
      <c r="W4" s="498">
        <v>951</v>
      </c>
      <c r="X4" s="499">
        <v>1400</v>
      </c>
    </row>
    <row r="5" spans="1:24" ht="26.25" customHeight="1">
      <c r="A5" s="500"/>
      <c r="B5" s="97"/>
      <c r="C5" s="97"/>
      <c r="D5" s="97"/>
      <c r="E5" s="97"/>
      <c r="F5" s="97"/>
      <c r="G5" s="97"/>
      <c r="H5" s="97"/>
      <c r="I5" s="97" t="s">
        <v>11348</v>
      </c>
      <c r="J5" s="317" t="s">
        <v>11350</v>
      </c>
      <c r="K5" s="99" t="s">
        <v>195</v>
      </c>
      <c r="L5" s="427" t="s">
        <v>3590</v>
      </c>
      <c r="M5" s="98"/>
      <c r="N5" s="73" t="s">
        <v>7035</v>
      </c>
      <c r="O5" s="97"/>
      <c r="P5" s="99"/>
      <c r="Q5" s="97" t="s">
        <v>7796</v>
      </c>
      <c r="R5" s="97">
        <f>IF(MID(RIGHT(S5,8),1,1)="M",2021,IF(MID(RIGHT(S5,8),1,1)="N",2022,IF(MID(RIGHT(S5,8),1,1)="P",2023,IF(MID(RIGHT(S5,8),1,1)="R",1994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2019</v>
      </c>
      <c r="S5" s="97" t="s">
        <v>11353</v>
      </c>
      <c r="T5" s="97">
        <v>1200</v>
      </c>
      <c r="U5" s="430">
        <v>45384</v>
      </c>
      <c r="V5" s="430">
        <v>45453</v>
      </c>
      <c r="W5" s="106" t="s">
        <v>11633</v>
      </c>
      <c r="X5" s="1528" t="s">
        <v>11632</v>
      </c>
    </row>
    <row r="6" spans="1:24" ht="26.25" customHeight="1">
      <c r="A6" s="500"/>
      <c r="B6" s="97"/>
      <c r="C6" s="97"/>
      <c r="D6" s="97"/>
      <c r="E6" s="97"/>
      <c r="F6" s="97"/>
      <c r="G6" s="97"/>
      <c r="H6" s="97"/>
      <c r="I6" s="97"/>
      <c r="J6" s="428"/>
      <c r="K6" s="97" t="s">
        <v>611</v>
      </c>
      <c r="L6" s="98"/>
      <c r="M6" s="98"/>
      <c r="N6" s="73" t="s">
        <v>11560</v>
      </c>
      <c r="O6" s="97"/>
      <c r="P6" s="99"/>
      <c r="Q6" s="97"/>
      <c r="R6" s="97"/>
      <c r="S6" s="97"/>
      <c r="T6" s="97"/>
      <c r="U6" s="431">
        <v>45386</v>
      </c>
      <c r="V6" s="430">
        <v>45455</v>
      </c>
      <c r="W6" s="106"/>
      <c r="X6" s="652"/>
    </row>
    <row r="7" spans="1:24" ht="26.25" customHeight="1">
      <c r="A7" s="500"/>
      <c r="B7" s="97"/>
      <c r="C7" s="97"/>
      <c r="D7" s="97"/>
      <c r="E7" s="97"/>
      <c r="F7" s="97"/>
      <c r="G7" s="97"/>
      <c r="H7" s="97"/>
      <c r="I7" s="97"/>
      <c r="J7" s="97" t="s">
        <v>11433</v>
      </c>
      <c r="K7" s="97" t="s">
        <v>1772</v>
      </c>
      <c r="L7" s="98"/>
      <c r="M7" s="98"/>
      <c r="N7" s="98"/>
      <c r="O7" s="98"/>
      <c r="P7" s="99"/>
      <c r="Q7" s="97"/>
      <c r="R7" s="97"/>
      <c r="S7" s="102" t="s">
        <v>189</v>
      </c>
      <c r="T7" s="965">
        <v>2170</v>
      </c>
      <c r="U7" s="430"/>
      <c r="V7" s="431">
        <v>45460</v>
      </c>
      <c r="W7" s="106"/>
      <c r="X7" s="652"/>
    </row>
    <row r="8" spans="1:24" ht="26.25" customHeight="1">
      <c r="A8" s="500"/>
      <c r="B8" s="97"/>
      <c r="C8" s="97"/>
      <c r="D8" s="97"/>
      <c r="E8" s="97"/>
      <c r="F8" s="97"/>
      <c r="G8" s="97"/>
      <c r="H8" s="97"/>
      <c r="I8" s="97"/>
      <c r="J8" s="97"/>
      <c r="K8" s="98"/>
      <c r="L8" s="98"/>
      <c r="M8" s="2559" t="s">
        <v>11416</v>
      </c>
      <c r="N8" s="2560"/>
      <c r="O8" s="2560"/>
      <c r="P8" s="99"/>
      <c r="Q8" s="97"/>
      <c r="R8" s="97"/>
      <c r="S8" s="102" t="s">
        <v>2472</v>
      </c>
      <c r="T8" s="965">
        <f>SUM(T4:T7)</f>
        <v>4570</v>
      </c>
      <c r="U8" s="100"/>
      <c r="V8" s="101"/>
      <c r="W8" s="106"/>
      <c r="X8" s="501"/>
    </row>
    <row r="9" spans="1:24" ht="26.25" customHeight="1" thickBot="1">
      <c r="A9" s="1166"/>
      <c r="B9" s="1167"/>
      <c r="C9" s="1167"/>
      <c r="D9" s="1167"/>
      <c r="E9" s="1167"/>
      <c r="F9" s="1167"/>
      <c r="G9" s="1167"/>
      <c r="H9" s="1167"/>
      <c r="I9" s="1167"/>
      <c r="J9" s="1167"/>
      <c r="K9" s="1229" t="s">
        <v>11389</v>
      </c>
      <c r="L9" s="1169"/>
      <c r="M9" s="1169"/>
      <c r="N9" s="1167"/>
      <c r="O9" s="1167"/>
      <c r="P9" s="1170"/>
      <c r="Q9" s="1171"/>
      <c r="R9" s="1171"/>
      <c r="S9" s="1171"/>
      <c r="T9" s="1171"/>
      <c r="U9" s="1172"/>
      <c r="V9" s="1173"/>
      <c r="W9" s="1174"/>
      <c r="X9" s="1175"/>
    </row>
    <row r="10" spans="1:24" ht="26.2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51"/>
      <c r="L10" s="4"/>
      <c r="M10" s="4"/>
      <c r="N10" s="451"/>
      <c r="O10" s="451"/>
      <c r="P10" s="452"/>
      <c r="Q10" s="4"/>
      <c r="R10" s="4"/>
      <c r="S10" s="4"/>
      <c r="T10" s="4"/>
      <c r="U10" s="453"/>
      <c r="V10" s="454"/>
      <c r="W10" s="455"/>
      <c r="X10" s="455"/>
    </row>
    <row r="11" spans="1:24" ht="26.25" customHeight="1" thickBot="1"/>
    <row r="12" spans="1:24" ht="26.25" customHeight="1">
      <c r="A12" s="874" t="s">
        <v>188</v>
      </c>
      <c r="B12" s="875"/>
      <c r="C12" s="875" t="s">
        <v>10105</v>
      </c>
      <c r="D12" s="875" t="s">
        <v>190</v>
      </c>
      <c r="E12" s="875" t="s">
        <v>191</v>
      </c>
      <c r="F12" s="875" t="s">
        <v>191</v>
      </c>
      <c r="G12" s="875" t="s">
        <v>191</v>
      </c>
      <c r="H12" s="1478"/>
      <c r="I12" s="875" t="s">
        <v>10106</v>
      </c>
      <c r="J12" s="875" t="s">
        <v>11382</v>
      </c>
      <c r="K12" s="876" t="s">
        <v>8</v>
      </c>
      <c r="L12" s="875" t="s">
        <v>11250</v>
      </c>
      <c r="M12" s="875"/>
      <c r="N12" s="876" t="s">
        <v>11134</v>
      </c>
      <c r="O12" s="876" t="s">
        <v>11135</v>
      </c>
      <c r="P12" s="877" t="s">
        <v>12364</v>
      </c>
      <c r="Q12" s="875" t="s">
        <v>11251</v>
      </c>
      <c r="R12" s="875">
        <f>IF(MID(RIGHT(S12,8),1,1)="M",2021,IF(MID(RIGHT(S12,8),1,1)="N",2022,IF(MID(RIGHT(S12,8),1,1)="P",2023,IF(MID(RIGHT(S12,8),1,1)="R",1994,IF(MID(RIGHT(S12,8),1,1)="S",1995,IF(MID(RIGHT(S12,8),1,1)="T",1996,IF(MID(RIGHT(S12,8),1,1)="V",1997,IF(MID(RIGHT(S12,8),1,1)="W",1998,IF(MID(RIGHT(S12,8),1,1)="X",1999,IF(MID(RIGHT(S12,8),1,1)="Y",2000,IF(MID(RIGHT(S12,8),1,1)="1",2001,IF(MID(RIGHT(S12,8),1,1)="2",2002,IF(MID(RIGHT(S12,8),1,1)="3",2003,IF(MID(RIGHT(S12,8),1,1)="4",2004,IF(MID(RIGHT(S12,8),1,1)="5",2005,IF(MID(RIGHT(S12,8),1,1)="6",2006,IF(MID(RIGHT(S12,8),1,1)="7",2007,IF(MID(RIGHT(S12,8),1,1)="8",2008,IF(MID(RIGHT(S12,8),1,1)="9",2009,IF(MID(RIGHT(S12,8),1,1)="A",2010,IF(MID(RIGHT(S12,8),1,1)="B",2011,IF(MID(RIGHT(S12,8),1,1)="C",2012,IF(MID(RIGHT(S12,8),1,1)="D",2013,IF(MID(RIGHT(S12,8),1,1)="E",2014,IF(MID(RIGHT(S12,8),1,1)="F",2015,IF(MID(RIGHT(S12,8),1,1)="G",2016,IF(MID(RIGHT(S12,8),1,1)="H",2017,IF(MID(RIGHT(S12,8),1,1)="J",2018,IF(MID(RIGHT(S12,8),1,1)="K",2019,IF(MID(RIGHT(S12,8),1,1)="L",2020,""))))))))))))))))))))))))))))))</f>
        <v>2011</v>
      </c>
      <c r="S12" s="875" t="s">
        <v>11247</v>
      </c>
      <c r="T12" s="875">
        <v>2285</v>
      </c>
      <c r="U12" s="1239">
        <v>45378</v>
      </c>
      <c r="V12" s="1239">
        <v>45433</v>
      </c>
      <c r="W12" s="879">
        <v>2843</v>
      </c>
      <c r="X12" s="1672">
        <v>3880</v>
      </c>
    </row>
    <row r="13" spans="1:24" ht="26.25" customHeight="1">
      <c r="A13" s="881"/>
      <c r="B13" s="882"/>
      <c r="C13" s="882"/>
      <c r="D13" s="882"/>
      <c r="E13" s="882"/>
      <c r="F13" s="882"/>
      <c r="G13" s="882"/>
      <c r="H13" s="882"/>
      <c r="I13" s="882" t="s">
        <v>194</v>
      </c>
      <c r="J13" s="412" t="s">
        <v>10888</v>
      </c>
      <c r="K13" s="884" t="s">
        <v>10110</v>
      </c>
      <c r="L13" s="425" t="s">
        <v>3603</v>
      </c>
      <c r="M13" s="882"/>
      <c r="N13" s="73" t="s">
        <v>11477</v>
      </c>
      <c r="O13" s="882" t="s">
        <v>10902</v>
      </c>
      <c r="P13" s="882"/>
      <c r="Q13" s="882" t="s">
        <v>11252</v>
      </c>
      <c r="R13" s="882">
        <f>IF(MID(RIGHT(S13,8),1,1)="M",2021,IF(MID(RIGHT(S13,8),1,1)="N",2022,IF(MID(RIGHT(S13,8),1,1)="P",2023,IF(MID(RIGHT(S13,8),1,1)="R",1994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2005</v>
      </c>
      <c r="S13" s="882" t="s">
        <v>11249</v>
      </c>
      <c r="T13" s="882">
        <v>3070</v>
      </c>
      <c r="U13" s="891">
        <v>45386</v>
      </c>
      <c r="V13" s="891">
        <v>45433</v>
      </c>
      <c r="W13" s="911" t="s">
        <v>11681</v>
      </c>
      <c r="X13" s="1309">
        <v>355</v>
      </c>
    </row>
    <row r="14" spans="1:24" ht="26.25" customHeight="1">
      <c r="A14" s="881"/>
      <c r="B14" s="882"/>
      <c r="C14" s="1434"/>
      <c r="D14" s="882"/>
      <c r="E14" s="882"/>
      <c r="F14" s="882"/>
      <c r="G14" s="882"/>
      <c r="H14" s="882"/>
      <c r="I14" s="882"/>
      <c r="J14" s="320" t="s">
        <v>10885</v>
      </c>
      <c r="K14" s="889" t="s">
        <v>10896</v>
      </c>
      <c r="L14" s="882"/>
      <c r="M14" s="882"/>
      <c r="N14" s="73" t="s">
        <v>11442</v>
      </c>
      <c r="O14" s="1436"/>
      <c r="P14" s="882"/>
      <c r="Q14" s="882" t="s">
        <v>11253</v>
      </c>
      <c r="R14" s="882">
        <f>IF(MID(RIGHT(S14,8),1,1)="M",2021,IF(MID(RIGHT(S14,8),1,1)="N",2022,IF(MID(RIGHT(S14,8),1,1)="P",2023,IF(MID(RIGHT(S14,8),1,1)="R",1994,IF(MID(RIGHT(S14,8),1,1)="S",1995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2008</v>
      </c>
      <c r="S14" s="882" t="s">
        <v>11248</v>
      </c>
      <c r="T14" s="882">
        <v>1595</v>
      </c>
      <c r="U14" s="891">
        <v>45387</v>
      </c>
      <c r="V14" s="891">
        <v>45440</v>
      </c>
      <c r="W14" s="911"/>
      <c r="X14" s="777">
        <f>X12+X13</f>
        <v>4235</v>
      </c>
    </row>
    <row r="15" spans="1:24" ht="26.25" customHeight="1">
      <c r="A15" s="881"/>
      <c r="B15" s="882"/>
      <c r="C15" s="882"/>
      <c r="D15" s="882"/>
      <c r="E15" s="882"/>
      <c r="F15" s="882"/>
      <c r="G15" s="882"/>
      <c r="H15" s="882"/>
      <c r="I15" s="882"/>
      <c r="J15" s="425" t="s">
        <v>12368</v>
      </c>
      <c r="K15" s="890" t="s">
        <v>1772</v>
      </c>
      <c r="L15" s="882"/>
      <c r="M15" s="882"/>
      <c r="N15" s="882"/>
      <c r="O15" s="882"/>
      <c r="P15" s="882"/>
      <c r="Q15" s="882" t="s">
        <v>11254</v>
      </c>
      <c r="R15" s="2502">
        <v>34</v>
      </c>
      <c r="S15" s="2504"/>
      <c r="T15" s="882">
        <v>340</v>
      </c>
      <c r="U15" s="891">
        <v>45389</v>
      </c>
      <c r="V15" s="891">
        <v>45448</v>
      </c>
      <c r="W15" s="909"/>
      <c r="X15" s="888"/>
    </row>
    <row r="16" spans="1:24" ht="26.25" customHeight="1">
      <c r="A16" s="881"/>
      <c r="B16" s="882"/>
      <c r="C16" s="882"/>
      <c r="D16" s="882"/>
      <c r="E16" s="882"/>
      <c r="F16" s="882"/>
      <c r="G16" s="882"/>
      <c r="H16" s="882"/>
      <c r="I16" s="882"/>
      <c r="J16" s="882" t="s">
        <v>11381</v>
      </c>
      <c r="K16" s="890" t="s">
        <v>10897</v>
      </c>
      <c r="L16" s="882"/>
      <c r="M16" s="2559" t="s">
        <v>10884</v>
      </c>
      <c r="N16" s="2560"/>
      <c r="O16" s="2560"/>
      <c r="P16" s="882"/>
      <c r="Q16" s="882"/>
      <c r="R16" s="882"/>
      <c r="S16" s="883" t="s">
        <v>189</v>
      </c>
      <c r="T16" s="883">
        <v>3790</v>
      </c>
      <c r="U16" s="885">
        <v>45388</v>
      </c>
      <c r="V16" s="885">
        <v>45441</v>
      </c>
      <c r="W16" s="887"/>
      <c r="X16" s="888"/>
    </row>
    <row r="17" spans="1:24" ht="26.25" customHeight="1">
      <c r="A17" s="881"/>
      <c r="B17" s="882"/>
      <c r="C17" s="882"/>
      <c r="D17" s="882"/>
      <c r="E17" s="882"/>
      <c r="F17" s="882"/>
      <c r="G17" s="882"/>
      <c r="H17" s="882"/>
      <c r="I17" s="882"/>
      <c r="J17" s="189" t="s">
        <v>10898</v>
      </c>
      <c r="K17" s="889"/>
      <c r="L17" s="882"/>
      <c r="M17" s="882"/>
      <c r="N17" s="882"/>
      <c r="O17" s="882"/>
      <c r="P17" s="882"/>
      <c r="Q17" s="882"/>
      <c r="R17" s="882"/>
      <c r="S17" s="883" t="s">
        <v>2472</v>
      </c>
      <c r="T17" s="883">
        <f>SUM(T12:T16)</f>
        <v>11080</v>
      </c>
      <c r="U17" s="891"/>
      <c r="V17" s="891"/>
      <c r="W17" s="887"/>
      <c r="X17" s="1309"/>
    </row>
    <row r="18" spans="1:24" ht="26.25" customHeight="1" thickBot="1">
      <c r="A18" s="892"/>
      <c r="B18" s="893"/>
      <c r="C18" s="893"/>
      <c r="D18" s="893"/>
      <c r="E18" s="893"/>
      <c r="F18" s="893"/>
      <c r="G18" s="893"/>
      <c r="H18" s="893"/>
      <c r="I18" s="893"/>
      <c r="J18" s="893"/>
      <c r="K18" s="611" t="s">
        <v>10911</v>
      </c>
      <c r="L18" s="893"/>
      <c r="M18" s="893"/>
      <c r="N18" s="894"/>
      <c r="O18" s="894"/>
      <c r="P18" s="895"/>
      <c r="Q18" s="893"/>
      <c r="R18" s="893"/>
      <c r="S18" s="896"/>
      <c r="T18" s="896"/>
      <c r="U18" s="897"/>
      <c r="V18" s="898"/>
      <c r="W18" s="899"/>
      <c r="X18" s="900"/>
    </row>
    <row r="20" spans="1:24" ht="26.25" customHeight="1" thickBot="1"/>
    <row r="21" spans="1:24" ht="26.25" customHeight="1">
      <c r="A21" s="456" t="s">
        <v>188</v>
      </c>
      <c r="B21" s="457"/>
      <c r="C21" s="457" t="s">
        <v>10329</v>
      </c>
      <c r="D21" s="457" t="s">
        <v>11408</v>
      </c>
      <c r="E21" s="457" t="s">
        <v>191</v>
      </c>
      <c r="F21" s="457" t="s">
        <v>191</v>
      </c>
      <c r="G21" s="457" t="s">
        <v>191</v>
      </c>
      <c r="H21" s="457" t="s">
        <v>191</v>
      </c>
      <c r="I21" s="457" t="s">
        <v>11532</v>
      </c>
      <c r="J21" s="457" t="s">
        <v>11417</v>
      </c>
      <c r="K21" s="458" t="s">
        <v>11407</v>
      </c>
      <c r="L21" s="457" t="s">
        <v>11566</v>
      </c>
      <c r="M21" s="457"/>
      <c r="N21" s="458" t="s">
        <v>11475</v>
      </c>
      <c r="O21" s="458" t="s">
        <v>11519</v>
      </c>
      <c r="P21" s="459" t="s">
        <v>13382</v>
      </c>
      <c r="Q21" s="457" t="s">
        <v>361</v>
      </c>
      <c r="R21" s="457">
        <v>2015</v>
      </c>
      <c r="S21" s="457" t="s">
        <v>11514</v>
      </c>
      <c r="T21" s="457">
        <v>2335</v>
      </c>
      <c r="U21" s="460">
        <v>45389</v>
      </c>
      <c r="V21" s="461">
        <v>45442</v>
      </c>
      <c r="W21" s="462"/>
      <c r="X21" s="463">
        <v>1100</v>
      </c>
    </row>
    <row r="22" spans="1:24" ht="26.25" customHeight="1">
      <c r="A22" s="464"/>
      <c r="B22" s="143"/>
      <c r="C22" s="143"/>
      <c r="D22" s="143"/>
      <c r="E22" s="143"/>
      <c r="F22" s="143"/>
      <c r="G22" s="143"/>
      <c r="H22" s="143"/>
      <c r="I22" s="143" t="s">
        <v>3598</v>
      </c>
      <c r="J22" s="412" t="s">
        <v>11467</v>
      </c>
      <c r="K22" s="169" t="s">
        <v>10395</v>
      </c>
      <c r="L22" s="427" t="s">
        <v>3359</v>
      </c>
      <c r="M22" s="143"/>
      <c r="N22" s="73" t="s">
        <v>7287</v>
      </c>
      <c r="O22" s="143"/>
      <c r="P22" s="143"/>
      <c r="Q22" s="143" t="s">
        <v>361</v>
      </c>
      <c r="R22" s="143">
        <v>2014</v>
      </c>
      <c r="S22" s="143" t="s">
        <v>11515</v>
      </c>
      <c r="T22" s="143">
        <v>2175</v>
      </c>
      <c r="U22" s="168"/>
      <c r="V22" s="146"/>
      <c r="W22" s="147" t="s">
        <v>11681</v>
      </c>
      <c r="X22" s="466"/>
    </row>
    <row r="23" spans="1:24" ht="26.25" customHeight="1">
      <c r="A23" s="464"/>
      <c r="B23" s="143"/>
      <c r="C23" s="143"/>
      <c r="D23" s="143"/>
      <c r="E23" s="143"/>
      <c r="F23" s="143"/>
      <c r="G23" s="143"/>
      <c r="H23" s="143"/>
      <c r="I23" s="143"/>
      <c r="J23" s="320" t="s">
        <v>11421</v>
      </c>
      <c r="K23" s="144" t="s">
        <v>11420</v>
      </c>
      <c r="L23" s="143"/>
      <c r="M23" s="143"/>
      <c r="N23" s="73" t="s">
        <v>12235</v>
      </c>
      <c r="O23" s="143" t="s">
        <v>11443</v>
      </c>
      <c r="P23" s="143"/>
      <c r="Q23" s="143" t="s">
        <v>11518</v>
      </c>
      <c r="R23" s="143">
        <v>2016</v>
      </c>
      <c r="S23" s="143" t="s">
        <v>11516</v>
      </c>
      <c r="T23" s="143">
        <v>1420</v>
      </c>
      <c r="U23" s="168"/>
      <c r="V23" s="146"/>
      <c r="W23" s="1449"/>
      <c r="X23" s="466"/>
    </row>
    <row r="24" spans="1:24" ht="26.25" customHeight="1">
      <c r="A24" s="464"/>
      <c r="B24" s="143"/>
      <c r="C24" s="143" t="s">
        <v>10002</v>
      </c>
      <c r="D24" s="143" t="s">
        <v>191</v>
      </c>
      <c r="E24" s="143"/>
      <c r="F24" s="143"/>
      <c r="G24" s="143"/>
      <c r="H24" s="143"/>
      <c r="I24" s="143"/>
      <c r="J24" s="143"/>
      <c r="K24" s="144" t="s">
        <v>8972</v>
      </c>
      <c r="L24" s="143"/>
      <c r="M24" s="143"/>
      <c r="N24" s="143"/>
      <c r="O24" s="143"/>
      <c r="P24" s="143"/>
      <c r="Q24" s="143" t="s">
        <v>361</v>
      </c>
      <c r="R24" s="143">
        <v>2015</v>
      </c>
      <c r="S24" s="143" t="s">
        <v>11517</v>
      </c>
      <c r="T24" s="143">
        <v>2220</v>
      </c>
      <c r="U24" s="146"/>
      <c r="V24" s="146"/>
      <c r="W24" s="147"/>
      <c r="X24" s="466"/>
    </row>
    <row r="25" spans="1:24" ht="26.25" customHeight="1">
      <c r="A25" s="464"/>
      <c r="B25" s="143"/>
      <c r="C25" s="143" t="s">
        <v>10003</v>
      </c>
      <c r="D25" s="143" t="s">
        <v>191</v>
      </c>
      <c r="E25" s="143"/>
      <c r="F25" s="143"/>
      <c r="G25" s="143"/>
      <c r="H25" s="143"/>
      <c r="I25" s="143"/>
      <c r="J25" s="143" t="s">
        <v>2626</v>
      </c>
      <c r="K25" s="144"/>
      <c r="L25" s="143"/>
      <c r="M25" s="2559" t="s">
        <v>10104</v>
      </c>
      <c r="N25" s="2560"/>
      <c r="O25" s="2561"/>
      <c r="P25" s="143"/>
      <c r="Q25" s="143"/>
      <c r="R25" s="143"/>
      <c r="S25" s="148" t="s">
        <v>189</v>
      </c>
      <c r="T25" s="148">
        <v>3860</v>
      </c>
      <c r="U25" s="168"/>
      <c r="V25" s="146"/>
      <c r="W25" s="147"/>
      <c r="X25" s="466"/>
    </row>
    <row r="26" spans="1:24" ht="26.25" customHeight="1">
      <c r="A26" s="464"/>
      <c r="B26" s="143"/>
      <c r="C26" s="143" t="s">
        <v>10043</v>
      </c>
      <c r="D26" s="143" t="s">
        <v>10047</v>
      </c>
      <c r="E26" s="143"/>
      <c r="F26" s="143"/>
      <c r="G26" s="143"/>
      <c r="H26" s="143"/>
      <c r="I26" s="143"/>
      <c r="J26" s="143"/>
      <c r="K26" s="144"/>
      <c r="L26" s="143"/>
      <c r="M26" s="143"/>
      <c r="N26" s="143"/>
      <c r="O26" s="143"/>
      <c r="P26" s="143"/>
      <c r="Q26" s="143"/>
      <c r="R26" s="143"/>
      <c r="S26" s="148" t="s">
        <v>2472</v>
      </c>
      <c r="T26" s="148">
        <f>SUM(T21:T25)</f>
        <v>12010</v>
      </c>
      <c r="U26" s="168"/>
      <c r="V26" s="146"/>
      <c r="W26" s="147"/>
      <c r="X26" s="466"/>
    </row>
    <row r="27" spans="1:24" ht="26.25" customHeight="1" thickBot="1">
      <c r="A27" s="467"/>
      <c r="B27" s="468"/>
      <c r="C27" s="468"/>
      <c r="D27" s="468"/>
      <c r="E27" s="468"/>
      <c r="F27" s="468"/>
      <c r="G27" s="468"/>
      <c r="H27" s="468"/>
      <c r="I27" s="468"/>
      <c r="J27" s="555" t="s">
        <v>2745</v>
      </c>
      <c r="K27" s="611" t="s">
        <v>11418</v>
      </c>
      <c r="L27" s="468"/>
      <c r="M27" s="468"/>
      <c r="N27" s="470"/>
      <c r="O27" s="470"/>
      <c r="P27" s="471"/>
      <c r="Q27" s="468"/>
      <c r="R27" s="468"/>
      <c r="S27" s="471"/>
      <c r="T27" s="471"/>
      <c r="U27" s="473"/>
      <c r="V27" s="474"/>
      <c r="W27" s="475"/>
      <c r="X27" s="476"/>
    </row>
    <row r="28" spans="1:24" ht="26.25" customHeight="1">
      <c r="A28" s="456" t="s">
        <v>188</v>
      </c>
      <c r="B28" s="457"/>
      <c r="C28" s="457" t="s">
        <v>10329</v>
      </c>
      <c r="D28" s="457" t="s">
        <v>11408</v>
      </c>
      <c r="E28" s="457" t="s">
        <v>191</v>
      </c>
      <c r="F28" s="457" t="s">
        <v>191</v>
      </c>
      <c r="G28" s="457" t="s">
        <v>191</v>
      </c>
      <c r="H28" s="457" t="s">
        <v>191</v>
      </c>
      <c r="I28" s="457" t="s">
        <v>11532</v>
      </c>
      <c r="J28" s="457" t="s">
        <v>11417</v>
      </c>
      <c r="K28" s="458" t="s">
        <v>11407</v>
      </c>
      <c r="L28" s="457" t="s">
        <v>11595</v>
      </c>
      <c r="M28" s="457"/>
      <c r="N28" s="458" t="s">
        <v>11520</v>
      </c>
      <c r="O28" s="458" t="s">
        <v>11521</v>
      </c>
      <c r="P28" s="459" t="s">
        <v>13382</v>
      </c>
      <c r="Q28" s="457" t="s">
        <v>361</v>
      </c>
      <c r="R28" s="457">
        <v>2015</v>
      </c>
      <c r="S28" s="457" t="s">
        <v>11509</v>
      </c>
      <c r="T28" s="457">
        <v>2175</v>
      </c>
      <c r="U28" s="460">
        <v>45389</v>
      </c>
      <c r="V28" s="461">
        <v>45442</v>
      </c>
      <c r="W28" s="462"/>
      <c r="X28" s="463">
        <v>1100</v>
      </c>
    </row>
    <row r="29" spans="1:24" ht="26.25" customHeight="1">
      <c r="A29" s="464"/>
      <c r="B29" s="143"/>
      <c r="C29" s="143"/>
      <c r="D29" s="143"/>
      <c r="E29" s="143"/>
      <c r="F29" s="143"/>
      <c r="G29" s="143"/>
      <c r="H29" s="143"/>
      <c r="I29" s="143" t="s">
        <v>3598</v>
      </c>
      <c r="J29" s="412" t="s">
        <v>11467</v>
      </c>
      <c r="K29" s="169" t="s">
        <v>10395</v>
      </c>
      <c r="L29" s="427" t="s">
        <v>3359</v>
      </c>
      <c r="M29" s="143"/>
      <c r="N29" s="73" t="s">
        <v>7287</v>
      </c>
      <c r="O29" s="143"/>
      <c r="P29" s="143"/>
      <c r="Q29" s="143" t="s">
        <v>363</v>
      </c>
      <c r="R29" s="143">
        <v>2015</v>
      </c>
      <c r="S29" s="143" t="s">
        <v>11510</v>
      </c>
      <c r="T29" s="143">
        <v>2125</v>
      </c>
      <c r="U29" s="168"/>
      <c r="V29" s="146"/>
      <c r="W29" s="147" t="s">
        <v>11681</v>
      </c>
      <c r="X29" s="466"/>
    </row>
    <row r="30" spans="1:24" ht="26.25" customHeight="1">
      <c r="A30" s="464"/>
      <c r="B30" s="143"/>
      <c r="C30" s="143"/>
      <c r="D30" s="143"/>
      <c r="E30" s="143"/>
      <c r="F30" s="143"/>
      <c r="G30" s="143"/>
      <c r="H30" s="143"/>
      <c r="I30" s="143"/>
      <c r="J30" s="320" t="s">
        <v>11421</v>
      </c>
      <c r="K30" s="144" t="s">
        <v>11420</v>
      </c>
      <c r="L30" s="143"/>
      <c r="M30" s="143"/>
      <c r="N30" s="73" t="s">
        <v>12235</v>
      </c>
      <c r="O30" s="143" t="s">
        <v>11443</v>
      </c>
      <c r="P30" s="143"/>
      <c r="Q30" s="143" t="s">
        <v>363</v>
      </c>
      <c r="R30" s="143">
        <v>2016</v>
      </c>
      <c r="S30" s="143" t="s">
        <v>11511</v>
      </c>
      <c r="T30" s="143">
        <v>2125</v>
      </c>
      <c r="U30" s="168"/>
      <c r="V30" s="146"/>
      <c r="W30" s="1449"/>
      <c r="X30" s="466"/>
    </row>
    <row r="31" spans="1:24" ht="26.25" customHeight="1">
      <c r="A31" s="464"/>
      <c r="B31" s="143"/>
      <c r="C31" s="143" t="s">
        <v>10002</v>
      </c>
      <c r="D31" s="143" t="s">
        <v>191</v>
      </c>
      <c r="E31" s="143"/>
      <c r="F31" s="143"/>
      <c r="G31" s="143"/>
      <c r="H31" s="143"/>
      <c r="I31" s="143"/>
      <c r="J31" s="143"/>
      <c r="K31" s="144" t="s">
        <v>8972</v>
      </c>
      <c r="L31" s="143"/>
      <c r="M31" s="143"/>
      <c r="N31" s="143"/>
      <c r="O31" s="143"/>
      <c r="P31" s="143"/>
      <c r="Q31" s="143" t="s">
        <v>11513</v>
      </c>
      <c r="R31" s="143">
        <v>2016</v>
      </c>
      <c r="S31" s="143" t="s">
        <v>11512</v>
      </c>
      <c r="T31" s="143">
        <v>2095</v>
      </c>
      <c r="U31" s="146"/>
      <c r="V31" s="146"/>
      <c r="W31" s="147"/>
      <c r="X31" s="466"/>
    </row>
    <row r="32" spans="1:24" ht="26.25" customHeight="1">
      <c r="A32" s="464"/>
      <c r="B32" s="143"/>
      <c r="C32" s="143" t="s">
        <v>10003</v>
      </c>
      <c r="D32" s="143" t="s">
        <v>191</v>
      </c>
      <c r="E32" s="143"/>
      <c r="F32" s="143"/>
      <c r="G32" s="143"/>
      <c r="H32" s="143"/>
      <c r="I32" s="143"/>
      <c r="J32" s="143" t="s">
        <v>2626</v>
      </c>
      <c r="K32" s="144"/>
      <c r="L32" s="143"/>
      <c r="M32" s="2559" t="s">
        <v>10104</v>
      </c>
      <c r="N32" s="2560"/>
      <c r="O32" s="2561"/>
      <c r="P32" s="143"/>
      <c r="Q32" s="143"/>
      <c r="R32" s="143"/>
      <c r="S32" s="148" t="s">
        <v>189</v>
      </c>
      <c r="T32" s="148">
        <v>3860</v>
      </c>
      <c r="U32" s="168"/>
      <c r="V32" s="146"/>
      <c r="W32" s="147"/>
      <c r="X32" s="466"/>
    </row>
    <row r="33" spans="1:24" ht="26.25" customHeight="1">
      <c r="A33" s="464"/>
      <c r="B33" s="143"/>
      <c r="C33" s="143" t="s">
        <v>10043</v>
      </c>
      <c r="D33" s="143" t="s">
        <v>10047</v>
      </c>
      <c r="E33" s="143"/>
      <c r="F33" s="143"/>
      <c r="G33" s="143"/>
      <c r="H33" s="143"/>
      <c r="I33" s="143"/>
      <c r="J33" s="143"/>
      <c r="K33" s="144"/>
      <c r="L33" s="143"/>
      <c r="M33" s="143"/>
      <c r="N33" s="143"/>
      <c r="O33" s="143"/>
      <c r="P33" s="143"/>
      <c r="Q33" s="143"/>
      <c r="R33" s="143"/>
      <c r="S33" s="148" t="s">
        <v>2472</v>
      </c>
      <c r="T33" s="148">
        <f>SUM(T28:T32)</f>
        <v>12380</v>
      </c>
      <c r="U33" s="168"/>
      <c r="V33" s="146"/>
      <c r="W33" s="147"/>
      <c r="X33" s="466"/>
    </row>
    <row r="34" spans="1:24" ht="26.25" customHeight="1" thickBot="1">
      <c r="A34" s="467"/>
      <c r="B34" s="468"/>
      <c r="C34" s="468"/>
      <c r="D34" s="468"/>
      <c r="E34" s="468"/>
      <c r="F34" s="468"/>
      <c r="G34" s="468"/>
      <c r="H34" s="468"/>
      <c r="I34" s="468"/>
      <c r="J34" s="555" t="s">
        <v>2745</v>
      </c>
      <c r="K34" s="611" t="s">
        <v>11418</v>
      </c>
      <c r="L34" s="468"/>
      <c r="M34" s="468"/>
      <c r="N34" s="470"/>
      <c r="O34" s="470"/>
      <c r="P34" s="471"/>
      <c r="Q34" s="468"/>
      <c r="R34" s="468"/>
      <c r="S34" s="471"/>
      <c r="T34" s="471"/>
      <c r="U34" s="473"/>
      <c r="V34" s="474"/>
      <c r="W34" s="475"/>
      <c r="X34" s="476"/>
    </row>
    <row r="36" spans="1:24" ht="26.25" customHeight="1" thickBot="1"/>
    <row r="37" spans="1:24" ht="26.25" customHeight="1">
      <c r="A37" s="924" t="s">
        <v>188</v>
      </c>
      <c r="B37" s="925"/>
      <c r="C37" s="925" t="s">
        <v>10562</v>
      </c>
      <c r="D37" s="925" t="s">
        <v>190</v>
      </c>
      <c r="E37" s="925" t="s">
        <v>191</v>
      </c>
      <c r="F37" s="925" t="s">
        <v>191</v>
      </c>
      <c r="G37" s="925" t="s">
        <v>191</v>
      </c>
      <c r="H37" s="1499"/>
      <c r="I37" s="925" t="s">
        <v>10531</v>
      </c>
      <c r="J37" s="925" t="s">
        <v>11468</v>
      </c>
      <c r="K37" s="927" t="s">
        <v>11333</v>
      </c>
      <c r="L37" s="925" t="s">
        <v>11580</v>
      </c>
      <c r="M37" s="925"/>
      <c r="N37" s="927" t="s">
        <v>11522</v>
      </c>
      <c r="O37" s="927" t="s">
        <v>11523</v>
      </c>
      <c r="P37" s="928" t="s">
        <v>12622</v>
      </c>
      <c r="Q37" s="925" t="s">
        <v>11203</v>
      </c>
      <c r="R37" s="925">
        <f>IF(MID(RIGHT(S37,8),1,1)="M",2021,IF(MID(RIGHT(S37,8),1,1)="N",2022,IF(MID(RIGHT(S37,8),1,1)="P",2023,IF(MID(RIGHT(S37,8),1,1)="R",1994,IF(MID(RIGHT(S37,8),1,1)="S",1995,IF(MID(RIGHT(S37,8),1,1)="T",1996,IF(MID(RIGHT(S37,8),1,1)="V",1997,IF(MID(RIGHT(S37,8),1,1)="W",1998,IF(MID(RIGHT(S37,8),1,1)="X",1999,IF(MID(RIGHT(S37,8),1,1)="Y",2000,IF(MID(RIGHT(S37,8),1,1)="1",2001,IF(MID(RIGHT(S37,8),1,1)="2",2002,IF(MID(RIGHT(S37,8),1,1)="3",2003,IF(MID(RIGHT(S37,8),1,1)="4",2004,IF(MID(RIGHT(S37,8),1,1)="5",2005,IF(MID(RIGHT(S37,8),1,1)="6",2006,IF(MID(RIGHT(S37,8),1,1)="7",2007,IF(MID(RIGHT(S37,8),1,1)="8",2008,IF(MID(RIGHT(S37,8),1,1)="9",2009,IF(MID(RIGHT(S37,8),1,1)="A",2010,IF(MID(RIGHT(S37,8),1,1)="B",2011,IF(MID(RIGHT(S37,8),1,1)="C",2012,IF(MID(RIGHT(S37,8),1,1)="D",2013,IF(MID(RIGHT(S37,8),1,1)="E",2014,IF(MID(RIGHT(S37,8),1,1)="F",2015,IF(MID(RIGHT(S37,8),1,1)="G",2016,IF(MID(RIGHT(S37,8),1,1)="H",2017,IF(MID(RIGHT(S37,8),1,1)="J",2018,IF(MID(RIGHT(S37,8),1,1)="K",2019,IF(MID(RIGHT(S37,8),1,1)="L",2020,""))))))))))))))))))))))))))))))</f>
        <v>2014</v>
      </c>
      <c r="S37" s="925" t="s">
        <v>11493</v>
      </c>
      <c r="T37" s="925">
        <v>3040</v>
      </c>
      <c r="U37" s="929">
        <v>45390</v>
      </c>
      <c r="V37" s="929">
        <v>45422</v>
      </c>
      <c r="W37" s="989">
        <v>2000</v>
      </c>
      <c r="X37" s="930">
        <v>2500</v>
      </c>
    </row>
    <row r="38" spans="1:24" ht="26.25" customHeight="1">
      <c r="A38" s="931"/>
      <c r="B38" s="932"/>
      <c r="C38" s="932"/>
      <c r="D38" s="932"/>
      <c r="E38" s="932"/>
      <c r="F38" s="932"/>
      <c r="G38" s="932"/>
      <c r="H38" s="932"/>
      <c r="I38" s="932" t="s">
        <v>194</v>
      </c>
      <c r="J38" s="412" t="s">
        <v>11472</v>
      </c>
      <c r="K38" s="934" t="s">
        <v>195</v>
      </c>
      <c r="L38" s="961" t="s">
        <v>3603</v>
      </c>
      <c r="M38" s="950"/>
      <c r="N38" s="73" t="s">
        <v>3907</v>
      </c>
      <c r="O38" s="779"/>
      <c r="P38" s="935"/>
      <c r="Q38" s="932" t="s">
        <v>11203</v>
      </c>
      <c r="R38" s="932">
        <f>IF(MID(RIGHT(S38,8),1,1)="M",2021,IF(MID(RIGHT(S38,8),1,1)="N",2022,IF(MID(RIGHT(S38,8),1,1)="P",2023,IF(MID(RIGHT(S38,8),1,1)="R",1994,IF(MID(RIGHT(S38,8),1,1)="S",1995,IF(MID(RIGHT(S38,8),1,1)="T",1996,IF(MID(RIGHT(S38,8),1,1)="V",1997,IF(MID(RIGHT(S38,8),1,1)="W",1998,IF(MID(RIGHT(S38,8),1,1)="X",1999,IF(MID(RIGHT(S38,8),1,1)="Y",2000,IF(MID(RIGHT(S38,8),1,1)="1",2001,IF(MID(RIGHT(S38,8),1,1)="2",2002,IF(MID(RIGHT(S38,8),1,1)="3",2003,IF(MID(RIGHT(S38,8),1,1)="4",2004,IF(MID(RIGHT(S38,8),1,1)="5",2005,IF(MID(RIGHT(S38,8),1,1)="6",2006,IF(MID(RIGHT(S38,8),1,1)="7",2007,IF(MID(RIGHT(S38,8),1,1)="8",2008,IF(MID(RIGHT(S38,8),1,1)="9",2009,IF(MID(RIGHT(S38,8),1,1)="A",2010,IF(MID(RIGHT(S38,8),1,1)="B",2011,IF(MID(RIGHT(S38,8),1,1)="C",2012,IF(MID(RIGHT(S38,8),1,1)="D",2013,IF(MID(RIGHT(S38,8),1,1)="E",2014,IF(MID(RIGHT(S38,8),1,1)="F",2015,IF(MID(RIGHT(S38,8),1,1)="G",2016,IF(MID(RIGHT(S38,8),1,1)="H",2017,IF(MID(RIGHT(S38,8),1,1)="J",2018,IF(MID(RIGHT(S38,8),1,1)="K",2019,IF(MID(RIGHT(S38,8),1,1)="L",2020,""))))))))))))))))))))))))))))))</f>
        <v>2014</v>
      </c>
      <c r="S38" s="932" t="s">
        <v>11494</v>
      </c>
      <c r="T38" s="932">
        <v>3040</v>
      </c>
      <c r="U38" s="936">
        <v>45391</v>
      </c>
      <c r="V38" s="937">
        <v>45424</v>
      </c>
      <c r="W38" s="938">
        <v>1950</v>
      </c>
      <c r="X38" s="939"/>
    </row>
    <row r="39" spans="1:24" ht="26.25" customHeight="1">
      <c r="A39" s="931"/>
      <c r="B39" s="932"/>
      <c r="C39" s="932" t="s">
        <v>10002</v>
      </c>
      <c r="D39" s="932" t="s">
        <v>191</v>
      </c>
      <c r="E39" s="932"/>
      <c r="F39" s="932"/>
      <c r="G39" s="932"/>
      <c r="H39" s="932"/>
      <c r="I39" s="932"/>
      <c r="J39" s="932"/>
      <c r="K39" s="779" t="s">
        <v>11419</v>
      </c>
      <c r="L39" s="779"/>
      <c r="M39" s="950"/>
      <c r="N39" s="73" t="s">
        <v>2435</v>
      </c>
      <c r="O39" s="779"/>
      <c r="P39" s="935"/>
      <c r="Q39" s="932" t="s">
        <v>11203</v>
      </c>
      <c r="R39" s="932">
        <f>IF(MID(RIGHT(S39,8),1,1)="M",2021,IF(MID(RIGHT(S39,8),1,1)="N",2022,IF(MID(RIGHT(S39,8),1,1)="P",2023,IF(MID(RIGHT(S39,8),1,1)="R",1994,IF(MID(RIGHT(S39,8),1,1)="S",1995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2015</v>
      </c>
      <c r="S39" s="932" t="s">
        <v>11495</v>
      </c>
      <c r="T39" s="932">
        <v>3040</v>
      </c>
      <c r="U39" s="937"/>
      <c r="V39" s="937">
        <v>45426</v>
      </c>
      <c r="W39" s="938" t="s">
        <v>11974</v>
      </c>
      <c r="X39" s="939"/>
    </row>
    <row r="40" spans="1:24" ht="26.25" customHeight="1">
      <c r="A40" s="931"/>
      <c r="B40" s="932"/>
      <c r="C40" s="932" t="s">
        <v>10003</v>
      </c>
      <c r="D40" s="932" t="s">
        <v>191</v>
      </c>
      <c r="E40" s="932"/>
      <c r="F40" s="932"/>
      <c r="G40" s="932"/>
      <c r="H40" s="932"/>
      <c r="I40" s="932"/>
      <c r="J40" s="932"/>
      <c r="K40" s="940" t="s">
        <v>3849</v>
      </c>
      <c r="L40" s="779"/>
      <c r="M40" s="950"/>
      <c r="N40" s="779"/>
      <c r="O40" s="779"/>
      <c r="P40" s="935"/>
      <c r="Q40" s="932"/>
      <c r="R40" s="932"/>
      <c r="S40" s="932"/>
      <c r="T40" s="932"/>
      <c r="U40" s="937"/>
      <c r="V40" s="936">
        <v>45429</v>
      </c>
      <c r="W40" s="938"/>
      <c r="X40" s="939"/>
    </row>
    <row r="41" spans="1:24" ht="26.25" customHeight="1">
      <c r="A41" s="931"/>
      <c r="B41" s="932"/>
      <c r="C41" s="932"/>
      <c r="D41" s="932"/>
      <c r="E41" s="932"/>
      <c r="F41" s="932"/>
      <c r="G41" s="932"/>
      <c r="H41" s="932"/>
      <c r="I41" s="932"/>
      <c r="J41" s="932"/>
      <c r="K41" s="940"/>
      <c r="L41" s="950"/>
      <c r="M41" s="950"/>
      <c r="N41" s="950"/>
      <c r="O41" s="950"/>
      <c r="P41" s="935"/>
      <c r="Q41" s="932"/>
      <c r="R41" s="932"/>
      <c r="S41" s="933" t="s">
        <v>189</v>
      </c>
      <c r="T41" s="933">
        <v>3750</v>
      </c>
      <c r="U41" s="936"/>
      <c r="V41" s="937"/>
      <c r="W41" s="938"/>
      <c r="X41" s="939"/>
    </row>
    <row r="42" spans="1:24" ht="26.25" customHeight="1">
      <c r="A42" s="931"/>
      <c r="B42" s="932"/>
      <c r="C42" s="932"/>
      <c r="D42" s="932"/>
      <c r="E42" s="932"/>
      <c r="F42" s="932"/>
      <c r="G42" s="932"/>
      <c r="H42" s="932"/>
      <c r="I42" s="932"/>
      <c r="J42" s="932"/>
      <c r="K42" s="932"/>
      <c r="L42" s="950"/>
      <c r="M42" s="950"/>
      <c r="N42" s="779"/>
      <c r="O42" s="779"/>
      <c r="P42" s="935"/>
      <c r="Q42" s="932"/>
      <c r="R42" s="932"/>
      <c r="S42" s="933" t="s">
        <v>2472</v>
      </c>
      <c r="T42" s="933">
        <f>SUM(T37:T41)</f>
        <v>12870</v>
      </c>
      <c r="U42" s="937"/>
      <c r="V42" s="936"/>
      <c r="W42" s="938"/>
      <c r="X42" s="939"/>
    </row>
    <row r="43" spans="1:24" ht="26.25" customHeight="1" thickBot="1">
      <c r="A43" s="941"/>
      <c r="B43" s="942"/>
      <c r="C43" s="942"/>
      <c r="D43" s="942"/>
      <c r="E43" s="942"/>
      <c r="F43" s="942"/>
      <c r="G43" s="942"/>
      <c r="H43" s="942"/>
      <c r="I43" s="942"/>
      <c r="J43" s="942"/>
      <c r="K43" s="1229" t="s">
        <v>11473</v>
      </c>
      <c r="L43" s="942"/>
      <c r="M43" s="942"/>
      <c r="N43" s="943"/>
      <c r="O43" s="943"/>
      <c r="P43" s="944"/>
      <c r="Q43" s="942"/>
      <c r="R43" s="942"/>
      <c r="S43" s="945"/>
      <c r="T43" s="945"/>
      <c r="U43" s="946"/>
      <c r="V43" s="947"/>
      <c r="W43" s="948"/>
      <c r="X43" s="949"/>
    </row>
    <row r="44" spans="1:24" ht="26.25" customHeight="1">
      <c r="A44" s="924" t="s">
        <v>188</v>
      </c>
      <c r="B44" s="925"/>
      <c r="C44" s="925" t="s">
        <v>10562</v>
      </c>
      <c r="D44" s="925" t="s">
        <v>190</v>
      </c>
      <c r="E44" s="925" t="s">
        <v>191</v>
      </c>
      <c r="F44" s="925" t="s">
        <v>191</v>
      </c>
      <c r="G44" s="925" t="s">
        <v>191</v>
      </c>
      <c r="H44" s="1499"/>
      <c r="I44" s="925" t="s">
        <v>10531</v>
      </c>
      <c r="J44" s="925" t="s">
        <v>11468</v>
      </c>
      <c r="K44" s="927" t="s">
        <v>11469</v>
      </c>
      <c r="L44" s="925" t="s">
        <v>11579</v>
      </c>
      <c r="M44" s="925"/>
      <c r="N44" s="927" t="s">
        <v>11502</v>
      </c>
      <c r="O44" s="927" t="s">
        <v>11524</v>
      </c>
      <c r="P44" s="928" t="s">
        <v>12622</v>
      </c>
      <c r="Q44" s="925" t="s">
        <v>11405</v>
      </c>
      <c r="R44" s="925">
        <f>IF(MID(RIGHT(S44,8),1,1)="M",2021,IF(MID(RIGHT(S44,8),1,1)="N",2022,IF(MID(RIGHT(S44,8),1,1)="P",2023,IF(MID(RIGHT(S44,8),1,1)="R",1994,IF(MID(RIGHT(S44,8),1,1)="S",1995,IF(MID(RIGHT(S44,8),1,1)="T",1996,IF(MID(RIGHT(S44,8),1,1)="V",1997,IF(MID(RIGHT(S44,8),1,1)="W",1998,IF(MID(RIGHT(S44,8),1,1)="X",1999,IF(MID(RIGHT(S44,8),1,1)="Y",2000,IF(MID(RIGHT(S44,8),1,1)="1",2001,IF(MID(RIGHT(S44,8),1,1)="2",2002,IF(MID(RIGHT(S44,8),1,1)="3",2003,IF(MID(RIGHT(S44,8),1,1)="4",2004,IF(MID(RIGHT(S44,8),1,1)="5",2005,IF(MID(RIGHT(S44,8),1,1)="6",2006,IF(MID(RIGHT(S44,8),1,1)="7",2007,IF(MID(RIGHT(S44,8),1,1)="8",2008,IF(MID(RIGHT(S44,8),1,1)="9",2009,IF(MID(RIGHT(S44,8),1,1)="A",2010,IF(MID(RIGHT(S44,8),1,1)="B",2011,IF(MID(RIGHT(S44,8),1,1)="C",2012,IF(MID(RIGHT(S44,8),1,1)="D",2013,IF(MID(RIGHT(S44,8),1,1)="E",2014,IF(MID(RIGHT(S44,8),1,1)="F",2015,IF(MID(RIGHT(S44,8),1,1)="G",2016,IF(MID(RIGHT(S44,8),1,1)="H",2017,IF(MID(RIGHT(S44,8),1,1)="J",2018,IF(MID(RIGHT(S44,8),1,1)="K",2019,IF(MID(RIGHT(S44,8),1,1)="L",2020,""))))))))))))))))))))))))))))))</f>
        <v>2012</v>
      </c>
      <c r="S44" s="925" t="s">
        <v>11498</v>
      </c>
      <c r="T44" s="925">
        <v>2060</v>
      </c>
      <c r="U44" s="929">
        <v>45390</v>
      </c>
      <c r="V44" s="929">
        <v>45422</v>
      </c>
      <c r="W44" s="989">
        <v>2000</v>
      </c>
      <c r="X44" s="930">
        <v>2500</v>
      </c>
    </row>
    <row r="45" spans="1:24" ht="26.25" customHeight="1">
      <c r="A45" s="931"/>
      <c r="B45" s="932"/>
      <c r="C45" s="932"/>
      <c r="D45" s="932"/>
      <c r="E45" s="932"/>
      <c r="F45" s="932"/>
      <c r="G45" s="932"/>
      <c r="H45" s="932"/>
      <c r="I45" s="932" t="s">
        <v>194</v>
      </c>
      <c r="J45" s="412" t="s">
        <v>11472</v>
      </c>
      <c r="K45" s="934" t="s">
        <v>195</v>
      </c>
      <c r="L45" s="961" t="s">
        <v>3603</v>
      </c>
      <c r="M45" s="950"/>
      <c r="N45" s="73" t="s">
        <v>3907</v>
      </c>
      <c r="O45" s="779"/>
      <c r="P45" s="935"/>
      <c r="Q45" s="932" t="s">
        <v>10637</v>
      </c>
      <c r="R45" s="932">
        <f>IF(MID(RIGHT(S45,8),1,1)="M",2021,IF(MID(RIGHT(S45,8),1,1)="N",2022,IF(MID(RIGHT(S45,8),1,1)="P",2023,IF(MID(RIGHT(S45,8),1,1)="R",1994,IF(MID(RIGHT(S45,8),1,1)="S",1995,IF(MID(RIGHT(S45,8),1,1)="T",1996,IF(MID(RIGHT(S45,8),1,1)="V",1997,IF(MID(RIGHT(S45,8),1,1)="W",1998,IF(MID(RIGHT(S45,8),1,1)="X",1999,IF(MID(RIGHT(S45,8),1,1)="Y",2000,IF(MID(RIGHT(S45,8),1,1)="1",2001,IF(MID(RIGHT(S45,8),1,1)="2",2002,IF(MID(RIGHT(S45,8),1,1)="3",2003,IF(MID(RIGHT(S45,8),1,1)="4",2004,IF(MID(RIGHT(S45,8),1,1)="5",2005,IF(MID(RIGHT(S45,8),1,1)="6",2006,IF(MID(RIGHT(S45,8),1,1)="7",2007,IF(MID(RIGHT(S45,8),1,1)="8",2008,IF(MID(RIGHT(S45,8),1,1)="9",2009,IF(MID(RIGHT(S45,8),1,1)="A",2010,IF(MID(RIGHT(S45,8),1,1)="B",2011,IF(MID(RIGHT(S45,8),1,1)="C",2012,IF(MID(RIGHT(S45,8),1,1)="D",2013,IF(MID(RIGHT(S45,8),1,1)="E",2014,IF(MID(RIGHT(S45,8),1,1)="F",2015,IF(MID(RIGHT(S45,8),1,1)="G",2016,IF(MID(RIGHT(S45,8),1,1)="H",2017,IF(MID(RIGHT(S45,8),1,1)="J",2018,IF(MID(RIGHT(S45,8),1,1)="K",2019,IF(MID(RIGHT(S45,8),1,1)="L",2020,""))))))))))))))))))))))))))))))</f>
        <v>2010</v>
      </c>
      <c r="S45" s="932" t="s">
        <v>11499</v>
      </c>
      <c r="T45" s="932">
        <v>1840</v>
      </c>
      <c r="U45" s="936">
        <v>45391</v>
      </c>
      <c r="V45" s="937">
        <v>45424</v>
      </c>
      <c r="W45" s="938">
        <v>1950</v>
      </c>
      <c r="X45" s="939"/>
    </row>
    <row r="46" spans="1:24" ht="26.25" customHeight="1">
      <c r="A46" s="931"/>
      <c r="B46" s="932"/>
      <c r="C46" s="932" t="s">
        <v>10002</v>
      </c>
      <c r="D46" s="932" t="s">
        <v>191</v>
      </c>
      <c r="E46" s="932"/>
      <c r="F46" s="932"/>
      <c r="G46" s="932"/>
      <c r="H46" s="932"/>
      <c r="I46" s="932"/>
      <c r="J46" s="932"/>
      <c r="K46" s="779" t="s">
        <v>11419</v>
      </c>
      <c r="L46" s="779"/>
      <c r="M46" s="950"/>
      <c r="N46" s="73" t="s">
        <v>2435</v>
      </c>
      <c r="O46" s="779"/>
      <c r="P46" s="935"/>
      <c r="Q46" s="932" t="s">
        <v>11496</v>
      </c>
      <c r="R46" s="932">
        <f>IF(MID(RIGHT(S46,8),1,1)="M",2021,IF(MID(RIGHT(S46,8),1,1)="N",2022,IF(MID(RIGHT(S46,8),1,1)="P",2023,IF(MID(RIGHT(S46,8),1,1)="R",1994,IF(MID(RIGHT(S46,8),1,1)="S",1995,IF(MID(RIGHT(S46,8),1,1)="T",1996,IF(MID(RIGHT(S46,8),1,1)="V",1997,IF(MID(RIGHT(S46,8),1,1)="W",1998,IF(MID(RIGHT(S46,8),1,1)="X",1999,IF(MID(RIGHT(S46,8),1,1)="Y",2000,IF(MID(RIGHT(S46,8),1,1)="1",2001,IF(MID(RIGHT(S46,8),1,1)="2",2002,IF(MID(RIGHT(S46,8),1,1)="3",2003,IF(MID(RIGHT(S46,8),1,1)="4",2004,IF(MID(RIGHT(S46,8),1,1)="5",2005,IF(MID(RIGHT(S46,8),1,1)="6",2006,IF(MID(RIGHT(S46,8),1,1)="7",2007,IF(MID(RIGHT(S46,8),1,1)="8",2008,IF(MID(RIGHT(S46,8),1,1)="9",2009,IF(MID(RIGHT(S46,8),1,1)="A",2010,IF(MID(RIGHT(S46,8),1,1)="B",2011,IF(MID(RIGHT(S46,8),1,1)="C",2012,IF(MID(RIGHT(S46,8),1,1)="D",2013,IF(MID(RIGHT(S46,8),1,1)="E",2014,IF(MID(RIGHT(S46,8),1,1)="F",2015,IF(MID(RIGHT(S46,8),1,1)="G",2016,IF(MID(RIGHT(S46,8),1,1)="H",2017,IF(MID(RIGHT(S46,8),1,1)="J",2018,IF(MID(RIGHT(S46,8),1,1)="K",2019,IF(MID(RIGHT(S46,8),1,1)="L",2020,""))))))))))))))))))))))))))))))</f>
        <v>2017</v>
      </c>
      <c r="S46" s="932" t="s">
        <v>11500</v>
      </c>
      <c r="T46" s="932">
        <v>1800</v>
      </c>
      <c r="U46" s="937"/>
      <c r="V46" s="937">
        <v>45426</v>
      </c>
      <c r="W46" s="938" t="s">
        <v>11974</v>
      </c>
      <c r="X46" s="939"/>
    </row>
    <row r="47" spans="1:24" ht="26.25" customHeight="1">
      <c r="A47" s="931"/>
      <c r="B47" s="932"/>
      <c r="C47" s="932" t="s">
        <v>10003</v>
      </c>
      <c r="D47" s="932" t="s">
        <v>191</v>
      </c>
      <c r="E47" s="932"/>
      <c r="F47" s="932"/>
      <c r="G47" s="932"/>
      <c r="H47" s="932"/>
      <c r="I47" s="932"/>
      <c r="J47" s="932"/>
      <c r="K47" s="940" t="s">
        <v>3849</v>
      </c>
      <c r="L47" s="779"/>
      <c r="M47" s="950"/>
      <c r="N47" s="779"/>
      <c r="O47" s="779"/>
      <c r="P47" s="935"/>
      <c r="Q47" s="932" t="s">
        <v>11497</v>
      </c>
      <c r="R47" s="932">
        <f>IF(MID(RIGHT(S47,8),1,1)="M",2021,IF(MID(RIGHT(S47,8),1,1)="N",2022,IF(MID(RIGHT(S47,8),1,1)="P",2023,IF(MID(RIGHT(S47,8),1,1)="R",1994,IF(MID(RIGHT(S47,8),1,1)="S",1995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2016</v>
      </c>
      <c r="S47" s="932" t="s">
        <v>11501</v>
      </c>
      <c r="T47" s="932">
        <v>1675</v>
      </c>
      <c r="U47" s="937"/>
      <c r="V47" s="936">
        <v>45429</v>
      </c>
      <c r="W47" s="938"/>
      <c r="X47" s="939"/>
    </row>
    <row r="48" spans="1:24" ht="26.25" customHeight="1">
      <c r="A48" s="931"/>
      <c r="B48" s="932"/>
      <c r="C48" s="932"/>
      <c r="D48" s="932"/>
      <c r="E48" s="932"/>
      <c r="F48" s="932"/>
      <c r="G48" s="932"/>
      <c r="H48" s="932"/>
      <c r="I48" s="932"/>
      <c r="J48" s="932"/>
      <c r="K48" s="940"/>
      <c r="L48" s="950"/>
      <c r="M48" s="950"/>
      <c r="N48" s="950"/>
      <c r="O48" s="950"/>
      <c r="P48" s="935"/>
      <c r="Q48" s="932"/>
      <c r="R48" s="932"/>
      <c r="S48" s="933" t="s">
        <v>189</v>
      </c>
      <c r="T48" s="933">
        <v>3830</v>
      </c>
      <c r="U48" s="936"/>
      <c r="V48" s="937"/>
      <c r="W48" s="938"/>
      <c r="X48" s="939"/>
    </row>
    <row r="49" spans="1:24" ht="26.25" customHeight="1">
      <c r="A49" s="931"/>
      <c r="B49" s="932"/>
      <c r="C49" s="932"/>
      <c r="D49" s="932"/>
      <c r="E49" s="932"/>
      <c r="F49" s="932"/>
      <c r="G49" s="932"/>
      <c r="H49" s="932"/>
      <c r="I49" s="932"/>
      <c r="J49" s="932"/>
      <c r="K49" s="932"/>
      <c r="L49" s="950"/>
      <c r="M49" s="950"/>
      <c r="N49" s="779"/>
      <c r="O49" s="779"/>
      <c r="P49" s="935"/>
      <c r="Q49" s="932"/>
      <c r="R49" s="932"/>
      <c r="S49" s="933" t="s">
        <v>2472</v>
      </c>
      <c r="T49" s="933">
        <f>SUM(T44:T48)</f>
        <v>11205</v>
      </c>
      <c r="U49" s="937"/>
      <c r="V49" s="936"/>
      <c r="W49" s="938"/>
      <c r="X49" s="939"/>
    </row>
    <row r="50" spans="1:24" ht="26.25" customHeight="1" thickBot="1">
      <c r="A50" s="941"/>
      <c r="B50" s="942"/>
      <c r="C50" s="942"/>
      <c r="D50" s="942"/>
      <c r="E50" s="942"/>
      <c r="F50" s="942"/>
      <c r="G50" s="942"/>
      <c r="H50" s="942"/>
      <c r="I50" s="942"/>
      <c r="J50" s="942"/>
      <c r="K50" s="1229" t="s">
        <v>11473</v>
      </c>
      <c r="L50" s="942"/>
      <c r="M50" s="942"/>
      <c r="N50" s="943"/>
      <c r="O50" s="943"/>
      <c r="P50" s="944"/>
      <c r="Q50" s="942"/>
      <c r="R50" s="942"/>
      <c r="S50" s="945"/>
      <c r="T50" s="945"/>
      <c r="U50" s="946"/>
      <c r="V50" s="947"/>
      <c r="W50" s="948"/>
      <c r="X50" s="949"/>
    </row>
    <row r="51" spans="1:24" ht="26.25" customHeight="1">
      <c r="A51" s="924" t="s">
        <v>188</v>
      </c>
      <c r="B51" s="925"/>
      <c r="C51" s="925" t="s">
        <v>10562</v>
      </c>
      <c r="D51" s="925" t="s">
        <v>190</v>
      </c>
      <c r="E51" s="925" t="s">
        <v>191</v>
      </c>
      <c r="F51" s="925" t="s">
        <v>191</v>
      </c>
      <c r="G51" s="925" t="s">
        <v>191</v>
      </c>
      <c r="H51" s="1499"/>
      <c r="I51" s="925" t="s">
        <v>10531</v>
      </c>
      <c r="J51" s="925" t="s">
        <v>11468</v>
      </c>
      <c r="K51" s="927" t="s">
        <v>11333</v>
      </c>
      <c r="L51" s="925" t="s">
        <v>11579</v>
      </c>
      <c r="M51" s="925"/>
      <c r="N51" s="927" t="s">
        <v>11525</v>
      </c>
      <c r="O51" s="927" t="s">
        <v>11526</v>
      </c>
      <c r="P51" s="928" t="s">
        <v>12622</v>
      </c>
      <c r="Q51" s="925" t="s">
        <v>11206</v>
      </c>
      <c r="R51" s="925">
        <f>IF(MID(RIGHT(S51,8),1,1)="M",2021,IF(MID(RIGHT(S51,8),1,1)="N",2022,IF(MID(RIGHT(S51,8),1,1)="P",2023,IF(MID(RIGHT(S51,8),1,1)="R",1994,IF(MID(RIGHT(S51,8),1,1)="S",1995,IF(MID(RIGHT(S51,8),1,1)="T",1996,IF(MID(RIGHT(S51,8),1,1)="V",1997,IF(MID(RIGHT(S51,8),1,1)="W",1998,IF(MID(RIGHT(S51,8),1,1)="X",1999,IF(MID(RIGHT(S51,8),1,1)="Y",2000,IF(MID(RIGHT(S51,8),1,1)="1",2001,IF(MID(RIGHT(S51,8),1,1)="2",2002,IF(MID(RIGHT(S51,8),1,1)="3",2003,IF(MID(RIGHT(S51,8),1,1)="4",2004,IF(MID(RIGHT(S51,8),1,1)="5",2005,IF(MID(RIGHT(S51,8),1,1)="6",2006,IF(MID(RIGHT(S51,8),1,1)="7",2007,IF(MID(RIGHT(S51,8),1,1)="8",2008,IF(MID(RIGHT(S51,8),1,1)="9",2009,IF(MID(RIGHT(S51,8),1,1)="A",2010,IF(MID(RIGHT(S51,8),1,1)="B",2011,IF(MID(RIGHT(S51,8),1,1)="C",2012,IF(MID(RIGHT(S51,8),1,1)="D",2013,IF(MID(RIGHT(S51,8),1,1)="E",2014,IF(MID(RIGHT(S51,8),1,1)="F",2015,IF(MID(RIGHT(S51,8),1,1)="G",2016,IF(MID(RIGHT(S51,8),1,1)="H",2017,IF(MID(RIGHT(S51,8),1,1)="J",2018,IF(MID(RIGHT(S51,8),1,1)="K",2019,IF(MID(RIGHT(S51,8),1,1)="L",2020,""))))))))))))))))))))))))))))))</f>
        <v>2007</v>
      </c>
      <c r="S51" s="925" t="s">
        <v>11577</v>
      </c>
      <c r="T51" s="925">
        <v>1995</v>
      </c>
      <c r="U51" s="929">
        <v>45390</v>
      </c>
      <c r="V51" s="929">
        <v>45422</v>
      </c>
      <c r="W51" s="989">
        <v>2000</v>
      </c>
      <c r="X51" s="930">
        <v>2500</v>
      </c>
    </row>
    <row r="52" spans="1:24" ht="26.25" customHeight="1">
      <c r="A52" s="931"/>
      <c r="B52" s="932"/>
      <c r="C52" s="932"/>
      <c r="D52" s="932"/>
      <c r="E52" s="932"/>
      <c r="F52" s="932"/>
      <c r="G52" s="932"/>
      <c r="H52" s="932"/>
      <c r="I52" s="932" t="s">
        <v>194</v>
      </c>
      <c r="J52" s="412" t="s">
        <v>11472</v>
      </c>
      <c r="K52" s="934" t="s">
        <v>195</v>
      </c>
      <c r="L52" s="961" t="s">
        <v>3603</v>
      </c>
      <c r="M52" s="950"/>
      <c r="N52" s="73" t="s">
        <v>3907</v>
      </c>
      <c r="O52" s="779"/>
      <c r="P52" s="935"/>
      <c r="Q52" s="932" t="s">
        <v>380</v>
      </c>
      <c r="R52" s="932">
        <f>IF(MID(RIGHT(S52,8),1,1)="M",2021,IF(MID(RIGHT(S52,8),1,1)="N",2022,IF(MID(RIGHT(S52,8),1,1)="P",2023,IF(MID(RIGHT(S52,8),1,1)="R",1994,IF(MID(RIGHT(S52,8),1,1)="S",1995,IF(MID(RIGHT(S52,8),1,1)="T",1996,IF(MID(RIGHT(S52,8),1,1)="V",1997,IF(MID(RIGHT(S52,8),1,1)="W",1998,IF(MID(RIGHT(S52,8),1,1)="X",1999,IF(MID(RIGHT(S52,8),1,1)="Y",2000,IF(MID(RIGHT(S52,8),1,1)="1",2001,IF(MID(RIGHT(S52,8),1,1)="2",2002,IF(MID(RIGHT(S52,8),1,1)="3",2003,IF(MID(RIGHT(S52,8),1,1)="4",2004,IF(MID(RIGHT(S52,8),1,1)="5",2005,IF(MID(RIGHT(S52,8),1,1)="6",2006,IF(MID(RIGHT(S52,8),1,1)="7",2007,IF(MID(RIGHT(S52,8),1,1)="8",2008,IF(MID(RIGHT(S52,8),1,1)="9",2009,IF(MID(RIGHT(S52,8),1,1)="A",2010,IF(MID(RIGHT(S52,8),1,1)="B",2011,IF(MID(RIGHT(S52,8),1,1)="C",2012,IF(MID(RIGHT(S52,8),1,1)="D",2013,IF(MID(RIGHT(S52,8),1,1)="E",2014,IF(MID(RIGHT(S52,8),1,1)="F",2015,IF(MID(RIGHT(S52,8),1,1)="G",2016,IF(MID(RIGHT(S52,8),1,1)="H",2017,IF(MID(RIGHT(S52,8),1,1)="J",2018,IF(MID(RIGHT(S52,8),1,1)="K",2019,IF(MID(RIGHT(S52,8),1,1)="L",2020,""))))))))))))))))))))))))))))))</f>
        <v>2014</v>
      </c>
      <c r="S52" s="932" t="s">
        <v>11505</v>
      </c>
      <c r="T52" s="932">
        <v>1445</v>
      </c>
      <c r="U52" s="936">
        <v>45391</v>
      </c>
      <c r="V52" s="937">
        <v>45424</v>
      </c>
      <c r="W52" s="938">
        <v>1950</v>
      </c>
      <c r="X52" s="939"/>
    </row>
    <row r="53" spans="1:24" ht="26.25" customHeight="1">
      <c r="A53" s="931"/>
      <c r="B53" s="932"/>
      <c r="C53" s="932" t="s">
        <v>10002</v>
      </c>
      <c r="D53" s="932" t="s">
        <v>191</v>
      </c>
      <c r="E53" s="932"/>
      <c r="F53" s="932"/>
      <c r="G53" s="932"/>
      <c r="H53" s="932"/>
      <c r="I53" s="932"/>
      <c r="J53" s="932"/>
      <c r="K53" s="779" t="s">
        <v>11419</v>
      </c>
      <c r="L53" s="779"/>
      <c r="M53" s="950"/>
      <c r="N53" s="73" t="s">
        <v>2435</v>
      </c>
      <c r="O53" s="779"/>
      <c r="P53" s="935"/>
      <c r="Q53" s="932" t="s">
        <v>11503</v>
      </c>
      <c r="R53" s="932">
        <f>IF(MID(RIGHT(S53,8),1,1)="M",2021,IF(MID(RIGHT(S53,8),1,1)="N",2022,IF(MID(RIGHT(S53,8),1,1)="P",2023,IF(MID(RIGHT(S53,8),1,1)="R",1994,IF(MID(RIGHT(S53,8),1,1)="S",1995,IF(MID(RIGHT(S53,8),1,1)="T",1996,IF(MID(RIGHT(S53,8),1,1)="V",1997,IF(MID(RIGHT(S53,8),1,1)="W",1998,IF(MID(RIGHT(S53,8),1,1)="X",1999,IF(MID(RIGHT(S53,8),1,1)="Y",2000,IF(MID(RIGHT(S53,8),1,1)="1",2001,IF(MID(RIGHT(S53,8),1,1)="2",2002,IF(MID(RIGHT(S53,8),1,1)="3",2003,IF(MID(RIGHT(S53,8),1,1)="4",2004,IF(MID(RIGHT(S53,8),1,1)="5",2005,IF(MID(RIGHT(S53,8),1,1)="6",2006,IF(MID(RIGHT(S53,8),1,1)="7",2007,IF(MID(RIGHT(S53,8),1,1)="8",2008,IF(MID(RIGHT(S53,8),1,1)="9",2009,IF(MID(RIGHT(S53,8),1,1)="A",2010,IF(MID(RIGHT(S53,8),1,1)="B",2011,IF(MID(RIGHT(S53,8),1,1)="C",2012,IF(MID(RIGHT(S53,8),1,1)="D",2013,IF(MID(RIGHT(S53,8),1,1)="E",2014,IF(MID(RIGHT(S53,8),1,1)="F",2015,IF(MID(RIGHT(S53,8),1,1)="G",2016,IF(MID(RIGHT(S53,8),1,1)="H",2017,IF(MID(RIGHT(S53,8),1,1)="J",2018,IF(MID(RIGHT(S53,8),1,1)="K",2019,IF(MID(RIGHT(S53,8),1,1)="L",2020,""))))))))))))))))))))))))))))))</f>
        <v>2010</v>
      </c>
      <c r="S53" s="932" t="s">
        <v>11506</v>
      </c>
      <c r="T53" s="932">
        <v>1660</v>
      </c>
      <c r="U53" s="937"/>
      <c r="V53" s="937">
        <v>45426</v>
      </c>
      <c r="W53" s="938" t="s">
        <v>11974</v>
      </c>
      <c r="X53" s="939"/>
    </row>
    <row r="54" spans="1:24" ht="26.25" customHeight="1">
      <c r="A54" s="931"/>
      <c r="B54" s="932"/>
      <c r="C54" s="932" t="s">
        <v>10003</v>
      </c>
      <c r="D54" s="932" t="s">
        <v>191</v>
      </c>
      <c r="E54" s="932"/>
      <c r="F54" s="932"/>
      <c r="G54" s="932"/>
      <c r="H54" s="932"/>
      <c r="I54" s="932"/>
      <c r="J54" s="932"/>
      <c r="K54" s="940" t="s">
        <v>3849</v>
      </c>
      <c r="L54" s="779"/>
      <c r="M54" s="950"/>
      <c r="N54" s="779"/>
      <c r="O54" s="779"/>
      <c r="P54" s="935"/>
      <c r="Q54" s="932" t="s">
        <v>11504</v>
      </c>
      <c r="R54" s="932">
        <f>IF(MID(RIGHT(S54,8),1,1)="M",2021,IF(MID(RIGHT(S54,8),1,1)="N",2022,IF(MID(RIGHT(S54,8),1,1)="P",2023,IF(MID(RIGHT(S54,8),1,1)="R",1994,IF(MID(RIGHT(S54,8),1,1)="S",1995,IF(MID(RIGHT(S54,8),1,1)="T",1996,IF(MID(RIGHT(S54,8),1,1)="V",1997,IF(MID(RIGHT(S54,8),1,1)="W",1998,IF(MID(RIGHT(S54,8),1,1)="X",1999,IF(MID(RIGHT(S54,8),1,1)="Y",2000,IF(MID(RIGHT(S54,8),1,1)="1",2001,IF(MID(RIGHT(S54,8),1,1)="2",2002,IF(MID(RIGHT(S54,8),1,1)="3",2003,IF(MID(RIGHT(S54,8),1,1)="4",2004,IF(MID(RIGHT(S54,8),1,1)="5",2005,IF(MID(RIGHT(S54,8),1,1)="6",2006,IF(MID(RIGHT(S54,8),1,1)="7",2007,IF(MID(RIGHT(S54,8),1,1)="8",2008,IF(MID(RIGHT(S54,8),1,1)="9",2009,IF(MID(RIGHT(S54,8),1,1)="A",2010,IF(MID(RIGHT(S54,8),1,1)="B",2011,IF(MID(RIGHT(S54,8),1,1)="C",2012,IF(MID(RIGHT(S54,8),1,1)="D",2013,IF(MID(RIGHT(S54,8),1,1)="E",2014,IF(MID(RIGHT(S54,8),1,1)="F",2015,IF(MID(RIGHT(S54,8),1,1)="G",2016,IF(MID(RIGHT(S54,8),1,1)="H",2017,IF(MID(RIGHT(S54,8),1,1)="J",2018,IF(MID(RIGHT(S54,8),1,1)="K",2019,IF(MID(RIGHT(S54,8),1,1)="L",2020,""))))))))))))))))))))))))))))))</f>
        <v>2010</v>
      </c>
      <c r="S54" s="932" t="s">
        <v>11507</v>
      </c>
      <c r="T54" s="932">
        <v>1925</v>
      </c>
      <c r="U54" s="937"/>
      <c r="V54" s="936">
        <v>45429</v>
      </c>
      <c r="W54" s="938"/>
      <c r="X54" s="939"/>
    </row>
    <row r="55" spans="1:24" ht="26.25" customHeight="1">
      <c r="A55" s="931"/>
      <c r="B55" s="932"/>
      <c r="C55" s="932"/>
      <c r="D55" s="932"/>
      <c r="E55" s="932"/>
      <c r="F55" s="932"/>
      <c r="G55" s="932"/>
      <c r="H55" s="932"/>
      <c r="I55" s="932"/>
      <c r="J55" s="932"/>
      <c r="K55" s="940"/>
      <c r="L55" s="779"/>
      <c r="M55" s="950"/>
      <c r="N55" s="779"/>
      <c r="O55" s="779"/>
      <c r="P55" s="935"/>
      <c r="Q55" s="932" t="s">
        <v>424</v>
      </c>
      <c r="R55" s="932">
        <f>IF(MID(RIGHT(S55,8),1,1)="M",2021,IF(MID(RIGHT(S55,8),1,1)="N",2022,IF(MID(RIGHT(S55,8),1,1)="P",2023,IF(MID(RIGHT(S55,8),1,1)="R",1994,IF(MID(RIGHT(S55,8),1,1)="S",1995,IF(MID(RIGHT(S55,8),1,1)="T",1996,IF(MID(RIGHT(S55,8),1,1)="V",1997,IF(MID(RIGHT(S55,8),1,1)="W",1998,IF(MID(RIGHT(S55,8),1,1)="X",1999,IF(MID(RIGHT(S55,8),1,1)="Y",2000,IF(MID(RIGHT(S55,8),1,1)="1",2001,IF(MID(RIGHT(S55,8),1,1)="2",2002,IF(MID(RIGHT(S55,8),1,1)="3",2003,IF(MID(RIGHT(S55,8),1,1)="4",2004,IF(MID(RIGHT(S55,8),1,1)="5",2005,IF(MID(RIGHT(S55,8),1,1)="6",2006,IF(MID(RIGHT(S55,8),1,1)="7",2007,IF(MID(RIGHT(S55,8),1,1)="8",2008,IF(MID(RIGHT(S55,8),1,1)="9",2009,IF(MID(RIGHT(S55,8),1,1)="A",2010,IF(MID(RIGHT(S55,8),1,1)="B",2011,IF(MID(RIGHT(S55,8),1,1)="C",2012,IF(MID(RIGHT(S55,8),1,1)="D",2013,IF(MID(RIGHT(S55,8),1,1)="E",2014,IF(MID(RIGHT(S55,8),1,1)="F",2015,IF(MID(RIGHT(S55,8),1,1)="G",2016,IF(MID(RIGHT(S55,8),1,1)="H",2017,IF(MID(RIGHT(S55,8),1,1)="J",2018,IF(MID(RIGHT(S55,8),1,1)="K",2019,IF(MID(RIGHT(S55,8),1,1)="L",2020,""))))))))))))))))))))))))))))))</f>
        <v>2017</v>
      </c>
      <c r="S55" s="932" t="s">
        <v>11508</v>
      </c>
      <c r="T55" s="932">
        <v>1235</v>
      </c>
      <c r="U55" s="937"/>
      <c r="V55" s="937"/>
      <c r="W55" s="938"/>
      <c r="X55" s="939"/>
    </row>
    <row r="56" spans="1:24" ht="26.25" customHeight="1">
      <c r="A56" s="931"/>
      <c r="B56" s="932"/>
      <c r="C56" s="932"/>
      <c r="D56" s="932"/>
      <c r="E56" s="932"/>
      <c r="F56" s="932"/>
      <c r="G56" s="932"/>
      <c r="H56" s="932"/>
      <c r="I56" s="932"/>
      <c r="J56" s="932"/>
      <c r="K56" s="940"/>
      <c r="L56" s="950"/>
      <c r="M56" s="950"/>
      <c r="N56" s="950"/>
      <c r="O56" s="950"/>
      <c r="P56" s="935"/>
      <c r="Q56" s="932"/>
      <c r="R56" s="932"/>
      <c r="S56" s="933" t="s">
        <v>189</v>
      </c>
      <c r="T56" s="933">
        <v>3700</v>
      </c>
      <c r="U56" s="936"/>
      <c r="V56" s="937"/>
      <c r="W56" s="938"/>
      <c r="X56" s="939"/>
    </row>
    <row r="57" spans="1:24" ht="26.25" customHeight="1">
      <c r="A57" s="931"/>
      <c r="B57" s="932"/>
      <c r="C57" s="932"/>
      <c r="D57" s="932"/>
      <c r="E57" s="932"/>
      <c r="F57" s="932"/>
      <c r="G57" s="932"/>
      <c r="H57" s="932"/>
      <c r="I57" s="932"/>
      <c r="J57" s="932"/>
      <c r="K57" s="932"/>
      <c r="L57" s="950"/>
      <c r="M57" s="950"/>
      <c r="N57" s="779"/>
      <c r="O57" s="779"/>
      <c r="P57" s="935"/>
      <c r="Q57" s="932"/>
      <c r="R57" s="932"/>
      <c r="S57" s="933" t="s">
        <v>2472</v>
      </c>
      <c r="T57" s="933">
        <f>SUM(T51:T56)</f>
        <v>11960</v>
      </c>
      <c r="U57" s="937"/>
      <c r="V57" s="936"/>
      <c r="W57" s="938"/>
      <c r="X57" s="939"/>
    </row>
    <row r="58" spans="1:24" ht="26.25" customHeight="1" thickBot="1">
      <c r="A58" s="941"/>
      <c r="B58" s="942"/>
      <c r="C58" s="942"/>
      <c r="D58" s="942"/>
      <c r="E58" s="942"/>
      <c r="F58" s="942"/>
      <c r="G58" s="942"/>
      <c r="H58" s="942"/>
      <c r="I58" s="942"/>
      <c r="J58" s="942"/>
      <c r="K58" s="1229" t="s">
        <v>11473</v>
      </c>
      <c r="L58" s="942"/>
      <c r="M58" s="942"/>
      <c r="N58" s="943"/>
      <c r="O58" s="943"/>
      <c r="P58" s="944"/>
      <c r="Q58" s="942"/>
      <c r="R58" s="942"/>
      <c r="S58" s="945"/>
      <c r="T58" s="945"/>
      <c r="U58" s="946"/>
      <c r="V58" s="947"/>
      <c r="W58" s="948"/>
      <c r="X58" s="949"/>
    </row>
    <row r="59" spans="1:24" ht="26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51"/>
      <c r="L59" s="4"/>
      <c r="M59" s="4"/>
      <c r="N59" s="451"/>
      <c r="O59" s="451"/>
      <c r="P59" s="452"/>
      <c r="Q59" s="4"/>
      <c r="R59" s="4"/>
      <c r="S59" s="4"/>
      <c r="T59" s="4"/>
      <c r="U59" s="453"/>
      <c r="V59" s="454"/>
      <c r="W59" s="455"/>
      <c r="X59" s="455"/>
    </row>
    <row r="60" spans="1:24" ht="26.25" customHeight="1" thickBot="1"/>
    <row r="61" spans="1:24" ht="26.25" customHeight="1">
      <c r="A61" s="629" t="s">
        <v>188</v>
      </c>
      <c r="B61" s="630"/>
      <c r="C61" s="630" t="s">
        <v>5545</v>
      </c>
      <c r="D61" s="630" t="s">
        <v>190</v>
      </c>
      <c r="E61" s="630" t="s">
        <v>191</v>
      </c>
      <c r="F61" s="630" t="s">
        <v>191</v>
      </c>
      <c r="G61" s="630" t="s">
        <v>191</v>
      </c>
      <c r="H61" s="1536"/>
      <c r="I61" s="630" t="s">
        <v>10574</v>
      </c>
      <c r="J61" s="630" t="s">
        <v>11426</v>
      </c>
      <c r="K61" s="632" t="s">
        <v>10535</v>
      </c>
      <c r="L61" s="630" t="s">
        <v>11338</v>
      </c>
      <c r="M61" s="630"/>
      <c r="N61" s="630" t="s">
        <v>11200</v>
      </c>
      <c r="O61" s="1562">
        <v>24113023</v>
      </c>
      <c r="P61" s="633" t="s">
        <v>11769</v>
      </c>
      <c r="Q61" s="630" t="s">
        <v>201</v>
      </c>
      <c r="R61" s="630">
        <f>IF(MID(RIGHT(S61,8),1,1)="M",2021,IF(MID(RIGHT(S61,8),1,1)="N",2022,IF(MID(RIGHT(S61,8),1,1)="P",2023,IF(MID(RIGHT(S61,8),1,1)="R",1994,IF(MID(RIGHT(S61,8),1,1)="S",1995,IF(MID(RIGHT(S61,8),1,1)="T",1996,IF(MID(RIGHT(S61,8),1,1)="V",1997,IF(MID(RIGHT(S61,8),1,1)="W",1998,IF(MID(RIGHT(S61,8),1,1)="X",1999,IF(MID(RIGHT(S61,8),1,1)="Y",2000,IF(MID(RIGHT(S61,8),1,1)="1",2001,IF(MID(RIGHT(S61,8),1,1)="2",2002,IF(MID(RIGHT(S61,8),1,1)="3",2003,IF(MID(RIGHT(S61,8),1,1)="4",2004,IF(MID(RIGHT(S61,8),1,1)="5",2005,IF(MID(RIGHT(S61,8),1,1)="6",2006,IF(MID(RIGHT(S61,8),1,1)="7",2007,IF(MID(RIGHT(S61,8),1,1)="8",2008,IF(MID(RIGHT(S61,8),1,1)="9",2009,IF(MID(RIGHT(S61,8),1,1)="A",2010,IF(MID(RIGHT(S61,8),1,1)="B",2011,IF(MID(RIGHT(S61,8),1,1)="C",2012,IF(MID(RIGHT(S61,8),1,1)="D",2013,IF(MID(RIGHT(S61,8),1,1)="E",2014,IF(MID(RIGHT(S61,8),1,1)="F",2015,IF(MID(RIGHT(S61,8),1,1)="G",2016,IF(MID(RIGHT(S61,8),1,1)="H",2017,IF(MID(RIGHT(S61,8),1,1)="J",2018,IF(MID(RIGHT(S61,8),1,1)="K",2019,IF(MID(RIGHT(S61,8),1,1)="L",2020,""))))))))))))))))))))))))))))))</f>
        <v>2010</v>
      </c>
      <c r="S61" s="630" t="s">
        <v>11184</v>
      </c>
      <c r="T61" s="630">
        <v>1515</v>
      </c>
      <c r="U61" s="1551">
        <v>45373</v>
      </c>
      <c r="V61" s="1551">
        <v>45404</v>
      </c>
      <c r="W61" s="1589">
        <v>2000</v>
      </c>
      <c r="X61" s="1574">
        <v>2540</v>
      </c>
    </row>
    <row r="62" spans="1:24" ht="26.25" customHeight="1">
      <c r="A62" s="637"/>
      <c r="B62" s="159"/>
      <c r="C62" s="159" t="s">
        <v>9985</v>
      </c>
      <c r="D62" s="159"/>
      <c r="E62" s="159"/>
      <c r="F62" s="159"/>
      <c r="G62" s="159"/>
      <c r="H62" s="159"/>
      <c r="I62" s="159" t="s">
        <v>3598</v>
      </c>
      <c r="J62" s="412" t="s">
        <v>11085</v>
      </c>
      <c r="K62" s="165" t="s">
        <v>211</v>
      </c>
      <c r="L62" s="427" t="s">
        <v>3603</v>
      </c>
      <c r="M62" s="159"/>
      <c r="N62" s="73" t="s">
        <v>3907</v>
      </c>
      <c r="O62" s="159">
        <v>25838617</v>
      </c>
      <c r="P62" s="159"/>
      <c r="Q62" s="159" t="s">
        <v>201</v>
      </c>
      <c r="R62" s="159">
        <f>IF(MID(RIGHT(S62,8),1,1)="M",2021,IF(MID(RIGHT(S62,8),1,1)="N",2022,IF(MID(RIGHT(S62,8),1,1)="P",2023,IF(MID(RIGHT(S62,8),1,1)="R",1994,IF(MID(RIGHT(S62,8),1,1)="S",1995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>2009</v>
      </c>
      <c r="S62" s="159" t="s">
        <v>11185</v>
      </c>
      <c r="T62" s="159">
        <v>1515</v>
      </c>
      <c r="U62" s="162">
        <v>45380</v>
      </c>
      <c r="V62" s="162">
        <v>45431</v>
      </c>
      <c r="W62" s="1588">
        <v>2025</v>
      </c>
      <c r="X62" s="638" t="s">
        <v>2582</v>
      </c>
    </row>
    <row r="63" spans="1:24" ht="26.25" customHeight="1">
      <c r="A63" s="637"/>
      <c r="B63" s="159"/>
      <c r="C63" s="320" t="s">
        <v>11404</v>
      </c>
      <c r="D63" s="159"/>
      <c r="E63" s="159"/>
      <c r="F63" s="159"/>
      <c r="G63" s="159"/>
      <c r="H63" s="159"/>
      <c r="I63" s="159"/>
      <c r="J63" s="1550" t="s">
        <v>11001</v>
      </c>
      <c r="K63" s="159" t="s">
        <v>10896</v>
      </c>
      <c r="L63" s="159"/>
      <c r="M63" s="159"/>
      <c r="N63" s="73" t="s">
        <v>2435</v>
      </c>
      <c r="O63" s="159" t="s">
        <v>11337</v>
      </c>
      <c r="P63" s="159" t="s">
        <v>11336</v>
      </c>
      <c r="Q63" s="159" t="s">
        <v>201</v>
      </c>
      <c r="R63" s="159">
        <f>IF(MID(RIGHT(S63,8),1,1)="M",2021,IF(MID(RIGHT(S63,8),1,1)="N",2022,IF(MID(RIGHT(S63,8),1,1)="P",2023,IF(MID(RIGHT(S63,8),1,1)="R",1994,IF(MID(RIGHT(S63,8),1,1)="S",1995,IF(MID(RIGHT(S63,8),1,1)="T",1996,IF(MID(RIGHT(S63,8),1,1)="V",1997,IF(MID(RIGHT(S63,8),1,1)="W",1998,IF(MID(RIGHT(S63,8),1,1)="X",1999,IF(MID(RIGHT(S63,8),1,1)="Y",2000,IF(MID(RIGHT(S63,8),1,1)="1",2001,IF(MID(RIGHT(S63,8),1,1)="2",2002,IF(MID(RIGHT(S63,8),1,1)="3",2003,IF(MID(RIGHT(S63,8),1,1)="4",2004,IF(MID(RIGHT(S63,8),1,1)="5",2005,IF(MID(RIGHT(S63,8),1,1)="6",2006,IF(MID(RIGHT(S63,8),1,1)="7",2007,IF(MID(RIGHT(S63,8),1,1)="8",2008,IF(MID(RIGHT(S63,8),1,1)="9",2009,IF(MID(RIGHT(S63,8),1,1)="A",2010,IF(MID(RIGHT(S63,8),1,1)="B",2011,IF(MID(RIGHT(S63,8),1,1)="C",2012,IF(MID(RIGHT(S63,8),1,1)="D",2013,IF(MID(RIGHT(S63,8),1,1)="E",2014,IF(MID(RIGHT(S63,8),1,1)="F",2015,IF(MID(RIGHT(S63,8),1,1)="G",2016,IF(MID(RIGHT(S63,8),1,1)="H",2017,IF(MID(RIGHT(S63,8),1,1)="J",2018,IF(MID(RIGHT(S63,8),1,1)="K",2019,IF(MID(RIGHT(S63,8),1,1)="L",2020,""))))))))))))))))))))))))))))))</f>
        <v>2010</v>
      </c>
      <c r="S63" s="159" t="s">
        <v>11186</v>
      </c>
      <c r="T63" s="159">
        <v>1515</v>
      </c>
      <c r="U63" s="162">
        <v>45381</v>
      </c>
      <c r="V63" s="162">
        <v>45438</v>
      </c>
      <c r="W63" s="167" t="s">
        <v>11766</v>
      </c>
      <c r="X63" s="1573">
        <v>678000</v>
      </c>
    </row>
    <row r="64" spans="1:24" ht="26.25" customHeight="1">
      <c r="A64" s="637"/>
      <c r="B64" s="159"/>
      <c r="C64" s="159" t="s">
        <v>10098</v>
      </c>
      <c r="D64" s="159" t="s">
        <v>191</v>
      </c>
      <c r="E64" s="159"/>
      <c r="F64" s="159"/>
      <c r="G64" s="159"/>
      <c r="H64" s="159"/>
      <c r="I64" s="159"/>
      <c r="J64" s="159" t="s">
        <v>593</v>
      </c>
      <c r="K64" s="159" t="s">
        <v>1772</v>
      </c>
      <c r="L64" s="159"/>
      <c r="M64" s="159"/>
      <c r="N64" s="159"/>
      <c r="O64" s="159"/>
      <c r="P64" s="159"/>
      <c r="Q64" s="159" t="s">
        <v>201</v>
      </c>
      <c r="R64" s="159">
        <f>IF(MID(RIGHT(S64,8),1,1)="M",2021,IF(MID(RIGHT(S64,8),1,1)="N",2022,IF(MID(RIGHT(S64,8),1,1)="P",2023,IF(MID(RIGHT(S64,8),1,1)="R",1994,IF(MID(RIGHT(S64,8),1,1)="S",1995,IF(MID(RIGHT(S64,8),1,1)="T",1996,IF(MID(RIGHT(S64,8),1,1)="V",1997,IF(MID(RIGHT(S64,8),1,1)="W",1998,IF(MID(RIGHT(S64,8),1,1)="X",1999,IF(MID(RIGHT(S64,8),1,1)="Y",2000,IF(MID(RIGHT(S64,8),1,1)="1",2001,IF(MID(RIGHT(S64,8),1,1)="2",2002,IF(MID(RIGHT(S64,8),1,1)="3",2003,IF(MID(RIGHT(S64,8),1,1)="4",2004,IF(MID(RIGHT(S64,8),1,1)="5",2005,IF(MID(RIGHT(S64,8),1,1)="6",2006,IF(MID(RIGHT(S64,8),1,1)="7",2007,IF(MID(RIGHT(S64,8),1,1)="8",2008,IF(MID(RIGHT(S64,8),1,1)="9",2009,IF(MID(RIGHT(S64,8),1,1)="A",2010,IF(MID(RIGHT(S64,8),1,1)="B",2011,IF(MID(RIGHT(S64,8),1,1)="C",2012,IF(MID(RIGHT(S64,8),1,1)="D",2013,IF(MID(RIGHT(S64,8),1,1)="E",2014,IF(MID(RIGHT(S64,8),1,1)="F",2015,IF(MID(RIGHT(S64,8),1,1)="G",2016,IF(MID(RIGHT(S64,8),1,1)="H",2017,IF(MID(RIGHT(S64,8),1,1)="J",2018,IF(MID(RIGHT(S64,8),1,1)="K",2019,IF(MID(RIGHT(S64,8),1,1)="L",2020,""))))))))))))))))))))))))))))))</f>
        <v>2009</v>
      </c>
      <c r="S64" s="159" t="s">
        <v>11187</v>
      </c>
      <c r="T64" s="159">
        <v>1515</v>
      </c>
      <c r="U64" s="1577">
        <v>45383</v>
      </c>
      <c r="V64" s="163">
        <v>45439</v>
      </c>
      <c r="W64" s="159"/>
      <c r="X64" s="638" t="s">
        <v>11747</v>
      </c>
    </row>
    <row r="65" spans="1:24" ht="26.25" customHeight="1">
      <c r="A65" s="637"/>
      <c r="B65" s="159"/>
      <c r="C65" s="159" t="s">
        <v>10099</v>
      </c>
      <c r="D65" s="159" t="s">
        <v>191</v>
      </c>
      <c r="E65" s="159"/>
      <c r="F65" s="159"/>
      <c r="G65" s="159"/>
      <c r="H65" s="159"/>
      <c r="I65" s="159"/>
      <c r="J65" s="159" t="s">
        <v>11462</v>
      </c>
      <c r="K65" s="159"/>
      <c r="L65" s="159"/>
      <c r="M65" s="159"/>
      <c r="N65" s="159"/>
      <c r="O65" s="1543"/>
      <c r="P65" s="159"/>
      <c r="Q65" s="159" t="s">
        <v>201</v>
      </c>
      <c r="R65" s="159">
        <f>IF(MID(RIGHT(S65,8),1,1)="M",2021,IF(MID(RIGHT(S65,8),1,1)="N",2022,IF(MID(RIGHT(S65,8),1,1)="P",2023,IF(MID(RIGHT(S65,8),1,1)="R",1994,IF(MID(RIGHT(S65,8),1,1)="S",1995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>2010</v>
      </c>
      <c r="S65" s="159" t="s">
        <v>11377</v>
      </c>
      <c r="T65" s="159">
        <v>1530</v>
      </c>
      <c r="U65" s="162">
        <v>45387</v>
      </c>
      <c r="V65" s="1587"/>
      <c r="W65" s="159"/>
      <c r="X65" s="638"/>
    </row>
    <row r="66" spans="1:24" ht="26.25" customHeight="1">
      <c r="A66" s="637"/>
      <c r="B66" s="159"/>
      <c r="C66" s="159"/>
      <c r="D66" s="159"/>
      <c r="E66" s="159"/>
      <c r="F66" s="159"/>
      <c r="G66" s="159"/>
      <c r="H66" s="159"/>
      <c r="I66" s="159"/>
      <c r="J66" s="159" t="s">
        <v>11425</v>
      </c>
      <c r="K66" s="159"/>
      <c r="L66" s="159"/>
      <c r="M66" s="2476" t="s">
        <v>9437</v>
      </c>
      <c r="N66" s="2477"/>
      <c r="O66" s="2478"/>
      <c r="P66" s="159"/>
      <c r="Q66" s="159"/>
      <c r="R66" s="159"/>
      <c r="S66" s="167" t="s">
        <v>189</v>
      </c>
      <c r="T66" s="167">
        <v>3800</v>
      </c>
      <c r="U66" s="162">
        <v>45390</v>
      </c>
      <c r="V66" s="159"/>
      <c r="W66" s="159"/>
      <c r="X66" s="638" t="s">
        <v>11748</v>
      </c>
    </row>
    <row r="67" spans="1:24" ht="26.25" customHeight="1">
      <c r="A67" s="637"/>
      <c r="B67" s="159"/>
      <c r="C67" s="159"/>
      <c r="D67" s="159"/>
      <c r="E67" s="159"/>
      <c r="F67" s="159"/>
      <c r="G67" s="159"/>
      <c r="H67" s="159"/>
      <c r="I67" s="159" t="s">
        <v>11366</v>
      </c>
      <c r="J67" s="159" t="s">
        <v>11464</v>
      </c>
      <c r="K67" s="648"/>
      <c r="L67" s="159"/>
      <c r="M67" s="159"/>
      <c r="N67" s="159"/>
      <c r="O67" s="159"/>
      <c r="P67" s="159"/>
      <c r="Q67" s="159"/>
      <c r="R67" s="159"/>
      <c r="S67" s="167" t="s">
        <v>2472</v>
      </c>
      <c r="T67" s="167">
        <f>SUM(T61:T66)</f>
        <v>11390</v>
      </c>
      <c r="U67" s="163">
        <v>45391</v>
      </c>
      <c r="V67" s="159"/>
      <c r="W67" s="159"/>
      <c r="X67" s="638"/>
    </row>
    <row r="68" spans="1:24" ht="26.25" customHeight="1" thickBot="1">
      <c r="A68" s="639"/>
      <c r="B68" s="640"/>
      <c r="C68" s="640"/>
      <c r="D68" s="640"/>
      <c r="E68" s="640"/>
      <c r="F68" s="640"/>
      <c r="G68" s="640"/>
      <c r="H68" s="640"/>
      <c r="I68" s="640"/>
      <c r="J68" s="640" t="s">
        <v>11424</v>
      </c>
      <c r="K68" s="611" t="s">
        <v>11194</v>
      </c>
      <c r="L68" s="640"/>
      <c r="M68" s="640"/>
      <c r="N68" s="641"/>
      <c r="O68" s="641"/>
      <c r="P68" s="642"/>
      <c r="Q68" s="640"/>
      <c r="R68" s="640"/>
      <c r="S68" s="643"/>
      <c r="T68" s="643"/>
      <c r="U68" s="644"/>
      <c r="V68" s="645"/>
      <c r="W68" s="645"/>
      <c r="X68" s="1561"/>
    </row>
    <row r="70" spans="1:24" ht="26.25" customHeight="1" thickBot="1"/>
    <row r="71" spans="1:24" ht="26.25" customHeight="1">
      <c r="A71" s="874" t="s">
        <v>188</v>
      </c>
      <c r="B71" s="875"/>
      <c r="C71" s="875" t="s">
        <v>10530</v>
      </c>
      <c r="D71" s="875" t="s">
        <v>190</v>
      </c>
      <c r="E71" s="875" t="s">
        <v>191</v>
      </c>
      <c r="F71" s="875" t="s">
        <v>191</v>
      </c>
      <c r="G71" s="875" t="s">
        <v>191</v>
      </c>
      <c r="H71" s="1478"/>
      <c r="I71" s="875" t="s">
        <v>10531</v>
      </c>
      <c r="J71" s="875" t="s">
        <v>11426</v>
      </c>
      <c r="K71" s="876" t="s">
        <v>10535</v>
      </c>
      <c r="L71" s="875" t="s">
        <v>11436</v>
      </c>
      <c r="M71" s="875"/>
      <c r="N71" s="876" t="s">
        <v>11437</v>
      </c>
      <c r="O71" s="876">
        <v>26009172</v>
      </c>
      <c r="P71" s="877" t="s">
        <v>13155</v>
      </c>
      <c r="Q71" s="875" t="s">
        <v>11431</v>
      </c>
      <c r="R71" s="875">
        <f>IF(MID(RIGHT(S71,8),1,1)="M",2021,IF(MID(RIGHT(S71,8),1,1)="N",2022,IF(MID(RIGHT(S71,8),1,1)="P",2023,IF(MID(RIGHT(S71,8),1,1)="R",1994,IF(MID(RIGHT(S71,8),1,1)="S",1995,IF(MID(RIGHT(S71,8),1,1)="T",1996,IF(MID(RIGHT(S71,8),1,1)="V",1997,IF(MID(RIGHT(S71,8),1,1)="W",1998,IF(MID(RIGHT(S71,8),1,1)="X",1999,IF(MID(RIGHT(S71,8),1,1)="Y",2000,IF(MID(RIGHT(S71,8),1,1)="1",2001,IF(MID(RIGHT(S71,8),1,1)="2",2002,IF(MID(RIGHT(S71,8),1,1)="3",2003,IF(MID(RIGHT(S71,8),1,1)="4",2004,IF(MID(RIGHT(S71,8),1,1)="5",2005,IF(MID(RIGHT(S71,8),1,1)="6",2006,IF(MID(RIGHT(S71,8),1,1)="7",2007,IF(MID(RIGHT(S71,8),1,1)="8",2008,IF(MID(RIGHT(S71,8),1,1)="9",2009,IF(MID(RIGHT(S71,8),1,1)="A",2010,IF(MID(RIGHT(S71,8),1,1)="B",2011,IF(MID(RIGHT(S71,8),1,1)="C",2012,IF(MID(RIGHT(S71,8),1,1)="D",2013,IF(MID(RIGHT(S71,8),1,1)="E",2014,IF(MID(RIGHT(S71,8),1,1)="F",2015,IF(MID(RIGHT(S71,8),1,1)="G",2016,IF(MID(RIGHT(S71,8),1,1)="H",2017,IF(MID(RIGHT(S71,8),1,1)="J",2018,IF(MID(RIGHT(S71,8),1,1)="K",2019,IF(MID(RIGHT(S71,8),1,1)="L",2020,""))))))))))))))))))))))))))))))</f>
        <v>2011</v>
      </c>
      <c r="S71" s="875" t="s">
        <v>11486</v>
      </c>
      <c r="T71" s="875">
        <v>1350</v>
      </c>
      <c r="U71" s="878">
        <v>45387</v>
      </c>
      <c r="V71" s="878">
        <v>45416</v>
      </c>
      <c r="W71" s="1240">
        <v>2000</v>
      </c>
      <c r="X71" s="880">
        <v>2550</v>
      </c>
    </row>
    <row r="72" spans="1:24" ht="26.25" customHeight="1">
      <c r="A72" s="881"/>
      <c r="B72" s="882"/>
      <c r="C72" s="882" t="s">
        <v>10337</v>
      </c>
      <c r="D72" s="882"/>
      <c r="E72" s="882"/>
      <c r="F72" s="882"/>
      <c r="G72" s="882"/>
      <c r="H72" s="882"/>
      <c r="I72" s="882" t="s">
        <v>194</v>
      </c>
      <c r="J72" s="412" t="s">
        <v>11430</v>
      </c>
      <c r="K72" s="884" t="s">
        <v>11427</v>
      </c>
      <c r="L72" s="961" t="s">
        <v>3603</v>
      </c>
      <c r="M72" s="882"/>
      <c r="N72" s="73" t="s">
        <v>7287</v>
      </c>
      <c r="O72" s="882"/>
      <c r="P72" s="882"/>
      <c r="Q72" s="882" t="s">
        <v>11432</v>
      </c>
      <c r="R72" s="882">
        <f>IF(MID(RIGHT(S72,8),1,1)="M",2021,IF(MID(RIGHT(S72,8),1,1)="N",2022,IF(MID(RIGHT(S72,8),1,1)="P",2023,IF(MID(RIGHT(S72,8),1,1)="R",1994,IF(MID(RIGHT(S72,8),1,1)="S",1995,IF(MID(RIGHT(S72,8),1,1)="T",1996,IF(MID(RIGHT(S72,8),1,1)="V",1997,IF(MID(RIGHT(S72,8),1,1)="W",1998,IF(MID(RIGHT(S72,8),1,1)="X",1999,IF(MID(RIGHT(S72,8),1,1)="Y",2000,IF(MID(RIGHT(S72,8),1,1)="1",2001,IF(MID(RIGHT(S72,8),1,1)="2",2002,IF(MID(RIGHT(S72,8),1,1)="3",2003,IF(MID(RIGHT(S72,8),1,1)="4",2004,IF(MID(RIGHT(S72,8),1,1)="5",2005,IF(MID(RIGHT(S72,8),1,1)="6",2006,IF(MID(RIGHT(S72,8),1,1)="7",2007,IF(MID(RIGHT(S72,8),1,1)="8",2008,IF(MID(RIGHT(S72,8),1,1)="9",2009,IF(MID(RIGHT(S72,8),1,1)="A",2010,IF(MID(RIGHT(S72,8),1,1)="B",2011,IF(MID(RIGHT(S72,8),1,1)="C",2012,IF(MID(RIGHT(S72,8),1,1)="D",2013,IF(MID(RIGHT(S72,8),1,1)="E",2014,IF(MID(RIGHT(S72,8),1,1)="F",2015,IF(MID(RIGHT(S72,8),1,1)="G",2016,IF(MID(RIGHT(S72,8),1,1)="H",2017,IF(MID(RIGHT(S72,8),1,1)="J",2018,IF(MID(RIGHT(S72,8),1,1)="K",2019,IF(MID(RIGHT(S72,8),1,1)="L",2020,""))))))))))))))))))))))))))))))</f>
        <v>2011</v>
      </c>
      <c r="S72" s="882" t="s">
        <v>11487</v>
      </c>
      <c r="T72" s="882">
        <v>1350</v>
      </c>
      <c r="U72" s="891">
        <v>45390</v>
      </c>
      <c r="V72" s="891">
        <v>45431</v>
      </c>
      <c r="W72" s="1539">
        <v>2025</v>
      </c>
      <c r="X72" s="1576" t="s">
        <v>11435</v>
      </c>
    </row>
    <row r="73" spans="1:24" ht="26.25" customHeight="1">
      <c r="A73" s="881"/>
      <c r="B73" s="882"/>
      <c r="C73" s="1434" t="s">
        <v>11478</v>
      </c>
      <c r="D73" s="882"/>
      <c r="E73" s="882"/>
      <c r="F73" s="882"/>
      <c r="G73" s="882"/>
      <c r="H73" s="882"/>
      <c r="I73" s="882"/>
      <c r="J73" s="882"/>
      <c r="K73" s="889" t="s">
        <v>11428</v>
      </c>
      <c r="L73" s="882"/>
      <c r="M73" s="882"/>
      <c r="N73" s="73" t="s">
        <v>2897</v>
      </c>
      <c r="O73" s="1436"/>
      <c r="P73" s="882"/>
      <c r="Q73" s="882" t="s">
        <v>2272</v>
      </c>
      <c r="R73" s="882">
        <f>IF(MID(RIGHT(S73,8),1,1)="M",2021,IF(MID(RIGHT(S73,8),1,1)="N",2022,IF(MID(RIGHT(S73,8),1,1)="P",2023,IF(MID(RIGHT(S73,8),1,1)="R",1994,IF(MID(RIGHT(S73,8),1,1)="S",1995,IF(MID(RIGHT(S73,8),1,1)="T",1996,IF(MID(RIGHT(S73,8),1,1)="V",1997,IF(MID(RIGHT(S73,8),1,1)="W",1998,IF(MID(RIGHT(S73,8),1,1)="X",1999,IF(MID(RIGHT(S73,8),1,1)="Y",2000,IF(MID(RIGHT(S73,8),1,1)="1",2001,IF(MID(RIGHT(S73,8),1,1)="2",2002,IF(MID(RIGHT(S73,8),1,1)="3",2003,IF(MID(RIGHT(S73,8),1,1)="4",2004,IF(MID(RIGHT(S73,8),1,1)="5",2005,IF(MID(RIGHT(S73,8),1,1)="6",2006,IF(MID(RIGHT(S73,8),1,1)="7",2007,IF(MID(RIGHT(S73,8),1,1)="8",2008,IF(MID(RIGHT(S73,8),1,1)="9",2009,IF(MID(RIGHT(S73,8),1,1)="A",2010,IF(MID(RIGHT(S73,8),1,1)="B",2011,IF(MID(RIGHT(S73,8),1,1)="C",2012,IF(MID(RIGHT(S73,8),1,1)="D",2013,IF(MID(RIGHT(S73,8),1,1)="E",2014,IF(MID(RIGHT(S73,8),1,1)="F",2015,IF(MID(RIGHT(S73,8),1,1)="G",2016,IF(MID(RIGHT(S73,8),1,1)="H",2017,IF(MID(RIGHT(S73,8),1,1)="J",2018,IF(MID(RIGHT(S73,8),1,1)="K",2019,IF(MID(RIGHT(S73,8),1,1)="L",2020,""))))))))))))))))))))))))))))))</f>
        <v>2013</v>
      </c>
      <c r="S73" s="882" t="s">
        <v>11488</v>
      </c>
      <c r="T73" s="882">
        <v>1500</v>
      </c>
      <c r="U73" s="885">
        <v>45391</v>
      </c>
      <c r="V73" s="891">
        <v>45429</v>
      </c>
      <c r="W73" s="911" t="s">
        <v>11892</v>
      </c>
      <c r="X73" s="888" t="s">
        <v>11439</v>
      </c>
    </row>
    <row r="74" spans="1:24" ht="26.25" customHeight="1">
      <c r="A74" s="881"/>
      <c r="B74" s="882"/>
      <c r="C74" s="882" t="s">
        <v>10002</v>
      </c>
      <c r="D74" s="882" t="s">
        <v>191</v>
      </c>
      <c r="E74" s="882"/>
      <c r="F74" s="882"/>
      <c r="G74" s="882"/>
      <c r="H74" s="882"/>
      <c r="I74" s="882"/>
      <c r="J74" s="882" t="s">
        <v>11366</v>
      </c>
      <c r="K74" s="890" t="s">
        <v>1772</v>
      </c>
      <c r="L74" s="882"/>
      <c r="M74" s="882"/>
      <c r="N74" s="882"/>
      <c r="O74" s="882"/>
      <c r="P74" s="882"/>
      <c r="Q74" s="882" t="s">
        <v>221</v>
      </c>
      <c r="R74" s="882">
        <f>IF(MID(RIGHT(S74,8),1,1)="M",2021,IF(MID(RIGHT(S74,8),1,1)="N",2022,IF(MID(RIGHT(S74,8),1,1)="P",2023,IF(MID(RIGHT(S74,8),1,1)="R",1994,IF(MID(RIGHT(S74,8),1,1)="S",1995,IF(MID(RIGHT(S74,8),1,1)="T",1996,IF(MID(RIGHT(S74,8),1,1)="V",1997,IF(MID(RIGHT(S74,8),1,1)="W",1998,IF(MID(RIGHT(S74,8),1,1)="X",1999,IF(MID(RIGHT(S74,8),1,1)="Y",2000,IF(MID(RIGHT(S74,8),1,1)="1",2001,IF(MID(RIGHT(S74,8),1,1)="2",2002,IF(MID(RIGHT(S74,8),1,1)="3",2003,IF(MID(RIGHT(S74,8),1,1)="4",2004,IF(MID(RIGHT(S74,8),1,1)="5",2005,IF(MID(RIGHT(S74,8),1,1)="6",2006,IF(MID(RIGHT(S74,8),1,1)="7",2007,IF(MID(RIGHT(S74,8),1,1)="8",2008,IF(MID(RIGHT(S74,8),1,1)="9",2009,IF(MID(RIGHT(S74,8),1,1)="A",2010,IF(MID(RIGHT(S74,8),1,1)="B",2011,IF(MID(RIGHT(S74,8),1,1)="C",2012,IF(MID(RIGHT(S74,8),1,1)="D",2013,IF(MID(RIGHT(S74,8),1,1)="E",2014,IF(MID(RIGHT(S74,8),1,1)="F",2015,IF(MID(RIGHT(S74,8),1,1)="G",2016,IF(MID(RIGHT(S74,8),1,1)="H",2017,IF(MID(RIGHT(S74,8),1,1)="J",2018,IF(MID(RIGHT(S74,8),1,1)="K",2019,IF(MID(RIGHT(S74,8),1,1)="L",2020,""))))))))))))))))))))))))))))))</f>
        <v>2012</v>
      </c>
      <c r="S74" s="882" t="s">
        <v>11489</v>
      </c>
      <c r="T74" s="882">
        <v>1000</v>
      </c>
      <c r="U74" s="885"/>
      <c r="V74" s="891">
        <v>45437</v>
      </c>
      <c r="W74" s="909"/>
      <c r="X74" s="888"/>
    </row>
    <row r="75" spans="1:24" ht="26.25" customHeight="1">
      <c r="A75" s="881"/>
      <c r="B75" s="882"/>
      <c r="C75" s="882" t="s">
        <v>10003</v>
      </c>
      <c r="D75" s="882" t="s">
        <v>191</v>
      </c>
      <c r="E75" s="882"/>
      <c r="F75" s="882"/>
      <c r="G75" s="882"/>
      <c r="H75" s="882"/>
      <c r="I75" s="882"/>
      <c r="J75" s="882"/>
      <c r="K75" s="890"/>
      <c r="L75" s="882"/>
      <c r="M75" s="882"/>
      <c r="N75" s="882"/>
      <c r="O75" s="882"/>
      <c r="P75" s="882"/>
      <c r="Q75" s="882" t="s">
        <v>201</v>
      </c>
      <c r="R75" s="882">
        <f>IF(MID(RIGHT(S75,8),1,1)="M",2021,IF(MID(RIGHT(S75,8),1,1)="N",2022,IF(MID(RIGHT(S75,8),1,1)="P",2023,IF(MID(RIGHT(S75,8),1,1)="R",1994,IF(MID(RIGHT(S75,8),1,1)="S",1995,IF(MID(RIGHT(S75,8),1,1)="T",1996,IF(MID(RIGHT(S75,8),1,1)="V",1997,IF(MID(RIGHT(S75,8),1,1)="W",1998,IF(MID(RIGHT(S75,8),1,1)="X",1999,IF(MID(RIGHT(S75,8),1,1)="Y",2000,IF(MID(RIGHT(S75,8),1,1)="1",2001,IF(MID(RIGHT(S75,8),1,1)="2",2002,IF(MID(RIGHT(S75,8),1,1)="3",2003,IF(MID(RIGHT(S75,8),1,1)="4",2004,IF(MID(RIGHT(S75,8),1,1)="5",2005,IF(MID(RIGHT(S75,8),1,1)="6",2006,IF(MID(RIGHT(S75,8),1,1)="7",2007,IF(MID(RIGHT(S75,8),1,1)="8",2008,IF(MID(RIGHT(S75,8),1,1)="9",2009,IF(MID(RIGHT(S75,8),1,1)="A",2010,IF(MID(RIGHT(S75,8),1,1)="B",2011,IF(MID(RIGHT(S75,8),1,1)="C",2012,IF(MID(RIGHT(S75,8),1,1)="D",2013,IF(MID(RIGHT(S75,8),1,1)="E",2014,IF(MID(RIGHT(S75,8),1,1)="F",2015,IF(MID(RIGHT(S75,8),1,1)="G",2016,IF(MID(RIGHT(S75,8),1,1)="H",2017,IF(MID(RIGHT(S75,8),1,1)="J",2018,IF(MID(RIGHT(S75,8),1,1)="K",2019,IF(MID(RIGHT(S75,8),1,1)="L",2020,""))))))))))))))))))))))))))))))</f>
        <v>2012</v>
      </c>
      <c r="S75" s="882" t="s">
        <v>11490</v>
      </c>
      <c r="T75" s="882">
        <v>1200</v>
      </c>
      <c r="U75" s="885"/>
      <c r="V75" s="885">
        <v>45450</v>
      </c>
      <c r="W75" s="909"/>
      <c r="X75" s="888"/>
    </row>
    <row r="76" spans="1:24" ht="26.25" customHeight="1">
      <c r="A76" s="881"/>
      <c r="B76" s="882"/>
      <c r="C76" s="882"/>
      <c r="D76" s="882"/>
      <c r="E76" s="882"/>
      <c r="F76" s="882"/>
      <c r="G76" s="882"/>
      <c r="H76" s="882"/>
      <c r="I76" s="882"/>
      <c r="J76" s="882"/>
      <c r="K76" s="890"/>
      <c r="L76" s="882"/>
      <c r="M76" s="882"/>
      <c r="N76" s="882"/>
      <c r="O76" s="882"/>
      <c r="P76" s="882"/>
      <c r="Q76" s="882"/>
      <c r="R76" s="882"/>
      <c r="S76" s="883" t="s">
        <v>189</v>
      </c>
      <c r="T76" s="883">
        <v>3860</v>
      </c>
      <c r="U76" s="885"/>
      <c r="V76" s="891"/>
      <c r="W76" s="887"/>
      <c r="X76" s="888"/>
    </row>
    <row r="77" spans="1:24" ht="26.25" customHeight="1">
      <c r="A77" s="881"/>
      <c r="B77" s="882"/>
      <c r="C77" s="882"/>
      <c r="D77" s="882"/>
      <c r="E77" s="882"/>
      <c r="F77" s="882"/>
      <c r="G77" s="882"/>
      <c r="H77" s="882"/>
      <c r="I77" s="882"/>
      <c r="J77" s="882"/>
      <c r="K77" s="889"/>
      <c r="L77" s="882"/>
      <c r="M77" s="882"/>
      <c r="N77" s="882"/>
      <c r="O77" s="882"/>
      <c r="P77" s="882"/>
      <c r="Q77" s="882"/>
      <c r="R77" s="882"/>
      <c r="S77" s="883" t="s">
        <v>2472</v>
      </c>
      <c r="T77" s="883">
        <f>SUM(T71:T76)</f>
        <v>10260</v>
      </c>
      <c r="U77" s="891"/>
      <c r="V77" s="891"/>
      <c r="W77" s="887"/>
      <c r="X77" s="1309"/>
    </row>
    <row r="78" spans="1:24" ht="26.25" customHeight="1" thickBot="1">
      <c r="A78" s="892"/>
      <c r="B78" s="893"/>
      <c r="C78" s="893"/>
      <c r="D78" s="893"/>
      <c r="E78" s="893"/>
      <c r="F78" s="893"/>
      <c r="G78" s="893"/>
      <c r="H78" s="893"/>
      <c r="I78" s="893"/>
      <c r="J78" s="893"/>
      <c r="K78" s="1229" t="s">
        <v>11429</v>
      </c>
      <c r="L78" s="893"/>
      <c r="M78" s="893"/>
      <c r="N78" s="894"/>
      <c r="O78" s="894"/>
      <c r="P78" s="895"/>
      <c r="Q78" s="893"/>
      <c r="R78" s="893"/>
      <c r="S78" s="895"/>
      <c r="T78" s="895"/>
      <c r="U78" s="897"/>
      <c r="V78" s="898"/>
      <c r="W78" s="899"/>
      <c r="X78" s="900"/>
    </row>
    <row r="80" spans="1:24" ht="26.25" customHeight="1" thickBot="1"/>
    <row r="81" spans="1:24" ht="26.25" customHeight="1">
      <c r="A81" s="924" t="s">
        <v>188</v>
      </c>
      <c r="B81" s="925"/>
      <c r="C81" s="925" t="s">
        <v>10562</v>
      </c>
      <c r="D81" s="925" t="s">
        <v>190</v>
      </c>
      <c r="E81" s="925" t="s">
        <v>191</v>
      </c>
      <c r="F81" s="925" t="s">
        <v>191</v>
      </c>
      <c r="G81" s="925" t="s">
        <v>191</v>
      </c>
      <c r="H81" s="1499"/>
      <c r="I81" s="925" t="s">
        <v>10531</v>
      </c>
      <c r="J81" s="925" t="s">
        <v>11426</v>
      </c>
      <c r="K81" s="927" t="s">
        <v>10534</v>
      </c>
      <c r="L81" s="925" t="s">
        <v>11364</v>
      </c>
      <c r="M81" s="925"/>
      <c r="N81" s="927" t="s">
        <v>11289</v>
      </c>
      <c r="O81" s="927">
        <v>24112948</v>
      </c>
      <c r="P81" s="928" t="s">
        <v>12750</v>
      </c>
      <c r="Q81" s="925" t="s">
        <v>10615</v>
      </c>
      <c r="R81" s="925">
        <f>IF(MID(RIGHT(S81,8),1,1)="M",2021,IF(MID(RIGHT(S81,8),1,1)="N",2022,IF(MID(RIGHT(S81,8),1,1)="P",2023,IF(MID(RIGHT(S81,8),1,1)="R",1994,IF(MID(RIGHT(S81,8),1,1)="S",1995,IF(MID(RIGHT(S81,8),1,1)="T",1996,IF(MID(RIGHT(S81,8),1,1)="V",1997,IF(MID(RIGHT(S81,8),1,1)="W",1998,IF(MID(RIGHT(S81,8),1,1)="X",1999,IF(MID(RIGHT(S81,8),1,1)="Y",2000,IF(MID(RIGHT(S81,8),1,1)="1",2001,IF(MID(RIGHT(S81,8),1,1)="2",2002,IF(MID(RIGHT(S81,8),1,1)="3",2003,IF(MID(RIGHT(S81,8),1,1)="4",2004,IF(MID(RIGHT(S81,8),1,1)="5",2005,IF(MID(RIGHT(S81,8),1,1)="6",2006,IF(MID(RIGHT(S81,8),1,1)="7",2007,IF(MID(RIGHT(S81,8),1,1)="8",2008,IF(MID(RIGHT(S81,8),1,1)="9",2009,IF(MID(RIGHT(S81,8),1,1)="A",2010,IF(MID(RIGHT(S81,8),1,1)="B",2011,IF(MID(RIGHT(S81,8),1,1)="C",2012,IF(MID(RIGHT(S81,8),1,1)="D",2013,IF(MID(RIGHT(S81,8),1,1)="E",2014,IF(MID(RIGHT(S81,8),1,1)="F",2015,IF(MID(RIGHT(S81,8),1,1)="G",2016,IF(MID(RIGHT(S81,8),1,1)="H",2017,IF(MID(RIGHT(S81,8),1,1)="J",2018,IF(MID(RIGHT(S81,8),1,1)="K",2019,IF(MID(RIGHT(S81,8),1,1)="L",2020,""))))))))))))))))))))))))))))))</f>
        <v>2022</v>
      </c>
      <c r="S81" s="925" t="s">
        <v>11280</v>
      </c>
      <c r="T81" s="925">
        <v>3120</v>
      </c>
      <c r="U81" s="929">
        <v>45380</v>
      </c>
      <c r="V81" s="929">
        <v>45409</v>
      </c>
      <c r="W81" s="989">
        <v>2000</v>
      </c>
      <c r="X81" s="930">
        <v>2500</v>
      </c>
    </row>
    <row r="82" spans="1:24" ht="26.25" customHeight="1">
      <c r="A82" s="931"/>
      <c r="B82" s="932"/>
      <c r="C82" s="932"/>
      <c r="D82" s="932"/>
      <c r="E82" s="932"/>
      <c r="F82" s="932"/>
      <c r="G82" s="932"/>
      <c r="H82" s="932"/>
      <c r="I82" s="932" t="s">
        <v>194</v>
      </c>
      <c r="J82" s="412" t="s">
        <v>11237</v>
      </c>
      <c r="K82" s="934" t="s">
        <v>195</v>
      </c>
      <c r="L82" s="961" t="s">
        <v>3603</v>
      </c>
      <c r="M82" s="950"/>
      <c r="N82" s="73" t="s">
        <v>3907</v>
      </c>
      <c r="O82" s="779"/>
      <c r="P82" s="935"/>
      <c r="Q82" s="932" t="s">
        <v>10615</v>
      </c>
      <c r="R82" s="932">
        <f>IF(MID(RIGHT(S82,8),1,1)="M",2021,IF(MID(RIGHT(S82,8),1,1)="N",2022,IF(MID(RIGHT(S82,8),1,1)="P",2023,IF(MID(RIGHT(S82,8),1,1)="R",1994,IF(MID(RIGHT(S82,8),1,1)="S",1995,IF(MID(RIGHT(S82,8),1,1)="T",1996,IF(MID(RIGHT(S82,8),1,1)="V",1997,IF(MID(RIGHT(S82,8),1,1)="W",1998,IF(MID(RIGHT(S82,8),1,1)="X",1999,IF(MID(RIGHT(S82,8),1,1)="Y",2000,IF(MID(RIGHT(S82,8),1,1)="1",2001,IF(MID(RIGHT(S82,8),1,1)="2",2002,IF(MID(RIGHT(S82,8),1,1)="3",2003,IF(MID(RIGHT(S82,8),1,1)="4",2004,IF(MID(RIGHT(S82,8),1,1)="5",2005,IF(MID(RIGHT(S82,8),1,1)="6",2006,IF(MID(RIGHT(S82,8),1,1)="7",2007,IF(MID(RIGHT(S82,8),1,1)="8",2008,IF(MID(RIGHT(S82,8),1,1)="9",2009,IF(MID(RIGHT(S82,8),1,1)="A",2010,IF(MID(RIGHT(S82,8),1,1)="B",2011,IF(MID(RIGHT(S82,8),1,1)="C",2012,IF(MID(RIGHT(S82,8),1,1)="D",2013,IF(MID(RIGHT(S82,8),1,1)="E",2014,IF(MID(RIGHT(S82,8),1,1)="F",2015,IF(MID(RIGHT(S82,8),1,1)="G",2016,IF(MID(RIGHT(S82,8),1,1)="H",2017,IF(MID(RIGHT(S82,8),1,1)="J",2018,IF(MID(RIGHT(S82,8),1,1)="K",2019,IF(MID(RIGHT(S82,8),1,1)="L",2020,""))))))))))))))))))))))))))))))</f>
        <v>2022</v>
      </c>
      <c r="S82" s="932" t="s">
        <v>11279</v>
      </c>
      <c r="T82" s="932">
        <v>3295</v>
      </c>
      <c r="U82" s="937">
        <v>45381</v>
      </c>
      <c r="V82" s="937">
        <v>45431</v>
      </c>
      <c r="W82" s="938">
        <v>2025</v>
      </c>
      <c r="X82" s="939"/>
    </row>
    <row r="83" spans="1:24" ht="26.25" customHeight="1">
      <c r="A83" s="931"/>
      <c r="B83" s="932"/>
      <c r="C83" s="932" t="s">
        <v>10002</v>
      </c>
      <c r="D83" s="932" t="s">
        <v>191</v>
      </c>
      <c r="E83" s="932"/>
      <c r="F83" s="932"/>
      <c r="G83" s="932"/>
      <c r="H83" s="932"/>
      <c r="I83" s="932"/>
      <c r="J83" s="932" t="s">
        <v>11462</v>
      </c>
      <c r="K83" s="779" t="s">
        <v>11133</v>
      </c>
      <c r="L83" s="779"/>
      <c r="M83" s="950"/>
      <c r="N83" s="73" t="s">
        <v>2435</v>
      </c>
      <c r="O83" s="779"/>
      <c r="P83" s="935"/>
      <c r="Q83" s="932" t="s">
        <v>424</v>
      </c>
      <c r="R83" s="932">
        <f>IF(MID(RIGHT(S83,8),1,1)="M",2021,IF(MID(RIGHT(S83,8),1,1)="N",2022,IF(MID(RIGHT(S83,8),1,1)="P",2023,IF(MID(RIGHT(S83,8),1,1)="R",1994,IF(MID(RIGHT(S83,8),1,1)="S",1995,IF(MID(RIGHT(S83,8),1,1)="T",1996,IF(MID(RIGHT(S83,8),1,1)="V",1997,IF(MID(RIGHT(S83,8),1,1)="W",1998,IF(MID(RIGHT(S83,8),1,1)="X",1999,IF(MID(RIGHT(S83,8),1,1)="Y",2000,IF(MID(RIGHT(S83,8),1,1)="1",2001,IF(MID(RIGHT(S83,8),1,1)="2",2002,IF(MID(RIGHT(S83,8),1,1)="3",2003,IF(MID(RIGHT(S83,8),1,1)="4",2004,IF(MID(RIGHT(S83,8),1,1)="5",2005,IF(MID(RIGHT(S83,8),1,1)="6",2006,IF(MID(RIGHT(S83,8),1,1)="7",2007,IF(MID(RIGHT(S83,8),1,1)="8",2008,IF(MID(RIGHT(S83,8),1,1)="9",2009,IF(MID(RIGHT(S83,8),1,1)="A",2010,IF(MID(RIGHT(S83,8),1,1)="B",2011,IF(MID(RIGHT(S83,8),1,1)="C",2012,IF(MID(RIGHT(S83,8),1,1)="D",2013,IF(MID(RIGHT(S83,8),1,1)="E",2014,IF(MID(RIGHT(S83,8),1,1)="F",2015,IF(MID(RIGHT(S83,8),1,1)="G",2016,IF(MID(RIGHT(S83,8),1,1)="H",2017,IF(MID(RIGHT(S83,8),1,1)="J",2018,IF(MID(RIGHT(S83,8),1,1)="K",2019,IF(MID(RIGHT(S83,8),1,1)="L",2020,""))))))))))))))))))))))))))))))</f>
        <v>2022</v>
      </c>
      <c r="S83" s="932" t="s">
        <v>11361</v>
      </c>
      <c r="T83" s="932">
        <v>1235</v>
      </c>
      <c r="U83" s="1342">
        <v>45383</v>
      </c>
      <c r="V83" s="937">
        <v>45438</v>
      </c>
      <c r="W83" s="938" t="s">
        <v>11892</v>
      </c>
      <c r="X83" s="939"/>
    </row>
    <row r="84" spans="1:24" ht="26.25" customHeight="1">
      <c r="A84" s="931"/>
      <c r="B84" s="932"/>
      <c r="C84" s="932" t="s">
        <v>10003</v>
      </c>
      <c r="D84" s="932" t="s">
        <v>191</v>
      </c>
      <c r="E84" s="932"/>
      <c r="F84" s="932"/>
      <c r="G84" s="932"/>
      <c r="H84" s="932"/>
      <c r="I84" s="932"/>
      <c r="J84" s="932" t="s">
        <v>11425</v>
      </c>
      <c r="K84" s="940" t="s">
        <v>3849</v>
      </c>
      <c r="L84" s="779"/>
      <c r="M84" s="950"/>
      <c r="N84" s="779"/>
      <c r="O84" s="779"/>
      <c r="P84" s="935"/>
      <c r="Q84" s="932" t="s">
        <v>379</v>
      </c>
      <c r="R84" s="932">
        <f>IF(MID(RIGHT(S84,8),1,1)="M",2021,IF(MID(RIGHT(S84,8),1,1)="N",2022,IF(MID(RIGHT(S84,8),1,1)="P",2023,IF(MID(RIGHT(S84,8),1,1)="R",1994,IF(MID(RIGHT(S84,8),1,1)="S",1995,IF(MID(RIGHT(S84,8),1,1)="T",1996,IF(MID(RIGHT(S84,8),1,1)="V",1997,IF(MID(RIGHT(S84,8),1,1)="W",1998,IF(MID(RIGHT(S84,8),1,1)="X",1999,IF(MID(RIGHT(S84,8),1,1)="Y",2000,IF(MID(RIGHT(S84,8),1,1)="1",2001,IF(MID(RIGHT(S84,8),1,1)="2",2002,IF(MID(RIGHT(S84,8),1,1)="3",2003,IF(MID(RIGHT(S84,8),1,1)="4",2004,IF(MID(RIGHT(S84,8),1,1)="5",2005,IF(MID(RIGHT(S84,8),1,1)="6",2006,IF(MID(RIGHT(S84,8),1,1)="7",2007,IF(MID(RIGHT(S84,8),1,1)="8",2008,IF(MID(RIGHT(S84,8),1,1)="9",2009,IF(MID(RIGHT(S84,8),1,1)="A",2010,IF(MID(RIGHT(S84,8),1,1)="B",2011,IF(MID(RIGHT(S84,8),1,1)="C",2012,IF(MID(RIGHT(S84,8),1,1)="D",2013,IF(MID(RIGHT(S84,8),1,1)="E",2014,IF(MID(RIGHT(S84,8),1,1)="F",2015,IF(MID(RIGHT(S84,8),1,1)="G",2016,IF(MID(RIGHT(S84,8),1,1)="H",2017,IF(MID(RIGHT(S84,8),1,1)="J",2018,IF(MID(RIGHT(S84,8),1,1)="K",2019,IF(MID(RIGHT(S84,8),1,1)="L",2020,""))))))))))))))))))))))))))))))</f>
        <v>2022</v>
      </c>
      <c r="S84" s="932" t="s">
        <v>11278</v>
      </c>
      <c r="T84" s="932">
        <v>2550</v>
      </c>
      <c r="U84" s="937">
        <v>45387</v>
      </c>
      <c r="V84" s="937">
        <v>45439</v>
      </c>
      <c r="W84" s="938"/>
      <c r="X84" s="939"/>
    </row>
    <row r="85" spans="1:24" ht="26.25" customHeight="1">
      <c r="A85" s="931"/>
      <c r="B85" s="932"/>
      <c r="C85" s="932"/>
      <c r="D85" s="932"/>
      <c r="E85" s="932"/>
      <c r="F85" s="932"/>
      <c r="G85" s="932"/>
      <c r="H85" s="932"/>
      <c r="I85" s="932" t="s">
        <v>11366</v>
      </c>
      <c r="J85" s="932" t="s">
        <v>11464</v>
      </c>
      <c r="K85" s="940"/>
      <c r="L85" s="950"/>
      <c r="M85" s="950"/>
      <c r="N85" s="950"/>
      <c r="O85" s="950"/>
      <c r="P85" s="935"/>
      <c r="Q85" s="932"/>
      <c r="R85" s="932"/>
      <c r="S85" s="933" t="s">
        <v>189</v>
      </c>
      <c r="T85" s="933">
        <v>3700</v>
      </c>
      <c r="U85" s="937">
        <v>45390</v>
      </c>
      <c r="V85" s="936">
        <v>45443</v>
      </c>
      <c r="W85" s="938"/>
      <c r="X85" s="939"/>
    </row>
    <row r="86" spans="1:24" ht="26.25" customHeight="1">
      <c r="A86" s="931"/>
      <c r="B86" s="932"/>
      <c r="C86" s="932"/>
      <c r="D86" s="932"/>
      <c r="E86" s="932"/>
      <c r="F86" s="932"/>
      <c r="G86" s="932"/>
      <c r="H86" s="932"/>
      <c r="I86" s="932"/>
      <c r="J86" s="932" t="s">
        <v>11425</v>
      </c>
      <c r="K86" s="932"/>
      <c r="L86" s="950"/>
      <c r="M86" s="950"/>
      <c r="N86" s="779"/>
      <c r="O86" s="779"/>
      <c r="P86" s="935"/>
      <c r="Q86" s="932"/>
      <c r="R86" s="932"/>
      <c r="S86" s="933" t="s">
        <v>2472</v>
      </c>
      <c r="T86" s="933">
        <f>SUM(T81:T85)</f>
        <v>13900</v>
      </c>
      <c r="U86" s="936">
        <v>45391</v>
      </c>
      <c r="V86" s="936"/>
      <c r="W86" s="938"/>
      <c r="X86" s="939"/>
    </row>
    <row r="87" spans="1:24" ht="26.25" customHeight="1" thickBot="1">
      <c r="A87" s="941"/>
      <c r="B87" s="942"/>
      <c r="C87" s="942"/>
      <c r="D87" s="942"/>
      <c r="E87" s="942"/>
      <c r="F87" s="942"/>
      <c r="G87" s="942"/>
      <c r="H87" s="942"/>
      <c r="I87" s="942"/>
      <c r="J87" s="942"/>
      <c r="K87" s="1229" t="s">
        <v>11194</v>
      </c>
      <c r="L87" s="942"/>
      <c r="M87" s="942"/>
      <c r="N87" s="943"/>
      <c r="O87" s="943"/>
      <c r="P87" s="944"/>
      <c r="Q87" s="942"/>
      <c r="R87" s="942"/>
      <c r="S87" s="945"/>
      <c r="T87" s="945"/>
      <c r="U87" s="946"/>
      <c r="V87" s="947"/>
      <c r="W87" s="948"/>
      <c r="X87" s="949"/>
    </row>
    <row r="88" spans="1:24" ht="26.25" customHeight="1">
      <c r="A88" s="924" t="s">
        <v>188</v>
      </c>
      <c r="B88" s="925"/>
      <c r="C88" s="925" t="s">
        <v>10562</v>
      </c>
      <c r="D88" s="925" t="s">
        <v>190</v>
      </c>
      <c r="E88" s="925" t="s">
        <v>191</v>
      </c>
      <c r="F88" s="925" t="s">
        <v>191</v>
      </c>
      <c r="G88" s="925" t="s">
        <v>191</v>
      </c>
      <c r="H88" s="1499"/>
      <c r="I88" s="925" t="s">
        <v>10531</v>
      </c>
      <c r="J88" s="925" t="s">
        <v>11426</v>
      </c>
      <c r="K88" s="927" t="s">
        <v>10534</v>
      </c>
      <c r="L88" s="925" t="s">
        <v>11365</v>
      </c>
      <c r="M88" s="925"/>
      <c r="N88" s="927" t="s">
        <v>11290</v>
      </c>
      <c r="O88" s="927">
        <v>19361170</v>
      </c>
      <c r="P88" s="928" t="s">
        <v>12750</v>
      </c>
      <c r="Q88" s="925" t="s">
        <v>11405</v>
      </c>
      <c r="R88" s="925">
        <f>IF(MID(RIGHT(S88,8),1,1)="M",2021,IF(MID(RIGHT(S88,8),1,1)="N",2022,IF(MID(RIGHT(S88,8),1,1)="P",2023,IF(MID(RIGHT(S88,8),1,1)="R",1994,IF(MID(RIGHT(S88,8),1,1)="S",1995,IF(MID(RIGHT(S88,8),1,1)="T",1996,IF(MID(RIGHT(S88,8),1,1)="V",1997,IF(MID(RIGHT(S88,8),1,1)="W",1998,IF(MID(RIGHT(S88,8),1,1)="X",1999,IF(MID(RIGHT(S88,8),1,1)="Y",2000,IF(MID(RIGHT(S88,8),1,1)="1",2001,IF(MID(RIGHT(S88,8),1,1)="2",2002,IF(MID(RIGHT(S88,8),1,1)="3",2003,IF(MID(RIGHT(S88,8),1,1)="4",2004,IF(MID(RIGHT(S88,8),1,1)="5",2005,IF(MID(RIGHT(S88,8),1,1)="6",2006,IF(MID(RIGHT(S88,8),1,1)="7",2007,IF(MID(RIGHT(S88,8),1,1)="8",2008,IF(MID(RIGHT(S88,8),1,1)="9",2009,IF(MID(RIGHT(S88,8),1,1)="A",2010,IF(MID(RIGHT(S88,8),1,1)="B",2011,IF(MID(RIGHT(S88,8),1,1)="C",2012,IF(MID(RIGHT(S88,8),1,1)="D",2013,IF(MID(RIGHT(S88,8),1,1)="E",2014,IF(MID(RIGHT(S88,8),1,1)="F",2015,IF(MID(RIGHT(S88,8),1,1)="G",2016,IF(MID(RIGHT(S88,8),1,1)="H",2017,IF(MID(RIGHT(S88,8),1,1)="J",2018,IF(MID(RIGHT(S88,8),1,1)="K",2019,IF(MID(RIGHT(S88,8),1,1)="L",2020,""))))))))))))))))))))))))))))))</f>
        <v>2010</v>
      </c>
      <c r="S88" s="925" t="s">
        <v>11284</v>
      </c>
      <c r="T88" s="925">
        <v>2060</v>
      </c>
      <c r="U88" s="929">
        <v>45380</v>
      </c>
      <c r="V88" s="929">
        <v>45409</v>
      </c>
      <c r="W88" s="989">
        <v>2000</v>
      </c>
      <c r="X88" s="930">
        <v>2500</v>
      </c>
    </row>
    <row r="89" spans="1:24" ht="26.25" customHeight="1">
      <c r="A89" s="931"/>
      <c r="B89" s="932"/>
      <c r="C89" s="932"/>
      <c r="D89" s="932"/>
      <c r="E89" s="932"/>
      <c r="F89" s="932"/>
      <c r="G89" s="932"/>
      <c r="H89" s="932"/>
      <c r="I89" s="932" t="s">
        <v>194</v>
      </c>
      <c r="J89" s="412" t="s">
        <v>11240</v>
      </c>
      <c r="K89" s="934" t="s">
        <v>195</v>
      </c>
      <c r="L89" s="961" t="s">
        <v>3603</v>
      </c>
      <c r="M89" s="950"/>
      <c r="N89" s="73" t="s">
        <v>3907</v>
      </c>
      <c r="O89" s="779"/>
      <c r="P89" s="935"/>
      <c r="Q89" s="932" t="s">
        <v>11405</v>
      </c>
      <c r="R89" s="932">
        <f>IF(MID(RIGHT(S89,8),1,1)="M",2021,IF(MID(RIGHT(S89,8),1,1)="N",2022,IF(MID(RIGHT(S89,8),1,1)="P",2023,IF(MID(RIGHT(S89,8),1,1)="R",1994,IF(MID(RIGHT(S89,8),1,1)="S",1995,IF(MID(RIGHT(S89,8),1,1)="T",1996,IF(MID(RIGHT(S89,8),1,1)="V",1997,IF(MID(RIGHT(S89,8),1,1)="W",1998,IF(MID(RIGHT(S89,8),1,1)="X",1999,IF(MID(RIGHT(S89,8),1,1)="Y",2000,IF(MID(RIGHT(S89,8),1,1)="1",2001,IF(MID(RIGHT(S89,8),1,1)="2",2002,IF(MID(RIGHT(S89,8),1,1)="3",2003,IF(MID(RIGHT(S89,8),1,1)="4",2004,IF(MID(RIGHT(S89,8),1,1)="5",2005,IF(MID(RIGHT(S89,8),1,1)="6",2006,IF(MID(RIGHT(S89,8),1,1)="7",2007,IF(MID(RIGHT(S89,8),1,1)="8",2008,IF(MID(RIGHT(S89,8),1,1)="9",2009,IF(MID(RIGHT(S89,8),1,1)="A",2010,IF(MID(RIGHT(S89,8),1,1)="B",2011,IF(MID(RIGHT(S89,8),1,1)="C",2012,IF(MID(RIGHT(S89,8),1,1)="D",2013,IF(MID(RIGHT(S89,8),1,1)="E",2014,IF(MID(RIGHT(S89,8),1,1)="F",2015,IF(MID(RIGHT(S89,8),1,1)="G",2016,IF(MID(RIGHT(S89,8),1,1)="H",2017,IF(MID(RIGHT(S89,8),1,1)="J",2018,IF(MID(RIGHT(S89,8),1,1)="K",2019,IF(MID(RIGHT(S89,8),1,1)="L",2020,""))))))))))))))))))))))))))))))</f>
        <v>2014</v>
      </c>
      <c r="S89" s="932" t="s">
        <v>11277</v>
      </c>
      <c r="T89" s="932">
        <v>2060</v>
      </c>
      <c r="U89" s="937">
        <v>45381</v>
      </c>
      <c r="V89" s="937">
        <v>45431</v>
      </c>
      <c r="W89" s="938">
        <v>2025</v>
      </c>
      <c r="X89" s="939"/>
    </row>
    <row r="90" spans="1:24" ht="26.25" customHeight="1">
      <c r="A90" s="931"/>
      <c r="B90" s="932"/>
      <c r="C90" s="932" t="s">
        <v>10002</v>
      </c>
      <c r="D90" s="932" t="s">
        <v>191</v>
      </c>
      <c r="E90" s="932"/>
      <c r="F90" s="932"/>
      <c r="G90" s="932"/>
      <c r="H90" s="932"/>
      <c r="I90" s="932"/>
      <c r="J90" s="932" t="s">
        <v>11462</v>
      </c>
      <c r="K90" s="779" t="s">
        <v>11133</v>
      </c>
      <c r="L90" s="779"/>
      <c r="M90" s="950"/>
      <c r="N90" s="73" t="s">
        <v>2435</v>
      </c>
      <c r="O90" s="779"/>
      <c r="P90" s="935"/>
      <c r="Q90" s="932" t="s">
        <v>11291</v>
      </c>
      <c r="R90" s="932">
        <f>IF(MID(RIGHT(S90,8),1,1)="M",2021,IF(MID(RIGHT(S90,8),1,1)="N",2022,IF(MID(RIGHT(S90,8),1,1)="P",2023,IF(MID(RIGHT(S90,8),1,1)="R",1994,IF(MID(RIGHT(S90,8),1,1)="S",1995,IF(MID(RIGHT(S90,8),1,1)="T",1996,IF(MID(RIGHT(S90,8),1,1)="V",1997,IF(MID(RIGHT(S90,8),1,1)="W",1998,IF(MID(RIGHT(S90,8),1,1)="X",1999,IF(MID(RIGHT(S90,8),1,1)="Y",2000,IF(MID(RIGHT(S90,8),1,1)="1",2001,IF(MID(RIGHT(S90,8),1,1)="2",2002,IF(MID(RIGHT(S90,8),1,1)="3",2003,IF(MID(RIGHT(S90,8),1,1)="4",2004,IF(MID(RIGHT(S90,8),1,1)="5",2005,IF(MID(RIGHT(S90,8),1,1)="6",2006,IF(MID(RIGHT(S90,8),1,1)="7",2007,IF(MID(RIGHT(S90,8),1,1)="8",2008,IF(MID(RIGHT(S90,8),1,1)="9",2009,IF(MID(RIGHT(S90,8),1,1)="A",2010,IF(MID(RIGHT(S90,8),1,1)="B",2011,IF(MID(RIGHT(S90,8),1,1)="C",2012,IF(MID(RIGHT(S90,8),1,1)="D",2013,IF(MID(RIGHT(S90,8),1,1)="E",2014,IF(MID(RIGHT(S90,8),1,1)="F",2015,IF(MID(RIGHT(S90,8),1,1)="G",2016,IF(MID(RIGHT(S90,8),1,1)="H",2017,IF(MID(RIGHT(S90,8),1,1)="J",2018,IF(MID(RIGHT(S90,8),1,1)="K",2019,IF(MID(RIGHT(S90,8),1,1)="L",2020,""))))))))))))))))))))))))))))))</f>
        <v>2014</v>
      </c>
      <c r="S90" s="932" t="s">
        <v>11285</v>
      </c>
      <c r="T90" s="932">
        <v>1800</v>
      </c>
      <c r="U90" s="1342">
        <v>45383</v>
      </c>
      <c r="V90" s="937">
        <v>45438</v>
      </c>
      <c r="W90" s="938" t="s">
        <v>11892</v>
      </c>
      <c r="X90" s="939"/>
    </row>
    <row r="91" spans="1:24" ht="26.25" customHeight="1">
      <c r="A91" s="931"/>
      <c r="B91" s="932"/>
      <c r="C91" s="932" t="s">
        <v>10003</v>
      </c>
      <c r="D91" s="932" t="s">
        <v>191</v>
      </c>
      <c r="E91" s="932"/>
      <c r="F91" s="932"/>
      <c r="G91" s="932"/>
      <c r="H91" s="932"/>
      <c r="I91" s="932"/>
      <c r="J91" s="932" t="s">
        <v>11425</v>
      </c>
      <c r="K91" s="940" t="s">
        <v>3849</v>
      </c>
      <c r="L91" s="779"/>
      <c r="M91" s="950"/>
      <c r="N91" s="779"/>
      <c r="O91" s="779"/>
      <c r="P91" s="935"/>
      <c r="Q91" s="932" t="s">
        <v>11292</v>
      </c>
      <c r="R91" s="932">
        <f>IF(MID(RIGHT(S91,8),1,1)="M",2021,IF(MID(RIGHT(S91,8),1,1)="N",2022,IF(MID(RIGHT(S91,8),1,1)="P",2023,IF(MID(RIGHT(S91,8),1,1)="R",1994,IF(MID(RIGHT(S91,8),1,1)="S",1995,IF(MID(RIGHT(S91,8),1,1)="T",1996,IF(MID(RIGHT(S91,8),1,1)="V",1997,IF(MID(RIGHT(S91,8),1,1)="W",1998,IF(MID(RIGHT(S91,8),1,1)="X",1999,IF(MID(RIGHT(S91,8),1,1)="Y",2000,IF(MID(RIGHT(S91,8),1,1)="1",2001,IF(MID(RIGHT(S91,8),1,1)="2",2002,IF(MID(RIGHT(S91,8),1,1)="3",2003,IF(MID(RIGHT(S91,8),1,1)="4",2004,IF(MID(RIGHT(S91,8),1,1)="5",2005,IF(MID(RIGHT(S91,8),1,1)="6",2006,IF(MID(RIGHT(S91,8),1,1)="7",2007,IF(MID(RIGHT(S91,8),1,1)="8",2008,IF(MID(RIGHT(S91,8),1,1)="9",2009,IF(MID(RIGHT(S91,8),1,1)="A",2010,IF(MID(RIGHT(S91,8),1,1)="B",2011,IF(MID(RIGHT(S91,8),1,1)="C",2012,IF(MID(RIGHT(S91,8),1,1)="D",2013,IF(MID(RIGHT(S91,8),1,1)="E",2014,IF(MID(RIGHT(S91,8),1,1)="F",2015,IF(MID(RIGHT(S91,8),1,1)="G",2016,IF(MID(RIGHT(S91,8),1,1)="H",2017,IF(MID(RIGHT(S91,8),1,1)="J",2018,IF(MID(RIGHT(S91,8),1,1)="K",2019,IF(MID(RIGHT(S91,8),1,1)="L",2020,""))))))))))))))))))))))))))))))</f>
        <v>2018</v>
      </c>
      <c r="S91" s="932" t="s">
        <v>11283</v>
      </c>
      <c r="T91" s="932">
        <v>1930</v>
      </c>
      <c r="U91" s="937">
        <v>45387</v>
      </c>
      <c r="V91" s="937">
        <v>45439</v>
      </c>
      <c r="W91" s="938"/>
      <c r="X91" s="939"/>
    </row>
    <row r="92" spans="1:24" ht="26.25" customHeight="1">
      <c r="A92" s="931"/>
      <c r="B92" s="932"/>
      <c r="C92" s="932"/>
      <c r="D92" s="932"/>
      <c r="E92" s="932"/>
      <c r="F92" s="932"/>
      <c r="G92" s="932"/>
      <c r="H92" s="932"/>
      <c r="I92" s="932" t="s">
        <v>11366</v>
      </c>
      <c r="J92" s="932" t="s">
        <v>11464</v>
      </c>
      <c r="K92" s="940"/>
      <c r="L92" s="950"/>
      <c r="M92" s="950"/>
      <c r="N92" s="950"/>
      <c r="O92" s="950"/>
      <c r="P92" s="935"/>
      <c r="Q92" s="932"/>
      <c r="R92" s="932"/>
      <c r="S92" s="933" t="s">
        <v>189</v>
      </c>
      <c r="T92" s="933">
        <v>3820</v>
      </c>
      <c r="U92" s="937">
        <v>45390</v>
      </c>
      <c r="V92" s="936">
        <v>45443</v>
      </c>
      <c r="W92" s="938"/>
      <c r="X92" s="939"/>
    </row>
    <row r="93" spans="1:24" ht="26.25" customHeight="1">
      <c r="A93" s="931"/>
      <c r="B93" s="932"/>
      <c r="C93" s="932"/>
      <c r="D93" s="932"/>
      <c r="E93" s="932"/>
      <c r="F93" s="932"/>
      <c r="G93" s="932"/>
      <c r="H93" s="932"/>
      <c r="I93" s="932"/>
      <c r="J93" s="932" t="s">
        <v>11425</v>
      </c>
      <c r="K93" s="932"/>
      <c r="L93" s="950"/>
      <c r="M93" s="950"/>
      <c r="N93" s="779"/>
      <c r="O93" s="779"/>
      <c r="P93" s="935"/>
      <c r="Q93" s="932"/>
      <c r="R93" s="932"/>
      <c r="S93" s="933" t="s">
        <v>2472</v>
      </c>
      <c r="T93" s="933">
        <f>SUM(T88:T92)</f>
        <v>11670</v>
      </c>
      <c r="U93" s="936">
        <v>45391</v>
      </c>
      <c r="V93" s="936"/>
      <c r="W93" s="938"/>
      <c r="X93" s="939"/>
    </row>
    <row r="94" spans="1:24" ht="26.25" customHeight="1" thickBot="1">
      <c r="A94" s="941"/>
      <c r="B94" s="942"/>
      <c r="C94" s="942"/>
      <c r="D94" s="942"/>
      <c r="E94" s="942"/>
      <c r="F94" s="942"/>
      <c r="G94" s="942"/>
      <c r="H94" s="942"/>
      <c r="I94" s="942"/>
      <c r="J94" s="942"/>
      <c r="K94" s="1229" t="s">
        <v>11194</v>
      </c>
      <c r="L94" s="942"/>
      <c r="M94" s="942"/>
      <c r="N94" s="943"/>
      <c r="O94" s="943"/>
      <c r="P94" s="944"/>
      <c r="Q94" s="942"/>
      <c r="R94" s="942"/>
      <c r="S94" s="945"/>
      <c r="T94" s="945"/>
      <c r="U94" s="946"/>
      <c r="V94" s="947"/>
      <c r="W94" s="948"/>
      <c r="X94" s="949"/>
    </row>
    <row r="95" spans="1:24" ht="26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51"/>
      <c r="L95" s="4"/>
      <c r="M95" s="4"/>
      <c r="N95" s="451"/>
      <c r="O95" s="451"/>
      <c r="P95" s="452"/>
      <c r="Q95" s="4"/>
      <c r="R95" s="4"/>
      <c r="S95" s="4"/>
      <c r="T95" s="4"/>
      <c r="U95" s="453"/>
      <c r="V95" s="454"/>
      <c r="W95" s="455"/>
      <c r="X95" s="455"/>
    </row>
    <row r="96" spans="1:24" ht="26.25" customHeight="1" thickBot="1"/>
    <row r="97" spans="1:24" ht="26.25" customHeight="1">
      <c r="A97" s="1266" t="s">
        <v>188</v>
      </c>
      <c r="B97" s="1267"/>
      <c r="C97" s="1267" t="s">
        <v>242</v>
      </c>
      <c r="D97" s="1267" t="s">
        <v>190</v>
      </c>
      <c r="E97" s="1267" t="s">
        <v>191</v>
      </c>
      <c r="F97" s="1267" t="s">
        <v>191</v>
      </c>
      <c r="G97" s="1267" t="s">
        <v>191</v>
      </c>
      <c r="H97" s="1480"/>
      <c r="I97" s="1267" t="s">
        <v>10574</v>
      </c>
      <c r="J97" s="1269" t="s">
        <v>11426</v>
      </c>
      <c r="K97" s="1270" t="s">
        <v>10534</v>
      </c>
      <c r="L97" s="1269" t="s">
        <v>11375</v>
      </c>
      <c r="M97" s="1269"/>
      <c r="N97" s="1271" t="s">
        <v>11360</v>
      </c>
      <c r="O97" s="1271">
        <v>24198280</v>
      </c>
      <c r="P97" s="1272" t="s">
        <v>12728</v>
      </c>
      <c r="Q97" s="1272" t="s">
        <v>200</v>
      </c>
      <c r="R97" s="1272">
        <f>IF(MID(RIGHT(S97,8),1,1)="M",2021,IF(MID(RIGHT(S97,8),1,1)="N",2022,IF(MID(RIGHT(S97,8),1,1)="P",2023,IF(MID(RIGHT(S97,8),1,1)="R",1994,IF(MID(RIGHT(S97,8),1,1)="S",1995,IF(MID(RIGHT(S97,8),1,1)="T",1996,IF(MID(RIGHT(S97,8),1,1)="V",1997,IF(MID(RIGHT(S97,8),1,1)="W",1998,IF(MID(RIGHT(S97,8),1,1)="X",1999,IF(MID(RIGHT(S97,8),1,1)="Y",2000,IF(MID(RIGHT(S97,8),1,1)="1",2001,IF(MID(RIGHT(S97,8),1,1)="2",2002,IF(MID(RIGHT(S97,8),1,1)="3",2003,IF(MID(RIGHT(S97,8),1,1)="4",2004,IF(MID(RIGHT(S97,8),1,1)="5",2005,IF(MID(RIGHT(S97,8),1,1)="6",2006,IF(MID(RIGHT(S97,8),1,1)="7",2007,IF(MID(RIGHT(S97,8),1,1)="8",2008,IF(MID(RIGHT(S97,8),1,1)="9",2009,IF(MID(RIGHT(S97,8),1,1)="A",2010,IF(MID(RIGHT(S97,8),1,1)="B",2011,IF(MID(RIGHT(S97,8),1,1)="C",2012,IF(MID(RIGHT(S97,8),1,1)="D",2013,IF(MID(RIGHT(S97,8),1,1)="E",2014,IF(MID(RIGHT(S97,8),1,1)="F",2015,IF(MID(RIGHT(S97,8),1,1)="G",2016,IF(MID(RIGHT(S97,8),1,1)="H",2017,IF(MID(RIGHT(S97,8),1,1)="J",2018,IF(MID(RIGHT(S97,8),1,1)="K",2019,IF(MID(RIGHT(S97,8),1,1)="L",2020,""))))))))))))))))))))))))))))))</f>
        <v>2021</v>
      </c>
      <c r="S97" s="1272" t="s">
        <v>11358</v>
      </c>
      <c r="T97" s="1267">
        <v>2200</v>
      </c>
      <c r="U97" s="1441">
        <v>45380</v>
      </c>
      <c r="V97" s="1441">
        <v>45409</v>
      </c>
      <c r="W97" s="1590">
        <v>2000</v>
      </c>
      <c r="X97" s="1275">
        <v>2550</v>
      </c>
    </row>
    <row r="98" spans="1:24" ht="26.25" customHeight="1">
      <c r="A98" s="1276"/>
      <c r="B98" s="1277"/>
      <c r="C98" s="320" t="s">
        <v>11376</v>
      </c>
      <c r="D98" s="1277"/>
      <c r="E98" s="1277"/>
      <c r="F98" s="1277"/>
      <c r="G98" s="1277"/>
      <c r="H98" s="1277"/>
      <c r="I98" s="1277" t="s">
        <v>3598</v>
      </c>
      <c r="J98" s="412" t="s">
        <v>11265</v>
      </c>
      <c r="K98" s="1278" t="s">
        <v>403</v>
      </c>
      <c r="L98" s="961" t="s">
        <v>3603</v>
      </c>
      <c r="M98" s="1277"/>
      <c r="N98" s="73" t="s">
        <v>3907</v>
      </c>
      <c r="O98" s="1277"/>
      <c r="P98" s="1277"/>
      <c r="Q98" s="1277" t="s">
        <v>11339</v>
      </c>
      <c r="R98" s="1277">
        <f>IF(MID(RIGHT(S98,8),1,1)="M",2021,IF(MID(RIGHT(S98,8),1,1)="N",2022,IF(MID(RIGHT(S98,8),1,1)="P",2023,IF(MID(RIGHT(S98,8),1,1)="R",1994,IF(MID(RIGHT(S98,8),1,1)="S",1995,IF(MID(RIGHT(S98,8),1,1)="T",1996,IF(MID(RIGHT(S98,8),1,1)="V",1997,IF(MID(RIGHT(S98,8),1,1)="W",1998,IF(MID(RIGHT(S98,8),1,1)="X",1999,IF(MID(RIGHT(S98,8),1,1)="Y",2000,IF(MID(RIGHT(S98,8),1,1)="1",2001,IF(MID(RIGHT(S98,8),1,1)="2",2002,IF(MID(RIGHT(S98,8),1,1)="3",2003,IF(MID(RIGHT(S98,8),1,1)="4",2004,IF(MID(RIGHT(S98,8),1,1)="5",2005,IF(MID(RIGHT(S98,8),1,1)="6",2006,IF(MID(RIGHT(S98,8),1,1)="7",2007,IF(MID(RIGHT(S98,8),1,1)="8",2008,IF(MID(RIGHT(S98,8),1,1)="9",2009,IF(MID(RIGHT(S98,8),1,1)="A",2010,IF(MID(RIGHT(S98,8),1,1)="B",2011,IF(MID(RIGHT(S98,8),1,1)="C",2012,IF(MID(RIGHT(S98,8),1,1)="D",2013,IF(MID(RIGHT(S98,8),1,1)="E",2014,IF(MID(RIGHT(S98,8),1,1)="F",2015,IF(MID(RIGHT(S98,8),1,1)="G",2016,IF(MID(RIGHT(S98,8),1,1)="H",2017,IF(MID(RIGHT(S98,8),1,1)="J",2018,IF(MID(RIGHT(S98,8),1,1)="K",2019,IF(MID(RIGHT(S98,8),1,1)="L",2020,""))))))))))))))))))))))))))))))</f>
        <v>2017</v>
      </c>
      <c r="S98" s="1277" t="s">
        <v>11359</v>
      </c>
      <c r="T98" s="1277">
        <v>2060</v>
      </c>
      <c r="U98" s="1284">
        <v>45381</v>
      </c>
      <c r="V98" s="1284">
        <v>45431</v>
      </c>
      <c r="W98" s="1282">
        <v>2025</v>
      </c>
      <c r="X98" s="1283" t="s">
        <v>12726</v>
      </c>
    </row>
    <row r="99" spans="1:24" ht="26.25" customHeight="1">
      <c r="A99" s="1276"/>
      <c r="B99" s="1277"/>
      <c r="C99" s="1277" t="s">
        <v>11713</v>
      </c>
      <c r="D99" s="1277"/>
      <c r="E99" s="1277"/>
      <c r="F99" s="1277"/>
      <c r="G99" s="1277"/>
      <c r="H99" s="1277"/>
      <c r="I99" s="1277"/>
      <c r="J99" s="1277" t="s">
        <v>11461</v>
      </c>
      <c r="K99" s="1277" t="s">
        <v>535</v>
      </c>
      <c r="L99" s="1277"/>
      <c r="M99" s="1277"/>
      <c r="N99" s="73" t="s">
        <v>2943</v>
      </c>
      <c r="O99" s="1277"/>
      <c r="P99" s="1277"/>
      <c r="Q99" s="1277" t="s">
        <v>11355</v>
      </c>
      <c r="R99" s="1277">
        <f>IF(MID(RIGHT(S99,8),1,1)="M",2021,IF(MID(RIGHT(S99,8),1,1)="N",2022,IF(MID(RIGHT(S99,8),1,1)="P",2023,IF(MID(RIGHT(S99,8),1,1)="R",1994,IF(MID(RIGHT(S99,8),1,1)="S",1995,IF(MID(RIGHT(S99,8),1,1)="T",1996,IF(MID(RIGHT(S99,8),1,1)="V",1997,IF(MID(RIGHT(S99,8),1,1)="W",1998,IF(MID(RIGHT(S99,8),1,1)="X",1999,IF(MID(RIGHT(S99,8),1,1)="Y",2000,IF(MID(RIGHT(S99,8),1,1)="1",2001,IF(MID(RIGHT(S99,8),1,1)="2",2002,IF(MID(RIGHT(S99,8),1,1)="3",2003,IF(MID(RIGHT(S99,8),1,1)="4",2004,IF(MID(RIGHT(S99,8),1,1)="5",2005,IF(MID(RIGHT(S99,8),1,1)="6",2006,IF(MID(RIGHT(S99,8),1,1)="7",2007,IF(MID(RIGHT(S99,8),1,1)="8",2008,IF(MID(RIGHT(S99,8),1,1)="9",2009,IF(MID(RIGHT(S99,8),1,1)="A",2010,IF(MID(RIGHT(S99,8),1,1)="B",2011,IF(MID(RIGHT(S99,8),1,1)="C",2012,IF(MID(RIGHT(S99,8),1,1)="D",2013,IF(MID(RIGHT(S99,8),1,1)="E",2014,IF(MID(RIGHT(S99,8),1,1)="F",2015,IF(MID(RIGHT(S99,8),1,1)="G",2016,IF(MID(RIGHT(S99,8),1,1)="H",2017,IF(MID(RIGHT(S99,8),1,1)="J",2018,IF(MID(RIGHT(S99,8),1,1)="K",2019,IF(MID(RIGHT(S99,8),1,1)="L",2020,""))))))))))))))))))))))))))))))</f>
        <v>2020</v>
      </c>
      <c r="S99" s="1277" t="s">
        <v>11354</v>
      </c>
      <c r="T99" s="1277">
        <v>2020</v>
      </c>
      <c r="U99" s="1578">
        <v>45383</v>
      </c>
      <c r="V99" s="1284">
        <v>45438</v>
      </c>
      <c r="W99" s="1282" t="s">
        <v>11892</v>
      </c>
      <c r="X99" s="1283"/>
    </row>
    <row r="100" spans="1:24" ht="26.25" customHeight="1">
      <c r="A100" s="1276"/>
      <c r="B100" s="1277"/>
      <c r="C100" s="1277" t="s">
        <v>10002</v>
      </c>
      <c r="D100" s="1277" t="s">
        <v>191</v>
      </c>
      <c r="E100" s="1277"/>
      <c r="F100" s="1277"/>
      <c r="G100" s="1277"/>
      <c r="H100" s="1277"/>
      <c r="I100" s="1277"/>
      <c r="J100" s="1277" t="s">
        <v>11424</v>
      </c>
      <c r="K100" s="1288" t="s">
        <v>1772</v>
      </c>
      <c r="L100" s="1277"/>
      <c r="M100" s="1277"/>
      <c r="N100" s="1277"/>
      <c r="O100" s="1277"/>
      <c r="P100" s="1277"/>
      <c r="Q100" s="1277" t="s">
        <v>11356</v>
      </c>
      <c r="R100" s="1277">
        <f>IF(MID(RIGHT(S100,8),1,1)="M",2021,IF(MID(RIGHT(S100,8),1,1)="N",2022,IF(MID(RIGHT(S100,8),1,1)="P",2023,IF(MID(RIGHT(S100,8),1,1)="R",1994,IF(MID(RIGHT(S100,8),1,1)="S",1995,IF(MID(RIGHT(S100,8),1,1)="T",1996,IF(MID(RIGHT(S100,8),1,1)="V",1997,IF(MID(RIGHT(S100,8),1,1)="W",1998,IF(MID(RIGHT(S100,8),1,1)="X",1999,IF(MID(RIGHT(S100,8),1,1)="Y",2000,IF(MID(RIGHT(S100,8),1,1)="1",2001,IF(MID(RIGHT(S100,8),1,1)="2",2002,IF(MID(RIGHT(S100,8),1,1)="3",2003,IF(MID(RIGHT(S100,8),1,1)="4",2004,IF(MID(RIGHT(S100,8),1,1)="5",2005,IF(MID(RIGHT(S100,8),1,1)="6",2006,IF(MID(RIGHT(S100,8),1,1)="7",2007,IF(MID(RIGHT(S100,8),1,1)="8",2008,IF(MID(RIGHT(S100,8),1,1)="9",2009,IF(MID(RIGHT(S100,8),1,1)="A",2010,IF(MID(RIGHT(S100,8),1,1)="B",2011,IF(MID(RIGHT(S100,8),1,1)="C",2012,IF(MID(RIGHT(S100,8),1,1)="D",2013,IF(MID(RIGHT(S100,8),1,1)="E",2014,IF(MID(RIGHT(S100,8),1,1)="F",2015,IF(MID(RIGHT(S100,8),1,1)="G",2016,IF(MID(RIGHT(S100,8),1,1)="H",2017,IF(MID(RIGHT(S100,8),1,1)="J",2018,IF(MID(RIGHT(S100,8),1,1)="K",2019,IF(MID(RIGHT(S100,8),1,1)="L",2020,""))))))))))))))))))))))))))))))</f>
        <v>2019</v>
      </c>
      <c r="S100" s="1277" t="s">
        <v>11357</v>
      </c>
      <c r="T100" s="1277">
        <v>2065</v>
      </c>
      <c r="U100" s="1285">
        <v>45387</v>
      </c>
      <c r="V100" s="1285">
        <v>45439</v>
      </c>
      <c r="W100" s="1282"/>
      <c r="X100" s="1287"/>
    </row>
    <row r="101" spans="1:24" ht="26.25" customHeight="1">
      <c r="A101" s="1276"/>
      <c r="B101" s="1277"/>
      <c r="C101" s="1277" t="s">
        <v>10003</v>
      </c>
      <c r="D101" s="1277" t="s">
        <v>191</v>
      </c>
      <c r="E101" s="1277"/>
      <c r="F101" s="1277"/>
      <c r="G101" s="1277"/>
      <c r="H101" s="1277"/>
      <c r="I101" s="1277" t="s">
        <v>11366</v>
      </c>
      <c r="J101" s="1277" t="s">
        <v>11463</v>
      </c>
      <c r="K101" s="1288"/>
      <c r="L101" s="1277"/>
      <c r="M101" s="1277"/>
      <c r="N101" s="1277"/>
      <c r="O101" s="1277"/>
      <c r="P101" s="1277"/>
      <c r="Q101" s="1277"/>
      <c r="R101" s="1277"/>
      <c r="S101" s="1289" t="s">
        <v>189</v>
      </c>
      <c r="T101" s="1289">
        <v>3830</v>
      </c>
      <c r="U101" s="1285">
        <v>45390</v>
      </c>
      <c r="V101" s="1286">
        <v>45442</v>
      </c>
      <c r="W101" s="1282"/>
      <c r="X101" s="1290"/>
    </row>
    <row r="102" spans="1:24" ht="26.25" customHeight="1">
      <c r="A102" s="1276"/>
      <c r="B102" s="1277"/>
      <c r="C102" s="1277"/>
      <c r="D102" s="1277"/>
      <c r="E102" s="1277"/>
      <c r="F102" s="1277"/>
      <c r="G102" s="1277"/>
      <c r="H102" s="1277"/>
      <c r="I102" s="1277"/>
      <c r="J102" s="1277" t="s">
        <v>11424</v>
      </c>
      <c r="K102" s="1277"/>
      <c r="L102" s="1277"/>
      <c r="M102" s="1277"/>
      <c r="N102" s="1277"/>
      <c r="O102" s="1277"/>
      <c r="P102" s="1277"/>
      <c r="Q102" s="1277"/>
      <c r="R102" s="1277"/>
      <c r="S102" s="1289" t="s">
        <v>2472</v>
      </c>
      <c r="T102" s="1289">
        <f>SUM(T97:T101)</f>
        <v>12175</v>
      </c>
      <c r="U102" s="1286">
        <v>45391</v>
      </c>
      <c r="V102" s="1286"/>
      <c r="W102" s="1282"/>
      <c r="X102" s="1290"/>
    </row>
    <row r="103" spans="1:24" ht="26.25" customHeight="1" thickBot="1">
      <c r="A103" s="1291"/>
      <c r="B103" s="1292"/>
      <c r="C103" s="1292"/>
      <c r="D103" s="1292"/>
      <c r="E103" s="1292"/>
      <c r="F103" s="1292"/>
      <c r="G103" s="1292"/>
      <c r="H103" s="1292"/>
      <c r="I103" s="1292"/>
      <c r="J103" s="1292"/>
      <c r="K103" s="1229" t="s">
        <v>11194</v>
      </c>
      <c r="L103" s="1293"/>
      <c r="M103" s="1293"/>
      <c r="N103" s="1292"/>
      <c r="O103" s="1292"/>
      <c r="P103" s="1294"/>
      <c r="Q103" s="1295"/>
      <c r="R103" s="1295"/>
      <c r="S103" s="1295"/>
      <c r="T103" s="1295"/>
      <c r="U103" s="1296"/>
      <c r="V103" s="1297"/>
      <c r="W103" s="1298"/>
      <c r="X103" s="1299"/>
    </row>
    <row r="105" spans="1:24" ht="26.25" customHeight="1" thickBot="1"/>
    <row r="106" spans="1:24" s="1375" customFormat="1" ht="26.25" customHeight="1">
      <c r="A106" s="1376" t="s">
        <v>9581</v>
      </c>
      <c r="B106" s="1377" t="s">
        <v>9582</v>
      </c>
      <c r="C106" s="1377" t="s">
        <v>1442</v>
      </c>
      <c r="D106" s="1377" t="s">
        <v>190</v>
      </c>
      <c r="E106" s="1377" t="s">
        <v>191</v>
      </c>
      <c r="F106" s="1377" t="s">
        <v>191</v>
      </c>
      <c r="G106" s="1377" t="s">
        <v>191</v>
      </c>
      <c r="H106" s="1490"/>
      <c r="I106" s="1377" t="s">
        <v>10531</v>
      </c>
      <c r="J106" s="1378" t="s">
        <v>11263</v>
      </c>
      <c r="K106" s="1377" t="s">
        <v>11393</v>
      </c>
      <c r="L106" s="1377" t="s">
        <v>11599</v>
      </c>
      <c r="M106" s="1377"/>
      <c r="N106" s="1378" t="s">
        <v>11438</v>
      </c>
      <c r="O106" s="1377">
        <v>231537124</v>
      </c>
      <c r="P106" s="1526" t="s">
        <v>12364</v>
      </c>
      <c r="Q106" s="1377" t="s">
        <v>9240</v>
      </c>
      <c r="R106" s="536">
        <f>IF(MID(RIGHT(S106,8),1,1)="M",2021,IF(MID(RIGHT(S106,8),1,1)="N",2022,IF(MID(RIGHT(S106,8),1,1)="P",2023,IF(MID(RIGHT(S106,8),1,1)="R",1994,IF(MID(RIGHT(S106,8),1,1)="S",1995,IF(MID(RIGHT(S106,8),1,1)="T",1996,IF(MID(RIGHT(S106,8),1,1)="V",1997,IF(MID(RIGHT(S106,8),1,1)="W",1998,IF(MID(RIGHT(S106,8),1,1)="X",1999,IF(MID(RIGHT(S106,8),1,1)="Y",2000,IF(MID(RIGHT(S106,8),1,1)="1",2001,IF(MID(RIGHT(S106,8),1,1)="2",2002,IF(MID(RIGHT(S106,8),1,1)="3",2003,IF(MID(RIGHT(S106,8),1,1)="4",2004,IF(MID(RIGHT(S106,8),1,1)="5",2005,IF(MID(RIGHT(S106,8),1,1)="6",2006,IF(MID(RIGHT(S106,8),1,1)="7",2007,IF(MID(RIGHT(S106,8),1,1)="8",2008,IF(MID(RIGHT(S106,8),1,1)="9",2009,IF(MID(RIGHT(S106,8),1,1)="A",2010,IF(MID(RIGHT(S106,8),1,1)="B",2011,IF(MID(RIGHT(S106,8),1,1)="C",2012,IF(MID(RIGHT(S106,8),1,1)="D",2013,IF(MID(RIGHT(S106,8),1,1)="E",2014,IF(MID(RIGHT(S106,8),1,1)="F",2015,IF(MID(RIGHT(S106,8),1,1)="G",2016,IF(MID(RIGHT(S106,8),1,1)="H",2017,IF(MID(RIGHT(S106,8),1,1)="J",2018,IF(MID(RIGHT(S106,8),1,1)="K",2019,IF(MID(RIGHT(S106,8),1,1)="L",2020,""))))))))))))))))))))))))))))))</f>
        <v>2013</v>
      </c>
      <c r="S106" s="1379" t="s">
        <v>11394</v>
      </c>
      <c r="T106" s="1571">
        <v>2295</v>
      </c>
      <c r="U106" s="1380">
        <v>45389</v>
      </c>
      <c r="V106" s="1380">
        <v>45418</v>
      </c>
      <c r="W106" s="1415">
        <v>2070</v>
      </c>
      <c r="X106" s="1614">
        <v>2600</v>
      </c>
    </row>
    <row r="107" spans="1:24" s="1375" customFormat="1" ht="26.25" customHeight="1">
      <c r="A107" s="1381"/>
      <c r="B107" s="1382"/>
      <c r="C107" s="1432" t="s">
        <v>11714</v>
      </c>
      <c r="D107" s="1382"/>
      <c r="E107" s="1382"/>
      <c r="F107" s="1382"/>
      <c r="G107" s="1382"/>
      <c r="H107" s="1382"/>
      <c r="I107" s="1383" t="s">
        <v>3598</v>
      </c>
      <c r="J107" s="1417" t="s">
        <v>11398</v>
      </c>
      <c r="K107" s="1386" t="s">
        <v>10370</v>
      </c>
      <c r="L107" s="961" t="s">
        <v>3603</v>
      </c>
      <c r="M107" s="1385"/>
      <c r="N107" s="73" t="s">
        <v>3907</v>
      </c>
      <c r="O107" s="1385"/>
      <c r="P107" s="1386"/>
      <c r="Q107" s="1382" t="s">
        <v>9240</v>
      </c>
      <c r="R107" s="606">
        <f>IF(MID(RIGHT(S107,8),1,1)="M",2021,IF(MID(RIGHT(S107,8),1,1)="N",2022,IF(MID(RIGHT(S107,8),1,1)="P",2023,IF(MID(RIGHT(S107,8),1,1)="R",1994,IF(MID(RIGHT(S107,8),1,1)="S",1995,IF(MID(RIGHT(S107,8),1,1)="T",1996,IF(MID(RIGHT(S107,8),1,1)="V",1997,IF(MID(RIGHT(S107,8),1,1)="W",1998,IF(MID(RIGHT(S107,8),1,1)="X",1999,IF(MID(RIGHT(S107,8),1,1)="Y",2000,IF(MID(RIGHT(S107,8),1,1)="1",2001,IF(MID(RIGHT(S107,8),1,1)="2",2002,IF(MID(RIGHT(S107,8),1,1)="3",2003,IF(MID(RIGHT(S107,8),1,1)="4",2004,IF(MID(RIGHT(S107,8),1,1)="5",2005,IF(MID(RIGHT(S107,8),1,1)="6",2006,IF(MID(RIGHT(S107,8),1,1)="7",2007,IF(MID(RIGHT(S107,8),1,1)="8",2008,IF(MID(RIGHT(S107,8),1,1)="9",2009,IF(MID(RIGHT(S107,8),1,1)="A",2010,IF(MID(RIGHT(S107,8),1,1)="B",2011,IF(MID(RIGHT(S107,8),1,1)="C",2012,IF(MID(RIGHT(S107,8),1,1)="D",2013,IF(MID(RIGHT(S107,8),1,1)="E",2014,IF(MID(RIGHT(S107,8),1,1)="F",2015,IF(MID(RIGHT(S107,8),1,1)="G",2016,IF(MID(RIGHT(S107,8),1,1)="H",2017,IF(MID(RIGHT(S107,8),1,1)="J",2018,IF(MID(RIGHT(S107,8),1,1)="K",2019,IF(MID(RIGHT(S107,8),1,1)="L",2020,""))))))))))))))))))))))))))))))</f>
        <v>2007</v>
      </c>
      <c r="S107" s="1382" t="s">
        <v>11395</v>
      </c>
      <c r="T107" s="1572">
        <v>2295</v>
      </c>
      <c r="U107" s="1387">
        <v>45390</v>
      </c>
      <c r="V107" s="1387">
        <v>45419</v>
      </c>
      <c r="W107" s="1435" t="s">
        <v>11925</v>
      </c>
      <c r="X107" s="1618">
        <f>X106-77</f>
        <v>2523</v>
      </c>
    </row>
    <row r="108" spans="1:24" s="1375" customFormat="1" ht="26.25" customHeight="1">
      <c r="A108" s="1381"/>
      <c r="B108" s="1382"/>
      <c r="C108" s="1391"/>
      <c r="D108" s="1382"/>
      <c r="E108" s="1382"/>
      <c r="F108" s="1382"/>
      <c r="G108" s="1382"/>
      <c r="H108" s="1382"/>
      <c r="I108" s="1382"/>
      <c r="J108" s="1384"/>
      <c r="K108" s="1385" t="s">
        <v>11428</v>
      </c>
      <c r="L108" s="1385" t="s">
        <v>12029</v>
      </c>
      <c r="M108" s="1385"/>
      <c r="N108" s="73" t="s">
        <v>7287</v>
      </c>
      <c r="O108" s="1385"/>
      <c r="P108" s="1385"/>
      <c r="Q108" s="1382" t="s">
        <v>9240</v>
      </c>
      <c r="R108" s="606">
        <f>IF(MID(RIGHT(S108,8),1,1)="M",2021,IF(MID(RIGHT(S108,8),1,1)="N",2022,IF(MID(RIGHT(S108,8),1,1)="P",2023,IF(MID(RIGHT(S108,8),1,1)="R",1994,IF(MID(RIGHT(S108,8),1,1)="S",1995,IF(MID(RIGHT(S108,8),1,1)="T",1996,IF(MID(RIGHT(S108,8),1,1)="V",1997,IF(MID(RIGHT(S108,8),1,1)="W",1998,IF(MID(RIGHT(S108,8),1,1)="X",1999,IF(MID(RIGHT(S108,8),1,1)="Y",2000,IF(MID(RIGHT(S108,8),1,1)="1",2001,IF(MID(RIGHT(S108,8),1,1)="2",2002,IF(MID(RIGHT(S108,8),1,1)="3",2003,IF(MID(RIGHT(S108,8),1,1)="4",2004,IF(MID(RIGHT(S108,8),1,1)="5",2005,IF(MID(RIGHT(S108,8),1,1)="6",2006,IF(MID(RIGHT(S108,8),1,1)="7",2007,IF(MID(RIGHT(S108,8),1,1)="8",2008,IF(MID(RIGHT(S108,8),1,1)="9",2009,IF(MID(RIGHT(S108,8),1,1)="A",2010,IF(MID(RIGHT(S108,8),1,1)="B",2011,IF(MID(RIGHT(S108,8),1,1)="C",2012,IF(MID(RIGHT(S108,8),1,1)="D",2013,IF(MID(RIGHT(S108,8),1,1)="E",2014,IF(MID(RIGHT(S108,8),1,1)="F",2015,IF(MID(RIGHT(S108,8),1,1)="G",2016,IF(MID(RIGHT(S108,8),1,1)="H",2017,IF(MID(RIGHT(S108,8),1,1)="J",2018,IF(MID(RIGHT(S108,8),1,1)="K",2019,IF(MID(RIGHT(S108,8),1,1)="L",2020,""))))))))))))))))))))))))))))))</f>
        <v>2008</v>
      </c>
      <c r="S108" s="1382" t="s">
        <v>11396</v>
      </c>
      <c r="T108" s="1572">
        <v>2295</v>
      </c>
      <c r="U108" s="1388">
        <v>45391</v>
      </c>
      <c r="V108" s="1387">
        <v>45420</v>
      </c>
      <c r="W108" s="1472"/>
      <c r="X108" s="1670" t="s">
        <v>12067</v>
      </c>
    </row>
    <row r="109" spans="1:24" s="1375" customFormat="1" ht="26.25" customHeight="1">
      <c r="A109" s="1381"/>
      <c r="B109" s="1382"/>
      <c r="C109" s="1391" t="s">
        <v>10002</v>
      </c>
      <c r="D109" s="1382" t="s">
        <v>191</v>
      </c>
      <c r="E109" s="1382"/>
      <c r="F109" s="1382"/>
      <c r="G109" s="1382"/>
      <c r="H109" s="1382"/>
      <c r="I109" s="1382"/>
      <c r="J109" s="1382"/>
      <c r="K109" s="1385" t="s">
        <v>8972</v>
      </c>
      <c r="L109" s="1385" t="s">
        <v>12066</v>
      </c>
      <c r="M109" s="1385"/>
      <c r="N109" s="1404"/>
      <c r="O109" s="1385"/>
      <c r="P109" s="1385"/>
      <c r="Q109" s="1382" t="s">
        <v>9240</v>
      </c>
      <c r="R109" s="606">
        <f>IF(MID(RIGHT(S109,8),1,1)="M",2021,IF(MID(RIGHT(S109,8),1,1)="N",2022,IF(MID(RIGHT(S109,8),1,1)="P",2023,IF(MID(RIGHT(S109,8),1,1)="R",1994,IF(MID(RIGHT(S109,8),1,1)="S",1995,IF(MID(RIGHT(S109,8),1,1)="T",1996,IF(MID(RIGHT(S109,8),1,1)="V",1997,IF(MID(RIGHT(S109,8),1,1)="W",1998,IF(MID(RIGHT(S109,8),1,1)="X",1999,IF(MID(RIGHT(S109,8),1,1)="Y",2000,IF(MID(RIGHT(S109,8),1,1)="1",2001,IF(MID(RIGHT(S109,8),1,1)="2",2002,IF(MID(RIGHT(S109,8),1,1)="3",2003,IF(MID(RIGHT(S109,8),1,1)="4",2004,IF(MID(RIGHT(S109,8),1,1)="5",2005,IF(MID(RIGHT(S109,8),1,1)="6",2006,IF(MID(RIGHT(S109,8),1,1)="7",2007,IF(MID(RIGHT(S109,8),1,1)="8",2008,IF(MID(RIGHT(S109,8),1,1)="9",2009,IF(MID(RIGHT(S109,8),1,1)="A",2010,IF(MID(RIGHT(S109,8),1,1)="B",2011,IF(MID(RIGHT(S109,8),1,1)="C",2012,IF(MID(RIGHT(S109,8),1,1)="D",2013,IF(MID(RIGHT(S109,8),1,1)="E",2014,IF(MID(RIGHT(S109,8),1,1)="F",2015,IF(MID(RIGHT(S109,8),1,1)="G",2016,IF(MID(RIGHT(S109,8),1,1)="H",2017,IF(MID(RIGHT(S109,8),1,1)="J",2018,IF(MID(RIGHT(S109,8),1,1)="K",2019,IF(MID(RIGHT(S109,8),1,1)="L",2020,""))))))))))))))))))))))))))))))</f>
        <v>2006</v>
      </c>
      <c r="S109" s="1382" t="s">
        <v>11397</v>
      </c>
      <c r="T109" s="1572">
        <v>2295</v>
      </c>
      <c r="U109" s="1387"/>
      <c r="V109" s="1387">
        <v>45421</v>
      </c>
      <c r="W109" s="1435"/>
      <c r="X109" s="1615"/>
    </row>
    <row r="110" spans="1:24" s="1375" customFormat="1" ht="26.25" customHeight="1">
      <c r="A110" s="1381"/>
      <c r="B110" s="1382"/>
      <c r="C110" s="1391" t="s">
        <v>10003</v>
      </c>
      <c r="D110" s="1382" t="s">
        <v>191</v>
      </c>
      <c r="E110" s="1382"/>
      <c r="F110" s="1382"/>
      <c r="G110" s="1382"/>
      <c r="H110" s="1382"/>
      <c r="I110" s="1382"/>
      <c r="J110" s="1384"/>
      <c r="K110" s="1385"/>
      <c r="L110" s="1385"/>
      <c r="M110" s="2559" t="s">
        <v>8710</v>
      </c>
      <c r="N110" s="2560"/>
      <c r="O110" s="2560"/>
      <c r="P110" s="1386"/>
      <c r="Q110" s="1382"/>
      <c r="R110" s="606"/>
      <c r="S110" s="1392" t="s">
        <v>9583</v>
      </c>
      <c r="T110" s="1392">
        <v>3700</v>
      </c>
      <c r="U110" s="1387"/>
      <c r="V110" s="1388">
        <v>45424</v>
      </c>
      <c r="W110" s="1389"/>
      <c r="X110" s="1615"/>
    </row>
    <row r="111" spans="1:24" s="1375" customFormat="1" ht="26.25" customHeight="1">
      <c r="A111" s="1418"/>
      <c r="B111" s="1419"/>
      <c r="C111" s="1420"/>
      <c r="D111" s="1419"/>
      <c r="E111" s="1419"/>
      <c r="F111" s="1419"/>
      <c r="G111" s="1419"/>
      <c r="H111" s="1419"/>
      <c r="I111" s="1419"/>
      <c r="J111" s="1421"/>
      <c r="K111" s="1422"/>
      <c r="L111" s="1422"/>
      <c r="M111" s="1422"/>
      <c r="N111" s="1423"/>
      <c r="O111" s="1422"/>
      <c r="P111" s="1424"/>
      <c r="Q111" s="1419"/>
      <c r="R111" s="1382"/>
      <c r="S111" s="1425" t="s">
        <v>2472</v>
      </c>
      <c r="T111" s="1425">
        <f>SUM(T106:T110)</f>
        <v>12880</v>
      </c>
      <c r="U111" s="1426"/>
      <c r="V111" s="1427"/>
      <c r="W111" s="1428"/>
      <c r="X111" s="1616"/>
    </row>
    <row r="112" spans="1:24" s="1375" customFormat="1" ht="26.25" customHeight="1" thickBot="1">
      <c r="A112" s="1393"/>
      <c r="B112" s="1394"/>
      <c r="C112" s="1394"/>
      <c r="D112" s="1394"/>
      <c r="E112" s="1394"/>
      <c r="F112" s="1394"/>
      <c r="G112" s="1394"/>
      <c r="H112" s="1394"/>
      <c r="I112" s="1394"/>
      <c r="J112" s="1395"/>
      <c r="K112" s="1229" t="s">
        <v>11268</v>
      </c>
      <c r="L112" s="1396"/>
      <c r="M112" s="1396"/>
      <c r="N112" s="1411"/>
      <c r="O112" s="1396"/>
      <c r="P112" s="1397"/>
      <c r="Q112" s="1394"/>
      <c r="R112" s="1258"/>
      <c r="S112" s="1398"/>
      <c r="T112" s="1398"/>
      <c r="U112" s="1399"/>
      <c r="V112" s="1400"/>
      <c r="W112" s="1401"/>
      <c r="X112" s="1617"/>
    </row>
    <row r="113" spans="1:24" ht="26.25" hidden="1" customHeight="1"/>
    <row r="114" spans="1:24" ht="26.25" hidden="1" customHeight="1" thickBot="1"/>
    <row r="115" spans="1:24" ht="26.25" hidden="1" customHeight="1">
      <c r="A115" s="874" t="s">
        <v>188</v>
      </c>
      <c r="B115" s="875"/>
      <c r="C115" s="875" t="s">
        <v>11570</v>
      </c>
      <c r="D115" s="875" t="s">
        <v>190</v>
      </c>
      <c r="E115" s="875"/>
      <c r="F115" s="875"/>
      <c r="G115" s="875"/>
      <c r="H115" s="1478"/>
      <c r="I115" s="875" t="s">
        <v>11491</v>
      </c>
      <c r="J115" s="875" t="s">
        <v>11565</v>
      </c>
      <c r="K115" s="876" t="s">
        <v>11527</v>
      </c>
      <c r="L115" s="875"/>
      <c r="M115" s="875"/>
      <c r="N115" s="876"/>
      <c r="O115" s="876"/>
      <c r="P115" s="877"/>
      <c r="Q115" s="875" t="s">
        <v>11561</v>
      </c>
      <c r="R115" s="875"/>
      <c r="S115" s="875" t="s">
        <v>11562</v>
      </c>
      <c r="T115" s="875"/>
      <c r="U115" s="878">
        <v>45396</v>
      </c>
      <c r="V115" s="878">
        <v>45409</v>
      </c>
      <c r="W115" s="879">
        <v>20</v>
      </c>
      <c r="X115" s="880">
        <v>1150</v>
      </c>
    </row>
    <row r="116" spans="1:24" ht="26.25" hidden="1" customHeight="1">
      <c r="A116" s="881"/>
      <c r="B116" s="882"/>
      <c r="C116" s="882"/>
      <c r="D116" s="882"/>
      <c r="E116" s="882"/>
      <c r="F116" s="882"/>
      <c r="G116" s="882"/>
      <c r="H116" s="882"/>
      <c r="I116" s="882" t="s">
        <v>194</v>
      </c>
      <c r="J116" s="412" t="s">
        <v>11578</v>
      </c>
      <c r="K116" s="884" t="s">
        <v>7735</v>
      </c>
      <c r="L116" s="961" t="s">
        <v>3359</v>
      </c>
      <c r="M116" s="882"/>
      <c r="N116" s="73" t="s">
        <v>3586</v>
      </c>
      <c r="O116" s="882"/>
      <c r="P116" s="882"/>
      <c r="Q116" s="882"/>
      <c r="R116" s="882"/>
      <c r="S116" s="882"/>
      <c r="T116" s="882"/>
      <c r="U116" s="891">
        <v>45431</v>
      </c>
      <c r="V116" s="1132">
        <f>U116+14</f>
        <v>45445</v>
      </c>
      <c r="W116" s="1539"/>
      <c r="X116" s="1576"/>
    </row>
    <row r="117" spans="1:24" ht="26.25" hidden="1" customHeight="1">
      <c r="A117" s="881"/>
      <c r="B117" s="882"/>
      <c r="C117" s="1434"/>
      <c r="D117" s="2804" t="s">
        <v>3301</v>
      </c>
      <c r="E117" s="2805"/>
      <c r="F117" s="2805"/>
      <c r="G117" s="2805"/>
      <c r="H117" s="2806"/>
      <c r="I117" s="882" t="s">
        <v>11568</v>
      </c>
      <c r="J117" s="882" t="s">
        <v>11564</v>
      </c>
      <c r="K117" s="889" t="s">
        <v>11567</v>
      </c>
      <c r="L117" s="882"/>
      <c r="M117" s="882"/>
      <c r="N117" s="73" t="s">
        <v>7705</v>
      </c>
      <c r="O117" s="1436"/>
      <c r="P117" s="882"/>
      <c r="Q117" s="882"/>
      <c r="R117" s="882"/>
      <c r="S117" s="882"/>
      <c r="T117" s="882"/>
      <c r="U117" s="891"/>
      <c r="V117" s="885"/>
      <c r="W117" s="911"/>
      <c r="X117" s="888"/>
    </row>
    <row r="118" spans="1:24" ht="26.25" hidden="1" customHeight="1">
      <c r="A118" s="881"/>
      <c r="B118" s="882"/>
      <c r="C118" s="882"/>
      <c r="D118" s="2807"/>
      <c r="E118" s="2808"/>
      <c r="F118" s="2808"/>
      <c r="G118" s="2808"/>
      <c r="H118" s="2809"/>
      <c r="I118" s="882" t="s">
        <v>11569</v>
      </c>
      <c r="J118" s="882" t="s">
        <v>11556</v>
      </c>
      <c r="K118" s="889" t="s">
        <v>11576</v>
      </c>
      <c r="L118" s="882"/>
      <c r="M118" s="882"/>
      <c r="N118" s="73" t="s">
        <v>9005</v>
      </c>
      <c r="O118" s="882" t="s">
        <v>11558</v>
      </c>
      <c r="P118" s="882"/>
      <c r="Q118" s="882"/>
      <c r="R118" s="882"/>
      <c r="S118" s="883" t="s">
        <v>189</v>
      </c>
      <c r="T118" s="883"/>
      <c r="U118" s="885"/>
      <c r="V118" s="891"/>
      <c r="W118" s="887"/>
      <c r="X118" s="888"/>
    </row>
    <row r="119" spans="1:24" ht="26.25" hidden="1" customHeight="1">
      <c r="A119" s="881"/>
      <c r="B119" s="882"/>
      <c r="C119" s="882"/>
      <c r="D119" s="2810"/>
      <c r="E119" s="2811"/>
      <c r="F119" s="2811"/>
      <c r="G119" s="2811"/>
      <c r="H119" s="2812"/>
      <c r="I119" s="882"/>
      <c r="J119" s="882" t="s">
        <v>11571</v>
      </c>
      <c r="K119" s="890" t="s">
        <v>4071</v>
      </c>
      <c r="L119" s="882"/>
      <c r="M119" s="882"/>
      <c r="N119" s="73" t="s">
        <v>11557</v>
      </c>
      <c r="O119" s="882" t="s">
        <v>11558</v>
      </c>
      <c r="P119" s="882"/>
      <c r="Q119" s="882"/>
      <c r="R119" s="882"/>
      <c r="S119" s="883" t="s">
        <v>2472</v>
      </c>
      <c r="T119" s="883">
        <f>SUM(T115:T118)</f>
        <v>0</v>
      </c>
      <c r="U119" s="891"/>
      <c r="V119" s="891"/>
      <c r="W119" s="887"/>
      <c r="X119" s="1309"/>
    </row>
    <row r="120" spans="1:24" ht="26.25" hidden="1" customHeight="1" thickBot="1">
      <c r="A120" s="892"/>
      <c r="B120" s="893"/>
      <c r="C120" s="893"/>
      <c r="D120" s="893"/>
      <c r="E120" s="893"/>
      <c r="F120" s="893"/>
      <c r="G120" s="893"/>
      <c r="H120" s="893"/>
      <c r="I120" s="893"/>
      <c r="J120" s="893"/>
      <c r="K120" s="1229" t="s">
        <v>11492</v>
      </c>
      <c r="L120" s="893"/>
      <c r="M120" s="893"/>
      <c r="N120" s="894"/>
      <c r="O120" s="894"/>
      <c r="P120" s="895"/>
      <c r="Q120" s="893"/>
      <c r="R120" s="893"/>
      <c r="S120" s="895"/>
      <c r="T120" s="895"/>
      <c r="U120" s="897"/>
      <c r="V120" s="898"/>
      <c r="W120" s="899"/>
      <c r="X120" s="900"/>
    </row>
    <row r="121" spans="1:24" ht="26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51"/>
      <c r="L121" s="4"/>
      <c r="M121" s="4"/>
      <c r="N121" s="451"/>
      <c r="O121" s="451"/>
      <c r="P121" s="452"/>
      <c r="Q121" s="4"/>
      <c r="R121" s="4"/>
      <c r="S121" s="4"/>
      <c r="T121" s="4"/>
      <c r="U121" s="453"/>
      <c r="V121" s="454"/>
      <c r="W121" s="455"/>
      <c r="X121" s="455"/>
    </row>
    <row r="122" spans="1:24" ht="26.25" customHeight="1" thickBot="1"/>
    <row r="123" spans="1:24" ht="26.25" customHeight="1">
      <c r="A123" s="699" t="s">
        <v>188</v>
      </c>
      <c r="B123" s="700"/>
      <c r="C123" s="700" t="s">
        <v>154</v>
      </c>
      <c r="D123" s="700" t="s">
        <v>190</v>
      </c>
      <c r="E123" s="700" t="s">
        <v>191</v>
      </c>
      <c r="F123" s="700" t="s">
        <v>191</v>
      </c>
      <c r="G123" s="700" t="s">
        <v>191</v>
      </c>
      <c r="H123" s="1484"/>
      <c r="I123" s="700" t="s">
        <v>8125</v>
      </c>
      <c r="J123" s="715" t="s">
        <v>11263</v>
      </c>
      <c r="K123" s="1515" t="s">
        <v>11332</v>
      </c>
      <c r="L123" s="715" t="s">
        <v>11596</v>
      </c>
      <c r="M123" s="715"/>
      <c r="N123" s="701" t="s">
        <v>11543</v>
      </c>
      <c r="O123" s="701">
        <v>231538734</v>
      </c>
      <c r="P123" s="702" t="s">
        <v>12699</v>
      </c>
      <c r="Q123" s="700" t="s">
        <v>1933</v>
      </c>
      <c r="R123" s="700">
        <f>IF(MID(RIGHT(S123,8),1,1)="M",2021,IF(MID(RIGHT(S123,8),1,1)="N",2022,IF(MID(RIGHT(S123,8),1,1)="P",2023,IF(MID(RIGHT(S123,8),1,1)="R",1994,IF(MID(RIGHT(S123,8),1,1)="S",1995,IF(MID(RIGHT(S123,8),1,1)="T",1996,IF(MID(RIGHT(S123,8),1,1)="V",1997,IF(MID(RIGHT(S123,8),1,1)="W",1998,IF(MID(RIGHT(S123,8),1,1)="X",1999,IF(MID(RIGHT(S123,8),1,1)="Y",2000,IF(MID(RIGHT(S123,8),1,1)="1",2001,IF(MID(RIGHT(S123,8),1,1)="2",2002,IF(MID(RIGHT(S123,8),1,1)="3",2003,IF(MID(RIGHT(S123,8),1,1)="4",2004,IF(MID(RIGHT(S123,8),1,1)="5",2005,IF(MID(RIGHT(S123,8),1,1)="6",2006,IF(MID(RIGHT(S123,8),1,1)="7",2007,IF(MID(RIGHT(S123,8),1,1)="8",2008,IF(MID(RIGHT(S123,8),1,1)="9",2009,IF(MID(RIGHT(S123,8),1,1)="A",2010,IF(MID(RIGHT(S123,8),1,1)="B",2011,IF(MID(RIGHT(S123,8),1,1)="C",2012,IF(MID(RIGHT(S123,8),1,1)="D",2013,IF(MID(RIGHT(S123,8),1,1)="E",2014,IF(MID(RIGHT(S123,8),1,1)="F",2015,IF(MID(RIGHT(S123,8),1,1)="G",2016,IF(MID(RIGHT(S123,8),1,1)="H",2017,IF(MID(RIGHT(S123,8),1,1)="J",2018,IF(MID(RIGHT(S123,8),1,1)="K",2019,IF(MID(RIGHT(S123,8),1,1)="L",2020,""))))))))))))))))))))))))))))))</f>
        <v>2020</v>
      </c>
      <c r="S123" s="700" t="s">
        <v>11544</v>
      </c>
      <c r="T123" s="700">
        <v>1815</v>
      </c>
      <c r="U123" s="716">
        <v>45389</v>
      </c>
      <c r="V123" s="716">
        <v>45443</v>
      </c>
      <c r="W123" s="1368">
        <v>4200</v>
      </c>
      <c r="X123" s="704">
        <v>5400</v>
      </c>
    </row>
    <row r="124" spans="1:24" ht="26.25" customHeight="1">
      <c r="A124" s="705"/>
      <c r="B124" s="278"/>
      <c r="C124" s="320" t="s">
        <v>8623</v>
      </c>
      <c r="D124" s="278"/>
      <c r="E124" s="278"/>
      <c r="F124" s="278"/>
      <c r="G124" s="278"/>
      <c r="H124" s="278"/>
      <c r="I124" s="278" t="s">
        <v>2578</v>
      </c>
      <c r="J124" s="317" t="s">
        <v>11266</v>
      </c>
      <c r="K124" s="280" t="s">
        <v>195</v>
      </c>
      <c r="L124" s="425" t="s">
        <v>3603</v>
      </c>
      <c r="M124" s="278"/>
      <c r="N124" s="73" t="s">
        <v>7844</v>
      </c>
      <c r="O124" s="278"/>
      <c r="P124" s="278"/>
      <c r="Q124" s="278" t="s">
        <v>1933</v>
      </c>
      <c r="R124" s="278">
        <f>IF(MID(RIGHT(S124,8),1,1)="M",2021,IF(MID(RIGHT(S124,8),1,1)="N",2022,IF(MID(RIGHT(S124,8),1,1)="P",2023,IF(MID(RIGHT(S124,8),1,1)="R",1994,IF(MID(RIGHT(S124,8),1,1)="S",1995,IF(MID(RIGHT(S124,8),1,1)="T",1996,IF(MID(RIGHT(S124,8),1,1)="V",1997,IF(MID(RIGHT(S124,8),1,1)="W",1998,IF(MID(RIGHT(S124,8),1,1)="X",1999,IF(MID(RIGHT(S124,8),1,1)="Y",2000,IF(MID(RIGHT(S124,8),1,1)="1",2001,IF(MID(RIGHT(S124,8),1,1)="2",2002,IF(MID(RIGHT(S124,8),1,1)="3",2003,IF(MID(RIGHT(S124,8),1,1)="4",2004,IF(MID(RIGHT(S124,8),1,1)="5",2005,IF(MID(RIGHT(S124,8),1,1)="6",2006,IF(MID(RIGHT(S124,8),1,1)="7",2007,IF(MID(RIGHT(S124,8),1,1)="8",2008,IF(MID(RIGHT(S124,8),1,1)="9",2009,IF(MID(RIGHT(S124,8),1,1)="A",2010,IF(MID(RIGHT(S124,8),1,1)="B",2011,IF(MID(RIGHT(S124,8),1,1)="C",2012,IF(MID(RIGHT(S124,8),1,1)="D",2013,IF(MID(RIGHT(S124,8),1,1)="E",2014,IF(MID(RIGHT(S124,8),1,1)="F",2015,IF(MID(RIGHT(S124,8),1,1)="G",2016,IF(MID(RIGHT(S124,8),1,1)="H",2017,IF(MID(RIGHT(S124,8),1,1)="J",2018,IF(MID(RIGHT(S124,8),1,1)="K",2019,IF(MID(RIGHT(S124,8),1,1)="L",2020,""))))))))))))))))))))))))))))))</f>
        <v>2020</v>
      </c>
      <c r="S124" s="278" t="s">
        <v>11545</v>
      </c>
      <c r="T124" s="278">
        <v>1815</v>
      </c>
      <c r="U124" s="719">
        <v>45390</v>
      </c>
      <c r="V124" s="719">
        <v>45451</v>
      </c>
      <c r="W124" s="283">
        <v>4650</v>
      </c>
      <c r="X124" s="706" t="s">
        <v>12109</v>
      </c>
    </row>
    <row r="125" spans="1:24" ht="26.25" customHeight="1">
      <c r="A125" s="705"/>
      <c r="B125" s="278"/>
      <c r="C125" s="278" t="s">
        <v>8254</v>
      </c>
      <c r="D125" s="278"/>
      <c r="E125" s="278"/>
      <c r="F125" s="278"/>
      <c r="G125" s="278"/>
      <c r="H125" s="278"/>
      <c r="I125" s="720"/>
      <c r="J125" s="278"/>
      <c r="K125" s="278" t="s">
        <v>11264</v>
      </c>
      <c r="L125" s="278"/>
      <c r="M125" s="278"/>
      <c r="N125" s="73" t="s">
        <v>2435</v>
      </c>
      <c r="O125" s="1371"/>
      <c r="P125" s="278"/>
      <c r="Q125" s="278" t="s">
        <v>1933</v>
      </c>
      <c r="R125" s="278">
        <f>IF(MID(RIGHT(S125,8),1,1)="M",2021,IF(MID(RIGHT(S125,8),1,1)="N",2022,IF(MID(RIGHT(S125,8),1,1)="P",2023,IF(MID(RIGHT(S125,8),1,1)="R",1994,IF(MID(RIGHT(S125,8),1,1)="S",1995,IF(MID(RIGHT(S125,8),1,1)="T",1996,IF(MID(RIGHT(S125,8),1,1)="V",1997,IF(MID(RIGHT(S125,8),1,1)="W",1998,IF(MID(RIGHT(S125,8),1,1)="X",1999,IF(MID(RIGHT(S125,8),1,1)="Y",2000,IF(MID(RIGHT(S125,8),1,1)="1",2001,IF(MID(RIGHT(S125,8),1,1)="2",2002,IF(MID(RIGHT(S125,8),1,1)="3",2003,IF(MID(RIGHT(S125,8),1,1)="4",2004,IF(MID(RIGHT(S125,8),1,1)="5",2005,IF(MID(RIGHT(S125,8),1,1)="6",2006,IF(MID(RIGHT(S125,8),1,1)="7",2007,IF(MID(RIGHT(S125,8),1,1)="8",2008,IF(MID(RIGHT(S125,8),1,1)="9",2009,IF(MID(RIGHT(S125,8),1,1)="A",2010,IF(MID(RIGHT(S125,8),1,1)="B",2011,IF(MID(RIGHT(S125,8),1,1)="C",2012,IF(MID(RIGHT(S125,8),1,1)="D",2013,IF(MID(RIGHT(S125,8),1,1)="E",2014,IF(MID(RIGHT(S125,8),1,1)="F",2015,IF(MID(RIGHT(S125,8),1,1)="G",2016,IF(MID(RIGHT(S125,8),1,1)="H",2017,IF(MID(RIGHT(S125,8),1,1)="J",2018,IF(MID(RIGHT(S125,8),1,1)="K",2019,IF(MID(RIGHT(S125,8),1,1)="L",2020,""))))))))))))))))))))))))))))))</f>
        <v>2020</v>
      </c>
      <c r="S125" s="278" t="s">
        <v>11546</v>
      </c>
      <c r="T125" s="278">
        <v>1815</v>
      </c>
      <c r="U125" s="420">
        <v>45391</v>
      </c>
      <c r="V125" s="719">
        <v>45453</v>
      </c>
      <c r="W125" s="283" t="s">
        <v>12704</v>
      </c>
      <c r="X125" s="706"/>
    </row>
    <row r="126" spans="1:24" ht="26.25" customHeight="1">
      <c r="A126" s="705"/>
      <c r="B126" s="278"/>
      <c r="C126" s="278"/>
      <c r="D126" s="278"/>
      <c r="E126" s="278"/>
      <c r="F126" s="278"/>
      <c r="G126" s="278"/>
      <c r="H126" s="278"/>
      <c r="I126" s="720" t="s">
        <v>8207</v>
      </c>
      <c r="J126" s="278" t="s">
        <v>11269</v>
      </c>
      <c r="K126" s="278" t="s">
        <v>4071</v>
      </c>
      <c r="L126" s="278"/>
      <c r="M126" s="278"/>
      <c r="N126" s="278"/>
      <c r="O126" s="278"/>
      <c r="P126" s="280"/>
      <c r="Q126" s="278" t="s">
        <v>2093</v>
      </c>
      <c r="R126" s="278">
        <f>IF(MID(RIGHT(S126,8),1,1)="M",2021,IF(MID(RIGHT(S126,8),1,1)="N",2022,IF(MID(RIGHT(S126,8),1,1)="P",2023,IF(MID(RIGHT(S126,8),1,1)="R",1994,IF(MID(RIGHT(S126,8),1,1)="S",1995,IF(MID(RIGHT(S126,8),1,1)="T",1996,IF(MID(RIGHT(S126,8),1,1)="V",1997,IF(MID(RIGHT(S126,8),1,1)="W",1998,IF(MID(RIGHT(S126,8),1,1)="X",1999,IF(MID(RIGHT(S126,8),1,1)="Y",2000,IF(MID(RIGHT(S126,8),1,1)="1",2001,IF(MID(RIGHT(S126,8),1,1)="2",2002,IF(MID(RIGHT(S126,8),1,1)="3",2003,IF(MID(RIGHT(S126,8),1,1)="4",2004,IF(MID(RIGHT(S126,8),1,1)="5",2005,IF(MID(RIGHT(S126,8),1,1)="6",2006,IF(MID(RIGHT(S126,8),1,1)="7",2007,IF(MID(RIGHT(S126,8),1,1)="8",2008,IF(MID(RIGHT(S126,8),1,1)="9",2009,IF(MID(RIGHT(S126,8),1,1)="A",2010,IF(MID(RIGHT(S126,8),1,1)="B",2011,IF(MID(RIGHT(S126,8),1,1)="C",2012,IF(MID(RIGHT(S126,8),1,1)="D",2013,IF(MID(RIGHT(S126,8),1,1)="E",2014,IF(MID(RIGHT(S126,8),1,1)="F",2015,IF(MID(RIGHT(S126,8),1,1)="G",2016,IF(MID(RIGHT(S126,8),1,1)="H",2017,IF(MID(RIGHT(S126,8),1,1)="J",2018,IF(MID(RIGHT(S126,8),1,1)="K",2019,IF(MID(RIGHT(S126,8),1,1)="L",2020,""))))))))))))))))))))))))))))))</f>
        <v>2020</v>
      </c>
      <c r="S126" s="278" t="s">
        <v>11547</v>
      </c>
      <c r="T126" s="278">
        <v>1815</v>
      </c>
      <c r="U126" s="281"/>
      <c r="V126" s="281">
        <v>45454</v>
      </c>
      <c r="W126" s="283"/>
      <c r="X126" s="721"/>
    </row>
    <row r="127" spans="1:24" ht="26.25" customHeight="1">
      <c r="A127" s="705"/>
      <c r="B127" s="278"/>
      <c r="C127" s="278" t="s">
        <v>10002</v>
      </c>
      <c r="D127" s="278" t="s">
        <v>191</v>
      </c>
      <c r="E127" s="278"/>
      <c r="F127" s="278"/>
      <c r="G127" s="278"/>
      <c r="H127" s="278"/>
      <c r="I127" s="278"/>
      <c r="J127" s="278"/>
      <c r="K127" s="278"/>
      <c r="L127" s="278"/>
      <c r="M127" s="2559" t="s">
        <v>10944</v>
      </c>
      <c r="N127" s="2560"/>
      <c r="O127" s="2560"/>
      <c r="P127" s="278"/>
      <c r="Q127" s="278"/>
      <c r="R127" s="278"/>
      <c r="S127" s="284" t="s">
        <v>189</v>
      </c>
      <c r="T127" s="284">
        <v>3700</v>
      </c>
      <c r="U127" s="281"/>
      <c r="V127" s="281">
        <v>45456</v>
      </c>
      <c r="W127" s="283"/>
      <c r="X127" s="722"/>
    </row>
    <row r="128" spans="1:24" ht="26.25" customHeight="1">
      <c r="A128" s="705"/>
      <c r="B128" s="278"/>
      <c r="C128" s="278" t="s">
        <v>9653</v>
      </c>
      <c r="D128" s="278" t="s">
        <v>191</v>
      </c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80"/>
      <c r="Q128" s="278"/>
      <c r="R128" s="278"/>
      <c r="S128" s="284" t="s">
        <v>2472</v>
      </c>
      <c r="T128" s="284">
        <f>SUM(T123:T127)</f>
        <v>10960</v>
      </c>
      <c r="U128" s="281"/>
      <c r="V128" s="282">
        <v>45458</v>
      </c>
      <c r="W128" s="283"/>
      <c r="X128" s="722"/>
    </row>
    <row r="129" spans="1:24" ht="26.25" customHeight="1" thickBot="1">
      <c r="A129" s="707"/>
      <c r="B129" s="708"/>
      <c r="C129" s="708"/>
      <c r="D129" s="708"/>
      <c r="E129" s="708"/>
      <c r="F129" s="708"/>
      <c r="G129" s="708"/>
      <c r="H129" s="708"/>
      <c r="I129" s="708"/>
      <c r="J129" s="708"/>
      <c r="K129" s="611" t="s">
        <v>11268</v>
      </c>
      <c r="L129" s="709"/>
      <c r="M129" s="709"/>
      <c r="N129" s="708"/>
      <c r="O129" s="708"/>
      <c r="P129" s="710"/>
      <c r="Q129" s="711"/>
      <c r="R129" s="711"/>
      <c r="S129" s="711"/>
      <c r="T129" s="711"/>
      <c r="U129" s="712"/>
      <c r="V129" s="713"/>
      <c r="W129" s="723"/>
      <c r="X129" s="724"/>
    </row>
    <row r="130" spans="1:24" ht="26.25" customHeight="1">
      <c r="A130" s="699" t="s">
        <v>188</v>
      </c>
      <c r="B130" s="700"/>
      <c r="C130" s="700" t="s">
        <v>154</v>
      </c>
      <c r="D130" s="700" t="s">
        <v>190</v>
      </c>
      <c r="E130" s="700" t="s">
        <v>191</v>
      </c>
      <c r="F130" s="700" t="s">
        <v>191</v>
      </c>
      <c r="G130" s="700" t="s">
        <v>191</v>
      </c>
      <c r="H130" s="1484"/>
      <c r="I130" s="700" t="s">
        <v>8125</v>
      </c>
      <c r="J130" s="715" t="s">
        <v>11263</v>
      </c>
      <c r="K130" s="1515" t="s">
        <v>11332</v>
      </c>
      <c r="L130" s="715" t="s">
        <v>11597</v>
      </c>
      <c r="M130" s="715"/>
      <c r="N130" s="701" t="s">
        <v>11541</v>
      </c>
      <c r="O130" s="701">
        <v>231538683</v>
      </c>
      <c r="P130" s="702" t="s">
        <v>12699</v>
      </c>
      <c r="Q130" s="700" t="s">
        <v>1933</v>
      </c>
      <c r="R130" s="700">
        <f>IF(MID(RIGHT(S130,8),1,1)="M",2021,IF(MID(RIGHT(S130,8),1,1)="N",2022,IF(MID(RIGHT(S130,8),1,1)="P",2023,IF(MID(RIGHT(S130,8),1,1)="R",1994,IF(MID(RIGHT(S130,8),1,1)="S",1995,IF(MID(RIGHT(S130,8),1,1)="T",1996,IF(MID(RIGHT(S130,8),1,1)="V",1997,IF(MID(RIGHT(S130,8),1,1)="W",1998,IF(MID(RIGHT(S130,8),1,1)="X",1999,IF(MID(RIGHT(S130,8),1,1)="Y",2000,IF(MID(RIGHT(S130,8),1,1)="1",2001,IF(MID(RIGHT(S130,8),1,1)="2",2002,IF(MID(RIGHT(S130,8),1,1)="3",2003,IF(MID(RIGHT(S130,8),1,1)="4",2004,IF(MID(RIGHT(S130,8),1,1)="5",2005,IF(MID(RIGHT(S130,8),1,1)="6",2006,IF(MID(RIGHT(S130,8),1,1)="7",2007,IF(MID(RIGHT(S130,8),1,1)="8",2008,IF(MID(RIGHT(S130,8),1,1)="9",2009,IF(MID(RIGHT(S130,8),1,1)="A",2010,IF(MID(RIGHT(S130,8),1,1)="B",2011,IF(MID(RIGHT(S130,8),1,1)="C",2012,IF(MID(RIGHT(S130,8),1,1)="D",2013,IF(MID(RIGHT(S130,8),1,1)="E",2014,IF(MID(RIGHT(S130,8),1,1)="F",2015,IF(MID(RIGHT(S130,8),1,1)="G",2016,IF(MID(RIGHT(S130,8),1,1)="H",2017,IF(MID(RIGHT(S130,8),1,1)="J",2018,IF(MID(RIGHT(S130,8),1,1)="K",2019,IF(MID(RIGHT(S130,8),1,1)="L",2020,""))))))))))))))))))))))))))))))</f>
        <v>2020</v>
      </c>
      <c r="S130" s="700" t="s">
        <v>11548</v>
      </c>
      <c r="T130" s="700">
        <v>1840</v>
      </c>
      <c r="U130" s="716">
        <v>45389</v>
      </c>
      <c r="V130" s="716">
        <v>45443</v>
      </c>
      <c r="W130" s="1368">
        <v>4200</v>
      </c>
      <c r="X130" s="704">
        <v>5400</v>
      </c>
    </row>
    <row r="131" spans="1:24" ht="26.25" customHeight="1">
      <c r="A131" s="705"/>
      <c r="B131" s="278"/>
      <c r="C131" s="320" t="s">
        <v>8623</v>
      </c>
      <c r="D131" s="278"/>
      <c r="E131" s="278"/>
      <c r="F131" s="278"/>
      <c r="G131" s="278"/>
      <c r="H131" s="278"/>
      <c r="I131" s="278" t="s">
        <v>2578</v>
      </c>
      <c r="J131" s="317" t="s">
        <v>11267</v>
      </c>
      <c r="K131" s="280" t="s">
        <v>195</v>
      </c>
      <c r="L131" s="425" t="s">
        <v>3603</v>
      </c>
      <c r="M131" s="278"/>
      <c r="N131" s="73" t="s">
        <v>3073</v>
      </c>
      <c r="O131" s="278"/>
      <c r="P131" s="278"/>
      <c r="Q131" s="278" t="s">
        <v>4438</v>
      </c>
      <c r="R131" s="278">
        <f>IF(MID(RIGHT(S131,8),1,1)="M",2021,IF(MID(RIGHT(S131,8),1,1)="N",2022,IF(MID(RIGHT(S131,8),1,1)="P",2023,IF(MID(RIGHT(S131,8),1,1)="R",1994,IF(MID(RIGHT(S131,8),1,1)="S",1995,IF(MID(RIGHT(S131,8),1,1)="T",1996,IF(MID(RIGHT(S131,8),1,1)="V",1997,IF(MID(RIGHT(S131,8),1,1)="W",1998,IF(MID(RIGHT(S131,8),1,1)="X",1999,IF(MID(RIGHT(S131,8),1,1)="Y",2000,IF(MID(RIGHT(S131,8),1,1)="1",2001,IF(MID(RIGHT(S131,8),1,1)="2",2002,IF(MID(RIGHT(S131,8),1,1)="3",2003,IF(MID(RIGHT(S131,8),1,1)="4",2004,IF(MID(RIGHT(S131,8),1,1)="5",2005,IF(MID(RIGHT(S131,8),1,1)="6",2006,IF(MID(RIGHT(S131,8),1,1)="7",2007,IF(MID(RIGHT(S131,8),1,1)="8",2008,IF(MID(RIGHT(S131,8),1,1)="9",2009,IF(MID(RIGHT(S131,8),1,1)="A",2010,IF(MID(RIGHT(S131,8),1,1)="B",2011,IF(MID(RIGHT(S131,8),1,1)="C",2012,IF(MID(RIGHT(S131,8),1,1)="D",2013,IF(MID(RIGHT(S131,8),1,1)="E",2014,IF(MID(RIGHT(S131,8),1,1)="F",2015,IF(MID(RIGHT(S131,8),1,1)="G",2016,IF(MID(RIGHT(S131,8),1,1)="H",2017,IF(MID(RIGHT(S131,8),1,1)="J",2018,IF(MID(RIGHT(S131,8),1,1)="K",2019,IF(MID(RIGHT(S131,8),1,1)="L",2020,""))))))))))))))))))))))))))))))</f>
        <v>2019</v>
      </c>
      <c r="S131" s="278" t="s">
        <v>11549</v>
      </c>
      <c r="T131" s="278">
        <v>2110</v>
      </c>
      <c r="U131" s="719">
        <v>45390</v>
      </c>
      <c r="V131" s="719">
        <v>45451</v>
      </c>
      <c r="W131" s="283">
        <v>4650</v>
      </c>
      <c r="X131" s="706" t="s">
        <v>12109</v>
      </c>
    </row>
    <row r="132" spans="1:24" ht="26.25" customHeight="1">
      <c r="A132" s="705"/>
      <c r="B132" s="278"/>
      <c r="C132" s="278" t="s">
        <v>8254</v>
      </c>
      <c r="D132" s="278"/>
      <c r="E132" s="278"/>
      <c r="F132" s="278"/>
      <c r="G132" s="278"/>
      <c r="H132" s="278"/>
      <c r="I132" s="720"/>
      <c r="J132" s="278"/>
      <c r="K132" s="278" t="s">
        <v>11264</v>
      </c>
      <c r="L132" s="278"/>
      <c r="M132" s="278"/>
      <c r="N132" s="73" t="s">
        <v>2435</v>
      </c>
      <c r="O132" s="1371"/>
      <c r="P132" s="278"/>
      <c r="Q132" s="278" t="s">
        <v>1933</v>
      </c>
      <c r="R132" s="278">
        <f>IF(MID(RIGHT(S132,8),1,1)="M",2021,IF(MID(RIGHT(S132,8),1,1)="N",2022,IF(MID(RIGHT(S132,8),1,1)="P",2023,IF(MID(RIGHT(S132,8),1,1)="R",1994,IF(MID(RIGHT(S132,8),1,1)="S",1995,IF(MID(RIGHT(S132,8),1,1)="T",1996,IF(MID(RIGHT(S132,8),1,1)="V",1997,IF(MID(RIGHT(S132,8),1,1)="W",1998,IF(MID(RIGHT(S132,8),1,1)="X",1999,IF(MID(RIGHT(S132,8),1,1)="Y",2000,IF(MID(RIGHT(S132,8),1,1)="1",2001,IF(MID(RIGHT(S132,8),1,1)="2",2002,IF(MID(RIGHT(S132,8),1,1)="3",2003,IF(MID(RIGHT(S132,8),1,1)="4",2004,IF(MID(RIGHT(S132,8),1,1)="5",2005,IF(MID(RIGHT(S132,8),1,1)="6",2006,IF(MID(RIGHT(S132,8),1,1)="7",2007,IF(MID(RIGHT(S132,8),1,1)="8",2008,IF(MID(RIGHT(S132,8),1,1)="9",2009,IF(MID(RIGHT(S132,8),1,1)="A",2010,IF(MID(RIGHT(S132,8),1,1)="B",2011,IF(MID(RIGHT(S132,8),1,1)="C",2012,IF(MID(RIGHT(S132,8),1,1)="D",2013,IF(MID(RIGHT(S132,8),1,1)="E",2014,IF(MID(RIGHT(S132,8),1,1)="F",2015,IF(MID(RIGHT(S132,8),1,1)="G",2016,IF(MID(RIGHT(S132,8),1,1)="H",2017,IF(MID(RIGHT(S132,8),1,1)="J",2018,IF(MID(RIGHT(S132,8),1,1)="K",2019,IF(MID(RIGHT(S132,8),1,1)="L",2020,""))))))))))))))))))))))))))))))</f>
        <v>2020</v>
      </c>
      <c r="S132" s="278" t="s">
        <v>11550</v>
      </c>
      <c r="T132" s="278">
        <v>1815</v>
      </c>
      <c r="U132" s="420">
        <v>45391</v>
      </c>
      <c r="V132" s="719">
        <v>45453</v>
      </c>
      <c r="W132" s="283" t="s">
        <v>12704</v>
      </c>
      <c r="X132" s="706"/>
    </row>
    <row r="133" spans="1:24" ht="26.25" customHeight="1">
      <c r="A133" s="705"/>
      <c r="B133" s="278"/>
      <c r="C133" s="278"/>
      <c r="D133" s="278"/>
      <c r="E133" s="278"/>
      <c r="F133" s="278"/>
      <c r="G133" s="278"/>
      <c r="H133" s="278"/>
      <c r="I133" s="720" t="s">
        <v>8207</v>
      </c>
      <c r="J133" s="278" t="s">
        <v>11269</v>
      </c>
      <c r="K133" s="278" t="s">
        <v>4071</v>
      </c>
      <c r="L133" s="278"/>
      <c r="M133" s="278"/>
      <c r="N133" s="278"/>
      <c r="O133" s="278"/>
      <c r="P133" s="280"/>
      <c r="Q133" s="278" t="s">
        <v>2047</v>
      </c>
      <c r="R133" s="278">
        <f>IF(MID(RIGHT(S133,8),1,1)="M",2021,IF(MID(RIGHT(S133,8),1,1)="N",2022,IF(MID(RIGHT(S133,8),1,1)="P",2023,IF(MID(RIGHT(S133,8),1,1)="R",1994,IF(MID(RIGHT(S133,8),1,1)="S",1995,IF(MID(RIGHT(S133,8),1,1)="T",1996,IF(MID(RIGHT(S133,8),1,1)="V",1997,IF(MID(RIGHT(S133,8),1,1)="W",1998,IF(MID(RIGHT(S133,8),1,1)="X",1999,IF(MID(RIGHT(S133,8),1,1)="Y",2000,IF(MID(RIGHT(S133,8),1,1)="1",2001,IF(MID(RIGHT(S133,8),1,1)="2",2002,IF(MID(RIGHT(S133,8),1,1)="3",2003,IF(MID(RIGHT(S133,8),1,1)="4",2004,IF(MID(RIGHT(S133,8),1,1)="5",2005,IF(MID(RIGHT(S133,8),1,1)="6",2006,IF(MID(RIGHT(S133,8),1,1)="7",2007,IF(MID(RIGHT(S133,8),1,1)="8",2008,IF(MID(RIGHT(S133,8),1,1)="9",2009,IF(MID(RIGHT(S133,8),1,1)="A",2010,IF(MID(RIGHT(S133,8),1,1)="B",2011,IF(MID(RIGHT(S133,8),1,1)="C",2012,IF(MID(RIGHT(S133,8),1,1)="D",2013,IF(MID(RIGHT(S133,8),1,1)="E",2014,IF(MID(RIGHT(S133,8),1,1)="F",2015,IF(MID(RIGHT(S133,8),1,1)="G",2016,IF(MID(RIGHT(S133,8),1,1)="H",2017,IF(MID(RIGHT(S133,8),1,1)="J",2018,IF(MID(RIGHT(S133,8),1,1)="K",2019,IF(MID(RIGHT(S133,8),1,1)="L",2020,""))))))))))))))))))))))))))))))</f>
        <v>2020</v>
      </c>
      <c r="S133" s="278" t="s">
        <v>11551</v>
      </c>
      <c r="T133" s="278">
        <v>2310</v>
      </c>
      <c r="U133" s="281"/>
      <c r="V133" s="281">
        <v>45454</v>
      </c>
      <c r="W133" s="283"/>
      <c r="X133" s="721"/>
    </row>
    <row r="134" spans="1:24" ht="26.25" customHeight="1">
      <c r="A134" s="705"/>
      <c r="B134" s="278"/>
      <c r="C134" s="278" t="s">
        <v>10002</v>
      </c>
      <c r="D134" s="278" t="s">
        <v>191</v>
      </c>
      <c r="E134" s="278"/>
      <c r="F134" s="278"/>
      <c r="G134" s="278"/>
      <c r="H134" s="278"/>
      <c r="I134" s="278"/>
      <c r="J134" s="278"/>
      <c r="K134" s="278"/>
      <c r="L134" s="278"/>
      <c r="M134" s="2559" t="s">
        <v>10944</v>
      </c>
      <c r="N134" s="2560"/>
      <c r="O134" s="2560"/>
      <c r="P134" s="278"/>
      <c r="Q134" s="278"/>
      <c r="R134" s="278"/>
      <c r="S134" s="284" t="s">
        <v>189</v>
      </c>
      <c r="T134" s="284">
        <v>3820</v>
      </c>
      <c r="U134" s="281"/>
      <c r="V134" s="281">
        <v>45456</v>
      </c>
      <c r="W134" s="283"/>
      <c r="X134" s="722"/>
    </row>
    <row r="135" spans="1:24" ht="26.25" customHeight="1">
      <c r="A135" s="705"/>
      <c r="B135" s="278"/>
      <c r="C135" s="278" t="s">
        <v>9653</v>
      </c>
      <c r="D135" s="278" t="s">
        <v>191</v>
      </c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80"/>
      <c r="Q135" s="278"/>
      <c r="R135" s="278"/>
      <c r="S135" s="284" t="s">
        <v>2472</v>
      </c>
      <c r="T135" s="284">
        <f>SUM(T130:T134)</f>
        <v>11895</v>
      </c>
      <c r="U135" s="281"/>
      <c r="V135" s="282">
        <v>45458</v>
      </c>
      <c r="W135" s="283"/>
      <c r="X135" s="722"/>
    </row>
    <row r="136" spans="1:24" ht="26.25" customHeight="1" thickBot="1">
      <c r="A136" s="707"/>
      <c r="B136" s="708"/>
      <c r="C136" s="708"/>
      <c r="D136" s="708"/>
      <c r="E136" s="708"/>
      <c r="F136" s="708"/>
      <c r="G136" s="708"/>
      <c r="H136" s="708"/>
      <c r="I136" s="708"/>
      <c r="J136" s="708"/>
      <c r="K136" s="611" t="s">
        <v>11268</v>
      </c>
      <c r="L136" s="709"/>
      <c r="M136" s="709"/>
      <c r="N136" s="708"/>
      <c r="O136" s="708"/>
      <c r="P136" s="710"/>
      <c r="Q136" s="711"/>
      <c r="R136" s="711"/>
      <c r="S136" s="711"/>
      <c r="T136" s="711"/>
      <c r="U136" s="712"/>
      <c r="V136" s="713"/>
      <c r="W136" s="723"/>
      <c r="X136" s="724"/>
    </row>
    <row r="137" spans="1:24" ht="26.25" customHeight="1">
      <c r="A137" s="699" t="s">
        <v>188</v>
      </c>
      <c r="B137" s="700"/>
      <c r="C137" s="700" t="s">
        <v>154</v>
      </c>
      <c r="D137" s="700" t="s">
        <v>190</v>
      </c>
      <c r="E137" s="700" t="s">
        <v>191</v>
      </c>
      <c r="F137" s="700" t="s">
        <v>191</v>
      </c>
      <c r="G137" s="700" t="s">
        <v>191</v>
      </c>
      <c r="H137" s="1484"/>
      <c r="I137" s="700" t="s">
        <v>8125</v>
      </c>
      <c r="J137" s="715" t="s">
        <v>11263</v>
      </c>
      <c r="K137" s="1515" t="s">
        <v>11332</v>
      </c>
      <c r="L137" s="715" t="s">
        <v>11598</v>
      </c>
      <c r="M137" s="715"/>
      <c r="N137" s="701" t="s">
        <v>11542</v>
      </c>
      <c r="O137" s="701">
        <v>231538735</v>
      </c>
      <c r="P137" s="702" t="s">
        <v>12699</v>
      </c>
      <c r="Q137" s="700" t="s">
        <v>1933</v>
      </c>
      <c r="R137" s="700">
        <f>IF(MID(RIGHT(S137,8),1,1)="M",2021,IF(MID(RIGHT(S137,8),1,1)="N",2022,IF(MID(RIGHT(S137,8),1,1)="P",2023,IF(MID(RIGHT(S137,8),1,1)="R",1994,IF(MID(RIGHT(S137,8),1,1)="S",1995,IF(MID(RIGHT(S137,8),1,1)="T",1996,IF(MID(RIGHT(S137,8),1,1)="V",1997,IF(MID(RIGHT(S137,8),1,1)="W",1998,IF(MID(RIGHT(S137,8),1,1)="X",1999,IF(MID(RIGHT(S137,8),1,1)="Y",2000,IF(MID(RIGHT(S137,8),1,1)="1",2001,IF(MID(RIGHT(S137,8),1,1)="2",2002,IF(MID(RIGHT(S137,8),1,1)="3",2003,IF(MID(RIGHT(S137,8),1,1)="4",2004,IF(MID(RIGHT(S137,8),1,1)="5",2005,IF(MID(RIGHT(S137,8),1,1)="6",2006,IF(MID(RIGHT(S137,8),1,1)="7",2007,IF(MID(RIGHT(S137,8),1,1)="8",2008,IF(MID(RIGHT(S137,8),1,1)="9",2009,IF(MID(RIGHT(S137,8),1,1)="A",2010,IF(MID(RIGHT(S137,8),1,1)="B",2011,IF(MID(RIGHT(S137,8),1,1)="C",2012,IF(MID(RIGHT(S137,8),1,1)="D",2013,IF(MID(RIGHT(S137,8),1,1)="E",2014,IF(MID(RIGHT(S137,8),1,1)="F",2015,IF(MID(RIGHT(S137,8),1,1)="G",2016,IF(MID(RIGHT(S137,8),1,1)="H",2017,IF(MID(RIGHT(S137,8),1,1)="J",2018,IF(MID(RIGHT(S137,8),1,1)="K",2019,IF(MID(RIGHT(S137,8),1,1)="L",2020,""))))))))))))))))))))))))))))))</f>
        <v>2020</v>
      </c>
      <c r="S137" s="700" t="s">
        <v>11552</v>
      </c>
      <c r="T137" s="700">
        <v>1825</v>
      </c>
      <c r="U137" s="716">
        <v>45389</v>
      </c>
      <c r="V137" s="716">
        <v>45443</v>
      </c>
      <c r="W137" s="1368">
        <v>4200</v>
      </c>
      <c r="X137" s="704">
        <v>5400</v>
      </c>
    </row>
    <row r="138" spans="1:24" ht="26.25" customHeight="1">
      <c r="A138" s="705"/>
      <c r="B138" s="278"/>
      <c r="C138" s="320" t="s">
        <v>8623</v>
      </c>
      <c r="D138" s="278"/>
      <c r="E138" s="278"/>
      <c r="F138" s="278"/>
      <c r="G138" s="278"/>
      <c r="H138" s="278"/>
      <c r="I138" s="278" t="s">
        <v>2578</v>
      </c>
      <c r="J138" s="317" t="s">
        <v>11385</v>
      </c>
      <c r="K138" s="280" t="s">
        <v>195</v>
      </c>
      <c r="L138" s="425" t="s">
        <v>3603</v>
      </c>
      <c r="M138" s="278"/>
      <c r="N138" s="73" t="s">
        <v>7844</v>
      </c>
      <c r="O138" s="278"/>
      <c r="P138" s="278"/>
      <c r="Q138" s="278" t="s">
        <v>1933</v>
      </c>
      <c r="R138" s="278">
        <f>IF(MID(RIGHT(S138,8),1,1)="M",2021,IF(MID(RIGHT(S138,8),1,1)="N",2022,IF(MID(RIGHT(S138,8),1,1)="P",2023,IF(MID(RIGHT(S138,8),1,1)="R",1994,IF(MID(RIGHT(S138,8),1,1)="S",1995,IF(MID(RIGHT(S138,8),1,1)="T",1996,IF(MID(RIGHT(S138,8),1,1)="V",1997,IF(MID(RIGHT(S138,8),1,1)="W",1998,IF(MID(RIGHT(S138,8),1,1)="X",1999,IF(MID(RIGHT(S138,8),1,1)="Y",2000,IF(MID(RIGHT(S138,8),1,1)="1",2001,IF(MID(RIGHT(S138,8),1,1)="2",2002,IF(MID(RIGHT(S138,8),1,1)="3",2003,IF(MID(RIGHT(S138,8),1,1)="4",2004,IF(MID(RIGHT(S138,8),1,1)="5",2005,IF(MID(RIGHT(S138,8),1,1)="6",2006,IF(MID(RIGHT(S138,8),1,1)="7",2007,IF(MID(RIGHT(S138,8),1,1)="8",2008,IF(MID(RIGHT(S138,8),1,1)="9",2009,IF(MID(RIGHT(S138,8),1,1)="A",2010,IF(MID(RIGHT(S138,8),1,1)="B",2011,IF(MID(RIGHT(S138,8),1,1)="C",2012,IF(MID(RIGHT(S138,8),1,1)="D",2013,IF(MID(RIGHT(S138,8),1,1)="E",2014,IF(MID(RIGHT(S138,8),1,1)="F",2015,IF(MID(RIGHT(S138,8),1,1)="G",2016,IF(MID(RIGHT(S138,8),1,1)="H",2017,IF(MID(RIGHT(S138,8),1,1)="J",2018,IF(MID(RIGHT(S138,8),1,1)="K",2019,IF(MID(RIGHT(S138,8),1,1)="L",2020,""))))))))))))))))))))))))))))))</f>
        <v>2021</v>
      </c>
      <c r="S138" s="278" t="s">
        <v>11553</v>
      </c>
      <c r="T138" s="278">
        <v>1815</v>
      </c>
      <c r="U138" s="719">
        <v>45390</v>
      </c>
      <c r="V138" s="719">
        <v>45451</v>
      </c>
      <c r="W138" s="283">
        <v>4650</v>
      </c>
      <c r="X138" s="706" t="s">
        <v>12109</v>
      </c>
    </row>
    <row r="139" spans="1:24" ht="26.25" customHeight="1">
      <c r="A139" s="705"/>
      <c r="B139" s="278"/>
      <c r="C139" s="278" t="s">
        <v>8254</v>
      </c>
      <c r="D139" s="278"/>
      <c r="E139" s="278"/>
      <c r="F139" s="278"/>
      <c r="G139" s="278"/>
      <c r="H139" s="278"/>
      <c r="I139" s="720"/>
      <c r="J139" s="278"/>
      <c r="K139" s="278" t="s">
        <v>11264</v>
      </c>
      <c r="L139" s="278"/>
      <c r="M139" s="278"/>
      <c r="N139" s="73" t="s">
        <v>2435</v>
      </c>
      <c r="O139" s="1371"/>
      <c r="P139" s="278"/>
      <c r="Q139" s="278" t="s">
        <v>1933</v>
      </c>
      <c r="R139" s="278">
        <f>IF(MID(RIGHT(S139,8),1,1)="M",2021,IF(MID(RIGHT(S139,8),1,1)="N",2022,IF(MID(RIGHT(S139,8),1,1)="P",2023,IF(MID(RIGHT(S139,8),1,1)="R",1994,IF(MID(RIGHT(S139,8),1,1)="S",1995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2020</v>
      </c>
      <c r="S139" s="278" t="s">
        <v>11554</v>
      </c>
      <c r="T139" s="278">
        <v>1815</v>
      </c>
      <c r="U139" s="420">
        <v>45391</v>
      </c>
      <c r="V139" s="719">
        <v>45453</v>
      </c>
      <c r="W139" s="283" t="s">
        <v>12704</v>
      </c>
      <c r="X139" s="706"/>
    </row>
    <row r="140" spans="1:24" ht="26.25" customHeight="1">
      <c r="A140" s="705"/>
      <c r="B140" s="278"/>
      <c r="C140" s="278"/>
      <c r="D140" s="278"/>
      <c r="E140" s="278"/>
      <c r="F140" s="278"/>
      <c r="G140" s="278"/>
      <c r="H140" s="278"/>
      <c r="I140" s="720" t="s">
        <v>8207</v>
      </c>
      <c r="J140" s="278" t="s">
        <v>11269</v>
      </c>
      <c r="K140" s="278" t="s">
        <v>4071</v>
      </c>
      <c r="L140" s="278"/>
      <c r="M140" s="278"/>
      <c r="N140" s="278"/>
      <c r="O140" s="278"/>
      <c r="P140" s="280"/>
      <c r="Q140" s="278" t="s">
        <v>1933</v>
      </c>
      <c r="R140" s="278">
        <f>IF(MID(RIGHT(S140,8),1,1)="M",2021,IF(MID(RIGHT(S140,8),1,1)="N",2022,IF(MID(RIGHT(S140,8),1,1)="P",2023,IF(MID(RIGHT(S140,8),1,1)="R",1994,IF(MID(RIGHT(S140,8),1,1)="S",1995,IF(MID(RIGHT(S140,8),1,1)="T",1996,IF(MID(RIGHT(S140,8),1,1)="V",1997,IF(MID(RIGHT(S140,8),1,1)="W",1998,IF(MID(RIGHT(S140,8),1,1)="X",1999,IF(MID(RIGHT(S140,8),1,1)="Y",2000,IF(MID(RIGHT(S140,8),1,1)="1",2001,IF(MID(RIGHT(S140,8),1,1)="2",2002,IF(MID(RIGHT(S140,8),1,1)="3",2003,IF(MID(RIGHT(S140,8),1,1)="4",2004,IF(MID(RIGHT(S140,8),1,1)="5",2005,IF(MID(RIGHT(S140,8),1,1)="6",2006,IF(MID(RIGHT(S140,8),1,1)="7",2007,IF(MID(RIGHT(S140,8),1,1)="8",2008,IF(MID(RIGHT(S140,8),1,1)="9",2009,IF(MID(RIGHT(S140,8),1,1)="A",2010,IF(MID(RIGHT(S140,8),1,1)="B",2011,IF(MID(RIGHT(S140,8),1,1)="C",2012,IF(MID(RIGHT(S140,8),1,1)="D",2013,IF(MID(RIGHT(S140,8),1,1)="E",2014,IF(MID(RIGHT(S140,8),1,1)="F",2015,IF(MID(RIGHT(S140,8),1,1)="G",2016,IF(MID(RIGHT(S140,8),1,1)="H",2017,IF(MID(RIGHT(S140,8),1,1)="J",2018,IF(MID(RIGHT(S140,8),1,1)="K",2019,IF(MID(RIGHT(S140,8),1,1)="L",2020,""))))))))))))))))))))))))))))))</f>
        <v>2022</v>
      </c>
      <c r="S140" s="278" t="s">
        <v>11555</v>
      </c>
      <c r="T140" s="278">
        <v>1815</v>
      </c>
      <c r="U140" s="281"/>
      <c r="V140" s="281">
        <v>45454</v>
      </c>
      <c r="W140" s="283"/>
      <c r="X140" s="721"/>
    </row>
    <row r="141" spans="1:24" ht="26.25" customHeight="1">
      <c r="A141" s="705"/>
      <c r="B141" s="278"/>
      <c r="C141" s="278" t="s">
        <v>10002</v>
      </c>
      <c r="D141" s="278" t="s">
        <v>191</v>
      </c>
      <c r="E141" s="278"/>
      <c r="F141" s="278"/>
      <c r="G141" s="278"/>
      <c r="H141" s="278"/>
      <c r="I141" s="278"/>
      <c r="J141" s="278"/>
      <c r="K141" s="278"/>
      <c r="L141" s="278"/>
      <c r="M141" s="2559" t="s">
        <v>10944</v>
      </c>
      <c r="N141" s="2560"/>
      <c r="O141" s="2560"/>
      <c r="P141" s="278"/>
      <c r="Q141" s="278"/>
      <c r="R141" s="278"/>
      <c r="S141" s="284" t="s">
        <v>189</v>
      </c>
      <c r="T141" s="284">
        <v>3870</v>
      </c>
      <c r="U141" s="281"/>
      <c r="V141" s="281">
        <v>45456</v>
      </c>
      <c r="W141" s="283"/>
      <c r="X141" s="722"/>
    </row>
    <row r="142" spans="1:24" ht="26.25" customHeight="1">
      <c r="A142" s="705"/>
      <c r="B142" s="278"/>
      <c r="C142" s="278" t="s">
        <v>9653</v>
      </c>
      <c r="D142" s="278" t="s">
        <v>191</v>
      </c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80"/>
      <c r="Q142" s="278"/>
      <c r="R142" s="278"/>
      <c r="S142" s="284" t="s">
        <v>2472</v>
      </c>
      <c r="T142" s="284">
        <f>SUM(T137:T141)</f>
        <v>11140</v>
      </c>
      <c r="U142" s="281"/>
      <c r="V142" s="282">
        <v>45458</v>
      </c>
      <c r="W142" s="283"/>
      <c r="X142" s="722"/>
    </row>
    <row r="143" spans="1:24" ht="26.25" customHeight="1" thickBot="1">
      <c r="A143" s="707"/>
      <c r="B143" s="708"/>
      <c r="C143" s="708"/>
      <c r="D143" s="708"/>
      <c r="E143" s="708"/>
      <c r="F143" s="708"/>
      <c r="G143" s="708"/>
      <c r="H143" s="708"/>
      <c r="I143" s="708"/>
      <c r="J143" s="708"/>
      <c r="K143" s="611" t="s">
        <v>11268</v>
      </c>
      <c r="L143" s="709"/>
      <c r="M143" s="709"/>
      <c r="N143" s="708"/>
      <c r="O143" s="708"/>
      <c r="P143" s="710"/>
      <c r="Q143" s="711"/>
      <c r="R143" s="711"/>
      <c r="S143" s="711"/>
      <c r="T143" s="711"/>
      <c r="U143" s="712"/>
      <c r="V143" s="713"/>
      <c r="W143" s="723"/>
      <c r="X143" s="724"/>
    </row>
    <row r="144" spans="1:24" ht="26.25" customHeight="1">
      <c r="X144" s="455"/>
    </row>
    <row r="145" spans="1:24" ht="26.25" customHeight="1" thickBot="1">
      <c r="A145" s="445"/>
      <c r="B145" s="445"/>
      <c r="C145" s="445"/>
      <c r="D145" s="445"/>
      <c r="E145" s="445"/>
      <c r="F145" s="445"/>
      <c r="G145" s="445"/>
      <c r="H145" s="445"/>
      <c r="I145" s="445"/>
      <c r="J145" s="445"/>
      <c r="K145" s="446"/>
      <c r="L145" s="445"/>
      <c r="M145" s="445"/>
      <c r="N145" s="446"/>
      <c r="O145" s="446"/>
      <c r="P145" s="447"/>
      <c r="Q145" s="445"/>
      <c r="R145" s="445"/>
      <c r="S145" s="445"/>
      <c r="T145" s="445"/>
      <c r="U145" s="448"/>
      <c r="V145" s="449"/>
      <c r="W145" s="450"/>
      <c r="X145" s="450"/>
    </row>
    <row r="146" spans="1:24" ht="26.25" customHeight="1">
      <c r="A146" s="726" t="s">
        <v>188</v>
      </c>
      <c r="B146" s="727"/>
      <c r="C146" s="727" t="s">
        <v>10816</v>
      </c>
      <c r="D146" s="727" t="s">
        <v>190</v>
      </c>
      <c r="E146" s="727" t="s">
        <v>191</v>
      </c>
      <c r="F146" s="727" t="s">
        <v>191</v>
      </c>
      <c r="G146" s="727" t="s">
        <v>191</v>
      </c>
      <c r="H146" s="1523"/>
      <c r="I146" s="727" t="s">
        <v>10574</v>
      </c>
      <c r="J146" s="727" t="s">
        <v>11605</v>
      </c>
      <c r="K146" s="728" t="s">
        <v>11602</v>
      </c>
      <c r="L146" s="727" t="s">
        <v>11638</v>
      </c>
      <c r="M146" s="727"/>
      <c r="N146" s="728" t="s">
        <v>11621</v>
      </c>
      <c r="O146" s="728">
        <v>26008597</v>
      </c>
      <c r="P146" s="729" t="s">
        <v>11937</v>
      </c>
      <c r="Q146" s="727" t="s">
        <v>11179</v>
      </c>
      <c r="R146" s="727">
        <f>IF(MID(RIGHT(S146,8),1,1)="M",2021,IF(MID(RIGHT(S146,8),1,1)="N",2022,IF(MID(RIGHT(S146,8),1,1)="P",2023,IF(MID(RIGHT(S146,8),1,1)="R",1994,IF(MID(RIGHT(S146,8),1,1)="S",1995,IF(MID(RIGHT(S146,8),1,1)="T",1996,IF(MID(RIGHT(S146,8),1,1)="V",1997,IF(MID(RIGHT(S146,8),1,1)="W",1998,IF(MID(RIGHT(S146,8),1,1)="X",1999,IF(MID(RIGHT(S146,8),1,1)="Y",2000,IF(MID(RIGHT(S146,8),1,1)="1",2001,IF(MID(RIGHT(S146,8),1,1)="2",2002,IF(MID(RIGHT(S146,8),1,1)="3",2003,IF(MID(RIGHT(S146,8),1,1)="4",2004,IF(MID(RIGHT(S146,8),1,1)="5",2005,IF(MID(RIGHT(S146,8),1,1)="6",2006,IF(MID(RIGHT(S146,8),1,1)="7",2007,IF(MID(RIGHT(S146,8),1,1)="8",2008,IF(MID(RIGHT(S146,8),1,1)="9",2009,IF(MID(RIGHT(S146,8),1,1)="A",2010,IF(MID(RIGHT(S146,8),1,1)="B",2011,IF(MID(RIGHT(S146,8),1,1)="C",2012,IF(MID(RIGHT(S146,8),1,1)="D",2013,IF(MID(RIGHT(S146,8),1,1)="E",2014,IF(MID(RIGHT(S146,8),1,1)="F",2015,IF(MID(RIGHT(S146,8),1,1)="G",2016,IF(MID(RIGHT(S146,8),1,1)="H",2017,IF(MID(RIGHT(S146,8),1,1)="J",2018,IF(MID(RIGHT(S146,8),1,1)="K",2019,IF(MID(RIGHT(S146,8),1,1)="L",2020,""))))))))))))))))))))))))))))))</f>
        <v>2013</v>
      </c>
      <c r="S146" s="727" t="s">
        <v>11616</v>
      </c>
      <c r="T146" s="727">
        <v>1490</v>
      </c>
      <c r="U146" s="730">
        <v>45394</v>
      </c>
      <c r="V146" s="730">
        <v>45419</v>
      </c>
      <c r="W146" s="731">
        <v>1950</v>
      </c>
      <c r="X146" s="732">
        <v>2500</v>
      </c>
    </row>
    <row r="147" spans="1:24" ht="26.25" customHeight="1">
      <c r="A147" s="733"/>
      <c r="B147" s="179"/>
      <c r="C147" s="179"/>
      <c r="D147" s="179"/>
      <c r="E147" s="179"/>
      <c r="F147" s="179"/>
      <c r="G147" s="179"/>
      <c r="H147" s="179"/>
      <c r="I147" s="179" t="s">
        <v>194</v>
      </c>
      <c r="J147" s="412" t="s">
        <v>11606</v>
      </c>
      <c r="K147" s="186" t="s">
        <v>10264</v>
      </c>
      <c r="L147" s="427" t="s">
        <v>3603</v>
      </c>
      <c r="M147" s="179"/>
      <c r="N147" s="73" t="s">
        <v>3907</v>
      </c>
      <c r="O147" s="180"/>
      <c r="P147" s="1450"/>
      <c r="Q147" s="179" t="s">
        <v>11179</v>
      </c>
      <c r="R147" s="179">
        <f>IF(MID(RIGHT(S147,8),1,1)="M",2021,IF(MID(RIGHT(S147,8),1,1)="N",2022,IF(MID(RIGHT(S147,8),1,1)="P",2023,IF(MID(RIGHT(S147,8),1,1)="R",1994,IF(MID(RIGHT(S147,8),1,1)="S",1995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2013</v>
      </c>
      <c r="S147" s="179" t="s">
        <v>11617</v>
      </c>
      <c r="T147" s="179">
        <v>1490</v>
      </c>
      <c r="U147" s="183">
        <v>45397</v>
      </c>
      <c r="V147" s="182">
        <v>45436</v>
      </c>
      <c r="W147" s="184" t="s">
        <v>11925</v>
      </c>
      <c r="X147" s="734" t="s">
        <v>11885</v>
      </c>
    </row>
    <row r="148" spans="1:24" ht="26.25" customHeight="1">
      <c r="A148" s="733"/>
      <c r="B148" s="179"/>
      <c r="C148" s="179"/>
      <c r="D148" s="179"/>
      <c r="E148" s="179"/>
      <c r="F148" s="179"/>
      <c r="G148" s="179"/>
      <c r="H148" s="179"/>
      <c r="I148" s="179"/>
      <c r="J148" s="179"/>
      <c r="K148" s="180" t="s">
        <v>11603</v>
      </c>
      <c r="L148" s="179"/>
      <c r="M148" s="179"/>
      <c r="N148" s="73" t="s">
        <v>7287</v>
      </c>
      <c r="O148" s="180"/>
      <c r="P148" s="181"/>
      <c r="Q148" s="179" t="s">
        <v>11179</v>
      </c>
      <c r="R148" s="179">
        <f>IF(MID(RIGHT(S148,8),1,1)="M",2021,IF(MID(RIGHT(S148,8),1,1)="N",2022,IF(MID(RIGHT(S148,8),1,1)="P",2023,IF(MID(RIGHT(S148,8),1,1)="R",1994,IF(MID(RIGHT(S148,8),1,1)="S",1995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2012</v>
      </c>
      <c r="S148" s="179" t="s">
        <v>11618</v>
      </c>
      <c r="T148" s="179">
        <v>1490</v>
      </c>
      <c r="U148" s="183"/>
      <c r="V148" s="182">
        <v>45437</v>
      </c>
      <c r="W148" s="184"/>
      <c r="X148" s="734"/>
    </row>
    <row r="149" spans="1:24" ht="26.25" customHeight="1">
      <c r="A149" s="733"/>
      <c r="B149" s="179"/>
      <c r="C149" s="179" t="s">
        <v>10002</v>
      </c>
      <c r="D149" s="179" t="s">
        <v>191</v>
      </c>
      <c r="E149" s="179"/>
      <c r="F149" s="179"/>
      <c r="G149" s="179"/>
      <c r="H149" s="179"/>
      <c r="I149" s="179"/>
      <c r="J149" s="179" t="s">
        <v>11366</v>
      </c>
      <c r="K149" s="180" t="s">
        <v>1772</v>
      </c>
      <c r="L149" s="179"/>
      <c r="M149" s="179"/>
      <c r="N149" s="180"/>
      <c r="O149" s="180"/>
      <c r="P149" s="181"/>
      <c r="Q149" s="179" t="s">
        <v>11179</v>
      </c>
      <c r="R149" s="179">
        <f>IF(MID(RIGHT(S149,8),1,1)="M",2021,IF(MID(RIGHT(S149,8),1,1)="N",2022,IF(MID(RIGHT(S149,8),1,1)="P",2023,IF(MID(RIGHT(S149,8),1,1)="R",1994,IF(MID(RIGHT(S149,8),1,1)="S",1995,IF(MID(RIGHT(S149,8),1,1)="T",1996,IF(MID(RIGHT(S149,8),1,1)="V",1997,IF(MID(RIGHT(S149,8),1,1)="W",1998,IF(MID(RIGHT(S149,8),1,1)="X",1999,IF(MID(RIGHT(S149,8),1,1)="Y",2000,IF(MID(RIGHT(S149,8),1,1)="1",2001,IF(MID(RIGHT(S149,8),1,1)="2",2002,IF(MID(RIGHT(S149,8),1,1)="3",2003,IF(MID(RIGHT(S149,8),1,1)="4",2004,IF(MID(RIGHT(S149,8),1,1)="5",2005,IF(MID(RIGHT(S149,8),1,1)="6",2006,IF(MID(RIGHT(S149,8),1,1)="7",2007,IF(MID(RIGHT(S149,8),1,1)="8",2008,IF(MID(RIGHT(S149,8),1,1)="9",2009,IF(MID(RIGHT(S149,8),1,1)="A",2010,IF(MID(RIGHT(S149,8),1,1)="B",2011,IF(MID(RIGHT(S149,8),1,1)="C",2012,IF(MID(RIGHT(S149,8),1,1)="D",2013,IF(MID(RIGHT(S149,8),1,1)="E",2014,IF(MID(RIGHT(S149,8),1,1)="F",2015,IF(MID(RIGHT(S149,8),1,1)="G",2016,IF(MID(RIGHT(S149,8),1,1)="H",2017,IF(MID(RIGHT(S149,8),1,1)="J",2018,IF(MID(RIGHT(S149,8),1,1)="K",2019,IF(MID(RIGHT(S149,8),1,1)="L",2020,""))))))))))))))))))))))))))))))</f>
        <v>2012</v>
      </c>
      <c r="S149" s="179" t="s">
        <v>11619</v>
      </c>
      <c r="T149" s="179">
        <v>1490</v>
      </c>
      <c r="U149" s="182"/>
      <c r="V149" s="183">
        <v>45450</v>
      </c>
      <c r="W149" s="184"/>
      <c r="X149" s="734"/>
    </row>
    <row r="150" spans="1:24" ht="26.25" customHeight="1">
      <c r="A150" s="733"/>
      <c r="B150" s="179"/>
      <c r="C150" s="179" t="s">
        <v>10003</v>
      </c>
      <c r="D150" s="179" t="s">
        <v>191</v>
      </c>
      <c r="E150" s="179"/>
      <c r="F150" s="179"/>
      <c r="G150" s="179"/>
      <c r="H150" s="179"/>
      <c r="I150" s="179"/>
      <c r="J150" s="179"/>
      <c r="K150" s="180"/>
      <c r="L150" s="179"/>
      <c r="M150" s="179"/>
      <c r="N150" s="180"/>
      <c r="O150" s="180"/>
      <c r="P150" s="181"/>
      <c r="Q150" s="179" t="s">
        <v>11179</v>
      </c>
      <c r="R150" s="179">
        <f>IF(MID(RIGHT(S150,8),1,1)="M",2021,IF(MID(RIGHT(S150,8),1,1)="N",2022,IF(MID(RIGHT(S150,8),1,1)="P",2023,IF(MID(RIGHT(S150,8),1,1)="R",1994,IF(MID(RIGHT(S150,8),1,1)="S",1995,IF(MID(RIGHT(S150,8),1,1)="T",1996,IF(MID(RIGHT(S150,8),1,1)="V",1997,IF(MID(RIGHT(S150,8),1,1)="W",1998,IF(MID(RIGHT(S150,8),1,1)="X",1999,IF(MID(RIGHT(S150,8),1,1)="Y",2000,IF(MID(RIGHT(S150,8),1,1)="1",2001,IF(MID(RIGHT(S150,8),1,1)="2",2002,IF(MID(RIGHT(S150,8),1,1)="3",2003,IF(MID(RIGHT(S150,8),1,1)="4",2004,IF(MID(RIGHT(S150,8),1,1)="5",2005,IF(MID(RIGHT(S150,8),1,1)="6",2006,IF(MID(RIGHT(S150,8),1,1)="7",2007,IF(MID(RIGHT(S150,8),1,1)="8",2008,IF(MID(RIGHT(S150,8),1,1)="9",2009,IF(MID(RIGHT(S150,8),1,1)="A",2010,IF(MID(RIGHT(S150,8),1,1)="B",2011,IF(MID(RIGHT(S150,8),1,1)="C",2012,IF(MID(RIGHT(S150,8),1,1)="D",2013,IF(MID(RIGHT(S150,8),1,1)="E",2014,IF(MID(RIGHT(S150,8),1,1)="F",2015,IF(MID(RIGHT(S150,8),1,1)="G",2016,IF(MID(RIGHT(S150,8),1,1)="H",2017,IF(MID(RIGHT(S150,8),1,1)="J",2018,IF(MID(RIGHT(S150,8),1,1)="K",2019,IF(MID(RIGHT(S150,8),1,1)="L",2020,""))))))))))))))))))))))))))))))</f>
        <v>2013</v>
      </c>
      <c r="S150" s="179" t="s">
        <v>11620</v>
      </c>
      <c r="T150" s="179">
        <v>1490</v>
      </c>
      <c r="U150" s="182"/>
      <c r="V150" s="182"/>
      <c r="W150" s="184"/>
      <c r="X150" s="734"/>
    </row>
    <row r="151" spans="1:24" ht="26.25" customHeight="1">
      <c r="A151" s="733"/>
      <c r="B151" s="179"/>
      <c r="C151" s="179"/>
      <c r="D151" s="179"/>
      <c r="E151" s="179"/>
      <c r="F151" s="179"/>
      <c r="G151" s="179"/>
      <c r="H151" s="179"/>
      <c r="I151" s="179"/>
      <c r="J151" s="179"/>
      <c r="K151" s="180"/>
      <c r="L151" s="179"/>
      <c r="M151" s="2476" t="s">
        <v>9437</v>
      </c>
      <c r="N151" s="2477"/>
      <c r="O151" s="2478"/>
      <c r="P151" s="181"/>
      <c r="Q151" s="179"/>
      <c r="R151" s="179"/>
      <c r="S151" s="185" t="s">
        <v>189</v>
      </c>
      <c r="T151" s="185">
        <v>3700</v>
      </c>
      <c r="U151" s="182"/>
      <c r="V151" s="182"/>
      <c r="W151" s="184"/>
      <c r="X151" s="734"/>
    </row>
    <row r="152" spans="1:24" ht="26.25" customHeight="1">
      <c r="A152" s="733"/>
      <c r="B152" s="179"/>
      <c r="C152" s="179"/>
      <c r="D152" s="179"/>
      <c r="E152" s="179"/>
      <c r="F152" s="179"/>
      <c r="G152" s="179"/>
      <c r="H152" s="179"/>
      <c r="I152" s="179"/>
      <c r="J152" s="179"/>
      <c r="K152" s="180"/>
      <c r="L152" s="179"/>
      <c r="M152" s="179"/>
      <c r="N152" s="180"/>
      <c r="O152" s="180"/>
      <c r="P152" s="181"/>
      <c r="Q152" s="179"/>
      <c r="R152" s="179"/>
      <c r="S152" s="185" t="s">
        <v>2472</v>
      </c>
      <c r="T152" s="185">
        <f>SUM(T146:T151)</f>
        <v>11150</v>
      </c>
      <c r="U152" s="182"/>
      <c r="V152" s="182"/>
      <c r="W152" s="184"/>
      <c r="X152" s="734"/>
    </row>
    <row r="153" spans="1:24" ht="26.25" customHeight="1" thickBot="1">
      <c r="A153" s="735"/>
      <c r="B153" s="736"/>
      <c r="C153" s="736"/>
      <c r="D153" s="736"/>
      <c r="E153" s="736"/>
      <c r="F153" s="736"/>
      <c r="G153" s="736"/>
      <c r="H153" s="736"/>
      <c r="I153" s="736"/>
      <c r="J153" s="736"/>
      <c r="K153" s="1229" t="s">
        <v>11604</v>
      </c>
      <c r="L153" s="736"/>
      <c r="M153" s="736"/>
      <c r="N153" s="737"/>
      <c r="O153" s="737"/>
      <c r="P153" s="738"/>
      <c r="Q153" s="736"/>
      <c r="R153" s="736"/>
      <c r="S153" s="739"/>
      <c r="T153" s="739"/>
      <c r="U153" s="740"/>
      <c r="V153" s="741"/>
      <c r="W153" s="742"/>
      <c r="X153" s="743"/>
    </row>
    <row r="155" spans="1:24" ht="26.25" customHeight="1" thickBot="1"/>
    <row r="156" spans="1:24" ht="26.25" customHeight="1">
      <c r="A156" s="874" t="s">
        <v>188</v>
      </c>
      <c r="B156" s="875"/>
      <c r="C156" s="875" t="s">
        <v>25</v>
      </c>
      <c r="D156" s="875" t="s">
        <v>198</v>
      </c>
      <c r="E156" s="875" t="s">
        <v>191</v>
      </c>
      <c r="F156" s="875" t="s">
        <v>191</v>
      </c>
      <c r="G156" s="875" t="s">
        <v>191</v>
      </c>
      <c r="H156" s="1478"/>
      <c r="I156" s="875" t="s">
        <v>11649</v>
      </c>
      <c r="J156" s="875" t="s">
        <v>11609</v>
      </c>
      <c r="K156" s="876" t="s">
        <v>8</v>
      </c>
      <c r="L156" s="875" t="s">
        <v>11680</v>
      </c>
      <c r="M156" s="875"/>
      <c r="N156" s="876" t="s">
        <v>11761</v>
      </c>
      <c r="O156" s="876" t="s">
        <v>11650</v>
      </c>
      <c r="P156" s="877" t="s">
        <v>13205</v>
      </c>
      <c r="Q156" s="875" t="s">
        <v>3291</v>
      </c>
      <c r="R156" s="875">
        <f>IF(MID(RIGHT(S156,8),1,1)="M",2021,IF(MID(RIGHT(S156,8),1,1)="N",2022,IF(MID(RIGHT(S156,8),1,1)="P",2023,IF(MID(RIGHT(S156,8),1,1)="R",1994,IF(MID(RIGHT(S156,8),1,1)="S",1995,IF(MID(RIGHT(S156,8),1,1)="T",1996,IF(MID(RIGHT(S156,8),1,1)="V",1997,IF(MID(RIGHT(S156,8),1,1)="W",1998,IF(MID(RIGHT(S156,8),1,1)="X",1999,IF(MID(RIGHT(S156,8),1,1)="Y",2000,IF(MID(RIGHT(S156,8),1,1)="1",2001,IF(MID(RIGHT(S156,8),1,1)="2",2002,IF(MID(RIGHT(S156,8),1,1)="3",2003,IF(MID(RIGHT(S156,8),1,1)="4",2004,IF(MID(RIGHT(S156,8),1,1)="5",2005,IF(MID(RIGHT(S156,8),1,1)="6",2006,IF(MID(RIGHT(S156,8),1,1)="7",2007,IF(MID(RIGHT(S156,8),1,1)="8",2008,IF(MID(RIGHT(S156,8),1,1)="9",2009,IF(MID(RIGHT(S156,8),1,1)="A",2010,IF(MID(RIGHT(S156,8),1,1)="B",2011,IF(MID(RIGHT(S156,8),1,1)="C",2012,IF(MID(RIGHT(S156,8),1,1)="D",2013,IF(MID(RIGHT(S156,8),1,1)="E",2014,IF(MID(RIGHT(S156,8),1,1)="F",2015,IF(MID(RIGHT(S156,8),1,1)="G",2016,IF(MID(RIGHT(S156,8),1,1)="H",2017,IF(MID(RIGHT(S156,8),1,1)="J",2018,IF(MID(RIGHT(S156,8),1,1)="K",2019,IF(MID(RIGHT(S156,8),1,1)="L",2020,""))))))))))))))))))))))))))))))</f>
        <v>2012</v>
      </c>
      <c r="S156" s="875" t="s">
        <v>11611</v>
      </c>
      <c r="T156" s="875">
        <v>1740</v>
      </c>
      <c r="U156" s="878">
        <v>45397</v>
      </c>
      <c r="V156" s="878">
        <v>45441</v>
      </c>
      <c r="W156" s="1623">
        <v>264500</v>
      </c>
      <c r="X156" s="880">
        <v>1750</v>
      </c>
    </row>
    <row r="157" spans="1:24" ht="26.25" customHeight="1">
      <c r="A157" s="881"/>
      <c r="B157" s="882"/>
      <c r="C157" s="882"/>
      <c r="D157" s="882"/>
      <c r="E157" s="882"/>
      <c r="F157" s="882"/>
      <c r="G157" s="882"/>
      <c r="H157" s="882"/>
      <c r="I157" s="882" t="s">
        <v>194</v>
      </c>
      <c r="J157" s="412" t="s">
        <v>11610</v>
      </c>
      <c r="K157" s="884" t="s">
        <v>3377</v>
      </c>
      <c r="L157" s="961" t="s">
        <v>3359</v>
      </c>
      <c r="M157" s="882"/>
      <c r="N157" s="73" t="s">
        <v>11821</v>
      </c>
      <c r="O157" s="882"/>
      <c r="P157" s="882"/>
      <c r="Q157" s="882" t="s">
        <v>1933</v>
      </c>
      <c r="R157" s="882">
        <f>IF(MID(RIGHT(S157,8),1,1)="M",2021,IF(MID(RIGHT(S157,8),1,1)="N",2022,IF(MID(RIGHT(S157,8),1,1)="P",2023,IF(MID(RIGHT(S157,8),1,1)="R",1994,IF(MID(RIGHT(S157,8),1,1)="S",1995,IF(MID(RIGHT(S157,8),1,1)="T",1996,IF(MID(RIGHT(S157,8),1,1)="V",1997,IF(MID(RIGHT(S157,8),1,1)="W",1998,IF(MID(RIGHT(S157,8),1,1)="X",1999,IF(MID(RIGHT(S157,8),1,1)="Y",2000,IF(MID(RIGHT(S157,8),1,1)="1",2001,IF(MID(RIGHT(S157,8),1,1)="2",2002,IF(MID(RIGHT(S157,8),1,1)="3",2003,IF(MID(RIGHT(S157,8),1,1)="4",2004,IF(MID(RIGHT(S157,8),1,1)="5",2005,IF(MID(RIGHT(S157,8),1,1)="6",2006,IF(MID(RIGHT(S157,8),1,1)="7",2007,IF(MID(RIGHT(S157,8),1,1)="8",2008,IF(MID(RIGHT(S157,8),1,1)="9",2009,IF(MID(RIGHT(S157,8),1,1)="A",2010,IF(MID(RIGHT(S157,8),1,1)="B",2011,IF(MID(RIGHT(S157,8),1,1)="C",2012,IF(MID(RIGHT(S157,8),1,1)="D",2013,IF(MID(RIGHT(S157,8),1,1)="E",2014,IF(MID(RIGHT(S157,8),1,1)="F",2015,IF(MID(RIGHT(S157,8),1,1)="G",2016,IF(MID(RIGHT(S157,8),1,1)="H",2017,IF(MID(RIGHT(S157,8),1,1)="J",2018,IF(MID(RIGHT(S157,8),1,1)="K",2019,IF(MID(RIGHT(S157,8),1,1)="L",2020,""))))))))))))))))))))))))))))))</f>
        <v>2011</v>
      </c>
      <c r="S157" s="882" t="s">
        <v>11613</v>
      </c>
      <c r="T157" s="882">
        <v>1740</v>
      </c>
      <c r="U157" s="891"/>
      <c r="V157" s="891">
        <v>45448</v>
      </c>
      <c r="W157" s="1539" t="s">
        <v>11892</v>
      </c>
      <c r="X157" s="1576"/>
    </row>
    <row r="158" spans="1:24" ht="26.25" customHeight="1">
      <c r="A158" s="881"/>
      <c r="B158" s="882"/>
      <c r="C158" s="1434"/>
      <c r="D158" s="882"/>
      <c r="E158" s="882"/>
      <c r="F158" s="882"/>
      <c r="G158" s="882"/>
      <c r="H158" s="882"/>
      <c r="I158" s="882"/>
      <c r="J158" s="882"/>
      <c r="K158" s="889" t="s">
        <v>11644</v>
      </c>
      <c r="L158" s="882"/>
      <c r="M158" s="882"/>
      <c r="N158" s="73" t="s">
        <v>11656</v>
      </c>
      <c r="O158" s="1436"/>
      <c r="P158" s="882"/>
      <c r="Q158" s="882" t="s">
        <v>3291</v>
      </c>
      <c r="R158" s="882">
        <f>IF(MID(RIGHT(S158,8),1,1)="M",2021,IF(MID(RIGHT(S158,8),1,1)="N",2022,IF(MID(RIGHT(S158,8),1,1)="P",2023,IF(MID(RIGHT(S158,8),1,1)="R",1994,IF(MID(RIGHT(S158,8),1,1)="S",1995,IF(MID(RIGHT(S158,8),1,1)="T",1996,IF(MID(RIGHT(S158,8),1,1)="V",1997,IF(MID(RIGHT(S158,8),1,1)="W",1998,IF(MID(RIGHT(S158,8),1,1)="X",1999,IF(MID(RIGHT(S158,8),1,1)="Y",2000,IF(MID(RIGHT(S158,8),1,1)="1",2001,IF(MID(RIGHT(S158,8),1,1)="2",2002,IF(MID(RIGHT(S158,8),1,1)="3",2003,IF(MID(RIGHT(S158,8),1,1)="4",2004,IF(MID(RIGHT(S158,8),1,1)="5",2005,IF(MID(RIGHT(S158,8),1,1)="6",2006,IF(MID(RIGHT(S158,8),1,1)="7",2007,IF(MID(RIGHT(S158,8),1,1)="8",2008,IF(MID(RIGHT(S158,8),1,1)="9",2009,IF(MID(RIGHT(S158,8),1,1)="A",2010,IF(MID(RIGHT(S158,8),1,1)="B",2011,IF(MID(RIGHT(S158,8),1,1)="C",2012,IF(MID(RIGHT(S158,8),1,1)="D",2013,IF(MID(RIGHT(S158,8),1,1)="E",2014,IF(MID(RIGHT(S158,8),1,1)="F",2015,IF(MID(RIGHT(S158,8),1,1)="G",2016,IF(MID(RIGHT(S158,8),1,1)="H",2017,IF(MID(RIGHT(S158,8),1,1)="J",2018,IF(MID(RIGHT(S158,8),1,1)="K",2019,IF(MID(RIGHT(S158,8),1,1)="L",2020,""))))))))))))))))))))))))))))))</f>
        <v>2017</v>
      </c>
      <c r="S158" s="882" t="s">
        <v>11615</v>
      </c>
      <c r="T158" s="882">
        <v>1925</v>
      </c>
      <c r="U158" s="891"/>
      <c r="V158" s="891">
        <v>45449</v>
      </c>
      <c r="W158" s="911"/>
      <c r="X158" s="888"/>
    </row>
    <row r="159" spans="1:24" ht="26.25" customHeight="1">
      <c r="A159" s="881"/>
      <c r="B159" s="882"/>
      <c r="C159" s="1434"/>
      <c r="D159" s="2822" t="s">
        <v>11612</v>
      </c>
      <c r="E159" s="2823"/>
      <c r="F159" s="2823"/>
      <c r="G159" s="2823"/>
      <c r="H159" s="2824"/>
      <c r="I159" s="882"/>
      <c r="J159" s="882" t="s">
        <v>11651</v>
      </c>
      <c r="K159" s="889" t="s">
        <v>3383</v>
      </c>
      <c r="L159" s="882"/>
      <c r="M159" s="882"/>
      <c r="N159" s="73" t="s">
        <v>11765</v>
      </c>
      <c r="O159" s="1436"/>
      <c r="P159" s="882"/>
      <c r="Q159" s="882" t="s">
        <v>9021</v>
      </c>
      <c r="R159" s="882">
        <f>IF(MID(RIGHT(S159,8),1,1)="M",2021,IF(MID(RIGHT(S159,8),1,1)="N",2022,IF(MID(RIGHT(S159,8),1,1)="P",2023,IF(MID(RIGHT(S159,8),1,1)="R",1994,IF(MID(RIGHT(S159,8),1,1)="S",1995,IF(MID(RIGHT(S159,8),1,1)="T",1996,IF(MID(RIGHT(S159,8),1,1)="V",1997,IF(MID(RIGHT(S159,8),1,1)="W",1998,IF(MID(RIGHT(S159,8),1,1)="X",1999,IF(MID(RIGHT(S159,8),1,1)="Y",2000,IF(MID(RIGHT(S159,8),1,1)="1",2001,IF(MID(RIGHT(S159,8),1,1)="2",2002,IF(MID(RIGHT(S159,8),1,1)="3",2003,IF(MID(RIGHT(S159,8),1,1)="4",2004,IF(MID(RIGHT(S159,8),1,1)="5",2005,IF(MID(RIGHT(S159,8),1,1)="6",2006,IF(MID(RIGHT(S159,8),1,1)="7",2007,IF(MID(RIGHT(S159,8),1,1)="8",2008,IF(MID(RIGHT(S159,8),1,1)="9",2009,IF(MID(RIGHT(S159,8),1,1)="A",2010,IF(MID(RIGHT(S159,8),1,1)="B",2011,IF(MID(RIGHT(S159,8),1,1)="C",2012,IF(MID(RIGHT(S159,8),1,1)="D",2013,IF(MID(RIGHT(S159,8),1,1)="E",2014,IF(MID(RIGHT(S159,8),1,1)="F",2015,IF(MID(RIGHT(S159,8),1,1)="G",2016,IF(MID(RIGHT(S159,8),1,1)="H",2017,IF(MID(RIGHT(S159,8),1,1)="J",2018,IF(MID(RIGHT(S159,8),1,1)="K",2019,IF(MID(RIGHT(S159,8),1,1)="L",2020,""))))))))))))))))))))))))))))))</f>
        <v>2014</v>
      </c>
      <c r="S159" s="882" t="s">
        <v>11614</v>
      </c>
      <c r="T159" s="882">
        <v>2140</v>
      </c>
      <c r="U159" s="891"/>
      <c r="V159" s="891">
        <v>45450</v>
      </c>
      <c r="W159" s="911"/>
      <c r="X159" s="888"/>
    </row>
    <row r="160" spans="1:24" ht="26.25" customHeight="1">
      <c r="A160" s="881"/>
      <c r="B160" s="882"/>
      <c r="C160" s="882"/>
      <c r="D160" s="2825"/>
      <c r="E160" s="2826"/>
      <c r="F160" s="2826"/>
      <c r="G160" s="2826"/>
      <c r="H160" s="2827"/>
      <c r="I160" s="882"/>
      <c r="J160" s="882" t="s">
        <v>11773</v>
      </c>
      <c r="K160" s="889"/>
      <c r="L160" s="882"/>
      <c r="M160" s="882"/>
      <c r="N160" s="882"/>
      <c r="O160" s="882"/>
      <c r="P160" s="882"/>
      <c r="Q160" s="882"/>
      <c r="R160" s="882"/>
      <c r="S160" s="883" t="s">
        <v>189</v>
      </c>
      <c r="T160" s="883">
        <v>3810</v>
      </c>
      <c r="U160" s="885"/>
      <c r="V160" s="891">
        <v>45451</v>
      </c>
      <c r="W160" s="887"/>
      <c r="X160" s="888"/>
    </row>
    <row r="161" spans="1:24" ht="26.25" customHeight="1">
      <c r="A161" s="881"/>
      <c r="B161" s="882"/>
      <c r="C161" s="882"/>
      <c r="D161" s="2828"/>
      <c r="E161" s="2829"/>
      <c r="F161" s="2829"/>
      <c r="G161" s="2829"/>
      <c r="H161" s="2830"/>
      <c r="I161" s="882"/>
      <c r="J161" s="882" t="s">
        <v>11652</v>
      </c>
      <c r="K161" s="890"/>
      <c r="L161" s="882"/>
      <c r="M161" s="882"/>
      <c r="N161" s="882"/>
      <c r="O161" s="882"/>
      <c r="P161" s="882"/>
      <c r="Q161" s="882"/>
      <c r="R161" s="882"/>
      <c r="S161" s="883" t="s">
        <v>2472</v>
      </c>
      <c r="T161" s="883">
        <f>SUM(T156:T160)</f>
        <v>11355</v>
      </c>
      <c r="U161" s="891"/>
      <c r="V161" s="885">
        <v>45454</v>
      </c>
      <c r="W161" s="887"/>
      <c r="X161" s="1309"/>
    </row>
    <row r="162" spans="1:24" ht="26.25" customHeight="1" thickBot="1">
      <c r="A162" s="892"/>
      <c r="B162" s="893"/>
      <c r="C162" s="893"/>
      <c r="D162" s="893"/>
      <c r="E162" s="893"/>
      <c r="F162" s="893"/>
      <c r="G162" s="893"/>
      <c r="H162" s="893"/>
      <c r="I162" s="893"/>
      <c r="J162" s="893"/>
      <c r="K162" s="1229" t="s">
        <v>11492</v>
      </c>
      <c r="L162" s="893"/>
      <c r="M162" s="893"/>
      <c r="N162" s="894"/>
      <c r="O162" s="894"/>
      <c r="P162" s="895"/>
      <c r="Q162" s="893"/>
      <c r="R162" s="893"/>
      <c r="S162" s="895"/>
      <c r="T162" s="895"/>
      <c r="U162" s="897"/>
      <c r="V162" s="898"/>
      <c r="W162" s="899"/>
      <c r="X162" s="900"/>
    </row>
    <row r="164" spans="1:24" ht="26.25" customHeight="1" thickBot="1">
      <c r="A164" s="445"/>
      <c r="B164" s="445"/>
      <c r="C164" s="445"/>
      <c r="D164" s="445"/>
      <c r="E164" s="445"/>
      <c r="F164" s="445"/>
      <c r="G164" s="445"/>
      <c r="H164" s="445"/>
      <c r="I164" s="445"/>
      <c r="J164" s="445"/>
      <c r="K164" s="446"/>
      <c r="L164" s="445"/>
      <c r="M164" s="445"/>
      <c r="N164" s="446"/>
      <c r="O164" s="446"/>
      <c r="P164" s="447"/>
      <c r="Q164" s="445"/>
      <c r="R164" s="445"/>
      <c r="S164" s="445"/>
      <c r="T164" s="445"/>
      <c r="U164" s="448"/>
      <c r="V164" s="449"/>
      <c r="W164" s="450"/>
      <c r="X164" s="450"/>
    </row>
    <row r="165" spans="1:24" ht="26.25" customHeight="1">
      <c r="A165" s="1348" t="s">
        <v>188</v>
      </c>
      <c r="B165" s="1349"/>
      <c r="C165" s="1349" t="s">
        <v>123</v>
      </c>
      <c r="D165" s="1349" t="s">
        <v>198</v>
      </c>
      <c r="E165" s="1349" t="s">
        <v>191</v>
      </c>
      <c r="F165" s="1349" t="s">
        <v>191</v>
      </c>
      <c r="G165" s="1349" t="s">
        <v>191</v>
      </c>
      <c r="H165" s="1349" t="s">
        <v>191</v>
      </c>
      <c r="I165" s="1349" t="s">
        <v>11532</v>
      </c>
      <c r="J165" s="1582" t="s">
        <v>11749</v>
      </c>
      <c r="K165" s="1350" t="s">
        <v>10103</v>
      </c>
      <c r="L165" s="1349" t="s">
        <v>11739</v>
      </c>
      <c r="M165" s="1349"/>
      <c r="N165" s="1350" t="s">
        <v>11658</v>
      </c>
      <c r="O165" s="1350">
        <v>199770</v>
      </c>
      <c r="P165" s="1351" t="s">
        <v>13348</v>
      </c>
      <c r="Q165" s="1349" t="s">
        <v>7181</v>
      </c>
      <c r="R165" s="1349">
        <f>IF(MID(RIGHT(S165,8),1,1)="M",2021,IF(MID(RIGHT(S165,8),1,1)="N",2022,IF(MID(RIGHT(S165,8),1,1)="P",2023,IF(MID(RIGHT(S165,8),1,1)="R",1994,IF(MID(RIGHT(S165,8),1,1)="S",1995,IF(MID(RIGHT(S165,8),1,1)="T",1996,IF(MID(RIGHT(S165,8),1,1)="V",1997,IF(MID(RIGHT(S165,8),1,1)="W",1998,IF(MID(RIGHT(S165,8),1,1)="X",1999,IF(MID(RIGHT(S165,8),1,1)="Y",2000,IF(MID(RIGHT(S165,8),1,1)="1",2001,IF(MID(RIGHT(S165,8),1,1)="2",2002,IF(MID(RIGHT(S165,8),1,1)="3",2003,IF(MID(RIGHT(S165,8),1,1)="4",2004,IF(MID(RIGHT(S165,8),1,1)="5",2005,IF(MID(RIGHT(S165,8),1,1)="6",2006,IF(MID(RIGHT(S165,8),1,1)="7",2007,IF(MID(RIGHT(S165,8),1,1)="8",2008,IF(MID(RIGHT(S165,8),1,1)="9",2009,IF(MID(RIGHT(S165,8),1,1)="A",2010,IF(MID(RIGHT(S165,8),1,1)="B",2011,IF(MID(RIGHT(S165,8),1,1)="C",2012,IF(MID(RIGHT(S165,8),1,1)="D",2013,IF(MID(RIGHT(S165,8),1,1)="E",2014,IF(MID(RIGHT(S165,8),1,1)="F",2015,IF(MID(RIGHT(S165,8),1,1)="G",2016,IF(MID(RIGHT(S165,8),1,1)="H",2017,IF(MID(RIGHT(S165,8),1,1)="J",2018,IF(MID(RIGHT(S165,8),1,1)="K",2019,IF(MID(RIGHT(S165,8),1,1)="L",2020,""))))))))))))))))))))))))))))))</f>
        <v>2017</v>
      </c>
      <c r="S165" s="1349" t="s">
        <v>11657</v>
      </c>
      <c r="T165" s="1349">
        <v>1545</v>
      </c>
      <c r="U165" s="1580">
        <v>45389</v>
      </c>
      <c r="V165" s="1352">
        <v>45451</v>
      </c>
      <c r="W165" s="1353"/>
      <c r="X165" s="1354">
        <v>1050</v>
      </c>
    </row>
    <row r="166" spans="1:24" ht="26.25" customHeight="1">
      <c r="A166" s="1355"/>
      <c r="B166" s="208"/>
      <c r="C166" s="208"/>
      <c r="D166" s="208"/>
      <c r="E166" s="208"/>
      <c r="F166" s="208"/>
      <c r="G166" s="208"/>
      <c r="H166" s="208"/>
      <c r="I166" s="208" t="s">
        <v>194</v>
      </c>
      <c r="J166" s="412" t="s">
        <v>11465</v>
      </c>
      <c r="K166" s="215" t="s">
        <v>211</v>
      </c>
      <c r="L166" s="427" t="s">
        <v>3359</v>
      </c>
      <c r="M166" s="208"/>
      <c r="N166" s="73" t="s">
        <v>4260</v>
      </c>
      <c r="O166" s="209"/>
      <c r="P166" s="210"/>
      <c r="Q166" s="208" t="s">
        <v>520</v>
      </c>
      <c r="R166" s="208">
        <f>IF(MID(RIGHT(S166,8),1,1)="M",2021,IF(MID(RIGHT(S166,8),1,1)="N",2022,IF(MID(RIGHT(S166,8),1,1)="P",2023,IF(MID(RIGHT(S166,8),1,1)="R",1994,IF(MID(RIGHT(S166,8),1,1)="S",1995,IF(MID(RIGHT(S166,8),1,1)="T",1996,IF(MID(RIGHT(S166,8),1,1)="V",1997,IF(MID(RIGHT(S166,8),1,1)="W",1998,IF(MID(RIGHT(S166,8),1,1)="X",1999,IF(MID(RIGHT(S166,8),1,1)="Y",2000,IF(MID(RIGHT(S166,8),1,1)="1",2001,IF(MID(RIGHT(S166,8),1,1)="2",2002,IF(MID(RIGHT(S166,8),1,1)="3",2003,IF(MID(RIGHT(S166,8),1,1)="4",2004,IF(MID(RIGHT(S166,8),1,1)="5",2005,IF(MID(RIGHT(S166,8),1,1)="6",2006,IF(MID(RIGHT(S166,8),1,1)="7",2007,IF(MID(RIGHT(S166,8),1,1)="8",2008,IF(MID(RIGHT(S166,8),1,1)="9",2009,IF(MID(RIGHT(S166,8),1,1)="A",2010,IF(MID(RIGHT(S166,8),1,1)="B",2011,IF(MID(RIGHT(S166,8),1,1)="C",2012,IF(MID(RIGHT(S166,8),1,1)="D",2013,IF(MID(RIGHT(S166,8),1,1)="E",2014,IF(MID(RIGHT(S166,8),1,1)="F",2015,IF(MID(RIGHT(S166,8),1,1)="G",2016,IF(MID(RIGHT(S166,8),1,1)="H",2017,IF(MID(RIGHT(S166,8),1,1)="J",2018,IF(MID(RIGHT(S166,8),1,1)="K",2019,IF(MID(RIGHT(S166,8),1,1)="L",2020,""))))))))))))))))))))))))))))))</f>
        <v>2015</v>
      </c>
      <c r="S166" s="208" t="s">
        <v>11390</v>
      </c>
      <c r="T166" s="208">
        <v>2335</v>
      </c>
      <c r="U166" s="211">
        <v>45397</v>
      </c>
      <c r="V166" s="212"/>
      <c r="W166" s="213">
        <v>50</v>
      </c>
      <c r="X166" s="1356" t="s">
        <v>11790</v>
      </c>
    </row>
    <row r="167" spans="1:24" ht="26.25" customHeight="1">
      <c r="A167" s="1355"/>
      <c r="B167" s="208"/>
      <c r="C167" s="208"/>
      <c r="D167" s="208"/>
      <c r="E167" s="208"/>
      <c r="F167" s="208"/>
      <c r="G167" s="208"/>
      <c r="H167" s="208"/>
      <c r="I167" s="208"/>
      <c r="J167" s="320" t="s">
        <v>11422</v>
      </c>
      <c r="K167" s="209" t="s">
        <v>11533</v>
      </c>
      <c r="L167" s="208" t="s">
        <v>11740</v>
      </c>
      <c r="M167" s="208"/>
      <c r="N167" s="73" t="s">
        <v>2435</v>
      </c>
      <c r="O167" s="209"/>
      <c r="P167" s="210"/>
      <c r="Q167" s="208" t="s">
        <v>7181</v>
      </c>
      <c r="R167" s="208">
        <f>IF(MID(RIGHT(S167,8),1,1)="M",2021,IF(MID(RIGHT(S167,8),1,1)="N",2022,IF(MID(RIGHT(S167,8),1,1)="P",2023,IF(MID(RIGHT(S167,8),1,1)="R",1994,IF(MID(RIGHT(S167,8),1,1)="S",1995,IF(MID(RIGHT(S167,8),1,1)="T",1996,IF(MID(RIGHT(S167,8),1,1)="V",1997,IF(MID(RIGHT(S167,8),1,1)="W",1998,IF(MID(RIGHT(S167,8),1,1)="X",1999,IF(MID(RIGHT(S167,8),1,1)="Y",2000,IF(MID(RIGHT(S167,8),1,1)="1",2001,IF(MID(RIGHT(S167,8),1,1)="2",2002,IF(MID(RIGHT(S167,8),1,1)="3",2003,IF(MID(RIGHT(S167,8),1,1)="4",2004,IF(MID(RIGHT(S167,8),1,1)="5",2005,IF(MID(RIGHT(S167,8),1,1)="6",2006,IF(MID(RIGHT(S167,8),1,1)="7",2007,IF(MID(RIGHT(S167,8),1,1)="8",2008,IF(MID(RIGHT(S167,8),1,1)="9",2009,IF(MID(RIGHT(S167,8),1,1)="A",2010,IF(MID(RIGHT(S167,8),1,1)="B",2011,IF(MID(RIGHT(S167,8),1,1)="C",2012,IF(MID(RIGHT(S167,8),1,1)="D",2013,IF(MID(RIGHT(S167,8),1,1)="E",2014,IF(MID(RIGHT(S167,8),1,1)="F",2015,IF(MID(RIGHT(S167,8),1,1)="G",2016,IF(MID(RIGHT(S167,8),1,1)="H",2017,IF(MID(RIGHT(S167,8),1,1)="J",2018,IF(MID(RIGHT(S167,8),1,1)="K",2019,IF(MID(RIGHT(S167,8),1,1)="L",2020,""))))))))))))))))))))))))))))))</f>
        <v>2015</v>
      </c>
      <c r="S167" s="208" t="s">
        <v>11391</v>
      </c>
      <c r="T167" s="208">
        <v>1535</v>
      </c>
      <c r="U167" s="212">
        <v>45398</v>
      </c>
      <c r="V167" s="211"/>
      <c r="W167" s="1448" t="s">
        <v>10327</v>
      </c>
      <c r="X167" s="1356"/>
    </row>
    <row r="168" spans="1:24" ht="26.25" customHeight="1">
      <c r="A168" s="1355"/>
      <c r="B168" s="208"/>
      <c r="C168" s="208" t="s">
        <v>10002</v>
      </c>
      <c r="D168" s="208" t="s">
        <v>191</v>
      </c>
      <c r="E168" s="208"/>
      <c r="F168" s="208"/>
      <c r="G168" s="208"/>
      <c r="H168" s="208"/>
      <c r="I168" s="208"/>
      <c r="J168" s="425" t="s">
        <v>9971</v>
      </c>
      <c r="K168" s="209" t="s">
        <v>8972</v>
      </c>
      <c r="L168" s="208" t="s">
        <v>11741</v>
      </c>
      <c r="M168" s="208"/>
      <c r="N168" s="209"/>
      <c r="O168" s="209"/>
      <c r="P168" s="210"/>
      <c r="Q168" s="208" t="s">
        <v>4685</v>
      </c>
      <c r="R168" s="208">
        <f>IF(MID(RIGHT(S168,8),1,1)="M",2021,IF(MID(RIGHT(S168,8),1,1)="N",2022,IF(MID(RIGHT(S168,8),1,1)="P",2023,IF(MID(RIGHT(S168,8),1,1)="R",1994,IF(MID(RIGHT(S168,8),1,1)="S",1995,IF(MID(RIGHT(S168,8),1,1)="T",1996,IF(MID(RIGHT(S168,8),1,1)="V",1997,IF(MID(RIGHT(S168,8),1,1)="W",1998,IF(MID(RIGHT(S168,8),1,1)="X",1999,IF(MID(RIGHT(S168,8),1,1)="Y",2000,IF(MID(RIGHT(S168,8),1,1)="1",2001,IF(MID(RIGHT(S168,8),1,1)="2",2002,IF(MID(RIGHT(S168,8),1,1)="3",2003,IF(MID(RIGHT(S168,8),1,1)="4",2004,IF(MID(RIGHT(S168,8),1,1)="5",2005,IF(MID(RIGHT(S168,8),1,1)="6",2006,IF(MID(RIGHT(S168,8),1,1)="7",2007,IF(MID(RIGHT(S168,8),1,1)="8",2008,IF(MID(RIGHT(S168,8),1,1)="9",2009,IF(MID(RIGHT(S168,8),1,1)="A",2010,IF(MID(RIGHT(S168,8),1,1)="B",2011,IF(MID(RIGHT(S168,8),1,1)="C",2012,IF(MID(RIGHT(S168,8),1,1)="D",2013,IF(MID(RIGHT(S168,8),1,1)="E",2014,IF(MID(RIGHT(S168,8),1,1)="F",2015,IF(MID(RIGHT(S168,8),1,1)="G",2016,IF(MID(RIGHT(S168,8),1,1)="H",2017,IF(MID(RIGHT(S168,8),1,1)="J",2018,IF(MID(RIGHT(S168,8),1,1)="K",2019,IF(MID(RIGHT(S168,8),1,1)="L",2020,""))))))))))))))))))))))))))))))</f>
        <v>2015</v>
      </c>
      <c r="S168" s="208" t="s">
        <v>11392</v>
      </c>
      <c r="T168" s="208">
        <v>2020</v>
      </c>
      <c r="U168" s="212"/>
      <c r="V168" s="211"/>
      <c r="W168" s="213" t="s">
        <v>11812</v>
      </c>
      <c r="X168" s="1356"/>
    </row>
    <row r="169" spans="1:24" ht="26.25" customHeight="1">
      <c r="A169" s="1355"/>
      <c r="B169" s="208"/>
      <c r="C169" s="208" t="s">
        <v>10003</v>
      </c>
      <c r="D169" s="208" t="s">
        <v>191</v>
      </c>
      <c r="E169" s="208"/>
      <c r="F169" s="208"/>
      <c r="G169" s="208"/>
      <c r="H169" s="208"/>
      <c r="I169" s="208"/>
      <c r="J169" s="208" t="s">
        <v>11466</v>
      </c>
      <c r="K169" s="209" t="s">
        <v>11534</v>
      </c>
      <c r="L169" s="208"/>
      <c r="M169" s="208"/>
      <c r="N169" s="208"/>
      <c r="O169" s="208"/>
      <c r="P169" s="210"/>
      <c r="Q169" s="208"/>
      <c r="R169" s="208"/>
      <c r="S169" s="214" t="s">
        <v>189</v>
      </c>
      <c r="T169" s="214">
        <v>3600</v>
      </c>
      <c r="U169" s="211"/>
      <c r="V169" s="211"/>
      <c r="W169" s="213"/>
      <c r="X169" s="1356"/>
    </row>
    <row r="170" spans="1:24" ht="26.25" customHeight="1">
      <c r="A170" s="1355"/>
      <c r="B170" s="208"/>
      <c r="C170" s="208"/>
      <c r="D170" s="208"/>
      <c r="E170" s="208"/>
      <c r="F170" s="208"/>
      <c r="G170" s="208"/>
      <c r="H170" s="208"/>
      <c r="I170" s="1581" t="s">
        <v>11485</v>
      </c>
      <c r="J170" s="208" t="s">
        <v>11481</v>
      </c>
      <c r="K170" s="209"/>
      <c r="L170" s="208"/>
      <c r="M170" s="208"/>
      <c r="N170" s="208"/>
      <c r="O170" s="208"/>
      <c r="P170" s="210"/>
      <c r="Q170" s="208"/>
      <c r="R170" s="208"/>
      <c r="S170" s="214" t="s">
        <v>2472</v>
      </c>
      <c r="T170" s="214">
        <f>SUM(T165:T169)</f>
        <v>11035</v>
      </c>
      <c r="U170" s="211"/>
      <c r="V170" s="617"/>
      <c r="W170" s="213"/>
      <c r="X170" s="1356"/>
    </row>
    <row r="171" spans="1:24" ht="26.25" customHeight="1" thickBot="1">
      <c r="A171" s="1357"/>
      <c r="B171" s="1358"/>
      <c r="C171" s="1358"/>
      <c r="D171" s="1358"/>
      <c r="E171" s="1358"/>
      <c r="F171" s="1358"/>
      <c r="G171" s="1358"/>
      <c r="H171" s="1358"/>
      <c r="I171" s="1358"/>
      <c r="J171" s="1358"/>
      <c r="K171" s="611" t="s">
        <v>11483</v>
      </c>
      <c r="L171" s="1358"/>
      <c r="M171" s="1358"/>
      <c r="N171" s="1359"/>
      <c r="O171" s="1359"/>
      <c r="P171" s="1360"/>
      <c r="Q171" s="1358"/>
      <c r="R171" s="1358"/>
      <c r="S171" s="1361"/>
      <c r="T171" s="1361"/>
      <c r="U171" s="1362"/>
      <c r="V171" s="1363"/>
      <c r="W171" s="1364"/>
      <c r="X171" s="1365"/>
    </row>
    <row r="172" spans="1:24" ht="26.25" customHeight="1">
      <c r="A172" s="1348" t="s">
        <v>188</v>
      </c>
      <c r="B172" s="1349"/>
      <c r="C172" s="1349" t="s">
        <v>123</v>
      </c>
      <c r="D172" s="1349" t="s">
        <v>198</v>
      </c>
      <c r="E172" s="1349" t="s">
        <v>191</v>
      </c>
      <c r="F172" s="1349" t="s">
        <v>191</v>
      </c>
      <c r="G172" s="1349" t="s">
        <v>191</v>
      </c>
      <c r="H172" s="1349" t="s">
        <v>191</v>
      </c>
      <c r="I172" s="1349" t="s">
        <v>11532</v>
      </c>
      <c r="J172" s="1582" t="s">
        <v>11749</v>
      </c>
      <c r="K172" s="1350" t="s">
        <v>10103</v>
      </c>
      <c r="L172" s="1349" t="s">
        <v>11688</v>
      </c>
      <c r="M172" s="1349"/>
      <c r="N172" s="1350" t="s">
        <v>11625</v>
      </c>
      <c r="O172" s="1350">
        <v>871070</v>
      </c>
      <c r="P172" s="1351" t="s">
        <v>13348</v>
      </c>
      <c r="Q172" s="1349" t="s">
        <v>2945</v>
      </c>
      <c r="R172" s="1349">
        <f>IF(MID(RIGHT(S172,8),1,1)="M",2021,IF(MID(RIGHT(S172,8),1,1)="N",2022,IF(MID(RIGHT(S172,8),1,1)="P",2023,IF(MID(RIGHT(S172,8),1,1)="R",1994,IF(MID(RIGHT(S172,8),1,1)="S",1995,IF(MID(RIGHT(S172,8),1,1)="T",1996,IF(MID(RIGHT(S172,8),1,1)="V",1997,IF(MID(RIGHT(S172,8),1,1)="W",1998,IF(MID(RIGHT(S172,8),1,1)="X",1999,IF(MID(RIGHT(S172,8),1,1)="Y",2000,IF(MID(RIGHT(S172,8),1,1)="1",2001,IF(MID(RIGHT(S172,8),1,1)="2",2002,IF(MID(RIGHT(S172,8),1,1)="3",2003,IF(MID(RIGHT(S172,8),1,1)="4",2004,IF(MID(RIGHT(S172,8),1,1)="5",2005,IF(MID(RIGHT(S172,8),1,1)="6",2006,IF(MID(RIGHT(S172,8),1,1)="7",2007,IF(MID(RIGHT(S172,8),1,1)="8",2008,IF(MID(RIGHT(S172,8),1,1)="9",2009,IF(MID(RIGHT(S172,8),1,1)="A",2010,IF(MID(RIGHT(S172,8),1,1)="B",2011,IF(MID(RIGHT(S172,8),1,1)="C",2012,IF(MID(RIGHT(S172,8),1,1)="D",2013,IF(MID(RIGHT(S172,8),1,1)="E",2014,IF(MID(RIGHT(S172,8),1,1)="F",2015,IF(MID(RIGHT(S172,8),1,1)="G",2016,IF(MID(RIGHT(S172,8),1,1)="H",2017,IF(MID(RIGHT(S172,8),1,1)="J",2018,IF(MID(RIGHT(S172,8),1,1)="K",2019,IF(MID(RIGHT(S172,8),1,1)="L",2020,""))))))))))))))))))))))))))))))</f>
        <v>2015</v>
      </c>
      <c r="S172" s="1349" t="s">
        <v>11528</v>
      </c>
      <c r="T172" s="1349">
        <v>1235</v>
      </c>
      <c r="U172" s="1580">
        <v>45389</v>
      </c>
      <c r="V172" s="1352"/>
      <c r="W172" s="1353"/>
      <c r="X172" s="1354">
        <v>1050</v>
      </c>
    </row>
    <row r="173" spans="1:24" ht="26.25" customHeight="1">
      <c r="A173" s="1355"/>
      <c r="B173" s="208"/>
      <c r="C173" s="208"/>
      <c r="D173" s="208"/>
      <c r="E173" s="208"/>
      <c r="F173" s="208"/>
      <c r="G173" s="208"/>
      <c r="H173" s="208"/>
      <c r="I173" s="208" t="s">
        <v>194</v>
      </c>
      <c r="J173" s="412" t="s">
        <v>11465</v>
      </c>
      <c r="K173" s="215" t="s">
        <v>211</v>
      </c>
      <c r="L173" s="427" t="s">
        <v>3359</v>
      </c>
      <c r="M173" s="208"/>
      <c r="N173" s="73" t="s">
        <v>4260</v>
      </c>
      <c r="O173" s="209"/>
      <c r="P173" s="210"/>
      <c r="Q173" s="208" t="s">
        <v>618</v>
      </c>
      <c r="R173" s="208">
        <f>IF(MID(RIGHT(S173,8),1,1)="M",2021,IF(MID(RIGHT(S173,8),1,1)="N",2022,IF(MID(RIGHT(S173,8),1,1)="P",2023,IF(MID(RIGHT(S173,8),1,1)="R",1994,IF(MID(RIGHT(S173,8),1,1)="S",1995,IF(MID(RIGHT(S173,8),1,1)="T",1996,IF(MID(RIGHT(S173,8),1,1)="V",1997,IF(MID(RIGHT(S173,8),1,1)="W",1998,IF(MID(RIGHT(S173,8),1,1)="X",1999,IF(MID(RIGHT(S173,8),1,1)="Y",2000,IF(MID(RIGHT(S173,8),1,1)="1",2001,IF(MID(RIGHT(S173,8),1,1)="2",2002,IF(MID(RIGHT(S173,8),1,1)="3",2003,IF(MID(RIGHT(S173,8),1,1)="4",2004,IF(MID(RIGHT(S173,8),1,1)="5",2005,IF(MID(RIGHT(S173,8),1,1)="6",2006,IF(MID(RIGHT(S173,8),1,1)="7",2007,IF(MID(RIGHT(S173,8),1,1)="8",2008,IF(MID(RIGHT(S173,8),1,1)="9",2009,IF(MID(RIGHT(S173,8),1,1)="A",2010,IF(MID(RIGHT(S173,8),1,1)="B",2011,IF(MID(RIGHT(S173,8),1,1)="C",2012,IF(MID(RIGHT(S173,8),1,1)="D",2013,IF(MID(RIGHT(S173,8),1,1)="E",2014,IF(MID(RIGHT(S173,8),1,1)="F",2015,IF(MID(RIGHT(S173,8),1,1)="G",2016,IF(MID(RIGHT(S173,8),1,1)="H",2017,IF(MID(RIGHT(S173,8),1,1)="J",2018,IF(MID(RIGHT(S173,8),1,1)="K",2019,IF(MID(RIGHT(S173,8),1,1)="L",2020,""))))))))))))))))))))))))))))))</f>
        <v>2018</v>
      </c>
      <c r="S173" s="208" t="s">
        <v>11529</v>
      </c>
      <c r="T173" s="208">
        <v>2130</v>
      </c>
      <c r="U173" s="211">
        <v>45397</v>
      </c>
      <c r="V173" s="212"/>
      <c r="W173" s="213">
        <v>50</v>
      </c>
      <c r="X173" s="1356" t="s">
        <v>11790</v>
      </c>
    </row>
    <row r="174" spans="1:24" ht="26.25" customHeight="1">
      <c r="A174" s="1355"/>
      <c r="B174" s="208"/>
      <c r="C174" s="208"/>
      <c r="D174" s="208"/>
      <c r="E174" s="208"/>
      <c r="F174" s="208"/>
      <c r="G174" s="208"/>
      <c r="H174" s="208"/>
      <c r="I174" s="208"/>
      <c r="J174" s="320" t="s">
        <v>11422</v>
      </c>
      <c r="K174" s="209" t="s">
        <v>11533</v>
      </c>
      <c r="L174" s="208" t="s">
        <v>11740</v>
      </c>
      <c r="M174" s="208"/>
      <c r="N174" s="73" t="s">
        <v>2435</v>
      </c>
      <c r="O174" s="209"/>
      <c r="P174" s="210"/>
      <c r="Q174" s="208" t="s">
        <v>8522</v>
      </c>
      <c r="R174" s="208">
        <f>IF(MID(RIGHT(S174,8),1,1)="M",2021,IF(MID(RIGHT(S174,8),1,1)="N",2022,IF(MID(RIGHT(S174,8),1,1)="P",2023,IF(MID(RIGHT(S174,8),1,1)="R",1994,IF(MID(RIGHT(S174,8),1,1)="S",1995,IF(MID(RIGHT(S174,8),1,1)="T",1996,IF(MID(RIGHT(S174,8),1,1)="V",1997,IF(MID(RIGHT(S174,8),1,1)="W",1998,IF(MID(RIGHT(S174,8),1,1)="X",1999,IF(MID(RIGHT(S174,8),1,1)="Y",2000,IF(MID(RIGHT(S174,8),1,1)="1",2001,IF(MID(RIGHT(S174,8),1,1)="2",2002,IF(MID(RIGHT(S174,8),1,1)="3",2003,IF(MID(RIGHT(S174,8),1,1)="4",2004,IF(MID(RIGHT(S174,8),1,1)="5",2005,IF(MID(RIGHT(S174,8),1,1)="6",2006,IF(MID(RIGHT(S174,8),1,1)="7",2007,IF(MID(RIGHT(S174,8),1,1)="8",2008,IF(MID(RIGHT(S174,8),1,1)="9",2009,IF(MID(RIGHT(S174,8),1,1)="A",2010,IF(MID(RIGHT(S174,8),1,1)="B",2011,IF(MID(RIGHT(S174,8),1,1)="C",2012,IF(MID(RIGHT(S174,8),1,1)="D",2013,IF(MID(RIGHT(S174,8),1,1)="E",2014,IF(MID(RIGHT(S174,8),1,1)="F",2015,IF(MID(RIGHT(S174,8),1,1)="G",2016,IF(MID(RIGHT(S174,8),1,1)="H",2017,IF(MID(RIGHT(S174,8),1,1)="J",2018,IF(MID(RIGHT(S174,8),1,1)="K",2019,IF(MID(RIGHT(S174,8),1,1)="L",2020,""))))))))))))))))))))))))))))))</f>
        <v>2014</v>
      </c>
      <c r="S174" s="208" t="s">
        <v>11530</v>
      </c>
      <c r="T174" s="208">
        <v>1430</v>
      </c>
      <c r="U174" s="212">
        <v>45398</v>
      </c>
      <c r="V174" s="211"/>
      <c r="W174" s="1448" t="s">
        <v>10327</v>
      </c>
      <c r="X174" s="1356"/>
    </row>
    <row r="175" spans="1:24" ht="26.25" customHeight="1">
      <c r="A175" s="1355"/>
      <c r="B175" s="208"/>
      <c r="C175" s="208" t="s">
        <v>10002</v>
      </c>
      <c r="D175" s="208" t="s">
        <v>191</v>
      </c>
      <c r="E175" s="208"/>
      <c r="F175" s="208"/>
      <c r="G175" s="208"/>
      <c r="H175" s="208"/>
      <c r="I175" s="208"/>
      <c r="J175" s="425" t="s">
        <v>9971</v>
      </c>
      <c r="K175" s="209" t="s">
        <v>8972</v>
      </c>
      <c r="L175" s="208" t="s">
        <v>11741</v>
      </c>
      <c r="M175" s="208"/>
      <c r="N175" s="209"/>
      <c r="O175" s="209"/>
      <c r="P175" s="210"/>
      <c r="Q175" s="208" t="s">
        <v>2214</v>
      </c>
      <c r="R175" s="208">
        <f>IF(MID(RIGHT(S175,8),1,1)="M",2021,IF(MID(RIGHT(S175,8),1,1)="N",2022,IF(MID(RIGHT(S175,8),1,1)="P",2023,IF(MID(RIGHT(S175,8),1,1)="R",1994,IF(MID(RIGHT(S175,8),1,1)="S",1995,IF(MID(RIGHT(S175,8),1,1)="T",1996,IF(MID(RIGHT(S175,8),1,1)="V",1997,IF(MID(RIGHT(S175,8),1,1)="W",1998,IF(MID(RIGHT(S175,8),1,1)="X",1999,IF(MID(RIGHT(S175,8),1,1)="Y",2000,IF(MID(RIGHT(S175,8),1,1)="1",2001,IF(MID(RIGHT(S175,8),1,1)="2",2002,IF(MID(RIGHT(S175,8),1,1)="3",2003,IF(MID(RIGHT(S175,8),1,1)="4",2004,IF(MID(RIGHT(S175,8),1,1)="5",2005,IF(MID(RIGHT(S175,8),1,1)="6",2006,IF(MID(RIGHT(S175,8),1,1)="7",2007,IF(MID(RIGHT(S175,8),1,1)="8",2008,IF(MID(RIGHT(S175,8),1,1)="9",2009,IF(MID(RIGHT(S175,8),1,1)="A",2010,IF(MID(RIGHT(S175,8),1,1)="B",2011,IF(MID(RIGHT(S175,8),1,1)="C",2012,IF(MID(RIGHT(S175,8),1,1)="D",2013,IF(MID(RIGHT(S175,8),1,1)="E",2014,IF(MID(RIGHT(S175,8),1,1)="F",2015,IF(MID(RIGHT(S175,8),1,1)="G",2016,IF(MID(RIGHT(S175,8),1,1)="H",2017,IF(MID(RIGHT(S175,8),1,1)="J",2018,IF(MID(RIGHT(S175,8),1,1)="K",2019,IF(MID(RIGHT(S175,8),1,1)="L",2020,""))))))))))))))))))))))))))))))</f>
        <v>2016</v>
      </c>
      <c r="S175" s="208" t="s">
        <v>11531</v>
      </c>
      <c r="T175" s="208">
        <v>2725</v>
      </c>
      <c r="U175" s="212"/>
      <c r="V175" s="211"/>
      <c r="W175" s="213" t="s">
        <v>11812</v>
      </c>
      <c r="X175" s="1356"/>
    </row>
    <row r="176" spans="1:24" ht="26.25" customHeight="1">
      <c r="A176" s="1355"/>
      <c r="B176" s="208"/>
      <c r="C176" s="208" t="s">
        <v>10003</v>
      </c>
      <c r="D176" s="208" t="s">
        <v>191</v>
      </c>
      <c r="E176" s="208"/>
      <c r="F176" s="208"/>
      <c r="G176" s="208"/>
      <c r="H176" s="208"/>
      <c r="I176" s="208"/>
      <c r="J176" s="208" t="s">
        <v>11466</v>
      </c>
      <c r="K176" s="209" t="s">
        <v>11535</v>
      </c>
      <c r="L176" s="208"/>
      <c r="M176" s="208"/>
      <c r="N176" s="208"/>
      <c r="O176" s="208"/>
      <c r="P176" s="210"/>
      <c r="Q176" s="208"/>
      <c r="R176" s="208"/>
      <c r="S176" s="214" t="s">
        <v>189</v>
      </c>
      <c r="T176" s="214">
        <v>3860</v>
      </c>
      <c r="U176" s="211"/>
      <c r="V176" s="211"/>
      <c r="W176" s="213"/>
      <c r="X176" s="1356"/>
    </row>
    <row r="177" spans="1:24" ht="26.25" customHeight="1">
      <c r="A177" s="1355"/>
      <c r="B177" s="208"/>
      <c r="C177" s="208"/>
      <c r="D177" s="208"/>
      <c r="E177" s="208"/>
      <c r="F177" s="208"/>
      <c r="G177" s="208"/>
      <c r="H177" s="208"/>
      <c r="I177" s="1581"/>
      <c r="J177" s="208"/>
      <c r="K177" s="209"/>
      <c r="L177" s="208"/>
      <c r="M177" s="208"/>
      <c r="N177" s="208"/>
      <c r="O177" s="208"/>
      <c r="P177" s="210"/>
      <c r="Q177" s="208"/>
      <c r="R177" s="208"/>
      <c r="S177" s="214" t="s">
        <v>2472</v>
      </c>
      <c r="T177" s="214">
        <f>SUM(T172:T176)</f>
        <v>11380</v>
      </c>
      <c r="U177" s="211"/>
      <c r="V177" s="617"/>
      <c r="W177" s="213"/>
      <c r="X177" s="1356"/>
    </row>
    <row r="178" spans="1:24" ht="26.25" customHeight="1" thickBot="1">
      <c r="A178" s="1357"/>
      <c r="B178" s="1358"/>
      <c r="C178" s="1358"/>
      <c r="D178" s="1358"/>
      <c r="E178" s="1358"/>
      <c r="F178" s="1358"/>
      <c r="G178" s="1358"/>
      <c r="H178" s="1358"/>
      <c r="I178" s="1358"/>
      <c r="J178" s="1358"/>
      <c r="K178" s="611" t="s">
        <v>11483</v>
      </c>
      <c r="L178" s="1358"/>
      <c r="M178" s="1358"/>
      <c r="N178" s="1359"/>
      <c r="O178" s="1359"/>
      <c r="P178" s="1360"/>
      <c r="Q178" s="1358"/>
      <c r="R178" s="1358"/>
      <c r="S178" s="1361"/>
      <c r="T178" s="1361"/>
      <c r="U178" s="1362"/>
      <c r="V178" s="1363"/>
      <c r="W178" s="1364"/>
      <c r="X178" s="1365"/>
    </row>
    <row r="179" spans="1:24" ht="26.25" hidden="1" customHeight="1"/>
    <row r="180" spans="1:24" ht="26.25" hidden="1" customHeight="1" thickBot="1"/>
    <row r="181" spans="1:24" ht="26.25" hidden="1" customHeight="1">
      <c r="A181" s="456" t="s">
        <v>188</v>
      </c>
      <c r="B181" s="457"/>
      <c r="C181" s="457" t="s">
        <v>10329</v>
      </c>
      <c r="D181" s="457" t="s">
        <v>11408</v>
      </c>
      <c r="E181" s="457"/>
      <c r="F181" s="457"/>
      <c r="G181" s="457"/>
      <c r="H181" s="457"/>
      <c r="I181" s="457" t="s">
        <v>10394</v>
      </c>
      <c r="J181" s="457" t="s">
        <v>11482</v>
      </c>
      <c r="K181" s="458" t="s">
        <v>11407</v>
      </c>
      <c r="L181" s="457"/>
      <c r="M181" s="457"/>
      <c r="N181" s="458"/>
      <c r="O181" s="458"/>
      <c r="P181" s="459"/>
      <c r="Q181" s="457"/>
      <c r="R181" s="457"/>
      <c r="S181" s="457"/>
      <c r="T181" s="457"/>
      <c r="U181" s="1517">
        <v>45389</v>
      </c>
      <c r="V181" s="461"/>
      <c r="W181" s="462"/>
      <c r="X181" s="463">
        <v>1100</v>
      </c>
    </row>
    <row r="182" spans="1:24" ht="26.25" hidden="1" customHeight="1">
      <c r="A182" s="464"/>
      <c r="B182" s="143"/>
      <c r="C182" s="143"/>
      <c r="D182" s="143"/>
      <c r="E182" s="143"/>
      <c r="F182" s="143"/>
      <c r="G182" s="143"/>
      <c r="H182" s="143"/>
      <c r="I182" s="143" t="s">
        <v>3598</v>
      </c>
      <c r="J182" s="412" t="s">
        <v>11467</v>
      </c>
      <c r="K182" s="169" t="s">
        <v>10395</v>
      </c>
      <c r="L182" s="2836" t="s">
        <v>3301</v>
      </c>
      <c r="M182" s="2533"/>
      <c r="N182" s="2533"/>
      <c r="O182" s="2533"/>
      <c r="P182" s="2534"/>
      <c r="Q182" s="143"/>
      <c r="R182" s="143"/>
      <c r="S182" s="143"/>
      <c r="T182" s="143"/>
      <c r="U182" s="146">
        <v>45397</v>
      </c>
      <c r="V182" s="146"/>
      <c r="W182" s="147">
        <v>50</v>
      </c>
      <c r="X182" s="466"/>
    </row>
    <row r="183" spans="1:24" ht="26.25" hidden="1" customHeight="1">
      <c r="A183" s="464"/>
      <c r="B183" s="143"/>
      <c r="C183" s="143"/>
      <c r="D183" s="143"/>
      <c r="E183" s="143"/>
      <c r="F183" s="143"/>
      <c r="G183" s="143"/>
      <c r="H183" s="143"/>
      <c r="I183" s="143"/>
      <c r="J183" s="320" t="s">
        <v>11421</v>
      </c>
      <c r="K183" s="144" t="s">
        <v>11420</v>
      </c>
      <c r="L183" s="2535"/>
      <c r="M183" s="2536"/>
      <c r="N183" s="2536"/>
      <c r="O183" s="2536"/>
      <c r="P183" s="2537"/>
      <c r="Q183" s="143"/>
      <c r="R183" s="143"/>
      <c r="S183" s="143"/>
      <c r="T183" s="143"/>
      <c r="U183" s="168"/>
      <c r="V183" s="146"/>
      <c r="W183" s="1449" t="s">
        <v>11537</v>
      </c>
      <c r="X183" s="466"/>
    </row>
    <row r="184" spans="1:24" ht="26.25" hidden="1" customHeight="1">
      <c r="A184" s="464"/>
      <c r="B184" s="143"/>
      <c r="C184" s="143" t="s">
        <v>10002</v>
      </c>
      <c r="D184" s="143"/>
      <c r="E184" s="143"/>
      <c r="F184" s="143"/>
      <c r="G184" s="143"/>
      <c r="H184" s="143"/>
      <c r="I184" s="1583" t="s">
        <v>11484</v>
      </c>
      <c r="J184" s="143" t="s">
        <v>11481</v>
      </c>
      <c r="K184" s="144" t="s">
        <v>8972</v>
      </c>
      <c r="L184" s="2535"/>
      <c r="M184" s="2536"/>
      <c r="N184" s="2536"/>
      <c r="O184" s="2536"/>
      <c r="P184" s="2537"/>
      <c r="Q184" s="143"/>
      <c r="R184" s="143"/>
      <c r="S184" s="143"/>
      <c r="T184" s="143"/>
      <c r="U184" s="146"/>
      <c r="V184" s="146"/>
      <c r="W184" s="147"/>
      <c r="X184" s="466"/>
    </row>
    <row r="185" spans="1:24" ht="26.25" hidden="1" customHeight="1">
      <c r="A185" s="464"/>
      <c r="B185" s="143"/>
      <c r="C185" s="143" t="s">
        <v>10003</v>
      </c>
      <c r="D185" s="143"/>
      <c r="E185" s="143"/>
      <c r="F185" s="143"/>
      <c r="G185" s="143"/>
      <c r="H185" s="143"/>
      <c r="I185" s="143"/>
      <c r="J185" s="143"/>
      <c r="K185" s="144"/>
      <c r="L185" s="2535"/>
      <c r="M185" s="2536"/>
      <c r="N185" s="2536"/>
      <c r="O185" s="2536"/>
      <c r="P185" s="2537"/>
      <c r="Q185" s="143"/>
      <c r="R185" s="143"/>
      <c r="S185" s="148" t="s">
        <v>189</v>
      </c>
      <c r="T185" s="148"/>
      <c r="U185" s="168"/>
      <c r="V185" s="146"/>
      <c r="W185" s="147"/>
      <c r="X185" s="466"/>
    </row>
    <row r="186" spans="1:24" ht="26.25" hidden="1" customHeight="1">
      <c r="A186" s="464"/>
      <c r="B186" s="143"/>
      <c r="C186" s="143" t="s">
        <v>10043</v>
      </c>
      <c r="D186" s="143" t="s">
        <v>10047</v>
      </c>
      <c r="E186" s="143"/>
      <c r="F186" s="143"/>
      <c r="G186" s="143"/>
      <c r="H186" s="143"/>
      <c r="I186" s="143"/>
      <c r="J186" s="143"/>
      <c r="K186" s="144"/>
      <c r="L186" s="2538"/>
      <c r="M186" s="2539"/>
      <c r="N186" s="2539"/>
      <c r="O186" s="2539"/>
      <c r="P186" s="2540"/>
      <c r="Q186" s="143"/>
      <c r="R186" s="143"/>
      <c r="S186" s="148" t="s">
        <v>2472</v>
      </c>
      <c r="T186" s="148">
        <f>SUM(T181:T185)</f>
        <v>0</v>
      </c>
      <c r="U186" s="168"/>
      <c r="V186" s="146"/>
      <c r="W186" s="147"/>
      <c r="X186" s="466"/>
    </row>
    <row r="187" spans="1:24" ht="26.25" hidden="1" customHeight="1" thickBot="1">
      <c r="A187" s="467"/>
      <c r="B187" s="468"/>
      <c r="C187" s="468"/>
      <c r="D187" s="468"/>
      <c r="E187" s="468"/>
      <c r="F187" s="468"/>
      <c r="G187" s="468"/>
      <c r="H187" s="468"/>
      <c r="I187" s="468"/>
      <c r="J187" s="555" t="s">
        <v>2745</v>
      </c>
      <c r="K187" s="611" t="s">
        <v>11483</v>
      </c>
      <c r="L187" s="468"/>
      <c r="M187" s="468"/>
      <c r="N187" s="470"/>
      <c r="O187" s="470"/>
      <c r="P187" s="471"/>
      <c r="Q187" s="468"/>
      <c r="R187" s="468"/>
      <c r="S187" s="471"/>
      <c r="T187" s="471"/>
      <c r="U187" s="473"/>
      <c r="V187" s="474"/>
      <c r="W187" s="475"/>
      <c r="X187" s="476"/>
    </row>
    <row r="188" spans="1:24" ht="26.25" hidden="1" customHeight="1"/>
    <row r="189" spans="1:24" ht="26.25" hidden="1" customHeight="1" thickBot="1"/>
    <row r="190" spans="1:24" ht="26.25" hidden="1" customHeight="1">
      <c r="A190" s="1004" t="s">
        <v>188</v>
      </c>
      <c r="B190" s="1005"/>
      <c r="C190" s="1005" t="s">
        <v>26</v>
      </c>
      <c r="D190" s="1005" t="s">
        <v>190</v>
      </c>
      <c r="E190" s="1005"/>
      <c r="F190" s="1005"/>
      <c r="G190" s="1005"/>
      <c r="H190" s="1485"/>
      <c r="I190" s="1005" t="s">
        <v>8261</v>
      </c>
      <c r="J190" s="1010" t="s">
        <v>11587</v>
      </c>
      <c r="K190" s="1011" t="s">
        <v>13</v>
      </c>
      <c r="L190" s="1005"/>
      <c r="M190" s="1005"/>
      <c r="N190" s="1011"/>
      <c r="O190" s="1011"/>
      <c r="P190" s="1015"/>
      <c r="Q190" s="1005" t="s">
        <v>10547</v>
      </c>
      <c r="R190" s="1005"/>
      <c r="S190" s="1005" t="s">
        <v>11413</v>
      </c>
      <c r="T190" s="1005"/>
      <c r="U190" s="1412">
        <v>45403</v>
      </c>
      <c r="V190" s="1412">
        <v>45458</v>
      </c>
      <c r="W190" s="1017">
        <v>3961</v>
      </c>
      <c r="X190" s="1018">
        <v>5050</v>
      </c>
    </row>
    <row r="191" spans="1:24" ht="26.25" hidden="1" customHeight="1">
      <c r="A191" s="1006"/>
      <c r="B191" s="1007"/>
      <c r="C191" s="1007"/>
      <c r="D191" s="1007"/>
      <c r="E191" s="1007"/>
      <c r="F191" s="1007"/>
      <c r="G191" s="1007"/>
      <c r="H191" s="1007"/>
      <c r="I191" s="1007" t="s">
        <v>194</v>
      </c>
      <c r="J191" s="1305" t="s">
        <v>11607</v>
      </c>
      <c r="K191" s="1012" t="s">
        <v>195</v>
      </c>
      <c r="L191" s="2774" t="s">
        <v>11608</v>
      </c>
      <c r="M191" s="2775"/>
      <c r="N191" s="2775"/>
      <c r="O191" s="2775"/>
      <c r="P191" s="2776"/>
      <c r="Q191" s="1007" t="s">
        <v>10547</v>
      </c>
      <c r="R191" s="1007"/>
      <c r="S191" s="1007" t="s">
        <v>11414</v>
      </c>
      <c r="T191" s="1007"/>
      <c r="U191" s="1131"/>
      <c r="V191" s="1020"/>
      <c r="W191" s="1021"/>
      <c r="X191" s="1022"/>
    </row>
    <row r="192" spans="1:24" ht="26.25" hidden="1" customHeight="1">
      <c r="A192" s="1006"/>
      <c r="B192" s="1007"/>
      <c r="C192" s="1007"/>
      <c r="D192" s="1007"/>
      <c r="E192" s="1007"/>
      <c r="F192" s="1007"/>
      <c r="G192" s="1007"/>
      <c r="H192" s="1007"/>
      <c r="I192" s="1007"/>
      <c r="J192" s="1305" t="s">
        <v>11601</v>
      </c>
      <c r="K192" s="1013" t="s">
        <v>1815</v>
      </c>
      <c r="L192" s="2777"/>
      <c r="M192" s="2778"/>
      <c r="N192" s="2778"/>
      <c r="O192" s="2778"/>
      <c r="P192" s="2779"/>
      <c r="Q192" s="1007" t="s">
        <v>9588</v>
      </c>
      <c r="R192" s="1007"/>
      <c r="S192" s="1007" t="s">
        <v>11415</v>
      </c>
      <c r="T192" s="1007"/>
      <c r="U192" s="1023"/>
      <c r="V192" s="1020"/>
      <c r="W192" s="1021"/>
      <c r="X192" s="1022"/>
    </row>
    <row r="193" spans="1:24" ht="26.25" hidden="1" customHeight="1">
      <c r="A193" s="1006"/>
      <c r="B193" s="1007"/>
      <c r="C193" s="1007"/>
      <c r="D193" s="1007"/>
      <c r="E193" s="1007"/>
      <c r="F193" s="1007"/>
      <c r="G193" s="1007"/>
      <c r="H193" s="1007"/>
      <c r="I193" s="1007"/>
      <c r="J193" s="1305" t="s">
        <v>11600</v>
      </c>
      <c r="K193" s="1013" t="s">
        <v>4071</v>
      </c>
      <c r="L193" s="2777"/>
      <c r="M193" s="2778"/>
      <c r="N193" s="2778"/>
      <c r="O193" s="2778"/>
      <c r="P193" s="2779"/>
      <c r="Q193" s="1007" t="s">
        <v>9240</v>
      </c>
      <c r="R193" s="1007"/>
      <c r="S193" s="1007" t="s">
        <v>11586</v>
      </c>
      <c r="T193" s="1007"/>
      <c r="U193" s="1023"/>
      <c r="V193" s="1020"/>
      <c r="W193" s="1021"/>
      <c r="X193" s="1022"/>
    </row>
    <row r="194" spans="1:24" ht="26.25" hidden="1" customHeight="1">
      <c r="A194" s="1006"/>
      <c r="B194" s="1007"/>
      <c r="C194" s="1007"/>
      <c r="D194" s="1007"/>
      <c r="E194" s="1007"/>
      <c r="F194" s="1007"/>
      <c r="G194" s="1007"/>
      <c r="H194" s="1007"/>
      <c r="I194" s="1007"/>
      <c r="J194" s="1305" t="s">
        <v>11591</v>
      </c>
      <c r="K194" s="1013"/>
      <c r="L194" s="2777"/>
      <c r="M194" s="2778"/>
      <c r="N194" s="2778"/>
      <c r="O194" s="2778"/>
      <c r="P194" s="2779"/>
      <c r="Q194" s="1007"/>
      <c r="R194" s="1007"/>
      <c r="S194" s="1024" t="s">
        <v>189</v>
      </c>
      <c r="T194" s="1024"/>
      <c r="U194" s="1020"/>
      <c r="V194" s="1020"/>
      <c r="W194" s="1021"/>
      <c r="X194" s="1022"/>
    </row>
    <row r="195" spans="1:24" ht="26.25" hidden="1" customHeight="1">
      <c r="A195" s="1006"/>
      <c r="B195" s="1007"/>
      <c r="C195" s="1007"/>
      <c r="D195" s="1007"/>
      <c r="E195" s="1007"/>
      <c r="F195" s="1007"/>
      <c r="G195" s="1007"/>
      <c r="H195" s="1007"/>
      <c r="I195" s="1007"/>
      <c r="J195" s="1305" t="s">
        <v>11585</v>
      </c>
      <c r="K195" s="1013"/>
      <c r="L195" s="2780"/>
      <c r="M195" s="2781"/>
      <c r="N195" s="2781"/>
      <c r="O195" s="2781"/>
      <c r="P195" s="2782"/>
      <c r="Q195" s="1007"/>
      <c r="R195" s="1007"/>
      <c r="S195" s="1024" t="s">
        <v>2472</v>
      </c>
      <c r="T195" s="1024">
        <f>SUM(T190:T194)</f>
        <v>0</v>
      </c>
      <c r="U195" s="1020"/>
      <c r="V195" s="1020"/>
      <c r="W195" s="1021"/>
      <c r="X195" s="1022"/>
    </row>
    <row r="196" spans="1:24" ht="26.25" hidden="1" customHeight="1" thickBot="1">
      <c r="A196" s="1008"/>
      <c r="B196" s="1009"/>
      <c r="C196" s="1009"/>
      <c r="D196" s="1009"/>
      <c r="E196" s="1009"/>
      <c r="F196" s="1009"/>
      <c r="G196" s="1009"/>
      <c r="H196" s="1009"/>
      <c r="I196" s="1009"/>
      <c r="J196" s="469" t="s">
        <v>10274</v>
      </c>
      <c r="K196" s="611" t="s">
        <v>11588</v>
      </c>
      <c r="L196" s="1009"/>
      <c r="M196" s="1009"/>
      <c r="N196" s="1014"/>
      <c r="O196" s="1014"/>
      <c r="P196" s="1025"/>
      <c r="Q196" s="1009"/>
      <c r="R196" s="1009"/>
      <c r="S196" s="1026"/>
      <c r="T196" s="1026"/>
      <c r="U196" s="1027"/>
      <c r="V196" s="1028"/>
      <c r="W196" s="1029"/>
      <c r="X196" s="1030"/>
    </row>
    <row r="198" spans="1:24" ht="26.25" customHeight="1" thickBot="1"/>
    <row r="199" spans="1:24" ht="26.25" customHeight="1">
      <c r="A199" s="456" t="s">
        <v>188</v>
      </c>
      <c r="B199" s="457"/>
      <c r="C199" s="457" t="s">
        <v>10329</v>
      </c>
      <c r="D199" s="457" t="s">
        <v>190</v>
      </c>
      <c r="E199" s="457" t="s">
        <v>191</v>
      </c>
      <c r="F199" s="457" t="s">
        <v>191</v>
      </c>
      <c r="G199" s="457" t="s">
        <v>191</v>
      </c>
      <c r="H199" s="457" t="s">
        <v>191</v>
      </c>
      <c r="I199" s="457" t="s">
        <v>10394</v>
      </c>
      <c r="J199" s="457" t="s">
        <v>11622</v>
      </c>
      <c r="K199" s="458" t="s">
        <v>11623</v>
      </c>
      <c r="L199" s="457"/>
      <c r="M199" s="457" t="s">
        <v>11767</v>
      </c>
      <c r="N199" s="458" t="s">
        <v>11639</v>
      </c>
      <c r="O199" s="458" t="s">
        <v>11643</v>
      </c>
      <c r="P199" s="459" t="s">
        <v>12968</v>
      </c>
      <c r="Q199" s="457" t="s">
        <v>208</v>
      </c>
      <c r="R199" s="457">
        <v>2015</v>
      </c>
      <c r="S199" s="457" t="s">
        <v>11634</v>
      </c>
      <c r="T199" s="457">
        <v>1870</v>
      </c>
      <c r="U199" s="460">
        <v>45396</v>
      </c>
      <c r="V199" s="461">
        <v>45425</v>
      </c>
      <c r="W199" s="462">
        <v>5600</v>
      </c>
      <c r="X199" s="463">
        <v>6700</v>
      </c>
    </row>
    <row r="200" spans="1:24" ht="26.25" customHeight="1">
      <c r="A200" s="464"/>
      <c r="B200" s="143"/>
      <c r="C200" s="143" t="s">
        <v>10337</v>
      </c>
      <c r="D200" s="143"/>
      <c r="E200" s="143"/>
      <c r="F200" s="143"/>
      <c r="G200" s="143"/>
      <c r="H200" s="143"/>
      <c r="I200" s="143" t="s">
        <v>3598</v>
      </c>
      <c r="J200" s="412" t="s">
        <v>11628</v>
      </c>
      <c r="K200" s="169" t="s">
        <v>10395</v>
      </c>
      <c r="L200" s="427" t="s">
        <v>3359</v>
      </c>
      <c r="M200" s="143" t="s">
        <v>11670</v>
      </c>
      <c r="N200" s="73" t="s">
        <v>7287</v>
      </c>
      <c r="O200" s="143"/>
      <c r="P200" s="143"/>
      <c r="Q200" s="143" t="s">
        <v>200</v>
      </c>
      <c r="R200" s="143">
        <v>2016</v>
      </c>
      <c r="S200" s="143" t="s">
        <v>11635</v>
      </c>
      <c r="T200" s="143">
        <v>1870</v>
      </c>
      <c r="U200" s="146">
        <v>45400</v>
      </c>
      <c r="V200" s="146"/>
      <c r="W200" s="147" t="s">
        <v>12947</v>
      </c>
      <c r="X200" s="466" t="s">
        <v>11912</v>
      </c>
    </row>
    <row r="201" spans="1:24" ht="26.25" customHeight="1">
      <c r="A201" s="464"/>
      <c r="B201" s="143"/>
      <c r="C201" s="143"/>
      <c r="D201" s="143"/>
      <c r="E201" s="143"/>
      <c r="F201" s="143"/>
      <c r="G201" s="143"/>
      <c r="H201" s="143"/>
      <c r="I201" s="143"/>
      <c r="J201" s="320" t="s">
        <v>11627</v>
      </c>
      <c r="K201" s="144" t="s">
        <v>11533</v>
      </c>
      <c r="L201" s="143" t="s">
        <v>12472</v>
      </c>
      <c r="M201" s="143" t="s">
        <v>11671</v>
      </c>
      <c r="N201" s="73" t="s">
        <v>12235</v>
      </c>
      <c r="O201" s="143" t="s">
        <v>11443</v>
      </c>
      <c r="P201" s="143"/>
      <c r="Q201" s="143" t="s">
        <v>11653</v>
      </c>
      <c r="R201" s="143">
        <v>2016</v>
      </c>
      <c r="S201" s="143" t="s">
        <v>11636</v>
      </c>
      <c r="T201" s="143">
        <v>1870</v>
      </c>
      <c r="U201" s="168"/>
      <c r="V201" s="146"/>
      <c r="W201" s="1449"/>
      <c r="X201" s="466"/>
    </row>
    <row r="202" spans="1:24" ht="26.25" customHeight="1">
      <c r="A202" s="464"/>
      <c r="B202" s="143"/>
      <c r="C202" s="143" t="s">
        <v>10002</v>
      </c>
      <c r="D202" s="143" t="s">
        <v>191</v>
      </c>
      <c r="E202" s="143"/>
      <c r="F202" s="143"/>
      <c r="G202" s="143"/>
      <c r="H202" s="143"/>
      <c r="I202" s="1583"/>
      <c r="J202" s="143" t="s">
        <v>11629</v>
      </c>
      <c r="K202" s="144" t="s">
        <v>8972</v>
      </c>
      <c r="L202" s="143" t="s">
        <v>13285</v>
      </c>
      <c r="M202" s="143" t="s">
        <v>11672</v>
      </c>
      <c r="N202" s="143"/>
      <c r="O202" s="143"/>
      <c r="P202" s="143"/>
      <c r="Q202" s="143" t="s">
        <v>9396</v>
      </c>
      <c r="R202" s="143">
        <v>2018</v>
      </c>
      <c r="S202" s="143" t="s">
        <v>11637</v>
      </c>
      <c r="T202" s="143">
        <v>1870</v>
      </c>
      <c r="U202" s="146"/>
      <c r="V202" s="146"/>
      <c r="W202" s="147"/>
      <c r="X202" s="466"/>
    </row>
    <row r="203" spans="1:24" ht="26.25" customHeight="1">
      <c r="A203" s="464"/>
      <c r="B203" s="143"/>
      <c r="C203" s="143" t="s">
        <v>10003</v>
      </c>
      <c r="D203" s="143" t="s">
        <v>191</v>
      </c>
      <c r="E203" s="143"/>
      <c r="F203" s="143"/>
      <c r="G203" s="143"/>
      <c r="H203" s="143"/>
      <c r="I203" s="143"/>
      <c r="J203" s="143"/>
      <c r="K203" s="144"/>
      <c r="L203" s="143" t="s">
        <v>13286</v>
      </c>
      <c r="M203" s="2559" t="s">
        <v>10104</v>
      </c>
      <c r="N203" s="2560"/>
      <c r="O203" s="2561"/>
      <c r="P203" s="143"/>
      <c r="Q203" s="143"/>
      <c r="R203" s="143"/>
      <c r="S203" s="148" t="s">
        <v>189</v>
      </c>
      <c r="T203" s="148">
        <v>3830</v>
      </c>
      <c r="U203" s="168"/>
      <c r="V203" s="146"/>
      <c r="W203" s="147"/>
      <c r="X203" s="466"/>
    </row>
    <row r="204" spans="1:24" ht="26.25" customHeight="1">
      <c r="A204" s="464"/>
      <c r="B204" s="143"/>
      <c r="C204" s="143" t="s">
        <v>10043</v>
      </c>
      <c r="D204" s="143" t="s">
        <v>10047</v>
      </c>
      <c r="E204" s="143"/>
      <c r="F204" s="143"/>
      <c r="G204" s="143"/>
      <c r="H204" s="143"/>
      <c r="I204" s="143"/>
      <c r="J204" s="143"/>
      <c r="K204" s="144"/>
      <c r="L204" s="143" t="s">
        <v>13287</v>
      </c>
      <c r="M204" s="148" t="s">
        <v>12969</v>
      </c>
      <c r="N204" s="143"/>
      <c r="O204" s="143"/>
      <c r="P204" s="143"/>
      <c r="Q204" s="143"/>
      <c r="R204" s="143"/>
      <c r="S204" s="148" t="s">
        <v>2472</v>
      </c>
      <c r="T204" s="148">
        <f>SUM(T199:T203)</f>
        <v>11310</v>
      </c>
      <c r="U204" s="168"/>
      <c r="V204" s="146"/>
      <c r="W204" s="147"/>
      <c r="X204" s="466"/>
    </row>
    <row r="205" spans="1:24" ht="26.25" customHeight="1" thickBot="1">
      <c r="A205" s="467"/>
      <c r="B205" s="468"/>
      <c r="C205" s="468"/>
      <c r="D205" s="468"/>
      <c r="E205" s="468"/>
      <c r="F205" s="468"/>
      <c r="G205" s="468"/>
      <c r="H205" s="468"/>
      <c r="I205" s="468"/>
      <c r="J205" s="555" t="s">
        <v>2745</v>
      </c>
      <c r="K205" s="611" t="s">
        <v>11624</v>
      </c>
      <c r="L205" s="468" t="s">
        <v>13411</v>
      </c>
      <c r="M205" s="472" t="s">
        <v>13017</v>
      </c>
      <c r="N205" s="470"/>
      <c r="O205" s="470"/>
      <c r="P205" s="471"/>
      <c r="Q205" s="468"/>
      <c r="R205" s="468"/>
      <c r="S205" s="471" t="s">
        <v>11626</v>
      </c>
      <c r="T205" s="471">
        <v>7480</v>
      </c>
      <c r="U205" s="473"/>
      <c r="V205" s="474"/>
      <c r="W205" s="475"/>
      <c r="X205" s="476"/>
    </row>
    <row r="206" spans="1:24" ht="26.25" customHeight="1">
      <c r="A206" s="456" t="s">
        <v>188</v>
      </c>
      <c r="B206" s="457"/>
      <c r="C206" s="457" t="s">
        <v>10329</v>
      </c>
      <c r="D206" s="457" t="s">
        <v>190</v>
      </c>
      <c r="E206" s="457" t="s">
        <v>191</v>
      </c>
      <c r="F206" s="457" t="s">
        <v>191</v>
      </c>
      <c r="G206" s="457" t="s">
        <v>191</v>
      </c>
      <c r="H206" s="457" t="s">
        <v>191</v>
      </c>
      <c r="I206" s="457" t="s">
        <v>10394</v>
      </c>
      <c r="J206" s="457" t="s">
        <v>11622</v>
      </c>
      <c r="K206" s="458" t="s">
        <v>11623</v>
      </c>
      <c r="L206" s="457"/>
      <c r="M206" s="457" t="s">
        <v>11768</v>
      </c>
      <c r="N206" s="458" t="s">
        <v>11677</v>
      </c>
      <c r="O206" s="458">
        <v>870886</v>
      </c>
      <c r="P206" s="459" t="s">
        <v>12968</v>
      </c>
      <c r="Q206" s="457" t="s">
        <v>200</v>
      </c>
      <c r="R206" s="457">
        <v>2016</v>
      </c>
      <c r="S206" s="457" t="s">
        <v>11645</v>
      </c>
      <c r="T206" s="457">
        <v>1878</v>
      </c>
      <c r="U206" s="460">
        <v>45396</v>
      </c>
      <c r="V206" s="461">
        <v>45425</v>
      </c>
      <c r="W206" s="462">
        <v>5600</v>
      </c>
      <c r="X206" s="463">
        <v>6700</v>
      </c>
    </row>
    <row r="207" spans="1:24" ht="26.25" customHeight="1">
      <c r="A207" s="464"/>
      <c r="B207" s="143"/>
      <c r="C207" s="143" t="s">
        <v>10337</v>
      </c>
      <c r="D207" s="143"/>
      <c r="E207" s="143"/>
      <c r="F207" s="143"/>
      <c r="G207" s="143"/>
      <c r="H207" s="143"/>
      <c r="I207" s="143" t="s">
        <v>3598</v>
      </c>
      <c r="J207" s="412" t="s">
        <v>11631</v>
      </c>
      <c r="K207" s="169" t="s">
        <v>195</v>
      </c>
      <c r="L207" s="427" t="s">
        <v>3359</v>
      </c>
      <c r="M207" s="143" t="s">
        <v>11673</v>
      </c>
      <c r="N207" s="73" t="s">
        <v>2431</v>
      </c>
      <c r="O207" s="143"/>
      <c r="P207" s="143"/>
      <c r="Q207" s="143" t="s">
        <v>196</v>
      </c>
      <c r="R207" s="143">
        <v>2017</v>
      </c>
      <c r="S207" s="143" t="s">
        <v>11647</v>
      </c>
      <c r="T207" s="143">
        <v>1878</v>
      </c>
      <c r="U207" s="146">
        <v>45400</v>
      </c>
      <c r="V207" s="146"/>
      <c r="W207" s="147" t="s">
        <v>12947</v>
      </c>
      <c r="X207" s="466" t="s">
        <v>11912</v>
      </c>
    </row>
    <row r="208" spans="1:24" ht="26.25" customHeight="1">
      <c r="A208" s="464"/>
      <c r="B208" s="143"/>
      <c r="C208" s="143"/>
      <c r="D208" s="143"/>
      <c r="E208" s="143"/>
      <c r="F208" s="143"/>
      <c r="G208" s="143"/>
      <c r="H208" s="143"/>
      <c r="I208" s="143"/>
      <c r="J208" s="320" t="s">
        <v>11630</v>
      </c>
      <c r="K208" s="144" t="s">
        <v>11533</v>
      </c>
      <c r="L208" s="143" t="s">
        <v>12472</v>
      </c>
      <c r="M208" s="143" t="s">
        <v>11674</v>
      </c>
      <c r="N208" s="73" t="s">
        <v>7323</v>
      </c>
      <c r="O208" s="143" t="s">
        <v>11443</v>
      </c>
      <c r="P208" s="143"/>
      <c r="Q208" s="143" t="s">
        <v>200</v>
      </c>
      <c r="R208" s="143">
        <v>2016</v>
      </c>
      <c r="S208" s="143" t="s">
        <v>11646</v>
      </c>
      <c r="T208" s="143">
        <v>1878</v>
      </c>
      <c r="U208" s="168"/>
      <c r="V208" s="146"/>
      <c r="W208" s="1449"/>
      <c r="X208" s="466"/>
    </row>
    <row r="209" spans="1:24" ht="26.25" customHeight="1">
      <c r="A209" s="464"/>
      <c r="B209" s="143"/>
      <c r="C209" s="143" t="s">
        <v>10002</v>
      </c>
      <c r="D209" s="143" t="s">
        <v>191</v>
      </c>
      <c r="E209" s="143"/>
      <c r="F209" s="143"/>
      <c r="G209" s="143"/>
      <c r="H209" s="143"/>
      <c r="I209" s="1583"/>
      <c r="J209" s="143" t="s">
        <v>11629</v>
      </c>
      <c r="K209" s="144" t="s">
        <v>8972</v>
      </c>
      <c r="L209" s="143" t="s">
        <v>13285</v>
      </c>
      <c r="M209" s="143" t="s">
        <v>11675</v>
      </c>
      <c r="N209" s="143"/>
      <c r="O209" s="143"/>
      <c r="P209" s="143"/>
      <c r="Q209" s="143" t="s">
        <v>205</v>
      </c>
      <c r="R209" s="143">
        <v>2015</v>
      </c>
      <c r="S209" s="143" t="s">
        <v>11648</v>
      </c>
      <c r="T209" s="143">
        <v>1876</v>
      </c>
      <c r="U209" s="146"/>
      <c r="V209" s="146"/>
      <c r="W209" s="147"/>
      <c r="X209" s="466"/>
    </row>
    <row r="210" spans="1:24" ht="26.25" customHeight="1">
      <c r="A210" s="464"/>
      <c r="B210" s="143"/>
      <c r="C210" s="143" t="s">
        <v>10003</v>
      </c>
      <c r="D210" s="143" t="s">
        <v>191</v>
      </c>
      <c r="E210" s="143"/>
      <c r="F210" s="143"/>
      <c r="G210" s="143"/>
      <c r="H210" s="143"/>
      <c r="I210" s="143"/>
      <c r="J210" s="143"/>
      <c r="K210" s="144"/>
      <c r="L210" s="143" t="s">
        <v>13286</v>
      </c>
      <c r="M210" s="2559" t="s">
        <v>10104</v>
      </c>
      <c r="N210" s="2560"/>
      <c r="O210" s="2561"/>
      <c r="P210" s="143"/>
      <c r="Q210" s="143"/>
      <c r="R210" s="143"/>
      <c r="S210" s="148" t="s">
        <v>189</v>
      </c>
      <c r="T210" s="148">
        <v>3700</v>
      </c>
      <c r="U210" s="168"/>
      <c r="V210" s="146"/>
      <c r="W210" s="147"/>
      <c r="X210" s="466"/>
    </row>
    <row r="211" spans="1:24" ht="26.25" customHeight="1">
      <c r="A211" s="464"/>
      <c r="B211" s="143"/>
      <c r="C211" s="143" t="s">
        <v>10043</v>
      </c>
      <c r="D211" s="143" t="s">
        <v>10047</v>
      </c>
      <c r="E211" s="143"/>
      <c r="F211" s="143"/>
      <c r="G211" s="143"/>
      <c r="H211" s="143"/>
      <c r="I211" s="143"/>
      <c r="J211" s="143"/>
      <c r="K211" s="144"/>
      <c r="L211" s="143" t="s">
        <v>13287</v>
      </c>
      <c r="M211" s="148" t="s">
        <v>12969</v>
      </c>
      <c r="N211" s="143"/>
      <c r="O211" s="143"/>
      <c r="P211" s="143"/>
      <c r="Q211" s="143"/>
      <c r="R211" s="143"/>
      <c r="S211" s="148" t="s">
        <v>2472</v>
      </c>
      <c r="T211" s="148">
        <f>SUM(T206:T210)</f>
        <v>11210</v>
      </c>
      <c r="U211" s="168"/>
      <c r="V211" s="146"/>
      <c r="W211" s="147"/>
      <c r="X211" s="466"/>
    </row>
    <row r="212" spans="1:24" ht="26.25" customHeight="1" thickBot="1">
      <c r="A212" s="467"/>
      <c r="B212" s="468"/>
      <c r="C212" s="468"/>
      <c r="D212" s="468"/>
      <c r="E212" s="468"/>
      <c r="F212" s="468"/>
      <c r="G212" s="468"/>
      <c r="H212" s="468"/>
      <c r="I212" s="468"/>
      <c r="J212" s="555" t="s">
        <v>2745</v>
      </c>
      <c r="K212" s="611" t="s">
        <v>11624</v>
      </c>
      <c r="L212" s="468" t="s">
        <v>13411</v>
      </c>
      <c r="M212" s="472" t="s">
        <v>13017</v>
      </c>
      <c r="N212" s="470"/>
      <c r="O212" s="470"/>
      <c r="P212" s="471"/>
      <c r="Q212" s="468"/>
      <c r="R212" s="468"/>
      <c r="S212" s="471" t="s">
        <v>11626</v>
      </c>
      <c r="T212" s="471">
        <v>7510</v>
      </c>
      <c r="U212" s="473"/>
      <c r="V212" s="474"/>
      <c r="W212" s="475"/>
      <c r="X212" s="476"/>
    </row>
    <row r="214" spans="1:24" ht="26.25" customHeight="1" thickBot="1"/>
    <row r="215" spans="1:24" ht="26.25" customHeight="1">
      <c r="A215" s="1004" t="s">
        <v>2709</v>
      </c>
      <c r="B215" s="1005"/>
      <c r="C215" s="1497" t="s">
        <v>20</v>
      </c>
      <c r="D215" s="1005" t="s">
        <v>190</v>
      </c>
      <c r="E215" s="1005" t="s">
        <v>191</v>
      </c>
      <c r="F215" s="1005" t="s">
        <v>191</v>
      </c>
      <c r="G215" s="1005" t="s">
        <v>191</v>
      </c>
      <c r="H215" s="1485"/>
      <c r="I215" s="1005" t="s">
        <v>8261</v>
      </c>
      <c r="J215" s="1010" t="s">
        <v>11687</v>
      </c>
      <c r="K215" s="1011" t="s">
        <v>4908</v>
      </c>
      <c r="L215" s="1005" t="s">
        <v>12042</v>
      </c>
      <c r="M215" s="1005"/>
      <c r="N215" s="1011" t="s">
        <v>11686</v>
      </c>
      <c r="O215" s="1011" t="s">
        <v>11699</v>
      </c>
      <c r="P215" s="1015" t="s">
        <v>12447</v>
      </c>
      <c r="Q215" s="1497" t="s">
        <v>192</v>
      </c>
      <c r="R215" s="1497">
        <v>2024</v>
      </c>
      <c r="S215" s="1497" t="s">
        <v>10883</v>
      </c>
      <c r="T215" s="1005">
        <v>1970</v>
      </c>
      <c r="U215" s="1412">
        <v>45400</v>
      </c>
      <c r="V215" s="1412">
        <f>U215+30</f>
        <v>45430</v>
      </c>
      <c r="W215" s="1017">
        <v>1550</v>
      </c>
      <c r="X215" s="1495">
        <v>1750</v>
      </c>
    </row>
    <row r="216" spans="1:24" ht="26.25" customHeight="1">
      <c r="A216" s="1566"/>
      <c r="B216" s="1565"/>
      <c r="C216" s="1567" t="s">
        <v>12191</v>
      </c>
      <c r="D216" s="1565"/>
      <c r="E216" s="1565"/>
      <c r="F216" s="1565"/>
      <c r="G216" s="1565"/>
      <c r="H216" s="1565"/>
      <c r="I216" s="1565"/>
      <c r="J216" s="1586" t="s">
        <v>11594</v>
      </c>
      <c r="K216" s="1563"/>
      <c r="L216" s="425" t="s">
        <v>3359</v>
      </c>
      <c r="M216" s="1565"/>
      <c r="N216" s="1563"/>
      <c r="O216" s="1563"/>
      <c r="P216" s="1564" t="s">
        <v>12658</v>
      </c>
      <c r="Q216" s="1567"/>
      <c r="R216" s="1567"/>
      <c r="S216" s="1567"/>
      <c r="T216" s="1565"/>
      <c r="U216" s="1569"/>
      <c r="V216" s="1569">
        <v>45432</v>
      </c>
      <c r="W216" s="1591"/>
      <c r="X216" s="1600">
        <v>20000</v>
      </c>
    </row>
    <row r="217" spans="1:24" ht="26.25" customHeight="1">
      <c r="A217" s="1566"/>
      <c r="B217" s="1565"/>
      <c r="C217" s="1567"/>
      <c r="D217" s="1565"/>
      <c r="E217" s="1565"/>
      <c r="F217" s="1565"/>
      <c r="G217" s="1565"/>
      <c r="H217" s="1565"/>
      <c r="I217" s="1565"/>
      <c r="J217" s="1594"/>
      <c r="K217" s="1563"/>
      <c r="L217" s="1593"/>
      <c r="M217" s="1565"/>
      <c r="N217" s="1563"/>
      <c r="O217" s="1563"/>
      <c r="P217" s="1564" t="s">
        <v>12659</v>
      </c>
      <c r="Q217" s="1567"/>
      <c r="R217" s="1567"/>
      <c r="S217" s="1567"/>
      <c r="T217" s="1565"/>
      <c r="U217" s="1569"/>
      <c r="V217" s="1569"/>
      <c r="W217" s="1591"/>
      <c r="X217" s="1592"/>
    </row>
    <row r="218" spans="1:24" ht="26.25" customHeight="1">
      <c r="A218" s="1006"/>
      <c r="B218" s="1007"/>
      <c r="C218" s="1500" t="s">
        <v>11592</v>
      </c>
      <c r="D218" s="1007"/>
      <c r="E218" s="1007"/>
      <c r="F218" s="1007"/>
      <c r="G218" s="1007"/>
      <c r="H218" s="1007"/>
      <c r="I218" s="1007"/>
      <c r="J218" s="1007"/>
      <c r="K218" s="1013"/>
      <c r="L218" s="1007"/>
      <c r="M218" s="1007"/>
      <c r="N218" s="2756" t="s">
        <v>11686</v>
      </c>
      <c r="O218" s="2756" t="s">
        <v>11698</v>
      </c>
      <c r="P218" s="1019"/>
      <c r="Q218" s="1500" t="s">
        <v>11593</v>
      </c>
      <c r="R218" s="1500">
        <v>2012</v>
      </c>
      <c r="S218" s="1500" t="s">
        <v>11723</v>
      </c>
      <c r="T218" s="1007"/>
      <c r="U218" s="1177"/>
      <c r="V218" s="1020"/>
      <c r="W218" s="1021" t="s">
        <v>71</v>
      </c>
      <c r="X218" s="1022"/>
    </row>
    <row r="219" spans="1:24" ht="26.25" customHeight="1">
      <c r="A219" s="1006"/>
      <c r="B219" s="1007"/>
      <c r="C219" s="1500" t="s">
        <v>11592</v>
      </c>
      <c r="D219" s="1007"/>
      <c r="E219" s="1007"/>
      <c r="F219" s="1007"/>
      <c r="G219" s="1007"/>
      <c r="H219" s="1007"/>
      <c r="I219" s="1007"/>
      <c r="J219" s="1007"/>
      <c r="K219" s="1013"/>
      <c r="L219" s="1007"/>
      <c r="M219" s="1007"/>
      <c r="N219" s="2758"/>
      <c r="O219" s="2758"/>
      <c r="P219" s="1019"/>
      <c r="Q219" s="1500" t="s">
        <v>11703</v>
      </c>
      <c r="R219" s="1500">
        <v>2015</v>
      </c>
      <c r="S219" s="1500" t="s">
        <v>11724</v>
      </c>
      <c r="T219" s="1007"/>
      <c r="U219" s="1177"/>
      <c r="V219" s="1020"/>
      <c r="W219" s="1021" t="s">
        <v>71</v>
      </c>
      <c r="X219" s="1022"/>
    </row>
    <row r="220" spans="1:24" ht="26.25" customHeight="1">
      <c r="A220" s="1006"/>
      <c r="B220" s="1007"/>
      <c r="C220" s="1500" t="s">
        <v>11592</v>
      </c>
      <c r="D220" s="1007"/>
      <c r="E220" s="1007"/>
      <c r="F220" s="1007"/>
      <c r="G220" s="1007"/>
      <c r="H220" s="1007"/>
      <c r="I220" s="1007"/>
      <c r="J220" s="1007"/>
      <c r="K220" s="1013"/>
      <c r="L220" s="1007"/>
      <c r="M220" s="1007"/>
      <c r="N220" s="2758"/>
      <c r="O220" s="2758"/>
      <c r="P220" s="1019"/>
      <c r="Q220" s="1500" t="s">
        <v>11703</v>
      </c>
      <c r="R220" s="1500">
        <v>2015</v>
      </c>
      <c r="S220" s="1500" t="s">
        <v>11725</v>
      </c>
      <c r="T220" s="1500"/>
      <c r="U220" s="1177"/>
      <c r="V220" s="1020"/>
      <c r="W220" s="1021" t="s">
        <v>71</v>
      </c>
      <c r="X220" s="1022"/>
    </row>
    <row r="221" spans="1:24" ht="26.25" customHeight="1">
      <c r="A221" s="1006"/>
      <c r="B221" s="1007"/>
      <c r="C221" s="1500" t="s">
        <v>11592</v>
      </c>
      <c r="D221" s="1007"/>
      <c r="E221" s="1007"/>
      <c r="F221" s="1007"/>
      <c r="G221" s="1007"/>
      <c r="H221" s="1007"/>
      <c r="I221" s="1007"/>
      <c r="J221" s="1007"/>
      <c r="K221" s="1013"/>
      <c r="L221" s="1007"/>
      <c r="M221" s="1007"/>
      <c r="N221" s="2758"/>
      <c r="O221" s="2758"/>
      <c r="P221" s="1019"/>
      <c r="Q221" s="1500" t="s">
        <v>11702</v>
      </c>
      <c r="R221" s="1500">
        <v>2012</v>
      </c>
      <c r="S221" s="1500" t="s">
        <v>11726</v>
      </c>
      <c r="T221" s="1500"/>
      <c r="U221" s="1177"/>
      <c r="V221" s="1020"/>
      <c r="W221" s="1021" t="s">
        <v>71</v>
      </c>
      <c r="X221" s="1022"/>
    </row>
    <row r="222" spans="1:24" ht="26.25" customHeight="1">
      <c r="A222" s="1006"/>
      <c r="B222" s="1007"/>
      <c r="C222" s="1500" t="s">
        <v>11592</v>
      </c>
      <c r="D222" s="1007"/>
      <c r="E222" s="1007"/>
      <c r="F222" s="1007"/>
      <c r="G222" s="1007"/>
      <c r="H222" s="1007"/>
      <c r="I222" s="1007"/>
      <c r="J222" s="1007"/>
      <c r="K222" s="1013"/>
      <c r="L222" s="1007"/>
      <c r="M222" s="1007"/>
      <c r="N222" s="2757"/>
      <c r="O222" s="2757"/>
      <c r="P222" s="1019"/>
      <c r="Q222" s="1500" t="s">
        <v>11705</v>
      </c>
      <c r="R222" s="1500">
        <v>2013</v>
      </c>
      <c r="S222" s="1500" t="s">
        <v>11727</v>
      </c>
      <c r="T222" s="1622"/>
      <c r="U222" s="1177"/>
      <c r="V222" s="1020"/>
      <c r="W222" s="1021" t="s">
        <v>71</v>
      </c>
      <c r="X222" s="1022"/>
    </row>
    <row r="223" spans="1:24" ht="26.25" customHeight="1">
      <c r="A223" s="1566"/>
      <c r="B223" s="1565"/>
      <c r="C223" s="1585"/>
      <c r="D223" s="1565"/>
      <c r="E223" s="1565"/>
      <c r="F223" s="1565"/>
      <c r="G223" s="1565"/>
      <c r="H223" s="1007"/>
      <c r="I223" s="1565"/>
      <c r="J223" s="1565"/>
      <c r="K223" s="1563"/>
      <c r="L223" s="1565"/>
      <c r="M223" s="1565"/>
      <c r="N223" s="1563"/>
      <c r="O223" s="1565"/>
      <c r="P223" s="1564"/>
      <c r="Q223" s="1585"/>
      <c r="R223" s="1585"/>
      <c r="S223" s="1585"/>
      <c r="T223" s="1601"/>
      <c r="U223" s="1602"/>
      <c r="V223" s="1603"/>
      <c r="W223" s="1570" t="s">
        <v>11763</v>
      </c>
      <c r="X223" s="1600">
        <v>125000</v>
      </c>
    </row>
    <row r="224" spans="1:24" ht="26.25" customHeight="1">
      <c r="A224" s="1566"/>
      <c r="B224" s="1565"/>
      <c r="C224" s="1585"/>
      <c r="D224" s="1565"/>
      <c r="E224" s="1565"/>
      <c r="F224" s="1565"/>
      <c r="G224" s="1565"/>
      <c r="H224" s="1007"/>
      <c r="I224" s="1565"/>
      <c r="J224" s="1565"/>
      <c r="K224" s="1563"/>
      <c r="L224" s="1565"/>
      <c r="M224" s="1565"/>
      <c r="N224" s="1563"/>
      <c r="O224" s="1565"/>
      <c r="P224" s="1564"/>
      <c r="Q224" s="1585"/>
      <c r="R224" s="1585"/>
      <c r="S224" s="1585"/>
      <c r="T224" s="1601"/>
      <c r="U224" s="1602"/>
      <c r="V224" s="1603"/>
      <c r="W224" s="1570"/>
      <c r="X224" s="1492"/>
    </row>
    <row r="225" spans="1:24" ht="26.25" customHeight="1">
      <c r="A225" s="1566"/>
      <c r="B225" s="1565"/>
      <c r="C225" s="1593" t="s">
        <v>3459</v>
      </c>
      <c r="D225" s="1565" t="s">
        <v>190</v>
      </c>
      <c r="E225" s="1565" t="s">
        <v>191</v>
      </c>
      <c r="F225" s="1565" t="s">
        <v>191</v>
      </c>
      <c r="G225" s="1565" t="s">
        <v>191</v>
      </c>
      <c r="H225" s="1493"/>
      <c r="I225" s="1593"/>
      <c r="J225" s="1594"/>
      <c r="K225" s="1595"/>
      <c r="L225" s="1593" t="s">
        <v>12192</v>
      </c>
      <c r="M225" s="1593"/>
      <c r="N225" s="1595"/>
      <c r="O225" s="2756" t="s">
        <v>11698</v>
      </c>
      <c r="P225" s="1721" t="s">
        <v>12516</v>
      </c>
      <c r="Q225" s="1593" t="s">
        <v>11702</v>
      </c>
      <c r="R225" s="1593">
        <f t="shared" ref="R225:R233" si="0">IF(MID(RIGHT(S225,8),1,1)="M",2021,IF(MID(RIGHT(S225,8),1,1)="N",2022,IF(MID(RIGHT(S225,8),1,1)="P",2023,IF(MID(RIGHT(S225,8),1,1)="R",1994,IF(MID(RIGHT(S225,8),1,1)="S",1995,IF(MID(RIGHT(S225,8),1,1)="T",1996,IF(MID(RIGHT(S225,8),1,1)="V",1997,IF(MID(RIGHT(S225,8),1,1)="W",1998,IF(MID(RIGHT(S225,8),1,1)="X",1999,IF(MID(RIGHT(S225,8),1,1)="Y",2000,IF(MID(RIGHT(S225,8),1,1)="1",2001,IF(MID(RIGHT(S225,8),1,1)="2",2002,IF(MID(RIGHT(S225,8),1,1)="3",2003,IF(MID(RIGHT(S225,8),1,1)="4",2004,IF(MID(RIGHT(S225,8),1,1)="5",2005,IF(MID(RIGHT(S225,8),1,1)="6",2006,IF(MID(RIGHT(S225,8),1,1)="7",2007,IF(MID(RIGHT(S225,8),1,1)="8",2008,IF(MID(RIGHT(S225,8),1,1)="9",2009,IF(MID(RIGHT(S225,8),1,1)="A",2010,IF(MID(RIGHT(S225,8),1,1)="B",2011,IF(MID(RIGHT(S225,8),1,1)="C",2012,IF(MID(RIGHT(S225,8),1,1)="D",2013,IF(MID(RIGHT(S225,8),1,1)="E",2014,IF(MID(RIGHT(S225,8),1,1)="F",2015,IF(MID(RIGHT(S225,8),1,1)="G",2016,IF(MID(RIGHT(S225,8),1,1)="H",2017,IF(MID(RIGHT(S225,8),1,1)="J",2018,IF(MID(RIGHT(S225,8),1,1)="K",2019,IF(MID(RIGHT(S225,8),1,1)="L",2020,""))))))))))))))))))))))))))))))</f>
        <v>2011</v>
      </c>
      <c r="S225" s="1593" t="s">
        <v>11745</v>
      </c>
      <c r="T225" s="1593">
        <v>1720</v>
      </c>
      <c r="U225" s="1569"/>
      <c r="V225" s="1569"/>
      <c r="W225" s="1686">
        <v>1450</v>
      </c>
      <c r="X225" s="1687">
        <f t="shared" ref="X225:X232" si="1">W225+50</f>
        <v>1500</v>
      </c>
    </row>
    <row r="226" spans="1:24" ht="26.25" customHeight="1">
      <c r="A226" s="1566"/>
      <c r="B226" s="1565"/>
      <c r="C226" s="1593" t="s">
        <v>3459</v>
      </c>
      <c r="D226" s="1565" t="s">
        <v>190</v>
      </c>
      <c r="E226" s="1565" t="s">
        <v>191</v>
      </c>
      <c r="F226" s="1565" t="s">
        <v>191</v>
      </c>
      <c r="G226" s="1565" t="s">
        <v>191</v>
      </c>
      <c r="H226" s="1493"/>
      <c r="I226" s="1593"/>
      <c r="J226" s="1594"/>
      <c r="K226" s="1595"/>
      <c r="L226" s="1593" t="s">
        <v>12041</v>
      </c>
      <c r="M226" s="1593"/>
      <c r="N226" s="1595"/>
      <c r="O226" s="2758"/>
      <c r="P226" s="1721" t="s">
        <v>12516</v>
      </c>
      <c r="Q226" s="1593" t="s">
        <v>10603</v>
      </c>
      <c r="R226" s="1593">
        <f t="shared" si="0"/>
        <v>2012</v>
      </c>
      <c r="S226" s="1593" t="s">
        <v>11746</v>
      </c>
      <c r="T226" s="1593">
        <v>1720</v>
      </c>
      <c r="U226" s="1569"/>
      <c r="V226" s="1569"/>
      <c r="W226" s="1686">
        <v>1450</v>
      </c>
      <c r="X226" s="1687">
        <f t="shared" si="1"/>
        <v>1500</v>
      </c>
    </row>
    <row r="227" spans="1:24" ht="26.25" customHeight="1">
      <c r="A227" s="1566"/>
      <c r="B227" s="1565"/>
      <c r="C227" s="1593" t="s">
        <v>3459</v>
      </c>
      <c r="D227" s="1565" t="s">
        <v>190</v>
      </c>
      <c r="E227" s="1565" t="s">
        <v>191</v>
      </c>
      <c r="F227" s="1565" t="s">
        <v>191</v>
      </c>
      <c r="G227" s="1565" t="s">
        <v>191</v>
      </c>
      <c r="H227" s="1493"/>
      <c r="I227" s="1593"/>
      <c r="J227" s="1594"/>
      <c r="K227" s="1595"/>
      <c r="L227" s="1593" t="s">
        <v>12040</v>
      </c>
      <c r="M227" s="1593"/>
      <c r="N227" s="1595"/>
      <c r="O227" s="2758"/>
      <c r="P227" s="1721" t="s">
        <v>12516</v>
      </c>
      <c r="Q227" s="1593" t="s">
        <v>11703</v>
      </c>
      <c r="R227" s="1593">
        <f t="shared" si="0"/>
        <v>2013</v>
      </c>
      <c r="S227" s="1593" t="s">
        <v>11744</v>
      </c>
      <c r="T227" s="1593">
        <v>1720</v>
      </c>
      <c r="U227" s="1569"/>
      <c r="V227" s="1569"/>
      <c r="W227" s="1686">
        <v>1450</v>
      </c>
      <c r="X227" s="1687">
        <f t="shared" si="1"/>
        <v>1500</v>
      </c>
    </row>
    <row r="228" spans="1:24" ht="26.25" customHeight="1">
      <c r="A228" s="1566"/>
      <c r="B228" s="1565"/>
      <c r="C228" s="1593" t="s">
        <v>3459</v>
      </c>
      <c r="D228" s="1565" t="s">
        <v>190</v>
      </c>
      <c r="E228" s="1565" t="s">
        <v>191</v>
      </c>
      <c r="F228" s="1565" t="s">
        <v>191</v>
      </c>
      <c r="G228" s="1565" t="s">
        <v>191</v>
      </c>
      <c r="H228" s="1493"/>
      <c r="I228" s="1593"/>
      <c r="J228" s="1594"/>
      <c r="K228" s="1595"/>
      <c r="L228" s="2831" t="s">
        <v>12039</v>
      </c>
      <c r="M228" s="1593"/>
      <c r="N228" s="1595"/>
      <c r="O228" s="2758"/>
      <c r="P228" s="1721" t="s">
        <v>12516</v>
      </c>
      <c r="Q228" s="1593" t="s">
        <v>338</v>
      </c>
      <c r="R228" s="1593">
        <f t="shared" si="0"/>
        <v>2014</v>
      </c>
      <c r="S228" s="1593" t="s">
        <v>11742</v>
      </c>
      <c r="T228" s="1593">
        <v>1720</v>
      </c>
      <c r="U228" s="1569"/>
      <c r="V228" s="1569"/>
      <c r="W228" s="1686">
        <v>1450</v>
      </c>
      <c r="X228" s="1687">
        <f t="shared" si="1"/>
        <v>1500</v>
      </c>
    </row>
    <row r="229" spans="1:24" ht="26.25" customHeight="1">
      <c r="A229" s="1566"/>
      <c r="B229" s="1565"/>
      <c r="C229" s="1593" t="s">
        <v>3459</v>
      </c>
      <c r="D229" s="1565" t="s">
        <v>190</v>
      </c>
      <c r="E229" s="1565" t="s">
        <v>191</v>
      </c>
      <c r="F229" s="1565" t="s">
        <v>191</v>
      </c>
      <c r="G229" s="1565" t="s">
        <v>191</v>
      </c>
      <c r="H229" s="1493"/>
      <c r="I229" s="1593"/>
      <c r="J229" s="1594"/>
      <c r="K229" s="1595"/>
      <c r="L229" s="2832"/>
      <c r="M229" s="1593"/>
      <c r="N229" s="1595"/>
      <c r="O229" s="2758"/>
      <c r="P229" s="1721" t="s">
        <v>12516</v>
      </c>
      <c r="Q229" s="1593" t="s">
        <v>338</v>
      </c>
      <c r="R229" s="1593">
        <f t="shared" si="0"/>
        <v>2012</v>
      </c>
      <c r="S229" s="1593" t="s">
        <v>11743</v>
      </c>
      <c r="T229" s="1593">
        <v>1720</v>
      </c>
      <c r="U229" s="1569"/>
      <c r="V229" s="1569"/>
      <c r="W229" s="1686">
        <v>1450</v>
      </c>
      <c r="X229" s="1687">
        <f t="shared" si="1"/>
        <v>1500</v>
      </c>
    </row>
    <row r="230" spans="1:24" ht="26.25" customHeight="1">
      <c r="A230" s="1566"/>
      <c r="B230" s="1565"/>
      <c r="C230" s="1593" t="s">
        <v>3459</v>
      </c>
      <c r="D230" s="1565" t="s">
        <v>190</v>
      </c>
      <c r="E230" s="1565" t="s">
        <v>191</v>
      </c>
      <c r="F230" s="1565" t="s">
        <v>191</v>
      </c>
      <c r="G230" s="1565" t="s">
        <v>191</v>
      </c>
      <c r="H230" s="1493"/>
      <c r="I230" s="1593"/>
      <c r="J230" s="1594"/>
      <c r="K230" s="1595"/>
      <c r="L230" s="1593" t="s">
        <v>12038</v>
      </c>
      <c r="M230" s="1593"/>
      <c r="N230" s="1595"/>
      <c r="O230" s="2758"/>
      <c r="P230" s="1721" t="s">
        <v>12516</v>
      </c>
      <c r="Q230" s="1593" t="s">
        <v>11701</v>
      </c>
      <c r="R230" s="1593">
        <f t="shared" si="0"/>
        <v>2013</v>
      </c>
      <c r="S230" s="1593" t="s">
        <v>12059</v>
      </c>
      <c r="T230" s="1593">
        <v>1720</v>
      </c>
      <c r="U230" s="1569"/>
      <c r="V230" s="1569"/>
      <c r="W230" s="1686">
        <v>1450</v>
      </c>
      <c r="X230" s="1687">
        <f t="shared" si="1"/>
        <v>1500</v>
      </c>
    </row>
    <row r="231" spans="1:24" ht="26.25" customHeight="1">
      <c r="A231" s="1566"/>
      <c r="B231" s="1565"/>
      <c r="C231" s="1593" t="s">
        <v>3459</v>
      </c>
      <c r="D231" s="1565" t="s">
        <v>190</v>
      </c>
      <c r="E231" s="1565" t="s">
        <v>191</v>
      </c>
      <c r="F231" s="1565" t="s">
        <v>191</v>
      </c>
      <c r="G231" s="1565" t="s">
        <v>191</v>
      </c>
      <c r="H231" s="1493"/>
      <c r="I231" s="1593"/>
      <c r="J231" s="1594"/>
      <c r="K231" s="1595"/>
      <c r="L231" s="1593" t="s">
        <v>12037</v>
      </c>
      <c r="M231" s="1593"/>
      <c r="N231" s="1595"/>
      <c r="O231" s="2758"/>
      <c r="P231" s="1721" t="s">
        <v>12516</v>
      </c>
      <c r="Q231" s="1593" t="s">
        <v>11702</v>
      </c>
      <c r="R231" s="1593">
        <f t="shared" si="0"/>
        <v>2011</v>
      </c>
      <c r="S231" s="1593" t="s">
        <v>11712</v>
      </c>
      <c r="T231" s="1593">
        <v>1720</v>
      </c>
      <c r="U231" s="1569"/>
      <c r="V231" s="1569"/>
      <c r="W231" s="1686">
        <v>1450</v>
      </c>
      <c r="X231" s="1687">
        <f t="shared" si="1"/>
        <v>1500</v>
      </c>
    </row>
    <row r="232" spans="1:24" ht="26.25" customHeight="1">
      <c r="A232" s="1566"/>
      <c r="B232" s="1565"/>
      <c r="C232" s="1593" t="s">
        <v>3459</v>
      </c>
      <c r="D232" s="1565" t="s">
        <v>190</v>
      </c>
      <c r="E232" s="1565" t="s">
        <v>191</v>
      </c>
      <c r="F232" s="1565" t="s">
        <v>191</v>
      </c>
      <c r="G232" s="1565" t="s">
        <v>191</v>
      </c>
      <c r="H232" s="1493"/>
      <c r="I232" s="1593"/>
      <c r="J232" s="1594"/>
      <c r="K232" s="1595"/>
      <c r="L232" s="1593" t="s">
        <v>12036</v>
      </c>
      <c r="M232" s="1593"/>
      <c r="N232" s="1595"/>
      <c r="O232" s="2757"/>
      <c r="P232" s="1721" t="s">
        <v>12516</v>
      </c>
      <c r="Q232" s="1593" t="s">
        <v>11704</v>
      </c>
      <c r="R232" s="1593">
        <f t="shared" si="0"/>
        <v>2011</v>
      </c>
      <c r="S232" s="1593" t="s">
        <v>11718</v>
      </c>
      <c r="T232" s="1593">
        <v>1720</v>
      </c>
      <c r="U232" s="1569"/>
      <c r="V232" s="1569"/>
      <c r="W232" s="1686">
        <v>1450</v>
      </c>
      <c r="X232" s="1687">
        <f t="shared" si="1"/>
        <v>1500</v>
      </c>
    </row>
    <row r="233" spans="1:24" ht="26.25" customHeight="1">
      <c r="A233" s="1566"/>
      <c r="B233" s="1565"/>
      <c r="C233" s="1567"/>
      <c r="D233" s="1565"/>
      <c r="E233" s="1565"/>
      <c r="F233" s="1565"/>
      <c r="G233" s="1565"/>
      <c r="H233" s="1565"/>
      <c r="I233" s="1565"/>
      <c r="J233" s="1568"/>
      <c r="K233" s="1563"/>
      <c r="L233" s="425" t="s">
        <v>7421</v>
      </c>
      <c r="M233" s="1565"/>
      <c r="N233" s="1563"/>
      <c r="O233" s="1563"/>
      <c r="P233" s="1564"/>
      <c r="Q233" s="1567"/>
      <c r="R233" s="1593" t="str">
        <f t="shared" si="0"/>
        <v/>
      </c>
      <c r="S233" s="1567"/>
      <c r="T233" s="1565"/>
      <c r="U233" s="1569"/>
      <c r="V233" s="1569"/>
      <c r="W233" s="1591"/>
      <c r="X233" s="1621">
        <f>SUM(X225:X232)</f>
        <v>12000</v>
      </c>
    </row>
    <row r="234" spans="1:24" ht="26.25" customHeight="1">
      <c r="A234" s="1566"/>
      <c r="B234" s="1565"/>
      <c r="C234" s="1567"/>
      <c r="D234" s="1565"/>
      <c r="E234" s="1565"/>
      <c r="F234" s="1565"/>
      <c r="G234" s="1565"/>
      <c r="H234" s="1565"/>
      <c r="I234" s="1565"/>
      <c r="J234" s="1568"/>
      <c r="K234" s="1563"/>
      <c r="L234" s="1585"/>
      <c r="M234" s="1565"/>
      <c r="N234" s="1563"/>
      <c r="O234" s="1563"/>
      <c r="P234" s="1564"/>
      <c r="Q234" s="1567"/>
      <c r="R234" s="1593"/>
      <c r="S234" s="1567"/>
      <c r="T234" s="1565"/>
      <c r="U234" s="1569"/>
      <c r="V234" s="1569"/>
      <c r="W234" s="1570" t="s">
        <v>11763</v>
      </c>
      <c r="X234" s="1600">
        <v>200000</v>
      </c>
    </row>
    <row r="235" spans="1:24" ht="26.25" customHeight="1">
      <c r="A235" s="1566"/>
      <c r="B235" s="1565"/>
      <c r="C235" s="1585" t="s">
        <v>10673</v>
      </c>
      <c r="D235" s="1565" t="s">
        <v>190</v>
      </c>
      <c r="E235" s="1565" t="s">
        <v>191</v>
      </c>
      <c r="F235" s="1565" t="s">
        <v>191</v>
      </c>
      <c r="G235" s="1565" t="s">
        <v>191</v>
      </c>
      <c r="H235" s="1493"/>
      <c r="I235" s="1585"/>
      <c r="J235" s="1596"/>
      <c r="K235" s="1597"/>
      <c r="L235" s="2833" t="s">
        <v>12035</v>
      </c>
      <c r="M235" s="1585"/>
      <c r="N235" s="1597"/>
      <c r="O235" s="2756" t="s">
        <v>11698</v>
      </c>
      <c r="P235" s="1564" t="s">
        <v>12515</v>
      </c>
      <c r="Q235" s="1585" t="s">
        <v>11692</v>
      </c>
      <c r="R235" s="1585">
        <f t="shared" ref="R235:R242" si="2">IF(MID(RIGHT(S235,8),1,1)="M",2021,IF(MID(RIGHT(S235,8),1,1)="N",2022,IF(MID(RIGHT(S235,8),1,1)="P",2023,IF(MID(RIGHT(S235,8),1,1)="R",1994,IF(MID(RIGHT(S235,8),1,1)="S",1995,IF(MID(RIGHT(S235,8),1,1)="T",1996,IF(MID(RIGHT(S235,8),1,1)="V",1997,IF(MID(RIGHT(S235,8),1,1)="W",1998,IF(MID(RIGHT(S235,8),1,1)="X",1999,IF(MID(RIGHT(S235,8),1,1)="Y",2000,IF(MID(RIGHT(S235,8),1,1)="1",2001,IF(MID(RIGHT(S235,8),1,1)="2",2002,IF(MID(RIGHT(S235,8),1,1)="3",2003,IF(MID(RIGHT(S235,8),1,1)="4",2004,IF(MID(RIGHT(S235,8),1,1)="5",2005,IF(MID(RIGHT(S235,8),1,1)="6",2006,IF(MID(RIGHT(S235,8),1,1)="7",2007,IF(MID(RIGHT(S235,8),1,1)="8",2008,IF(MID(RIGHT(S235,8),1,1)="9",2009,IF(MID(RIGHT(S235,8),1,1)="A",2010,IF(MID(RIGHT(S235,8),1,1)="B",2011,IF(MID(RIGHT(S235,8),1,1)="C",2012,IF(MID(RIGHT(S235,8),1,1)="D",2013,IF(MID(RIGHT(S235,8),1,1)="E",2014,IF(MID(RIGHT(S235,8),1,1)="F",2015,IF(MID(RIGHT(S235,8),1,1)="G",2016,IF(MID(RIGHT(S235,8),1,1)="H",2017,IF(MID(RIGHT(S235,8),1,1)="J",2018,IF(MID(RIGHT(S235,8),1,1)="K",2019,IF(MID(RIGHT(S235,8),1,1)="L",2020,""))))))))))))))))))))))))))))))</f>
        <v>2014</v>
      </c>
      <c r="S235" s="1585" t="s">
        <v>11411</v>
      </c>
      <c r="T235" s="1585">
        <v>1900</v>
      </c>
      <c r="U235" s="1569"/>
      <c r="V235" s="1569"/>
      <c r="W235" s="1570">
        <v>1450</v>
      </c>
      <c r="X235" s="1492">
        <f t="shared" ref="X235:X242" si="3">W235+50</f>
        <v>1500</v>
      </c>
    </row>
    <row r="236" spans="1:24" ht="26.25" customHeight="1">
      <c r="A236" s="1566"/>
      <c r="B236" s="1565"/>
      <c r="C236" s="1585" t="s">
        <v>10673</v>
      </c>
      <c r="D236" s="1565" t="s">
        <v>190</v>
      </c>
      <c r="E236" s="1565" t="s">
        <v>191</v>
      </c>
      <c r="F236" s="1565" t="s">
        <v>191</v>
      </c>
      <c r="G236" s="1565" t="s">
        <v>191</v>
      </c>
      <c r="H236" s="1493"/>
      <c r="I236" s="1585"/>
      <c r="J236" s="1596"/>
      <c r="K236" s="1597"/>
      <c r="L236" s="2834"/>
      <c r="M236" s="1585"/>
      <c r="N236" s="1597"/>
      <c r="O236" s="2758"/>
      <c r="P236" s="1564" t="s">
        <v>12515</v>
      </c>
      <c r="Q236" s="1585" t="s">
        <v>11693</v>
      </c>
      <c r="R236" s="1585">
        <f t="shared" si="2"/>
        <v>2017</v>
      </c>
      <c r="S236" s="1585" t="s">
        <v>11410</v>
      </c>
      <c r="T236" s="1585">
        <v>1875</v>
      </c>
      <c r="U236" s="1569"/>
      <c r="V236" s="1569"/>
      <c r="W236" s="1570">
        <v>1550</v>
      </c>
      <c r="X236" s="1492">
        <f t="shared" si="3"/>
        <v>1600</v>
      </c>
    </row>
    <row r="237" spans="1:24" ht="26.25" customHeight="1">
      <c r="A237" s="1566"/>
      <c r="B237" s="1565"/>
      <c r="C237" s="1585" t="s">
        <v>10673</v>
      </c>
      <c r="D237" s="1565" t="s">
        <v>190</v>
      </c>
      <c r="E237" s="1565" t="s">
        <v>191</v>
      </c>
      <c r="F237" s="1565" t="s">
        <v>191</v>
      </c>
      <c r="G237" s="1565" t="s">
        <v>191</v>
      </c>
      <c r="H237" s="1493"/>
      <c r="I237" s="1585"/>
      <c r="J237" s="1596"/>
      <c r="K237" s="1597"/>
      <c r="L237" s="2834"/>
      <c r="M237" s="1585"/>
      <c r="N237" s="1597"/>
      <c r="O237" s="2758"/>
      <c r="P237" s="1564" t="s">
        <v>12515</v>
      </c>
      <c r="Q237" s="1585" t="s">
        <v>10386</v>
      </c>
      <c r="R237" s="1585">
        <f t="shared" si="2"/>
        <v>2013</v>
      </c>
      <c r="S237" s="1585" t="s">
        <v>11412</v>
      </c>
      <c r="T237" s="1585">
        <v>1260</v>
      </c>
      <c r="U237" s="1569"/>
      <c r="V237" s="1569"/>
      <c r="W237" s="1570">
        <v>1450</v>
      </c>
      <c r="X237" s="1492">
        <f t="shared" si="3"/>
        <v>1500</v>
      </c>
    </row>
    <row r="238" spans="1:24" ht="26.25" customHeight="1">
      <c r="A238" s="1566"/>
      <c r="B238" s="1565"/>
      <c r="C238" s="1585" t="s">
        <v>10673</v>
      </c>
      <c r="D238" s="1565" t="s">
        <v>190</v>
      </c>
      <c r="E238" s="1565" t="s">
        <v>191</v>
      </c>
      <c r="F238" s="1565" t="s">
        <v>191</v>
      </c>
      <c r="G238" s="1565" t="s">
        <v>191</v>
      </c>
      <c r="H238" s="1493"/>
      <c r="I238" s="1585"/>
      <c r="J238" s="1596"/>
      <c r="K238" s="1597"/>
      <c r="L238" s="2834"/>
      <c r="M238" s="1585"/>
      <c r="N238" s="1597"/>
      <c r="O238" s="2758"/>
      <c r="P238" s="1564" t="s">
        <v>12515</v>
      </c>
      <c r="Q238" s="1585" t="s">
        <v>11709</v>
      </c>
      <c r="R238" s="1585">
        <f t="shared" si="2"/>
        <v>2013</v>
      </c>
      <c r="S238" s="1585" t="s">
        <v>12184</v>
      </c>
      <c r="T238" s="1585">
        <v>2800</v>
      </c>
      <c r="U238" s="1569"/>
      <c r="V238" s="1569"/>
      <c r="W238" s="1570">
        <v>1550</v>
      </c>
      <c r="X238" s="1492">
        <f t="shared" si="3"/>
        <v>1600</v>
      </c>
    </row>
    <row r="239" spans="1:24" ht="26.25" customHeight="1">
      <c r="A239" s="1566"/>
      <c r="B239" s="1565"/>
      <c r="C239" s="1585" t="s">
        <v>10673</v>
      </c>
      <c r="D239" s="1565" t="s">
        <v>190</v>
      </c>
      <c r="E239" s="1565" t="s">
        <v>191</v>
      </c>
      <c r="F239" s="1565" t="s">
        <v>191</v>
      </c>
      <c r="G239" s="1565" t="s">
        <v>191</v>
      </c>
      <c r="H239" s="1493"/>
      <c r="I239" s="1585"/>
      <c r="J239" s="1596"/>
      <c r="K239" s="1597"/>
      <c r="L239" s="2834"/>
      <c r="M239" s="1585"/>
      <c r="N239" s="1597"/>
      <c r="O239" s="2758"/>
      <c r="P239" s="1564" t="s">
        <v>12515</v>
      </c>
      <c r="Q239" s="1585" t="s">
        <v>11710</v>
      </c>
      <c r="R239" s="1585">
        <f t="shared" si="2"/>
        <v>2013</v>
      </c>
      <c r="S239" s="1585" t="s">
        <v>11415</v>
      </c>
      <c r="T239" s="1585">
        <v>1807</v>
      </c>
      <c r="U239" s="1569"/>
      <c r="V239" s="1569"/>
      <c r="W239" s="1570">
        <v>1550</v>
      </c>
      <c r="X239" s="1492">
        <f t="shared" si="3"/>
        <v>1600</v>
      </c>
    </row>
    <row r="240" spans="1:24" ht="26.25" customHeight="1">
      <c r="A240" s="1566"/>
      <c r="B240" s="1565"/>
      <c r="C240" s="1585" t="s">
        <v>10673</v>
      </c>
      <c r="D240" s="1565" t="s">
        <v>190</v>
      </c>
      <c r="E240" s="1565" t="s">
        <v>191</v>
      </c>
      <c r="F240" s="1565" t="s">
        <v>191</v>
      </c>
      <c r="G240" s="1565" t="s">
        <v>191</v>
      </c>
      <c r="H240" s="1493"/>
      <c r="I240" s="1585"/>
      <c r="J240" s="1596"/>
      <c r="K240" s="1597"/>
      <c r="L240" s="2834"/>
      <c r="M240" s="1585"/>
      <c r="N240" s="1597"/>
      <c r="O240" s="2758"/>
      <c r="P240" s="1564" t="s">
        <v>12515</v>
      </c>
      <c r="Q240" s="1585" t="s">
        <v>11694</v>
      </c>
      <c r="R240" s="1585">
        <f t="shared" si="2"/>
        <v>2016</v>
      </c>
      <c r="S240" s="1585" t="s">
        <v>11689</v>
      </c>
      <c r="T240" s="1585">
        <v>1880</v>
      </c>
      <c r="U240" s="1569"/>
      <c r="V240" s="1569"/>
      <c r="W240" s="1570">
        <v>1650</v>
      </c>
      <c r="X240" s="1492">
        <f t="shared" si="3"/>
        <v>1700</v>
      </c>
    </row>
    <row r="241" spans="1:24" ht="26.25" customHeight="1">
      <c r="A241" s="1566"/>
      <c r="B241" s="1565"/>
      <c r="C241" s="1585" t="s">
        <v>10673</v>
      </c>
      <c r="D241" s="1565" t="s">
        <v>190</v>
      </c>
      <c r="E241" s="1565" t="s">
        <v>191</v>
      </c>
      <c r="F241" s="1565" t="s">
        <v>191</v>
      </c>
      <c r="G241" s="1565" t="s">
        <v>191</v>
      </c>
      <c r="H241" s="1493"/>
      <c r="I241" s="1585"/>
      <c r="J241" s="1596"/>
      <c r="K241" s="1597"/>
      <c r="L241" s="2834"/>
      <c r="M241" s="1585"/>
      <c r="N241" s="1597"/>
      <c r="O241" s="2758"/>
      <c r="P241" s="1564" t="s">
        <v>12515</v>
      </c>
      <c r="Q241" s="1585" t="s">
        <v>11710</v>
      </c>
      <c r="R241" s="1585">
        <f t="shared" si="2"/>
        <v>2014</v>
      </c>
      <c r="S241" s="1585" t="s">
        <v>11690</v>
      </c>
      <c r="T241" s="1585">
        <v>1807</v>
      </c>
      <c r="U241" s="1569"/>
      <c r="V241" s="1569"/>
      <c r="W241" s="1570">
        <v>1550</v>
      </c>
      <c r="X241" s="1492">
        <f t="shared" si="3"/>
        <v>1600</v>
      </c>
    </row>
    <row r="242" spans="1:24" ht="26.25" customHeight="1">
      <c r="A242" s="1566"/>
      <c r="B242" s="1565"/>
      <c r="C242" s="1585" t="s">
        <v>10673</v>
      </c>
      <c r="D242" s="1565" t="s">
        <v>190</v>
      </c>
      <c r="E242" s="1565" t="s">
        <v>191</v>
      </c>
      <c r="F242" s="1565" t="s">
        <v>191</v>
      </c>
      <c r="G242" s="1565" t="s">
        <v>191</v>
      </c>
      <c r="H242" s="1493"/>
      <c r="I242" s="1585"/>
      <c r="J242" s="1596"/>
      <c r="K242" s="1597"/>
      <c r="L242" s="2835"/>
      <c r="M242" s="1585"/>
      <c r="N242" s="1597"/>
      <c r="O242" s="2757"/>
      <c r="P242" s="1564" t="s">
        <v>12515</v>
      </c>
      <c r="Q242" s="1585" t="s">
        <v>11711</v>
      </c>
      <c r="R242" s="1585">
        <f t="shared" si="2"/>
        <v>2013</v>
      </c>
      <c r="S242" s="1585" t="s">
        <v>11691</v>
      </c>
      <c r="T242" s="1585">
        <v>1516</v>
      </c>
      <c r="U242" s="1569"/>
      <c r="V242" s="1569"/>
      <c r="W242" s="1570">
        <v>1450</v>
      </c>
      <c r="X242" s="1492">
        <f t="shared" si="3"/>
        <v>1500</v>
      </c>
    </row>
    <row r="243" spans="1:24" ht="26.25" customHeight="1">
      <c r="A243" s="1604"/>
      <c r="B243" s="1598"/>
      <c r="C243" s="1605"/>
      <c r="D243" s="1598"/>
      <c r="E243" s="1598"/>
      <c r="F243" s="1598"/>
      <c r="G243" s="1598"/>
      <c r="H243" s="1546"/>
      <c r="I243" s="1605"/>
      <c r="J243" s="1606"/>
      <c r="K243" s="1607"/>
      <c r="L243" s="1605"/>
      <c r="M243" s="1605"/>
      <c r="N243" s="1607"/>
      <c r="O243" s="1607"/>
      <c r="P243" s="1605"/>
      <c r="Q243" s="1605"/>
      <c r="R243" s="1605"/>
      <c r="S243" s="1605"/>
      <c r="T243" s="1598"/>
      <c r="U243" s="1608"/>
      <c r="V243" s="1608"/>
      <c r="W243" s="1619" t="s">
        <v>11764</v>
      </c>
      <c r="X243" s="1621">
        <f>SUM(X235:X242)</f>
        <v>12600</v>
      </c>
    </row>
    <row r="244" spans="1:24" ht="26.25" customHeight="1" thickBot="1">
      <c r="A244" s="1008"/>
      <c r="B244" s="1009"/>
      <c r="C244" s="1009"/>
      <c r="D244" s="1009"/>
      <c r="E244" s="1009"/>
      <c r="F244" s="1009"/>
      <c r="G244" s="1009"/>
      <c r="H244" s="1009"/>
      <c r="I244" s="1009"/>
      <c r="J244" s="942" t="s">
        <v>12058</v>
      </c>
      <c r="K244" s="1229" t="s">
        <v>11697</v>
      </c>
      <c r="L244" s="469" t="s">
        <v>7421</v>
      </c>
      <c r="M244" s="1009"/>
      <c r="N244" s="1014"/>
      <c r="O244" s="1014"/>
      <c r="P244" s="1025"/>
      <c r="Q244" s="1009"/>
      <c r="R244" s="1009"/>
      <c r="S244" s="1026"/>
      <c r="T244" s="1026"/>
      <c r="U244" s="1027"/>
      <c r="V244" s="1028"/>
      <c r="W244" s="1620">
        <v>245000</v>
      </c>
      <c r="X244" s="1134">
        <v>200</v>
      </c>
    </row>
    <row r="246" spans="1:24" ht="26.25" customHeight="1" thickBot="1">
      <c r="A246" s="445"/>
      <c r="B246" s="445"/>
      <c r="C246" s="445"/>
      <c r="D246" s="445"/>
      <c r="E246" s="445"/>
      <c r="F246" s="445"/>
      <c r="G246" s="445"/>
      <c r="H246" s="445"/>
      <c r="I246" s="445"/>
      <c r="J246" s="445"/>
      <c r="K246" s="446"/>
      <c r="L246" s="445"/>
      <c r="M246" s="445"/>
      <c r="N246" s="446"/>
      <c r="O246" s="446"/>
      <c r="P246" s="447"/>
      <c r="Q246" s="445"/>
      <c r="R246" s="445"/>
      <c r="S246" s="445"/>
      <c r="T246" s="445"/>
      <c r="U246" s="448"/>
      <c r="V246" s="449"/>
      <c r="W246" s="450"/>
      <c r="X246" s="450"/>
    </row>
    <row r="247" spans="1:24" ht="26.25" customHeight="1">
      <c r="A247" s="1627" t="s">
        <v>188</v>
      </c>
      <c r="B247" s="1628"/>
      <c r="C247" s="1628" t="s">
        <v>155</v>
      </c>
      <c r="D247" s="1628" t="s">
        <v>190</v>
      </c>
      <c r="E247" s="1628" t="s">
        <v>191</v>
      </c>
      <c r="F247" s="1628" t="s">
        <v>191</v>
      </c>
      <c r="G247" s="1628" t="s">
        <v>191</v>
      </c>
      <c r="H247" s="1629"/>
      <c r="I247" s="1628" t="s">
        <v>153</v>
      </c>
      <c r="J247" s="1630" t="s">
        <v>11788</v>
      </c>
      <c r="K247" s="1631" t="s">
        <v>21</v>
      </c>
      <c r="L247" s="1628" t="s">
        <v>11938</v>
      </c>
      <c r="M247" s="1628"/>
      <c r="N247" s="1631" t="s">
        <v>11936</v>
      </c>
      <c r="O247" s="1631" t="s">
        <v>11813</v>
      </c>
      <c r="P247" s="1632" t="s">
        <v>155</v>
      </c>
      <c r="Q247" s="1632" t="s">
        <v>11199</v>
      </c>
      <c r="R247" s="1632">
        <f>IF(MID(RIGHT(S247,8),1,1)="M",2021,IF(MID(RIGHT(S247,8),1,1)="N",2022,IF(MID(RIGHT(S247,8),1,1)="P",2023,IF(MID(RIGHT(S247,8),1,1)="R",1994,IF(MID(RIGHT(S247,8),1,1)="S",1995,IF(MID(RIGHT(S247,8),1,1)="T",1996,IF(MID(RIGHT(S247,8),1,1)="V",1997,IF(MID(RIGHT(S247,8),1,1)="W",1998,IF(MID(RIGHT(S247,8),1,1)="X",1999,IF(MID(RIGHT(S247,8),1,1)="Y",2000,IF(MID(RIGHT(S247,8),1,1)="1",2001,IF(MID(RIGHT(S247,8),1,1)="2",2002,IF(MID(RIGHT(S247,8),1,1)="3",2003,IF(MID(RIGHT(S247,8),1,1)="4",2004,IF(MID(RIGHT(S247,8),1,1)="5",2005,IF(MID(RIGHT(S247,8),1,1)="6",2006,IF(MID(RIGHT(S247,8),1,1)="7",2007,IF(MID(RIGHT(S247,8),1,1)="8",2008,IF(MID(RIGHT(S247,8),1,1)="9",2009,IF(MID(RIGHT(S247,8),1,1)="A",2010,IF(MID(RIGHT(S247,8),1,1)="B",2011,IF(MID(RIGHT(S247,8),1,1)="C",2012,IF(MID(RIGHT(S247,8),1,1)="D",2013,IF(MID(RIGHT(S247,8),1,1)="E",2014,IF(MID(RIGHT(S247,8),1,1)="F",2015,IF(MID(RIGHT(S247,8),1,1)="G",2016,IF(MID(RIGHT(S247,8),1,1)="H",2017,IF(MID(RIGHT(S247,8),1,1)="J",2018,IF(MID(RIGHT(S247,8),1,1)="K",2019,IF(MID(RIGHT(S247,8),1,1)="L",2020,""))))))))))))))))))))))))))))))</f>
        <v>2020</v>
      </c>
      <c r="S247" s="1632" t="s">
        <v>11780</v>
      </c>
      <c r="T247" s="1632">
        <v>1350</v>
      </c>
      <c r="U247" s="1633">
        <v>45402</v>
      </c>
      <c r="V247" s="1633"/>
      <c r="W247" s="1634">
        <v>8150</v>
      </c>
      <c r="X247" s="1635">
        <v>9000</v>
      </c>
    </row>
    <row r="248" spans="1:24" ht="26.25" customHeight="1">
      <c r="A248" s="1636"/>
      <c r="B248" s="1626"/>
      <c r="C248" s="1626" t="s">
        <v>11838</v>
      </c>
      <c r="D248" s="1626"/>
      <c r="E248" s="1626"/>
      <c r="F248" s="1626"/>
      <c r="G248" s="1626"/>
      <c r="H248" s="1626"/>
      <c r="I248" s="1626" t="s">
        <v>194</v>
      </c>
      <c r="J248" s="412" t="s">
        <v>11786</v>
      </c>
      <c r="K248" s="1638" t="s">
        <v>11774</v>
      </c>
      <c r="L248" s="1626" t="s">
        <v>11841</v>
      </c>
      <c r="M248" s="1626"/>
      <c r="N248" s="73" t="s">
        <v>12336</v>
      </c>
      <c r="O248" s="1639" t="s">
        <v>11835</v>
      </c>
      <c r="P248" s="1640" t="s">
        <v>155</v>
      </c>
      <c r="Q248" s="1626" t="s">
        <v>2214</v>
      </c>
      <c r="R248" s="1626">
        <f>IF(MID(RIGHT(S248,8),1,1)="M",2021,IF(MID(RIGHT(S248,8),1,1)="N",2022,IF(MID(RIGHT(S248,8),1,1)="P",2023,IF(MID(RIGHT(S248,8),1,1)="R",1994,IF(MID(RIGHT(S248,8),1,1)="S",1995,IF(MID(RIGHT(S248,8),1,1)="T",1996,IF(MID(RIGHT(S248,8),1,1)="V",1997,IF(MID(RIGHT(S248,8),1,1)="W",1998,IF(MID(RIGHT(S248,8),1,1)="X",1999,IF(MID(RIGHT(S248,8),1,1)="Y",2000,IF(MID(RIGHT(S248,8),1,1)="1",2001,IF(MID(RIGHT(S248,8),1,1)="2",2002,IF(MID(RIGHT(S248,8),1,1)="3",2003,IF(MID(RIGHT(S248,8),1,1)="4",2004,IF(MID(RIGHT(S248,8),1,1)="5",2005,IF(MID(RIGHT(S248,8),1,1)="6",2006,IF(MID(RIGHT(S248,8),1,1)="7",2007,IF(MID(RIGHT(S248,8),1,1)="8",2008,IF(MID(RIGHT(S248,8),1,1)="9",2009,IF(MID(RIGHT(S248,8),1,1)="A",2010,IF(MID(RIGHT(S248,8),1,1)="B",2011,IF(MID(RIGHT(S248,8),1,1)="C",2012,IF(MID(RIGHT(S248,8),1,1)="D",2013,IF(MID(RIGHT(S248,8),1,1)="E",2014,IF(MID(RIGHT(S248,8),1,1)="F",2015,IF(MID(RIGHT(S248,8),1,1)="G",2016,IF(MID(RIGHT(S248,8),1,1)="H",2017,IF(MID(RIGHT(S248,8),1,1)="J",2018,IF(MID(RIGHT(S248,8),1,1)="K",2019,IF(MID(RIGHT(S248,8),1,1)="L",2020,""))))))))))))))))))))))))))))))</f>
        <v>2020</v>
      </c>
      <c r="S248" s="1626" t="s">
        <v>11781</v>
      </c>
      <c r="T248" s="1640">
        <v>2295</v>
      </c>
      <c r="U248" s="1641">
        <v>45403</v>
      </c>
      <c r="V248" s="1642"/>
      <c r="W248" s="1645" t="s">
        <v>12238</v>
      </c>
      <c r="X248" s="1644" t="s">
        <v>12234</v>
      </c>
    </row>
    <row r="249" spans="1:24" ht="26.25" customHeight="1">
      <c r="A249" s="1636"/>
      <c r="B249" s="1626"/>
      <c r="C249" s="1626"/>
      <c r="D249" s="1626"/>
      <c r="E249" s="1626"/>
      <c r="F249" s="1626"/>
      <c r="G249" s="1626"/>
      <c r="H249" s="1626"/>
      <c r="I249" s="1626" t="s">
        <v>7894</v>
      </c>
      <c r="J249" s="320" t="s">
        <v>11787</v>
      </c>
      <c r="K249" s="1639" t="s">
        <v>11661</v>
      </c>
      <c r="L249" s="1626" t="s">
        <v>11842</v>
      </c>
      <c r="M249" s="1626"/>
      <c r="N249" s="73" t="s">
        <v>3907</v>
      </c>
      <c r="O249" s="1639"/>
      <c r="P249" s="1640" t="s">
        <v>155</v>
      </c>
      <c r="Q249" s="1626" t="s">
        <v>3809</v>
      </c>
      <c r="R249" s="1626">
        <f>IF(MID(RIGHT(S249,8),1,1)="M",2021,IF(MID(RIGHT(S249,8),1,1)="N",2022,IF(MID(RIGHT(S249,8),1,1)="P",2023,IF(MID(RIGHT(S249,8),1,1)="R",1994,IF(MID(RIGHT(S249,8),1,1)="S",1995,IF(MID(RIGHT(S249,8),1,1)="T",1996,IF(MID(RIGHT(S249,8),1,1)="V",1997,IF(MID(RIGHT(S249,8),1,1)="W",1998,IF(MID(RIGHT(S249,8),1,1)="X",1999,IF(MID(RIGHT(S249,8),1,1)="Y",2000,IF(MID(RIGHT(S249,8),1,1)="1",2001,IF(MID(RIGHT(S249,8),1,1)="2",2002,IF(MID(RIGHT(S249,8),1,1)="3",2003,IF(MID(RIGHT(S249,8),1,1)="4",2004,IF(MID(RIGHT(S249,8),1,1)="5",2005,IF(MID(RIGHT(S249,8),1,1)="6",2006,IF(MID(RIGHT(S249,8),1,1)="7",2007,IF(MID(RIGHT(S249,8),1,1)="8",2008,IF(MID(RIGHT(S249,8),1,1)="9",2009,IF(MID(RIGHT(S249,8),1,1)="A",2010,IF(MID(RIGHT(S249,8),1,1)="B",2011,IF(MID(RIGHT(S249,8),1,1)="C",2012,IF(MID(RIGHT(S249,8),1,1)="D",2013,IF(MID(RIGHT(S249,8),1,1)="E",2014,IF(MID(RIGHT(S249,8),1,1)="F",2015,IF(MID(RIGHT(S249,8),1,1)="G",2016,IF(MID(RIGHT(S249,8),1,1)="H",2017,IF(MID(RIGHT(S249,8),1,1)="J",2018,IF(MID(RIGHT(S249,8),1,1)="K",2019,IF(MID(RIGHT(S249,8),1,1)="L",2020,""))))))))))))))))))))))))))))))</f>
        <v>2018</v>
      </c>
      <c r="S249" s="1626" t="s">
        <v>11782</v>
      </c>
      <c r="T249" s="1640">
        <v>1810</v>
      </c>
      <c r="U249" s="1642"/>
      <c r="V249" s="1642"/>
      <c r="W249" s="1645"/>
      <c r="X249" s="1644"/>
    </row>
    <row r="250" spans="1:24" ht="26.25" customHeight="1">
      <c r="A250" s="1636"/>
      <c r="B250" s="1626"/>
      <c r="C250" s="1626"/>
      <c r="D250" s="1626"/>
      <c r="E250" s="1626"/>
      <c r="F250" s="1626"/>
      <c r="G250" s="1626"/>
      <c r="H250" s="1626"/>
      <c r="I250" s="1626"/>
      <c r="J250" s="1626" t="s">
        <v>11789</v>
      </c>
      <c r="K250" s="1639" t="s">
        <v>8972</v>
      </c>
      <c r="L250" s="1626" t="s">
        <v>11843</v>
      </c>
      <c r="M250" s="1626"/>
      <c r="N250" s="1639"/>
      <c r="O250" s="1639"/>
      <c r="P250" s="1640" t="s">
        <v>11834</v>
      </c>
      <c r="Q250" s="1640" t="s">
        <v>2047</v>
      </c>
      <c r="R250" s="1640">
        <v>2021</v>
      </c>
      <c r="S250" s="1640" t="s">
        <v>11783</v>
      </c>
      <c r="T250" s="1640">
        <v>1795</v>
      </c>
      <c r="U250" s="1646"/>
      <c r="V250" s="1646"/>
      <c r="W250" s="1645"/>
      <c r="X250" s="1644"/>
    </row>
    <row r="251" spans="1:24" ht="26.25" customHeight="1">
      <c r="A251" s="1636"/>
      <c r="B251" s="1626"/>
      <c r="C251" s="1626"/>
      <c r="D251" s="1626"/>
      <c r="E251" s="1626"/>
      <c r="F251" s="1626"/>
      <c r="G251" s="1626"/>
      <c r="H251" s="1626"/>
      <c r="I251" s="1626"/>
      <c r="J251" s="1626"/>
      <c r="K251" s="1639"/>
      <c r="L251" s="1626" t="s">
        <v>11939</v>
      </c>
      <c r="M251" s="1626"/>
      <c r="N251" s="1639"/>
      <c r="O251" s="1639"/>
      <c r="P251" s="1640"/>
      <c r="Q251" s="1626"/>
      <c r="R251" s="1626"/>
      <c r="S251" s="1637" t="s">
        <v>189</v>
      </c>
      <c r="T251" s="1637">
        <v>3910</v>
      </c>
      <c r="U251" s="1642"/>
      <c r="V251" s="1646"/>
      <c r="W251" s="1645"/>
      <c r="X251" s="1644"/>
    </row>
    <row r="252" spans="1:24" ht="26.25" customHeight="1">
      <c r="A252" s="1636"/>
      <c r="B252" s="1626"/>
      <c r="C252" s="1626"/>
      <c r="D252" s="1626"/>
      <c r="E252" s="1626"/>
      <c r="F252" s="1626"/>
      <c r="G252" s="1626"/>
      <c r="H252" s="1626"/>
      <c r="I252" s="1626"/>
      <c r="J252" s="1647"/>
      <c r="K252" s="1647"/>
      <c r="L252" s="1647" t="s">
        <v>11940</v>
      </c>
      <c r="M252" s="1626"/>
      <c r="N252" s="1639"/>
      <c r="O252" s="1639"/>
      <c r="P252" s="1640"/>
      <c r="Q252" s="1626"/>
      <c r="R252" s="1626"/>
      <c r="S252" s="1637" t="s">
        <v>2472</v>
      </c>
      <c r="T252" s="1637">
        <f>SUM(T247:T251)</f>
        <v>11160</v>
      </c>
      <c r="U252" s="1642"/>
      <c r="V252" s="1646"/>
      <c r="W252" s="1645"/>
      <c r="X252" s="1644"/>
    </row>
    <row r="253" spans="1:24" ht="26.25" customHeight="1" thickBot="1">
      <c r="A253" s="1648"/>
      <c r="B253" s="1649"/>
      <c r="C253" s="1649"/>
      <c r="D253" s="1649"/>
      <c r="E253" s="1649"/>
      <c r="F253" s="1649"/>
      <c r="G253" s="1649"/>
      <c r="H253" s="1649"/>
      <c r="I253" s="1649"/>
      <c r="J253" s="1649"/>
      <c r="K253" s="611" t="s">
        <v>11779</v>
      </c>
      <c r="L253" s="1668" t="s">
        <v>11949</v>
      </c>
      <c r="M253" s="1649"/>
      <c r="N253" s="1650"/>
      <c r="O253" s="1650"/>
      <c r="P253" s="1651"/>
      <c r="Q253" s="1649"/>
      <c r="R253" s="1649"/>
      <c r="S253" s="1652" t="s">
        <v>1907</v>
      </c>
      <c r="T253" s="1652">
        <v>7250</v>
      </c>
      <c r="U253" s="1653"/>
      <c r="V253" s="1654"/>
      <c r="W253" s="1655"/>
      <c r="X253" s="1656"/>
    </row>
    <row r="254" spans="1:24" ht="26.25" hidden="1" customHeight="1"/>
    <row r="255" spans="1:24" ht="26.25" hidden="1" customHeight="1" thickBot="1">
      <c r="X255" s="450"/>
    </row>
    <row r="256" spans="1:24" ht="26.25" hidden="1" customHeight="1">
      <c r="A256" s="492" t="s">
        <v>188</v>
      </c>
      <c r="B256" s="493"/>
      <c r="C256" s="493" t="s">
        <v>11460</v>
      </c>
      <c r="D256" s="493" t="s">
        <v>190</v>
      </c>
      <c r="E256" s="493"/>
      <c r="F256" s="493"/>
      <c r="G256" s="493"/>
      <c r="H256" s="1481"/>
      <c r="I256" s="493" t="s">
        <v>2573</v>
      </c>
      <c r="J256" s="494" t="s">
        <v>11444</v>
      </c>
      <c r="K256" s="493" t="s">
        <v>8</v>
      </c>
      <c r="L256" s="494" t="s">
        <v>11455</v>
      </c>
      <c r="M256" s="495"/>
      <c r="N256" s="495"/>
      <c r="O256" s="495"/>
      <c r="P256" s="496"/>
      <c r="Q256" s="493"/>
      <c r="R256" s="493"/>
      <c r="S256" s="493"/>
      <c r="T256" s="493"/>
      <c r="U256" s="497">
        <v>45406</v>
      </c>
      <c r="V256" s="497">
        <v>45465</v>
      </c>
      <c r="W256" s="1609">
        <v>1423</v>
      </c>
      <c r="X256" s="1610">
        <v>2500</v>
      </c>
    </row>
    <row r="257" spans="1:24" ht="26.25" hidden="1" customHeight="1">
      <c r="A257" s="500"/>
      <c r="B257" s="97"/>
      <c r="C257" s="97"/>
      <c r="D257" s="2813" t="s">
        <v>18</v>
      </c>
      <c r="E257" s="2814"/>
      <c r="F257" s="2814"/>
      <c r="G257" s="2814"/>
      <c r="H257" s="2815"/>
      <c r="I257" s="97" t="s">
        <v>2578</v>
      </c>
      <c r="J257" s="317" t="s">
        <v>11451</v>
      </c>
      <c r="K257" s="99"/>
      <c r="L257" s="427" t="s">
        <v>7421</v>
      </c>
      <c r="M257" s="98"/>
      <c r="N257" s="73" t="s">
        <v>3907</v>
      </c>
      <c r="O257" s="97"/>
      <c r="P257" s="99"/>
      <c r="Q257" s="97"/>
      <c r="R257" s="97"/>
      <c r="S257" s="97"/>
      <c r="T257" s="97"/>
      <c r="U257" s="431"/>
      <c r="V257" s="430"/>
      <c r="W257" s="1611"/>
      <c r="X257" s="1612" t="s">
        <v>2894</v>
      </c>
    </row>
    <row r="258" spans="1:24" ht="26.25" hidden="1" customHeight="1">
      <c r="A258" s="500"/>
      <c r="B258" s="97"/>
      <c r="C258" s="97"/>
      <c r="D258" s="2816"/>
      <c r="E258" s="2817"/>
      <c r="F258" s="2817"/>
      <c r="G258" s="2817"/>
      <c r="H258" s="2818"/>
      <c r="I258" s="97"/>
      <c r="J258" s="913" t="s">
        <v>11447</v>
      </c>
      <c r="K258" s="97"/>
      <c r="L258" s="427" t="s">
        <v>7422</v>
      </c>
      <c r="M258" s="98"/>
      <c r="N258" s="73" t="s">
        <v>3586</v>
      </c>
      <c r="O258" s="97"/>
      <c r="P258" s="99"/>
      <c r="Q258" s="97"/>
      <c r="R258" s="97"/>
      <c r="S258" s="97"/>
      <c r="T258" s="97"/>
      <c r="U258" s="431"/>
      <c r="V258" s="430"/>
      <c r="W258" s="106">
        <v>50</v>
      </c>
      <c r="X258" s="1528"/>
    </row>
    <row r="259" spans="1:24" ht="26.25" hidden="1" customHeight="1">
      <c r="A259" s="500"/>
      <c r="B259" s="97"/>
      <c r="C259" s="97"/>
      <c r="D259" s="2816"/>
      <c r="E259" s="2817"/>
      <c r="F259" s="2817"/>
      <c r="G259" s="2817"/>
      <c r="H259" s="2818"/>
      <c r="I259" s="97"/>
      <c r="J259" s="97"/>
      <c r="K259" s="97" t="s">
        <v>1772</v>
      </c>
      <c r="L259" s="98"/>
      <c r="M259" s="98"/>
      <c r="N259" s="98"/>
      <c r="O259" s="97"/>
      <c r="P259" s="99"/>
      <c r="Q259" s="97"/>
      <c r="R259" s="97"/>
      <c r="S259" s="97"/>
      <c r="T259" s="97"/>
      <c r="U259" s="431"/>
      <c r="V259" s="431"/>
      <c r="W259" s="106" t="s">
        <v>11730</v>
      </c>
      <c r="X259" s="1528"/>
    </row>
    <row r="260" spans="1:24" ht="26.25" hidden="1" customHeight="1">
      <c r="A260" s="500"/>
      <c r="B260" s="97"/>
      <c r="C260" s="97"/>
      <c r="D260" s="2816"/>
      <c r="E260" s="2817"/>
      <c r="F260" s="2817"/>
      <c r="G260" s="2817"/>
      <c r="H260" s="2818"/>
      <c r="I260" s="97"/>
      <c r="J260" s="97" t="s">
        <v>11445</v>
      </c>
      <c r="K260" s="98"/>
      <c r="L260" s="98"/>
      <c r="M260" s="2559" t="s">
        <v>11416</v>
      </c>
      <c r="N260" s="2560"/>
      <c r="O260" s="2560"/>
      <c r="P260" s="99"/>
      <c r="Q260" s="97"/>
      <c r="R260" s="97"/>
      <c r="S260" s="102" t="s">
        <v>189</v>
      </c>
      <c r="T260" s="102"/>
      <c r="U260" s="430"/>
      <c r="V260" s="430"/>
      <c r="W260" s="106" t="s">
        <v>11839</v>
      </c>
      <c r="X260" s="652"/>
    </row>
    <row r="261" spans="1:24" ht="26.25" hidden="1" customHeight="1">
      <c r="A261" s="500"/>
      <c r="B261" s="97"/>
      <c r="C261" s="97"/>
      <c r="D261" s="2819"/>
      <c r="E261" s="2820"/>
      <c r="F261" s="2820"/>
      <c r="G261" s="2820"/>
      <c r="H261" s="2821"/>
      <c r="I261" s="97"/>
      <c r="J261" s="97"/>
      <c r="K261" s="98"/>
      <c r="L261" s="98"/>
      <c r="M261" s="98"/>
      <c r="N261" s="97"/>
      <c r="O261" s="97"/>
      <c r="P261" s="99"/>
      <c r="Q261" s="97"/>
      <c r="R261" s="97"/>
      <c r="S261" s="102" t="s">
        <v>2472</v>
      </c>
      <c r="T261" s="1238">
        <f>SUM(T254:T260)</f>
        <v>0</v>
      </c>
      <c r="U261" s="100"/>
      <c r="V261" s="101"/>
      <c r="W261" s="106"/>
      <c r="X261" s="501"/>
    </row>
    <row r="262" spans="1:24" ht="26.25" hidden="1" customHeight="1" thickBot="1">
      <c r="A262" s="1166"/>
      <c r="B262" s="1167"/>
      <c r="C262" s="1167"/>
      <c r="D262" s="1167"/>
      <c r="E262" s="1167"/>
      <c r="F262" s="1167"/>
      <c r="G262" s="1167"/>
      <c r="H262" s="1167"/>
      <c r="I262" s="1167"/>
      <c r="J262" s="1167"/>
      <c r="K262" s="1229" t="s">
        <v>11446</v>
      </c>
      <c r="L262" s="1169"/>
      <c r="M262" s="1169"/>
      <c r="N262" s="1167"/>
      <c r="O262" s="1167"/>
      <c r="P262" s="1170"/>
      <c r="Q262" s="1171"/>
      <c r="R262" s="1171"/>
      <c r="S262" s="1171"/>
      <c r="T262" s="1171"/>
      <c r="U262" s="1172"/>
      <c r="V262" s="1173"/>
      <c r="W262" s="1174"/>
      <c r="X262" s="1175"/>
    </row>
    <row r="263" spans="1:24" ht="26.25" hidden="1" customHeight="1">
      <c r="A263" s="492" t="s">
        <v>188</v>
      </c>
      <c r="B263" s="493"/>
      <c r="C263" s="493" t="s">
        <v>11460</v>
      </c>
      <c r="D263" s="493" t="s">
        <v>190</v>
      </c>
      <c r="E263" s="493"/>
      <c r="F263" s="493"/>
      <c r="G263" s="493"/>
      <c r="H263" s="1481"/>
      <c r="I263" s="493" t="s">
        <v>2573</v>
      </c>
      <c r="J263" s="494" t="s">
        <v>11444</v>
      </c>
      <c r="K263" s="493" t="s">
        <v>8</v>
      </c>
      <c r="L263" s="494" t="s">
        <v>11456</v>
      </c>
      <c r="M263" s="495"/>
      <c r="N263" s="495"/>
      <c r="O263" s="495"/>
      <c r="P263" s="496"/>
      <c r="Q263" s="493"/>
      <c r="R263" s="493"/>
      <c r="S263" s="493"/>
      <c r="T263" s="493"/>
      <c r="U263" s="497">
        <v>45406</v>
      </c>
      <c r="V263" s="497">
        <v>45465</v>
      </c>
      <c r="W263" s="1609">
        <v>1423</v>
      </c>
      <c r="X263" s="1610">
        <v>2500</v>
      </c>
    </row>
    <row r="264" spans="1:24" ht="26.25" hidden="1" customHeight="1">
      <c r="A264" s="500"/>
      <c r="B264" s="97"/>
      <c r="C264" s="97"/>
      <c r="D264" s="2813" t="s">
        <v>18</v>
      </c>
      <c r="E264" s="2814"/>
      <c r="F264" s="2814"/>
      <c r="G264" s="2814"/>
      <c r="H264" s="2815"/>
      <c r="I264" s="97" t="s">
        <v>2578</v>
      </c>
      <c r="J264" s="317" t="s">
        <v>11452</v>
      </c>
      <c r="K264" s="99"/>
      <c r="L264" s="427" t="s">
        <v>7421</v>
      </c>
      <c r="M264" s="98"/>
      <c r="N264" s="73" t="s">
        <v>3907</v>
      </c>
      <c r="O264" s="97"/>
      <c r="P264" s="99"/>
      <c r="Q264" s="97"/>
      <c r="R264" s="97"/>
      <c r="S264" s="97"/>
      <c r="T264" s="97"/>
      <c r="U264" s="431"/>
      <c r="V264" s="430"/>
      <c r="W264" s="1611"/>
      <c r="X264" s="1612" t="s">
        <v>2894</v>
      </c>
    </row>
    <row r="265" spans="1:24" ht="26.25" hidden="1" customHeight="1">
      <c r="A265" s="500"/>
      <c r="B265" s="97"/>
      <c r="C265" s="97"/>
      <c r="D265" s="2816"/>
      <c r="E265" s="2817"/>
      <c r="F265" s="2817"/>
      <c r="G265" s="2817"/>
      <c r="H265" s="2818"/>
      <c r="I265" s="97"/>
      <c r="J265" s="913" t="s">
        <v>11448</v>
      </c>
      <c r="K265" s="97"/>
      <c r="L265" s="427" t="s">
        <v>7422</v>
      </c>
      <c r="M265" s="98"/>
      <c r="N265" s="73" t="s">
        <v>3586</v>
      </c>
      <c r="O265" s="97"/>
      <c r="P265" s="99"/>
      <c r="Q265" s="97"/>
      <c r="R265" s="97"/>
      <c r="S265" s="97"/>
      <c r="T265" s="97"/>
      <c r="U265" s="431"/>
      <c r="V265" s="430"/>
      <c r="W265" s="106">
        <v>50</v>
      </c>
      <c r="X265" s="1528"/>
    </row>
    <row r="266" spans="1:24" ht="26.25" hidden="1" customHeight="1">
      <c r="A266" s="500"/>
      <c r="B266" s="97"/>
      <c r="C266" s="97"/>
      <c r="D266" s="2816"/>
      <c r="E266" s="2817"/>
      <c r="F266" s="2817"/>
      <c r="G266" s="2817"/>
      <c r="H266" s="2818"/>
      <c r="I266" s="97"/>
      <c r="J266" s="97"/>
      <c r="K266" s="97" t="s">
        <v>1772</v>
      </c>
      <c r="L266" s="98"/>
      <c r="M266" s="98"/>
      <c r="N266" s="98"/>
      <c r="O266" s="97"/>
      <c r="P266" s="99"/>
      <c r="Q266" s="97"/>
      <c r="R266" s="97"/>
      <c r="S266" s="97"/>
      <c r="T266" s="97"/>
      <c r="U266" s="431"/>
      <c r="V266" s="431"/>
      <c r="W266" s="106" t="s">
        <v>11730</v>
      </c>
      <c r="X266" s="1528"/>
    </row>
    <row r="267" spans="1:24" ht="26.25" hidden="1" customHeight="1">
      <c r="A267" s="500"/>
      <c r="B267" s="97"/>
      <c r="C267" s="97"/>
      <c r="D267" s="2816"/>
      <c r="E267" s="2817"/>
      <c r="F267" s="2817"/>
      <c r="G267" s="2817"/>
      <c r="H267" s="2818"/>
      <c r="I267" s="97"/>
      <c r="J267" s="97" t="s">
        <v>11445</v>
      </c>
      <c r="K267" s="98"/>
      <c r="L267" s="98"/>
      <c r="M267" s="2559" t="s">
        <v>11416</v>
      </c>
      <c r="N267" s="2560"/>
      <c r="O267" s="2560"/>
      <c r="P267" s="99"/>
      <c r="Q267" s="97"/>
      <c r="R267" s="97"/>
      <c r="S267" s="102" t="s">
        <v>189</v>
      </c>
      <c r="T267" s="102"/>
      <c r="U267" s="430"/>
      <c r="V267" s="430"/>
      <c r="W267" s="106" t="s">
        <v>11839</v>
      </c>
      <c r="X267" s="652"/>
    </row>
    <row r="268" spans="1:24" ht="26.25" hidden="1" customHeight="1">
      <c r="A268" s="500"/>
      <c r="B268" s="97"/>
      <c r="C268" s="97"/>
      <c r="D268" s="2819"/>
      <c r="E268" s="2820"/>
      <c r="F268" s="2820"/>
      <c r="G268" s="2820"/>
      <c r="H268" s="2821"/>
      <c r="I268" s="97"/>
      <c r="J268" s="97"/>
      <c r="K268" s="98"/>
      <c r="L268" s="98"/>
      <c r="M268" s="98"/>
      <c r="N268" s="97"/>
      <c r="O268" s="97"/>
      <c r="P268" s="99"/>
      <c r="Q268" s="97"/>
      <c r="R268" s="97"/>
      <c r="S268" s="102" t="s">
        <v>2472</v>
      </c>
      <c r="T268" s="1238">
        <f>SUM(T261:T267)</f>
        <v>0</v>
      </c>
      <c r="U268" s="100"/>
      <c r="V268" s="101"/>
      <c r="W268" s="106"/>
      <c r="X268" s="501"/>
    </row>
    <row r="269" spans="1:24" ht="26.25" hidden="1" customHeight="1" thickBot="1">
      <c r="A269" s="1166"/>
      <c r="B269" s="1167"/>
      <c r="C269" s="1167"/>
      <c r="D269" s="1167"/>
      <c r="E269" s="1167"/>
      <c r="F269" s="1167"/>
      <c r="G269" s="1167"/>
      <c r="H269" s="1167"/>
      <c r="I269" s="1167"/>
      <c r="J269" s="1167"/>
      <c r="K269" s="1229" t="s">
        <v>11446</v>
      </c>
      <c r="L269" s="1169"/>
      <c r="M269" s="1169"/>
      <c r="N269" s="1167"/>
      <c r="O269" s="1167"/>
      <c r="P269" s="1170"/>
      <c r="Q269" s="1171"/>
      <c r="R269" s="1171"/>
      <c r="S269" s="1171"/>
      <c r="T269" s="1171"/>
      <c r="U269" s="1172"/>
      <c r="V269" s="1173"/>
      <c r="W269" s="1174"/>
      <c r="X269" s="1175"/>
    </row>
    <row r="270" spans="1:24" ht="26.25" hidden="1" customHeight="1">
      <c r="A270" s="492" t="s">
        <v>188</v>
      </c>
      <c r="B270" s="493"/>
      <c r="C270" s="493" t="s">
        <v>11460</v>
      </c>
      <c r="D270" s="493" t="s">
        <v>190</v>
      </c>
      <c r="E270" s="493"/>
      <c r="F270" s="493"/>
      <c r="G270" s="493"/>
      <c r="H270" s="1481"/>
      <c r="I270" s="493" t="s">
        <v>2573</v>
      </c>
      <c r="J270" s="494" t="s">
        <v>11444</v>
      </c>
      <c r="K270" s="493" t="s">
        <v>8</v>
      </c>
      <c r="L270" s="494" t="s">
        <v>11457</v>
      </c>
      <c r="M270" s="495"/>
      <c r="N270" s="495"/>
      <c r="O270" s="495"/>
      <c r="P270" s="496"/>
      <c r="Q270" s="493"/>
      <c r="R270" s="493"/>
      <c r="S270" s="493"/>
      <c r="T270" s="493"/>
      <c r="U270" s="497">
        <v>45406</v>
      </c>
      <c r="V270" s="497">
        <v>45465</v>
      </c>
      <c r="W270" s="1609">
        <v>1423</v>
      </c>
      <c r="X270" s="1610">
        <v>2500</v>
      </c>
    </row>
    <row r="271" spans="1:24" ht="26.25" hidden="1" customHeight="1">
      <c r="A271" s="500"/>
      <c r="B271" s="97"/>
      <c r="C271" s="97"/>
      <c r="D271" s="2813" t="s">
        <v>18</v>
      </c>
      <c r="E271" s="2814"/>
      <c r="F271" s="2814"/>
      <c r="G271" s="2814"/>
      <c r="H271" s="2815"/>
      <c r="I271" s="97" t="s">
        <v>2578</v>
      </c>
      <c r="J271" s="317" t="s">
        <v>11453</v>
      </c>
      <c r="K271" s="99"/>
      <c r="L271" s="427" t="s">
        <v>7421</v>
      </c>
      <c r="M271" s="98"/>
      <c r="N271" s="73" t="s">
        <v>3907</v>
      </c>
      <c r="O271" s="97"/>
      <c r="P271" s="99"/>
      <c r="Q271" s="97"/>
      <c r="R271" s="97"/>
      <c r="S271" s="97"/>
      <c r="T271" s="97"/>
      <c r="U271" s="431"/>
      <c r="V271" s="430"/>
      <c r="W271" s="1611"/>
      <c r="X271" s="1612" t="s">
        <v>2894</v>
      </c>
    </row>
    <row r="272" spans="1:24" ht="26.25" hidden="1" customHeight="1">
      <c r="A272" s="500"/>
      <c r="B272" s="97"/>
      <c r="C272" s="97"/>
      <c r="D272" s="2816"/>
      <c r="E272" s="2817"/>
      <c r="F272" s="2817"/>
      <c r="G272" s="2817"/>
      <c r="H272" s="2818"/>
      <c r="I272" s="97"/>
      <c r="J272" s="913" t="s">
        <v>11449</v>
      </c>
      <c r="K272" s="97"/>
      <c r="L272" s="427" t="s">
        <v>7422</v>
      </c>
      <c r="M272" s="98"/>
      <c r="N272" s="73" t="s">
        <v>3586</v>
      </c>
      <c r="O272" s="97"/>
      <c r="P272" s="99"/>
      <c r="Q272" s="97"/>
      <c r="R272" s="97"/>
      <c r="S272" s="97"/>
      <c r="T272" s="97"/>
      <c r="U272" s="431"/>
      <c r="V272" s="430"/>
      <c r="W272" s="106">
        <v>50</v>
      </c>
      <c r="X272" s="1528"/>
    </row>
    <row r="273" spans="1:24" ht="26.25" hidden="1" customHeight="1">
      <c r="A273" s="500"/>
      <c r="B273" s="97"/>
      <c r="C273" s="97"/>
      <c r="D273" s="2816"/>
      <c r="E273" s="2817"/>
      <c r="F273" s="2817"/>
      <c r="G273" s="2817"/>
      <c r="H273" s="2818"/>
      <c r="I273" s="97"/>
      <c r="J273" s="97"/>
      <c r="K273" s="97" t="s">
        <v>1772</v>
      </c>
      <c r="L273" s="98"/>
      <c r="M273" s="98"/>
      <c r="N273" s="98"/>
      <c r="O273" s="97"/>
      <c r="P273" s="99"/>
      <c r="Q273" s="97"/>
      <c r="R273" s="97"/>
      <c r="S273" s="97"/>
      <c r="T273" s="97"/>
      <c r="U273" s="431"/>
      <c r="V273" s="431"/>
      <c r="W273" s="106" t="s">
        <v>11730</v>
      </c>
      <c r="X273" s="1528"/>
    </row>
    <row r="274" spans="1:24" ht="26.25" hidden="1" customHeight="1">
      <c r="A274" s="500"/>
      <c r="B274" s="97"/>
      <c r="C274" s="97"/>
      <c r="D274" s="2816"/>
      <c r="E274" s="2817"/>
      <c r="F274" s="2817"/>
      <c r="G274" s="2817"/>
      <c r="H274" s="2818"/>
      <c r="I274" s="97"/>
      <c r="J274" s="97" t="s">
        <v>11445</v>
      </c>
      <c r="K274" s="98"/>
      <c r="L274" s="98"/>
      <c r="M274" s="2559" t="s">
        <v>11416</v>
      </c>
      <c r="N274" s="2560"/>
      <c r="O274" s="2560"/>
      <c r="P274" s="99"/>
      <c r="Q274" s="97"/>
      <c r="R274" s="97"/>
      <c r="S274" s="102" t="s">
        <v>189</v>
      </c>
      <c r="T274" s="102"/>
      <c r="U274" s="430"/>
      <c r="V274" s="430"/>
      <c r="W274" s="106" t="s">
        <v>11839</v>
      </c>
      <c r="X274" s="652"/>
    </row>
    <row r="275" spans="1:24" ht="26.25" hidden="1" customHeight="1">
      <c r="A275" s="500"/>
      <c r="B275" s="97"/>
      <c r="C275" s="97"/>
      <c r="D275" s="2819"/>
      <c r="E275" s="2820"/>
      <c r="F275" s="2820"/>
      <c r="G275" s="2820"/>
      <c r="H275" s="2821"/>
      <c r="I275" s="97"/>
      <c r="J275" s="97"/>
      <c r="K275" s="98"/>
      <c r="L275" s="98"/>
      <c r="M275" s="98"/>
      <c r="N275" s="97"/>
      <c r="O275" s="97"/>
      <c r="P275" s="99"/>
      <c r="Q275" s="97"/>
      <c r="R275" s="97"/>
      <c r="S275" s="102" t="s">
        <v>2472</v>
      </c>
      <c r="T275" s="1238">
        <f>SUM(T268:T274)</f>
        <v>0</v>
      </c>
      <c r="U275" s="100"/>
      <c r="V275" s="101"/>
      <c r="W275" s="106"/>
      <c r="X275" s="501"/>
    </row>
    <row r="276" spans="1:24" ht="26.25" hidden="1" customHeight="1" thickBot="1">
      <c r="A276" s="1166"/>
      <c r="B276" s="1167"/>
      <c r="C276" s="1167"/>
      <c r="D276" s="1167"/>
      <c r="E276" s="1167"/>
      <c r="F276" s="1167"/>
      <c r="G276" s="1167"/>
      <c r="H276" s="1167"/>
      <c r="I276" s="1167"/>
      <c r="J276" s="1167"/>
      <c r="K276" s="1229" t="s">
        <v>11446</v>
      </c>
      <c r="L276" s="1169"/>
      <c r="M276" s="1169"/>
      <c r="N276" s="1167"/>
      <c r="O276" s="1167"/>
      <c r="P276" s="1170"/>
      <c r="Q276" s="1171"/>
      <c r="R276" s="1171"/>
      <c r="S276" s="1171"/>
      <c r="T276" s="1171"/>
      <c r="U276" s="1172"/>
      <c r="V276" s="1173"/>
      <c r="W276" s="1174"/>
      <c r="X276" s="1175"/>
    </row>
    <row r="277" spans="1:24" ht="26.25" hidden="1" customHeight="1">
      <c r="A277" s="492" t="s">
        <v>188</v>
      </c>
      <c r="B277" s="493"/>
      <c r="C277" s="493" t="s">
        <v>11460</v>
      </c>
      <c r="D277" s="493" t="s">
        <v>190</v>
      </c>
      <c r="E277" s="493"/>
      <c r="F277" s="493"/>
      <c r="G277" s="493"/>
      <c r="H277" s="1481"/>
      <c r="I277" s="493" t="s">
        <v>2573</v>
      </c>
      <c r="J277" s="494" t="s">
        <v>11444</v>
      </c>
      <c r="K277" s="493" t="s">
        <v>8</v>
      </c>
      <c r="L277" s="494" t="s">
        <v>11458</v>
      </c>
      <c r="M277" s="495"/>
      <c r="N277" s="495"/>
      <c r="O277" s="495"/>
      <c r="P277" s="496"/>
      <c r="Q277" s="493"/>
      <c r="R277" s="493"/>
      <c r="S277" s="493"/>
      <c r="T277" s="493"/>
      <c r="U277" s="497">
        <v>45406</v>
      </c>
      <c r="V277" s="497">
        <v>45465</v>
      </c>
      <c r="W277" s="1609">
        <v>1423</v>
      </c>
      <c r="X277" s="1610">
        <v>2500</v>
      </c>
    </row>
    <row r="278" spans="1:24" ht="26.25" hidden="1" customHeight="1">
      <c r="A278" s="500"/>
      <c r="B278" s="97"/>
      <c r="C278" s="97"/>
      <c r="D278" s="2813" t="s">
        <v>18</v>
      </c>
      <c r="E278" s="2814"/>
      <c r="F278" s="2814"/>
      <c r="G278" s="2814"/>
      <c r="H278" s="2815"/>
      <c r="I278" s="97" t="s">
        <v>2578</v>
      </c>
      <c r="J278" s="317" t="s">
        <v>11454</v>
      </c>
      <c r="K278" s="99"/>
      <c r="L278" s="427" t="s">
        <v>7421</v>
      </c>
      <c r="M278" s="98"/>
      <c r="N278" s="73" t="s">
        <v>3907</v>
      </c>
      <c r="O278" s="97"/>
      <c r="P278" s="99"/>
      <c r="Q278" s="97"/>
      <c r="R278" s="97"/>
      <c r="S278" s="97"/>
      <c r="T278" s="97"/>
      <c r="U278" s="431"/>
      <c r="V278" s="430"/>
      <c r="W278" s="1611"/>
      <c r="X278" s="1612" t="s">
        <v>2894</v>
      </c>
    </row>
    <row r="279" spans="1:24" ht="26.25" hidden="1" customHeight="1">
      <c r="A279" s="500"/>
      <c r="B279" s="97"/>
      <c r="C279" s="97"/>
      <c r="D279" s="2816"/>
      <c r="E279" s="2817"/>
      <c r="F279" s="2817"/>
      <c r="G279" s="2817"/>
      <c r="H279" s="2818"/>
      <c r="I279" s="97"/>
      <c r="J279" s="913" t="s">
        <v>11450</v>
      </c>
      <c r="K279" s="97"/>
      <c r="L279" s="427" t="s">
        <v>7422</v>
      </c>
      <c r="M279" s="98"/>
      <c r="N279" s="73" t="s">
        <v>3586</v>
      </c>
      <c r="O279" s="97"/>
      <c r="P279" s="99"/>
      <c r="Q279" s="97"/>
      <c r="R279" s="97"/>
      <c r="S279" s="97"/>
      <c r="T279" s="97"/>
      <c r="U279" s="431"/>
      <c r="V279" s="430"/>
      <c r="W279" s="106">
        <v>50</v>
      </c>
      <c r="X279" s="1528"/>
    </row>
    <row r="280" spans="1:24" ht="26.25" hidden="1" customHeight="1">
      <c r="A280" s="500"/>
      <c r="B280" s="97"/>
      <c r="C280" s="97"/>
      <c r="D280" s="2816"/>
      <c r="E280" s="2817"/>
      <c r="F280" s="2817"/>
      <c r="G280" s="2817"/>
      <c r="H280" s="2818"/>
      <c r="I280" s="97"/>
      <c r="J280" s="97"/>
      <c r="K280" s="97" t="s">
        <v>1772</v>
      </c>
      <c r="L280" s="98"/>
      <c r="M280" s="98"/>
      <c r="N280" s="98"/>
      <c r="O280" s="97"/>
      <c r="P280" s="99"/>
      <c r="Q280" s="97"/>
      <c r="R280" s="97"/>
      <c r="S280" s="97"/>
      <c r="T280" s="97"/>
      <c r="U280" s="431"/>
      <c r="V280" s="431"/>
      <c r="W280" s="106" t="s">
        <v>11730</v>
      </c>
      <c r="X280" s="1528"/>
    </row>
    <row r="281" spans="1:24" ht="26.25" hidden="1" customHeight="1">
      <c r="A281" s="500"/>
      <c r="B281" s="97"/>
      <c r="C281" s="97"/>
      <c r="D281" s="2816"/>
      <c r="E281" s="2817"/>
      <c r="F281" s="2817"/>
      <c r="G281" s="2817"/>
      <c r="H281" s="2818"/>
      <c r="I281" s="97"/>
      <c r="J281" s="97" t="s">
        <v>11445</v>
      </c>
      <c r="K281" s="98"/>
      <c r="L281" s="98"/>
      <c r="M281" s="2559" t="s">
        <v>11416</v>
      </c>
      <c r="N281" s="2560"/>
      <c r="O281" s="2560"/>
      <c r="P281" s="99"/>
      <c r="Q281" s="97"/>
      <c r="R281" s="97"/>
      <c r="S281" s="102" t="s">
        <v>189</v>
      </c>
      <c r="T281" s="102"/>
      <c r="U281" s="430"/>
      <c r="V281" s="430"/>
      <c r="W281" s="106" t="s">
        <v>11839</v>
      </c>
      <c r="X281" s="652"/>
    </row>
    <row r="282" spans="1:24" ht="26.25" hidden="1" customHeight="1">
      <c r="A282" s="500"/>
      <c r="B282" s="97"/>
      <c r="C282" s="97"/>
      <c r="D282" s="2819"/>
      <c r="E282" s="2820"/>
      <c r="F282" s="2820"/>
      <c r="G282" s="2820"/>
      <c r="H282" s="2821"/>
      <c r="I282" s="97"/>
      <c r="J282" s="97"/>
      <c r="K282" s="98"/>
      <c r="L282" s="98"/>
      <c r="M282" s="98"/>
      <c r="N282" s="97"/>
      <c r="O282" s="97"/>
      <c r="P282" s="99"/>
      <c r="Q282" s="97"/>
      <c r="R282" s="97"/>
      <c r="S282" s="102" t="s">
        <v>2472</v>
      </c>
      <c r="T282" s="1238">
        <f>SUM(T275:T281)</f>
        <v>0</v>
      </c>
      <c r="U282" s="100"/>
      <c r="V282" s="101"/>
      <c r="W282" s="106"/>
      <c r="X282" s="501"/>
    </row>
    <row r="283" spans="1:24" ht="26.25" hidden="1" customHeight="1" thickBot="1">
      <c r="A283" s="1166"/>
      <c r="B283" s="1167"/>
      <c r="C283" s="1167"/>
      <c r="D283" s="1167"/>
      <c r="E283" s="1167"/>
      <c r="F283" s="1167"/>
      <c r="G283" s="1167"/>
      <c r="H283" s="1167"/>
      <c r="I283" s="1167"/>
      <c r="J283" s="1167"/>
      <c r="K283" s="1229" t="s">
        <v>11446</v>
      </c>
      <c r="L283" s="1169"/>
      <c r="M283" s="1169"/>
      <c r="N283" s="1167"/>
      <c r="O283" s="1167"/>
      <c r="P283" s="1170"/>
      <c r="Q283" s="1171"/>
      <c r="R283" s="1171"/>
      <c r="S283" s="1171"/>
      <c r="T283" s="1171"/>
      <c r="U283" s="1172"/>
      <c r="V283" s="1173"/>
      <c r="W283" s="1174"/>
      <c r="X283" s="1175"/>
    </row>
    <row r="285" spans="1:24" ht="26.25" customHeight="1" thickBot="1">
      <c r="A285" s="445"/>
      <c r="B285" s="445"/>
      <c r="C285" s="445"/>
      <c r="D285" s="445"/>
      <c r="E285" s="445"/>
      <c r="F285" s="445"/>
      <c r="G285" s="445"/>
      <c r="H285" s="445"/>
      <c r="I285" s="445"/>
      <c r="J285" s="445"/>
      <c r="K285" s="446"/>
      <c r="L285" s="445"/>
      <c r="M285" s="445"/>
      <c r="N285" s="446"/>
      <c r="O285" s="446"/>
      <c r="P285" s="447"/>
      <c r="Q285" s="445"/>
      <c r="R285" s="445"/>
      <c r="S285" s="445"/>
      <c r="T285" s="445"/>
      <c r="U285" s="448"/>
      <c r="V285" s="449"/>
      <c r="W285" s="450"/>
      <c r="X285" s="450"/>
    </row>
    <row r="286" spans="1:24" ht="26.25" customHeight="1">
      <c r="A286" s="726" t="s">
        <v>188</v>
      </c>
      <c r="B286" s="727"/>
      <c r="C286" s="727" t="s">
        <v>11039</v>
      </c>
      <c r="D286" s="727" t="s">
        <v>190</v>
      </c>
      <c r="E286" s="727" t="s">
        <v>191</v>
      </c>
      <c r="F286" s="727" t="s">
        <v>191</v>
      </c>
      <c r="G286" s="727" t="s">
        <v>191</v>
      </c>
      <c r="H286" s="1523"/>
      <c r="I286" s="727" t="s">
        <v>10574</v>
      </c>
      <c r="J286" s="727" t="s">
        <v>11662</v>
      </c>
      <c r="K286" s="728" t="s">
        <v>11602</v>
      </c>
      <c r="L286" s="727" t="s">
        <v>11720</v>
      </c>
      <c r="M286" s="727"/>
      <c r="N286" s="728" t="s">
        <v>11722</v>
      </c>
      <c r="O286" s="1547">
        <v>19386342</v>
      </c>
      <c r="P286" s="729" t="s">
        <v>12539</v>
      </c>
      <c r="Q286" s="727" t="s">
        <v>9870</v>
      </c>
      <c r="R286" s="727">
        <f>IF(MID(RIGHT(S286,8),1,1)="M",2021,IF(MID(RIGHT(S286,8),1,1)="N",2022,IF(MID(RIGHT(S286,8),1,1)="P",2023,IF(MID(RIGHT(S286,8),1,1)="R",1994,IF(MID(RIGHT(S286,8),1,1)="S",1995,IF(MID(RIGHT(S286,8),1,1)="T",1996,IF(MID(RIGHT(S286,8),1,1)="V",1997,IF(MID(RIGHT(S286,8),1,1)="W",1998,IF(MID(RIGHT(S286,8),1,1)="X",1999,IF(MID(RIGHT(S286,8),1,1)="Y",2000,IF(MID(RIGHT(S286,8),1,1)="1",2001,IF(MID(RIGHT(S286,8),1,1)="2",2002,IF(MID(RIGHT(S286,8),1,1)="3",2003,IF(MID(RIGHT(S286,8),1,1)="4",2004,IF(MID(RIGHT(S286,8),1,1)="5",2005,IF(MID(RIGHT(S286,8),1,1)="6",2006,IF(MID(RIGHT(S286,8),1,1)="7",2007,IF(MID(RIGHT(S286,8),1,1)="8",2008,IF(MID(RIGHT(S286,8),1,1)="9",2009,IF(MID(RIGHT(S286,8),1,1)="A",2010,IF(MID(RIGHT(S286,8),1,1)="B",2011,IF(MID(RIGHT(S286,8),1,1)="C",2012,IF(MID(RIGHT(S286,8),1,1)="D",2013,IF(MID(RIGHT(S286,8),1,1)="E",2014,IF(MID(RIGHT(S286,8),1,1)="F",2015,IF(MID(RIGHT(S286,8),1,1)="G",2016,IF(MID(RIGHT(S286,8),1,1)="H",2017,IF(MID(RIGHT(S286,8),1,1)="J",2018,IF(MID(RIGHT(S286,8),1,1)="K",2019,IF(MID(RIGHT(S286,8),1,1)="L",2020,""))))))))))))))))))))))))))))))</f>
        <v>2017</v>
      </c>
      <c r="S286" s="727" t="s">
        <v>11721</v>
      </c>
      <c r="T286" s="727">
        <v>1865</v>
      </c>
      <c r="U286" s="730">
        <v>45401</v>
      </c>
      <c r="V286" s="730">
        <v>45438</v>
      </c>
      <c r="W286" s="731">
        <v>1950</v>
      </c>
      <c r="X286" s="732">
        <v>2500</v>
      </c>
    </row>
    <row r="287" spans="1:24" ht="26.25" customHeight="1">
      <c r="A287" s="733"/>
      <c r="B287" s="179"/>
      <c r="C287" s="179"/>
      <c r="D287" s="179"/>
      <c r="E287" s="179"/>
      <c r="F287" s="179"/>
      <c r="G287" s="179"/>
      <c r="H287" s="179"/>
      <c r="I287" s="179" t="s">
        <v>194</v>
      </c>
      <c r="J287" s="412" t="s">
        <v>11676</v>
      </c>
      <c r="K287" s="186" t="s">
        <v>10264</v>
      </c>
      <c r="L287" s="961" t="s">
        <v>3603</v>
      </c>
      <c r="M287" s="179"/>
      <c r="N287" s="73" t="s">
        <v>3907</v>
      </c>
      <c r="O287" s="180">
        <v>24120592</v>
      </c>
      <c r="P287" s="1450"/>
      <c r="Q287" s="179" t="s">
        <v>734</v>
      </c>
      <c r="R287" s="179">
        <f>IF(MID(RIGHT(S287,8),1,1)="M",2021,IF(MID(RIGHT(S287,8),1,1)="N",2022,IF(MID(RIGHT(S287,8),1,1)="P",2023,IF(MID(RIGHT(S287,8),1,1)="R",1994,IF(MID(RIGHT(S287,8),1,1)="S",1995,IF(MID(RIGHT(S287,8),1,1)="T",1996,IF(MID(RIGHT(S287,8),1,1)="V",1997,IF(MID(RIGHT(S287,8),1,1)="W",1998,IF(MID(RIGHT(S287,8),1,1)="X",1999,IF(MID(RIGHT(S287,8),1,1)="Y",2000,IF(MID(RIGHT(S287,8),1,1)="1",2001,IF(MID(RIGHT(S287,8),1,1)="2",2002,IF(MID(RIGHT(S287,8),1,1)="3",2003,IF(MID(RIGHT(S287,8),1,1)="4",2004,IF(MID(RIGHT(S287,8),1,1)="5",2005,IF(MID(RIGHT(S287,8),1,1)="6",2006,IF(MID(RIGHT(S287,8),1,1)="7",2007,IF(MID(RIGHT(S287,8),1,1)="8",2008,IF(MID(RIGHT(S287,8),1,1)="9",2009,IF(MID(RIGHT(S287,8),1,1)="A",2010,IF(MID(RIGHT(S287,8),1,1)="B",2011,IF(MID(RIGHT(S287,8),1,1)="C",2012,IF(MID(RIGHT(S287,8),1,1)="D",2013,IF(MID(RIGHT(S287,8),1,1)="E",2014,IF(MID(RIGHT(S287,8),1,1)="F",2015,IF(MID(RIGHT(S287,8),1,1)="G",2016,IF(MID(RIGHT(S287,8),1,1)="H",2017,IF(MID(RIGHT(S287,8),1,1)="J",2018,IF(MID(RIGHT(S287,8),1,1)="K",2019,IF(MID(RIGHT(S287,8),1,1)="L",2020,""))))))))))))))))))))))))))))))</f>
        <v>2017</v>
      </c>
      <c r="S287" s="179" t="s">
        <v>11664</v>
      </c>
      <c r="T287" s="179">
        <v>1700</v>
      </c>
      <c r="U287" s="182">
        <v>45402</v>
      </c>
      <c r="V287" s="183">
        <v>45445</v>
      </c>
      <c r="W287" s="184" t="s">
        <v>12190</v>
      </c>
      <c r="X287" s="734" t="s">
        <v>12538</v>
      </c>
    </row>
    <row r="288" spans="1:24" ht="26.25" customHeight="1">
      <c r="A288" s="733"/>
      <c r="B288" s="179"/>
      <c r="C288" s="179"/>
      <c r="D288" s="179"/>
      <c r="E288" s="179"/>
      <c r="F288" s="179"/>
      <c r="G288" s="179"/>
      <c r="H288" s="179"/>
      <c r="I288" s="179"/>
      <c r="J288" s="179"/>
      <c r="K288" s="187" t="s">
        <v>1906</v>
      </c>
      <c r="L288" s="179"/>
      <c r="M288" s="179"/>
      <c r="N288" s="73" t="s">
        <v>7287</v>
      </c>
      <c r="O288" s="180"/>
      <c r="P288" s="1544"/>
      <c r="Q288" s="179" t="s">
        <v>11668</v>
      </c>
      <c r="R288" s="179">
        <f>IF(MID(RIGHT(S288,8),1,1)="M",2021,IF(MID(RIGHT(S288,8),1,1)="N",2022,IF(MID(RIGHT(S288,8),1,1)="P",2023,IF(MID(RIGHT(S288,8),1,1)="R",1994,IF(MID(RIGHT(S288,8),1,1)="S",1995,IF(MID(RIGHT(S288,8),1,1)="T",1996,IF(MID(RIGHT(S288,8),1,1)="V",1997,IF(MID(RIGHT(S288,8),1,1)="W",1998,IF(MID(RIGHT(S288,8),1,1)="X",1999,IF(MID(RIGHT(S288,8),1,1)="Y",2000,IF(MID(RIGHT(S288,8),1,1)="1",2001,IF(MID(RIGHT(S288,8),1,1)="2",2002,IF(MID(RIGHT(S288,8),1,1)="3",2003,IF(MID(RIGHT(S288,8),1,1)="4",2004,IF(MID(RIGHT(S288,8),1,1)="5",2005,IF(MID(RIGHT(S288,8),1,1)="6",2006,IF(MID(RIGHT(S288,8),1,1)="7",2007,IF(MID(RIGHT(S288,8),1,1)="8",2008,IF(MID(RIGHT(S288,8),1,1)="9",2009,IF(MID(RIGHT(S288,8),1,1)="A",2010,IF(MID(RIGHT(S288,8),1,1)="B",2011,IF(MID(RIGHT(S288,8),1,1)="C",2012,IF(MID(RIGHT(S288,8),1,1)="D",2013,IF(MID(RIGHT(S288,8),1,1)="E",2014,IF(MID(RIGHT(S288,8),1,1)="F",2015,IF(MID(RIGHT(S288,8),1,1)="G",2016,IF(MID(RIGHT(S288,8),1,1)="H",2017,IF(MID(RIGHT(S288,8),1,1)="J",2018,IF(MID(RIGHT(S288,8),1,1)="K",2019,IF(MID(RIGHT(S288,8),1,1)="L",2020,""))))))))))))))))))))))))))))))</f>
        <v>2019</v>
      </c>
      <c r="S288" s="179" t="s">
        <v>11665</v>
      </c>
      <c r="T288" s="179">
        <v>1865</v>
      </c>
      <c r="U288" s="183">
        <v>45405</v>
      </c>
      <c r="V288" s="183"/>
      <c r="W288" s="184"/>
      <c r="X288" s="734"/>
    </row>
    <row r="289" spans="1:24" ht="26.25" customHeight="1">
      <c r="A289" s="733"/>
      <c r="B289" s="179"/>
      <c r="C289" s="179" t="s">
        <v>10002</v>
      </c>
      <c r="D289" s="179" t="s">
        <v>191</v>
      </c>
      <c r="E289" s="179"/>
      <c r="F289" s="179"/>
      <c r="G289" s="179"/>
      <c r="H289" s="179"/>
      <c r="I289" s="179"/>
      <c r="J289" s="179" t="s">
        <v>11366</v>
      </c>
      <c r="K289" s="180" t="s">
        <v>1772</v>
      </c>
      <c r="L289" s="179"/>
      <c r="M289" s="179"/>
      <c r="N289" s="180"/>
      <c r="O289" s="180"/>
      <c r="P289" s="181"/>
      <c r="Q289" s="179" t="s">
        <v>11667</v>
      </c>
      <c r="R289" s="179">
        <f>IF(MID(RIGHT(S289,8),1,1)="M",2021,IF(MID(RIGHT(S289,8),1,1)="N",2022,IF(MID(RIGHT(S289,8),1,1)="P",2023,IF(MID(RIGHT(S289,8),1,1)="R",1994,IF(MID(RIGHT(S289,8),1,1)="S",1995,IF(MID(RIGHT(S289,8),1,1)="T",1996,IF(MID(RIGHT(S289,8),1,1)="V",1997,IF(MID(RIGHT(S289,8),1,1)="W",1998,IF(MID(RIGHT(S289,8),1,1)="X",1999,IF(MID(RIGHT(S289,8),1,1)="Y",2000,IF(MID(RIGHT(S289,8),1,1)="1",2001,IF(MID(RIGHT(S289,8),1,1)="2",2002,IF(MID(RIGHT(S289,8),1,1)="3",2003,IF(MID(RIGHT(S289,8),1,1)="4",2004,IF(MID(RIGHT(S289,8),1,1)="5",2005,IF(MID(RIGHT(S289,8),1,1)="6",2006,IF(MID(RIGHT(S289,8),1,1)="7",2007,IF(MID(RIGHT(S289,8),1,1)="8",2008,IF(MID(RIGHT(S289,8),1,1)="9",2009,IF(MID(RIGHT(S289,8),1,1)="A",2010,IF(MID(RIGHT(S289,8),1,1)="B",2011,IF(MID(RIGHT(S289,8),1,1)="C",2012,IF(MID(RIGHT(S289,8),1,1)="D",2013,IF(MID(RIGHT(S289,8),1,1)="E",2014,IF(MID(RIGHT(S289,8),1,1)="F",2015,IF(MID(RIGHT(S289,8),1,1)="G",2016,IF(MID(RIGHT(S289,8),1,1)="H",2017,IF(MID(RIGHT(S289,8),1,1)="J",2018,IF(MID(RIGHT(S289,8),1,1)="K",2019,IF(MID(RIGHT(S289,8),1,1)="L",2020,""))))))))))))))))))))))))))))))</f>
        <v>2022</v>
      </c>
      <c r="S289" s="179" t="s">
        <v>11666</v>
      </c>
      <c r="T289" s="179">
        <v>1995</v>
      </c>
      <c r="U289" s="182"/>
      <c r="V289" s="182"/>
      <c r="W289" s="184"/>
      <c r="X289" s="734"/>
    </row>
    <row r="290" spans="1:24" ht="26.25" customHeight="1">
      <c r="A290" s="733"/>
      <c r="B290" s="179"/>
      <c r="C290" s="179" t="s">
        <v>10003</v>
      </c>
      <c r="D290" s="179" t="s">
        <v>191</v>
      </c>
      <c r="E290" s="179"/>
      <c r="F290" s="179"/>
      <c r="G290" s="179"/>
      <c r="H290" s="179"/>
      <c r="I290" s="179"/>
      <c r="J290" s="179"/>
      <c r="K290" s="180"/>
      <c r="L290" s="179"/>
      <c r="M290" s="2476" t="s">
        <v>9437</v>
      </c>
      <c r="N290" s="2477"/>
      <c r="O290" s="2478"/>
      <c r="P290" s="181"/>
      <c r="Q290" s="179"/>
      <c r="R290" s="179"/>
      <c r="S290" s="185" t="s">
        <v>189</v>
      </c>
      <c r="T290" s="185">
        <v>3800</v>
      </c>
      <c r="U290" s="182"/>
      <c r="V290" s="182"/>
      <c r="W290" s="184"/>
      <c r="X290" s="734"/>
    </row>
    <row r="291" spans="1:24" ht="26.25" customHeight="1">
      <c r="A291" s="733"/>
      <c r="B291" s="179"/>
      <c r="C291" s="179"/>
      <c r="D291" s="179"/>
      <c r="E291" s="179"/>
      <c r="F291" s="179"/>
      <c r="G291" s="179"/>
      <c r="H291" s="179"/>
      <c r="I291" s="179"/>
      <c r="J291" s="179"/>
      <c r="K291" s="180"/>
      <c r="L291" s="179"/>
      <c r="M291" s="179"/>
      <c r="N291" s="180"/>
      <c r="O291" s="180"/>
      <c r="P291" s="181"/>
      <c r="Q291" s="179"/>
      <c r="R291" s="179"/>
      <c r="S291" s="185" t="s">
        <v>2472</v>
      </c>
      <c r="T291" s="185">
        <f>SUM(T286:T290)</f>
        <v>11225</v>
      </c>
      <c r="U291" s="182"/>
      <c r="V291" s="182"/>
      <c r="W291" s="184"/>
      <c r="X291" s="734"/>
    </row>
    <row r="292" spans="1:24" ht="26.25" customHeight="1" thickBot="1">
      <c r="A292" s="735"/>
      <c r="B292" s="736"/>
      <c r="C292" s="736"/>
      <c r="D292" s="736"/>
      <c r="E292" s="736"/>
      <c r="F292" s="736"/>
      <c r="G292" s="736"/>
      <c r="H292" s="736"/>
      <c r="I292" s="736"/>
      <c r="J292" s="736"/>
      <c r="K292" s="611" t="s">
        <v>11663</v>
      </c>
      <c r="L292" s="736"/>
      <c r="M292" s="736"/>
      <c r="N292" s="737"/>
      <c r="O292" s="737"/>
      <c r="P292" s="738"/>
      <c r="Q292" s="736"/>
      <c r="R292" s="736"/>
      <c r="S292" s="739"/>
      <c r="T292" s="739"/>
      <c r="U292" s="740"/>
      <c r="V292" s="741"/>
      <c r="W292" s="742"/>
      <c r="X292" s="743"/>
    </row>
    <row r="294" spans="1:24" ht="26.25" customHeight="1" thickBot="1">
      <c r="A294" s="445"/>
      <c r="B294" s="445"/>
      <c r="C294" s="445"/>
      <c r="D294" s="445"/>
      <c r="E294" s="445"/>
      <c r="F294" s="445"/>
      <c r="G294" s="445"/>
      <c r="H294" s="445"/>
      <c r="I294" s="445"/>
      <c r="J294" s="445"/>
      <c r="K294" s="446"/>
      <c r="L294" s="445"/>
      <c r="M294" s="445"/>
      <c r="N294" s="446"/>
      <c r="O294" s="446"/>
      <c r="P294" s="447"/>
      <c r="Q294" s="445"/>
      <c r="R294" s="445"/>
      <c r="S294" s="445"/>
      <c r="T294" s="445"/>
      <c r="U294" s="448"/>
      <c r="V294" s="449"/>
      <c r="W294" s="450"/>
      <c r="X294" s="450"/>
    </row>
    <row r="295" spans="1:24" ht="26.25" customHeight="1">
      <c r="A295" s="1348" t="s">
        <v>188</v>
      </c>
      <c r="B295" s="1349"/>
      <c r="C295" s="1349" t="s">
        <v>123</v>
      </c>
      <c r="D295" s="1349" t="s">
        <v>198</v>
      </c>
      <c r="E295" s="1349" t="s">
        <v>191</v>
      </c>
      <c r="F295" s="1349" t="s">
        <v>191</v>
      </c>
      <c r="G295" s="1349" t="s">
        <v>191</v>
      </c>
      <c r="H295" s="1349" t="s">
        <v>191</v>
      </c>
      <c r="I295" s="1349" t="s">
        <v>10010</v>
      </c>
      <c r="J295" s="1349" t="s">
        <v>11822</v>
      </c>
      <c r="K295" s="1350" t="s">
        <v>10103</v>
      </c>
      <c r="L295" s="1349" t="s">
        <v>11918</v>
      </c>
      <c r="M295" s="1349"/>
      <c r="N295" s="1350" t="s">
        <v>11880</v>
      </c>
      <c r="O295" s="1350">
        <v>217523</v>
      </c>
      <c r="P295" s="1351" t="s">
        <v>13382</v>
      </c>
      <c r="Q295" s="1349" t="s">
        <v>7739</v>
      </c>
      <c r="R295" s="1349">
        <f>IF(MID(RIGHT(S295,8),1,1)="M",2021,IF(MID(RIGHT(S295,8),1,1)="N",2022,IF(MID(RIGHT(S295,8),1,1)="P",2023,IF(MID(RIGHT(S295,8),1,1)="R",1994,IF(MID(RIGHT(S295,8),1,1)="S",1995,IF(MID(RIGHT(S295,8),1,1)="T",1996,IF(MID(RIGHT(S295,8),1,1)="V",1997,IF(MID(RIGHT(S295,8),1,1)="W",1998,IF(MID(RIGHT(S295,8),1,1)="X",1999,IF(MID(RIGHT(S295,8),1,1)="Y",2000,IF(MID(RIGHT(S295,8),1,1)="1",2001,IF(MID(RIGHT(S295,8),1,1)="2",2002,IF(MID(RIGHT(S295,8),1,1)="3",2003,IF(MID(RIGHT(S295,8),1,1)="4",2004,IF(MID(RIGHT(S295,8),1,1)="5",2005,IF(MID(RIGHT(S295,8),1,1)="6",2006,IF(MID(RIGHT(S295,8),1,1)="7",2007,IF(MID(RIGHT(S295,8),1,1)="8",2008,IF(MID(RIGHT(S295,8),1,1)="9",2009,IF(MID(RIGHT(S295,8),1,1)="A",2010,IF(MID(RIGHT(S295,8),1,1)="B",2011,IF(MID(RIGHT(S295,8),1,1)="C",2012,IF(MID(RIGHT(S295,8),1,1)="D",2013,IF(MID(RIGHT(S295,8),1,1)="E",2014,IF(MID(RIGHT(S295,8),1,1)="F",2015,IF(MID(RIGHT(S295,8),1,1)="G",2016,IF(MID(RIGHT(S295,8),1,1)="H",2017,IF(MID(RIGHT(S295,8),1,1)="J",2018,IF(MID(RIGHT(S295,8),1,1)="K",2019,IF(MID(RIGHT(S295,8),1,1)="L",2020,""))))))))))))))))))))))))))))))</f>
        <v>2017</v>
      </c>
      <c r="S295" s="1349" t="s">
        <v>11868</v>
      </c>
      <c r="T295" s="1349">
        <v>1855</v>
      </c>
      <c r="U295" s="1352">
        <v>45407</v>
      </c>
      <c r="V295" s="1352">
        <v>45448</v>
      </c>
      <c r="W295" s="1353"/>
      <c r="X295" s="1549">
        <v>1600</v>
      </c>
    </row>
    <row r="296" spans="1:24" ht="26.25" customHeight="1">
      <c r="A296" s="1355"/>
      <c r="B296" s="208"/>
      <c r="C296" s="208"/>
      <c r="D296" s="208"/>
      <c r="E296" s="208"/>
      <c r="F296" s="208"/>
      <c r="G296" s="208"/>
      <c r="H296" s="208"/>
      <c r="I296" s="208" t="s">
        <v>194</v>
      </c>
      <c r="J296" s="412" t="s">
        <v>11831</v>
      </c>
      <c r="K296" s="215" t="s">
        <v>7348</v>
      </c>
      <c r="L296" s="425" t="s">
        <v>3359</v>
      </c>
      <c r="M296" s="208"/>
      <c r="N296" s="73" t="s">
        <v>4260</v>
      </c>
      <c r="O296" s="209"/>
      <c r="P296" s="210"/>
      <c r="Q296" s="208" t="s">
        <v>2945</v>
      </c>
      <c r="R296" s="208">
        <f>IF(MID(RIGHT(S296,8),1,1)="M",2021,IF(MID(RIGHT(S296,8),1,1)="N",2022,IF(MID(RIGHT(S296,8),1,1)="P",2023,IF(MID(RIGHT(S296,8),1,1)="R",1994,IF(MID(RIGHT(S296,8),1,1)="S",1995,IF(MID(RIGHT(S296,8),1,1)="T",1996,IF(MID(RIGHT(S296,8),1,1)="V",1997,IF(MID(RIGHT(S296,8),1,1)="W",1998,IF(MID(RIGHT(S296,8),1,1)="X",1999,IF(MID(RIGHT(S296,8),1,1)="Y",2000,IF(MID(RIGHT(S296,8),1,1)="1",2001,IF(MID(RIGHT(S296,8),1,1)="2",2002,IF(MID(RIGHT(S296,8),1,1)="3",2003,IF(MID(RIGHT(S296,8),1,1)="4",2004,IF(MID(RIGHT(S296,8),1,1)="5",2005,IF(MID(RIGHT(S296,8),1,1)="6",2006,IF(MID(RIGHT(S296,8),1,1)="7",2007,IF(MID(RIGHT(S296,8),1,1)="8",2008,IF(MID(RIGHT(S296,8),1,1)="9",2009,IF(MID(RIGHT(S296,8),1,1)="A",2010,IF(MID(RIGHT(S296,8),1,1)="B",2011,IF(MID(RIGHT(S296,8),1,1)="C",2012,IF(MID(RIGHT(S296,8),1,1)="D",2013,IF(MID(RIGHT(S296,8),1,1)="E",2014,IF(MID(RIGHT(S296,8),1,1)="F",2015,IF(MID(RIGHT(S296,8),1,1)="G",2016,IF(MID(RIGHT(S296,8),1,1)="H",2017,IF(MID(RIGHT(S296,8),1,1)="J",2018,IF(MID(RIGHT(S296,8),1,1)="K",2019,IF(MID(RIGHT(S296,8),1,1)="L",2020,""))))))))))))))))))))))))))))))</f>
        <v>2016</v>
      </c>
      <c r="S296" s="208" t="s">
        <v>11869</v>
      </c>
      <c r="T296" s="208">
        <v>1260</v>
      </c>
      <c r="U296" s="212">
        <v>45408</v>
      </c>
      <c r="V296" s="212"/>
      <c r="W296" s="213" t="s">
        <v>12238</v>
      </c>
      <c r="X296" s="1356">
        <v>1790</v>
      </c>
    </row>
    <row r="297" spans="1:24" ht="26.25" customHeight="1">
      <c r="A297" s="1355"/>
      <c r="B297" s="208"/>
      <c r="C297" s="208" t="s">
        <v>11850</v>
      </c>
      <c r="D297" s="208" t="s">
        <v>4036</v>
      </c>
      <c r="E297" s="208"/>
      <c r="F297" s="208"/>
      <c r="G297" s="208"/>
      <c r="H297" s="208"/>
      <c r="I297" s="208"/>
      <c r="J297" s="320" t="s">
        <v>11825</v>
      </c>
      <c r="K297" s="209" t="s">
        <v>1969</v>
      </c>
      <c r="L297" s="208"/>
      <c r="M297" s="208"/>
      <c r="N297" s="73" t="s">
        <v>12110</v>
      </c>
      <c r="O297" s="209" t="s">
        <v>11879</v>
      </c>
      <c r="P297" s="210"/>
      <c r="Q297" s="208" t="s">
        <v>4438</v>
      </c>
      <c r="R297" s="208">
        <f>IF(MID(RIGHT(S297,8),1,1)="M",2021,IF(MID(RIGHT(S297,8),1,1)="N",2022,IF(MID(RIGHT(S297,8),1,1)="P",2023,IF(MID(RIGHT(S297,8),1,1)="R",1994,IF(MID(RIGHT(S297,8),1,1)="S",1995,IF(MID(RIGHT(S297,8),1,1)="T",1996,IF(MID(RIGHT(S297,8),1,1)="V",1997,IF(MID(RIGHT(S297,8),1,1)="W",1998,IF(MID(RIGHT(S297,8),1,1)="X",1999,IF(MID(RIGHT(S297,8),1,1)="Y",2000,IF(MID(RIGHT(S297,8),1,1)="1",2001,IF(MID(RIGHT(S297,8),1,1)="2",2002,IF(MID(RIGHT(S297,8),1,1)="3",2003,IF(MID(RIGHT(S297,8),1,1)="4",2004,IF(MID(RIGHT(S297,8),1,1)="5",2005,IF(MID(RIGHT(S297,8),1,1)="6",2006,IF(MID(RIGHT(S297,8),1,1)="7",2007,IF(MID(RIGHT(S297,8),1,1)="8",2008,IF(MID(RIGHT(S297,8),1,1)="9",2009,IF(MID(RIGHT(S297,8),1,1)="A",2010,IF(MID(RIGHT(S297,8),1,1)="B",2011,IF(MID(RIGHT(S297,8),1,1)="C",2012,IF(MID(RIGHT(S297,8),1,1)="D",2013,IF(MID(RIGHT(S297,8),1,1)="E",2014,IF(MID(RIGHT(S297,8),1,1)="F",2015,IF(MID(RIGHT(S297,8),1,1)="G",2016,IF(MID(RIGHT(S297,8),1,1)="H",2017,IF(MID(RIGHT(S297,8),1,1)="J",2018,IF(MID(RIGHT(S297,8),1,1)="K",2019,IF(MID(RIGHT(S297,8),1,1)="L",2020,""))))))))))))))))))))))))))))))</f>
        <v>2015</v>
      </c>
      <c r="S297" s="208" t="s">
        <v>11870</v>
      </c>
      <c r="T297" s="208">
        <v>1905</v>
      </c>
      <c r="U297" s="212"/>
      <c r="V297" s="211"/>
      <c r="W297" s="1448"/>
      <c r="X297" s="1356" t="s">
        <v>2582</v>
      </c>
    </row>
    <row r="298" spans="1:24" ht="26.25" customHeight="1">
      <c r="A298" s="1355"/>
      <c r="B298" s="208"/>
      <c r="C298" s="208" t="s">
        <v>11851</v>
      </c>
      <c r="D298" s="208" t="s">
        <v>4036</v>
      </c>
      <c r="E298" s="208"/>
      <c r="F298" s="208"/>
      <c r="G298" s="208"/>
      <c r="H298" s="208"/>
      <c r="I298" s="208"/>
      <c r="J298" s="425" t="s">
        <v>9971</v>
      </c>
      <c r="K298" s="209" t="s">
        <v>9972</v>
      </c>
      <c r="L298" s="208"/>
      <c r="M298" s="208"/>
      <c r="N298" s="73" t="s">
        <v>11765</v>
      </c>
      <c r="O298" s="209"/>
      <c r="P298" s="210"/>
      <c r="Q298" s="208" t="s">
        <v>2047</v>
      </c>
      <c r="R298" s="208">
        <f>IF(MID(RIGHT(S298,8),1,1)="M",2021,IF(MID(RIGHT(S298,8),1,1)="N",2022,IF(MID(RIGHT(S298,8),1,1)="P",2023,IF(MID(RIGHT(S298,8),1,1)="R",1994,IF(MID(RIGHT(S298,8),1,1)="S",1995,IF(MID(RIGHT(S298,8),1,1)="T",1996,IF(MID(RIGHT(S298,8),1,1)="V",1997,IF(MID(RIGHT(S298,8),1,1)="W",1998,IF(MID(RIGHT(S298,8),1,1)="X",1999,IF(MID(RIGHT(S298,8),1,1)="Y",2000,IF(MID(RIGHT(S298,8),1,1)="1",2001,IF(MID(RIGHT(S298,8),1,1)="2",2002,IF(MID(RIGHT(S298,8),1,1)="3",2003,IF(MID(RIGHT(S298,8),1,1)="4",2004,IF(MID(RIGHT(S298,8),1,1)="5",2005,IF(MID(RIGHT(S298,8),1,1)="6",2006,IF(MID(RIGHT(S298,8),1,1)="7",2007,IF(MID(RIGHT(S298,8),1,1)="8",2008,IF(MID(RIGHT(S298,8),1,1)="9",2009,IF(MID(RIGHT(S298,8),1,1)="A",2010,IF(MID(RIGHT(S298,8),1,1)="B",2011,IF(MID(RIGHT(S298,8),1,1)="C",2012,IF(MID(RIGHT(S298,8),1,1)="D",2013,IF(MID(RIGHT(S298,8),1,1)="E",2014,IF(MID(RIGHT(S298,8),1,1)="F",2015,IF(MID(RIGHT(S298,8),1,1)="G",2016,IF(MID(RIGHT(S298,8),1,1)="H",2017,IF(MID(RIGHT(S298,8),1,1)="J",2018,IF(MID(RIGHT(S298,8),1,1)="K",2019,IF(MID(RIGHT(S298,8),1,1)="L",2020,""))))))))))))))))))))))))))))))</f>
        <v>2015</v>
      </c>
      <c r="S298" s="208" t="s">
        <v>11871</v>
      </c>
      <c r="T298" s="208">
        <v>2085</v>
      </c>
      <c r="U298" s="212"/>
      <c r="V298" s="211"/>
      <c r="W298" s="213"/>
      <c r="X298" s="1356" t="s">
        <v>12329</v>
      </c>
    </row>
    <row r="299" spans="1:24" ht="26.25" customHeight="1">
      <c r="A299" s="1355"/>
      <c r="B299" s="208"/>
      <c r="C299" s="208" t="s">
        <v>10098</v>
      </c>
      <c r="D299" s="208" t="s">
        <v>191</v>
      </c>
      <c r="E299" s="208"/>
      <c r="F299" s="208"/>
      <c r="G299" s="208"/>
      <c r="H299" s="208"/>
      <c r="I299" s="208"/>
      <c r="J299" s="2839" t="s">
        <v>11833</v>
      </c>
      <c r="K299" s="209" t="s">
        <v>11832</v>
      </c>
      <c r="L299" s="208"/>
      <c r="M299" s="208"/>
      <c r="N299" s="208"/>
      <c r="O299" s="208"/>
      <c r="P299" s="210"/>
      <c r="Q299" s="208"/>
      <c r="R299" s="208"/>
      <c r="S299" s="214" t="s">
        <v>189</v>
      </c>
      <c r="T299" s="214">
        <v>3700</v>
      </c>
      <c r="U299" s="211"/>
      <c r="V299" s="211"/>
      <c r="W299" s="213"/>
      <c r="X299" s="1356"/>
    </row>
    <row r="300" spans="1:24" ht="26.25" customHeight="1">
      <c r="A300" s="1355"/>
      <c r="B300" s="208"/>
      <c r="C300" s="208" t="s">
        <v>10099</v>
      </c>
      <c r="D300" s="208" t="s">
        <v>191</v>
      </c>
      <c r="E300" s="208"/>
      <c r="F300" s="208"/>
      <c r="G300" s="208"/>
      <c r="H300" s="208"/>
      <c r="I300" s="208"/>
      <c r="J300" s="2840"/>
      <c r="K300" s="209"/>
      <c r="L300" s="208"/>
      <c r="M300" s="208"/>
      <c r="N300" s="208"/>
      <c r="O300" s="208"/>
      <c r="P300" s="210"/>
      <c r="Q300" s="208"/>
      <c r="R300" s="208"/>
      <c r="S300" s="214" t="s">
        <v>2472</v>
      </c>
      <c r="T300" s="214">
        <f>SUM(T295:T299)</f>
        <v>10805</v>
      </c>
      <c r="U300" s="211"/>
      <c r="V300" s="617"/>
      <c r="W300" s="213"/>
      <c r="X300" s="1356"/>
    </row>
    <row r="301" spans="1:24" ht="26.25" customHeight="1" thickBot="1">
      <c r="A301" s="1357"/>
      <c r="B301" s="1358"/>
      <c r="C301" s="1358" t="s">
        <v>11849</v>
      </c>
      <c r="D301" s="1358" t="s">
        <v>191</v>
      </c>
      <c r="E301" s="1358"/>
      <c r="F301" s="1358"/>
      <c r="G301" s="1358"/>
      <c r="H301" s="1358"/>
      <c r="I301" s="1358"/>
      <c r="J301" s="1358" t="s">
        <v>11830</v>
      </c>
      <c r="K301" s="611" t="s">
        <v>11707</v>
      </c>
      <c r="L301" s="1358"/>
      <c r="M301" s="1358"/>
      <c r="N301" s="1359"/>
      <c r="O301" s="1359"/>
      <c r="P301" s="1360"/>
      <c r="Q301" s="1358"/>
      <c r="R301" s="1358"/>
      <c r="S301" s="1361"/>
      <c r="T301" s="1361"/>
      <c r="U301" s="1362"/>
      <c r="V301" s="1363"/>
      <c r="W301" s="1364"/>
      <c r="X301" s="1365"/>
    </row>
    <row r="302" spans="1:24" ht="26.25" hidden="1" customHeight="1"/>
    <row r="303" spans="1:24" ht="26.25" hidden="1" customHeight="1" thickBot="1"/>
    <row r="304" spans="1:24" ht="26.25" hidden="1" customHeight="1">
      <c r="A304" s="699" t="s">
        <v>188</v>
      </c>
      <c r="B304" s="700"/>
      <c r="C304" s="700" t="s">
        <v>154</v>
      </c>
      <c r="D304" s="700" t="s">
        <v>190</v>
      </c>
      <c r="E304" s="700"/>
      <c r="F304" s="700"/>
      <c r="G304" s="700"/>
      <c r="H304" s="700"/>
      <c r="I304" s="700" t="s">
        <v>126</v>
      </c>
      <c r="J304" s="715" t="s">
        <v>11800</v>
      </c>
      <c r="K304" s="700" t="s">
        <v>13</v>
      </c>
      <c r="L304" s="715"/>
      <c r="M304" s="715"/>
      <c r="N304" s="701"/>
      <c r="O304" s="701"/>
      <c r="P304" s="702"/>
      <c r="Q304" s="700"/>
      <c r="R304" s="700"/>
      <c r="S304" s="700" t="s">
        <v>11815</v>
      </c>
      <c r="T304" s="700"/>
      <c r="U304" s="716">
        <v>45407</v>
      </c>
      <c r="V304" s="716">
        <v>45476</v>
      </c>
      <c r="W304" s="703"/>
      <c r="X304" s="704"/>
    </row>
    <row r="305" spans="1:24" ht="26.25" hidden="1" customHeight="1">
      <c r="A305" s="705"/>
      <c r="B305" s="278"/>
      <c r="C305" s="320" t="s">
        <v>3681</v>
      </c>
      <c r="D305" s="278"/>
      <c r="E305" s="278"/>
      <c r="F305" s="278"/>
      <c r="G305" s="278"/>
      <c r="H305" s="278"/>
      <c r="I305" s="278" t="s">
        <v>3598</v>
      </c>
      <c r="J305" s="1624" t="s">
        <v>11799</v>
      </c>
      <c r="K305" s="280" t="s">
        <v>195</v>
      </c>
      <c r="L305" s="425" t="s">
        <v>3603</v>
      </c>
      <c r="M305" s="278"/>
      <c r="N305" s="73" t="s">
        <v>7705</v>
      </c>
      <c r="O305" s="278"/>
      <c r="P305" s="278"/>
      <c r="Q305" s="278"/>
      <c r="R305" s="278"/>
      <c r="S305" s="278" t="s">
        <v>11814</v>
      </c>
      <c r="T305" s="278"/>
      <c r="U305" s="420"/>
      <c r="V305" s="719"/>
      <c r="W305" s="283"/>
      <c r="X305" s="706"/>
    </row>
    <row r="306" spans="1:24" ht="26.25" hidden="1" customHeight="1">
      <c r="A306" s="705"/>
      <c r="B306" s="278"/>
      <c r="C306" s="278" t="s">
        <v>8997</v>
      </c>
      <c r="D306" s="278"/>
      <c r="E306" s="278"/>
      <c r="F306" s="278"/>
      <c r="G306" s="278"/>
      <c r="H306" s="278"/>
      <c r="I306" s="720"/>
      <c r="J306" s="320" t="s">
        <v>10274</v>
      </c>
      <c r="K306" s="278"/>
      <c r="L306" s="278"/>
      <c r="M306" s="278"/>
      <c r="N306" s="73" t="s">
        <v>3586</v>
      </c>
      <c r="O306" s="1371"/>
      <c r="P306" s="278"/>
      <c r="Q306" s="278"/>
      <c r="R306" s="278"/>
      <c r="S306" s="278" t="s">
        <v>11823</v>
      </c>
      <c r="T306" s="278"/>
      <c r="U306" s="719"/>
      <c r="V306" s="719"/>
      <c r="W306" s="283"/>
      <c r="X306" s="706"/>
    </row>
    <row r="307" spans="1:24" ht="26.25" hidden="1" customHeight="1">
      <c r="A307" s="705"/>
      <c r="B307" s="278"/>
      <c r="C307" s="278" t="s">
        <v>5629</v>
      </c>
      <c r="D307" s="278"/>
      <c r="E307" s="278"/>
      <c r="F307" s="278"/>
      <c r="G307" s="278"/>
      <c r="H307" s="278"/>
      <c r="I307" s="720"/>
      <c r="J307" s="425" t="s">
        <v>3281</v>
      </c>
      <c r="K307" s="278" t="s">
        <v>4071</v>
      </c>
      <c r="L307" s="278"/>
      <c r="M307" s="278"/>
      <c r="N307" s="278"/>
      <c r="O307" s="278"/>
      <c r="P307" s="280"/>
      <c r="Q307" s="278"/>
      <c r="R307" s="278"/>
      <c r="S307" s="278"/>
      <c r="T307" s="278"/>
      <c r="U307" s="281"/>
      <c r="V307" s="281"/>
      <c r="W307" s="283"/>
      <c r="X307" s="721"/>
    </row>
    <row r="308" spans="1:24" ht="26.25" hidden="1" customHeight="1">
      <c r="A308" s="705"/>
      <c r="B308" s="278"/>
      <c r="C308" s="278" t="s">
        <v>2472</v>
      </c>
      <c r="D308" s="278"/>
      <c r="E308" s="278"/>
      <c r="F308" s="278"/>
      <c r="G308" s="278"/>
      <c r="H308" s="278"/>
      <c r="I308" s="278"/>
      <c r="J308" s="278"/>
      <c r="K308" s="278"/>
      <c r="L308" s="278"/>
      <c r="M308" s="2476" t="s">
        <v>8710</v>
      </c>
      <c r="N308" s="2477"/>
      <c r="O308" s="2478"/>
      <c r="P308" s="278"/>
      <c r="Q308" s="278"/>
      <c r="R308" s="278"/>
      <c r="S308" s="284" t="s">
        <v>189</v>
      </c>
      <c r="T308" s="284">
        <v>3700</v>
      </c>
      <c r="U308" s="281"/>
      <c r="V308" s="281"/>
      <c r="W308" s="283"/>
      <c r="X308" s="722"/>
    </row>
    <row r="309" spans="1:24" ht="26.25" hidden="1" customHeight="1">
      <c r="A309" s="705"/>
      <c r="B309" s="278"/>
      <c r="C309" s="278" t="s">
        <v>9653</v>
      </c>
      <c r="D309" s="278"/>
      <c r="E309" s="278"/>
      <c r="F309" s="278"/>
      <c r="G309" s="278"/>
      <c r="H309" s="278"/>
      <c r="I309" s="278"/>
      <c r="J309" s="278" t="s">
        <v>10957</v>
      </c>
      <c r="K309" s="278"/>
      <c r="L309" s="278"/>
      <c r="M309" s="278"/>
      <c r="N309" s="278"/>
      <c r="O309" s="278"/>
      <c r="P309" s="280"/>
      <c r="Q309" s="278"/>
      <c r="R309" s="278"/>
      <c r="S309" s="284" t="s">
        <v>2472</v>
      </c>
      <c r="T309" s="284">
        <f>SUM(T304:T308)</f>
        <v>3700</v>
      </c>
      <c r="U309" s="281"/>
      <c r="V309" s="281"/>
      <c r="W309" s="283"/>
      <c r="X309" s="722"/>
    </row>
    <row r="310" spans="1:24" ht="26.25" hidden="1" customHeight="1" thickBot="1">
      <c r="A310" s="707"/>
      <c r="B310" s="708"/>
      <c r="C310" s="708"/>
      <c r="D310" s="708"/>
      <c r="E310" s="708"/>
      <c r="F310" s="708"/>
      <c r="G310" s="708"/>
      <c r="H310" s="708"/>
      <c r="I310" s="708"/>
      <c r="J310" s="708" t="s">
        <v>11802</v>
      </c>
      <c r="K310" s="611" t="s">
        <v>11801</v>
      </c>
      <c r="L310" s="709"/>
      <c r="M310" s="709"/>
      <c r="N310" s="708"/>
      <c r="O310" s="708"/>
      <c r="P310" s="710"/>
      <c r="Q310" s="711"/>
      <c r="R310" s="711"/>
      <c r="S310" s="711"/>
      <c r="T310" s="711"/>
      <c r="U310" s="712"/>
      <c r="V310" s="713"/>
      <c r="W310" s="723"/>
      <c r="X310" s="724"/>
    </row>
    <row r="311" spans="1:24" ht="26.25" hidden="1" customHeight="1">
      <c r="A311" s="699" t="s">
        <v>188</v>
      </c>
      <c r="B311" s="700"/>
      <c r="C311" s="700" t="s">
        <v>154</v>
      </c>
      <c r="D311" s="700" t="s">
        <v>190</v>
      </c>
      <c r="E311" s="700"/>
      <c r="F311" s="700"/>
      <c r="G311" s="700"/>
      <c r="H311" s="700"/>
      <c r="I311" s="700" t="s">
        <v>126</v>
      </c>
      <c r="J311" s="715" t="s">
        <v>11800</v>
      </c>
      <c r="K311" s="700" t="s">
        <v>13</v>
      </c>
      <c r="L311" s="715"/>
      <c r="M311" s="715"/>
      <c r="N311" s="701"/>
      <c r="O311" s="701"/>
      <c r="P311" s="702"/>
      <c r="Q311" s="700"/>
      <c r="R311" s="700"/>
      <c r="S311" s="700" t="s">
        <v>11817</v>
      </c>
      <c r="T311" s="700"/>
      <c r="U311" s="716">
        <v>45407</v>
      </c>
      <c r="V311" s="716">
        <v>45476</v>
      </c>
      <c r="W311" s="703"/>
      <c r="X311" s="704"/>
    </row>
    <row r="312" spans="1:24" ht="26.25" hidden="1" customHeight="1">
      <c r="A312" s="705"/>
      <c r="B312" s="278"/>
      <c r="C312" s="320" t="s">
        <v>3681</v>
      </c>
      <c r="D312" s="278"/>
      <c r="E312" s="278"/>
      <c r="F312" s="278"/>
      <c r="G312" s="278"/>
      <c r="H312" s="278"/>
      <c r="I312" s="278" t="s">
        <v>3598</v>
      </c>
      <c r="J312" s="1624" t="s">
        <v>11803</v>
      </c>
      <c r="K312" s="280" t="s">
        <v>195</v>
      </c>
      <c r="L312" s="425" t="s">
        <v>3603</v>
      </c>
      <c r="M312" s="278"/>
      <c r="N312" s="73" t="s">
        <v>7705</v>
      </c>
      <c r="O312" s="278"/>
      <c r="P312" s="278"/>
      <c r="Q312" s="278"/>
      <c r="R312" s="278"/>
      <c r="S312" s="278" t="s">
        <v>11816</v>
      </c>
      <c r="T312" s="278"/>
      <c r="U312" s="420"/>
      <c r="V312" s="719"/>
      <c r="W312" s="283"/>
      <c r="X312" s="706"/>
    </row>
    <row r="313" spans="1:24" ht="26.25" hidden="1" customHeight="1">
      <c r="A313" s="705"/>
      <c r="B313" s="278"/>
      <c r="C313" s="278" t="s">
        <v>8997</v>
      </c>
      <c r="D313" s="278"/>
      <c r="E313" s="278"/>
      <c r="F313" s="278"/>
      <c r="G313" s="278"/>
      <c r="H313" s="278"/>
      <c r="I313" s="720"/>
      <c r="J313" s="320" t="s">
        <v>10274</v>
      </c>
      <c r="K313" s="278"/>
      <c r="L313" s="278"/>
      <c r="M313" s="278"/>
      <c r="N313" s="73" t="s">
        <v>3586</v>
      </c>
      <c r="O313" s="1371"/>
      <c r="P313" s="278"/>
      <c r="Q313" s="278"/>
      <c r="R313" s="278"/>
      <c r="S313" s="278" t="s">
        <v>11824</v>
      </c>
      <c r="T313" s="278"/>
      <c r="U313" s="719"/>
      <c r="V313" s="719"/>
      <c r="W313" s="283"/>
      <c r="X313" s="706"/>
    </row>
    <row r="314" spans="1:24" ht="26.25" hidden="1" customHeight="1">
      <c r="A314" s="705"/>
      <c r="B314" s="278"/>
      <c r="C314" s="278" t="s">
        <v>5629</v>
      </c>
      <c r="D314" s="278"/>
      <c r="E314" s="278"/>
      <c r="F314" s="278"/>
      <c r="G314" s="278"/>
      <c r="H314" s="278"/>
      <c r="I314" s="720"/>
      <c r="J314" s="425" t="s">
        <v>3281</v>
      </c>
      <c r="K314" s="278" t="s">
        <v>4071</v>
      </c>
      <c r="L314" s="278"/>
      <c r="M314" s="278"/>
      <c r="N314" s="278"/>
      <c r="O314" s="278"/>
      <c r="P314" s="280"/>
      <c r="Q314" s="278"/>
      <c r="R314" s="278"/>
      <c r="S314" s="278"/>
      <c r="T314" s="278"/>
      <c r="U314" s="281"/>
      <c r="V314" s="281"/>
      <c r="W314" s="283"/>
      <c r="X314" s="721"/>
    </row>
    <row r="315" spans="1:24" ht="26.25" hidden="1" customHeight="1">
      <c r="A315" s="705"/>
      <c r="B315" s="278"/>
      <c r="C315" s="278" t="s">
        <v>2472</v>
      </c>
      <c r="D315" s="278"/>
      <c r="E315" s="278"/>
      <c r="F315" s="278"/>
      <c r="G315" s="278"/>
      <c r="H315" s="278"/>
      <c r="I315" s="278"/>
      <c r="J315" s="278"/>
      <c r="K315" s="278"/>
      <c r="L315" s="278"/>
      <c r="M315" s="2476" t="s">
        <v>8710</v>
      </c>
      <c r="N315" s="2477"/>
      <c r="O315" s="2478"/>
      <c r="P315" s="278"/>
      <c r="Q315" s="278"/>
      <c r="R315" s="278"/>
      <c r="S315" s="284" t="s">
        <v>189</v>
      </c>
      <c r="T315" s="284">
        <v>3700</v>
      </c>
      <c r="U315" s="281"/>
      <c r="V315" s="281"/>
      <c r="W315" s="283"/>
      <c r="X315" s="722"/>
    </row>
    <row r="316" spans="1:24" ht="26.25" hidden="1" customHeight="1">
      <c r="A316" s="705"/>
      <c r="B316" s="278"/>
      <c r="C316" s="278" t="s">
        <v>9653</v>
      </c>
      <c r="D316" s="278"/>
      <c r="E316" s="278"/>
      <c r="F316" s="278"/>
      <c r="G316" s="278"/>
      <c r="H316" s="278"/>
      <c r="I316" s="278"/>
      <c r="J316" s="278" t="s">
        <v>10957</v>
      </c>
      <c r="K316" s="278"/>
      <c r="L316" s="278"/>
      <c r="M316" s="278"/>
      <c r="N316" s="278"/>
      <c r="O316" s="278"/>
      <c r="P316" s="280"/>
      <c r="Q316" s="278"/>
      <c r="R316" s="278"/>
      <c r="S316" s="284" t="s">
        <v>2472</v>
      </c>
      <c r="T316" s="284">
        <f>SUM(T311:T315)</f>
        <v>3700</v>
      </c>
      <c r="U316" s="281"/>
      <c r="V316" s="281"/>
      <c r="W316" s="283"/>
      <c r="X316" s="722"/>
    </row>
    <row r="317" spans="1:24" ht="26.25" hidden="1" customHeight="1" thickBot="1">
      <c r="A317" s="707"/>
      <c r="B317" s="708"/>
      <c r="C317" s="708"/>
      <c r="D317" s="708"/>
      <c r="E317" s="708"/>
      <c r="F317" s="708"/>
      <c r="G317" s="708"/>
      <c r="H317" s="708"/>
      <c r="I317" s="708"/>
      <c r="J317" s="708" t="s">
        <v>11802</v>
      </c>
      <c r="K317" s="611" t="s">
        <v>11801</v>
      </c>
      <c r="L317" s="709"/>
      <c r="M317" s="709"/>
      <c r="N317" s="708"/>
      <c r="O317" s="708"/>
      <c r="P317" s="710"/>
      <c r="Q317" s="711"/>
      <c r="R317" s="711"/>
      <c r="S317" s="711"/>
      <c r="T317" s="711"/>
      <c r="U317" s="712"/>
      <c r="V317" s="713"/>
      <c r="W317" s="723"/>
      <c r="X317" s="724"/>
    </row>
    <row r="319" spans="1:24" ht="26.25" customHeight="1" thickBo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51"/>
      <c r="L319" s="4"/>
      <c r="M319" s="4"/>
      <c r="N319" s="451"/>
      <c r="O319" s="451"/>
      <c r="P319" s="452"/>
      <c r="Q319" s="4"/>
      <c r="R319" s="4"/>
      <c r="S319" s="4"/>
      <c r="T319" s="4"/>
      <c r="U319" s="453"/>
      <c r="V319" s="454"/>
      <c r="W319" s="455"/>
      <c r="X319" s="455"/>
    </row>
    <row r="320" spans="1:24" ht="26.25" customHeight="1">
      <c r="A320" s="1004" t="s">
        <v>188</v>
      </c>
      <c r="B320" s="1005"/>
      <c r="C320" s="1005" t="s">
        <v>26</v>
      </c>
      <c r="D320" s="1005" t="s">
        <v>190</v>
      </c>
      <c r="E320" s="1005" t="s">
        <v>191</v>
      </c>
      <c r="F320" s="1005" t="s">
        <v>191</v>
      </c>
      <c r="G320" s="1005" t="s">
        <v>191</v>
      </c>
      <c r="H320" s="1485"/>
      <c r="I320" s="1005" t="s">
        <v>8261</v>
      </c>
      <c r="J320" s="1010" t="s">
        <v>11641</v>
      </c>
      <c r="K320" s="1011" t="s">
        <v>11640</v>
      </c>
      <c r="L320" s="1005" t="s">
        <v>11696</v>
      </c>
      <c r="M320" s="1005"/>
      <c r="N320" s="1011" t="s">
        <v>11772</v>
      </c>
      <c r="O320" s="1599" t="s">
        <v>11695</v>
      </c>
      <c r="P320" s="1015" t="s">
        <v>13427</v>
      </c>
      <c r="Q320" s="1005" t="s">
        <v>10547</v>
      </c>
      <c r="R320" s="1005">
        <f>IF(MID(RIGHT(S320,8),1,1)="M",2021,IF(MID(RIGHT(S320,8),1,1)="N",2022,IF(MID(RIGHT(S320,8),1,1)="P",2023,IF(MID(RIGHT(S320,8),1,1)="R",1994,IF(MID(RIGHT(S320,8),1,1)="S",1995,IF(MID(RIGHT(S320,8),1,1)="T",1996,IF(MID(RIGHT(S320,8),1,1)="V",1997,IF(MID(RIGHT(S320,8),1,1)="W",1998,IF(MID(RIGHT(S320,8),1,1)="X",1999,IF(MID(RIGHT(S320,8),1,1)="Y",2000,IF(MID(RIGHT(S320,8),1,1)="1",2001,IF(MID(RIGHT(S320,8),1,1)="2",2002,IF(MID(RIGHT(S320,8),1,1)="3",2003,IF(MID(RIGHT(S320,8),1,1)="4",2004,IF(MID(RIGHT(S320,8),1,1)="5",2005,IF(MID(RIGHT(S320,8),1,1)="6",2006,IF(MID(RIGHT(S320,8),1,1)="7",2007,IF(MID(RIGHT(S320,8),1,1)="8",2008,IF(MID(RIGHT(S320,8),1,1)="9",2009,IF(MID(RIGHT(S320,8),1,1)="A",2010,IF(MID(RIGHT(S320,8),1,1)="B",2011,IF(MID(RIGHT(S320,8),1,1)="C",2012,IF(MID(RIGHT(S320,8),1,1)="D",2013,IF(MID(RIGHT(S320,8),1,1)="E",2014,IF(MID(RIGHT(S320,8),1,1)="F",2015,IF(MID(RIGHT(S320,8),1,1)="G",2016,IF(MID(RIGHT(S320,8),1,1)="H",2017,IF(MID(RIGHT(S320,8),1,1)="J",2018,IF(MID(RIGHT(S320,8),1,1)="K",2019,IF(MID(RIGHT(S320,8),1,1)="L",2020,""))))))))))))))))))))))))))))))</f>
        <v>2013</v>
      </c>
      <c r="S320" s="1005" t="s">
        <v>11413</v>
      </c>
      <c r="T320" s="1005">
        <v>1260</v>
      </c>
      <c r="U320" s="1016">
        <v>45405</v>
      </c>
      <c r="V320" s="1016">
        <v>45476</v>
      </c>
      <c r="W320" s="1017">
        <v>4415</v>
      </c>
      <c r="X320" s="1018">
        <v>5130</v>
      </c>
    </row>
    <row r="321" spans="1:24" ht="26.25" customHeight="1">
      <c r="A321" s="1006"/>
      <c r="B321" s="1007"/>
      <c r="C321" s="1007"/>
      <c r="D321" s="1007"/>
      <c r="E321" s="1007"/>
      <c r="F321" s="1007"/>
      <c r="G321" s="1007"/>
      <c r="H321" s="1007"/>
      <c r="I321" s="1007" t="s">
        <v>194</v>
      </c>
      <c r="J321" s="317" t="s">
        <v>11654</v>
      </c>
      <c r="K321" s="1012" t="s">
        <v>7735</v>
      </c>
      <c r="L321" s="427" t="s">
        <v>3590</v>
      </c>
      <c r="M321" s="1007"/>
      <c r="N321" s="73" t="s">
        <v>7843</v>
      </c>
      <c r="O321" s="1525" t="s">
        <v>11700</v>
      </c>
      <c r="P321" s="1019"/>
      <c r="Q321" s="1007" t="s">
        <v>10547</v>
      </c>
      <c r="R321" s="1007">
        <f>IF(MID(RIGHT(S321,8),1,1)="M",2021,IF(MID(RIGHT(S321,8),1,1)="N",2022,IF(MID(RIGHT(S321,8),1,1)="P",2023,IF(MID(RIGHT(S321,8),1,1)="R",1994,IF(MID(RIGHT(S321,8),1,1)="S",1995,IF(MID(RIGHT(S321,8),1,1)="T",1996,IF(MID(RIGHT(S321,8),1,1)="V",1997,IF(MID(RIGHT(S321,8),1,1)="W",1998,IF(MID(RIGHT(S321,8),1,1)="X",1999,IF(MID(RIGHT(S321,8),1,1)="Y",2000,IF(MID(RIGHT(S321,8),1,1)="1",2001,IF(MID(RIGHT(S321,8),1,1)="2",2002,IF(MID(RIGHT(S321,8),1,1)="3",2003,IF(MID(RIGHT(S321,8),1,1)="4",2004,IF(MID(RIGHT(S321,8),1,1)="5",2005,IF(MID(RIGHT(S321,8),1,1)="6",2006,IF(MID(RIGHT(S321,8),1,1)="7",2007,IF(MID(RIGHT(S321,8),1,1)="8",2008,IF(MID(RIGHT(S321,8),1,1)="9",2009,IF(MID(RIGHT(S321,8),1,1)="A",2010,IF(MID(RIGHT(S321,8),1,1)="B",2011,IF(MID(RIGHT(S321,8),1,1)="C",2012,IF(MID(RIGHT(S321,8),1,1)="D",2013,IF(MID(RIGHT(S321,8),1,1)="E",2014,IF(MID(RIGHT(S321,8),1,1)="F",2015,IF(MID(RIGHT(S321,8),1,1)="G",2016,IF(MID(RIGHT(S321,8),1,1)="H",2017,IF(MID(RIGHT(S321,8),1,1)="J",2018,IF(MID(RIGHT(S321,8),1,1)="K",2019,IF(MID(RIGHT(S321,8),1,1)="L",2020,""))))))))))))))))))))))))))))))</f>
        <v>2013</v>
      </c>
      <c r="S321" s="1007" t="s">
        <v>11414</v>
      </c>
      <c r="T321" s="1007">
        <v>1260</v>
      </c>
      <c r="U321" s="1131">
        <v>45406</v>
      </c>
      <c r="V321" s="1020">
        <v>45485</v>
      </c>
      <c r="W321" s="1021" t="s">
        <v>12140</v>
      </c>
      <c r="X321" s="1022" t="s">
        <v>2582</v>
      </c>
    </row>
    <row r="322" spans="1:24" ht="26.25" customHeight="1">
      <c r="A322" s="1006"/>
      <c r="B322" s="1007"/>
      <c r="C322" s="1007" t="s">
        <v>10423</v>
      </c>
      <c r="D322" s="1007" t="s">
        <v>191</v>
      </c>
      <c r="E322" s="1007"/>
      <c r="F322" s="1007"/>
      <c r="G322" s="1007"/>
      <c r="H322" s="1007"/>
      <c r="I322" s="1007"/>
      <c r="J322" s="1007"/>
      <c r="K322" s="1013" t="s">
        <v>11678</v>
      </c>
      <c r="L322" s="1007"/>
      <c r="M322" s="1007"/>
      <c r="N322" s="73" t="s">
        <v>7844</v>
      </c>
      <c r="O322" s="1013"/>
      <c r="P322" s="1019"/>
      <c r="Q322" s="1007" t="s">
        <v>9240</v>
      </c>
      <c r="R322" s="1007">
        <f>IF(MID(RIGHT(S322,8),1,1)="M",2021,IF(MID(RIGHT(S322,8),1,1)="N",2022,IF(MID(RIGHT(S322,8),1,1)="P",2023,IF(MID(RIGHT(S322,8),1,1)="R",1994,IF(MID(RIGHT(S322,8),1,1)="S",1995,IF(MID(RIGHT(S322,8),1,1)="T",1996,IF(MID(RIGHT(S322,8),1,1)="V",1997,IF(MID(RIGHT(S322,8),1,1)="W",1998,IF(MID(RIGHT(S322,8),1,1)="X",1999,IF(MID(RIGHT(S322,8),1,1)="Y",2000,IF(MID(RIGHT(S322,8),1,1)="1",2001,IF(MID(RIGHT(S322,8),1,1)="2",2002,IF(MID(RIGHT(S322,8),1,1)="3",2003,IF(MID(RIGHT(S322,8),1,1)="4",2004,IF(MID(RIGHT(S322,8),1,1)="5",2005,IF(MID(RIGHT(S322,8),1,1)="6",2006,IF(MID(RIGHT(S322,8),1,1)="7",2007,IF(MID(RIGHT(S322,8),1,1)="8",2008,IF(MID(RIGHT(S322,8),1,1)="9",2009,IF(MID(RIGHT(S322,8),1,1)="A",2010,IF(MID(RIGHT(S322,8),1,1)="B",2011,IF(MID(RIGHT(S322,8),1,1)="C",2012,IF(MID(RIGHT(S322,8),1,1)="D",2013,IF(MID(RIGHT(S322,8),1,1)="E",2014,IF(MID(RIGHT(S322,8),1,1)="F",2015,IF(MID(RIGHT(S322,8),1,1)="G",2016,IF(MID(RIGHT(S322,8),1,1)="H",2017,IF(MID(RIGHT(S322,8),1,1)="J",2018,IF(MID(RIGHT(S322,8),1,1)="K",2019,IF(MID(RIGHT(S322,8),1,1)="L",2020,""))))))))))))))))))))))))))))))</f>
        <v>2018</v>
      </c>
      <c r="S322" s="1007" t="s">
        <v>11586</v>
      </c>
      <c r="T322" s="1007">
        <v>1900</v>
      </c>
      <c r="U322" s="1020">
        <v>45408</v>
      </c>
      <c r="V322" s="1020">
        <v>45488</v>
      </c>
      <c r="W322" s="1021" t="s">
        <v>12141</v>
      </c>
      <c r="X322" s="1022" t="s">
        <v>3408</v>
      </c>
    </row>
    <row r="323" spans="1:24" ht="26.25" customHeight="1">
      <c r="A323" s="1006"/>
      <c r="B323" s="1007"/>
      <c r="C323" s="1007" t="s">
        <v>8411</v>
      </c>
      <c r="D323" s="1007" t="s">
        <v>191</v>
      </c>
      <c r="E323" s="1007"/>
      <c r="F323" s="1007"/>
      <c r="G323" s="1007"/>
      <c r="H323" s="1007"/>
      <c r="I323" s="1007"/>
      <c r="J323" s="1007"/>
      <c r="K323" s="1013" t="s">
        <v>1772</v>
      </c>
      <c r="L323" s="1007"/>
      <c r="M323" s="1007"/>
      <c r="N323" s="73" t="s">
        <v>12196</v>
      </c>
      <c r="O323" s="1013" t="s">
        <v>12197</v>
      </c>
      <c r="P323" s="1019"/>
      <c r="Q323" s="1007" t="s">
        <v>9240</v>
      </c>
      <c r="R323" s="1007">
        <f>IF(MID(RIGHT(S323,8),1,1)="M",2021,IF(MID(RIGHT(S323,8),1,1)="N",2022,IF(MID(RIGHT(S323,8),1,1)="P",2023,IF(MID(RIGHT(S323,8),1,1)="R",1994,IF(MID(RIGHT(S323,8),1,1)="S",1995,IF(MID(RIGHT(S323,8),1,1)="T",1996,IF(MID(RIGHT(S323,8),1,1)="V",1997,IF(MID(RIGHT(S323,8),1,1)="W",1998,IF(MID(RIGHT(S323,8),1,1)="X",1999,IF(MID(RIGHT(S323,8),1,1)="Y",2000,IF(MID(RIGHT(S323,8),1,1)="1",2001,IF(MID(RIGHT(S323,8),1,1)="2",2002,IF(MID(RIGHT(S323,8),1,1)="3",2003,IF(MID(RIGHT(S323,8),1,1)="4",2004,IF(MID(RIGHT(S323,8),1,1)="5",2005,IF(MID(RIGHT(S323,8),1,1)="6",2006,IF(MID(RIGHT(S323,8),1,1)="7",2007,IF(MID(RIGHT(S323,8),1,1)="8",2008,IF(MID(RIGHT(S323,8),1,1)="9",2009,IF(MID(RIGHT(S323,8),1,1)="A",2010,IF(MID(RIGHT(S323,8),1,1)="B",2011,IF(MID(RIGHT(S323,8),1,1)="C",2012,IF(MID(RIGHT(S323,8),1,1)="D",2013,IF(MID(RIGHT(S323,8),1,1)="E",2014,IF(MID(RIGHT(S323,8),1,1)="F",2015,IF(MID(RIGHT(S323,8),1,1)="G",2016,IF(MID(RIGHT(S323,8),1,1)="H",2017,IF(MID(RIGHT(S323,8),1,1)="J",2018,IF(MID(RIGHT(S323,8),1,1)="K",2019,IF(MID(RIGHT(S323,8),1,1)="L",2020,""))))))))))))))))))))))))))))))</f>
        <v>2015</v>
      </c>
      <c r="S323" s="1007" t="s">
        <v>11655</v>
      </c>
      <c r="T323" s="1007">
        <v>1600</v>
      </c>
      <c r="U323" s="1023">
        <v>45409</v>
      </c>
      <c r="V323" s="1020">
        <v>45489</v>
      </c>
      <c r="W323" s="1021"/>
      <c r="X323" s="1022"/>
    </row>
    <row r="324" spans="1:24" ht="26.25" customHeight="1">
      <c r="A324" s="1006"/>
      <c r="B324" s="1007"/>
      <c r="C324" s="1007" t="s">
        <v>10424</v>
      </c>
      <c r="D324" s="1007" t="s">
        <v>191</v>
      </c>
      <c r="E324" s="1007"/>
      <c r="F324" s="1007"/>
      <c r="G324" s="1007"/>
      <c r="H324" s="1007"/>
      <c r="I324" s="1007"/>
      <c r="J324" s="1007"/>
      <c r="K324" s="1013"/>
      <c r="L324" s="1007"/>
      <c r="M324" s="2476" t="s">
        <v>10944</v>
      </c>
      <c r="N324" s="2477"/>
      <c r="O324" s="2478"/>
      <c r="P324" s="1019"/>
      <c r="Q324" s="1007"/>
      <c r="R324" s="1007"/>
      <c r="S324" s="1024" t="s">
        <v>189</v>
      </c>
      <c r="T324" s="1024">
        <v>3880</v>
      </c>
      <c r="U324" s="1020"/>
      <c r="V324" s="1020">
        <v>45491</v>
      </c>
      <c r="W324" s="1021"/>
      <c r="X324" s="1022"/>
    </row>
    <row r="325" spans="1:24" ht="26.25" customHeight="1">
      <c r="A325" s="1006"/>
      <c r="B325" s="1007"/>
      <c r="C325" s="1007"/>
      <c r="D325" s="1007"/>
      <c r="E325" s="1007"/>
      <c r="F325" s="1007"/>
      <c r="G325" s="1007"/>
      <c r="H325" s="1007"/>
      <c r="I325" s="1007"/>
      <c r="J325" s="1007"/>
      <c r="K325" s="1013"/>
      <c r="L325" s="1007"/>
      <c r="M325" s="1007"/>
      <c r="N325" s="1013"/>
      <c r="O325" s="1013"/>
      <c r="P325" s="1019"/>
      <c r="Q325" s="1007"/>
      <c r="R325" s="1007"/>
      <c r="S325" s="1024" t="s">
        <v>2472</v>
      </c>
      <c r="T325" s="1024">
        <f>SUM(T320:T324)</f>
        <v>9900</v>
      </c>
      <c r="U325" s="1020"/>
      <c r="V325" s="1023">
        <v>45495</v>
      </c>
      <c r="W325" s="1021"/>
      <c r="X325" s="1022"/>
    </row>
    <row r="326" spans="1:24" ht="26.25" customHeight="1" thickBot="1">
      <c r="A326" s="1008"/>
      <c r="B326" s="1009"/>
      <c r="C326" s="1009"/>
      <c r="D326" s="1009"/>
      <c r="E326" s="1009"/>
      <c r="F326" s="1009"/>
      <c r="G326" s="1009"/>
      <c r="H326" s="1009"/>
      <c r="I326" s="1009"/>
      <c r="J326" s="1009"/>
      <c r="K326" s="611" t="s">
        <v>11642</v>
      </c>
      <c r="L326" s="1009"/>
      <c r="M326" s="1009"/>
      <c r="N326" s="1014"/>
      <c r="O326" s="1014"/>
      <c r="P326" s="1025"/>
      <c r="Q326" s="1009"/>
      <c r="R326" s="1009"/>
      <c r="S326" s="1026"/>
      <c r="T326" s="1026"/>
      <c r="U326" s="1027"/>
      <c r="V326" s="1028"/>
      <c r="W326" s="1029"/>
      <c r="X326" s="1030"/>
    </row>
    <row r="328" spans="1:24" ht="26.25" customHeight="1" thickBot="1"/>
    <row r="329" spans="1:24" ht="26.25" customHeight="1">
      <c r="A329" s="492" t="s">
        <v>188</v>
      </c>
      <c r="B329" s="493"/>
      <c r="C329" s="493" t="s">
        <v>11349</v>
      </c>
      <c r="D329" s="493" t="s">
        <v>190</v>
      </c>
      <c r="E329" s="493" t="s">
        <v>191</v>
      </c>
      <c r="F329" s="493" t="s">
        <v>191</v>
      </c>
      <c r="G329" s="493" t="s">
        <v>191</v>
      </c>
      <c r="H329" s="1481"/>
      <c r="I329" s="493" t="s">
        <v>11659</v>
      </c>
      <c r="J329" s="494" t="s">
        <v>11641</v>
      </c>
      <c r="K329" s="493" t="s">
        <v>8</v>
      </c>
      <c r="L329" s="494" t="s">
        <v>11771</v>
      </c>
      <c r="M329" s="495"/>
      <c r="N329" s="495" t="s">
        <v>11805</v>
      </c>
      <c r="O329" s="495" t="s">
        <v>11785</v>
      </c>
      <c r="P329" s="496" t="s">
        <v>12653</v>
      </c>
      <c r="Q329" s="493" t="s">
        <v>2093</v>
      </c>
      <c r="R329" s="493">
        <f>IF(MID(RIGHT(S329,8),1,1)="M",2021,IF(MID(RIGHT(S329,8),1,1)="N",2022,IF(MID(RIGHT(S329,8),1,1)="P",2023,IF(MID(RIGHT(S329,8),1,1)="R",1994,IF(MID(RIGHT(S329,8),1,1)="S",1995,IF(MID(RIGHT(S329,8),1,1)="T",1996,IF(MID(RIGHT(S329,8),1,1)="V",1997,IF(MID(RIGHT(S329,8),1,1)="W",1998,IF(MID(RIGHT(S329,8),1,1)="X",1999,IF(MID(RIGHT(S329,8),1,1)="Y",2000,IF(MID(RIGHT(S329,8),1,1)="1",2001,IF(MID(RIGHT(S329,8),1,1)="2",2002,IF(MID(RIGHT(S329,8),1,1)="3",2003,IF(MID(RIGHT(S329,8),1,1)="4",2004,IF(MID(RIGHT(S329,8),1,1)="5",2005,IF(MID(RIGHT(S329,8),1,1)="6",2006,IF(MID(RIGHT(S329,8),1,1)="7",2007,IF(MID(RIGHT(S329,8),1,1)="8",2008,IF(MID(RIGHT(S329,8),1,1)="9",2009,IF(MID(RIGHT(S329,8),1,1)="A",2010,IF(MID(RIGHT(S329,8),1,1)="B",2011,IF(MID(RIGHT(S329,8),1,1)="C",2012,IF(MID(RIGHT(S329,8),1,1)="D",2013,IF(MID(RIGHT(S329,8),1,1)="E",2014,IF(MID(RIGHT(S329,8),1,1)="F",2015,IF(MID(RIGHT(S329,8),1,1)="G",2016,IF(MID(RIGHT(S329,8),1,1)="H",2017,IF(MID(RIGHT(S329,8),1,1)="J",2018,IF(MID(RIGHT(S329,8),1,1)="K",2019,IF(MID(RIGHT(S329,8),1,1)="L",2020,""))))))))))))))))))))))))))))))</f>
        <v>2018</v>
      </c>
      <c r="S329" s="493" t="s">
        <v>11753</v>
      </c>
      <c r="T329" s="493">
        <v>1790</v>
      </c>
      <c r="U329" s="497">
        <v>45405</v>
      </c>
      <c r="V329" s="497">
        <v>45483</v>
      </c>
      <c r="W329" s="498">
        <v>4619</v>
      </c>
      <c r="X329" s="499">
        <v>5300</v>
      </c>
    </row>
    <row r="330" spans="1:24" ht="26.25" customHeight="1">
      <c r="A330" s="500"/>
      <c r="B330" s="97"/>
      <c r="C330" s="97"/>
      <c r="D330" s="97"/>
      <c r="E330" s="97"/>
      <c r="F330" s="97"/>
      <c r="G330" s="97"/>
      <c r="H330" s="97"/>
      <c r="I330" s="97" t="s">
        <v>3598</v>
      </c>
      <c r="J330" s="317" t="s">
        <v>11684</v>
      </c>
      <c r="K330" s="99" t="s">
        <v>195</v>
      </c>
      <c r="L330" s="427" t="s">
        <v>3590</v>
      </c>
      <c r="M330" s="98"/>
      <c r="N330" s="73" t="s">
        <v>7035</v>
      </c>
      <c r="O330" s="97"/>
      <c r="P330" s="99"/>
      <c r="Q330" s="97" t="s">
        <v>3291</v>
      </c>
      <c r="R330" s="97">
        <f>IF(MID(RIGHT(S330,8),1,1)="M",2021,IF(MID(RIGHT(S330,8),1,1)="N",2022,IF(MID(RIGHT(S330,8),1,1)="P",2023,IF(MID(RIGHT(S330,8),1,1)="R",1994,IF(MID(RIGHT(S330,8),1,1)="S",1995,IF(MID(RIGHT(S330,8),1,1)="T",1996,IF(MID(RIGHT(S330,8),1,1)="V",1997,IF(MID(RIGHT(S330,8),1,1)="W",1998,IF(MID(RIGHT(S330,8),1,1)="X",1999,IF(MID(RIGHT(S330,8),1,1)="Y",2000,IF(MID(RIGHT(S330,8),1,1)="1",2001,IF(MID(RIGHT(S330,8),1,1)="2",2002,IF(MID(RIGHT(S330,8),1,1)="3",2003,IF(MID(RIGHT(S330,8),1,1)="4",2004,IF(MID(RIGHT(S330,8),1,1)="5",2005,IF(MID(RIGHT(S330,8),1,1)="6",2006,IF(MID(RIGHT(S330,8),1,1)="7",2007,IF(MID(RIGHT(S330,8),1,1)="8",2008,IF(MID(RIGHT(S330,8),1,1)="9",2009,IF(MID(RIGHT(S330,8),1,1)="A",2010,IF(MID(RIGHT(S330,8),1,1)="B",2011,IF(MID(RIGHT(S330,8),1,1)="C",2012,IF(MID(RIGHT(S330,8),1,1)="D",2013,IF(MID(RIGHT(S330,8),1,1)="E",2014,IF(MID(RIGHT(S330,8),1,1)="F",2015,IF(MID(RIGHT(S330,8),1,1)="G",2016,IF(MID(RIGHT(S330,8),1,1)="H",2017,IF(MID(RIGHT(S330,8),1,1)="J",2018,IF(MID(RIGHT(S330,8),1,1)="K",2019,IF(MID(RIGHT(S330,8),1,1)="L",2020,""))))))))))))))))))))))))))))))</f>
        <v>2017</v>
      </c>
      <c r="S330" s="97" t="s">
        <v>11754</v>
      </c>
      <c r="T330" s="97">
        <v>1780</v>
      </c>
      <c r="U330" s="430">
        <v>45406</v>
      </c>
      <c r="V330" s="430">
        <v>45486</v>
      </c>
      <c r="W330" s="106" t="s">
        <v>12238</v>
      </c>
      <c r="X330" s="1528" t="s">
        <v>12206</v>
      </c>
    </row>
    <row r="331" spans="1:24" ht="26.25" customHeight="1">
      <c r="A331" s="500"/>
      <c r="B331" s="97"/>
      <c r="C331" s="97"/>
      <c r="D331" s="97"/>
      <c r="E331" s="97"/>
      <c r="F331" s="97"/>
      <c r="G331" s="97"/>
      <c r="H331" s="97"/>
      <c r="I331" s="97"/>
      <c r="J331" s="913" t="s">
        <v>11683</v>
      </c>
      <c r="K331" s="97" t="s">
        <v>11661</v>
      </c>
      <c r="L331" s="98"/>
      <c r="M331" s="98"/>
      <c r="N331" s="73" t="s">
        <v>2435</v>
      </c>
      <c r="O331" s="97"/>
      <c r="P331" s="99"/>
      <c r="Q331" s="97" t="s">
        <v>3291</v>
      </c>
      <c r="R331" s="97">
        <f>IF(MID(RIGHT(S331,8),1,1)="M",2021,IF(MID(RIGHT(S331,8),1,1)="N",2022,IF(MID(RIGHT(S331,8),1,1)="P",2023,IF(MID(RIGHT(S331,8),1,1)="R",1994,IF(MID(RIGHT(S331,8),1,1)="S",1995,IF(MID(RIGHT(S331,8),1,1)="T",1996,IF(MID(RIGHT(S331,8),1,1)="V",1997,IF(MID(RIGHT(S331,8),1,1)="W",1998,IF(MID(RIGHT(S331,8),1,1)="X",1999,IF(MID(RIGHT(S331,8),1,1)="Y",2000,IF(MID(RIGHT(S331,8),1,1)="1",2001,IF(MID(RIGHT(S331,8),1,1)="2",2002,IF(MID(RIGHT(S331,8),1,1)="3",2003,IF(MID(RIGHT(S331,8),1,1)="4",2004,IF(MID(RIGHT(S331,8),1,1)="5",2005,IF(MID(RIGHT(S331,8),1,1)="6",2006,IF(MID(RIGHT(S331,8),1,1)="7",2007,IF(MID(RIGHT(S331,8),1,1)="8",2008,IF(MID(RIGHT(S331,8),1,1)="9",2009,IF(MID(RIGHT(S331,8),1,1)="A",2010,IF(MID(RIGHT(S331,8),1,1)="B",2011,IF(MID(RIGHT(S331,8),1,1)="C",2012,IF(MID(RIGHT(S331,8),1,1)="D",2013,IF(MID(RIGHT(S331,8),1,1)="E",2014,IF(MID(RIGHT(S331,8),1,1)="F",2015,IF(MID(RIGHT(S331,8),1,1)="G",2016,IF(MID(RIGHT(S331,8),1,1)="H",2017,IF(MID(RIGHT(S331,8),1,1)="J",2018,IF(MID(RIGHT(S331,8),1,1)="K",2019,IF(MID(RIGHT(S331,8),1,1)="L",2020,""))))))))))))))))))))))))))))))</f>
        <v>2017</v>
      </c>
      <c r="S331" s="97" t="s">
        <v>11755</v>
      </c>
      <c r="T331" s="97">
        <v>1780</v>
      </c>
      <c r="U331" s="430">
        <v>45408</v>
      </c>
      <c r="V331" s="430">
        <v>45504</v>
      </c>
      <c r="W331" s="106"/>
      <c r="X331" s="652"/>
    </row>
    <row r="332" spans="1:24" ht="26.25" customHeight="1">
      <c r="A332" s="500"/>
      <c r="B332" s="97"/>
      <c r="C332" s="97"/>
      <c r="D332" s="97"/>
      <c r="E332" s="97"/>
      <c r="F332" s="97"/>
      <c r="G332" s="97"/>
      <c r="H332" s="97"/>
      <c r="I332" s="97"/>
      <c r="J332" s="428" t="s">
        <v>11682</v>
      </c>
      <c r="K332" s="97" t="s">
        <v>1772</v>
      </c>
      <c r="L332" s="98"/>
      <c r="M332" s="98"/>
      <c r="N332" s="98"/>
      <c r="O332" s="97"/>
      <c r="P332" s="99"/>
      <c r="Q332" s="97" t="s">
        <v>7739</v>
      </c>
      <c r="R332" s="97">
        <f>IF(MID(RIGHT(S332,8),1,1)="M",2021,IF(MID(RIGHT(S332,8),1,1)="N",2022,IF(MID(RIGHT(S332,8),1,1)="P",2023,IF(MID(RIGHT(S332,8),1,1)="R",1994,IF(MID(RIGHT(S332,8),1,1)="S",1995,IF(MID(RIGHT(S332,8),1,1)="T",1996,IF(MID(RIGHT(S332,8),1,1)="V",1997,IF(MID(RIGHT(S332,8),1,1)="W",1998,IF(MID(RIGHT(S332,8),1,1)="X",1999,IF(MID(RIGHT(S332,8),1,1)="Y",2000,IF(MID(RIGHT(S332,8),1,1)="1",2001,IF(MID(RIGHT(S332,8),1,1)="2",2002,IF(MID(RIGHT(S332,8),1,1)="3",2003,IF(MID(RIGHT(S332,8),1,1)="4",2004,IF(MID(RIGHT(S332,8),1,1)="5",2005,IF(MID(RIGHT(S332,8),1,1)="6",2006,IF(MID(RIGHT(S332,8),1,1)="7",2007,IF(MID(RIGHT(S332,8),1,1)="8",2008,IF(MID(RIGHT(S332,8),1,1)="9",2009,IF(MID(RIGHT(S332,8),1,1)="A",2010,IF(MID(RIGHT(S332,8),1,1)="B",2011,IF(MID(RIGHT(S332,8),1,1)="C",2012,IF(MID(RIGHT(S332,8),1,1)="D",2013,IF(MID(RIGHT(S332,8),1,1)="E",2014,IF(MID(RIGHT(S332,8),1,1)="F",2015,IF(MID(RIGHT(S332,8),1,1)="G",2016,IF(MID(RIGHT(S332,8),1,1)="H",2017,IF(MID(RIGHT(S332,8),1,1)="J",2018,IF(MID(RIGHT(S332,8),1,1)="K",2019,IF(MID(RIGHT(S332,8),1,1)="L",2020,""))))))))))))))))))))))))))))))</f>
        <v>2016</v>
      </c>
      <c r="S332" s="97" t="s">
        <v>11756</v>
      </c>
      <c r="T332" s="97">
        <v>1790</v>
      </c>
      <c r="U332" s="431">
        <v>45409</v>
      </c>
      <c r="V332" s="430">
        <v>45511</v>
      </c>
      <c r="W332" s="106"/>
      <c r="X332" s="652"/>
    </row>
    <row r="333" spans="1:24" ht="26.25" customHeight="1">
      <c r="A333" s="500"/>
      <c r="B333" s="97"/>
      <c r="C333" s="97"/>
      <c r="D333" s="97"/>
      <c r="E333" s="97"/>
      <c r="F333" s="97"/>
      <c r="G333" s="97"/>
      <c r="H333" s="97"/>
      <c r="I333" s="97"/>
      <c r="J333" s="428"/>
      <c r="K333" s="97"/>
      <c r="L333" s="98"/>
      <c r="M333" s="98"/>
      <c r="N333" s="98"/>
      <c r="O333" s="97"/>
      <c r="P333" s="99"/>
      <c r="Q333" s="2801" t="s">
        <v>11804</v>
      </c>
      <c r="R333" s="2802"/>
      <c r="S333" s="2803"/>
      <c r="T333" s="97">
        <v>3</v>
      </c>
      <c r="U333" s="431"/>
      <c r="V333" s="430">
        <v>45504</v>
      </c>
      <c r="W333" s="106"/>
      <c r="X333" s="652"/>
    </row>
    <row r="334" spans="1:24" ht="26.25" customHeight="1">
      <c r="A334" s="500"/>
      <c r="B334" s="97"/>
      <c r="C334" s="97"/>
      <c r="D334" s="97"/>
      <c r="E334" s="97"/>
      <c r="F334" s="97"/>
      <c r="G334" s="97"/>
      <c r="H334" s="97"/>
      <c r="I334" s="97"/>
      <c r="J334" s="97"/>
      <c r="K334" s="98"/>
      <c r="L334" s="98"/>
      <c r="M334" s="98"/>
      <c r="N334" s="98"/>
      <c r="O334" s="98"/>
      <c r="P334" s="99"/>
      <c r="Q334" s="97"/>
      <c r="R334" s="97"/>
      <c r="S334" s="102" t="s">
        <v>189</v>
      </c>
      <c r="T334" s="965">
        <v>3880</v>
      </c>
      <c r="U334" s="430"/>
      <c r="V334" s="430">
        <v>45510</v>
      </c>
      <c r="W334" s="106"/>
      <c r="X334" s="652"/>
    </row>
    <row r="335" spans="1:24" ht="26.25" customHeight="1">
      <c r="A335" s="500"/>
      <c r="B335" s="97"/>
      <c r="C335" s="97"/>
      <c r="D335" s="97"/>
      <c r="E335" s="97"/>
      <c r="F335" s="97"/>
      <c r="G335" s="97"/>
      <c r="H335" s="97"/>
      <c r="I335" s="97"/>
      <c r="J335" s="97"/>
      <c r="K335" s="98"/>
      <c r="L335" s="98"/>
      <c r="M335" s="2559" t="s">
        <v>8286</v>
      </c>
      <c r="N335" s="2560"/>
      <c r="O335" s="2560"/>
      <c r="P335" s="99"/>
      <c r="Q335" s="97"/>
      <c r="R335" s="97"/>
      <c r="S335" s="102" t="s">
        <v>2472</v>
      </c>
      <c r="T335" s="965">
        <f>SUM(T329:T334)</f>
        <v>11023</v>
      </c>
      <c r="U335" s="100"/>
      <c r="V335" s="101">
        <v>45513</v>
      </c>
      <c r="W335" s="106"/>
      <c r="X335" s="501"/>
    </row>
    <row r="336" spans="1:24" ht="26.25" customHeight="1" thickBot="1">
      <c r="A336" s="1166"/>
      <c r="B336" s="1167"/>
      <c r="C336" s="1167"/>
      <c r="D336" s="1167"/>
      <c r="E336" s="1167"/>
      <c r="F336" s="1167"/>
      <c r="G336" s="1167"/>
      <c r="H336" s="1167"/>
      <c r="I336" s="1167"/>
      <c r="J336" s="1167"/>
      <c r="K336" s="611" t="s">
        <v>11446</v>
      </c>
      <c r="L336" s="1169"/>
      <c r="M336" s="1169"/>
      <c r="N336" s="1167"/>
      <c r="O336" s="1167"/>
      <c r="P336" s="1170"/>
      <c r="Q336" s="1171"/>
      <c r="R336" s="1171"/>
      <c r="S336" s="1171"/>
      <c r="T336" s="1171"/>
      <c r="U336" s="1172"/>
      <c r="V336" s="1173"/>
      <c r="W336" s="1174"/>
      <c r="X336" s="1175"/>
    </row>
    <row r="338" spans="1:24" ht="26.25" customHeight="1" thickBot="1">
      <c r="A338" s="445"/>
      <c r="B338" s="445"/>
      <c r="C338" s="445"/>
      <c r="D338" s="445"/>
      <c r="E338" s="445"/>
      <c r="F338" s="445"/>
      <c r="G338" s="445"/>
      <c r="H338" s="445"/>
      <c r="I338" s="445"/>
      <c r="J338" s="445"/>
      <c r="K338" s="446"/>
      <c r="L338" s="445"/>
      <c r="M338" s="445"/>
      <c r="N338" s="446"/>
      <c r="O338" s="446"/>
      <c r="P338" s="447"/>
      <c r="Q338" s="445"/>
      <c r="R338" s="445"/>
      <c r="S338" s="445"/>
      <c r="T338" s="445"/>
      <c r="U338" s="448"/>
      <c r="V338" s="449"/>
      <c r="W338" s="450"/>
      <c r="X338" s="450"/>
    </row>
    <row r="339" spans="1:24" ht="26.25" customHeight="1">
      <c r="A339" s="535" t="s">
        <v>188</v>
      </c>
      <c r="B339" s="536"/>
      <c r="C339" s="536" t="s">
        <v>20</v>
      </c>
      <c r="D339" s="536" t="s">
        <v>190</v>
      </c>
      <c r="E339" s="536" t="s">
        <v>191</v>
      </c>
      <c r="F339" s="536" t="s">
        <v>191</v>
      </c>
      <c r="G339" s="536" t="s">
        <v>191</v>
      </c>
      <c r="H339" s="537"/>
      <c r="I339" s="536" t="s">
        <v>125</v>
      </c>
      <c r="J339" s="536" t="s">
        <v>11910</v>
      </c>
      <c r="K339" s="538" t="s">
        <v>11854</v>
      </c>
      <c r="L339" s="536" t="s">
        <v>12090</v>
      </c>
      <c r="M339" s="536"/>
      <c r="N339" s="538" t="s">
        <v>12093</v>
      </c>
      <c r="O339" s="538">
        <v>871068</v>
      </c>
      <c r="P339" s="539"/>
      <c r="Q339" s="536" t="s">
        <v>203</v>
      </c>
      <c r="R339" s="536">
        <f>IF(MID(RIGHT(S339,8),1,1)="M",2021,IF(MID(RIGHT(S339,8),1,1)="N",2022,IF(MID(RIGHT(S339,8),1,1)="P",2023,IF(MID(RIGHT(S339,8),1,1)="R",1994,IF(MID(RIGHT(S339,8),1,1)="S",1995,IF(MID(RIGHT(S339,8),1,1)="T",1996,IF(MID(RIGHT(S339,8),1,1)="V",1997,IF(MID(RIGHT(S339,8),1,1)="W",1998,IF(MID(RIGHT(S339,8),1,1)="X",1999,IF(MID(RIGHT(S339,8),1,1)="Y",2000,IF(MID(RIGHT(S339,8),1,1)="1",2001,IF(MID(RIGHT(S339,8),1,1)="2",2002,IF(MID(RIGHT(S339,8),1,1)="3",2003,IF(MID(RIGHT(S339,8),1,1)="4",2004,IF(MID(RIGHT(S339,8),1,1)="5",2005,IF(MID(RIGHT(S339,8),1,1)="6",2006,IF(MID(RIGHT(S339,8),1,1)="7",2007,IF(MID(RIGHT(S339,8),1,1)="8",2008,IF(MID(RIGHT(S339,8),1,1)="9",2009,IF(MID(RIGHT(S339,8),1,1)="A",2010,IF(MID(RIGHT(S339,8),1,1)="B",2011,IF(MID(RIGHT(S339,8),1,1)="C",2012,IF(MID(RIGHT(S339,8),1,1)="D",2013,IF(MID(RIGHT(S339,8),1,1)="E",2014,IF(MID(RIGHT(S339,8),1,1)="F",2015,IF(MID(RIGHT(S339,8),1,1)="G",2016,IF(MID(RIGHT(S339,8),1,1)="H",2017,IF(MID(RIGHT(S339,8),1,1)="J",2018,IF(MID(RIGHT(S339,8),1,1)="K",2019,IF(MID(RIGHT(S339,8),1,1)="L",2020,""))))))))))))))))))))))))))))))</f>
        <v>2019</v>
      </c>
      <c r="S339" s="536" t="s">
        <v>12033</v>
      </c>
      <c r="T339" s="536">
        <v>1460</v>
      </c>
      <c r="U339" s="540">
        <v>45409</v>
      </c>
      <c r="V339" s="541">
        <v>45453</v>
      </c>
      <c r="W339" s="542">
        <v>6500</v>
      </c>
      <c r="X339" s="543">
        <v>7300</v>
      </c>
    </row>
    <row r="340" spans="1:24" ht="26.25" customHeight="1">
      <c r="A340" s="544"/>
      <c r="B340" s="108"/>
      <c r="C340" s="108" t="s">
        <v>11905</v>
      </c>
      <c r="D340" s="108"/>
      <c r="E340" s="108"/>
      <c r="F340" s="108"/>
      <c r="G340" s="108"/>
      <c r="H340" s="108"/>
      <c r="I340" s="108" t="s">
        <v>194</v>
      </c>
      <c r="J340" s="412" t="s">
        <v>11886</v>
      </c>
      <c r="K340" s="115" t="s">
        <v>211</v>
      </c>
      <c r="L340" s="108"/>
      <c r="M340" s="108"/>
      <c r="N340" s="73" t="s">
        <v>3907</v>
      </c>
      <c r="O340" s="109"/>
      <c r="P340" s="110"/>
      <c r="Q340" s="108" t="s">
        <v>203</v>
      </c>
      <c r="R340" s="108">
        <f>IF(MID(RIGHT(S340,8),1,1)="M",2021,IF(MID(RIGHT(S340,8),1,1)="N",2022,IF(MID(RIGHT(S340,8),1,1)="P",2023,IF(MID(RIGHT(S340,8),1,1)="R",1994,IF(MID(RIGHT(S340,8),1,1)="S",1995,IF(MID(RIGHT(S340,8),1,1)="T",1996,IF(MID(RIGHT(S340,8),1,1)="V",1997,IF(MID(RIGHT(S340,8),1,1)="W",1998,IF(MID(RIGHT(S340,8),1,1)="X",1999,IF(MID(RIGHT(S340,8),1,1)="Y",2000,IF(MID(RIGHT(S340,8),1,1)="1",2001,IF(MID(RIGHT(S340,8),1,1)="2",2002,IF(MID(RIGHT(S340,8),1,1)="3",2003,IF(MID(RIGHT(S340,8),1,1)="4",2004,IF(MID(RIGHT(S340,8),1,1)="5",2005,IF(MID(RIGHT(S340,8),1,1)="6",2006,IF(MID(RIGHT(S340,8),1,1)="7",2007,IF(MID(RIGHT(S340,8),1,1)="8",2008,IF(MID(RIGHT(S340,8),1,1)="9",2009,IF(MID(RIGHT(S340,8),1,1)="A",2010,IF(MID(RIGHT(S340,8),1,1)="B",2011,IF(MID(RIGHT(S340,8),1,1)="C",2012,IF(MID(RIGHT(S340,8),1,1)="D",2013,IF(MID(RIGHT(S340,8),1,1)="E",2014,IF(MID(RIGHT(S340,8),1,1)="F",2015,IF(MID(RIGHT(S340,8),1,1)="G",2016,IF(MID(RIGHT(S340,8),1,1)="H",2017,IF(MID(RIGHT(S340,8),1,1)="J",2018,IF(MID(RIGHT(S340,8),1,1)="K",2019,IF(MID(RIGHT(S340,8),1,1)="L",2020,""))))))))))))))))))))))))))))))</f>
        <v>2019</v>
      </c>
      <c r="S340" s="108" t="s">
        <v>12030</v>
      </c>
      <c r="T340" s="108">
        <v>1460</v>
      </c>
      <c r="U340" s="112"/>
      <c r="V340" s="329"/>
      <c r="W340" s="113"/>
      <c r="X340" s="545"/>
    </row>
    <row r="341" spans="1:24" ht="26.25" customHeight="1">
      <c r="A341" s="544"/>
      <c r="B341" s="108"/>
      <c r="C341" s="108"/>
      <c r="D341" s="108"/>
      <c r="E341" s="108"/>
      <c r="F341" s="108"/>
      <c r="G341" s="108"/>
      <c r="H341" s="108"/>
      <c r="I341" s="108" t="s">
        <v>8287</v>
      </c>
      <c r="J341" s="412" t="s">
        <v>11887</v>
      </c>
      <c r="K341" s="109" t="s">
        <v>2129</v>
      </c>
      <c r="L341" s="108"/>
      <c r="M341" s="108"/>
      <c r="N341" s="73" t="s">
        <v>2431</v>
      </c>
      <c r="O341" s="109"/>
      <c r="P341" s="110"/>
      <c r="Q341" s="108" t="s">
        <v>203</v>
      </c>
      <c r="R341" s="108">
        <f>IF(MID(RIGHT(S341,8),1,1)="M",2021,IF(MID(RIGHT(S341,8),1,1)="N",2022,IF(MID(RIGHT(S341,8),1,1)="P",2023,IF(MID(RIGHT(S341,8),1,1)="R",1994,IF(MID(RIGHT(S341,8),1,1)="S",1995,IF(MID(RIGHT(S341,8),1,1)="T",1996,IF(MID(RIGHT(S341,8),1,1)="V",1997,IF(MID(RIGHT(S341,8),1,1)="W",1998,IF(MID(RIGHT(S341,8),1,1)="X",1999,IF(MID(RIGHT(S341,8),1,1)="Y",2000,IF(MID(RIGHT(S341,8),1,1)="1",2001,IF(MID(RIGHT(S341,8),1,1)="2",2002,IF(MID(RIGHT(S341,8),1,1)="3",2003,IF(MID(RIGHT(S341,8),1,1)="4",2004,IF(MID(RIGHT(S341,8),1,1)="5",2005,IF(MID(RIGHT(S341,8),1,1)="6",2006,IF(MID(RIGHT(S341,8),1,1)="7",2007,IF(MID(RIGHT(S341,8),1,1)="8",2008,IF(MID(RIGHT(S341,8),1,1)="9",2009,IF(MID(RIGHT(S341,8),1,1)="A",2010,IF(MID(RIGHT(S341,8),1,1)="B",2011,IF(MID(RIGHT(S341,8),1,1)="C",2012,IF(MID(RIGHT(S341,8),1,1)="D",2013,IF(MID(RIGHT(S341,8),1,1)="E",2014,IF(MID(RIGHT(S341,8),1,1)="F",2015,IF(MID(RIGHT(S341,8),1,1)="G",2016,IF(MID(RIGHT(S341,8),1,1)="H",2017,IF(MID(RIGHT(S341,8),1,1)="J",2018,IF(MID(RIGHT(S341,8),1,1)="K",2019,IF(MID(RIGHT(S341,8),1,1)="L",2020,""))))))))))))))))))))))))))))))</f>
        <v>2019</v>
      </c>
      <c r="S341" s="108" t="s">
        <v>12031</v>
      </c>
      <c r="T341" s="108">
        <v>1460</v>
      </c>
      <c r="U341" s="111"/>
      <c r="V341" s="112"/>
      <c r="W341" s="113"/>
      <c r="X341" s="545"/>
    </row>
    <row r="342" spans="1:24" ht="26.25" customHeight="1">
      <c r="A342" s="544"/>
      <c r="B342" s="108"/>
      <c r="C342" s="108"/>
      <c r="D342" s="108"/>
      <c r="E342" s="108"/>
      <c r="F342" s="108"/>
      <c r="G342" s="108"/>
      <c r="H342" s="108"/>
      <c r="I342" s="108"/>
      <c r="J342" s="425" t="s">
        <v>2673</v>
      </c>
      <c r="K342" s="109" t="s">
        <v>11891</v>
      </c>
      <c r="L342" s="108"/>
      <c r="M342" s="108"/>
      <c r="N342" s="109"/>
      <c r="O342" s="109"/>
      <c r="P342" s="110"/>
      <c r="Q342" s="108" t="s">
        <v>203</v>
      </c>
      <c r="R342" s="108">
        <f>IF(MID(RIGHT(S342,8),1,1)="M",2021,IF(MID(RIGHT(S342,8),1,1)="N",2022,IF(MID(RIGHT(S342,8),1,1)="P",2023,IF(MID(RIGHT(S342,8),1,1)="R",1994,IF(MID(RIGHT(S342,8),1,1)="S",1995,IF(MID(RIGHT(S342,8),1,1)="T",1996,IF(MID(RIGHT(S342,8),1,1)="V",1997,IF(MID(RIGHT(S342,8),1,1)="W",1998,IF(MID(RIGHT(S342,8),1,1)="X",1999,IF(MID(RIGHT(S342,8),1,1)="Y",2000,IF(MID(RIGHT(S342,8),1,1)="1",2001,IF(MID(RIGHT(S342,8),1,1)="2",2002,IF(MID(RIGHT(S342,8),1,1)="3",2003,IF(MID(RIGHT(S342,8),1,1)="4",2004,IF(MID(RIGHT(S342,8),1,1)="5",2005,IF(MID(RIGHT(S342,8),1,1)="6",2006,IF(MID(RIGHT(S342,8),1,1)="7",2007,IF(MID(RIGHT(S342,8),1,1)="8",2008,IF(MID(RIGHT(S342,8),1,1)="9",2009,IF(MID(RIGHT(S342,8),1,1)="A",2010,IF(MID(RIGHT(S342,8),1,1)="B",2011,IF(MID(RIGHT(S342,8),1,1)="C",2012,IF(MID(RIGHT(S342,8),1,1)="D",2013,IF(MID(RIGHT(S342,8),1,1)="E",2014,IF(MID(RIGHT(S342,8),1,1)="F",2015,IF(MID(RIGHT(S342,8),1,1)="G",2016,IF(MID(RIGHT(S342,8),1,1)="H",2017,IF(MID(RIGHT(S342,8),1,1)="J",2018,IF(MID(RIGHT(S342,8),1,1)="K",2019,IF(MID(RIGHT(S342,8),1,1)="L",2020,""))))))))))))))))))))))))))))))</f>
        <v>2019</v>
      </c>
      <c r="S342" s="108" t="s">
        <v>12032</v>
      </c>
      <c r="T342" s="108">
        <v>1460</v>
      </c>
      <c r="U342" s="111"/>
      <c r="V342" s="112"/>
      <c r="W342" s="113"/>
      <c r="X342" s="545"/>
    </row>
    <row r="343" spans="1:24" ht="26.25" customHeight="1">
      <c r="A343" s="544"/>
      <c r="B343" s="108"/>
      <c r="C343" s="108"/>
      <c r="D343" s="108"/>
      <c r="E343" s="108"/>
      <c r="F343" s="108"/>
      <c r="G343" s="108"/>
      <c r="H343" s="108"/>
      <c r="I343" s="108"/>
      <c r="J343" s="425" t="s">
        <v>2643</v>
      </c>
      <c r="K343" s="109"/>
      <c r="L343" s="108"/>
      <c r="M343" s="108"/>
      <c r="N343" s="109"/>
      <c r="O343" s="109"/>
      <c r="P343" s="110"/>
      <c r="Q343" s="108"/>
      <c r="R343" s="108"/>
      <c r="S343" s="114" t="s">
        <v>189</v>
      </c>
      <c r="T343" s="114">
        <v>3900</v>
      </c>
      <c r="U343" s="111"/>
      <c r="V343" s="112"/>
      <c r="W343" s="113"/>
      <c r="X343" s="545"/>
    </row>
    <row r="344" spans="1:24" ht="26.25" customHeight="1">
      <c r="A344" s="544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9"/>
      <c r="O344" s="109"/>
      <c r="P344" s="110"/>
      <c r="Q344" s="108"/>
      <c r="R344" s="108"/>
      <c r="S344" s="114" t="s">
        <v>2472</v>
      </c>
      <c r="T344" s="114">
        <f>SUM(T339:T343)</f>
        <v>9740</v>
      </c>
      <c r="U344" s="111"/>
      <c r="V344" s="112"/>
      <c r="W344" s="113"/>
      <c r="X344" s="545"/>
    </row>
    <row r="345" spans="1:24" ht="26.25" customHeight="1" thickBot="1">
      <c r="A345" s="546"/>
      <c r="B345" s="547"/>
      <c r="C345" s="547"/>
      <c r="D345" s="547"/>
      <c r="E345" s="547"/>
      <c r="F345" s="547"/>
      <c r="G345" s="547"/>
      <c r="H345" s="547"/>
      <c r="I345" s="547"/>
      <c r="J345" s="547"/>
      <c r="K345" s="1229" t="s">
        <v>11889</v>
      </c>
      <c r="L345" s="547"/>
      <c r="M345" s="547"/>
      <c r="N345" s="548"/>
      <c r="O345" s="548"/>
      <c r="P345" s="549"/>
      <c r="Q345" s="547"/>
      <c r="R345" s="547"/>
      <c r="S345" s="550" t="s">
        <v>1907</v>
      </c>
      <c r="T345" s="550">
        <v>5840</v>
      </c>
      <c r="U345" s="551"/>
      <c r="V345" s="552"/>
      <c r="W345" s="553"/>
      <c r="X345" s="554"/>
    </row>
    <row r="347" spans="1:24" ht="26.25" customHeight="1" thickBot="1"/>
    <row r="348" spans="1:24" ht="26.25" customHeight="1">
      <c r="A348" s="874" t="s">
        <v>188</v>
      </c>
      <c r="B348" s="875"/>
      <c r="C348" s="875" t="s">
        <v>11852</v>
      </c>
      <c r="D348" s="875" t="s">
        <v>190</v>
      </c>
      <c r="E348" s="875" t="s">
        <v>191</v>
      </c>
      <c r="F348" s="875" t="s">
        <v>191</v>
      </c>
      <c r="G348" s="875" t="s">
        <v>191</v>
      </c>
      <c r="H348" s="1478"/>
      <c r="I348" s="875" t="s">
        <v>129</v>
      </c>
      <c r="J348" s="875" t="s">
        <v>11909</v>
      </c>
      <c r="K348" s="876" t="s">
        <v>11854</v>
      </c>
      <c r="L348" s="875" t="s">
        <v>12092</v>
      </c>
      <c r="M348" s="875"/>
      <c r="N348" s="876" t="s">
        <v>12075</v>
      </c>
      <c r="O348" s="876">
        <v>871071</v>
      </c>
      <c r="P348" s="877"/>
      <c r="Q348" s="875" t="s">
        <v>379</v>
      </c>
      <c r="R348" s="875">
        <v>2023</v>
      </c>
      <c r="S348" s="875" t="s">
        <v>12076</v>
      </c>
      <c r="T348" s="875">
        <v>2330</v>
      </c>
      <c r="U348" s="878">
        <v>45409</v>
      </c>
      <c r="V348" s="878">
        <v>45453</v>
      </c>
      <c r="W348" s="1667">
        <v>5700</v>
      </c>
      <c r="X348" s="880">
        <v>6550</v>
      </c>
    </row>
    <row r="349" spans="1:24" ht="26.25" customHeight="1">
      <c r="A349" s="881"/>
      <c r="B349" s="882"/>
      <c r="C349" s="882"/>
      <c r="D349" s="882"/>
      <c r="E349" s="882"/>
      <c r="F349" s="882"/>
      <c r="G349" s="882"/>
      <c r="H349" s="882"/>
      <c r="I349" s="882" t="s">
        <v>194</v>
      </c>
      <c r="J349" s="412" t="s">
        <v>11950</v>
      </c>
      <c r="K349" s="884" t="s">
        <v>211</v>
      </c>
      <c r="L349" s="2841" t="s">
        <v>12091</v>
      </c>
      <c r="M349" s="882"/>
      <c r="N349" s="73" t="s">
        <v>2431</v>
      </c>
      <c r="O349" s="882"/>
      <c r="P349" s="882"/>
      <c r="Q349" s="882" t="s">
        <v>3019</v>
      </c>
      <c r="R349" s="882">
        <f>IF(MID(RIGHT(S349,8),1,1)="M",2021,IF(MID(RIGHT(S349,8),1,1)="N",2022,IF(MID(RIGHT(S349,8),1,1)="P",2023,IF(MID(RIGHT(S349,8),1,1)="R",1994,IF(MID(RIGHT(S349,8),1,1)="S",1995,IF(MID(RIGHT(S349,8),1,1)="T",1996,IF(MID(RIGHT(S349,8),1,1)="V",1997,IF(MID(RIGHT(S349,8),1,1)="W",1998,IF(MID(RIGHT(S349,8),1,1)="X",1999,IF(MID(RIGHT(S349,8),1,1)="Y",2000,IF(MID(RIGHT(S349,8),1,1)="1",2001,IF(MID(RIGHT(S349,8),1,1)="2",2002,IF(MID(RIGHT(S349,8),1,1)="3",2003,IF(MID(RIGHT(S349,8),1,1)="4",2004,IF(MID(RIGHT(S349,8),1,1)="5",2005,IF(MID(RIGHT(S349,8),1,1)="6",2006,IF(MID(RIGHT(S349,8),1,1)="7",2007,IF(MID(RIGHT(S349,8),1,1)="8",2008,IF(MID(RIGHT(S349,8),1,1)="9",2009,IF(MID(RIGHT(S349,8),1,1)="A",2010,IF(MID(RIGHT(S349,8),1,1)="B",2011,IF(MID(RIGHT(S349,8),1,1)="C",2012,IF(MID(RIGHT(S349,8),1,1)="D",2013,IF(MID(RIGHT(S349,8),1,1)="E",2014,IF(MID(RIGHT(S349,8),1,1)="F",2015,IF(MID(RIGHT(S349,8),1,1)="G",2016,IF(MID(RIGHT(S349,8),1,1)="H",2017,IF(MID(RIGHT(S349,8),1,1)="J",2018,IF(MID(RIGHT(S349,8),1,1)="K",2019,IF(MID(RIGHT(S349,8),1,1)="L",2020,""))))))))))))))))))))))))))))))</f>
        <v>2023</v>
      </c>
      <c r="S349" s="882" t="s">
        <v>12078</v>
      </c>
      <c r="T349" s="882">
        <v>1820</v>
      </c>
      <c r="U349" s="891"/>
      <c r="V349" s="1132"/>
      <c r="W349" s="887"/>
      <c r="X349" s="1576">
        <v>150</v>
      </c>
    </row>
    <row r="350" spans="1:24" ht="26.25" customHeight="1">
      <c r="A350" s="881"/>
      <c r="B350" s="882"/>
      <c r="C350" s="1434"/>
      <c r="D350" s="882"/>
      <c r="E350" s="882"/>
      <c r="F350" s="882"/>
      <c r="G350" s="882"/>
      <c r="H350" s="882"/>
      <c r="I350" s="882" t="s">
        <v>11853</v>
      </c>
      <c r="J350" s="412" t="s">
        <v>11951</v>
      </c>
      <c r="K350" s="889" t="s">
        <v>2116</v>
      </c>
      <c r="L350" s="2842"/>
      <c r="M350" s="882"/>
      <c r="N350" s="73" t="s">
        <v>3824</v>
      </c>
      <c r="O350" s="1436"/>
      <c r="P350" s="882"/>
      <c r="Q350" s="882" t="s">
        <v>379</v>
      </c>
      <c r="R350" s="882">
        <v>2022</v>
      </c>
      <c r="S350" s="882" t="s">
        <v>12077</v>
      </c>
      <c r="T350" s="882">
        <v>2330</v>
      </c>
      <c r="U350" s="891"/>
      <c r="V350" s="885"/>
      <c r="W350" s="887"/>
      <c r="X350" s="888">
        <v>450</v>
      </c>
    </row>
    <row r="351" spans="1:24" ht="26.25" customHeight="1">
      <c r="A351" s="881"/>
      <c r="B351" s="882"/>
      <c r="C351" s="882"/>
      <c r="D351" s="882"/>
      <c r="E351" s="882"/>
      <c r="F351" s="882"/>
      <c r="G351" s="882"/>
      <c r="H351" s="882"/>
      <c r="I351" s="2837" t="s">
        <v>11908</v>
      </c>
      <c r="J351" s="425" t="s">
        <v>2643</v>
      </c>
      <c r="K351" s="889" t="s">
        <v>11890</v>
      </c>
      <c r="L351" s="1673" t="s">
        <v>12122</v>
      </c>
      <c r="M351" s="882"/>
      <c r="N351" s="73" t="s">
        <v>12377</v>
      </c>
      <c r="O351" s="882" t="s">
        <v>12378</v>
      </c>
      <c r="P351" s="882"/>
      <c r="Q351" s="882"/>
      <c r="R351" s="882"/>
      <c r="S351" s="883" t="s">
        <v>189</v>
      </c>
      <c r="T351" s="883">
        <v>3880</v>
      </c>
      <c r="U351" s="885"/>
      <c r="V351" s="891"/>
      <c r="W351" s="887"/>
      <c r="X351" s="888">
        <v>350</v>
      </c>
    </row>
    <row r="352" spans="1:24" ht="26.25" customHeight="1">
      <c r="A352" s="881"/>
      <c r="B352" s="882"/>
      <c r="C352" s="882"/>
      <c r="D352" s="882"/>
      <c r="E352" s="882"/>
      <c r="F352" s="882"/>
      <c r="G352" s="882"/>
      <c r="H352" s="882"/>
      <c r="I352" s="2838"/>
      <c r="J352" s="882"/>
      <c r="K352" s="890"/>
      <c r="L352" s="882"/>
      <c r="M352" s="882"/>
      <c r="N352" s="882"/>
      <c r="O352" s="882"/>
      <c r="P352" s="882"/>
      <c r="Q352" s="882"/>
      <c r="R352" s="882"/>
      <c r="S352" s="883" t="s">
        <v>2472</v>
      </c>
      <c r="T352" s="883">
        <f>SUM(T348:T351)</f>
        <v>10360</v>
      </c>
      <c r="U352" s="891"/>
      <c r="V352" s="891"/>
      <c r="W352" s="887"/>
      <c r="X352" s="888">
        <v>150</v>
      </c>
    </row>
    <row r="353" spans="1:24" ht="26.25" customHeight="1" thickBot="1">
      <c r="A353" s="892"/>
      <c r="B353" s="893"/>
      <c r="C353" s="893"/>
      <c r="D353" s="893"/>
      <c r="E353" s="893"/>
      <c r="F353" s="893"/>
      <c r="G353" s="893"/>
      <c r="H353" s="893"/>
      <c r="I353" s="893"/>
      <c r="J353" s="893"/>
      <c r="K353" s="611" t="s">
        <v>11888</v>
      </c>
      <c r="L353" s="893"/>
      <c r="M353" s="893"/>
      <c r="N353" s="894"/>
      <c r="O353" s="894"/>
      <c r="P353" s="895"/>
      <c r="Q353" s="893"/>
      <c r="R353" s="893"/>
      <c r="S353" s="896" t="s">
        <v>3142</v>
      </c>
      <c r="T353" s="896">
        <v>6480</v>
      </c>
      <c r="U353" s="897"/>
      <c r="V353" s="898"/>
      <c r="W353" s="899" t="s">
        <v>12206</v>
      </c>
      <c r="X353" s="1134">
        <f>SUM(X348:X352)</f>
        <v>7650</v>
      </c>
    </row>
    <row r="355" spans="1:24" ht="26.25" customHeight="1" thickBot="1"/>
    <row r="356" spans="1:24" ht="26.25" customHeight="1">
      <c r="A356" s="656" t="s">
        <v>188</v>
      </c>
      <c r="B356" s="657"/>
      <c r="C356" s="657" t="s">
        <v>3303</v>
      </c>
      <c r="D356" s="657" t="s">
        <v>190</v>
      </c>
      <c r="E356" s="657" t="s">
        <v>191</v>
      </c>
      <c r="F356" s="657" t="s">
        <v>191</v>
      </c>
      <c r="G356" s="657" t="s">
        <v>191</v>
      </c>
      <c r="H356" s="657" t="s">
        <v>191</v>
      </c>
      <c r="I356" s="657" t="s">
        <v>10394</v>
      </c>
      <c r="J356" s="657" t="s">
        <v>11760</v>
      </c>
      <c r="K356" s="659" t="s">
        <v>11728</v>
      </c>
      <c r="L356" s="657" t="s">
        <v>12106</v>
      </c>
      <c r="M356" s="657"/>
      <c r="N356" s="659" t="s">
        <v>11872</v>
      </c>
      <c r="O356" s="659" t="s">
        <v>11987</v>
      </c>
      <c r="P356" s="660" t="s">
        <v>13801</v>
      </c>
      <c r="Q356" s="657" t="s">
        <v>1934</v>
      </c>
      <c r="R356" s="657">
        <v>2014</v>
      </c>
      <c r="S356" s="657" t="s">
        <v>11988</v>
      </c>
      <c r="T356" s="657">
        <v>1905</v>
      </c>
      <c r="U356" s="1520">
        <v>45412</v>
      </c>
      <c r="V356" s="661" t="s">
        <v>11826</v>
      </c>
      <c r="W356" s="662">
        <v>5500</v>
      </c>
      <c r="X356" s="663">
        <v>5900</v>
      </c>
    </row>
    <row r="357" spans="1:24" ht="26.25" customHeight="1">
      <c r="A357" s="664"/>
      <c r="B357" s="116"/>
      <c r="C357" s="116"/>
      <c r="D357" s="116"/>
      <c r="E357" s="116"/>
      <c r="F357" s="116"/>
      <c r="G357" s="116"/>
      <c r="H357" s="116"/>
      <c r="I357" s="116" t="s">
        <v>3598</v>
      </c>
      <c r="J357" s="412" t="s">
        <v>11777</v>
      </c>
      <c r="K357" s="123" t="s">
        <v>195</v>
      </c>
      <c r="L357" s="427" t="s">
        <v>3359</v>
      </c>
      <c r="M357" s="116"/>
      <c r="N357" s="73" t="s">
        <v>3907</v>
      </c>
      <c r="O357" s="117"/>
      <c r="P357" s="116"/>
      <c r="Q357" s="116" t="s">
        <v>1934</v>
      </c>
      <c r="R357" s="116">
        <v>2022</v>
      </c>
      <c r="S357" s="116" t="s">
        <v>11989</v>
      </c>
      <c r="T357" s="116">
        <v>2035</v>
      </c>
      <c r="U357" s="119">
        <v>45410</v>
      </c>
      <c r="V357" s="1522"/>
      <c r="W357" s="121" t="s">
        <v>12137</v>
      </c>
      <c r="X357" s="665" t="s">
        <v>13790</v>
      </c>
    </row>
    <row r="358" spans="1:24" ht="26.25" customHeight="1">
      <c r="A358" s="664"/>
      <c r="B358" s="116"/>
      <c r="C358" s="116" t="s">
        <v>10098</v>
      </c>
      <c r="D358" s="116" t="s">
        <v>191</v>
      </c>
      <c r="E358" s="116"/>
      <c r="F358" s="116"/>
      <c r="G358" s="116"/>
      <c r="H358" s="116"/>
      <c r="I358" s="116"/>
      <c r="J358" s="116" t="s">
        <v>11776</v>
      </c>
      <c r="K358" s="124" t="s">
        <v>1969</v>
      </c>
      <c r="L358" s="116" t="s">
        <v>12439</v>
      </c>
      <c r="M358" s="116"/>
      <c r="N358" s="73" t="s">
        <v>2435</v>
      </c>
      <c r="O358" s="117"/>
      <c r="P358" s="116"/>
      <c r="Q358" s="116" t="s">
        <v>523</v>
      </c>
      <c r="R358" s="116">
        <v>2014</v>
      </c>
      <c r="S358" s="116" t="s">
        <v>11990</v>
      </c>
      <c r="T358" s="116">
        <v>2315</v>
      </c>
      <c r="U358" s="120">
        <v>45411</v>
      </c>
      <c r="V358" s="119"/>
      <c r="W358" s="121" t="s">
        <v>12587</v>
      </c>
      <c r="X358" s="665"/>
    </row>
    <row r="359" spans="1:24" ht="26.25" customHeight="1">
      <c r="A359" s="664"/>
      <c r="B359" s="116"/>
      <c r="C359" s="116" t="s">
        <v>10099</v>
      </c>
      <c r="D359" s="116" t="s">
        <v>191</v>
      </c>
      <c r="E359" s="116"/>
      <c r="F359" s="116"/>
      <c r="G359" s="116"/>
      <c r="H359" s="116"/>
      <c r="I359" s="116"/>
      <c r="J359" s="116" t="s">
        <v>11778</v>
      </c>
      <c r="K359" s="117" t="s">
        <v>8972</v>
      </c>
      <c r="L359" s="116" t="s">
        <v>13360</v>
      </c>
      <c r="M359" s="116"/>
      <c r="N359" s="117"/>
      <c r="O359" s="117"/>
      <c r="P359" s="116"/>
      <c r="Q359" s="116" t="s">
        <v>523</v>
      </c>
      <c r="R359" s="116">
        <v>2014</v>
      </c>
      <c r="S359" s="116" t="s">
        <v>11991</v>
      </c>
      <c r="T359" s="116">
        <v>2085</v>
      </c>
      <c r="U359" s="119"/>
      <c r="V359" s="120"/>
      <c r="W359" s="121"/>
      <c r="X359" s="665"/>
    </row>
    <row r="360" spans="1:24" ht="26.25" customHeight="1">
      <c r="A360" s="664"/>
      <c r="B360" s="116"/>
      <c r="C360" s="116" t="s">
        <v>11986</v>
      </c>
      <c r="D360" s="116" t="s">
        <v>191</v>
      </c>
      <c r="E360" s="116"/>
      <c r="F360" s="116"/>
      <c r="G360" s="116"/>
      <c r="H360" s="116"/>
      <c r="I360" s="116"/>
      <c r="J360" s="116"/>
      <c r="K360" s="117"/>
      <c r="L360" s="116" t="s">
        <v>13891</v>
      </c>
      <c r="M360" s="116"/>
      <c r="N360" s="116"/>
      <c r="O360" s="116"/>
      <c r="P360" s="118"/>
      <c r="Q360" s="116"/>
      <c r="R360" s="116"/>
      <c r="S360" s="122" t="s">
        <v>189</v>
      </c>
      <c r="T360" s="122">
        <v>3890</v>
      </c>
      <c r="U360" s="120"/>
      <c r="V360" s="119"/>
      <c r="W360" s="121"/>
      <c r="X360" s="665"/>
    </row>
    <row r="361" spans="1:24" ht="26.25" customHeight="1">
      <c r="A361" s="664"/>
      <c r="B361" s="116"/>
      <c r="C361" s="116"/>
      <c r="D361" s="116"/>
      <c r="E361" s="116"/>
      <c r="F361" s="116"/>
      <c r="G361" s="116"/>
      <c r="H361" s="116"/>
      <c r="I361" s="116"/>
      <c r="J361" s="116"/>
      <c r="K361" s="117"/>
      <c r="L361" s="116" t="s">
        <v>13892</v>
      </c>
      <c r="M361" s="122" t="s">
        <v>13663</v>
      </c>
      <c r="N361" s="116"/>
      <c r="O361" s="116"/>
      <c r="P361" s="118"/>
      <c r="Q361" s="116"/>
      <c r="R361" s="116"/>
      <c r="S361" s="122" t="s">
        <v>2472</v>
      </c>
      <c r="T361" s="122">
        <f>SUM(T356:T360)</f>
        <v>12230</v>
      </c>
      <c r="U361" s="119"/>
      <c r="V361" s="119"/>
      <c r="W361" s="121"/>
      <c r="X361" s="665"/>
    </row>
    <row r="362" spans="1:24" ht="26.25" customHeight="1" thickBot="1">
      <c r="A362" s="666"/>
      <c r="B362" s="667"/>
      <c r="C362" s="667"/>
      <c r="D362" s="667"/>
      <c r="E362" s="667"/>
      <c r="F362" s="667"/>
      <c r="G362" s="667"/>
      <c r="H362" s="667"/>
      <c r="I362" s="667"/>
      <c r="J362" s="667"/>
      <c r="K362" s="611" t="s">
        <v>11775</v>
      </c>
      <c r="L362" s="667" t="s">
        <v>12441</v>
      </c>
      <c r="M362" s="670" t="s">
        <v>13889</v>
      </c>
      <c r="N362" s="668"/>
      <c r="O362" s="668"/>
      <c r="P362" s="669"/>
      <c r="Q362" s="667"/>
      <c r="R362" s="667"/>
      <c r="S362" s="669"/>
      <c r="T362" s="669"/>
      <c r="U362" s="671"/>
      <c r="V362" s="672"/>
      <c r="W362" s="673"/>
      <c r="X362" s="674"/>
    </row>
    <row r="363" spans="1:24" ht="26.25" customHeight="1">
      <c r="A363" s="656" t="s">
        <v>188</v>
      </c>
      <c r="B363" s="657"/>
      <c r="C363" s="657" t="s">
        <v>3303</v>
      </c>
      <c r="D363" s="657" t="s">
        <v>190</v>
      </c>
      <c r="E363" s="657" t="s">
        <v>191</v>
      </c>
      <c r="F363" s="657" t="s">
        <v>191</v>
      </c>
      <c r="G363" s="657" t="s">
        <v>191</v>
      </c>
      <c r="H363" s="657" t="s">
        <v>191</v>
      </c>
      <c r="I363" s="657" t="s">
        <v>10394</v>
      </c>
      <c r="J363" s="657" t="s">
        <v>11760</v>
      </c>
      <c r="K363" s="659" t="s">
        <v>11728</v>
      </c>
      <c r="L363" s="657" t="s">
        <v>12097</v>
      </c>
      <c r="M363" s="657"/>
      <c r="N363" s="659" t="s">
        <v>11873</v>
      </c>
      <c r="O363" s="659">
        <v>871074</v>
      </c>
      <c r="P363" s="660" t="s">
        <v>13801</v>
      </c>
      <c r="Q363" s="657" t="s">
        <v>7181</v>
      </c>
      <c r="R363" s="657">
        <v>2015</v>
      </c>
      <c r="S363" s="657" t="s">
        <v>11992</v>
      </c>
      <c r="T363" s="657">
        <v>1420</v>
      </c>
      <c r="U363" s="1520">
        <v>45412</v>
      </c>
      <c r="V363" s="661" t="s">
        <v>11826</v>
      </c>
      <c r="W363" s="662">
        <v>5500</v>
      </c>
      <c r="X363" s="663">
        <v>5900</v>
      </c>
    </row>
    <row r="364" spans="1:24" ht="26.25" customHeight="1">
      <c r="A364" s="664"/>
      <c r="B364" s="116"/>
      <c r="C364" s="116"/>
      <c r="D364" s="116"/>
      <c r="E364" s="116"/>
      <c r="F364" s="116"/>
      <c r="G364" s="116"/>
      <c r="H364" s="116"/>
      <c r="I364" s="116" t="s">
        <v>3598</v>
      </c>
      <c r="J364" s="412" t="s">
        <v>11777</v>
      </c>
      <c r="K364" s="123" t="s">
        <v>195</v>
      </c>
      <c r="L364" s="427" t="s">
        <v>3359</v>
      </c>
      <c r="M364" s="116"/>
      <c r="N364" s="73" t="s">
        <v>3907</v>
      </c>
      <c r="O364" s="117"/>
      <c r="P364" s="116"/>
      <c r="Q364" s="116" t="s">
        <v>520</v>
      </c>
      <c r="R364" s="116">
        <v>2015</v>
      </c>
      <c r="S364" s="116" t="s">
        <v>11993</v>
      </c>
      <c r="T364" s="116">
        <v>2345</v>
      </c>
      <c r="U364" s="119">
        <v>45410</v>
      </c>
      <c r="V364" s="1522"/>
      <c r="W364" s="121" t="s">
        <v>12587</v>
      </c>
      <c r="X364" s="665" t="s">
        <v>13790</v>
      </c>
    </row>
    <row r="365" spans="1:24" ht="26.25" customHeight="1">
      <c r="A365" s="664"/>
      <c r="B365" s="116"/>
      <c r="C365" s="116" t="s">
        <v>10098</v>
      </c>
      <c r="D365" s="116" t="s">
        <v>191</v>
      </c>
      <c r="E365" s="116"/>
      <c r="F365" s="116"/>
      <c r="G365" s="116"/>
      <c r="H365" s="116"/>
      <c r="I365" s="116"/>
      <c r="J365" s="116" t="s">
        <v>11776</v>
      </c>
      <c r="K365" s="124" t="s">
        <v>1969</v>
      </c>
      <c r="L365" s="116" t="s">
        <v>12439</v>
      </c>
      <c r="M365" s="116"/>
      <c r="N365" s="73" t="s">
        <v>2435</v>
      </c>
      <c r="O365" s="117"/>
      <c r="P365" s="116"/>
      <c r="Q365" s="116" t="s">
        <v>520</v>
      </c>
      <c r="R365" s="116">
        <v>2017</v>
      </c>
      <c r="S365" s="116" t="s">
        <v>11994</v>
      </c>
      <c r="T365" s="116">
        <v>2175</v>
      </c>
      <c r="U365" s="120">
        <v>45411</v>
      </c>
      <c r="V365" s="119"/>
      <c r="W365" s="1165"/>
      <c r="X365" s="665"/>
    </row>
    <row r="366" spans="1:24" ht="26.25" customHeight="1">
      <c r="A366" s="664"/>
      <c r="B366" s="116"/>
      <c r="C366" s="116" t="s">
        <v>10099</v>
      </c>
      <c r="D366" s="116" t="s">
        <v>191</v>
      </c>
      <c r="E366" s="116"/>
      <c r="F366" s="116"/>
      <c r="G366" s="116"/>
      <c r="H366" s="116"/>
      <c r="I366" s="116"/>
      <c r="J366" s="116" t="s">
        <v>11778</v>
      </c>
      <c r="K366" s="117" t="s">
        <v>8972</v>
      </c>
      <c r="L366" s="116" t="s">
        <v>13360</v>
      </c>
      <c r="M366" s="116"/>
      <c r="N366" s="117"/>
      <c r="O366" s="117"/>
      <c r="P366" s="116"/>
      <c r="Q366" s="116" t="s">
        <v>520</v>
      </c>
      <c r="R366" s="116">
        <v>2015</v>
      </c>
      <c r="S366" s="116" t="s">
        <v>11995</v>
      </c>
      <c r="T366" s="116">
        <v>2175</v>
      </c>
      <c r="U366" s="119"/>
      <c r="V366" s="120"/>
      <c r="W366" s="121"/>
      <c r="X366" s="665"/>
    </row>
    <row r="367" spans="1:24" ht="26.25" customHeight="1">
      <c r="A367" s="664"/>
      <c r="B367" s="116"/>
      <c r="C367" s="116" t="s">
        <v>11986</v>
      </c>
      <c r="D367" s="116" t="s">
        <v>191</v>
      </c>
      <c r="E367" s="116"/>
      <c r="F367" s="116"/>
      <c r="G367" s="116"/>
      <c r="H367" s="116"/>
      <c r="I367" s="116"/>
      <c r="J367" s="116"/>
      <c r="K367" s="117"/>
      <c r="L367" s="116" t="s">
        <v>13891</v>
      </c>
      <c r="M367" s="116"/>
      <c r="N367" s="116"/>
      <c r="O367" s="116"/>
      <c r="P367" s="118"/>
      <c r="Q367" s="116"/>
      <c r="R367" s="116"/>
      <c r="S367" s="122" t="s">
        <v>189</v>
      </c>
      <c r="T367" s="122">
        <v>3890</v>
      </c>
      <c r="U367" s="120"/>
      <c r="V367" s="119"/>
      <c r="W367" s="121"/>
      <c r="X367" s="665"/>
    </row>
    <row r="368" spans="1:24" ht="26.25" customHeight="1">
      <c r="A368" s="664"/>
      <c r="B368" s="116"/>
      <c r="C368" s="116"/>
      <c r="D368" s="116"/>
      <c r="E368" s="116"/>
      <c r="F368" s="116"/>
      <c r="G368" s="116"/>
      <c r="H368" s="116"/>
      <c r="I368" s="116"/>
      <c r="J368" s="116"/>
      <c r="K368" s="117"/>
      <c r="L368" s="116" t="s">
        <v>13892</v>
      </c>
      <c r="M368" s="122" t="s">
        <v>13663</v>
      </c>
      <c r="N368" s="116"/>
      <c r="O368" s="116"/>
      <c r="P368" s="118"/>
      <c r="Q368" s="116"/>
      <c r="R368" s="116"/>
      <c r="S368" s="122" t="s">
        <v>2472</v>
      </c>
      <c r="T368" s="122">
        <f>SUM(T363:T367)</f>
        <v>12005</v>
      </c>
      <c r="U368" s="119"/>
      <c r="V368" s="119"/>
      <c r="W368" s="121"/>
      <c r="X368" s="665"/>
    </row>
    <row r="369" spans="1:24" ht="26.25" customHeight="1" thickBot="1">
      <c r="A369" s="666"/>
      <c r="B369" s="667"/>
      <c r="C369" s="667"/>
      <c r="D369" s="667"/>
      <c r="E369" s="667"/>
      <c r="F369" s="667"/>
      <c r="G369" s="667"/>
      <c r="H369" s="667"/>
      <c r="I369" s="667"/>
      <c r="J369" s="667"/>
      <c r="K369" s="611" t="s">
        <v>11775</v>
      </c>
      <c r="L369" s="667" t="s">
        <v>12441</v>
      </c>
      <c r="M369" s="670" t="s">
        <v>13889</v>
      </c>
      <c r="N369" s="668"/>
      <c r="O369" s="668"/>
      <c r="P369" s="669"/>
      <c r="Q369" s="667"/>
      <c r="R369" s="667"/>
      <c r="S369" s="669"/>
      <c r="T369" s="669"/>
      <c r="U369" s="671"/>
      <c r="V369" s="672"/>
      <c r="W369" s="673"/>
      <c r="X369" s="674"/>
    </row>
    <row r="370" spans="1:24" ht="26.25" customHeight="1">
      <c r="A370" s="656" t="s">
        <v>188</v>
      </c>
      <c r="B370" s="657"/>
      <c r="C370" s="657" t="s">
        <v>3303</v>
      </c>
      <c r="D370" s="657" t="s">
        <v>190</v>
      </c>
      <c r="E370" s="657" t="s">
        <v>191</v>
      </c>
      <c r="F370" s="657" t="s">
        <v>191</v>
      </c>
      <c r="G370" s="657" t="s">
        <v>191</v>
      </c>
      <c r="H370" s="657" t="s">
        <v>191</v>
      </c>
      <c r="I370" s="657" t="s">
        <v>10394</v>
      </c>
      <c r="J370" s="657" t="s">
        <v>11760</v>
      </c>
      <c r="K370" s="659" t="s">
        <v>11728</v>
      </c>
      <c r="L370" s="657" t="s">
        <v>12095</v>
      </c>
      <c r="M370" s="657"/>
      <c r="N370" s="659" t="s">
        <v>12020</v>
      </c>
      <c r="O370" s="659">
        <v>871100</v>
      </c>
      <c r="P370" s="660" t="s">
        <v>13801</v>
      </c>
      <c r="Q370" s="657" t="s">
        <v>3809</v>
      </c>
      <c r="R370" s="657">
        <v>2016</v>
      </c>
      <c r="S370" s="657" t="s">
        <v>11996</v>
      </c>
      <c r="T370" s="657">
        <v>1955</v>
      </c>
      <c r="U370" s="1520">
        <v>45412</v>
      </c>
      <c r="V370" s="661" t="s">
        <v>11826</v>
      </c>
      <c r="W370" s="662">
        <v>5500</v>
      </c>
      <c r="X370" s="663">
        <v>5900</v>
      </c>
    </row>
    <row r="371" spans="1:24" ht="26.25" customHeight="1">
      <c r="A371" s="664"/>
      <c r="B371" s="116"/>
      <c r="C371" s="116"/>
      <c r="D371" s="116"/>
      <c r="E371" s="116"/>
      <c r="F371" s="116"/>
      <c r="G371" s="116"/>
      <c r="H371" s="116"/>
      <c r="I371" s="116" t="s">
        <v>3598</v>
      </c>
      <c r="J371" s="412" t="s">
        <v>11777</v>
      </c>
      <c r="K371" s="123" t="s">
        <v>195</v>
      </c>
      <c r="L371" s="427" t="s">
        <v>3359</v>
      </c>
      <c r="M371" s="116"/>
      <c r="N371" s="73" t="s">
        <v>3907</v>
      </c>
      <c r="O371" s="117"/>
      <c r="P371" s="116"/>
      <c r="Q371" s="116" t="s">
        <v>520</v>
      </c>
      <c r="R371" s="116">
        <v>2020</v>
      </c>
      <c r="S371" s="116" t="s">
        <v>11997</v>
      </c>
      <c r="T371" s="116">
        <v>2095</v>
      </c>
      <c r="U371" s="119">
        <v>45410</v>
      </c>
      <c r="V371" s="1522"/>
      <c r="W371" s="121" t="s">
        <v>12587</v>
      </c>
      <c r="X371" s="665" t="s">
        <v>13790</v>
      </c>
    </row>
    <row r="372" spans="1:24" ht="26.25" customHeight="1">
      <c r="A372" s="664"/>
      <c r="B372" s="116"/>
      <c r="C372" s="116" t="s">
        <v>10098</v>
      </c>
      <c r="D372" s="116" t="s">
        <v>191</v>
      </c>
      <c r="E372" s="116"/>
      <c r="F372" s="116"/>
      <c r="G372" s="116"/>
      <c r="H372" s="116"/>
      <c r="I372" s="116"/>
      <c r="J372" s="116" t="s">
        <v>11776</v>
      </c>
      <c r="K372" s="124" t="s">
        <v>1969</v>
      </c>
      <c r="L372" s="116" t="s">
        <v>12439</v>
      </c>
      <c r="M372" s="116"/>
      <c r="N372" s="73" t="s">
        <v>2435</v>
      </c>
      <c r="O372" s="117"/>
      <c r="P372" s="116"/>
      <c r="Q372" s="116" t="s">
        <v>3809</v>
      </c>
      <c r="R372" s="116">
        <v>2016</v>
      </c>
      <c r="S372" s="116" t="s">
        <v>11998</v>
      </c>
      <c r="T372" s="116">
        <v>2055</v>
      </c>
      <c r="U372" s="120">
        <v>45411</v>
      </c>
      <c r="V372" s="119"/>
      <c r="W372" s="1165"/>
      <c r="X372" s="665"/>
    </row>
    <row r="373" spans="1:24" ht="26.25" customHeight="1">
      <c r="A373" s="664"/>
      <c r="B373" s="116"/>
      <c r="C373" s="116" t="s">
        <v>10099</v>
      </c>
      <c r="D373" s="116" t="s">
        <v>191</v>
      </c>
      <c r="E373" s="116"/>
      <c r="F373" s="116"/>
      <c r="G373" s="116"/>
      <c r="H373" s="116"/>
      <c r="I373" s="116"/>
      <c r="J373" s="116" t="s">
        <v>11778</v>
      </c>
      <c r="K373" s="117" t="s">
        <v>8972</v>
      </c>
      <c r="L373" s="116" t="s">
        <v>13360</v>
      </c>
      <c r="M373" s="116"/>
      <c r="N373" s="117"/>
      <c r="O373" s="117"/>
      <c r="P373" s="116"/>
      <c r="Q373" s="116" t="s">
        <v>523</v>
      </c>
      <c r="R373" s="116">
        <v>2017</v>
      </c>
      <c r="S373" s="116" t="s">
        <v>11999</v>
      </c>
      <c r="T373" s="116">
        <v>2125</v>
      </c>
      <c r="U373" s="119"/>
      <c r="V373" s="120"/>
      <c r="W373" s="121"/>
      <c r="X373" s="665"/>
    </row>
    <row r="374" spans="1:24" ht="26.25" customHeight="1">
      <c r="A374" s="664"/>
      <c r="B374" s="116"/>
      <c r="C374" s="116" t="s">
        <v>11986</v>
      </c>
      <c r="D374" s="116" t="s">
        <v>191</v>
      </c>
      <c r="E374" s="116"/>
      <c r="F374" s="116"/>
      <c r="G374" s="116"/>
      <c r="H374" s="116"/>
      <c r="I374" s="116"/>
      <c r="J374" s="116"/>
      <c r="K374" s="117"/>
      <c r="L374" s="116" t="s">
        <v>13891</v>
      </c>
      <c r="M374" s="116"/>
      <c r="N374" s="116"/>
      <c r="O374" s="116"/>
      <c r="P374" s="118"/>
      <c r="Q374" s="116"/>
      <c r="R374" s="116"/>
      <c r="S374" s="122" t="s">
        <v>189</v>
      </c>
      <c r="T374" s="122">
        <v>3890</v>
      </c>
      <c r="U374" s="120"/>
      <c r="V374" s="119"/>
      <c r="W374" s="121"/>
      <c r="X374" s="665"/>
    </row>
    <row r="375" spans="1:24" ht="26.25" customHeight="1">
      <c r="A375" s="664"/>
      <c r="B375" s="116"/>
      <c r="C375" s="116"/>
      <c r="D375" s="116"/>
      <c r="E375" s="116"/>
      <c r="F375" s="116"/>
      <c r="G375" s="116"/>
      <c r="H375" s="116"/>
      <c r="I375" s="116"/>
      <c r="J375" s="116"/>
      <c r="K375" s="117"/>
      <c r="L375" s="116" t="s">
        <v>13981</v>
      </c>
      <c r="M375" s="122" t="s">
        <v>13663</v>
      </c>
      <c r="N375" s="116"/>
      <c r="O375" s="116"/>
      <c r="P375" s="118"/>
      <c r="Q375" s="116"/>
      <c r="R375" s="116"/>
      <c r="S375" s="122" t="s">
        <v>2472</v>
      </c>
      <c r="T375" s="122">
        <f>SUM(T370:T374)</f>
        <v>12120</v>
      </c>
      <c r="U375" s="119"/>
      <c r="V375" s="119"/>
      <c r="W375" s="121"/>
      <c r="X375" s="665"/>
    </row>
    <row r="376" spans="1:24" ht="26.25" customHeight="1" thickBot="1">
      <c r="A376" s="666"/>
      <c r="B376" s="667"/>
      <c r="C376" s="667"/>
      <c r="D376" s="667"/>
      <c r="E376" s="667"/>
      <c r="F376" s="667"/>
      <c r="G376" s="667"/>
      <c r="H376" s="667"/>
      <c r="I376" s="667"/>
      <c r="J376" s="667"/>
      <c r="K376" s="611" t="s">
        <v>11775</v>
      </c>
      <c r="L376" s="667" t="s">
        <v>12441</v>
      </c>
      <c r="M376" s="670" t="s">
        <v>13982</v>
      </c>
      <c r="N376" s="668"/>
      <c r="O376" s="668"/>
      <c r="P376" s="669"/>
      <c r="Q376" s="667"/>
      <c r="R376" s="667"/>
      <c r="S376" s="669"/>
      <c r="T376" s="669"/>
      <c r="U376" s="671"/>
      <c r="V376" s="672"/>
      <c r="W376" s="673"/>
      <c r="X376" s="674"/>
    </row>
    <row r="377" spans="1:24" ht="26.25" customHeight="1">
      <c r="A377" s="656" t="s">
        <v>188</v>
      </c>
      <c r="B377" s="657"/>
      <c r="C377" s="657" t="s">
        <v>3303</v>
      </c>
      <c r="D377" s="657" t="s">
        <v>190</v>
      </c>
      <c r="E377" s="657" t="s">
        <v>191</v>
      </c>
      <c r="F377" s="657" t="s">
        <v>191</v>
      </c>
      <c r="G377" s="657" t="s">
        <v>191</v>
      </c>
      <c r="H377" s="657" t="s">
        <v>191</v>
      </c>
      <c r="I377" s="657" t="s">
        <v>10394</v>
      </c>
      <c r="J377" s="657" t="s">
        <v>11760</v>
      </c>
      <c r="K377" s="659" t="s">
        <v>11728</v>
      </c>
      <c r="L377" s="657" t="s">
        <v>12107</v>
      </c>
      <c r="M377" s="657"/>
      <c r="N377" s="659" t="s">
        <v>12021</v>
      </c>
      <c r="O377" s="659" t="s">
        <v>12022</v>
      </c>
      <c r="P377" s="660" t="s">
        <v>13801</v>
      </c>
      <c r="Q377" s="660" t="s">
        <v>4708</v>
      </c>
      <c r="R377" s="660">
        <v>2015</v>
      </c>
      <c r="S377" s="660" t="s">
        <v>12000</v>
      </c>
      <c r="T377" s="657">
        <v>2260</v>
      </c>
      <c r="U377" s="1520">
        <v>45412</v>
      </c>
      <c r="V377" s="661" t="s">
        <v>11826</v>
      </c>
      <c r="W377" s="662">
        <v>5500</v>
      </c>
      <c r="X377" s="663">
        <v>5900</v>
      </c>
    </row>
    <row r="378" spans="1:24" ht="26.25" customHeight="1">
      <c r="A378" s="664"/>
      <c r="B378" s="116"/>
      <c r="C378" s="116"/>
      <c r="D378" s="116"/>
      <c r="E378" s="116"/>
      <c r="F378" s="116"/>
      <c r="G378" s="116"/>
      <c r="H378" s="116"/>
      <c r="I378" s="116" t="s">
        <v>3598</v>
      </c>
      <c r="J378" s="412" t="s">
        <v>11777</v>
      </c>
      <c r="K378" s="123" t="s">
        <v>195</v>
      </c>
      <c r="L378" s="427" t="s">
        <v>3359</v>
      </c>
      <c r="M378" s="116"/>
      <c r="N378" s="73" t="s">
        <v>3907</v>
      </c>
      <c r="O378" s="117"/>
      <c r="P378" s="116"/>
      <c r="Q378" s="116" t="s">
        <v>523</v>
      </c>
      <c r="R378" s="116">
        <v>2015</v>
      </c>
      <c r="S378" s="116" t="s">
        <v>12001</v>
      </c>
      <c r="T378" s="116">
        <v>2115</v>
      </c>
      <c r="U378" s="119">
        <v>45410</v>
      </c>
      <c r="V378" s="1522"/>
      <c r="W378" s="121" t="s">
        <v>12587</v>
      </c>
      <c r="X378" s="665" t="s">
        <v>13790</v>
      </c>
    </row>
    <row r="379" spans="1:24" ht="26.25" customHeight="1">
      <c r="A379" s="664"/>
      <c r="B379" s="116"/>
      <c r="C379" s="116" t="s">
        <v>10098</v>
      </c>
      <c r="D379" s="116" t="s">
        <v>191</v>
      </c>
      <c r="E379" s="116"/>
      <c r="F379" s="116"/>
      <c r="G379" s="116"/>
      <c r="H379" s="116"/>
      <c r="I379" s="116"/>
      <c r="J379" s="116" t="s">
        <v>11776</v>
      </c>
      <c r="K379" s="124" t="s">
        <v>1969</v>
      </c>
      <c r="L379" s="116" t="s">
        <v>12439</v>
      </c>
      <c r="M379" s="116"/>
      <c r="N379" s="73" t="s">
        <v>2435</v>
      </c>
      <c r="O379" s="117"/>
      <c r="P379" s="116"/>
      <c r="Q379" s="116" t="s">
        <v>523</v>
      </c>
      <c r="R379" s="116">
        <v>2016</v>
      </c>
      <c r="S379" s="116" t="s">
        <v>12002</v>
      </c>
      <c r="T379" s="116">
        <v>2195</v>
      </c>
      <c r="U379" s="120">
        <v>45411</v>
      </c>
      <c r="V379" s="119"/>
      <c r="W379" s="1165"/>
      <c r="X379" s="665"/>
    </row>
    <row r="380" spans="1:24" ht="26.25" customHeight="1">
      <c r="A380" s="664"/>
      <c r="B380" s="116"/>
      <c r="C380" s="116" t="s">
        <v>10099</v>
      </c>
      <c r="D380" s="116" t="s">
        <v>191</v>
      </c>
      <c r="E380" s="116"/>
      <c r="F380" s="116"/>
      <c r="G380" s="116"/>
      <c r="H380" s="116"/>
      <c r="I380" s="116"/>
      <c r="J380" s="116" t="s">
        <v>11778</v>
      </c>
      <c r="K380" s="117" t="s">
        <v>8972</v>
      </c>
      <c r="L380" s="116" t="s">
        <v>13360</v>
      </c>
      <c r="M380" s="116"/>
      <c r="N380" s="117"/>
      <c r="O380" s="117"/>
      <c r="P380" s="116"/>
      <c r="Q380" s="116" t="s">
        <v>4685</v>
      </c>
      <c r="R380" s="116">
        <v>2017</v>
      </c>
      <c r="S380" s="116" t="s">
        <v>12003</v>
      </c>
      <c r="T380" s="116">
        <v>2000</v>
      </c>
      <c r="U380" s="119"/>
      <c r="V380" s="120"/>
      <c r="W380" s="121"/>
      <c r="X380" s="665"/>
    </row>
    <row r="381" spans="1:24" ht="26.25" customHeight="1">
      <c r="A381" s="664"/>
      <c r="B381" s="116"/>
      <c r="C381" s="116" t="s">
        <v>11986</v>
      </c>
      <c r="D381" s="116" t="s">
        <v>191</v>
      </c>
      <c r="E381" s="116"/>
      <c r="F381" s="116"/>
      <c r="G381" s="116"/>
      <c r="H381" s="116"/>
      <c r="I381" s="116"/>
      <c r="J381" s="116"/>
      <c r="K381" s="117"/>
      <c r="L381" s="116" t="s">
        <v>13891</v>
      </c>
      <c r="M381" s="116"/>
      <c r="N381" s="116"/>
      <c r="O381" s="116"/>
      <c r="P381" s="118"/>
      <c r="Q381" s="116"/>
      <c r="R381" s="116"/>
      <c r="S381" s="122" t="s">
        <v>189</v>
      </c>
      <c r="T381" s="122">
        <v>3700</v>
      </c>
      <c r="U381" s="120"/>
      <c r="V381" s="119"/>
      <c r="W381" s="121"/>
      <c r="X381" s="665"/>
    </row>
    <row r="382" spans="1:24" ht="26.25" customHeight="1">
      <c r="A382" s="664"/>
      <c r="B382" s="116"/>
      <c r="C382" s="116"/>
      <c r="D382" s="116"/>
      <c r="E382" s="116"/>
      <c r="F382" s="116"/>
      <c r="G382" s="116"/>
      <c r="H382" s="116"/>
      <c r="I382" s="116"/>
      <c r="J382" s="116"/>
      <c r="K382" s="117"/>
      <c r="L382" s="116" t="s">
        <v>13892</v>
      </c>
      <c r="M382" s="122" t="s">
        <v>13663</v>
      </c>
      <c r="N382" s="116"/>
      <c r="O382" s="116"/>
      <c r="P382" s="118"/>
      <c r="Q382" s="116"/>
      <c r="R382" s="116"/>
      <c r="S382" s="122" t="s">
        <v>2472</v>
      </c>
      <c r="T382" s="122">
        <f>SUM(T377:T381)</f>
        <v>12270</v>
      </c>
      <c r="U382" s="119"/>
      <c r="V382" s="119"/>
      <c r="W382" s="121"/>
      <c r="X382" s="665"/>
    </row>
    <row r="383" spans="1:24" ht="26.25" customHeight="1" thickBot="1">
      <c r="A383" s="666"/>
      <c r="B383" s="667"/>
      <c r="C383" s="667"/>
      <c r="D383" s="667"/>
      <c r="E383" s="667"/>
      <c r="F383" s="667"/>
      <c r="G383" s="667"/>
      <c r="H383" s="667"/>
      <c r="I383" s="667"/>
      <c r="J383" s="667"/>
      <c r="K383" s="611" t="s">
        <v>11775</v>
      </c>
      <c r="L383" s="667" t="s">
        <v>12441</v>
      </c>
      <c r="M383" s="670" t="s">
        <v>13889</v>
      </c>
      <c r="N383" s="668"/>
      <c r="O383" s="668"/>
      <c r="P383" s="669"/>
      <c r="Q383" s="667"/>
      <c r="R383" s="667"/>
      <c r="S383" s="669"/>
      <c r="T383" s="669"/>
      <c r="U383" s="671"/>
      <c r="V383" s="672"/>
      <c r="W383" s="673"/>
      <c r="X383" s="674"/>
    </row>
    <row r="384" spans="1:24" ht="26.25" customHeight="1">
      <c r="A384" s="656" t="s">
        <v>188</v>
      </c>
      <c r="B384" s="657"/>
      <c r="C384" s="657" t="s">
        <v>3303</v>
      </c>
      <c r="D384" s="657" t="s">
        <v>190</v>
      </c>
      <c r="E384" s="657" t="s">
        <v>191</v>
      </c>
      <c r="F384" s="657" t="s">
        <v>191</v>
      </c>
      <c r="G384" s="657" t="s">
        <v>191</v>
      </c>
      <c r="H384" s="657" t="s">
        <v>191</v>
      </c>
      <c r="I384" s="657" t="s">
        <v>10394</v>
      </c>
      <c r="J384" s="657" t="s">
        <v>11760</v>
      </c>
      <c r="K384" s="659" t="s">
        <v>11728</v>
      </c>
      <c r="L384" s="657" t="s">
        <v>13674</v>
      </c>
      <c r="M384" s="657"/>
      <c r="N384" s="659" t="s">
        <v>12023</v>
      </c>
      <c r="O384" s="659">
        <v>871121</v>
      </c>
      <c r="P384" s="660" t="s">
        <v>13801</v>
      </c>
      <c r="Q384" s="657" t="s">
        <v>520</v>
      </c>
      <c r="R384" s="657">
        <v>2015</v>
      </c>
      <c r="S384" s="657" t="s">
        <v>12004</v>
      </c>
      <c r="T384" s="657">
        <v>2335</v>
      </c>
      <c r="U384" s="1520">
        <v>45412</v>
      </c>
      <c r="V384" s="661" t="s">
        <v>11826</v>
      </c>
      <c r="W384" s="662">
        <v>5500</v>
      </c>
      <c r="X384" s="663">
        <v>5900</v>
      </c>
    </row>
    <row r="385" spans="1:24" ht="26.25" customHeight="1">
      <c r="A385" s="664"/>
      <c r="B385" s="116"/>
      <c r="C385" s="116"/>
      <c r="D385" s="116"/>
      <c r="E385" s="116"/>
      <c r="F385" s="116"/>
      <c r="G385" s="116"/>
      <c r="H385" s="116"/>
      <c r="I385" s="116" t="s">
        <v>3598</v>
      </c>
      <c r="J385" s="412" t="s">
        <v>11777</v>
      </c>
      <c r="K385" s="123" t="s">
        <v>195</v>
      </c>
      <c r="L385" s="427" t="s">
        <v>3359</v>
      </c>
      <c r="M385" s="116"/>
      <c r="N385" s="73" t="s">
        <v>3907</v>
      </c>
      <c r="O385" s="117"/>
      <c r="P385" s="116"/>
      <c r="Q385" s="118" t="s">
        <v>520</v>
      </c>
      <c r="R385" s="118">
        <v>2017</v>
      </c>
      <c r="S385" s="118" t="s">
        <v>12005</v>
      </c>
      <c r="T385" s="118">
        <v>2175</v>
      </c>
      <c r="U385" s="119">
        <v>45410</v>
      </c>
      <c r="V385" s="1522"/>
      <c r="W385" s="121" t="s">
        <v>12587</v>
      </c>
      <c r="X385" s="665" t="s">
        <v>13790</v>
      </c>
    </row>
    <row r="386" spans="1:24" ht="26.25" customHeight="1">
      <c r="A386" s="664"/>
      <c r="B386" s="116"/>
      <c r="C386" s="116" t="s">
        <v>10098</v>
      </c>
      <c r="D386" s="116" t="s">
        <v>191</v>
      </c>
      <c r="E386" s="116"/>
      <c r="F386" s="116"/>
      <c r="G386" s="116"/>
      <c r="H386" s="116"/>
      <c r="I386" s="116"/>
      <c r="J386" s="116" t="s">
        <v>11776</v>
      </c>
      <c r="K386" s="124" t="s">
        <v>1969</v>
      </c>
      <c r="L386" s="116" t="s">
        <v>12439</v>
      </c>
      <c r="M386" s="116"/>
      <c r="N386" s="73" t="s">
        <v>2435</v>
      </c>
      <c r="O386" s="117"/>
      <c r="P386" s="116"/>
      <c r="Q386" s="116" t="s">
        <v>520</v>
      </c>
      <c r="R386" s="116">
        <v>2016</v>
      </c>
      <c r="S386" s="116" t="s">
        <v>12006</v>
      </c>
      <c r="T386" s="116">
        <v>2345</v>
      </c>
      <c r="U386" s="120">
        <v>45411</v>
      </c>
      <c r="V386" s="119"/>
      <c r="W386" s="1165"/>
      <c r="X386" s="665"/>
    </row>
    <row r="387" spans="1:24" ht="26.25" customHeight="1">
      <c r="A387" s="664"/>
      <c r="B387" s="116"/>
      <c r="C387" s="116" t="s">
        <v>10099</v>
      </c>
      <c r="D387" s="116" t="s">
        <v>191</v>
      </c>
      <c r="E387" s="116"/>
      <c r="F387" s="116"/>
      <c r="G387" s="116"/>
      <c r="H387" s="116"/>
      <c r="I387" s="116"/>
      <c r="J387" s="116" t="s">
        <v>11778</v>
      </c>
      <c r="K387" s="117" t="s">
        <v>8972</v>
      </c>
      <c r="L387" s="116" t="s">
        <v>13360</v>
      </c>
      <c r="M387" s="116"/>
      <c r="N387" s="117"/>
      <c r="O387" s="117"/>
      <c r="P387" s="116"/>
      <c r="Q387" s="116" t="s">
        <v>1838</v>
      </c>
      <c r="R387" s="116">
        <v>2015</v>
      </c>
      <c r="S387" s="116" t="s">
        <v>12007</v>
      </c>
      <c r="T387" s="116">
        <v>1675</v>
      </c>
      <c r="U387" s="119"/>
      <c r="V387" s="120"/>
      <c r="W387" s="121"/>
      <c r="X387" s="665"/>
    </row>
    <row r="388" spans="1:24" ht="26.25" customHeight="1">
      <c r="A388" s="664"/>
      <c r="B388" s="116"/>
      <c r="C388" s="116" t="s">
        <v>11986</v>
      </c>
      <c r="D388" s="116" t="s">
        <v>191</v>
      </c>
      <c r="E388" s="116"/>
      <c r="F388" s="116"/>
      <c r="G388" s="116"/>
      <c r="H388" s="116"/>
      <c r="I388" s="116"/>
      <c r="J388" s="116"/>
      <c r="K388" s="117"/>
      <c r="L388" s="116" t="s">
        <v>14040</v>
      </c>
      <c r="M388" s="116"/>
      <c r="N388" s="116"/>
      <c r="O388" s="116"/>
      <c r="P388" s="118"/>
      <c r="Q388" s="116"/>
      <c r="R388" s="116"/>
      <c r="S388" s="122" t="s">
        <v>189</v>
      </c>
      <c r="T388" s="122">
        <v>3700</v>
      </c>
      <c r="U388" s="120"/>
      <c r="V388" s="119"/>
      <c r="W388" s="121"/>
      <c r="X388" s="665"/>
    </row>
    <row r="389" spans="1:24" ht="26.25" customHeight="1">
      <c r="A389" s="664"/>
      <c r="B389" s="116"/>
      <c r="C389" s="116"/>
      <c r="D389" s="116"/>
      <c r="E389" s="116"/>
      <c r="F389" s="116"/>
      <c r="G389" s="116"/>
      <c r="H389" s="116"/>
      <c r="I389" s="116"/>
      <c r="J389" s="116"/>
      <c r="K389" s="117"/>
      <c r="L389" s="116" t="s">
        <v>14131</v>
      </c>
      <c r="M389" s="122" t="s">
        <v>13663</v>
      </c>
      <c r="N389" s="116"/>
      <c r="O389" s="116"/>
      <c r="P389" s="118"/>
      <c r="Q389" s="116"/>
      <c r="R389" s="116"/>
      <c r="S389" s="122" t="s">
        <v>2472</v>
      </c>
      <c r="T389" s="122">
        <f>SUM(T384:T388)</f>
        <v>12230</v>
      </c>
      <c r="U389" s="119"/>
      <c r="V389" s="119"/>
      <c r="W389" s="121"/>
      <c r="X389" s="665"/>
    </row>
    <row r="390" spans="1:24" ht="26.25" customHeight="1" thickBot="1">
      <c r="A390" s="666"/>
      <c r="B390" s="667"/>
      <c r="C390" s="667"/>
      <c r="D390" s="667"/>
      <c r="E390" s="667"/>
      <c r="F390" s="667"/>
      <c r="G390" s="667"/>
      <c r="H390" s="667"/>
      <c r="I390" s="667"/>
      <c r="J390" s="667"/>
      <c r="K390" s="611" t="s">
        <v>11775</v>
      </c>
      <c r="L390" s="667" t="s">
        <v>12441</v>
      </c>
      <c r="M390" s="670" t="s">
        <v>14132</v>
      </c>
      <c r="N390" s="668"/>
      <c r="O390" s="668"/>
      <c r="P390" s="669"/>
      <c r="Q390" s="667"/>
      <c r="R390" s="667"/>
      <c r="S390" s="669"/>
      <c r="T390" s="669"/>
      <c r="U390" s="671"/>
      <c r="V390" s="672"/>
      <c r="W390" s="673"/>
      <c r="X390" s="674"/>
    </row>
    <row r="391" spans="1:24" ht="26.25" customHeight="1">
      <c r="A391" s="656" t="s">
        <v>188</v>
      </c>
      <c r="B391" s="657"/>
      <c r="C391" s="657" t="s">
        <v>3303</v>
      </c>
      <c r="D391" s="657" t="s">
        <v>190</v>
      </c>
      <c r="E391" s="657" t="s">
        <v>191</v>
      </c>
      <c r="F391" s="657" t="s">
        <v>191</v>
      </c>
      <c r="G391" s="657" t="s">
        <v>191</v>
      </c>
      <c r="H391" s="657" t="s">
        <v>191</v>
      </c>
      <c r="I391" s="657" t="s">
        <v>10394</v>
      </c>
      <c r="J391" s="657" t="s">
        <v>11760</v>
      </c>
      <c r="K391" s="659" t="s">
        <v>11728</v>
      </c>
      <c r="L391" s="657" t="s">
        <v>12098</v>
      </c>
      <c r="M391" s="657"/>
      <c r="N391" s="659" t="s">
        <v>12024</v>
      </c>
      <c r="O391" s="659" t="s">
        <v>12025</v>
      </c>
      <c r="P391" s="660" t="s">
        <v>13801</v>
      </c>
      <c r="Q391" s="657" t="s">
        <v>523</v>
      </c>
      <c r="R391" s="657">
        <v>2014</v>
      </c>
      <c r="S391" s="657" t="s">
        <v>12008</v>
      </c>
      <c r="T391" s="657">
        <v>2245</v>
      </c>
      <c r="U391" s="1520">
        <v>45412</v>
      </c>
      <c r="V391" s="661" t="s">
        <v>11826</v>
      </c>
      <c r="W391" s="662">
        <v>5500</v>
      </c>
      <c r="X391" s="663">
        <v>5900</v>
      </c>
    </row>
    <row r="392" spans="1:24" ht="26.25" customHeight="1">
      <c r="A392" s="664"/>
      <c r="B392" s="116"/>
      <c r="C392" s="116"/>
      <c r="D392" s="116"/>
      <c r="E392" s="116"/>
      <c r="F392" s="116"/>
      <c r="G392" s="116"/>
      <c r="H392" s="116"/>
      <c r="I392" s="116" t="s">
        <v>3598</v>
      </c>
      <c r="J392" s="412" t="s">
        <v>11777</v>
      </c>
      <c r="K392" s="123" t="s">
        <v>195</v>
      </c>
      <c r="L392" s="427" t="s">
        <v>3359</v>
      </c>
      <c r="M392" s="116"/>
      <c r="N392" s="73" t="s">
        <v>3907</v>
      </c>
      <c r="O392" s="117"/>
      <c r="P392" s="116"/>
      <c r="Q392" s="116" t="s">
        <v>520</v>
      </c>
      <c r="R392" s="116">
        <v>2016</v>
      </c>
      <c r="S392" s="116" t="s">
        <v>12009</v>
      </c>
      <c r="T392" s="116">
        <v>2230</v>
      </c>
      <c r="U392" s="119">
        <v>45410</v>
      </c>
      <c r="V392" s="1522"/>
      <c r="W392" s="121" t="s">
        <v>12587</v>
      </c>
      <c r="X392" s="665" t="s">
        <v>13790</v>
      </c>
    </row>
    <row r="393" spans="1:24" ht="26.25" customHeight="1">
      <c r="A393" s="664"/>
      <c r="B393" s="116"/>
      <c r="C393" s="116" t="s">
        <v>10098</v>
      </c>
      <c r="D393" s="116" t="s">
        <v>191</v>
      </c>
      <c r="E393" s="116"/>
      <c r="F393" s="116"/>
      <c r="G393" s="116"/>
      <c r="H393" s="116"/>
      <c r="I393" s="116"/>
      <c r="J393" s="116" t="s">
        <v>11776</v>
      </c>
      <c r="K393" s="124" t="s">
        <v>1969</v>
      </c>
      <c r="L393" s="116" t="s">
        <v>12439</v>
      </c>
      <c r="M393" s="116"/>
      <c r="N393" s="73" t="s">
        <v>2435</v>
      </c>
      <c r="O393" s="117"/>
      <c r="P393" s="116"/>
      <c r="Q393" s="116" t="s">
        <v>520</v>
      </c>
      <c r="R393" s="116">
        <v>2015</v>
      </c>
      <c r="S393" s="116" t="s">
        <v>12010</v>
      </c>
      <c r="T393" s="116">
        <v>2165</v>
      </c>
      <c r="U393" s="120">
        <v>45411</v>
      </c>
      <c r="V393" s="119"/>
      <c r="W393" s="1165"/>
      <c r="X393" s="665"/>
    </row>
    <row r="394" spans="1:24" ht="26.25" customHeight="1">
      <c r="A394" s="664"/>
      <c r="B394" s="116"/>
      <c r="C394" s="116" t="s">
        <v>10099</v>
      </c>
      <c r="D394" s="116" t="s">
        <v>191</v>
      </c>
      <c r="E394" s="116"/>
      <c r="F394" s="116"/>
      <c r="G394" s="116"/>
      <c r="H394" s="116"/>
      <c r="I394" s="116"/>
      <c r="J394" s="116" t="s">
        <v>11778</v>
      </c>
      <c r="K394" s="117" t="s">
        <v>8972</v>
      </c>
      <c r="L394" s="116" t="s">
        <v>13360</v>
      </c>
      <c r="M394" s="116"/>
      <c r="N394" s="117"/>
      <c r="O394" s="117"/>
      <c r="P394" s="116"/>
      <c r="Q394" s="116" t="s">
        <v>589</v>
      </c>
      <c r="R394" s="116">
        <v>2018</v>
      </c>
      <c r="S394" s="116" t="s">
        <v>12011</v>
      </c>
      <c r="T394" s="116">
        <v>1655</v>
      </c>
      <c r="U394" s="119"/>
      <c r="V394" s="120"/>
      <c r="W394" s="121"/>
      <c r="X394" s="665"/>
    </row>
    <row r="395" spans="1:24" ht="26.25" customHeight="1">
      <c r="A395" s="664"/>
      <c r="B395" s="116"/>
      <c r="C395" s="116" t="s">
        <v>11986</v>
      </c>
      <c r="D395" s="116" t="s">
        <v>191</v>
      </c>
      <c r="E395" s="116"/>
      <c r="F395" s="116"/>
      <c r="G395" s="116"/>
      <c r="H395" s="116"/>
      <c r="I395" s="116"/>
      <c r="J395" s="116"/>
      <c r="K395" s="117"/>
      <c r="L395" s="116" t="s">
        <v>13891</v>
      </c>
      <c r="M395" s="116"/>
      <c r="N395" s="116"/>
      <c r="O395" s="116"/>
      <c r="P395" s="118"/>
      <c r="Q395" s="116"/>
      <c r="R395" s="116"/>
      <c r="S395" s="122" t="s">
        <v>189</v>
      </c>
      <c r="T395" s="122">
        <v>3700</v>
      </c>
      <c r="U395" s="120"/>
      <c r="V395" s="119"/>
      <c r="W395" s="121"/>
      <c r="X395" s="665"/>
    </row>
    <row r="396" spans="1:24" ht="26.25" customHeight="1">
      <c r="A396" s="664"/>
      <c r="B396" s="116"/>
      <c r="C396" s="116"/>
      <c r="D396" s="116"/>
      <c r="E396" s="116"/>
      <c r="F396" s="116"/>
      <c r="G396" s="116"/>
      <c r="H396" s="116"/>
      <c r="I396" s="116"/>
      <c r="J396" s="116"/>
      <c r="K396" s="117"/>
      <c r="L396" s="116" t="s">
        <v>13892</v>
      </c>
      <c r="M396" s="122" t="s">
        <v>13663</v>
      </c>
      <c r="N396" s="116"/>
      <c r="O396" s="116"/>
      <c r="P396" s="118"/>
      <c r="Q396" s="116"/>
      <c r="R396" s="116"/>
      <c r="S396" s="122" t="s">
        <v>2472</v>
      </c>
      <c r="T396" s="122">
        <f>SUM(T391:T395)</f>
        <v>11995</v>
      </c>
      <c r="U396" s="119"/>
      <c r="V396" s="119"/>
      <c r="W396" s="121"/>
      <c r="X396" s="665"/>
    </row>
    <row r="397" spans="1:24" ht="26.25" customHeight="1" thickBot="1">
      <c r="A397" s="666"/>
      <c r="B397" s="667"/>
      <c r="C397" s="667"/>
      <c r="D397" s="667"/>
      <c r="E397" s="667"/>
      <c r="F397" s="667"/>
      <c r="G397" s="667"/>
      <c r="H397" s="667"/>
      <c r="I397" s="667"/>
      <c r="J397" s="667"/>
      <c r="K397" s="611" t="s">
        <v>11775</v>
      </c>
      <c r="L397" s="667" t="s">
        <v>12441</v>
      </c>
      <c r="M397" s="670" t="s">
        <v>13889</v>
      </c>
      <c r="N397" s="668"/>
      <c r="O397" s="668"/>
      <c r="P397" s="669"/>
      <c r="Q397" s="667"/>
      <c r="R397" s="667"/>
      <c r="S397" s="669"/>
      <c r="T397" s="669"/>
      <c r="U397" s="671"/>
      <c r="V397" s="672"/>
      <c r="W397" s="673"/>
      <c r="X397" s="674"/>
    </row>
    <row r="398" spans="1:24" ht="26.25" customHeight="1">
      <c r="A398" s="656" t="s">
        <v>188</v>
      </c>
      <c r="B398" s="657"/>
      <c r="C398" s="657" t="s">
        <v>3303</v>
      </c>
      <c r="D398" s="657" t="s">
        <v>190</v>
      </c>
      <c r="E398" s="657" t="s">
        <v>191</v>
      </c>
      <c r="F398" s="657" t="s">
        <v>191</v>
      </c>
      <c r="G398" s="657" t="s">
        <v>191</v>
      </c>
      <c r="H398" s="657" t="s">
        <v>191</v>
      </c>
      <c r="I398" s="657" t="s">
        <v>10394</v>
      </c>
      <c r="J398" s="657" t="s">
        <v>11760</v>
      </c>
      <c r="K398" s="659" t="s">
        <v>11728</v>
      </c>
      <c r="L398" s="657" t="s">
        <v>12099</v>
      </c>
      <c r="M398" s="657"/>
      <c r="N398" s="659" t="s">
        <v>11884</v>
      </c>
      <c r="O398" s="659" t="s">
        <v>11878</v>
      </c>
      <c r="P398" s="660" t="s">
        <v>13801</v>
      </c>
      <c r="Q398" s="657" t="s">
        <v>1838</v>
      </c>
      <c r="R398" s="657">
        <v>2015</v>
      </c>
      <c r="S398" s="657" t="s">
        <v>12012</v>
      </c>
      <c r="T398" s="657">
        <v>1570</v>
      </c>
      <c r="U398" s="1520">
        <v>45412</v>
      </c>
      <c r="V398" s="661" t="s">
        <v>11826</v>
      </c>
      <c r="W398" s="662">
        <v>5500</v>
      </c>
      <c r="X398" s="663">
        <v>5900</v>
      </c>
    </row>
    <row r="399" spans="1:24" ht="26.25" customHeight="1">
      <c r="A399" s="664"/>
      <c r="B399" s="116"/>
      <c r="C399" s="116"/>
      <c r="D399" s="116"/>
      <c r="E399" s="116"/>
      <c r="F399" s="116"/>
      <c r="G399" s="116"/>
      <c r="H399" s="116"/>
      <c r="I399" s="116" t="s">
        <v>3598</v>
      </c>
      <c r="J399" s="412" t="s">
        <v>11777</v>
      </c>
      <c r="K399" s="123" t="s">
        <v>195</v>
      </c>
      <c r="L399" s="427" t="s">
        <v>3359</v>
      </c>
      <c r="M399" s="116"/>
      <c r="N399" s="73" t="s">
        <v>3907</v>
      </c>
      <c r="O399" s="117"/>
      <c r="P399" s="116"/>
      <c r="Q399" s="116" t="s">
        <v>520</v>
      </c>
      <c r="R399" s="116">
        <v>2014</v>
      </c>
      <c r="S399" s="116" t="s">
        <v>12013</v>
      </c>
      <c r="T399" s="116">
        <v>2345</v>
      </c>
      <c r="U399" s="119">
        <v>45410</v>
      </c>
      <c r="V399" s="1522"/>
      <c r="W399" s="121" t="s">
        <v>12587</v>
      </c>
      <c r="X399" s="665" t="s">
        <v>13790</v>
      </c>
    </row>
    <row r="400" spans="1:24" ht="26.25" customHeight="1">
      <c r="A400" s="664"/>
      <c r="B400" s="116"/>
      <c r="C400" s="116" t="s">
        <v>10098</v>
      </c>
      <c r="D400" s="116" t="s">
        <v>191</v>
      </c>
      <c r="E400" s="116"/>
      <c r="F400" s="116"/>
      <c r="G400" s="116"/>
      <c r="H400" s="116"/>
      <c r="I400" s="116"/>
      <c r="J400" s="116" t="s">
        <v>11776</v>
      </c>
      <c r="K400" s="124" t="s">
        <v>1969</v>
      </c>
      <c r="L400" s="116" t="s">
        <v>12439</v>
      </c>
      <c r="M400" s="116"/>
      <c r="N400" s="73" t="s">
        <v>2435</v>
      </c>
      <c r="O400" s="117"/>
      <c r="P400" s="116"/>
      <c r="Q400" s="118" t="s">
        <v>520</v>
      </c>
      <c r="R400" s="118">
        <v>2016</v>
      </c>
      <c r="S400" s="118" t="s">
        <v>12014</v>
      </c>
      <c r="T400" s="116">
        <v>2175</v>
      </c>
      <c r="U400" s="120">
        <v>45411</v>
      </c>
      <c r="V400" s="119"/>
      <c r="W400" s="1165"/>
      <c r="X400" s="665"/>
    </row>
    <row r="401" spans="1:24" ht="26.25" customHeight="1">
      <c r="A401" s="664"/>
      <c r="B401" s="116"/>
      <c r="C401" s="116" t="s">
        <v>10099</v>
      </c>
      <c r="D401" s="116" t="s">
        <v>191</v>
      </c>
      <c r="E401" s="116"/>
      <c r="F401" s="116"/>
      <c r="G401" s="116"/>
      <c r="H401" s="116"/>
      <c r="I401" s="116"/>
      <c r="J401" s="116" t="s">
        <v>11778</v>
      </c>
      <c r="K401" s="117" t="s">
        <v>8972</v>
      </c>
      <c r="L401" s="116" t="s">
        <v>13360</v>
      </c>
      <c r="M401" s="116"/>
      <c r="N401" s="117"/>
      <c r="O401" s="117"/>
      <c r="P401" s="116"/>
      <c r="Q401" s="116" t="s">
        <v>523</v>
      </c>
      <c r="R401" s="116">
        <v>2015</v>
      </c>
      <c r="S401" s="116" t="s">
        <v>12015</v>
      </c>
      <c r="T401" s="116">
        <v>2125</v>
      </c>
      <c r="U401" s="119"/>
      <c r="V401" s="120"/>
      <c r="W401" s="121"/>
      <c r="X401" s="665"/>
    </row>
    <row r="402" spans="1:24" ht="26.25" customHeight="1">
      <c r="A402" s="664"/>
      <c r="B402" s="116"/>
      <c r="C402" s="116" t="s">
        <v>11986</v>
      </c>
      <c r="D402" s="116" t="s">
        <v>191</v>
      </c>
      <c r="E402" s="116"/>
      <c r="F402" s="116"/>
      <c r="G402" s="116"/>
      <c r="H402" s="116"/>
      <c r="I402" s="116"/>
      <c r="J402" s="116"/>
      <c r="K402" s="117"/>
      <c r="L402" s="116" t="s">
        <v>13891</v>
      </c>
      <c r="M402" s="116"/>
      <c r="N402" s="116"/>
      <c r="O402" s="116"/>
      <c r="P402" s="118"/>
      <c r="Q402" s="116"/>
      <c r="R402" s="116"/>
      <c r="S402" s="122" t="s">
        <v>189</v>
      </c>
      <c r="T402" s="122">
        <v>3700</v>
      </c>
      <c r="U402" s="120"/>
      <c r="V402" s="119"/>
      <c r="W402" s="121"/>
      <c r="X402" s="665"/>
    </row>
    <row r="403" spans="1:24" ht="26.25" customHeight="1">
      <c r="A403" s="664"/>
      <c r="B403" s="116"/>
      <c r="C403" s="116"/>
      <c r="D403" s="116"/>
      <c r="E403" s="116"/>
      <c r="F403" s="116"/>
      <c r="G403" s="116"/>
      <c r="H403" s="116"/>
      <c r="I403" s="116"/>
      <c r="J403" s="116"/>
      <c r="K403" s="117"/>
      <c r="L403" s="116" t="s">
        <v>13892</v>
      </c>
      <c r="M403" s="122" t="s">
        <v>13663</v>
      </c>
      <c r="N403" s="116"/>
      <c r="O403" s="116"/>
      <c r="P403" s="118"/>
      <c r="Q403" s="116"/>
      <c r="R403" s="116"/>
      <c r="S403" s="122" t="s">
        <v>2472</v>
      </c>
      <c r="T403" s="122">
        <f>SUM(T398:T402)</f>
        <v>11915</v>
      </c>
      <c r="U403" s="119"/>
      <c r="V403" s="119"/>
      <c r="W403" s="121"/>
      <c r="X403" s="665"/>
    </row>
    <row r="404" spans="1:24" ht="26.25" customHeight="1" thickBot="1">
      <c r="A404" s="666"/>
      <c r="B404" s="667"/>
      <c r="C404" s="667"/>
      <c r="D404" s="667"/>
      <c r="E404" s="667"/>
      <c r="F404" s="667"/>
      <c r="G404" s="667"/>
      <c r="H404" s="667"/>
      <c r="I404" s="667"/>
      <c r="J404" s="667"/>
      <c r="K404" s="611" t="s">
        <v>11775</v>
      </c>
      <c r="L404" s="667" t="s">
        <v>12441</v>
      </c>
      <c r="M404" s="670" t="s">
        <v>13889</v>
      </c>
      <c r="N404" s="668"/>
      <c r="O404" s="668"/>
      <c r="P404" s="669"/>
      <c r="Q404" s="667"/>
      <c r="R404" s="667"/>
      <c r="S404" s="669"/>
      <c r="T404" s="669"/>
      <c r="U404" s="671"/>
      <c r="V404" s="672"/>
      <c r="W404" s="673"/>
      <c r="X404" s="674"/>
    </row>
    <row r="405" spans="1:24" ht="26.25" customHeight="1">
      <c r="A405" s="656" t="s">
        <v>188</v>
      </c>
      <c r="B405" s="657"/>
      <c r="C405" s="657" t="s">
        <v>3303</v>
      </c>
      <c r="D405" s="657" t="s">
        <v>190</v>
      </c>
      <c r="E405" s="657" t="s">
        <v>191</v>
      </c>
      <c r="F405" s="657" t="s">
        <v>191</v>
      </c>
      <c r="G405" s="657" t="s">
        <v>191</v>
      </c>
      <c r="H405" s="657" t="s">
        <v>191</v>
      </c>
      <c r="I405" s="657" t="s">
        <v>10394</v>
      </c>
      <c r="J405" s="657" t="s">
        <v>11760</v>
      </c>
      <c r="K405" s="659" t="s">
        <v>11728</v>
      </c>
      <c r="L405" s="657" t="s">
        <v>12096</v>
      </c>
      <c r="M405" s="657"/>
      <c r="N405" s="659" t="s">
        <v>12026</v>
      </c>
      <c r="O405" s="659" t="s">
        <v>12027</v>
      </c>
      <c r="P405" s="660" t="s">
        <v>13801</v>
      </c>
      <c r="Q405" s="657" t="s">
        <v>618</v>
      </c>
      <c r="R405" s="657">
        <v>2023</v>
      </c>
      <c r="S405" s="657" t="s">
        <v>12016</v>
      </c>
      <c r="T405" s="657">
        <v>2270</v>
      </c>
      <c r="U405" s="1520">
        <v>45412</v>
      </c>
      <c r="V405" s="661" t="s">
        <v>11826</v>
      </c>
      <c r="W405" s="662">
        <v>5500</v>
      </c>
      <c r="X405" s="663">
        <v>5900</v>
      </c>
    </row>
    <row r="406" spans="1:24" ht="26.25" customHeight="1">
      <c r="A406" s="664"/>
      <c r="B406" s="116"/>
      <c r="C406" s="116"/>
      <c r="D406" s="116"/>
      <c r="E406" s="116"/>
      <c r="F406" s="116"/>
      <c r="G406" s="116"/>
      <c r="H406" s="116"/>
      <c r="I406" s="116" t="s">
        <v>3598</v>
      </c>
      <c r="J406" s="412" t="s">
        <v>11777</v>
      </c>
      <c r="K406" s="123" t="s">
        <v>195</v>
      </c>
      <c r="L406" s="427" t="s">
        <v>3359</v>
      </c>
      <c r="M406" s="116"/>
      <c r="N406" s="73" t="s">
        <v>3907</v>
      </c>
      <c r="O406" s="117"/>
      <c r="P406" s="116"/>
      <c r="Q406" s="116" t="s">
        <v>4685</v>
      </c>
      <c r="R406" s="116">
        <v>2015</v>
      </c>
      <c r="S406" s="116" t="s">
        <v>12017</v>
      </c>
      <c r="T406" s="116">
        <v>2030</v>
      </c>
      <c r="U406" s="119">
        <v>45410</v>
      </c>
      <c r="V406" s="1522"/>
      <c r="W406" s="121" t="s">
        <v>12587</v>
      </c>
      <c r="X406" s="665" t="s">
        <v>13790</v>
      </c>
    </row>
    <row r="407" spans="1:24" ht="26.25" customHeight="1">
      <c r="A407" s="664"/>
      <c r="B407" s="116"/>
      <c r="C407" s="116" t="s">
        <v>10098</v>
      </c>
      <c r="D407" s="116" t="s">
        <v>191</v>
      </c>
      <c r="E407" s="116"/>
      <c r="F407" s="116"/>
      <c r="G407" s="116"/>
      <c r="H407" s="116"/>
      <c r="I407" s="116"/>
      <c r="J407" s="116" t="s">
        <v>11776</v>
      </c>
      <c r="K407" s="124" t="s">
        <v>1969</v>
      </c>
      <c r="L407" s="116" t="s">
        <v>12439</v>
      </c>
      <c r="M407" s="116"/>
      <c r="N407" s="73" t="s">
        <v>2435</v>
      </c>
      <c r="O407" s="117"/>
      <c r="P407" s="116"/>
      <c r="Q407" s="116" t="s">
        <v>4683</v>
      </c>
      <c r="R407" s="116">
        <v>2016</v>
      </c>
      <c r="S407" s="116" t="s">
        <v>12018</v>
      </c>
      <c r="T407" s="116">
        <v>2095</v>
      </c>
      <c r="U407" s="120">
        <v>45411</v>
      </c>
      <c r="V407" s="119"/>
      <c r="W407" s="1165"/>
      <c r="X407" s="665"/>
    </row>
    <row r="408" spans="1:24" ht="26.25" customHeight="1">
      <c r="A408" s="664"/>
      <c r="B408" s="116"/>
      <c r="C408" s="116" t="s">
        <v>10099</v>
      </c>
      <c r="D408" s="116" t="s">
        <v>191</v>
      </c>
      <c r="E408" s="116"/>
      <c r="F408" s="116"/>
      <c r="G408" s="116"/>
      <c r="H408" s="116"/>
      <c r="I408" s="116"/>
      <c r="J408" s="116" t="s">
        <v>11778</v>
      </c>
      <c r="K408" s="117" t="s">
        <v>8972</v>
      </c>
      <c r="L408" s="116" t="s">
        <v>13360</v>
      </c>
      <c r="M408" s="116"/>
      <c r="N408" s="117"/>
      <c r="O408" s="117"/>
      <c r="P408" s="116"/>
      <c r="Q408" s="116" t="s">
        <v>520</v>
      </c>
      <c r="R408" s="116">
        <v>2014</v>
      </c>
      <c r="S408" s="116" t="s">
        <v>12019</v>
      </c>
      <c r="T408" s="116">
        <v>2165</v>
      </c>
      <c r="U408" s="119"/>
      <c r="V408" s="120"/>
      <c r="W408" s="121"/>
      <c r="X408" s="665"/>
    </row>
    <row r="409" spans="1:24" ht="26.25" customHeight="1">
      <c r="A409" s="664"/>
      <c r="B409" s="116"/>
      <c r="C409" s="116" t="s">
        <v>11986</v>
      </c>
      <c r="D409" s="116" t="s">
        <v>191</v>
      </c>
      <c r="E409" s="116"/>
      <c r="F409" s="116"/>
      <c r="G409" s="116"/>
      <c r="H409" s="116"/>
      <c r="I409" s="116"/>
      <c r="J409" s="116"/>
      <c r="K409" s="117"/>
      <c r="L409" s="116" t="s">
        <v>13891</v>
      </c>
      <c r="M409" s="116"/>
      <c r="N409" s="116"/>
      <c r="O409" s="116"/>
      <c r="P409" s="118"/>
      <c r="Q409" s="116"/>
      <c r="R409" s="116"/>
      <c r="S409" s="122" t="s">
        <v>189</v>
      </c>
      <c r="T409" s="122">
        <v>3700</v>
      </c>
      <c r="U409" s="120"/>
      <c r="V409" s="119"/>
      <c r="W409" s="121"/>
      <c r="X409" s="665"/>
    </row>
    <row r="410" spans="1:24" ht="26.25" customHeight="1">
      <c r="A410" s="664"/>
      <c r="B410" s="116"/>
      <c r="C410" s="116"/>
      <c r="D410" s="116"/>
      <c r="E410" s="116"/>
      <c r="F410" s="116"/>
      <c r="G410" s="116"/>
      <c r="H410" s="116"/>
      <c r="I410" s="116"/>
      <c r="J410" s="116"/>
      <c r="K410" s="117"/>
      <c r="L410" s="116" t="s">
        <v>13892</v>
      </c>
      <c r="M410" s="122" t="s">
        <v>13663</v>
      </c>
      <c r="N410" s="116"/>
      <c r="O410" s="116"/>
      <c r="P410" s="118"/>
      <c r="Q410" s="116"/>
      <c r="R410" s="116"/>
      <c r="S410" s="122" t="s">
        <v>2472</v>
      </c>
      <c r="T410" s="122">
        <f>SUM(T405:T409)</f>
        <v>12260</v>
      </c>
      <c r="U410" s="119"/>
      <c r="V410" s="119"/>
      <c r="W410" s="121"/>
      <c r="X410" s="665"/>
    </row>
    <row r="411" spans="1:24" ht="26.25" customHeight="1" thickBot="1">
      <c r="A411" s="666"/>
      <c r="B411" s="667"/>
      <c r="C411" s="667"/>
      <c r="D411" s="667"/>
      <c r="E411" s="667"/>
      <c r="F411" s="667"/>
      <c r="G411" s="667"/>
      <c r="H411" s="667"/>
      <c r="I411" s="667"/>
      <c r="J411" s="667"/>
      <c r="K411" s="611" t="s">
        <v>11775</v>
      </c>
      <c r="L411" s="667" t="s">
        <v>12441</v>
      </c>
      <c r="M411" s="670" t="s">
        <v>13889</v>
      </c>
      <c r="N411" s="668"/>
      <c r="O411" s="668"/>
      <c r="P411" s="669"/>
      <c r="Q411" s="667"/>
      <c r="R411" s="667"/>
      <c r="S411" s="669"/>
      <c r="T411" s="669"/>
      <c r="U411" s="671"/>
      <c r="V411" s="672"/>
      <c r="W411" s="673"/>
      <c r="X411" s="674"/>
    </row>
    <row r="413" spans="1:24" ht="26.25" customHeight="1" thickBot="1"/>
    <row r="414" spans="1:24" ht="26.25" customHeight="1">
      <c r="A414" s="874" t="s">
        <v>188</v>
      </c>
      <c r="B414" s="875"/>
      <c r="C414" s="875" t="s">
        <v>10530</v>
      </c>
      <c r="D414" s="875" t="s">
        <v>190</v>
      </c>
      <c r="E414" s="875" t="s">
        <v>191</v>
      </c>
      <c r="F414" s="875" t="s">
        <v>191</v>
      </c>
      <c r="G414" s="875" t="s">
        <v>191</v>
      </c>
      <c r="H414" s="1478"/>
      <c r="I414" s="875" t="s">
        <v>10531</v>
      </c>
      <c r="J414" s="875" t="s">
        <v>11706</v>
      </c>
      <c r="K414" s="876" t="s">
        <v>11602</v>
      </c>
      <c r="L414" s="875" t="s">
        <v>11798</v>
      </c>
      <c r="M414" s="875"/>
      <c r="N414" s="876" t="s">
        <v>11762</v>
      </c>
      <c r="O414" s="876">
        <v>25797555</v>
      </c>
      <c r="P414" s="877" t="s">
        <v>13456</v>
      </c>
      <c r="Q414" s="875" t="s">
        <v>11827</v>
      </c>
      <c r="R414" s="875">
        <f>IF(MID(RIGHT(S414,8),1,1)="M",2021,IF(MID(RIGHT(S414,8),1,1)="N",2022,IF(MID(RIGHT(S414,8),1,1)="P",2023,IF(MID(RIGHT(S414,8),1,1)="R",1994,IF(MID(RIGHT(S414,8),1,1)="S",1995,IF(MID(RIGHT(S414,8),1,1)="T",1996,IF(MID(RIGHT(S414,8),1,1)="V",1997,IF(MID(RIGHT(S414,8),1,1)="W",1998,IF(MID(RIGHT(S414,8),1,1)="X",1999,IF(MID(RIGHT(S414,8),1,1)="Y",2000,IF(MID(RIGHT(S414,8),1,1)="1",2001,IF(MID(RIGHT(S414,8),1,1)="2",2002,IF(MID(RIGHT(S414,8),1,1)="3",2003,IF(MID(RIGHT(S414,8),1,1)="4",2004,IF(MID(RIGHT(S414,8),1,1)="5",2005,IF(MID(RIGHT(S414,8),1,1)="6",2006,IF(MID(RIGHT(S414,8),1,1)="7",2007,IF(MID(RIGHT(S414,8),1,1)="8",2008,IF(MID(RIGHT(S414,8),1,1)="9",2009,IF(MID(RIGHT(S414,8),1,1)="A",2010,IF(MID(RIGHT(S414,8),1,1)="B",2011,IF(MID(RIGHT(S414,8),1,1)="C",2012,IF(MID(RIGHT(S414,8),1,1)="D",2013,IF(MID(RIGHT(S414,8),1,1)="E",2014,IF(MID(RIGHT(S414,8),1,1)="F",2015,IF(MID(RIGHT(S414,8),1,1)="G",2016,IF(MID(RIGHT(S414,8),1,1)="H",2017,IF(MID(RIGHT(S414,8),1,1)="J",2018,IF(MID(RIGHT(S414,8),1,1)="K",2019,IF(MID(RIGHT(S414,8),1,1)="L",2020,""))))))))))))))))))))))))))))))</f>
        <v>2008</v>
      </c>
      <c r="S414" s="875" t="s">
        <v>11793</v>
      </c>
      <c r="T414" s="875">
        <v>1580</v>
      </c>
      <c r="U414" s="878">
        <v>45408</v>
      </c>
      <c r="V414" s="878">
        <v>45443</v>
      </c>
      <c r="W414" s="879">
        <v>1950</v>
      </c>
      <c r="X414" s="880">
        <v>2550</v>
      </c>
    </row>
    <row r="415" spans="1:24" ht="26.25" customHeight="1">
      <c r="A415" s="881"/>
      <c r="B415" s="882"/>
      <c r="C415" s="882"/>
      <c r="D415" s="882"/>
      <c r="E415" s="882"/>
      <c r="F415" s="882"/>
      <c r="G415" s="882"/>
      <c r="H415" s="882"/>
      <c r="I415" s="882" t="s">
        <v>194</v>
      </c>
      <c r="J415" s="412" t="s">
        <v>11708</v>
      </c>
      <c r="K415" s="884" t="s">
        <v>10536</v>
      </c>
      <c r="L415" s="961" t="s">
        <v>3603</v>
      </c>
      <c r="M415" s="882"/>
      <c r="N415" s="73" t="s">
        <v>10321</v>
      </c>
      <c r="O415" s="882"/>
      <c r="P415" s="882"/>
      <c r="Q415" s="882" t="s">
        <v>11827</v>
      </c>
      <c r="R415" s="882">
        <f>IF(MID(RIGHT(S415,8),1,1)="M",2021,IF(MID(RIGHT(S415,8),1,1)="N",2022,IF(MID(RIGHT(S415,8),1,1)="P",2023,IF(MID(RIGHT(S415,8),1,1)="R",1994,IF(MID(RIGHT(S415,8),1,1)="S",1995,IF(MID(RIGHT(S415,8),1,1)="T",1996,IF(MID(RIGHT(S415,8),1,1)="V",1997,IF(MID(RIGHT(S415,8),1,1)="W",1998,IF(MID(RIGHT(S415,8),1,1)="X",1999,IF(MID(RIGHT(S415,8),1,1)="Y",2000,IF(MID(RIGHT(S415,8),1,1)="1",2001,IF(MID(RIGHT(S415,8),1,1)="2",2002,IF(MID(RIGHT(S415,8),1,1)="3",2003,IF(MID(RIGHT(S415,8),1,1)="4",2004,IF(MID(RIGHT(S415,8),1,1)="5",2005,IF(MID(RIGHT(S415,8),1,1)="6",2006,IF(MID(RIGHT(S415,8),1,1)="7",2007,IF(MID(RIGHT(S415,8),1,1)="8",2008,IF(MID(RIGHT(S415,8),1,1)="9",2009,IF(MID(RIGHT(S415,8),1,1)="A",2010,IF(MID(RIGHT(S415,8),1,1)="B",2011,IF(MID(RIGHT(S415,8),1,1)="C",2012,IF(MID(RIGHT(S415,8),1,1)="D",2013,IF(MID(RIGHT(S415,8),1,1)="E",2014,IF(MID(RIGHT(S415,8),1,1)="F",2015,IF(MID(RIGHT(S415,8),1,1)="G",2016,IF(MID(RIGHT(S415,8),1,1)="H",2017,IF(MID(RIGHT(S415,8),1,1)="J",2018,IF(MID(RIGHT(S415,8),1,1)="K",2019,IF(MID(RIGHT(S415,8),1,1)="L",2020,""))))))))))))))))))))))))))))))</f>
        <v>2007</v>
      </c>
      <c r="S415" s="882" t="s">
        <v>11794</v>
      </c>
      <c r="T415" s="882">
        <v>1500</v>
      </c>
      <c r="U415" s="891">
        <v>45410</v>
      </c>
      <c r="V415" s="1132">
        <v>45450</v>
      </c>
      <c r="W415" s="1539"/>
      <c r="X415" s="1540"/>
    </row>
    <row r="416" spans="1:24" ht="26.25" customHeight="1">
      <c r="A416" s="881"/>
      <c r="B416" s="882"/>
      <c r="C416" s="1434" t="s">
        <v>10002</v>
      </c>
      <c r="D416" s="882" t="s">
        <v>191</v>
      </c>
      <c r="E416" s="882"/>
      <c r="F416" s="882"/>
      <c r="G416" s="882"/>
      <c r="H416" s="882"/>
      <c r="I416" s="882"/>
      <c r="J416" s="882" t="s">
        <v>11715</v>
      </c>
      <c r="K416" s="889" t="s">
        <v>1944</v>
      </c>
      <c r="L416" s="882"/>
      <c r="M416" s="882"/>
      <c r="N416" s="73" t="s">
        <v>3907</v>
      </c>
      <c r="O416" s="1436"/>
      <c r="P416" s="882"/>
      <c r="Q416" s="882" t="s">
        <v>11828</v>
      </c>
      <c r="R416" s="882">
        <f>IF(MID(RIGHT(S416,8),1,1)="M",2021,IF(MID(RIGHT(S416,8),1,1)="N",2022,IF(MID(RIGHT(S416,8),1,1)="P",2023,IF(MID(RIGHT(S416,8),1,1)="R",1994,IF(MID(RIGHT(S416,8),1,1)="S",1995,IF(MID(RIGHT(S416,8),1,1)="T",1996,IF(MID(RIGHT(S416,8),1,1)="V",1997,IF(MID(RIGHT(S416,8),1,1)="W",1998,IF(MID(RIGHT(S416,8),1,1)="X",1999,IF(MID(RIGHT(S416,8),1,1)="Y",2000,IF(MID(RIGHT(S416,8),1,1)="1",2001,IF(MID(RIGHT(S416,8),1,1)="2",2002,IF(MID(RIGHT(S416,8),1,1)="3",2003,IF(MID(RIGHT(S416,8),1,1)="4",2004,IF(MID(RIGHT(S416,8),1,1)="5",2005,IF(MID(RIGHT(S416,8),1,1)="6",2006,IF(MID(RIGHT(S416,8),1,1)="7",2007,IF(MID(RIGHT(S416,8),1,1)="8",2008,IF(MID(RIGHT(S416,8),1,1)="9",2009,IF(MID(RIGHT(S416,8),1,1)="A",2010,IF(MID(RIGHT(S416,8),1,1)="B",2011,IF(MID(RIGHT(S416,8),1,1)="C",2012,IF(MID(RIGHT(S416,8),1,1)="D",2013,IF(MID(RIGHT(S416,8),1,1)="E",2014,IF(MID(RIGHT(S416,8),1,1)="F",2015,IF(MID(RIGHT(S416,8),1,1)="G",2016,IF(MID(RIGHT(S416,8),1,1)="H",2017,IF(MID(RIGHT(S416,8),1,1)="J",2018,IF(MID(RIGHT(S416,8),1,1)="K",2019,IF(MID(RIGHT(S416,8),1,1)="L",2020,""))))))))))))))))))))))))))))))</f>
        <v>2007</v>
      </c>
      <c r="S416" s="882" t="s">
        <v>11795</v>
      </c>
      <c r="T416" s="882">
        <v>1500</v>
      </c>
      <c r="U416" s="885">
        <v>45412</v>
      </c>
      <c r="V416" s="891">
        <v>45464</v>
      </c>
      <c r="W416" s="911"/>
      <c r="X416" s="888" t="s">
        <v>13107</v>
      </c>
    </row>
    <row r="417" spans="1:24" ht="26.25" customHeight="1">
      <c r="A417" s="881"/>
      <c r="B417" s="882"/>
      <c r="C417" s="882" t="s">
        <v>10003</v>
      </c>
      <c r="D417" s="882" t="s">
        <v>191</v>
      </c>
      <c r="E417" s="882"/>
      <c r="F417" s="882"/>
      <c r="G417" s="882"/>
      <c r="H417" s="882"/>
      <c r="I417" s="882"/>
      <c r="J417" s="882" t="s">
        <v>11366</v>
      </c>
      <c r="K417" s="890" t="s">
        <v>1772</v>
      </c>
      <c r="L417" s="882"/>
      <c r="M417" s="882"/>
      <c r="N417" s="882"/>
      <c r="O417" s="882"/>
      <c r="P417" s="882"/>
      <c r="Q417" s="882" t="s">
        <v>2945</v>
      </c>
      <c r="R417" s="882">
        <f>IF(MID(RIGHT(S417,8),1,1)="M",2021,IF(MID(RIGHT(S417,8),1,1)="N",2022,IF(MID(RIGHT(S417,8),1,1)="P",2023,IF(MID(RIGHT(S417,8),1,1)="R",1994,IF(MID(RIGHT(S417,8),1,1)="S",1995,IF(MID(RIGHT(S417,8),1,1)="T",1996,IF(MID(RIGHT(S417,8),1,1)="V",1997,IF(MID(RIGHT(S417,8),1,1)="W",1998,IF(MID(RIGHT(S417,8),1,1)="X",1999,IF(MID(RIGHT(S417,8),1,1)="Y",2000,IF(MID(RIGHT(S417,8),1,1)="1",2001,IF(MID(RIGHT(S417,8),1,1)="2",2002,IF(MID(RIGHT(S417,8),1,1)="3",2003,IF(MID(RIGHT(S417,8),1,1)="4",2004,IF(MID(RIGHT(S417,8),1,1)="5",2005,IF(MID(RIGHT(S417,8),1,1)="6",2006,IF(MID(RIGHT(S417,8),1,1)="7",2007,IF(MID(RIGHT(S417,8),1,1)="8",2008,IF(MID(RIGHT(S417,8),1,1)="9",2009,IF(MID(RIGHT(S417,8),1,1)="A",2010,IF(MID(RIGHT(S417,8),1,1)="B",2011,IF(MID(RIGHT(S417,8),1,1)="C",2012,IF(MID(RIGHT(S417,8),1,1)="D",2013,IF(MID(RIGHT(S417,8),1,1)="E",2014,IF(MID(RIGHT(S417,8),1,1)="F",2015,IF(MID(RIGHT(S417,8),1,1)="G",2016,IF(MID(RIGHT(S417,8),1,1)="H",2017,IF(MID(RIGHT(S417,8),1,1)="J",2018,IF(MID(RIGHT(S417,8),1,1)="K",2019,IF(MID(RIGHT(S417,8),1,1)="L",2020,""))))))))))))))))))))))))))))))</f>
        <v>2012</v>
      </c>
      <c r="S417" s="882" t="s">
        <v>11796</v>
      </c>
      <c r="T417" s="882">
        <v>1000</v>
      </c>
      <c r="U417" s="885"/>
      <c r="V417" s="891">
        <v>45471</v>
      </c>
      <c r="W417" s="909"/>
      <c r="X417" s="888" t="s">
        <v>13108</v>
      </c>
    </row>
    <row r="418" spans="1:24" ht="26.25" customHeight="1">
      <c r="A418" s="881"/>
      <c r="B418" s="882"/>
      <c r="C418" s="882"/>
      <c r="D418" s="882"/>
      <c r="E418" s="882"/>
      <c r="F418" s="882"/>
      <c r="G418" s="882"/>
      <c r="H418" s="882"/>
      <c r="I418" s="882"/>
      <c r="J418" s="882"/>
      <c r="K418" s="890"/>
      <c r="L418" s="882"/>
      <c r="M418" s="882"/>
      <c r="N418" s="882"/>
      <c r="O418" s="882"/>
      <c r="P418" s="882"/>
      <c r="Q418" s="882" t="s">
        <v>10717</v>
      </c>
      <c r="R418" s="882">
        <f>IF(MID(RIGHT(S418,8),1,1)="M",2021,IF(MID(RIGHT(S418,8),1,1)="N",2022,IF(MID(RIGHT(S418,8),1,1)="P",2023,IF(MID(RIGHT(S418,8),1,1)="R",1994,IF(MID(RIGHT(S418,8),1,1)="S",1995,IF(MID(RIGHT(S418,8),1,1)="T",1996,IF(MID(RIGHT(S418,8),1,1)="V",1997,IF(MID(RIGHT(S418,8),1,1)="W",1998,IF(MID(RIGHT(S418,8),1,1)="X",1999,IF(MID(RIGHT(S418,8),1,1)="Y",2000,IF(MID(RIGHT(S418,8),1,1)="1",2001,IF(MID(RIGHT(S418,8),1,1)="2",2002,IF(MID(RIGHT(S418,8),1,1)="3",2003,IF(MID(RIGHT(S418,8),1,1)="4",2004,IF(MID(RIGHT(S418,8),1,1)="5",2005,IF(MID(RIGHT(S418,8),1,1)="6",2006,IF(MID(RIGHT(S418,8),1,1)="7",2007,IF(MID(RIGHT(S418,8),1,1)="8",2008,IF(MID(RIGHT(S418,8),1,1)="9",2009,IF(MID(RIGHT(S418,8),1,1)="A",2010,IF(MID(RIGHT(S418,8),1,1)="B",2011,IF(MID(RIGHT(S418,8),1,1)="C",2012,IF(MID(RIGHT(S418,8),1,1)="D",2013,IF(MID(RIGHT(S418,8),1,1)="E",2014,IF(MID(RIGHT(S418,8),1,1)="F",2015,IF(MID(RIGHT(S418,8),1,1)="G",2016,IF(MID(RIGHT(S418,8),1,1)="H",2017,IF(MID(RIGHT(S418,8),1,1)="J",2018,IF(MID(RIGHT(S418,8),1,1)="K",2019,IF(MID(RIGHT(S418,8),1,1)="L",2020,""))))))))))))))))))))))))))))))</f>
        <v>2017</v>
      </c>
      <c r="S418" s="882" t="s">
        <v>11797</v>
      </c>
      <c r="T418" s="882">
        <v>1830</v>
      </c>
      <c r="U418" s="885"/>
      <c r="V418" s="891">
        <v>45481</v>
      </c>
      <c r="W418" s="909"/>
      <c r="X418" s="888"/>
    </row>
    <row r="419" spans="1:24" ht="26.25" customHeight="1">
      <c r="A419" s="881"/>
      <c r="B419" s="882"/>
      <c r="C419" s="882"/>
      <c r="D419" s="882"/>
      <c r="E419" s="882"/>
      <c r="F419" s="882"/>
      <c r="G419" s="882"/>
      <c r="H419" s="882"/>
      <c r="I419" s="882"/>
      <c r="J419" s="882" t="s">
        <v>11809</v>
      </c>
      <c r="K419" s="890"/>
      <c r="L419" s="882"/>
      <c r="M419" s="882"/>
      <c r="N419" s="882"/>
      <c r="O419" s="882"/>
      <c r="P419" s="882"/>
      <c r="Q419" s="882"/>
      <c r="R419" s="882"/>
      <c r="S419" s="883" t="s">
        <v>189</v>
      </c>
      <c r="T419" s="883">
        <v>3700</v>
      </c>
      <c r="U419" s="885"/>
      <c r="V419" s="891">
        <v>45484</v>
      </c>
      <c r="W419" s="887"/>
      <c r="X419" s="888"/>
    </row>
    <row r="420" spans="1:24" ht="26.25" customHeight="1">
      <c r="A420" s="881"/>
      <c r="B420" s="882"/>
      <c r="C420" s="882"/>
      <c r="D420" s="882"/>
      <c r="E420" s="882"/>
      <c r="F420" s="882"/>
      <c r="G420" s="882"/>
      <c r="H420" s="882"/>
      <c r="I420" s="882"/>
      <c r="J420" s="882"/>
      <c r="K420" s="889"/>
      <c r="L420" s="882"/>
      <c r="M420" s="882"/>
      <c r="N420" s="882"/>
      <c r="O420" s="882"/>
      <c r="P420" s="882"/>
      <c r="Q420" s="882"/>
      <c r="R420" s="882"/>
      <c r="S420" s="883" t="s">
        <v>2472</v>
      </c>
      <c r="T420" s="883">
        <f>SUM(T414:T419)</f>
        <v>11110</v>
      </c>
      <c r="U420" s="891"/>
      <c r="V420" s="891">
        <v>45485</v>
      </c>
      <c r="W420" s="887"/>
      <c r="X420" s="1309"/>
    </row>
    <row r="421" spans="1:24" ht="26.25" customHeight="1" thickBot="1">
      <c r="A421" s="892"/>
      <c r="B421" s="893"/>
      <c r="C421" s="893"/>
      <c r="D421" s="893"/>
      <c r="E421" s="893"/>
      <c r="F421" s="893"/>
      <c r="G421" s="893"/>
      <c r="H421" s="893"/>
      <c r="I421" s="893"/>
      <c r="J421" s="893"/>
      <c r="K421" s="1229" t="s">
        <v>11707</v>
      </c>
      <c r="L421" s="893"/>
      <c r="M421" s="893"/>
      <c r="N421" s="894"/>
      <c r="O421" s="894"/>
      <c r="P421" s="895"/>
      <c r="Q421" s="893"/>
      <c r="R421" s="893"/>
      <c r="S421" s="895"/>
      <c r="T421" s="895"/>
      <c r="U421" s="897"/>
      <c r="V421" s="898">
        <v>45489</v>
      </c>
      <c r="W421" s="899"/>
      <c r="X421" s="900"/>
    </row>
    <row r="423" spans="1:24" ht="26.25" customHeight="1" thickBot="1">
      <c r="A423" s="445"/>
      <c r="B423" s="445"/>
      <c r="C423" s="445"/>
      <c r="D423" s="445"/>
      <c r="E423" s="445"/>
      <c r="F423" s="445"/>
      <c r="G423" s="445"/>
      <c r="H423" s="445"/>
      <c r="I423" s="445"/>
      <c r="J423" s="445"/>
      <c r="K423" s="446"/>
      <c r="L423" s="445"/>
      <c r="M423" s="445"/>
      <c r="N423" s="446"/>
      <c r="O423" s="446"/>
      <c r="P423" s="447"/>
      <c r="Q423" s="445"/>
      <c r="R423" s="445"/>
      <c r="S423" s="445"/>
      <c r="T423" s="445"/>
      <c r="U423" s="448"/>
      <c r="V423" s="449"/>
      <c r="W423" s="450"/>
      <c r="X423" s="450"/>
    </row>
    <row r="424" spans="1:24" ht="26.25" customHeight="1">
      <c r="A424" s="1453" t="s">
        <v>188</v>
      </c>
      <c r="B424" s="1454"/>
      <c r="C424" s="1454" t="s">
        <v>155</v>
      </c>
      <c r="D424" s="1454" t="s">
        <v>190</v>
      </c>
      <c r="E424" s="1454" t="s">
        <v>191</v>
      </c>
      <c r="F424" s="1454" t="s">
        <v>191</v>
      </c>
      <c r="G424" s="1454" t="s">
        <v>191</v>
      </c>
      <c r="H424" s="1483"/>
      <c r="I424" s="1454" t="s">
        <v>10574</v>
      </c>
      <c r="J424" s="1454" t="s">
        <v>11706</v>
      </c>
      <c r="K424" s="1455" t="s">
        <v>11791</v>
      </c>
      <c r="L424" s="1454" t="s">
        <v>11829</v>
      </c>
      <c r="M424" s="1456" t="s">
        <v>13209</v>
      </c>
      <c r="N424" s="1455" t="s">
        <v>11866</v>
      </c>
      <c r="O424" s="1455">
        <v>24116800</v>
      </c>
      <c r="P424" s="2798" t="s">
        <v>155</v>
      </c>
      <c r="Q424" s="1454" t="s">
        <v>193</v>
      </c>
      <c r="R424" s="1454">
        <f>IF(MID(RIGHT(S424,8),1,1)="M",2021,IF(MID(RIGHT(S424,8),1,1)="N",2022,IF(MID(RIGHT(S424,8),1,1)="P",2023,IF(MID(RIGHT(S424,8),1,1)="R",1994,IF(MID(RIGHT(S424,8),1,1)="S",1995,IF(MID(RIGHT(S424,8),1,1)="T",1996,IF(MID(RIGHT(S424,8),1,1)="V",1997,IF(MID(RIGHT(S424,8),1,1)="W",1998,IF(MID(RIGHT(S424,8),1,1)="X",1999,IF(MID(RIGHT(S424,8),1,1)="Y",2000,IF(MID(RIGHT(S424,8),1,1)="1",2001,IF(MID(RIGHT(S424,8),1,1)="2",2002,IF(MID(RIGHT(S424,8),1,1)="3",2003,IF(MID(RIGHT(S424,8),1,1)="4",2004,IF(MID(RIGHT(S424,8),1,1)="5",2005,IF(MID(RIGHT(S424,8),1,1)="6",2006,IF(MID(RIGHT(S424,8),1,1)="7",2007,IF(MID(RIGHT(S424,8),1,1)="8",2008,IF(MID(RIGHT(S424,8),1,1)="9",2009,IF(MID(RIGHT(S424,8),1,1)="A",2010,IF(MID(RIGHT(S424,8),1,1)="B",2011,IF(MID(RIGHT(S424,8),1,1)="C",2012,IF(MID(RIGHT(S424,8),1,1)="D",2013,IF(MID(RIGHT(S424,8),1,1)="E",2014,IF(MID(RIGHT(S424,8),1,1)="F",2015,IF(MID(RIGHT(S424,8),1,1)="G",2016,IF(MID(RIGHT(S424,8),1,1)="H",2017,IF(MID(RIGHT(S424,8),1,1)="J",2018,IF(MID(RIGHT(S424,8),1,1)="K",2019,IF(MID(RIGHT(S424,8),1,1)="L",2020,""))))))))))))))))))))))))))))))</f>
        <v>2022</v>
      </c>
      <c r="S424" s="1454" t="s">
        <v>11863</v>
      </c>
      <c r="T424" s="1454">
        <v>1565</v>
      </c>
      <c r="U424" s="1457">
        <v>45408</v>
      </c>
      <c r="V424" s="1457">
        <v>45443</v>
      </c>
      <c r="W424" s="1458">
        <v>1950</v>
      </c>
      <c r="X424" s="1459">
        <v>2700</v>
      </c>
    </row>
    <row r="425" spans="1:24" ht="26.25" customHeight="1">
      <c r="A425" s="1658"/>
      <c r="B425" s="1659"/>
      <c r="C425" s="1659"/>
      <c r="D425" s="1659"/>
      <c r="E425" s="1659"/>
      <c r="F425" s="1659"/>
      <c r="G425" s="1659"/>
      <c r="H425" s="1659"/>
      <c r="I425" s="125" t="s">
        <v>3598</v>
      </c>
      <c r="J425" s="412" t="s">
        <v>11808</v>
      </c>
      <c r="K425" s="132" t="s">
        <v>11774</v>
      </c>
      <c r="L425" s="425" t="s">
        <v>3603</v>
      </c>
      <c r="M425" s="1659"/>
      <c r="N425" s="73" t="s">
        <v>12336</v>
      </c>
      <c r="O425" s="1660"/>
      <c r="P425" s="2799"/>
      <c r="Q425" s="2795" t="s">
        <v>11855</v>
      </c>
      <c r="R425" s="2796"/>
      <c r="S425" s="2797"/>
      <c r="T425" s="1659">
        <v>65.05</v>
      </c>
      <c r="U425" s="1661">
        <v>45410</v>
      </c>
      <c r="V425" s="1661">
        <v>45450</v>
      </c>
      <c r="W425" s="1662" t="s">
        <v>12457</v>
      </c>
      <c r="X425" s="1663" t="s">
        <v>12452</v>
      </c>
    </row>
    <row r="426" spans="1:24" ht="26.25" customHeight="1">
      <c r="A426" s="1460"/>
      <c r="B426" s="125"/>
      <c r="C426" s="125"/>
      <c r="D426" s="125"/>
      <c r="E426" s="125"/>
      <c r="F426" s="125"/>
      <c r="G426" s="125"/>
      <c r="H426" s="125"/>
      <c r="I426" s="125"/>
      <c r="J426" s="125"/>
      <c r="K426" s="126" t="s">
        <v>11792</v>
      </c>
      <c r="L426" s="125"/>
      <c r="M426" s="125"/>
      <c r="N426" s="73" t="s">
        <v>3907</v>
      </c>
      <c r="O426" s="126"/>
      <c r="P426" s="2800" t="s">
        <v>155</v>
      </c>
      <c r="Q426" s="125" t="s">
        <v>192</v>
      </c>
      <c r="R426" s="125">
        <f>IF(MID(RIGHT(S426,8),1,1)="M",2021,IF(MID(RIGHT(S426,8),1,1)="N",2022,IF(MID(RIGHT(S426,8),1,1)="P",2023,IF(MID(RIGHT(S426,8),1,1)="R",1994,IF(MID(RIGHT(S426,8),1,1)="S",1995,IF(MID(RIGHT(S426,8),1,1)="T",1996,IF(MID(RIGHT(S426,8),1,1)="V",1997,IF(MID(RIGHT(S426,8),1,1)="W",1998,IF(MID(RIGHT(S426,8),1,1)="X",1999,IF(MID(RIGHT(S426,8),1,1)="Y",2000,IF(MID(RIGHT(S426,8),1,1)="1",2001,IF(MID(RIGHT(S426,8),1,1)="2",2002,IF(MID(RIGHT(S426,8),1,1)="3",2003,IF(MID(RIGHT(S426,8),1,1)="4",2004,IF(MID(RIGHT(S426,8),1,1)="5",2005,IF(MID(RIGHT(S426,8),1,1)="6",2006,IF(MID(RIGHT(S426,8),1,1)="7",2007,IF(MID(RIGHT(S426,8),1,1)="8",2008,IF(MID(RIGHT(S426,8),1,1)="9",2009,IF(MID(RIGHT(S426,8),1,1)="A",2010,IF(MID(RIGHT(S426,8),1,1)="B",2011,IF(MID(RIGHT(S426,8),1,1)="C",2012,IF(MID(RIGHT(S426,8),1,1)="D",2013,IF(MID(RIGHT(S426,8),1,1)="E",2014,IF(MID(RIGHT(S426,8),1,1)="F",2015,IF(MID(RIGHT(S426,8),1,1)="G",2016,IF(MID(RIGHT(S426,8),1,1)="H",2017,IF(MID(RIGHT(S426,8),1,1)="J",2018,IF(MID(RIGHT(S426,8),1,1)="K",2019,IF(MID(RIGHT(S426,8),1,1)="L",2020,""))))))))))))))))))))))))))))))</f>
        <v>2022</v>
      </c>
      <c r="S426" s="125" t="s">
        <v>11861</v>
      </c>
      <c r="T426" s="125">
        <v>1648</v>
      </c>
      <c r="U426" s="129">
        <v>45412</v>
      </c>
      <c r="V426" s="128">
        <v>45464</v>
      </c>
      <c r="W426" s="130"/>
      <c r="X426" s="1461"/>
    </row>
    <row r="427" spans="1:24" ht="26.25" customHeight="1">
      <c r="A427" s="1460"/>
      <c r="B427" s="125"/>
      <c r="C427" s="125"/>
      <c r="D427" s="125"/>
      <c r="E427" s="125"/>
      <c r="F427" s="125"/>
      <c r="G427" s="125"/>
      <c r="H427" s="125"/>
      <c r="I427" s="125"/>
      <c r="J427" s="125"/>
      <c r="K427" s="126" t="s">
        <v>1772</v>
      </c>
      <c r="L427" s="125"/>
      <c r="M427" s="125"/>
      <c r="N427" s="125"/>
      <c r="O427" s="126"/>
      <c r="P427" s="2799"/>
      <c r="Q427" s="2795" t="s">
        <v>11855</v>
      </c>
      <c r="R427" s="2796"/>
      <c r="S427" s="2797"/>
      <c r="T427" s="125">
        <v>2.5</v>
      </c>
      <c r="U427" s="129"/>
      <c r="V427" s="128">
        <v>45471</v>
      </c>
      <c r="W427" s="130"/>
      <c r="X427" s="1461"/>
    </row>
    <row r="428" spans="1:24" ht="26.25" customHeight="1">
      <c r="A428" s="1460"/>
      <c r="B428" s="125"/>
      <c r="C428" s="125" t="s">
        <v>10098</v>
      </c>
      <c r="D428" s="125" t="s">
        <v>191</v>
      </c>
      <c r="E428" s="125"/>
      <c r="F428" s="125"/>
      <c r="G428" s="125"/>
      <c r="H428" s="125"/>
      <c r="I428" s="125"/>
      <c r="J428" s="125"/>
      <c r="K428" s="126"/>
      <c r="L428" s="125"/>
      <c r="M428" s="125"/>
      <c r="N428" s="126"/>
      <c r="O428" s="126"/>
      <c r="P428" s="2800" t="s">
        <v>155</v>
      </c>
      <c r="Q428" s="125" t="s">
        <v>203</v>
      </c>
      <c r="R428" s="125">
        <f>IF(MID(RIGHT(S428,8),1,1)="M",2021,IF(MID(RIGHT(S428,8),1,1)="N",2022,IF(MID(RIGHT(S428,8),1,1)="P",2023,IF(MID(RIGHT(S428,8),1,1)="R",1994,IF(MID(RIGHT(S428,8),1,1)="S",1995,IF(MID(RIGHT(S428,8),1,1)="T",1996,IF(MID(RIGHT(S428,8),1,1)="V",1997,IF(MID(RIGHT(S428,8),1,1)="W",1998,IF(MID(RIGHT(S428,8),1,1)="X",1999,IF(MID(RIGHT(S428,8),1,1)="Y",2000,IF(MID(RIGHT(S428,8),1,1)="1",2001,IF(MID(RIGHT(S428,8),1,1)="2",2002,IF(MID(RIGHT(S428,8),1,1)="3",2003,IF(MID(RIGHT(S428,8),1,1)="4",2004,IF(MID(RIGHT(S428,8),1,1)="5",2005,IF(MID(RIGHT(S428,8),1,1)="6",2006,IF(MID(RIGHT(S428,8),1,1)="7",2007,IF(MID(RIGHT(S428,8),1,1)="8",2008,IF(MID(RIGHT(S428,8),1,1)="9",2009,IF(MID(RIGHT(S428,8),1,1)="A",2010,IF(MID(RIGHT(S428,8),1,1)="B",2011,IF(MID(RIGHT(S428,8),1,1)="C",2012,IF(MID(RIGHT(S428,8),1,1)="D",2013,IF(MID(RIGHT(S428,8),1,1)="E",2014,IF(MID(RIGHT(S428,8),1,1)="F",2015,IF(MID(RIGHT(S428,8),1,1)="G",2016,IF(MID(RIGHT(S428,8),1,1)="H",2017,IF(MID(RIGHT(S428,8),1,1)="J",2018,IF(MID(RIGHT(S428,8),1,1)="K",2019,IF(MID(RIGHT(S428,8),1,1)="L",2020,""))))))))))))))))))))))))))))))</f>
        <v>2020</v>
      </c>
      <c r="S428" s="125" t="s">
        <v>11867</v>
      </c>
      <c r="T428" s="125">
        <v>1200</v>
      </c>
      <c r="U428" s="128"/>
      <c r="V428" s="128">
        <v>45481</v>
      </c>
      <c r="W428" s="130"/>
      <c r="X428" s="1461"/>
    </row>
    <row r="429" spans="1:24" ht="26.25" customHeight="1">
      <c r="A429" s="1460"/>
      <c r="B429" s="125"/>
      <c r="C429" s="125" t="s">
        <v>10099</v>
      </c>
      <c r="D429" s="125" t="s">
        <v>191</v>
      </c>
      <c r="E429" s="125"/>
      <c r="F429" s="125"/>
      <c r="G429" s="125"/>
      <c r="H429" s="125"/>
      <c r="I429" s="125"/>
      <c r="J429" s="125"/>
      <c r="K429" s="126"/>
      <c r="L429" s="125"/>
      <c r="M429" s="125"/>
      <c r="N429" s="126" t="s">
        <v>11947</v>
      </c>
      <c r="O429" s="126" t="s">
        <v>11968</v>
      </c>
      <c r="P429" s="2799"/>
      <c r="Q429" s="2795" t="s">
        <v>11855</v>
      </c>
      <c r="R429" s="2796"/>
      <c r="S429" s="2797"/>
      <c r="T429" s="125">
        <v>24.19</v>
      </c>
      <c r="U429" s="128"/>
      <c r="V429" s="128">
        <v>45484</v>
      </c>
      <c r="W429" s="130"/>
      <c r="X429" s="1461"/>
    </row>
    <row r="430" spans="1:24" ht="26.25" customHeight="1">
      <c r="A430" s="1460"/>
      <c r="B430" s="125"/>
      <c r="C430" s="125"/>
      <c r="D430" s="125"/>
      <c r="E430" s="125"/>
      <c r="F430" s="125"/>
      <c r="G430" s="125"/>
      <c r="H430" s="125"/>
      <c r="I430" s="125"/>
      <c r="J430" s="125" t="s">
        <v>11810</v>
      </c>
      <c r="K430" s="126"/>
      <c r="L430" s="125"/>
      <c r="M430" s="125"/>
      <c r="N430" s="126" t="s">
        <v>11874</v>
      </c>
      <c r="O430" s="126" t="s">
        <v>11969</v>
      </c>
      <c r="P430" s="125" t="s">
        <v>11806</v>
      </c>
      <c r="Q430" s="125" t="s">
        <v>205</v>
      </c>
      <c r="R430" s="125">
        <f>IF(MID(RIGHT(S430,8),1,1)="M",2021,IF(MID(RIGHT(S430,8),1,1)="N",2022,IF(MID(RIGHT(S430,8),1,1)="P",2023,IF(MID(RIGHT(S430,8),1,1)="R",1994,IF(MID(RIGHT(S430,8),1,1)="S",1995,IF(MID(RIGHT(S430,8),1,1)="T",1996,IF(MID(RIGHT(S430,8),1,1)="V",1997,IF(MID(RIGHT(S430,8),1,1)="W",1998,IF(MID(RIGHT(S430,8),1,1)="X",1999,IF(MID(RIGHT(S430,8),1,1)="Y",2000,IF(MID(RIGHT(S430,8),1,1)="1",2001,IF(MID(RIGHT(S430,8),1,1)="2",2002,IF(MID(RIGHT(S430,8),1,1)="3",2003,IF(MID(RIGHT(S430,8),1,1)="4",2004,IF(MID(RIGHT(S430,8),1,1)="5",2005,IF(MID(RIGHT(S430,8),1,1)="6",2006,IF(MID(RIGHT(S430,8),1,1)="7",2007,IF(MID(RIGHT(S430,8),1,1)="8",2008,IF(MID(RIGHT(S430,8),1,1)="9",2009,IF(MID(RIGHT(S430,8),1,1)="A",2010,IF(MID(RIGHT(S430,8),1,1)="B",2011,IF(MID(RIGHT(S430,8),1,1)="C",2012,IF(MID(RIGHT(S430,8),1,1)="D",2013,IF(MID(RIGHT(S430,8),1,1)="E",2014,IF(MID(RIGHT(S430,8),1,1)="F",2015,IF(MID(RIGHT(S430,8),1,1)="G",2016,IF(MID(RIGHT(S430,8),1,1)="H",2017,IF(MID(RIGHT(S430,8),1,1)="J",2018,IF(MID(RIGHT(S430,8),1,1)="K",2019,IF(MID(RIGHT(S430,8),1,1)="L",2020,""))))))))))))))))))))))))))))))</f>
        <v>2022</v>
      </c>
      <c r="S430" s="125" t="s">
        <v>11807</v>
      </c>
      <c r="T430" s="125">
        <v>1335</v>
      </c>
      <c r="U430" s="128"/>
      <c r="V430" s="128">
        <v>45485</v>
      </c>
      <c r="W430" s="130"/>
      <c r="X430" s="1461"/>
    </row>
    <row r="431" spans="1:24" ht="26.25" customHeight="1">
      <c r="A431" s="1460"/>
      <c r="B431" s="125"/>
      <c r="C431" s="125"/>
      <c r="D431" s="125"/>
      <c r="E431" s="125"/>
      <c r="F431" s="125"/>
      <c r="G431" s="125"/>
      <c r="H431" s="125"/>
      <c r="I431" s="125"/>
      <c r="J431" s="125"/>
      <c r="K431" s="126"/>
      <c r="L431" s="125"/>
      <c r="M431" s="125"/>
      <c r="N431" s="126" t="s">
        <v>11948</v>
      </c>
      <c r="O431" s="126" t="s">
        <v>11970</v>
      </c>
      <c r="P431" s="127"/>
      <c r="Q431" s="125"/>
      <c r="R431" s="125"/>
      <c r="S431" s="131" t="s">
        <v>189</v>
      </c>
      <c r="T431" s="131">
        <v>3830</v>
      </c>
      <c r="U431" s="128"/>
      <c r="V431" s="129">
        <v>45489</v>
      </c>
      <c r="W431" s="130"/>
      <c r="X431" s="1461"/>
    </row>
    <row r="432" spans="1:24" ht="26.25" customHeight="1">
      <c r="A432" s="1460"/>
      <c r="B432" s="125"/>
      <c r="C432" s="125"/>
      <c r="D432" s="125"/>
      <c r="E432" s="125"/>
      <c r="F432" s="125"/>
      <c r="G432" s="125"/>
      <c r="H432" s="125"/>
      <c r="I432" s="125"/>
      <c r="J432" s="125"/>
      <c r="K432" s="126"/>
      <c r="L432" s="125"/>
      <c r="M432" s="125"/>
      <c r="N432" s="126"/>
      <c r="O432" s="126"/>
      <c r="P432" s="127"/>
      <c r="Q432" s="125"/>
      <c r="R432" s="125"/>
      <c r="S432" s="131" t="s">
        <v>2472</v>
      </c>
      <c r="T432" s="131">
        <f>SUM(T424:T431)</f>
        <v>9669.74</v>
      </c>
      <c r="U432" s="128"/>
      <c r="V432" s="128"/>
      <c r="W432" s="130"/>
      <c r="X432" s="1461"/>
    </row>
    <row r="433" spans="1:24" ht="26.25" customHeight="1" thickBot="1">
      <c r="A433" s="1462"/>
      <c r="B433" s="1463"/>
      <c r="C433" s="1463"/>
      <c r="D433" s="1463"/>
      <c r="E433" s="1463"/>
      <c r="F433" s="1463"/>
      <c r="G433" s="1463"/>
      <c r="H433" s="1463"/>
      <c r="I433" s="1463"/>
      <c r="J433" s="1463"/>
      <c r="K433" s="1229" t="s">
        <v>11707</v>
      </c>
      <c r="L433" s="1463"/>
      <c r="M433" s="1463"/>
      <c r="N433" s="1464"/>
      <c r="O433" s="1464"/>
      <c r="P433" s="1465"/>
      <c r="Q433" s="1463"/>
      <c r="R433" s="1463"/>
      <c r="S433" s="1466" t="s">
        <v>3142</v>
      </c>
      <c r="T433" s="1466">
        <v>5840</v>
      </c>
      <c r="U433" s="1467"/>
      <c r="V433" s="1468"/>
      <c r="W433" s="1469"/>
      <c r="X433" s="1470"/>
    </row>
    <row r="435" spans="1:24" ht="26.25" customHeight="1" thickBot="1"/>
    <row r="436" spans="1:24" ht="26.25" customHeight="1">
      <c r="A436" s="924" t="s">
        <v>188</v>
      </c>
      <c r="B436" s="925"/>
      <c r="C436" s="925" t="s">
        <v>10562</v>
      </c>
      <c r="D436" s="925" t="s">
        <v>190</v>
      </c>
      <c r="E436" s="925" t="s">
        <v>191</v>
      </c>
      <c r="F436" s="925" t="s">
        <v>191</v>
      </c>
      <c r="G436" s="925" t="s">
        <v>191</v>
      </c>
      <c r="H436" s="1499"/>
      <c r="I436" s="925" t="s">
        <v>10531</v>
      </c>
      <c r="J436" s="925" t="s">
        <v>11706</v>
      </c>
      <c r="K436" s="927" t="s">
        <v>11791</v>
      </c>
      <c r="L436" s="925" t="s">
        <v>11876</v>
      </c>
      <c r="M436" s="925"/>
      <c r="N436" s="927" t="s">
        <v>11907</v>
      </c>
      <c r="O436" s="927">
        <v>25797685</v>
      </c>
      <c r="P436" s="928" t="s">
        <v>13707</v>
      </c>
      <c r="Q436" s="925" t="s">
        <v>201</v>
      </c>
      <c r="R436" s="925">
        <f>IF(MID(RIGHT(S436,8),1,1)="M",2021,IF(MID(RIGHT(S436,8),1,1)="N",2022,IF(MID(RIGHT(S436,8),1,1)="P",2023,IF(MID(RIGHT(S436,8),1,1)="R",1994,IF(MID(RIGHT(S436,8),1,1)="S",1995,IF(MID(RIGHT(S436,8),1,1)="T",1996,IF(MID(RIGHT(S436,8),1,1)="V",1997,IF(MID(RIGHT(S436,8),1,1)="W",1998,IF(MID(RIGHT(S436,8),1,1)="X",1999,IF(MID(RIGHT(S436,8),1,1)="Y",2000,IF(MID(RIGHT(S436,8),1,1)="1",2001,IF(MID(RIGHT(S436,8),1,1)="2",2002,IF(MID(RIGHT(S436,8),1,1)="3",2003,IF(MID(RIGHT(S436,8),1,1)="4",2004,IF(MID(RIGHT(S436,8),1,1)="5",2005,IF(MID(RIGHT(S436,8),1,1)="6",2006,IF(MID(RIGHT(S436,8),1,1)="7",2007,IF(MID(RIGHT(S436,8),1,1)="8",2008,IF(MID(RIGHT(S436,8),1,1)="9",2009,IF(MID(RIGHT(S436,8),1,1)="A",2010,IF(MID(RIGHT(S436,8),1,1)="B",2011,IF(MID(RIGHT(S436,8),1,1)="C",2012,IF(MID(RIGHT(S436,8),1,1)="D",2013,IF(MID(RIGHT(S436,8),1,1)="E",2014,IF(MID(RIGHT(S436,8),1,1)="F",2015,IF(MID(RIGHT(S436,8),1,1)="G",2016,IF(MID(RIGHT(S436,8),1,1)="H",2017,IF(MID(RIGHT(S436,8),1,1)="J",2018,IF(MID(RIGHT(S436,8),1,1)="K",2019,IF(MID(RIGHT(S436,8),1,1)="L",2020,""))))))))))))))))))))))))))))))</f>
        <v>2014</v>
      </c>
      <c r="S436" s="925" t="s">
        <v>11898</v>
      </c>
      <c r="T436" s="925">
        <v>1515</v>
      </c>
      <c r="U436" s="929">
        <v>45408</v>
      </c>
      <c r="V436" s="929">
        <v>45443</v>
      </c>
      <c r="W436" s="1237">
        <v>1950</v>
      </c>
      <c r="X436" s="930">
        <v>2500</v>
      </c>
    </row>
    <row r="437" spans="1:24" ht="26.25" customHeight="1">
      <c r="A437" s="931"/>
      <c r="B437" s="932"/>
      <c r="C437" s="932"/>
      <c r="D437" s="932"/>
      <c r="E437" s="932"/>
      <c r="F437" s="932"/>
      <c r="G437" s="932"/>
      <c r="H437" s="932"/>
      <c r="I437" s="932" t="s">
        <v>194</v>
      </c>
      <c r="J437" s="412" t="s">
        <v>11875</v>
      </c>
      <c r="K437" s="934" t="s">
        <v>195</v>
      </c>
      <c r="L437" s="961" t="s">
        <v>3603</v>
      </c>
      <c r="M437" s="950"/>
      <c r="N437" s="73" t="s">
        <v>3907</v>
      </c>
      <c r="O437" s="779"/>
      <c r="P437" s="935"/>
      <c r="Q437" s="932" t="s">
        <v>201</v>
      </c>
      <c r="R437" s="932">
        <f>IF(MID(RIGHT(S437,8),1,1)="M",2021,IF(MID(RIGHT(S437,8),1,1)="N",2022,IF(MID(RIGHT(S437,8),1,1)="P",2023,IF(MID(RIGHT(S437,8),1,1)="R",1994,IF(MID(RIGHT(S437,8),1,1)="S",1995,IF(MID(RIGHT(S437,8),1,1)="T",1996,IF(MID(RIGHT(S437,8),1,1)="V",1997,IF(MID(RIGHT(S437,8),1,1)="W",1998,IF(MID(RIGHT(S437,8),1,1)="X",1999,IF(MID(RIGHT(S437,8),1,1)="Y",2000,IF(MID(RIGHT(S437,8),1,1)="1",2001,IF(MID(RIGHT(S437,8),1,1)="2",2002,IF(MID(RIGHT(S437,8),1,1)="3",2003,IF(MID(RIGHT(S437,8),1,1)="4",2004,IF(MID(RIGHT(S437,8),1,1)="5",2005,IF(MID(RIGHT(S437,8),1,1)="6",2006,IF(MID(RIGHT(S437,8),1,1)="7",2007,IF(MID(RIGHT(S437,8),1,1)="8",2008,IF(MID(RIGHT(S437,8),1,1)="9",2009,IF(MID(RIGHT(S437,8),1,1)="A",2010,IF(MID(RIGHT(S437,8),1,1)="B",2011,IF(MID(RIGHT(S437,8),1,1)="C",2012,IF(MID(RIGHT(S437,8),1,1)="D",2013,IF(MID(RIGHT(S437,8),1,1)="E",2014,IF(MID(RIGHT(S437,8),1,1)="F",2015,IF(MID(RIGHT(S437,8),1,1)="G",2016,IF(MID(RIGHT(S437,8),1,1)="H",2017,IF(MID(RIGHT(S437,8),1,1)="J",2018,IF(MID(RIGHT(S437,8),1,1)="K",2019,IF(MID(RIGHT(S437,8),1,1)="L",2020,""))))))))))))))))))))))))))))))</f>
        <v>2014</v>
      </c>
      <c r="S437" s="932" t="s">
        <v>11899</v>
      </c>
      <c r="T437" s="932">
        <v>1515</v>
      </c>
      <c r="U437" s="937">
        <v>45410</v>
      </c>
      <c r="V437" s="937">
        <v>45450</v>
      </c>
      <c r="W437" s="938" t="s">
        <v>12457</v>
      </c>
      <c r="X437" s="939" t="s">
        <v>13695</v>
      </c>
    </row>
    <row r="438" spans="1:24" ht="26.25" customHeight="1">
      <c r="A438" s="931"/>
      <c r="B438" s="932"/>
      <c r="C438" s="932" t="s">
        <v>10002</v>
      </c>
      <c r="D438" s="932" t="s">
        <v>191</v>
      </c>
      <c r="E438" s="932"/>
      <c r="F438" s="932"/>
      <c r="G438" s="932"/>
      <c r="H438" s="932"/>
      <c r="I438" s="932"/>
      <c r="J438" s="932"/>
      <c r="K438" s="779" t="s">
        <v>1969</v>
      </c>
      <c r="L438" s="779"/>
      <c r="M438" s="950"/>
      <c r="N438" s="73" t="s">
        <v>2435</v>
      </c>
      <c r="O438" s="779"/>
      <c r="P438" s="935"/>
      <c r="Q438" s="932" t="s">
        <v>201</v>
      </c>
      <c r="R438" s="932">
        <f>IF(MID(RIGHT(S438,8),1,1)="M",2021,IF(MID(RIGHT(S438,8),1,1)="N",2022,IF(MID(RIGHT(S438,8),1,1)="P",2023,IF(MID(RIGHT(S438,8),1,1)="R",1994,IF(MID(RIGHT(S438,8),1,1)="S",1995,IF(MID(RIGHT(S438,8),1,1)="T",1996,IF(MID(RIGHT(S438,8),1,1)="V",1997,IF(MID(RIGHT(S438,8),1,1)="W",1998,IF(MID(RIGHT(S438,8),1,1)="X",1999,IF(MID(RIGHT(S438,8),1,1)="Y",2000,IF(MID(RIGHT(S438,8),1,1)="1",2001,IF(MID(RIGHT(S438,8),1,1)="2",2002,IF(MID(RIGHT(S438,8),1,1)="3",2003,IF(MID(RIGHT(S438,8),1,1)="4",2004,IF(MID(RIGHT(S438,8),1,1)="5",2005,IF(MID(RIGHT(S438,8),1,1)="6",2006,IF(MID(RIGHT(S438,8),1,1)="7",2007,IF(MID(RIGHT(S438,8),1,1)="8",2008,IF(MID(RIGHT(S438,8),1,1)="9",2009,IF(MID(RIGHT(S438,8),1,1)="A",2010,IF(MID(RIGHT(S438,8),1,1)="B",2011,IF(MID(RIGHT(S438,8),1,1)="C",2012,IF(MID(RIGHT(S438,8),1,1)="D",2013,IF(MID(RIGHT(S438,8),1,1)="E",2014,IF(MID(RIGHT(S438,8),1,1)="F",2015,IF(MID(RIGHT(S438,8),1,1)="G",2016,IF(MID(RIGHT(S438,8),1,1)="H",2017,IF(MID(RIGHT(S438,8),1,1)="J",2018,IF(MID(RIGHT(S438,8),1,1)="K",2019,IF(MID(RIGHT(S438,8),1,1)="L",2020,""))))))))))))))))))))))))))))))</f>
        <v>2016</v>
      </c>
      <c r="S438" s="932" t="s">
        <v>11900</v>
      </c>
      <c r="T438" s="932">
        <v>1515</v>
      </c>
      <c r="U438" s="936">
        <v>45412</v>
      </c>
      <c r="V438" s="937">
        <v>45464</v>
      </c>
      <c r="W438" s="938"/>
      <c r="X438" s="939"/>
    </row>
    <row r="439" spans="1:24" ht="26.25" customHeight="1">
      <c r="A439" s="931"/>
      <c r="B439" s="932"/>
      <c r="C439" s="932" t="s">
        <v>10003</v>
      </c>
      <c r="D439" s="932" t="s">
        <v>191</v>
      </c>
      <c r="E439" s="932"/>
      <c r="F439" s="932"/>
      <c r="G439" s="932"/>
      <c r="H439" s="932"/>
      <c r="I439" s="932" t="s">
        <v>11366</v>
      </c>
      <c r="J439" s="932"/>
      <c r="K439" s="940" t="s">
        <v>3849</v>
      </c>
      <c r="L439" s="779"/>
      <c r="M439" s="950"/>
      <c r="N439" s="779"/>
      <c r="O439" s="779"/>
      <c r="P439" s="935"/>
      <c r="Q439" s="932" t="s">
        <v>201</v>
      </c>
      <c r="R439" s="932">
        <f>IF(MID(RIGHT(S439,8),1,1)="M",2021,IF(MID(RIGHT(S439,8),1,1)="N",2022,IF(MID(RIGHT(S439,8),1,1)="P",2023,IF(MID(RIGHT(S439,8),1,1)="R",1994,IF(MID(RIGHT(S439,8),1,1)="S",1995,IF(MID(RIGHT(S439,8),1,1)="T",1996,IF(MID(RIGHT(S439,8),1,1)="V",1997,IF(MID(RIGHT(S439,8),1,1)="W",1998,IF(MID(RIGHT(S439,8),1,1)="X",1999,IF(MID(RIGHT(S439,8),1,1)="Y",2000,IF(MID(RIGHT(S439,8),1,1)="1",2001,IF(MID(RIGHT(S439,8),1,1)="2",2002,IF(MID(RIGHT(S439,8),1,1)="3",2003,IF(MID(RIGHT(S439,8),1,1)="4",2004,IF(MID(RIGHT(S439,8),1,1)="5",2005,IF(MID(RIGHT(S439,8),1,1)="6",2006,IF(MID(RIGHT(S439,8),1,1)="7",2007,IF(MID(RIGHT(S439,8),1,1)="8",2008,IF(MID(RIGHT(S439,8),1,1)="9",2009,IF(MID(RIGHT(S439,8),1,1)="A",2010,IF(MID(RIGHT(S439,8),1,1)="B",2011,IF(MID(RIGHT(S439,8),1,1)="C",2012,IF(MID(RIGHT(S439,8),1,1)="D",2013,IF(MID(RIGHT(S439,8),1,1)="E",2014,IF(MID(RIGHT(S439,8),1,1)="F",2015,IF(MID(RIGHT(S439,8),1,1)="G",2016,IF(MID(RIGHT(S439,8),1,1)="H",2017,IF(MID(RIGHT(S439,8),1,1)="J",2018,IF(MID(RIGHT(S439,8),1,1)="K",2019,IF(MID(RIGHT(S439,8),1,1)="L",2020,""))))))))))))))))))))))))))))))</f>
        <v>2015</v>
      </c>
      <c r="S439" s="932" t="s">
        <v>11901</v>
      </c>
      <c r="T439" s="932">
        <v>1515</v>
      </c>
      <c r="U439" s="937"/>
      <c r="V439" s="937">
        <v>45481</v>
      </c>
      <c r="W439" s="938"/>
      <c r="X439" s="939"/>
    </row>
    <row r="440" spans="1:24" ht="26.25" customHeight="1">
      <c r="A440" s="931"/>
      <c r="B440" s="932"/>
      <c r="C440" s="932"/>
      <c r="D440" s="932"/>
      <c r="E440" s="932"/>
      <c r="F440" s="932"/>
      <c r="G440" s="932"/>
      <c r="H440" s="932"/>
      <c r="I440" s="932"/>
      <c r="J440" s="932"/>
      <c r="K440" s="940"/>
      <c r="L440" s="779"/>
      <c r="M440" s="950"/>
      <c r="N440" s="779"/>
      <c r="O440" s="779"/>
      <c r="P440" s="935"/>
      <c r="Q440" s="932" t="s">
        <v>215</v>
      </c>
      <c r="R440" s="932">
        <f>IF(MID(RIGHT(S440,8),1,1)="M",2021,IF(MID(RIGHT(S440,8),1,1)="N",2022,IF(MID(RIGHT(S440,8),1,1)="P",2023,IF(MID(RIGHT(S440,8),1,1)="R",1994,IF(MID(RIGHT(S440,8),1,1)="S",1995,IF(MID(RIGHT(S440,8),1,1)="T",1996,IF(MID(RIGHT(S440,8),1,1)="V",1997,IF(MID(RIGHT(S440,8),1,1)="W",1998,IF(MID(RIGHT(S440,8),1,1)="X",1999,IF(MID(RIGHT(S440,8),1,1)="Y",2000,IF(MID(RIGHT(S440,8),1,1)="1",2001,IF(MID(RIGHT(S440,8),1,1)="2",2002,IF(MID(RIGHT(S440,8),1,1)="3",2003,IF(MID(RIGHT(S440,8),1,1)="4",2004,IF(MID(RIGHT(S440,8),1,1)="5",2005,IF(MID(RIGHT(S440,8),1,1)="6",2006,IF(MID(RIGHT(S440,8),1,1)="7",2007,IF(MID(RIGHT(S440,8),1,1)="8",2008,IF(MID(RIGHT(S440,8),1,1)="9",2009,IF(MID(RIGHT(S440,8),1,1)="A",2010,IF(MID(RIGHT(S440,8),1,1)="B",2011,IF(MID(RIGHT(S440,8),1,1)="C",2012,IF(MID(RIGHT(S440,8),1,1)="D",2013,IF(MID(RIGHT(S440,8),1,1)="E",2014,IF(MID(RIGHT(S440,8),1,1)="F",2015,IF(MID(RIGHT(S440,8),1,1)="G",2016,IF(MID(RIGHT(S440,8),1,1)="H",2017,IF(MID(RIGHT(S440,8),1,1)="J",2018,IF(MID(RIGHT(S440,8),1,1)="K",2019,IF(MID(RIGHT(S440,8),1,1)="L",2020,""))))))))))))))))))))))))))))))</f>
        <v>2013</v>
      </c>
      <c r="S440" s="932" t="s">
        <v>11902</v>
      </c>
      <c r="T440" s="932">
        <v>1585</v>
      </c>
      <c r="U440" s="937"/>
      <c r="V440" s="937">
        <v>45484</v>
      </c>
      <c r="W440" s="938"/>
      <c r="X440" s="939"/>
    </row>
    <row r="441" spans="1:24" ht="26.25" customHeight="1">
      <c r="A441" s="931"/>
      <c r="B441" s="932"/>
      <c r="C441" s="932"/>
      <c r="D441" s="932"/>
      <c r="E441" s="932"/>
      <c r="F441" s="932"/>
      <c r="G441" s="932"/>
      <c r="H441" s="932"/>
      <c r="I441" s="932"/>
      <c r="J441" s="932"/>
      <c r="K441" s="940"/>
      <c r="L441" s="950"/>
      <c r="M441" s="950"/>
      <c r="N441" s="950"/>
      <c r="O441" s="950"/>
      <c r="P441" s="935"/>
      <c r="Q441" s="932"/>
      <c r="R441" s="932"/>
      <c r="S441" s="933" t="s">
        <v>189</v>
      </c>
      <c r="T441" s="933">
        <v>3800</v>
      </c>
      <c r="U441" s="937"/>
      <c r="V441" s="937">
        <v>45485</v>
      </c>
      <c r="W441" s="938"/>
      <c r="X441" s="939"/>
    </row>
    <row r="442" spans="1:24" ht="26.25" customHeight="1">
      <c r="A442" s="931"/>
      <c r="B442" s="932"/>
      <c r="C442" s="932"/>
      <c r="D442" s="932"/>
      <c r="E442" s="932"/>
      <c r="F442" s="932"/>
      <c r="G442" s="932"/>
      <c r="H442" s="932"/>
      <c r="I442" s="932"/>
      <c r="J442" s="932"/>
      <c r="K442" s="932"/>
      <c r="L442" s="950"/>
      <c r="M442" s="950"/>
      <c r="N442" s="779"/>
      <c r="O442" s="779"/>
      <c r="P442" s="935"/>
      <c r="Q442" s="932"/>
      <c r="R442" s="932"/>
      <c r="S442" s="933" t="s">
        <v>2472</v>
      </c>
      <c r="T442" s="933">
        <f>SUM(T436:T441)</f>
        <v>11445</v>
      </c>
      <c r="U442" s="936"/>
      <c r="V442" s="936">
        <v>45489</v>
      </c>
      <c r="W442" s="938"/>
      <c r="X442" s="939"/>
    </row>
    <row r="443" spans="1:24" ht="26.25" customHeight="1" thickBot="1">
      <c r="A443" s="941"/>
      <c r="B443" s="942"/>
      <c r="C443" s="942"/>
      <c r="D443" s="942"/>
      <c r="E443" s="942"/>
      <c r="F443" s="942"/>
      <c r="G443" s="942"/>
      <c r="H443" s="942"/>
      <c r="I443" s="942"/>
      <c r="J443" s="942"/>
      <c r="K443" s="1229" t="s">
        <v>11707</v>
      </c>
      <c r="L443" s="942"/>
      <c r="M443" s="942"/>
      <c r="N443" s="943"/>
      <c r="O443" s="943"/>
      <c r="P443" s="944"/>
      <c r="Q443" s="942"/>
      <c r="R443" s="942"/>
      <c r="S443" s="945"/>
      <c r="T443" s="945"/>
      <c r="U443" s="946"/>
      <c r="V443" s="947"/>
      <c r="W443" s="948"/>
      <c r="X443" s="949"/>
    </row>
  </sheetData>
  <autoFilter ref="B2:X2" xr:uid="{00000000-0009-0000-0000-00000F000000}"/>
  <mergeCells count="47">
    <mergeCell ref="I351:I352"/>
    <mergeCell ref="O225:O232"/>
    <mergeCell ref="O235:O242"/>
    <mergeCell ref="M324:O324"/>
    <mergeCell ref="M335:O335"/>
    <mergeCell ref="J299:J300"/>
    <mergeCell ref="M308:O308"/>
    <mergeCell ref="M315:O315"/>
    <mergeCell ref="M274:O274"/>
    <mergeCell ref="M281:O281"/>
    <mergeCell ref="L349:L350"/>
    <mergeCell ref="M141:O141"/>
    <mergeCell ref="M290:O290"/>
    <mergeCell ref="D159:H161"/>
    <mergeCell ref="M260:O260"/>
    <mergeCell ref="M267:O267"/>
    <mergeCell ref="M203:O203"/>
    <mergeCell ref="M210:O210"/>
    <mergeCell ref="L191:P195"/>
    <mergeCell ref="L228:L229"/>
    <mergeCell ref="L235:L242"/>
    <mergeCell ref="O218:O222"/>
    <mergeCell ref="N218:N222"/>
    <mergeCell ref="L182:P186"/>
    <mergeCell ref="M151:O151"/>
    <mergeCell ref="Q333:S333"/>
    <mergeCell ref="A1:X1"/>
    <mergeCell ref="M127:O127"/>
    <mergeCell ref="M134:O134"/>
    <mergeCell ref="R15:S15"/>
    <mergeCell ref="M16:O16"/>
    <mergeCell ref="M8:O8"/>
    <mergeCell ref="M66:O66"/>
    <mergeCell ref="M25:O25"/>
    <mergeCell ref="M32:O32"/>
    <mergeCell ref="M110:O110"/>
    <mergeCell ref="D117:H119"/>
    <mergeCell ref="D278:H282"/>
    <mergeCell ref="D257:H261"/>
    <mergeCell ref="D264:H268"/>
    <mergeCell ref="D271:H275"/>
    <mergeCell ref="Q425:S425"/>
    <mergeCell ref="P424:P425"/>
    <mergeCell ref="Q427:S427"/>
    <mergeCell ref="Q429:S429"/>
    <mergeCell ref="P428:P429"/>
    <mergeCell ref="P426:P427"/>
  </mergeCells>
  <phoneticPr fontId="16" type="noConversion"/>
  <conditionalFormatting sqref="K344">
    <cfRule type="duplicateValues" dxfId="1947" priority="1"/>
  </conditionalFormatting>
  <conditionalFormatting sqref="L4">
    <cfRule type="duplicateValues" dxfId="1946" priority="83"/>
  </conditionalFormatting>
  <conditionalFormatting sqref="L59:L60">
    <cfRule type="duplicateValues" dxfId="1945" priority="70"/>
  </conditionalFormatting>
  <conditionalFormatting sqref="L61 L63:L67">
    <cfRule type="duplicateValues" dxfId="1944" priority="69"/>
  </conditionalFormatting>
  <conditionalFormatting sqref="L68">
    <cfRule type="duplicateValues" dxfId="1943" priority="67"/>
  </conditionalFormatting>
  <conditionalFormatting sqref="L164">
    <cfRule type="duplicateValues" dxfId="1942" priority="6332"/>
  </conditionalFormatting>
  <conditionalFormatting sqref="L165 L167:L169">
    <cfRule type="duplicateValues" dxfId="1941" priority="80"/>
  </conditionalFormatting>
  <conditionalFormatting sqref="L170:L171 L177:L178">
    <cfRule type="duplicateValues" dxfId="1940" priority="76"/>
  </conditionalFormatting>
  <conditionalFormatting sqref="L172 L176">
    <cfRule type="duplicateValues" dxfId="1939" priority="48"/>
  </conditionalFormatting>
  <conditionalFormatting sqref="L174:L175">
    <cfRule type="duplicateValues" dxfId="1938" priority="27"/>
  </conditionalFormatting>
  <conditionalFormatting sqref="L190">
    <cfRule type="duplicateValues" dxfId="1937" priority="42"/>
  </conditionalFormatting>
  <conditionalFormatting sqref="L191">
    <cfRule type="duplicateValues" dxfId="1936" priority="39"/>
  </conditionalFormatting>
  <conditionalFormatting sqref="L254:L255">
    <cfRule type="duplicateValues" dxfId="1935" priority="59"/>
  </conditionalFormatting>
  <conditionalFormatting sqref="L256">
    <cfRule type="duplicateValues" dxfId="1934" priority="58"/>
  </conditionalFormatting>
  <conditionalFormatting sqref="L263">
    <cfRule type="duplicateValues" dxfId="1933" priority="55"/>
  </conditionalFormatting>
  <conditionalFormatting sqref="L270">
    <cfRule type="duplicateValues" dxfId="1932" priority="52"/>
  </conditionalFormatting>
  <conditionalFormatting sqref="L277">
    <cfRule type="duplicateValues" dxfId="1931" priority="49"/>
  </conditionalFormatting>
  <conditionalFormatting sqref="L303">
    <cfRule type="duplicateValues" dxfId="1930" priority="24"/>
  </conditionalFormatting>
  <conditionalFormatting sqref="L304">
    <cfRule type="duplicateValues" dxfId="1929" priority="22"/>
  </conditionalFormatting>
  <conditionalFormatting sqref="L305">
    <cfRule type="duplicateValues" dxfId="1928" priority="19"/>
  </conditionalFormatting>
  <conditionalFormatting sqref="L311">
    <cfRule type="duplicateValues" dxfId="1927" priority="16"/>
  </conditionalFormatting>
  <conditionalFormatting sqref="L312">
    <cfRule type="duplicateValues" dxfId="1926" priority="13"/>
  </conditionalFormatting>
  <conditionalFormatting sqref="L319">
    <cfRule type="duplicateValues" dxfId="1925" priority="37"/>
  </conditionalFormatting>
  <conditionalFormatting sqref="L320 L322">
    <cfRule type="duplicateValues" dxfId="1924" priority="36"/>
  </conditionalFormatting>
  <conditionalFormatting sqref="L329">
    <cfRule type="duplicateValues" dxfId="1923" priority="31"/>
  </conditionalFormatting>
  <conditionalFormatting sqref="L337:L338">
    <cfRule type="duplicateValues" dxfId="1922" priority="10"/>
  </conditionalFormatting>
  <conditionalFormatting sqref="L339 L342:L343">
    <cfRule type="duplicateValues" dxfId="1921" priority="9"/>
  </conditionalFormatting>
  <conditionalFormatting sqref="L340:L341">
    <cfRule type="duplicateValues" dxfId="1920" priority="2"/>
  </conditionalFormatting>
  <conditionalFormatting sqref="L344:L345">
    <cfRule type="duplicateValues" dxfId="1919" priority="5"/>
  </conditionalFormatting>
  <conditionalFormatting sqref="L306:M307 L309:M309 L308 P308">
    <cfRule type="duplicateValues" dxfId="1918" priority="18"/>
  </conditionalFormatting>
  <conditionalFormatting sqref="L313:M314 L316:M316 L315 P315">
    <cfRule type="duplicateValues" dxfId="1917" priority="12"/>
  </conditionalFormatting>
  <conditionalFormatting sqref="M304">
    <cfRule type="duplicateValues" dxfId="1916" priority="21"/>
  </conditionalFormatting>
  <conditionalFormatting sqref="M305">
    <cfRule type="duplicateValues" dxfId="1915" priority="20"/>
  </conditionalFormatting>
  <conditionalFormatting sqref="M311">
    <cfRule type="duplicateValues" dxfId="1914" priority="15"/>
  </conditionalFormatting>
  <conditionalFormatting sqref="M312">
    <cfRule type="duplicateValues" dxfId="1913" priority="14"/>
  </conditionalFormatting>
  <conditionalFormatting sqref="M65:N65">
    <cfRule type="duplicateValues" dxfId="1912" priority="63"/>
  </conditionalFormatting>
  <conditionalFormatting sqref="M169:O170">
    <cfRule type="duplicateValues" dxfId="1911" priority="72"/>
  </conditionalFormatting>
  <conditionalFormatting sqref="M176:O177">
    <cfRule type="duplicateValues" dxfId="1910" priority="43"/>
  </conditionalFormatting>
  <conditionalFormatting sqref="M64:P64 M62:M63 O62:P63 M67:P67 P66 O65:P65">
    <cfRule type="duplicateValues" dxfId="1909" priority="65"/>
  </conditionalFormatting>
  <conditionalFormatting sqref="N9">
    <cfRule type="duplicateValues" dxfId="1908" priority="85"/>
  </conditionalFormatting>
  <conditionalFormatting sqref="N261:N262">
    <cfRule type="duplicateValues" dxfId="1907" priority="62"/>
  </conditionalFormatting>
  <conditionalFormatting sqref="N268:N269">
    <cfRule type="duplicateValues" dxfId="1906" priority="57"/>
  </conditionalFormatting>
  <conditionalFormatting sqref="N275:N276">
    <cfRule type="duplicateValues" dxfId="1905" priority="54"/>
  </conditionalFormatting>
  <conditionalFormatting sqref="N282:N283">
    <cfRule type="duplicateValues" dxfId="1904" priority="51"/>
  </conditionalFormatting>
  <conditionalFormatting sqref="N307 N309:N310 N314 N316:N317">
    <cfRule type="duplicateValues" dxfId="1903" priority="26"/>
  </conditionalFormatting>
  <conditionalFormatting sqref="N336">
    <cfRule type="duplicateValues" dxfId="1902" priority="33"/>
  </conditionalFormatting>
  <conditionalFormatting sqref="O5:O6">
    <cfRule type="duplicateValues" dxfId="1901" priority="84"/>
  </conditionalFormatting>
  <conditionalFormatting sqref="O257:O259 O261">
    <cfRule type="duplicateValues" dxfId="1900" priority="61"/>
  </conditionalFormatting>
  <conditionalFormatting sqref="O264:O266 O268">
    <cfRule type="duplicateValues" dxfId="1899" priority="56"/>
  </conditionalFormatting>
  <conditionalFormatting sqref="O271:O273 O275">
    <cfRule type="duplicateValues" dxfId="1898" priority="53"/>
  </conditionalFormatting>
  <conditionalFormatting sqref="O278:O280 O282">
    <cfRule type="duplicateValues" dxfId="1897" priority="50"/>
  </conditionalFormatting>
  <conditionalFormatting sqref="O305 O307">
    <cfRule type="duplicateValues" dxfId="1896" priority="23"/>
  </conditionalFormatting>
  <conditionalFormatting sqref="O312 O314">
    <cfRule type="duplicateValues" dxfId="1895" priority="17"/>
  </conditionalFormatting>
  <conditionalFormatting sqref="O330:O333">
    <cfRule type="duplicateValues" dxfId="1894" priority="32"/>
  </conditionalFormatting>
  <conditionalFormatting sqref="Q66:S67 S62:S65">
    <cfRule type="duplicateValues" dxfId="1893" priority="64"/>
  </conditionalFormatting>
  <conditionalFormatting sqref="S59:S60">
    <cfRule type="duplicateValues" dxfId="1892" priority="71"/>
  </conditionalFormatting>
  <conditionalFormatting sqref="S61">
    <cfRule type="duplicateValues" dxfId="1891" priority="66"/>
  </conditionalFormatting>
  <conditionalFormatting sqref="S68">
    <cfRule type="duplicateValues" dxfId="1890" priority="68"/>
  </conditionalFormatting>
  <conditionalFormatting sqref="S164">
    <cfRule type="duplicateValues" dxfId="1889" priority="6334"/>
  </conditionalFormatting>
  <conditionalFormatting sqref="S165:S167">
    <cfRule type="duplicateValues" dxfId="1888" priority="79"/>
  </conditionalFormatting>
  <conditionalFormatting sqref="S168">
    <cfRule type="duplicateValues" dxfId="1887" priority="75"/>
  </conditionalFormatting>
  <conditionalFormatting sqref="S171 S178">
    <cfRule type="duplicateValues" dxfId="1886" priority="77"/>
  </conditionalFormatting>
  <conditionalFormatting sqref="S172:S174">
    <cfRule type="duplicateValues" dxfId="1885" priority="47"/>
  </conditionalFormatting>
  <conditionalFormatting sqref="S175">
    <cfRule type="duplicateValues" dxfId="1884" priority="45"/>
  </conditionalFormatting>
  <conditionalFormatting sqref="S190:S193">
    <cfRule type="duplicateValues" dxfId="1883" priority="41"/>
  </conditionalFormatting>
  <conditionalFormatting sqref="S194">
    <cfRule type="duplicateValues" dxfId="1882" priority="40"/>
  </conditionalFormatting>
  <conditionalFormatting sqref="S254:S255">
    <cfRule type="duplicateValues" dxfId="1881" priority="60"/>
  </conditionalFormatting>
  <conditionalFormatting sqref="S303">
    <cfRule type="duplicateValues" dxfId="1880" priority="25"/>
  </conditionalFormatting>
  <conditionalFormatting sqref="S319">
    <cfRule type="duplicateValues" dxfId="1879" priority="38"/>
  </conditionalFormatting>
  <conditionalFormatting sqref="S320:S323">
    <cfRule type="duplicateValues" dxfId="1878" priority="35"/>
  </conditionalFormatting>
  <conditionalFormatting sqref="S324">
    <cfRule type="duplicateValues" dxfId="1877" priority="34"/>
  </conditionalFormatting>
  <conditionalFormatting sqref="S337:S338">
    <cfRule type="duplicateValues" dxfId="1876" priority="11"/>
  </conditionalFormatting>
  <conditionalFormatting sqref="S339:S341">
    <cfRule type="duplicateValues" dxfId="1875" priority="8"/>
  </conditionalFormatting>
  <conditionalFormatting sqref="S342">
    <cfRule type="duplicateValues" dxfId="1874" priority="4"/>
  </conditionalFormatting>
  <conditionalFormatting sqref="S343">
    <cfRule type="duplicateValues" dxfId="1873" priority="7"/>
  </conditionalFormatting>
  <conditionalFormatting sqref="S344">
    <cfRule type="duplicateValues" dxfId="1872" priority="3"/>
  </conditionalFormatting>
  <conditionalFormatting sqref="S344:S345">
    <cfRule type="duplicateValues" dxfId="1871" priority="6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7">
    <pageSetUpPr fitToPage="1"/>
  </sheetPr>
  <dimension ref="A1:X426"/>
  <sheetViews>
    <sheetView showGridLines="0" zoomScale="55" zoomScaleNormal="55" zoomScaleSheetLayoutView="70" workbookViewId="0">
      <pane ySplit="2" topLeftCell="A3" activePane="bottomLeft" state="frozen"/>
      <selection activeCell="M87" sqref="M87"/>
      <selection pane="bottomLeft" activeCell="I21" sqref="I21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11856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>
      <c r="A3" s="445"/>
      <c r="B3" s="445"/>
      <c r="C3" s="445"/>
      <c r="D3" s="445"/>
      <c r="E3" s="445"/>
      <c r="F3" s="445"/>
      <c r="G3" s="445"/>
      <c r="H3" s="445"/>
      <c r="I3" s="445"/>
      <c r="J3" s="445"/>
      <c r="K3" s="446"/>
      <c r="L3" s="445"/>
      <c r="M3" s="445"/>
      <c r="N3" s="446"/>
      <c r="O3" s="446"/>
      <c r="P3" s="447"/>
      <c r="Q3" s="445"/>
      <c r="R3" s="445"/>
      <c r="S3" s="445"/>
      <c r="T3" s="445"/>
      <c r="U3" s="448"/>
      <c r="V3" s="449"/>
      <c r="W3" s="450"/>
      <c r="X3" s="450"/>
    </row>
    <row r="4" spans="1:24" ht="26.25" customHeight="1">
      <c r="A4" s="1627" t="s">
        <v>188</v>
      </c>
      <c r="B4" s="1628"/>
      <c r="C4" s="1628" t="s">
        <v>7424</v>
      </c>
      <c r="D4" s="1628" t="s">
        <v>190</v>
      </c>
      <c r="E4" s="1628" t="s">
        <v>191</v>
      </c>
      <c r="F4" s="1628" t="s">
        <v>191</v>
      </c>
      <c r="G4" s="1628" t="s">
        <v>191</v>
      </c>
      <c r="H4" s="1629"/>
      <c r="I4" s="1628" t="s">
        <v>129</v>
      </c>
      <c r="J4" s="1630" t="s">
        <v>12254</v>
      </c>
      <c r="K4" s="1631" t="s">
        <v>11854</v>
      </c>
      <c r="L4" s="1628" t="s">
        <v>12243</v>
      </c>
      <c r="M4" s="1628"/>
      <c r="N4" s="1631" t="s">
        <v>12074</v>
      </c>
      <c r="O4" s="1631" t="s">
        <v>12208</v>
      </c>
      <c r="P4" s="1632"/>
      <c r="Q4" s="2855" t="s">
        <v>12490</v>
      </c>
      <c r="R4" s="2856"/>
      <c r="S4" s="1684" t="s">
        <v>12225</v>
      </c>
      <c r="T4" s="1628">
        <v>3540</v>
      </c>
      <c r="U4" s="1664">
        <v>45409</v>
      </c>
      <c r="V4" s="1664">
        <v>45453</v>
      </c>
      <c r="W4" s="1634">
        <v>5700</v>
      </c>
      <c r="X4" s="1635">
        <v>6350</v>
      </c>
    </row>
    <row r="5" spans="1:24" ht="26.25" customHeight="1">
      <c r="A5" s="1636"/>
      <c r="B5" s="1626"/>
      <c r="C5" s="1626" t="s">
        <v>12244</v>
      </c>
      <c r="D5" s="1626"/>
      <c r="E5" s="1626"/>
      <c r="F5" s="1626"/>
      <c r="G5" s="1626"/>
      <c r="H5" s="1626"/>
      <c r="I5" s="1626" t="s">
        <v>194</v>
      </c>
      <c r="J5" s="412" t="s">
        <v>11904</v>
      </c>
      <c r="K5" s="1638" t="s">
        <v>11774</v>
      </c>
      <c r="L5" s="1626"/>
      <c r="M5" s="1626"/>
      <c r="N5" s="73" t="s">
        <v>12338</v>
      </c>
      <c r="O5" s="1639"/>
      <c r="P5" s="1640"/>
      <c r="Q5" s="2853" t="s">
        <v>12221</v>
      </c>
      <c r="R5" s="2854"/>
      <c r="S5" s="1685" t="s">
        <v>12226</v>
      </c>
      <c r="T5" s="1626">
        <v>65</v>
      </c>
      <c r="U5" s="1682">
        <v>45412</v>
      </c>
      <c r="V5" s="1681">
        <v>45453</v>
      </c>
      <c r="W5" s="1643"/>
      <c r="X5" s="1716" t="s">
        <v>12381</v>
      </c>
    </row>
    <row r="6" spans="1:24" ht="26.25" customHeight="1">
      <c r="A6" s="1636"/>
      <c r="B6" s="1626"/>
      <c r="C6" s="1626" t="s">
        <v>9985</v>
      </c>
      <c r="D6" s="1626"/>
      <c r="E6" s="1626"/>
      <c r="F6" s="1626"/>
      <c r="G6" s="1626"/>
      <c r="H6" s="1626"/>
      <c r="I6" s="1626" t="s">
        <v>8287</v>
      </c>
      <c r="J6" s="412" t="s">
        <v>11903</v>
      </c>
      <c r="K6" s="1639" t="s">
        <v>11717</v>
      </c>
      <c r="L6" s="1626"/>
      <c r="M6" s="1626"/>
      <c r="N6" s="73" t="s">
        <v>12337</v>
      </c>
      <c r="O6" s="1639"/>
      <c r="P6" s="1640"/>
      <c r="Q6" s="2853" t="s">
        <v>12222</v>
      </c>
      <c r="R6" s="2854"/>
      <c r="S6" s="1685" t="s">
        <v>12227</v>
      </c>
      <c r="T6" s="1626">
        <v>72</v>
      </c>
      <c r="U6" s="1681">
        <v>45416</v>
      </c>
      <c r="V6" s="1681">
        <v>45460</v>
      </c>
      <c r="W6" s="1645"/>
      <c r="X6" s="1644"/>
    </row>
    <row r="7" spans="1:24" ht="26.25" customHeight="1">
      <c r="A7" s="1636"/>
      <c r="B7" s="1626"/>
      <c r="C7" s="1626" t="s">
        <v>12213</v>
      </c>
      <c r="D7" s="1626" t="s">
        <v>191</v>
      </c>
      <c r="E7" s="1626"/>
      <c r="F7" s="1626"/>
      <c r="G7" s="1626"/>
      <c r="H7" s="1626"/>
      <c r="I7" s="2837" t="s">
        <v>11908</v>
      </c>
      <c r="J7" s="1679" t="s">
        <v>12193</v>
      </c>
      <c r="K7" s="1639" t="s">
        <v>11891</v>
      </c>
      <c r="L7" s="1626"/>
      <c r="M7" s="1626"/>
      <c r="N7" s="1639"/>
      <c r="O7" s="1639"/>
      <c r="P7" s="1640"/>
      <c r="Q7" s="2853" t="s">
        <v>12223</v>
      </c>
      <c r="R7" s="2854"/>
      <c r="S7" s="1685" t="s">
        <v>12228</v>
      </c>
      <c r="T7" s="1626">
        <v>273</v>
      </c>
      <c r="U7" s="1646">
        <v>45413</v>
      </c>
      <c r="V7" s="1646"/>
      <c r="W7" s="1645"/>
      <c r="X7" s="1644"/>
    </row>
    <row r="8" spans="1:24" ht="26.25" customHeight="1">
      <c r="A8" s="1636"/>
      <c r="B8" s="1626"/>
      <c r="C8" s="1626" t="s">
        <v>10003</v>
      </c>
      <c r="D8" s="1626" t="s">
        <v>191</v>
      </c>
      <c r="E8" s="1626"/>
      <c r="F8" s="1626"/>
      <c r="G8" s="1626"/>
      <c r="H8" s="1626"/>
      <c r="I8" s="2852"/>
      <c r="J8" s="1680" t="s">
        <v>12194</v>
      </c>
      <c r="K8" s="1639" t="s">
        <v>11883</v>
      </c>
      <c r="L8" s="1626"/>
      <c r="M8" s="1626"/>
      <c r="N8" s="1639"/>
      <c r="O8" s="1639"/>
      <c r="P8" s="1640"/>
      <c r="Q8" s="2853" t="s">
        <v>12224</v>
      </c>
      <c r="R8" s="2854"/>
      <c r="S8" s="1685" t="s">
        <v>12229</v>
      </c>
      <c r="T8" s="1626">
        <v>320</v>
      </c>
      <c r="U8" s="1646"/>
      <c r="V8" s="1646"/>
      <c r="W8" s="1645"/>
      <c r="X8" s="1644"/>
    </row>
    <row r="9" spans="1:24" ht="26.25" customHeight="1">
      <c r="A9" s="1636"/>
      <c r="B9" s="1626"/>
      <c r="C9" s="1626" t="s">
        <v>12214</v>
      </c>
      <c r="D9" s="1626" t="s">
        <v>191</v>
      </c>
      <c r="E9" s="1626"/>
      <c r="F9" s="1626"/>
      <c r="G9" s="1626"/>
      <c r="H9" s="1626"/>
      <c r="I9" s="1626"/>
      <c r="J9" s="1680" t="s">
        <v>12233</v>
      </c>
      <c r="K9" s="1688" t="s">
        <v>12230</v>
      </c>
      <c r="L9" s="1626"/>
      <c r="M9" s="1626"/>
      <c r="N9" s="1647" t="s">
        <v>11881</v>
      </c>
      <c r="O9" s="1639"/>
      <c r="P9" s="1640"/>
      <c r="Q9" s="1626"/>
      <c r="R9" s="1626"/>
      <c r="S9" s="1637" t="s">
        <v>189</v>
      </c>
      <c r="T9" s="1637">
        <v>3870</v>
      </c>
      <c r="U9" s="1642"/>
      <c r="V9" s="1646"/>
      <c r="W9" s="1645"/>
      <c r="X9" s="1644"/>
    </row>
    <row r="10" spans="1:24" ht="26.25" customHeight="1">
      <c r="A10" s="1636"/>
      <c r="B10" s="1626"/>
      <c r="C10" s="1626" t="s">
        <v>12215</v>
      </c>
      <c r="D10" s="1626" t="s">
        <v>191</v>
      </c>
      <c r="E10" s="1626"/>
      <c r="F10" s="1626"/>
      <c r="G10" s="1626"/>
      <c r="H10" s="1626"/>
      <c r="I10" s="1626"/>
      <c r="J10" s="1647"/>
      <c r="K10" s="1647"/>
      <c r="L10" s="1626"/>
      <c r="M10" s="1626"/>
      <c r="N10" s="1647" t="s">
        <v>11882</v>
      </c>
      <c r="O10" s="1639"/>
      <c r="P10" s="1640"/>
      <c r="Q10" s="1626"/>
      <c r="R10" s="1626"/>
      <c r="S10" s="1637" t="s">
        <v>2472</v>
      </c>
      <c r="T10" s="1637">
        <f>SUM(T4:T9)</f>
        <v>8140</v>
      </c>
      <c r="U10" s="1642"/>
      <c r="V10" s="1646"/>
      <c r="W10" s="1645"/>
      <c r="X10" s="1644"/>
    </row>
    <row r="11" spans="1:24" ht="26.25" customHeight="1" thickBot="1">
      <c r="A11" s="1648"/>
      <c r="B11" s="1649"/>
      <c r="C11" s="1649"/>
      <c r="D11" s="1649"/>
      <c r="E11" s="1649"/>
      <c r="F11" s="1649"/>
      <c r="G11" s="1649"/>
      <c r="H11" s="1649"/>
      <c r="I11" s="1649"/>
      <c r="J11" s="1649"/>
      <c r="K11" s="611" t="s">
        <v>12195</v>
      </c>
      <c r="L11" s="1649"/>
      <c r="M11" s="1649"/>
      <c r="N11" s="1650"/>
      <c r="O11" s="1650"/>
      <c r="P11" s="1651"/>
      <c r="Q11" s="1649"/>
      <c r="R11" s="1649"/>
      <c r="S11" s="1652" t="s">
        <v>1907</v>
      </c>
      <c r="T11" s="1652">
        <v>4270</v>
      </c>
      <c r="U11" s="1653"/>
      <c r="V11" s="1654"/>
      <c r="W11" s="1655"/>
      <c r="X11" s="1656"/>
    </row>
    <row r="13" spans="1:24" ht="26.25" customHeight="1" thickBot="1"/>
    <row r="14" spans="1:24" ht="26.25" customHeight="1">
      <c r="A14" s="699" t="s">
        <v>188</v>
      </c>
      <c r="B14" s="700"/>
      <c r="C14" s="700" t="s">
        <v>154</v>
      </c>
      <c r="D14" s="700" t="s">
        <v>190</v>
      </c>
      <c r="E14" s="700" t="s">
        <v>191</v>
      </c>
      <c r="F14" s="700" t="s">
        <v>191</v>
      </c>
      <c r="G14" s="700" t="s">
        <v>191</v>
      </c>
      <c r="H14" s="1484"/>
      <c r="I14" s="700" t="s">
        <v>10569</v>
      </c>
      <c r="J14" s="715" t="s">
        <v>12168</v>
      </c>
      <c r="K14" s="700" t="s">
        <v>13</v>
      </c>
      <c r="L14" s="715" t="s">
        <v>12068</v>
      </c>
      <c r="M14" s="715"/>
      <c r="N14" s="701" t="s">
        <v>11973</v>
      </c>
      <c r="O14" s="701" t="s">
        <v>13688</v>
      </c>
      <c r="P14" s="702" t="s">
        <v>12699</v>
      </c>
      <c r="Q14" s="700" t="s">
        <v>523</v>
      </c>
      <c r="R14" s="700">
        <f>IF(MID(RIGHT(S14,8),1,1)="M",2021,IF(MID(RIGHT(S14,8),1,1)="N",2022,IF(MID(RIGHT(S14,8),1,1)="P",2023,IF(MID(RIGHT(S14,8),1,1)="R",1994,IF(MID(RIGHT(S14,8),1,1)="S",1995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2020</v>
      </c>
      <c r="S14" s="700" t="s">
        <v>12072</v>
      </c>
      <c r="T14" s="700">
        <v>2225</v>
      </c>
      <c r="U14" s="1344">
        <v>45410</v>
      </c>
      <c r="V14" s="1344">
        <v>45468</v>
      </c>
      <c r="W14" s="703">
        <v>3794</v>
      </c>
      <c r="X14" s="991">
        <v>4900</v>
      </c>
    </row>
    <row r="15" spans="1:24" ht="26.25" customHeight="1">
      <c r="A15" s="705"/>
      <c r="B15" s="278"/>
      <c r="C15" s="320" t="s">
        <v>3681</v>
      </c>
      <c r="D15" s="278"/>
      <c r="E15" s="278"/>
      <c r="F15" s="278"/>
      <c r="G15" s="278"/>
      <c r="H15" s="278"/>
      <c r="I15" s="278" t="s">
        <v>2578</v>
      </c>
      <c r="J15" s="317" t="s">
        <v>11952</v>
      </c>
      <c r="K15" s="280" t="s">
        <v>195</v>
      </c>
      <c r="L15" s="425" t="s">
        <v>3603</v>
      </c>
      <c r="M15" s="278"/>
      <c r="N15" s="73" t="s">
        <v>3073</v>
      </c>
      <c r="O15" s="278"/>
      <c r="P15" s="278"/>
      <c r="Q15" s="278" t="s">
        <v>1934</v>
      </c>
      <c r="R15" s="278">
        <f>IF(MID(RIGHT(S15,8),1,1)="M",2021,IF(MID(RIGHT(S15,8),1,1)="N",2022,IF(MID(RIGHT(S15,8),1,1)="P",2023,IF(MID(RIGHT(S15,8),1,1)="R",1994,IF(MID(RIGHT(S15,8),1,1)="S",1995,IF(MID(RIGHT(S15,8),1,1)="T",1996,IF(MID(RIGHT(S15,8),1,1)="V",1997,IF(MID(RIGHT(S15,8),1,1)="W",1998,IF(MID(RIGHT(S15,8),1,1)="X",1999,IF(MID(RIGHT(S15,8),1,1)="Y",2000,IF(MID(RIGHT(S15,8),1,1)="1",2001,IF(MID(RIGHT(S15,8),1,1)="2",2002,IF(MID(RIGHT(S15,8),1,1)="3",2003,IF(MID(RIGHT(S15,8),1,1)="4",2004,IF(MID(RIGHT(S15,8),1,1)="5",2005,IF(MID(RIGHT(S15,8),1,1)="6",2006,IF(MID(RIGHT(S15,8),1,1)="7",2007,IF(MID(RIGHT(S15,8),1,1)="8",2008,IF(MID(RIGHT(S15,8),1,1)="9",2009,IF(MID(RIGHT(S15,8),1,1)="A",2010,IF(MID(RIGHT(S15,8),1,1)="B",2011,IF(MID(RIGHT(S15,8),1,1)="C",2012,IF(MID(RIGHT(S15,8),1,1)="D",2013,IF(MID(RIGHT(S15,8),1,1)="E",2014,IF(MID(RIGHT(S15,8),1,1)="F",2015,IF(MID(RIGHT(S15,8),1,1)="G",2016,IF(MID(RIGHT(S15,8),1,1)="H",2017,IF(MID(RIGHT(S15,8),1,1)="J",2018,IF(MID(RIGHT(S15,8),1,1)="K",2019,IF(MID(RIGHT(S15,8),1,1)="L",2020,""))))))))))))))))))))))))))))))</f>
        <v>2020</v>
      </c>
      <c r="S15" s="278" t="s">
        <v>12069</v>
      </c>
      <c r="T15" s="278">
        <v>2020</v>
      </c>
      <c r="U15" s="719">
        <v>45413</v>
      </c>
      <c r="V15" s="719">
        <v>45461</v>
      </c>
      <c r="W15" s="283" t="s">
        <v>12505</v>
      </c>
      <c r="X15" s="706">
        <v>4800</v>
      </c>
    </row>
    <row r="16" spans="1:24" ht="26.25" customHeight="1">
      <c r="A16" s="705"/>
      <c r="B16" s="278"/>
      <c r="C16" s="278" t="s">
        <v>8997</v>
      </c>
      <c r="D16" s="278"/>
      <c r="E16" s="278"/>
      <c r="F16" s="278"/>
      <c r="G16" s="278"/>
      <c r="H16" s="278"/>
      <c r="I16" s="720"/>
      <c r="J16" s="320" t="s">
        <v>10274</v>
      </c>
      <c r="K16" s="278" t="s">
        <v>11906</v>
      </c>
      <c r="L16" s="278"/>
      <c r="M16" s="278"/>
      <c r="N16" s="73" t="s">
        <v>2435</v>
      </c>
      <c r="O16" s="1371"/>
      <c r="P16" s="278"/>
      <c r="Q16" s="278" t="s">
        <v>523</v>
      </c>
      <c r="R16" s="278">
        <f>IF(MID(RIGHT(S16,8),1,1)="M",2021,IF(MID(RIGHT(S16,8),1,1)="N",2022,IF(MID(RIGHT(S16,8),1,1)="P",2023,IF(MID(RIGHT(S16,8),1,1)="R",1994,IF(MID(RIGHT(S16,8),1,1)="S",1995,IF(MID(RIGHT(S16,8),1,1)="T",1996,IF(MID(RIGHT(S16,8),1,1)="V",1997,IF(MID(RIGHT(S16,8),1,1)="W",1998,IF(MID(RIGHT(S16,8),1,1)="X",1999,IF(MID(RIGHT(S16,8),1,1)="Y",2000,IF(MID(RIGHT(S16,8),1,1)="1",2001,IF(MID(RIGHT(S16,8),1,1)="2",2002,IF(MID(RIGHT(S16,8),1,1)="3",2003,IF(MID(RIGHT(S16,8),1,1)="4",2004,IF(MID(RIGHT(S16,8),1,1)="5",2005,IF(MID(RIGHT(S16,8),1,1)="6",2006,IF(MID(RIGHT(S16,8),1,1)="7",2007,IF(MID(RIGHT(S16,8),1,1)="8",2008,IF(MID(RIGHT(S16,8),1,1)="9",2009,IF(MID(RIGHT(S16,8),1,1)="A",2010,IF(MID(RIGHT(S16,8),1,1)="B",2011,IF(MID(RIGHT(S16,8),1,1)="C",2012,IF(MID(RIGHT(S16,8),1,1)="D",2013,IF(MID(RIGHT(S16,8),1,1)="E",2014,IF(MID(RIGHT(S16,8),1,1)="F",2015,IF(MID(RIGHT(S16,8),1,1)="G",2016,IF(MID(RIGHT(S16,8),1,1)="H",2017,IF(MID(RIGHT(S16,8),1,1)="J",2018,IF(MID(RIGHT(S16,8),1,1)="K",2019,IF(MID(RIGHT(S16,8),1,1)="L",2020,""))))))))))))))))))))))))))))))</f>
        <v>2020</v>
      </c>
      <c r="S16" s="278" t="s">
        <v>12070</v>
      </c>
      <c r="T16" s="278">
        <v>2225</v>
      </c>
      <c r="U16" s="420"/>
      <c r="V16" s="719">
        <v>45471</v>
      </c>
      <c r="W16" s="283"/>
      <c r="X16" s="706" t="s">
        <v>12452</v>
      </c>
    </row>
    <row r="17" spans="1:24" ht="26.25" customHeight="1">
      <c r="A17" s="705"/>
      <c r="B17" s="278"/>
      <c r="C17" s="278" t="s">
        <v>5629</v>
      </c>
      <c r="D17" s="278" t="s">
        <v>191</v>
      </c>
      <c r="E17" s="278"/>
      <c r="F17" s="278"/>
      <c r="G17" s="278"/>
      <c r="H17" s="278"/>
      <c r="I17" s="720" t="s">
        <v>11847</v>
      </c>
      <c r="J17" s="425" t="s">
        <v>12073</v>
      </c>
      <c r="K17" s="278" t="s">
        <v>8972</v>
      </c>
      <c r="L17" s="278"/>
      <c r="M17" s="278"/>
      <c r="N17" s="278"/>
      <c r="O17" s="278"/>
      <c r="P17" s="280"/>
      <c r="Q17" s="278" t="s">
        <v>1935</v>
      </c>
      <c r="R17" s="278">
        <f>IF(MID(RIGHT(S17,8),1,1)="M",2021,IF(MID(RIGHT(S17,8),1,1)="N",2022,IF(MID(RIGHT(S17,8),1,1)="P",2023,IF(MID(RIGHT(S17,8),1,1)="R",1994,IF(MID(RIGHT(S17,8),1,1)="S",1995,IF(MID(RIGHT(S17,8),1,1)="T",1996,IF(MID(RIGHT(S17,8),1,1)="V",1997,IF(MID(RIGHT(S17,8),1,1)="W",1998,IF(MID(RIGHT(S17,8),1,1)="X",1999,IF(MID(RIGHT(S17,8),1,1)="Y",2000,IF(MID(RIGHT(S17,8),1,1)="1",2001,IF(MID(RIGHT(S17,8),1,1)="2",2002,IF(MID(RIGHT(S17,8),1,1)="3",2003,IF(MID(RIGHT(S17,8),1,1)="4",2004,IF(MID(RIGHT(S17,8),1,1)="5",2005,IF(MID(RIGHT(S17,8),1,1)="6",2006,IF(MID(RIGHT(S17,8),1,1)="7",2007,IF(MID(RIGHT(S17,8),1,1)="8",2008,IF(MID(RIGHT(S17,8),1,1)="9",2009,IF(MID(RIGHT(S17,8),1,1)="A",2010,IF(MID(RIGHT(S17,8),1,1)="B",2011,IF(MID(RIGHT(S17,8),1,1)="C",2012,IF(MID(RIGHT(S17,8),1,1)="D",2013,IF(MID(RIGHT(S17,8),1,1)="E",2014,IF(MID(RIGHT(S17,8),1,1)="F",2015,IF(MID(RIGHT(S17,8),1,1)="G",2016,IF(MID(RIGHT(S17,8),1,1)="H",2017,IF(MID(RIGHT(S17,8),1,1)="J",2018,IF(MID(RIGHT(S17,8),1,1)="K",2019,IF(MID(RIGHT(S17,8),1,1)="L",2020,""))))))))))))))))))))))))))))))</f>
        <v>2018</v>
      </c>
      <c r="S17" s="278" t="s">
        <v>12071</v>
      </c>
      <c r="T17" s="278">
        <v>1607</v>
      </c>
      <c r="U17" s="281"/>
      <c r="V17" s="282">
        <v>45475</v>
      </c>
      <c r="W17" s="283"/>
      <c r="X17" s="721"/>
    </row>
    <row r="18" spans="1:24" ht="26.25" customHeight="1">
      <c r="A18" s="705"/>
      <c r="B18" s="278"/>
      <c r="C18" s="278" t="s">
        <v>2472</v>
      </c>
      <c r="D18" s="278" t="s">
        <v>191</v>
      </c>
      <c r="E18" s="278"/>
      <c r="F18" s="278"/>
      <c r="G18" s="278"/>
      <c r="H18" s="278"/>
      <c r="I18" s="720" t="s">
        <v>11848</v>
      </c>
      <c r="J18" s="278" t="s">
        <v>12167</v>
      </c>
      <c r="K18" s="278"/>
      <c r="L18" s="278"/>
      <c r="M18" s="2559" t="s">
        <v>11416</v>
      </c>
      <c r="N18" s="2560"/>
      <c r="O18" s="2560"/>
      <c r="P18" s="2561"/>
      <c r="Q18" s="278"/>
      <c r="R18" s="278"/>
      <c r="S18" s="284" t="s">
        <v>189</v>
      </c>
      <c r="T18" s="284">
        <v>3840</v>
      </c>
      <c r="U18" s="282"/>
      <c r="V18" s="282"/>
      <c r="W18" s="283"/>
      <c r="X18" s="722"/>
    </row>
    <row r="19" spans="1:24" ht="26.25" customHeight="1">
      <c r="A19" s="705"/>
      <c r="B19" s="278"/>
      <c r="C19" s="278" t="s">
        <v>9653</v>
      </c>
      <c r="D19" s="278" t="s">
        <v>191</v>
      </c>
      <c r="E19" s="278"/>
      <c r="F19" s="278"/>
      <c r="G19" s="278"/>
      <c r="H19" s="278"/>
      <c r="I19" s="278"/>
      <c r="J19" s="278" t="s">
        <v>11729</v>
      </c>
      <c r="K19" s="278"/>
      <c r="L19" s="278"/>
      <c r="M19" s="278" t="s">
        <v>9</v>
      </c>
      <c r="N19" s="278"/>
      <c r="O19" s="278"/>
      <c r="P19" s="280"/>
      <c r="Q19" s="278"/>
      <c r="R19" s="278"/>
      <c r="S19" s="284" t="s">
        <v>2472</v>
      </c>
      <c r="T19" s="284">
        <f>SUM(T14:T18)</f>
        <v>11917</v>
      </c>
      <c r="U19" s="281"/>
      <c r="V19" s="282"/>
      <c r="W19" s="283"/>
      <c r="X19" s="722"/>
    </row>
    <row r="20" spans="1:24" ht="26.25" customHeight="1" thickBot="1">
      <c r="A20" s="707"/>
      <c r="B20" s="708"/>
      <c r="C20" s="708"/>
      <c r="D20" s="708"/>
      <c r="E20" s="708"/>
      <c r="F20" s="708"/>
      <c r="G20" s="708"/>
      <c r="H20" s="708"/>
      <c r="I20" s="708"/>
      <c r="J20" s="708"/>
      <c r="K20" s="611" t="s">
        <v>11716</v>
      </c>
      <c r="L20" s="709"/>
      <c r="M20" s="709"/>
      <c r="N20" s="708"/>
      <c r="O20" s="708"/>
      <c r="P20" s="710"/>
      <c r="Q20" s="711"/>
      <c r="R20" s="711"/>
      <c r="S20" s="711"/>
      <c r="T20" s="711"/>
      <c r="U20" s="712"/>
      <c r="V20" s="713"/>
      <c r="W20" s="723"/>
      <c r="X20" s="724"/>
    </row>
    <row r="21" spans="1:24" ht="26.25" customHeight="1">
      <c r="A21" s="699" t="s">
        <v>188</v>
      </c>
      <c r="B21" s="700"/>
      <c r="C21" s="700" t="s">
        <v>154</v>
      </c>
      <c r="D21" s="700" t="s">
        <v>190</v>
      </c>
      <c r="E21" s="700" t="s">
        <v>191</v>
      </c>
      <c r="F21" s="700" t="s">
        <v>191</v>
      </c>
      <c r="G21" s="700" t="s">
        <v>191</v>
      </c>
      <c r="H21" s="1484"/>
      <c r="I21" s="700" t="s">
        <v>10569</v>
      </c>
      <c r="J21" s="715" t="s">
        <v>12168</v>
      </c>
      <c r="K21" s="700" t="s">
        <v>13</v>
      </c>
      <c r="L21" s="715" t="s">
        <v>12062</v>
      </c>
      <c r="M21" s="715"/>
      <c r="N21" s="701" t="s">
        <v>12060</v>
      </c>
      <c r="O21" s="701" t="s">
        <v>13689</v>
      </c>
      <c r="P21" s="702" t="s">
        <v>12699</v>
      </c>
      <c r="Q21" s="700" t="s">
        <v>523</v>
      </c>
      <c r="R21" s="700">
        <f>IF(MID(RIGHT(S21,8),1,1)="M",2021,IF(MID(RIGHT(S21,8),1,1)="N",2022,IF(MID(RIGHT(S21,8),1,1)="P",2023,IF(MID(RIGHT(S21,8),1,1)="R",1994,IF(MID(RIGHT(S21,8),1,1)="S",1995,IF(MID(RIGHT(S21,8),1,1)="T",1996,IF(MID(RIGHT(S21,8),1,1)="V",1997,IF(MID(RIGHT(S21,8),1,1)="W",1998,IF(MID(RIGHT(S21,8),1,1)="X",1999,IF(MID(RIGHT(S21,8),1,1)="Y",2000,IF(MID(RIGHT(S21,8),1,1)="1",2001,IF(MID(RIGHT(S21,8),1,1)="2",2002,IF(MID(RIGHT(S21,8),1,1)="3",2003,IF(MID(RIGHT(S21,8),1,1)="4",2004,IF(MID(RIGHT(S21,8),1,1)="5",2005,IF(MID(RIGHT(S21,8),1,1)="6",2006,IF(MID(RIGHT(S21,8),1,1)="7",2007,IF(MID(RIGHT(S21,8),1,1)="8",2008,IF(MID(RIGHT(S21,8),1,1)="9",2009,IF(MID(RIGHT(S21,8),1,1)="A",2010,IF(MID(RIGHT(S21,8),1,1)="B",2011,IF(MID(RIGHT(S21,8),1,1)="C",2012,IF(MID(RIGHT(S21,8),1,1)="D",2013,IF(MID(RIGHT(S21,8),1,1)="E",2014,IF(MID(RIGHT(S21,8),1,1)="F",2015,IF(MID(RIGHT(S21,8),1,1)="G",2016,IF(MID(RIGHT(S21,8),1,1)="H",2017,IF(MID(RIGHT(S21,8),1,1)="J",2018,IF(MID(RIGHT(S21,8),1,1)="K",2019,IF(MID(RIGHT(S21,8),1,1)="L",2020,""))))))))))))))))))))))))))))))</f>
        <v>2020</v>
      </c>
      <c r="S21" s="700" t="s">
        <v>12063</v>
      </c>
      <c r="T21" s="700">
        <v>2225</v>
      </c>
      <c r="U21" s="1344">
        <v>45410</v>
      </c>
      <c r="V21" s="1344">
        <v>45468</v>
      </c>
      <c r="W21" s="703">
        <v>3794</v>
      </c>
      <c r="X21" s="991">
        <v>4900</v>
      </c>
    </row>
    <row r="22" spans="1:24" ht="26.25" customHeight="1">
      <c r="A22" s="705"/>
      <c r="B22" s="278"/>
      <c r="C22" s="320" t="s">
        <v>3681</v>
      </c>
      <c r="D22" s="278"/>
      <c r="E22" s="278"/>
      <c r="F22" s="278"/>
      <c r="G22" s="278"/>
      <c r="H22" s="278"/>
      <c r="I22" s="278" t="s">
        <v>2578</v>
      </c>
      <c r="J22" s="317" t="s">
        <v>11953</v>
      </c>
      <c r="K22" s="280" t="s">
        <v>195</v>
      </c>
      <c r="L22" s="425" t="s">
        <v>3603</v>
      </c>
      <c r="M22" s="278"/>
      <c r="N22" s="73" t="s">
        <v>3552</v>
      </c>
      <c r="O22" s="278"/>
      <c r="P22" s="278"/>
      <c r="Q22" s="278" t="s">
        <v>618</v>
      </c>
      <c r="R22" s="278">
        <f>IF(MID(RIGHT(S22,8),1,1)="M",2021,IF(MID(RIGHT(S22,8),1,1)="N",2022,IF(MID(RIGHT(S22,8),1,1)="P",2023,IF(MID(RIGHT(S22,8),1,1)="R",1994,IF(MID(RIGHT(S22,8),1,1)="S",1995,IF(MID(RIGHT(S22,8),1,1)="T",1996,IF(MID(RIGHT(S22,8),1,1)="V",1997,IF(MID(RIGHT(S22,8),1,1)="W",1998,IF(MID(RIGHT(S22,8),1,1)="X",1999,IF(MID(RIGHT(S22,8),1,1)="Y",2000,IF(MID(RIGHT(S22,8),1,1)="1",2001,IF(MID(RIGHT(S22,8),1,1)="2",2002,IF(MID(RIGHT(S22,8),1,1)="3",2003,IF(MID(RIGHT(S22,8),1,1)="4",2004,IF(MID(RIGHT(S22,8),1,1)="5",2005,IF(MID(RIGHT(S22,8),1,1)="6",2006,IF(MID(RIGHT(S22,8),1,1)="7",2007,IF(MID(RIGHT(S22,8),1,1)="8",2008,IF(MID(RIGHT(S22,8),1,1)="9",2009,IF(MID(RIGHT(S22,8),1,1)="A",2010,IF(MID(RIGHT(S22,8),1,1)="B",2011,IF(MID(RIGHT(S22,8),1,1)="C",2012,IF(MID(RIGHT(S22,8),1,1)="D",2013,IF(MID(RIGHT(S22,8),1,1)="E",2014,IF(MID(RIGHT(S22,8),1,1)="F",2015,IF(MID(RIGHT(S22,8),1,1)="G",2016,IF(MID(RIGHT(S22,8),1,1)="H",2017,IF(MID(RIGHT(S22,8),1,1)="J",2018,IF(MID(RIGHT(S22,8),1,1)="K",2019,IF(MID(RIGHT(S22,8),1,1)="L",2020,""))))))))))))))))))))))))))))))</f>
        <v>2019</v>
      </c>
      <c r="S22" s="278" t="s">
        <v>12061</v>
      </c>
      <c r="T22" s="278">
        <v>2220</v>
      </c>
      <c r="U22" s="719">
        <v>45413</v>
      </c>
      <c r="V22" s="719">
        <v>45461</v>
      </c>
      <c r="W22" s="283" t="s">
        <v>12505</v>
      </c>
      <c r="X22" s="706">
        <v>4800</v>
      </c>
    </row>
    <row r="23" spans="1:24" ht="26.25" customHeight="1">
      <c r="A23" s="705"/>
      <c r="B23" s="278"/>
      <c r="C23" s="278" t="s">
        <v>8997</v>
      </c>
      <c r="D23" s="278"/>
      <c r="E23" s="278"/>
      <c r="F23" s="278"/>
      <c r="G23" s="278"/>
      <c r="H23" s="278"/>
      <c r="I23" s="720"/>
      <c r="J23" s="320" t="s">
        <v>10274</v>
      </c>
      <c r="K23" s="278" t="s">
        <v>11906</v>
      </c>
      <c r="L23" s="278"/>
      <c r="M23" s="278"/>
      <c r="N23" s="73" t="s">
        <v>2435</v>
      </c>
      <c r="O23" s="1371"/>
      <c r="P23" s="278"/>
      <c r="Q23" s="278" t="s">
        <v>588</v>
      </c>
      <c r="R23" s="278">
        <f>IF(MID(RIGHT(S23,8),1,1)="M",2021,IF(MID(RIGHT(S23,8),1,1)="N",2022,IF(MID(RIGHT(S23,8),1,1)="P",2023,IF(MID(RIGHT(S23,8),1,1)="R",1994,IF(MID(RIGHT(S23,8),1,1)="S",1995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2021</v>
      </c>
      <c r="S23" s="278" t="s">
        <v>12064</v>
      </c>
      <c r="T23" s="278">
        <v>2515</v>
      </c>
      <c r="U23" s="420"/>
      <c r="V23" s="719">
        <v>45471</v>
      </c>
      <c r="W23" s="283"/>
      <c r="X23" s="706" t="s">
        <v>12452</v>
      </c>
    </row>
    <row r="24" spans="1:24" ht="26.25" customHeight="1">
      <c r="A24" s="705"/>
      <c r="B24" s="278"/>
      <c r="C24" s="278" t="s">
        <v>5629</v>
      </c>
      <c r="D24" s="278" t="s">
        <v>191</v>
      </c>
      <c r="E24" s="278"/>
      <c r="F24" s="278"/>
      <c r="G24" s="278"/>
      <c r="H24" s="278"/>
      <c r="I24" s="720" t="s">
        <v>11847</v>
      </c>
      <c r="J24" s="425" t="s">
        <v>12065</v>
      </c>
      <c r="K24" s="278" t="s">
        <v>8972</v>
      </c>
      <c r="L24" s="278"/>
      <c r="M24" s="278"/>
      <c r="N24" s="278"/>
      <c r="O24" s="278"/>
      <c r="P24" s="280"/>
      <c r="Q24" s="278"/>
      <c r="R24" s="278"/>
      <c r="S24" s="278"/>
      <c r="T24" s="278"/>
      <c r="U24" s="281"/>
      <c r="V24" s="282">
        <v>45475</v>
      </c>
      <c r="W24" s="283"/>
      <c r="X24" s="721"/>
    </row>
    <row r="25" spans="1:24" ht="26.25" customHeight="1">
      <c r="A25" s="705"/>
      <c r="B25" s="278"/>
      <c r="C25" s="278" t="s">
        <v>2472</v>
      </c>
      <c r="D25" s="278" t="s">
        <v>191</v>
      </c>
      <c r="E25" s="278"/>
      <c r="F25" s="278"/>
      <c r="G25" s="278"/>
      <c r="H25" s="278"/>
      <c r="I25" s="720" t="s">
        <v>11848</v>
      </c>
      <c r="J25" s="278" t="s">
        <v>12167</v>
      </c>
      <c r="K25" s="278"/>
      <c r="L25" s="278"/>
      <c r="M25" s="2559" t="s">
        <v>11416</v>
      </c>
      <c r="N25" s="2560"/>
      <c r="O25" s="2560"/>
      <c r="P25" s="2561"/>
      <c r="Q25" s="278"/>
      <c r="R25" s="278"/>
      <c r="S25" s="284" t="s">
        <v>189</v>
      </c>
      <c r="T25" s="284">
        <v>3700</v>
      </c>
      <c r="U25" s="282"/>
      <c r="V25" s="282"/>
      <c r="W25" s="283"/>
      <c r="X25" s="722"/>
    </row>
    <row r="26" spans="1:24" ht="26.25" customHeight="1">
      <c r="A26" s="705"/>
      <c r="B26" s="278"/>
      <c r="C26" s="278" t="s">
        <v>9653</v>
      </c>
      <c r="D26" s="278" t="s">
        <v>191</v>
      </c>
      <c r="E26" s="278"/>
      <c r="F26" s="278"/>
      <c r="G26" s="278"/>
      <c r="H26" s="278"/>
      <c r="I26" s="278"/>
      <c r="J26" s="278" t="s">
        <v>11729</v>
      </c>
      <c r="K26" s="278"/>
      <c r="L26" s="278"/>
      <c r="M26" s="278" t="s">
        <v>9</v>
      </c>
      <c r="N26" s="278"/>
      <c r="O26" s="278"/>
      <c r="P26" s="280"/>
      <c r="Q26" s="278"/>
      <c r="R26" s="278"/>
      <c r="S26" s="284" t="s">
        <v>2472</v>
      </c>
      <c r="T26" s="284">
        <f>SUM(T21:T25)</f>
        <v>10660</v>
      </c>
      <c r="U26" s="281"/>
      <c r="V26" s="282"/>
      <c r="W26" s="283"/>
      <c r="X26" s="722"/>
    </row>
    <row r="27" spans="1:24" ht="26.25" customHeight="1" thickBot="1">
      <c r="A27" s="707"/>
      <c r="B27" s="708"/>
      <c r="C27" s="708"/>
      <c r="D27" s="708"/>
      <c r="E27" s="708"/>
      <c r="F27" s="708"/>
      <c r="G27" s="708"/>
      <c r="H27" s="708"/>
      <c r="I27" s="708"/>
      <c r="J27" s="708"/>
      <c r="K27" s="611" t="s">
        <v>11716</v>
      </c>
      <c r="L27" s="709"/>
      <c r="M27" s="709"/>
      <c r="N27" s="708"/>
      <c r="O27" s="708"/>
      <c r="P27" s="710"/>
      <c r="Q27" s="711"/>
      <c r="R27" s="711"/>
      <c r="S27" s="711"/>
      <c r="T27" s="711"/>
      <c r="U27" s="712"/>
      <c r="V27" s="713"/>
      <c r="W27" s="723"/>
      <c r="X27" s="724"/>
    </row>
    <row r="29" spans="1:24" ht="26.25" customHeight="1" thickBot="1"/>
    <row r="30" spans="1:24" ht="26.25" customHeight="1">
      <c r="A30" s="492" t="s">
        <v>188</v>
      </c>
      <c r="B30" s="493"/>
      <c r="C30" s="493" t="s">
        <v>11460</v>
      </c>
      <c r="D30" s="493" t="s">
        <v>190</v>
      </c>
      <c r="E30" s="493" t="s">
        <v>191</v>
      </c>
      <c r="F30" s="493" t="s">
        <v>191</v>
      </c>
      <c r="G30" s="493" t="s">
        <v>191</v>
      </c>
      <c r="H30" s="1481"/>
      <c r="I30" s="493" t="s">
        <v>2573</v>
      </c>
      <c r="J30" s="494" t="s">
        <v>11860</v>
      </c>
      <c r="K30" s="493" t="s">
        <v>8</v>
      </c>
      <c r="L30" s="494" t="s">
        <v>11877</v>
      </c>
      <c r="M30" s="495"/>
      <c r="N30" s="495" t="s">
        <v>12679</v>
      </c>
      <c r="O30" s="495" t="s">
        <v>12680</v>
      </c>
      <c r="P30" s="496" t="s">
        <v>12770</v>
      </c>
      <c r="Q30" s="493" t="s">
        <v>10053</v>
      </c>
      <c r="R30" s="493">
        <f>IF(MID(RIGHT(S30,8),1,1)="M",2021,IF(MID(RIGHT(S30,8),1,1)="N",2022,IF(MID(RIGHT(S30,8),1,1)="P",2023,IF(MID(RIGHT(S30,8),1,1)="R",1994,IF(MID(RIGHT(S30,8),1,1)="S",1995,IF(MID(RIGHT(S30,8),1,1)="T",1996,IF(MID(RIGHT(S30,8),1,1)="V",1997,IF(MID(RIGHT(S30,8),1,1)="W",1998,IF(MID(RIGHT(S30,8),1,1)="X",1999,IF(MID(RIGHT(S30,8),1,1)="Y",2000,IF(MID(RIGHT(S30,8),1,1)="1",2001,IF(MID(RIGHT(S30,8),1,1)="2",2002,IF(MID(RIGHT(S30,8),1,1)="3",2003,IF(MID(RIGHT(S30,8),1,1)="4",2004,IF(MID(RIGHT(S30,8),1,1)="5",2005,IF(MID(RIGHT(S30,8),1,1)="6",2006,IF(MID(RIGHT(S30,8),1,1)="7",2007,IF(MID(RIGHT(S30,8),1,1)="8",2008,IF(MID(RIGHT(S30,8),1,1)="9",2009,IF(MID(RIGHT(S30,8),1,1)="A",2010,IF(MID(RIGHT(S30,8),1,1)="B",2011,IF(MID(RIGHT(S30,8),1,1)="C",2012,IF(MID(RIGHT(S30,8),1,1)="D",2013,IF(MID(RIGHT(S30,8),1,1)="E",2014,IF(MID(RIGHT(S30,8),1,1)="F",2015,IF(MID(RIGHT(S30,8),1,1)="G",2016,IF(MID(RIGHT(S30,8),1,1)="H",2017,IF(MID(RIGHT(S30,8),1,1)="J",2018,IF(MID(RIGHT(S30,8),1,1)="K",2019,IF(MID(RIGHT(S30,8),1,1)="L",2020,""))))))))))))))))))))))))))))))</f>
        <v>2020</v>
      </c>
      <c r="S30" s="493" t="s">
        <v>12081</v>
      </c>
      <c r="T30" s="493">
        <v>1710</v>
      </c>
      <c r="U30" s="497">
        <v>45414</v>
      </c>
      <c r="V30" s="497">
        <v>45472</v>
      </c>
      <c r="W30" s="498">
        <v>1623</v>
      </c>
      <c r="X30" s="499">
        <v>2500</v>
      </c>
    </row>
    <row r="31" spans="1:24" ht="26.25" customHeight="1">
      <c r="A31" s="500"/>
      <c r="B31" s="97"/>
      <c r="C31" s="320" t="s">
        <v>11966</v>
      </c>
      <c r="D31" s="97"/>
      <c r="E31" s="97"/>
      <c r="F31" s="97"/>
      <c r="G31" s="97"/>
      <c r="H31" s="97"/>
      <c r="I31" s="97" t="s">
        <v>2578</v>
      </c>
      <c r="J31" s="317" t="s">
        <v>11857</v>
      </c>
      <c r="K31" s="99" t="s">
        <v>195</v>
      </c>
      <c r="L31" s="427" t="s">
        <v>3603</v>
      </c>
      <c r="M31" s="98"/>
      <c r="N31" s="73" t="s">
        <v>3073</v>
      </c>
      <c r="O31" s="97"/>
      <c r="P31" s="99" t="s">
        <v>12887</v>
      </c>
      <c r="Q31" s="97" t="s">
        <v>11864</v>
      </c>
      <c r="R31" s="97">
        <f>IF(MID(RIGHT(S31,8),1,1)="M",2021,IF(MID(RIGHT(S31,8),1,1)="N",2022,IF(MID(RIGHT(S31,8),1,1)="P",2023,IF(MID(RIGHT(S31,8),1,1)="R",1994,IF(MID(RIGHT(S31,8),1,1)="S",1995,IF(MID(RIGHT(S31,8),1,1)="T",1996,IF(MID(RIGHT(S31,8),1,1)="V",1997,IF(MID(RIGHT(S31,8),1,1)="W",1998,IF(MID(RIGHT(S31,8),1,1)="X",1999,IF(MID(RIGHT(S31,8),1,1)="Y",2000,IF(MID(RIGHT(S31,8),1,1)="1",2001,IF(MID(RIGHT(S31,8),1,1)="2",2002,IF(MID(RIGHT(S31,8),1,1)="3",2003,IF(MID(RIGHT(S31,8),1,1)="4",2004,IF(MID(RIGHT(S31,8),1,1)="5",2005,IF(MID(RIGHT(S31,8),1,1)="6",2006,IF(MID(RIGHT(S31,8),1,1)="7",2007,IF(MID(RIGHT(S31,8),1,1)="8",2008,IF(MID(RIGHT(S31,8),1,1)="9",2009,IF(MID(RIGHT(S31,8),1,1)="A",2010,IF(MID(RIGHT(S31,8),1,1)="B",2011,IF(MID(RIGHT(S31,8),1,1)="C",2012,IF(MID(RIGHT(S31,8),1,1)="D",2013,IF(MID(RIGHT(S31,8),1,1)="E",2014,IF(MID(RIGHT(S31,8),1,1)="F",2015,IF(MID(RIGHT(S31,8),1,1)="G",2016,IF(MID(RIGHT(S31,8),1,1)="H",2017,IF(MID(RIGHT(S31,8),1,1)="J",2018,IF(MID(RIGHT(S31,8),1,1)="K",2019,IF(MID(RIGHT(S31,8),1,1)="L",2020,""))))))))))))))))))))))))))))))</f>
        <v>2020</v>
      </c>
      <c r="S31" s="97" t="s">
        <v>12710</v>
      </c>
      <c r="T31" s="97">
        <v>1505</v>
      </c>
      <c r="U31" s="431">
        <v>45415</v>
      </c>
      <c r="V31" s="430">
        <v>45449</v>
      </c>
      <c r="W31" s="106" t="s">
        <v>12411</v>
      </c>
      <c r="X31" s="1528">
        <v>100</v>
      </c>
    </row>
    <row r="32" spans="1:24" ht="26.25" customHeight="1">
      <c r="A32" s="500"/>
      <c r="B32" s="97"/>
      <c r="C32" s="97" t="s">
        <v>11967</v>
      </c>
      <c r="D32" s="97"/>
      <c r="E32" s="97"/>
      <c r="F32" s="97"/>
      <c r="G32" s="97"/>
      <c r="H32" s="97"/>
      <c r="I32" s="97"/>
      <c r="J32" s="913" t="s">
        <v>11858</v>
      </c>
      <c r="K32" s="97" t="s">
        <v>2116</v>
      </c>
      <c r="L32" s="427" t="s">
        <v>12709</v>
      </c>
      <c r="M32" s="98"/>
      <c r="N32" s="73" t="s">
        <v>2435</v>
      </c>
      <c r="O32" s="97"/>
      <c r="P32" s="99"/>
      <c r="Q32" s="97" t="s">
        <v>12678</v>
      </c>
      <c r="R32" s="97">
        <f>IF(MID(RIGHT(S32,8),1,1)="M",2021,IF(MID(RIGHT(S32,8),1,1)="N",2022,IF(MID(RIGHT(S32,8),1,1)="P",2023,IF(MID(RIGHT(S32,8),1,1)="R",1994,IF(MID(RIGHT(S32,8),1,1)="S",1995,IF(MID(RIGHT(S32,8),1,1)="T",1996,IF(MID(RIGHT(S32,8),1,1)="V",1997,IF(MID(RIGHT(S32,8),1,1)="W",1998,IF(MID(RIGHT(S32,8),1,1)="X",1999,IF(MID(RIGHT(S32,8),1,1)="Y",2000,IF(MID(RIGHT(S32,8),1,1)="1",2001,IF(MID(RIGHT(S32,8),1,1)="2",2002,IF(MID(RIGHT(S32,8),1,1)="3",2003,IF(MID(RIGHT(S32,8),1,1)="4",2004,IF(MID(RIGHT(S32,8),1,1)="5",2005,IF(MID(RIGHT(S32,8),1,1)="6",2006,IF(MID(RIGHT(S32,8),1,1)="7",2007,IF(MID(RIGHT(S32,8),1,1)="8",2008,IF(MID(RIGHT(S32,8),1,1)="9",2009,IF(MID(RIGHT(S32,8),1,1)="A",2010,IF(MID(RIGHT(S32,8),1,1)="B",2011,IF(MID(RIGHT(S32,8),1,1)="C",2012,IF(MID(RIGHT(S32,8),1,1)="D",2013,IF(MID(RIGHT(S32,8),1,1)="E",2014,IF(MID(RIGHT(S32,8),1,1)="F",2015,IF(MID(RIGHT(S32,8),1,1)="G",2016,IF(MID(RIGHT(S32,8),1,1)="H",2017,IF(MID(RIGHT(S32,8),1,1)="J",2018,IF(MID(RIGHT(S32,8),1,1)="K",2019,IF(MID(RIGHT(S32,8),1,1)="L",2020,""))))))))))))))))))))))))))))))</f>
        <v>2021</v>
      </c>
      <c r="S32" s="97" t="s">
        <v>12080</v>
      </c>
      <c r="T32" s="97">
        <v>2300</v>
      </c>
      <c r="U32" s="431"/>
      <c r="V32" s="430">
        <v>45479</v>
      </c>
      <c r="W32" s="106"/>
      <c r="X32" s="777">
        <f>X30+X31</f>
        <v>2600</v>
      </c>
    </row>
    <row r="33" spans="1:24" ht="26.25" customHeight="1">
      <c r="A33" s="500"/>
      <c r="B33" s="97"/>
      <c r="C33" s="755" t="s">
        <v>12055</v>
      </c>
      <c r="D33" s="97"/>
      <c r="E33" s="97"/>
      <c r="F33" s="97"/>
      <c r="G33" s="97"/>
      <c r="H33" s="97"/>
      <c r="I33" s="97"/>
      <c r="J33" s="97" t="s">
        <v>11859</v>
      </c>
      <c r="K33" s="97" t="s">
        <v>1772</v>
      </c>
      <c r="L33" s="98"/>
      <c r="M33" s="98"/>
      <c r="N33" s="98"/>
      <c r="O33" s="97"/>
      <c r="P33" s="99"/>
      <c r="Q33" s="97" t="s">
        <v>11865</v>
      </c>
      <c r="R33" s="97">
        <f>IF(MID(RIGHT(S33,8),1,1)="M",2021,IF(MID(RIGHT(S33,8),1,1)="N",2022,IF(MID(RIGHT(S33,8),1,1)="P",2023,IF(MID(RIGHT(S33,8),1,1)="R",1994,IF(MID(RIGHT(S33,8),1,1)="S",1995,IF(MID(RIGHT(S33,8),1,1)="T",1996,IF(MID(RIGHT(S33,8),1,1)="V",1997,IF(MID(RIGHT(S33,8),1,1)="W",1998,IF(MID(RIGHT(S33,8),1,1)="X",1999,IF(MID(RIGHT(S33,8),1,1)="Y",2000,IF(MID(RIGHT(S33,8),1,1)="1",2001,IF(MID(RIGHT(S33,8),1,1)="2",2002,IF(MID(RIGHT(S33,8),1,1)="3",2003,IF(MID(RIGHT(S33,8),1,1)="4",2004,IF(MID(RIGHT(S33,8),1,1)="5",2005,IF(MID(RIGHT(S33,8),1,1)="6",2006,IF(MID(RIGHT(S33,8),1,1)="7",2007,IF(MID(RIGHT(S33,8),1,1)="8",2008,IF(MID(RIGHT(S33,8),1,1)="9",2009,IF(MID(RIGHT(S33,8),1,1)="A",2010,IF(MID(RIGHT(S33,8),1,1)="B",2011,IF(MID(RIGHT(S33,8),1,1)="C",2012,IF(MID(RIGHT(S33,8),1,1)="D",2013,IF(MID(RIGHT(S33,8),1,1)="E",2014,IF(MID(RIGHT(S33,8),1,1)="F",2015,IF(MID(RIGHT(S33,8),1,1)="G",2016,IF(MID(RIGHT(S33,8),1,1)="H",2017,IF(MID(RIGHT(S33,8),1,1)="J",2018,IF(MID(RIGHT(S33,8),1,1)="K",2019,IF(MID(RIGHT(S33,8),1,1)="L",2020,""))))))))))))))))))))))))))))))</f>
        <v>2019</v>
      </c>
      <c r="S33" s="97" t="s">
        <v>12094</v>
      </c>
      <c r="T33" s="97">
        <v>1490</v>
      </c>
      <c r="U33" s="431"/>
      <c r="V33" s="430">
        <v>45481</v>
      </c>
      <c r="W33" s="106">
        <v>-50</v>
      </c>
      <c r="X33" s="652" t="s">
        <v>12681</v>
      </c>
    </row>
    <row r="34" spans="1:24" ht="26.25" customHeight="1">
      <c r="A34" s="500"/>
      <c r="B34" s="97"/>
      <c r="C34" s="755" t="s">
        <v>12056</v>
      </c>
      <c r="D34" s="97"/>
      <c r="E34" s="97"/>
      <c r="F34" s="97"/>
      <c r="G34" s="97"/>
      <c r="H34" s="97"/>
      <c r="I34" s="97"/>
      <c r="J34" s="97"/>
      <c r="K34" s="98"/>
      <c r="L34" s="98"/>
      <c r="M34" s="2559" t="s">
        <v>11416</v>
      </c>
      <c r="N34" s="2560"/>
      <c r="O34" s="2560"/>
      <c r="P34" s="99"/>
      <c r="Q34" s="97"/>
      <c r="R34" s="97"/>
      <c r="S34" s="102" t="s">
        <v>189</v>
      </c>
      <c r="T34" s="102">
        <v>3800</v>
      </c>
      <c r="U34" s="430"/>
      <c r="V34" s="431">
        <v>45483</v>
      </c>
      <c r="W34" s="106" t="s">
        <v>12650</v>
      </c>
      <c r="X34" s="1528"/>
    </row>
    <row r="35" spans="1:24" ht="26.25" customHeight="1">
      <c r="A35" s="500"/>
      <c r="B35" s="97"/>
      <c r="C35" s="755" t="s">
        <v>12057</v>
      </c>
      <c r="D35" s="97"/>
      <c r="E35" s="97"/>
      <c r="F35" s="97"/>
      <c r="G35" s="97"/>
      <c r="H35" s="97"/>
      <c r="I35" s="97"/>
      <c r="J35" s="188" t="s">
        <v>12863</v>
      </c>
      <c r="K35" s="98"/>
      <c r="L35" s="98"/>
      <c r="M35" s="98"/>
      <c r="N35" s="97"/>
      <c r="O35" s="97"/>
      <c r="P35" s="99"/>
      <c r="Q35" s="97"/>
      <c r="R35" s="97"/>
      <c r="S35" s="102" t="s">
        <v>2472</v>
      </c>
      <c r="T35" s="1671">
        <f>SUM(T30:T34)</f>
        <v>10805</v>
      </c>
      <c r="U35" s="100"/>
      <c r="V35" s="101"/>
      <c r="W35" s="106"/>
      <c r="X35" s="501"/>
    </row>
    <row r="36" spans="1:24" ht="26.25" customHeight="1" thickBot="1">
      <c r="A36" s="1166"/>
      <c r="B36" s="1167"/>
      <c r="C36" s="1167"/>
      <c r="D36" s="1167"/>
      <c r="E36" s="1167"/>
      <c r="F36" s="1167"/>
      <c r="G36" s="1167"/>
      <c r="H36" s="1167"/>
      <c r="I36" s="1167"/>
      <c r="J36" s="1657" t="s">
        <v>12864</v>
      </c>
      <c r="K36" s="1229" t="s">
        <v>12053</v>
      </c>
      <c r="L36" s="1169"/>
      <c r="M36" s="1169"/>
      <c r="N36" s="1167"/>
      <c r="O36" s="1167"/>
      <c r="P36" s="1170"/>
      <c r="Q36" s="1171"/>
      <c r="R36" s="1171"/>
      <c r="S36" s="1171"/>
      <c r="T36" s="1171"/>
      <c r="U36" s="1172"/>
      <c r="V36" s="1173"/>
      <c r="W36" s="1174"/>
      <c r="X36" s="1175"/>
    </row>
    <row r="38" spans="1:24" ht="26.25" customHeight="1" thickBot="1"/>
    <row r="39" spans="1:24" ht="26.25" customHeight="1">
      <c r="A39" s="456" t="s">
        <v>188</v>
      </c>
      <c r="B39" s="457"/>
      <c r="C39" s="457" t="s">
        <v>10329</v>
      </c>
      <c r="D39" s="457" t="s">
        <v>190</v>
      </c>
      <c r="E39" s="457" t="s">
        <v>191</v>
      </c>
      <c r="F39" s="457" t="s">
        <v>191</v>
      </c>
      <c r="G39" s="457" t="s">
        <v>191</v>
      </c>
      <c r="H39" s="457" t="s">
        <v>191</v>
      </c>
      <c r="I39" s="457" t="s">
        <v>10394</v>
      </c>
      <c r="J39" s="457" t="s">
        <v>11737</v>
      </c>
      <c r="K39" s="458" t="s">
        <v>11330</v>
      </c>
      <c r="L39" s="457"/>
      <c r="M39" s="457" t="s">
        <v>12173</v>
      </c>
      <c r="N39" s="458" t="s">
        <v>11923</v>
      </c>
      <c r="O39" s="458" t="s">
        <v>11924</v>
      </c>
      <c r="P39" s="459" t="s">
        <v>13316</v>
      </c>
      <c r="Q39" s="457" t="s">
        <v>427</v>
      </c>
      <c r="R39" s="457">
        <v>2016</v>
      </c>
      <c r="S39" s="457" t="s">
        <v>12146</v>
      </c>
      <c r="T39" s="457">
        <v>1650</v>
      </c>
      <c r="U39" s="1517">
        <v>45412</v>
      </c>
      <c r="V39" s="461" t="s">
        <v>11826</v>
      </c>
      <c r="W39" s="462">
        <v>5600</v>
      </c>
      <c r="X39" s="463">
        <v>6700</v>
      </c>
    </row>
    <row r="40" spans="1:24" ht="26.25" customHeight="1">
      <c r="A40" s="464"/>
      <c r="B40" s="143"/>
      <c r="C40" s="143" t="s">
        <v>12156</v>
      </c>
      <c r="D40" s="143"/>
      <c r="E40" s="143"/>
      <c r="F40" s="143"/>
      <c r="G40" s="143"/>
      <c r="H40" s="143"/>
      <c r="I40" s="143" t="s">
        <v>3598</v>
      </c>
      <c r="J40" s="412" t="s">
        <v>11734</v>
      </c>
      <c r="K40" s="169" t="s">
        <v>10395</v>
      </c>
      <c r="L40" s="427" t="s">
        <v>3359</v>
      </c>
      <c r="M40" s="143" t="s">
        <v>12147</v>
      </c>
      <c r="N40" s="73" t="s">
        <v>2943</v>
      </c>
      <c r="O40" s="1666" t="s">
        <v>11919</v>
      </c>
      <c r="P40" s="143"/>
      <c r="Q40" s="143" t="s">
        <v>204</v>
      </c>
      <c r="R40" s="143">
        <v>2015</v>
      </c>
      <c r="S40" s="143" t="s">
        <v>11921</v>
      </c>
      <c r="T40" s="143">
        <v>1650</v>
      </c>
      <c r="U40" s="1519">
        <v>45411</v>
      </c>
      <c r="V40" s="1519"/>
      <c r="W40" s="147" t="s">
        <v>13314</v>
      </c>
      <c r="X40" s="466" t="s">
        <v>12452</v>
      </c>
    </row>
    <row r="41" spans="1:24" ht="26.25" customHeight="1">
      <c r="A41" s="464"/>
      <c r="B41" s="143"/>
      <c r="C41" s="143"/>
      <c r="D41" s="143"/>
      <c r="E41" s="143"/>
      <c r="F41" s="143"/>
      <c r="G41" s="143"/>
      <c r="H41" s="143"/>
      <c r="I41" s="143"/>
      <c r="J41" s="320" t="s">
        <v>11731</v>
      </c>
      <c r="K41" s="144" t="s">
        <v>11717</v>
      </c>
      <c r="L41" s="143" t="s">
        <v>13015</v>
      </c>
      <c r="M41" s="143" t="s">
        <v>12148</v>
      </c>
      <c r="N41" s="73" t="s">
        <v>12235</v>
      </c>
      <c r="O41" s="143" t="s">
        <v>10844</v>
      </c>
      <c r="P41" s="143"/>
      <c r="Q41" s="143" t="s">
        <v>200</v>
      </c>
      <c r="R41" s="143">
        <v>2017</v>
      </c>
      <c r="S41" s="143" t="s">
        <v>12150</v>
      </c>
      <c r="T41" s="143">
        <v>1650</v>
      </c>
      <c r="U41" s="168">
        <v>45415</v>
      </c>
      <c r="V41" s="146"/>
      <c r="W41" s="1449"/>
      <c r="X41" s="466"/>
    </row>
    <row r="42" spans="1:24" ht="26.25" customHeight="1">
      <c r="A42" s="464"/>
      <c r="B42" s="143"/>
      <c r="C42" s="143" t="s">
        <v>10002</v>
      </c>
      <c r="D42" s="143" t="s">
        <v>191</v>
      </c>
      <c r="E42" s="143"/>
      <c r="F42" s="143"/>
      <c r="G42" s="143"/>
      <c r="H42" s="143"/>
      <c r="I42" s="143"/>
      <c r="J42" s="143" t="s">
        <v>11784</v>
      </c>
      <c r="K42" s="144" t="s">
        <v>8972</v>
      </c>
      <c r="L42" s="143" t="s">
        <v>13352</v>
      </c>
      <c r="M42" s="143" t="s">
        <v>12149</v>
      </c>
      <c r="N42" s="143"/>
      <c r="O42" s="143"/>
      <c r="P42" s="143"/>
      <c r="Q42" s="143" t="s">
        <v>200</v>
      </c>
      <c r="R42" s="143">
        <v>2015</v>
      </c>
      <c r="S42" s="143" t="s">
        <v>11922</v>
      </c>
      <c r="T42" s="143">
        <v>1650</v>
      </c>
      <c r="U42" s="146">
        <v>45416</v>
      </c>
      <c r="V42" s="146"/>
      <c r="W42" s="147"/>
      <c r="X42" s="466"/>
    </row>
    <row r="43" spans="1:24" ht="26.25" customHeight="1">
      <c r="A43" s="464"/>
      <c r="B43" s="143"/>
      <c r="C43" s="143" t="s">
        <v>10003</v>
      </c>
      <c r="D43" s="143" t="s">
        <v>191</v>
      </c>
      <c r="E43" s="143"/>
      <c r="F43" s="143"/>
      <c r="G43" s="143"/>
      <c r="H43" s="143"/>
      <c r="I43" s="143"/>
      <c r="J43" s="143" t="s">
        <v>11738</v>
      </c>
      <c r="K43" s="144"/>
      <c r="L43" s="143" t="s">
        <v>13717</v>
      </c>
      <c r="M43" s="2559" t="s">
        <v>10104</v>
      </c>
      <c r="N43" s="2560"/>
      <c r="O43" s="2561"/>
      <c r="P43" s="143"/>
      <c r="Q43" s="143"/>
      <c r="R43" s="143"/>
      <c r="S43" s="148" t="s">
        <v>189</v>
      </c>
      <c r="T43" s="148">
        <v>3830</v>
      </c>
      <c r="U43" s="146"/>
      <c r="V43" s="146"/>
      <c r="W43" s="147"/>
      <c r="X43" s="466"/>
    </row>
    <row r="44" spans="1:24" ht="26.25" customHeight="1">
      <c r="A44" s="464"/>
      <c r="B44" s="143"/>
      <c r="C44" s="143" t="s">
        <v>10043</v>
      </c>
      <c r="D44" s="143" t="s">
        <v>10047</v>
      </c>
      <c r="E44" s="143"/>
      <c r="F44" s="143"/>
      <c r="G44" s="143"/>
      <c r="H44" s="143"/>
      <c r="I44" s="143"/>
      <c r="J44" s="425" t="s">
        <v>10376</v>
      </c>
      <c r="K44" s="144"/>
      <c r="L44" s="143" t="s">
        <v>12442</v>
      </c>
      <c r="M44" s="148" t="s">
        <v>13400</v>
      </c>
      <c r="N44" s="143"/>
      <c r="O44" s="143"/>
      <c r="P44" s="143"/>
      <c r="Q44" s="143"/>
      <c r="R44" s="143"/>
      <c r="S44" s="148" t="s">
        <v>2472</v>
      </c>
      <c r="T44" s="148">
        <f>SUM(T39:T43)</f>
        <v>10430</v>
      </c>
      <c r="U44" s="168"/>
      <c r="V44" s="146"/>
      <c r="W44" s="147"/>
      <c r="X44" s="466"/>
    </row>
    <row r="45" spans="1:24" ht="26.25" customHeight="1" thickBot="1">
      <c r="A45" s="467"/>
      <c r="B45" s="468"/>
      <c r="C45" s="468"/>
      <c r="D45" s="468"/>
      <c r="E45" s="468"/>
      <c r="F45" s="468"/>
      <c r="G45" s="468"/>
      <c r="H45" s="468"/>
      <c r="I45" s="468"/>
      <c r="J45" s="555" t="s">
        <v>2745</v>
      </c>
      <c r="K45" s="611" t="s">
        <v>11862</v>
      </c>
      <c r="L45" s="468" t="s">
        <v>12440</v>
      </c>
      <c r="M45" s="472" t="s">
        <v>13690</v>
      </c>
      <c r="N45" s="470"/>
      <c r="O45" s="470"/>
      <c r="P45" s="471"/>
      <c r="Q45" s="468"/>
      <c r="R45" s="468"/>
      <c r="S45" s="471" t="s">
        <v>1907</v>
      </c>
      <c r="T45" s="471">
        <v>6600</v>
      </c>
      <c r="U45" s="473"/>
      <c r="V45" s="474"/>
      <c r="W45" s="475"/>
      <c r="X45" s="476"/>
    </row>
    <row r="46" spans="1:24" ht="26.25" customHeight="1">
      <c r="A46" s="456" t="s">
        <v>188</v>
      </c>
      <c r="B46" s="457"/>
      <c r="C46" s="457" t="s">
        <v>10329</v>
      </c>
      <c r="D46" s="457" t="s">
        <v>190</v>
      </c>
      <c r="E46" s="457" t="s">
        <v>191</v>
      </c>
      <c r="F46" s="457" t="s">
        <v>191</v>
      </c>
      <c r="G46" s="457" t="s">
        <v>191</v>
      </c>
      <c r="H46" s="457" t="s">
        <v>191</v>
      </c>
      <c r="I46" s="457" t="s">
        <v>10394</v>
      </c>
      <c r="J46" s="457" t="s">
        <v>11737</v>
      </c>
      <c r="K46" s="458" t="s">
        <v>11330</v>
      </c>
      <c r="L46" s="457"/>
      <c r="M46" s="457" t="s">
        <v>12474</v>
      </c>
      <c r="N46" s="458" t="s">
        <v>11750</v>
      </c>
      <c r="O46" s="458" t="s">
        <v>11920</v>
      </c>
      <c r="P46" s="459" t="s">
        <v>13316</v>
      </c>
      <c r="Q46" s="457" t="s">
        <v>196</v>
      </c>
      <c r="R46" s="457">
        <v>2014</v>
      </c>
      <c r="S46" s="457" t="s">
        <v>11926</v>
      </c>
      <c r="T46" s="457">
        <v>1628</v>
      </c>
      <c r="U46" s="1517">
        <v>45412</v>
      </c>
      <c r="V46" s="461" t="s">
        <v>11826</v>
      </c>
      <c r="W46" s="462">
        <v>5600</v>
      </c>
      <c r="X46" s="463">
        <v>6700</v>
      </c>
    </row>
    <row r="47" spans="1:24" ht="26.25" customHeight="1">
      <c r="A47" s="464"/>
      <c r="B47" s="143"/>
      <c r="C47" s="143" t="s">
        <v>12156</v>
      </c>
      <c r="D47" s="143"/>
      <c r="E47" s="143"/>
      <c r="F47" s="143"/>
      <c r="G47" s="143"/>
      <c r="H47" s="143"/>
      <c r="I47" s="143" t="s">
        <v>3598</v>
      </c>
      <c r="J47" s="412" t="s">
        <v>11735</v>
      </c>
      <c r="K47" s="169" t="s">
        <v>10395</v>
      </c>
      <c r="L47" s="427" t="s">
        <v>3359</v>
      </c>
      <c r="M47" s="143" t="s">
        <v>12151</v>
      </c>
      <c r="N47" s="73" t="s">
        <v>2943</v>
      </c>
      <c r="O47" s="1666" t="s">
        <v>11919</v>
      </c>
      <c r="P47" s="143"/>
      <c r="Q47" s="145" t="s">
        <v>200</v>
      </c>
      <c r="R47" s="145">
        <v>2022</v>
      </c>
      <c r="S47" s="145" t="s">
        <v>11927</v>
      </c>
      <c r="T47" s="143">
        <v>1628</v>
      </c>
      <c r="U47" s="1519">
        <v>45411</v>
      </c>
      <c r="V47" s="1519"/>
      <c r="W47" s="147" t="s">
        <v>13314</v>
      </c>
      <c r="X47" s="466" t="s">
        <v>12452</v>
      </c>
    </row>
    <row r="48" spans="1:24" ht="26.25" customHeight="1">
      <c r="A48" s="464"/>
      <c r="B48" s="143"/>
      <c r="C48" s="143"/>
      <c r="D48" s="143"/>
      <c r="E48" s="143"/>
      <c r="F48" s="143"/>
      <c r="G48" s="143"/>
      <c r="H48" s="143"/>
      <c r="I48" s="143"/>
      <c r="J48" s="320" t="s">
        <v>11732</v>
      </c>
      <c r="K48" s="144" t="s">
        <v>11717</v>
      </c>
      <c r="L48" s="143" t="s">
        <v>13015</v>
      </c>
      <c r="M48" s="143" t="s">
        <v>12152</v>
      </c>
      <c r="N48" s="73" t="s">
        <v>12235</v>
      </c>
      <c r="O48" s="143" t="s">
        <v>10844</v>
      </c>
      <c r="P48" s="143"/>
      <c r="Q48" s="143" t="s">
        <v>200</v>
      </c>
      <c r="R48" s="143">
        <v>2017</v>
      </c>
      <c r="S48" s="143" t="s">
        <v>11928</v>
      </c>
      <c r="T48" s="143">
        <v>1628</v>
      </c>
      <c r="U48" s="168">
        <v>45415</v>
      </c>
      <c r="V48" s="146"/>
      <c r="W48" s="1449"/>
      <c r="X48" s="466"/>
    </row>
    <row r="49" spans="1:24" ht="26.25" customHeight="1">
      <c r="A49" s="464"/>
      <c r="B49" s="143"/>
      <c r="C49" s="143" t="s">
        <v>10002</v>
      </c>
      <c r="D49" s="143" t="s">
        <v>191</v>
      </c>
      <c r="E49" s="143"/>
      <c r="F49" s="143"/>
      <c r="G49" s="143"/>
      <c r="H49" s="143"/>
      <c r="I49" s="143"/>
      <c r="J49" s="143" t="s">
        <v>11784</v>
      </c>
      <c r="K49" s="144" t="s">
        <v>8972</v>
      </c>
      <c r="L49" s="143" t="s">
        <v>13352</v>
      </c>
      <c r="M49" s="143" t="s">
        <v>12153</v>
      </c>
      <c r="N49" s="143"/>
      <c r="O49" s="143"/>
      <c r="P49" s="143"/>
      <c r="Q49" s="143" t="s">
        <v>201</v>
      </c>
      <c r="R49" s="143">
        <v>2014</v>
      </c>
      <c r="S49" s="143" t="s">
        <v>11929</v>
      </c>
      <c r="T49" s="143">
        <v>1626</v>
      </c>
      <c r="U49" s="146">
        <v>45416</v>
      </c>
      <c r="V49" s="146"/>
      <c r="W49" s="147"/>
      <c r="X49" s="466"/>
    </row>
    <row r="50" spans="1:24" ht="26.25" customHeight="1">
      <c r="A50" s="464"/>
      <c r="B50" s="143"/>
      <c r="C50" s="143" t="s">
        <v>10003</v>
      </c>
      <c r="D50" s="143" t="s">
        <v>191</v>
      </c>
      <c r="E50" s="143"/>
      <c r="F50" s="143"/>
      <c r="G50" s="143"/>
      <c r="H50" s="143"/>
      <c r="I50" s="143"/>
      <c r="J50" s="143" t="s">
        <v>11738</v>
      </c>
      <c r="K50" s="144"/>
      <c r="L50" s="143" t="s">
        <v>13717</v>
      </c>
      <c r="M50" s="2559" t="s">
        <v>10104</v>
      </c>
      <c r="N50" s="2560"/>
      <c r="O50" s="2561"/>
      <c r="P50" s="143"/>
      <c r="Q50" s="143"/>
      <c r="R50" s="143"/>
      <c r="S50" s="148" t="s">
        <v>189</v>
      </c>
      <c r="T50" s="148">
        <v>3830</v>
      </c>
      <c r="U50" s="146"/>
      <c r="V50" s="146"/>
      <c r="W50" s="147"/>
      <c r="X50" s="466"/>
    </row>
    <row r="51" spans="1:24" ht="26.25" customHeight="1">
      <c r="A51" s="464"/>
      <c r="B51" s="143"/>
      <c r="C51" s="143" t="s">
        <v>10043</v>
      </c>
      <c r="D51" s="143" t="s">
        <v>10047</v>
      </c>
      <c r="E51" s="143"/>
      <c r="F51" s="143"/>
      <c r="G51" s="143"/>
      <c r="H51" s="143"/>
      <c r="I51" s="143"/>
      <c r="J51" s="425" t="s">
        <v>10376</v>
      </c>
      <c r="K51" s="144"/>
      <c r="L51" s="143" t="s">
        <v>12442</v>
      </c>
      <c r="M51" s="148" t="s">
        <v>13400</v>
      </c>
      <c r="N51" s="143"/>
      <c r="O51" s="143"/>
      <c r="P51" s="143"/>
      <c r="Q51" s="143"/>
      <c r="R51" s="143"/>
      <c r="S51" s="148" t="s">
        <v>2472</v>
      </c>
      <c r="T51" s="148">
        <f>SUM(T46:T50)</f>
        <v>10340</v>
      </c>
      <c r="U51" s="168"/>
      <c r="V51" s="146"/>
      <c r="W51" s="147"/>
      <c r="X51" s="466"/>
    </row>
    <row r="52" spans="1:24" ht="26.25" customHeight="1" thickBot="1">
      <c r="A52" s="467"/>
      <c r="B52" s="468"/>
      <c r="C52" s="468"/>
      <c r="D52" s="468"/>
      <c r="E52" s="468"/>
      <c r="F52" s="468"/>
      <c r="G52" s="468"/>
      <c r="H52" s="468"/>
      <c r="I52" s="468"/>
      <c r="J52" s="555" t="s">
        <v>2745</v>
      </c>
      <c r="K52" s="611" t="s">
        <v>11862</v>
      </c>
      <c r="L52" s="468" t="s">
        <v>12440</v>
      </c>
      <c r="M52" s="472" t="s">
        <v>13690</v>
      </c>
      <c r="N52" s="470"/>
      <c r="O52" s="470"/>
      <c r="P52" s="471"/>
      <c r="Q52" s="468"/>
      <c r="R52" s="468"/>
      <c r="S52" s="471" t="s">
        <v>1907</v>
      </c>
      <c r="T52" s="471">
        <v>6510</v>
      </c>
      <c r="U52" s="473"/>
      <c r="V52" s="474"/>
      <c r="W52" s="475"/>
      <c r="X52" s="476"/>
    </row>
    <row r="53" spans="1:24" ht="26.25" customHeight="1">
      <c r="A53" s="456" t="s">
        <v>188</v>
      </c>
      <c r="B53" s="457"/>
      <c r="C53" s="457" t="s">
        <v>10329</v>
      </c>
      <c r="D53" s="457" t="s">
        <v>190</v>
      </c>
      <c r="E53" s="457" t="s">
        <v>191</v>
      </c>
      <c r="F53" s="457" t="s">
        <v>191</v>
      </c>
      <c r="G53" s="457" t="s">
        <v>191</v>
      </c>
      <c r="H53" s="457" t="s">
        <v>191</v>
      </c>
      <c r="I53" s="457" t="s">
        <v>10394</v>
      </c>
      <c r="J53" s="457" t="s">
        <v>11737</v>
      </c>
      <c r="K53" s="458" t="s">
        <v>11330</v>
      </c>
      <c r="L53" s="457"/>
      <c r="M53" s="457" t="s">
        <v>12475</v>
      </c>
      <c r="N53" s="458" t="s">
        <v>11752</v>
      </c>
      <c r="O53" s="458" t="s">
        <v>11914</v>
      </c>
      <c r="P53" s="459" t="s">
        <v>13316</v>
      </c>
      <c r="Q53" s="457" t="s">
        <v>11934</v>
      </c>
      <c r="R53" s="457">
        <v>2018</v>
      </c>
      <c r="S53" s="457" t="s">
        <v>11930</v>
      </c>
      <c r="T53" s="457">
        <v>1740</v>
      </c>
      <c r="U53" s="1517">
        <v>45412</v>
      </c>
      <c r="V53" s="461" t="s">
        <v>11826</v>
      </c>
      <c r="W53" s="462">
        <v>5600</v>
      </c>
      <c r="X53" s="463">
        <v>6700</v>
      </c>
    </row>
    <row r="54" spans="1:24" ht="26.25" customHeight="1">
      <c r="A54" s="464"/>
      <c r="B54" s="143"/>
      <c r="C54" s="143" t="s">
        <v>12156</v>
      </c>
      <c r="D54" s="143"/>
      <c r="E54" s="143"/>
      <c r="F54" s="143"/>
      <c r="G54" s="143"/>
      <c r="H54" s="143"/>
      <c r="I54" s="143" t="s">
        <v>3598</v>
      </c>
      <c r="J54" s="412" t="s">
        <v>11736</v>
      </c>
      <c r="K54" s="169" t="s">
        <v>10395</v>
      </c>
      <c r="L54" s="427" t="s">
        <v>3359</v>
      </c>
      <c r="M54" s="143" t="s">
        <v>12154</v>
      </c>
      <c r="N54" s="73" t="s">
        <v>2943</v>
      </c>
      <c r="O54" s="1666" t="s">
        <v>11919</v>
      </c>
      <c r="P54" s="143"/>
      <c r="Q54" s="143" t="s">
        <v>338</v>
      </c>
      <c r="R54" s="143">
        <v>2014</v>
      </c>
      <c r="S54" s="143" t="s">
        <v>11931</v>
      </c>
      <c r="T54" s="143">
        <v>1730</v>
      </c>
      <c r="U54" s="1519">
        <v>45411</v>
      </c>
      <c r="V54" s="1519"/>
      <c r="W54" s="147" t="s">
        <v>13314</v>
      </c>
      <c r="X54" s="466" t="s">
        <v>12452</v>
      </c>
    </row>
    <row r="55" spans="1:24" ht="26.25" customHeight="1">
      <c r="A55" s="464"/>
      <c r="B55" s="143"/>
      <c r="C55" s="143"/>
      <c r="D55" s="143"/>
      <c r="E55" s="143"/>
      <c r="F55" s="143"/>
      <c r="G55" s="143"/>
      <c r="H55" s="143"/>
      <c r="I55" s="143"/>
      <c r="J55" s="320" t="s">
        <v>11733</v>
      </c>
      <c r="K55" s="144" t="s">
        <v>11717</v>
      </c>
      <c r="L55" s="143" t="s">
        <v>13015</v>
      </c>
      <c r="M55" s="143" t="s">
        <v>12155</v>
      </c>
      <c r="N55" s="73" t="s">
        <v>12235</v>
      </c>
      <c r="O55" s="143" t="s">
        <v>10844</v>
      </c>
      <c r="P55" s="143"/>
      <c r="Q55" s="143" t="s">
        <v>208</v>
      </c>
      <c r="R55" s="143">
        <v>2014</v>
      </c>
      <c r="S55" s="143" t="s">
        <v>11932</v>
      </c>
      <c r="T55" s="143">
        <v>1730</v>
      </c>
      <c r="U55" s="168">
        <v>45415</v>
      </c>
      <c r="V55" s="146"/>
      <c r="W55" s="1449"/>
      <c r="X55" s="466"/>
    </row>
    <row r="56" spans="1:24" ht="26.25" customHeight="1">
      <c r="A56" s="464"/>
      <c r="B56" s="143"/>
      <c r="C56" s="143" t="s">
        <v>10002</v>
      </c>
      <c r="D56" s="143" t="s">
        <v>191</v>
      </c>
      <c r="E56" s="143"/>
      <c r="F56" s="143"/>
      <c r="G56" s="143"/>
      <c r="H56" s="143"/>
      <c r="I56" s="143"/>
      <c r="J56" s="143" t="s">
        <v>11784</v>
      </c>
      <c r="K56" s="144" t="s">
        <v>8972</v>
      </c>
      <c r="L56" s="143" t="s">
        <v>13352</v>
      </c>
      <c r="M56" s="143" t="s">
        <v>12245</v>
      </c>
      <c r="N56" s="143"/>
      <c r="O56" s="143"/>
      <c r="P56" s="143"/>
      <c r="Q56" s="143" t="s">
        <v>205</v>
      </c>
      <c r="R56" s="143">
        <v>2018</v>
      </c>
      <c r="S56" s="143" t="s">
        <v>11933</v>
      </c>
      <c r="T56" s="143">
        <v>1350</v>
      </c>
      <c r="U56" s="146">
        <v>45416</v>
      </c>
      <c r="V56" s="146"/>
      <c r="W56" s="147"/>
      <c r="X56" s="466"/>
    </row>
    <row r="57" spans="1:24" ht="26.25" customHeight="1">
      <c r="A57" s="464"/>
      <c r="B57" s="143"/>
      <c r="C57" s="143" t="s">
        <v>10003</v>
      </c>
      <c r="D57" s="143" t="s">
        <v>191</v>
      </c>
      <c r="E57" s="143"/>
      <c r="F57" s="143"/>
      <c r="G57" s="143"/>
      <c r="H57" s="143"/>
      <c r="I57" s="143"/>
      <c r="J57" s="143" t="s">
        <v>11738</v>
      </c>
      <c r="K57" s="144"/>
      <c r="L57" s="143" t="s">
        <v>13718</v>
      </c>
      <c r="M57" s="2559" t="s">
        <v>10104</v>
      </c>
      <c r="N57" s="2560"/>
      <c r="O57" s="2561"/>
      <c r="P57" s="143"/>
      <c r="Q57" s="143"/>
      <c r="R57" s="143"/>
      <c r="S57" s="148" t="s">
        <v>189</v>
      </c>
      <c r="T57" s="148">
        <v>3830</v>
      </c>
      <c r="U57" s="146"/>
      <c r="V57" s="146"/>
      <c r="W57" s="147"/>
      <c r="X57" s="466"/>
    </row>
    <row r="58" spans="1:24" ht="26.25" customHeight="1">
      <c r="A58" s="464"/>
      <c r="B58" s="143"/>
      <c r="C58" s="143" t="s">
        <v>10043</v>
      </c>
      <c r="D58" s="143" t="s">
        <v>10047</v>
      </c>
      <c r="E58" s="143"/>
      <c r="F58" s="143"/>
      <c r="G58" s="143"/>
      <c r="H58" s="143"/>
      <c r="I58" s="143"/>
      <c r="J58" s="425" t="s">
        <v>10376</v>
      </c>
      <c r="K58" s="144"/>
      <c r="L58" s="143" t="s">
        <v>12442</v>
      </c>
      <c r="M58" s="148" t="s">
        <v>13400</v>
      </c>
      <c r="N58" s="143"/>
      <c r="O58" s="143"/>
      <c r="P58" s="143"/>
      <c r="Q58" s="143"/>
      <c r="R58" s="143"/>
      <c r="S58" s="148" t="s">
        <v>2472</v>
      </c>
      <c r="T58" s="148">
        <f>SUM(T53:T57)</f>
        <v>10380</v>
      </c>
      <c r="U58" s="168"/>
      <c r="V58" s="146"/>
      <c r="W58" s="147"/>
      <c r="X58" s="466"/>
    </row>
    <row r="59" spans="1:24" ht="26.25" customHeight="1" thickBot="1">
      <c r="A59" s="467"/>
      <c r="B59" s="468"/>
      <c r="C59" s="468"/>
      <c r="D59" s="468"/>
      <c r="E59" s="468"/>
      <c r="F59" s="468"/>
      <c r="G59" s="468"/>
      <c r="H59" s="468"/>
      <c r="I59" s="468"/>
      <c r="J59" s="555" t="s">
        <v>2745</v>
      </c>
      <c r="K59" s="611" t="s">
        <v>11862</v>
      </c>
      <c r="L59" s="468" t="s">
        <v>12440</v>
      </c>
      <c r="M59" s="472" t="s">
        <v>13690</v>
      </c>
      <c r="N59" s="470"/>
      <c r="O59" s="470"/>
      <c r="P59" s="471"/>
      <c r="Q59" s="468"/>
      <c r="R59" s="468"/>
      <c r="S59" s="471" t="s">
        <v>1907</v>
      </c>
      <c r="T59" s="471">
        <v>6550</v>
      </c>
      <c r="U59" s="473"/>
      <c r="V59" s="474"/>
      <c r="W59" s="475"/>
      <c r="X59" s="476"/>
    </row>
    <row r="61" spans="1:24" ht="26.25" customHeight="1" thickBot="1"/>
    <row r="62" spans="1:24" ht="26.25" customHeight="1">
      <c r="A62" s="924" t="s">
        <v>188</v>
      </c>
      <c r="B62" s="925"/>
      <c r="C62" s="925" t="s">
        <v>10562</v>
      </c>
      <c r="D62" s="925" t="s">
        <v>190</v>
      </c>
      <c r="E62" s="925" t="s">
        <v>191</v>
      </c>
      <c r="F62" s="925" t="s">
        <v>191</v>
      </c>
      <c r="G62" s="925" t="s">
        <v>191</v>
      </c>
      <c r="H62" s="1499"/>
      <c r="I62" s="925" t="s">
        <v>10531</v>
      </c>
      <c r="J62" s="925" t="s">
        <v>11737</v>
      </c>
      <c r="K62" s="927" t="s">
        <v>12100</v>
      </c>
      <c r="L62" s="925" t="s">
        <v>12246</v>
      </c>
      <c r="M62" s="925"/>
      <c r="N62" s="927" t="s">
        <v>12135</v>
      </c>
      <c r="O62" s="1674" t="s">
        <v>12121</v>
      </c>
      <c r="P62" s="928" t="s">
        <v>12921</v>
      </c>
      <c r="Q62" s="925" t="s">
        <v>11203</v>
      </c>
      <c r="R62" s="925">
        <f>IF(MID(RIGHT(S62,8),1,1)="M",2021,IF(MID(RIGHT(S62,8),1,1)="N",2022,IF(MID(RIGHT(S62,8),1,1)="P",2023,IF(MID(RIGHT(S62,8),1,1)="R",1994,IF(MID(RIGHT(S62,8),1,1)="S",1995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>2012</v>
      </c>
      <c r="S62" s="925" t="s">
        <v>12132</v>
      </c>
      <c r="T62" s="925">
        <v>3040</v>
      </c>
      <c r="U62" s="929">
        <v>45415</v>
      </c>
      <c r="V62" s="929">
        <v>45446</v>
      </c>
      <c r="W62" s="1237">
        <v>2070</v>
      </c>
      <c r="X62" s="930">
        <v>2550</v>
      </c>
    </row>
    <row r="63" spans="1:24" ht="26.25" customHeight="1">
      <c r="A63" s="931"/>
      <c r="B63" s="932"/>
      <c r="C63" s="932"/>
      <c r="D63" s="932"/>
      <c r="E63" s="932"/>
      <c r="F63" s="932"/>
      <c r="G63" s="932"/>
      <c r="H63" s="932"/>
      <c r="I63" s="932" t="s">
        <v>194</v>
      </c>
      <c r="J63" s="412" t="s">
        <v>12101</v>
      </c>
      <c r="K63" s="934" t="s">
        <v>2352</v>
      </c>
      <c r="L63" s="961" t="s">
        <v>3603</v>
      </c>
      <c r="M63" s="950"/>
      <c r="N63" s="73" t="s">
        <v>3907</v>
      </c>
      <c r="O63" s="779" t="s">
        <v>12125</v>
      </c>
      <c r="P63" s="935"/>
      <c r="Q63" s="932" t="s">
        <v>11203</v>
      </c>
      <c r="R63" s="932">
        <f>IF(MID(RIGHT(S63,8),1,1)="M",2021,IF(MID(RIGHT(S63,8),1,1)="N",2022,IF(MID(RIGHT(S63,8),1,1)="P",2023,IF(MID(RIGHT(S63,8),1,1)="R",1994,IF(MID(RIGHT(S63,8),1,1)="S",1995,IF(MID(RIGHT(S63,8),1,1)="T",1996,IF(MID(RIGHT(S63,8),1,1)="V",1997,IF(MID(RIGHT(S63,8),1,1)="W",1998,IF(MID(RIGHT(S63,8),1,1)="X",1999,IF(MID(RIGHT(S63,8),1,1)="Y",2000,IF(MID(RIGHT(S63,8),1,1)="1",2001,IF(MID(RIGHT(S63,8),1,1)="2",2002,IF(MID(RIGHT(S63,8),1,1)="3",2003,IF(MID(RIGHT(S63,8),1,1)="4",2004,IF(MID(RIGHT(S63,8),1,1)="5",2005,IF(MID(RIGHT(S63,8),1,1)="6",2006,IF(MID(RIGHT(S63,8),1,1)="7",2007,IF(MID(RIGHT(S63,8),1,1)="8",2008,IF(MID(RIGHT(S63,8),1,1)="9",2009,IF(MID(RIGHT(S63,8),1,1)="A",2010,IF(MID(RIGHT(S63,8),1,1)="B",2011,IF(MID(RIGHT(S63,8),1,1)="C",2012,IF(MID(RIGHT(S63,8),1,1)="D",2013,IF(MID(RIGHT(S63,8),1,1)="E",2014,IF(MID(RIGHT(S63,8),1,1)="F",2015,IF(MID(RIGHT(S63,8),1,1)="G",2016,IF(MID(RIGHT(S63,8),1,1)="H",2017,IF(MID(RIGHT(S63,8),1,1)="J",2018,IF(MID(RIGHT(S63,8),1,1)="K",2019,IF(MID(RIGHT(S63,8),1,1)="L",2020,""))))))))))))))))))))))))))))))</f>
        <v>2013</v>
      </c>
      <c r="S63" s="932" t="s">
        <v>12133</v>
      </c>
      <c r="T63" s="932">
        <v>3040</v>
      </c>
      <c r="U63" s="936">
        <v>45416</v>
      </c>
      <c r="V63" s="937">
        <v>45451</v>
      </c>
      <c r="W63" s="938" t="s">
        <v>12725</v>
      </c>
      <c r="X63" s="939"/>
    </row>
    <row r="64" spans="1:24" ht="26.25" customHeight="1">
      <c r="A64" s="931"/>
      <c r="B64" s="932"/>
      <c r="C64" s="932" t="s">
        <v>10002</v>
      </c>
      <c r="D64" s="932" t="s">
        <v>191</v>
      </c>
      <c r="E64" s="932"/>
      <c r="F64" s="932"/>
      <c r="G64" s="932"/>
      <c r="H64" s="932"/>
      <c r="I64" s="932"/>
      <c r="J64" s="932"/>
      <c r="K64" s="779" t="s">
        <v>195</v>
      </c>
      <c r="L64" s="779"/>
      <c r="M64" s="950"/>
      <c r="N64" s="73" t="s">
        <v>2435</v>
      </c>
      <c r="O64" s="779"/>
      <c r="P64" s="935"/>
      <c r="Q64" s="932" t="s">
        <v>11203</v>
      </c>
      <c r="R64" s="932">
        <f>IF(MID(RIGHT(S64,8),1,1)="M",2021,IF(MID(RIGHT(S64,8),1,1)="N",2022,IF(MID(RIGHT(S64,8),1,1)="P",2023,IF(MID(RIGHT(S64,8),1,1)="R",1994,IF(MID(RIGHT(S64,8),1,1)="S",1995,IF(MID(RIGHT(S64,8),1,1)="T",1996,IF(MID(RIGHT(S64,8),1,1)="V",1997,IF(MID(RIGHT(S64,8),1,1)="W",1998,IF(MID(RIGHT(S64,8),1,1)="X",1999,IF(MID(RIGHT(S64,8),1,1)="Y",2000,IF(MID(RIGHT(S64,8),1,1)="1",2001,IF(MID(RIGHT(S64,8),1,1)="2",2002,IF(MID(RIGHT(S64,8),1,1)="3",2003,IF(MID(RIGHT(S64,8),1,1)="4",2004,IF(MID(RIGHT(S64,8),1,1)="5",2005,IF(MID(RIGHT(S64,8),1,1)="6",2006,IF(MID(RIGHT(S64,8),1,1)="7",2007,IF(MID(RIGHT(S64,8),1,1)="8",2008,IF(MID(RIGHT(S64,8),1,1)="9",2009,IF(MID(RIGHT(S64,8),1,1)="A",2010,IF(MID(RIGHT(S64,8),1,1)="B",2011,IF(MID(RIGHT(S64,8),1,1)="C",2012,IF(MID(RIGHT(S64,8),1,1)="D",2013,IF(MID(RIGHT(S64,8),1,1)="E",2014,IF(MID(RIGHT(S64,8),1,1)="F",2015,IF(MID(RIGHT(S64,8),1,1)="G",2016,IF(MID(RIGHT(S64,8),1,1)="H",2017,IF(MID(RIGHT(S64,8),1,1)="J",2018,IF(MID(RIGHT(S64,8),1,1)="K",2019,IF(MID(RIGHT(S64,8),1,1)="L",2020,""))))))))))))))))))))))))))))))</f>
        <v>2012</v>
      </c>
      <c r="S64" s="932" t="s">
        <v>12134</v>
      </c>
      <c r="T64" s="932">
        <v>3040</v>
      </c>
      <c r="U64" s="1342"/>
      <c r="V64" s="937">
        <v>45449</v>
      </c>
      <c r="W64" s="938"/>
      <c r="X64" s="939"/>
    </row>
    <row r="65" spans="1:24" ht="26.25" customHeight="1">
      <c r="A65" s="931"/>
      <c r="B65" s="932"/>
      <c r="C65" s="932" t="s">
        <v>10003</v>
      </c>
      <c r="D65" s="932" t="s">
        <v>191</v>
      </c>
      <c r="E65" s="932"/>
      <c r="F65" s="932"/>
      <c r="G65" s="932"/>
      <c r="H65" s="932"/>
      <c r="I65" s="932"/>
      <c r="J65" s="932"/>
      <c r="K65" s="940" t="s">
        <v>8972</v>
      </c>
      <c r="L65" s="779"/>
      <c r="M65" s="950"/>
      <c r="N65" s="779"/>
      <c r="O65" s="779"/>
      <c r="P65" s="935"/>
      <c r="Q65" s="932"/>
      <c r="R65" s="932"/>
      <c r="S65" s="932"/>
      <c r="T65" s="932"/>
      <c r="U65" s="937"/>
      <c r="V65" s="937">
        <v>45453</v>
      </c>
      <c r="W65" s="938"/>
      <c r="X65" s="939"/>
    </row>
    <row r="66" spans="1:24" ht="26.25" customHeight="1">
      <c r="A66" s="931"/>
      <c r="B66" s="932"/>
      <c r="C66" s="932"/>
      <c r="D66" s="932"/>
      <c r="E66" s="932"/>
      <c r="F66" s="932"/>
      <c r="G66" s="932"/>
      <c r="H66" s="932"/>
      <c r="I66" s="932"/>
      <c r="J66" s="932"/>
      <c r="K66" s="940"/>
      <c r="L66" s="950"/>
      <c r="M66" s="950"/>
      <c r="N66" s="950"/>
      <c r="O66" s="950"/>
      <c r="P66" s="935"/>
      <c r="Q66" s="932"/>
      <c r="R66" s="932"/>
      <c r="S66" s="933" t="s">
        <v>189</v>
      </c>
      <c r="T66" s="933">
        <v>3700</v>
      </c>
      <c r="U66" s="937"/>
      <c r="V66" s="936">
        <v>45454</v>
      </c>
      <c r="W66" s="938"/>
      <c r="X66" s="939"/>
    </row>
    <row r="67" spans="1:24" ht="26.25" customHeight="1">
      <c r="A67" s="931"/>
      <c r="B67" s="932"/>
      <c r="C67" s="932"/>
      <c r="D67" s="932"/>
      <c r="E67" s="932"/>
      <c r="F67" s="932"/>
      <c r="G67" s="932"/>
      <c r="H67" s="932"/>
      <c r="I67" s="932"/>
      <c r="J67" s="932"/>
      <c r="K67" s="932"/>
      <c r="L67" s="950"/>
      <c r="M67" s="950"/>
      <c r="N67" s="779"/>
      <c r="O67" s="779"/>
      <c r="P67" s="935"/>
      <c r="Q67" s="932"/>
      <c r="R67" s="932"/>
      <c r="S67" s="933" t="s">
        <v>2472</v>
      </c>
      <c r="T67" s="933">
        <f>SUM(T62:T66)</f>
        <v>12820</v>
      </c>
      <c r="U67" s="936"/>
      <c r="V67" s="936"/>
      <c r="W67" s="938"/>
      <c r="X67" s="939"/>
    </row>
    <row r="68" spans="1:24" ht="26.25" customHeight="1" thickBot="1">
      <c r="A68" s="941"/>
      <c r="B68" s="942"/>
      <c r="C68" s="942"/>
      <c r="D68" s="942"/>
      <c r="E68" s="942"/>
      <c r="F68" s="942"/>
      <c r="G68" s="942"/>
      <c r="H68" s="942"/>
      <c r="I68" s="942"/>
      <c r="J68" s="942"/>
      <c r="K68" s="1229" t="s">
        <v>12103</v>
      </c>
      <c r="L68" s="942"/>
      <c r="M68" s="942"/>
      <c r="N68" s="943"/>
      <c r="O68" s="943"/>
      <c r="P68" s="944"/>
      <c r="Q68" s="942"/>
      <c r="R68" s="942"/>
      <c r="S68" s="945"/>
      <c r="T68" s="945"/>
      <c r="U68" s="946"/>
      <c r="V68" s="947"/>
      <c r="W68" s="948"/>
      <c r="X68" s="949"/>
    </row>
    <row r="69" spans="1:24" ht="26.25" customHeight="1">
      <c r="A69" s="924" t="s">
        <v>188</v>
      </c>
      <c r="B69" s="925"/>
      <c r="C69" s="925" t="s">
        <v>10562</v>
      </c>
      <c r="D69" s="925" t="s">
        <v>190</v>
      </c>
      <c r="E69" s="925" t="s">
        <v>191</v>
      </c>
      <c r="F69" s="925" t="s">
        <v>191</v>
      </c>
      <c r="G69" s="925" t="s">
        <v>191</v>
      </c>
      <c r="H69" s="1499"/>
      <c r="I69" s="925" t="s">
        <v>10531</v>
      </c>
      <c r="J69" s="925" t="s">
        <v>11737</v>
      </c>
      <c r="K69" s="927" t="s">
        <v>12100</v>
      </c>
      <c r="L69" s="925" t="s">
        <v>12247</v>
      </c>
      <c r="M69" s="925"/>
      <c r="N69" s="927" t="s">
        <v>12127</v>
      </c>
      <c r="O69" s="927" t="s">
        <v>12136</v>
      </c>
      <c r="P69" s="928" t="s">
        <v>12921</v>
      </c>
      <c r="Q69" s="925" t="s">
        <v>11667</v>
      </c>
      <c r="R69" s="925">
        <f>IF(MID(RIGHT(S69,8),1,1)="M",2021,IF(MID(RIGHT(S69,8),1,1)="N",2022,IF(MID(RIGHT(S69,8),1,1)="P",2023,IF(MID(RIGHT(S69,8),1,1)="R",1994,IF(MID(RIGHT(S69,8),1,1)="S",1995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>2022</v>
      </c>
      <c r="S69" s="925" t="s">
        <v>12128</v>
      </c>
      <c r="T69" s="925">
        <v>1995</v>
      </c>
      <c r="U69" s="929">
        <v>45415</v>
      </c>
      <c r="V69" s="929">
        <v>45446</v>
      </c>
      <c r="W69" s="1237">
        <v>2070</v>
      </c>
      <c r="X69" s="930">
        <v>2550</v>
      </c>
    </row>
    <row r="70" spans="1:24" ht="26.25" customHeight="1">
      <c r="A70" s="931"/>
      <c r="B70" s="932"/>
      <c r="C70" s="932"/>
      <c r="D70" s="932"/>
      <c r="E70" s="932"/>
      <c r="F70" s="932"/>
      <c r="G70" s="932"/>
      <c r="H70" s="932"/>
      <c r="I70" s="932" t="s">
        <v>194</v>
      </c>
      <c r="J70" s="412" t="s">
        <v>12102</v>
      </c>
      <c r="K70" s="934" t="s">
        <v>2352</v>
      </c>
      <c r="L70" s="961" t="s">
        <v>3603</v>
      </c>
      <c r="M70" s="950"/>
      <c r="N70" s="73" t="s">
        <v>3907</v>
      </c>
      <c r="O70" s="779"/>
      <c r="P70" s="935"/>
      <c r="Q70" s="932" t="s">
        <v>12126</v>
      </c>
      <c r="R70" s="932">
        <f>IF(MID(RIGHT(S70,8),1,1)="M",2021,IF(MID(RIGHT(S70,8),1,1)="N",2022,IF(MID(RIGHT(S70,8),1,1)="P",2023,IF(MID(RIGHT(S70,8),1,1)="R",1994,IF(MID(RIGHT(S70,8),1,1)="S",1995,IF(MID(RIGHT(S70,8),1,1)="T",1996,IF(MID(RIGHT(S70,8),1,1)="V",1997,IF(MID(RIGHT(S70,8),1,1)="W",1998,IF(MID(RIGHT(S70,8),1,1)="X",1999,IF(MID(RIGHT(S70,8),1,1)="Y",2000,IF(MID(RIGHT(S70,8),1,1)="1",2001,IF(MID(RIGHT(S70,8),1,1)="2",2002,IF(MID(RIGHT(S70,8),1,1)="3",2003,IF(MID(RIGHT(S70,8),1,1)="4",2004,IF(MID(RIGHT(S70,8),1,1)="5",2005,IF(MID(RIGHT(S70,8),1,1)="6",2006,IF(MID(RIGHT(S70,8),1,1)="7",2007,IF(MID(RIGHT(S70,8),1,1)="8",2008,IF(MID(RIGHT(S70,8),1,1)="9",2009,IF(MID(RIGHT(S70,8),1,1)="A",2010,IF(MID(RIGHT(S70,8),1,1)="B",2011,IF(MID(RIGHT(S70,8),1,1)="C",2012,IF(MID(RIGHT(S70,8),1,1)="D",2013,IF(MID(RIGHT(S70,8),1,1)="E",2014,IF(MID(RIGHT(S70,8),1,1)="F",2015,IF(MID(RIGHT(S70,8),1,1)="G",2016,IF(MID(RIGHT(S70,8),1,1)="H",2017,IF(MID(RIGHT(S70,8),1,1)="J",2018,IF(MID(RIGHT(S70,8),1,1)="K",2019,IF(MID(RIGHT(S70,8),1,1)="L",2020,""))))))))))))))))))))))))))))))</f>
        <v>2022</v>
      </c>
      <c r="S70" s="932" t="s">
        <v>12129</v>
      </c>
      <c r="T70" s="932">
        <v>1735</v>
      </c>
      <c r="U70" s="936">
        <v>45416</v>
      </c>
      <c r="V70" s="937">
        <v>45451</v>
      </c>
      <c r="W70" s="938" t="s">
        <v>12725</v>
      </c>
      <c r="X70" s="939"/>
    </row>
    <row r="71" spans="1:24" ht="26.25" customHeight="1">
      <c r="A71" s="931"/>
      <c r="B71" s="932"/>
      <c r="C71" s="932" t="s">
        <v>10002</v>
      </c>
      <c r="D71" s="932" t="s">
        <v>191</v>
      </c>
      <c r="E71" s="932"/>
      <c r="F71" s="932"/>
      <c r="G71" s="932"/>
      <c r="H71" s="932"/>
      <c r="I71" s="932"/>
      <c r="J71" s="932"/>
      <c r="K71" s="779" t="s">
        <v>195</v>
      </c>
      <c r="L71" s="779"/>
      <c r="M71" s="950"/>
      <c r="N71" s="73" t="s">
        <v>2435</v>
      </c>
      <c r="O71" s="779"/>
      <c r="P71" s="935"/>
      <c r="Q71" s="932" t="s">
        <v>12126</v>
      </c>
      <c r="R71" s="932">
        <f>IF(MID(RIGHT(S71,8),1,1)="M",2021,IF(MID(RIGHT(S71,8),1,1)="N",2022,IF(MID(RIGHT(S71,8),1,1)="P",2023,IF(MID(RIGHT(S71,8),1,1)="R",1994,IF(MID(RIGHT(S71,8),1,1)="S",1995,IF(MID(RIGHT(S71,8),1,1)="T",1996,IF(MID(RIGHT(S71,8),1,1)="V",1997,IF(MID(RIGHT(S71,8),1,1)="W",1998,IF(MID(RIGHT(S71,8),1,1)="X",1999,IF(MID(RIGHT(S71,8),1,1)="Y",2000,IF(MID(RIGHT(S71,8),1,1)="1",2001,IF(MID(RIGHT(S71,8),1,1)="2",2002,IF(MID(RIGHT(S71,8),1,1)="3",2003,IF(MID(RIGHT(S71,8),1,1)="4",2004,IF(MID(RIGHT(S71,8),1,1)="5",2005,IF(MID(RIGHT(S71,8),1,1)="6",2006,IF(MID(RIGHT(S71,8),1,1)="7",2007,IF(MID(RIGHT(S71,8),1,1)="8",2008,IF(MID(RIGHT(S71,8),1,1)="9",2009,IF(MID(RIGHT(S71,8),1,1)="A",2010,IF(MID(RIGHT(S71,8),1,1)="B",2011,IF(MID(RIGHT(S71,8),1,1)="C",2012,IF(MID(RIGHT(S71,8),1,1)="D",2013,IF(MID(RIGHT(S71,8),1,1)="E",2014,IF(MID(RIGHT(S71,8),1,1)="F",2015,IF(MID(RIGHT(S71,8),1,1)="G",2016,IF(MID(RIGHT(S71,8),1,1)="H",2017,IF(MID(RIGHT(S71,8),1,1)="J",2018,IF(MID(RIGHT(S71,8),1,1)="K",2019,IF(MID(RIGHT(S71,8),1,1)="L",2020,""))))))))))))))))))))))))))))))</f>
        <v>2023</v>
      </c>
      <c r="S71" s="932" t="s">
        <v>12130</v>
      </c>
      <c r="T71" s="932">
        <v>1735</v>
      </c>
      <c r="U71" s="1342"/>
      <c r="V71" s="937">
        <v>45449</v>
      </c>
      <c r="W71" s="938"/>
      <c r="X71" s="939"/>
    </row>
    <row r="72" spans="1:24" ht="26.25" customHeight="1">
      <c r="A72" s="931"/>
      <c r="B72" s="932"/>
      <c r="C72" s="932" t="s">
        <v>10003</v>
      </c>
      <c r="D72" s="932" t="s">
        <v>191</v>
      </c>
      <c r="E72" s="932"/>
      <c r="F72" s="932"/>
      <c r="G72" s="932"/>
      <c r="H72" s="932"/>
      <c r="I72" s="932"/>
      <c r="J72" s="932"/>
      <c r="K72" s="940" t="s">
        <v>8972</v>
      </c>
      <c r="L72" s="779"/>
      <c r="M72" s="950"/>
      <c r="N72" s="779"/>
      <c r="O72" s="779"/>
      <c r="P72" s="935"/>
      <c r="Q72" s="932" t="s">
        <v>10615</v>
      </c>
      <c r="R72" s="932">
        <f>IF(MID(RIGHT(S72,8),1,1)="M",2021,IF(MID(RIGHT(S72,8),1,1)="N",2022,IF(MID(RIGHT(S72,8),1,1)="P",2023,IF(MID(RIGHT(S72,8),1,1)="R",1994,IF(MID(RIGHT(S72,8),1,1)="S",1995,IF(MID(RIGHT(S72,8),1,1)="T",1996,IF(MID(RIGHT(S72,8),1,1)="V",1997,IF(MID(RIGHT(S72,8),1,1)="W",1998,IF(MID(RIGHT(S72,8),1,1)="X",1999,IF(MID(RIGHT(S72,8),1,1)="Y",2000,IF(MID(RIGHT(S72,8),1,1)="1",2001,IF(MID(RIGHT(S72,8),1,1)="2",2002,IF(MID(RIGHT(S72,8),1,1)="3",2003,IF(MID(RIGHT(S72,8),1,1)="4",2004,IF(MID(RIGHT(S72,8),1,1)="5",2005,IF(MID(RIGHT(S72,8),1,1)="6",2006,IF(MID(RIGHT(S72,8),1,1)="7",2007,IF(MID(RIGHT(S72,8),1,1)="8",2008,IF(MID(RIGHT(S72,8),1,1)="9",2009,IF(MID(RIGHT(S72,8),1,1)="A",2010,IF(MID(RIGHT(S72,8),1,1)="B",2011,IF(MID(RIGHT(S72,8),1,1)="C",2012,IF(MID(RIGHT(S72,8),1,1)="D",2013,IF(MID(RIGHT(S72,8),1,1)="E",2014,IF(MID(RIGHT(S72,8),1,1)="F",2015,IF(MID(RIGHT(S72,8),1,1)="G",2016,IF(MID(RIGHT(S72,8),1,1)="H",2017,IF(MID(RIGHT(S72,8),1,1)="J",2018,IF(MID(RIGHT(S72,8),1,1)="K",2019,IF(MID(RIGHT(S72,8),1,1)="L",2020,""))))))))))))))))))))))))))))))</f>
        <v>2022</v>
      </c>
      <c r="S72" s="932" t="s">
        <v>12131</v>
      </c>
      <c r="T72" s="932">
        <v>3295</v>
      </c>
      <c r="U72" s="937"/>
      <c r="V72" s="937">
        <v>45453</v>
      </c>
      <c r="W72" s="938"/>
      <c r="X72" s="939"/>
    </row>
    <row r="73" spans="1:24" ht="26.25" customHeight="1">
      <c r="A73" s="931"/>
      <c r="B73" s="932"/>
      <c r="C73" s="932"/>
      <c r="D73" s="932"/>
      <c r="E73" s="932"/>
      <c r="F73" s="932"/>
      <c r="G73" s="932"/>
      <c r="H73" s="932"/>
      <c r="I73" s="932"/>
      <c r="J73" s="932"/>
      <c r="K73" s="940"/>
      <c r="L73" s="950"/>
      <c r="M73" s="950"/>
      <c r="N73" s="950"/>
      <c r="O73" s="950"/>
      <c r="P73" s="935"/>
      <c r="Q73" s="932"/>
      <c r="R73" s="932"/>
      <c r="S73" s="933" t="s">
        <v>189</v>
      </c>
      <c r="T73" s="933">
        <v>3700</v>
      </c>
      <c r="U73" s="937"/>
      <c r="V73" s="936">
        <v>45454</v>
      </c>
      <c r="W73" s="938"/>
      <c r="X73" s="939"/>
    </row>
    <row r="74" spans="1:24" ht="26.25" customHeight="1">
      <c r="A74" s="931"/>
      <c r="B74" s="932"/>
      <c r="C74" s="932"/>
      <c r="D74" s="932"/>
      <c r="E74" s="932"/>
      <c r="F74" s="932"/>
      <c r="G74" s="932"/>
      <c r="H74" s="932"/>
      <c r="I74" s="932"/>
      <c r="J74" s="932"/>
      <c r="K74" s="932"/>
      <c r="L74" s="950"/>
      <c r="M74" s="950"/>
      <c r="N74" s="779"/>
      <c r="O74" s="779"/>
      <c r="P74" s="935"/>
      <c r="Q74" s="932"/>
      <c r="R74" s="932"/>
      <c r="S74" s="933" t="s">
        <v>2472</v>
      </c>
      <c r="T74" s="933">
        <f>SUM(T69:T73)</f>
        <v>12460</v>
      </c>
      <c r="U74" s="936"/>
      <c r="V74" s="936"/>
      <c r="W74" s="938"/>
      <c r="X74" s="939"/>
    </row>
    <row r="75" spans="1:24" ht="26.25" customHeight="1" thickBot="1">
      <c r="A75" s="941"/>
      <c r="B75" s="942"/>
      <c r="C75" s="942"/>
      <c r="D75" s="942"/>
      <c r="E75" s="942"/>
      <c r="F75" s="942"/>
      <c r="G75" s="942"/>
      <c r="H75" s="942"/>
      <c r="I75" s="942"/>
      <c r="J75" s="942"/>
      <c r="K75" s="1229" t="s">
        <v>12103</v>
      </c>
      <c r="L75" s="942"/>
      <c r="M75" s="942"/>
      <c r="N75" s="943"/>
      <c r="O75" s="943"/>
      <c r="P75" s="944"/>
      <c r="Q75" s="942"/>
      <c r="R75" s="942"/>
      <c r="S75" s="945"/>
      <c r="T75" s="945"/>
      <c r="U75" s="946"/>
      <c r="V75" s="947"/>
      <c r="W75" s="948"/>
      <c r="X75" s="949"/>
    </row>
    <row r="77" spans="1:24" ht="26.25" customHeight="1" thickBot="1">
      <c r="A77" s="445"/>
      <c r="B77" s="445"/>
      <c r="C77" s="445"/>
      <c r="D77" s="445"/>
      <c r="E77" s="445"/>
      <c r="F77" s="445"/>
      <c r="G77" s="445"/>
      <c r="H77" s="445"/>
      <c r="I77" s="445"/>
      <c r="J77" s="445"/>
      <c r="K77" s="446"/>
      <c r="L77" s="445"/>
      <c r="M77" s="445"/>
      <c r="N77" s="446"/>
      <c r="O77" s="446"/>
      <c r="P77" s="447"/>
      <c r="Q77" s="445"/>
      <c r="R77" s="445"/>
      <c r="S77" s="445"/>
      <c r="T77" s="445"/>
      <c r="U77" s="448"/>
      <c r="V77" s="449"/>
      <c r="W77" s="450"/>
      <c r="X77" s="450"/>
    </row>
    <row r="78" spans="1:24" ht="26.25" customHeight="1">
      <c r="A78" s="726" t="s">
        <v>188</v>
      </c>
      <c r="B78" s="727"/>
      <c r="C78" s="727" t="s">
        <v>10816</v>
      </c>
      <c r="D78" s="727" t="s">
        <v>190</v>
      </c>
      <c r="E78" s="727" t="s">
        <v>191</v>
      </c>
      <c r="F78" s="727" t="s">
        <v>191</v>
      </c>
      <c r="G78" s="727" t="s">
        <v>191</v>
      </c>
      <c r="H78" s="1523"/>
      <c r="I78" s="727" t="s">
        <v>10574</v>
      </c>
      <c r="J78" s="727" t="s">
        <v>12086</v>
      </c>
      <c r="K78" s="728" t="s">
        <v>11602</v>
      </c>
      <c r="L78" s="727" t="s">
        <v>12248</v>
      </c>
      <c r="M78" s="727"/>
      <c r="N78" s="728" t="s">
        <v>12166</v>
      </c>
      <c r="O78" s="728">
        <v>19387303</v>
      </c>
      <c r="P78" s="729" t="s">
        <v>12622</v>
      </c>
      <c r="Q78" s="727" t="s">
        <v>209</v>
      </c>
      <c r="R78" s="727">
        <f>IF(MID(RIGHT(S78,8),1,1)="M",2021,IF(MID(RIGHT(S78,8),1,1)="N",2022,IF(MID(RIGHT(S78,8),1,1)="P",2023,IF(MID(RIGHT(S78,8),1,1)="R",1994,IF(MID(RIGHT(S78,8),1,1)="S",1995,IF(MID(RIGHT(S78,8),1,1)="T",1996,IF(MID(RIGHT(S78,8),1,1)="V",1997,IF(MID(RIGHT(S78,8),1,1)="W",1998,IF(MID(RIGHT(S78,8),1,1)="X",1999,IF(MID(RIGHT(S78,8),1,1)="Y",2000,IF(MID(RIGHT(S78,8),1,1)="1",2001,IF(MID(RIGHT(S78,8),1,1)="2",2002,IF(MID(RIGHT(S78,8),1,1)="3",2003,IF(MID(RIGHT(S78,8),1,1)="4",2004,IF(MID(RIGHT(S78,8),1,1)="5",2005,IF(MID(RIGHT(S78,8),1,1)="6",2006,IF(MID(RIGHT(S78,8),1,1)="7",2007,IF(MID(RIGHT(S78,8),1,1)="8",2008,IF(MID(RIGHT(S78,8),1,1)="9",2009,IF(MID(RIGHT(S78,8),1,1)="A",2010,IF(MID(RIGHT(S78,8),1,1)="B",2011,IF(MID(RIGHT(S78,8),1,1)="C",2012,IF(MID(RIGHT(S78,8),1,1)="D",2013,IF(MID(RIGHT(S78,8),1,1)="E",2014,IF(MID(RIGHT(S78,8),1,1)="F",2015,IF(MID(RIGHT(S78,8),1,1)="G",2016,IF(MID(RIGHT(S78,8),1,1)="H",2017,IF(MID(RIGHT(S78,8),1,1)="J",2018,IF(MID(RIGHT(S78,8),1,1)="K",2019,IF(MID(RIGHT(S78,8),1,1)="L",2020,""))))))))))))))))))))))))))))))</f>
        <v>2012</v>
      </c>
      <c r="S78" s="727" t="s">
        <v>12157</v>
      </c>
      <c r="T78" s="727">
        <v>1550</v>
      </c>
      <c r="U78" s="730">
        <v>45415</v>
      </c>
      <c r="V78" s="730">
        <v>45436</v>
      </c>
      <c r="W78" s="731">
        <v>2320</v>
      </c>
      <c r="X78" s="732">
        <v>2900</v>
      </c>
    </row>
    <row r="79" spans="1:24" ht="26.25" customHeight="1">
      <c r="A79" s="733"/>
      <c r="B79" s="179"/>
      <c r="C79" s="179"/>
      <c r="D79" s="179"/>
      <c r="E79" s="179"/>
      <c r="F79" s="179"/>
      <c r="G79" s="179"/>
      <c r="H79" s="179"/>
      <c r="I79" s="179" t="s">
        <v>194</v>
      </c>
      <c r="J79" s="412" t="s">
        <v>12088</v>
      </c>
      <c r="K79" s="186" t="s">
        <v>12117</v>
      </c>
      <c r="L79" s="961" t="s">
        <v>3603</v>
      </c>
      <c r="M79" s="179"/>
      <c r="N79" s="73" t="s">
        <v>3907</v>
      </c>
      <c r="O79" s="180"/>
      <c r="P79" s="1450"/>
      <c r="Q79" s="179" t="s">
        <v>11178</v>
      </c>
      <c r="R79" s="179">
        <f>IF(MID(RIGHT(S79,8),1,1)="M",2021,IF(MID(RIGHT(S79,8),1,1)="N",2022,IF(MID(RIGHT(S79,8),1,1)="P",2023,IF(MID(RIGHT(S79,8),1,1)="R",1994,IF(MID(RIGHT(S79,8),1,1)="S",1995,IF(MID(RIGHT(S79,8),1,1)="T",1996,IF(MID(RIGHT(S79,8),1,1)="V",1997,IF(MID(RIGHT(S79,8),1,1)="W",1998,IF(MID(RIGHT(S79,8),1,1)="X",1999,IF(MID(RIGHT(S79,8),1,1)="Y",2000,IF(MID(RIGHT(S79,8),1,1)="1",2001,IF(MID(RIGHT(S79,8),1,1)="2",2002,IF(MID(RIGHT(S79,8),1,1)="3",2003,IF(MID(RIGHT(S79,8),1,1)="4",2004,IF(MID(RIGHT(S79,8),1,1)="5",2005,IF(MID(RIGHT(S79,8),1,1)="6",2006,IF(MID(RIGHT(S79,8),1,1)="7",2007,IF(MID(RIGHT(S79,8),1,1)="8",2008,IF(MID(RIGHT(S79,8),1,1)="9",2009,IF(MID(RIGHT(S79,8),1,1)="A",2010,IF(MID(RIGHT(S79,8),1,1)="B",2011,IF(MID(RIGHT(S79,8),1,1)="C",2012,IF(MID(RIGHT(S79,8),1,1)="D",2013,IF(MID(RIGHT(S79,8),1,1)="E",2014,IF(MID(RIGHT(S79,8),1,1)="F",2015,IF(MID(RIGHT(S79,8),1,1)="G",2016,IF(MID(RIGHT(S79,8),1,1)="H",2017,IF(MID(RIGHT(S79,8),1,1)="J",2018,IF(MID(RIGHT(S79,8),1,1)="K",2019,IF(MID(RIGHT(S79,8),1,1)="L",2020,""))))))))))))))))))))))))))))))</f>
        <v>2012</v>
      </c>
      <c r="S79" s="179" t="s">
        <v>12158</v>
      </c>
      <c r="T79" s="179">
        <v>2230</v>
      </c>
      <c r="U79" s="183">
        <v>45417</v>
      </c>
      <c r="V79" s="182">
        <v>45452</v>
      </c>
      <c r="W79" s="184" t="s">
        <v>12505</v>
      </c>
      <c r="X79" s="734" t="s">
        <v>12619</v>
      </c>
    </row>
    <row r="80" spans="1:24" ht="26.25" customHeight="1">
      <c r="A80" s="733"/>
      <c r="B80" s="179"/>
      <c r="C80" s="179"/>
      <c r="D80" s="179"/>
      <c r="E80" s="179"/>
      <c r="F80" s="179"/>
      <c r="G80" s="179"/>
      <c r="H80" s="179"/>
      <c r="I80" s="179"/>
      <c r="J80" s="179"/>
      <c r="K80" s="187" t="s">
        <v>2352</v>
      </c>
      <c r="L80" s="179"/>
      <c r="M80" s="179"/>
      <c r="N80" s="73" t="s">
        <v>2943</v>
      </c>
      <c r="O80" s="180"/>
      <c r="P80" s="181"/>
      <c r="Q80" s="179" t="s">
        <v>201</v>
      </c>
      <c r="R80" s="179">
        <f>IF(MID(RIGHT(S80,8),1,1)="M",2021,IF(MID(RIGHT(S80,8),1,1)="N",2022,IF(MID(RIGHT(S80,8),1,1)="P",2023,IF(MID(RIGHT(S80,8),1,1)="R",1994,IF(MID(RIGHT(S80,8),1,1)="S",1995,IF(MID(RIGHT(S80,8),1,1)="T",1996,IF(MID(RIGHT(S80,8),1,1)="V",1997,IF(MID(RIGHT(S80,8),1,1)="W",1998,IF(MID(RIGHT(S80,8),1,1)="X",1999,IF(MID(RIGHT(S80,8),1,1)="Y",2000,IF(MID(RIGHT(S80,8),1,1)="1",2001,IF(MID(RIGHT(S80,8),1,1)="2",2002,IF(MID(RIGHT(S80,8),1,1)="3",2003,IF(MID(RIGHT(S80,8),1,1)="4",2004,IF(MID(RIGHT(S80,8),1,1)="5",2005,IF(MID(RIGHT(S80,8),1,1)="6",2006,IF(MID(RIGHT(S80,8),1,1)="7",2007,IF(MID(RIGHT(S80,8),1,1)="8",2008,IF(MID(RIGHT(S80,8),1,1)="9",2009,IF(MID(RIGHT(S80,8),1,1)="A",2010,IF(MID(RIGHT(S80,8),1,1)="B",2011,IF(MID(RIGHT(S80,8),1,1)="C",2012,IF(MID(RIGHT(S80,8),1,1)="D",2013,IF(MID(RIGHT(S80,8),1,1)="E",2014,IF(MID(RIGHT(S80,8),1,1)="F",2015,IF(MID(RIGHT(S80,8),1,1)="G",2016,IF(MID(RIGHT(S80,8),1,1)="H",2017,IF(MID(RIGHT(S80,8),1,1)="J",2018,IF(MID(RIGHT(S80,8),1,1)="K",2019,IF(MID(RIGHT(S80,8),1,1)="L",2020,""))))))))))))))))))))))))))))))</f>
        <v>2012</v>
      </c>
      <c r="S80" s="179" t="s">
        <v>12159</v>
      </c>
      <c r="T80" s="179">
        <v>1515</v>
      </c>
      <c r="U80" s="183"/>
      <c r="V80" s="183">
        <v>45456</v>
      </c>
      <c r="W80" s="184"/>
      <c r="X80" s="734"/>
    </row>
    <row r="81" spans="1:24" ht="26.25" customHeight="1">
      <c r="A81" s="733"/>
      <c r="B81" s="179"/>
      <c r="C81" s="179" t="s">
        <v>10002</v>
      </c>
      <c r="D81" s="179" t="s">
        <v>191</v>
      </c>
      <c r="E81" s="179"/>
      <c r="F81" s="179"/>
      <c r="G81" s="179"/>
      <c r="H81" s="179"/>
      <c r="I81" s="179"/>
      <c r="J81" s="179" t="s">
        <v>11366</v>
      </c>
      <c r="K81" s="180" t="s">
        <v>1772</v>
      </c>
      <c r="L81" s="179"/>
      <c r="M81" s="179"/>
      <c r="N81" s="180"/>
      <c r="O81" s="180"/>
      <c r="P81" s="181"/>
      <c r="Q81" s="179" t="s">
        <v>205</v>
      </c>
      <c r="R81" s="179">
        <f>IF(MID(RIGHT(S81,8),1,1)="M",2021,IF(MID(RIGHT(S81,8),1,1)="N",2022,IF(MID(RIGHT(S81,8),1,1)="P",2023,IF(MID(RIGHT(S81,8),1,1)="R",1994,IF(MID(RIGHT(S81,8),1,1)="S",1995,IF(MID(RIGHT(S81,8),1,1)="T",1996,IF(MID(RIGHT(S81,8),1,1)="V",1997,IF(MID(RIGHT(S81,8),1,1)="W",1998,IF(MID(RIGHT(S81,8),1,1)="X",1999,IF(MID(RIGHT(S81,8),1,1)="Y",2000,IF(MID(RIGHT(S81,8),1,1)="1",2001,IF(MID(RIGHT(S81,8),1,1)="2",2002,IF(MID(RIGHT(S81,8),1,1)="3",2003,IF(MID(RIGHT(S81,8),1,1)="4",2004,IF(MID(RIGHT(S81,8),1,1)="5",2005,IF(MID(RIGHT(S81,8),1,1)="6",2006,IF(MID(RIGHT(S81,8),1,1)="7",2007,IF(MID(RIGHT(S81,8),1,1)="8",2008,IF(MID(RIGHT(S81,8),1,1)="9",2009,IF(MID(RIGHT(S81,8),1,1)="A",2010,IF(MID(RIGHT(S81,8),1,1)="B",2011,IF(MID(RIGHT(S81,8),1,1)="C",2012,IF(MID(RIGHT(S81,8),1,1)="D",2013,IF(MID(RIGHT(S81,8),1,1)="E",2014,IF(MID(RIGHT(S81,8),1,1)="F",2015,IF(MID(RIGHT(S81,8),1,1)="G",2016,IF(MID(RIGHT(S81,8),1,1)="H",2017,IF(MID(RIGHT(S81,8),1,1)="J",2018,IF(MID(RIGHT(S81,8),1,1)="K",2019,IF(MID(RIGHT(S81,8),1,1)="L",2020,""))))))))))))))))))))))))))))))</f>
        <v>2010</v>
      </c>
      <c r="S81" s="179" t="s">
        <v>12160</v>
      </c>
      <c r="T81" s="179">
        <v>1735</v>
      </c>
      <c r="U81" s="182"/>
      <c r="V81" s="182"/>
      <c r="W81" s="184"/>
      <c r="X81" s="734"/>
    </row>
    <row r="82" spans="1:24" ht="26.25" customHeight="1">
      <c r="A82" s="733"/>
      <c r="B82" s="179"/>
      <c r="C82" s="179" t="s">
        <v>10003</v>
      </c>
      <c r="D82" s="179" t="s">
        <v>191</v>
      </c>
      <c r="E82" s="179"/>
      <c r="F82" s="179"/>
      <c r="G82" s="179"/>
      <c r="H82" s="179"/>
      <c r="I82" s="179"/>
      <c r="J82" s="179"/>
      <c r="K82" s="180"/>
      <c r="L82" s="179"/>
      <c r="M82" s="2476" t="s">
        <v>9437</v>
      </c>
      <c r="N82" s="2477"/>
      <c r="O82" s="2478"/>
      <c r="P82" s="181"/>
      <c r="Q82" s="179"/>
      <c r="R82" s="179"/>
      <c r="S82" s="185" t="s">
        <v>189</v>
      </c>
      <c r="T82" s="185">
        <v>3700</v>
      </c>
      <c r="U82" s="182"/>
      <c r="V82" s="182"/>
      <c r="W82" s="184"/>
      <c r="X82" s="734"/>
    </row>
    <row r="83" spans="1:24" ht="26.25" customHeight="1">
      <c r="A83" s="733"/>
      <c r="B83" s="179"/>
      <c r="C83" s="179"/>
      <c r="D83" s="179"/>
      <c r="E83" s="179"/>
      <c r="F83" s="179"/>
      <c r="G83" s="179"/>
      <c r="H83" s="179"/>
      <c r="I83" s="179"/>
      <c r="J83" s="179"/>
      <c r="K83" s="180"/>
      <c r="L83" s="179"/>
      <c r="M83" s="179"/>
      <c r="N83" s="180"/>
      <c r="O83" s="180"/>
      <c r="P83" s="181"/>
      <c r="Q83" s="179"/>
      <c r="R83" s="179"/>
      <c r="S83" s="185" t="s">
        <v>2472</v>
      </c>
      <c r="T83" s="185">
        <f>SUM(T78:T82)</f>
        <v>10730</v>
      </c>
      <c r="U83" s="182"/>
      <c r="V83" s="182"/>
      <c r="W83" s="184"/>
      <c r="X83" s="734"/>
    </row>
    <row r="84" spans="1:24" ht="26.25" customHeight="1" thickBot="1">
      <c r="A84" s="735"/>
      <c r="B84" s="736"/>
      <c r="C84" s="736"/>
      <c r="D84" s="736"/>
      <c r="E84" s="736"/>
      <c r="F84" s="736"/>
      <c r="G84" s="736"/>
      <c r="H84" s="736"/>
      <c r="I84" s="736"/>
      <c r="J84" s="736"/>
      <c r="K84" s="611" t="s">
        <v>12087</v>
      </c>
      <c r="L84" s="736"/>
      <c r="M84" s="736"/>
      <c r="N84" s="737"/>
      <c r="O84" s="737"/>
      <c r="P84" s="738"/>
      <c r="Q84" s="736"/>
      <c r="R84" s="736"/>
      <c r="S84" s="739"/>
      <c r="T84" s="739"/>
      <c r="U84" s="740"/>
      <c r="V84" s="741"/>
      <c r="W84" s="742"/>
      <c r="X84" s="743"/>
    </row>
    <row r="85" spans="1:24" ht="26.25" customHeight="1">
      <c r="A85" s="726" t="s">
        <v>188</v>
      </c>
      <c r="B85" s="727"/>
      <c r="C85" s="727" t="s">
        <v>10816</v>
      </c>
      <c r="D85" s="727" t="s">
        <v>190</v>
      </c>
      <c r="E85" s="727" t="s">
        <v>191</v>
      </c>
      <c r="F85" s="727" t="s">
        <v>191</v>
      </c>
      <c r="G85" s="727" t="s">
        <v>191</v>
      </c>
      <c r="H85" s="1523"/>
      <c r="I85" s="727" t="s">
        <v>10574</v>
      </c>
      <c r="J85" s="727" t="s">
        <v>12086</v>
      </c>
      <c r="K85" s="728" t="s">
        <v>11791</v>
      </c>
      <c r="L85" s="727" t="s">
        <v>12212</v>
      </c>
      <c r="M85" s="727"/>
      <c r="N85" s="728" t="s">
        <v>12172</v>
      </c>
      <c r="O85" s="728">
        <v>19387307</v>
      </c>
      <c r="P85" s="729" t="s">
        <v>12622</v>
      </c>
      <c r="Q85" s="727" t="s">
        <v>11179</v>
      </c>
      <c r="R85" s="727">
        <f>IF(MID(RIGHT(S85,8),1,1)="M",2021,IF(MID(RIGHT(S85,8),1,1)="N",2022,IF(MID(RIGHT(S85,8),1,1)="P",2023,IF(MID(RIGHT(S85,8),1,1)="R",1994,IF(MID(RIGHT(S85,8),1,1)="S",1995,IF(MID(RIGHT(S85,8),1,1)="T",1996,IF(MID(RIGHT(S85,8),1,1)="V",1997,IF(MID(RIGHT(S85,8),1,1)="W",1998,IF(MID(RIGHT(S85,8),1,1)="X",1999,IF(MID(RIGHT(S85,8),1,1)="Y",2000,IF(MID(RIGHT(S85,8),1,1)="1",2001,IF(MID(RIGHT(S85,8),1,1)="2",2002,IF(MID(RIGHT(S85,8),1,1)="3",2003,IF(MID(RIGHT(S85,8),1,1)="4",2004,IF(MID(RIGHT(S85,8),1,1)="5",2005,IF(MID(RIGHT(S85,8),1,1)="6",2006,IF(MID(RIGHT(S85,8),1,1)="7",2007,IF(MID(RIGHT(S85,8),1,1)="8",2008,IF(MID(RIGHT(S85,8),1,1)="9",2009,IF(MID(RIGHT(S85,8),1,1)="A",2010,IF(MID(RIGHT(S85,8),1,1)="B",2011,IF(MID(RIGHT(S85,8),1,1)="C",2012,IF(MID(RIGHT(S85,8),1,1)="D",2013,IF(MID(RIGHT(S85,8),1,1)="E",2014,IF(MID(RIGHT(S85,8),1,1)="F",2015,IF(MID(RIGHT(S85,8),1,1)="G",2016,IF(MID(RIGHT(S85,8),1,1)="H",2017,IF(MID(RIGHT(S85,8),1,1)="J",2018,IF(MID(RIGHT(S85,8),1,1)="K",2019,IF(MID(RIGHT(S85,8),1,1)="L",2020,""))))))))))))))))))))))))))))))</f>
        <v>2013</v>
      </c>
      <c r="S85" s="727" t="s">
        <v>12161</v>
      </c>
      <c r="T85" s="727">
        <v>1490</v>
      </c>
      <c r="U85" s="730">
        <v>45415</v>
      </c>
      <c r="V85" s="730">
        <v>45436</v>
      </c>
      <c r="W85" s="731">
        <v>2320</v>
      </c>
      <c r="X85" s="732">
        <v>2900</v>
      </c>
    </row>
    <row r="86" spans="1:24" ht="26.25" customHeight="1">
      <c r="A86" s="733"/>
      <c r="B86" s="179"/>
      <c r="C86" s="179"/>
      <c r="D86" s="179"/>
      <c r="E86" s="179"/>
      <c r="F86" s="179"/>
      <c r="G86" s="179"/>
      <c r="H86" s="179"/>
      <c r="I86" s="179" t="s">
        <v>194</v>
      </c>
      <c r="J86" s="412" t="s">
        <v>12088</v>
      </c>
      <c r="K86" s="186" t="s">
        <v>12117</v>
      </c>
      <c r="L86" s="961" t="s">
        <v>3603</v>
      </c>
      <c r="M86" s="179"/>
      <c r="N86" s="73" t="s">
        <v>3907</v>
      </c>
      <c r="O86" s="180"/>
      <c r="P86" s="1450"/>
      <c r="Q86" s="179" t="s">
        <v>11179</v>
      </c>
      <c r="R86" s="179">
        <f>IF(MID(RIGHT(S86,8),1,1)="M",2021,IF(MID(RIGHT(S86,8),1,1)="N",2022,IF(MID(RIGHT(S86,8),1,1)="P",2023,IF(MID(RIGHT(S86,8),1,1)="R",1994,IF(MID(RIGHT(S86,8),1,1)="S",1995,IF(MID(RIGHT(S86,8),1,1)="T",1996,IF(MID(RIGHT(S86,8),1,1)="V",1997,IF(MID(RIGHT(S86,8),1,1)="W",1998,IF(MID(RIGHT(S86,8),1,1)="X",1999,IF(MID(RIGHT(S86,8),1,1)="Y",2000,IF(MID(RIGHT(S86,8),1,1)="1",2001,IF(MID(RIGHT(S86,8),1,1)="2",2002,IF(MID(RIGHT(S86,8),1,1)="3",2003,IF(MID(RIGHT(S86,8),1,1)="4",2004,IF(MID(RIGHT(S86,8),1,1)="5",2005,IF(MID(RIGHT(S86,8),1,1)="6",2006,IF(MID(RIGHT(S86,8),1,1)="7",2007,IF(MID(RIGHT(S86,8),1,1)="8",2008,IF(MID(RIGHT(S86,8),1,1)="9",2009,IF(MID(RIGHT(S86,8),1,1)="A",2010,IF(MID(RIGHT(S86,8),1,1)="B",2011,IF(MID(RIGHT(S86,8),1,1)="C",2012,IF(MID(RIGHT(S86,8),1,1)="D",2013,IF(MID(RIGHT(S86,8),1,1)="E",2014,IF(MID(RIGHT(S86,8),1,1)="F",2015,IF(MID(RIGHT(S86,8),1,1)="G",2016,IF(MID(RIGHT(S86,8),1,1)="H",2017,IF(MID(RIGHT(S86,8),1,1)="J",2018,IF(MID(RIGHT(S86,8),1,1)="K",2019,IF(MID(RIGHT(S86,8),1,1)="L",2020,""))))))))))))))))))))))))))))))</f>
        <v>2012</v>
      </c>
      <c r="S86" s="179" t="s">
        <v>12162</v>
      </c>
      <c r="T86" s="179">
        <v>1490</v>
      </c>
      <c r="U86" s="183">
        <v>45417</v>
      </c>
      <c r="V86" s="182">
        <v>45452</v>
      </c>
      <c r="W86" s="184" t="s">
        <v>12505</v>
      </c>
      <c r="X86" s="734" t="s">
        <v>12619</v>
      </c>
    </row>
    <row r="87" spans="1:24" ht="26.25" customHeight="1">
      <c r="A87" s="733"/>
      <c r="B87" s="179"/>
      <c r="C87" s="179"/>
      <c r="D87" s="179"/>
      <c r="E87" s="179"/>
      <c r="F87" s="179"/>
      <c r="G87" s="179"/>
      <c r="H87" s="179"/>
      <c r="I87" s="179"/>
      <c r="J87" s="179"/>
      <c r="K87" s="187" t="s">
        <v>2352</v>
      </c>
      <c r="L87" s="179"/>
      <c r="M87" s="179"/>
      <c r="N87" s="73" t="s">
        <v>2943</v>
      </c>
      <c r="O87" s="180"/>
      <c r="P87" s="181"/>
      <c r="Q87" s="179" t="s">
        <v>11179</v>
      </c>
      <c r="R87" s="179">
        <f>IF(MID(RIGHT(S87,8),1,1)="M",2021,IF(MID(RIGHT(S87,8),1,1)="N",2022,IF(MID(RIGHT(S87,8),1,1)="P",2023,IF(MID(RIGHT(S87,8),1,1)="R",1994,IF(MID(RIGHT(S87,8),1,1)="S",1995,IF(MID(RIGHT(S87,8),1,1)="T",1996,IF(MID(RIGHT(S87,8),1,1)="V",1997,IF(MID(RIGHT(S87,8),1,1)="W",1998,IF(MID(RIGHT(S87,8),1,1)="X",1999,IF(MID(RIGHT(S87,8),1,1)="Y",2000,IF(MID(RIGHT(S87,8),1,1)="1",2001,IF(MID(RIGHT(S87,8),1,1)="2",2002,IF(MID(RIGHT(S87,8),1,1)="3",2003,IF(MID(RIGHT(S87,8),1,1)="4",2004,IF(MID(RIGHT(S87,8),1,1)="5",2005,IF(MID(RIGHT(S87,8),1,1)="6",2006,IF(MID(RIGHT(S87,8),1,1)="7",2007,IF(MID(RIGHT(S87,8),1,1)="8",2008,IF(MID(RIGHT(S87,8),1,1)="9",2009,IF(MID(RIGHT(S87,8),1,1)="A",2010,IF(MID(RIGHT(S87,8),1,1)="B",2011,IF(MID(RIGHT(S87,8),1,1)="C",2012,IF(MID(RIGHT(S87,8),1,1)="D",2013,IF(MID(RIGHT(S87,8),1,1)="E",2014,IF(MID(RIGHT(S87,8),1,1)="F",2015,IF(MID(RIGHT(S87,8),1,1)="G",2016,IF(MID(RIGHT(S87,8),1,1)="H",2017,IF(MID(RIGHT(S87,8),1,1)="J",2018,IF(MID(RIGHT(S87,8),1,1)="K",2019,IF(MID(RIGHT(S87,8),1,1)="L",2020,""))))))))))))))))))))))))))))))</f>
        <v>2012</v>
      </c>
      <c r="S87" s="179" t="s">
        <v>12163</v>
      </c>
      <c r="T87" s="179">
        <v>1490</v>
      </c>
      <c r="U87" s="183"/>
      <c r="V87" s="183">
        <v>45456</v>
      </c>
      <c r="W87" s="184"/>
      <c r="X87" s="734"/>
    </row>
    <row r="88" spans="1:24" ht="26.25" customHeight="1">
      <c r="A88" s="733"/>
      <c r="B88" s="179"/>
      <c r="C88" s="179" t="s">
        <v>10002</v>
      </c>
      <c r="D88" s="179" t="s">
        <v>191</v>
      </c>
      <c r="E88" s="179"/>
      <c r="F88" s="179"/>
      <c r="G88" s="179"/>
      <c r="H88" s="179"/>
      <c r="I88" s="179"/>
      <c r="J88" s="179" t="s">
        <v>11366</v>
      </c>
      <c r="K88" s="180" t="s">
        <v>1772</v>
      </c>
      <c r="L88" s="179"/>
      <c r="M88" s="179"/>
      <c r="N88" s="180"/>
      <c r="O88" s="180"/>
      <c r="P88" s="181"/>
      <c r="Q88" s="179" t="s">
        <v>11179</v>
      </c>
      <c r="R88" s="179">
        <f>IF(MID(RIGHT(S88,8),1,1)="M",2021,IF(MID(RIGHT(S88,8),1,1)="N",2022,IF(MID(RIGHT(S88,8),1,1)="P",2023,IF(MID(RIGHT(S88,8),1,1)="R",1994,IF(MID(RIGHT(S88,8),1,1)="S",1995,IF(MID(RIGHT(S88,8),1,1)="T",1996,IF(MID(RIGHT(S88,8),1,1)="V",1997,IF(MID(RIGHT(S88,8),1,1)="W",1998,IF(MID(RIGHT(S88,8),1,1)="X",1999,IF(MID(RIGHT(S88,8),1,1)="Y",2000,IF(MID(RIGHT(S88,8),1,1)="1",2001,IF(MID(RIGHT(S88,8),1,1)="2",2002,IF(MID(RIGHT(S88,8),1,1)="3",2003,IF(MID(RIGHT(S88,8),1,1)="4",2004,IF(MID(RIGHT(S88,8),1,1)="5",2005,IF(MID(RIGHT(S88,8),1,1)="6",2006,IF(MID(RIGHT(S88,8),1,1)="7",2007,IF(MID(RIGHT(S88,8),1,1)="8",2008,IF(MID(RIGHT(S88,8),1,1)="9",2009,IF(MID(RIGHT(S88,8),1,1)="A",2010,IF(MID(RIGHT(S88,8),1,1)="B",2011,IF(MID(RIGHT(S88,8),1,1)="C",2012,IF(MID(RIGHT(S88,8),1,1)="D",2013,IF(MID(RIGHT(S88,8),1,1)="E",2014,IF(MID(RIGHT(S88,8),1,1)="F",2015,IF(MID(RIGHT(S88,8),1,1)="G",2016,IF(MID(RIGHT(S88,8),1,1)="H",2017,IF(MID(RIGHT(S88,8),1,1)="J",2018,IF(MID(RIGHT(S88,8),1,1)="K",2019,IF(MID(RIGHT(S88,8),1,1)="L",2020,""))))))))))))))))))))))))))))))</f>
        <v>2012</v>
      </c>
      <c r="S88" s="179" t="s">
        <v>12164</v>
      </c>
      <c r="T88" s="179">
        <v>1490</v>
      </c>
      <c r="U88" s="182"/>
      <c r="V88" s="182"/>
      <c r="W88" s="184"/>
      <c r="X88" s="734"/>
    </row>
    <row r="89" spans="1:24" ht="26.25" customHeight="1">
      <c r="A89" s="733"/>
      <c r="B89" s="179"/>
      <c r="C89" s="179" t="s">
        <v>10003</v>
      </c>
      <c r="D89" s="179" t="s">
        <v>191</v>
      </c>
      <c r="E89" s="179"/>
      <c r="F89" s="179"/>
      <c r="G89" s="179"/>
      <c r="H89" s="179"/>
      <c r="I89" s="179"/>
      <c r="J89" s="179"/>
      <c r="K89" s="180"/>
      <c r="L89" s="179"/>
      <c r="M89" s="179"/>
      <c r="N89" s="179"/>
      <c r="O89" s="179"/>
      <c r="P89" s="179"/>
      <c r="Q89" s="179" t="s">
        <v>11179</v>
      </c>
      <c r="R89" s="179">
        <f>IF(MID(RIGHT(S89,8),1,1)="M",2021,IF(MID(RIGHT(S89,8),1,1)="N",2022,IF(MID(RIGHT(S89,8),1,1)="P",2023,IF(MID(RIGHT(S89,8),1,1)="R",1994,IF(MID(RIGHT(S89,8),1,1)="S",1995,IF(MID(RIGHT(S89,8),1,1)="T",1996,IF(MID(RIGHT(S89,8),1,1)="V",1997,IF(MID(RIGHT(S89,8),1,1)="W",1998,IF(MID(RIGHT(S89,8),1,1)="X",1999,IF(MID(RIGHT(S89,8),1,1)="Y",2000,IF(MID(RIGHT(S89,8),1,1)="1",2001,IF(MID(RIGHT(S89,8),1,1)="2",2002,IF(MID(RIGHT(S89,8),1,1)="3",2003,IF(MID(RIGHT(S89,8),1,1)="4",2004,IF(MID(RIGHT(S89,8),1,1)="5",2005,IF(MID(RIGHT(S89,8),1,1)="6",2006,IF(MID(RIGHT(S89,8),1,1)="7",2007,IF(MID(RIGHT(S89,8),1,1)="8",2008,IF(MID(RIGHT(S89,8),1,1)="9",2009,IF(MID(RIGHT(S89,8),1,1)="A",2010,IF(MID(RIGHT(S89,8),1,1)="B",2011,IF(MID(RIGHT(S89,8),1,1)="C",2012,IF(MID(RIGHT(S89,8),1,1)="D",2013,IF(MID(RIGHT(S89,8),1,1)="E",2014,IF(MID(RIGHT(S89,8),1,1)="F",2015,IF(MID(RIGHT(S89,8),1,1)="G",2016,IF(MID(RIGHT(S89,8),1,1)="H",2017,IF(MID(RIGHT(S89,8),1,1)="J",2018,IF(MID(RIGHT(S89,8),1,1)="K",2019,IF(MID(RIGHT(S89,8),1,1)="L",2020,""))))))))))))))))))))))))))))))</f>
        <v>2012</v>
      </c>
      <c r="S89" s="179" t="s">
        <v>12165</v>
      </c>
      <c r="T89" s="179">
        <v>1490</v>
      </c>
      <c r="U89" s="182"/>
      <c r="V89" s="182"/>
      <c r="W89" s="184"/>
      <c r="X89" s="734"/>
    </row>
    <row r="90" spans="1:24" ht="26.25" customHeight="1">
      <c r="A90" s="733"/>
      <c r="B90" s="179"/>
      <c r="C90" s="179"/>
      <c r="D90" s="179"/>
      <c r="E90" s="179"/>
      <c r="F90" s="179"/>
      <c r="G90" s="179"/>
      <c r="H90" s="179"/>
      <c r="I90" s="179"/>
      <c r="J90" s="179"/>
      <c r="K90" s="180"/>
      <c r="L90" s="179"/>
      <c r="M90" s="2476" t="s">
        <v>9437</v>
      </c>
      <c r="N90" s="2477"/>
      <c r="O90" s="2478"/>
      <c r="P90" s="181"/>
      <c r="Q90" s="179"/>
      <c r="R90" s="179"/>
      <c r="S90" s="185" t="s">
        <v>189</v>
      </c>
      <c r="T90" s="185">
        <v>3830</v>
      </c>
      <c r="U90" s="182"/>
      <c r="V90" s="182"/>
      <c r="W90" s="184"/>
      <c r="X90" s="734"/>
    </row>
    <row r="91" spans="1:24" ht="26.25" customHeight="1">
      <c r="A91" s="733"/>
      <c r="B91" s="179"/>
      <c r="C91" s="179"/>
      <c r="D91" s="179"/>
      <c r="E91" s="179"/>
      <c r="F91" s="179"/>
      <c r="G91" s="179"/>
      <c r="H91" s="179"/>
      <c r="I91" s="179"/>
      <c r="J91" s="179"/>
      <c r="K91" s="180"/>
      <c r="L91" s="179"/>
      <c r="M91" s="179"/>
      <c r="N91" s="180"/>
      <c r="O91" s="180"/>
      <c r="P91" s="181"/>
      <c r="Q91" s="179"/>
      <c r="R91" s="179"/>
      <c r="S91" s="185" t="s">
        <v>2472</v>
      </c>
      <c r="T91" s="185">
        <f>SUM(T85:T90)</f>
        <v>11280</v>
      </c>
      <c r="U91" s="182"/>
      <c r="V91" s="182"/>
      <c r="W91" s="184"/>
      <c r="X91" s="734"/>
    </row>
    <row r="92" spans="1:24" ht="26.25" customHeight="1" thickBot="1">
      <c r="A92" s="735"/>
      <c r="B92" s="736"/>
      <c r="C92" s="736"/>
      <c r="D92" s="736"/>
      <c r="E92" s="736"/>
      <c r="F92" s="736"/>
      <c r="G92" s="736"/>
      <c r="H92" s="736"/>
      <c r="I92" s="736"/>
      <c r="J92" s="736"/>
      <c r="K92" s="611" t="s">
        <v>12087</v>
      </c>
      <c r="L92" s="736"/>
      <c r="M92" s="736"/>
      <c r="N92" s="737"/>
      <c r="O92" s="737"/>
      <c r="P92" s="738"/>
      <c r="Q92" s="736"/>
      <c r="R92" s="736"/>
      <c r="S92" s="739"/>
      <c r="T92" s="739"/>
      <c r="U92" s="740"/>
      <c r="V92" s="741"/>
      <c r="W92" s="742"/>
      <c r="X92" s="743"/>
    </row>
    <row r="94" spans="1:24" ht="26.25" customHeight="1" thickBot="1"/>
    <row r="95" spans="1:24" ht="26.25" customHeight="1">
      <c r="A95" s="656" t="s">
        <v>188</v>
      </c>
      <c r="B95" s="657"/>
      <c r="C95" s="657" t="s">
        <v>3303</v>
      </c>
      <c r="D95" s="657" t="s">
        <v>190</v>
      </c>
      <c r="E95" s="657" t="s">
        <v>191</v>
      </c>
      <c r="F95" s="657" t="s">
        <v>191</v>
      </c>
      <c r="G95" s="657" t="s">
        <v>191</v>
      </c>
      <c r="H95" s="657" t="s">
        <v>191</v>
      </c>
      <c r="I95" s="657" t="s">
        <v>10394</v>
      </c>
      <c r="J95" s="657" t="s">
        <v>12124</v>
      </c>
      <c r="K95" s="659" t="s">
        <v>11728</v>
      </c>
      <c r="L95" s="657" t="s">
        <v>12175</v>
      </c>
      <c r="M95" s="657"/>
      <c r="N95" s="659" t="s">
        <v>11913</v>
      </c>
      <c r="O95" s="659" t="s">
        <v>11911</v>
      </c>
      <c r="P95" s="660" t="s">
        <v>13801</v>
      </c>
      <c r="Q95" s="657" t="s">
        <v>4683</v>
      </c>
      <c r="R95" s="657">
        <v>2018</v>
      </c>
      <c r="S95" s="657" t="s">
        <v>11976</v>
      </c>
      <c r="T95" s="657">
        <v>2110</v>
      </c>
      <c r="U95" s="1520">
        <v>45411</v>
      </c>
      <c r="V95" s="1520" t="s">
        <v>11826</v>
      </c>
      <c r="W95" s="662">
        <v>5500</v>
      </c>
      <c r="X95" s="663">
        <v>6000</v>
      </c>
    </row>
    <row r="96" spans="1:24" ht="26.25" customHeight="1">
      <c r="A96" s="664"/>
      <c r="B96" s="116"/>
      <c r="C96" s="116"/>
      <c r="D96" s="116"/>
      <c r="E96" s="116"/>
      <c r="F96" s="116"/>
      <c r="G96" s="116"/>
      <c r="H96" s="116"/>
      <c r="I96" s="116" t="s">
        <v>3598</v>
      </c>
      <c r="J96" s="412" t="s">
        <v>11818</v>
      </c>
      <c r="K96" s="123" t="s">
        <v>195</v>
      </c>
      <c r="L96" s="427" t="s">
        <v>3359</v>
      </c>
      <c r="M96" s="116"/>
      <c r="N96" s="73" t="s">
        <v>3907</v>
      </c>
      <c r="O96" s="117"/>
      <c r="P96" s="116"/>
      <c r="Q96" s="116" t="s">
        <v>520</v>
      </c>
      <c r="R96" s="116">
        <f>IF(MID(RIGHT(S96,8),1,1)="M",2021,IF(MID(RIGHT(S96,8),1,1)="N",2022,IF(MID(RIGHT(S96,8),1,1)="P",2023,IF(MID(RIGHT(S96,8),1,1)="R",1994,IF(MID(RIGHT(S96,8),1,1)="S",1995,IF(MID(RIGHT(S96,8),1,1)="T",1996,IF(MID(RIGHT(S96,8),1,1)="V",1997,IF(MID(RIGHT(S96,8),1,1)="W",1998,IF(MID(RIGHT(S96,8),1,1)="X",1999,IF(MID(RIGHT(S96,8),1,1)="Y",2000,IF(MID(RIGHT(S96,8),1,1)="1",2001,IF(MID(RIGHT(S96,8),1,1)="2",2002,IF(MID(RIGHT(S96,8),1,1)="3",2003,IF(MID(RIGHT(S96,8),1,1)="4",2004,IF(MID(RIGHT(S96,8),1,1)="5",2005,IF(MID(RIGHT(S96,8),1,1)="6",2006,IF(MID(RIGHT(S96,8),1,1)="7",2007,IF(MID(RIGHT(S96,8),1,1)="8",2008,IF(MID(RIGHT(S96,8),1,1)="9",2009,IF(MID(RIGHT(S96,8),1,1)="A",2010,IF(MID(RIGHT(S96,8),1,1)="B",2011,IF(MID(RIGHT(S96,8),1,1)="C",2012,IF(MID(RIGHT(S96,8),1,1)="D",2013,IF(MID(RIGHT(S96,8),1,1)="E",2014,IF(MID(RIGHT(S96,8),1,1)="F",2015,IF(MID(RIGHT(S96,8),1,1)="G",2016,IF(MID(RIGHT(S96,8),1,1)="H",2017,IF(MID(RIGHT(S96,8),1,1)="J",2018,IF(MID(RIGHT(S96,8),1,1)="K",2019,IF(MID(RIGHT(S96,8),1,1)="L",2020,""))))))))))))))))))))))))))))))</f>
        <v>2015</v>
      </c>
      <c r="S96" s="116" t="s">
        <v>11977</v>
      </c>
      <c r="T96" s="116">
        <v>2345</v>
      </c>
      <c r="U96" s="119">
        <v>45419</v>
      </c>
      <c r="V96" s="1522"/>
      <c r="W96" s="121" t="s">
        <v>12137</v>
      </c>
      <c r="X96" s="665" t="s">
        <v>13790</v>
      </c>
    </row>
    <row r="97" spans="1:24" ht="26.25" customHeight="1">
      <c r="A97" s="664"/>
      <c r="B97" s="116"/>
      <c r="C97" s="116" t="s">
        <v>10098</v>
      </c>
      <c r="D97" s="116" t="s">
        <v>191</v>
      </c>
      <c r="E97" s="116"/>
      <c r="F97" s="116"/>
      <c r="G97" s="116"/>
      <c r="H97" s="116"/>
      <c r="I97" s="116"/>
      <c r="J97" s="116" t="s">
        <v>11819</v>
      </c>
      <c r="K97" s="124" t="s">
        <v>11717</v>
      </c>
      <c r="L97" s="116" t="s">
        <v>12438</v>
      </c>
      <c r="M97" s="116"/>
      <c r="N97" s="73" t="s">
        <v>2432</v>
      </c>
      <c r="O97" s="117"/>
      <c r="P97" s="116"/>
      <c r="Q97" s="116" t="s">
        <v>523</v>
      </c>
      <c r="R97" s="116">
        <f>IF(MID(RIGHT(S97,8),1,1)="M",2021,IF(MID(RIGHT(S97,8),1,1)="N",2022,IF(MID(RIGHT(S97,8),1,1)="P",2023,IF(MID(RIGHT(S97,8),1,1)="R",1994,IF(MID(RIGHT(S97,8),1,1)="S",1995,IF(MID(RIGHT(S97,8),1,1)="T",1996,IF(MID(RIGHT(S97,8),1,1)="V",1997,IF(MID(RIGHT(S97,8),1,1)="W",1998,IF(MID(RIGHT(S97,8),1,1)="X",1999,IF(MID(RIGHT(S97,8),1,1)="Y",2000,IF(MID(RIGHT(S97,8),1,1)="1",2001,IF(MID(RIGHT(S97,8),1,1)="2",2002,IF(MID(RIGHT(S97,8),1,1)="3",2003,IF(MID(RIGHT(S97,8),1,1)="4",2004,IF(MID(RIGHT(S97,8),1,1)="5",2005,IF(MID(RIGHT(S97,8),1,1)="6",2006,IF(MID(RIGHT(S97,8),1,1)="7",2007,IF(MID(RIGHT(S97,8),1,1)="8",2008,IF(MID(RIGHT(S97,8),1,1)="9",2009,IF(MID(RIGHT(S97,8),1,1)="A",2010,IF(MID(RIGHT(S97,8),1,1)="B",2011,IF(MID(RIGHT(S97,8),1,1)="C",2012,IF(MID(RIGHT(S97,8),1,1)="D",2013,IF(MID(RIGHT(S97,8),1,1)="E",2014,IF(MID(RIGHT(S97,8),1,1)="F",2015,IF(MID(RIGHT(S97,8),1,1)="G",2016,IF(MID(RIGHT(S97,8),1,1)="H",2017,IF(MID(RIGHT(S97,8),1,1)="J",2018,IF(MID(RIGHT(S97,8),1,1)="K",2019,IF(MID(RIGHT(S97,8),1,1)="L",2020,""))))))))))))))))))))))))))))))</f>
        <v>2019</v>
      </c>
      <c r="S97" s="116" t="s">
        <v>11978</v>
      </c>
      <c r="T97" s="116">
        <v>2135</v>
      </c>
      <c r="U97" s="120">
        <v>45421</v>
      </c>
      <c r="V97" s="119"/>
      <c r="W97" s="121" t="s">
        <v>2765</v>
      </c>
      <c r="X97" s="665"/>
    </row>
    <row r="98" spans="1:24" ht="26.25" customHeight="1">
      <c r="A98" s="664"/>
      <c r="B98" s="116"/>
      <c r="C98" s="116" t="s">
        <v>10099</v>
      </c>
      <c r="D98" s="116" t="s">
        <v>191</v>
      </c>
      <c r="E98" s="116"/>
      <c r="F98" s="116"/>
      <c r="G98" s="116"/>
      <c r="H98" s="116"/>
      <c r="I98" s="116"/>
      <c r="J98" s="116" t="s">
        <v>11820</v>
      </c>
      <c r="K98" s="117" t="s">
        <v>2380</v>
      </c>
      <c r="L98" s="116" t="s">
        <v>13360</v>
      </c>
      <c r="M98" s="116"/>
      <c r="N98" s="117"/>
      <c r="O98" s="117"/>
      <c r="P98" s="116"/>
      <c r="Q98" s="118" t="s">
        <v>11979</v>
      </c>
      <c r="R98" s="118">
        <f>IF(MID(RIGHT(S98,8),1,1)="M",2021,IF(MID(RIGHT(S98,8),1,1)="N",2022,IF(MID(RIGHT(S98,8),1,1)="P",2023,IF(MID(RIGHT(S98,8),1,1)="R",1994,IF(MID(RIGHT(S98,8),1,1)="S",1995,IF(MID(RIGHT(S98,8),1,1)="T",1996,IF(MID(RIGHT(S98,8),1,1)="V",1997,IF(MID(RIGHT(S98,8),1,1)="W",1998,IF(MID(RIGHT(S98,8),1,1)="X",1999,IF(MID(RIGHT(S98,8),1,1)="Y",2000,IF(MID(RIGHT(S98,8),1,1)="1",2001,IF(MID(RIGHT(S98,8),1,1)="2",2002,IF(MID(RIGHT(S98,8),1,1)="3",2003,IF(MID(RIGHT(S98,8),1,1)="4",2004,IF(MID(RIGHT(S98,8),1,1)="5",2005,IF(MID(RIGHT(S98,8),1,1)="6",2006,IF(MID(RIGHT(S98,8),1,1)="7",2007,IF(MID(RIGHT(S98,8),1,1)="8",2008,IF(MID(RIGHT(S98,8),1,1)="9",2009,IF(MID(RIGHT(S98,8),1,1)="A",2010,IF(MID(RIGHT(S98,8),1,1)="B",2011,IF(MID(RIGHT(S98,8),1,1)="C",2012,IF(MID(RIGHT(S98,8),1,1)="D",2013,IF(MID(RIGHT(S98,8),1,1)="E",2014,IF(MID(RIGHT(S98,8),1,1)="F",2015,IF(MID(RIGHT(S98,8),1,1)="G",2016,IF(MID(RIGHT(S98,8),1,1)="H",2017,IF(MID(RIGHT(S98,8),1,1)="J",2018,IF(MID(RIGHT(S98,8),1,1)="K",2019,IF(MID(RIGHT(S98,8),1,1)="L",2020,""))))))))))))))))))))))))))))))</f>
        <v>2018</v>
      </c>
      <c r="S98" s="118" t="s">
        <v>11980</v>
      </c>
      <c r="T98" s="116">
        <v>2115</v>
      </c>
      <c r="U98" s="119"/>
      <c r="V98" s="120"/>
      <c r="W98" s="121"/>
      <c r="X98" s="665"/>
    </row>
    <row r="99" spans="1:24" ht="26.25" customHeight="1">
      <c r="A99" s="664"/>
      <c r="B99" s="116"/>
      <c r="C99" s="116" t="s">
        <v>11986</v>
      </c>
      <c r="D99" s="116" t="s">
        <v>191</v>
      </c>
      <c r="E99" s="116"/>
      <c r="F99" s="116"/>
      <c r="G99" s="116"/>
      <c r="H99" s="116"/>
      <c r="I99" s="116"/>
      <c r="J99" s="116" t="s">
        <v>12123</v>
      </c>
      <c r="K99" s="117"/>
      <c r="L99" s="116" t="s">
        <v>14040</v>
      </c>
      <c r="M99" s="116"/>
      <c r="N99" s="116"/>
      <c r="O99" s="116"/>
      <c r="P99" s="118"/>
      <c r="Q99" s="116"/>
      <c r="R99" s="116"/>
      <c r="S99" s="122" t="s">
        <v>189</v>
      </c>
      <c r="T99" s="122">
        <v>3700</v>
      </c>
      <c r="U99" s="120"/>
      <c r="V99" s="119"/>
      <c r="W99" s="121"/>
      <c r="X99" s="665"/>
    </row>
    <row r="100" spans="1:24" ht="26.25" customHeight="1">
      <c r="A100" s="664"/>
      <c r="B100" s="116"/>
      <c r="C100" s="116"/>
      <c r="D100" s="116"/>
      <c r="E100" s="116"/>
      <c r="F100" s="116"/>
      <c r="G100" s="116"/>
      <c r="H100" s="116"/>
      <c r="I100" s="116"/>
      <c r="J100" s="116"/>
      <c r="K100" s="117"/>
      <c r="L100" s="116" t="s">
        <v>14077</v>
      </c>
      <c r="M100" s="122" t="s">
        <v>13663</v>
      </c>
      <c r="N100" s="116"/>
      <c r="O100" s="116"/>
      <c r="P100" s="118"/>
      <c r="Q100" s="116"/>
      <c r="R100" s="116"/>
      <c r="S100" s="122" t="s">
        <v>2472</v>
      </c>
      <c r="T100" s="122">
        <f>SUM(T95:T99)</f>
        <v>12405</v>
      </c>
      <c r="U100" s="119"/>
      <c r="V100" s="119"/>
      <c r="W100" s="121"/>
      <c r="X100" s="665"/>
    </row>
    <row r="101" spans="1:24" ht="26.25" customHeight="1" thickBot="1">
      <c r="A101" s="666"/>
      <c r="B101" s="667"/>
      <c r="C101" s="667"/>
      <c r="D101" s="667"/>
      <c r="E101" s="667"/>
      <c r="F101" s="667"/>
      <c r="G101" s="667"/>
      <c r="H101" s="667"/>
      <c r="I101" s="667"/>
      <c r="J101" s="667"/>
      <c r="K101" s="611" t="s">
        <v>11811</v>
      </c>
      <c r="L101" s="667" t="s">
        <v>12441</v>
      </c>
      <c r="M101" s="670" t="s">
        <v>14076</v>
      </c>
      <c r="N101" s="668"/>
      <c r="O101" s="668"/>
      <c r="P101" s="669"/>
      <c r="Q101" s="667"/>
      <c r="R101" s="667"/>
      <c r="S101" s="669"/>
      <c r="T101" s="669"/>
      <c r="U101" s="671"/>
      <c r="V101" s="672"/>
      <c r="W101" s="673"/>
      <c r="X101" s="674"/>
    </row>
    <row r="102" spans="1:24" ht="26.25" customHeight="1">
      <c r="A102" s="656" t="s">
        <v>188</v>
      </c>
      <c r="B102" s="657"/>
      <c r="C102" s="657" t="s">
        <v>3303</v>
      </c>
      <c r="D102" s="657" t="s">
        <v>190</v>
      </c>
      <c r="E102" s="657" t="s">
        <v>191</v>
      </c>
      <c r="F102" s="657" t="s">
        <v>191</v>
      </c>
      <c r="G102" s="657" t="s">
        <v>191</v>
      </c>
      <c r="H102" s="657" t="s">
        <v>191</v>
      </c>
      <c r="I102" s="657" t="s">
        <v>10394</v>
      </c>
      <c r="J102" s="657" t="s">
        <v>12124</v>
      </c>
      <c r="K102" s="659" t="s">
        <v>11728</v>
      </c>
      <c r="L102" s="657" t="s">
        <v>12108</v>
      </c>
      <c r="M102" s="657"/>
      <c r="N102" s="659" t="s">
        <v>11915</v>
      </c>
      <c r="O102" s="659" t="s">
        <v>11985</v>
      </c>
      <c r="P102" s="660" t="s">
        <v>13801</v>
      </c>
      <c r="Q102" s="657" t="s">
        <v>520</v>
      </c>
      <c r="R102" s="657">
        <v>2018</v>
      </c>
      <c r="S102" s="657" t="s">
        <v>11981</v>
      </c>
      <c r="T102" s="657">
        <v>2245</v>
      </c>
      <c r="U102" s="1520">
        <v>45411</v>
      </c>
      <c r="V102" s="1520" t="s">
        <v>11826</v>
      </c>
      <c r="W102" s="662">
        <v>5500</v>
      </c>
      <c r="X102" s="663">
        <v>6000</v>
      </c>
    </row>
    <row r="103" spans="1:24" ht="26.25" customHeight="1">
      <c r="A103" s="664"/>
      <c r="B103" s="116"/>
      <c r="C103" s="116"/>
      <c r="D103" s="116"/>
      <c r="E103" s="116"/>
      <c r="F103" s="116"/>
      <c r="G103" s="116"/>
      <c r="H103" s="116"/>
      <c r="I103" s="116" t="s">
        <v>3598</v>
      </c>
      <c r="J103" s="412" t="s">
        <v>11818</v>
      </c>
      <c r="K103" s="123" t="s">
        <v>195</v>
      </c>
      <c r="L103" s="427" t="s">
        <v>3359</v>
      </c>
      <c r="M103" s="116"/>
      <c r="N103" s="73" t="s">
        <v>3907</v>
      </c>
      <c r="O103" s="117"/>
      <c r="P103" s="116"/>
      <c r="Q103" s="116" t="s">
        <v>523</v>
      </c>
      <c r="R103" s="116">
        <v>2015</v>
      </c>
      <c r="S103" s="116" t="s">
        <v>11982</v>
      </c>
      <c r="T103" s="116">
        <v>2125</v>
      </c>
      <c r="U103" s="119">
        <v>45419</v>
      </c>
      <c r="V103" s="1522"/>
      <c r="W103" s="121" t="s">
        <v>12137</v>
      </c>
      <c r="X103" s="665" t="s">
        <v>13790</v>
      </c>
    </row>
    <row r="104" spans="1:24" ht="26.25" customHeight="1">
      <c r="A104" s="664"/>
      <c r="B104" s="116"/>
      <c r="C104" s="116" t="s">
        <v>10098</v>
      </c>
      <c r="D104" s="116" t="s">
        <v>191</v>
      </c>
      <c r="E104" s="116"/>
      <c r="F104" s="116"/>
      <c r="G104" s="116"/>
      <c r="H104" s="116"/>
      <c r="I104" s="116"/>
      <c r="J104" s="116" t="s">
        <v>11819</v>
      </c>
      <c r="K104" s="124" t="s">
        <v>11717</v>
      </c>
      <c r="L104" s="116" t="s">
        <v>12438</v>
      </c>
      <c r="M104" s="116"/>
      <c r="N104" s="73" t="s">
        <v>2432</v>
      </c>
      <c r="O104" s="117"/>
      <c r="P104" s="116"/>
      <c r="Q104" s="116" t="s">
        <v>589</v>
      </c>
      <c r="R104" s="116">
        <f>IF(MID(RIGHT(S104,8),1,1)="M",2021,IF(MID(RIGHT(S104,8),1,1)="N",2022,IF(MID(RIGHT(S104,8),1,1)="P",2023,IF(MID(RIGHT(S104,8),1,1)="R",1994,IF(MID(RIGHT(S104,8),1,1)="S",1995,IF(MID(RIGHT(S104,8),1,1)="T",1996,IF(MID(RIGHT(S104,8),1,1)="V",1997,IF(MID(RIGHT(S104,8),1,1)="W",1998,IF(MID(RIGHT(S104,8),1,1)="X",1999,IF(MID(RIGHT(S104,8),1,1)="Y",2000,IF(MID(RIGHT(S104,8),1,1)="1",2001,IF(MID(RIGHT(S104,8),1,1)="2",2002,IF(MID(RIGHT(S104,8),1,1)="3",2003,IF(MID(RIGHT(S104,8),1,1)="4",2004,IF(MID(RIGHT(S104,8),1,1)="5",2005,IF(MID(RIGHT(S104,8),1,1)="6",2006,IF(MID(RIGHT(S104,8),1,1)="7",2007,IF(MID(RIGHT(S104,8),1,1)="8",2008,IF(MID(RIGHT(S104,8),1,1)="9",2009,IF(MID(RIGHT(S104,8),1,1)="A",2010,IF(MID(RIGHT(S104,8),1,1)="B",2011,IF(MID(RIGHT(S104,8),1,1)="C",2012,IF(MID(RIGHT(S104,8),1,1)="D",2013,IF(MID(RIGHT(S104,8),1,1)="E",2014,IF(MID(RIGHT(S104,8),1,1)="F",2015,IF(MID(RIGHT(S104,8),1,1)="G",2016,IF(MID(RIGHT(S104,8),1,1)="H",2017,IF(MID(RIGHT(S104,8),1,1)="J",2018,IF(MID(RIGHT(S104,8),1,1)="K",2019,IF(MID(RIGHT(S104,8),1,1)="L",2020,""))))))))))))))))))))))))))))))</f>
        <v>2017</v>
      </c>
      <c r="S104" s="116" t="s">
        <v>11983</v>
      </c>
      <c r="T104" s="116">
        <v>1660</v>
      </c>
      <c r="U104" s="120">
        <v>45421</v>
      </c>
      <c r="V104" s="119"/>
      <c r="W104" s="121" t="s">
        <v>2765</v>
      </c>
      <c r="X104" s="665"/>
    </row>
    <row r="105" spans="1:24" ht="26.25" customHeight="1">
      <c r="A105" s="664"/>
      <c r="B105" s="116"/>
      <c r="C105" s="116" t="s">
        <v>10099</v>
      </c>
      <c r="D105" s="116" t="s">
        <v>191</v>
      </c>
      <c r="E105" s="116"/>
      <c r="F105" s="116"/>
      <c r="G105" s="116"/>
      <c r="H105" s="116"/>
      <c r="I105" s="116"/>
      <c r="J105" s="116" t="s">
        <v>11820</v>
      </c>
      <c r="K105" s="117" t="s">
        <v>9460</v>
      </c>
      <c r="L105" s="116" t="s">
        <v>13360</v>
      </c>
      <c r="M105" s="116"/>
      <c r="N105" s="117"/>
      <c r="O105" s="117"/>
      <c r="P105" s="116"/>
      <c r="Q105" s="116" t="s">
        <v>520</v>
      </c>
      <c r="R105" s="116">
        <v>2014</v>
      </c>
      <c r="S105" s="116" t="s">
        <v>11984</v>
      </c>
      <c r="T105" s="116">
        <v>2175</v>
      </c>
      <c r="U105" s="119"/>
      <c r="V105" s="120"/>
      <c r="W105" s="121"/>
      <c r="X105" s="665"/>
    </row>
    <row r="106" spans="1:24" ht="26.25" customHeight="1">
      <c r="A106" s="664"/>
      <c r="B106" s="116"/>
      <c r="C106" s="116" t="s">
        <v>11986</v>
      </c>
      <c r="D106" s="116" t="s">
        <v>191</v>
      </c>
      <c r="E106" s="116"/>
      <c r="F106" s="116"/>
      <c r="G106" s="116"/>
      <c r="H106" s="116"/>
      <c r="I106" s="116"/>
      <c r="J106" s="116" t="s">
        <v>12123</v>
      </c>
      <c r="K106" s="117"/>
      <c r="L106" s="116" t="s">
        <v>14040</v>
      </c>
      <c r="M106" s="116"/>
      <c r="N106" s="116"/>
      <c r="O106" s="116"/>
      <c r="P106" s="118"/>
      <c r="Q106" s="116"/>
      <c r="R106" s="116"/>
      <c r="S106" s="122" t="s">
        <v>189</v>
      </c>
      <c r="T106" s="122">
        <v>3900</v>
      </c>
      <c r="U106" s="120"/>
      <c r="V106" s="119"/>
      <c r="W106" s="121"/>
      <c r="X106" s="665"/>
    </row>
    <row r="107" spans="1:24" ht="26.25" customHeight="1">
      <c r="A107" s="664"/>
      <c r="B107" s="116"/>
      <c r="C107" s="116"/>
      <c r="D107" s="116"/>
      <c r="E107" s="116"/>
      <c r="F107" s="116"/>
      <c r="G107" s="116"/>
      <c r="H107" s="116"/>
      <c r="I107" s="116"/>
      <c r="J107" s="116"/>
      <c r="K107" s="117"/>
      <c r="L107" s="116" t="s">
        <v>14131</v>
      </c>
      <c r="M107" s="122" t="s">
        <v>13663</v>
      </c>
      <c r="N107" s="116"/>
      <c r="O107" s="116"/>
      <c r="P107" s="118"/>
      <c r="Q107" s="116"/>
      <c r="R107" s="116"/>
      <c r="S107" s="122" t="s">
        <v>2472</v>
      </c>
      <c r="T107" s="122">
        <f>SUM(T102:T106)</f>
        <v>12105</v>
      </c>
      <c r="U107" s="119"/>
      <c r="V107" s="119"/>
      <c r="W107" s="121"/>
      <c r="X107" s="665"/>
    </row>
    <row r="108" spans="1:24" ht="26.25" customHeight="1" thickBot="1">
      <c r="A108" s="666"/>
      <c r="B108" s="667"/>
      <c r="C108" s="667"/>
      <c r="D108" s="667"/>
      <c r="E108" s="667"/>
      <c r="F108" s="667"/>
      <c r="G108" s="667"/>
      <c r="H108" s="667"/>
      <c r="I108" s="667"/>
      <c r="J108" s="667"/>
      <c r="K108" s="611" t="s">
        <v>11811</v>
      </c>
      <c r="L108" s="667" t="s">
        <v>12441</v>
      </c>
      <c r="M108" s="670" t="s">
        <v>14132</v>
      </c>
      <c r="N108" s="668"/>
      <c r="O108" s="668"/>
      <c r="P108" s="669"/>
      <c r="Q108" s="667"/>
      <c r="R108" s="667"/>
      <c r="S108" s="669"/>
      <c r="T108" s="669"/>
      <c r="U108" s="671"/>
      <c r="V108" s="672"/>
      <c r="W108" s="673"/>
      <c r="X108" s="674"/>
    </row>
    <row r="110" spans="1:24" ht="26.25" customHeight="1" thickBot="1">
      <c r="A110" s="445"/>
      <c r="B110" s="445"/>
      <c r="C110" s="445"/>
      <c r="D110" s="445"/>
      <c r="E110" s="445"/>
      <c r="F110" s="445"/>
      <c r="G110" s="445"/>
      <c r="H110" s="445"/>
      <c r="I110" s="445"/>
      <c r="J110" s="445"/>
      <c r="K110" s="446"/>
      <c r="L110" s="445"/>
      <c r="M110" s="445"/>
      <c r="N110" s="446"/>
      <c r="O110" s="446"/>
      <c r="P110" s="447"/>
      <c r="Q110" s="445"/>
      <c r="R110" s="445"/>
      <c r="S110" s="445"/>
      <c r="T110" s="445"/>
      <c r="U110" s="448"/>
      <c r="V110" s="449"/>
      <c r="W110" s="450"/>
      <c r="X110" s="450"/>
    </row>
    <row r="111" spans="1:24" ht="26.25" customHeight="1">
      <c r="A111" s="1627" t="s">
        <v>188</v>
      </c>
      <c r="B111" s="1628"/>
      <c r="C111" s="1628" t="s">
        <v>155</v>
      </c>
      <c r="D111" s="1628" t="s">
        <v>190</v>
      </c>
      <c r="E111" s="1628" t="s">
        <v>4036</v>
      </c>
      <c r="F111" s="1628" t="s">
        <v>4036</v>
      </c>
      <c r="G111" s="1628" t="s">
        <v>4036</v>
      </c>
      <c r="H111" s="1629"/>
      <c r="I111" s="1628" t="s">
        <v>10416</v>
      </c>
      <c r="J111" s="1630" t="s">
        <v>11893</v>
      </c>
      <c r="K111" s="1631" t="s">
        <v>8</v>
      </c>
      <c r="L111" s="1628" t="s">
        <v>11846</v>
      </c>
      <c r="M111" s="1628"/>
      <c r="N111" s="1631" t="s">
        <v>12263</v>
      </c>
      <c r="O111" s="1631" t="s">
        <v>12262</v>
      </c>
      <c r="P111" s="1632" t="s">
        <v>13209</v>
      </c>
      <c r="Q111" s="1628" t="s">
        <v>196</v>
      </c>
      <c r="R111" s="1628">
        <f>IF(MID(RIGHT(S111,8),1,1)="M",2021,IF(MID(RIGHT(S111,8),1,1)="N",2022,IF(MID(RIGHT(S111,8),1,1)="P",2023,IF(MID(RIGHT(S111,8),1,1)="R",1994,IF(MID(RIGHT(S111,8),1,1)="S",1995,IF(MID(RIGHT(S111,8),1,1)="T",1996,IF(MID(RIGHT(S111,8),1,1)="V",1997,IF(MID(RIGHT(S111,8),1,1)="W",1998,IF(MID(RIGHT(S111,8),1,1)="X",1999,IF(MID(RIGHT(S111,8),1,1)="Y",2000,IF(MID(RIGHT(S111,8),1,1)="1",2001,IF(MID(RIGHT(S111,8),1,1)="2",2002,IF(MID(RIGHT(S111,8),1,1)="3",2003,IF(MID(RIGHT(S111,8),1,1)="4",2004,IF(MID(RIGHT(S111,8),1,1)="5",2005,IF(MID(RIGHT(S111,8),1,1)="6",2006,IF(MID(RIGHT(S111,8),1,1)="7",2007,IF(MID(RIGHT(S111,8),1,1)="8",2008,IF(MID(RIGHT(S111,8),1,1)="9",2009,IF(MID(RIGHT(S111,8),1,1)="A",2010,IF(MID(RIGHT(S111,8),1,1)="B",2011,IF(MID(RIGHT(S111,8),1,1)="C",2012,IF(MID(RIGHT(S111,8),1,1)="D",2013,IF(MID(RIGHT(S111,8),1,1)="E",2014,IF(MID(RIGHT(S111,8),1,1)="F",2015,IF(MID(RIGHT(S111,8),1,1)="G",2016,IF(MID(RIGHT(S111,8),1,1)="H",2017,IF(MID(RIGHT(S111,8),1,1)="J",2018,IF(MID(RIGHT(S111,8),1,1)="K",2019,IF(MID(RIGHT(S111,8),1,1)="L",2020,""))))))))))))))))))))))))))))))</f>
        <v>2021</v>
      </c>
      <c r="S111" s="1628" t="s">
        <v>12473</v>
      </c>
      <c r="T111" s="1628">
        <v>2125</v>
      </c>
      <c r="U111" s="1664">
        <v>45412</v>
      </c>
      <c r="V111" s="1664">
        <v>45473</v>
      </c>
      <c r="W111" s="1634">
        <v>4351</v>
      </c>
      <c r="X111" s="1635">
        <v>3480</v>
      </c>
    </row>
    <row r="112" spans="1:24" ht="26.25" customHeight="1">
      <c r="A112" s="1636"/>
      <c r="B112" s="1626"/>
      <c r="C112" s="1626" t="s">
        <v>11844</v>
      </c>
      <c r="D112" s="1626"/>
      <c r="E112" s="1626"/>
      <c r="F112" s="1626"/>
      <c r="G112" s="1626"/>
      <c r="H112" s="1626"/>
      <c r="I112" s="1626" t="s">
        <v>194</v>
      </c>
      <c r="J112" s="412" t="s">
        <v>11837</v>
      </c>
      <c r="K112" s="1638" t="s">
        <v>11774</v>
      </c>
      <c r="L112" s="427" t="s">
        <v>3603</v>
      </c>
      <c r="M112" s="1626"/>
      <c r="N112" s="73" t="s">
        <v>12336</v>
      </c>
      <c r="O112" s="1639" t="s">
        <v>12142</v>
      </c>
      <c r="P112" s="1640"/>
      <c r="Q112" s="1626" t="s">
        <v>196</v>
      </c>
      <c r="R112" s="1626">
        <f>IF(MID(RIGHT(S112,8),1,1)="M",2021,IF(MID(RIGHT(S112,8),1,1)="N",2022,IF(MID(RIGHT(S112,8),1,1)="P",2023,IF(MID(RIGHT(S112,8),1,1)="R",1994,IF(MID(RIGHT(S112,8),1,1)="S",1995,IF(MID(RIGHT(S112,8),1,1)="T",1996,IF(MID(RIGHT(S112,8),1,1)="V",1997,IF(MID(RIGHT(S112,8),1,1)="W",1998,IF(MID(RIGHT(S112,8),1,1)="X",1999,IF(MID(RIGHT(S112,8),1,1)="Y",2000,IF(MID(RIGHT(S112,8),1,1)="1",2001,IF(MID(RIGHT(S112,8),1,1)="2",2002,IF(MID(RIGHT(S112,8),1,1)="3",2003,IF(MID(RIGHT(S112,8),1,1)="4",2004,IF(MID(RIGHT(S112,8),1,1)="5",2005,IF(MID(RIGHT(S112,8),1,1)="6",2006,IF(MID(RIGHT(S112,8),1,1)="7",2007,IF(MID(RIGHT(S112,8),1,1)="8",2008,IF(MID(RIGHT(S112,8),1,1)="9",2009,IF(MID(RIGHT(S112,8),1,1)="A",2010,IF(MID(RIGHT(S112,8),1,1)="B",2011,IF(MID(RIGHT(S112,8),1,1)="C",2012,IF(MID(RIGHT(S112,8),1,1)="D",2013,IF(MID(RIGHT(S112,8),1,1)="E",2014,IF(MID(RIGHT(S112,8),1,1)="F",2015,IF(MID(RIGHT(S112,8),1,1)="G",2016,IF(MID(RIGHT(S112,8),1,1)="H",2017,IF(MID(RIGHT(S112,8),1,1)="J",2018,IF(MID(RIGHT(S112,8),1,1)="K",2019,IF(MID(RIGHT(S112,8),1,1)="L",2020,""))))))))))))))))))))))))))))))</f>
        <v>2020</v>
      </c>
      <c r="S112" s="1626" t="s">
        <v>12052</v>
      </c>
      <c r="T112" s="1626">
        <v>2135</v>
      </c>
      <c r="U112" s="1669">
        <v>45422</v>
      </c>
      <c r="V112" s="1642">
        <v>45480</v>
      </c>
      <c r="W112" s="1645" t="s">
        <v>12526</v>
      </c>
      <c r="X112" s="1644">
        <v>1720</v>
      </c>
    </row>
    <row r="113" spans="1:24" ht="26.25" customHeight="1">
      <c r="A113" s="1636"/>
      <c r="B113" s="1626"/>
      <c r="C113" s="1626" t="s">
        <v>11845</v>
      </c>
      <c r="D113" s="1626"/>
      <c r="E113" s="1626"/>
      <c r="F113" s="1626"/>
      <c r="G113" s="1626"/>
      <c r="H113" s="1626"/>
      <c r="I113" s="1626"/>
      <c r="J113" s="412" t="s">
        <v>11836</v>
      </c>
      <c r="K113" s="1665" t="s">
        <v>11717</v>
      </c>
      <c r="L113" s="1626"/>
      <c r="M113" s="1626"/>
      <c r="N113" s="73" t="s">
        <v>3907</v>
      </c>
      <c r="O113" s="1639"/>
      <c r="P113" s="1640"/>
      <c r="Q113" s="1626" t="s">
        <v>193</v>
      </c>
      <c r="R113" s="1626">
        <f>IF(MID(RIGHT(S113,8),1,1)="M",2021,IF(MID(RIGHT(S113,8),1,1)="N",2022,IF(MID(RIGHT(S113,8),1,1)="P",2023,IF(MID(RIGHT(S113,8),1,1)="R",1994,IF(MID(RIGHT(S113,8),1,1)="S",1995,IF(MID(RIGHT(S113,8),1,1)="T",1996,IF(MID(RIGHT(S113,8),1,1)="V",1997,IF(MID(RIGHT(S113,8),1,1)="W",1998,IF(MID(RIGHT(S113,8),1,1)="X",1999,IF(MID(RIGHT(S113,8),1,1)="Y",2000,IF(MID(RIGHT(S113,8),1,1)="1",2001,IF(MID(RIGHT(S113,8),1,1)="2",2002,IF(MID(RIGHT(S113,8),1,1)="3",2003,IF(MID(RIGHT(S113,8),1,1)="4",2004,IF(MID(RIGHT(S113,8),1,1)="5",2005,IF(MID(RIGHT(S113,8),1,1)="6",2006,IF(MID(RIGHT(S113,8),1,1)="7",2007,IF(MID(RIGHT(S113,8),1,1)="8",2008,IF(MID(RIGHT(S113,8),1,1)="9",2009,IF(MID(RIGHT(S113,8),1,1)="A",2010,IF(MID(RIGHT(S113,8),1,1)="B",2011,IF(MID(RIGHT(S113,8),1,1)="C",2012,IF(MID(RIGHT(S113,8),1,1)="D",2013,IF(MID(RIGHT(S113,8),1,1)="E",2014,IF(MID(RIGHT(S113,8),1,1)="F",2015,IF(MID(RIGHT(S113,8),1,1)="G",2016,IF(MID(RIGHT(S113,8),1,1)="H",2017,IF(MID(RIGHT(S113,8),1,1)="J",2018,IF(MID(RIGHT(S113,8),1,1)="K",2019,IF(MID(RIGHT(S113,8),1,1)="L",2020,""))))))))))))))))))))))))))))))</f>
        <v>2020</v>
      </c>
      <c r="S113" s="1626" t="s">
        <v>12084</v>
      </c>
      <c r="T113" s="1626">
        <v>1905</v>
      </c>
      <c r="U113" s="1642"/>
      <c r="V113" s="1642">
        <v>45479</v>
      </c>
      <c r="W113" s="1645"/>
      <c r="X113" s="777">
        <f>X111+X112</f>
        <v>5200</v>
      </c>
    </row>
    <row r="114" spans="1:24" ht="26.25" customHeight="1">
      <c r="A114" s="1636"/>
      <c r="B114" s="1626"/>
      <c r="C114" s="1626"/>
      <c r="D114" s="1626"/>
      <c r="E114" s="1626"/>
      <c r="F114" s="1626"/>
      <c r="G114" s="1626"/>
      <c r="H114" s="1626"/>
      <c r="I114" s="1626"/>
      <c r="J114" s="1626"/>
      <c r="K114" s="1639" t="s">
        <v>11894</v>
      </c>
      <c r="L114" s="1626"/>
      <c r="M114" s="1626"/>
      <c r="N114" s="1639"/>
      <c r="O114" s="1639"/>
      <c r="P114" s="1640"/>
      <c r="Q114" s="1626"/>
      <c r="R114" s="1626"/>
      <c r="S114" s="1626"/>
      <c r="T114" s="1626"/>
      <c r="U114" s="1642"/>
      <c r="V114" s="1646">
        <v>45481</v>
      </c>
      <c r="W114" s="1645">
        <v>-100</v>
      </c>
      <c r="X114" s="1644" t="s">
        <v>12517</v>
      </c>
    </row>
    <row r="115" spans="1:24" ht="26.25" customHeight="1">
      <c r="A115" s="1636"/>
      <c r="B115" s="1626"/>
      <c r="C115" s="1626"/>
      <c r="D115" s="1626"/>
      <c r="E115" s="1626"/>
      <c r="F115" s="1626"/>
      <c r="G115" s="1626"/>
      <c r="H115" s="1626"/>
      <c r="I115" s="1626"/>
      <c r="J115" s="1626" t="s">
        <v>11895</v>
      </c>
      <c r="K115" s="1626"/>
      <c r="L115" s="1626"/>
      <c r="M115" s="1626"/>
      <c r="N115" s="1639"/>
      <c r="O115" s="1639"/>
      <c r="P115" s="1640"/>
      <c r="Q115" s="1626"/>
      <c r="R115" s="1626"/>
      <c r="S115" s="1637" t="s">
        <v>189</v>
      </c>
      <c r="T115" s="1637">
        <v>3880</v>
      </c>
      <c r="U115" s="1642"/>
      <c r="V115" s="1646"/>
      <c r="W115" s="1645" t="s">
        <v>12649</v>
      </c>
      <c r="X115" s="1644"/>
    </row>
    <row r="116" spans="1:24" ht="26.25" customHeight="1">
      <c r="A116" s="1636"/>
      <c r="B116" s="1626"/>
      <c r="C116" s="1626"/>
      <c r="D116" s="1626"/>
      <c r="E116" s="1626"/>
      <c r="F116" s="1626"/>
      <c r="G116" s="1626"/>
      <c r="H116" s="1626"/>
      <c r="I116" s="1626"/>
      <c r="J116" s="1647" t="s">
        <v>11897</v>
      </c>
      <c r="K116" s="1639" t="s">
        <v>3849</v>
      </c>
      <c r="L116" s="1626"/>
      <c r="M116" s="1626"/>
      <c r="N116" s="1639"/>
      <c r="O116" s="1639"/>
      <c r="P116" s="1640"/>
      <c r="Q116" s="1626"/>
      <c r="R116" s="1626"/>
      <c r="S116" s="1637" t="s">
        <v>2472</v>
      </c>
      <c r="T116" s="1637">
        <f>SUM(T111:T115)</f>
        <v>10045</v>
      </c>
      <c r="U116" s="1642"/>
      <c r="V116" s="1646"/>
      <c r="W116" s="1645"/>
      <c r="X116" s="1644"/>
    </row>
    <row r="117" spans="1:24" ht="26.25" customHeight="1" thickBot="1">
      <c r="A117" s="1648"/>
      <c r="B117" s="1649"/>
      <c r="C117" s="1649"/>
      <c r="D117" s="1649"/>
      <c r="E117" s="1649"/>
      <c r="F117" s="1649"/>
      <c r="G117" s="1649"/>
      <c r="H117" s="1649"/>
      <c r="I117" s="1649"/>
      <c r="J117" s="1649" t="s">
        <v>11896</v>
      </c>
      <c r="K117" s="611" t="s">
        <v>2638</v>
      </c>
      <c r="L117" s="1649"/>
      <c r="M117" s="1649"/>
      <c r="N117" s="1650"/>
      <c r="O117" s="1650"/>
      <c r="P117" s="1651"/>
      <c r="Q117" s="1649"/>
      <c r="R117" s="1649"/>
      <c r="S117" s="1652"/>
      <c r="T117" s="1652"/>
      <c r="U117" s="1653"/>
      <c r="V117" s="1654"/>
      <c r="W117" s="1655"/>
      <c r="X117" s="1656"/>
    </row>
    <row r="119" spans="1:24" ht="26.25" customHeight="1" thickBot="1"/>
    <row r="120" spans="1:24" ht="26.25" customHeight="1">
      <c r="A120" s="874" t="s">
        <v>188</v>
      </c>
      <c r="B120" s="875"/>
      <c r="C120" s="875" t="s">
        <v>4908</v>
      </c>
      <c r="D120" s="875" t="s">
        <v>190</v>
      </c>
      <c r="E120" s="875" t="s">
        <v>191</v>
      </c>
      <c r="F120" s="875" t="s">
        <v>191</v>
      </c>
      <c r="G120" s="875" t="s">
        <v>191</v>
      </c>
      <c r="H120" s="1478"/>
      <c r="I120" s="875" t="s">
        <v>10569</v>
      </c>
      <c r="J120" s="875" t="s">
        <v>11954</v>
      </c>
      <c r="K120" s="876" t="s">
        <v>8</v>
      </c>
      <c r="L120" s="875" t="s">
        <v>12138</v>
      </c>
      <c r="M120" s="875"/>
      <c r="N120" s="876" t="s">
        <v>12274</v>
      </c>
      <c r="O120" s="876" t="s">
        <v>12275</v>
      </c>
      <c r="P120" s="877" t="s">
        <v>12539</v>
      </c>
      <c r="Q120" s="875" t="s">
        <v>520</v>
      </c>
      <c r="R120" s="875">
        <v>2021</v>
      </c>
      <c r="S120" s="875" t="s">
        <v>12271</v>
      </c>
      <c r="T120" s="875">
        <v>1755</v>
      </c>
      <c r="U120" s="878">
        <v>45422</v>
      </c>
      <c r="V120" s="878">
        <v>45480</v>
      </c>
      <c r="W120" s="879">
        <v>4351</v>
      </c>
      <c r="X120" s="880">
        <v>4400</v>
      </c>
    </row>
    <row r="121" spans="1:24" ht="26.25" customHeight="1">
      <c r="A121" s="881"/>
      <c r="B121" s="882"/>
      <c r="C121" s="882"/>
      <c r="D121" s="882"/>
      <c r="E121" s="882"/>
      <c r="F121" s="882"/>
      <c r="G121" s="882"/>
      <c r="H121" s="882"/>
      <c r="I121" s="882" t="s">
        <v>194</v>
      </c>
      <c r="J121" s="412" t="s">
        <v>12034</v>
      </c>
      <c r="K121" s="884"/>
      <c r="L121" s="427" t="s">
        <v>3603</v>
      </c>
      <c r="M121" s="882"/>
      <c r="N121" s="882"/>
      <c r="O121" s="882"/>
      <c r="P121" s="882"/>
      <c r="Q121" s="882" t="s">
        <v>520</v>
      </c>
      <c r="R121" s="882">
        <v>2020</v>
      </c>
      <c r="S121" s="882" t="s">
        <v>12272</v>
      </c>
      <c r="T121" s="882">
        <v>1965</v>
      </c>
      <c r="U121" s="891"/>
      <c r="V121" s="891">
        <v>45487</v>
      </c>
      <c r="W121" s="1575" t="s">
        <v>12563</v>
      </c>
      <c r="X121" s="1576"/>
    </row>
    <row r="122" spans="1:24" ht="26.25" customHeight="1">
      <c r="A122" s="881"/>
      <c r="B122" s="882"/>
      <c r="C122" s="1434"/>
      <c r="D122" s="882"/>
      <c r="E122" s="882"/>
      <c r="F122" s="882"/>
      <c r="G122" s="882"/>
      <c r="H122" s="882"/>
      <c r="I122" s="882"/>
      <c r="J122" s="412" t="s">
        <v>12028</v>
      </c>
      <c r="K122" s="889"/>
      <c r="L122" s="882"/>
      <c r="M122" s="882"/>
      <c r="N122" s="882"/>
      <c r="O122" s="1436"/>
      <c r="P122" s="882"/>
      <c r="Q122" s="882" t="s">
        <v>1935</v>
      </c>
      <c r="R122" s="882">
        <v>2020</v>
      </c>
      <c r="S122" s="882" t="s">
        <v>12273</v>
      </c>
      <c r="T122" s="882">
        <v>1670</v>
      </c>
      <c r="U122" s="891"/>
      <c r="V122" s="891">
        <v>45486</v>
      </c>
      <c r="W122" s="887"/>
      <c r="X122" s="888"/>
    </row>
    <row r="123" spans="1:24" ht="26.25" customHeight="1">
      <c r="A123" s="881"/>
      <c r="B123" s="882"/>
      <c r="C123" s="1434"/>
      <c r="D123" s="882"/>
      <c r="E123" s="882"/>
      <c r="F123" s="882"/>
      <c r="G123" s="882"/>
      <c r="H123" s="882"/>
      <c r="I123" s="882"/>
      <c r="J123" s="882" t="s">
        <v>11897</v>
      </c>
      <c r="K123" s="889" t="s">
        <v>3849</v>
      </c>
      <c r="L123" s="882"/>
      <c r="M123" s="882"/>
      <c r="N123" s="882"/>
      <c r="O123" s="1436"/>
      <c r="P123" s="882"/>
      <c r="Q123" s="882"/>
      <c r="R123" s="882"/>
      <c r="S123" s="882"/>
      <c r="T123" s="882"/>
      <c r="U123" s="891"/>
      <c r="V123" s="885">
        <v>45488</v>
      </c>
      <c r="W123" s="887"/>
      <c r="X123" s="888"/>
    </row>
    <row r="124" spans="1:24" ht="26.25" customHeight="1">
      <c r="A124" s="881"/>
      <c r="B124" s="882"/>
      <c r="C124" s="882"/>
      <c r="D124" s="882"/>
      <c r="E124" s="882"/>
      <c r="F124" s="882"/>
      <c r="G124" s="882"/>
      <c r="H124" s="882"/>
      <c r="I124" s="882"/>
      <c r="J124" s="882"/>
      <c r="K124" s="889"/>
      <c r="L124" s="882"/>
      <c r="M124" s="2476" t="s">
        <v>8286</v>
      </c>
      <c r="N124" s="2477"/>
      <c r="O124" s="2478"/>
      <c r="P124" s="882"/>
      <c r="Q124" s="882"/>
      <c r="R124" s="882"/>
      <c r="S124" s="883" t="s">
        <v>189</v>
      </c>
      <c r="T124" s="883">
        <v>3720</v>
      </c>
      <c r="U124" s="885"/>
      <c r="V124" s="891"/>
      <c r="W124" s="887"/>
      <c r="X124" s="888"/>
    </row>
    <row r="125" spans="1:24" ht="26.25" customHeight="1">
      <c r="A125" s="881"/>
      <c r="B125" s="882"/>
      <c r="C125" s="882"/>
      <c r="D125" s="882"/>
      <c r="E125" s="882"/>
      <c r="F125" s="882"/>
      <c r="G125" s="882"/>
      <c r="H125" s="882"/>
      <c r="I125" s="882"/>
      <c r="J125" s="882"/>
      <c r="K125" s="890"/>
      <c r="L125" s="882"/>
      <c r="M125" s="882"/>
      <c r="N125" s="882"/>
      <c r="O125" s="882"/>
      <c r="P125" s="882"/>
      <c r="Q125" s="882"/>
      <c r="R125" s="882"/>
      <c r="S125" s="883" t="s">
        <v>2472</v>
      </c>
      <c r="T125" s="883">
        <f>SUM(T120:T124)</f>
        <v>9110</v>
      </c>
      <c r="U125" s="891"/>
      <c r="V125" s="891"/>
      <c r="W125" s="887"/>
      <c r="X125" s="888"/>
    </row>
    <row r="126" spans="1:24" ht="26.25" customHeight="1" thickBot="1">
      <c r="A126" s="892"/>
      <c r="B126" s="893"/>
      <c r="C126" s="893"/>
      <c r="D126" s="893"/>
      <c r="E126" s="893"/>
      <c r="F126" s="893"/>
      <c r="G126" s="893"/>
      <c r="H126" s="893"/>
      <c r="I126" s="893"/>
      <c r="J126" s="893"/>
      <c r="K126" s="611" t="s">
        <v>2638</v>
      </c>
      <c r="L126" s="893"/>
      <c r="M126" s="893"/>
      <c r="N126" s="894"/>
      <c r="O126" s="894"/>
      <c r="P126" s="895"/>
      <c r="Q126" s="893"/>
      <c r="R126" s="893"/>
      <c r="S126" s="896"/>
      <c r="T126" s="895"/>
      <c r="U126" s="897"/>
      <c r="V126" s="898"/>
      <c r="W126" s="899"/>
      <c r="X126" s="900"/>
    </row>
    <row r="127" spans="1:24" ht="26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51"/>
      <c r="L127" s="4"/>
      <c r="M127" s="4"/>
      <c r="N127" s="451"/>
      <c r="O127" s="451"/>
      <c r="P127" s="452"/>
      <c r="Q127" s="4"/>
      <c r="R127" s="4"/>
      <c r="S127" s="4"/>
      <c r="T127" s="4"/>
      <c r="U127" s="453"/>
      <c r="V127" s="454"/>
      <c r="W127" s="455"/>
      <c r="X127" s="455"/>
    </row>
    <row r="128" spans="1:24" ht="26.25" customHeight="1" thickBot="1"/>
    <row r="129" spans="1:24" ht="26.25" customHeight="1">
      <c r="A129" s="874" t="s">
        <v>188</v>
      </c>
      <c r="B129" s="875"/>
      <c r="C129" s="875" t="s">
        <v>24</v>
      </c>
      <c r="D129" s="875" t="s">
        <v>190</v>
      </c>
      <c r="E129" s="875" t="s">
        <v>191</v>
      </c>
      <c r="F129" s="875" t="s">
        <v>191</v>
      </c>
      <c r="G129" s="875" t="s">
        <v>191</v>
      </c>
      <c r="H129" s="1478"/>
      <c r="I129" s="875" t="s">
        <v>10106</v>
      </c>
      <c r="J129" s="875" t="s">
        <v>11893</v>
      </c>
      <c r="K129" s="876" t="s">
        <v>8</v>
      </c>
      <c r="L129" s="875" t="s">
        <v>11935</v>
      </c>
      <c r="M129" s="875"/>
      <c r="N129" s="876" t="s">
        <v>12255</v>
      </c>
      <c r="O129" s="876" t="s">
        <v>12256</v>
      </c>
      <c r="P129" s="877" t="s">
        <v>13549</v>
      </c>
      <c r="Q129" s="875" t="s">
        <v>192</v>
      </c>
      <c r="R129" s="875">
        <f t="shared" ref="R129:R132" si="0">IF(MID(RIGHT(S129,8),1,1)="M",2021,IF(MID(RIGHT(S129,8),1,1)="N",2022,IF(MID(RIGHT(S129,8),1,1)="P",2023,IF(MID(RIGHT(S129,8),1,1)="R",1994,IF(MID(RIGHT(S129,8),1,1)="S",1995,IF(MID(RIGHT(S129,8),1,1)="T",1996,IF(MID(RIGHT(S129,8),1,1)="V",1997,IF(MID(RIGHT(S129,8),1,1)="W",1998,IF(MID(RIGHT(S129,8),1,1)="X",1999,IF(MID(RIGHT(S129,8),1,1)="Y",2000,IF(MID(RIGHT(S129,8),1,1)="1",2001,IF(MID(RIGHT(S129,8),1,1)="2",2002,IF(MID(RIGHT(S129,8),1,1)="3",2003,IF(MID(RIGHT(S129,8),1,1)="4",2004,IF(MID(RIGHT(S129,8),1,1)="5",2005,IF(MID(RIGHT(S129,8),1,1)="6",2006,IF(MID(RIGHT(S129,8),1,1)="7",2007,IF(MID(RIGHT(S129,8),1,1)="8",2008,IF(MID(RIGHT(S129,8),1,1)="9",2009,IF(MID(RIGHT(S129,8),1,1)="A",2010,IF(MID(RIGHT(S129,8),1,1)="B",2011,IF(MID(RIGHT(S129,8),1,1)="C",2012,IF(MID(RIGHT(S129,8),1,1)="D",2013,IF(MID(RIGHT(S129,8),1,1)="E",2014,IF(MID(RIGHT(S129,8),1,1)="F",2015,IF(MID(RIGHT(S129,8),1,1)="G",2016,IF(MID(RIGHT(S129,8),1,1)="H",2017,IF(MID(RIGHT(S129,8),1,1)="J",2018,IF(MID(RIGHT(S129,8),1,1)="K",2019,IF(MID(RIGHT(S129,8),1,1)="L",2020,""))))))))))))))))))))))))))))))</f>
        <v>2006</v>
      </c>
      <c r="S129" s="875" t="s">
        <v>12143</v>
      </c>
      <c r="T129" s="875">
        <v>1840</v>
      </c>
      <c r="U129" s="878">
        <v>45422</v>
      </c>
      <c r="V129" s="878">
        <v>45481</v>
      </c>
      <c r="W129" s="879">
        <v>3051</v>
      </c>
      <c r="X129" s="880">
        <v>4250</v>
      </c>
    </row>
    <row r="130" spans="1:24" ht="26.25" customHeight="1">
      <c r="A130" s="881"/>
      <c r="B130" s="882"/>
      <c r="C130" s="320" t="s">
        <v>12054</v>
      </c>
      <c r="D130" s="882"/>
      <c r="E130" s="882"/>
      <c r="F130" s="882"/>
      <c r="G130" s="882"/>
      <c r="H130" s="882"/>
      <c r="I130" s="882" t="s">
        <v>194</v>
      </c>
      <c r="J130" s="412" t="s">
        <v>11917</v>
      </c>
      <c r="K130" s="884" t="s">
        <v>10110</v>
      </c>
      <c r="L130" s="425" t="s">
        <v>3603</v>
      </c>
      <c r="M130" s="882"/>
      <c r="N130" s="73" t="s">
        <v>10321</v>
      </c>
      <c r="O130" s="882"/>
      <c r="P130" s="882"/>
      <c r="Q130" s="882" t="s">
        <v>243</v>
      </c>
      <c r="R130" s="882">
        <f t="shared" si="0"/>
        <v>2013</v>
      </c>
      <c r="S130" s="882" t="s">
        <v>12144</v>
      </c>
      <c r="T130" s="882">
        <v>1875</v>
      </c>
      <c r="U130" s="891"/>
      <c r="V130" s="891">
        <v>45482</v>
      </c>
      <c r="W130" s="911" t="s">
        <v>12563</v>
      </c>
      <c r="X130" s="888" t="s">
        <v>13551</v>
      </c>
    </row>
    <row r="131" spans="1:24" ht="26.25" customHeight="1">
      <c r="A131" s="881"/>
      <c r="B131" s="882"/>
      <c r="C131" s="1434"/>
      <c r="D131" s="882"/>
      <c r="E131" s="882"/>
      <c r="F131" s="882"/>
      <c r="G131" s="882"/>
      <c r="H131" s="882"/>
      <c r="I131" s="882"/>
      <c r="J131" s="320" t="s">
        <v>11916</v>
      </c>
      <c r="K131" s="889" t="s">
        <v>11894</v>
      </c>
      <c r="L131" s="882"/>
      <c r="M131" s="882"/>
      <c r="N131" s="73" t="s">
        <v>2897</v>
      </c>
      <c r="O131" s="1436"/>
      <c r="P131" s="882"/>
      <c r="Q131" s="882" t="s">
        <v>221</v>
      </c>
      <c r="R131" s="882">
        <f t="shared" si="0"/>
        <v>2008</v>
      </c>
      <c r="S131" s="882" t="s">
        <v>12145</v>
      </c>
      <c r="T131" s="882">
        <v>1240</v>
      </c>
      <c r="U131" s="891"/>
      <c r="V131" s="885">
        <v>45483</v>
      </c>
      <c r="W131" s="911"/>
      <c r="X131" s="888"/>
    </row>
    <row r="132" spans="1:24" ht="26.25" customHeight="1">
      <c r="A132" s="881"/>
      <c r="B132" s="882"/>
      <c r="C132" s="1434"/>
      <c r="D132" s="882"/>
      <c r="E132" s="882"/>
      <c r="F132" s="882"/>
      <c r="G132" s="882"/>
      <c r="H132" s="882"/>
      <c r="I132" s="882"/>
      <c r="J132" s="882"/>
      <c r="K132" s="889"/>
      <c r="L132" s="882"/>
      <c r="M132" s="882"/>
      <c r="N132" s="882"/>
      <c r="O132" s="1436"/>
      <c r="P132" s="882"/>
      <c r="Q132" s="882" t="s">
        <v>12276</v>
      </c>
      <c r="R132" s="882">
        <f t="shared" si="0"/>
        <v>2010</v>
      </c>
      <c r="S132" s="882" t="s">
        <v>12177</v>
      </c>
      <c r="T132" s="882">
        <v>1580</v>
      </c>
      <c r="U132" s="891"/>
      <c r="V132" s="885"/>
      <c r="W132" s="911"/>
      <c r="X132" s="888"/>
    </row>
    <row r="133" spans="1:24" ht="26.25" customHeight="1">
      <c r="A133" s="881"/>
      <c r="B133" s="882"/>
      <c r="C133" s="882"/>
      <c r="D133" s="882"/>
      <c r="E133" s="882"/>
      <c r="F133" s="882"/>
      <c r="G133" s="882"/>
      <c r="H133" s="882"/>
      <c r="I133" s="882"/>
      <c r="J133" s="425" t="s">
        <v>13486</v>
      </c>
      <c r="K133" s="890" t="s">
        <v>1772</v>
      </c>
      <c r="L133" s="882"/>
      <c r="M133" s="882"/>
      <c r="N133" s="882"/>
      <c r="O133" s="882"/>
      <c r="P133" s="882"/>
      <c r="Q133" s="882"/>
      <c r="R133" s="2850" t="s">
        <v>12277</v>
      </c>
      <c r="S133" s="2851"/>
      <c r="T133" s="882">
        <f>140+150+80</f>
        <v>370</v>
      </c>
      <c r="U133" s="891"/>
      <c r="V133" s="885"/>
      <c r="W133" s="909"/>
      <c r="X133" s="888"/>
    </row>
    <row r="134" spans="1:24" ht="26.25" customHeight="1">
      <c r="A134" s="881"/>
      <c r="B134" s="882"/>
      <c r="C134" s="882"/>
      <c r="D134" s="882"/>
      <c r="E134" s="882"/>
      <c r="F134" s="882"/>
      <c r="G134" s="882"/>
      <c r="H134" s="882"/>
      <c r="I134" s="882"/>
      <c r="J134" s="882"/>
      <c r="K134" s="890" t="s">
        <v>11897</v>
      </c>
      <c r="L134" s="882"/>
      <c r="M134" s="2559" t="s">
        <v>10884</v>
      </c>
      <c r="N134" s="2560"/>
      <c r="O134" s="2560"/>
      <c r="P134" s="882"/>
      <c r="Q134" s="882"/>
      <c r="R134" s="882"/>
      <c r="S134" s="883" t="s">
        <v>189</v>
      </c>
      <c r="T134" s="883">
        <v>3840</v>
      </c>
      <c r="U134" s="885"/>
      <c r="V134" s="891"/>
      <c r="W134" s="887"/>
      <c r="X134" s="888"/>
    </row>
    <row r="135" spans="1:24" ht="26.25" customHeight="1">
      <c r="A135" s="881"/>
      <c r="B135" s="882"/>
      <c r="C135" s="882"/>
      <c r="D135" s="882"/>
      <c r="E135" s="882"/>
      <c r="F135" s="882"/>
      <c r="G135" s="882"/>
      <c r="H135" s="882"/>
      <c r="I135" s="882"/>
      <c r="J135" s="882"/>
      <c r="K135" s="889"/>
      <c r="L135" s="882"/>
      <c r="M135" s="882"/>
      <c r="N135" s="882"/>
      <c r="O135" s="882"/>
      <c r="P135" s="882"/>
      <c r="Q135" s="882"/>
      <c r="R135" s="882"/>
      <c r="S135" s="883" t="s">
        <v>2472</v>
      </c>
      <c r="T135" s="883">
        <f>SUM(T129:T134)</f>
        <v>10745</v>
      </c>
      <c r="U135" s="891"/>
      <c r="V135" s="891"/>
      <c r="W135" s="887"/>
      <c r="X135" s="1309"/>
    </row>
    <row r="136" spans="1:24" ht="26.25" customHeight="1" thickBot="1">
      <c r="A136" s="892"/>
      <c r="B136" s="893"/>
      <c r="C136" s="893"/>
      <c r="D136" s="893"/>
      <c r="E136" s="893"/>
      <c r="F136" s="893"/>
      <c r="G136" s="893"/>
      <c r="H136" s="893"/>
      <c r="I136" s="893"/>
      <c r="J136" s="893"/>
      <c r="K136" s="611" t="s">
        <v>2638</v>
      </c>
      <c r="L136" s="893"/>
      <c r="M136" s="893"/>
      <c r="N136" s="894"/>
      <c r="O136" s="894"/>
      <c r="P136" s="895"/>
      <c r="Q136" s="893"/>
      <c r="R136" s="893"/>
      <c r="S136" s="896"/>
      <c r="T136" s="896"/>
      <c r="U136" s="897"/>
      <c r="V136" s="898"/>
      <c r="W136" s="899"/>
      <c r="X136" s="900"/>
    </row>
    <row r="138" spans="1:24" ht="26.25" customHeight="1" thickBot="1">
      <c r="A138" s="445"/>
      <c r="B138" s="445"/>
      <c r="C138" s="445"/>
      <c r="D138" s="445"/>
      <c r="E138" s="445"/>
      <c r="F138" s="445"/>
      <c r="G138" s="445"/>
      <c r="H138" s="445"/>
      <c r="I138" s="445"/>
      <c r="J138" s="445"/>
      <c r="K138" s="446"/>
      <c r="L138" s="445"/>
      <c r="M138" s="445"/>
      <c r="N138" s="446"/>
      <c r="O138" s="446"/>
      <c r="P138" s="447"/>
      <c r="Q138" s="445"/>
      <c r="R138" s="445"/>
      <c r="S138" s="445"/>
      <c r="T138" s="445"/>
      <c r="U138" s="448"/>
      <c r="V138" s="449"/>
      <c r="W138" s="450"/>
      <c r="X138" s="450"/>
    </row>
    <row r="139" spans="1:24" ht="26.25" customHeight="1">
      <c r="A139" s="874" t="s">
        <v>188</v>
      </c>
      <c r="B139" s="875"/>
      <c r="C139" s="875" t="s">
        <v>25</v>
      </c>
      <c r="D139" s="875" t="s">
        <v>190</v>
      </c>
      <c r="E139" s="875" t="s">
        <v>191</v>
      </c>
      <c r="F139" s="875" t="s">
        <v>191</v>
      </c>
      <c r="G139" s="875" t="s">
        <v>191</v>
      </c>
      <c r="H139" s="1478"/>
      <c r="I139" s="875" t="s">
        <v>12198</v>
      </c>
      <c r="J139" s="875" t="s">
        <v>12207</v>
      </c>
      <c r="K139" s="876" t="s">
        <v>11854</v>
      </c>
      <c r="L139" s="875"/>
      <c r="M139" s="875" t="s">
        <v>12264</v>
      </c>
      <c r="N139" s="876" t="s">
        <v>12220</v>
      </c>
      <c r="O139" s="876">
        <v>871016</v>
      </c>
      <c r="P139" s="877"/>
      <c r="Q139" s="875" t="s">
        <v>196</v>
      </c>
      <c r="R139" s="875">
        <f t="shared" ref="R139:R141" si="1">IF(MID(RIGHT(S139,8),1,1)="M",2021,IF(MID(RIGHT(S139,8),1,1)="N",2022,IF(MID(RIGHT(S139,8),1,1)="P",2023,IF(MID(RIGHT(S139,8),1,1)="R",1994,IF(MID(RIGHT(S139,8),1,1)="S",1995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2020</v>
      </c>
      <c r="S139" s="875" t="s">
        <v>12203</v>
      </c>
      <c r="T139" s="875">
        <v>2055</v>
      </c>
      <c r="U139" s="878">
        <v>45422</v>
      </c>
      <c r="V139" s="878">
        <v>45475</v>
      </c>
      <c r="W139" s="879">
        <v>9100</v>
      </c>
      <c r="X139" s="880">
        <v>9800</v>
      </c>
    </row>
    <row r="140" spans="1:24" ht="26.25" customHeight="1">
      <c r="A140" s="881"/>
      <c r="B140" s="882"/>
      <c r="C140" s="882" t="s">
        <v>12213</v>
      </c>
      <c r="D140" s="882" t="s">
        <v>191</v>
      </c>
      <c r="E140" s="882"/>
      <c r="F140" s="882"/>
      <c r="G140" s="882"/>
      <c r="H140" s="882"/>
      <c r="I140" s="882" t="s">
        <v>194</v>
      </c>
      <c r="J140" s="412" t="s">
        <v>12200</v>
      </c>
      <c r="K140" s="884" t="s">
        <v>211</v>
      </c>
      <c r="L140" s="961" t="s">
        <v>7421</v>
      </c>
      <c r="M140" s="882" t="s">
        <v>12265</v>
      </c>
      <c r="N140" s="73" t="s">
        <v>2431</v>
      </c>
      <c r="O140" s="882"/>
      <c r="P140" s="882"/>
      <c r="Q140" s="882" t="s">
        <v>196</v>
      </c>
      <c r="R140" s="882">
        <f t="shared" si="1"/>
        <v>2020</v>
      </c>
      <c r="S140" s="882" t="s">
        <v>12204</v>
      </c>
      <c r="T140" s="882">
        <v>2055</v>
      </c>
      <c r="U140" s="885"/>
      <c r="V140" s="885"/>
      <c r="W140" s="1539" t="s">
        <v>12563</v>
      </c>
      <c r="X140" s="1576" t="s">
        <v>12520</v>
      </c>
    </row>
    <row r="141" spans="1:24" ht="26.25" customHeight="1">
      <c r="A141" s="881"/>
      <c r="B141" s="882"/>
      <c r="C141" s="1434" t="s">
        <v>10003</v>
      </c>
      <c r="D141" s="882" t="s">
        <v>191</v>
      </c>
      <c r="E141" s="882"/>
      <c r="F141" s="882"/>
      <c r="G141" s="882"/>
      <c r="H141" s="882"/>
      <c r="I141" s="882" t="s">
        <v>12202</v>
      </c>
      <c r="J141" s="320" t="s">
        <v>12199</v>
      </c>
      <c r="K141" s="889" t="s">
        <v>12201</v>
      </c>
      <c r="L141" s="882"/>
      <c r="M141" s="882" t="s">
        <v>12266</v>
      </c>
      <c r="N141" s="73" t="s">
        <v>3907</v>
      </c>
      <c r="O141" s="1673" t="s">
        <v>12239</v>
      </c>
      <c r="P141" s="882"/>
      <c r="Q141" s="882" t="s">
        <v>215</v>
      </c>
      <c r="R141" s="882">
        <f t="shared" si="1"/>
        <v>2020</v>
      </c>
      <c r="S141" s="882" t="s">
        <v>12205</v>
      </c>
      <c r="T141" s="882">
        <v>1460</v>
      </c>
      <c r="U141" s="891"/>
      <c r="V141" s="885"/>
      <c r="W141" s="911"/>
      <c r="X141" s="888" t="s">
        <v>12538</v>
      </c>
    </row>
    <row r="142" spans="1:24" ht="26.25" customHeight="1">
      <c r="A142" s="881"/>
      <c r="B142" s="882"/>
      <c r="C142" s="882" t="s">
        <v>12236</v>
      </c>
      <c r="D142" s="882" t="s">
        <v>191</v>
      </c>
      <c r="E142" s="882"/>
      <c r="F142" s="882"/>
      <c r="G142" s="882"/>
      <c r="H142" s="882"/>
      <c r="I142" s="882"/>
      <c r="J142" s="425" t="s">
        <v>2673</v>
      </c>
      <c r="K142" s="889" t="s">
        <v>8972</v>
      </c>
      <c r="L142" s="882"/>
      <c r="M142" s="882"/>
      <c r="N142" s="73" t="s">
        <v>12519</v>
      </c>
      <c r="O142" s="882"/>
      <c r="P142" s="882"/>
      <c r="Q142" s="882"/>
      <c r="R142" s="882"/>
      <c r="S142" s="883" t="s">
        <v>189</v>
      </c>
      <c r="T142" s="883">
        <v>3860</v>
      </c>
      <c r="U142" s="885"/>
      <c r="V142" s="891"/>
      <c r="W142" s="887">
        <v>120</v>
      </c>
      <c r="X142" s="888">
        <v>120</v>
      </c>
    </row>
    <row r="143" spans="1:24" ht="26.25" customHeight="1">
      <c r="A143" s="881"/>
      <c r="B143" s="882"/>
      <c r="C143" s="882" t="s">
        <v>12214</v>
      </c>
      <c r="D143" s="882" t="s">
        <v>191</v>
      </c>
      <c r="E143" s="882"/>
      <c r="F143" s="882"/>
      <c r="G143" s="882"/>
      <c r="H143" s="882"/>
      <c r="I143" s="882"/>
      <c r="J143" s="882"/>
      <c r="K143" s="890"/>
      <c r="L143" s="882"/>
      <c r="M143" s="882"/>
      <c r="N143" s="882"/>
      <c r="O143" s="882"/>
      <c r="P143" s="882"/>
      <c r="Q143" s="882"/>
      <c r="R143" s="882"/>
      <c r="S143" s="883" t="s">
        <v>2472</v>
      </c>
      <c r="T143" s="883">
        <f>SUM(T139:T142)</f>
        <v>9430</v>
      </c>
      <c r="U143" s="891"/>
      <c r="V143" s="891"/>
      <c r="W143" s="887" t="s">
        <v>13639</v>
      </c>
      <c r="X143" s="1309"/>
    </row>
    <row r="144" spans="1:24" ht="26.25" customHeight="1" thickBot="1">
      <c r="A144" s="892"/>
      <c r="B144" s="893"/>
      <c r="C144" s="893"/>
      <c r="D144" s="893"/>
      <c r="E144" s="893"/>
      <c r="F144" s="893"/>
      <c r="G144" s="893"/>
      <c r="H144" s="893"/>
      <c r="I144" s="893"/>
      <c r="J144" s="893"/>
      <c r="K144" s="1229" t="s">
        <v>12171</v>
      </c>
      <c r="L144" s="893"/>
      <c r="M144" s="893"/>
      <c r="N144" s="894"/>
      <c r="O144" s="894"/>
      <c r="P144" s="895"/>
      <c r="Q144" s="893"/>
      <c r="R144" s="893"/>
      <c r="S144" s="896" t="s">
        <v>1907</v>
      </c>
      <c r="T144" s="896">
        <v>5570</v>
      </c>
      <c r="U144" s="897"/>
      <c r="V144" s="898"/>
      <c r="W144" s="899"/>
      <c r="X144" s="900"/>
    </row>
    <row r="146" spans="1:24" ht="26.25" customHeight="1" thickBot="1">
      <c r="A146" s="445"/>
      <c r="B146" s="445"/>
      <c r="C146" s="445"/>
      <c r="D146" s="445"/>
      <c r="E146" s="445"/>
      <c r="F146" s="445"/>
      <c r="G146" s="445"/>
      <c r="H146" s="445"/>
      <c r="I146" s="445"/>
      <c r="J146" s="445"/>
      <c r="K146" s="446"/>
      <c r="L146" s="445"/>
      <c r="M146" s="445"/>
      <c r="N146" s="446"/>
      <c r="O146" s="446"/>
      <c r="P146" s="447"/>
      <c r="Q146" s="445"/>
      <c r="R146" s="445"/>
      <c r="S146" s="445"/>
      <c r="T146" s="445"/>
      <c r="U146" s="448"/>
      <c r="V146" s="449"/>
      <c r="W146" s="450"/>
      <c r="X146" s="450"/>
    </row>
    <row r="147" spans="1:24" ht="26.25" customHeight="1">
      <c r="A147" s="1453" t="s">
        <v>188</v>
      </c>
      <c r="B147" s="1454"/>
      <c r="C147" s="1454" t="s">
        <v>155</v>
      </c>
      <c r="D147" s="1454" t="s">
        <v>198</v>
      </c>
      <c r="E147" s="1454" t="s">
        <v>191</v>
      </c>
      <c r="F147" s="1454" t="s">
        <v>191</v>
      </c>
      <c r="G147" s="1454" t="s">
        <v>191</v>
      </c>
      <c r="H147" s="1483"/>
      <c r="I147" s="1454" t="s">
        <v>126</v>
      </c>
      <c r="J147" s="1454" t="s">
        <v>12044</v>
      </c>
      <c r="K147" s="1455" t="s">
        <v>135</v>
      </c>
      <c r="L147" s="1454" t="s">
        <v>12476</v>
      </c>
      <c r="M147" s="1454"/>
      <c r="N147" s="1455" t="s">
        <v>12241</v>
      </c>
      <c r="O147" s="1455" t="s">
        <v>12242</v>
      </c>
      <c r="P147" s="1456" t="s">
        <v>12537</v>
      </c>
      <c r="Q147" s="1454" t="s">
        <v>12082</v>
      </c>
      <c r="R147" s="1454">
        <f t="shared" ref="R147:R150" si="2">IF(MID(RIGHT(S147,8),1,1)="M",2021,IF(MID(RIGHT(S147,8),1,1)="N",2022,IF(MID(RIGHT(S147,8),1,1)="P",2023,IF(MID(RIGHT(S147,8),1,1)="R",1994,IF(MID(RIGHT(S147,8),1,1)="S",1995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2014</v>
      </c>
      <c r="S147" s="1454" t="s">
        <v>12083</v>
      </c>
      <c r="T147" s="1454">
        <v>1675</v>
      </c>
      <c r="U147" s="1457">
        <v>45422</v>
      </c>
      <c r="V147" s="1457">
        <v>45476</v>
      </c>
      <c r="W147" s="1458"/>
      <c r="X147" s="1459">
        <v>700</v>
      </c>
    </row>
    <row r="148" spans="1:24" ht="26.25" customHeight="1">
      <c r="A148" s="1460"/>
      <c r="B148" s="125"/>
      <c r="C148" s="125"/>
      <c r="D148" s="125"/>
      <c r="E148" s="125"/>
      <c r="F148" s="125"/>
      <c r="G148" s="125"/>
      <c r="H148" s="125"/>
      <c r="I148" s="125" t="s">
        <v>194</v>
      </c>
      <c r="J148" s="412" t="s">
        <v>12046</v>
      </c>
      <c r="K148" s="132" t="s">
        <v>11774</v>
      </c>
      <c r="L148" s="425" t="s">
        <v>3603</v>
      </c>
      <c r="M148" s="125"/>
      <c r="N148" s="73" t="s">
        <v>2906</v>
      </c>
      <c r="O148" s="126"/>
      <c r="P148" s="127"/>
      <c r="Q148" s="125" t="s">
        <v>11941</v>
      </c>
      <c r="R148" s="125">
        <f t="shared" si="2"/>
        <v>2018</v>
      </c>
      <c r="S148" s="125" t="s">
        <v>11944</v>
      </c>
      <c r="T148" s="125">
        <v>2240</v>
      </c>
      <c r="U148" s="129">
        <v>45423</v>
      </c>
      <c r="V148" s="128">
        <v>45498</v>
      </c>
      <c r="W148" s="130" t="s">
        <v>12526</v>
      </c>
      <c r="X148" s="1461" t="s">
        <v>12517</v>
      </c>
    </row>
    <row r="149" spans="1:24" ht="26.25" customHeight="1">
      <c r="A149" s="1460"/>
      <c r="B149" s="125"/>
      <c r="C149" s="125" t="s">
        <v>10098</v>
      </c>
      <c r="D149" s="125" t="s">
        <v>191</v>
      </c>
      <c r="E149" s="125"/>
      <c r="F149" s="125"/>
      <c r="G149" s="125"/>
      <c r="H149" s="125"/>
      <c r="I149" s="125"/>
      <c r="J149" s="425" t="s">
        <v>11972</v>
      </c>
      <c r="K149" s="126" t="s">
        <v>12047</v>
      </c>
      <c r="L149" s="125"/>
      <c r="M149" s="125"/>
      <c r="N149" s="73" t="s">
        <v>7035</v>
      </c>
      <c r="O149" s="126"/>
      <c r="P149" s="127"/>
      <c r="Q149" s="125" t="s">
        <v>11942</v>
      </c>
      <c r="R149" s="125">
        <f t="shared" si="2"/>
        <v>2017</v>
      </c>
      <c r="S149" s="125" t="s">
        <v>11945</v>
      </c>
      <c r="T149" s="125">
        <v>2320</v>
      </c>
      <c r="U149" s="128"/>
      <c r="V149" s="128">
        <v>45499</v>
      </c>
      <c r="W149" s="130"/>
      <c r="X149" s="1461"/>
    </row>
    <row r="150" spans="1:24" ht="26.25" customHeight="1">
      <c r="A150" s="1460"/>
      <c r="B150" s="125"/>
      <c r="C150" s="125" t="s">
        <v>10099</v>
      </c>
      <c r="D150" s="125" t="s">
        <v>191</v>
      </c>
      <c r="E150" s="125"/>
      <c r="F150" s="125"/>
      <c r="G150" s="125"/>
      <c r="H150" s="125"/>
      <c r="I150" s="125"/>
      <c r="J150" s="125"/>
      <c r="K150" s="1639" t="s">
        <v>8972</v>
      </c>
      <c r="L150" s="125"/>
      <c r="M150" s="125"/>
      <c r="N150" s="126"/>
      <c r="O150" s="126"/>
      <c r="P150" s="127"/>
      <c r="Q150" s="125" t="s">
        <v>11943</v>
      </c>
      <c r="R150" s="125">
        <f t="shared" si="2"/>
        <v>2016</v>
      </c>
      <c r="S150" s="125" t="s">
        <v>11946</v>
      </c>
      <c r="T150" s="125">
        <v>2195</v>
      </c>
      <c r="U150" s="128"/>
      <c r="V150" s="129">
        <v>45501</v>
      </c>
      <c r="W150" s="130"/>
      <c r="X150" s="1461"/>
    </row>
    <row r="151" spans="1:24" ht="26.25" customHeight="1">
      <c r="A151" s="1460"/>
      <c r="B151" s="125"/>
      <c r="C151" s="125" t="s">
        <v>2472</v>
      </c>
      <c r="D151" s="125" t="s">
        <v>191</v>
      </c>
      <c r="E151" s="125"/>
      <c r="F151" s="125"/>
      <c r="G151" s="125"/>
      <c r="H151" s="125"/>
      <c r="I151" s="125"/>
      <c r="J151" s="425" t="s">
        <v>12049</v>
      </c>
      <c r="K151" s="126" t="s">
        <v>12050</v>
      </c>
      <c r="L151" s="125"/>
      <c r="M151" s="2476" t="s">
        <v>8707</v>
      </c>
      <c r="N151" s="2477"/>
      <c r="O151" s="2478"/>
      <c r="P151" s="127"/>
      <c r="Q151" s="125"/>
      <c r="R151" s="125"/>
      <c r="S151" s="131" t="s">
        <v>189</v>
      </c>
      <c r="T151" s="131">
        <v>3700</v>
      </c>
      <c r="U151" s="128"/>
      <c r="V151" s="129"/>
      <c r="W151" s="130"/>
      <c r="X151" s="1461"/>
    </row>
    <row r="152" spans="1:24" ht="26.25" customHeight="1">
      <c r="A152" s="1460"/>
      <c r="B152" s="125"/>
      <c r="C152" s="125"/>
      <c r="D152" s="125"/>
      <c r="E152" s="125"/>
      <c r="F152" s="125"/>
      <c r="G152" s="125"/>
      <c r="H152" s="125"/>
      <c r="I152" s="125"/>
      <c r="J152" s="125"/>
      <c r="K152" s="126"/>
      <c r="L152" s="125"/>
      <c r="M152" s="125"/>
      <c r="N152" s="126"/>
      <c r="O152" s="126"/>
      <c r="P152" s="127"/>
      <c r="Q152" s="125"/>
      <c r="R152" s="125"/>
      <c r="S152" s="131" t="s">
        <v>2472</v>
      </c>
      <c r="T152" s="131">
        <f>SUM(T147:T151)</f>
        <v>12130</v>
      </c>
      <c r="U152" s="128"/>
      <c r="V152" s="128"/>
      <c r="W152" s="130"/>
      <c r="X152" s="1461"/>
    </row>
    <row r="153" spans="1:24" ht="26.25" customHeight="1" thickBot="1">
      <c r="A153" s="1462"/>
      <c r="B153" s="1463"/>
      <c r="C153" s="1463"/>
      <c r="D153" s="1463"/>
      <c r="E153" s="1463"/>
      <c r="F153" s="1463"/>
      <c r="G153" s="1463"/>
      <c r="H153" s="1463"/>
      <c r="I153" s="1463"/>
      <c r="J153" s="1463"/>
      <c r="K153" s="611" t="s">
        <v>12043</v>
      </c>
      <c r="L153" s="1463"/>
      <c r="M153" s="1463"/>
      <c r="N153" s="1464"/>
      <c r="O153" s="1464"/>
      <c r="P153" s="1465"/>
      <c r="Q153" s="1463"/>
      <c r="R153" s="1463"/>
      <c r="S153" s="1466"/>
      <c r="T153" s="1466"/>
      <c r="U153" s="1467"/>
      <c r="V153" s="1468"/>
      <c r="W153" s="1469"/>
      <c r="X153" s="1470"/>
    </row>
    <row r="155" spans="1:24" ht="26.25" customHeight="1" thickBot="1"/>
    <row r="156" spans="1:24" ht="26.25" customHeight="1">
      <c r="A156" s="699" t="s">
        <v>188</v>
      </c>
      <c r="B156" s="700"/>
      <c r="C156" s="700" t="s">
        <v>154</v>
      </c>
      <c r="D156" s="700" t="s">
        <v>190</v>
      </c>
      <c r="E156" s="700" t="s">
        <v>191</v>
      </c>
      <c r="F156" s="700" t="s">
        <v>191</v>
      </c>
      <c r="G156" s="700" t="s">
        <v>191</v>
      </c>
      <c r="H156" s="700" t="s">
        <v>191</v>
      </c>
      <c r="I156" s="700" t="s">
        <v>126</v>
      </c>
      <c r="J156" s="715" t="s">
        <v>12044</v>
      </c>
      <c r="K156" s="700" t="s">
        <v>11959</v>
      </c>
      <c r="L156" s="715" t="s">
        <v>12257</v>
      </c>
      <c r="M156" s="715"/>
      <c r="N156" s="701" t="s">
        <v>12430</v>
      </c>
      <c r="O156" s="701" t="s">
        <v>12237</v>
      </c>
      <c r="P156" s="702" t="s">
        <v>3771</v>
      </c>
      <c r="Q156" s="700" t="s">
        <v>2047</v>
      </c>
      <c r="R156" s="700">
        <f t="shared" ref="R156:R159" si="3">IF(MID(RIGHT(S156,8),1,1)="M",2021,IF(MID(RIGHT(S156,8),1,1)="N",2022,IF(MID(RIGHT(S156,8),1,1)="P",2023,IF(MID(RIGHT(S156,8),1,1)="R",1994,IF(MID(RIGHT(S156,8),1,1)="S",1995,IF(MID(RIGHT(S156,8),1,1)="T",1996,IF(MID(RIGHT(S156,8),1,1)="V",1997,IF(MID(RIGHT(S156,8),1,1)="W",1998,IF(MID(RIGHT(S156,8),1,1)="X",1999,IF(MID(RIGHT(S156,8),1,1)="Y",2000,IF(MID(RIGHT(S156,8),1,1)="1",2001,IF(MID(RIGHT(S156,8),1,1)="2",2002,IF(MID(RIGHT(S156,8),1,1)="3",2003,IF(MID(RIGHT(S156,8),1,1)="4",2004,IF(MID(RIGHT(S156,8),1,1)="5",2005,IF(MID(RIGHT(S156,8),1,1)="6",2006,IF(MID(RIGHT(S156,8),1,1)="7",2007,IF(MID(RIGHT(S156,8),1,1)="8",2008,IF(MID(RIGHT(S156,8),1,1)="9",2009,IF(MID(RIGHT(S156,8),1,1)="A",2010,IF(MID(RIGHT(S156,8),1,1)="B",2011,IF(MID(RIGHT(S156,8),1,1)="C",2012,IF(MID(RIGHT(S156,8),1,1)="D",2013,IF(MID(RIGHT(S156,8),1,1)="E",2014,IF(MID(RIGHT(S156,8),1,1)="F",2015,IF(MID(RIGHT(S156,8),1,1)="G",2016,IF(MID(RIGHT(S156,8),1,1)="H",2017,IF(MID(RIGHT(S156,8),1,1)="J",2018,IF(MID(RIGHT(S156,8),1,1)="K",2019,IF(MID(RIGHT(S156,8),1,1)="L",2020,""))))))))))))))))))))))))))))))</f>
        <v>2018</v>
      </c>
      <c r="S156" s="700" t="s">
        <v>12185</v>
      </c>
      <c r="T156" s="1689">
        <v>2220</v>
      </c>
      <c r="U156" s="716">
        <v>45422</v>
      </c>
      <c r="V156" s="716">
        <v>45476</v>
      </c>
      <c r="W156" s="1667">
        <v>3800</v>
      </c>
      <c r="X156" s="704">
        <v>7400</v>
      </c>
    </row>
    <row r="157" spans="1:24" ht="26.25" customHeight="1">
      <c r="A157" s="705"/>
      <c r="B157" s="278"/>
      <c r="C157" s="320" t="s">
        <v>3681</v>
      </c>
      <c r="D157" s="278"/>
      <c r="E157" s="278"/>
      <c r="F157" s="278"/>
      <c r="G157" s="278"/>
      <c r="H157" s="278"/>
      <c r="I157" s="278" t="s">
        <v>3598</v>
      </c>
      <c r="J157" s="317" t="s">
        <v>12045</v>
      </c>
      <c r="K157" s="280" t="s">
        <v>195</v>
      </c>
      <c r="L157" s="425" t="s">
        <v>3603</v>
      </c>
      <c r="M157" s="278"/>
      <c r="N157" s="73" t="s">
        <v>3073</v>
      </c>
      <c r="O157" s="419" t="s">
        <v>12232</v>
      </c>
      <c r="P157" s="278"/>
      <c r="Q157" s="278" t="s">
        <v>2945</v>
      </c>
      <c r="R157" s="278">
        <f t="shared" si="3"/>
        <v>2021</v>
      </c>
      <c r="S157" s="278" t="s">
        <v>12186</v>
      </c>
      <c r="T157" s="278">
        <v>1330</v>
      </c>
      <c r="U157" s="420">
        <v>45423</v>
      </c>
      <c r="V157" s="719">
        <v>45498</v>
      </c>
      <c r="W157" s="283" t="s">
        <v>11957</v>
      </c>
      <c r="X157" s="777">
        <f>X156+100</f>
        <v>7500</v>
      </c>
    </row>
    <row r="158" spans="1:24" ht="26.25" customHeight="1">
      <c r="A158" s="705"/>
      <c r="B158" s="278"/>
      <c r="C158" s="278" t="s">
        <v>8997</v>
      </c>
      <c r="D158" s="278"/>
      <c r="E158" s="278"/>
      <c r="F158" s="278"/>
      <c r="G158" s="278"/>
      <c r="H158" s="278"/>
      <c r="I158" s="720" t="s">
        <v>11955</v>
      </c>
      <c r="J158" s="425" t="s">
        <v>11972</v>
      </c>
      <c r="K158" s="278" t="s">
        <v>12048</v>
      </c>
      <c r="L158" s="278" t="s">
        <v>12436</v>
      </c>
      <c r="M158" s="278"/>
      <c r="N158" s="73" t="s">
        <v>2435</v>
      </c>
      <c r="O158" s="279"/>
      <c r="P158" s="278"/>
      <c r="Q158" s="278" t="s">
        <v>618</v>
      </c>
      <c r="R158" s="278">
        <f t="shared" si="3"/>
        <v>2020</v>
      </c>
      <c r="S158" s="278" t="s">
        <v>12187</v>
      </c>
      <c r="T158" s="278">
        <v>2220</v>
      </c>
      <c r="U158" s="719"/>
      <c r="V158" s="719">
        <v>45499</v>
      </c>
      <c r="W158" s="283"/>
      <c r="X158" s="706" t="s">
        <v>1713</v>
      </c>
    </row>
    <row r="159" spans="1:24" ht="26.25" customHeight="1">
      <c r="A159" s="705"/>
      <c r="B159" s="278"/>
      <c r="C159" s="278"/>
      <c r="D159" s="278"/>
      <c r="E159" s="278"/>
      <c r="F159" s="278"/>
      <c r="G159" s="278"/>
      <c r="H159" s="278"/>
      <c r="I159" s="720"/>
      <c r="J159" s="425" t="s">
        <v>3281</v>
      </c>
      <c r="K159" s="278" t="s">
        <v>8972</v>
      </c>
      <c r="L159" s="278" t="s">
        <v>13522</v>
      </c>
      <c r="M159" s="278"/>
      <c r="N159" s="278"/>
      <c r="O159" s="278"/>
      <c r="P159" s="280"/>
      <c r="Q159" s="278" t="s">
        <v>2047</v>
      </c>
      <c r="R159" s="278">
        <f t="shared" si="3"/>
        <v>2020</v>
      </c>
      <c r="S159" s="278" t="s">
        <v>12188</v>
      </c>
      <c r="T159" s="278">
        <v>2225</v>
      </c>
      <c r="U159" s="281"/>
      <c r="V159" s="282">
        <v>45501</v>
      </c>
      <c r="W159" s="359">
        <v>1700</v>
      </c>
      <c r="X159" s="721" t="s">
        <v>12564</v>
      </c>
    </row>
    <row r="160" spans="1:24" ht="26.25" customHeight="1">
      <c r="A160" s="705"/>
      <c r="B160" s="278"/>
      <c r="C160" s="278" t="s">
        <v>12371</v>
      </c>
      <c r="D160" s="278"/>
      <c r="E160" s="278"/>
      <c r="F160" s="278"/>
      <c r="G160" s="278"/>
      <c r="H160" s="278"/>
      <c r="I160" s="278"/>
      <c r="J160" s="278"/>
      <c r="K160" s="278" t="s">
        <v>12051</v>
      </c>
      <c r="L160" s="188" t="s">
        <v>13784</v>
      </c>
      <c r="M160" s="2476" t="s">
        <v>8707</v>
      </c>
      <c r="N160" s="2477"/>
      <c r="O160" s="2478"/>
      <c r="P160" s="278"/>
      <c r="Q160" s="278"/>
      <c r="R160" s="278"/>
      <c r="S160" s="284" t="s">
        <v>189</v>
      </c>
      <c r="T160" s="284">
        <v>3700</v>
      </c>
      <c r="U160" s="281"/>
      <c r="V160" s="281"/>
      <c r="W160" s="359">
        <f>10+475</f>
        <v>485</v>
      </c>
      <c r="X160" s="722" t="s">
        <v>12562</v>
      </c>
    </row>
    <row r="161" spans="1:24" ht="26.25" customHeight="1">
      <c r="A161" s="705"/>
      <c r="B161" s="278"/>
      <c r="C161" s="278" t="s">
        <v>11956</v>
      </c>
      <c r="D161" s="278"/>
      <c r="E161" s="278"/>
      <c r="F161" s="278"/>
      <c r="G161" s="278"/>
      <c r="H161" s="278"/>
      <c r="I161" s="278"/>
      <c r="J161" s="278" t="s">
        <v>10957</v>
      </c>
      <c r="K161" s="278"/>
      <c r="L161" s="278" t="s">
        <v>13782</v>
      </c>
      <c r="M161" s="278"/>
      <c r="N161" s="278"/>
      <c r="O161" s="278"/>
      <c r="P161" s="280"/>
      <c r="Q161" s="278"/>
      <c r="R161" s="278"/>
      <c r="S161" s="284" t="s">
        <v>2472</v>
      </c>
      <c r="T161" s="284">
        <f>SUM(T156:T160)</f>
        <v>11695</v>
      </c>
      <c r="U161" s="281"/>
      <c r="V161" s="282"/>
      <c r="W161" s="283" t="s">
        <v>11958</v>
      </c>
      <c r="X161" s="722"/>
    </row>
    <row r="162" spans="1:24" ht="26.25" customHeight="1" thickBot="1">
      <c r="A162" s="707"/>
      <c r="B162" s="708"/>
      <c r="C162" s="708"/>
      <c r="D162" s="708"/>
      <c r="E162" s="708"/>
      <c r="F162" s="708"/>
      <c r="G162" s="708"/>
      <c r="H162" s="708"/>
      <c r="I162" s="708"/>
      <c r="J162" s="708"/>
      <c r="K162" s="611" t="s">
        <v>12043</v>
      </c>
      <c r="L162" s="709"/>
      <c r="M162" s="709"/>
      <c r="N162" s="708"/>
      <c r="O162" s="708"/>
      <c r="P162" s="710"/>
      <c r="Q162" s="711"/>
      <c r="R162" s="711"/>
      <c r="S162" s="711"/>
      <c r="T162" s="711"/>
      <c r="U162" s="712"/>
      <c r="V162" s="713"/>
      <c r="W162" s="723"/>
      <c r="X162" s="724"/>
    </row>
    <row r="164" spans="1:24" ht="26.25" customHeight="1" thickBot="1"/>
    <row r="165" spans="1:24" ht="26.25" customHeight="1">
      <c r="A165" s="791" t="s">
        <v>188</v>
      </c>
      <c r="B165" s="792"/>
      <c r="C165" s="792" t="s">
        <v>12169</v>
      </c>
      <c r="D165" s="792" t="s">
        <v>190</v>
      </c>
      <c r="E165" s="792" t="s">
        <v>191</v>
      </c>
      <c r="F165" s="792" t="s">
        <v>191</v>
      </c>
      <c r="G165" s="792" t="s">
        <v>191</v>
      </c>
      <c r="H165" s="793"/>
      <c r="I165" s="792" t="s">
        <v>10574</v>
      </c>
      <c r="J165" s="792" t="s">
        <v>12170</v>
      </c>
      <c r="K165" s="794" t="s">
        <v>12100</v>
      </c>
      <c r="L165" s="792" t="s">
        <v>12508</v>
      </c>
      <c r="M165" s="792"/>
      <c r="N165" s="794" t="s">
        <v>12249</v>
      </c>
      <c r="O165" s="794" t="s">
        <v>12250</v>
      </c>
      <c r="P165" s="1255" t="s">
        <v>13349</v>
      </c>
      <c r="Q165" s="792" t="s">
        <v>10668</v>
      </c>
      <c r="R165" s="792">
        <f>IF(MID(RIGHT(S165,8),1,1)="M",2021,IF(MID(RIGHT(S165,8),1,1)="N",2022,IF(MID(RIGHT(S165,8),1,1)="P",2023,IF(MID(RIGHT(S165,8),1,1)="R",1994,IF(MID(RIGHT(S165,8),1,1)="S",1995,IF(MID(RIGHT(S165,8),1,1)="T",1996,IF(MID(RIGHT(S165,8),1,1)="V",1997,IF(MID(RIGHT(S165,8),1,1)="W",1998,IF(MID(RIGHT(S165,8),1,1)="X",1999,IF(MID(RIGHT(S165,8),1,1)="Y",2000,IF(MID(RIGHT(S165,8),1,1)="1",2001,IF(MID(RIGHT(S165,8),1,1)="2",2002,IF(MID(RIGHT(S165,8),1,1)="3",2003,IF(MID(RIGHT(S165,8),1,1)="4",2004,IF(MID(RIGHT(S165,8),1,1)="5",2005,IF(MID(RIGHT(S165,8),1,1)="6",2006,IF(MID(RIGHT(S165,8),1,1)="7",2007,IF(MID(RIGHT(S165,8),1,1)="8",2008,IF(MID(RIGHT(S165,8),1,1)="9",2009,IF(MID(RIGHT(S165,8),1,1)="A",2010,IF(MID(RIGHT(S165,8),1,1)="B",2011,IF(MID(RIGHT(S165,8),1,1)="C",2012,IF(MID(RIGHT(S165,8),1,1)="D",2013,IF(MID(RIGHT(S165,8),1,1)="E",2014,IF(MID(RIGHT(S165,8),1,1)="F",2015,IF(MID(RIGHT(S165,8),1,1)="G",2016,IF(MID(RIGHT(S165,8),1,1)="H",2017,IF(MID(RIGHT(S165,8),1,1)="J",2018,IF(MID(RIGHT(S165,8),1,1)="K",2019,IF(MID(RIGHT(S165,8),1,1)="L",2020,""))))))))))))))))))))))))))))))</f>
        <v>2015</v>
      </c>
      <c r="S165" s="792" t="s">
        <v>12179</v>
      </c>
      <c r="T165" s="792">
        <v>1910</v>
      </c>
      <c r="U165" s="795">
        <v>45420</v>
      </c>
      <c r="V165" s="795">
        <v>45446</v>
      </c>
      <c r="W165" s="796">
        <v>2070</v>
      </c>
      <c r="X165" s="1728">
        <v>3000</v>
      </c>
    </row>
    <row r="166" spans="1:24" ht="26.25" customHeight="1">
      <c r="A166" s="798"/>
      <c r="B166" s="90"/>
      <c r="C166" s="320" t="s">
        <v>12559</v>
      </c>
      <c r="D166" s="90"/>
      <c r="E166" s="90"/>
      <c r="F166" s="90"/>
      <c r="G166" s="90"/>
      <c r="H166" s="90"/>
      <c r="I166" s="90" t="s">
        <v>194</v>
      </c>
      <c r="J166" s="412" t="s">
        <v>12178</v>
      </c>
      <c r="K166" s="96" t="s">
        <v>195</v>
      </c>
      <c r="L166" s="427" t="s">
        <v>3603</v>
      </c>
      <c r="M166" s="90"/>
      <c r="N166" s="73" t="s">
        <v>2948</v>
      </c>
      <c r="O166" s="90"/>
      <c r="P166" s="90"/>
      <c r="Q166" s="90" t="s">
        <v>11405</v>
      </c>
      <c r="R166" s="90">
        <f>IF(MID(RIGHT(S166,8),1,1)="M",2021,IF(MID(RIGHT(S166,8),1,1)="N",2022,IF(MID(RIGHT(S166,8),1,1)="P",2023,IF(MID(RIGHT(S166,8),1,1)="R",1994,IF(MID(RIGHT(S166,8),1,1)="S",1995,IF(MID(RIGHT(S166,8),1,1)="T",1996,IF(MID(RIGHT(S166,8),1,1)="V",1997,IF(MID(RIGHT(S166,8),1,1)="W",1998,IF(MID(RIGHT(S166,8),1,1)="X",1999,IF(MID(RIGHT(S166,8),1,1)="Y",2000,IF(MID(RIGHT(S166,8),1,1)="1",2001,IF(MID(RIGHT(S166,8),1,1)="2",2002,IF(MID(RIGHT(S166,8),1,1)="3",2003,IF(MID(RIGHT(S166,8),1,1)="4",2004,IF(MID(RIGHT(S166,8),1,1)="5",2005,IF(MID(RIGHT(S166,8),1,1)="6",2006,IF(MID(RIGHT(S166,8),1,1)="7",2007,IF(MID(RIGHT(S166,8),1,1)="8",2008,IF(MID(RIGHT(S166,8),1,1)="9",2009,IF(MID(RIGHT(S166,8),1,1)="A",2010,IF(MID(RIGHT(S166,8),1,1)="B",2011,IF(MID(RIGHT(S166,8),1,1)="C",2012,IF(MID(RIGHT(S166,8),1,1)="D",2013,IF(MID(RIGHT(S166,8),1,1)="E",2014,IF(MID(RIGHT(S166,8),1,1)="F",2015,IF(MID(RIGHT(S166,8),1,1)="G",2016,IF(MID(RIGHT(S166,8),1,1)="H",2017,IF(MID(RIGHT(S166,8),1,1)="J",2018,IF(MID(RIGHT(S166,8),1,1)="K",2019,IF(MID(RIGHT(S166,8),1,1)="L",2020,""))))))))))))))))))))))))))))))</f>
        <v>2013</v>
      </c>
      <c r="S166" s="90" t="s">
        <v>12180</v>
      </c>
      <c r="T166" s="90">
        <v>1775</v>
      </c>
      <c r="U166" s="93">
        <v>45422</v>
      </c>
      <c r="V166" s="93">
        <v>45460</v>
      </c>
      <c r="W166" s="1675" t="s">
        <v>13269</v>
      </c>
      <c r="X166" s="1676">
        <v>2950</v>
      </c>
    </row>
    <row r="167" spans="1:24" ht="26.25" customHeight="1">
      <c r="A167" s="798"/>
      <c r="B167" s="90"/>
      <c r="C167" s="866"/>
      <c r="D167" s="90"/>
      <c r="E167" s="90"/>
      <c r="F167" s="90"/>
      <c r="G167" s="90"/>
      <c r="H167" s="90"/>
      <c r="I167" s="90"/>
      <c r="J167" s="90"/>
      <c r="K167" s="91" t="s">
        <v>12176</v>
      </c>
      <c r="L167" s="90"/>
      <c r="M167" s="90"/>
      <c r="N167" s="73" t="s">
        <v>2435</v>
      </c>
      <c r="O167" s="1677"/>
      <c r="P167" s="90"/>
      <c r="Q167" s="90" t="s">
        <v>11291</v>
      </c>
      <c r="R167" s="90">
        <f>IF(MID(RIGHT(S167,8),1,1)="M",2021,IF(MID(RIGHT(S167,8),1,1)="N",2022,IF(MID(RIGHT(S167,8),1,1)="P",2023,IF(MID(RIGHT(S167,8),1,1)="R",1994,IF(MID(RIGHT(S167,8),1,1)="S",1995,IF(MID(RIGHT(S167,8),1,1)="T",1996,IF(MID(RIGHT(S167,8),1,1)="V",1997,IF(MID(RIGHT(S167,8),1,1)="W",1998,IF(MID(RIGHT(S167,8),1,1)="X",1999,IF(MID(RIGHT(S167,8),1,1)="Y",2000,IF(MID(RIGHT(S167,8),1,1)="1",2001,IF(MID(RIGHT(S167,8),1,1)="2",2002,IF(MID(RIGHT(S167,8),1,1)="3",2003,IF(MID(RIGHT(S167,8),1,1)="4",2004,IF(MID(RIGHT(S167,8),1,1)="5",2005,IF(MID(RIGHT(S167,8),1,1)="6",2006,IF(MID(RIGHT(S167,8),1,1)="7",2007,IF(MID(RIGHT(S167,8),1,1)="8",2008,IF(MID(RIGHT(S167,8),1,1)="9",2009,IF(MID(RIGHT(S167,8),1,1)="A",2010,IF(MID(RIGHT(S167,8),1,1)="B",2011,IF(MID(RIGHT(S167,8),1,1)="C",2012,IF(MID(RIGHT(S167,8),1,1)="D",2013,IF(MID(RIGHT(S167,8),1,1)="E",2014,IF(MID(RIGHT(S167,8),1,1)="F",2015,IF(MID(RIGHT(S167,8),1,1)="G",2016,IF(MID(RIGHT(S167,8),1,1)="H",2017,IF(MID(RIGHT(S167,8),1,1)="J",2018,IF(MID(RIGHT(S167,8),1,1)="K",2019,IF(MID(RIGHT(S167,8),1,1)="L",2020,""))))))))))))))))))))))))))))))</f>
        <v>2012</v>
      </c>
      <c r="S167" s="90" t="s">
        <v>12181</v>
      </c>
      <c r="T167" s="90">
        <v>1620</v>
      </c>
      <c r="U167" s="94">
        <v>45423</v>
      </c>
      <c r="V167" s="93">
        <v>45459</v>
      </c>
      <c r="W167" s="105"/>
      <c r="X167" s="1676" t="s">
        <v>3946</v>
      </c>
    </row>
    <row r="168" spans="1:24" ht="26.25" customHeight="1">
      <c r="A168" s="798"/>
      <c r="B168" s="90"/>
      <c r="C168" s="866"/>
      <c r="D168" s="90"/>
      <c r="E168" s="90"/>
      <c r="F168" s="90"/>
      <c r="G168" s="90"/>
      <c r="H168" s="90"/>
      <c r="I168" s="90"/>
      <c r="J168" s="90"/>
      <c r="K168" s="91" t="s">
        <v>8972</v>
      </c>
      <c r="L168" s="90"/>
      <c r="M168" s="90"/>
      <c r="N168" s="90"/>
      <c r="O168" s="1677"/>
      <c r="P168" s="90"/>
      <c r="Q168" s="90" t="s">
        <v>11405</v>
      </c>
      <c r="R168" s="90">
        <f>IF(MID(RIGHT(S168,8),1,1)="M",2021,IF(MID(RIGHT(S168,8),1,1)="N",2022,IF(MID(RIGHT(S168,8),1,1)="P",2023,IF(MID(RIGHT(S168,8),1,1)="R",1994,IF(MID(RIGHT(S168,8),1,1)="S",1995,IF(MID(RIGHT(S168,8),1,1)="T",1996,IF(MID(RIGHT(S168,8),1,1)="V",1997,IF(MID(RIGHT(S168,8),1,1)="W",1998,IF(MID(RIGHT(S168,8),1,1)="X",1999,IF(MID(RIGHT(S168,8),1,1)="Y",2000,IF(MID(RIGHT(S168,8),1,1)="1",2001,IF(MID(RIGHT(S168,8),1,1)="2",2002,IF(MID(RIGHT(S168,8),1,1)="3",2003,IF(MID(RIGHT(S168,8),1,1)="4",2004,IF(MID(RIGHT(S168,8),1,1)="5",2005,IF(MID(RIGHT(S168,8),1,1)="6",2006,IF(MID(RIGHT(S168,8),1,1)="7",2007,IF(MID(RIGHT(S168,8),1,1)="8",2008,IF(MID(RIGHT(S168,8),1,1)="9",2009,IF(MID(RIGHT(S168,8),1,1)="A",2010,IF(MID(RIGHT(S168,8),1,1)="B",2011,IF(MID(RIGHT(S168,8),1,1)="C",2012,IF(MID(RIGHT(S168,8),1,1)="D",2013,IF(MID(RIGHT(S168,8),1,1)="E",2014,IF(MID(RIGHT(S168,8),1,1)="F",2015,IF(MID(RIGHT(S168,8),1,1)="G",2016,IF(MID(RIGHT(S168,8),1,1)="H",2017,IF(MID(RIGHT(S168,8),1,1)="J",2018,IF(MID(RIGHT(S168,8),1,1)="K",2019,IF(MID(RIGHT(S168,8),1,1)="L",2020,""))))))))))))))))))))))))))))))</f>
        <v>2016</v>
      </c>
      <c r="S168" s="90" t="s">
        <v>12189</v>
      </c>
      <c r="T168" s="90">
        <v>2060</v>
      </c>
      <c r="U168" s="93"/>
      <c r="V168" s="93">
        <v>45460</v>
      </c>
      <c r="W168" s="1777"/>
      <c r="X168" s="800"/>
    </row>
    <row r="169" spans="1:24" ht="26.25" customHeight="1">
      <c r="A169" s="798"/>
      <c r="B169" s="90"/>
      <c r="C169" s="90"/>
      <c r="D169" s="90"/>
      <c r="E169" s="90"/>
      <c r="F169" s="90"/>
      <c r="G169" s="90"/>
      <c r="H169" s="90"/>
      <c r="I169" s="90"/>
      <c r="J169" s="90"/>
      <c r="K169" s="91"/>
      <c r="L169" s="90"/>
      <c r="M169" s="90"/>
      <c r="N169" s="90"/>
      <c r="O169" s="90"/>
      <c r="P169" s="90"/>
      <c r="Q169" s="90"/>
      <c r="R169" s="90"/>
      <c r="S169" s="95" t="s">
        <v>189</v>
      </c>
      <c r="T169" s="95">
        <v>3770</v>
      </c>
      <c r="U169" s="94"/>
      <c r="V169" s="94">
        <v>45462</v>
      </c>
      <c r="W169" s="105"/>
      <c r="X169" s="800"/>
    </row>
    <row r="170" spans="1:24" ht="26.25" customHeight="1">
      <c r="A170" s="798"/>
      <c r="B170" s="90"/>
      <c r="C170" s="90"/>
      <c r="D170" s="90"/>
      <c r="E170" s="90"/>
      <c r="F170" s="90"/>
      <c r="G170" s="90"/>
      <c r="H170" s="90"/>
      <c r="I170" s="90"/>
      <c r="J170" s="90"/>
      <c r="K170" s="1678"/>
      <c r="L170" s="90"/>
      <c r="M170" s="90"/>
      <c r="N170" s="90"/>
      <c r="O170" s="90"/>
      <c r="P170" s="90"/>
      <c r="Q170" s="90"/>
      <c r="R170" s="90"/>
      <c r="S170" s="95" t="s">
        <v>2472</v>
      </c>
      <c r="T170" s="95">
        <f>SUM(T165:T169)</f>
        <v>11135</v>
      </c>
      <c r="U170" s="93"/>
      <c r="V170" s="93"/>
      <c r="W170" s="105"/>
      <c r="X170" s="800"/>
    </row>
    <row r="171" spans="1:24" ht="26.25" customHeight="1" thickBot="1">
      <c r="A171" s="801"/>
      <c r="B171" s="802"/>
      <c r="C171" s="802"/>
      <c r="D171" s="802"/>
      <c r="E171" s="802"/>
      <c r="F171" s="802"/>
      <c r="G171" s="802"/>
      <c r="H171" s="802"/>
      <c r="I171" s="802"/>
      <c r="J171" s="802"/>
      <c r="K171" s="611" t="s">
        <v>12171</v>
      </c>
      <c r="L171" s="802"/>
      <c r="M171" s="802"/>
      <c r="N171" s="803"/>
      <c r="O171" s="803"/>
      <c r="P171" s="804"/>
      <c r="Q171" s="802"/>
      <c r="R171" s="802"/>
      <c r="S171" s="805"/>
      <c r="T171" s="804"/>
      <c r="U171" s="806"/>
      <c r="V171" s="807"/>
      <c r="W171" s="808"/>
      <c r="X171" s="809"/>
    </row>
    <row r="173" spans="1:24" ht="26.25" customHeight="1" thickBot="1"/>
    <row r="174" spans="1:24" ht="26.25" customHeight="1">
      <c r="A174" s="924" t="s">
        <v>188</v>
      </c>
      <c r="B174" s="925"/>
      <c r="C174" s="925" t="s">
        <v>10562</v>
      </c>
      <c r="D174" s="925" t="s">
        <v>190</v>
      </c>
      <c r="E174" s="925" t="s">
        <v>191</v>
      </c>
      <c r="F174" s="925" t="s">
        <v>191</v>
      </c>
      <c r="G174" s="925" t="s">
        <v>191</v>
      </c>
      <c r="H174" s="1499"/>
      <c r="I174" s="925" t="s">
        <v>10531</v>
      </c>
      <c r="J174" s="925" t="s">
        <v>12170</v>
      </c>
      <c r="K174" s="927" t="s">
        <v>12100</v>
      </c>
      <c r="L174" s="925" t="s">
        <v>12509</v>
      </c>
      <c r="M174" s="925"/>
      <c r="N174" s="927" t="s">
        <v>12299</v>
      </c>
      <c r="O174" s="927" t="s">
        <v>12300</v>
      </c>
      <c r="P174" s="928" t="s">
        <v>13284</v>
      </c>
      <c r="Q174" s="925" t="s">
        <v>11496</v>
      </c>
      <c r="R174" s="925">
        <v>2017</v>
      </c>
      <c r="S174" s="925" t="s">
        <v>12267</v>
      </c>
      <c r="T174" s="925">
        <v>1800</v>
      </c>
      <c r="U174" s="929">
        <v>45420</v>
      </c>
      <c r="V174" s="929">
        <v>45446</v>
      </c>
      <c r="W174" s="1237">
        <v>2070</v>
      </c>
      <c r="X174" s="930">
        <v>2550</v>
      </c>
    </row>
    <row r="175" spans="1:24" ht="26.25" customHeight="1">
      <c r="A175" s="931"/>
      <c r="B175" s="932"/>
      <c r="C175" s="932"/>
      <c r="D175" s="932"/>
      <c r="E175" s="932"/>
      <c r="F175" s="932"/>
      <c r="G175" s="932"/>
      <c r="H175" s="932"/>
      <c r="I175" s="932" t="s">
        <v>194</v>
      </c>
      <c r="J175" s="412" t="s">
        <v>12240</v>
      </c>
      <c r="K175" s="934" t="s">
        <v>12231</v>
      </c>
      <c r="L175" s="961" t="s">
        <v>3603</v>
      </c>
      <c r="M175" s="950"/>
      <c r="N175" s="73" t="s">
        <v>3907</v>
      </c>
      <c r="O175" s="779"/>
      <c r="P175" s="935"/>
      <c r="Q175" s="932" t="s">
        <v>11496</v>
      </c>
      <c r="R175" s="932">
        <v>2017</v>
      </c>
      <c r="S175" s="932" t="s">
        <v>12268</v>
      </c>
      <c r="T175" s="932">
        <v>1800</v>
      </c>
      <c r="U175" s="937">
        <v>45422</v>
      </c>
      <c r="V175" s="937">
        <v>45460</v>
      </c>
      <c r="W175" s="938" t="s">
        <v>13269</v>
      </c>
      <c r="X175" s="939"/>
    </row>
    <row r="176" spans="1:24" ht="26.25" customHeight="1">
      <c r="A176" s="931"/>
      <c r="B176" s="932"/>
      <c r="C176" s="932"/>
      <c r="D176" s="932"/>
      <c r="E176" s="932"/>
      <c r="F176" s="932"/>
      <c r="G176" s="932"/>
      <c r="H176" s="932"/>
      <c r="I176" s="932"/>
      <c r="J176" s="932"/>
      <c r="K176" s="779" t="s">
        <v>195</v>
      </c>
      <c r="L176" s="779"/>
      <c r="M176" s="950"/>
      <c r="N176" s="73" t="s">
        <v>2435</v>
      </c>
      <c r="O176" s="779"/>
      <c r="P176" s="935"/>
      <c r="Q176" s="932" t="s">
        <v>10637</v>
      </c>
      <c r="R176" s="932">
        <v>2013</v>
      </c>
      <c r="S176" s="932" t="s">
        <v>12269</v>
      </c>
      <c r="T176" s="932">
        <v>1840</v>
      </c>
      <c r="U176" s="936">
        <v>45423</v>
      </c>
      <c r="V176" s="937">
        <v>45459</v>
      </c>
      <c r="W176" s="938"/>
      <c r="X176" s="939"/>
    </row>
    <row r="177" spans="1:24" ht="26.25" customHeight="1">
      <c r="A177" s="931"/>
      <c r="B177" s="932"/>
      <c r="C177" s="932"/>
      <c r="D177" s="932"/>
      <c r="E177" s="932"/>
      <c r="F177" s="932"/>
      <c r="G177" s="932"/>
      <c r="H177" s="932"/>
      <c r="I177" s="932"/>
      <c r="J177" s="932"/>
      <c r="K177" s="940" t="s">
        <v>8972</v>
      </c>
      <c r="L177" s="779"/>
      <c r="M177" s="950"/>
      <c r="N177" s="779"/>
      <c r="O177" s="779"/>
      <c r="P177" s="935"/>
      <c r="Q177" s="932" t="s">
        <v>11497</v>
      </c>
      <c r="R177" s="932">
        <v>2016</v>
      </c>
      <c r="S177" s="932" t="s">
        <v>12270</v>
      </c>
      <c r="T177" s="932">
        <v>1675</v>
      </c>
      <c r="U177" s="937"/>
      <c r="V177" s="937">
        <v>45460</v>
      </c>
      <c r="W177" s="938"/>
      <c r="X177" s="939"/>
    </row>
    <row r="178" spans="1:24" ht="26.25" customHeight="1">
      <c r="A178" s="931"/>
      <c r="B178" s="932"/>
      <c r="C178" s="932"/>
      <c r="D178" s="932"/>
      <c r="E178" s="932"/>
      <c r="F178" s="932"/>
      <c r="G178" s="932"/>
      <c r="H178" s="932"/>
      <c r="I178" s="932"/>
      <c r="J178" s="932"/>
      <c r="K178" s="940"/>
      <c r="L178" s="950"/>
      <c r="M178" s="950"/>
      <c r="N178" s="950"/>
      <c r="O178" s="950"/>
      <c r="P178" s="935"/>
      <c r="Q178" s="932"/>
      <c r="R178" s="932"/>
      <c r="S178" s="933" t="s">
        <v>189</v>
      </c>
      <c r="T178" s="933">
        <v>3700</v>
      </c>
      <c r="U178" s="937"/>
      <c r="V178" s="936">
        <v>45462</v>
      </c>
      <c r="W178" s="938"/>
      <c r="X178" s="939"/>
    </row>
    <row r="179" spans="1:24" ht="26.25" customHeight="1">
      <c r="A179" s="931"/>
      <c r="B179" s="932"/>
      <c r="C179" s="932"/>
      <c r="D179" s="932"/>
      <c r="E179" s="932"/>
      <c r="F179" s="932"/>
      <c r="G179" s="932"/>
      <c r="H179" s="932"/>
      <c r="I179" s="932"/>
      <c r="J179" s="932"/>
      <c r="K179" s="932"/>
      <c r="L179" s="950"/>
      <c r="M179" s="950"/>
      <c r="N179" s="779"/>
      <c r="O179" s="779"/>
      <c r="P179" s="935"/>
      <c r="Q179" s="932"/>
      <c r="R179" s="932"/>
      <c r="S179" s="933" t="s">
        <v>2472</v>
      </c>
      <c r="T179" s="933">
        <f>SUM(T174:T178)</f>
        <v>10815</v>
      </c>
      <c r="U179" s="936"/>
      <c r="V179" s="936"/>
      <c r="W179" s="938"/>
      <c r="X179" s="939"/>
    </row>
    <row r="180" spans="1:24" ht="26.25" customHeight="1" thickBot="1">
      <c r="A180" s="941"/>
      <c r="B180" s="942"/>
      <c r="C180" s="942"/>
      <c r="D180" s="942"/>
      <c r="E180" s="942"/>
      <c r="F180" s="942"/>
      <c r="G180" s="942"/>
      <c r="H180" s="942"/>
      <c r="I180" s="942"/>
      <c r="J180" s="942"/>
      <c r="K180" s="611" t="s">
        <v>12171</v>
      </c>
      <c r="L180" s="942"/>
      <c r="M180" s="942"/>
      <c r="N180" s="943"/>
      <c r="O180" s="943"/>
      <c r="P180" s="944"/>
      <c r="Q180" s="942"/>
      <c r="R180" s="942"/>
      <c r="S180" s="945"/>
      <c r="T180" s="945"/>
      <c r="U180" s="946"/>
      <c r="V180" s="947"/>
      <c r="W180" s="948"/>
      <c r="X180" s="949"/>
    </row>
    <row r="182" spans="1:24" ht="26.25" customHeight="1" thickBo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51"/>
      <c r="L182" s="4"/>
      <c r="M182" s="4"/>
      <c r="N182" s="451"/>
      <c r="O182" s="451"/>
      <c r="P182" s="452"/>
      <c r="Q182" s="4"/>
      <c r="R182" s="4"/>
      <c r="S182" s="4"/>
      <c r="T182" s="4"/>
      <c r="U182" s="453"/>
      <c r="V182" s="454"/>
      <c r="W182" s="455"/>
      <c r="X182" s="455"/>
    </row>
    <row r="183" spans="1:24" ht="26.25" customHeight="1">
      <c r="A183" s="1004" t="s">
        <v>188</v>
      </c>
      <c r="B183" s="1005"/>
      <c r="C183" s="1005" t="s">
        <v>26</v>
      </c>
      <c r="D183" s="1005" t="s">
        <v>190</v>
      </c>
      <c r="E183" s="1005" t="s">
        <v>191</v>
      </c>
      <c r="F183" s="1005" t="s">
        <v>191</v>
      </c>
      <c r="G183" s="1005" t="s">
        <v>191</v>
      </c>
      <c r="H183" s="1485"/>
      <c r="I183" s="1005" t="s">
        <v>8261</v>
      </c>
      <c r="J183" s="1010" t="s">
        <v>12210</v>
      </c>
      <c r="K183" s="1011" t="s">
        <v>11640</v>
      </c>
      <c r="L183" s="1005" t="s">
        <v>12139</v>
      </c>
      <c r="M183" s="1005"/>
      <c r="N183" s="1011" t="s">
        <v>12182</v>
      </c>
      <c r="O183" s="1011" t="s">
        <v>12183</v>
      </c>
      <c r="P183" s="1015" t="s">
        <v>13427</v>
      </c>
      <c r="Q183" s="1005" t="s">
        <v>11964</v>
      </c>
      <c r="R183" s="1005">
        <f t="shared" ref="R183:R186" si="4">IF(MID(RIGHT(S183,8),1,1)="M",2021,IF(MID(RIGHT(S183,8),1,1)="N",2022,IF(MID(RIGHT(S183,8),1,1)="P",2023,IF(MID(RIGHT(S183,8),1,1)="R",1994,IF(MID(RIGHT(S183,8),1,1)="S",1995,IF(MID(RIGHT(S183,8),1,1)="T",1996,IF(MID(RIGHT(S183,8),1,1)="V",1997,IF(MID(RIGHT(S183,8),1,1)="W",1998,IF(MID(RIGHT(S183,8),1,1)="X",1999,IF(MID(RIGHT(S183,8),1,1)="Y",2000,IF(MID(RIGHT(S183,8),1,1)="1",2001,IF(MID(RIGHT(S183,8),1,1)="2",2002,IF(MID(RIGHT(S183,8),1,1)="3",2003,IF(MID(RIGHT(S183,8),1,1)="4",2004,IF(MID(RIGHT(S183,8),1,1)="5",2005,IF(MID(RIGHT(S183,8),1,1)="6",2006,IF(MID(RIGHT(S183,8),1,1)="7",2007,IF(MID(RIGHT(S183,8),1,1)="8",2008,IF(MID(RIGHT(S183,8),1,1)="9",2009,IF(MID(RIGHT(S183,8),1,1)="A",2010,IF(MID(RIGHT(S183,8),1,1)="B",2011,IF(MID(RIGHT(S183,8),1,1)="C",2012,IF(MID(RIGHT(S183,8),1,1)="D",2013,IF(MID(RIGHT(S183,8),1,1)="E",2014,IF(MID(RIGHT(S183,8),1,1)="F",2015,IF(MID(RIGHT(S183,8),1,1)="G",2016,IF(MID(RIGHT(S183,8),1,1)="H",2017,IF(MID(RIGHT(S183,8),1,1)="J",2018,IF(MID(RIGHT(S183,8),1,1)="K",2019,IF(MID(RIGHT(S183,8),1,1)="L",2020,""))))))))))))))))))))))))))))))</f>
        <v>2012</v>
      </c>
      <c r="S183" s="1005" t="s">
        <v>11960</v>
      </c>
      <c r="T183" s="1005">
        <v>1290</v>
      </c>
      <c r="U183" s="1683">
        <v>45422</v>
      </c>
      <c r="V183" s="1683">
        <v>45494</v>
      </c>
      <c r="W183" s="1017">
        <v>4415</v>
      </c>
      <c r="X183" s="1018">
        <v>5130</v>
      </c>
    </row>
    <row r="184" spans="1:24" ht="26.25" customHeight="1">
      <c r="A184" s="1006"/>
      <c r="B184" s="1007"/>
      <c r="C184" s="1007"/>
      <c r="D184" s="1007"/>
      <c r="E184" s="1007"/>
      <c r="F184" s="1007"/>
      <c r="G184" s="1007"/>
      <c r="H184" s="1007"/>
      <c r="I184" s="1007" t="s">
        <v>194</v>
      </c>
      <c r="J184" s="317" t="s">
        <v>11971</v>
      </c>
      <c r="K184" s="1012" t="s">
        <v>7735</v>
      </c>
      <c r="L184" s="427" t="s">
        <v>3590</v>
      </c>
      <c r="M184" s="1007"/>
      <c r="N184" s="73" t="s">
        <v>7843</v>
      </c>
      <c r="O184" s="1525"/>
      <c r="P184" s="1019"/>
      <c r="Q184" s="1007" t="s">
        <v>10547</v>
      </c>
      <c r="R184" s="1007">
        <f t="shared" si="4"/>
        <v>2012</v>
      </c>
      <c r="S184" s="1007" t="s">
        <v>11961</v>
      </c>
      <c r="T184" s="1007">
        <v>1260</v>
      </c>
      <c r="U184" s="1131">
        <v>45424</v>
      </c>
      <c r="V184" s="1020">
        <v>45485</v>
      </c>
      <c r="W184" s="1021" t="s">
        <v>12140</v>
      </c>
      <c r="X184" s="1022" t="s">
        <v>3408</v>
      </c>
    </row>
    <row r="185" spans="1:24" ht="26.25" customHeight="1">
      <c r="A185" s="1006"/>
      <c r="B185" s="1007"/>
      <c r="C185" s="1007"/>
      <c r="D185" s="1007"/>
      <c r="E185" s="1007"/>
      <c r="F185" s="1007"/>
      <c r="G185" s="1007"/>
      <c r="H185" s="1007"/>
      <c r="I185" s="1007"/>
      <c r="J185" s="1007" t="s">
        <v>12209</v>
      </c>
      <c r="K185" s="1013" t="s">
        <v>11975</v>
      </c>
      <c r="L185" s="1007"/>
      <c r="M185" s="1007"/>
      <c r="N185" s="73" t="s">
        <v>7844</v>
      </c>
      <c r="O185" s="1013"/>
      <c r="P185" s="1019"/>
      <c r="Q185" s="1007" t="s">
        <v>11965</v>
      </c>
      <c r="R185" s="1007">
        <f t="shared" si="4"/>
        <v>2012</v>
      </c>
      <c r="S185" s="1007" t="s">
        <v>11962</v>
      </c>
      <c r="T185" s="1007">
        <v>1900</v>
      </c>
      <c r="U185" s="1023">
        <v>45425</v>
      </c>
      <c r="V185" s="1020">
        <v>45494</v>
      </c>
      <c r="W185" s="1021" t="s">
        <v>12141</v>
      </c>
      <c r="X185" s="1022"/>
    </row>
    <row r="186" spans="1:24" ht="26.25" customHeight="1">
      <c r="A186" s="1006"/>
      <c r="B186" s="1007"/>
      <c r="C186" s="1007"/>
      <c r="D186" s="1007"/>
      <c r="E186" s="1007"/>
      <c r="F186" s="1007"/>
      <c r="G186" s="1007"/>
      <c r="H186" s="1007"/>
      <c r="I186" s="1007"/>
      <c r="J186" s="1007"/>
      <c r="K186" s="1013" t="s">
        <v>3849</v>
      </c>
      <c r="L186" s="1007"/>
      <c r="M186" s="1007"/>
      <c r="N186" s="1013"/>
      <c r="O186" s="1013"/>
      <c r="P186" s="1019"/>
      <c r="Q186" s="1007" t="s">
        <v>10547</v>
      </c>
      <c r="R186" s="1007">
        <f t="shared" si="4"/>
        <v>2014</v>
      </c>
      <c r="S186" s="1007" t="s">
        <v>11963</v>
      </c>
      <c r="T186" s="1007">
        <v>1260</v>
      </c>
      <c r="U186" s="1023"/>
      <c r="V186" s="1020">
        <v>45503</v>
      </c>
      <c r="W186" s="1021" t="s">
        <v>12587</v>
      </c>
      <c r="X186" s="1022"/>
    </row>
    <row r="187" spans="1:24" ht="26.25" customHeight="1">
      <c r="A187" s="1006"/>
      <c r="B187" s="1007"/>
      <c r="C187" s="1007"/>
      <c r="D187" s="1007"/>
      <c r="E187" s="1007"/>
      <c r="F187" s="1007"/>
      <c r="G187" s="1007"/>
      <c r="H187" s="1007"/>
      <c r="I187" s="1007"/>
      <c r="J187" s="1007"/>
      <c r="K187" s="1013"/>
      <c r="L187" s="1007"/>
      <c r="M187" s="2476" t="s">
        <v>10412</v>
      </c>
      <c r="N187" s="2477"/>
      <c r="O187" s="2478"/>
      <c r="P187" s="1019"/>
      <c r="Q187" s="1007"/>
      <c r="R187" s="1007"/>
      <c r="S187" s="1024" t="s">
        <v>189</v>
      </c>
      <c r="T187" s="1024">
        <v>3720</v>
      </c>
      <c r="U187" s="1020"/>
      <c r="V187" s="1020">
        <v>45506</v>
      </c>
      <c r="W187" s="1021"/>
      <c r="X187" s="1022"/>
    </row>
    <row r="188" spans="1:24" ht="26.25" customHeight="1">
      <c r="A188" s="1006"/>
      <c r="B188" s="1007"/>
      <c r="C188" s="1007"/>
      <c r="D188" s="1007"/>
      <c r="E188" s="1007"/>
      <c r="F188" s="1007"/>
      <c r="G188" s="1007"/>
      <c r="H188" s="1007"/>
      <c r="I188" s="1007"/>
      <c r="J188" s="1007"/>
      <c r="K188" s="1013"/>
      <c r="L188" s="1007"/>
      <c r="M188" s="1007"/>
      <c r="N188" s="1013"/>
      <c r="O188" s="1013"/>
      <c r="P188" s="1019"/>
      <c r="Q188" s="1007"/>
      <c r="R188" s="1007"/>
      <c r="S188" s="1024" t="s">
        <v>2472</v>
      </c>
      <c r="T188" s="1024">
        <f>SUM(T183:T187)</f>
        <v>9430</v>
      </c>
      <c r="U188" s="1020"/>
      <c r="V188" s="1020">
        <v>45498</v>
      </c>
      <c r="W188" s="1021"/>
      <c r="X188" s="1022"/>
    </row>
    <row r="189" spans="1:24" ht="26.25" customHeight="1" thickBot="1">
      <c r="A189" s="1008"/>
      <c r="B189" s="1009"/>
      <c r="C189" s="1009"/>
      <c r="D189" s="1009"/>
      <c r="E189" s="1009"/>
      <c r="F189" s="1009"/>
      <c r="G189" s="1009"/>
      <c r="H189" s="1009"/>
      <c r="I189" s="1009"/>
      <c r="J189" s="1009"/>
      <c r="K189" s="611" t="s">
        <v>2638</v>
      </c>
      <c r="L189" s="1009"/>
      <c r="M189" s="1009"/>
      <c r="N189" s="1014"/>
      <c r="O189" s="1014"/>
      <c r="P189" s="1025"/>
      <c r="Q189" s="1009"/>
      <c r="R189" s="1009"/>
      <c r="S189" s="1026"/>
      <c r="T189" s="1026"/>
      <c r="U189" s="1027"/>
      <c r="V189" s="1028">
        <v>45510</v>
      </c>
      <c r="W189" s="1029"/>
      <c r="X189" s="1030"/>
    </row>
    <row r="191" spans="1:24" ht="26.25" customHeight="1" thickBot="1"/>
    <row r="192" spans="1:24" ht="26.25" customHeight="1">
      <c r="A192" s="699" t="s">
        <v>188</v>
      </c>
      <c r="B192" s="700"/>
      <c r="C192" s="700" t="s">
        <v>154</v>
      </c>
      <c r="D192" s="700" t="s">
        <v>190</v>
      </c>
      <c r="E192" s="700" t="s">
        <v>191</v>
      </c>
      <c r="F192" s="700" t="s">
        <v>191</v>
      </c>
      <c r="G192" s="700" t="s">
        <v>191</v>
      </c>
      <c r="H192" s="1484"/>
      <c r="I192" s="700" t="s">
        <v>8125</v>
      </c>
      <c r="J192" s="715" t="s">
        <v>12112</v>
      </c>
      <c r="K192" s="700" t="s">
        <v>12105</v>
      </c>
      <c r="L192" s="715" t="s">
        <v>12332</v>
      </c>
      <c r="M192" s="715"/>
      <c r="N192" s="701" t="s">
        <v>12399</v>
      </c>
      <c r="O192" s="701" t="s">
        <v>12400</v>
      </c>
      <c r="P192" s="702" t="s">
        <v>12699</v>
      </c>
      <c r="Q192" s="700" t="s">
        <v>8334</v>
      </c>
      <c r="R192" s="700">
        <f t="shared" ref="R192:R195" si="5">IF(MID(RIGHT(S192,8),1,1)="M",2021,IF(MID(RIGHT(S192,8),1,1)="N",2022,IF(MID(RIGHT(S192,8),1,1)="P",2023,IF(MID(RIGHT(S192,8),1,1)="R",1994,IF(MID(RIGHT(S192,8),1,1)="S",1995,IF(MID(RIGHT(S192,8),1,1)="T",1996,IF(MID(RIGHT(S192,8),1,1)="V",1997,IF(MID(RIGHT(S192,8),1,1)="W",1998,IF(MID(RIGHT(S192,8),1,1)="X",1999,IF(MID(RIGHT(S192,8),1,1)="Y",2000,IF(MID(RIGHT(S192,8),1,1)="1",2001,IF(MID(RIGHT(S192,8),1,1)="2",2002,IF(MID(RIGHT(S192,8),1,1)="3",2003,IF(MID(RIGHT(S192,8),1,1)="4",2004,IF(MID(RIGHT(S192,8),1,1)="5",2005,IF(MID(RIGHT(S192,8),1,1)="6",2006,IF(MID(RIGHT(S192,8),1,1)="7",2007,IF(MID(RIGHT(S192,8),1,1)="8",2008,IF(MID(RIGHT(S192,8),1,1)="9",2009,IF(MID(RIGHT(S192,8),1,1)="A",2010,IF(MID(RIGHT(S192,8),1,1)="B",2011,IF(MID(RIGHT(S192,8),1,1)="C",2012,IF(MID(RIGHT(S192,8),1,1)="D",2013,IF(MID(RIGHT(S192,8),1,1)="E",2014,IF(MID(RIGHT(S192,8),1,1)="F",2015,IF(MID(RIGHT(S192,8),1,1)="G",2016,IF(MID(RIGHT(S192,8),1,1)="H",2017,IF(MID(RIGHT(S192,8),1,1)="J",2018,IF(MID(RIGHT(S192,8),1,1)="K",2019,IF(MID(RIGHT(S192,8),1,1)="L",2020,""))))))))))))))))))))))))))))))</f>
        <v>2021</v>
      </c>
      <c r="S192" s="700" t="s">
        <v>12118</v>
      </c>
      <c r="T192" s="700">
        <v>1590</v>
      </c>
      <c r="U192" s="716">
        <v>45428</v>
      </c>
      <c r="V192" s="716">
        <v>45492</v>
      </c>
      <c r="W192" s="1368">
        <v>3952</v>
      </c>
      <c r="X192" s="704">
        <v>5400</v>
      </c>
    </row>
    <row r="193" spans="1:24" ht="26.25" customHeight="1">
      <c r="A193" s="705"/>
      <c r="B193" s="278"/>
      <c r="C193" s="320" t="s">
        <v>8623</v>
      </c>
      <c r="D193" s="278"/>
      <c r="E193" s="278"/>
      <c r="F193" s="278"/>
      <c r="G193" s="278"/>
      <c r="H193" s="278"/>
      <c r="I193" s="278" t="s">
        <v>2578</v>
      </c>
      <c r="J193" s="317" t="s">
        <v>12114</v>
      </c>
      <c r="K193" s="280" t="s">
        <v>7735</v>
      </c>
      <c r="L193" s="425" t="s">
        <v>3603</v>
      </c>
      <c r="M193" s="278"/>
      <c r="N193" s="73" t="s">
        <v>7844</v>
      </c>
      <c r="O193" s="278"/>
      <c r="P193" s="278"/>
      <c r="Q193" s="278" t="s">
        <v>523</v>
      </c>
      <c r="R193" s="278">
        <f t="shared" si="5"/>
        <v>2020</v>
      </c>
      <c r="S193" s="278" t="s">
        <v>12398</v>
      </c>
      <c r="T193" s="278">
        <v>2225</v>
      </c>
      <c r="U193" s="420">
        <v>45429</v>
      </c>
      <c r="V193" s="719">
        <v>45506</v>
      </c>
      <c r="W193" s="283">
        <v>4520</v>
      </c>
      <c r="X193" s="706" t="s">
        <v>2775</v>
      </c>
    </row>
    <row r="194" spans="1:24" ht="26.25" customHeight="1">
      <c r="A194" s="705"/>
      <c r="B194" s="278"/>
      <c r="C194" s="278" t="s">
        <v>8254</v>
      </c>
      <c r="D194" s="278"/>
      <c r="E194" s="278"/>
      <c r="F194" s="278"/>
      <c r="G194" s="278"/>
      <c r="H194" s="278"/>
      <c r="I194" s="720"/>
      <c r="J194" s="278"/>
      <c r="K194" s="278" t="s">
        <v>12111</v>
      </c>
      <c r="L194" s="278"/>
      <c r="M194" s="278"/>
      <c r="N194" s="73" t="s">
        <v>7843</v>
      </c>
      <c r="O194" s="1371"/>
      <c r="P194" s="278"/>
      <c r="Q194" s="278" t="s">
        <v>1933</v>
      </c>
      <c r="R194" s="278">
        <f t="shared" si="5"/>
        <v>2021</v>
      </c>
      <c r="S194" s="278" t="s">
        <v>12119</v>
      </c>
      <c r="T194" s="278">
        <v>1815</v>
      </c>
      <c r="U194" s="420"/>
      <c r="V194" s="719">
        <v>45504</v>
      </c>
      <c r="W194" s="283" t="s">
        <v>2861</v>
      </c>
      <c r="X194" s="706"/>
    </row>
    <row r="195" spans="1:24" ht="26.25" customHeight="1">
      <c r="A195" s="705"/>
      <c r="B195" s="278"/>
      <c r="C195" s="278" t="s">
        <v>5629</v>
      </c>
      <c r="D195" s="278" t="s">
        <v>191</v>
      </c>
      <c r="E195" s="278"/>
      <c r="F195" s="278"/>
      <c r="G195" s="278"/>
      <c r="H195" s="278"/>
      <c r="I195" s="720" t="s">
        <v>8207</v>
      </c>
      <c r="J195" s="278"/>
      <c r="K195" s="278" t="s">
        <v>1772</v>
      </c>
      <c r="L195" s="278"/>
      <c r="M195" s="278"/>
      <c r="N195" s="73" t="s">
        <v>7870</v>
      </c>
      <c r="O195" s="278"/>
      <c r="P195" s="280"/>
      <c r="Q195" s="278" t="s">
        <v>1933</v>
      </c>
      <c r="R195" s="278">
        <f t="shared" si="5"/>
        <v>2020</v>
      </c>
      <c r="S195" s="278" t="s">
        <v>12397</v>
      </c>
      <c r="T195" s="278">
        <v>1815</v>
      </c>
      <c r="U195" s="281"/>
      <c r="V195" s="282">
        <v>45497</v>
      </c>
      <c r="W195" s="283"/>
      <c r="X195" s="721"/>
    </row>
    <row r="196" spans="1:24" ht="26.25" customHeight="1">
      <c r="A196" s="705"/>
      <c r="B196" s="278"/>
      <c r="C196" s="278" t="s">
        <v>2472</v>
      </c>
      <c r="D196" s="278" t="s">
        <v>191</v>
      </c>
      <c r="E196" s="278"/>
      <c r="F196" s="278"/>
      <c r="G196" s="278"/>
      <c r="H196" s="278"/>
      <c r="I196" s="278"/>
      <c r="J196" s="278"/>
      <c r="K196" s="278"/>
      <c r="L196" s="278"/>
      <c r="M196" s="2559" t="s">
        <v>10944</v>
      </c>
      <c r="N196" s="2560"/>
      <c r="O196" s="2560"/>
      <c r="P196" s="2561"/>
      <c r="Q196" s="278"/>
      <c r="R196" s="278"/>
      <c r="S196" s="284" t="s">
        <v>189</v>
      </c>
      <c r="T196" s="284">
        <v>3880</v>
      </c>
      <c r="U196" s="281"/>
      <c r="V196" s="282"/>
      <c r="W196" s="283"/>
      <c r="X196" s="722"/>
    </row>
    <row r="197" spans="1:24" ht="26.25" customHeight="1">
      <c r="A197" s="705"/>
      <c r="B197" s="278"/>
      <c r="C197" s="278" t="s">
        <v>9653</v>
      </c>
      <c r="D197" s="278" t="s">
        <v>191</v>
      </c>
      <c r="E197" s="278"/>
      <c r="F197" s="278"/>
      <c r="G197" s="278"/>
      <c r="H197" s="278"/>
      <c r="I197" s="278"/>
      <c r="J197" s="278"/>
      <c r="K197" s="278"/>
      <c r="L197" s="278"/>
      <c r="M197" s="278" t="s">
        <v>9</v>
      </c>
      <c r="N197" s="278"/>
      <c r="O197" s="278"/>
      <c r="P197" s="280"/>
      <c r="Q197" s="278"/>
      <c r="R197" s="278"/>
      <c r="S197" s="284" t="s">
        <v>2472</v>
      </c>
      <c r="T197" s="284">
        <f>SUM(T192:T196)</f>
        <v>11325</v>
      </c>
      <c r="U197" s="281"/>
      <c r="V197" s="282"/>
      <c r="W197" s="283"/>
      <c r="X197" s="722"/>
    </row>
    <row r="198" spans="1:24" ht="26.25" customHeight="1" thickBot="1">
      <c r="A198" s="707"/>
      <c r="B198" s="708"/>
      <c r="C198" s="708"/>
      <c r="D198" s="708"/>
      <c r="E198" s="708"/>
      <c r="F198" s="708"/>
      <c r="G198" s="708"/>
      <c r="H198" s="708"/>
      <c r="I198" s="708"/>
      <c r="J198" s="708"/>
      <c r="K198" s="611" t="s">
        <v>12367</v>
      </c>
      <c r="L198" s="709"/>
      <c r="M198" s="709"/>
      <c r="N198" s="708"/>
      <c r="O198" s="708"/>
      <c r="P198" s="710"/>
      <c r="Q198" s="711"/>
      <c r="R198" s="711"/>
      <c r="S198" s="711"/>
      <c r="T198" s="711"/>
      <c r="U198" s="712"/>
      <c r="V198" s="713"/>
      <c r="W198" s="723"/>
      <c r="X198" s="724"/>
    </row>
    <row r="199" spans="1:24" ht="26.25" customHeight="1">
      <c r="A199" s="699" t="s">
        <v>188</v>
      </c>
      <c r="B199" s="700"/>
      <c r="C199" s="700" t="s">
        <v>154</v>
      </c>
      <c r="D199" s="700" t="s">
        <v>190</v>
      </c>
      <c r="E199" s="700" t="s">
        <v>191</v>
      </c>
      <c r="F199" s="700" t="s">
        <v>191</v>
      </c>
      <c r="G199" s="700" t="s">
        <v>191</v>
      </c>
      <c r="H199" s="1484"/>
      <c r="I199" s="700" t="s">
        <v>8125</v>
      </c>
      <c r="J199" s="715" t="s">
        <v>12112</v>
      </c>
      <c r="K199" s="700" t="s">
        <v>12105</v>
      </c>
      <c r="L199" s="715" t="s">
        <v>12333</v>
      </c>
      <c r="M199" s="715"/>
      <c r="N199" s="701" t="s">
        <v>12370</v>
      </c>
      <c r="O199" s="701" t="s">
        <v>12405</v>
      </c>
      <c r="P199" s="702" t="s">
        <v>12699</v>
      </c>
      <c r="Q199" s="700" t="s">
        <v>3291</v>
      </c>
      <c r="R199" s="700">
        <f t="shared" ref="R199:R202" si="6">IF(MID(RIGHT(S199,8),1,1)="M",2021,IF(MID(RIGHT(S199,8),1,1)="N",2022,IF(MID(RIGHT(S199,8),1,1)="P",2023,IF(MID(RIGHT(S199,8),1,1)="R",1994,IF(MID(RIGHT(S199,8),1,1)="S",1995,IF(MID(RIGHT(S199,8),1,1)="T",1996,IF(MID(RIGHT(S199,8),1,1)="V",1997,IF(MID(RIGHT(S199,8),1,1)="W",1998,IF(MID(RIGHT(S199,8),1,1)="X",1999,IF(MID(RIGHT(S199,8),1,1)="Y",2000,IF(MID(RIGHT(S199,8),1,1)="1",2001,IF(MID(RIGHT(S199,8),1,1)="2",2002,IF(MID(RIGHT(S199,8),1,1)="3",2003,IF(MID(RIGHT(S199,8),1,1)="4",2004,IF(MID(RIGHT(S199,8),1,1)="5",2005,IF(MID(RIGHT(S199,8),1,1)="6",2006,IF(MID(RIGHT(S199,8),1,1)="7",2007,IF(MID(RIGHT(S199,8),1,1)="8",2008,IF(MID(RIGHT(S199,8),1,1)="9",2009,IF(MID(RIGHT(S199,8),1,1)="A",2010,IF(MID(RIGHT(S199,8),1,1)="B",2011,IF(MID(RIGHT(S199,8),1,1)="C",2012,IF(MID(RIGHT(S199,8),1,1)="D",2013,IF(MID(RIGHT(S199,8),1,1)="E",2014,IF(MID(RIGHT(S199,8),1,1)="F",2015,IF(MID(RIGHT(S199,8),1,1)="G",2016,IF(MID(RIGHT(S199,8),1,1)="H",2017,IF(MID(RIGHT(S199,8),1,1)="J",2018,IF(MID(RIGHT(S199,8),1,1)="K",2019,IF(MID(RIGHT(S199,8),1,1)="L",2020,""))))))))))))))))))))))))))))))</f>
        <v>2020</v>
      </c>
      <c r="S199" s="700" t="s">
        <v>12401</v>
      </c>
      <c r="T199" s="700">
        <v>1815</v>
      </c>
      <c r="U199" s="716">
        <v>45428</v>
      </c>
      <c r="V199" s="716">
        <v>45492</v>
      </c>
      <c r="W199" s="1368">
        <v>3952</v>
      </c>
      <c r="X199" s="704">
        <v>5400</v>
      </c>
    </row>
    <row r="200" spans="1:24" ht="26.25" customHeight="1">
      <c r="A200" s="705"/>
      <c r="B200" s="278"/>
      <c r="C200" s="320" t="s">
        <v>8623</v>
      </c>
      <c r="D200" s="278"/>
      <c r="E200" s="278"/>
      <c r="F200" s="278"/>
      <c r="G200" s="278"/>
      <c r="H200" s="278"/>
      <c r="I200" s="278" t="s">
        <v>2578</v>
      </c>
      <c r="J200" s="317" t="s">
        <v>12115</v>
      </c>
      <c r="K200" s="280" t="s">
        <v>7735</v>
      </c>
      <c r="L200" s="425" t="s">
        <v>3603</v>
      </c>
      <c r="M200" s="278"/>
      <c r="N200" s="73" t="s">
        <v>7844</v>
      </c>
      <c r="O200" s="278"/>
      <c r="P200" s="278"/>
      <c r="Q200" s="278" t="s">
        <v>2093</v>
      </c>
      <c r="R200" s="278">
        <f t="shared" si="6"/>
        <v>2020</v>
      </c>
      <c r="S200" s="278" t="s">
        <v>12404</v>
      </c>
      <c r="T200" s="278">
        <v>1815</v>
      </c>
      <c r="U200" s="420">
        <v>45429</v>
      </c>
      <c r="V200" s="719">
        <v>45506</v>
      </c>
      <c r="W200" s="283">
        <v>4520</v>
      </c>
      <c r="X200" s="706" t="s">
        <v>2775</v>
      </c>
    </row>
    <row r="201" spans="1:24" ht="26.25" customHeight="1">
      <c r="A201" s="705"/>
      <c r="B201" s="278"/>
      <c r="C201" s="278" t="s">
        <v>8254</v>
      </c>
      <c r="D201" s="278"/>
      <c r="E201" s="278"/>
      <c r="F201" s="278"/>
      <c r="G201" s="278"/>
      <c r="H201" s="278"/>
      <c r="I201" s="720"/>
      <c r="J201" s="278"/>
      <c r="K201" s="278" t="s">
        <v>12111</v>
      </c>
      <c r="L201" s="278"/>
      <c r="M201" s="278"/>
      <c r="N201" s="73" t="s">
        <v>7843</v>
      </c>
      <c r="O201" s="1371"/>
      <c r="P201" s="278"/>
      <c r="Q201" s="278" t="s">
        <v>2093</v>
      </c>
      <c r="R201" s="278">
        <f t="shared" si="6"/>
        <v>2021</v>
      </c>
      <c r="S201" s="278" t="s">
        <v>12403</v>
      </c>
      <c r="T201" s="278">
        <v>1820</v>
      </c>
      <c r="U201" s="420"/>
      <c r="V201" s="719">
        <v>45504</v>
      </c>
      <c r="W201" s="283" t="s">
        <v>2861</v>
      </c>
      <c r="X201" s="706"/>
    </row>
    <row r="202" spans="1:24" ht="26.25" customHeight="1">
      <c r="A202" s="705"/>
      <c r="B202" s="278"/>
      <c r="C202" s="278" t="s">
        <v>5629</v>
      </c>
      <c r="D202" s="278" t="s">
        <v>191</v>
      </c>
      <c r="E202" s="278"/>
      <c r="F202" s="278"/>
      <c r="G202" s="278"/>
      <c r="H202" s="278"/>
      <c r="I202" s="720" t="s">
        <v>8207</v>
      </c>
      <c r="J202" s="278"/>
      <c r="K202" s="278" t="s">
        <v>1772</v>
      </c>
      <c r="L202" s="278"/>
      <c r="M202" s="278"/>
      <c r="N202" s="73" t="s">
        <v>7870</v>
      </c>
      <c r="O202" s="278"/>
      <c r="P202" s="280"/>
      <c r="Q202" s="278" t="s">
        <v>2093</v>
      </c>
      <c r="R202" s="278">
        <f t="shared" si="6"/>
        <v>2020</v>
      </c>
      <c r="S202" s="278" t="s">
        <v>12402</v>
      </c>
      <c r="T202" s="278">
        <v>1815</v>
      </c>
      <c r="U202" s="281"/>
      <c r="V202" s="282">
        <v>45497</v>
      </c>
      <c r="W202" s="283"/>
      <c r="X202" s="721"/>
    </row>
    <row r="203" spans="1:24" ht="26.25" customHeight="1">
      <c r="A203" s="705"/>
      <c r="B203" s="278"/>
      <c r="C203" s="278" t="s">
        <v>2472</v>
      </c>
      <c r="D203" s="278" t="s">
        <v>191</v>
      </c>
      <c r="E203" s="278"/>
      <c r="F203" s="278"/>
      <c r="G203" s="278"/>
      <c r="H203" s="278"/>
      <c r="I203" s="278"/>
      <c r="J203" s="278"/>
      <c r="K203" s="278"/>
      <c r="L203" s="278"/>
      <c r="M203" s="2559" t="s">
        <v>10944</v>
      </c>
      <c r="N203" s="2560"/>
      <c r="O203" s="2560"/>
      <c r="P203" s="2561"/>
      <c r="Q203" s="278"/>
      <c r="R203" s="278"/>
      <c r="S203" s="284" t="s">
        <v>189</v>
      </c>
      <c r="T203" s="284">
        <v>3800</v>
      </c>
      <c r="U203" s="281"/>
      <c r="V203" s="282"/>
      <c r="W203" s="283"/>
      <c r="X203" s="722"/>
    </row>
    <row r="204" spans="1:24" ht="26.25" customHeight="1">
      <c r="A204" s="705"/>
      <c r="B204" s="278"/>
      <c r="C204" s="278" t="s">
        <v>9653</v>
      </c>
      <c r="D204" s="278" t="s">
        <v>191</v>
      </c>
      <c r="E204" s="278"/>
      <c r="F204" s="278"/>
      <c r="G204" s="278"/>
      <c r="H204" s="278"/>
      <c r="I204" s="278"/>
      <c r="J204" s="278"/>
      <c r="K204" s="278"/>
      <c r="L204" s="278"/>
      <c r="M204" s="278" t="s">
        <v>9</v>
      </c>
      <c r="N204" s="278"/>
      <c r="O204" s="278"/>
      <c r="P204" s="280"/>
      <c r="Q204" s="278"/>
      <c r="R204" s="278"/>
      <c r="S204" s="284" t="s">
        <v>2472</v>
      </c>
      <c r="T204" s="284">
        <f>SUM(T199:T203)</f>
        <v>11065</v>
      </c>
      <c r="U204" s="281"/>
      <c r="V204" s="282"/>
      <c r="W204" s="283"/>
      <c r="X204" s="722"/>
    </row>
    <row r="205" spans="1:24" ht="26.25" customHeight="1" thickBot="1">
      <c r="A205" s="707"/>
      <c r="B205" s="708"/>
      <c r="C205" s="708"/>
      <c r="D205" s="708"/>
      <c r="E205" s="708"/>
      <c r="F205" s="708"/>
      <c r="G205" s="708"/>
      <c r="H205" s="708"/>
      <c r="I205" s="708"/>
      <c r="J205" s="708"/>
      <c r="K205" s="611" t="s">
        <v>12367</v>
      </c>
      <c r="L205" s="709"/>
      <c r="M205" s="709"/>
      <c r="N205" s="708"/>
      <c r="O205" s="708"/>
      <c r="P205" s="710"/>
      <c r="Q205" s="711"/>
      <c r="R205" s="711"/>
      <c r="S205" s="711"/>
      <c r="T205" s="711"/>
      <c r="U205" s="712"/>
      <c r="V205" s="713"/>
      <c r="W205" s="723"/>
      <c r="X205" s="724"/>
    </row>
    <row r="206" spans="1:24" ht="26.25" customHeight="1">
      <c r="A206" s="699" t="s">
        <v>188</v>
      </c>
      <c r="B206" s="700"/>
      <c r="C206" s="700" t="s">
        <v>154</v>
      </c>
      <c r="D206" s="700" t="s">
        <v>190</v>
      </c>
      <c r="E206" s="700" t="s">
        <v>191</v>
      </c>
      <c r="F206" s="700" t="s">
        <v>191</v>
      </c>
      <c r="G206" s="700" t="s">
        <v>191</v>
      </c>
      <c r="H206" s="1484"/>
      <c r="I206" s="700" t="s">
        <v>8125</v>
      </c>
      <c r="J206" s="715" t="s">
        <v>12112</v>
      </c>
      <c r="K206" s="700" t="s">
        <v>12105</v>
      </c>
      <c r="L206" s="715" t="s">
        <v>12334</v>
      </c>
      <c r="M206" s="715"/>
      <c r="N206" s="701" t="s">
        <v>12369</v>
      </c>
      <c r="O206" s="701" t="s">
        <v>12335</v>
      </c>
      <c r="P206" s="702" t="s">
        <v>12699</v>
      </c>
      <c r="Q206" s="700" t="s">
        <v>3291</v>
      </c>
      <c r="R206" s="700">
        <f t="shared" ref="R206:R209" si="7">IF(MID(RIGHT(S206,8),1,1)="M",2021,IF(MID(RIGHT(S206,8),1,1)="N",2022,IF(MID(RIGHT(S206,8),1,1)="P",2023,IF(MID(RIGHT(S206,8),1,1)="R",1994,IF(MID(RIGHT(S206,8),1,1)="S",1995,IF(MID(RIGHT(S206,8),1,1)="T",1996,IF(MID(RIGHT(S206,8),1,1)="V",1997,IF(MID(RIGHT(S206,8),1,1)="W",1998,IF(MID(RIGHT(S206,8),1,1)="X",1999,IF(MID(RIGHT(S206,8),1,1)="Y",2000,IF(MID(RIGHT(S206,8),1,1)="1",2001,IF(MID(RIGHT(S206,8),1,1)="2",2002,IF(MID(RIGHT(S206,8),1,1)="3",2003,IF(MID(RIGHT(S206,8),1,1)="4",2004,IF(MID(RIGHT(S206,8),1,1)="5",2005,IF(MID(RIGHT(S206,8),1,1)="6",2006,IF(MID(RIGHT(S206,8),1,1)="7",2007,IF(MID(RIGHT(S206,8),1,1)="8",2008,IF(MID(RIGHT(S206,8),1,1)="9",2009,IF(MID(RIGHT(S206,8),1,1)="A",2010,IF(MID(RIGHT(S206,8),1,1)="B",2011,IF(MID(RIGHT(S206,8),1,1)="C",2012,IF(MID(RIGHT(S206,8),1,1)="D",2013,IF(MID(RIGHT(S206,8),1,1)="E",2014,IF(MID(RIGHT(S206,8),1,1)="F",2015,IF(MID(RIGHT(S206,8),1,1)="G",2016,IF(MID(RIGHT(S206,8),1,1)="H",2017,IF(MID(RIGHT(S206,8),1,1)="J",2018,IF(MID(RIGHT(S206,8),1,1)="K",2019,IF(MID(RIGHT(S206,8),1,1)="L",2020,""))))))))))))))))))))))))))))))</f>
        <v>2020</v>
      </c>
      <c r="S206" s="700" t="s">
        <v>12408</v>
      </c>
      <c r="T206" s="700">
        <v>1815</v>
      </c>
      <c r="U206" s="716">
        <v>45428</v>
      </c>
      <c r="V206" s="716">
        <v>45492</v>
      </c>
      <c r="W206" s="1368">
        <v>3952</v>
      </c>
      <c r="X206" s="704">
        <v>5400</v>
      </c>
    </row>
    <row r="207" spans="1:24" ht="26.25" customHeight="1">
      <c r="A207" s="705"/>
      <c r="B207" s="278"/>
      <c r="C207" s="320" t="s">
        <v>8623</v>
      </c>
      <c r="D207" s="278"/>
      <c r="E207" s="278"/>
      <c r="F207" s="278"/>
      <c r="G207" s="278"/>
      <c r="H207" s="278"/>
      <c r="I207" s="278" t="s">
        <v>2578</v>
      </c>
      <c r="J207" s="317" t="s">
        <v>12116</v>
      </c>
      <c r="K207" s="280" t="s">
        <v>7735</v>
      </c>
      <c r="L207" s="425" t="s">
        <v>3603</v>
      </c>
      <c r="M207" s="278"/>
      <c r="N207" s="73" t="s">
        <v>7844</v>
      </c>
      <c r="O207" s="278"/>
      <c r="P207" s="278"/>
      <c r="Q207" s="278" t="s">
        <v>3291</v>
      </c>
      <c r="R207" s="278">
        <f t="shared" si="7"/>
        <v>2021</v>
      </c>
      <c r="S207" s="278" t="s">
        <v>12407</v>
      </c>
      <c r="T207" s="278">
        <v>1815</v>
      </c>
      <c r="U207" s="420">
        <v>45429</v>
      </c>
      <c r="V207" s="719">
        <v>45506</v>
      </c>
      <c r="W207" s="283">
        <v>4520</v>
      </c>
      <c r="X207" s="706" t="s">
        <v>2775</v>
      </c>
    </row>
    <row r="208" spans="1:24" ht="26.25" customHeight="1">
      <c r="A208" s="705"/>
      <c r="B208" s="278"/>
      <c r="C208" s="278" t="s">
        <v>8254</v>
      </c>
      <c r="D208" s="278"/>
      <c r="E208" s="278"/>
      <c r="F208" s="278"/>
      <c r="G208" s="278"/>
      <c r="H208" s="278"/>
      <c r="I208" s="720"/>
      <c r="J208" s="278"/>
      <c r="K208" s="278" t="s">
        <v>12111</v>
      </c>
      <c r="L208" s="278"/>
      <c r="M208" s="278"/>
      <c r="N208" s="73" t="s">
        <v>7843</v>
      </c>
      <c r="O208" s="1371"/>
      <c r="P208" s="278"/>
      <c r="Q208" s="278" t="s">
        <v>2047</v>
      </c>
      <c r="R208" s="278">
        <f t="shared" si="7"/>
        <v>2021</v>
      </c>
      <c r="S208" s="278" t="s">
        <v>12120</v>
      </c>
      <c r="T208" s="278">
        <v>2240</v>
      </c>
      <c r="U208" s="420"/>
      <c r="V208" s="719">
        <v>45504</v>
      </c>
      <c r="W208" s="283" t="s">
        <v>2861</v>
      </c>
      <c r="X208" s="706"/>
    </row>
    <row r="209" spans="1:24" ht="26.25" customHeight="1">
      <c r="A209" s="705"/>
      <c r="B209" s="278"/>
      <c r="C209" s="278" t="s">
        <v>5629</v>
      </c>
      <c r="D209" s="278" t="s">
        <v>191</v>
      </c>
      <c r="E209" s="278"/>
      <c r="F209" s="278"/>
      <c r="G209" s="278"/>
      <c r="H209" s="278"/>
      <c r="I209" s="720" t="s">
        <v>8207</v>
      </c>
      <c r="J209" s="278"/>
      <c r="K209" s="278" t="s">
        <v>1772</v>
      </c>
      <c r="L209" s="278"/>
      <c r="M209" s="278"/>
      <c r="N209" s="73" t="s">
        <v>7870</v>
      </c>
      <c r="O209" s="278"/>
      <c r="P209" s="280"/>
      <c r="Q209" s="278" t="s">
        <v>10053</v>
      </c>
      <c r="R209" s="278">
        <f t="shared" si="7"/>
        <v>2020</v>
      </c>
      <c r="S209" s="278" t="s">
        <v>12406</v>
      </c>
      <c r="T209" s="278">
        <v>1795</v>
      </c>
      <c r="U209" s="281"/>
      <c r="V209" s="282">
        <v>45497</v>
      </c>
      <c r="W209" s="283"/>
      <c r="X209" s="721"/>
    </row>
    <row r="210" spans="1:24" ht="26.25" customHeight="1">
      <c r="A210" s="705"/>
      <c r="B210" s="278"/>
      <c r="C210" s="278" t="s">
        <v>2472</v>
      </c>
      <c r="D210" s="278" t="s">
        <v>191</v>
      </c>
      <c r="E210" s="278"/>
      <c r="F210" s="278"/>
      <c r="G210" s="278"/>
      <c r="H210" s="278"/>
      <c r="I210" s="278"/>
      <c r="J210" s="278"/>
      <c r="K210" s="278"/>
      <c r="L210" s="278"/>
      <c r="M210" s="2559" t="s">
        <v>10944</v>
      </c>
      <c r="N210" s="2560"/>
      <c r="O210" s="2560"/>
      <c r="P210" s="2561"/>
      <c r="Q210" s="278"/>
      <c r="R210" s="278"/>
      <c r="S210" s="284" t="s">
        <v>189</v>
      </c>
      <c r="T210" s="284">
        <v>3900</v>
      </c>
      <c r="U210" s="281"/>
      <c r="V210" s="282"/>
      <c r="W210" s="283"/>
      <c r="X210" s="722"/>
    </row>
    <row r="211" spans="1:24" ht="26.25" customHeight="1">
      <c r="A211" s="705"/>
      <c r="B211" s="278"/>
      <c r="C211" s="278" t="s">
        <v>9653</v>
      </c>
      <c r="D211" s="278" t="s">
        <v>191</v>
      </c>
      <c r="E211" s="278"/>
      <c r="F211" s="278"/>
      <c r="G211" s="278"/>
      <c r="H211" s="278"/>
      <c r="I211" s="278"/>
      <c r="J211" s="278"/>
      <c r="K211" s="278"/>
      <c r="L211" s="278"/>
      <c r="M211" s="278" t="s">
        <v>9</v>
      </c>
      <c r="N211" s="278"/>
      <c r="O211" s="278"/>
      <c r="P211" s="280"/>
      <c r="Q211" s="278"/>
      <c r="R211" s="278"/>
      <c r="S211" s="284" t="s">
        <v>2472</v>
      </c>
      <c r="T211" s="284">
        <f>SUM(T206:T210)</f>
        <v>11565</v>
      </c>
      <c r="U211" s="281"/>
      <c r="V211" s="282"/>
      <c r="W211" s="283"/>
      <c r="X211" s="722"/>
    </row>
    <row r="212" spans="1:24" ht="26.25" customHeight="1" thickBot="1">
      <c r="A212" s="707"/>
      <c r="B212" s="708"/>
      <c r="C212" s="708"/>
      <c r="D212" s="708"/>
      <c r="E212" s="708"/>
      <c r="F212" s="708"/>
      <c r="G212" s="708"/>
      <c r="H212" s="708"/>
      <c r="I212" s="708"/>
      <c r="J212" s="708"/>
      <c r="K212" s="611" t="s">
        <v>12367</v>
      </c>
      <c r="L212" s="709"/>
      <c r="M212" s="709"/>
      <c r="N212" s="708"/>
      <c r="O212" s="708"/>
      <c r="P212" s="710"/>
      <c r="Q212" s="711"/>
      <c r="R212" s="711"/>
      <c r="S212" s="711"/>
      <c r="T212" s="711"/>
      <c r="U212" s="712"/>
      <c r="V212" s="713"/>
      <c r="W212" s="723"/>
      <c r="X212" s="724"/>
    </row>
    <row r="213" spans="1:24" ht="26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51"/>
      <c r="L213" s="4"/>
      <c r="M213" s="4"/>
      <c r="N213" s="451"/>
      <c r="O213" s="451"/>
      <c r="P213" s="452"/>
      <c r="Q213" s="4"/>
      <c r="R213" s="4"/>
      <c r="S213" s="4"/>
      <c r="T213" s="4"/>
      <c r="U213" s="453"/>
      <c r="V213" s="454"/>
      <c r="W213" s="455"/>
      <c r="X213" s="455"/>
    </row>
    <row r="214" spans="1:24" ht="26.25" customHeight="1" thickBot="1"/>
    <row r="215" spans="1:24" ht="26.25" customHeight="1">
      <c r="A215" s="699" t="s">
        <v>188</v>
      </c>
      <c r="B215" s="700"/>
      <c r="C215" s="700" t="s">
        <v>154</v>
      </c>
      <c r="D215" s="700" t="s">
        <v>190</v>
      </c>
      <c r="E215" s="700" t="s">
        <v>191</v>
      </c>
      <c r="F215" s="700" t="s">
        <v>191</v>
      </c>
      <c r="G215" s="700" t="s">
        <v>191</v>
      </c>
      <c r="H215" s="1484"/>
      <c r="I215" s="700" t="s">
        <v>12211</v>
      </c>
      <c r="J215" s="715" t="s">
        <v>12112</v>
      </c>
      <c r="K215" s="1515" t="s">
        <v>12105</v>
      </c>
      <c r="L215" s="715" t="s">
        <v>12453</v>
      </c>
      <c r="M215" s="715"/>
      <c r="N215" s="701" t="s">
        <v>12425</v>
      </c>
      <c r="O215" s="701" t="s">
        <v>12427</v>
      </c>
      <c r="P215" s="702" t="s">
        <v>13980</v>
      </c>
      <c r="Q215" s="700" t="s">
        <v>10794</v>
      </c>
      <c r="R215" s="700">
        <f t="shared" ref="R215:R218" si="8">IF(MID(RIGHT(S215,8),1,1)="M",2021,IF(MID(RIGHT(S215,8),1,1)="N",2022,IF(MID(RIGHT(S215,8),1,1)="P",2023,IF(MID(RIGHT(S215,8),1,1)="R",1994,IF(MID(RIGHT(S215,8),1,1)="S",1995,IF(MID(RIGHT(S215,8),1,1)="T",1996,IF(MID(RIGHT(S215,8),1,1)="V",1997,IF(MID(RIGHT(S215,8),1,1)="W",1998,IF(MID(RIGHT(S215,8),1,1)="X",1999,IF(MID(RIGHT(S215,8),1,1)="Y",2000,IF(MID(RIGHT(S215,8),1,1)="1",2001,IF(MID(RIGHT(S215,8),1,1)="2",2002,IF(MID(RIGHT(S215,8),1,1)="3",2003,IF(MID(RIGHT(S215,8),1,1)="4",2004,IF(MID(RIGHT(S215,8),1,1)="5",2005,IF(MID(RIGHT(S215,8),1,1)="6",2006,IF(MID(RIGHT(S215,8),1,1)="7",2007,IF(MID(RIGHT(S215,8),1,1)="8",2008,IF(MID(RIGHT(S215,8),1,1)="9",2009,IF(MID(RIGHT(S215,8),1,1)="A",2010,IF(MID(RIGHT(S215,8),1,1)="B",2011,IF(MID(RIGHT(S215,8),1,1)="C",2012,IF(MID(RIGHT(S215,8),1,1)="D",2013,IF(MID(RIGHT(S215,8),1,1)="E",2014,IF(MID(RIGHT(S215,8),1,1)="F",2015,IF(MID(RIGHT(S215,8),1,1)="G",2016,IF(MID(RIGHT(S215,8),1,1)="H",2017,IF(MID(RIGHT(S215,8),1,1)="J",2018,IF(MID(RIGHT(S215,8),1,1)="K",2019,IF(MID(RIGHT(S215,8),1,1)="L",2020,""))))))))))))))))))))))))))))))</f>
        <v>2023</v>
      </c>
      <c r="S215" s="700" t="s">
        <v>12279</v>
      </c>
      <c r="T215" s="700">
        <v>1435</v>
      </c>
      <c r="U215" s="716">
        <v>45428</v>
      </c>
      <c r="V215" s="716">
        <v>45503</v>
      </c>
      <c r="W215" s="1368">
        <v>4262</v>
      </c>
      <c r="X215" s="704">
        <v>5500</v>
      </c>
    </row>
    <row r="216" spans="1:24" ht="26.25" customHeight="1">
      <c r="A216" s="705"/>
      <c r="B216" s="278"/>
      <c r="C216" s="320" t="s">
        <v>12605</v>
      </c>
      <c r="D216" s="278"/>
      <c r="E216" s="278"/>
      <c r="F216" s="278"/>
      <c r="G216" s="278"/>
      <c r="H216" s="278"/>
      <c r="I216" s="278" t="s">
        <v>2578</v>
      </c>
      <c r="J216" s="317" t="s">
        <v>12216</v>
      </c>
      <c r="K216" s="280" t="s">
        <v>7735</v>
      </c>
      <c r="L216" s="425" t="s">
        <v>3603</v>
      </c>
      <c r="M216" s="278"/>
      <c r="N216" s="73" t="s">
        <v>7844</v>
      </c>
      <c r="O216" s="278"/>
      <c r="P216" s="278"/>
      <c r="Q216" s="278" t="s">
        <v>10794</v>
      </c>
      <c r="R216" s="278">
        <f t="shared" si="8"/>
        <v>2021</v>
      </c>
      <c r="S216" s="278" t="s">
        <v>12280</v>
      </c>
      <c r="T216" s="278">
        <v>1320</v>
      </c>
      <c r="U216" s="420">
        <v>45429</v>
      </c>
      <c r="V216" s="719">
        <v>45510</v>
      </c>
      <c r="W216" s="283">
        <v>4531</v>
      </c>
      <c r="X216" s="706" t="s">
        <v>12681</v>
      </c>
    </row>
    <row r="217" spans="1:24" ht="26.25" customHeight="1">
      <c r="A217" s="705"/>
      <c r="B217" s="278"/>
      <c r="C217" s="278" t="s">
        <v>8254</v>
      </c>
      <c r="D217" s="278"/>
      <c r="E217" s="278"/>
      <c r="F217" s="278"/>
      <c r="G217" s="278"/>
      <c r="H217" s="278"/>
      <c r="I217" s="720"/>
      <c r="J217" s="278"/>
      <c r="K217" s="278" t="s">
        <v>12111</v>
      </c>
      <c r="L217" s="278"/>
      <c r="M217" s="278"/>
      <c r="N217" s="73" t="s">
        <v>7843</v>
      </c>
      <c r="O217" s="1371"/>
      <c r="P217" s="278"/>
      <c r="Q217" s="278" t="s">
        <v>2093</v>
      </c>
      <c r="R217" s="278">
        <f t="shared" si="8"/>
        <v>2020</v>
      </c>
      <c r="S217" s="278" t="s">
        <v>12281</v>
      </c>
      <c r="T217" s="278">
        <v>1730</v>
      </c>
      <c r="U217" s="420"/>
      <c r="V217" s="719">
        <v>45515</v>
      </c>
      <c r="W217" s="283" t="s">
        <v>2861</v>
      </c>
      <c r="X217" s="706"/>
    </row>
    <row r="218" spans="1:24" ht="26.25" customHeight="1">
      <c r="A218" s="705"/>
      <c r="B218" s="278"/>
      <c r="C218" s="278" t="s">
        <v>5629</v>
      </c>
      <c r="D218" s="278" t="s">
        <v>191</v>
      </c>
      <c r="E218" s="278"/>
      <c r="F218" s="278"/>
      <c r="G218" s="278"/>
      <c r="H218" s="278"/>
      <c r="I218" s="720"/>
      <c r="J218" s="278"/>
      <c r="K218" s="278" t="s">
        <v>1772</v>
      </c>
      <c r="L218" s="278"/>
      <c r="M218" s="278"/>
      <c r="N218" s="73" t="s">
        <v>7870</v>
      </c>
      <c r="O218" s="278"/>
      <c r="P218" s="280"/>
      <c r="Q218" s="278" t="s">
        <v>3291</v>
      </c>
      <c r="R218" s="278">
        <f t="shared" si="8"/>
        <v>2020</v>
      </c>
      <c r="S218" s="278" t="s">
        <v>12282</v>
      </c>
      <c r="T218" s="278">
        <v>1820</v>
      </c>
      <c r="U218" s="281"/>
      <c r="V218" s="281">
        <v>45518</v>
      </c>
      <c r="W218" s="283"/>
      <c r="X218" s="721"/>
    </row>
    <row r="219" spans="1:24" ht="26.25" customHeight="1">
      <c r="A219" s="705"/>
      <c r="B219" s="278"/>
      <c r="C219" s="278" t="s">
        <v>2472</v>
      </c>
      <c r="D219" s="278" t="s">
        <v>191</v>
      </c>
      <c r="E219" s="278"/>
      <c r="F219" s="278"/>
      <c r="G219" s="278"/>
      <c r="H219" s="278"/>
      <c r="I219" s="278"/>
      <c r="J219" s="278"/>
      <c r="K219" s="278"/>
      <c r="L219" s="278"/>
      <c r="M219" s="2559" t="s">
        <v>10944</v>
      </c>
      <c r="N219" s="2560"/>
      <c r="O219" s="2560"/>
      <c r="P219" s="278"/>
      <c r="Q219" s="278"/>
      <c r="R219" s="278"/>
      <c r="S219" s="284" t="s">
        <v>189</v>
      </c>
      <c r="T219" s="284">
        <v>3790</v>
      </c>
      <c r="U219" s="281"/>
      <c r="V219" s="282">
        <v>45521</v>
      </c>
      <c r="W219" s="283"/>
      <c r="X219" s="722"/>
    </row>
    <row r="220" spans="1:24" ht="26.25" customHeight="1">
      <c r="A220" s="705"/>
      <c r="B220" s="278"/>
      <c r="C220" s="278" t="s">
        <v>9653</v>
      </c>
      <c r="D220" s="278" t="s">
        <v>191</v>
      </c>
      <c r="E220" s="278"/>
      <c r="F220" s="278"/>
      <c r="G220" s="278"/>
      <c r="H220" s="278"/>
      <c r="I220" s="278"/>
      <c r="J220" s="278"/>
      <c r="K220" s="278"/>
      <c r="L220" s="278"/>
      <c r="M220" s="278"/>
      <c r="N220" s="278"/>
      <c r="O220" s="278"/>
      <c r="P220" s="280"/>
      <c r="Q220" s="278"/>
      <c r="R220" s="278"/>
      <c r="S220" s="284" t="s">
        <v>2472</v>
      </c>
      <c r="T220" s="284">
        <f>SUM(T215:T219)</f>
        <v>10095</v>
      </c>
      <c r="U220" s="281"/>
      <c r="V220" s="282"/>
      <c r="W220" s="283"/>
      <c r="X220" s="722"/>
    </row>
    <row r="221" spans="1:24" ht="26.25" customHeight="1" thickBot="1">
      <c r="A221" s="707"/>
      <c r="B221" s="708"/>
      <c r="C221" s="708"/>
      <c r="D221" s="708"/>
      <c r="E221" s="708"/>
      <c r="F221" s="708"/>
      <c r="G221" s="708"/>
      <c r="H221" s="708"/>
      <c r="I221" s="708"/>
      <c r="J221" s="708"/>
      <c r="K221" s="611" t="s">
        <v>12367</v>
      </c>
      <c r="L221" s="709"/>
      <c r="M221" s="709"/>
      <c r="N221" s="708"/>
      <c r="O221" s="708"/>
      <c r="P221" s="710"/>
      <c r="Q221" s="711"/>
      <c r="R221" s="711"/>
      <c r="S221" s="711"/>
      <c r="T221" s="711"/>
      <c r="U221" s="712"/>
      <c r="V221" s="713"/>
      <c r="W221" s="723"/>
      <c r="X221" s="724"/>
    </row>
    <row r="222" spans="1:24" ht="26.25" customHeight="1">
      <c r="A222" s="699" t="s">
        <v>188</v>
      </c>
      <c r="B222" s="700"/>
      <c r="C222" s="700" t="s">
        <v>154</v>
      </c>
      <c r="D222" s="700" t="s">
        <v>190</v>
      </c>
      <c r="E222" s="700" t="s">
        <v>191</v>
      </c>
      <c r="F222" s="700" t="s">
        <v>191</v>
      </c>
      <c r="G222" s="700" t="s">
        <v>191</v>
      </c>
      <c r="H222" s="1484"/>
      <c r="I222" s="700" t="s">
        <v>12211</v>
      </c>
      <c r="J222" s="715" t="s">
        <v>12112</v>
      </c>
      <c r="K222" s="1515" t="s">
        <v>12105</v>
      </c>
      <c r="L222" s="715" t="s">
        <v>12454</v>
      </c>
      <c r="M222" s="715"/>
      <c r="N222" s="701" t="s">
        <v>12423</v>
      </c>
      <c r="O222" s="1717" t="s">
        <v>12346</v>
      </c>
      <c r="P222" s="702" t="s">
        <v>13980</v>
      </c>
      <c r="Q222" s="700" t="s">
        <v>1934</v>
      </c>
      <c r="R222" s="700">
        <f t="shared" ref="R222:R225" si="9">IF(MID(RIGHT(S222,8),1,1)="M",2021,IF(MID(RIGHT(S222,8),1,1)="N",2022,IF(MID(RIGHT(S222,8),1,1)="P",2023,IF(MID(RIGHT(S222,8),1,1)="R",1994,IF(MID(RIGHT(S222,8),1,1)="S",1995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2020</v>
      </c>
      <c r="S222" s="700" t="s">
        <v>12283</v>
      </c>
      <c r="T222" s="700">
        <v>1935</v>
      </c>
      <c r="U222" s="716">
        <v>45428</v>
      </c>
      <c r="V222" s="716">
        <v>45503</v>
      </c>
      <c r="W222" s="1368">
        <v>4262</v>
      </c>
      <c r="X222" s="704">
        <v>5500</v>
      </c>
    </row>
    <row r="223" spans="1:24" ht="26.25" customHeight="1">
      <c r="A223" s="705"/>
      <c r="B223" s="278"/>
      <c r="C223" s="320" t="s">
        <v>12605</v>
      </c>
      <c r="D223" s="278"/>
      <c r="E223" s="278"/>
      <c r="F223" s="278"/>
      <c r="G223" s="278"/>
      <c r="H223" s="278"/>
      <c r="I223" s="278" t="s">
        <v>2578</v>
      </c>
      <c r="J223" s="317" t="s">
        <v>12217</v>
      </c>
      <c r="K223" s="280" t="s">
        <v>7735</v>
      </c>
      <c r="L223" s="425" t="s">
        <v>3603</v>
      </c>
      <c r="M223" s="278"/>
      <c r="N223" s="73" t="s">
        <v>7844</v>
      </c>
      <c r="O223" s="278" t="s">
        <v>12426</v>
      </c>
      <c r="P223" s="278"/>
      <c r="Q223" s="278" t="s">
        <v>10794</v>
      </c>
      <c r="R223" s="278">
        <f t="shared" si="9"/>
        <v>2020</v>
      </c>
      <c r="S223" s="278" t="s">
        <v>12284</v>
      </c>
      <c r="T223" s="278">
        <v>1775</v>
      </c>
      <c r="U223" s="420">
        <v>45429</v>
      </c>
      <c r="V223" s="719">
        <v>45510</v>
      </c>
      <c r="W223" s="283">
        <v>4531</v>
      </c>
      <c r="X223" s="706" t="s">
        <v>12681</v>
      </c>
    </row>
    <row r="224" spans="1:24" ht="26.25" customHeight="1">
      <c r="A224" s="705"/>
      <c r="B224" s="278"/>
      <c r="C224" s="278" t="s">
        <v>8254</v>
      </c>
      <c r="D224" s="278"/>
      <c r="E224" s="278"/>
      <c r="F224" s="278"/>
      <c r="G224" s="278"/>
      <c r="H224" s="278"/>
      <c r="I224" s="720"/>
      <c r="J224" s="278"/>
      <c r="K224" s="278" t="s">
        <v>12111</v>
      </c>
      <c r="L224" s="278"/>
      <c r="M224" s="278"/>
      <c r="N224" s="73" t="s">
        <v>7843</v>
      </c>
      <c r="O224" s="1371"/>
      <c r="P224" s="278"/>
      <c r="Q224" s="278" t="s">
        <v>10794</v>
      </c>
      <c r="R224" s="278">
        <f t="shared" si="9"/>
        <v>2019</v>
      </c>
      <c r="S224" s="278" t="s">
        <v>12285</v>
      </c>
      <c r="T224" s="278">
        <v>1760</v>
      </c>
      <c r="U224" s="420"/>
      <c r="V224" s="719">
        <v>45515</v>
      </c>
      <c r="W224" s="283" t="s">
        <v>2861</v>
      </c>
      <c r="X224" s="706"/>
    </row>
    <row r="225" spans="1:24" ht="26.25" customHeight="1">
      <c r="A225" s="705"/>
      <c r="B225" s="278"/>
      <c r="C225" s="278" t="s">
        <v>5629</v>
      </c>
      <c r="D225" s="278" t="s">
        <v>191</v>
      </c>
      <c r="E225" s="278"/>
      <c r="F225" s="278"/>
      <c r="G225" s="278"/>
      <c r="H225" s="278"/>
      <c r="I225" s="720"/>
      <c r="J225" s="278"/>
      <c r="K225" s="278" t="s">
        <v>1772</v>
      </c>
      <c r="L225" s="278"/>
      <c r="M225" s="278"/>
      <c r="N225" s="73" t="s">
        <v>7870</v>
      </c>
      <c r="O225" s="278"/>
      <c r="P225" s="280"/>
      <c r="Q225" s="278" t="s">
        <v>3291</v>
      </c>
      <c r="R225" s="278">
        <f t="shared" si="9"/>
        <v>2020</v>
      </c>
      <c r="S225" s="278" t="s">
        <v>12286</v>
      </c>
      <c r="T225" s="278">
        <v>1820</v>
      </c>
      <c r="U225" s="281"/>
      <c r="V225" s="281">
        <v>45518</v>
      </c>
      <c r="W225" s="283"/>
      <c r="X225" s="721"/>
    </row>
    <row r="226" spans="1:24" ht="26.25" customHeight="1">
      <c r="A226" s="705"/>
      <c r="B226" s="278"/>
      <c r="C226" s="278" t="s">
        <v>2472</v>
      </c>
      <c r="D226" s="278" t="s">
        <v>191</v>
      </c>
      <c r="E226" s="278"/>
      <c r="F226" s="278"/>
      <c r="G226" s="278"/>
      <c r="H226" s="278"/>
      <c r="I226" s="278"/>
      <c r="J226" s="278"/>
      <c r="K226" s="278"/>
      <c r="L226" s="278"/>
      <c r="M226" s="2559" t="s">
        <v>10944</v>
      </c>
      <c r="N226" s="2560"/>
      <c r="O226" s="2560"/>
      <c r="P226" s="278"/>
      <c r="Q226" s="278"/>
      <c r="R226" s="278"/>
      <c r="S226" s="284" t="s">
        <v>189</v>
      </c>
      <c r="T226" s="284">
        <v>3880</v>
      </c>
      <c r="U226" s="281"/>
      <c r="V226" s="282">
        <v>45521</v>
      </c>
      <c r="W226" s="283"/>
      <c r="X226" s="722"/>
    </row>
    <row r="227" spans="1:24" ht="26.25" customHeight="1">
      <c r="A227" s="705"/>
      <c r="B227" s="278"/>
      <c r="C227" s="278" t="s">
        <v>9653</v>
      </c>
      <c r="D227" s="278" t="s">
        <v>191</v>
      </c>
      <c r="E227" s="278"/>
      <c r="F227" s="278"/>
      <c r="G227" s="278"/>
      <c r="H227" s="278"/>
      <c r="I227" s="278"/>
      <c r="J227" s="278"/>
      <c r="K227" s="278"/>
      <c r="L227" s="278"/>
      <c r="M227" s="278"/>
      <c r="N227" s="278"/>
      <c r="O227" s="278"/>
      <c r="P227" s="280"/>
      <c r="Q227" s="278"/>
      <c r="R227" s="278"/>
      <c r="S227" s="284" t="s">
        <v>2472</v>
      </c>
      <c r="T227" s="284">
        <f>SUM(T222:T226)</f>
        <v>11170</v>
      </c>
      <c r="U227" s="281"/>
      <c r="V227" s="282"/>
      <c r="W227" s="283"/>
      <c r="X227" s="722"/>
    </row>
    <row r="228" spans="1:24" ht="26.25" customHeight="1" thickBot="1">
      <c r="A228" s="707"/>
      <c r="B228" s="708"/>
      <c r="C228" s="708"/>
      <c r="D228" s="708"/>
      <c r="E228" s="708"/>
      <c r="F228" s="708"/>
      <c r="G228" s="708"/>
      <c r="H228" s="708"/>
      <c r="I228" s="708"/>
      <c r="J228" s="708"/>
      <c r="K228" s="611" t="s">
        <v>12367</v>
      </c>
      <c r="L228" s="709"/>
      <c r="M228" s="709"/>
      <c r="N228" s="708"/>
      <c r="O228" s="708"/>
      <c r="P228" s="710"/>
      <c r="Q228" s="711"/>
      <c r="R228" s="711"/>
      <c r="S228" s="711"/>
      <c r="T228" s="711"/>
      <c r="U228" s="712"/>
      <c r="V228" s="713"/>
      <c r="W228" s="723"/>
      <c r="X228" s="724"/>
    </row>
    <row r="229" spans="1:24" ht="26.25" customHeight="1">
      <c r="A229" s="699" t="s">
        <v>188</v>
      </c>
      <c r="B229" s="700"/>
      <c r="C229" s="700" t="s">
        <v>154</v>
      </c>
      <c r="D229" s="700" t="s">
        <v>190</v>
      </c>
      <c r="E229" s="700" t="s">
        <v>191</v>
      </c>
      <c r="F229" s="700" t="s">
        <v>191</v>
      </c>
      <c r="G229" s="700" t="s">
        <v>191</v>
      </c>
      <c r="H229" s="1484"/>
      <c r="I229" s="700" t="s">
        <v>12211</v>
      </c>
      <c r="J229" s="715" t="s">
        <v>12112</v>
      </c>
      <c r="K229" s="1515" t="s">
        <v>12105</v>
      </c>
      <c r="L229" s="715" t="s">
        <v>12455</v>
      </c>
      <c r="M229" s="715"/>
      <c r="N229" s="701" t="s">
        <v>12424</v>
      </c>
      <c r="O229" s="701" t="s">
        <v>12428</v>
      </c>
      <c r="P229" s="702" t="s">
        <v>13980</v>
      </c>
      <c r="Q229" s="700" t="s">
        <v>3291</v>
      </c>
      <c r="R229" s="700">
        <f t="shared" ref="R229:R232" si="10">IF(MID(RIGHT(S229,8),1,1)="M",2021,IF(MID(RIGHT(S229,8),1,1)="N",2022,IF(MID(RIGHT(S229,8),1,1)="P",2023,IF(MID(RIGHT(S229,8),1,1)="R",1994,IF(MID(RIGHT(S229,8),1,1)="S",1995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2020</v>
      </c>
      <c r="S229" s="700" t="s">
        <v>12287</v>
      </c>
      <c r="T229" s="700">
        <v>1815</v>
      </c>
      <c r="U229" s="716">
        <v>45428</v>
      </c>
      <c r="V229" s="716">
        <v>45503</v>
      </c>
      <c r="W229" s="1368">
        <v>4262</v>
      </c>
      <c r="X229" s="704">
        <v>5500</v>
      </c>
    </row>
    <row r="230" spans="1:24" ht="26.25" customHeight="1">
      <c r="A230" s="705"/>
      <c r="B230" s="278"/>
      <c r="C230" s="320" t="s">
        <v>12605</v>
      </c>
      <c r="D230" s="278"/>
      <c r="E230" s="278"/>
      <c r="F230" s="278"/>
      <c r="G230" s="278"/>
      <c r="H230" s="278"/>
      <c r="I230" s="278" t="s">
        <v>2578</v>
      </c>
      <c r="J230" s="317" t="s">
        <v>12218</v>
      </c>
      <c r="K230" s="280" t="s">
        <v>7735</v>
      </c>
      <c r="L230" s="425" t="s">
        <v>3603</v>
      </c>
      <c r="M230" s="278"/>
      <c r="N230" s="73" t="s">
        <v>7844</v>
      </c>
      <c r="O230" s="278"/>
      <c r="P230" s="278"/>
      <c r="Q230" s="278" t="s">
        <v>4685</v>
      </c>
      <c r="R230" s="278">
        <f t="shared" si="10"/>
        <v>2021</v>
      </c>
      <c r="S230" s="278" t="s">
        <v>12288</v>
      </c>
      <c r="T230" s="278">
        <v>2060</v>
      </c>
      <c r="U230" s="420">
        <v>45429</v>
      </c>
      <c r="V230" s="719">
        <v>45510</v>
      </c>
      <c r="W230" s="283">
        <v>4531</v>
      </c>
      <c r="X230" s="706" t="s">
        <v>12681</v>
      </c>
    </row>
    <row r="231" spans="1:24" ht="26.25" customHeight="1">
      <c r="A231" s="705"/>
      <c r="B231" s="278"/>
      <c r="C231" s="278" t="s">
        <v>8254</v>
      </c>
      <c r="D231" s="278"/>
      <c r="E231" s="278"/>
      <c r="F231" s="278"/>
      <c r="G231" s="278"/>
      <c r="H231" s="278"/>
      <c r="I231" s="720"/>
      <c r="J231" s="278"/>
      <c r="K231" s="278" t="s">
        <v>12111</v>
      </c>
      <c r="L231" s="278"/>
      <c r="M231" s="278"/>
      <c r="N231" s="73" t="s">
        <v>7843</v>
      </c>
      <c r="O231" s="1371"/>
      <c r="P231" s="278"/>
      <c r="Q231" s="278" t="s">
        <v>1838</v>
      </c>
      <c r="R231" s="278">
        <f t="shared" si="10"/>
        <v>2019</v>
      </c>
      <c r="S231" s="278" t="s">
        <v>12289</v>
      </c>
      <c r="T231" s="278">
        <v>1620</v>
      </c>
      <c r="U231" s="420"/>
      <c r="V231" s="719">
        <v>45515</v>
      </c>
      <c r="W231" s="283" t="s">
        <v>2861</v>
      </c>
      <c r="X231" s="706"/>
    </row>
    <row r="232" spans="1:24" ht="26.25" customHeight="1">
      <c r="A232" s="705"/>
      <c r="B232" s="278"/>
      <c r="C232" s="278" t="s">
        <v>5629</v>
      </c>
      <c r="D232" s="278" t="s">
        <v>191</v>
      </c>
      <c r="E232" s="278"/>
      <c r="F232" s="278"/>
      <c r="G232" s="278"/>
      <c r="H232" s="278"/>
      <c r="I232" s="720"/>
      <c r="J232" s="278"/>
      <c r="K232" s="278" t="s">
        <v>1772</v>
      </c>
      <c r="L232" s="278"/>
      <c r="M232" s="278"/>
      <c r="N232" s="73" t="s">
        <v>7870</v>
      </c>
      <c r="O232" s="278"/>
      <c r="P232" s="280"/>
      <c r="Q232" s="278" t="s">
        <v>3291</v>
      </c>
      <c r="R232" s="278">
        <f t="shared" si="10"/>
        <v>2020</v>
      </c>
      <c r="S232" s="278" t="s">
        <v>12290</v>
      </c>
      <c r="T232" s="278">
        <v>1820</v>
      </c>
      <c r="U232" s="281"/>
      <c r="V232" s="281">
        <v>45518</v>
      </c>
      <c r="W232" s="283"/>
      <c r="X232" s="721"/>
    </row>
    <row r="233" spans="1:24" ht="26.25" customHeight="1">
      <c r="A233" s="705"/>
      <c r="B233" s="278"/>
      <c r="C233" s="278" t="s">
        <v>2472</v>
      </c>
      <c r="D233" s="278" t="s">
        <v>191</v>
      </c>
      <c r="E233" s="278"/>
      <c r="F233" s="278"/>
      <c r="G233" s="278"/>
      <c r="H233" s="278"/>
      <c r="I233" s="278"/>
      <c r="J233" s="278"/>
      <c r="K233" s="278"/>
      <c r="L233" s="278"/>
      <c r="M233" s="2559" t="s">
        <v>10944</v>
      </c>
      <c r="N233" s="2560"/>
      <c r="O233" s="2560"/>
      <c r="P233" s="278"/>
      <c r="Q233" s="278"/>
      <c r="R233" s="278"/>
      <c r="S233" s="284" t="s">
        <v>189</v>
      </c>
      <c r="T233" s="284">
        <v>3790</v>
      </c>
      <c r="U233" s="281"/>
      <c r="V233" s="282">
        <v>45521</v>
      </c>
      <c r="W233" s="283"/>
      <c r="X233" s="722"/>
    </row>
    <row r="234" spans="1:24" ht="26.25" customHeight="1">
      <c r="A234" s="705"/>
      <c r="B234" s="278"/>
      <c r="C234" s="278" t="s">
        <v>9653</v>
      </c>
      <c r="D234" s="278" t="s">
        <v>191</v>
      </c>
      <c r="E234" s="278"/>
      <c r="F234" s="278"/>
      <c r="G234" s="278"/>
      <c r="H234" s="278"/>
      <c r="I234" s="278"/>
      <c r="J234" s="278"/>
      <c r="K234" s="278"/>
      <c r="L234" s="278"/>
      <c r="M234" s="278"/>
      <c r="N234" s="278"/>
      <c r="O234" s="278"/>
      <c r="P234" s="280"/>
      <c r="Q234" s="278"/>
      <c r="R234" s="278"/>
      <c r="S234" s="284" t="s">
        <v>2472</v>
      </c>
      <c r="T234" s="284">
        <f>SUM(T229:T233)</f>
        <v>11105</v>
      </c>
      <c r="U234" s="281"/>
      <c r="V234" s="282"/>
      <c r="W234" s="283"/>
      <c r="X234" s="722"/>
    </row>
    <row r="235" spans="1:24" ht="26.25" customHeight="1" thickBot="1">
      <c r="A235" s="707"/>
      <c r="B235" s="708"/>
      <c r="C235" s="708"/>
      <c r="D235" s="708"/>
      <c r="E235" s="708"/>
      <c r="F235" s="708"/>
      <c r="G235" s="708"/>
      <c r="H235" s="708"/>
      <c r="I235" s="708"/>
      <c r="J235" s="708"/>
      <c r="K235" s="611" t="s">
        <v>12367</v>
      </c>
      <c r="L235" s="709"/>
      <c r="M235" s="709"/>
      <c r="N235" s="708"/>
      <c r="O235" s="708"/>
      <c r="P235" s="710"/>
      <c r="Q235" s="711"/>
      <c r="R235" s="711"/>
      <c r="S235" s="711"/>
      <c r="T235" s="711"/>
      <c r="U235" s="712"/>
      <c r="V235" s="713"/>
      <c r="W235" s="723"/>
      <c r="X235" s="724"/>
    </row>
    <row r="236" spans="1:24" ht="26.25" customHeight="1">
      <c r="A236" s="699" t="s">
        <v>188</v>
      </c>
      <c r="B236" s="700"/>
      <c r="C236" s="700" t="s">
        <v>154</v>
      </c>
      <c r="D236" s="700" t="s">
        <v>190</v>
      </c>
      <c r="E236" s="700" t="s">
        <v>191</v>
      </c>
      <c r="F236" s="700" t="s">
        <v>191</v>
      </c>
      <c r="G236" s="700" t="s">
        <v>191</v>
      </c>
      <c r="H236" s="1484"/>
      <c r="I236" s="700" t="s">
        <v>12211</v>
      </c>
      <c r="J236" s="715" t="s">
        <v>12112</v>
      </c>
      <c r="K236" s="1515" t="s">
        <v>12105</v>
      </c>
      <c r="L236" s="715" t="s">
        <v>12456</v>
      </c>
      <c r="M236" s="715"/>
      <c r="N236" s="701" t="s">
        <v>12422</v>
      </c>
      <c r="O236" s="701" t="s">
        <v>12354</v>
      </c>
      <c r="P236" s="702" t="s">
        <v>13980</v>
      </c>
      <c r="Q236" s="700" t="s">
        <v>3291</v>
      </c>
      <c r="R236" s="700">
        <f t="shared" ref="R236:R239" si="11">IF(MID(RIGHT(S236,8),1,1)="M",2021,IF(MID(RIGHT(S236,8),1,1)="N",2022,IF(MID(RIGHT(S236,8),1,1)="P",2023,IF(MID(RIGHT(S236,8),1,1)="R",1994,IF(MID(RIGHT(S236,8),1,1)="S",1995,IF(MID(RIGHT(S236,8),1,1)="T",1996,IF(MID(RIGHT(S236,8),1,1)="V",1997,IF(MID(RIGHT(S236,8),1,1)="W",1998,IF(MID(RIGHT(S236,8),1,1)="X",1999,IF(MID(RIGHT(S236,8),1,1)="Y",2000,IF(MID(RIGHT(S236,8),1,1)="1",2001,IF(MID(RIGHT(S236,8),1,1)="2",2002,IF(MID(RIGHT(S236,8),1,1)="3",2003,IF(MID(RIGHT(S236,8),1,1)="4",2004,IF(MID(RIGHT(S236,8),1,1)="5",2005,IF(MID(RIGHT(S236,8),1,1)="6",2006,IF(MID(RIGHT(S236,8),1,1)="7",2007,IF(MID(RIGHT(S236,8),1,1)="8",2008,IF(MID(RIGHT(S236,8),1,1)="9",2009,IF(MID(RIGHT(S236,8),1,1)="A",2010,IF(MID(RIGHT(S236,8),1,1)="B",2011,IF(MID(RIGHT(S236,8),1,1)="C",2012,IF(MID(RIGHT(S236,8),1,1)="D",2013,IF(MID(RIGHT(S236,8),1,1)="E",2014,IF(MID(RIGHT(S236,8),1,1)="F",2015,IF(MID(RIGHT(S236,8),1,1)="G",2016,IF(MID(RIGHT(S236,8),1,1)="H",2017,IF(MID(RIGHT(S236,8),1,1)="J",2018,IF(MID(RIGHT(S236,8),1,1)="K",2019,IF(MID(RIGHT(S236,8),1,1)="L",2020,""))))))))))))))))))))))))))))))</f>
        <v>2022</v>
      </c>
      <c r="S236" s="700" t="s">
        <v>12291</v>
      </c>
      <c r="T236" s="700">
        <v>1820</v>
      </c>
      <c r="U236" s="716">
        <v>45428</v>
      </c>
      <c r="V236" s="716">
        <v>45503</v>
      </c>
      <c r="W236" s="1368">
        <v>4262</v>
      </c>
      <c r="X236" s="704">
        <v>5500</v>
      </c>
    </row>
    <row r="237" spans="1:24" ht="26.25" customHeight="1">
      <c r="A237" s="705"/>
      <c r="B237" s="278"/>
      <c r="C237" s="320" t="s">
        <v>12605</v>
      </c>
      <c r="D237" s="278"/>
      <c r="E237" s="278"/>
      <c r="F237" s="278"/>
      <c r="G237" s="278"/>
      <c r="H237" s="278"/>
      <c r="I237" s="278" t="s">
        <v>2578</v>
      </c>
      <c r="J237" s="317" t="s">
        <v>12219</v>
      </c>
      <c r="K237" s="280" t="s">
        <v>7735</v>
      </c>
      <c r="L237" s="425" t="s">
        <v>3603</v>
      </c>
      <c r="M237" s="278"/>
      <c r="N237" s="73" t="s">
        <v>7844</v>
      </c>
      <c r="O237" s="278"/>
      <c r="P237" s="278"/>
      <c r="Q237" s="278" t="s">
        <v>3291</v>
      </c>
      <c r="R237" s="278">
        <f t="shared" si="11"/>
        <v>2020</v>
      </c>
      <c r="S237" s="278" t="s">
        <v>12292</v>
      </c>
      <c r="T237" s="278">
        <v>1845</v>
      </c>
      <c r="U237" s="420">
        <v>45429</v>
      </c>
      <c r="V237" s="719">
        <v>45510</v>
      </c>
      <c r="W237" s="283">
        <v>4531</v>
      </c>
      <c r="X237" s="706" t="s">
        <v>12681</v>
      </c>
    </row>
    <row r="238" spans="1:24" ht="26.25" customHeight="1">
      <c r="A238" s="705"/>
      <c r="B238" s="278"/>
      <c r="C238" s="278" t="s">
        <v>8254</v>
      </c>
      <c r="D238" s="278"/>
      <c r="E238" s="278"/>
      <c r="F238" s="278"/>
      <c r="G238" s="278"/>
      <c r="H238" s="278"/>
      <c r="I238" s="720"/>
      <c r="J238" s="278"/>
      <c r="K238" s="278" t="s">
        <v>12111</v>
      </c>
      <c r="L238" s="278"/>
      <c r="M238" s="278"/>
      <c r="N238" s="73" t="s">
        <v>7843</v>
      </c>
      <c r="O238" s="1371"/>
      <c r="P238" s="278"/>
      <c r="Q238" s="278" t="s">
        <v>2093</v>
      </c>
      <c r="R238" s="278">
        <f t="shared" si="11"/>
        <v>2020</v>
      </c>
      <c r="S238" s="278" t="s">
        <v>12293</v>
      </c>
      <c r="T238" s="278">
        <v>1825</v>
      </c>
      <c r="U238" s="420"/>
      <c r="V238" s="719">
        <v>45515</v>
      </c>
      <c r="W238" s="283" t="s">
        <v>2861</v>
      </c>
      <c r="X238" s="706"/>
    </row>
    <row r="239" spans="1:24" ht="26.25" customHeight="1">
      <c r="A239" s="705"/>
      <c r="B239" s="278"/>
      <c r="C239" s="278" t="s">
        <v>5629</v>
      </c>
      <c r="D239" s="278" t="s">
        <v>191</v>
      </c>
      <c r="E239" s="278"/>
      <c r="F239" s="278"/>
      <c r="G239" s="278"/>
      <c r="H239" s="278"/>
      <c r="I239" s="720"/>
      <c r="J239" s="278"/>
      <c r="K239" s="278" t="s">
        <v>1772</v>
      </c>
      <c r="L239" s="278"/>
      <c r="M239" s="278"/>
      <c r="N239" s="73" t="s">
        <v>7870</v>
      </c>
      <c r="O239" s="278"/>
      <c r="P239" s="280"/>
      <c r="Q239" s="278" t="s">
        <v>3291</v>
      </c>
      <c r="R239" s="278">
        <f t="shared" si="11"/>
        <v>2017</v>
      </c>
      <c r="S239" s="278" t="s">
        <v>12294</v>
      </c>
      <c r="T239" s="278">
        <v>1845</v>
      </c>
      <c r="U239" s="281"/>
      <c r="V239" s="281">
        <v>45518</v>
      </c>
      <c r="W239" s="283"/>
      <c r="X239" s="721"/>
    </row>
    <row r="240" spans="1:24" ht="26.25" customHeight="1">
      <c r="A240" s="705"/>
      <c r="B240" s="278"/>
      <c r="C240" s="278" t="s">
        <v>2472</v>
      </c>
      <c r="D240" s="278" t="s">
        <v>191</v>
      </c>
      <c r="E240" s="278"/>
      <c r="F240" s="278"/>
      <c r="G240" s="278"/>
      <c r="H240" s="278"/>
      <c r="I240" s="278"/>
      <c r="J240" s="278"/>
      <c r="K240" s="278"/>
      <c r="L240" s="278"/>
      <c r="M240" s="2559" t="s">
        <v>10944</v>
      </c>
      <c r="N240" s="2560"/>
      <c r="O240" s="2560"/>
      <c r="P240" s="278"/>
      <c r="Q240" s="278"/>
      <c r="R240" s="278"/>
      <c r="S240" s="284" t="s">
        <v>189</v>
      </c>
      <c r="T240" s="284">
        <v>3810</v>
      </c>
      <c r="U240" s="281"/>
      <c r="V240" s="282">
        <v>45521</v>
      </c>
      <c r="W240" s="283"/>
      <c r="X240" s="722"/>
    </row>
    <row r="241" spans="1:24" ht="26.25" customHeight="1">
      <c r="A241" s="705"/>
      <c r="B241" s="278"/>
      <c r="C241" s="278" t="s">
        <v>9653</v>
      </c>
      <c r="D241" s="278" t="s">
        <v>191</v>
      </c>
      <c r="E241" s="278"/>
      <c r="F241" s="278"/>
      <c r="G241" s="278"/>
      <c r="H241" s="278"/>
      <c r="I241" s="278"/>
      <c r="J241" s="278"/>
      <c r="K241" s="278"/>
      <c r="L241" s="278"/>
      <c r="M241" s="278"/>
      <c r="N241" s="278"/>
      <c r="O241" s="278"/>
      <c r="P241" s="280"/>
      <c r="Q241" s="278"/>
      <c r="R241" s="278"/>
      <c r="S241" s="284" t="s">
        <v>2472</v>
      </c>
      <c r="T241" s="284">
        <f>SUM(T236:T240)</f>
        <v>11145</v>
      </c>
      <c r="U241" s="281"/>
      <c r="V241" s="282"/>
      <c r="W241" s="283"/>
      <c r="X241" s="722"/>
    </row>
    <row r="242" spans="1:24" ht="26.25" customHeight="1" thickBot="1">
      <c r="A242" s="707"/>
      <c r="B242" s="708"/>
      <c r="C242" s="708"/>
      <c r="D242" s="708"/>
      <c r="E242" s="708"/>
      <c r="F242" s="708"/>
      <c r="G242" s="708"/>
      <c r="H242" s="708"/>
      <c r="I242" s="708"/>
      <c r="J242" s="708"/>
      <c r="K242" s="611" t="s">
        <v>12367</v>
      </c>
      <c r="L242" s="709"/>
      <c r="M242" s="709"/>
      <c r="N242" s="708"/>
      <c r="O242" s="708"/>
      <c r="P242" s="710"/>
      <c r="Q242" s="711"/>
      <c r="R242" s="711"/>
      <c r="S242" s="711"/>
      <c r="T242" s="711"/>
      <c r="U242" s="712"/>
      <c r="V242" s="713"/>
      <c r="W242" s="723"/>
      <c r="X242" s="724"/>
    </row>
    <row r="244" spans="1:24" ht="26.25" customHeight="1" thickBot="1"/>
    <row r="245" spans="1:24" ht="26.25" customHeight="1">
      <c r="A245" s="924" t="s">
        <v>188</v>
      </c>
      <c r="B245" s="925"/>
      <c r="C245" s="925" t="s">
        <v>10562</v>
      </c>
      <c r="D245" s="925" t="s">
        <v>190</v>
      </c>
      <c r="E245" s="925" t="s">
        <v>191</v>
      </c>
      <c r="F245" s="925" t="s">
        <v>191</v>
      </c>
      <c r="G245" s="925" t="s">
        <v>191</v>
      </c>
      <c r="H245" s="1499"/>
      <c r="I245" s="925" t="s">
        <v>10531</v>
      </c>
      <c r="J245" s="925" t="s">
        <v>12331</v>
      </c>
      <c r="K245" s="927" t="s">
        <v>12100</v>
      </c>
      <c r="L245" s="925" t="s">
        <v>12606</v>
      </c>
      <c r="M245" s="925"/>
      <c r="N245" s="927" t="s">
        <v>12308</v>
      </c>
      <c r="O245" s="927" t="s">
        <v>12309</v>
      </c>
      <c r="P245" s="928" t="s">
        <v>13507</v>
      </c>
      <c r="Q245" s="925" t="s">
        <v>221</v>
      </c>
      <c r="R245" s="925">
        <f>IF(MID(RIGHT(S245,8),1,1)="M",2021,IF(MID(RIGHT(S245,8),1,1)="N",2022,IF(MID(RIGHT(S245,8),1,1)="P",2023,IF(MID(RIGHT(S245,8),1,1)="R",1994,IF(MID(RIGHT(S245,8),1,1)="S",1995,IF(MID(RIGHT(S245,8),1,1)="T",1996,IF(MID(RIGHT(S245,8),1,1)="V",1997,IF(MID(RIGHT(S245,8),1,1)="W",1998,IF(MID(RIGHT(S245,8),1,1)="X",1999,IF(MID(RIGHT(S245,8),1,1)="Y",2000,IF(MID(RIGHT(S245,8),1,1)="1",2001,IF(MID(RIGHT(S245,8),1,1)="2",2002,IF(MID(RIGHT(S245,8),1,1)="3",2003,IF(MID(RIGHT(S245,8),1,1)="4",2004,IF(MID(RIGHT(S245,8),1,1)="5",2005,IF(MID(RIGHT(S245,8),1,1)="6",2006,IF(MID(RIGHT(S245,8),1,1)="7",2007,IF(MID(RIGHT(S245,8),1,1)="8",2008,IF(MID(RIGHT(S245,8),1,1)="9",2009,IF(MID(RIGHT(S245,8),1,1)="A",2010,IF(MID(RIGHT(S245,8),1,1)="B",2011,IF(MID(RIGHT(S245,8),1,1)="C",2012,IF(MID(RIGHT(S245,8),1,1)="D",2013,IF(MID(RIGHT(S245,8),1,1)="E",2014,IF(MID(RIGHT(S245,8),1,1)="F",2015,IF(MID(RIGHT(S245,8),1,1)="G",2016,IF(MID(RIGHT(S245,8),1,1)="H",2017,IF(MID(RIGHT(S245,8),1,1)="J",2018,IF(MID(RIGHT(S245,8),1,1)="K",2019,IF(MID(RIGHT(S245,8),1,1)="L",2020,""))))))))))))))))))))))))))))))</f>
        <v>2022</v>
      </c>
      <c r="S245" s="925" t="s">
        <v>12396</v>
      </c>
      <c r="T245" s="925">
        <v>1545</v>
      </c>
      <c r="U245" s="929">
        <v>45427</v>
      </c>
      <c r="V245" s="929">
        <v>45453</v>
      </c>
      <c r="W245" s="1237">
        <v>2070</v>
      </c>
      <c r="X245" s="930">
        <v>2550</v>
      </c>
    </row>
    <row r="246" spans="1:24" ht="26.25" customHeight="1">
      <c r="A246" s="931"/>
      <c r="B246" s="932"/>
      <c r="C246" s="932"/>
      <c r="D246" s="932"/>
      <c r="E246" s="932"/>
      <c r="F246" s="932"/>
      <c r="G246" s="932"/>
      <c r="H246" s="932"/>
      <c r="I246" s="932" t="s">
        <v>194</v>
      </c>
      <c r="J246" s="412" t="s">
        <v>12295</v>
      </c>
      <c r="K246" s="934" t="s">
        <v>12278</v>
      </c>
      <c r="L246" s="961" t="s">
        <v>3603</v>
      </c>
      <c r="M246" s="950"/>
      <c r="N246" s="73" t="s">
        <v>3907</v>
      </c>
      <c r="O246" s="779"/>
      <c r="P246" s="935"/>
      <c r="Q246" s="932" t="s">
        <v>215</v>
      </c>
      <c r="R246" s="932">
        <f>IF(MID(RIGHT(S246,8),1,1)="M",2021,IF(MID(RIGHT(S246,8),1,1)="N",2022,IF(MID(RIGHT(S246,8),1,1)="P",2023,IF(MID(RIGHT(S246,8),1,1)="R",1994,IF(MID(RIGHT(S246,8),1,1)="S",1995,IF(MID(RIGHT(S246,8),1,1)="T",1996,IF(MID(RIGHT(S246,8),1,1)="V",1997,IF(MID(RIGHT(S246,8),1,1)="W",1998,IF(MID(RIGHT(S246,8),1,1)="X",1999,IF(MID(RIGHT(S246,8),1,1)="Y",2000,IF(MID(RIGHT(S246,8),1,1)="1",2001,IF(MID(RIGHT(S246,8),1,1)="2",2002,IF(MID(RIGHT(S246,8),1,1)="3",2003,IF(MID(RIGHT(S246,8),1,1)="4",2004,IF(MID(RIGHT(S246,8),1,1)="5",2005,IF(MID(RIGHT(S246,8),1,1)="6",2006,IF(MID(RIGHT(S246,8),1,1)="7",2007,IF(MID(RIGHT(S246,8),1,1)="8",2008,IF(MID(RIGHT(S246,8),1,1)="9",2009,IF(MID(RIGHT(S246,8),1,1)="A",2010,IF(MID(RIGHT(S246,8),1,1)="B",2011,IF(MID(RIGHT(S246,8),1,1)="C",2012,IF(MID(RIGHT(S246,8),1,1)="D",2013,IF(MID(RIGHT(S246,8),1,1)="E",2014,IF(MID(RIGHT(S246,8),1,1)="F",2015,IF(MID(RIGHT(S246,8),1,1)="G",2016,IF(MID(RIGHT(S246,8),1,1)="H",2017,IF(MID(RIGHT(S246,8),1,1)="J",2018,IF(MID(RIGHT(S246,8),1,1)="K",2019,IF(MID(RIGHT(S246,8),1,1)="L",2020,""))))))))))))))))))))))))))))))</f>
        <v>2022</v>
      </c>
      <c r="S246" s="932" t="s">
        <v>12416</v>
      </c>
      <c r="T246" s="932">
        <v>1585</v>
      </c>
      <c r="U246" s="937">
        <v>45428</v>
      </c>
      <c r="V246" s="937">
        <v>45462</v>
      </c>
      <c r="W246" s="938" t="s">
        <v>13269</v>
      </c>
      <c r="X246" s="939" t="s">
        <v>13605</v>
      </c>
    </row>
    <row r="247" spans="1:24" ht="26.25" customHeight="1">
      <c r="A247" s="931"/>
      <c r="B247" s="932"/>
      <c r="C247" s="932"/>
      <c r="D247" s="932"/>
      <c r="E247" s="932"/>
      <c r="F247" s="932"/>
      <c r="G247" s="932"/>
      <c r="H247" s="932"/>
      <c r="I247" s="932"/>
      <c r="J247" s="932"/>
      <c r="K247" s="779" t="s">
        <v>195</v>
      </c>
      <c r="L247" s="779"/>
      <c r="M247" s="950"/>
      <c r="N247" s="73" t="s">
        <v>2435</v>
      </c>
      <c r="O247" s="779"/>
      <c r="P247" s="935"/>
      <c r="Q247" s="932" t="s">
        <v>221</v>
      </c>
      <c r="R247" s="932">
        <f t="shared" ref="R247:R249" si="12">IF(MID(RIGHT(S247,8),1,1)="M",2021,IF(MID(RIGHT(S247,8),1,1)="N",2022,IF(MID(RIGHT(S247,8),1,1)="P",2023,IF(MID(RIGHT(S247,8),1,1)="R",1994,IF(MID(RIGHT(S247,8),1,1)="S",1995,IF(MID(RIGHT(S247,8),1,1)="T",1996,IF(MID(RIGHT(S247,8),1,1)="V",1997,IF(MID(RIGHT(S247,8),1,1)="W",1998,IF(MID(RIGHT(S247,8),1,1)="X",1999,IF(MID(RIGHT(S247,8),1,1)="Y",2000,IF(MID(RIGHT(S247,8),1,1)="1",2001,IF(MID(RIGHT(S247,8),1,1)="2",2002,IF(MID(RIGHT(S247,8),1,1)="3",2003,IF(MID(RIGHT(S247,8),1,1)="4",2004,IF(MID(RIGHT(S247,8),1,1)="5",2005,IF(MID(RIGHT(S247,8),1,1)="6",2006,IF(MID(RIGHT(S247,8),1,1)="7",2007,IF(MID(RIGHT(S247,8),1,1)="8",2008,IF(MID(RIGHT(S247,8),1,1)="9",2009,IF(MID(RIGHT(S247,8),1,1)="A",2010,IF(MID(RIGHT(S247,8),1,1)="B",2011,IF(MID(RIGHT(S247,8),1,1)="C",2012,IF(MID(RIGHT(S247,8),1,1)="D",2013,IF(MID(RIGHT(S247,8),1,1)="E",2014,IF(MID(RIGHT(S247,8),1,1)="F",2015,IF(MID(RIGHT(S247,8),1,1)="G",2016,IF(MID(RIGHT(S247,8),1,1)="H",2017,IF(MID(RIGHT(S247,8),1,1)="J",2018,IF(MID(RIGHT(S247,8),1,1)="K",2019,IF(MID(RIGHT(S247,8),1,1)="L",2020,""))))))))))))))))))))))))))))))</f>
        <v>2022</v>
      </c>
      <c r="S247" s="932" t="s">
        <v>12394</v>
      </c>
      <c r="T247" s="932">
        <v>1235</v>
      </c>
      <c r="U247" s="936">
        <v>45429</v>
      </c>
      <c r="V247" s="937">
        <v>45465</v>
      </c>
      <c r="W247" s="938"/>
      <c r="X247" s="939"/>
    </row>
    <row r="248" spans="1:24" ht="26.25" customHeight="1">
      <c r="A248" s="931"/>
      <c r="B248" s="932"/>
      <c r="C248" s="932"/>
      <c r="D248" s="932"/>
      <c r="E248" s="932"/>
      <c r="F248" s="932"/>
      <c r="G248" s="932"/>
      <c r="H248" s="932"/>
      <c r="I248" s="932"/>
      <c r="J248" s="932"/>
      <c r="K248" s="940" t="s">
        <v>8972</v>
      </c>
      <c r="L248" s="779"/>
      <c r="M248" s="950"/>
      <c r="N248" s="779"/>
      <c r="O248" s="779"/>
      <c r="P248" s="935"/>
      <c r="Q248" s="932" t="s">
        <v>2601</v>
      </c>
      <c r="R248" s="932">
        <f t="shared" si="12"/>
        <v>2022</v>
      </c>
      <c r="S248" s="932" t="s">
        <v>12395</v>
      </c>
      <c r="T248" s="932">
        <v>1235</v>
      </c>
      <c r="U248" s="1342"/>
      <c r="V248" s="937">
        <v>45475</v>
      </c>
      <c r="W248" s="938"/>
      <c r="X248" s="939"/>
    </row>
    <row r="249" spans="1:24" ht="26.25" customHeight="1">
      <c r="A249" s="931"/>
      <c r="B249" s="932"/>
      <c r="C249" s="932"/>
      <c r="D249" s="932"/>
      <c r="E249" s="932"/>
      <c r="F249" s="932"/>
      <c r="G249" s="932"/>
      <c r="H249" s="932"/>
      <c r="I249" s="932"/>
      <c r="J249" s="932"/>
      <c r="K249" s="940"/>
      <c r="L249" s="779"/>
      <c r="M249" s="950"/>
      <c r="N249" s="779"/>
      <c r="O249" s="779"/>
      <c r="P249" s="935"/>
      <c r="Q249" s="932" t="s">
        <v>205</v>
      </c>
      <c r="R249" s="932">
        <f t="shared" si="12"/>
        <v>2022</v>
      </c>
      <c r="S249" s="932" t="s">
        <v>12417</v>
      </c>
      <c r="T249" s="932">
        <v>1770</v>
      </c>
      <c r="U249" s="937"/>
      <c r="V249" s="937">
        <v>45477</v>
      </c>
      <c r="W249" s="938"/>
      <c r="X249" s="939"/>
    </row>
    <row r="250" spans="1:24" ht="26.25" customHeight="1">
      <c r="A250" s="931"/>
      <c r="B250" s="932"/>
      <c r="C250" s="932"/>
      <c r="D250" s="932"/>
      <c r="E250" s="932"/>
      <c r="F250" s="932"/>
      <c r="G250" s="932"/>
      <c r="H250" s="932"/>
      <c r="I250" s="932"/>
      <c r="J250" s="932"/>
      <c r="K250" s="940"/>
      <c r="L250" s="950"/>
      <c r="M250" s="950" t="s">
        <v>9</v>
      </c>
      <c r="N250" s="950"/>
      <c r="O250" s="950"/>
      <c r="P250" s="935"/>
      <c r="Q250" s="932"/>
      <c r="R250" s="932"/>
      <c r="S250" s="933" t="s">
        <v>189</v>
      </c>
      <c r="T250" s="933">
        <v>3700</v>
      </c>
      <c r="U250" s="937"/>
      <c r="V250" s="937">
        <v>45479</v>
      </c>
      <c r="W250" s="938"/>
      <c r="X250" s="939"/>
    </row>
    <row r="251" spans="1:24" ht="26.25" customHeight="1">
      <c r="A251" s="931"/>
      <c r="B251" s="932"/>
      <c r="C251" s="932"/>
      <c r="D251" s="932"/>
      <c r="E251" s="932"/>
      <c r="F251" s="932"/>
      <c r="G251" s="932"/>
      <c r="H251" s="932"/>
      <c r="I251" s="932"/>
      <c r="J251" s="932"/>
      <c r="K251" s="932"/>
      <c r="L251" s="950"/>
      <c r="M251" s="950"/>
      <c r="N251" s="779"/>
      <c r="O251" s="779"/>
      <c r="P251" s="935"/>
      <c r="Q251" s="932"/>
      <c r="R251" s="932"/>
      <c r="S251" s="933" t="s">
        <v>2472</v>
      </c>
      <c r="T251" s="933">
        <f>SUM(T245:T250)</f>
        <v>11070</v>
      </c>
      <c r="U251" s="936"/>
      <c r="V251" s="937">
        <v>45477</v>
      </c>
      <c r="W251" s="938"/>
      <c r="X251" s="939"/>
    </row>
    <row r="252" spans="1:24" ht="26.25" customHeight="1" thickBot="1">
      <c r="A252" s="941"/>
      <c r="B252" s="942"/>
      <c r="C252" s="942"/>
      <c r="D252" s="942"/>
      <c r="E252" s="942"/>
      <c r="F252" s="942"/>
      <c r="G252" s="942"/>
      <c r="H252" s="942"/>
      <c r="I252" s="942"/>
      <c r="J252" s="942"/>
      <c r="K252" s="1690" t="s">
        <v>12296</v>
      </c>
      <c r="L252" s="942"/>
      <c r="M252" s="942"/>
      <c r="N252" s="943"/>
      <c r="O252" s="943"/>
      <c r="P252" s="944"/>
      <c r="Q252" s="942"/>
      <c r="R252" s="942"/>
      <c r="S252" s="945"/>
      <c r="T252" s="945"/>
      <c r="U252" s="946"/>
      <c r="V252" s="947">
        <v>45478</v>
      </c>
      <c r="W252" s="948"/>
      <c r="X252" s="949"/>
    </row>
    <row r="254" spans="1:24" ht="26.25" customHeight="1" thickBot="1"/>
    <row r="255" spans="1:24" ht="26.25" customHeight="1">
      <c r="A255" s="791" t="s">
        <v>188</v>
      </c>
      <c r="B255" s="792"/>
      <c r="C255" s="792" t="s">
        <v>12169</v>
      </c>
      <c r="D255" s="792" t="s">
        <v>190</v>
      </c>
      <c r="E255" s="792" t="s">
        <v>191</v>
      </c>
      <c r="F255" s="792" t="s">
        <v>191</v>
      </c>
      <c r="G255" s="792" t="s">
        <v>191</v>
      </c>
      <c r="H255" s="793"/>
      <c r="I255" s="792" t="s">
        <v>10531</v>
      </c>
      <c r="J255" s="792" t="s">
        <v>12331</v>
      </c>
      <c r="K255" s="794" t="s">
        <v>12100</v>
      </c>
      <c r="L255" s="792" t="s">
        <v>12529</v>
      </c>
      <c r="M255" s="792"/>
      <c r="N255" s="794" t="s">
        <v>12420</v>
      </c>
      <c r="O255" s="794" t="s">
        <v>12421</v>
      </c>
      <c r="P255" s="1255" t="s">
        <v>13601</v>
      </c>
      <c r="Q255" s="792" t="s">
        <v>203</v>
      </c>
      <c r="R255" s="792">
        <f>IF(MID(RIGHT(S255,8),1,1)="M",2021,IF(MID(RIGHT(S255,8),1,1)="N",2022,IF(MID(RIGHT(S255,8),1,1)="P",2023,IF(MID(RIGHT(S255,8),1,1)="R",1994,IF(MID(RIGHT(S255,8),1,1)="S",1995,IF(MID(RIGHT(S255,8),1,1)="T",1996,IF(MID(RIGHT(S255,8),1,1)="V",1997,IF(MID(RIGHT(S255,8),1,1)="W",1998,IF(MID(RIGHT(S255,8),1,1)="X",1999,IF(MID(RIGHT(S255,8),1,1)="Y",2000,IF(MID(RIGHT(S255,8),1,1)="1",2001,IF(MID(RIGHT(S255,8),1,1)="2",2002,IF(MID(RIGHT(S255,8),1,1)="3",2003,IF(MID(RIGHT(S255,8),1,1)="4",2004,IF(MID(RIGHT(S255,8),1,1)="5",2005,IF(MID(RIGHT(S255,8),1,1)="6",2006,IF(MID(RIGHT(S255,8),1,1)="7",2007,IF(MID(RIGHT(S255,8),1,1)="8",2008,IF(MID(RIGHT(S255,8),1,1)="9",2009,IF(MID(RIGHT(S255,8),1,1)="A",2010,IF(MID(RIGHT(S255,8),1,1)="B",2011,IF(MID(RIGHT(S255,8),1,1)="C",2012,IF(MID(RIGHT(S255,8),1,1)="D",2013,IF(MID(RIGHT(S255,8),1,1)="E",2014,IF(MID(RIGHT(S255,8),1,1)="F",2015,IF(MID(RIGHT(S255,8),1,1)="G",2016,IF(MID(RIGHT(S255,8),1,1)="H",2017,IF(MID(RIGHT(S255,8),1,1)="J",2018,IF(MID(RIGHT(S255,8),1,1)="K",2019,IF(MID(RIGHT(S255,8),1,1)="L",2020,""))))))))))))))))))))))))))))))</f>
        <v>2021</v>
      </c>
      <c r="S255" s="792" t="s">
        <v>12341</v>
      </c>
      <c r="T255" s="792">
        <v>1495</v>
      </c>
      <c r="U255" s="795">
        <v>45427</v>
      </c>
      <c r="V255" s="795">
        <v>45453</v>
      </c>
      <c r="W255" s="796">
        <v>2070</v>
      </c>
      <c r="X255" s="797">
        <v>2900</v>
      </c>
    </row>
    <row r="256" spans="1:24" ht="26.25" customHeight="1">
      <c r="A256" s="798"/>
      <c r="B256" s="90"/>
      <c r="C256" s="90"/>
      <c r="D256" s="90"/>
      <c r="E256" s="90"/>
      <c r="F256" s="90"/>
      <c r="G256" s="90"/>
      <c r="H256" s="90"/>
      <c r="I256" s="90" t="s">
        <v>194</v>
      </c>
      <c r="J256" s="412" t="s">
        <v>12339</v>
      </c>
      <c r="K256" s="96" t="s">
        <v>12319</v>
      </c>
      <c r="L256" s="961" t="s">
        <v>3603</v>
      </c>
      <c r="M256" s="1706"/>
      <c r="N256" s="73" t="s">
        <v>3552</v>
      </c>
      <c r="O256" s="91"/>
      <c r="P256" s="92"/>
      <c r="Q256" s="90" t="s">
        <v>12340</v>
      </c>
      <c r="R256" s="90">
        <f>IF(MID(RIGHT(S256,8),1,1)="M",2021,IF(MID(RIGHT(S256,8),1,1)="N",2022,IF(MID(RIGHT(S256,8),1,1)="P",2023,IF(MID(RIGHT(S256,8),1,1)="R",1994,IF(MID(RIGHT(S256,8),1,1)="S",1995,IF(MID(RIGHT(S256,8),1,1)="T",1996,IF(MID(RIGHT(S256,8),1,1)="V",1997,IF(MID(RIGHT(S256,8),1,1)="W",1998,IF(MID(RIGHT(S256,8),1,1)="X",1999,IF(MID(RIGHT(S256,8),1,1)="Y",2000,IF(MID(RIGHT(S256,8),1,1)="1",2001,IF(MID(RIGHT(S256,8),1,1)="2",2002,IF(MID(RIGHT(S256,8),1,1)="3",2003,IF(MID(RIGHT(S256,8),1,1)="4",2004,IF(MID(RIGHT(S256,8),1,1)="5",2005,IF(MID(RIGHT(S256,8),1,1)="6",2006,IF(MID(RIGHT(S256,8),1,1)="7",2007,IF(MID(RIGHT(S256,8),1,1)="8",2008,IF(MID(RIGHT(S256,8),1,1)="9",2009,IF(MID(RIGHT(S256,8),1,1)="A",2010,IF(MID(RIGHT(S256,8),1,1)="B",2011,IF(MID(RIGHT(S256,8),1,1)="C",2012,IF(MID(RIGHT(S256,8),1,1)="D",2013,IF(MID(RIGHT(S256,8),1,1)="E",2014,IF(MID(RIGHT(S256,8),1,1)="F",2015,IF(MID(RIGHT(S256,8),1,1)="G",2016,IF(MID(RIGHT(S256,8),1,1)="H",2017,IF(MID(RIGHT(S256,8),1,1)="J",2018,IF(MID(RIGHT(S256,8),1,1)="K",2019,IF(MID(RIGHT(S256,8),1,1)="L",2020,""))))))))))))))))))))))))))))))</f>
        <v>2014</v>
      </c>
      <c r="S256" s="90" t="s">
        <v>12342</v>
      </c>
      <c r="T256" s="90">
        <v>1515</v>
      </c>
      <c r="U256" s="93">
        <v>45428</v>
      </c>
      <c r="V256" s="93">
        <v>45462</v>
      </c>
      <c r="W256" s="105" t="s">
        <v>13269</v>
      </c>
      <c r="X256" s="800" t="s">
        <v>13605</v>
      </c>
    </row>
    <row r="257" spans="1:24" ht="26.25" customHeight="1">
      <c r="A257" s="798"/>
      <c r="B257" s="90"/>
      <c r="C257" s="90"/>
      <c r="D257" s="90"/>
      <c r="E257" s="90"/>
      <c r="F257" s="90"/>
      <c r="G257" s="90"/>
      <c r="H257" s="90"/>
      <c r="I257" s="90"/>
      <c r="J257" s="90"/>
      <c r="K257" s="91" t="s">
        <v>195</v>
      </c>
      <c r="L257" s="91"/>
      <c r="M257" s="1707"/>
      <c r="N257" s="73" t="s">
        <v>2435</v>
      </c>
      <c r="O257" s="1708"/>
      <c r="P257" s="1709"/>
      <c r="Q257" s="90" t="s">
        <v>10655</v>
      </c>
      <c r="R257" s="90">
        <f>IF(MID(RIGHT(S257,8),1,1)="M",2021,IF(MID(RIGHT(S257,8),1,1)="N",2022,IF(MID(RIGHT(S257,8),1,1)="P",2023,IF(MID(RIGHT(S257,8),1,1)="R",1994,IF(MID(RIGHT(S257,8),1,1)="S",1995,IF(MID(RIGHT(S257,8),1,1)="T",1996,IF(MID(RIGHT(S257,8),1,1)="V",1997,IF(MID(RIGHT(S257,8),1,1)="W",1998,IF(MID(RIGHT(S257,8),1,1)="X",1999,IF(MID(RIGHT(S257,8),1,1)="Y",2000,IF(MID(RIGHT(S257,8),1,1)="1",2001,IF(MID(RIGHT(S257,8),1,1)="2",2002,IF(MID(RIGHT(S257,8),1,1)="3",2003,IF(MID(RIGHT(S257,8),1,1)="4",2004,IF(MID(RIGHT(S257,8),1,1)="5",2005,IF(MID(RIGHT(S257,8),1,1)="6",2006,IF(MID(RIGHT(S257,8),1,1)="7",2007,IF(MID(RIGHT(S257,8),1,1)="8",2008,IF(MID(RIGHT(S257,8),1,1)="9",2009,IF(MID(RIGHT(S257,8),1,1)="A",2010,IF(MID(RIGHT(S257,8),1,1)="B",2011,IF(MID(RIGHT(S257,8),1,1)="C",2012,IF(MID(RIGHT(S257,8),1,1)="D",2013,IF(MID(RIGHT(S257,8),1,1)="E",2014,IF(MID(RIGHT(S257,8),1,1)="F",2015,IF(MID(RIGHT(S257,8),1,1)="G",2016,IF(MID(RIGHT(S257,8),1,1)="H",2017,IF(MID(RIGHT(S257,8),1,1)="J",2018,IF(MID(RIGHT(S257,8),1,1)="K",2019,IF(MID(RIGHT(S257,8),1,1)="L",2020,""))))))))))))))))))))))))))))))</f>
        <v>2016</v>
      </c>
      <c r="S257" s="90" t="s">
        <v>12451</v>
      </c>
      <c r="T257" s="90">
        <v>1850</v>
      </c>
      <c r="U257" s="94">
        <v>45429</v>
      </c>
      <c r="V257" s="93">
        <v>45465</v>
      </c>
      <c r="W257" s="105"/>
      <c r="X257" s="800"/>
    </row>
    <row r="258" spans="1:24" ht="26.25" customHeight="1">
      <c r="A258" s="798"/>
      <c r="B258" s="90"/>
      <c r="C258" s="90"/>
      <c r="D258" s="90"/>
      <c r="E258" s="90"/>
      <c r="F258" s="90"/>
      <c r="G258" s="90"/>
      <c r="H258" s="90"/>
      <c r="I258" s="90"/>
      <c r="J258" s="90"/>
      <c r="K258" s="1678" t="s">
        <v>8972</v>
      </c>
      <c r="L258" s="1711"/>
      <c r="M258" s="1710"/>
      <c r="N258" s="73" t="s">
        <v>12607</v>
      </c>
      <c r="O258" s="1710"/>
      <c r="P258" s="1709"/>
      <c r="Q258" s="1709"/>
      <c r="R258" s="90"/>
      <c r="S258" s="95" t="s">
        <v>189</v>
      </c>
      <c r="T258" s="95">
        <v>3700</v>
      </c>
      <c r="U258" s="93"/>
      <c r="V258" s="93">
        <v>45475</v>
      </c>
      <c r="W258" s="105"/>
      <c r="X258" s="800"/>
    </row>
    <row r="259" spans="1:24" ht="26.25" customHeight="1">
      <c r="A259" s="798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1711"/>
      <c r="M259" s="1710"/>
      <c r="N259" s="1710"/>
      <c r="O259" s="1710"/>
      <c r="P259" s="1710"/>
      <c r="Q259" s="1709"/>
      <c r="R259" s="90"/>
      <c r="S259" s="95" t="s">
        <v>2472</v>
      </c>
      <c r="T259" s="95">
        <f>SUM(T255:T258)</f>
        <v>8560</v>
      </c>
      <c r="U259" s="94"/>
      <c r="V259" s="93">
        <v>45477</v>
      </c>
      <c r="W259" s="105"/>
      <c r="X259" s="800"/>
    </row>
    <row r="260" spans="1:24" ht="26.25" customHeight="1" thickBot="1">
      <c r="A260" s="801"/>
      <c r="B260" s="802"/>
      <c r="C260" s="802"/>
      <c r="D260" s="802"/>
      <c r="E260" s="802"/>
      <c r="F260" s="802"/>
      <c r="G260" s="802"/>
      <c r="H260" s="802"/>
      <c r="I260" s="802"/>
      <c r="J260" s="802"/>
      <c r="K260" s="1690" t="s">
        <v>12296</v>
      </c>
      <c r="L260" s="802"/>
      <c r="M260" s="1712"/>
      <c r="N260" s="1713"/>
      <c r="O260" s="1713"/>
      <c r="P260" s="1714"/>
      <c r="Q260" s="802"/>
      <c r="R260" s="802"/>
      <c r="S260" s="805"/>
      <c r="T260" s="805"/>
      <c r="U260" s="806"/>
      <c r="V260" s="807"/>
      <c r="W260" s="808"/>
      <c r="X260" s="809"/>
    </row>
    <row r="262" spans="1:24" ht="26.25" customHeight="1" thickBot="1"/>
    <row r="263" spans="1:24" ht="26.25" customHeight="1">
      <c r="A263" s="1627" t="s">
        <v>188</v>
      </c>
      <c r="B263" s="1628"/>
      <c r="C263" s="1628" t="s">
        <v>12311</v>
      </c>
      <c r="D263" s="1628" t="s">
        <v>190</v>
      </c>
      <c r="E263" s="1628" t="s">
        <v>191</v>
      </c>
      <c r="F263" s="1628" t="s">
        <v>191</v>
      </c>
      <c r="G263" s="1628" t="s">
        <v>191</v>
      </c>
      <c r="H263" s="1629"/>
      <c r="I263" s="1628" t="s">
        <v>153</v>
      </c>
      <c r="J263" s="1630" t="s">
        <v>12347</v>
      </c>
      <c r="K263" s="1631" t="s">
        <v>21</v>
      </c>
      <c r="L263" s="1628"/>
      <c r="M263" s="1628" t="s">
        <v>12523</v>
      </c>
      <c r="N263" s="1631" t="s">
        <v>12437</v>
      </c>
      <c r="O263" s="1631" t="s">
        <v>12634</v>
      </c>
      <c r="P263" s="1628" t="s">
        <v>12314</v>
      </c>
      <c r="Q263" s="1628" t="s">
        <v>12312</v>
      </c>
      <c r="R263" s="1628">
        <f>IF(MID(RIGHT(S263,8),1,1)="M",2021,IF(MID(RIGHT(S263,8),1,1)="N",2022,IF(MID(RIGHT(S263,8),1,1)="P",2023,IF(MID(RIGHT(S263,8),1,1)="R",1994,IF(MID(RIGHT(S263,8),1,1)="S",1995,IF(MID(RIGHT(S263,8),1,1)="T",1996,IF(MID(RIGHT(S263,8),1,1)="V",1997,IF(MID(RIGHT(S263,8),1,1)="W",1998,IF(MID(RIGHT(S263,8),1,1)="X",1999,IF(MID(RIGHT(S263,8),1,1)="Y",2000,IF(MID(RIGHT(S263,8),1,1)="1",2001,IF(MID(RIGHT(S263,8),1,1)="2",2002,IF(MID(RIGHT(S263,8),1,1)="3",2003,IF(MID(RIGHT(S263,8),1,1)="4",2004,IF(MID(RIGHT(S263,8),1,1)="5",2005,IF(MID(RIGHT(S263,8),1,1)="6",2006,IF(MID(RIGHT(S263,8),1,1)="7",2007,IF(MID(RIGHT(S263,8),1,1)="8",2008,IF(MID(RIGHT(S263,8),1,1)="9",2009,IF(MID(RIGHT(S263,8),1,1)="A",2010,IF(MID(RIGHT(S263,8),1,1)="B",2011,IF(MID(RIGHT(S263,8),1,1)="C",2012,IF(MID(RIGHT(S263,8),1,1)="D",2013,IF(MID(RIGHT(S263,8),1,1)="E",2014,IF(MID(RIGHT(S263,8),1,1)="F",2015,IF(MID(RIGHT(S263,8),1,1)="G",2016,IF(MID(RIGHT(S263,8),1,1)="H",2017,IF(MID(RIGHT(S263,8),1,1)="J",2018,IF(MID(RIGHT(S263,8),1,1)="K",2019,IF(MID(RIGHT(S263,8),1,1)="L",2020,""))))))))))))))))))))))))))))))</f>
        <v>2019</v>
      </c>
      <c r="S263" s="1628" t="s">
        <v>12461</v>
      </c>
      <c r="T263" s="1628">
        <v>1180</v>
      </c>
      <c r="U263" s="1633">
        <v>45429</v>
      </c>
      <c r="V263" s="1633"/>
      <c r="W263" s="1634">
        <v>7000</v>
      </c>
      <c r="X263" s="1635">
        <v>7800</v>
      </c>
    </row>
    <row r="264" spans="1:24" ht="26.25" customHeight="1">
      <c r="A264" s="1636"/>
      <c r="B264" s="1626"/>
      <c r="C264" s="1626" t="s">
        <v>12310</v>
      </c>
      <c r="D264" s="1626"/>
      <c r="E264" s="1626"/>
      <c r="F264" s="1626"/>
      <c r="G264" s="1626"/>
      <c r="H264" s="1626"/>
      <c r="I264" s="1626" t="s">
        <v>194</v>
      </c>
      <c r="J264" s="412" t="s">
        <v>12343</v>
      </c>
      <c r="K264" s="1638" t="s">
        <v>12317</v>
      </c>
      <c r="L264" s="1626"/>
      <c r="M264" s="1626" t="s">
        <v>12521</v>
      </c>
      <c r="N264" s="73" t="s">
        <v>2906</v>
      </c>
      <c r="O264" s="1639" t="s">
        <v>12635</v>
      </c>
      <c r="P264" s="1626" t="s">
        <v>12313</v>
      </c>
      <c r="Q264" s="1626" t="s">
        <v>12315</v>
      </c>
      <c r="R264" s="1626">
        <f>IF(MID(RIGHT(S264,8),1,1)="M",2021,IF(MID(RIGHT(S264,8),1,1)="N",2022,IF(MID(RIGHT(S264,8),1,1)="P",2023,IF(MID(RIGHT(S264,8),1,1)="R",1994,IF(MID(RIGHT(S264,8),1,1)="S",1995,IF(MID(RIGHT(S264,8),1,1)="T",1996,IF(MID(RIGHT(S264,8),1,1)="V",1997,IF(MID(RIGHT(S264,8),1,1)="W",1998,IF(MID(RIGHT(S264,8),1,1)="X",1999,IF(MID(RIGHT(S264,8),1,1)="Y",2000,IF(MID(RIGHT(S264,8),1,1)="1",2001,IF(MID(RIGHT(S264,8),1,1)="2",2002,IF(MID(RIGHT(S264,8),1,1)="3",2003,IF(MID(RIGHT(S264,8),1,1)="4",2004,IF(MID(RIGHT(S264,8),1,1)="5",2005,IF(MID(RIGHT(S264,8),1,1)="6",2006,IF(MID(RIGHT(S264,8),1,1)="7",2007,IF(MID(RIGHT(S264,8),1,1)="8",2008,IF(MID(RIGHT(S264,8),1,1)="9",2009,IF(MID(RIGHT(S264,8),1,1)="A",2010,IF(MID(RIGHT(S264,8),1,1)="B",2011,IF(MID(RIGHT(S264,8),1,1)="C",2012,IF(MID(RIGHT(S264,8),1,1)="D",2013,IF(MID(RIGHT(S264,8),1,1)="E",2014,IF(MID(RIGHT(S264,8),1,1)="F",2015,IF(MID(RIGHT(S264,8),1,1)="G",2016,IF(MID(RIGHT(S264,8),1,1)="H",2017,IF(MID(RIGHT(S264,8),1,1)="J",2018,IF(MID(RIGHT(S264,8),1,1)="K",2019,IF(MID(RIGHT(S264,8),1,1)="L",2020,""))))))))))))))))))))))))))))))</f>
        <v>2021</v>
      </c>
      <c r="S264" s="1626" t="s">
        <v>12627</v>
      </c>
      <c r="T264" s="1626">
        <v>2500</v>
      </c>
      <c r="U264" s="1669">
        <v>45435</v>
      </c>
      <c r="V264" s="1642"/>
      <c r="W264" s="1645" t="s">
        <v>12647</v>
      </c>
      <c r="X264" s="1644"/>
    </row>
    <row r="265" spans="1:24" ht="26.25" customHeight="1">
      <c r="A265" s="1636"/>
      <c r="B265" s="1626"/>
      <c r="C265" s="1626" t="s">
        <v>12459</v>
      </c>
      <c r="D265" s="1626"/>
      <c r="E265" s="1626"/>
      <c r="F265" s="1626"/>
      <c r="G265" s="1626"/>
      <c r="H265" s="1626"/>
      <c r="I265" s="1626" t="s">
        <v>7894</v>
      </c>
      <c r="J265" s="320" t="s">
        <v>12344</v>
      </c>
      <c r="K265" s="1639" t="s">
        <v>12318</v>
      </c>
      <c r="L265" s="1695"/>
      <c r="M265" s="1695" t="s">
        <v>12528</v>
      </c>
      <c r="N265" s="1696" t="s">
        <v>3907</v>
      </c>
      <c r="O265" s="1697"/>
      <c r="P265" s="1626" t="s">
        <v>12316</v>
      </c>
      <c r="Q265" s="1626" t="s">
        <v>7739</v>
      </c>
      <c r="R265" s="1626">
        <f>IF(MID(RIGHT(S265,8),1,1)="M",2021,IF(MID(RIGHT(S265,8),1,1)="N",2022,IF(MID(RIGHT(S265,8),1,1)="P",2023,IF(MID(RIGHT(S265,8),1,1)="R",1994,IF(MID(RIGHT(S265,8),1,1)="S",1995,IF(MID(RIGHT(S265,8),1,1)="T",1996,IF(MID(RIGHT(S265,8),1,1)="V",1997,IF(MID(RIGHT(S265,8),1,1)="W",1998,IF(MID(RIGHT(S265,8),1,1)="X",1999,IF(MID(RIGHT(S265,8),1,1)="Y",2000,IF(MID(RIGHT(S265,8),1,1)="1",2001,IF(MID(RIGHT(S265,8),1,1)="2",2002,IF(MID(RIGHT(S265,8),1,1)="3",2003,IF(MID(RIGHT(S265,8),1,1)="4",2004,IF(MID(RIGHT(S265,8),1,1)="5",2005,IF(MID(RIGHT(S265,8),1,1)="6",2006,IF(MID(RIGHT(S265,8),1,1)="7",2007,IF(MID(RIGHT(S265,8),1,1)="8",2008,IF(MID(RIGHT(S265,8),1,1)="9",2009,IF(MID(RIGHT(S265,8),1,1)="A",2010,IF(MID(RIGHT(S265,8),1,1)="B",2011,IF(MID(RIGHT(S265,8),1,1)="C",2012,IF(MID(RIGHT(S265,8),1,1)="D",2013,IF(MID(RIGHT(S265,8),1,1)="E",2014,IF(MID(RIGHT(S265,8),1,1)="F",2015,IF(MID(RIGHT(S265,8),1,1)="G",2016,IF(MID(RIGHT(S265,8),1,1)="H",2017,IF(MID(RIGHT(S265,8),1,1)="J",2018,IF(MID(RIGHT(S265,8),1,1)="K",2019,IF(MID(RIGHT(S265,8),1,1)="L",2020,""))))))))))))))))))))))))))))))</f>
        <v>2018</v>
      </c>
      <c r="S265" s="1626" t="s">
        <v>12462</v>
      </c>
      <c r="T265" s="1626">
        <v>1225</v>
      </c>
      <c r="U265" s="1642"/>
      <c r="V265" s="1642"/>
      <c r="W265" s="1645"/>
      <c r="X265" s="1644" t="s">
        <v>12448</v>
      </c>
    </row>
    <row r="266" spans="1:24" ht="26.25" customHeight="1">
      <c r="A266" s="1636"/>
      <c r="B266" s="1626"/>
      <c r="C266" s="1626" t="s">
        <v>12460</v>
      </c>
      <c r="D266" s="1626"/>
      <c r="E266" s="1626"/>
      <c r="F266" s="1626"/>
      <c r="G266" s="1626"/>
      <c r="H266" s="1626"/>
      <c r="I266" s="1626"/>
      <c r="J266" s="1626" t="s">
        <v>11789</v>
      </c>
      <c r="K266" s="1693" t="s">
        <v>8972</v>
      </c>
      <c r="L266" s="1694"/>
      <c r="M266" s="1694" t="s">
        <v>12522</v>
      </c>
      <c r="N266" s="1694"/>
      <c r="O266" s="1697"/>
      <c r="P266" s="1692" t="s">
        <v>12316</v>
      </c>
      <c r="Q266" s="1626" t="s">
        <v>1933</v>
      </c>
      <c r="R266" s="1626">
        <v>2020</v>
      </c>
      <c r="S266" s="1626" t="s">
        <v>12463</v>
      </c>
      <c r="T266" s="1626">
        <v>1245</v>
      </c>
      <c r="U266" s="1642"/>
      <c r="V266" s="1646"/>
      <c r="W266" s="1645"/>
      <c r="X266" s="1644" t="s">
        <v>12449</v>
      </c>
    </row>
    <row r="267" spans="1:24" ht="26.25" customHeight="1">
      <c r="A267" s="1636"/>
      <c r="B267" s="1626"/>
      <c r="C267" s="1626"/>
      <c r="D267" s="1626"/>
      <c r="E267" s="1626"/>
      <c r="F267" s="1626"/>
      <c r="G267" s="1626"/>
      <c r="H267" s="1626"/>
      <c r="I267" s="1626"/>
      <c r="J267" s="1626"/>
      <c r="K267" s="1693"/>
      <c r="L267" s="1694"/>
      <c r="M267" s="1694"/>
      <c r="N267" s="1694"/>
      <c r="O267" s="1694"/>
      <c r="P267" s="1694"/>
      <c r="Q267" s="1626"/>
      <c r="R267" s="1626"/>
      <c r="S267" s="1637" t="s">
        <v>189</v>
      </c>
      <c r="T267" s="1637">
        <v>3860</v>
      </c>
      <c r="U267" s="1642"/>
      <c r="V267" s="1646"/>
      <c r="W267" s="1645"/>
      <c r="X267" s="1644" t="s">
        <v>12450</v>
      </c>
    </row>
    <row r="268" spans="1:24" ht="26.25" customHeight="1">
      <c r="A268" s="1636"/>
      <c r="B268" s="1626"/>
      <c r="C268" s="1626"/>
      <c r="D268" s="1626"/>
      <c r="E268" s="1626"/>
      <c r="F268" s="1626"/>
      <c r="G268" s="1626"/>
      <c r="H268" s="1626"/>
      <c r="I268" s="1626"/>
      <c r="J268" s="1647" t="s">
        <v>12527</v>
      </c>
      <c r="K268" s="1694"/>
      <c r="L268" s="1694"/>
      <c r="M268" s="1694"/>
      <c r="N268" s="1694"/>
      <c r="O268" s="1694"/>
      <c r="P268" s="1694"/>
      <c r="Q268" s="1626"/>
      <c r="R268" s="1626"/>
      <c r="S268" s="1637" t="s">
        <v>2472</v>
      </c>
      <c r="T268" s="1637">
        <f>SUM(T263:T267)</f>
        <v>10010</v>
      </c>
      <c r="U268" s="1642"/>
      <c r="V268" s="1646"/>
      <c r="W268" s="1645"/>
      <c r="X268" s="1644" t="s">
        <v>12640</v>
      </c>
    </row>
    <row r="269" spans="1:24" ht="26.25" customHeight="1" thickBot="1">
      <c r="A269" s="1648"/>
      <c r="B269" s="1649"/>
      <c r="C269" s="1649"/>
      <c r="D269" s="1649"/>
      <c r="E269" s="1649"/>
      <c r="F269" s="1649"/>
      <c r="G269" s="1649"/>
      <c r="H269" s="1649"/>
      <c r="I269" s="1649"/>
      <c r="J269" s="1649"/>
      <c r="K269" s="611" t="s">
        <v>12345</v>
      </c>
      <c r="L269" s="1698"/>
      <c r="M269" s="1699"/>
      <c r="N269" s="1700"/>
      <c r="O269" s="1700"/>
      <c r="P269" s="1651"/>
      <c r="Q269" s="1649"/>
      <c r="R269" s="1649"/>
      <c r="S269" s="1652" t="s">
        <v>1907</v>
      </c>
      <c r="T269" s="1652">
        <v>6150</v>
      </c>
      <c r="U269" s="1653"/>
      <c r="V269" s="1654"/>
      <c r="W269" s="1655"/>
      <c r="X269" s="1656"/>
    </row>
    <row r="271" spans="1:24" ht="26.25" customHeight="1" thickBot="1"/>
    <row r="272" spans="1:24" ht="26.25" customHeight="1">
      <c r="A272" s="456" t="s">
        <v>188</v>
      </c>
      <c r="B272" s="457"/>
      <c r="C272" s="457" t="s">
        <v>10329</v>
      </c>
      <c r="D272" s="457" t="s">
        <v>190</v>
      </c>
      <c r="E272" s="457" t="s">
        <v>191</v>
      </c>
      <c r="F272" s="457" t="s">
        <v>191</v>
      </c>
      <c r="G272" s="457" t="s">
        <v>191</v>
      </c>
      <c r="H272" s="477"/>
      <c r="I272" s="457" t="s">
        <v>126</v>
      </c>
      <c r="J272" s="457" t="s">
        <v>12320</v>
      </c>
      <c r="K272" s="458" t="s">
        <v>12321</v>
      </c>
      <c r="L272" s="457" t="s">
        <v>12623</v>
      </c>
      <c r="M272" s="457"/>
      <c r="N272" s="458" t="s">
        <v>12358</v>
      </c>
      <c r="O272" s="1715" t="s">
        <v>12359</v>
      </c>
      <c r="P272" s="459" t="s">
        <v>13418</v>
      </c>
      <c r="Q272" s="457" t="s">
        <v>363</v>
      </c>
      <c r="R272" s="457">
        <v>2014</v>
      </c>
      <c r="S272" s="457" t="s">
        <v>12355</v>
      </c>
      <c r="T272" s="457">
        <v>2085</v>
      </c>
      <c r="U272" s="460">
        <v>45427</v>
      </c>
      <c r="V272" s="460">
        <v>45498</v>
      </c>
      <c r="W272" s="462">
        <v>3800</v>
      </c>
      <c r="X272" s="463">
        <v>5100</v>
      </c>
    </row>
    <row r="273" spans="1:24" ht="26.25" customHeight="1">
      <c r="A273" s="464"/>
      <c r="B273" s="143"/>
      <c r="C273" s="143" t="s">
        <v>10443</v>
      </c>
      <c r="D273" s="143"/>
      <c r="E273" s="143"/>
      <c r="F273" s="143"/>
      <c r="G273" s="143"/>
      <c r="H273" s="143"/>
      <c r="I273" s="143" t="s">
        <v>3598</v>
      </c>
      <c r="J273" s="412" t="s">
        <v>12326</v>
      </c>
      <c r="K273" s="169" t="s">
        <v>10395</v>
      </c>
      <c r="L273" s="427" t="s">
        <v>3603</v>
      </c>
      <c r="M273" s="143"/>
      <c r="N273" s="73" t="s">
        <v>12636</v>
      </c>
      <c r="O273" s="1666" t="s">
        <v>12380</v>
      </c>
      <c r="P273" s="1666" t="s">
        <v>12330</v>
      </c>
      <c r="Q273" s="143" t="s">
        <v>361</v>
      </c>
      <c r="R273" s="143">
        <v>2015</v>
      </c>
      <c r="S273" s="143" t="s">
        <v>12356</v>
      </c>
      <c r="T273" s="143">
        <v>2175</v>
      </c>
      <c r="U273" s="146">
        <v>45429</v>
      </c>
      <c r="V273" s="168">
        <v>45506</v>
      </c>
      <c r="W273" s="147" t="s">
        <v>13416</v>
      </c>
      <c r="X273" s="466"/>
    </row>
    <row r="274" spans="1:24" ht="26.25" customHeight="1">
      <c r="A274" s="464"/>
      <c r="B274" s="143"/>
      <c r="C274" s="143"/>
      <c r="D274" s="143"/>
      <c r="E274" s="143"/>
      <c r="F274" s="143"/>
      <c r="G274" s="143"/>
      <c r="H274" s="143"/>
      <c r="I274" s="143"/>
      <c r="J274" s="143" t="s">
        <v>12429</v>
      </c>
      <c r="K274" s="144" t="s">
        <v>12322</v>
      </c>
      <c r="L274" s="143"/>
      <c r="M274" s="143"/>
      <c r="N274" s="73" t="s">
        <v>12235</v>
      </c>
      <c r="O274" s="143"/>
      <c r="P274" s="143"/>
      <c r="Q274" s="143" t="s">
        <v>361</v>
      </c>
      <c r="R274" s="143">
        <v>2015</v>
      </c>
      <c r="S274" s="143" t="s">
        <v>12513</v>
      </c>
      <c r="T274" s="143">
        <v>2335</v>
      </c>
      <c r="U274" s="168"/>
      <c r="V274" s="146">
        <v>45507</v>
      </c>
      <c r="W274" s="1449"/>
      <c r="X274" s="466"/>
    </row>
    <row r="275" spans="1:24" ht="26.25" customHeight="1">
      <c r="A275" s="464"/>
      <c r="B275" s="143"/>
      <c r="C275" s="143" t="s">
        <v>10002</v>
      </c>
      <c r="D275" s="143" t="s">
        <v>191</v>
      </c>
      <c r="E275" s="143"/>
      <c r="F275" s="143"/>
      <c r="G275" s="143"/>
      <c r="H275" s="143"/>
      <c r="I275" s="143"/>
      <c r="J275" s="143"/>
      <c r="K275" s="144" t="s">
        <v>8972</v>
      </c>
      <c r="L275" s="143"/>
      <c r="M275" s="143"/>
      <c r="N275" s="143"/>
      <c r="O275" s="143"/>
      <c r="P275" s="143"/>
      <c r="Q275" s="143" t="s">
        <v>9731</v>
      </c>
      <c r="R275" s="143">
        <v>2016</v>
      </c>
      <c r="S275" s="143" t="s">
        <v>12357</v>
      </c>
      <c r="T275" s="143">
        <v>2095</v>
      </c>
      <c r="U275" s="168"/>
      <c r="V275" s="146"/>
      <c r="W275" s="147"/>
      <c r="X275" s="466"/>
    </row>
    <row r="276" spans="1:24" ht="26.25" customHeight="1">
      <c r="A276" s="464"/>
      <c r="B276" s="143"/>
      <c r="C276" s="143" t="s">
        <v>10003</v>
      </c>
      <c r="D276" s="143" t="s">
        <v>191</v>
      </c>
      <c r="E276" s="143"/>
      <c r="F276" s="143"/>
      <c r="G276" s="143"/>
      <c r="H276" s="143"/>
      <c r="I276" s="143"/>
      <c r="J276" s="143"/>
      <c r="K276" s="144"/>
      <c r="L276" s="143"/>
      <c r="M276" s="2559" t="s">
        <v>11304</v>
      </c>
      <c r="N276" s="2560"/>
      <c r="O276" s="2561"/>
      <c r="P276" s="143"/>
      <c r="Q276" s="143"/>
      <c r="R276" s="143"/>
      <c r="S276" s="148" t="s">
        <v>189</v>
      </c>
      <c r="T276" s="148">
        <v>3700</v>
      </c>
      <c r="U276" s="146"/>
      <c r="V276" s="146"/>
      <c r="W276" s="147"/>
      <c r="X276" s="466"/>
    </row>
    <row r="277" spans="1:24" ht="26.25" customHeight="1">
      <c r="A277" s="464"/>
      <c r="B277" s="143"/>
      <c r="C277" s="143" t="s">
        <v>10043</v>
      </c>
      <c r="D277" s="143"/>
      <c r="E277" s="143"/>
      <c r="F277" s="143"/>
      <c r="G277" s="143"/>
      <c r="H277" s="143"/>
      <c r="I277" s="143"/>
      <c r="J277" s="143"/>
      <c r="K277" s="144"/>
      <c r="L277" s="143"/>
      <c r="M277" s="143"/>
      <c r="N277" s="143"/>
      <c r="O277" s="143"/>
      <c r="P277" s="143"/>
      <c r="Q277" s="143"/>
      <c r="R277" s="143"/>
      <c r="S277" s="148" t="s">
        <v>2472</v>
      </c>
      <c r="T277" s="148">
        <f>SUM(T272:T276)</f>
        <v>12390</v>
      </c>
      <c r="U277" s="168"/>
      <c r="V277" s="146"/>
      <c r="W277" s="147"/>
      <c r="X277" s="466"/>
    </row>
    <row r="278" spans="1:24" ht="26.25" customHeight="1" thickBot="1">
      <c r="A278" s="467"/>
      <c r="B278" s="468"/>
      <c r="C278" s="468"/>
      <c r="D278" s="468"/>
      <c r="E278" s="468"/>
      <c r="F278" s="468"/>
      <c r="G278" s="468"/>
      <c r="H278" s="468"/>
      <c r="I278" s="468"/>
      <c r="J278" s="555" t="s">
        <v>2745</v>
      </c>
      <c r="K278" s="611" t="s">
        <v>12323</v>
      </c>
      <c r="L278" s="468"/>
      <c r="M278" s="468"/>
      <c r="N278" s="470"/>
      <c r="O278" s="470"/>
      <c r="P278" s="471"/>
      <c r="Q278" s="468"/>
      <c r="R278" s="468"/>
      <c r="S278" s="471"/>
      <c r="T278" s="471"/>
      <c r="U278" s="473"/>
      <c r="V278" s="474"/>
      <c r="W278" s="475"/>
      <c r="X278" s="476"/>
    </row>
    <row r="279" spans="1:24" ht="26.25" customHeight="1">
      <c r="A279" s="456" t="s">
        <v>188</v>
      </c>
      <c r="B279" s="457"/>
      <c r="C279" s="457" t="s">
        <v>10329</v>
      </c>
      <c r="D279" s="457" t="s">
        <v>190</v>
      </c>
      <c r="E279" s="457" t="s">
        <v>191</v>
      </c>
      <c r="F279" s="457" t="s">
        <v>191</v>
      </c>
      <c r="G279" s="457" t="s">
        <v>191</v>
      </c>
      <c r="H279" s="477"/>
      <c r="I279" s="457" t="s">
        <v>126</v>
      </c>
      <c r="J279" s="457" t="s">
        <v>12320</v>
      </c>
      <c r="K279" s="458" t="s">
        <v>12321</v>
      </c>
      <c r="L279" s="457" t="s">
        <v>12514</v>
      </c>
      <c r="M279" s="457"/>
      <c r="N279" s="458" t="s">
        <v>12365</v>
      </c>
      <c r="O279" s="458" t="s">
        <v>12366</v>
      </c>
      <c r="P279" s="459" t="s">
        <v>13418</v>
      </c>
      <c r="Q279" s="457" t="s">
        <v>1901</v>
      </c>
      <c r="R279" s="457">
        <v>2015</v>
      </c>
      <c r="S279" s="457" t="s">
        <v>12360</v>
      </c>
      <c r="T279" s="457">
        <v>2725</v>
      </c>
      <c r="U279" s="460">
        <v>45427</v>
      </c>
      <c r="V279" s="460">
        <v>45498</v>
      </c>
      <c r="W279" s="462">
        <v>3800</v>
      </c>
      <c r="X279" s="463">
        <v>5100</v>
      </c>
    </row>
    <row r="280" spans="1:24" ht="26.25" customHeight="1">
      <c r="A280" s="464"/>
      <c r="B280" s="143"/>
      <c r="C280" s="143" t="s">
        <v>10443</v>
      </c>
      <c r="D280" s="143"/>
      <c r="E280" s="143"/>
      <c r="F280" s="143"/>
      <c r="G280" s="143"/>
      <c r="H280" s="143"/>
      <c r="I280" s="143" t="s">
        <v>3598</v>
      </c>
      <c r="J280" s="412" t="s">
        <v>12327</v>
      </c>
      <c r="K280" s="169" t="s">
        <v>10395</v>
      </c>
      <c r="L280" s="427" t="s">
        <v>3603</v>
      </c>
      <c r="M280" s="143"/>
      <c r="N280" s="73" t="s">
        <v>7287</v>
      </c>
      <c r="O280" s="1666"/>
      <c r="P280" s="143"/>
      <c r="Q280" s="143" t="s">
        <v>9396</v>
      </c>
      <c r="R280" s="143">
        <v>2015</v>
      </c>
      <c r="S280" s="143" t="s">
        <v>12361</v>
      </c>
      <c r="T280" s="143">
        <v>1955</v>
      </c>
      <c r="U280" s="146">
        <v>45429</v>
      </c>
      <c r="V280" s="168">
        <v>45506</v>
      </c>
      <c r="W280" s="147" t="s">
        <v>13416</v>
      </c>
      <c r="X280" s="466"/>
    </row>
    <row r="281" spans="1:24" ht="26.25" customHeight="1">
      <c r="A281" s="464"/>
      <c r="B281" s="143"/>
      <c r="C281" s="143"/>
      <c r="D281" s="143"/>
      <c r="E281" s="143"/>
      <c r="F281" s="143"/>
      <c r="G281" s="143"/>
      <c r="H281" s="143"/>
      <c r="I281" s="143"/>
      <c r="J281" s="143" t="s">
        <v>12429</v>
      </c>
      <c r="K281" s="144" t="s">
        <v>12322</v>
      </c>
      <c r="L281" s="143"/>
      <c r="M281" s="143"/>
      <c r="N281" s="73" t="s">
        <v>12235</v>
      </c>
      <c r="O281" s="143"/>
      <c r="P281" s="143"/>
      <c r="Q281" s="143" t="s">
        <v>9407</v>
      </c>
      <c r="R281" s="143">
        <v>2015</v>
      </c>
      <c r="S281" s="143" t="s">
        <v>12362</v>
      </c>
      <c r="T281" s="143">
        <v>1755</v>
      </c>
      <c r="U281" s="168"/>
      <c r="V281" s="146">
        <v>45507</v>
      </c>
      <c r="W281" s="1449"/>
      <c r="X281" s="466"/>
    </row>
    <row r="282" spans="1:24" ht="26.25" customHeight="1">
      <c r="A282" s="464"/>
      <c r="B282" s="143"/>
      <c r="C282" s="143" t="s">
        <v>10002</v>
      </c>
      <c r="D282" s="143" t="s">
        <v>191</v>
      </c>
      <c r="E282" s="143"/>
      <c r="F282" s="143"/>
      <c r="G282" s="143"/>
      <c r="H282" s="143"/>
      <c r="I282" s="143"/>
      <c r="J282" s="143"/>
      <c r="K282" s="144" t="s">
        <v>8972</v>
      </c>
      <c r="L282" s="143"/>
      <c r="M282" s="143"/>
      <c r="N282" s="143"/>
      <c r="O282" s="143"/>
      <c r="P282" s="143"/>
      <c r="Q282" s="143" t="s">
        <v>378</v>
      </c>
      <c r="R282" s="143">
        <v>2015</v>
      </c>
      <c r="S282" s="143" t="s">
        <v>12363</v>
      </c>
      <c r="T282" s="143">
        <v>2030</v>
      </c>
      <c r="U282" s="168"/>
      <c r="V282" s="146"/>
      <c r="W282" s="147"/>
      <c r="X282" s="466"/>
    </row>
    <row r="283" spans="1:24" ht="26.25" customHeight="1">
      <c r="A283" s="464"/>
      <c r="B283" s="143"/>
      <c r="C283" s="143" t="s">
        <v>10003</v>
      </c>
      <c r="D283" s="143" t="s">
        <v>191</v>
      </c>
      <c r="E283" s="143"/>
      <c r="F283" s="143"/>
      <c r="G283" s="143"/>
      <c r="H283" s="143"/>
      <c r="I283" s="143"/>
      <c r="J283" s="143"/>
      <c r="K283" s="144"/>
      <c r="L283" s="143"/>
      <c r="M283" s="2559" t="s">
        <v>11304</v>
      </c>
      <c r="N283" s="2560"/>
      <c r="O283" s="2561"/>
      <c r="P283" s="143"/>
      <c r="Q283" s="143"/>
      <c r="R283" s="143"/>
      <c r="S283" s="148" t="s">
        <v>189</v>
      </c>
      <c r="T283" s="148">
        <v>3700</v>
      </c>
      <c r="U283" s="146"/>
      <c r="V283" s="146"/>
      <c r="W283" s="147"/>
      <c r="X283" s="466"/>
    </row>
    <row r="284" spans="1:24" ht="26.25" customHeight="1">
      <c r="A284" s="464"/>
      <c r="B284" s="143"/>
      <c r="C284" s="143" t="s">
        <v>10043</v>
      </c>
      <c r="D284" s="143"/>
      <c r="E284" s="143"/>
      <c r="F284" s="143"/>
      <c r="G284" s="143"/>
      <c r="H284" s="143"/>
      <c r="I284" s="143"/>
      <c r="J284" s="143"/>
      <c r="K284" s="144"/>
      <c r="L284" s="143"/>
      <c r="M284" s="143"/>
      <c r="N284" s="143"/>
      <c r="O284" s="143"/>
      <c r="P284" s="143"/>
      <c r="Q284" s="143"/>
      <c r="R284" s="143"/>
      <c r="S284" s="148" t="s">
        <v>2472</v>
      </c>
      <c r="T284" s="148">
        <f>SUM(T279:T283)</f>
        <v>12165</v>
      </c>
      <c r="U284" s="168"/>
      <c r="V284" s="146"/>
      <c r="W284" s="147"/>
      <c r="X284" s="466"/>
    </row>
    <row r="285" spans="1:24" ht="26.25" customHeight="1" thickBot="1">
      <c r="A285" s="467"/>
      <c r="B285" s="468"/>
      <c r="C285" s="468"/>
      <c r="D285" s="468"/>
      <c r="E285" s="468"/>
      <c r="F285" s="468"/>
      <c r="G285" s="468"/>
      <c r="H285" s="468"/>
      <c r="I285" s="468"/>
      <c r="J285" s="555" t="s">
        <v>2745</v>
      </c>
      <c r="K285" s="611" t="s">
        <v>12323</v>
      </c>
      <c r="L285" s="468"/>
      <c r="M285" s="468"/>
      <c r="N285" s="470"/>
      <c r="O285" s="470"/>
      <c r="P285" s="471"/>
      <c r="Q285" s="468"/>
      <c r="R285" s="468"/>
      <c r="S285" s="471"/>
      <c r="T285" s="471"/>
      <c r="U285" s="473"/>
      <c r="V285" s="474"/>
      <c r="W285" s="475"/>
      <c r="X285" s="476"/>
    </row>
    <row r="286" spans="1:24" ht="26.25" customHeight="1">
      <c r="A286" s="456" t="s">
        <v>188</v>
      </c>
      <c r="B286" s="457"/>
      <c r="C286" s="457" t="s">
        <v>10329</v>
      </c>
      <c r="D286" s="457" t="s">
        <v>190</v>
      </c>
      <c r="E286" s="457" t="s">
        <v>191</v>
      </c>
      <c r="F286" s="457" t="s">
        <v>191</v>
      </c>
      <c r="G286" s="457" t="s">
        <v>191</v>
      </c>
      <c r="H286" s="477"/>
      <c r="I286" s="457" t="s">
        <v>126</v>
      </c>
      <c r="J286" s="457" t="s">
        <v>12320</v>
      </c>
      <c r="K286" s="458" t="s">
        <v>12321</v>
      </c>
      <c r="L286" s="457" t="s">
        <v>12624</v>
      </c>
      <c r="M286" s="457"/>
      <c r="N286" s="458" t="s">
        <v>12353</v>
      </c>
      <c r="O286" s="458" t="s">
        <v>12348</v>
      </c>
      <c r="P286" s="459" t="s">
        <v>13418</v>
      </c>
      <c r="Q286" s="457" t="s">
        <v>378</v>
      </c>
      <c r="R286" s="457">
        <v>2014</v>
      </c>
      <c r="S286" s="457" t="s">
        <v>12349</v>
      </c>
      <c r="T286" s="457">
        <v>2030</v>
      </c>
      <c r="U286" s="460">
        <v>45427</v>
      </c>
      <c r="V286" s="460">
        <v>45498</v>
      </c>
      <c r="W286" s="462">
        <v>3800</v>
      </c>
      <c r="X286" s="463">
        <v>5100</v>
      </c>
    </row>
    <row r="287" spans="1:24" ht="26.25" customHeight="1">
      <c r="A287" s="464"/>
      <c r="B287" s="143"/>
      <c r="C287" s="143" t="s">
        <v>10443</v>
      </c>
      <c r="D287" s="143"/>
      <c r="E287" s="143"/>
      <c r="F287" s="143"/>
      <c r="G287" s="143"/>
      <c r="H287" s="143"/>
      <c r="I287" s="143" t="s">
        <v>3598</v>
      </c>
      <c r="J287" s="412" t="s">
        <v>12328</v>
      </c>
      <c r="K287" s="169" t="s">
        <v>10395</v>
      </c>
      <c r="L287" s="427" t="s">
        <v>3603</v>
      </c>
      <c r="M287" s="143"/>
      <c r="N287" s="73" t="s">
        <v>12636</v>
      </c>
      <c r="O287" s="1666" t="s">
        <v>12330</v>
      </c>
      <c r="P287" s="143"/>
      <c r="Q287" s="143" t="s">
        <v>427</v>
      </c>
      <c r="R287" s="143">
        <v>2016</v>
      </c>
      <c r="S287" s="143" t="s">
        <v>12350</v>
      </c>
      <c r="T287" s="143">
        <v>1985</v>
      </c>
      <c r="U287" s="146">
        <v>45429</v>
      </c>
      <c r="V287" s="168">
        <v>45506</v>
      </c>
      <c r="W287" s="147" t="s">
        <v>13416</v>
      </c>
      <c r="X287" s="466"/>
    </row>
    <row r="288" spans="1:24" ht="26.25" customHeight="1">
      <c r="A288" s="464"/>
      <c r="B288" s="143"/>
      <c r="C288" s="143"/>
      <c r="D288" s="143"/>
      <c r="E288" s="143"/>
      <c r="F288" s="143"/>
      <c r="G288" s="143"/>
      <c r="H288" s="143"/>
      <c r="I288" s="143"/>
      <c r="J288" s="143" t="s">
        <v>12429</v>
      </c>
      <c r="K288" s="144" t="s">
        <v>12322</v>
      </c>
      <c r="L288" s="143"/>
      <c r="M288" s="143"/>
      <c r="N288" s="73" t="s">
        <v>12235</v>
      </c>
      <c r="O288" s="143"/>
      <c r="P288" s="143"/>
      <c r="Q288" s="143" t="s">
        <v>363</v>
      </c>
      <c r="R288" s="143">
        <v>2015</v>
      </c>
      <c r="S288" s="143" t="s">
        <v>12351</v>
      </c>
      <c r="T288" s="143">
        <v>2125</v>
      </c>
      <c r="U288" s="168"/>
      <c r="V288" s="146">
        <v>45507</v>
      </c>
      <c r="W288" s="1449"/>
      <c r="X288" s="466"/>
    </row>
    <row r="289" spans="1:24" ht="26.25" customHeight="1">
      <c r="A289" s="464"/>
      <c r="B289" s="143"/>
      <c r="C289" s="143" t="s">
        <v>10002</v>
      </c>
      <c r="D289" s="143" t="s">
        <v>191</v>
      </c>
      <c r="E289" s="143"/>
      <c r="F289" s="143"/>
      <c r="G289" s="143"/>
      <c r="H289" s="143"/>
      <c r="I289" s="143"/>
      <c r="J289" s="143"/>
      <c r="K289" s="144" t="s">
        <v>8972</v>
      </c>
      <c r="L289" s="143"/>
      <c r="M289" s="143"/>
      <c r="N289" s="143"/>
      <c r="O289" s="143"/>
      <c r="P289" s="143"/>
      <c r="Q289" s="143" t="s">
        <v>378</v>
      </c>
      <c r="R289" s="143">
        <v>2014</v>
      </c>
      <c r="S289" s="143" t="s">
        <v>12352</v>
      </c>
      <c r="T289" s="143">
        <v>2030</v>
      </c>
      <c r="U289" s="168"/>
      <c r="V289" s="146"/>
      <c r="W289" s="147"/>
      <c r="X289" s="466"/>
    </row>
    <row r="290" spans="1:24" ht="26.25" customHeight="1">
      <c r="A290" s="464"/>
      <c r="B290" s="143"/>
      <c r="C290" s="143" t="s">
        <v>10003</v>
      </c>
      <c r="D290" s="143" t="s">
        <v>191</v>
      </c>
      <c r="E290" s="143"/>
      <c r="F290" s="143"/>
      <c r="G290" s="143"/>
      <c r="H290" s="143"/>
      <c r="I290" s="143"/>
      <c r="J290" s="143"/>
      <c r="K290" s="144"/>
      <c r="L290" s="143"/>
      <c r="M290" s="2559" t="s">
        <v>11304</v>
      </c>
      <c r="N290" s="2560"/>
      <c r="O290" s="2561"/>
      <c r="P290" s="143"/>
      <c r="Q290" s="143"/>
      <c r="R290" s="143"/>
      <c r="S290" s="148" t="s">
        <v>189</v>
      </c>
      <c r="T290" s="148">
        <v>3620</v>
      </c>
      <c r="U290" s="146"/>
      <c r="V290" s="146"/>
      <c r="W290" s="147"/>
      <c r="X290" s="466"/>
    </row>
    <row r="291" spans="1:24" ht="26.25" customHeight="1">
      <c r="A291" s="464"/>
      <c r="B291" s="143"/>
      <c r="C291" s="143" t="s">
        <v>10043</v>
      </c>
      <c r="D291" s="143"/>
      <c r="E291" s="143"/>
      <c r="F291" s="143"/>
      <c r="G291" s="143"/>
      <c r="H291" s="143"/>
      <c r="I291" s="143"/>
      <c r="J291" s="143"/>
      <c r="K291" s="144"/>
      <c r="L291" s="143"/>
      <c r="M291" s="143"/>
      <c r="N291" s="143"/>
      <c r="O291" s="143"/>
      <c r="P291" s="143"/>
      <c r="Q291" s="143"/>
      <c r="R291" s="143"/>
      <c r="S291" s="148" t="s">
        <v>2472</v>
      </c>
      <c r="T291" s="148">
        <f>SUM(T286:T290)</f>
        <v>11790</v>
      </c>
      <c r="U291" s="168"/>
      <c r="V291" s="146"/>
      <c r="W291" s="147"/>
      <c r="X291" s="466"/>
    </row>
    <row r="292" spans="1:24" ht="26.25" customHeight="1" thickBot="1">
      <c r="A292" s="467"/>
      <c r="B292" s="468"/>
      <c r="C292" s="468"/>
      <c r="D292" s="468"/>
      <c r="E292" s="468"/>
      <c r="F292" s="468"/>
      <c r="G292" s="468"/>
      <c r="H292" s="468"/>
      <c r="I292" s="468"/>
      <c r="J292" s="555" t="s">
        <v>2745</v>
      </c>
      <c r="K292" s="611" t="s">
        <v>12323</v>
      </c>
      <c r="L292" s="468"/>
      <c r="M292" s="468"/>
      <c r="N292" s="470"/>
      <c r="O292" s="470"/>
      <c r="P292" s="471"/>
      <c r="Q292" s="468"/>
      <c r="R292" s="468"/>
      <c r="S292" s="471"/>
      <c r="T292" s="471"/>
      <c r="U292" s="473"/>
      <c r="V292" s="474"/>
      <c r="W292" s="475"/>
      <c r="X292" s="476"/>
    </row>
    <row r="294" spans="1:24" ht="26.25" customHeight="1" thickBot="1"/>
    <row r="295" spans="1:24" ht="26.25" customHeight="1">
      <c r="A295" s="924" t="s">
        <v>188</v>
      </c>
      <c r="B295" s="925"/>
      <c r="C295" s="925" t="s">
        <v>10562</v>
      </c>
      <c r="D295" s="925" t="s">
        <v>190</v>
      </c>
      <c r="E295" s="925" t="s">
        <v>191</v>
      </c>
      <c r="F295" s="925" t="s">
        <v>191</v>
      </c>
      <c r="G295" s="925" t="s">
        <v>191</v>
      </c>
      <c r="H295" s="1499"/>
      <c r="I295" s="925" t="s">
        <v>10531</v>
      </c>
      <c r="J295" s="925" t="s">
        <v>12379</v>
      </c>
      <c r="K295" s="927" t="s">
        <v>12100</v>
      </c>
      <c r="L295" s="925" t="s">
        <v>12630</v>
      </c>
      <c r="M295" s="925"/>
      <c r="N295" s="927" t="s">
        <v>12489</v>
      </c>
      <c r="O295" s="927" t="s">
        <v>12477</v>
      </c>
      <c r="P295" s="928" t="s">
        <v>13675</v>
      </c>
      <c r="Q295" s="925" t="s">
        <v>12481</v>
      </c>
      <c r="R295" s="925">
        <f>IF(MID(RIGHT(S295,8),1,1)="M",2021,IF(MID(RIGHT(S295,8),1,1)="N",2022,IF(MID(RIGHT(S295,8),1,1)="P",2023,IF(MID(RIGHT(S295,8),1,1)="R",1994,IF(MID(RIGHT(S295,8),1,1)="S",1995,IF(MID(RIGHT(S295,8),1,1)="T",1996,IF(MID(RIGHT(S295,8),1,1)="V",1997,IF(MID(RIGHT(S295,8),1,1)="W",1998,IF(MID(RIGHT(S295,8),1,1)="X",1999,IF(MID(RIGHT(S295,8),1,1)="Y",2000,IF(MID(RIGHT(S295,8),1,1)="1",2001,IF(MID(RIGHT(S295,8),1,1)="2",2002,IF(MID(RIGHT(S295,8),1,1)="3",2003,IF(MID(RIGHT(S295,8),1,1)="4",2004,IF(MID(RIGHT(S295,8),1,1)="5",2005,IF(MID(RIGHT(S295,8),1,1)="6",2006,IF(MID(RIGHT(S295,8),1,1)="7",2007,IF(MID(RIGHT(S295,8),1,1)="8",2008,IF(MID(RIGHT(S295,8),1,1)="9",2009,IF(MID(RIGHT(S295,8),1,1)="A",2010,IF(MID(RIGHT(S295,8),1,1)="B",2011,IF(MID(RIGHT(S295,8),1,1)="C",2012,IF(MID(RIGHT(S295,8),1,1)="D",2013,IF(MID(RIGHT(S295,8),1,1)="E",2014,IF(MID(RIGHT(S295,8),1,1)="F",2015,IF(MID(RIGHT(S295,8),1,1)="G",2016,IF(MID(RIGHT(S295,8),1,1)="H",2017,IF(MID(RIGHT(S295,8),1,1)="J",2018,IF(MID(RIGHT(S295,8),1,1)="K",2019,IF(MID(RIGHT(S295,8),1,1)="L",2020,""))))))))))))))))))))))))))))))</f>
        <v>2014</v>
      </c>
      <c r="S295" s="925" t="s">
        <v>12483</v>
      </c>
      <c r="T295" s="925">
        <v>2325</v>
      </c>
      <c r="U295" s="929">
        <v>45432</v>
      </c>
      <c r="V295" s="929">
        <v>45460</v>
      </c>
      <c r="W295" s="1237">
        <v>2070</v>
      </c>
      <c r="X295" s="930">
        <v>2550</v>
      </c>
    </row>
    <row r="296" spans="1:24" ht="26.25" customHeight="1">
      <c r="A296" s="931"/>
      <c r="B296" s="932"/>
      <c r="C296" s="932"/>
      <c r="D296" s="932"/>
      <c r="E296" s="932"/>
      <c r="F296" s="932"/>
      <c r="G296" s="932"/>
      <c r="H296" s="932"/>
      <c r="I296" s="932" t="s">
        <v>194</v>
      </c>
      <c r="J296" s="412" t="s">
        <v>12393</v>
      </c>
      <c r="K296" s="934" t="s">
        <v>195</v>
      </c>
      <c r="L296" s="961" t="s">
        <v>3603</v>
      </c>
      <c r="M296" s="950"/>
      <c r="N296" s="73" t="s">
        <v>3907</v>
      </c>
      <c r="O296" s="779"/>
      <c r="P296" s="935"/>
      <c r="Q296" s="932" t="s">
        <v>12482</v>
      </c>
      <c r="R296" s="932">
        <f t="shared" ref="R296:R298" si="13">IF(MID(RIGHT(S296,8),1,1)="M",2021,IF(MID(RIGHT(S296,8),1,1)="N",2022,IF(MID(RIGHT(S296,8),1,1)="P",2023,IF(MID(RIGHT(S296,8),1,1)="R",1994,IF(MID(RIGHT(S296,8),1,1)="S",1995,IF(MID(RIGHT(S296,8),1,1)="T",1996,IF(MID(RIGHT(S296,8),1,1)="V",1997,IF(MID(RIGHT(S296,8),1,1)="W",1998,IF(MID(RIGHT(S296,8),1,1)="X",1999,IF(MID(RIGHT(S296,8),1,1)="Y",2000,IF(MID(RIGHT(S296,8),1,1)="1",2001,IF(MID(RIGHT(S296,8),1,1)="2",2002,IF(MID(RIGHT(S296,8),1,1)="3",2003,IF(MID(RIGHT(S296,8),1,1)="4",2004,IF(MID(RIGHT(S296,8),1,1)="5",2005,IF(MID(RIGHT(S296,8),1,1)="6",2006,IF(MID(RIGHT(S296,8),1,1)="7",2007,IF(MID(RIGHT(S296,8),1,1)="8",2008,IF(MID(RIGHT(S296,8),1,1)="9",2009,IF(MID(RIGHT(S296,8),1,1)="A",2010,IF(MID(RIGHT(S296,8),1,1)="B",2011,IF(MID(RIGHT(S296,8),1,1)="C",2012,IF(MID(RIGHT(S296,8),1,1)="D",2013,IF(MID(RIGHT(S296,8),1,1)="E",2014,IF(MID(RIGHT(S296,8),1,1)="F",2015,IF(MID(RIGHT(S296,8),1,1)="G",2016,IF(MID(RIGHT(S296,8),1,1)="H",2017,IF(MID(RIGHT(S296,8),1,1)="J",2018,IF(MID(RIGHT(S296,8),1,1)="K",2019,IF(MID(RIGHT(S296,8),1,1)="L",2020,""))))))))))))))))))))))))))))))</f>
        <v>2021</v>
      </c>
      <c r="S296" s="932" t="s">
        <v>12484</v>
      </c>
      <c r="T296" s="932">
        <v>2560</v>
      </c>
      <c r="U296" s="937">
        <v>45433</v>
      </c>
      <c r="V296" s="937">
        <v>45477</v>
      </c>
      <c r="W296" s="938" t="s">
        <v>13676</v>
      </c>
      <c r="X296" s="939" t="s">
        <v>13673</v>
      </c>
    </row>
    <row r="297" spans="1:24" ht="26.25" customHeight="1">
      <c r="A297" s="931"/>
      <c r="B297" s="932"/>
      <c r="C297" s="932"/>
      <c r="D297" s="932"/>
      <c r="E297" s="932"/>
      <c r="F297" s="932"/>
      <c r="G297" s="932"/>
      <c r="H297" s="932"/>
      <c r="I297" s="932"/>
      <c r="J297" s="932"/>
      <c r="K297" s="779" t="s">
        <v>12409</v>
      </c>
      <c r="L297" s="779" t="s">
        <v>13636</v>
      </c>
      <c r="M297" s="950"/>
      <c r="N297" s="73" t="s">
        <v>2435</v>
      </c>
      <c r="O297" s="779"/>
      <c r="P297" s="935"/>
      <c r="Q297" s="932" t="s">
        <v>10615</v>
      </c>
      <c r="R297" s="932">
        <f t="shared" si="13"/>
        <v>2016</v>
      </c>
      <c r="S297" s="932" t="s">
        <v>12485</v>
      </c>
      <c r="T297" s="932">
        <v>3005</v>
      </c>
      <c r="U297" s="936">
        <v>45434</v>
      </c>
      <c r="V297" s="937">
        <v>45482</v>
      </c>
      <c r="W297" s="938"/>
      <c r="X297" s="939"/>
    </row>
    <row r="298" spans="1:24" ht="26.25" customHeight="1">
      <c r="A298" s="931"/>
      <c r="B298" s="932"/>
      <c r="C298" s="932"/>
      <c r="D298" s="932"/>
      <c r="E298" s="932"/>
      <c r="F298" s="932"/>
      <c r="G298" s="932"/>
      <c r="H298" s="932"/>
      <c r="I298" s="932"/>
      <c r="J298" s="932"/>
      <c r="K298" s="940" t="s">
        <v>8972</v>
      </c>
      <c r="L298" s="779"/>
      <c r="M298" s="950"/>
      <c r="N298" s="779"/>
      <c r="O298" s="779"/>
      <c r="P298" s="935"/>
      <c r="Q298" s="932" t="s">
        <v>10615</v>
      </c>
      <c r="R298" s="932">
        <f t="shared" si="13"/>
        <v>2016</v>
      </c>
      <c r="S298" s="932" t="s">
        <v>12486</v>
      </c>
      <c r="T298" s="932">
        <v>3005</v>
      </c>
      <c r="U298" s="1342"/>
      <c r="V298" s="937">
        <v>45483</v>
      </c>
      <c r="W298" s="938"/>
      <c r="X298" s="939"/>
    </row>
    <row r="299" spans="1:24" ht="26.25" customHeight="1">
      <c r="A299" s="931"/>
      <c r="B299" s="932"/>
      <c r="C299" s="932"/>
      <c r="D299" s="932"/>
      <c r="E299" s="932"/>
      <c r="F299" s="932"/>
      <c r="G299" s="932"/>
      <c r="H299" s="932"/>
      <c r="I299" s="932"/>
      <c r="J299" s="932"/>
      <c r="K299" s="940"/>
      <c r="L299" s="950"/>
      <c r="M299" s="950"/>
      <c r="N299" s="950"/>
      <c r="O299" s="950"/>
      <c r="P299" s="935"/>
      <c r="Q299" s="932"/>
      <c r="R299" s="932"/>
      <c r="S299" s="933" t="s">
        <v>189</v>
      </c>
      <c r="T299" s="933">
        <v>3700</v>
      </c>
      <c r="U299" s="937"/>
      <c r="V299" s="937">
        <v>45484</v>
      </c>
      <c r="W299" s="938"/>
      <c r="X299" s="939"/>
    </row>
    <row r="300" spans="1:24" ht="26.25" customHeight="1">
      <c r="A300" s="931"/>
      <c r="B300" s="932"/>
      <c r="C300" s="932"/>
      <c r="D300" s="932"/>
      <c r="E300" s="932"/>
      <c r="F300" s="932"/>
      <c r="G300" s="932"/>
      <c r="H300" s="932"/>
      <c r="I300" s="932"/>
      <c r="J300" s="932"/>
      <c r="K300" s="932"/>
      <c r="L300" s="950"/>
      <c r="M300" s="950"/>
      <c r="N300" s="779"/>
      <c r="O300" s="779"/>
      <c r="P300" s="935"/>
      <c r="Q300" s="932"/>
      <c r="R300" s="932"/>
      <c r="S300" s="933" t="s">
        <v>2472</v>
      </c>
      <c r="T300" s="933">
        <f>SUM(T295:T299)</f>
        <v>14595</v>
      </c>
      <c r="U300" s="936"/>
      <c r="V300" s="936">
        <v>45485</v>
      </c>
      <c r="W300" s="938"/>
      <c r="X300" s="939"/>
    </row>
    <row r="301" spans="1:24" ht="26.25" customHeight="1" thickBot="1">
      <c r="A301" s="941"/>
      <c r="B301" s="942"/>
      <c r="C301" s="942"/>
      <c r="D301" s="942"/>
      <c r="E301" s="942"/>
      <c r="F301" s="942"/>
      <c r="G301" s="942"/>
      <c r="H301" s="942"/>
      <c r="I301" s="942"/>
      <c r="J301" s="942"/>
      <c r="K301" s="1690" t="s">
        <v>12524</v>
      </c>
      <c r="L301" s="942"/>
      <c r="M301" s="942"/>
      <c r="N301" s="943"/>
      <c r="O301" s="943"/>
      <c r="P301" s="944"/>
      <c r="Q301" s="942"/>
      <c r="R301" s="942"/>
      <c r="S301" s="945"/>
      <c r="T301" s="945"/>
      <c r="U301" s="946"/>
      <c r="V301" s="947"/>
      <c r="W301" s="948"/>
      <c r="X301" s="949"/>
    </row>
    <row r="302" spans="1:24" ht="26.25" customHeight="1">
      <c r="A302" s="924" t="s">
        <v>188</v>
      </c>
      <c r="B302" s="925"/>
      <c r="C302" s="925" t="s">
        <v>10562</v>
      </c>
      <c r="D302" s="925" t="s">
        <v>190</v>
      </c>
      <c r="E302" s="925" t="s">
        <v>191</v>
      </c>
      <c r="F302" s="925" t="s">
        <v>191</v>
      </c>
      <c r="G302" s="925" t="s">
        <v>191</v>
      </c>
      <c r="H302" s="1499"/>
      <c r="I302" s="925" t="s">
        <v>10531</v>
      </c>
      <c r="J302" s="925" t="s">
        <v>12379</v>
      </c>
      <c r="K302" s="927" t="s">
        <v>12100</v>
      </c>
      <c r="L302" s="925" t="s">
        <v>12625</v>
      </c>
      <c r="M302" s="925"/>
      <c r="N302" s="927" t="s">
        <v>12487</v>
      </c>
      <c r="O302" s="927" t="s">
        <v>12488</v>
      </c>
      <c r="P302" s="928" t="s">
        <v>13675</v>
      </c>
      <c r="Q302" s="925" t="s">
        <v>12478</v>
      </c>
      <c r="R302" s="925">
        <f>IF(MID(RIGHT(S302,8),1,1)="M",2021,IF(MID(RIGHT(S302,8),1,1)="N",2022,IF(MID(RIGHT(S302,8),1,1)="P",2023,IF(MID(RIGHT(S302,8),1,1)="R",1994,IF(MID(RIGHT(S302,8),1,1)="S",1995,IF(MID(RIGHT(S302,8),1,1)="T",1996,IF(MID(RIGHT(S302,8),1,1)="V",1997,IF(MID(RIGHT(S302,8),1,1)="W",1998,IF(MID(RIGHT(S302,8),1,1)="X",1999,IF(MID(RIGHT(S302,8),1,1)="Y",2000,IF(MID(RIGHT(S302,8),1,1)="1",2001,IF(MID(RIGHT(S302,8),1,1)="2",2002,IF(MID(RIGHT(S302,8),1,1)="3",2003,IF(MID(RIGHT(S302,8),1,1)="4",2004,IF(MID(RIGHT(S302,8),1,1)="5",2005,IF(MID(RIGHT(S302,8),1,1)="6",2006,IF(MID(RIGHT(S302,8),1,1)="7",2007,IF(MID(RIGHT(S302,8),1,1)="8",2008,IF(MID(RIGHT(S302,8),1,1)="9",2009,IF(MID(RIGHT(S302,8),1,1)="A",2010,IF(MID(RIGHT(S302,8),1,1)="B",2011,IF(MID(RIGHT(S302,8),1,1)="C",2012,IF(MID(RIGHT(S302,8),1,1)="D",2013,IF(MID(RIGHT(S302,8),1,1)="E",2014,IF(MID(RIGHT(S302,8),1,1)="F",2015,IF(MID(RIGHT(S302,8),1,1)="G",2016,IF(MID(RIGHT(S302,8),1,1)="H",2017,IF(MID(RIGHT(S302,8),1,1)="J",2018,IF(MID(RIGHT(S302,8),1,1)="K",2019,IF(MID(RIGHT(S302,8),1,1)="L",2020,""))))))))))))))))))))))))))))))</f>
        <v>2019</v>
      </c>
      <c r="S302" s="925" t="s">
        <v>12479</v>
      </c>
      <c r="T302" s="925">
        <v>2965</v>
      </c>
      <c r="U302" s="929">
        <v>45432</v>
      </c>
      <c r="V302" s="929">
        <v>45460</v>
      </c>
      <c r="W302" s="1237">
        <v>2070</v>
      </c>
      <c r="X302" s="930">
        <v>2550</v>
      </c>
    </row>
    <row r="303" spans="1:24" ht="26.25" customHeight="1">
      <c r="A303" s="931"/>
      <c r="B303" s="932"/>
      <c r="C303" s="932"/>
      <c r="D303" s="932"/>
      <c r="E303" s="932"/>
      <c r="F303" s="932"/>
      <c r="G303" s="932"/>
      <c r="H303" s="932"/>
      <c r="I303" s="932" t="s">
        <v>194</v>
      </c>
      <c r="J303" s="412" t="s">
        <v>12393</v>
      </c>
      <c r="K303" s="934" t="s">
        <v>195</v>
      </c>
      <c r="L303" s="961" t="s">
        <v>3603</v>
      </c>
      <c r="M303" s="950"/>
      <c r="N303" s="73" t="s">
        <v>3907</v>
      </c>
      <c r="O303" s="779"/>
      <c r="P303" s="935"/>
      <c r="Q303" s="932" t="s">
        <v>10615</v>
      </c>
      <c r="R303" s="932">
        <f>IF(MID(RIGHT(S303,8),1,1)="M",2021,IF(MID(RIGHT(S303,8),1,1)="N",2022,IF(MID(RIGHT(S303,8),1,1)="P",2023,IF(MID(RIGHT(S303,8),1,1)="R",1994,IF(MID(RIGHT(S303,8),1,1)="S",1995,IF(MID(RIGHT(S303,8),1,1)="T",1996,IF(MID(RIGHT(S303,8),1,1)="V",1997,IF(MID(RIGHT(S303,8),1,1)="W",1998,IF(MID(RIGHT(S303,8),1,1)="X",1999,IF(MID(RIGHT(S303,8),1,1)="Y",2000,IF(MID(RIGHT(S303,8),1,1)="1",2001,IF(MID(RIGHT(S303,8),1,1)="2",2002,IF(MID(RIGHT(S303,8),1,1)="3",2003,IF(MID(RIGHT(S303,8),1,1)="4",2004,IF(MID(RIGHT(S303,8),1,1)="5",2005,IF(MID(RIGHT(S303,8),1,1)="6",2006,IF(MID(RIGHT(S303,8),1,1)="7",2007,IF(MID(RIGHT(S303,8),1,1)="8",2008,IF(MID(RIGHT(S303,8),1,1)="9",2009,IF(MID(RIGHT(S303,8),1,1)="A",2010,IF(MID(RIGHT(S303,8),1,1)="B",2011,IF(MID(RIGHT(S303,8),1,1)="C",2012,IF(MID(RIGHT(S303,8),1,1)="D",2013,IF(MID(RIGHT(S303,8),1,1)="E",2014,IF(MID(RIGHT(S303,8),1,1)="F",2015,IF(MID(RIGHT(S303,8),1,1)="G",2016,IF(MID(RIGHT(S303,8),1,1)="H",2017,IF(MID(RIGHT(S303,8),1,1)="J",2018,IF(MID(RIGHT(S303,8),1,1)="K",2019,IF(MID(RIGHT(S303,8),1,1)="L",2020,""))))))))))))))))))))))))))))))</f>
        <v>2017</v>
      </c>
      <c r="S303" s="932" t="s">
        <v>12480</v>
      </c>
      <c r="T303" s="932">
        <v>3120</v>
      </c>
      <c r="U303" s="937">
        <v>45433</v>
      </c>
      <c r="V303" s="937">
        <v>45477</v>
      </c>
      <c r="W303" s="938">
        <v>-10</v>
      </c>
      <c r="X303" s="939" t="s">
        <v>13673</v>
      </c>
    </row>
    <row r="304" spans="1:24" ht="26.25" customHeight="1">
      <c r="A304" s="931"/>
      <c r="B304" s="932"/>
      <c r="C304" s="932"/>
      <c r="D304" s="932"/>
      <c r="E304" s="932"/>
      <c r="F304" s="932"/>
      <c r="G304" s="932"/>
      <c r="H304" s="932"/>
      <c r="I304" s="932"/>
      <c r="J304" s="932"/>
      <c r="K304" s="779" t="s">
        <v>12409</v>
      </c>
      <c r="L304" s="779"/>
      <c r="M304" s="950"/>
      <c r="N304" s="73" t="s">
        <v>2435</v>
      </c>
      <c r="O304" s="779"/>
      <c r="P304" s="935"/>
      <c r="Q304" s="932"/>
      <c r="R304" s="932"/>
      <c r="S304" s="932"/>
      <c r="T304" s="932"/>
      <c r="U304" s="936">
        <v>45434</v>
      </c>
      <c r="V304" s="937">
        <v>45482</v>
      </c>
      <c r="W304" s="938" t="s">
        <v>13676</v>
      </c>
      <c r="X304" s="939"/>
    </row>
    <row r="305" spans="1:24" ht="26.25" customHeight="1">
      <c r="A305" s="931"/>
      <c r="B305" s="932"/>
      <c r="C305" s="932"/>
      <c r="D305" s="932"/>
      <c r="E305" s="932"/>
      <c r="F305" s="932"/>
      <c r="G305" s="932"/>
      <c r="H305" s="932"/>
      <c r="I305" s="932"/>
      <c r="J305" s="932"/>
      <c r="K305" s="940" t="s">
        <v>8972</v>
      </c>
      <c r="L305" s="950"/>
      <c r="M305" s="950"/>
      <c r="N305" s="950"/>
      <c r="O305" s="950"/>
      <c r="P305" s="935"/>
      <c r="Q305" s="932"/>
      <c r="R305" s="932"/>
      <c r="S305" s="933" t="s">
        <v>189</v>
      </c>
      <c r="T305" s="933">
        <v>3700</v>
      </c>
      <c r="U305" s="937"/>
      <c r="V305" s="937">
        <v>45483</v>
      </c>
      <c r="W305" s="938"/>
      <c r="X305" s="939"/>
    </row>
    <row r="306" spans="1:24" ht="26.25" customHeight="1">
      <c r="A306" s="931"/>
      <c r="B306" s="932"/>
      <c r="C306" s="932"/>
      <c r="D306" s="932"/>
      <c r="E306" s="932"/>
      <c r="F306" s="932"/>
      <c r="G306" s="932"/>
      <c r="H306" s="932"/>
      <c r="I306" s="932"/>
      <c r="J306" s="932"/>
      <c r="K306" s="932"/>
      <c r="L306" s="950"/>
      <c r="M306" s="950"/>
      <c r="N306" s="779"/>
      <c r="O306" s="779"/>
      <c r="P306" s="935"/>
      <c r="Q306" s="932"/>
      <c r="R306" s="932"/>
      <c r="S306" s="933" t="s">
        <v>2472</v>
      </c>
      <c r="T306" s="933">
        <f>SUM(T302:T305)</f>
        <v>9785</v>
      </c>
      <c r="U306" s="936"/>
      <c r="V306" s="937">
        <v>45484</v>
      </c>
      <c r="W306" s="938"/>
      <c r="X306" s="939"/>
    </row>
    <row r="307" spans="1:24" ht="26.25" customHeight="1" thickBot="1">
      <c r="A307" s="941"/>
      <c r="B307" s="942"/>
      <c r="C307" s="942"/>
      <c r="D307" s="942"/>
      <c r="E307" s="942"/>
      <c r="F307" s="942"/>
      <c r="G307" s="942"/>
      <c r="H307" s="942"/>
      <c r="I307" s="942"/>
      <c r="J307" s="942"/>
      <c r="K307" s="1690" t="s">
        <v>12524</v>
      </c>
      <c r="L307" s="942"/>
      <c r="M307" s="942"/>
      <c r="N307" s="943"/>
      <c r="O307" s="943"/>
      <c r="P307" s="944"/>
      <c r="Q307" s="942"/>
      <c r="R307" s="942"/>
      <c r="S307" s="945"/>
      <c r="T307" s="945"/>
      <c r="U307" s="946"/>
      <c r="V307" s="936">
        <v>45485</v>
      </c>
      <c r="W307" s="948"/>
      <c r="X307" s="949"/>
    </row>
    <row r="308" spans="1:24" ht="26.25" customHeight="1">
      <c r="A308" s="924" t="s">
        <v>188</v>
      </c>
      <c r="B308" s="925"/>
      <c r="C308" s="925" t="s">
        <v>10562</v>
      </c>
      <c r="D308" s="925" t="s">
        <v>190</v>
      </c>
      <c r="E308" s="925" t="s">
        <v>191</v>
      </c>
      <c r="F308" s="925" t="s">
        <v>191</v>
      </c>
      <c r="G308" s="925" t="s">
        <v>191</v>
      </c>
      <c r="H308" s="1499"/>
      <c r="I308" s="925" t="s">
        <v>10531</v>
      </c>
      <c r="J308" s="925" t="s">
        <v>12379</v>
      </c>
      <c r="K308" s="927" t="s">
        <v>12100</v>
      </c>
      <c r="L308" s="925" t="s">
        <v>12625</v>
      </c>
      <c r="M308" s="925"/>
      <c r="N308" s="927" t="s">
        <v>12555</v>
      </c>
      <c r="O308" s="927" t="s">
        <v>12548</v>
      </c>
      <c r="P308" s="928" t="s">
        <v>13675</v>
      </c>
      <c r="Q308" s="925" t="s">
        <v>12478</v>
      </c>
      <c r="R308" s="925">
        <f>IF(MID(RIGHT(S308,8),1,1)="M",2021,IF(MID(RIGHT(S308,8),1,1)="N",2022,IF(MID(RIGHT(S308,8),1,1)="P",2023,IF(MID(RIGHT(S308,8),1,1)="R",1994,IF(MID(RIGHT(S308,8),1,1)="S",1995,IF(MID(RIGHT(S308,8),1,1)="T",1996,IF(MID(RIGHT(S308,8),1,1)="V",1997,IF(MID(RIGHT(S308,8),1,1)="W",1998,IF(MID(RIGHT(S308,8),1,1)="X",1999,IF(MID(RIGHT(S308,8),1,1)="Y",2000,IF(MID(RIGHT(S308,8),1,1)="1",2001,IF(MID(RIGHT(S308,8),1,1)="2",2002,IF(MID(RIGHT(S308,8),1,1)="3",2003,IF(MID(RIGHT(S308,8),1,1)="4",2004,IF(MID(RIGHT(S308,8),1,1)="5",2005,IF(MID(RIGHT(S308,8),1,1)="6",2006,IF(MID(RIGHT(S308,8),1,1)="7",2007,IF(MID(RIGHT(S308,8),1,1)="8",2008,IF(MID(RIGHT(S308,8),1,1)="9",2009,IF(MID(RIGHT(S308,8),1,1)="A",2010,IF(MID(RIGHT(S308,8),1,1)="B",2011,IF(MID(RIGHT(S308,8),1,1)="C",2012,IF(MID(RIGHT(S308,8),1,1)="D",2013,IF(MID(RIGHT(S308,8),1,1)="E",2014,IF(MID(RIGHT(S308,8),1,1)="F",2015,IF(MID(RIGHT(S308,8),1,1)="G",2016,IF(MID(RIGHT(S308,8),1,1)="H",2017,IF(MID(RIGHT(S308,8),1,1)="J",2018,IF(MID(RIGHT(S308,8),1,1)="K",2019,IF(MID(RIGHT(S308,8),1,1)="L",2020,""))))))))))))))))))))))))))))))</f>
        <v>2016</v>
      </c>
      <c r="S308" s="925" t="s">
        <v>12553</v>
      </c>
      <c r="T308" s="925">
        <v>2965</v>
      </c>
      <c r="U308" s="929">
        <v>45432</v>
      </c>
      <c r="V308" s="929">
        <v>45460</v>
      </c>
      <c r="W308" s="1237">
        <v>2070</v>
      </c>
      <c r="X308" s="930">
        <v>2550</v>
      </c>
    </row>
    <row r="309" spans="1:24" ht="26.25" customHeight="1">
      <c r="A309" s="931"/>
      <c r="B309" s="932"/>
      <c r="C309" s="932"/>
      <c r="D309" s="932"/>
      <c r="E309" s="932"/>
      <c r="F309" s="932"/>
      <c r="G309" s="932"/>
      <c r="H309" s="932"/>
      <c r="I309" s="932" t="s">
        <v>194</v>
      </c>
      <c r="J309" s="412" t="s">
        <v>12545</v>
      </c>
      <c r="K309" s="934" t="s">
        <v>195</v>
      </c>
      <c r="L309" s="961" t="s">
        <v>3603</v>
      </c>
      <c r="M309" s="950"/>
      <c r="N309" s="73" t="s">
        <v>3907</v>
      </c>
      <c r="O309" s="779"/>
      <c r="P309" s="935"/>
      <c r="Q309" s="932" t="s">
        <v>10615</v>
      </c>
      <c r="R309" s="932">
        <f>IF(MID(RIGHT(S309,8),1,1)="M",2021,IF(MID(RIGHT(S309,8),1,1)="N",2022,IF(MID(RIGHT(S309,8),1,1)="P",2023,IF(MID(RIGHT(S309,8),1,1)="R",1994,IF(MID(RIGHT(S309,8),1,1)="S",1995,IF(MID(RIGHT(S309,8),1,1)="T",1996,IF(MID(RIGHT(S309,8),1,1)="V",1997,IF(MID(RIGHT(S309,8),1,1)="W",1998,IF(MID(RIGHT(S309,8),1,1)="X",1999,IF(MID(RIGHT(S309,8),1,1)="Y",2000,IF(MID(RIGHT(S309,8),1,1)="1",2001,IF(MID(RIGHT(S309,8),1,1)="2",2002,IF(MID(RIGHT(S309,8),1,1)="3",2003,IF(MID(RIGHT(S309,8),1,1)="4",2004,IF(MID(RIGHT(S309,8),1,1)="5",2005,IF(MID(RIGHT(S309,8),1,1)="6",2006,IF(MID(RIGHT(S309,8),1,1)="7",2007,IF(MID(RIGHT(S309,8),1,1)="8",2008,IF(MID(RIGHT(S309,8),1,1)="9",2009,IF(MID(RIGHT(S309,8),1,1)="A",2010,IF(MID(RIGHT(S309,8),1,1)="B",2011,IF(MID(RIGHT(S309,8),1,1)="C",2012,IF(MID(RIGHT(S309,8),1,1)="D",2013,IF(MID(RIGHT(S309,8),1,1)="E",2014,IF(MID(RIGHT(S309,8),1,1)="F",2015,IF(MID(RIGHT(S309,8),1,1)="G",2016,IF(MID(RIGHT(S309,8),1,1)="H",2017,IF(MID(RIGHT(S309,8),1,1)="J",2018,IF(MID(RIGHT(S309,8),1,1)="K",2019,IF(MID(RIGHT(S309,8),1,1)="L",2020,""))))))))))))))))))))))))))))))</f>
        <v>2019</v>
      </c>
      <c r="S309" s="932" t="s">
        <v>12554</v>
      </c>
      <c r="T309" s="932">
        <v>3120</v>
      </c>
      <c r="U309" s="937">
        <v>45433</v>
      </c>
      <c r="V309" s="937">
        <v>45477</v>
      </c>
      <c r="W309" s="938">
        <v>-10</v>
      </c>
      <c r="X309" s="939" t="s">
        <v>13673</v>
      </c>
    </row>
    <row r="310" spans="1:24" ht="26.25" customHeight="1">
      <c r="A310" s="931"/>
      <c r="B310" s="932"/>
      <c r="C310" s="932"/>
      <c r="D310" s="932"/>
      <c r="E310" s="932"/>
      <c r="F310" s="932"/>
      <c r="G310" s="932"/>
      <c r="H310" s="932"/>
      <c r="I310" s="932"/>
      <c r="J310" s="932"/>
      <c r="K310" s="779" t="s">
        <v>12409</v>
      </c>
      <c r="L310" s="779"/>
      <c r="M310" s="950"/>
      <c r="N310" s="73" t="s">
        <v>2435</v>
      </c>
      <c r="O310" s="779"/>
      <c r="P310" s="935"/>
      <c r="Q310" s="932"/>
      <c r="R310" s="932"/>
      <c r="S310" s="932"/>
      <c r="T310" s="932"/>
      <c r="U310" s="936">
        <v>45434</v>
      </c>
      <c r="V310" s="937">
        <v>45482</v>
      </c>
      <c r="W310" s="938" t="s">
        <v>13676</v>
      </c>
      <c r="X310" s="939"/>
    </row>
    <row r="311" spans="1:24" ht="26.25" customHeight="1">
      <c r="A311" s="931"/>
      <c r="B311" s="932"/>
      <c r="C311" s="932"/>
      <c r="D311" s="932"/>
      <c r="E311" s="932"/>
      <c r="F311" s="932"/>
      <c r="G311" s="932"/>
      <c r="H311" s="932"/>
      <c r="I311" s="932"/>
      <c r="J311" s="932"/>
      <c r="K311" s="940" t="s">
        <v>8972</v>
      </c>
      <c r="L311" s="779"/>
      <c r="M311" s="950"/>
      <c r="N311" s="779"/>
      <c r="O311" s="779"/>
      <c r="P311" s="935"/>
      <c r="Q311" s="932"/>
      <c r="R311" s="932"/>
      <c r="S311" s="932"/>
      <c r="T311" s="932"/>
      <c r="U311" s="1342"/>
      <c r="V311" s="937">
        <v>45483</v>
      </c>
      <c r="W311" s="938"/>
      <c r="X311" s="939"/>
    </row>
    <row r="312" spans="1:24" ht="26.25" customHeight="1">
      <c r="A312" s="931"/>
      <c r="B312" s="932"/>
      <c r="C312" s="932"/>
      <c r="D312" s="932"/>
      <c r="E312" s="932"/>
      <c r="F312" s="932"/>
      <c r="G312" s="932"/>
      <c r="H312" s="932"/>
      <c r="I312" s="932"/>
      <c r="J312" s="932"/>
      <c r="K312" s="940"/>
      <c r="L312" s="950"/>
      <c r="M312" s="950"/>
      <c r="N312" s="950"/>
      <c r="O312" s="950"/>
      <c r="P312" s="935"/>
      <c r="Q312" s="932"/>
      <c r="R312" s="932"/>
      <c r="S312" s="933" t="s">
        <v>189</v>
      </c>
      <c r="T312" s="933">
        <v>3840</v>
      </c>
      <c r="U312" s="937"/>
      <c r="V312" s="937">
        <v>45484</v>
      </c>
      <c r="W312" s="938"/>
      <c r="X312" s="939"/>
    </row>
    <row r="313" spans="1:24" ht="26.25" customHeight="1">
      <c r="A313" s="931"/>
      <c r="B313" s="932"/>
      <c r="C313" s="932"/>
      <c r="D313" s="932"/>
      <c r="E313" s="932"/>
      <c r="F313" s="932"/>
      <c r="G313" s="932"/>
      <c r="H313" s="932"/>
      <c r="I313" s="932"/>
      <c r="J313" s="932"/>
      <c r="K313" s="932"/>
      <c r="L313" s="950"/>
      <c r="M313" s="950"/>
      <c r="N313" s="779"/>
      <c r="O313" s="779"/>
      <c r="P313" s="935"/>
      <c r="Q313" s="932"/>
      <c r="R313" s="932"/>
      <c r="S313" s="933" t="s">
        <v>2472</v>
      </c>
      <c r="T313" s="933">
        <f>SUM(T308:T312)</f>
        <v>9925</v>
      </c>
      <c r="U313" s="936"/>
      <c r="V313" s="936">
        <v>45485</v>
      </c>
      <c r="W313" s="938"/>
      <c r="X313" s="939"/>
    </row>
    <row r="314" spans="1:24" ht="26.25" customHeight="1" thickBot="1">
      <c r="A314" s="941"/>
      <c r="B314" s="942"/>
      <c r="C314" s="942"/>
      <c r="D314" s="942"/>
      <c r="E314" s="942"/>
      <c r="F314" s="942"/>
      <c r="G314" s="942"/>
      <c r="H314" s="942"/>
      <c r="I314" s="942"/>
      <c r="J314" s="942"/>
      <c r="K314" s="1690" t="s">
        <v>12524</v>
      </c>
      <c r="L314" s="942"/>
      <c r="M314" s="942"/>
      <c r="N314" s="943"/>
      <c r="O314" s="943"/>
      <c r="P314" s="944"/>
      <c r="Q314" s="942"/>
      <c r="R314" s="942"/>
      <c r="S314" s="945"/>
      <c r="T314" s="945"/>
      <c r="U314" s="946"/>
      <c r="V314" s="947"/>
      <c r="W314" s="948"/>
      <c r="X314" s="949"/>
    </row>
    <row r="315" spans="1:24" ht="26.25" customHeight="1">
      <c r="A315" s="924" t="s">
        <v>188</v>
      </c>
      <c r="B315" s="925"/>
      <c r="C315" s="925" t="s">
        <v>10562</v>
      </c>
      <c r="D315" s="925" t="s">
        <v>190</v>
      </c>
      <c r="E315" s="925" t="s">
        <v>191</v>
      </c>
      <c r="F315" s="925" t="s">
        <v>191</v>
      </c>
      <c r="G315" s="925" t="s">
        <v>191</v>
      </c>
      <c r="H315" s="1499"/>
      <c r="I315" s="925" t="s">
        <v>10531</v>
      </c>
      <c r="J315" s="925" t="s">
        <v>12379</v>
      </c>
      <c r="K315" s="927" t="s">
        <v>12100</v>
      </c>
      <c r="L315" s="925" t="s">
        <v>12625</v>
      </c>
      <c r="M315" s="925"/>
      <c r="N315" s="927" t="s">
        <v>12566</v>
      </c>
      <c r="O315" s="927" t="s">
        <v>12569</v>
      </c>
      <c r="P315" s="928" t="s">
        <v>13675</v>
      </c>
      <c r="Q315" s="925" t="s">
        <v>10615</v>
      </c>
      <c r="R315" s="925">
        <f>IF(MID(RIGHT(S315,8),1,1)="M",2021,IF(MID(RIGHT(S315,8),1,1)="N",2022,IF(MID(RIGHT(S315,8),1,1)="P",2023,IF(MID(RIGHT(S315,8),1,1)="R",1994,IF(MID(RIGHT(S315,8),1,1)="S",1995,IF(MID(RIGHT(S315,8),1,1)="T",1996,IF(MID(RIGHT(S315,8),1,1)="V",1997,IF(MID(RIGHT(S315,8),1,1)="W",1998,IF(MID(RIGHT(S315,8),1,1)="X",1999,IF(MID(RIGHT(S315,8),1,1)="Y",2000,IF(MID(RIGHT(S315,8),1,1)="1",2001,IF(MID(RIGHT(S315,8),1,1)="2",2002,IF(MID(RIGHT(S315,8),1,1)="3",2003,IF(MID(RIGHT(S315,8),1,1)="4",2004,IF(MID(RIGHT(S315,8),1,1)="5",2005,IF(MID(RIGHT(S315,8),1,1)="6",2006,IF(MID(RIGHT(S315,8),1,1)="7",2007,IF(MID(RIGHT(S315,8),1,1)="8",2008,IF(MID(RIGHT(S315,8),1,1)="9",2009,IF(MID(RIGHT(S315,8),1,1)="A",2010,IF(MID(RIGHT(S315,8),1,1)="B",2011,IF(MID(RIGHT(S315,8),1,1)="C",2012,IF(MID(RIGHT(S315,8),1,1)="D",2013,IF(MID(RIGHT(S315,8),1,1)="E",2014,IF(MID(RIGHT(S315,8),1,1)="F",2015,IF(MID(RIGHT(S315,8),1,1)="G",2016,IF(MID(RIGHT(S315,8),1,1)="H",2017,IF(MID(RIGHT(S315,8),1,1)="J",2018,IF(MID(RIGHT(S315,8),1,1)="K",2019,IF(MID(RIGHT(S315,8),1,1)="L",2020,""))))))))))))))))))))))))))))))</f>
        <v>2017</v>
      </c>
      <c r="S315" s="925" t="s">
        <v>12567</v>
      </c>
      <c r="T315" s="925">
        <v>3120</v>
      </c>
      <c r="U315" s="929">
        <v>45432</v>
      </c>
      <c r="V315" s="929">
        <v>45460</v>
      </c>
      <c r="W315" s="1237">
        <v>2070</v>
      </c>
      <c r="X315" s="930">
        <v>2550</v>
      </c>
    </row>
    <row r="316" spans="1:24" ht="26.25" customHeight="1">
      <c r="A316" s="931"/>
      <c r="B316" s="932"/>
      <c r="C316" s="932"/>
      <c r="D316" s="932"/>
      <c r="E316" s="932"/>
      <c r="F316" s="932"/>
      <c r="G316" s="932"/>
      <c r="H316" s="932"/>
      <c r="I316" s="932" t="s">
        <v>194</v>
      </c>
      <c r="J316" s="412" t="s">
        <v>12546</v>
      </c>
      <c r="K316" s="934" t="s">
        <v>195</v>
      </c>
      <c r="L316" s="961" t="s">
        <v>3603</v>
      </c>
      <c r="M316" s="950"/>
      <c r="N316" s="73" t="s">
        <v>3907</v>
      </c>
      <c r="O316" s="779"/>
      <c r="P316" s="935"/>
      <c r="Q316" s="932" t="s">
        <v>12478</v>
      </c>
      <c r="R316" s="932">
        <f>IF(MID(RIGHT(S316,8),1,1)="M",2021,IF(MID(RIGHT(S316,8),1,1)="N",2022,IF(MID(RIGHT(S316,8),1,1)="P",2023,IF(MID(RIGHT(S316,8),1,1)="R",1994,IF(MID(RIGHT(S316,8),1,1)="S",1995,IF(MID(RIGHT(S316,8),1,1)="T",1996,IF(MID(RIGHT(S316,8),1,1)="V",1997,IF(MID(RIGHT(S316,8),1,1)="W",1998,IF(MID(RIGHT(S316,8),1,1)="X",1999,IF(MID(RIGHT(S316,8),1,1)="Y",2000,IF(MID(RIGHT(S316,8),1,1)="1",2001,IF(MID(RIGHT(S316,8),1,1)="2",2002,IF(MID(RIGHT(S316,8),1,1)="3",2003,IF(MID(RIGHT(S316,8),1,1)="4",2004,IF(MID(RIGHT(S316,8),1,1)="5",2005,IF(MID(RIGHT(S316,8),1,1)="6",2006,IF(MID(RIGHT(S316,8),1,1)="7",2007,IF(MID(RIGHT(S316,8),1,1)="8",2008,IF(MID(RIGHT(S316,8),1,1)="9",2009,IF(MID(RIGHT(S316,8),1,1)="A",2010,IF(MID(RIGHT(S316,8),1,1)="B",2011,IF(MID(RIGHT(S316,8),1,1)="C",2012,IF(MID(RIGHT(S316,8),1,1)="D",2013,IF(MID(RIGHT(S316,8),1,1)="E",2014,IF(MID(RIGHT(S316,8),1,1)="F",2015,IF(MID(RIGHT(S316,8),1,1)="G",2016,IF(MID(RIGHT(S316,8),1,1)="H",2017,IF(MID(RIGHT(S316,8),1,1)="J",2018,IF(MID(RIGHT(S316,8),1,1)="K",2019,IF(MID(RIGHT(S316,8),1,1)="L",2020,""))))))))))))))))))))))))))))))</f>
        <v>2018</v>
      </c>
      <c r="S316" s="932" t="s">
        <v>12568</v>
      </c>
      <c r="T316" s="932">
        <v>2965</v>
      </c>
      <c r="U316" s="937">
        <v>45433</v>
      </c>
      <c r="V316" s="937">
        <v>45477</v>
      </c>
      <c r="W316" s="938">
        <v>-10</v>
      </c>
      <c r="X316" s="939" t="s">
        <v>13673</v>
      </c>
    </row>
    <row r="317" spans="1:24" ht="26.25" customHeight="1">
      <c r="A317" s="931"/>
      <c r="B317" s="932"/>
      <c r="C317" s="932"/>
      <c r="D317" s="932"/>
      <c r="E317" s="932"/>
      <c r="F317" s="932"/>
      <c r="G317" s="932"/>
      <c r="H317" s="932"/>
      <c r="I317" s="932"/>
      <c r="J317" s="932"/>
      <c r="K317" s="779" t="s">
        <v>12409</v>
      </c>
      <c r="L317" s="779"/>
      <c r="M317" s="950"/>
      <c r="N317" s="73" t="s">
        <v>2435</v>
      </c>
      <c r="O317" s="779"/>
      <c r="P317" s="935"/>
      <c r="Q317" s="932"/>
      <c r="R317" s="932"/>
      <c r="S317" s="932"/>
      <c r="T317" s="932"/>
      <c r="U317" s="936">
        <v>45434</v>
      </c>
      <c r="V317" s="937">
        <v>45482</v>
      </c>
      <c r="W317" s="938" t="s">
        <v>13676</v>
      </c>
      <c r="X317" s="939"/>
    </row>
    <row r="318" spans="1:24" ht="26.25" customHeight="1">
      <c r="A318" s="931"/>
      <c r="B318" s="932"/>
      <c r="C318" s="932"/>
      <c r="D318" s="932"/>
      <c r="E318" s="932"/>
      <c r="F318" s="932"/>
      <c r="G318" s="932"/>
      <c r="H318" s="932"/>
      <c r="I318" s="932"/>
      <c r="J318" s="932"/>
      <c r="K318" s="940" t="s">
        <v>8972</v>
      </c>
      <c r="L318" s="779"/>
      <c r="M318" s="950"/>
      <c r="N318" s="779"/>
      <c r="O318" s="779"/>
      <c r="P318" s="935"/>
      <c r="Q318" s="932"/>
      <c r="R318" s="932"/>
      <c r="S318" s="932"/>
      <c r="T318" s="932"/>
      <c r="U318" s="1342"/>
      <c r="V318" s="937">
        <v>45483</v>
      </c>
      <c r="W318" s="938"/>
      <c r="X318" s="939"/>
    </row>
    <row r="319" spans="1:24" ht="26.25" customHeight="1">
      <c r="A319" s="931"/>
      <c r="B319" s="932"/>
      <c r="C319" s="932"/>
      <c r="D319" s="932"/>
      <c r="E319" s="932"/>
      <c r="F319" s="932"/>
      <c r="G319" s="932"/>
      <c r="H319" s="932"/>
      <c r="I319" s="932"/>
      <c r="J319" s="932"/>
      <c r="K319" s="940"/>
      <c r="L319" s="950"/>
      <c r="M319" s="950"/>
      <c r="N319" s="950"/>
      <c r="O319" s="950"/>
      <c r="P319" s="935"/>
      <c r="Q319" s="932"/>
      <c r="R319" s="932"/>
      <c r="S319" s="933" t="s">
        <v>189</v>
      </c>
      <c r="T319" s="933">
        <v>3700</v>
      </c>
      <c r="U319" s="937"/>
      <c r="V319" s="937">
        <v>45484</v>
      </c>
      <c r="W319" s="938"/>
      <c r="X319" s="939"/>
    </row>
    <row r="320" spans="1:24" ht="26.25" customHeight="1">
      <c r="A320" s="931"/>
      <c r="B320" s="932"/>
      <c r="C320" s="932"/>
      <c r="D320" s="932"/>
      <c r="E320" s="932"/>
      <c r="F320" s="932"/>
      <c r="G320" s="932"/>
      <c r="H320" s="932"/>
      <c r="I320" s="932"/>
      <c r="J320" s="932"/>
      <c r="K320" s="932"/>
      <c r="L320" s="950"/>
      <c r="M320" s="950"/>
      <c r="N320" s="779"/>
      <c r="O320" s="779"/>
      <c r="P320" s="935"/>
      <c r="Q320" s="932"/>
      <c r="R320" s="932"/>
      <c r="S320" s="933" t="s">
        <v>2472</v>
      </c>
      <c r="T320" s="933">
        <f>SUM(T315:T319)</f>
        <v>9785</v>
      </c>
      <c r="U320" s="936"/>
      <c r="V320" s="936">
        <v>45485</v>
      </c>
      <c r="W320" s="938"/>
      <c r="X320" s="939"/>
    </row>
    <row r="321" spans="1:24" ht="26.25" customHeight="1" thickBot="1">
      <c r="A321" s="941"/>
      <c r="B321" s="942"/>
      <c r="C321" s="942"/>
      <c r="D321" s="942"/>
      <c r="E321" s="942"/>
      <c r="F321" s="942"/>
      <c r="G321" s="942"/>
      <c r="H321" s="942"/>
      <c r="I321" s="942"/>
      <c r="J321" s="942"/>
      <c r="K321" s="1690" t="s">
        <v>12524</v>
      </c>
      <c r="L321" s="942"/>
      <c r="M321" s="942"/>
      <c r="N321" s="943"/>
      <c r="O321" s="943"/>
      <c r="P321" s="944"/>
      <c r="Q321" s="942"/>
      <c r="R321" s="942"/>
      <c r="S321" s="945"/>
      <c r="T321" s="945"/>
      <c r="U321" s="946"/>
      <c r="V321" s="947"/>
      <c r="W321" s="948"/>
      <c r="X321" s="949"/>
    </row>
    <row r="322" spans="1:24" ht="26.25" customHeight="1">
      <c r="A322" s="924" t="s">
        <v>188</v>
      </c>
      <c r="B322" s="925"/>
      <c r="C322" s="925" t="s">
        <v>10562</v>
      </c>
      <c r="D322" s="925" t="s">
        <v>190</v>
      </c>
      <c r="E322" s="925" t="s">
        <v>191</v>
      </c>
      <c r="F322" s="925" t="s">
        <v>191</v>
      </c>
      <c r="G322" s="925" t="s">
        <v>191</v>
      </c>
      <c r="H322" s="1499"/>
      <c r="I322" s="925" t="s">
        <v>10531</v>
      </c>
      <c r="J322" s="925" t="s">
        <v>12379</v>
      </c>
      <c r="K322" s="927" t="s">
        <v>12100</v>
      </c>
      <c r="L322" s="925" t="s">
        <v>12625</v>
      </c>
      <c r="M322" s="925"/>
      <c r="N322" s="927" t="s">
        <v>12558</v>
      </c>
      <c r="O322" s="927" t="s">
        <v>12574</v>
      </c>
      <c r="P322" s="928" t="s">
        <v>13675</v>
      </c>
      <c r="Q322" s="925" t="s">
        <v>11496</v>
      </c>
      <c r="R322" s="925">
        <f>IF(MID(RIGHT(S322,8),1,1)="M",2021,IF(MID(RIGHT(S322,8),1,1)="N",2022,IF(MID(RIGHT(S322,8),1,1)="P",2023,IF(MID(RIGHT(S322,8),1,1)="R",1994,IF(MID(RIGHT(S322,8),1,1)="S",1995,IF(MID(RIGHT(S322,8),1,1)="T",1996,IF(MID(RIGHT(S322,8),1,1)="V",1997,IF(MID(RIGHT(S322,8),1,1)="W",1998,IF(MID(RIGHT(S322,8),1,1)="X",1999,IF(MID(RIGHT(S322,8),1,1)="Y",2000,IF(MID(RIGHT(S322,8),1,1)="1",2001,IF(MID(RIGHT(S322,8),1,1)="2",2002,IF(MID(RIGHT(S322,8),1,1)="3",2003,IF(MID(RIGHT(S322,8),1,1)="4",2004,IF(MID(RIGHT(S322,8),1,1)="5",2005,IF(MID(RIGHT(S322,8),1,1)="6",2006,IF(MID(RIGHT(S322,8),1,1)="7",2007,IF(MID(RIGHT(S322,8),1,1)="8",2008,IF(MID(RIGHT(S322,8),1,1)="9",2009,IF(MID(RIGHT(S322,8),1,1)="A",2010,IF(MID(RIGHT(S322,8),1,1)="B",2011,IF(MID(RIGHT(S322,8),1,1)="C",2012,IF(MID(RIGHT(S322,8),1,1)="D",2013,IF(MID(RIGHT(S322,8),1,1)="E",2014,IF(MID(RIGHT(S322,8),1,1)="F",2015,IF(MID(RIGHT(S322,8),1,1)="G",2016,IF(MID(RIGHT(S322,8),1,1)="H",2017,IF(MID(RIGHT(S322,8),1,1)="J",2018,IF(MID(RIGHT(S322,8),1,1)="K",2019,IF(MID(RIGHT(S322,8),1,1)="L",2020,""))))))))))))))))))))))))))))))</f>
        <v>2018</v>
      </c>
      <c r="S322" s="925" t="s">
        <v>12570</v>
      </c>
      <c r="T322" s="925">
        <v>1800</v>
      </c>
      <c r="U322" s="929">
        <v>45432</v>
      </c>
      <c r="V322" s="929">
        <v>45460</v>
      </c>
      <c r="W322" s="1237">
        <v>2070</v>
      </c>
      <c r="X322" s="930">
        <v>2550</v>
      </c>
    </row>
    <row r="323" spans="1:24" ht="26.25" customHeight="1">
      <c r="A323" s="931"/>
      <c r="B323" s="932"/>
      <c r="C323" s="932"/>
      <c r="D323" s="932"/>
      <c r="E323" s="932"/>
      <c r="F323" s="932"/>
      <c r="G323" s="932"/>
      <c r="H323" s="932"/>
      <c r="I323" s="932" t="s">
        <v>194</v>
      </c>
      <c r="J323" s="412" t="s">
        <v>12547</v>
      </c>
      <c r="K323" s="934" t="s">
        <v>195</v>
      </c>
      <c r="L323" s="961" t="s">
        <v>3603</v>
      </c>
      <c r="M323" s="950"/>
      <c r="N323" s="73" t="s">
        <v>3907</v>
      </c>
      <c r="O323" s="779"/>
      <c r="P323" s="935"/>
      <c r="Q323" s="932" t="s">
        <v>11497</v>
      </c>
      <c r="R323" s="932">
        <f>IF(MID(RIGHT(S323,8),1,1)="M",2021,IF(MID(RIGHT(S323,8),1,1)="N",2022,IF(MID(RIGHT(S323,8),1,1)="P",2023,IF(MID(RIGHT(S323,8),1,1)="R",1994,IF(MID(RIGHT(S323,8),1,1)="S",1995,IF(MID(RIGHT(S323,8),1,1)="T",1996,IF(MID(RIGHT(S323,8),1,1)="V",1997,IF(MID(RIGHT(S323,8),1,1)="W",1998,IF(MID(RIGHT(S323,8),1,1)="X",1999,IF(MID(RIGHT(S323,8),1,1)="Y",2000,IF(MID(RIGHT(S323,8),1,1)="1",2001,IF(MID(RIGHT(S323,8),1,1)="2",2002,IF(MID(RIGHT(S323,8),1,1)="3",2003,IF(MID(RIGHT(S323,8),1,1)="4",2004,IF(MID(RIGHT(S323,8),1,1)="5",2005,IF(MID(RIGHT(S323,8),1,1)="6",2006,IF(MID(RIGHT(S323,8),1,1)="7",2007,IF(MID(RIGHT(S323,8),1,1)="8",2008,IF(MID(RIGHT(S323,8),1,1)="9",2009,IF(MID(RIGHT(S323,8),1,1)="A",2010,IF(MID(RIGHT(S323,8),1,1)="B",2011,IF(MID(RIGHT(S323,8),1,1)="C",2012,IF(MID(RIGHT(S323,8),1,1)="D",2013,IF(MID(RIGHT(S323,8),1,1)="E",2014,IF(MID(RIGHT(S323,8),1,1)="F",2015,IF(MID(RIGHT(S323,8),1,1)="G",2016,IF(MID(RIGHT(S323,8),1,1)="H",2017,IF(MID(RIGHT(S323,8),1,1)="J",2018,IF(MID(RIGHT(S323,8),1,1)="K",2019,IF(MID(RIGHT(S323,8),1,1)="L",2020,""))))))))))))))))))))))))))))))</f>
        <v>2016</v>
      </c>
      <c r="S323" s="932" t="s">
        <v>12571</v>
      </c>
      <c r="T323" s="932">
        <v>1675</v>
      </c>
      <c r="U323" s="937">
        <v>45433</v>
      </c>
      <c r="V323" s="937">
        <v>45477</v>
      </c>
      <c r="W323" s="938">
        <v>-10</v>
      </c>
      <c r="X323" s="939" t="s">
        <v>13673</v>
      </c>
    </row>
    <row r="324" spans="1:24" ht="26.25" customHeight="1">
      <c r="A324" s="931"/>
      <c r="B324" s="932"/>
      <c r="C324" s="932"/>
      <c r="D324" s="932"/>
      <c r="E324" s="932"/>
      <c r="F324" s="932"/>
      <c r="G324" s="932"/>
      <c r="H324" s="932"/>
      <c r="I324" s="932"/>
      <c r="J324" s="932"/>
      <c r="K324" s="779" t="s">
        <v>12409</v>
      </c>
      <c r="L324" s="779"/>
      <c r="M324" s="950"/>
      <c r="N324" s="73" t="s">
        <v>2435</v>
      </c>
      <c r="O324" s="779"/>
      <c r="P324" s="935"/>
      <c r="Q324" s="932" t="s">
        <v>11497</v>
      </c>
      <c r="R324" s="932">
        <f>IF(MID(RIGHT(S324,8),1,1)="M",2021,IF(MID(RIGHT(S324,8),1,1)="N",2022,IF(MID(RIGHT(S324,8),1,1)="P",2023,IF(MID(RIGHT(S324,8),1,1)="R",1994,IF(MID(RIGHT(S324,8),1,1)="S",1995,IF(MID(RIGHT(S324,8),1,1)="T",1996,IF(MID(RIGHT(S324,8),1,1)="V",1997,IF(MID(RIGHT(S324,8),1,1)="W",1998,IF(MID(RIGHT(S324,8),1,1)="X",1999,IF(MID(RIGHT(S324,8),1,1)="Y",2000,IF(MID(RIGHT(S324,8),1,1)="1",2001,IF(MID(RIGHT(S324,8),1,1)="2",2002,IF(MID(RIGHT(S324,8),1,1)="3",2003,IF(MID(RIGHT(S324,8),1,1)="4",2004,IF(MID(RIGHT(S324,8),1,1)="5",2005,IF(MID(RIGHT(S324,8),1,1)="6",2006,IF(MID(RIGHT(S324,8),1,1)="7",2007,IF(MID(RIGHT(S324,8),1,1)="8",2008,IF(MID(RIGHT(S324,8),1,1)="9",2009,IF(MID(RIGHT(S324,8),1,1)="A",2010,IF(MID(RIGHT(S324,8),1,1)="B",2011,IF(MID(RIGHT(S324,8),1,1)="C",2012,IF(MID(RIGHT(S324,8),1,1)="D",2013,IF(MID(RIGHT(S324,8),1,1)="E",2014,IF(MID(RIGHT(S324,8),1,1)="F",2015,IF(MID(RIGHT(S324,8),1,1)="G",2016,IF(MID(RIGHT(S324,8),1,1)="H",2017,IF(MID(RIGHT(S324,8),1,1)="J",2018,IF(MID(RIGHT(S324,8),1,1)="K",2019,IF(MID(RIGHT(S324,8),1,1)="L",2020,""))))))))))))))))))))))))))))))</f>
        <v>2018</v>
      </c>
      <c r="S324" s="932" t="s">
        <v>12572</v>
      </c>
      <c r="T324" s="932">
        <v>1675</v>
      </c>
      <c r="U324" s="936">
        <v>45434</v>
      </c>
      <c r="V324" s="937">
        <v>45482</v>
      </c>
      <c r="W324" s="938" t="s">
        <v>13676</v>
      </c>
      <c r="X324" s="939"/>
    </row>
    <row r="325" spans="1:24" ht="26.25" customHeight="1">
      <c r="A325" s="931"/>
      <c r="B325" s="932"/>
      <c r="C325" s="932"/>
      <c r="D325" s="932"/>
      <c r="E325" s="932"/>
      <c r="F325" s="932"/>
      <c r="G325" s="932"/>
      <c r="H325" s="932"/>
      <c r="I325" s="932"/>
      <c r="J325" s="932"/>
      <c r="K325" s="940" t="s">
        <v>8972</v>
      </c>
      <c r="L325" s="779"/>
      <c r="M325" s="950"/>
      <c r="N325" s="779"/>
      <c r="O325" s="779"/>
      <c r="P325" s="935"/>
      <c r="Q325" s="932" t="s">
        <v>11206</v>
      </c>
      <c r="R325" s="932">
        <f>IF(MID(RIGHT(S325,8),1,1)="M",2021,IF(MID(RIGHT(S325,8),1,1)="N",2022,IF(MID(RIGHT(S325,8),1,1)="P",2023,IF(MID(RIGHT(S325,8),1,1)="R",1994,IF(MID(RIGHT(S325,8),1,1)="S",1995,IF(MID(RIGHT(S325,8),1,1)="T",1996,IF(MID(RIGHT(S325,8),1,1)="V",1997,IF(MID(RIGHT(S325,8),1,1)="W",1998,IF(MID(RIGHT(S325,8),1,1)="X",1999,IF(MID(RIGHT(S325,8),1,1)="Y",2000,IF(MID(RIGHT(S325,8),1,1)="1",2001,IF(MID(RIGHT(S325,8),1,1)="2",2002,IF(MID(RIGHT(S325,8),1,1)="3",2003,IF(MID(RIGHT(S325,8),1,1)="4",2004,IF(MID(RIGHT(S325,8),1,1)="5",2005,IF(MID(RIGHT(S325,8),1,1)="6",2006,IF(MID(RIGHT(S325,8),1,1)="7",2007,IF(MID(RIGHT(S325,8),1,1)="8",2008,IF(MID(RIGHT(S325,8),1,1)="9",2009,IF(MID(RIGHT(S325,8),1,1)="A",2010,IF(MID(RIGHT(S325,8),1,1)="B",2011,IF(MID(RIGHT(S325,8),1,1)="C",2012,IF(MID(RIGHT(S325,8),1,1)="D",2013,IF(MID(RIGHT(S325,8),1,1)="E",2014,IF(MID(RIGHT(S325,8),1,1)="F",2015,IF(MID(RIGHT(S325,8),1,1)="G",2016,IF(MID(RIGHT(S325,8),1,1)="H",2017,IF(MID(RIGHT(S325,8),1,1)="J",2018,IF(MID(RIGHT(S325,8),1,1)="K",2019,IF(MID(RIGHT(S325,8),1,1)="L",2020,""))))))))))))))))))))))))))))))</f>
        <v>2012</v>
      </c>
      <c r="S325" s="932" t="s">
        <v>12573</v>
      </c>
      <c r="T325" s="932">
        <v>1995</v>
      </c>
      <c r="U325" s="1342"/>
      <c r="V325" s="937">
        <v>45483</v>
      </c>
      <c r="W325" s="938"/>
      <c r="X325" s="939"/>
    </row>
    <row r="326" spans="1:24" ht="26.25" customHeight="1">
      <c r="A326" s="931"/>
      <c r="B326" s="932"/>
      <c r="C326" s="932"/>
      <c r="D326" s="932"/>
      <c r="E326" s="932"/>
      <c r="F326" s="932"/>
      <c r="G326" s="932"/>
      <c r="H326" s="932"/>
      <c r="I326" s="932"/>
      <c r="J326" s="932"/>
      <c r="K326" s="940"/>
      <c r="L326" s="950"/>
      <c r="M326" s="950"/>
      <c r="N326" s="950"/>
      <c r="O326" s="950"/>
      <c r="P326" s="935"/>
      <c r="Q326" s="932"/>
      <c r="R326" s="932"/>
      <c r="S326" s="933" t="s">
        <v>189</v>
      </c>
      <c r="T326" s="933">
        <v>3700</v>
      </c>
      <c r="U326" s="937"/>
      <c r="V326" s="937">
        <v>45484</v>
      </c>
      <c r="W326" s="938"/>
      <c r="X326" s="939"/>
    </row>
    <row r="327" spans="1:24" ht="26.25" customHeight="1">
      <c r="A327" s="931"/>
      <c r="B327" s="932"/>
      <c r="C327" s="932"/>
      <c r="D327" s="932"/>
      <c r="E327" s="932"/>
      <c r="F327" s="932"/>
      <c r="G327" s="932"/>
      <c r="H327" s="932"/>
      <c r="I327" s="932"/>
      <c r="J327" s="932"/>
      <c r="K327" s="932"/>
      <c r="L327" s="950"/>
      <c r="M327" s="950"/>
      <c r="N327" s="779"/>
      <c r="O327" s="779"/>
      <c r="P327" s="935"/>
      <c r="Q327" s="932"/>
      <c r="R327" s="932"/>
      <c r="S327" s="933" t="s">
        <v>2472</v>
      </c>
      <c r="T327" s="933">
        <f>SUM(T322:T326)</f>
        <v>10845</v>
      </c>
      <c r="U327" s="936"/>
      <c r="V327" s="936">
        <v>45485</v>
      </c>
      <c r="W327" s="938"/>
      <c r="X327" s="939"/>
    </row>
    <row r="328" spans="1:24" ht="26.25" customHeight="1" thickBot="1">
      <c r="A328" s="941"/>
      <c r="B328" s="942"/>
      <c r="C328" s="942"/>
      <c r="D328" s="942"/>
      <c r="E328" s="942"/>
      <c r="F328" s="942"/>
      <c r="G328" s="942"/>
      <c r="H328" s="942"/>
      <c r="I328" s="942"/>
      <c r="J328" s="942"/>
      <c r="K328" s="1690" t="s">
        <v>12524</v>
      </c>
      <c r="L328" s="942"/>
      <c r="M328" s="942"/>
      <c r="N328" s="943"/>
      <c r="O328" s="943"/>
      <c r="P328" s="944"/>
      <c r="Q328" s="942"/>
      <c r="R328" s="942"/>
      <c r="S328" s="945"/>
      <c r="T328" s="945"/>
      <c r="U328" s="946"/>
      <c r="V328" s="947"/>
      <c r="W328" s="948"/>
      <c r="X328" s="949"/>
    </row>
    <row r="330" spans="1:24" ht="26.25" customHeight="1" thickBot="1"/>
    <row r="331" spans="1:24" ht="26.25" customHeight="1">
      <c r="A331" s="535" t="s">
        <v>188</v>
      </c>
      <c r="B331" s="536"/>
      <c r="C331" s="536" t="s">
        <v>1442</v>
      </c>
      <c r="D331" s="536" t="s">
        <v>190</v>
      </c>
      <c r="E331" s="536" t="s">
        <v>191</v>
      </c>
      <c r="F331" s="536" t="s">
        <v>191</v>
      </c>
      <c r="G331" s="536" t="s">
        <v>191</v>
      </c>
      <c r="H331" s="1486"/>
      <c r="I331" s="536" t="s">
        <v>10531</v>
      </c>
      <c r="J331" s="536" t="s">
        <v>12379</v>
      </c>
      <c r="K331" s="538" t="s">
        <v>12100</v>
      </c>
      <c r="L331" s="536" t="s">
        <v>12631</v>
      </c>
      <c r="M331" s="536"/>
      <c r="N331" s="538" t="s">
        <v>12492</v>
      </c>
      <c r="O331" s="538" t="s">
        <v>12536</v>
      </c>
      <c r="P331" s="539" t="s">
        <v>14260</v>
      </c>
      <c r="Q331" s="536" t="s">
        <v>12532</v>
      </c>
      <c r="R331" s="536">
        <f>IF(MID(RIGHT(S331,8),1,1)="M",2021,IF(MID(RIGHT(S331,8),1,1)="N",2022,IF(MID(RIGHT(S331,8),1,1)="P",2023,IF(MID(RIGHT(S331,8),1,1)="R",1994,IF(MID(RIGHT(S331,8),1,1)="S",1995,IF(MID(RIGHT(S331,8),1,1)="T",1996,IF(MID(RIGHT(S331,8),1,1)="V",1997,IF(MID(RIGHT(S331,8),1,1)="W",1998,IF(MID(RIGHT(S331,8),1,1)="X",1999,IF(MID(RIGHT(S331,8),1,1)="Y",2000,IF(MID(RIGHT(S331,8),1,1)="1",2001,IF(MID(RIGHT(S331,8),1,1)="2",2002,IF(MID(RIGHT(S331,8),1,1)="3",2003,IF(MID(RIGHT(S331,8),1,1)="4",2004,IF(MID(RIGHT(S331,8),1,1)="5",2005,IF(MID(RIGHT(S331,8),1,1)="6",2006,IF(MID(RIGHT(S331,8),1,1)="7",2007,IF(MID(RIGHT(S331,8),1,1)="8",2008,IF(MID(RIGHT(S331,8),1,1)="9",2009,IF(MID(RIGHT(S331,8),1,1)="A",2010,IF(MID(RIGHT(S331,8),1,1)="B",2011,IF(MID(RIGHT(S331,8),1,1)="C",2012,IF(MID(RIGHT(S331,8),1,1)="D",2013,IF(MID(RIGHT(S331,8),1,1)="E",2014,IF(MID(RIGHT(S331,8),1,1)="F",2015,IF(MID(RIGHT(S331,8),1,1)="G",2016,IF(MID(RIGHT(S331,8),1,1)="H",2017,IF(MID(RIGHT(S331,8),1,1)="J",2018,IF(MID(RIGHT(S331,8),1,1)="K",2019,IF(MID(RIGHT(S331,8),1,1)="L",2020,""))))))))))))))))))))))))))))))</f>
        <v>2006</v>
      </c>
      <c r="S331" s="536" t="s">
        <v>12533</v>
      </c>
      <c r="T331" s="536">
        <v>2295</v>
      </c>
      <c r="U331" s="1720">
        <v>45427</v>
      </c>
      <c r="V331" s="540"/>
      <c r="W331" s="542">
        <v>2070</v>
      </c>
      <c r="X331" s="543">
        <v>2600</v>
      </c>
    </row>
    <row r="332" spans="1:24" ht="26.25" customHeight="1">
      <c r="A332" s="544"/>
      <c r="B332" s="108"/>
      <c r="C332" s="108" t="s">
        <v>9985</v>
      </c>
      <c r="D332" s="108"/>
      <c r="E332" s="108"/>
      <c r="F332" s="108"/>
      <c r="G332" s="108"/>
      <c r="H332" s="108"/>
      <c r="I332" s="108" t="s">
        <v>194</v>
      </c>
      <c r="J332" s="412" t="s">
        <v>12298</v>
      </c>
      <c r="K332" s="115" t="s">
        <v>12297</v>
      </c>
      <c r="L332" s="961" t="s">
        <v>3603</v>
      </c>
      <c r="M332" s="1703"/>
      <c r="N332" s="73" t="s">
        <v>3907</v>
      </c>
      <c r="O332" s="109"/>
      <c r="P332" s="110"/>
      <c r="Q332" s="108" t="s">
        <v>12532</v>
      </c>
      <c r="R332" s="108">
        <f>IF(MID(RIGHT(S332,8),1,1)="M",2021,IF(MID(RIGHT(S332,8),1,1)="N",2022,IF(MID(RIGHT(S332,8),1,1)="P",2023,IF(MID(RIGHT(S332,8),1,1)="R",1994,IF(MID(RIGHT(S332,8),1,1)="S",1995,IF(MID(RIGHT(S332,8),1,1)="T",1996,IF(MID(RIGHT(S332,8),1,1)="V",1997,IF(MID(RIGHT(S332,8),1,1)="W",1998,IF(MID(RIGHT(S332,8),1,1)="X",1999,IF(MID(RIGHT(S332,8),1,1)="Y",2000,IF(MID(RIGHT(S332,8),1,1)="1",2001,IF(MID(RIGHT(S332,8),1,1)="2",2002,IF(MID(RIGHT(S332,8),1,1)="3",2003,IF(MID(RIGHT(S332,8),1,1)="4",2004,IF(MID(RIGHT(S332,8),1,1)="5",2005,IF(MID(RIGHT(S332,8),1,1)="6",2006,IF(MID(RIGHT(S332,8),1,1)="7",2007,IF(MID(RIGHT(S332,8),1,1)="8",2008,IF(MID(RIGHT(S332,8),1,1)="9",2009,IF(MID(RIGHT(S332,8),1,1)="A",2010,IF(MID(RIGHT(S332,8),1,1)="B",2011,IF(MID(RIGHT(S332,8),1,1)="C",2012,IF(MID(RIGHT(S332,8),1,1)="D",2013,IF(MID(RIGHT(S332,8),1,1)="E",2014,IF(MID(RIGHT(S332,8),1,1)="F",2015,IF(MID(RIGHT(S332,8),1,1)="G",2016,IF(MID(RIGHT(S332,8),1,1)="H",2017,IF(MID(RIGHT(S332,8),1,1)="J",2018,IF(MID(RIGHT(S332,8),1,1)="K",2019,IF(MID(RIGHT(S332,8),1,1)="L",2020,""))))))))))))))))))))))))))))))</f>
        <v>2011</v>
      </c>
      <c r="S332" s="108" t="s">
        <v>12534</v>
      </c>
      <c r="T332" s="108">
        <v>2295</v>
      </c>
      <c r="U332" s="111">
        <v>45432</v>
      </c>
      <c r="V332" s="111">
        <v>45460</v>
      </c>
      <c r="W332" s="113" t="s">
        <v>14222</v>
      </c>
      <c r="X332" s="545" t="s">
        <v>14223</v>
      </c>
    </row>
    <row r="333" spans="1:24" ht="26.25" customHeight="1">
      <c r="A333" s="544"/>
      <c r="B333" s="108"/>
      <c r="C333" s="320" t="s">
        <v>12700</v>
      </c>
      <c r="D333" s="108"/>
      <c r="E333" s="108"/>
      <c r="F333" s="108"/>
      <c r="G333" s="108"/>
      <c r="H333" s="108"/>
      <c r="I333" s="108"/>
      <c r="J333" s="108" t="s">
        <v>12432</v>
      </c>
      <c r="K333" s="109" t="s">
        <v>11427</v>
      </c>
      <c r="L333" s="109"/>
      <c r="M333" s="1703"/>
      <c r="N333" s="73" t="s">
        <v>7287</v>
      </c>
      <c r="O333" s="109"/>
      <c r="P333" s="110"/>
      <c r="Q333" s="108" t="s">
        <v>12532</v>
      </c>
      <c r="R333" s="108">
        <f>IF(MID(RIGHT(S333,8),1,1)="M",2021,IF(MID(RIGHT(S333,8),1,1)="N",2022,IF(MID(RIGHT(S333,8),1,1)="P",2023,IF(MID(RIGHT(S333,8),1,1)="R",1994,IF(MID(RIGHT(S333,8),1,1)="S",1995,IF(MID(RIGHT(S333,8),1,1)="T",1996,IF(MID(RIGHT(S333,8),1,1)="V",1997,IF(MID(RIGHT(S333,8),1,1)="W",1998,IF(MID(RIGHT(S333,8),1,1)="X",1999,IF(MID(RIGHT(S333,8),1,1)="Y",2000,IF(MID(RIGHT(S333,8),1,1)="1",2001,IF(MID(RIGHT(S333,8),1,1)="2",2002,IF(MID(RIGHT(S333,8),1,1)="3",2003,IF(MID(RIGHT(S333,8),1,1)="4",2004,IF(MID(RIGHT(S333,8),1,1)="5",2005,IF(MID(RIGHT(S333,8),1,1)="6",2006,IF(MID(RIGHT(S333,8),1,1)="7",2007,IF(MID(RIGHT(S333,8),1,1)="8",2008,IF(MID(RIGHT(S333,8),1,1)="9",2009,IF(MID(RIGHT(S333,8),1,1)="A",2010,IF(MID(RIGHT(S333,8),1,1)="B",2011,IF(MID(RIGHT(S333,8),1,1)="C",2012,IF(MID(RIGHT(S333,8),1,1)="D",2013,IF(MID(RIGHT(S333,8),1,1)="E",2014,IF(MID(RIGHT(S333,8),1,1)="F",2015,IF(MID(RIGHT(S333,8),1,1)="G",2016,IF(MID(RIGHT(S333,8),1,1)="H",2017,IF(MID(RIGHT(S333,8),1,1)="J",2018,IF(MID(RIGHT(S333,8),1,1)="K",2019,IF(MID(RIGHT(S333,8),1,1)="L",2020,""))))))))))))))))))))))))))))))</f>
        <v>2007</v>
      </c>
      <c r="S333" s="108" t="s">
        <v>12535</v>
      </c>
      <c r="T333" s="108">
        <v>2295</v>
      </c>
      <c r="U333" s="111">
        <v>45433</v>
      </c>
      <c r="V333" s="111">
        <v>45477</v>
      </c>
      <c r="W333" s="113"/>
      <c r="X333" s="545"/>
    </row>
    <row r="334" spans="1:24" ht="26.25" customHeight="1">
      <c r="A334" s="544"/>
      <c r="B334" s="108"/>
      <c r="C334" s="108"/>
      <c r="D334" s="108"/>
      <c r="E334" s="108"/>
      <c r="F334" s="108"/>
      <c r="G334" s="108"/>
      <c r="H334" s="108"/>
      <c r="I334" s="108"/>
      <c r="J334" s="108"/>
      <c r="K334" s="1705" t="s">
        <v>8972</v>
      </c>
      <c r="L334" s="109" t="s">
        <v>12702</v>
      </c>
      <c r="M334" s="1703"/>
      <c r="N334" s="109"/>
      <c r="O334" s="109"/>
      <c r="P334" s="110"/>
      <c r="Q334" s="108" t="s">
        <v>12532</v>
      </c>
      <c r="R334" s="108">
        <f>IF(MID(RIGHT(S334,8),1,1)="M",2021,IF(MID(RIGHT(S334,8),1,1)="N",2022,IF(MID(RIGHT(S334,8),1,1)="P",2023,IF(MID(RIGHT(S334,8),1,1)="R",1994,IF(MID(RIGHT(S334,8),1,1)="S",1995,IF(MID(RIGHT(S334,8),1,1)="T",1996,IF(MID(RIGHT(S334,8),1,1)="V",1997,IF(MID(RIGHT(S334,8),1,1)="W",1998,IF(MID(RIGHT(S334,8),1,1)="X",1999,IF(MID(RIGHT(S334,8),1,1)="Y",2000,IF(MID(RIGHT(S334,8),1,1)="1",2001,IF(MID(RIGHT(S334,8),1,1)="2",2002,IF(MID(RIGHT(S334,8),1,1)="3",2003,IF(MID(RIGHT(S334,8),1,1)="4",2004,IF(MID(RIGHT(S334,8),1,1)="5",2005,IF(MID(RIGHT(S334,8),1,1)="6",2006,IF(MID(RIGHT(S334,8),1,1)="7",2007,IF(MID(RIGHT(S334,8),1,1)="8",2008,IF(MID(RIGHT(S334,8),1,1)="9",2009,IF(MID(RIGHT(S334,8),1,1)="A",2010,IF(MID(RIGHT(S334,8),1,1)="B",2011,IF(MID(RIGHT(S334,8),1,1)="C",2012,IF(MID(RIGHT(S334,8),1,1)="D",2013,IF(MID(RIGHT(S334,8),1,1)="E",2014,IF(MID(RIGHT(S334,8),1,1)="F",2015,IF(MID(RIGHT(S334,8),1,1)="G",2016,IF(MID(RIGHT(S334,8),1,1)="H",2017,IF(MID(RIGHT(S334,8),1,1)="J",2018,IF(MID(RIGHT(S334,8),1,1)="K",2019,IF(MID(RIGHT(S334,8),1,1)="L",2020,""))))))))))))))))))))))))))))))</f>
        <v>2005</v>
      </c>
      <c r="S334" s="108" t="s">
        <v>12626</v>
      </c>
      <c r="T334" s="108">
        <v>2295</v>
      </c>
      <c r="U334" s="112">
        <v>45434</v>
      </c>
      <c r="V334" s="111">
        <v>45482</v>
      </c>
      <c r="W334" s="113"/>
      <c r="X334" s="545"/>
    </row>
    <row r="335" spans="1:24" ht="26.25" customHeight="1">
      <c r="A335" s="544"/>
      <c r="B335" s="108"/>
      <c r="C335" s="108"/>
      <c r="D335" s="108"/>
      <c r="E335" s="108"/>
      <c r="F335" s="108"/>
      <c r="G335" s="108"/>
      <c r="H335" s="108"/>
      <c r="I335" s="108"/>
      <c r="J335" s="108"/>
      <c r="K335" s="1705"/>
      <c r="L335" s="1703"/>
      <c r="M335" s="1703"/>
      <c r="N335" s="1703"/>
      <c r="O335" s="1703"/>
      <c r="P335" s="110"/>
      <c r="Q335" s="108"/>
      <c r="R335" s="108"/>
      <c r="S335" s="114" t="s">
        <v>189</v>
      </c>
      <c r="T335" s="114">
        <v>3700</v>
      </c>
      <c r="U335" s="111"/>
      <c r="V335" s="111">
        <v>45483</v>
      </c>
      <c r="W335" s="113"/>
      <c r="X335" s="545"/>
    </row>
    <row r="336" spans="1:24" ht="26.25" customHeight="1">
      <c r="A336" s="544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703"/>
      <c r="M336" s="1703"/>
      <c r="N336" s="109"/>
      <c r="O336" s="109"/>
      <c r="P336" s="110"/>
      <c r="Q336" s="108"/>
      <c r="R336" s="108"/>
      <c r="S336" s="114" t="s">
        <v>2472</v>
      </c>
      <c r="T336" s="114">
        <f>SUM(T331:T335)</f>
        <v>12880</v>
      </c>
      <c r="U336" s="112"/>
      <c r="V336" s="111">
        <v>45484</v>
      </c>
      <c r="W336" s="113"/>
      <c r="X336" s="545"/>
    </row>
    <row r="337" spans="1:24" ht="26.25" customHeight="1" thickBot="1">
      <c r="A337" s="546"/>
      <c r="B337" s="547"/>
      <c r="C337" s="547"/>
      <c r="D337" s="547"/>
      <c r="E337" s="547"/>
      <c r="F337" s="547"/>
      <c r="G337" s="547"/>
      <c r="H337" s="547"/>
      <c r="I337" s="547"/>
      <c r="J337" s="547"/>
      <c r="K337" s="1690" t="s">
        <v>12524</v>
      </c>
      <c r="L337" s="547"/>
      <c r="M337" s="547"/>
      <c r="N337" s="548"/>
      <c r="O337" s="548"/>
      <c r="P337" s="549"/>
      <c r="Q337" s="547"/>
      <c r="R337" s="547"/>
      <c r="S337" s="550"/>
      <c r="T337" s="550"/>
      <c r="U337" s="551"/>
      <c r="V337" s="552">
        <v>45487</v>
      </c>
      <c r="W337" s="553"/>
      <c r="X337" s="554"/>
    </row>
    <row r="338" spans="1:24" ht="26.25" customHeight="1">
      <c r="A338" s="535" t="s">
        <v>188</v>
      </c>
      <c r="B338" s="536"/>
      <c r="C338" s="536" t="s">
        <v>1442</v>
      </c>
      <c r="D338" s="536" t="s">
        <v>190</v>
      </c>
      <c r="E338" s="536" t="s">
        <v>191</v>
      </c>
      <c r="F338" s="536" t="s">
        <v>191</v>
      </c>
      <c r="G338" s="536" t="s">
        <v>191</v>
      </c>
      <c r="H338" s="1486"/>
      <c r="I338" s="536" t="s">
        <v>10531</v>
      </c>
      <c r="J338" s="536" t="s">
        <v>12379</v>
      </c>
      <c r="K338" s="538" t="s">
        <v>12100</v>
      </c>
      <c r="L338" s="536" t="s">
        <v>12632</v>
      </c>
      <c r="M338" s="536"/>
      <c r="N338" s="538" t="s">
        <v>12577</v>
      </c>
      <c r="O338" s="538" t="s">
        <v>12578</v>
      </c>
      <c r="P338" s="539" t="s">
        <v>13675</v>
      </c>
      <c r="Q338" s="536" t="s">
        <v>193</v>
      </c>
      <c r="R338" s="536">
        <f>IF(MID(RIGHT(S338,8),1,1)="M",2021,IF(MID(RIGHT(S338,8),1,1)="N",2022,IF(MID(RIGHT(S338,8),1,1)="P",2023,IF(MID(RIGHT(S338,8),1,1)="R",1994,IF(MID(RIGHT(S338,8),1,1)="S",1995,IF(MID(RIGHT(S338,8),1,1)="T",1996,IF(MID(RIGHT(S338,8),1,1)="V",1997,IF(MID(RIGHT(S338,8),1,1)="W",1998,IF(MID(RIGHT(S338,8),1,1)="X",1999,IF(MID(RIGHT(S338,8),1,1)="Y",2000,IF(MID(RIGHT(S338,8),1,1)="1",2001,IF(MID(RIGHT(S338,8),1,1)="2",2002,IF(MID(RIGHT(S338,8),1,1)="3",2003,IF(MID(RIGHT(S338,8),1,1)="4",2004,IF(MID(RIGHT(S338,8),1,1)="5",2005,IF(MID(RIGHT(S338,8),1,1)="6",2006,IF(MID(RIGHT(S338,8),1,1)="7",2007,IF(MID(RIGHT(S338,8),1,1)="8",2008,IF(MID(RIGHT(S338,8),1,1)="9",2009,IF(MID(RIGHT(S338,8),1,1)="A",2010,IF(MID(RIGHT(S338,8),1,1)="B",2011,IF(MID(RIGHT(S338,8),1,1)="C",2012,IF(MID(RIGHT(S338,8),1,1)="D",2013,IF(MID(RIGHT(S338,8),1,1)="E",2014,IF(MID(RIGHT(S338,8),1,1)="F",2015,IF(MID(RIGHT(S338,8),1,1)="G",2016,IF(MID(RIGHT(S338,8),1,1)="H",2017,IF(MID(RIGHT(S338,8),1,1)="J",2018,IF(MID(RIGHT(S338,8),1,1)="K",2019,IF(MID(RIGHT(S338,8),1,1)="L",2020,""))))))))))))))))))))))))))))))</f>
        <v>2011</v>
      </c>
      <c r="S338" s="536" t="s">
        <v>12576</v>
      </c>
      <c r="T338" s="536">
        <v>1515</v>
      </c>
      <c r="U338" s="540">
        <v>45432</v>
      </c>
      <c r="V338" s="540">
        <v>45460</v>
      </c>
      <c r="W338" s="542">
        <v>2070</v>
      </c>
      <c r="X338" s="543">
        <v>2600</v>
      </c>
    </row>
    <row r="339" spans="1:24" ht="26.25" customHeight="1">
      <c r="A339" s="544"/>
      <c r="B339" s="108"/>
      <c r="C339" s="108" t="s">
        <v>9985</v>
      </c>
      <c r="D339" s="108"/>
      <c r="E339" s="108"/>
      <c r="F339" s="108"/>
      <c r="G339" s="108"/>
      <c r="H339" s="108"/>
      <c r="I339" s="108" t="s">
        <v>194</v>
      </c>
      <c r="J339" s="412" t="s">
        <v>12525</v>
      </c>
      <c r="K339" s="115" t="s">
        <v>12297</v>
      </c>
      <c r="L339" s="961" t="s">
        <v>3603</v>
      </c>
      <c r="M339" s="1703"/>
      <c r="N339" s="73" t="s">
        <v>3907</v>
      </c>
      <c r="O339" s="109"/>
      <c r="P339" s="110"/>
      <c r="Q339" s="108" t="s">
        <v>201</v>
      </c>
      <c r="R339" s="108">
        <f>IF(MID(RIGHT(S339,8),1,1)="M",2021,IF(MID(RIGHT(S339,8),1,1)="N",2022,IF(MID(RIGHT(S339,8),1,1)="P",2023,IF(MID(RIGHT(S339,8),1,1)="R",1994,IF(MID(RIGHT(S339,8),1,1)="S",1995,IF(MID(RIGHT(S339,8),1,1)="T",1996,IF(MID(RIGHT(S339,8),1,1)="V",1997,IF(MID(RIGHT(S339,8),1,1)="W",1998,IF(MID(RIGHT(S339,8),1,1)="X",1999,IF(MID(RIGHT(S339,8),1,1)="Y",2000,IF(MID(RIGHT(S339,8),1,1)="1",2001,IF(MID(RIGHT(S339,8),1,1)="2",2002,IF(MID(RIGHT(S339,8),1,1)="3",2003,IF(MID(RIGHT(S339,8),1,1)="4",2004,IF(MID(RIGHT(S339,8),1,1)="5",2005,IF(MID(RIGHT(S339,8),1,1)="6",2006,IF(MID(RIGHT(S339,8),1,1)="7",2007,IF(MID(RIGHT(S339,8),1,1)="8",2008,IF(MID(RIGHT(S339,8),1,1)="9",2009,IF(MID(RIGHT(S339,8),1,1)="A",2010,IF(MID(RIGHT(S339,8),1,1)="B",2011,IF(MID(RIGHT(S339,8),1,1)="C",2012,IF(MID(RIGHT(S339,8),1,1)="D",2013,IF(MID(RIGHT(S339,8),1,1)="E",2014,IF(MID(RIGHT(S339,8),1,1)="F",2015,IF(MID(RIGHT(S339,8),1,1)="G",2016,IF(MID(RIGHT(S339,8),1,1)="H",2017,IF(MID(RIGHT(S339,8),1,1)="J",2018,IF(MID(RIGHT(S339,8),1,1)="K",2019,IF(MID(RIGHT(S339,8),1,1)="L",2020,""))))))))))))))))))))))))))))))</f>
        <v>2011</v>
      </c>
      <c r="S339" s="108" t="s">
        <v>12557</v>
      </c>
      <c r="T339" s="108">
        <v>1305</v>
      </c>
      <c r="U339" s="111">
        <v>45433</v>
      </c>
      <c r="V339" s="111">
        <v>45477</v>
      </c>
      <c r="W339" s="113" t="s">
        <v>13676</v>
      </c>
      <c r="X339" s="545" t="s">
        <v>13673</v>
      </c>
    </row>
    <row r="340" spans="1:24" ht="26.25" customHeight="1">
      <c r="A340" s="544"/>
      <c r="B340" s="108"/>
      <c r="C340" s="320" t="s">
        <v>12701</v>
      </c>
      <c r="D340" s="108"/>
      <c r="E340" s="108"/>
      <c r="F340" s="108"/>
      <c r="G340" s="108"/>
      <c r="H340" s="108"/>
      <c r="I340" s="108"/>
      <c r="J340" s="108"/>
      <c r="K340" s="109" t="s">
        <v>11427</v>
      </c>
      <c r="L340" s="109"/>
      <c r="M340" s="1703"/>
      <c r="N340" s="73" t="s">
        <v>7287</v>
      </c>
      <c r="O340" s="109"/>
      <c r="P340" s="110"/>
      <c r="Q340" s="108" t="s">
        <v>201</v>
      </c>
      <c r="R340" s="108">
        <f>IF(MID(RIGHT(S340,8),1,1)="M",2021,IF(MID(RIGHT(S340,8),1,1)="N",2022,IF(MID(RIGHT(S340,8),1,1)="P",2023,IF(MID(RIGHT(S340,8),1,1)="R",1994,IF(MID(RIGHT(S340,8),1,1)="S",1995,IF(MID(RIGHT(S340,8),1,1)="T",1996,IF(MID(RIGHT(S340,8),1,1)="V",1997,IF(MID(RIGHT(S340,8),1,1)="W",1998,IF(MID(RIGHT(S340,8),1,1)="X",1999,IF(MID(RIGHT(S340,8),1,1)="Y",2000,IF(MID(RIGHT(S340,8),1,1)="1",2001,IF(MID(RIGHT(S340,8),1,1)="2",2002,IF(MID(RIGHT(S340,8),1,1)="3",2003,IF(MID(RIGHT(S340,8),1,1)="4",2004,IF(MID(RIGHT(S340,8),1,1)="5",2005,IF(MID(RIGHT(S340,8),1,1)="6",2006,IF(MID(RIGHT(S340,8),1,1)="7",2007,IF(MID(RIGHT(S340,8),1,1)="8",2008,IF(MID(RIGHT(S340,8),1,1)="9",2009,IF(MID(RIGHT(S340,8),1,1)="A",2010,IF(MID(RIGHT(S340,8),1,1)="B",2011,IF(MID(RIGHT(S340,8),1,1)="C",2012,IF(MID(RIGHT(S340,8),1,1)="D",2013,IF(MID(RIGHT(S340,8),1,1)="E",2014,IF(MID(RIGHT(S340,8),1,1)="F",2015,IF(MID(RIGHT(S340,8),1,1)="G",2016,IF(MID(RIGHT(S340,8),1,1)="H",2017,IF(MID(RIGHT(S340,8),1,1)="J",2018,IF(MID(RIGHT(S340,8),1,1)="K",2019,IF(MID(RIGHT(S340,8),1,1)="L",2020,""))))))))))))))))))))))))))))))</f>
        <v>2011</v>
      </c>
      <c r="S340" s="108" t="s">
        <v>12556</v>
      </c>
      <c r="T340" s="108">
        <v>1305</v>
      </c>
      <c r="U340" s="112">
        <v>45434</v>
      </c>
      <c r="V340" s="111">
        <v>45482</v>
      </c>
      <c r="W340" s="113"/>
      <c r="X340" s="545"/>
    </row>
    <row r="341" spans="1:24" ht="26.25" customHeight="1">
      <c r="A341" s="544"/>
      <c r="B341" s="108"/>
      <c r="C341" s="108"/>
      <c r="D341" s="108"/>
      <c r="E341" s="108"/>
      <c r="F341" s="108"/>
      <c r="G341" s="108"/>
      <c r="H341" s="108"/>
      <c r="I341" s="108"/>
      <c r="J341" s="108" t="s">
        <v>12580</v>
      </c>
      <c r="K341" s="1705" t="s">
        <v>8972</v>
      </c>
      <c r="L341" s="109" t="s">
        <v>12703</v>
      </c>
      <c r="M341" s="1703"/>
      <c r="N341" s="109"/>
      <c r="O341" s="109"/>
      <c r="P341" s="110" t="s">
        <v>12588</v>
      </c>
      <c r="Q341" s="108" t="s">
        <v>12583</v>
      </c>
      <c r="R341" s="108">
        <f>IF(MID(RIGHT(S341,8),1,1)="M",2021,IF(MID(RIGHT(S341,8),1,1)="N",2022,IF(MID(RIGHT(S341,8),1,1)="P",2023,IF(MID(RIGHT(S341,8),1,1)="R",1994,IF(MID(RIGHT(S341,8),1,1)="S",1995,IF(MID(RIGHT(S341,8),1,1)="T",1996,IF(MID(RIGHT(S341,8),1,1)="V",1997,IF(MID(RIGHT(S341,8),1,1)="W",1998,IF(MID(RIGHT(S341,8),1,1)="X",1999,IF(MID(RIGHT(S341,8),1,1)="Y",2000,IF(MID(RIGHT(S341,8),1,1)="1",2001,IF(MID(RIGHT(S341,8),1,1)="2",2002,IF(MID(RIGHT(S341,8),1,1)="3",2003,IF(MID(RIGHT(S341,8),1,1)="4",2004,IF(MID(RIGHT(S341,8),1,1)="5",2005,IF(MID(RIGHT(S341,8),1,1)="6",2006,IF(MID(RIGHT(S341,8),1,1)="7",2007,IF(MID(RIGHT(S341,8),1,1)="8",2008,IF(MID(RIGHT(S341,8),1,1)="9",2009,IF(MID(RIGHT(S341,8),1,1)="A",2010,IF(MID(RIGHT(S341,8),1,1)="B",2011,IF(MID(RIGHT(S341,8),1,1)="C",2012,IF(MID(RIGHT(S341,8),1,1)="D",2013,IF(MID(RIGHT(S341,8),1,1)="E",2014,IF(MID(RIGHT(S341,8),1,1)="F",2015,IF(MID(RIGHT(S341,8),1,1)="G",2016,IF(MID(RIGHT(S341,8),1,1)="H",2017,IF(MID(RIGHT(S341,8),1,1)="J",2018,IF(MID(RIGHT(S341,8),1,1)="K",2019,IF(MID(RIGHT(S341,8),1,1)="L",2020,""))))))))))))))))))))))))))))))</f>
        <v>2011</v>
      </c>
      <c r="S341" s="108" t="s">
        <v>12579</v>
      </c>
      <c r="T341" s="108">
        <v>1670</v>
      </c>
      <c r="U341" s="111"/>
      <c r="V341" s="111">
        <v>45483</v>
      </c>
      <c r="W341" s="113"/>
      <c r="X341" s="545"/>
    </row>
    <row r="342" spans="1:24" ht="26.25" customHeight="1">
      <c r="A342" s="544"/>
      <c r="B342" s="108"/>
      <c r="C342" s="108"/>
      <c r="D342" s="108"/>
      <c r="E342" s="108"/>
      <c r="F342" s="108"/>
      <c r="G342" s="108"/>
      <c r="H342" s="108"/>
      <c r="I342" s="108"/>
      <c r="J342" s="108" t="s">
        <v>12581</v>
      </c>
      <c r="K342" s="1705"/>
      <c r="L342" s="1703"/>
      <c r="M342" s="1703"/>
      <c r="N342" s="1703"/>
      <c r="O342" s="1703"/>
      <c r="P342" s="110"/>
      <c r="Q342" s="108"/>
      <c r="R342" s="108"/>
      <c r="S342" s="114" t="s">
        <v>189</v>
      </c>
      <c r="T342" s="114">
        <v>3700</v>
      </c>
      <c r="U342" s="111"/>
      <c r="V342" s="111">
        <v>45484</v>
      </c>
      <c r="W342" s="113"/>
      <c r="X342" s="545"/>
    </row>
    <row r="343" spans="1:24" ht="26.25" customHeight="1">
      <c r="A343" s="544"/>
      <c r="B343" s="108"/>
      <c r="C343" s="108"/>
      <c r="D343" s="108"/>
      <c r="E343" s="108"/>
      <c r="F343" s="108"/>
      <c r="G343" s="108"/>
      <c r="H343" s="108"/>
      <c r="I343" s="108"/>
      <c r="J343" s="108" t="s">
        <v>12582</v>
      </c>
      <c r="K343" s="108"/>
      <c r="L343" s="1703"/>
      <c r="M343" s="1703"/>
      <c r="N343" s="109"/>
      <c r="O343" s="109"/>
      <c r="P343" s="110"/>
      <c r="Q343" s="108"/>
      <c r="R343" s="108"/>
      <c r="S343" s="114" t="s">
        <v>2472</v>
      </c>
      <c r="T343" s="114">
        <f>SUM(T338:T342)</f>
        <v>9495</v>
      </c>
      <c r="U343" s="112"/>
      <c r="V343" s="112">
        <v>45485</v>
      </c>
      <c r="W343" s="113"/>
      <c r="X343" s="545"/>
    </row>
    <row r="344" spans="1:24" ht="26.25" customHeight="1" thickBot="1">
      <c r="A344" s="546"/>
      <c r="B344" s="547"/>
      <c r="C344" s="547"/>
      <c r="D344" s="547"/>
      <c r="E344" s="547"/>
      <c r="F344" s="547"/>
      <c r="G344" s="547"/>
      <c r="H344" s="547"/>
      <c r="I344" s="547"/>
      <c r="J344" s="547"/>
      <c r="K344" s="1690" t="s">
        <v>12524</v>
      </c>
      <c r="L344" s="547"/>
      <c r="M344" s="547"/>
      <c r="N344" s="548"/>
      <c r="O344" s="548"/>
      <c r="P344" s="549"/>
      <c r="Q344" s="547"/>
      <c r="R344" s="547"/>
      <c r="S344" s="550"/>
      <c r="T344" s="550"/>
      <c r="U344" s="551"/>
      <c r="V344" s="552"/>
      <c r="W344" s="553"/>
      <c r="X344" s="554"/>
    </row>
    <row r="346" spans="1:24" ht="26.25" customHeight="1" thickBot="1">
      <c r="A346" s="445"/>
      <c r="B346" s="445"/>
      <c r="C346" s="445"/>
      <c r="D346" s="445"/>
      <c r="E346" s="445"/>
      <c r="F346" s="445"/>
      <c r="G346" s="445"/>
      <c r="H346" s="445"/>
      <c r="I346" s="445"/>
      <c r="J346" s="445"/>
      <c r="K346" s="446"/>
      <c r="L346" s="445"/>
      <c r="M346" s="445"/>
      <c r="N346" s="446"/>
      <c r="O346" s="446"/>
      <c r="P346" s="447"/>
      <c r="Q346" s="445"/>
      <c r="R346" s="445"/>
      <c r="S346" s="445"/>
      <c r="T346" s="445"/>
      <c r="U346" s="448"/>
      <c r="V346" s="449"/>
      <c r="W346" s="450"/>
      <c r="X346" s="450"/>
    </row>
    <row r="347" spans="1:24" ht="26.25" customHeight="1">
      <c r="A347" s="1453" t="s">
        <v>188</v>
      </c>
      <c r="B347" s="1454"/>
      <c r="C347" s="1454" t="s">
        <v>155</v>
      </c>
      <c r="D347" s="1454" t="s">
        <v>190</v>
      </c>
      <c r="E347" s="1454" t="s">
        <v>191</v>
      </c>
      <c r="F347" s="1454" t="s">
        <v>191</v>
      </c>
      <c r="G347" s="1454" t="s">
        <v>191</v>
      </c>
      <c r="H347" s="1483"/>
      <c r="I347" s="1454" t="s">
        <v>10416</v>
      </c>
      <c r="J347" s="1454" t="s">
        <v>12598</v>
      </c>
      <c r="K347" s="1455" t="s">
        <v>13</v>
      </c>
      <c r="L347" s="1454" t="s">
        <v>12258</v>
      </c>
      <c r="M347" s="1454"/>
      <c r="N347" s="1455" t="s">
        <v>12410</v>
      </c>
      <c r="O347" s="1455" t="s">
        <v>12372</v>
      </c>
      <c r="P347" s="1456" t="s">
        <v>13489</v>
      </c>
      <c r="Q347" s="1454" t="s">
        <v>12261</v>
      </c>
      <c r="R347" s="1628">
        <f>IF(MID(RIGHT(S347,8),1,1)="M",2021,IF(MID(RIGHT(S347,8),1,1)="N",2022,IF(MID(RIGHT(S347,8),1,1)="P",2023,IF(MID(RIGHT(S347,8),1,1)="R",1994,IF(MID(RIGHT(S347,8),1,1)="S",1995,IF(MID(RIGHT(S347,8),1,1)="T",1996,IF(MID(RIGHT(S347,8),1,1)="V",1997,IF(MID(RIGHT(S347,8),1,1)="W",1998,IF(MID(RIGHT(S347,8),1,1)="X",1999,IF(MID(RIGHT(S347,8),1,1)="Y",2000,IF(MID(RIGHT(S347,8),1,1)="1",2001,IF(MID(RIGHT(S347,8),1,1)="2",2002,IF(MID(RIGHT(S347,8),1,1)="3",2003,IF(MID(RIGHT(S347,8),1,1)="4",2004,IF(MID(RIGHT(S347,8),1,1)="5",2005,IF(MID(RIGHT(S347,8),1,1)="6",2006,IF(MID(RIGHT(S347,8),1,1)="7",2007,IF(MID(RIGHT(S347,8),1,1)="8",2008,IF(MID(RIGHT(S347,8),1,1)="9",2009,IF(MID(RIGHT(S347,8),1,1)="A",2010,IF(MID(RIGHT(S347,8),1,1)="B",2011,IF(MID(RIGHT(S347,8),1,1)="C",2012,IF(MID(RIGHT(S347,8),1,1)="D",2013,IF(MID(RIGHT(S347,8),1,1)="E",2014,IF(MID(RIGHT(S347,8),1,1)="F",2015,IF(MID(RIGHT(S347,8),1,1)="G",2016,IF(MID(RIGHT(S347,8),1,1)="H",2017,IF(MID(RIGHT(S347,8),1,1)="J",2018,IF(MID(RIGHT(S347,8),1,1)="K",2019,IF(MID(RIGHT(S347,8),1,1)="L",2020,""))))))))))))))))))))))))))))))</f>
        <v>2007</v>
      </c>
      <c r="S347" s="1454" t="s">
        <v>12415</v>
      </c>
      <c r="T347" s="1454">
        <v>2145</v>
      </c>
      <c r="U347" s="1725">
        <v>45431</v>
      </c>
      <c r="V347" s="1725">
        <v>45490</v>
      </c>
      <c r="W347" s="1458">
        <v>4893</v>
      </c>
      <c r="X347" s="1459">
        <v>5850</v>
      </c>
    </row>
    <row r="348" spans="1:24" ht="26.25" customHeight="1">
      <c r="A348" s="1460"/>
      <c r="B348" s="125"/>
      <c r="C348" s="125"/>
      <c r="D348" s="125"/>
      <c r="E348" s="125"/>
      <c r="F348" s="125"/>
      <c r="G348" s="125"/>
      <c r="H348" s="125"/>
      <c r="I348" s="125" t="s">
        <v>194</v>
      </c>
      <c r="J348" s="412" t="s">
        <v>12251</v>
      </c>
      <c r="K348" s="132" t="s">
        <v>11774</v>
      </c>
      <c r="L348" s="425" t="s">
        <v>3603</v>
      </c>
      <c r="M348" s="125"/>
      <c r="N348" s="73" t="s">
        <v>2906</v>
      </c>
      <c r="O348" s="126"/>
      <c r="P348" s="127"/>
      <c r="Q348" s="125" t="s">
        <v>223</v>
      </c>
      <c r="R348" s="1626">
        <f>IF(MID(RIGHT(S348,8),1,1)="M",2021,IF(MID(RIGHT(S348,8),1,1)="N",2022,IF(MID(RIGHT(S348,8),1,1)="P",2023,IF(MID(RIGHT(S348,8),1,1)="R",1994,IF(MID(RIGHT(S348,8),1,1)="S",1995,IF(MID(RIGHT(S348,8),1,1)="T",1996,IF(MID(RIGHT(S348,8),1,1)="V",1997,IF(MID(RIGHT(S348,8),1,1)="W",1998,IF(MID(RIGHT(S348,8),1,1)="X",1999,IF(MID(RIGHT(S348,8),1,1)="Y",2000,IF(MID(RIGHT(S348,8),1,1)="1",2001,IF(MID(RIGHT(S348,8),1,1)="2",2002,IF(MID(RIGHT(S348,8),1,1)="3",2003,IF(MID(RIGHT(S348,8),1,1)="4",2004,IF(MID(RIGHT(S348,8),1,1)="5",2005,IF(MID(RIGHT(S348,8),1,1)="6",2006,IF(MID(RIGHT(S348,8),1,1)="7",2007,IF(MID(RIGHT(S348,8),1,1)="8",2008,IF(MID(RIGHT(S348,8),1,1)="9",2009,IF(MID(RIGHT(S348,8),1,1)="A",2010,IF(MID(RIGHT(S348,8),1,1)="B",2011,IF(MID(RIGHT(S348,8),1,1)="C",2012,IF(MID(RIGHT(S348,8),1,1)="D",2013,IF(MID(RIGHT(S348,8),1,1)="E",2014,IF(MID(RIGHT(S348,8),1,1)="F",2015,IF(MID(RIGHT(S348,8),1,1)="G",2016,IF(MID(RIGHT(S348,8),1,1)="H",2017,IF(MID(RIGHT(S348,8),1,1)="J",2018,IF(MID(RIGHT(S348,8),1,1)="K",2019,IF(MID(RIGHT(S348,8),1,1)="L",2020,""))))))))))))))))))))))))))))))</f>
        <v>2013</v>
      </c>
      <c r="S348" s="125" t="s">
        <v>12412</v>
      </c>
      <c r="T348" s="125">
        <v>2435</v>
      </c>
      <c r="U348" s="129">
        <v>45435</v>
      </c>
      <c r="V348" s="128">
        <v>45496</v>
      </c>
      <c r="W348" s="1745">
        <v>4891.75</v>
      </c>
      <c r="X348" s="1461" t="s">
        <v>12793</v>
      </c>
    </row>
    <row r="349" spans="1:24" ht="26.25" customHeight="1">
      <c r="A349" s="1460"/>
      <c r="B349" s="125"/>
      <c r="C349" s="125" t="s">
        <v>10098</v>
      </c>
      <c r="D349" s="125" t="s">
        <v>191</v>
      </c>
      <c r="E349" s="125"/>
      <c r="F349" s="125"/>
      <c r="G349" s="125"/>
      <c r="H349" s="125"/>
      <c r="I349" s="125"/>
      <c r="J349" s="125" t="s">
        <v>12252</v>
      </c>
      <c r="K349" s="126" t="s">
        <v>12260</v>
      </c>
      <c r="L349" s="125"/>
      <c r="M349" s="125"/>
      <c r="N349" s="73" t="s">
        <v>7035</v>
      </c>
      <c r="O349" s="126"/>
      <c r="P349" s="127"/>
      <c r="Q349" s="125" t="s">
        <v>231</v>
      </c>
      <c r="R349" s="1626">
        <f>IF(MID(RIGHT(S349,8),1,1)="M",2021,IF(MID(RIGHT(S349,8),1,1)="N",2022,IF(MID(RIGHT(S349,8),1,1)="P",2023,IF(MID(RIGHT(S349,8),1,1)="R",1994,IF(MID(RIGHT(S349,8),1,1)="S",1995,IF(MID(RIGHT(S349,8),1,1)="T",1996,IF(MID(RIGHT(S349,8),1,1)="V",1997,IF(MID(RIGHT(S349,8),1,1)="W",1998,IF(MID(RIGHT(S349,8),1,1)="X",1999,IF(MID(RIGHT(S349,8),1,1)="Y",2000,IF(MID(RIGHT(S349,8),1,1)="1",2001,IF(MID(RIGHT(S349,8),1,1)="2",2002,IF(MID(RIGHT(S349,8),1,1)="3",2003,IF(MID(RIGHT(S349,8),1,1)="4",2004,IF(MID(RIGHT(S349,8),1,1)="5",2005,IF(MID(RIGHT(S349,8),1,1)="6",2006,IF(MID(RIGHT(S349,8),1,1)="7",2007,IF(MID(RIGHT(S349,8),1,1)="8",2008,IF(MID(RIGHT(S349,8),1,1)="9",2009,IF(MID(RIGHT(S349,8),1,1)="A",2010,IF(MID(RIGHT(S349,8),1,1)="B",2011,IF(MID(RIGHT(S349,8),1,1)="C",2012,IF(MID(RIGHT(S349,8),1,1)="D",2013,IF(MID(RIGHT(S349,8),1,1)="E",2014,IF(MID(RIGHT(S349,8),1,1)="F",2015,IF(MID(RIGHT(S349,8),1,1)="G",2016,IF(MID(RIGHT(S349,8),1,1)="H",2017,IF(MID(RIGHT(S349,8),1,1)="J",2018,IF(MID(RIGHT(S349,8),1,1)="K",2019,IF(MID(RIGHT(S349,8),1,1)="L",2020,""))))))))))))))))))))))))))))))</f>
        <v>2014</v>
      </c>
      <c r="S349" s="125" t="s">
        <v>12414</v>
      </c>
      <c r="T349" s="125">
        <v>2030</v>
      </c>
      <c r="U349" s="128"/>
      <c r="V349" s="128">
        <v>45497</v>
      </c>
      <c r="W349" s="130" t="s">
        <v>12821</v>
      </c>
      <c r="X349" s="1461"/>
    </row>
    <row r="350" spans="1:24" ht="26.25" customHeight="1">
      <c r="A350" s="1460"/>
      <c r="B350" s="125"/>
      <c r="C350" s="125" t="s">
        <v>10099</v>
      </c>
      <c r="D350" s="125" t="s">
        <v>191</v>
      </c>
      <c r="E350" s="125"/>
      <c r="F350" s="125"/>
      <c r="G350" s="125"/>
      <c r="H350" s="125"/>
      <c r="I350" s="125"/>
      <c r="J350" s="125" t="s">
        <v>12431</v>
      </c>
      <c r="K350" s="1639" t="s">
        <v>4071</v>
      </c>
      <c r="L350" s="1752" t="s">
        <v>12825</v>
      </c>
      <c r="M350" s="125"/>
      <c r="N350" s="126"/>
      <c r="O350" s="126"/>
      <c r="P350" s="127"/>
      <c r="Q350" s="125" t="s">
        <v>250</v>
      </c>
      <c r="R350" s="1626">
        <v>2009</v>
      </c>
      <c r="S350" s="125" t="s">
        <v>12413</v>
      </c>
      <c r="T350" s="125">
        <v>1940</v>
      </c>
      <c r="U350" s="128"/>
      <c r="V350" s="128">
        <v>45500</v>
      </c>
      <c r="W350" s="130"/>
      <c r="X350" s="1461"/>
    </row>
    <row r="351" spans="1:24" ht="26.25" customHeight="1">
      <c r="A351" s="1460"/>
      <c r="B351" s="125"/>
      <c r="C351" s="125" t="s">
        <v>2472</v>
      </c>
      <c r="D351" s="125" t="s">
        <v>191</v>
      </c>
      <c r="E351" s="125"/>
      <c r="F351" s="125"/>
      <c r="G351" s="125"/>
      <c r="H351" s="125"/>
      <c r="I351" s="125"/>
      <c r="J351" s="125" t="s">
        <v>12596</v>
      </c>
      <c r="K351" s="411" t="s">
        <v>12259</v>
      </c>
      <c r="L351" s="1753" t="s">
        <v>12826</v>
      </c>
      <c r="M351" s="2476" t="s">
        <v>10944</v>
      </c>
      <c r="N351" s="2477"/>
      <c r="O351" s="2478"/>
      <c r="P351" s="127"/>
      <c r="Q351" s="125"/>
      <c r="R351" s="125"/>
      <c r="S351" s="1637" t="s">
        <v>189</v>
      </c>
      <c r="T351" s="131">
        <v>3870</v>
      </c>
      <c r="U351" s="128"/>
      <c r="V351" s="128">
        <v>45495</v>
      </c>
      <c r="W351" s="130"/>
      <c r="X351" s="1461"/>
    </row>
    <row r="352" spans="1:24" ht="26.25" customHeight="1">
      <c r="A352" s="1460"/>
      <c r="B352" s="125"/>
      <c r="C352" s="125"/>
      <c r="D352" s="125"/>
      <c r="E352" s="125"/>
      <c r="F352" s="125"/>
      <c r="G352" s="125"/>
      <c r="H352" s="125"/>
      <c r="I352" s="125"/>
      <c r="J352" s="125"/>
      <c r="K352" s="126"/>
      <c r="L352" s="125"/>
      <c r="M352" s="125"/>
      <c r="N352" s="126"/>
      <c r="O352" s="126"/>
      <c r="P352" s="127"/>
      <c r="Q352" s="125"/>
      <c r="R352" s="125"/>
      <c r="S352" s="131" t="s">
        <v>2472</v>
      </c>
      <c r="T352" s="131">
        <f>SUM(T347:T351)</f>
        <v>12420</v>
      </c>
      <c r="U352" s="128"/>
      <c r="V352" s="128">
        <v>45496</v>
      </c>
      <c r="W352" s="130"/>
      <c r="X352" s="1461"/>
    </row>
    <row r="353" spans="1:24" ht="26.25" customHeight="1" thickBot="1">
      <c r="A353" s="1462"/>
      <c r="B353" s="1463"/>
      <c r="C353" s="1463"/>
      <c r="D353" s="1463"/>
      <c r="E353" s="1463"/>
      <c r="F353" s="1463"/>
      <c r="G353" s="1463"/>
      <c r="H353" s="1463"/>
      <c r="I353" s="1463"/>
      <c r="J353" s="1463"/>
      <c r="K353" s="611" t="s">
        <v>12253</v>
      </c>
      <c r="L353" s="1463"/>
      <c r="M353" s="1463"/>
      <c r="N353" s="1464"/>
      <c r="O353" s="1464"/>
      <c r="P353" s="1465"/>
      <c r="Q353" s="1463"/>
      <c r="R353" s="1463"/>
      <c r="S353" s="1465"/>
      <c r="T353" s="1466"/>
      <c r="U353" s="1467"/>
      <c r="V353" s="1468">
        <v>45494</v>
      </c>
      <c r="W353" s="1469"/>
      <c r="X353" s="1470"/>
    </row>
    <row r="355" spans="1:24" ht="26.25" customHeight="1" thickBot="1"/>
    <row r="356" spans="1:24" ht="26.25" customHeight="1">
      <c r="A356" s="492" t="s">
        <v>188</v>
      </c>
      <c r="B356" s="493"/>
      <c r="C356" s="493" t="s">
        <v>11349</v>
      </c>
      <c r="D356" s="493" t="s">
        <v>190</v>
      </c>
      <c r="E356" s="493" t="s">
        <v>191</v>
      </c>
      <c r="F356" s="493" t="s">
        <v>191</v>
      </c>
      <c r="G356" s="493" t="s">
        <v>191</v>
      </c>
      <c r="H356" s="1481"/>
      <c r="I356" s="493" t="s">
        <v>10574</v>
      </c>
      <c r="J356" s="494" t="s">
        <v>12618</v>
      </c>
      <c r="K356" s="1729" t="s">
        <v>11333</v>
      </c>
      <c r="L356" s="494" t="s">
        <v>12633</v>
      </c>
      <c r="M356" s="495"/>
      <c r="N356" s="495" t="s">
        <v>12609</v>
      </c>
      <c r="O356" s="495" t="s">
        <v>12608</v>
      </c>
      <c r="P356" s="496" t="s">
        <v>12750</v>
      </c>
      <c r="Q356" s="493" t="s">
        <v>1838</v>
      </c>
      <c r="R356" s="493">
        <f t="shared" ref="R356:R359" si="14">IF(MID(RIGHT(S356,8),1,1)="M",2021,IF(MID(RIGHT(S356,8),1,1)="N",2022,IF(MID(RIGHT(S356,8),1,1)="P",2023,IF(MID(RIGHT(S356,8),1,1)="R",1994,IF(MID(RIGHT(S356,8),1,1)="S",1995,IF(MID(RIGHT(S356,8),1,1)="T",1996,IF(MID(RIGHT(S356,8),1,1)="V",1997,IF(MID(RIGHT(S356,8),1,1)="W",1998,IF(MID(RIGHT(S356,8),1,1)="X",1999,IF(MID(RIGHT(S356,8),1,1)="Y",2000,IF(MID(RIGHT(S356,8),1,1)="1",2001,IF(MID(RIGHT(S356,8),1,1)="2",2002,IF(MID(RIGHT(S356,8),1,1)="3",2003,IF(MID(RIGHT(S356,8),1,1)="4",2004,IF(MID(RIGHT(S356,8),1,1)="5",2005,IF(MID(RIGHT(S356,8),1,1)="6",2006,IF(MID(RIGHT(S356,8),1,1)="7",2007,IF(MID(RIGHT(S356,8),1,1)="8",2008,IF(MID(RIGHT(S356,8),1,1)="9",2009,IF(MID(RIGHT(S356,8),1,1)="A",2010,IF(MID(RIGHT(S356,8),1,1)="B",2011,IF(MID(RIGHT(S356,8),1,1)="C",2012,IF(MID(RIGHT(S356,8),1,1)="D",2013,IF(MID(RIGHT(S356,8),1,1)="E",2014,IF(MID(RIGHT(S356,8),1,1)="F",2015,IF(MID(RIGHT(S356,8),1,1)="G",2016,IF(MID(RIGHT(S356,8),1,1)="H",2017,IF(MID(RIGHT(S356,8),1,1)="J",2018,IF(MID(RIGHT(S356,8),1,1)="K",2019,IF(MID(RIGHT(S356,8),1,1)="L",2020,""))))))))))))))))))))))))))))))</f>
        <v>2020</v>
      </c>
      <c r="S356" s="493" t="s">
        <v>12610</v>
      </c>
      <c r="T356" s="493">
        <v>1605</v>
      </c>
      <c r="U356" s="497">
        <v>45435</v>
      </c>
      <c r="V356" s="497">
        <v>45464</v>
      </c>
      <c r="W356" s="498">
        <v>2350</v>
      </c>
      <c r="X356" s="499">
        <v>2850</v>
      </c>
    </row>
    <row r="357" spans="1:24" ht="26.25" customHeight="1">
      <c r="A357" s="500"/>
      <c r="B357" s="97"/>
      <c r="C357" s="97"/>
      <c r="D357" s="97"/>
      <c r="E357" s="97"/>
      <c r="F357" s="97"/>
      <c r="G357" s="97"/>
      <c r="H357" s="97"/>
      <c r="I357" s="97" t="s">
        <v>3598</v>
      </c>
      <c r="J357" s="317" t="s">
        <v>12560</v>
      </c>
      <c r="K357" s="99" t="s">
        <v>12565</v>
      </c>
      <c r="L357" s="427" t="s">
        <v>3603</v>
      </c>
      <c r="M357" s="98"/>
      <c r="N357" s="73" t="s">
        <v>7035</v>
      </c>
      <c r="O357" s="97"/>
      <c r="P357" s="99" t="s">
        <v>13795</v>
      </c>
      <c r="Q357" s="97" t="s">
        <v>1838</v>
      </c>
      <c r="R357" s="97">
        <f t="shared" si="14"/>
        <v>2020</v>
      </c>
      <c r="S357" s="97" t="s">
        <v>12611</v>
      </c>
      <c r="T357" s="97">
        <v>1605</v>
      </c>
      <c r="U357" s="431">
        <v>45436</v>
      </c>
      <c r="V357" s="430">
        <v>45478</v>
      </c>
      <c r="W357" s="106" t="s">
        <v>12749</v>
      </c>
      <c r="X357" s="1528" t="s">
        <v>12726</v>
      </c>
    </row>
    <row r="358" spans="1:24" ht="26.25" customHeight="1">
      <c r="A358" s="500"/>
      <c r="B358" s="97"/>
      <c r="C358" s="97"/>
      <c r="D358" s="97"/>
      <c r="E358" s="97"/>
      <c r="F358" s="97"/>
      <c r="G358" s="97"/>
      <c r="H358" s="97"/>
      <c r="I358" s="97"/>
      <c r="J358" s="428" t="s">
        <v>12584</v>
      </c>
      <c r="K358" s="97" t="s">
        <v>12551</v>
      </c>
      <c r="L358" s="98" t="s">
        <v>13794</v>
      </c>
      <c r="M358" s="98"/>
      <c r="N358" s="73" t="s">
        <v>2943</v>
      </c>
      <c r="O358" s="97"/>
      <c r="P358" s="99"/>
      <c r="Q358" s="97" t="s">
        <v>1838</v>
      </c>
      <c r="R358" s="97">
        <f t="shared" si="14"/>
        <v>2020</v>
      </c>
      <c r="S358" s="97" t="s">
        <v>12612</v>
      </c>
      <c r="T358" s="97">
        <v>1605</v>
      </c>
      <c r="U358" s="430"/>
      <c r="V358" s="430">
        <v>45480</v>
      </c>
      <c r="W358" s="106">
        <v>50</v>
      </c>
      <c r="X358" s="652">
        <v>50</v>
      </c>
    </row>
    <row r="359" spans="1:24" ht="26.25" customHeight="1">
      <c r="A359" s="500"/>
      <c r="B359" s="97"/>
      <c r="C359" s="97"/>
      <c r="D359" s="97"/>
      <c r="E359" s="97"/>
      <c r="F359" s="97"/>
      <c r="G359" s="97"/>
      <c r="H359" s="97"/>
      <c r="I359" s="97"/>
      <c r="J359" s="428"/>
      <c r="K359" s="1724" t="s">
        <v>12561</v>
      </c>
      <c r="L359" s="98"/>
      <c r="M359" s="98"/>
      <c r="N359" s="98"/>
      <c r="O359" s="97"/>
      <c r="P359" s="99"/>
      <c r="Q359" s="97" t="s">
        <v>1838</v>
      </c>
      <c r="R359" s="97">
        <f t="shared" si="14"/>
        <v>2020</v>
      </c>
      <c r="S359" s="97" t="s">
        <v>12613</v>
      </c>
      <c r="T359" s="97">
        <v>1605</v>
      </c>
      <c r="U359" s="431"/>
      <c r="V359" s="430">
        <v>45479</v>
      </c>
      <c r="W359" s="311"/>
      <c r="X359" s="652"/>
    </row>
    <row r="360" spans="1:24" ht="26.25" customHeight="1">
      <c r="A360" s="500"/>
      <c r="B360" s="97"/>
      <c r="C360" s="97"/>
      <c r="D360" s="97"/>
      <c r="E360" s="97"/>
      <c r="F360" s="97"/>
      <c r="G360" s="97"/>
      <c r="H360" s="97"/>
      <c r="I360" s="97"/>
      <c r="J360" s="97"/>
      <c r="K360" s="98" t="s">
        <v>1772</v>
      </c>
      <c r="L360" s="98"/>
      <c r="M360" s="98"/>
      <c r="N360" s="98"/>
      <c r="O360" s="98"/>
      <c r="P360" s="99"/>
      <c r="Q360" s="97"/>
      <c r="R360" s="97"/>
      <c r="S360" s="102" t="s">
        <v>189</v>
      </c>
      <c r="T360" s="965">
        <v>3850</v>
      </c>
      <c r="U360" s="430"/>
      <c r="V360" s="430">
        <v>45499</v>
      </c>
      <c r="W360" s="106"/>
      <c r="X360" s="652"/>
    </row>
    <row r="361" spans="1:24" ht="26.25" customHeight="1">
      <c r="A361" s="500"/>
      <c r="B361" s="97"/>
      <c r="C361" s="97"/>
      <c r="D361" s="97"/>
      <c r="E361" s="97"/>
      <c r="F361" s="97"/>
      <c r="G361" s="97"/>
      <c r="H361" s="97"/>
      <c r="I361" s="97"/>
      <c r="J361" s="97"/>
      <c r="K361" s="98"/>
      <c r="L361" s="98"/>
      <c r="M361" s="2559" t="s">
        <v>8286</v>
      </c>
      <c r="N361" s="2560"/>
      <c r="O361" s="2560"/>
      <c r="P361" s="99"/>
      <c r="Q361" s="97"/>
      <c r="R361" s="97"/>
      <c r="S361" s="102" t="s">
        <v>2472</v>
      </c>
      <c r="T361" s="965">
        <f>SUM(T356:T360)</f>
        <v>10270</v>
      </c>
      <c r="U361" s="100"/>
      <c r="V361" s="101">
        <v>45486</v>
      </c>
      <c r="W361" s="106"/>
      <c r="X361" s="501"/>
    </row>
    <row r="362" spans="1:24" ht="26.25" customHeight="1" thickBot="1">
      <c r="A362" s="1166"/>
      <c r="B362" s="1167"/>
      <c r="C362" s="1167"/>
      <c r="D362" s="1167"/>
      <c r="E362" s="1167"/>
      <c r="F362" s="1167"/>
      <c r="G362" s="1167"/>
      <c r="H362" s="1167"/>
      <c r="I362" s="1167"/>
      <c r="J362" s="1167"/>
      <c r="K362" s="611" t="s">
        <v>12549</v>
      </c>
      <c r="L362" s="1169"/>
      <c r="M362" s="1169"/>
      <c r="N362" s="1167"/>
      <c r="O362" s="1167"/>
      <c r="P362" s="1170"/>
      <c r="Q362" s="1171"/>
      <c r="R362" s="1171"/>
      <c r="S362" s="1171"/>
      <c r="T362" s="1171"/>
      <c r="U362" s="1172"/>
      <c r="V362" s="1173"/>
      <c r="W362" s="1174"/>
      <c r="X362" s="1175"/>
    </row>
    <row r="364" spans="1:24" ht="26.25" customHeight="1" thickBot="1"/>
    <row r="365" spans="1:24" ht="26.25" customHeight="1">
      <c r="A365" s="535" t="s">
        <v>188</v>
      </c>
      <c r="B365" s="536"/>
      <c r="C365" s="536" t="s">
        <v>1442</v>
      </c>
      <c r="D365" s="536" t="s">
        <v>190</v>
      </c>
      <c r="E365" s="536" t="s">
        <v>191</v>
      </c>
      <c r="F365" s="536" t="s">
        <v>191</v>
      </c>
      <c r="G365" s="536" t="s">
        <v>191</v>
      </c>
      <c r="H365" s="1486"/>
      <c r="I365" s="536" t="s">
        <v>10531</v>
      </c>
      <c r="J365" s="536" t="s">
        <v>12552</v>
      </c>
      <c r="K365" s="1377" t="s">
        <v>10534</v>
      </c>
      <c r="L365" s="536" t="s">
        <v>12595</v>
      </c>
      <c r="M365" s="536"/>
      <c r="N365" s="538" t="s">
        <v>12614</v>
      </c>
      <c r="O365" s="538">
        <v>19364199</v>
      </c>
      <c r="P365" s="539" t="s">
        <v>13640</v>
      </c>
      <c r="Q365" s="536" t="s">
        <v>12629</v>
      </c>
      <c r="R365" s="536">
        <f t="shared" ref="R365:R368" si="15">IF(MID(RIGHT(S365,8),1,1)="M",2021,IF(MID(RIGHT(S365,8),1,1)="N",2022,IF(MID(RIGHT(S365,8),1,1)="P",2023,IF(MID(RIGHT(S365,8),1,1)="R",1994,IF(MID(RIGHT(S365,8),1,1)="S",1995,IF(MID(RIGHT(S365,8),1,1)="T",1996,IF(MID(RIGHT(S365,8),1,1)="V",1997,IF(MID(RIGHT(S365,8),1,1)="W",1998,IF(MID(RIGHT(S365,8),1,1)="X",1999,IF(MID(RIGHT(S365,8),1,1)="Y",2000,IF(MID(RIGHT(S365,8),1,1)="1",2001,IF(MID(RIGHT(S365,8),1,1)="2",2002,IF(MID(RIGHT(S365,8),1,1)="3",2003,IF(MID(RIGHT(S365,8),1,1)="4",2004,IF(MID(RIGHT(S365,8),1,1)="5",2005,IF(MID(RIGHT(S365,8),1,1)="6",2006,IF(MID(RIGHT(S365,8),1,1)="7",2007,IF(MID(RIGHT(S365,8),1,1)="8",2008,IF(MID(RIGHT(S365,8),1,1)="9",2009,IF(MID(RIGHT(S365,8),1,1)="A",2010,IF(MID(RIGHT(S365,8),1,1)="B",2011,IF(MID(RIGHT(S365,8),1,1)="C",2012,IF(MID(RIGHT(S365,8),1,1)="D",2013,IF(MID(RIGHT(S365,8),1,1)="E",2014,IF(MID(RIGHT(S365,8),1,1)="F",2015,IF(MID(RIGHT(S365,8),1,1)="G",2016,IF(MID(RIGHT(S365,8),1,1)="H",2017,IF(MID(RIGHT(S365,8),1,1)="J",2018,IF(MID(RIGHT(S365,8),1,1)="K",2019,IF(MID(RIGHT(S365,8),1,1)="L",2020,""))))))))))))))))))))))))))))))</f>
        <v>2010</v>
      </c>
      <c r="S365" s="536" t="s">
        <v>12615</v>
      </c>
      <c r="T365" s="536">
        <v>2295</v>
      </c>
      <c r="U365" s="540">
        <v>45438</v>
      </c>
      <c r="V365" s="540">
        <v>45469</v>
      </c>
      <c r="W365" s="542">
        <v>2300</v>
      </c>
      <c r="X365" s="543">
        <v>2900</v>
      </c>
    </row>
    <row r="366" spans="1:24" ht="26.25" customHeight="1">
      <c r="A366" s="544"/>
      <c r="B366" s="108"/>
      <c r="C366" s="108" t="s">
        <v>9985</v>
      </c>
      <c r="D366" s="108"/>
      <c r="E366" s="108"/>
      <c r="F366" s="108"/>
      <c r="G366" s="108"/>
      <c r="H366" s="108"/>
      <c r="I366" s="108" t="s">
        <v>194</v>
      </c>
      <c r="J366" s="412" t="s">
        <v>12550</v>
      </c>
      <c r="K366" s="115" t="s">
        <v>2622</v>
      </c>
      <c r="L366" s="961" t="s">
        <v>3603</v>
      </c>
      <c r="M366" s="1703"/>
      <c r="N366" s="73" t="s">
        <v>3907</v>
      </c>
      <c r="O366" s="109"/>
      <c r="P366" s="110"/>
      <c r="Q366" s="108" t="s">
        <v>451</v>
      </c>
      <c r="R366" s="108">
        <f t="shared" si="15"/>
        <v>2017</v>
      </c>
      <c r="S366" s="108" t="s">
        <v>12616</v>
      </c>
      <c r="T366" s="108">
        <v>2295</v>
      </c>
      <c r="U366" s="112">
        <v>45436</v>
      </c>
      <c r="V366" s="111">
        <v>45471</v>
      </c>
      <c r="W366" s="113" t="s">
        <v>2893</v>
      </c>
      <c r="X366" s="545" t="s">
        <v>13637</v>
      </c>
    </row>
    <row r="367" spans="1:24" ht="26.25" customHeight="1">
      <c r="A367" s="544"/>
      <c r="B367" s="108"/>
      <c r="C367" s="320" t="s">
        <v>12700</v>
      </c>
      <c r="D367" s="108"/>
      <c r="E367" s="108"/>
      <c r="F367" s="108"/>
      <c r="G367" s="108"/>
      <c r="H367" s="108"/>
      <c r="I367" s="108"/>
      <c r="J367" s="108"/>
      <c r="K367" s="109" t="s">
        <v>11427</v>
      </c>
      <c r="L367" s="109"/>
      <c r="M367" s="1703"/>
      <c r="N367" s="73" t="s">
        <v>7287</v>
      </c>
      <c r="O367" s="109"/>
      <c r="P367" s="110"/>
      <c r="Q367" s="108" t="s">
        <v>12628</v>
      </c>
      <c r="R367" s="108">
        <f t="shared" si="15"/>
        <v>2014</v>
      </c>
      <c r="S367" s="108" t="s">
        <v>12641</v>
      </c>
      <c r="T367" s="108">
        <v>2295</v>
      </c>
      <c r="U367" s="1704"/>
      <c r="V367" s="111">
        <v>45473</v>
      </c>
      <c r="W367" s="113"/>
      <c r="X367" s="545"/>
    </row>
    <row r="368" spans="1:24" ht="26.25" customHeight="1">
      <c r="A368" s="544"/>
      <c r="B368" s="108"/>
      <c r="C368" s="108" t="s">
        <v>10002</v>
      </c>
      <c r="D368" s="108" t="s">
        <v>191</v>
      </c>
      <c r="E368" s="108"/>
      <c r="F368" s="108"/>
      <c r="G368" s="108"/>
      <c r="H368" s="108"/>
      <c r="I368" s="108"/>
      <c r="J368" s="108"/>
      <c r="K368" s="1705" t="s">
        <v>1772</v>
      </c>
      <c r="L368" s="109"/>
      <c r="M368" s="1703"/>
      <c r="N368" s="109"/>
      <c r="O368" s="109"/>
      <c r="P368" s="110"/>
      <c r="Q368" s="108" t="s">
        <v>451</v>
      </c>
      <c r="R368" s="108">
        <f t="shared" si="15"/>
        <v>2016</v>
      </c>
      <c r="S368" s="108" t="s">
        <v>12642</v>
      </c>
      <c r="T368" s="108">
        <v>2295</v>
      </c>
      <c r="U368" s="111"/>
      <c r="V368" s="111">
        <v>45477</v>
      </c>
      <c r="W368" s="113"/>
      <c r="X368" s="545"/>
    </row>
    <row r="369" spans="1:24" ht="26.25" customHeight="1">
      <c r="A369" s="544"/>
      <c r="B369" s="108"/>
      <c r="C369" s="108" t="s">
        <v>10003</v>
      </c>
      <c r="D369" s="108" t="s">
        <v>191</v>
      </c>
      <c r="E369" s="108"/>
      <c r="F369" s="108"/>
      <c r="G369" s="108"/>
      <c r="H369" s="108"/>
      <c r="I369" s="108"/>
      <c r="J369" s="108"/>
      <c r="K369" s="1705"/>
      <c r="L369" s="1703"/>
      <c r="M369" s="1703"/>
      <c r="N369" s="1703"/>
      <c r="O369" s="1703"/>
      <c r="P369" s="110"/>
      <c r="Q369" s="108"/>
      <c r="R369" s="108"/>
      <c r="S369" s="114" t="s">
        <v>189</v>
      </c>
      <c r="T369" s="114">
        <v>3830</v>
      </c>
      <c r="U369" s="111"/>
      <c r="V369" s="112">
        <v>45479</v>
      </c>
      <c r="W369" s="113"/>
      <c r="X369" s="545"/>
    </row>
    <row r="370" spans="1:24" ht="26.25" customHeight="1">
      <c r="A370" s="544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703"/>
      <c r="M370" s="1703"/>
      <c r="N370" s="109"/>
      <c r="O370" s="109"/>
      <c r="P370" s="110"/>
      <c r="Q370" s="108"/>
      <c r="R370" s="108"/>
      <c r="S370" s="114" t="s">
        <v>2472</v>
      </c>
      <c r="T370" s="114">
        <f>SUM(T365:T369)</f>
        <v>13010</v>
      </c>
      <c r="U370" s="112"/>
      <c r="V370" s="112"/>
      <c r="W370" s="113"/>
      <c r="X370" s="545"/>
    </row>
    <row r="371" spans="1:24" ht="26.25" customHeight="1" thickBot="1">
      <c r="A371" s="546"/>
      <c r="B371" s="547"/>
      <c r="C371" s="547"/>
      <c r="D371" s="547"/>
      <c r="E371" s="547"/>
      <c r="F371" s="547"/>
      <c r="G371" s="547"/>
      <c r="H371" s="547"/>
      <c r="I371" s="547"/>
      <c r="J371" s="547"/>
      <c r="K371" s="1690" t="s">
        <v>12549</v>
      </c>
      <c r="L371" s="547"/>
      <c r="M371" s="547"/>
      <c r="N371" s="548"/>
      <c r="O371" s="548"/>
      <c r="P371" s="549"/>
      <c r="Q371" s="547"/>
      <c r="R371" s="547"/>
      <c r="S371" s="550"/>
      <c r="T371" s="550"/>
      <c r="U371" s="551"/>
      <c r="V371" s="552"/>
      <c r="W371" s="553"/>
      <c r="X371" s="554"/>
    </row>
    <row r="373" spans="1:24" ht="26.25" customHeight="1" thickBot="1"/>
    <row r="374" spans="1:24" ht="26.25" customHeight="1">
      <c r="A374" s="699" t="s">
        <v>188</v>
      </c>
      <c r="B374" s="700"/>
      <c r="C374" s="700" t="s">
        <v>154</v>
      </c>
      <c r="D374" s="700" t="s">
        <v>190</v>
      </c>
      <c r="E374" s="700" t="s">
        <v>191</v>
      </c>
      <c r="F374" s="700" t="s">
        <v>191</v>
      </c>
      <c r="G374" s="700" t="s">
        <v>191</v>
      </c>
      <c r="H374" s="1484"/>
      <c r="I374" s="700" t="s">
        <v>8125</v>
      </c>
      <c r="J374" s="715" t="s">
        <v>12586</v>
      </c>
      <c r="K374" s="700" t="s">
        <v>12105</v>
      </c>
      <c r="L374" s="715" t="s">
        <v>12510</v>
      </c>
      <c r="M374" s="715" t="s">
        <v>12657</v>
      </c>
      <c r="N374" s="701" t="s">
        <v>12643</v>
      </c>
      <c r="O374" s="701" t="s">
        <v>12644</v>
      </c>
      <c r="P374" s="702" t="s">
        <v>13335</v>
      </c>
      <c r="Q374" s="700" t="s">
        <v>3291</v>
      </c>
      <c r="R374" s="700">
        <f t="shared" ref="R374:R377" si="16">IF(MID(RIGHT(S374,8),1,1)="M",2021,IF(MID(RIGHT(S374,8),1,1)="N",2022,IF(MID(RIGHT(S374,8),1,1)="P",2023,IF(MID(RIGHT(S374,8),1,1)="R",1994,IF(MID(RIGHT(S374,8),1,1)="S",1995,IF(MID(RIGHT(S374,8),1,1)="T",1996,IF(MID(RIGHT(S374,8),1,1)="V",1997,IF(MID(RIGHT(S374,8),1,1)="W",1998,IF(MID(RIGHT(S374,8),1,1)="X",1999,IF(MID(RIGHT(S374,8),1,1)="Y",2000,IF(MID(RIGHT(S374,8),1,1)="1",2001,IF(MID(RIGHT(S374,8),1,1)="2",2002,IF(MID(RIGHT(S374,8),1,1)="3",2003,IF(MID(RIGHT(S374,8),1,1)="4",2004,IF(MID(RIGHT(S374,8),1,1)="5",2005,IF(MID(RIGHT(S374,8),1,1)="6",2006,IF(MID(RIGHT(S374,8),1,1)="7",2007,IF(MID(RIGHT(S374,8),1,1)="8",2008,IF(MID(RIGHT(S374,8),1,1)="9",2009,IF(MID(RIGHT(S374,8),1,1)="A",2010,IF(MID(RIGHT(S374,8),1,1)="B",2011,IF(MID(RIGHT(S374,8),1,1)="C",2012,IF(MID(RIGHT(S374,8),1,1)="D",2013,IF(MID(RIGHT(S374,8),1,1)="E",2014,IF(MID(RIGHT(S374,8),1,1)="F",2015,IF(MID(RIGHT(S374,8),1,1)="G",2016,IF(MID(RIGHT(S374,8),1,1)="H",2017,IF(MID(RIGHT(S374,8),1,1)="J",2018,IF(MID(RIGHT(S374,8),1,1)="K",2019,IF(MID(RIGHT(S374,8),1,1)="L",2020,""))))))))))))))))))))))))))))))</f>
        <v>2020</v>
      </c>
      <c r="S374" s="700" t="s">
        <v>12494</v>
      </c>
      <c r="T374" s="700">
        <v>1825</v>
      </c>
      <c r="U374" s="716">
        <v>45438</v>
      </c>
      <c r="V374" s="1344">
        <v>45527</v>
      </c>
      <c r="W374" s="703">
        <v>4520</v>
      </c>
      <c r="X374" s="704">
        <v>5700</v>
      </c>
    </row>
    <row r="375" spans="1:24" ht="26.25" customHeight="1">
      <c r="A375" s="705"/>
      <c r="B375" s="278"/>
      <c r="C375" s="320" t="s">
        <v>8623</v>
      </c>
      <c r="D375" s="278"/>
      <c r="E375" s="278"/>
      <c r="F375" s="278"/>
      <c r="G375" s="278"/>
      <c r="H375" s="278"/>
      <c r="I375" s="278" t="s">
        <v>2578</v>
      </c>
      <c r="J375" s="317" t="s">
        <v>12374</v>
      </c>
      <c r="K375" s="280" t="s">
        <v>7735</v>
      </c>
      <c r="L375" s="425" t="s">
        <v>3603</v>
      </c>
      <c r="M375" s="278"/>
      <c r="N375" s="73" t="s">
        <v>7844</v>
      </c>
      <c r="O375" s="278"/>
      <c r="P375" s="278"/>
      <c r="Q375" s="278" t="s">
        <v>3291</v>
      </c>
      <c r="R375" s="278">
        <f t="shared" si="16"/>
        <v>2020</v>
      </c>
      <c r="S375" s="278" t="s">
        <v>12493</v>
      </c>
      <c r="T375" s="278">
        <v>1825</v>
      </c>
      <c r="U375" s="420">
        <v>45439</v>
      </c>
      <c r="V375" s="719">
        <v>45503</v>
      </c>
      <c r="W375" s="283" t="s">
        <v>2893</v>
      </c>
      <c r="X375" s="706" t="s">
        <v>12878</v>
      </c>
    </row>
    <row r="376" spans="1:24" ht="26.25" customHeight="1">
      <c r="A376" s="705"/>
      <c r="B376" s="278"/>
      <c r="C376" s="278" t="s">
        <v>8254</v>
      </c>
      <c r="D376" s="278"/>
      <c r="E376" s="278"/>
      <c r="F376" s="278"/>
      <c r="G376" s="278"/>
      <c r="H376" s="278"/>
      <c r="I376" s="720"/>
      <c r="J376" s="278" t="s">
        <v>12585</v>
      </c>
      <c r="K376" s="278" t="s">
        <v>12373</v>
      </c>
      <c r="L376" s="278"/>
      <c r="M376" s="278"/>
      <c r="N376" s="73" t="s">
        <v>7843</v>
      </c>
      <c r="O376" s="1371"/>
      <c r="P376" s="278"/>
      <c r="Q376" s="278" t="s">
        <v>3291</v>
      </c>
      <c r="R376" s="278">
        <f t="shared" si="16"/>
        <v>2020</v>
      </c>
      <c r="S376" s="278" t="s">
        <v>12495</v>
      </c>
      <c r="T376" s="278">
        <v>1825</v>
      </c>
      <c r="U376" s="420"/>
      <c r="V376" s="719">
        <v>45504</v>
      </c>
      <c r="W376" s="283"/>
      <c r="X376" s="706"/>
    </row>
    <row r="377" spans="1:24" ht="26.25" customHeight="1">
      <c r="A377" s="705"/>
      <c r="B377" s="278"/>
      <c r="C377" s="278" t="s">
        <v>5629</v>
      </c>
      <c r="D377" s="278" t="s">
        <v>191</v>
      </c>
      <c r="E377" s="278"/>
      <c r="F377" s="278"/>
      <c r="G377" s="278"/>
      <c r="H377" s="278"/>
      <c r="I377" s="720" t="s">
        <v>8207</v>
      </c>
      <c r="J377" s="278"/>
      <c r="K377" s="278" t="s">
        <v>1772</v>
      </c>
      <c r="L377" s="278"/>
      <c r="M377" s="278"/>
      <c r="N377" s="73" t="s">
        <v>7870</v>
      </c>
      <c r="O377" s="278"/>
      <c r="P377" s="280"/>
      <c r="Q377" s="278" t="s">
        <v>3291</v>
      </c>
      <c r="R377" s="278">
        <f t="shared" si="16"/>
        <v>2020</v>
      </c>
      <c r="S377" s="278" t="s">
        <v>12496</v>
      </c>
      <c r="T377" s="278">
        <v>1825</v>
      </c>
      <c r="U377" s="281"/>
      <c r="V377" s="282">
        <v>45505</v>
      </c>
      <c r="W377" s="283"/>
      <c r="X377" s="721"/>
    </row>
    <row r="378" spans="1:24" ht="26.25" customHeight="1">
      <c r="A378" s="705"/>
      <c r="B378" s="278"/>
      <c r="C378" s="278" t="s">
        <v>2472</v>
      </c>
      <c r="D378" s="278" t="s">
        <v>191</v>
      </c>
      <c r="E378" s="278"/>
      <c r="F378" s="278"/>
      <c r="G378" s="278"/>
      <c r="H378" s="278"/>
      <c r="I378" s="278"/>
      <c r="J378" s="278" t="s">
        <v>12491</v>
      </c>
      <c r="K378" s="278"/>
      <c r="L378" s="278"/>
      <c r="M378" s="2559" t="s">
        <v>10944</v>
      </c>
      <c r="N378" s="2560"/>
      <c r="O378" s="2560"/>
      <c r="P378" s="2561"/>
      <c r="Q378" s="278"/>
      <c r="R378" s="278"/>
      <c r="S378" s="284" t="s">
        <v>189</v>
      </c>
      <c r="T378" s="284">
        <v>3950</v>
      </c>
      <c r="U378" s="281"/>
      <c r="V378" s="282"/>
      <c r="W378" s="283"/>
      <c r="X378" s="722"/>
    </row>
    <row r="379" spans="1:24" ht="26.25" customHeight="1">
      <c r="A379" s="705"/>
      <c r="B379" s="278"/>
      <c r="C379" s="278" t="s">
        <v>9653</v>
      </c>
      <c r="D379" s="278" t="s">
        <v>191</v>
      </c>
      <c r="E379" s="278"/>
      <c r="F379" s="278"/>
      <c r="G379" s="278"/>
      <c r="H379" s="278"/>
      <c r="I379" s="278"/>
      <c r="J379" s="278" t="s">
        <v>12373</v>
      </c>
      <c r="K379" s="278"/>
      <c r="L379" s="278"/>
      <c r="M379" s="278" t="s">
        <v>9</v>
      </c>
      <c r="N379" s="278"/>
      <c r="O379" s="278"/>
      <c r="P379" s="280"/>
      <c r="Q379" s="278"/>
      <c r="R379" s="278"/>
      <c r="S379" s="284" t="s">
        <v>2472</v>
      </c>
      <c r="T379" s="284">
        <f>SUM(T374:T378)</f>
        <v>11250</v>
      </c>
      <c r="U379" s="281"/>
      <c r="V379" s="282"/>
      <c r="W379" s="283"/>
      <c r="X379" s="722"/>
    </row>
    <row r="380" spans="1:24" ht="26.25" customHeight="1" thickBot="1">
      <c r="A380" s="707"/>
      <c r="B380" s="708"/>
      <c r="C380" s="708"/>
      <c r="D380" s="708"/>
      <c r="E380" s="708"/>
      <c r="F380" s="708"/>
      <c r="G380" s="708"/>
      <c r="H380" s="708"/>
      <c r="I380" s="708"/>
      <c r="J380" s="708"/>
      <c r="K380" s="611" t="s">
        <v>12646</v>
      </c>
      <c r="L380" s="709"/>
      <c r="M380" s="709"/>
      <c r="N380" s="708"/>
      <c r="O380" s="708"/>
      <c r="P380" s="710"/>
      <c r="Q380" s="711"/>
      <c r="R380" s="711"/>
      <c r="S380" s="711"/>
      <c r="T380" s="711"/>
      <c r="U380" s="712"/>
      <c r="V380" s="713"/>
      <c r="W380" s="723"/>
      <c r="X380" s="724"/>
    </row>
    <row r="381" spans="1:24" ht="26.25" customHeight="1">
      <c r="A381" s="699" t="s">
        <v>188</v>
      </c>
      <c r="B381" s="700"/>
      <c r="C381" s="700" t="s">
        <v>154</v>
      </c>
      <c r="D381" s="700" t="s">
        <v>190</v>
      </c>
      <c r="E381" s="700" t="s">
        <v>191</v>
      </c>
      <c r="F381" s="700" t="s">
        <v>191</v>
      </c>
      <c r="G381" s="700" t="s">
        <v>191</v>
      </c>
      <c r="H381" s="1484"/>
      <c r="I381" s="700" t="s">
        <v>8125</v>
      </c>
      <c r="J381" s="715" t="s">
        <v>12586</v>
      </c>
      <c r="K381" s="700" t="s">
        <v>12105</v>
      </c>
      <c r="L381" s="715" t="s">
        <v>12511</v>
      </c>
      <c r="M381" s="715" t="s">
        <v>12655</v>
      </c>
      <c r="N381" s="701" t="s">
        <v>12637</v>
      </c>
      <c r="O381" s="701" t="s">
        <v>12638</v>
      </c>
      <c r="P381" s="702" t="s">
        <v>13335</v>
      </c>
      <c r="Q381" s="700" t="s">
        <v>3291</v>
      </c>
      <c r="R381" s="700">
        <f t="shared" ref="R381:R384" si="17">IF(MID(RIGHT(S381,8),1,1)="M",2021,IF(MID(RIGHT(S381,8),1,1)="N",2022,IF(MID(RIGHT(S381,8),1,1)="P",2023,IF(MID(RIGHT(S381,8),1,1)="R",1994,IF(MID(RIGHT(S381,8),1,1)="S",1995,IF(MID(RIGHT(S381,8),1,1)="T",1996,IF(MID(RIGHT(S381,8),1,1)="V",1997,IF(MID(RIGHT(S381,8),1,1)="W",1998,IF(MID(RIGHT(S381,8),1,1)="X",1999,IF(MID(RIGHT(S381,8),1,1)="Y",2000,IF(MID(RIGHT(S381,8),1,1)="1",2001,IF(MID(RIGHT(S381,8),1,1)="2",2002,IF(MID(RIGHT(S381,8),1,1)="3",2003,IF(MID(RIGHT(S381,8),1,1)="4",2004,IF(MID(RIGHT(S381,8),1,1)="5",2005,IF(MID(RIGHT(S381,8),1,1)="6",2006,IF(MID(RIGHT(S381,8),1,1)="7",2007,IF(MID(RIGHT(S381,8),1,1)="8",2008,IF(MID(RIGHT(S381,8),1,1)="9",2009,IF(MID(RIGHT(S381,8),1,1)="A",2010,IF(MID(RIGHT(S381,8),1,1)="B",2011,IF(MID(RIGHT(S381,8),1,1)="C",2012,IF(MID(RIGHT(S381,8),1,1)="D",2013,IF(MID(RIGHT(S381,8),1,1)="E",2014,IF(MID(RIGHT(S381,8),1,1)="F",2015,IF(MID(RIGHT(S381,8),1,1)="G",2016,IF(MID(RIGHT(S381,8),1,1)="H",2017,IF(MID(RIGHT(S381,8),1,1)="J",2018,IF(MID(RIGHT(S381,8),1,1)="K",2019,IF(MID(RIGHT(S381,8),1,1)="L",2020,""))))))))))))))))))))))))))))))</f>
        <v>2020</v>
      </c>
      <c r="S381" s="700" t="s">
        <v>12500</v>
      </c>
      <c r="T381" s="700">
        <v>1825</v>
      </c>
      <c r="U381" s="716">
        <v>45438</v>
      </c>
      <c r="V381" s="1344">
        <v>45527</v>
      </c>
      <c r="W381" s="703">
        <v>4520</v>
      </c>
      <c r="X381" s="704">
        <v>5700</v>
      </c>
    </row>
    <row r="382" spans="1:24" ht="26.25" customHeight="1">
      <c r="A382" s="705"/>
      <c r="B382" s="278"/>
      <c r="C382" s="320" t="s">
        <v>8623</v>
      </c>
      <c r="D382" s="278"/>
      <c r="E382" s="278"/>
      <c r="F382" s="278"/>
      <c r="G382" s="278"/>
      <c r="H382" s="278"/>
      <c r="I382" s="278" t="s">
        <v>2578</v>
      </c>
      <c r="J382" s="317" t="s">
        <v>12375</v>
      </c>
      <c r="K382" s="280" t="s">
        <v>7735</v>
      </c>
      <c r="L382" s="425" t="s">
        <v>3603</v>
      </c>
      <c r="M382" s="278"/>
      <c r="N382" s="73" t="s">
        <v>7844</v>
      </c>
      <c r="O382" s="278"/>
      <c r="P382" s="278"/>
      <c r="Q382" s="278" t="s">
        <v>3291</v>
      </c>
      <c r="R382" s="278">
        <f t="shared" si="17"/>
        <v>2020</v>
      </c>
      <c r="S382" s="278" t="s">
        <v>12497</v>
      </c>
      <c r="T382" s="278">
        <v>1825</v>
      </c>
      <c r="U382" s="420">
        <v>45439</v>
      </c>
      <c r="V382" s="719">
        <v>45503</v>
      </c>
      <c r="W382" s="283" t="s">
        <v>2893</v>
      </c>
      <c r="X382" s="706" t="s">
        <v>12878</v>
      </c>
    </row>
    <row r="383" spans="1:24" ht="26.25" customHeight="1">
      <c r="A383" s="705"/>
      <c r="B383" s="278"/>
      <c r="C383" s="278" t="s">
        <v>8254</v>
      </c>
      <c r="D383" s="278"/>
      <c r="E383" s="278"/>
      <c r="F383" s="278"/>
      <c r="G383" s="278"/>
      <c r="H383" s="278"/>
      <c r="I383" s="720"/>
      <c r="J383" s="278" t="s">
        <v>12585</v>
      </c>
      <c r="K383" s="278" t="s">
        <v>12373</v>
      </c>
      <c r="L383" s="278"/>
      <c r="M383" s="278"/>
      <c r="N383" s="73" t="s">
        <v>7843</v>
      </c>
      <c r="O383" s="1371"/>
      <c r="P383" s="278"/>
      <c r="Q383" s="278" t="s">
        <v>3291</v>
      </c>
      <c r="R383" s="278">
        <f t="shared" si="17"/>
        <v>2020</v>
      </c>
      <c r="S383" s="278" t="s">
        <v>12498</v>
      </c>
      <c r="T383" s="278">
        <v>1825</v>
      </c>
      <c r="U383" s="420"/>
      <c r="V383" s="719">
        <v>45504</v>
      </c>
      <c r="W383" s="283"/>
      <c r="X383" s="706"/>
    </row>
    <row r="384" spans="1:24" ht="26.25" customHeight="1">
      <c r="A384" s="705"/>
      <c r="B384" s="278"/>
      <c r="C384" s="278" t="s">
        <v>5629</v>
      </c>
      <c r="D384" s="278" t="s">
        <v>191</v>
      </c>
      <c r="E384" s="278"/>
      <c r="F384" s="278"/>
      <c r="G384" s="278"/>
      <c r="H384" s="278"/>
      <c r="I384" s="720" t="s">
        <v>8207</v>
      </c>
      <c r="J384" s="278"/>
      <c r="K384" s="278" t="s">
        <v>1772</v>
      </c>
      <c r="L384" s="278"/>
      <c r="M384" s="278"/>
      <c r="N384" s="73" t="s">
        <v>7870</v>
      </c>
      <c r="O384" s="278"/>
      <c r="P384" s="280"/>
      <c r="Q384" s="278" t="s">
        <v>3291</v>
      </c>
      <c r="R384" s="278">
        <f t="shared" si="17"/>
        <v>2020</v>
      </c>
      <c r="S384" s="278" t="s">
        <v>12499</v>
      </c>
      <c r="T384" s="278">
        <v>1825</v>
      </c>
      <c r="U384" s="281"/>
      <c r="V384" s="282">
        <v>45505</v>
      </c>
      <c r="W384" s="283"/>
      <c r="X384" s="721"/>
    </row>
    <row r="385" spans="1:24" ht="26.25" customHeight="1">
      <c r="A385" s="705"/>
      <c r="B385" s="278"/>
      <c r="C385" s="278" t="s">
        <v>2472</v>
      </c>
      <c r="D385" s="278" t="s">
        <v>191</v>
      </c>
      <c r="E385" s="278"/>
      <c r="F385" s="278"/>
      <c r="G385" s="278"/>
      <c r="H385" s="278"/>
      <c r="I385" s="278"/>
      <c r="J385" s="278" t="s">
        <v>12491</v>
      </c>
      <c r="K385" s="278"/>
      <c r="L385" s="278"/>
      <c r="M385" s="2559" t="s">
        <v>10944</v>
      </c>
      <c r="N385" s="2560"/>
      <c r="O385" s="2560"/>
      <c r="P385" s="2561"/>
      <c r="Q385" s="278"/>
      <c r="R385" s="278"/>
      <c r="S385" s="284" t="s">
        <v>189</v>
      </c>
      <c r="T385" s="284">
        <v>3840</v>
      </c>
      <c r="U385" s="281"/>
      <c r="V385" s="282"/>
      <c r="W385" s="283"/>
      <c r="X385" s="722"/>
    </row>
    <row r="386" spans="1:24" ht="26.25" customHeight="1">
      <c r="A386" s="705"/>
      <c r="B386" s="278"/>
      <c r="C386" s="278" t="s">
        <v>9653</v>
      </c>
      <c r="D386" s="278" t="s">
        <v>191</v>
      </c>
      <c r="E386" s="278"/>
      <c r="F386" s="278"/>
      <c r="G386" s="278"/>
      <c r="H386" s="278"/>
      <c r="I386" s="278"/>
      <c r="J386" s="278" t="s">
        <v>12373</v>
      </c>
      <c r="K386" s="278"/>
      <c r="L386" s="278"/>
      <c r="M386" s="278" t="s">
        <v>9</v>
      </c>
      <c r="N386" s="278"/>
      <c r="O386" s="278"/>
      <c r="P386" s="280"/>
      <c r="Q386" s="278"/>
      <c r="R386" s="278"/>
      <c r="S386" s="284" t="s">
        <v>2472</v>
      </c>
      <c r="T386" s="284">
        <f>SUM(T381:T385)</f>
        <v>11140</v>
      </c>
      <c r="U386" s="281"/>
      <c r="V386" s="282"/>
      <c r="W386" s="283"/>
      <c r="X386" s="722"/>
    </row>
    <row r="387" spans="1:24" ht="26.25" customHeight="1" thickBot="1">
      <c r="A387" s="707"/>
      <c r="B387" s="708"/>
      <c r="C387" s="708"/>
      <c r="D387" s="708"/>
      <c r="E387" s="708"/>
      <c r="F387" s="708"/>
      <c r="G387" s="708"/>
      <c r="H387" s="708"/>
      <c r="I387" s="708"/>
      <c r="J387" s="708"/>
      <c r="K387" s="611" t="s">
        <v>12646</v>
      </c>
      <c r="L387" s="709"/>
      <c r="M387" s="709"/>
      <c r="N387" s="708"/>
      <c r="O387" s="708"/>
      <c r="P387" s="710"/>
      <c r="Q387" s="711"/>
      <c r="R387" s="711"/>
      <c r="S387" s="711"/>
      <c r="T387" s="711"/>
      <c r="U387" s="712"/>
      <c r="V387" s="713"/>
      <c r="W387" s="723"/>
      <c r="X387" s="724"/>
    </row>
    <row r="388" spans="1:24" ht="26.25" customHeight="1">
      <c r="A388" s="699" t="s">
        <v>188</v>
      </c>
      <c r="B388" s="700"/>
      <c r="C388" s="700" t="s">
        <v>154</v>
      </c>
      <c r="D388" s="700" t="s">
        <v>190</v>
      </c>
      <c r="E388" s="700" t="s">
        <v>191</v>
      </c>
      <c r="F388" s="700" t="s">
        <v>191</v>
      </c>
      <c r="G388" s="700" t="s">
        <v>191</v>
      </c>
      <c r="H388" s="1484"/>
      <c r="I388" s="700" t="s">
        <v>8125</v>
      </c>
      <c r="J388" s="715" t="s">
        <v>12586</v>
      </c>
      <c r="K388" s="700" t="s">
        <v>12105</v>
      </c>
      <c r="L388" s="715" t="s">
        <v>12512</v>
      </c>
      <c r="M388" s="715" t="s">
        <v>12656</v>
      </c>
      <c r="N388" s="701" t="s">
        <v>12645</v>
      </c>
      <c r="O388" s="701" t="s">
        <v>12639</v>
      </c>
      <c r="P388" s="702" t="s">
        <v>13335</v>
      </c>
      <c r="Q388" s="700" t="s">
        <v>3291</v>
      </c>
      <c r="R388" s="700">
        <f t="shared" ref="R388:R391" si="18">IF(MID(RIGHT(S388,8),1,1)="M",2021,IF(MID(RIGHT(S388,8),1,1)="N",2022,IF(MID(RIGHT(S388,8),1,1)="P",2023,IF(MID(RIGHT(S388,8),1,1)="R",1994,IF(MID(RIGHT(S388,8),1,1)="S",1995,IF(MID(RIGHT(S388,8),1,1)="T",1996,IF(MID(RIGHT(S388,8),1,1)="V",1997,IF(MID(RIGHT(S388,8),1,1)="W",1998,IF(MID(RIGHT(S388,8),1,1)="X",1999,IF(MID(RIGHT(S388,8),1,1)="Y",2000,IF(MID(RIGHT(S388,8),1,1)="1",2001,IF(MID(RIGHT(S388,8),1,1)="2",2002,IF(MID(RIGHT(S388,8),1,1)="3",2003,IF(MID(RIGHT(S388,8),1,1)="4",2004,IF(MID(RIGHT(S388,8),1,1)="5",2005,IF(MID(RIGHT(S388,8),1,1)="6",2006,IF(MID(RIGHT(S388,8),1,1)="7",2007,IF(MID(RIGHT(S388,8),1,1)="8",2008,IF(MID(RIGHT(S388,8),1,1)="9",2009,IF(MID(RIGHT(S388,8),1,1)="A",2010,IF(MID(RIGHT(S388,8),1,1)="B",2011,IF(MID(RIGHT(S388,8),1,1)="C",2012,IF(MID(RIGHT(S388,8),1,1)="D",2013,IF(MID(RIGHT(S388,8),1,1)="E",2014,IF(MID(RIGHT(S388,8),1,1)="F",2015,IF(MID(RIGHT(S388,8),1,1)="G",2016,IF(MID(RIGHT(S388,8),1,1)="H",2017,IF(MID(RIGHT(S388,8),1,1)="J",2018,IF(MID(RIGHT(S388,8),1,1)="K",2019,IF(MID(RIGHT(S388,8),1,1)="L",2020,""))))))))))))))))))))))))))))))</f>
        <v>2020</v>
      </c>
      <c r="S388" s="700" t="s">
        <v>12501</v>
      </c>
      <c r="T388" s="700">
        <v>1825</v>
      </c>
      <c r="U388" s="716">
        <v>45438</v>
      </c>
      <c r="V388" s="1344">
        <v>45527</v>
      </c>
      <c r="W388" s="703">
        <v>4520</v>
      </c>
      <c r="X388" s="704">
        <v>5700</v>
      </c>
    </row>
    <row r="389" spans="1:24" ht="26.25" customHeight="1">
      <c r="A389" s="705"/>
      <c r="B389" s="278"/>
      <c r="C389" s="320" t="s">
        <v>8623</v>
      </c>
      <c r="D389" s="278"/>
      <c r="E389" s="278"/>
      <c r="F389" s="278"/>
      <c r="G389" s="278"/>
      <c r="H389" s="278"/>
      <c r="I389" s="278" t="s">
        <v>2578</v>
      </c>
      <c r="J389" s="317" t="s">
        <v>12376</v>
      </c>
      <c r="K389" s="280" t="s">
        <v>7735</v>
      </c>
      <c r="L389" s="425" t="s">
        <v>3603</v>
      </c>
      <c r="M389" s="278"/>
      <c r="N389" s="73" t="s">
        <v>7844</v>
      </c>
      <c r="O389" s="278"/>
      <c r="P389" s="278"/>
      <c r="Q389" s="278" t="s">
        <v>3291</v>
      </c>
      <c r="R389" s="278">
        <f t="shared" si="18"/>
        <v>2020</v>
      </c>
      <c r="S389" s="278" t="s">
        <v>12503</v>
      </c>
      <c r="T389" s="278">
        <v>1815</v>
      </c>
      <c r="U389" s="420">
        <v>45439</v>
      </c>
      <c r="V389" s="719">
        <v>45503</v>
      </c>
      <c r="W389" s="283" t="s">
        <v>2893</v>
      </c>
      <c r="X389" s="706" t="s">
        <v>12878</v>
      </c>
    </row>
    <row r="390" spans="1:24" ht="26.25" customHeight="1">
      <c r="A390" s="705"/>
      <c r="B390" s="278"/>
      <c r="C390" s="278" t="s">
        <v>8254</v>
      </c>
      <c r="D390" s="278"/>
      <c r="E390" s="278"/>
      <c r="F390" s="278"/>
      <c r="G390" s="278"/>
      <c r="H390" s="278"/>
      <c r="I390" s="720"/>
      <c r="J390" s="278" t="s">
        <v>12585</v>
      </c>
      <c r="K390" s="278" t="s">
        <v>12373</v>
      </c>
      <c r="L390" s="278"/>
      <c r="M390" s="278"/>
      <c r="N390" s="73" t="s">
        <v>7843</v>
      </c>
      <c r="O390" s="1371"/>
      <c r="P390" s="278"/>
      <c r="Q390" s="278" t="s">
        <v>3291</v>
      </c>
      <c r="R390" s="278">
        <f t="shared" si="18"/>
        <v>2020</v>
      </c>
      <c r="S390" s="278" t="s">
        <v>12504</v>
      </c>
      <c r="T390" s="278">
        <v>1825</v>
      </c>
      <c r="U390" s="420"/>
      <c r="V390" s="719">
        <v>45504</v>
      </c>
      <c r="W390" s="283"/>
      <c r="X390" s="706"/>
    </row>
    <row r="391" spans="1:24" ht="26.25" customHeight="1">
      <c r="A391" s="705"/>
      <c r="B391" s="278"/>
      <c r="C391" s="278" t="s">
        <v>5629</v>
      </c>
      <c r="D391" s="278" t="s">
        <v>191</v>
      </c>
      <c r="E391" s="278"/>
      <c r="F391" s="278"/>
      <c r="G391" s="278"/>
      <c r="H391" s="278"/>
      <c r="I391" s="720" t="s">
        <v>8207</v>
      </c>
      <c r="J391" s="278"/>
      <c r="K391" s="278" t="s">
        <v>1772</v>
      </c>
      <c r="L391" s="278"/>
      <c r="M391" s="278"/>
      <c r="N391" s="73" t="s">
        <v>7870</v>
      </c>
      <c r="O391" s="278"/>
      <c r="P391" s="280"/>
      <c r="Q391" s="278" t="s">
        <v>2093</v>
      </c>
      <c r="R391" s="278">
        <f t="shared" si="18"/>
        <v>2020</v>
      </c>
      <c r="S391" s="278" t="s">
        <v>12502</v>
      </c>
      <c r="T391" s="278">
        <v>1815</v>
      </c>
      <c r="U391" s="281"/>
      <c r="V391" s="282">
        <v>45505</v>
      </c>
      <c r="W391" s="283"/>
      <c r="X391" s="721"/>
    </row>
    <row r="392" spans="1:24" ht="26.25" customHeight="1">
      <c r="A392" s="705"/>
      <c r="B392" s="278"/>
      <c r="C392" s="278" t="s">
        <v>2472</v>
      </c>
      <c r="D392" s="278" t="s">
        <v>191</v>
      </c>
      <c r="E392" s="278"/>
      <c r="F392" s="278"/>
      <c r="G392" s="278"/>
      <c r="H392" s="278"/>
      <c r="I392" s="278"/>
      <c r="J392" s="278" t="s">
        <v>12491</v>
      </c>
      <c r="K392" s="278"/>
      <c r="L392" s="278"/>
      <c r="M392" s="2559" t="s">
        <v>10944</v>
      </c>
      <c r="N392" s="2560"/>
      <c r="O392" s="2560"/>
      <c r="P392" s="2561"/>
      <c r="Q392" s="278"/>
      <c r="R392" s="278"/>
      <c r="S392" s="284" t="s">
        <v>189</v>
      </c>
      <c r="T392" s="284">
        <v>3700</v>
      </c>
      <c r="U392" s="281"/>
      <c r="V392" s="282"/>
      <c r="W392" s="283"/>
      <c r="X392" s="722"/>
    </row>
    <row r="393" spans="1:24" ht="26.25" customHeight="1">
      <c r="A393" s="705"/>
      <c r="B393" s="278"/>
      <c r="C393" s="278" t="s">
        <v>9653</v>
      </c>
      <c r="D393" s="278" t="s">
        <v>191</v>
      </c>
      <c r="E393" s="278"/>
      <c r="F393" s="278"/>
      <c r="G393" s="278"/>
      <c r="H393" s="278"/>
      <c r="I393" s="278"/>
      <c r="J393" s="278" t="s">
        <v>12373</v>
      </c>
      <c r="K393" s="278"/>
      <c r="L393" s="278"/>
      <c r="M393" s="278" t="s">
        <v>9</v>
      </c>
      <c r="N393" s="278"/>
      <c r="O393" s="278"/>
      <c r="P393" s="280"/>
      <c r="Q393" s="278"/>
      <c r="R393" s="278"/>
      <c r="S393" s="284" t="s">
        <v>2472</v>
      </c>
      <c r="T393" s="284">
        <f>SUM(T388:T392)</f>
        <v>10980</v>
      </c>
      <c r="U393" s="281"/>
      <c r="V393" s="282"/>
      <c r="W393" s="283"/>
      <c r="X393" s="722"/>
    </row>
    <row r="394" spans="1:24" ht="26.25" customHeight="1" thickBot="1">
      <c r="A394" s="707"/>
      <c r="B394" s="708"/>
      <c r="C394" s="708"/>
      <c r="D394" s="708"/>
      <c r="E394" s="708"/>
      <c r="F394" s="708"/>
      <c r="G394" s="708"/>
      <c r="H394" s="708"/>
      <c r="I394" s="708"/>
      <c r="J394" s="708"/>
      <c r="K394" s="611" t="s">
        <v>12646</v>
      </c>
      <c r="L394" s="709"/>
      <c r="M394" s="709"/>
      <c r="N394" s="708"/>
      <c r="O394" s="708"/>
      <c r="P394" s="710"/>
      <c r="Q394" s="711"/>
      <c r="R394" s="711"/>
      <c r="S394" s="711"/>
      <c r="T394" s="711"/>
      <c r="U394" s="712"/>
      <c r="V394" s="713"/>
      <c r="W394" s="723"/>
      <c r="X394" s="724"/>
    </row>
    <row r="395" spans="1:24" ht="26.25" customHeight="1">
      <c r="L395" s="1719"/>
    </row>
    <row r="396" spans="1:24" ht="26.25" customHeight="1" thickBot="1">
      <c r="A396" s="445"/>
      <c r="B396" s="445"/>
      <c r="C396" s="445"/>
      <c r="D396" s="445"/>
      <c r="E396" s="445"/>
      <c r="F396" s="445"/>
      <c r="G396" s="445"/>
      <c r="H396" s="445"/>
      <c r="I396" s="445"/>
      <c r="J396" s="445"/>
      <c r="K396" s="1735"/>
      <c r="L396" s="445"/>
      <c r="M396" s="1736"/>
      <c r="N396" s="446"/>
      <c r="O396" s="446"/>
      <c r="P396" s="447"/>
      <c r="Q396" s="445"/>
      <c r="R396" s="445"/>
      <c r="S396" s="445"/>
      <c r="T396" s="445"/>
      <c r="U396" s="448"/>
      <c r="V396" s="449"/>
      <c r="W396" s="450"/>
      <c r="X396" s="450"/>
    </row>
    <row r="397" spans="1:24" ht="26.25" customHeight="1">
      <c r="A397" s="1004" t="s">
        <v>2709</v>
      </c>
      <c r="B397" s="1005"/>
      <c r="C397" s="1005" t="s">
        <v>26</v>
      </c>
      <c r="D397" s="1005" t="s">
        <v>190</v>
      </c>
      <c r="E397" s="1005" t="s">
        <v>191</v>
      </c>
      <c r="F397" s="1005" t="s">
        <v>191</v>
      </c>
      <c r="G397" s="1005" t="s">
        <v>191</v>
      </c>
      <c r="H397" s="1485"/>
      <c r="I397" s="1005" t="s">
        <v>8261</v>
      </c>
      <c r="J397" s="1737" t="s">
        <v>12662</v>
      </c>
      <c r="K397" s="1011" t="s">
        <v>12301</v>
      </c>
      <c r="L397" s="2847" t="s">
        <v>12895</v>
      </c>
      <c r="M397" s="1015" t="s">
        <v>12665</v>
      </c>
      <c r="N397" s="2844" t="s">
        <v>12685</v>
      </c>
      <c r="O397" s="1739"/>
      <c r="P397" s="2843" t="s">
        <v>13427</v>
      </c>
      <c r="Q397" s="1015" t="s">
        <v>10603</v>
      </c>
      <c r="R397" s="1015">
        <f>IF(MID(RIGHT(S397,8),1,1)="M",2021,IF(MID(RIGHT(S397,8),1,1)="N",2022,IF(MID(RIGHT(S397,8),1,1)="P",2023,IF(MID(RIGHT(S397,8),1,1)="R",1994,IF(MID(RIGHT(S397,8),1,1)="S",1995,IF(MID(RIGHT(S397,8),1,1)="T",1996,IF(MID(RIGHT(S397,8),1,1)="V",1997,IF(MID(RIGHT(S397,8),1,1)="W",1998,IF(MID(RIGHT(S397,8),1,1)="X",1999,IF(MID(RIGHT(S397,8),1,1)="Y",2000,IF(MID(RIGHT(S397,8),1,1)="1",2001,IF(MID(RIGHT(S397,8),1,1)="2",2002,IF(MID(RIGHT(S397,8),1,1)="3",2003,IF(MID(RIGHT(S397,8),1,1)="4",2004,IF(MID(RIGHT(S397,8),1,1)="5",2005,IF(MID(RIGHT(S397,8),1,1)="6",2006,IF(MID(RIGHT(S397,8),1,1)="7",2007,IF(MID(RIGHT(S397,8),1,1)="8",2008,IF(MID(RIGHT(S397,8),1,1)="9",2009,IF(MID(RIGHT(S397,8),1,1)="A",2010,IF(MID(RIGHT(S397,8),1,1)="B",2011,IF(MID(RIGHT(S397,8),1,1)="C",2012,IF(MID(RIGHT(S397,8),1,1)="D",2013,IF(MID(RIGHT(S397,8),1,1)="E",2014,IF(MID(RIGHT(S397,8),1,1)="F",2015,IF(MID(RIGHT(S397,8),1,1)="G",2016,IF(MID(RIGHT(S397,8),1,1)="H",2017,IF(MID(RIGHT(S397,8),1,1)="J",2018,IF(MID(RIGHT(S397,8),1,1)="K",2019,IF(MID(RIGHT(S397,8),1,1)="L",2020,""))))))))))))))))))))))))))))))</f>
        <v>2012</v>
      </c>
      <c r="S397" s="1015" t="s">
        <v>13250</v>
      </c>
      <c r="T397" s="1015">
        <v>1290</v>
      </c>
      <c r="U397" s="1412">
        <v>45443</v>
      </c>
      <c r="V397" s="1016">
        <v>45473</v>
      </c>
      <c r="W397" s="1017">
        <v>1450</v>
      </c>
      <c r="X397" s="1018">
        <f>W397+50</f>
        <v>1500</v>
      </c>
    </row>
    <row r="398" spans="1:24" ht="26.25" customHeight="1">
      <c r="A398" s="1006"/>
      <c r="B398" s="1007"/>
      <c r="C398" s="1007"/>
      <c r="D398" s="1007"/>
      <c r="E398" s="1007"/>
      <c r="F398" s="1007"/>
      <c r="G398" s="1007"/>
      <c r="H398" s="1007"/>
      <c r="I398" s="1007"/>
      <c r="J398" s="1546" t="s">
        <v>12458</v>
      </c>
      <c r="K398" s="1013"/>
      <c r="L398" s="2787"/>
      <c r="M398" s="1564" t="s">
        <v>12665</v>
      </c>
      <c r="N398" s="2845"/>
      <c r="O398" s="1013"/>
      <c r="P398" s="2761"/>
      <c r="Q398" s="1019" t="s">
        <v>10603</v>
      </c>
      <c r="R398" s="1019">
        <f>IF(MID(RIGHT(S398,8),1,1)="M",2021,IF(MID(RIGHT(S398,8),1,1)="N",2022,IF(MID(RIGHT(S398,8),1,1)="P",2023,IF(MID(RIGHT(S398,8),1,1)="R",1994,IF(MID(RIGHT(S398,8),1,1)="S",1995,IF(MID(RIGHT(S398,8),1,1)="T",1996,IF(MID(RIGHT(S398,8),1,1)="V",1997,IF(MID(RIGHT(S398,8),1,1)="W",1998,IF(MID(RIGHT(S398,8),1,1)="X",1999,IF(MID(RIGHT(S398,8),1,1)="Y",2000,IF(MID(RIGHT(S398,8),1,1)="1",2001,IF(MID(RIGHT(S398,8),1,1)="2",2002,IF(MID(RIGHT(S398,8),1,1)="3",2003,IF(MID(RIGHT(S398,8),1,1)="4",2004,IF(MID(RIGHT(S398,8),1,1)="5",2005,IF(MID(RIGHT(S398,8),1,1)="6",2006,IF(MID(RIGHT(S398,8),1,1)="7",2007,IF(MID(RIGHT(S398,8),1,1)="8",2008,IF(MID(RIGHT(S398,8),1,1)="9",2009,IF(MID(RIGHT(S398,8),1,1)="A",2010,IF(MID(RIGHT(S398,8),1,1)="B",2011,IF(MID(RIGHT(S398,8),1,1)="C",2012,IF(MID(RIGHT(S398,8),1,1)="D",2013,IF(MID(RIGHT(S398,8),1,1)="E",2014,IF(MID(RIGHT(S398,8),1,1)="F",2015,IF(MID(RIGHT(S398,8),1,1)="G",2016,IF(MID(RIGHT(S398,8),1,1)="H",2017,IF(MID(RIGHT(S398,8),1,1)="J",2018,IF(MID(RIGHT(S398,8),1,1)="K",2019,IF(MID(RIGHT(S398,8),1,1)="L",2020,""))))))))))))))))))))))))))))))</f>
        <v>2012</v>
      </c>
      <c r="S398" s="1019" t="s">
        <v>13251</v>
      </c>
      <c r="T398" s="1019">
        <v>1290</v>
      </c>
      <c r="U398" s="1020"/>
      <c r="V398" s="1023"/>
      <c r="W398" s="1021">
        <v>1450</v>
      </c>
      <c r="X398" s="1022">
        <f>W398+50</f>
        <v>1500</v>
      </c>
    </row>
    <row r="399" spans="1:24" ht="26.25" customHeight="1">
      <c r="A399" s="1566"/>
      <c r="B399" s="1565"/>
      <c r="C399" s="1565"/>
      <c r="D399" s="1565"/>
      <c r="E399" s="1565"/>
      <c r="F399" s="1565"/>
      <c r="G399" s="1565"/>
      <c r="H399" s="1565"/>
      <c r="I399" s="1565"/>
      <c r="J399" s="1546" t="s">
        <v>12900</v>
      </c>
      <c r="K399" s="1563"/>
      <c r="L399" s="2787"/>
      <c r="M399" s="1564" t="s">
        <v>12665</v>
      </c>
      <c r="N399" s="2845"/>
      <c r="O399" s="1563"/>
      <c r="P399" s="2761"/>
      <c r="Q399" s="1564" t="s">
        <v>10603</v>
      </c>
      <c r="R399" s="1564">
        <f>IF(MID(RIGHT(S399,8),1,1)="M",2021,IF(MID(RIGHT(S399,8),1,1)="N",2022,IF(MID(RIGHT(S399,8),1,1)="P",2023,IF(MID(RIGHT(S399,8),1,1)="R",1994,IF(MID(RIGHT(S399,8),1,1)="S",1995,IF(MID(RIGHT(S399,8),1,1)="T",1996,IF(MID(RIGHT(S399,8),1,1)="V",1997,IF(MID(RIGHT(S399,8),1,1)="W",1998,IF(MID(RIGHT(S399,8),1,1)="X",1999,IF(MID(RIGHT(S399,8),1,1)="Y",2000,IF(MID(RIGHT(S399,8),1,1)="1",2001,IF(MID(RIGHT(S399,8),1,1)="2",2002,IF(MID(RIGHT(S399,8),1,1)="3",2003,IF(MID(RIGHT(S399,8),1,1)="4",2004,IF(MID(RIGHT(S399,8),1,1)="5",2005,IF(MID(RIGHT(S399,8),1,1)="6",2006,IF(MID(RIGHT(S399,8),1,1)="7",2007,IF(MID(RIGHT(S399,8),1,1)="8",2008,IF(MID(RIGHT(S399,8),1,1)="9",2009,IF(MID(RIGHT(S399,8),1,1)="A",2010,IF(MID(RIGHT(S399,8),1,1)="B",2011,IF(MID(RIGHT(S399,8),1,1)="C",2012,IF(MID(RIGHT(S399,8),1,1)="D",2013,IF(MID(RIGHT(S399,8),1,1)="E",2014,IF(MID(RIGHT(S399,8),1,1)="F",2015,IF(MID(RIGHT(S399,8),1,1)="G",2016,IF(MID(RIGHT(S399,8),1,1)="H",2017,IF(MID(RIGHT(S399,8),1,1)="J",2018,IF(MID(RIGHT(S399,8),1,1)="K",2019,IF(MID(RIGHT(S399,8),1,1)="L",2020,""))))))))))))))))))))))))))))))</f>
        <v>2014</v>
      </c>
      <c r="S399" s="1564" t="s">
        <v>13252</v>
      </c>
      <c r="T399" s="1564">
        <v>1290</v>
      </c>
      <c r="U399" s="1569"/>
      <c r="V399" s="1603"/>
      <c r="W399" s="1021">
        <v>1450</v>
      </c>
      <c r="X399" s="1022">
        <f>W399+50</f>
        <v>1500</v>
      </c>
    </row>
    <row r="400" spans="1:24" ht="26.25" customHeight="1">
      <c r="A400" s="1006"/>
      <c r="B400" s="1007"/>
      <c r="C400" s="1007"/>
      <c r="D400" s="1007"/>
      <c r="E400" s="1007"/>
      <c r="F400" s="1007"/>
      <c r="G400" s="1007"/>
      <c r="H400" s="1565"/>
      <c r="I400" s="1007"/>
      <c r="J400" s="1007"/>
      <c r="K400" s="1013"/>
      <c r="L400" s="2786"/>
      <c r="M400" s="1019" t="s">
        <v>12665</v>
      </c>
      <c r="N400" s="2846"/>
      <c r="O400" s="1007"/>
      <c r="P400" s="2760"/>
      <c r="Q400" s="1019" t="s">
        <v>10603</v>
      </c>
      <c r="R400" s="1019">
        <f t="shared" ref="R400" si="19">IF(MID(RIGHT(S400,8),1,1)="M",2021,IF(MID(RIGHT(S400,8),1,1)="N",2022,IF(MID(RIGHT(S400,8),1,1)="P",2023,IF(MID(RIGHT(S400,8),1,1)="R",1994,IF(MID(RIGHT(S400,8),1,1)="S",1995,IF(MID(RIGHT(S400,8),1,1)="T",1996,IF(MID(RIGHT(S400,8),1,1)="V",1997,IF(MID(RIGHT(S400,8),1,1)="W",1998,IF(MID(RIGHT(S400,8),1,1)="X",1999,IF(MID(RIGHT(S400,8),1,1)="Y",2000,IF(MID(RIGHT(S400,8),1,1)="1",2001,IF(MID(RIGHT(S400,8),1,1)="2",2002,IF(MID(RIGHT(S400,8),1,1)="3",2003,IF(MID(RIGHT(S400,8),1,1)="4",2004,IF(MID(RIGHT(S400,8),1,1)="5",2005,IF(MID(RIGHT(S400,8),1,1)="6",2006,IF(MID(RIGHT(S400,8),1,1)="7",2007,IF(MID(RIGHT(S400,8),1,1)="8",2008,IF(MID(RIGHT(S400,8),1,1)="9",2009,IF(MID(RIGHT(S400,8),1,1)="A",2010,IF(MID(RIGHT(S400,8),1,1)="B",2011,IF(MID(RIGHT(S400,8),1,1)="C",2012,IF(MID(RIGHT(S400,8),1,1)="D",2013,IF(MID(RIGHT(S400,8),1,1)="E",2014,IF(MID(RIGHT(S400,8),1,1)="F",2015,IF(MID(RIGHT(S400,8),1,1)="G",2016,IF(MID(RIGHT(S400,8),1,1)="H",2017,IF(MID(RIGHT(S400,8),1,1)="J",2018,IF(MID(RIGHT(S400,8),1,1)="K",2019,IF(MID(RIGHT(S400,8),1,1)="L",2020,""))))))))))))))))))))))))))))))</f>
        <v>2012</v>
      </c>
      <c r="S400" s="1019" t="s">
        <v>13253</v>
      </c>
      <c r="T400" s="1019">
        <v>1290</v>
      </c>
      <c r="U400" s="1020"/>
      <c r="V400" s="1020"/>
      <c r="W400" s="1021">
        <v>1450</v>
      </c>
      <c r="X400" s="1022">
        <f>W400+50</f>
        <v>1500</v>
      </c>
    </row>
    <row r="401" spans="1:24" ht="26.25" customHeight="1">
      <c r="A401" s="1553"/>
      <c r="B401" s="1546"/>
      <c r="C401" s="1007"/>
      <c r="D401" s="1007"/>
      <c r="E401" s="1546"/>
      <c r="F401" s="1546"/>
      <c r="G401" s="1546"/>
      <c r="H401" s="1565"/>
      <c r="I401" s="1546"/>
      <c r="J401" s="1546" t="s">
        <v>12948</v>
      </c>
      <c r="K401" s="1545"/>
      <c r="L401" s="425" t="s">
        <v>3590</v>
      </c>
      <c r="M401" s="1007"/>
      <c r="N401" s="1563"/>
      <c r="O401" s="1007"/>
      <c r="P401" s="1546"/>
      <c r="Q401" s="1546"/>
      <c r="R401" s="1007"/>
      <c r="S401" s="1007"/>
      <c r="T401" s="1546"/>
      <c r="U401" s="1555"/>
      <c r="V401" s="1555"/>
      <c r="W401" s="1733"/>
      <c r="X401" s="1740"/>
    </row>
    <row r="402" spans="1:24" ht="26.25" customHeight="1">
      <c r="A402" s="1006"/>
      <c r="B402" s="1007"/>
      <c r="C402" s="1007"/>
      <c r="D402" s="1007"/>
      <c r="E402" s="1007"/>
      <c r="F402" s="1007"/>
      <c r="G402" s="1007"/>
      <c r="H402" s="1565"/>
      <c r="I402" s="1007"/>
      <c r="J402" s="1766"/>
      <c r="K402" s="1013"/>
      <c r="L402" s="2785" t="s">
        <v>12896</v>
      </c>
      <c r="M402" s="1019" t="s">
        <v>12665</v>
      </c>
      <c r="N402" s="2756" t="s">
        <v>12664</v>
      </c>
      <c r="O402" s="1013"/>
      <c r="P402" s="2759" t="s">
        <v>13427</v>
      </c>
      <c r="Q402" s="1019" t="s">
        <v>10603</v>
      </c>
      <c r="R402" s="1019">
        <f>IF(MID(RIGHT(S402,8),1,1)="M",2021,IF(MID(RIGHT(S402,8),1,1)="N",2022,IF(MID(RIGHT(S402,8),1,1)="P",2023,IF(MID(RIGHT(S402,8),1,1)="R",1994,IF(MID(RIGHT(S402,8),1,1)="S",1995,IF(MID(RIGHT(S402,8),1,1)="T",1996,IF(MID(RIGHT(S402,8),1,1)="V",1997,IF(MID(RIGHT(S402,8),1,1)="W",1998,IF(MID(RIGHT(S402,8),1,1)="X",1999,IF(MID(RIGHT(S402,8),1,1)="Y",2000,IF(MID(RIGHT(S402,8),1,1)="1",2001,IF(MID(RIGHT(S402,8),1,1)="2",2002,IF(MID(RIGHT(S402,8),1,1)="3",2003,IF(MID(RIGHT(S402,8),1,1)="4",2004,IF(MID(RIGHT(S402,8),1,1)="5",2005,IF(MID(RIGHT(S402,8),1,1)="6",2006,IF(MID(RIGHT(S402,8),1,1)="7",2007,IF(MID(RIGHT(S402,8),1,1)="8",2008,IF(MID(RIGHT(S402,8),1,1)="9",2009,IF(MID(RIGHT(S402,8),1,1)="A",2010,IF(MID(RIGHT(S402,8),1,1)="B",2011,IF(MID(RIGHT(S402,8),1,1)="C",2012,IF(MID(RIGHT(S402,8),1,1)="D",2013,IF(MID(RIGHT(S402,8),1,1)="E",2014,IF(MID(RIGHT(S402,8),1,1)="F",2015,IF(MID(RIGHT(S402,8),1,1)="G",2016,IF(MID(RIGHT(S402,8),1,1)="H",2017,IF(MID(RIGHT(S402,8),1,1)="J",2018,IF(MID(RIGHT(S402,8),1,1)="K",2019,IF(MID(RIGHT(S402,8),1,1)="L",2020,""))))))))))))))))))))))))))))))</f>
        <v>2012</v>
      </c>
      <c r="S402" s="1019" t="s">
        <v>13254</v>
      </c>
      <c r="T402" s="1019">
        <v>1290</v>
      </c>
      <c r="U402" s="1023"/>
      <c r="V402" s="1020"/>
      <c r="W402" s="1021">
        <v>1450</v>
      </c>
      <c r="X402" s="1022">
        <f>W402+50</f>
        <v>1500</v>
      </c>
    </row>
    <row r="403" spans="1:24" ht="26.25" customHeight="1">
      <c r="A403" s="1006"/>
      <c r="B403" s="1007"/>
      <c r="C403" s="1007"/>
      <c r="D403" s="1007"/>
      <c r="E403" s="1007"/>
      <c r="F403" s="1007"/>
      <c r="G403" s="1007"/>
      <c r="H403" s="1565"/>
      <c r="I403" s="1007"/>
      <c r="J403" s="1007"/>
      <c r="K403" s="1013"/>
      <c r="L403" s="2786"/>
      <c r="M403" s="1019" t="s">
        <v>12665</v>
      </c>
      <c r="N403" s="2757"/>
      <c r="O403" s="1007"/>
      <c r="P403" s="2760"/>
      <c r="Q403" s="1019" t="s">
        <v>10547</v>
      </c>
      <c r="R403" s="1019">
        <f>IF(MID(RIGHT(S403,8),1,1)="M",2021,IF(MID(RIGHT(S403,8),1,1)="N",2022,IF(MID(RIGHT(S403,8),1,1)="P",2023,IF(MID(RIGHT(S403,8),1,1)="R",1994,IF(MID(RIGHT(S403,8),1,1)="S",1995,IF(MID(RIGHT(S403,8),1,1)="T",1996,IF(MID(RIGHT(S403,8),1,1)="V",1997,IF(MID(RIGHT(S403,8),1,1)="W",1998,IF(MID(RIGHT(S403,8),1,1)="X",1999,IF(MID(RIGHT(S403,8),1,1)="Y",2000,IF(MID(RIGHT(S403,8),1,1)="1",2001,IF(MID(RIGHT(S403,8),1,1)="2",2002,IF(MID(RIGHT(S403,8),1,1)="3",2003,IF(MID(RIGHT(S403,8),1,1)="4",2004,IF(MID(RIGHT(S403,8),1,1)="5",2005,IF(MID(RIGHT(S403,8),1,1)="6",2006,IF(MID(RIGHT(S403,8),1,1)="7",2007,IF(MID(RIGHT(S403,8),1,1)="8",2008,IF(MID(RIGHT(S403,8),1,1)="9",2009,IF(MID(RIGHT(S403,8),1,1)="A",2010,IF(MID(RIGHT(S403,8),1,1)="B",2011,IF(MID(RIGHT(S403,8),1,1)="C",2012,IF(MID(RIGHT(S403,8),1,1)="D",2013,IF(MID(RIGHT(S403,8),1,1)="E",2014,IF(MID(RIGHT(S403,8),1,1)="F",2015,IF(MID(RIGHT(S403,8),1,1)="G",2016,IF(MID(RIGHT(S403,8),1,1)="H",2017,IF(MID(RIGHT(S403,8),1,1)="J",2018,IF(MID(RIGHT(S403,8),1,1)="K",2019,IF(MID(RIGHT(S403,8),1,1)="L",2020,""))))))))))))))))))))))))))))))</f>
        <v>2012</v>
      </c>
      <c r="S403" s="1019" t="s">
        <v>13255</v>
      </c>
      <c r="T403" s="1019">
        <v>1260</v>
      </c>
      <c r="U403" s="1020"/>
      <c r="V403" s="1020"/>
      <c r="W403" s="1021">
        <v>1450</v>
      </c>
      <c r="X403" s="1022">
        <f>W403+50</f>
        <v>1500</v>
      </c>
    </row>
    <row r="404" spans="1:24" ht="26.25" customHeight="1">
      <c r="A404" s="1553"/>
      <c r="B404" s="1546"/>
      <c r="C404" s="1007"/>
      <c r="D404" s="1007"/>
      <c r="E404" s="1546"/>
      <c r="F404" s="1546"/>
      <c r="G404" s="1546"/>
      <c r="H404" s="1565"/>
      <c r="I404" s="1565"/>
      <c r="J404" s="1734"/>
      <c r="K404" s="1545"/>
      <c r="L404" s="425" t="s">
        <v>3590</v>
      </c>
      <c r="M404" s="1007"/>
      <c r="N404" s="1007"/>
      <c r="O404" s="1007"/>
      <c r="P404" s="1007"/>
      <c r="Q404" s="1007"/>
      <c r="R404" s="1007"/>
      <c r="S404" s="1007"/>
      <c r="T404" s="1007"/>
      <c r="U404" s="1020"/>
      <c r="V404" s="1020"/>
      <c r="W404" s="1738"/>
      <c r="X404" s="1022" t="s">
        <v>3408</v>
      </c>
    </row>
    <row r="405" spans="1:24" ht="26.25" customHeight="1">
      <c r="A405" s="1742"/>
      <c r="B405" s="1546"/>
      <c r="C405" s="1007"/>
      <c r="D405" s="1007"/>
      <c r="E405" s="1546"/>
      <c r="F405" s="1546"/>
      <c r="G405" s="1546"/>
      <c r="H405" s="1565"/>
      <c r="I405" s="1565"/>
      <c r="J405" s="1734"/>
      <c r="K405" s="1545"/>
      <c r="L405" s="1007"/>
      <c r="M405" s="1007"/>
      <c r="N405" s="1730"/>
      <c r="O405" s="1565"/>
      <c r="P405" s="1565"/>
      <c r="Q405" s="1565"/>
      <c r="R405" s="1565"/>
      <c r="S405" s="1565"/>
      <c r="T405" s="1565"/>
      <c r="U405" s="1603"/>
      <c r="V405" s="1603"/>
      <c r="W405" s="1743"/>
      <c r="X405" s="1744"/>
    </row>
    <row r="406" spans="1:24" ht="26.25" customHeight="1">
      <c r="A406" s="1007"/>
      <c r="B406" s="1007"/>
      <c r="C406" s="1007"/>
      <c r="D406" s="1007"/>
      <c r="E406" s="1007"/>
      <c r="F406" s="1007"/>
      <c r="G406" s="1007"/>
      <c r="H406" s="1007"/>
      <c r="I406" s="1007"/>
      <c r="J406" s="1734"/>
      <c r="K406" s="1013"/>
      <c r="L406" s="2848">
        <v>45629</v>
      </c>
      <c r="M406" s="1007" t="s">
        <v>12665</v>
      </c>
      <c r="N406" s="2756" t="s">
        <v>12660</v>
      </c>
      <c r="O406" s="1565"/>
      <c r="P406" s="1747" t="s">
        <v>12663</v>
      </c>
      <c r="Q406" s="1746" t="s">
        <v>8133</v>
      </c>
      <c r="R406" s="1746">
        <f>IF(MID(RIGHT(S406,8),1,1)="M",2021,IF(MID(RIGHT(S406,8),1,1)="N",2022,IF(MID(RIGHT(S406,8),1,1)="P",2023,IF(MID(RIGHT(S406,8),1,1)="R",1994,IF(MID(RIGHT(S406,8),1,1)="S",1995,IF(MID(RIGHT(S406,8),1,1)="T",1996,IF(MID(RIGHT(S406,8),1,1)="V",1997,IF(MID(RIGHT(S406,8),1,1)="W",1998,IF(MID(RIGHT(S406,8),1,1)="X",1999,IF(MID(RIGHT(S406,8),1,1)="Y",2000,IF(MID(RIGHT(S406,8),1,1)="1",2001,IF(MID(RIGHT(S406,8),1,1)="2",2002,IF(MID(RIGHT(S406,8),1,1)="3",2003,IF(MID(RIGHT(S406,8),1,1)="4",2004,IF(MID(RIGHT(S406,8),1,1)="5",2005,IF(MID(RIGHT(S406,8),1,1)="6",2006,IF(MID(RIGHT(S406,8),1,1)="7",2007,IF(MID(RIGHT(S406,8),1,1)="8",2008,IF(MID(RIGHT(S406,8),1,1)="9",2009,IF(MID(RIGHT(S406,8),1,1)="A",2010,IF(MID(RIGHT(S406,8),1,1)="B",2011,IF(MID(RIGHT(S406,8),1,1)="C",2012,IF(MID(RIGHT(S406,8),1,1)="D",2013,IF(MID(RIGHT(S406,8),1,1)="E",2014,IF(MID(RIGHT(S406,8),1,1)="F",2015,IF(MID(RIGHT(S406,8),1,1)="G",2016,IF(MID(RIGHT(S406,8),1,1)="H",2017,IF(MID(RIGHT(S406,8),1,1)="J",2018,IF(MID(RIGHT(S406,8),1,1)="K",2019,IF(MID(RIGHT(S406,8),1,1)="L",2020,""))))))))))))))))))))))))))))))</f>
        <v>2020</v>
      </c>
      <c r="S406" s="1746" t="s">
        <v>13256</v>
      </c>
      <c r="T406" s="1746">
        <v>1807</v>
      </c>
      <c r="U406" s="1603"/>
      <c r="V406" s="1603"/>
      <c r="W406" s="1570"/>
      <c r="X406" s="1492"/>
    </row>
    <row r="407" spans="1:24" ht="26.25" customHeight="1">
      <c r="A407" s="1007"/>
      <c r="B407" s="1007"/>
      <c r="C407" s="1007"/>
      <c r="D407" s="1007"/>
      <c r="E407" s="1007"/>
      <c r="F407" s="1007"/>
      <c r="G407" s="1007"/>
      <c r="H407" s="1007"/>
      <c r="I407" s="1007"/>
      <c r="J407" s="1007"/>
      <c r="K407" s="1013"/>
      <c r="L407" s="2849"/>
      <c r="M407" s="1007" t="s">
        <v>12665</v>
      </c>
      <c r="N407" s="2758"/>
      <c r="O407" s="1007"/>
      <c r="P407" s="1748" t="s">
        <v>12663</v>
      </c>
      <c r="Q407" s="253" t="s">
        <v>8133</v>
      </c>
      <c r="R407" s="253">
        <f>IF(MID(RIGHT(S407,8),1,1)="M",2021,IF(MID(RIGHT(S407,8),1,1)="N",2022,IF(MID(RIGHT(S407,8),1,1)="P",2023,IF(MID(RIGHT(S407,8),1,1)="R",1994,IF(MID(RIGHT(S407,8),1,1)="S",1995,IF(MID(RIGHT(S407,8),1,1)="T",1996,IF(MID(RIGHT(S407,8),1,1)="V",1997,IF(MID(RIGHT(S407,8),1,1)="W",1998,IF(MID(RIGHT(S407,8),1,1)="X",1999,IF(MID(RIGHT(S407,8),1,1)="Y",2000,IF(MID(RIGHT(S407,8),1,1)="1",2001,IF(MID(RIGHT(S407,8),1,1)="2",2002,IF(MID(RIGHT(S407,8),1,1)="3",2003,IF(MID(RIGHT(S407,8),1,1)="4",2004,IF(MID(RIGHT(S407,8),1,1)="5",2005,IF(MID(RIGHT(S407,8),1,1)="6",2006,IF(MID(RIGHT(S407,8),1,1)="7",2007,IF(MID(RIGHT(S407,8),1,1)="8",2008,IF(MID(RIGHT(S407,8),1,1)="9",2009,IF(MID(RIGHT(S407,8),1,1)="A",2010,IF(MID(RIGHT(S407,8),1,1)="B",2011,IF(MID(RIGHT(S407,8),1,1)="C",2012,IF(MID(RIGHT(S407,8),1,1)="D",2013,IF(MID(RIGHT(S407,8),1,1)="E",2014,IF(MID(RIGHT(S407,8),1,1)="F",2015,IF(MID(RIGHT(S407,8),1,1)="G",2016,IF(MID(RIGHT(S407,8),1,1)="H",2017,IF(MID(RIGHT(S407,8),1,1)="J",2018,IF(MID(RIGHT(S407,8),1,1)="K",2019,IF(MID(RIGHT(S407,8),1,1)="L",2020,""))))))))))))))))))))))))))))))</f>
        <v>2012</v>
      </c>
      <c r="S407" s="253" t="s">
        <v>13257</v>
      </c>
      <c r="T407" s="253">
        <v>1807</v>
      </c>
      <c r="U407" s="1020"/>
      <c r="V407" s="1020"/>
      <c r="W407" s="1021"/>
      <c r="X407" s="1022"/>
    </row>
    <row r="408" spans="1:24" ht="26.25" customHeight="1">
      <c r="A408" s="1007"/>
      <c r="B408" s="1007"/>
      <c r="C408" s="1007"/>
      <c r="D408" s="1007"/>
      <c r="E408" s="1007"/>
      <c r="F408" s="1007"/>
      <c r="G408" s="1007"/>
      <c r="H408" s="1007"/>
      <c r="I408" s="1007"/>
      <c r="J408" s="1007"/>
      <c r="K408" s="1013"/>
      <c r="L408" s="2848">
        <v>45565</v>
      </c>
      <c r="M408" s="1007" t="s">
        <v>12506</v>
      </c>
      <c r="N408" s="2758"/>
      <c r="O408" s="1007"/>
      <c r="P408" s="1748" t="s">
        <v>12686</v>
      </c>
      <c r="Q408" s="253" t="s">
        <v>8133</v>
      </c>
      <c r="R408" s="253">
        <f>IF(MID(RIGHT(S408,8),1,1)="M",2021,IF(MID(RIGHT(S408,8),1,1)="N",2022,IF(MID(RIGHT(S408,8),1,1)="P",2023,IF(MID(RIGHT(S408,8),1,1)="R",1994,IF(MID(RIGHT(S408,8),1,1)="S",1995,IF(MID(RIGHT(S408,8),1,1)="T",1996,IF(MID(RIGHT(S408,8),1,1)="V",1997,IF(MID(RIGHT(S408,8),1,1)="W",1998,IF(MID(RIGHT(S408,8),1,1)="X",1999,IF(MID(RIGHT(S408,8),1,1)="Y",2000,IF(MID(RIGHT(S408,8),1,1)="1",2001,IF(MID(RIGHT(S408,8),1,1)="2",2002,IF(MID(RIGHT(S408,8),1,1)="3",2003,IF(MID(RIGHT(S408,8),1,1)="4",2004,IF(MID(RIGHT(S408,8),1,1)="5",2005,IF(MID(RIGHT(S408,8),1,1)="6",2006,IF(MID(RIGHT(S408,8),1,1)="7",2007,IF(MID(RIGHT(S408,8),1,1)="8",2008,IF(MID(RIGHT(S408,8),1,1)="9",2009,IF(MID(RIGHT(S408,8),1,1)="A",2010,IF(MID(RIGHT(S408,8),1,1)="B",2011,IF(MID(RIGHT(S408,8),1,1)="C",2012,IF(MID(RIGHT(S408,8),1,1)="D",2013,IF(MID(RIGHT(S408,8),1,1)="E",2014,IF(MID(RIGHT(S408,8),1,1)="F",2015,IF(MID(RIGHT(S408,8),1,1)="G",2016,IF(MID(RIGHT(S408,8),1,1)="H",2017,IF(MID(RIGHT(S408,8),1,1)="J",2018,IF(MID(RIGHT(S408,8),1,1)="K",2019,IF(MID(RIGHT(S408,8),1,1)="L",2020,""))))))))))))))))))))))))))))))</f>
        <v>2012</v>
      </c>
      <c r="S408" s="253" t="s">
        <v>13258</v>
      </c>
      <c r="T408" s="253">
        <v>1807</v>
      </c>
      <c r="U408" s="1020"/>
      <c r="V408" s="1020"/>
      <c r="W408" s="1021"/>
      <c r="X408" s="1022"/>
    </row>
    <row r="409" spans="1:24" ht="26.25" customHeight="1">
      <c r="A409" s="1007"/>
      <c r="B409" s="1007"/>
      <c r="C409" s="1007"/>
      <c r="D409" s="1007"/>
      <c r="E409" s="1007"/>
      <c r="F409" s="1007"/>
      <c r="G409" s="1007"/>
      <c r="H409" s="1007"/>
      <c r="I409" s="1007"/>
      <c r="J409" s="1007"/>
      <c r="K409" s="1013"/>
      <c r="L409" s="2786"/>
      <c r="M409" s="1007" t="s">
        <v>12506</v>
      </c>
      <c r="N409" s="2757"/>
      <c r="O409" s="1007"/>
      <c r="P409" s="1748" t="s">
        <v>12686</v>
      </c>
      <c r="Q409" s="253" t="s">
        <v>198</v>
      </c>
      <c r="R409" s="253">
        <f>IF(MID(RIGHT(S409,8),1,1)="M",2021,IF(MID(RIGHT(S409,8),1,1)="N",2022,IF(MID(RIGHT(S409,8),1,1)="P",2023,IF(MID(RIGHT(S409,8),1,1)="R",1994,IF(MID(RIGHT(S409,8),1,1)="S",1995,IF(MID(RIGHT(S409,8),1,1)="T",1996,IF(MID(RIGHT(S409,8),1,1)="V",1997,IF(MID(RIGHT(S409,8),1,1)="W",1998,IF(MID(RIGHT(S409,8),1,1)="X",1999,IF(MID(RIGHT(S409,8),1,1)="Y",2000,IF(MID(RIGHT(S409,8),1,1)="1",2001,IF(MID(RIGHT(S409,8),1,1)="2",2002,IF(MID(RIGHT(S409,8),1,1)="3",2003,IF(MID(RIGHT(S409,8),1,1)="4",2004,IF(MID(RIGHT(S409,8),1,1)="5",2005,IF(MID(RIGHT(S409,8),1,1)="6",2006,IF(MID(RIGHT(S409,8),1,1)="7",2007,IF(MID(RIGHT(S409,8),1,1)="8",2008,IF(MID(RIGHT(S409,8),1,1)="9",2009,IF(MID(RIGHT(S409,8),1,1)="A",2010,IF(MID(RIGHT(S409,8),1,1)="B",2011,IF(MID(RIGHT(S409,8),1,1)="C",2012,IF(MID(RIGHT(S409,8),1,1)="D",2013,IF(MID(RIGHT(S409,8),1,1)="E",2014,IF(MID(RIGHT(S409,8),1,1)="F",2015,IF(MID(RIGHT(S409,8),1,1)="G",2016,IF(MID(RIGHT(S409,8),1,1)="H",2017,IF(MID(RIGHT(S409,8),1,1)="J",2018,IF(MID(RIGHT(S409,8),1,1)="K",2019,IF(MID(RIGHT(S409,8),1,1)="L",2020,""))))))))))))))))))))))))))))))</f>
        <v>2011</v>
      </c>
      <c r="S409" s="253" t="s">
        <v>13259</v>
      </c>
      <c r="T409" s="253">
        <v>1600</v>
      </c>
      <c r="U409" s="1020"/>
      <c r="V409" s="1020"/>
      <c r="W409" s="1021"/>
      <c r="X409" s="1022"/>
    </row>
    <row r="410" spans="1:24" ht="26.25" customHeight="1">
      <c r="A410" s="1553"/>
      <c r="B410" s="1546"/>
      <c r="C410" s="1007"/>
      <c r="D410" s="1007"/>
      <c r="E410" s="1546"/>
      <c r="F410" s="1546"/>
      <c r="G410" s="1546"/>
      <c r="H410" s="1546"/>
      <c r="I410" s="1546"/>
      <c r="J410" s="1546"/>
      <c r="K410" s="1545"/>
      <c r="L410" s="1546"/>
      <c r="M410" s="1007"/>
      <c r="N410" s="1007"/>
      <c r="O410" s="1007"/>
      <c r="P410" s="1554"/>
      <c r="Q410" s="1007"/>
      <c r="R410" s="1007"/>
      <c r="S410" s="1024"/>
      <c r="T410" s="1718"/>
      <c r="U410" s="1555"/>
      <c r="V410" s="1555"/>
      <c r="W410" s="1557"/>
      <c r="X410" s="1691"/>
    </row>
    <row r="411" spans="1:24" ht="26.25" customHeight="1">
      <c r="A411" s="1553"/>
      <c r="B411" s="1546"/>
      <c r="C411" s="1007" t="s">
        <v>3459</v>
      </c>
      <c r="D411" s="1007" t="s">
        <v>190</v>
      </c>
      <c r="E411" s="1546" t="s">
        <v>191</v>
      </c>
      <c r="F411" s="1546" t="s">
        <v>191</v>
      </c>
      <c r="G411" s="1546" t="s">
        <v>191</v>
      </c>
      <c r="H411" s="1493"/>
      <c r="I411" s="1546"/>
      <c r="J411" s="1546"/>
      <c r="K411" s="1545"/>
      <c r="L411" s="1546"/>
      <c r="M411" s="1007"/>
      <c r="N411" s="1007"/>
      <c r="O411" s="1007"/>
      <c r="P411" s="1554"/>
      <c r="Q411" s="1007"/>
      <c r="R411" s="1007"/>
      <c r="S411" s="1024"/>
      <c r="T411" s="1718"/>
      <c r="U411" s="1555"/>
      <c r="V411" s="1555"/>
      <c r="W411" s="1557"/>
      <c r="X411" s="1691"/>
    </row>
    <row r="412" spans="1:24" ht="26.25" customHeight="1">
      <c r="A412" s="1553"/>
      <c r="B412" s="1546"/>
      <c r="C412" s="1598"/>
      <c r="D412" s="1598"/>
      <c r="E412" s="1546"/>
      <c r="F412" s="1546"/>
      <c r="G412" s="1546"/>
      <c r="H412" s="1546"/>
      <c r="I412" s="1546"/>
      <c r="J412" s="1546"/>
      <c r="K412" s="1545"/>
      <c r="L412" s="2785" t="s">
        <v>12898</v>
      </c>
      <c r="M412" s="1546" t="s">
        <v>12667</v>
      </c>
      <c r="N412" s="1741"/>
      <c r="O412" s="2756" t="s">
        <v>13316</v>
      </c>
      <c r="P412" s="2759" t="s">
        <v>12907</v>
      </c>
      <c r="Q412" s="1564" t="s">
        <v>12302</v>
      </c>
      <c r="R412" s="1019">
        <f>IF(MID(RIGHT(S412,8),1,1)="M",2021,IF(MID(RIGHT(S412,8),1,1)="N",2022,IF(MID(RIGHT(S412,8),1,1)="P",2023,IF(MID(RIGHT(S412,8),1,1)="R",1994,IF(MID(RIGHT(S412,8),1,1)="S",1995,IF(MID(RIGHT(S412,8),1,1)="T",1996,IF(MID(RIGHT(S412,8),1,1)="V",1997,IF(MID(RIGHT(S412,8),1,1)="W",1998,IF(MID(RIGHT(S412,8),1,1)="X",1999,IF(MID(RIGHT(S412,8),1,1)="Y",2000,IF(MID(RIGHT(S412,8),1,1)="1",2001,IF(MID(RIGHT(S412,8),1,1)="2",2002,IF(MID(RIGHT(S412,8),1,1)="3",2003,IF(MID(RIGHT(S412,8),1,1)="4",2004,IF(MID(RIGHT(S412,8),1,1)="5",2005,IF(MID(RIGHT(S412,8),1,1)="6",2006,IF(MID(RIGHT(S412,8),1,1)="7",2007,IF(MID(RIGHT(S412,8),1,1)="8",2008,IF(MID(RIGHT(S412,8),1,1)="9",2009,IF(MID(RIGHT(S412,8),1,1)="A",2010,IF(MID(RIGHT(S412,8),1,1)="B",2011,IF(MID(RIGHT(S412,8),1,1)="C",2012,IF(MID(RIGHT(S412,8),1,1)="D",2013,IF(MID(RIGHT(S412,8),1,1)="E",2014,IF(MID(RIGHT(S412,8),1,1)="F",2015,IF(MID(RIGHT(S412,8),1,1)="G",2016,IF(MID(RIGHT(S412,8),1,1)="H",2017,IF(MID(RIGHT(S412,8),1,1)="J",2018,IF(MID(RIGHT(S412,8),1,1)="K",2019,IF(MID(RIGHT(S412,8),1,1)="L",2020,""))))))))))))))))))))))))))))))</f>
        <v>2012</v>
      </c>
      <c r="S412" s="1564" t="s">
        <v>12303</v>
      </c>
      <c r="T412" s="1554">
        <v>1800</v>
      </c>
      <c r="U412" s="1555"/>
      <c r="V412" s="1555"/>
      <c r="W412" s="1021">
        <v>1450</v>
      </c>
      <c r="X412" s="1691">
        <f>W412+50</f>
        <v>1500</v>
      </c>
    </row>
    <row r="413" spans="1:24" ht="26.25" customHeight="1">
      <c r="A413" s="1553"/>
      <c r="B413" s="1546"/>
      <c r="C413" s="1546"/>
      <c r="D413" s="1546"/>
      <c r="E413" s="1546"/>
      <c r="F413" s="1546"/>
      <c r="G413" s="1546"/>
      <c r="H413" s="1546"/>
      <c r="I413" s="1546"/>
      <c r="J413" s="1546" t="s">
        <v>12949</v>
      </c>
      <c r="K413" s="1545"/>
      <c r="L413" s="2786"/>
      <c r="M413" s="1546" t="s">
        <v>12667</v>
      </c>
      <c r="N413" s="1741"/>
      <c r="O413" s="2757"/>
      <c r="P413" s="2760"/>
      <c r="Q413" s="1564" t="s">
        <v>12302</v>
      </c>
      <c r="R413" s="1019">
        <f>IF(MID(RIGHT(S413,8),1,1)="M",2021,IF(MID(RIGHT(S413,8),1,1)="N",2022,IF(MID(RIGHT(S413,8),1,1)="P",2023,IF(MID(RIGHT(S413,8),1,1)="R",1994,IF(MID(RIGHT(S413,8),1,1)="S",1995,IF(MID(RIGHT(S413,8),1,1)="T",1996,IF(MID(RIGHT(S413,8),1,1)="V",1997,IF(MID(RIGHT(S413,8),1,1)="W",1998,IF(MID(RIGHT(S413,8),1,1)="X",1999,IF(MID(RIGHT(S413,8),1,1)="Y",2000,IF(MID(RIGHT(S413,8),1,1)="1",2001,IF(MID(RIGHT(S413,8),1,1)="2",2002,IF(MID(RIGHT(S413,8),1,1)="3",2003,IF(MID(RIGHT(S413,8),1,1)="4",2004,IF(MID(RIGHT(S413,8),1,1)="5",2005,IF(MID(RIGHT(S413,8),1,1)="6",2006,IF(MID(RIGHT(S413,8),1,1)="7",2007,IF(MID(RIGHT(S413,8),1,1)="8",2008,IF(MID(RIGHT(S413,8),1,1)="9",2009,IF(MID(RIGHT(S413,8),1,1)="A",2010,IF(MID(RIGHT(S413,8),1,1)="B",2011,IF(MID(RIGHT(S413,8),1,1)="C",2012,IF(MID(RIGHT(S413,8),1,1)="D",2013,IF(MID(RIGHT(S413,8),1,1)="E",2014,IF(MID(RIGHT(S413,8),1,1)="F",2015,IF(MID(RIGHT(S413,8),1,1)="G",2016,IF(MID(RIGHT(S413,8),1,1)="H",2017,IF(MID(RIGHT(S413,8),1,1)="J",2018,IF(MID(RIGHT(S413,8),1,1)="K",2019,IF(MID(RIGHT(S413,8),1,1)="L",2020,""))))))))))))))))))))))))))))))</f>
        <v>2013</v>
      </c>
      <c r="S413" s="1019" t="s">
        <v>12304</v>
      </c>
      <c r="T413" s="1554">
        <v>1810</v>
      </c>
      <c r="U413" s="1555"/>
      <c r="V413" s="1555"/>
      <c r="W413" s="1021">
        <v>1450</v>
      </c>
      <c r="X413" s="1691">
        <f t="shared" ref="X413:X416" si="20">W413+50</f>
        <v>1500</v>
      </c>
    </row>
    <row r="414" spans="1:24" ht="26.25" customHeight="1">
      <c r="A414" s="1553"/>
      <c r="B414" s="1546"/>
      <c r="C414" s="1546"/>
      <c r="D414" s="1546"/>
      <c r="E414" s="1546"/>
      <c r="F414" s="1546"/>
      <c r="G414" s="1546"/>
      <c r="H414" s="1546"/>
      <c r="I414" s="1546"/>
      <c r="J414" s="1546" t="s">
        <v>12970</v>
      </c>
      <c r="K414" s="1545"/>
      <c r="L414" s="1546" t="s">
        <v>12909</v>
      </c>
      <c r="M414" s="1546" t="s">
        <v>12667</v>
      </c>
      <c r="N414" s="1741"/>
      <c r="O414" s="1545" t="s">
        <v>13353</v>
      </c>
      <c r="P414" s="1554" t="s">
        <v>12908</v>
      </c>
      <c r="Q414" s="1757" t="s">
        <v>12305</v>
      </c>
      <c r="R414" s="1019">
        <f>IF(MID(RIGHT(S414,8),1,1)="M",2021,IF(MID(RIGHT(S414,8),1,1)="N",2022,IF(MID(RIGHT(S414,8),1,1)="P",2023,IF(MID(RIGHT(S414,8),1,1)="R",1994,IF(MID(RIGHT(S414,8),1,1)="S",1995,IF(MID(RIGHT(S414,8),1,1)="T",1996,IF(MID(RIGHT(S414,8),1,1)="V",1997,IF(MID(RIGHT(S414,8),1,1)="W",1998,IF(MID(RIGHT(S414,8),1,1)="X",1999,IF(MID(RIGHT(S414,8),1,1)="Y",2000,IF(MID(RIGHT(S414,8),1,1)="1",2001,IF(MID(RIGHT(S414,8),1,1)="2",2002,IF(MID(RIGHT(S414,8),1,1)="3",2003,IF(MID(RIGHT(S414,8),1,1)="4",2004,IF(MID(RIGHT(S414,8),1,1)="5",2005,IF(MID(RIGHT(S414,8),1,1)="6",2006,IF(MID(RIGHT(S414,8),1,1)="7",2007,IF(MID(RIGHT(S414,8),1,1)="8",2008,IF(MID(RIGHT(S414,8),1,1)="9",2009,IF(MID(RIGHT(S414,8),1,1)="A",2010,IF(MID(RIGHT(S414,8),1,1)="B",2011,IF(MID(RIGHT(S414,8),1,1)="C",2012,IF(MID(RIGHT(S414,8),1,1)="D",2013,IF(MID(RIGHT(S414,8),1,1)="E",2014,IF(MID(RIGHT(S414,8),1,1)="F",2015,IF(MID(RIGHT(S414,8),1,1)="G",2016,IF(MID(RIGHT(S414,8),1,1)="H",2017,IF(MID(RIGHT(S414,8),1,1)="J",2018,IF(MID(RIGHT(S414,8),1,1)="K",2019,IF(MID(RIGHT(S414,8),1,1)="L",2020,""))))))))))))))))))))))))))))))</f>
        <v>2014</v>
      </c>
      <c r="S414" s="1019" t="s">
        <v>12677</v>
      </c>
      <c r="T414" s="1554">
        <v>1900</v>
      </c>
      <c r="U414" s="1555"/>
      <c r="V414" s="1555"/>
      <c r="W414" s="1021">
        <v>1450</v>
      </c>
      <c r="X414" s="1691">
        <f t="shared" si="20"/>
        <v>1500</v>
      </c>
    </row>
    <row r="415" spans="1:24" ht="26.25" customHeight="1">
      <c r="A415" s="1553"/>
      <c r="B415" s="1546"/>
      <c r="C415" s="1546"/>
      <c r="D415" s="1546"/>
      <c r="E415" s="1546"/>
      <c r="F415" s="1546"/>
      <c r="G415" s="1546"/>
      <c r="H415" s="1546"/>
      <c r="I415" s="1546"/>
      <c r="J415" s="1546" t="s">
        <v>12971</v>
      </c>
      <c r="K415" s="1545"/>
      <c r="L415" s="1546" t="s">
        <v>12897</v>
      </c>
      <c r="M415" s="1546" t="s">
        <v>12671</v>
      </c>
      <c r="N415" s="1741"/>
      <c r="O415" s="1545" t="s">
        <v>13316</v>
      </c>
      <c r="P415" s="1554" t="s">
        <v>12904</v>
      </c>
      <c r="Q415" s="1554" t="s">
        <v>204</v>
      </c>
      <c r="R415" s="1019">
        <f>IF(MID(RIGHT(S415,8),1,1)="M",2021,IF(MID(RIGHT(S415,8),1,1)="N",2022,IF(MID(RIGHT(S415,8),1,1)="P",2023,IF(MID(RIGHT(S415,8),1,1)="R",1994,IF(MID(RIGHT(S415,8),1,1)="S",1995,IF(MID(RIGHT(S415,8),1,1)="T",1996,IF(MID(RIGHT(S415,8),1,1)="V",1997,IF(MID(RIGHT(S415,8),1,1)="W",1998,IF(MID(RIGHT(S415,8),1,1)="X",1999,IF(MID(RIGHT(S415,8),1,1)="Y",2000,IF(MID(RIGHT(S415,8),1,1)="1",2001,IF(MID(RIGHT(S415,8),1,1)="2",2002,IF(MID(RIGHT(S415,8),1,1)="3",2003,IF(MID(RIGHT(S415,8),1,1)="4",2004,IF(MID(RIGHT(S415,8),1,1)="5",2005,IF(MID(RIGHT(S415,8),1,1)="6",2006,IF(MID(RIGHT(S415,8),1,1)="7",2007,IF(MID(RIGHT(S415,8),1,1)="8",2008,IF(MID(RIGHT(S415,8),1,1)="9",2009,IF(MID(RIGHT(S415,8),1,1)="A",2010,IF(MID(RIGHT(S415,8),1,1)="B",2011,IF(MID(RIGHT(S415,8),1,1)="C",2012,IF(MID(RIGHT(S415,8),1,1)="D",2013,IF(MID(RIGHT(S415,8),1,1)="E",2014,IF(MID(RIGHT(S415,8),1,1)="F",2015,IF(MID(RIGHT(S415,8),1,1)="G",2016,IF(MID(RIGHT(S415,8),1,1)="H",2017,IF(MID(RIGHT(S415,8),1,1)="J",2018,IF(MID(RIGHT(S415,8),1,1)="K",2019,IF(MID(RIGHT(S415,8),1,1)="L",2020,""))))))))))))))))))))))))))))))</f>
        <v>2014</v>
      </c>
      <c r="S415" s="1554" t="s">
        <v>12433</v>
      </c>
      <c r="T415" s="1554">
        <v>1500</v>
      </c>
      <c r="U415" s="1555"/>
      <c r="V415" s="1555"/>
      <c r="W415" s="1021">
        <v>1450</v>
      </c>
      <c r="X415" s="1691">
        <f t="shared" si="20"/>
        <v>1500</v>
      </c>
    </row>
    <row r="416" spans="1:24" ht="26.25" customHeight="1">
      <c r="A416" s="1553"/>
      <c r="B416" s="1546"/>
      <c r="C416" s="1546"/>
      <c r="D416" s="1546"/>
      <c r="E416" s="1546"/>
      <c r="F416" s="1546"/>
      <c r="G416" s="1546"/>
      <c r="H416" s="1546"/>
      <c r="I416" s="1546"/>
      <c r="J416" s="1546" t="s">
        <v>13505</v>
      </c>
      <c r="K416" s="1545"/>
      <c r="L416" s="1546" t="s">
        <v>12906</v>
      </c>
      <c r="M416" s="1546" t="s">
        <v>12669</v>
      </c>
      <c r="N416" s="1741"/>
      <c r="O416" s="1545" t="s">
        <v>13316</v>
      </c>
      <c r="P416" s="1554" t="s">
        <v>12905</v>
      </c>
      <c r="Q416" s="1554" t="s">
        <v>11702</v>
      </c>
      <c r="R416" s="1019">
        <f>IF(MID(RIGHT(S416,8),1,1)="M",2021,IF(MID(RIGHT(S416,8),1,1)="N",2022,IF(MID(RIGHT(S416,8),1,1)="P",2023,IF(MID(RIGHT(S416,8),1,1)="R",1994,IF(MID(RIGHT(S416,8),1,1)="S",1995,IF(MID(RIGHT(S416,8),1,1)="T",1996,IF(MID(RIGHT(S416,8),1,1)="V",1997,IF(MID(RIGHT(S416,8),1,1)="W",1998,IF(MID(RIGHT(S416,8),1,1)="X",1999,IF(MID(RIGHT(S416,8),1,1)="Y",2000,IF(MID(RIGHT(S416,8),1,1)="1",2001,IF(MID(RIGHT(S416,8),1,1)="2",2002,IF(MID(RIGHT(S416,8),1,1)="3",2003,IF(MID(RIGHT(S416,8),1,1)="4",2004,IF(MID(RIGHT(S416,8),1,1)="5",2005,IF(MID(RIGHT(S416,8),1,1)="6",2006,IF(MID(RIGHT(S416,8),1,1)="7",2007,IF(MID(RIGHT(S416,8),1,1)="8",2008,IF(MID(RIGHT(S416,8),1,1)="9",2009,IF(MID(RIGHT(S416,8),1,1)="A",2010,IF(MID(RIGHT(S416,8),1,1)="B",2011,IF(MID(RIGHT(S416,8),1,1)="C",2012,IF(MID(RIGHT(S416,8),1,1)="D",2013,IF(MID(RIGHT(S416,8),1,1)="E",2014,IF(MID(RIGHT(S416,8),1,1)="F",2015,IF(MID(RIGHT(S416,8),1,1)="G",2016,IF(MID(RIGHT(S416,8),1,1)="H",2017,IF(MID(RIGHT(S416,8),1,1)="J",2018,IF(MID(RIGHT(S416,8),1,1)="K",2019,IF(MID(RIGHT(S416,8),1,1)="L",2020,""))))))))))))))))))))))))))))))</f>
        <v>2012</v>
      </c>
      <c r="S416" s="1554" t="s">
        <v>12434</v>
      </c>
      <c r="T416" s="1554">
        <v>1745</v>
      </c>
      <c r="U416" s="1555"/>
      <c r="V416" s="1555"/>
      <c r="W416" s="1021">
        <v>1450</v>
      </c>
      <c r="X416" s="1691">
        <f t="shared" si="20"/>
        <v>1500</v>
      </c>
    </row>
    <row r="417" spans="1:24" ht="26.25" customHeight="1">
      <c r="A417" s="1553"/>
      <c r="B417" s="1546"/>
      <c r="C417" s="1007"/>
      <c r="D417" s="1007"/>
      <c r="E417" s="1546"/>
      <c r="F417" s="1546"/>
      <c r="G417" s="1546"/>
      <c r="H417" s="1546"/>
      <c r="I417" s="1546"/>
      <c r="J417" s="1785" t="s">
        <v>13506</v>
      </c>
      <c r="K417" s="1545"/>
      <c r="L417" s="425" t="s">
        <v>7421</v>
      </c>
      <c r="M417" s="1007"/>
      <c r="N417" s="1007"/>
      <c r="O417" s="1007"/>
      <c r="P417" s="1554"/>
      <c r="Q417" s="1007"/>
      <c r="R417" s="1007"/>
      <c r="S417" s="1024"/>
      <c r="T417" s="1718"/>
      <c r="U417" s="1555"/>
      <c r="V417" s="1555"/>
      <c r="W417" s="1557" t="s">
        <v>13314</v>
      </c>
      <c r="X417" s="1691" t="s">
        <v>13315</v>
      </c>
    </row>
    <row r="418" spans="1:24" ht="26.25" customHeight="1">
      <c r="A418" s="1553"/>
      <c r="B418" s="1546"/>
      <c r="C418" s="1546"/>
      <c r="D418" s="1546"/>
      <c r="E418" s="1546"/>
      <c r="F418" s="1546"/>
      <c r="G418" s="1546"/>
      <c r="H418" s="1546"/>
      <c r="I418" s="1546"/>
      <c r="J418" s="1546"/>
      <c r="K418" s="1545"/>
      <c r="L418" s="2785" t="s">
        <v>12899</v>
      </c>
      <c r="M418" s="1546" t="s">
        <v>12667</v>
      </c>
      <c r="N418" s="2756" t="s">
        <v>11686</v>
      </c>
      <c r="O418" s="1545"/>
      <c r="P418" s="2759" t="s">
        <v>12904</v>
      </c>
      <c r="Q418" s="370" t="s">
        <v>10603</v>
      </c>
      <c r="R418" s="370">
        <f t="shared" ref="R418:R420" si="21">IF(MID(RIGHT(S418,8),1,1)="M",2021,IF(MID(RIGHT(S418,8),1,1)="N",2022,IF(MID(RIGHT(S418,8),1,1)="P",2023,IF(MID(RIGHT(S418,8),1,1)="R",1994,IF(MID(RIGHT(S418,8),1,1)="S",1995,IF(MID(RIGHT(S418,8),1,1)="T",1996,IF(MID(RIGHT(S418,8),1,1)="V",1997,IF(MID(RIGHT(S418,8),1,1)="W",1998,IF(MID(RIGHT(S418,8),1,1)="X",1999,IF(MID(RIGHT(S418,8),1,1)="Y",2000,IF(MID(RIGHT(S418,8),1,1)="1",2001,IF(MID(RIGHT(S418,8),1,1)="2",2002,IF(MID(RIGHT(S418,8),1,1)="3",2003,IF(MID(RIGHT(S418,8),1,1)="4",2004,IF(MID(RIGHT(S418,8),1,1)="5",2005,IF(MID(RIGHT(S418,8),1,1)="6",2006,IF(MID(RIGHT(S418,8),1,1)="7",2007,IF(MID(RIGHT(S418,8),1,1)="8",2008,IF(MID(RIGHT(S418,8),1,1)="9",2009,IF(MID(RIGHT(S418,8),1,1)="A",2010,IF(MID(RIGHT(S418,8),1,1)="B",2011,IF(MID(RIGHT(S418,8),1,1)="C",2012,IF(MID(RIGHT(S418,8),1,1)="D",2013,IF(MID(RIGHT(S418,8),1,1)="E",2014,IF(MID(RIGHT(S418,8),1,1)="F",2015,IF(MID(RIGHT(S418,8),1,1)="G",2016,IF(MID(RIGHT(S418,8),1,1)="H",2017,IF(MID(RIGHT(S418,8),1,1)="J",2018,IF(MID(RIGHT(S418,8),1,1)="K",2019,IF(MID(RIGHT(S418,8),1,1)="L",2020,""))))))))))))))))))))))))))))))</f>
        <v>2014</v>
      </c>
      <c r="S418" s="370" t="s">
        <v>12306</v>
      </c>
      <c r="T418" s="1750">
        <v>1345</v>
      </c>
      <c r="U418" s="1555"/>
      <c r="V418" s="1555"/>
      <c r="W418" s="1557"/>
      <c r="X418" s="1691"/>
    </row>
    <row r="419" spans="1:24" ht="26.25" customHeight="1">
      <c r="A419" s="1553"/>
      <c r="B419" s="1546"/>
      <c r="C419" s="1546"/>
      <c r="D419" s="1546"/>
      <c r="E419" s="1546"/>
      <c r="F419" s="1546"/>
      <c r="G419" s="1546"/>
      <c r="H419" s="1546"/>
      <c r="I419" s="1546"/>
      <c r="J419" s="1546"/>
      <c r="K419" s="1545"/>
      <c r="L419" s="2787"/>
      <c r="M419" s="1546" t="s">
        <v>12667</v>
      </c>
      <c r="N419" s="2758"/>
      <c r="O419" s="1545"/>
      <c r="P419" s="2761"/>
      <c r="Q419" s="370" t="s">
        <v>10603</v>
      </c>
      <c r="R419" s="370">
        <f t="shared" si="21"/>
        <v>2014</v>
      </c>
      <c r="S419" s="370" t="s">
        <v>12687</v>
      </c>
      <c r="T419" s="1750">
        <v>1350</v>
      </c>
      <c r="U419" s="1555"/>
      <c r="V419" s="1555"/>
      <c r="W419" s="1557"/>
      <c r="X419" s="1691"/>
    </row>
    <row r="420" spans="1:24" ht="26.25" customHeight="1">
      <c r="A420" s="1553"/>
      <c r="B420" s="1546"/>
      <c r="C420" s="1546"/>
      <c r="D420" s="1546"/>
      <c r="E420" s="1546"/>
      <c r="F420" s="1546"/>
      <c r="G420" s="1546"/>
      <c r="H420" s="1546"/>
      <c r="I420" s="1546"/>
      <c r="J420" s="1546"/>
      <c r="K420" s="1545"/>
      <c r="L420" s="2786"/>
      <c r="M420" s="1546" t="s">
        <v>12666</v>
      </c>
      <c r="N420" s="2757"/>
      <c r="O420" s="1545"/>
      <c r="P420" s="2760"/>
      <c r="Q420" s="370" t="s">
        <v>10603</v>
      </c>
      <c r="R420" s="370">
        <f t="shared" si="21"/>
        <v>2012</v>
      </c>
      <c r="S420" s="1750" t="s">
        <v>12688</v>
      </c>
      <c r="T420" s="1750">
        <v>1330</v>
      </c>
      <c r="U420" s="1555"/>
      <c r="V420" s="1555"/>
      <c r="W420" s="1557"/>
      <c r="X420" s="1691"/>
    </row>
    <row r="421" spans="1:24" ht="26.25" customHeight="1">
      <c r="A421" s="1553"/>
      <c r="B421" s="1546"/>
      <c r="C421" s="1546"/>
      <c r="D421" s="1546"/>
      <c r="E421" s="1546"/>
      <c r="F421" s="1546"/>
      <c r="G421" s="1546"/>
      <c r="H421" s="1546"/>
      <c r="I421" s="1546"/>
      <c r="J421" s="1546"/>
      <c r="K421" s="1545"/>
      <c r="L421" s="1546"/>
      <c r="M421" s="1546"/>
      <c r="N421" s="1730"/>
      <c r="O421" s="1545"/>
      <c r="P421" s="1554"/>
      <c r="Q421" s="1546"/>
      <c r="R421" s="1546"/>
      <c r="S421" s="1546"/>
      <c r="T421" s="1546"/>
      <c r="U421" s="1555"/>
      <c r="V421" s="1555"/>
      <c r="W421" s="1557"/>
      <c r="X421" s="1691"/>
    </row>
    <row r="422" spans="1:24" ht="26.25" customHeight="1">
      <c r="A422" s="1553"/>
      <c r="B422" s="1546"/>
      <c r="C422" s="1546"/>
      <c r="D422" s="1546"/>
      <c r="E422" s="1546"/>
      <c r="F422" s="1546"/>
      <c r="G422" s="1546"/>
      <c r="H422" s="1546"/>
      <c r="I422" s="1546"/>
      <c r="J422" s="1546"/>
      <c r="K422" s="1545"/>
      <c r="L422" s="1546"/>
      <c r="M422" s="1546"/>
      <c r="N422" s="1545"/>
      <c r="O422" s="1545"/>
      <c r="P422" s="1554"/>
      <c r="Q422" s="1546"/>
      <c r="R422" s="1546"/>
      <c r="S422" s="1546"/>
      <c r="T422" s="1546"/>
      <c r="U422" s="1555"/>
      <c r="V422" s="1555"/>
      <c r="W422" s="1557"/>
      <c r="X422" s="1691"/>
    </row>
    <row r="423" spans="1:24" ht="26.25" customHeight="1">
      <c r="A423" s="1553"/>
      <c r="B423" s="1546"/>
      <c r="C423" s="1007"/>
      <c r="D423" s="1007"/>
      <c r="E423" s="1546"/>
      <c r="F423" s="1546"/>
      <c r="G423" s="1546"/>
      <c r="H423" s="1546"/>
      <c r="I423" s="1546"/>
      <c r="J423" s="1546"/>
      <c r="K423" s="1545"/>
      <c r="L423" s="1756">
        <v>45596</v>
      </c>
      <c r="M423" s="1007" t="s">
        <v>12667</v>
      </c>
      <c r="N423" s="2785" t="s">
        <v>12660</v>
      </c>
      <c r="O423" s="1007"/>
      <c r="P423" s="1554" t="s">
        <v>12683</v>
      </c>
      <c r="Q423" s="1758" t="s">
        <v>12307</v>
      </c>
      <c r="R423" s="253">
        <f>IF(MID(RIGHT(S423,8),1,1)="M",2021,IF(MID(RIGHT(S423,8),1,1)="N",2022,IF(MID(RIGHT(S423,8),1,1)="P",2023,IF(MID(RIGHT(S423,8),1,1)="R",1994,IF(MID(RIGHT(S423,8),1,1)="S",1995,IF(MID(RIGHT(S423,8),1,1)="T",1996,IF(MID(RIGHT(S423,8),1,1)="V",1997,IF(MID(RIGHT(S423,8),1,1)="W",1998,IF(MID(RIGHT(S423,8),1,1)="X",1999,IF(MID(RIGHT(S423,8),1,1)="Y",2000,IF(MID(RIGHT(S423,8),1,1)="1",2001,IF(MID(RIGHT(S423,8),1,1)="2",2002,IF(MID(RIGHT(S423,8),1,1)="3",2003,IF(MID(RIGHT(S423,8),1,1)="4",2004,IF(MID(RIGHT(S423,8),1,1)="5",2005,IF(MID(RIGHT(S423,8),1,1)="6",2006,IF(MID(RIGHT(S423,8),1,1)="7",2007,IF(MID(RIGHT(S423,8),1,1)="8",2008,IF(MID(RIGHT(S423,8),1,1)="9",2009,IF(MID(RIGHT(S423,8),1,1)="A",2010,IF(MID(RIGHT(S423,8),1,1)="B",2011,IF(MID(RIGHT(S423,8),1,1)="C",2012,IF(MID(RIGHT(S423,8),1,1)="D",2013,IF(MID(RIGHT(S423,8),1,1)="E",2014,IF(MID(RIGHT(S423,8),1,1)="F",2015,IF(MID(RIGHT(S423,8),1,1)="G",2016,IF(MID(RIGHT(S423,8),1,1)="H",2017,IF(MID(RIGHT(S423,8),1,1)="J",2018,IF(MID(RIGHT(S423,8),1,1)="K",2019,IF(MID(RIGHT(S423,8),1,1)="L",2020,""))))))))))))))))))))))))))))))</f>
        <v>2013</v>
      </c>
      <c r="S423" s="253" t="s">
        <v>12682</v>
      </c>
      <c r="T423" s="1749">
        <v>1950</v>
      </c>
      <c r="U423" s="1555"/>
      <c r="V423" s="1555"/>
      <c r="W423" s="1557"/>
      <c r="X423" s="1691"/>
    </row>
    <row r="424" spans="1:24" ht="26.25" customHeight="1">
      <c r="A424" s="1553"/>
      <c r="B424" s="1546"/>
      <c r="C424" s="1546"/>
      <c r="D424" s="1546"/>
      <c r="E424" s="1546"/>
      <c r="F424" s="1546"/>
      <c r="G424" s="1546"/>
      <c r="H424" s="1546"/>
      <c r="I424" s="1546"/>
      <c r="J424" s="1546"/>
      <c r="K424" s="1545"/>
      <c r="L424" s="1756">
        <v>45600</v>
      </c>
      <c r="M424" s="1546" t="s">
        <v>12668</v>
      </c>
      <c r="N424" s="2787"/>
      <c r="O424" s="1545"/>
      <c r="P424" s="1554" t="s">
        <v>12902</v>
      </c>
      <c r="Q424" s="1749" t="s">
        <v>11705</v>
      </c>
      <c r="R424" s="253">
        <f t="shared" ref="R424:R425" si="22">IF(MID(RIGHT(S424,8),1,1)="M",2021,IF(MID(RIGHT(S424,8),1,1)="N",2022,IF(MID(RIGHT(S424,8),1,1)="P",2023,IF(MID(RIGHT(S424,8),1,1)="R",1994,IF(MID(RIGHT(S424,8),1,1)="S",1995,IF(MID(RIGHT(S424,8),1,1)="T",1996,IF(MID(RIGHT(S424,8),1,1)="V",1997,IF(MID(RIGHT(S424,8),1,1)="W",1998,IF(MID(RIGHT(S424,8),1,1)="X",1999,IF(MID(RIGHT(S424,8),1,1)="Y",2000,IF(MID(RIGHT(S424,8),1,1)="1",2001,IF(MID(RIGHT(S424,8),1,1)="2",2002,IF(MID(RIGHT(S424,8),1,1)="3",2003,IF(MID(RIGHT(S424,8),1,1)="4",2004,IF(MID(RIGHT(S424,8),1,1)="5",2005,IF(MID(RIGHT(S424,8),1,1)="6",2006,IF(MID(RIGHT(S424,8),1,1)="7",2007,IF(MID(RIGHT(S424,8),1,1)="8",2008,IF(MID(RIGHT(S424,8),1,1)="9",2009,IF(MID(RIGHT(S424,8),1,1)="A",2010,IF(MID(RIGHT(S424,8),1,1)="B",2011,IF(MID(RIGHT(S424,8),1,1)="C",2012,IF(MID(RIGHT(S424,8),1,1)="D",2013,IF(MID(RIGHT(S424,8),1,1)="E",2014,IF(MID(RIGHT(S424,8),1,1)="F",2015,IF(MID(RIGHT(S424,8),1,1)="G",2016,IF(MID(RIGHT(S424,8),1,1)="H",2017,IF(MID(RIGHT(S424,8),1,1)="J",2018,IF(MID(RIGHT(S424,8),1,1)="K",2019,IF(MID(RIGHT(S424,8),1,1)="L",2020,""))))))))))))))))))))))))))))))</f>
        <v>2010</v>
      </c>
      <c r="S424" s="1749" t="s">
        <v>12435</v>
      </c>
      <c r="T424" s="1749">
        <v>2130</v>
      </c>
      <c r="U424" s="1555"/>
      <c r="V424" s="1555"/>
      <c r="W424" s="1557"/>
      <c r="X424" s="1691"/>
    </row>
    <row r="425" spans="1:24" ht="26.25" customHeight="1">
      <c r="A425" s="1553"/>
      <c r="B425" s="1546"/>
      <c r="C425" s="1546"/>
      <c r="D425" s="1546"/>
      <c r="E425" s="1546"/>
      <c r="F425" s="1546"/>
      <c r="G425" s="1546"/>
      <c r="H425" s="1546"/>
      <c r="I425" s="1546"/>
      <c r="J425" s="1546"/>
      <c r="K425" s="1545"/>
      <c r="L425" s="1546" t="s">
        <v>12901</v>
      </c>
      <c r="M425" s="1546" t="s">
        <v>12670</v>
      </c>
      <c r="N425" s="2786"/>
      <c r="O425" s="1545"/>
      <c r="P425" s="1554" t="s">
        <v>12903</v>
      </c>
      <c r="Q425" s="1749" t="s">
        <v>12518</v>
      </c>
      <c r="R425" s="253">
        <f t="shared" si="22"/>
        <v>2013</v>
      </c>
      <c r="S425" s="1749" t="s">
        <v>12684</v>
      </c>
      <c r="T425" s="1749">
        <v>1900</v>
      </c>
      <c r="U425" s="1555"/>
      <c r="V425" s="1555"/>
      <c r="W425" s="1557"/>
      <c r="X425" s="1691"/>
    </row>
    <row r="426" spans="1:24" ht="26.25" customHeight="1" thickBot="1">
      <c r="A426" s="1008"/>
      <c r="B426" s="1009"/>
      <c r="C426" s="1009"/>
      <c r="D426" s="1009"/>
      <c r="E426" s="1009"/>
      <c r="F426" s="1009"/>
      <c r="G426" s="1009"/>
      <c r="H426" s="1009"/>
      <c r="I426" s="1009"/>
      <c r="J426" s="1009"/>
      <c r="K426" s="611" t="s">
        <v>12661</v>
      </c>
      <c r="L426" s="1009"/>
      <c r="M426" s="1009"/>
      <c r="N426" s="1014"/>
      <c r="O426" s="1014"/>
      <c r="P426" s="1025"/>
      <c r="Q426" s="1009"/>
      <c r="R426" s="1009"/>
      <c r="S426" s="1026"/>
      <c r="T426" s="1026"/>
      <c r="U426" s="1027"/>
      <c r="V426" s="1028"/>
      <c r="W426" s="1029"/>
      <c r="X426" s="1030"/>
    </row>
  </sheetData>
  <autoFilter ref="B2:X2" xr:uid="{00000000-0009-0000-0000-000010000000}"/>
  <mergeCells count="52">
    <mergeCell ref="N423:N425"/>
    <mergeCell ref="N406:N409"/>
    <mergeCell ref="M361:O361"/>
    <mergeCell ref="Q5:R5"/>
    <mergeCell ref="M276:O276"/>
    <mergeCell ref="M283:O283"/>
    <mergeCell ref="M290:O290"/>
    <mergeCell ref="M351:O351"/>
    <mergeCell ref="M233:O233"/>
    <mergeCell ref="M240:O240"/>
    <mergeCell ref="M90:O90"/>
    <mergeCell ref="M378:P378"/>
    <mergeCell ref="M385:P385"/>
    <mergeCell ref="M392:P392"/>
    <mergeCell ref="M18:P18"/>
    <mergeCell ref="Q7:R7"/>
    <mergeCell ref="M226:O226"/>
    <mergeCell ref="M196:P196"/>
    <mergeCell ref="M203:P203"/>
    <mergeCell ref="M210:P210"/>
    <mergeCell ref="M187:O187"/>
    <mergeCell ref="M219:O219"/>
    <mergeCell ref="A1:X1"/>
    <mergeCell ref="M160:O160"/>
    <mergeCell ref="M151:O151"/>
    <mergeCell ref="M124:O124"/>
    <mergeCell ref="R133:S133"/>
    <mergeCell ref="M134:O134"/>
    <mergeCell ref="M34:O34"/>
    <mergeCell ref="M43:O43"/>
    <mergeCell ref="M50:O50"/>
    <mergeCell ref="M57:O57"/>
    <mergeCell ref="M82:O82"/>
    <mergeCell ref="I7:I8"/>
    <mergeCell ref="Q6:R6"/>
    <mergeCell ref="Q8:R8"/>
    <mergeCell ref="M25:P25"/>
    <mergeCell ref="Q4:R4"/>
    <mergeCell ref="P402:P403"/>
    <mergeCell ref="P397:P400"/>
    <mergeCell ref="O412:O413"/>
    <mergeCell ref="L418:L420"/>
    <mergeCell ref="L412:L413"/>
    <mergeCell ref="N397:N400"/>
    <mergeCell ref="L397:L400"/>
    <mergeCell ref="L402:L403"/>
    <mergeCell ref="N402:N403"/>
    <mergeCell ref="N418:N420"/>
    <mergeCell ref="L408:L409"/>
    <mergeCell ref="L406:L407"/>
    <mergeCell ref="P412:P413"/>
    <mergeCell ref="P418:P420"/>
  </mergeCells>
  <phoneticPr fontId="16" type="noConversion"/>
  <conditionalFormatting sqref="D218:D220">
    <cfRule type="uniqueValues" dxfId="1870" priority="15"/>
  </conditionalFormatting>
  <conditionalFormatting sqref="D225:D227">
    <cfRule type="uniqueValues" dxfId="1869" priority="14"/>
  </conditionalFormatting>
  <conditionalFormatting sqref="D232:D234">
    <cfRule type="uniqueValues" dxfId="1868" priority="13"/>
  </conditionalFormatting>
  <conditionalFormatting sqref="D275:D276">
    <cfRule type="uniqueValues" dxfId="1867" priority="17"/>
  </conditionalFormatting>
  <conditionalFormatting sqref="D282:D283">
    <cfRule type="uniqueValues" dxfId="1866" priority="16"/>
  </conditionalFormatting>
  <conditionalFormatting sqref="L30">
    <cfRule type="duplicateValues" dxfId="1865" priority="115"/>
  </conditionalFormatting>
  <conditionalFormatting sqref="L145">
    <cfRule type="duplicateValues" dxfId="1864" priority="113"/>
  </conditionalFormatting>
  <conditionalFormatting sqref="L146">
    <cfRule type="duplicateValues" dxfId="1863" priority="111"/>
  </conditionalFormatting>
  <conditionalFormatting sqref="L147 L149:L151">
    <cfRule type="duplicateValues" dxfId="1862" priority="110"/>
  </conditionalFormatting>
  <conditionalFormatting sqref="L148">
    <cfRule type="duplicateValues" dxfId="1861" priority="105"/>
  </conditionalFormatting>
  <conditionalFormatting sqref="L152:L153">
    <cfRule type="duplicateValues" dxfId="1860" priority="106"/>
  </conditionalFormatting>
  <conditionalFormatting sqref="L155">
    <cfRule type="duplicateValues" dxfId="1859" priority="97"/>
  </conditionalFormatting>
  <conditionalFormatting sqref="L156">
    <cfRule type="duplicateValues" dxfId="1858" priority="95"/>
  </conditionalFormatting>
  <conditionalFormatting sqref="L157">
    <cfRule type="duplicateValues" dxfId="1857" priority="92"/>
  </conditionalFormatting>
  <conditionalFormatting sqref="L182">
    <cfRule type="duplicateValues" dxfId="1856" priority="103"/>
  </conditionalFormatting>
  <conditionalFormatting sqref="L183 L185">
    <cfRule type="duplicateValues" dxfId="1855" priority="102"/>
  </conditionalFormatting>
  <conditionalFormatting sqref="L191">
    <cfRule type="duplicateValues" dxfId="1854" priority="87"/>
  </conditionalFormatting>
  <conditionalFormatting sqref="L192">
    <cfRule type="duplicateValues" dxfId="1853" priority="84"/>
  </conditionalFormatting>
  <conditionalFormatting sqref="L193">
    <cfRule type="duplicateValues" dxfId="1852" priority="81"/>
  </conditionalFormatting>
  <conditionalFormatting sqref="L199">
    <cfRule type="duplicateValues" dxfId="1851" priority="75"/>
  </conditionalFormatting>
  <conditionalFormatting sqref="L200">
    <cfRule type="duplicateValues" dxfId="1850" priority="72"/>
  </conditionalFormatting>
  <conditionalFormatting sqref="L206">
    <cfRule type="duplicateValues" dxfId="1849" priority="66"/>
  </conditionalFormatting>
  <conditionalFormatting sqref="L207">
    <cfRule type="duplicateValues" dxfId="1848" priority="63"/>
  </conditionalFormatting>
  <conditionalFormatting sqref="L345">
    <cfRule type="duplicateValues" dxfId="1847" priority="58"/>
  </conditionalFormatting>
  <conditionalFormatting sqref="L346">
    <cfRule type="duplicateValues" dxfId="1846" priority="56"/>
  </conditionalFormatting>
  <conditionalFormatting sqref="L347 L349:L351">
    <cfRule type="duplicateValues" dxfId="1845" priority="55"/>
  </conditionalFormatting>
  <conditionalFormatting sqref="L348">
    <cfRule type="duplicateValues" dxfId="1844" priority="50"/>
  </conditionalFormatting>
  <conditionalFormatting sqref="L352:L353">
    <cfRule type="duplicateValues" dxfId="1843" priority="51"/>
  </conditionalFormatting>
  <conditionalFormatting sqref="L356">
    <cfRule type="duplicateValues" dxfId="1842" priority="10"/>
  </conditionalFormatting>
  <conditionalFormatting sqref="L373">
    <cfRule type="duplicateValues" dxfId="1841" priority="45"/>
  </conditionalFormatting>
  <conditionalFormatting sqref="L374">
    <cfRule type="duplicateValues" dxfId="1840" priority="42"/>
  </conditionalFormatting>
  <conditionalFormatting sqref="L375">
    <cfRule type="duplicateValues" dxfId="1839" priority="39"/>
  </conditionalFormatting>
  <conditionalFormatting sqref="L381">
    <cfRule type="duplicateValues" dxfId="1838" priority="33"/>
  </conditionalFormatting>
  <conditionalFormatting sqref="L382">
    <cfRule type="duplicateValues" dxfId="1837" priority="30"/>
  </conditionalFormatting>
  <conditionalFormatting sqref="L388">
    <cfRule type="duplicateValues" dxfId="1836" priority="24"/>
  </conditionalFormatting>
  <conditionalFormatting sqref="L389">
    <cfRule type="duplicateValues" dxfId="1835" priority="21"/>
  </conditionalFormatting>
  <conditionalFormatting sqref="L158:M159 L161:M161 L160 P160">
    <cfRule type="duplicateValues" dxfId="1834" priority="91"/>
  </conditionalFormatting>
  <conditionalFormatting sqref="L194:M195 L197:M197 L196">
    <cfRule type="duplicateValues" dxfId="1833" priority="80"/>
  </conditionalFormatting>
  <conditionalFormatting sqref="L201:M202 L204:M204 L203">
    <cfRule type="duplicateValues" dxfId="1832" priority="71"/>
  </conditionalFormatting>
  <conditionalFormatting sqref="L208:M209 L211:M211 L210">
    <cfRule type="duplicateValues" dxfId="1831" priority="62"/>
  </conditionalFormatting>
  <conditionalFormatting sqref="L376:M377 L379:M379 L378">
    <cfRule type="duplicateValues" dxfId="1830" priority="38"/>
  </conditionalFormatting>
  <conditionalFormatting sqref="L383:M384 L386:M386 L385">
    <cfRule type="duplicateValues" dxfId="1829" priority="29"/>
  </conditionalFormatting>
  <conditionalFormatting sqref="L390:M391 L393:M393 L392">
    <cfRule type="duplicateValues" dxfId="1828" priority="20"/>
  </conditionalFormatting>
  <conditionalFormatting sqref="M156">
    <cfRule type="duplicateValues" dxfId="1827" priority="94"/>
  </conditionalFormatting>
  <conditionalFormatting sqref="M157">
    <cfRule type="duplicateValues" dxfId="1826" priority="93"/>
  </conditionalFormatting>
  <conditionalFormatting sqref="M192">
    <cfRule type="duplicateValues" dxfId="1825" priority="83"/>
  </conditionalFormatting>
  <conditionalFormatting sqref="M193">
    <cfRule type="duplicateValues" dxfId="1824" priority="82"/>
  </conditionalFormatting>
  <conditionalFormatting sqref="M196">
    <cfRule type="duplicateValues" dxfId="1823" priority="79"/>
  </conditionalFormatting>
  <conditionalFormatting sqref="M199">
    <cfRule type="duplicateValues" dxfId="1822" priority="74"/>
  </conditionalFormatting>
  <conditionalFormatting sqref="M200">
    <cfRule type="duplicateValues" dxfId="1821" priority="73"/>
  </conditionalFormatting>
  <conditionalFormatting sqref="M203">
    <cfRule type="duplicateValues" dxfId="1820" priority="70"/>
  </conditionalFormatting>
  <conditionalFormatting sqref="M206">
    <cfRule type="duplicateValues" dxfId="1819" priority="65"/>
  </conditionalFormatting>
  <conditionalFormatting sqref="M207">
    <cfRule type="duplicateValues" dxfId="1818" priority="64"/>
  </conditionalFormatting>
  <conditionalFormatting sqref="M210">
    <cfRule type="duplicateValues" dxfId="1817" priority="61"/>
  </conditionalFormatting>
  <conditionalFormatting sqref="M374">
    <cfRule type="duplicateValues" dxfId="1816" priority="41"/>
  </conditionalFormatting>
  <conditionalFormatting sqref="M375">
    <cfRule type="duplicateValues" dxfId="1815" priority="40"/>
  </conditionalFormatting>
  <conditionalFormatting sqref="M378">
    <cfRule type="duplicateValues" dxfId="1814" priority="37"/>
  </conditionalFormatting>
  <conditionalFormatting sqref="M381">
    <cfRule type="duplicateValues" dxfId="1813" priority="32"/>
  </conditionalFormatting>
  <conditionalFormatting sqref="M382">
    <cfRule type="duplicateValues" dxfId="1812" priority="31"/>
  </conditionalFormatting>
  <conditionalFormatting sqref="M385">
    <cfRule type="duplicateValues" dxfId="1811" priority="28"/>
  </conditionalFormatting>
  <conditionalFormatting sqref="M388">
    <cfRule type="duplicateValues" dxfId="1810" priority="23"/>
  </conditionalFormatting>
  <conditionalFormatting sqref="M389">
    <cfRule type="duplicateValues" dxfId="1809" priority="22"/>
  </conditionalFormatting>
  <conditionalFormatting sqref="M392">
    <cfRule type="duplicateValues" dxfId="1808" priority="19"/>
  </conditionalFormatting>
  <conditionalFormatting sqref="N35:N36">
    <cfRule type="duplicateValues" dxfId="1807" priority="119"/>
  </conditionalFormatting>
  <conditionalFormatting sqref="N159 N161:N162">
    <cfRule type="duplicateValues" dxfId="1806" priority="99"/>
  </conditionalFormatting>
  <conditionalFormatting sqref="N194">
    <cfRule type="duplicateValues" dxfId="1805" priority="78"/>
  </conditionalFormatting>
  <conditionalFormatting sqref="N197:N198">
    <cfRule type="duplicateValues" dxfId="1804" priority="85"/>
  </conditionalFormatting>
  <conditionalFormatting sqref="N201">
    <cfRule type="duplicateValues" dxfId="1803" priority="9"/>
  </conditionalFormatting>
  <conditionalFormatting sqref="N204:N205">
    <cfRule type="duplicateValues" dxfId="1802" priority="76"/>
  </conditionalFormatting>
  <conditionalFormatting sqref="N208">
    <cfRule type="duplicateValues" dxfId="1801" priority="8"/>
  </conditionalFormatting>
  <conditionalFormatting sqref="N211:N212">
    <cfRule type="duplicateValues" dxfId="1800" priority="67"/>
  </conditionalFormatting>
  <conditionalFormatting sqref="N217">
    <cfRule type="duplicateValues" dxfId="1799" priority="7"/>
  </conditionalFormatting>
  <conditionalFormatting sqref="N224">
    <cfRule type="duplicateValues" dxfId="1798" priority="6"/>
  </conditionalFormatting>
  <conditionalFormatting sqref="N231">
    <cfRule type="duplicateValues" dxfId="1797" priority="5"/>
  </conditionalFormatting>
  <conditionalFormatting sqref="N238">
    <cfRule type="duplicateValues" dxfId="1796" priority="4"/>
  </conditionalFormatting>
  <conditionalFormatting sqref="N362">
    <cfRule type="duplicateValues" dxfId="1795" priority="12"/>
  </conditionalFormatting>
  <conditionalFormatting sqref="N376">
    <cfRule type="duplicateValues" dxfId="1794" priority="36"/>
  </conditionalFormatting>
  <conditionalFormatting sqref="N379:N380">
    <cfRule type="duplicateValues" dxfId="1793" priority="43"/>
  </conditionalFormatting>
  <conditionalFormatting sqref="N383">
    <cfRule type="duplicateValues" dxfId="1792" priority="3"/>
  </conditionalFormatting>
  <conditionalFormatting sqref="N386:N387">
    <cfRule type="duplicateValues" dxfId="1791" priority="34"/>
  </conditionalFormatting>
  <conditionalFormatting sqref="N390">
    <cfRule type="duplicateValues" dxfId="1790" priority="2"/>
  </conditionalFormatting>
  <conditionalFormatting sqref="N393:N394">
    <cfRule type="duplicateValues" dxfId="1789" priority="25"/>
  </conditionalFormatting>
  <conditionalFormatting sqref="O31:O33 O35">
    <cfRule type="duplicateValues" dxfId="1788" priority="118"/>
  </conditionalFormatting>
  <conditionalFormatting sqref="O157 O159">
    <cfRule type="duplicateValues" dxfId="1787" priority="96"/>
  </conditionalFormatting>
  <conditionalFormatting sqref="O193 O195">
    <cfRule type="duplicateValues" dxfId="1786" priority="86"/>
  </conditionalFormatting>
  <conditionalFormatting sqref="O200 O202">
    <cfRule type="duplicateValues" dxfId="1785" priority="77"/>
  </conditionalFormatting>
  <conditionalFormatting sqref="O207 O209">
    <cfRule type="duplicateValues" dxfId="1784" priority="68"/>
  </conditionalFormatting>
  <conditionalFormatting sqref="O357:O359">
    <cfRule type="duplicateValues" dxfId="1783" priority="6357"/>
  </conditionalFormatting>
  <conditionalFormatting sqref="O375 O377">
    <cfRule type="duplicateValues" dxfId="1782" priority="44"/>
  </conditionalFormatting>
  <conditionalFormatting sqref="O382 O384">
    <cfRule type="duplicateValues" dxfId="1781" priority="35"/>
  </conditionalFormatting>
  <conditionalFormatting sqref="O389 O391">
    <cfRule type="duplicateValues" dxfId="1780" priority="26"/>
  </conditionalFormatting>
  <conditionalFormatting sqref="S145">
    <cfRule type="duplicateValues" dxfId="1779" priority="114"/>
  </conditionalFormatting>
  <conditionalFormatting sqref="S146">
    <cfRule type="duplicateValues" dxfId="1778" priority="112"/>
  </conditionalFormatting>
  <conditionalFormatting sqref="S147:S150">
    <cfRule type="duplicateValues" dxfId="1777" priority="109"/>
  </conditionalFormatting>
  <conditionalFormatting sqref="S151">
    <cfRule type="duplicateValues" dxfId="1776" priority="108"/>
  </conditionalFormatting>
  <conditionalFormatting sqref="S152:S153">
    <cfRule type="duplicateValues" dxfId="1775" priority="107"/>
  </conditionalFormatting>
  <conditionalFormatting sqref="S155">
    <cfRule type="duplicateValues" dxfId="1774" priority="98"/>
  </conditionalFormatting>
  <conditionalFormatting sqref="S182">
    <cfRule type="duplicateValues" dxfId="1773" priority="104"/>
  </conditionalFormatting>
  <conditionalFormatting sqref="S183:S186">
    <cfRule type="duplicateValues" dxfId="1772" priority="101"/>
  </conditionalFormatting>
  <conditionalFormatting sqref="S187">
    <cfRule type="duplicateValues" dxfId="1771" priority="100"/>
  </conditionalFormatting>
  <conditionalFormatting sqref="S191">
    <cfRule type="duplicateValues" dxfId="1770" priority="88"/>
  </conditionalFormatting>
  <conditionalFormatting sqref="S345">
    <cfRule type="duplicateValues" dxfId="1769" priority="59"/>
  </conditionalFormatting>
  <conditionalFormatting sqref="S346">
    <cfRule type="duplicateValues" dxfId="1768" priority="57"/>
  </conditionalFormatting>
  <conditionalFormatting sqref="S347:S350">
    <cfRule type="duplicateValues" dxfId="1767" priority="54"/>
  </conditionalFormatting>
  <conditionalFormatting sqref="S352:S353">
    <cfRule type="duplicateValues" dxfId="1766" priority="52"/>
  </conditionalFormatting>
  <conditionalFormatting sqref="S373">
    <cfRule type="duplicateValues" dxfId="1765" priority="46"/>
  </conditionalFormatting>
  <conditionalFormatting sqref="S402 S397:S399">
    <cfRule type="duplicateValues" dxfId="1764" priority="48"/>
  </conditionalFormatting>
  <conditionalFormatting sqref="S406:S407 S403 S400 S409">
    <cfRule type="duplicateValues" dxfId="1763" priority="6360"/>
  </conditionalFormatting>
  <hyperlinks>
    <hyperlink ref="L351" r:id="rId1" xr:uid="{00000000-0004-0000-1000-000000000000}"/>
  </hyperlinks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2"/>
  <ignoredErrors>
    <ignoredError sqref="S4:S8" numberStoredAsText="1"/>
  </ignoredErrors>
  <drawing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8">
    <pageSetUpPr fitToPage="1"/>
  </sheetPr>
  <dimension ref="A1:X330"/>
  <sheetViews>
    <sheetView showGridLines="0" zoomScale="55" zoomScaleNormal="55" zoomScaleSheetLayoutView="70" workbookViewId="0">
      <pane ySplit="2" topLeftCell="A229" activePane="bottomLeft" state="frozen"/>
      <selection activeCell="M87" sqref="M87"/>
      <selection pane="bottomLeft" activeCell="J246" sqref="J246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12599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791" t="s">
        <v>188</v>
      </c>
      <c r="B4" s="792"/>
      <c r="C4" s="792" t="s">
        <v>12169</v>
      </c>
      <c r="D4" s="792" t="s">
        <v>190</v>
      </c>
      <c r="E4" s="792" t="s">
        <v>191</v>
      </c>
      <c r="F4" s="792" t="s">
        <v>191</v>
      </c>
      <c r="G4" s="792" t="s">
        <v>191</v>
      </c>
      <c r="H4" s="793"/>
      <c r="I4" s="792" t="s">
        <v>10531</v>
      </c>
      <c r="J4" s="792" t="s">
        <v>12771</v>
      </c>
      <c r="K4" s="794" t="s">
        <v>10534</v>
      </c>
      <c r="L4" s="792" t="s">
        <v>12979</v>
      </c>
      <c r="M4" s="792"/>
      <c r="N4" s="794" t="s">
        <v>12795</v>
      </c>
      <c r="O4" s="794">
        <v>19364228</v>
      </c>
      <c r="P4" s="1255" t="s">
        <v>13912</v>
      </c>
      <c r="Q4" s="792" t="s">
        <v>12832</v>
      </c>
      <c r="R4" s="792">
        <f>IF(MID(RIGHT(S4,8),1,1)="M",2021,IF(MID(RIGHT(S4,8),1,1)="N",2022,IF(MID(RIGHT(S4,8),1,1)="P",2023,IF(MID(RIGHT(S4,8),1,1)="R",1994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2013</v>
      </c>
      <c r="S4" s="792" t="s">
        <v>12817</v>
      </c>
      <c r="T4" s="792">
        <v>1570</v>
      </c>
      <c r="U4" s="795">
        <v>45450</v>
      </c>
      <c r="V4" s="795">
        <v>45487</v>
      </c>
      <c r="W4" s="796">
        <v>2700</v>
      </c>
      <c r="X4" s="797">
        <v>3650</v>
      </c>
    </row>
    <row r="5" spans="1:24" ht="26.25" customHeight="1">
      <c r="A5" s="798"/>
      <c r="B5" s="90"/>
      <c r="C5" s="90"/>
      <c r="D5" s="90"/>
      <c r="E5" s="90"/>
      <c r="F5" s="90"/>
      <c r="G5" s="90"/>
      <c r="H5" s="90"/>
      <c r="I5" s="90" t="s">
        <v>194</v>
      </c>
      <c r="J5" s="412" t="s">
        <v>12779</v>
      </c>
      <c r="K5" s="96" t="s">
        <v>211</v>
      </c>
      <c r="L5" s="961" t="s">
        <v>3603</v>
      </c>
      <c r="M5" s="1706"/>
      <c r="N5" s="73" t="s">
        <v>3073</v>
      </c>
      <c r="O5" s="91"/>
      <c r="P5" s="92"/>
      <c r="Q5" s="90" t="s">
        <v>10654</v>
      </c>
      <c r="R5" s="90">
        <f>IF(MID(RIGHT(S5,8),1,1)="M",2021,IF(MID(RIGHT(S5,8),1,1)="N",2022,IF(MID(RIGHT(S5,8),1,1)="P",2023,IF(MID(RIGHT(S5,8),1,1)="R",1994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2018</v>
      </c>
      <c r="S5" s="90" t="s">
        <v>12818</v>
      </c>
      <c r="T5" s="90">
        <v>1475</v>
      </c>
      <c r="U5" s="93"/>
      <c r="V5" s="93">
        <v>45494</v>
      </c>
      <c r="W5" s="105" t="s">
        <v>3336</v>
      </c>
      <c r="X5" s="800" t="s">
        <v>3946</v>
      </c>
    </row>
    <row r="6" spans="1:24" ht="26.25" customHeight="1">
      <c r="A6" s="798"/>
      <c r="B6" s="90"/>
      <c r="C6" s="90" t="s">
        <v>12775</v>
      </c>
      <c r="D6" s="90" t="s">
        <v>191</v>
      </c>
      <c r="E6" s="90"/>
      <c r="F6" s="90"/>
      <c r="G6" s="90"/>
      <c r="H6" s="90"/>
      <c r="I6" s="90"/>
      <c r="J6" s="90"/>
      <c r="K6" s="91" t="s">
        <v>12785</v>
      </c>
      <c r="L6" s="91"/>
      <c r="M6" s="1707"/>
      <c r="N6" s="73" t="s">
        <v>2435</v>
      </c>
      <c r="O6" s="1708"/>
      <c r="P6" s="1709"/>
      <c r="Q6" s="90" t="s">
        <v>10654</v>
      </c>
      <c r="R6" s="90">
        <f>IF(MID(RIGHT(S6,8),1,1)="M",2021,IF(MID(RIGHT(S6,8),1,1)="N",2022,IF(MID(RIGHT(S6,8),1,1)="P",2023,IF(MID(RIGHT(S6,8),1,1)="R",1994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2016</v>
      </c>
      <c r="S6" s="90" t="s">
        <v>12850</v>
      </c>
      <c r="T6" s="90">
        <v>1569</v>
      </c>
      <c r="U6" s="93"/>
      <c r="V6" s="93">
        <v>45485</v>
      </c>
      <c r="W6" s="105"/>
      <c r="X6" s="800" t="s">
        <v>13910</v>
      </c>
    </row>
    <row r="7" spans="1:24" ht="26.25" customHeight="1">
      <c r="A7" s="798"/>
      <c r="B7" s="90"/>
      <c r="C7" s="90" t="s">
        <v>12777</v>
      </c>
      <c r="D7" s="90" t="s">
        <v>191</v>
      </c>
      <c r="E7" s="90"/>
      <c r="F7" s="90"/>
      <c r="G7" s="90"/>
      <c r="H7" s="90"/>
      <c r="I7" s="90"/>
      <c r="J7" s="90"/>
      <c r="K7" s="91" t="s">
        <v>1772</v>
      </c>
      <c r="L7" s="91"/>
      <c r="M7" s="1707"/>
      <c r="N7" s="73" t="s">
        <v>12994</v>
      </c>
      <c r="O7" s="1708"/>
      <c r="P7" s="1709"/>
      <c r="Q7" s="90" t="s">
        <v>10654</v>
      </c>
      <c r="R7" s="90">
        <f>IF(MID(RIGHT(S7,8),1,1)="M",2021,IF(MID(RIGHT(S7,8),1,1)="N",2022,IF(MID(RIGHT(S7,8),1,1)="P",2023,IF(MID(RIGHT(S7,8),1,1)="R",1994,IF(MID(RIGHT(S7,8),1,1)="S",1995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2018</v>
      </c>
      <c r="S7" s="90" t="s">
        <v>12819</v>
      </c>
      <c r="T7" s="90">
        <v>1475</v>
      </c>
      <c r="U7" s="94"/>
      <c r="V7" s="94">
        <v>45489</v>
      </c>
      <c r="W7" s="105"/>
      <c r="X7" s="800"/>
    </row>
    <row r="8" spans="1:24" ht="26.25" customHeight="1">
      <c r="A8" s="798"/>
      <c r="B8" s="90"/>
      <c r="C8" s="90" t="s">
        <v>10002</v>
      </c>
      <c r="D8" s="90" t="s">
        <v>191</v>
      </c>
      <c r="E8" s="90"/>
      <c r="F8" s="90"/>
      <c r="G8" s="90"/>
      <c r="H8" s="90"/>
      <c r="I8" s="90"/>
      <c r="J8" s="90"/>
      <c r="K8" s="1678"/>
      <c r="L8" s="1711"/>
      <c r="M8" s="1710"/>
      <c r="N8" s="1710"/>
      <c r="O8" s="1710"/>
      <c r="P8" s="1709"/>
      <c r="Q8" s="1709"/>
      <c r="R8" s="90"/>
      <c r="S8" s="95" t="s">
        <v>189</v>
      </c>
      <c r="T8" s="95">
        <v>3800</v>
      </c>
      <c r="U8" s="93"/>
      <c r="V8" s="93"/>
      <c r="W8" s="105"/>
      <c r="X8" s="800"/>
    </row>
    <row r="9" spans="1:24" ht="26.25" customHeight="1">
      <c r="A9" s="798"/>
      <c r="B9" s="90"/>
      <c r="C9" s="90" t="s">
        <v>10003</v>
      </c>
      <c r="D9" s="90" t="s">
        <v>191</v>
      </c>
      <c r="E9" s="90"/>
      <c r="F9" s="90"/>
      <c r="G9" s="90"/>
      <c r="H9" s="90"/>
      <c r="I9" s="90"/>
      <c r="J9" s="90"/>
      <c r="K9" s="90"/>
      <c r="L9" s="1711"/>
      <c r="M9" s="1710"/>
      <c r="N9" s="1710"/>
      <c r="O9" s="1710"/>
      <c r="P9" s="1710"/>
      <c r="Q9" s="1709"/>
      <c r="R9" s="90"/>
      <c r="S9" s="95" t="s">
        <v>2472</v>
      </c>
      <c r="T9" s="95">
        <f>SUM(T4:T8)</f>
        <v>9889</v>
      </c>
      <c r="U9" s="94"/>
      <c r="V9" s="94"/>
      <c r="W9" s="105"/>
      <c r="X9" s="800"/>
    </row>
    <row r="10" spans="1:24" ht="26.25" customHeight="1" thickBot="1">
      <c r="A10" s="801"/>
      <c r="B10" s="802"/>
      <c r="C10" s="802"/>
      <c r="D10" s="802"/>
      <c r="E10" s="802"/>
      <c r="F10" s="802"/>
      <c r="G10" s="802"/>
      <c r="H10" s="802"/>
      <c r="I10" s="802"/>
      <c r="J10" s="802"/>
      <c r="K10" s="1690" t="s">
        <v>12769</v>
      </c>
      <c r="L10" s="802"/>
      <c r="M10" s="1712"/>
      <c r="N10" s="1713"/>
      <c r="O10" s="1713"/>
      <c r="P10" s="1714"/>
      <c r="Q10" s="802"/>
      <c r="R10" s="802"/>
      <c r="S10" s="805"/>
      <c r="T10" s="805"/>
      <c r="U10" s="806"/>
      <c r="V10" s="807"/>
      <c r="W10" s="808"/>
      <c r="X10" s="809"/>
    </row>
    <row r="11" spans="1:24" ht="26.25" customHeight="1">
      <c r="A11" s="791" t="s">
        <v>188</v>
      </c>
      <c r="B11" s="792"/>
      <c r="C11" s="792" t="s">
        <v>12169</v>
      </c>
      <c r="D11" s="792" t="s">
        <v>190</v>
      </c>
      <c r="E11" s="792" t="s">
        <v>191</v>
      </c>
      <c r="F11" s="792" t="s">
        <v>191</v>
      </c>
      <c r="G11" s="792" t="s">
        <v>191</v>
      </c>
      <c r="H11" s="793"/>
      <c r="I11" s="792" t="s">
        <v>10531</v>
      </c>
      <c r="J11" s="792" t="s">
        <v>12771</v>
      </c>
      <c r="K11" s="794" t="s">
        <v>10534</v>
      </c>
      <c r="L11" s="792" t="s">
        <v>12989</v>
      </c>
      <c r="M11" s="792"/>
      <c r="N11" s="794" t="s">
        <v>12831</v>
      </c>
      <c r="O11" s="794">
        <v>26007203</v>
      </c>
      <c r="P11" s="1255" t="s">
        <v>13912</v>
      </c>
      <c r="Q11" s="792" t="s">
        <v>12833</v>
      </c>
      <c r="R11" s="792">
        <f>IF(MID(RIGHT(S11,8),1,1)="M",2021,IF(MID(RIGHT(S11,8),1,1)="N",2022,IF(MID(RIGHT(S11,8),1,1)="P",2023,IF(MID(RIGHT(S11,8),1,1)="R",1994,IF(MID(RIGHT(S11,8),1,1)="S",1995,IF(MID(RIGHT(S11,8),1,1)="T",1996,IF(MID(RIGHT(S11,8),1,1)="V",1997,IF(MID(RIGHT(S11,8),1,1)="W",1998,IF(MID(RIGHT(S11,8),1,1)="X",1999,IF(MID(RIGHT(S11,8),1,1)="Y",2000,IF(MID(RIGHT(S11,8),1,1)="1",2001,IF(MID(RIGHT(S11,8),1,1)="2",2002,IF(MID(RIGHT(S11,8),1,1)="3",2003,IF(MID(RIGHT(S11,8),1,1)="4",2004,IF(MID(RIGHT(S11,8),1,1)="5",2005,IF(MID(RIGHT(S11,8),1,1)="6",2006,IF(MID(RIGHT(S11,8),1,1)="7",2007,IF(MID(RIGHT(S11,8),1,1)="8",2008,IF(MID(RIGHT(S11,8),1,1)="9",2009,IF(MID(RIGHT(S11,8),1,1)="A",2010,IF(MID(RIGHT(S11,8),1,1)="B",2011,IF(MID(RIGHT(S11,8),1,1)="C",2012,IF(MID(RIGHT(S11,8),1,1)="D",2013,IF(MID(RIGHT(S11,8),1,1)="E",2014,IF(MID(RIGHT(S11,8),1,1)="F",2015,IF(MID(RIGHT(S11,8),1,1)="G",2016,IF(MID(RIGHT(S11,8),1,1)="H",2017,IF(MID(RIGHT(S11,8),1,1)="J",2018,IF(MID(RIGHT(S11,8),1,1)="K",2019,IF(MID(RIGHT(S11,8),1,1)="L",2020,""))))))))))))))))))))))))))))))</f>
        <v>2012</v>
      </c>
      <c r="S11" s="792" t="s">
        <v>12829</v>
      </c>
      <c r="T11" s="792">
        <v>2060</v>
      </c>
      <c r="U11" s="795">
        <v>45450</v>
      </c>
      <c r="V11" s="795">
        <v>45487</v>
      </c>
      <c r="W11" s="796">
        <v>2700</v>
      </c>
      <c r="X11" s="797">
        <v>3650</v>
      </c>
    </row>
    <row r="12" spans="1:24" ht="26.25" customHeight="1">
      <c r="A12" s="798"/>
      <c r="B12" s="90"/>
      <c r="C12" s="90"/>
      <c r="D12" s="90"/>
      <c r="E12" s="90"/>
      <c r="F12" s="90"/>
      <c r="G12" s="90"/>
      <c r="H12" s="90"/>
      <c r="I12" s="90" t="s">
        <v>194</v>
      </c>
      <c r="J12" s="412" t="s">
        <v>12780</v>
      </c>
      <c r="K12" s="96" t="s">
        <v>211</v>
      </c>
      <c r="L12" s="961" t="s">
        <v>3603</v>
      </c>
      <c r="M12" s="1706"/>
      <c r="N12" s="73" t="s">
        <v>12794</v>
      </c>
      <c r="O12" s="91"/>
      <c r="P12" s="92"/>
      <c r="Q12" s="90" t="s">
        <v>12832</v>
      </c>
      <c r="R12" s="90">
        <f>IF(MID(RIGHT(S12,8),1,1)="M",2021,IF(MID(RIGHT(S12,8),1,1)="N",2022,IF(MID(RIGHT(S12,8),1,1)="P",2023,IF(MID(RIGHT(S12,8),1,1)="R",1994,IF(MID(RIGHT(S12,8),1,1)="S",1995,IF(MID(RIGHT(S12,8),1,1)="T",1996,IF(MID(RIGHT(S12,8),1,1)="V",1997,IF(MID(RIGHT(S12,8),1,1)="W",1998,IF(MID(RIGHT(S12,8),1,1)="X",1999,IF(MID(RIGHT(S12,8),1,1)="Y",2000,IF(MID(RIGHT(S12,8),1,1)="1",2001,IF(MID(RIGHT(S12,8),1,1)="2",2002,IF(MID(RIGHT(S12,8),1,1)="3",2003,IF(MID(RIGHT(S12,8),1,1)="4",2004,IF(MID(RIGHT(S12,8),1,1)="5",2005,IF(MID(RIGHT(S12,8),1,1)="6",2006,IF(MID(RIGHT(S12,8),1,1)="7",2007,IF(MID(RIGHT(S12,8),1,1)="8",2008,IF(MID(RIGHT(S12,8),1,1)="9",2009,IF(MID(RIGHT(S12,8),1,1)="A",2010,IF(MID(RIGHT(S12,8),1,1)="B",2011,IF(MID(RIGHT(S12,8),1,1)="C",2012,IF(MID(RIGHT(S12,8),1,1)="D",2013,IF(MID(RIGHT(S12,8),1,1)="E",2014,IF(MID(RIGHT(S12,8),1,1)="F",2015,IF(MID(RIGHT(S12,8),1,1)="G",2016,IF(MID(RIGHT(S12,8),1,1)="H",2017,IF(MID(RIGHT(S12,8),1,1)="J",2018,IF(MID(RIGHT(S12,8),1,1)="K",2019,IF(MID(RIGHT(S12,8),1,1)="L",2020,""))))))))))))))))))))))))))))))</f>
        <v>2011</v>
      </c>
      <c r="S12" s="90" t="s">
        <v>12828</v>
      </c>
      <c r="T12" s="90">
        <v>1640</v>
      </c>
      <c r="U12" s="93"/>
      <c r="V12" s="93">
        <v>45494</v>
      </c>
      <c r="W12" s="105" t="s">
        <v>3336</v>
      </c>
      <c r="X12" s="800" t="s">
        <v>3946</v>
      </c>
    </row>
    <row r="13" spans="1:24" ht="26.25" customHeight="1">
      <c r="A13" s="798"/>
      <c r="B13" s="90"/>
      <c r="C13" s="90" t="s">
        <v>12775</v>
      </c>
      <c r="D13" s="90" t="s">
        <v>191</v>
      </c>
      <c r="E13" s="90"/>
      <c r="F13" s="90"/>
      <c r="G13" s="90"/>
      <c r="H13" s="90"/>
      <c r="I13" s="90"/>
      <c r="J13" s="90"/>
      <c r="K13" s="91" t="s">
        <v>12785</v>
      </c>
      <c r="L13" s="91"/>
      <c r="M13" s="1707"/>
      <c r="N13" s="73" t="s">
        <v>2435</v>
      </c>
      <c r="O13" s="1708"/>
      <c r="P13" s="1709"/>
      <c r="Q13" s="90" t="s">
        <v>12796</v>
      </c>
      <c r="R13" s="90">
        <f>IF(MID(RIGHT(S13,8),1,1)="M",2021,IF(MID(RIGHT(S13,8),1,1)="N",2022,IF(MID(RIGHT(S13,8),1,1)="P",2023,IF(MID(RIGHT(S13,8),1,1)="R",1994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2022</v>
      </c>
      <c r="S13" s="90" t="s">
        <v>12830</v>
      </c>
      <c r="T13" s="90">
        <v>1985</v>
      </c>
      <c r="U13" s="93"/>
      <c r="V13" s="93">
        <v>45485</v>
      </c>
      <c r="W13" s="105"/>
      <c r="X13" s="800" t="s">
        <v>13910</v>
      </c>
    </row>
    <row r="14" spans="1:24" ht="26.25" customHeight="1">
      <c r="A14" s="798"/>
      <c r="B14" s="90"/>
      <c r="C14" s="90" t="s">
        <v>12777</v>
      </c>
      <c r="D14" s="90" t="s">
        <v>191</v>
      </c>
      <c r="E14" s="90"/>
      <c r="F14" s="90"/>
      <c r="G14" s="90"/>
      <c r="H14" s="90"/>
      <c r="I14" s="90"/>
      <c r="J14" s="90"/>
      <c r="K14" s="91" t="s">
        <v>3849</v>
      </c>
      <c r="L14" s="91"/>
      <c r="M14" s="1707"/>
      <c r="N14" s="73" t="s">
        <v>12995</v>
      </c>
      <c r="O14" s="1708"/>
      <c r="P14" s="1709"/>
      <c r="Q14" s="90"/>
      <c r="R14" s="90"/>
      <c r="S14" s="90"/>
      <c r="T14" s="90"/>
      <c r="U14" s="94"/>
      <c r="V14" s="94">
        <v>45489</v>
      </c>
      <c r="W14" s="105"/>
      <c r="X14" s="800"/>
    </row>
    <row r="15" spans="1:24" ht="26.25" customHeight="1">
      <c r="A15" s="798"/>
      <c r="B15" s="90"/>
      <c r="C15" s="90" t="s">
        <v>10002</v>
      </c>
      <c r="D15" s="90" t="s">
        <v>191</v>
      </c>
      <c r="E15" s="90"/>
      <c r="F15" s="90"/>
      <c r="G15" s="90"/>
      <c r="H15" s="90"/>
      <c r="I15" s="90"/>
      <c r="J15" s="90"/>
      <c r="K15" s="1678"/>
      <c r="L15" s="1711"/>
      <c r="M15" s="1710"/>
      <c r="N15" s="1710"/>
      <c r="O15" s="1710"/>
      <c r="P15" s="1709"/>
      <c r="Q15" s="1709"/>
      <c r="R15" s="90"/>
      <c r="S15" s="95" t="s">
        <v>189</v>
      </c>
      <c r="T15" s="95">
        <v>3800</v>
      </c>
      <c r="U15" s="93"/>
      <c r="V15" s="93"/>
      <c r="W15" s="105"/>
      <c r="X15" s="800"/>
    </row>
    <row r="16" spans="1:24" ht="26.25" customHeight="1">
      <c r="A16" s="798"/>
      <c r="B16" s="90"/>
      <c r="C16" s="90" t="s">
        <v>10003</v>
      </c>
      <c r="D16" s="90" t="s">
        <v>191</v>
      </c>
      <c r="E16" s="90"/>
      <c r="F16" s="90"/>
      <c r="G16" s="90"/>
      <c r="H16" s="90"/>
      <c r="I16" s="90"/>
      <c r="J16" s="90"/>
      <c r="K16" s="90"/>
      <c r="L16" s="1711"/>
      <c r="M16" s="1710"/>
      <c r="N16" s="1710"/>
      <c r="O16" s="1710"/>
      <c r="P16" s="1710"/>
      <c r="Q16" s="1709"/>
      <c r="R16" s="90"/>
      <c r="S16" s="95" t="s">
        <v>2472</v>
      </c>
      <c r="T16" s="95">
        <f>SUM(T11:T15)</f>
        <v>9485</v>
      </c>
      <c r="U16" s="94"/>
      <c r="V16" s="94"/>
      <c r="W16" s="105"/>
      <c r="X16" s="800"/>
    </row>
    <row r="17" spans="1:24" ht="26.25" customHeight="1" thickBot="1">
      <c r="A17" s="801"/>
      <c r="B17" s="802"/>
      <c r="C17" s="802"/>
      <c r="D17" s="802"/>
      <c r="E17" s="802"/>
      <c r="F17" s="802"/>
      <c r="G17" s="802"/>
      <c r="H17" s="802"/>
      <c r="I17" s="802"/>
      <c r="J17" s="802"/>
      <c r="K17" s="1690" t="s">
        <v>12769</v>
      </c>
      <c r="L17" s="802"/>
      <c r="M17" s="1712"/>
      <c r="N17" s="1713"/>
      <c r="O17" s="1713"/>
      <c r="P17" s="1714"/>
      <c r="Q17" s="802"/>
      <c r="R17" s="802"/>
      <c r="S17" s="805"/>
      <c r="T17" s="805"/>
      <c r="U17" s="806"/>
      <c r="V17" s="807"/>
      <c r="W17" s="808"/>
      <c r="X17" s="809"/>
    </row>
    <row r="18" spans="1:24" ht="26.25" customHeight="1">
      <c r="A18" s="791" t="s">
        <v>188</v>
      </c>
      <c r="B18" s="792"/>
      <c r="C18" s="792" t="s">
        <v>12169</v>
      </c>
      <c r="D18" s="792" t="s">
        <v>190</v>
      </c>
      <c r="E18" s="792" t="s">
        <v>191</v>
      </c>
      <c r="F18" s="792" t="s">
        <v>191</v>
      </c>
      <c r="G18" s="792" t="s">
        <v>191</v>
      </c>
      <c r="H18" s="793"/>
      <c r="I18" s="792" t="s">
        <v>10531</v>
      </c>
      <c r="J18" s="792" t="s">
        <v>12771</v>
      </c>
      <c r="K18" s="794" t="s">
        <v>10534</v>
      </c>
      <c r="L18" s="792" t="s">
        <v>12913</v>
      </c>
      <c r="M18" s="792"/>
      <c r="N18" s="794" t="s">
        <v>12843</v>
      </c>
      <c r="O18" s="794">
        <v>25997443</v>
      </c>
      <c r="P18" s="1255" t="s">
        <v>3842</v>
      </c>
      <c r="Q18" s="792" t="s">
        <v>12849</v>
      </c>
      <c r="R18" s="792">
        <f>IF(MID(RIGHT(S18,8),1,1)="M",2021,IF(MID(RIGHT(S18,8),1,1)="N",2022,IF(MID(RIGHT(S18,8),1,1)="P",2023,IF(MID(RIGHT(S18,8),1,1)="R",1994,IF(MID(RIGHT(S18,8),1,1)="S",1995,IF(MID(RIGHT(S18,8),1,1)="T",1996,IF(MID(RIGHT(S18,8),1,1)="V",1997,IF(MID(RIGHT(S18,8),1,1)="W",1998,IF(MID(RIGHT(S18,8),1,1)="X",1999,IF(MID(RIGHT(S18,8),1,1)="Y",2000,IF(MID(RIGHT(S18,8),1,1)="1",2001,IF(MID(RIGHT(S18,8),1,1)="2",2002,IF(MID(RIGHT(S18,8),1,1)="3",2003,IF(MID(RIGHT(S18,8),1,1)="4",2004,IF(MID(RIGHT(S18,8),1,1)="5",2005,IF(MID(RIGHT(S18,8),1,1)="6",2006,IF(MID(RIGHT(S18,8),1,1)="7",2007,IF(MID(RIGHT(S18,8),1,1)="8",2008,IF(MID(RIGHT(S18,8),1,1)="9",2009,IF(MID(RIGHT(S18,8),1,1)="A",2010,IF(MID(RIGHT(S18,8),1,1)="B",2011,IF(MID(RIGHT(S18,8),1,1)="C",2012,IF(MID(RIGHT(S18,8),1,1)="D",2013,IF(MID(RIGHT(S18,8),1,1)="E",2014,IF(MID(RIGHT(S18,8),1,1)="F",2015,IF(MID(RIGHT(S18,8),1,1)="G",2016,IF(MID(RIGHT(S18,8),1,1)="H",2017,IF(MID(RIGHT(S18,8),1,1)="J",2018,IF(MID(RIGHT(S18,8),1,1)="K",2019,IF(MID(RIGHT(S18,8),1,1)="L",2020,""))))))))))))))))))))))))))))))</f>
        <v>2020</v>
      </c>
      <c r="S18" s="792" t="s">
        <v>12846</v>
      </c>
      <c r="T18" s="792">
        <v>1505</v>
      </c>
      <c r="U18" s="795">
        <v>45450</v>
      </c>
      <c r="V18" s="795">
        <v>45487</v>
      </c>
      <c r="W18" s="796">
        <v>2700</v>
      </c>
      <c r="X18" s="1728">
        <v>3700</v>
      </c>
    </row>
    <row r="19" spans="1:24" ht="26.25" customHeight="1">
      <c r="A19" s="798"/>
      <c r="B19" s="90"/>
      <c r="C19" s="90"/>
      <c r="D19" s="90"/>
      <c r="E19" s="90"/>
      <c r="F19" s="90"/>
      <c r="G19" s="90"/>
      <c r="H19" s="90"/>
      <c r="I19" s="90" t="s">
        <v>194</v>
      </c>
      <c r="J19" s="412" t="s">
        <v>12787</v>
      </c>
      <c r="K19" s="96" t="s">
        <v>211</v>
      </c>
      <c r="L19" s="961" t="s">
        <v>3603</v>
      </c>
      <c r="M19" s="1706"/>
      <c r="N19" s="73" t="s">
        <v>12794</v>
      </c>
      <c r="O19" s="91"/>
      <c r="P19" s="92"/>
      <c r="Q19" s="90" t="s">
        <v>10717</v>
      </c>
      <c r="R19" s="90">
        <f>IF(MID(RIGHT(S19,8),1,1)="M",2021,IF(MID(RIGHT(S19,8),1,1)="N",2022,IF(MID(RIGHT(S19,8),1,1)="P",2023,IF(MID(RIGHT(S19,8),1,1)="R",1994,IF(MID(RIGHT(S19,8),1,1)="S",1995,IF(MID(RIGHT(S19,8),1,1)="T",1996,IF(MID(RIGHT(S19,8),1,1)="V",1997,IF(MID(RIGHT(S19,8),1,1)="W",1998,IF(MID(RIGHT(S19,8),1,1)="X",1999,IF(MID(RIGHT(S19,8),1,1)="Y",2000,IF(MID(RIGHT(S19,8),1,1)="1",2001,IF(MID(RIGHT(S19,8),1,1)="2",2002,IF(MID(RIGHT(S19,8),1,1)="3",2003,IF(MID(RIGHT(S19,8),1,1)="4",2004,IF(MID(RIGHT(S19,8),1,1)="5",2005,IF(MID(RIGHT(S19,8),1,1)="6",2006,IF(MID(RIGHT(S19,8),1,1)="7",2007,IF(MID(RIGHT(S19,8),1,1)="8",2008,IF(MID(RIGHT(S19,8),1,1)="9",2009,IF(MID(RIGHT(S19,8),1,1)="A",2010,IF(MID(RIGHT(S19,8),1,1)="B",2011,IF(MID(RIGHT(S19,8),1,1)="C",2012,IF(MID(RIGHT(S19,8),1,1)="D",2013,IF(MID(RIGHT(S19,8),1,1)="E",2014,IF(MID(RIGHT(S19,8),1,1)="F",2015,IF(MID(RIGHT(S19,8),1,1)="G",2016,IF(MID(RIGHT(S19,8),1,1)="H",2017,IF(MID(RIGHT(S19,8),1,1)="J",2018,IF(MID(RIGHT(S19,8),1,1)="K",2019,IF(MID(RIGHT(S19,8),1,1)="L",2020,""))))))))))))))))))))))))))))))</f>
        <v>2018</v>
      </c>
      <c r="S19" s="90" t="s">
        <v>12847</v>
      </c>
      <c r="T19" s="90">
        <v>1505</v>
      </c>
      <c r="U19" s="93"/>
      <c r="V19" s="93">
        <v>45494</v>
      </c>
      <c r="W19" s="105" t="s">
        <v>3336</v>
      </c>
      <c r="X19" s="800">
        <v>3650</v>
      </c>
    </row>
    <row r="20" spans="1:24" ht="26.25" customHeight="1">
      <c r="A20" s="798"/>
      <c r="B20" s="90"/>
      <c r="C20" s="90" t="s">
        <v>12775</v>
      </c>
      <c r="D20" s="90" t="s">
        <v>191</v>
      </c>
      <c r="E20" s="90"/>
      <c r="F20" s="90"/>
      <c r="G20" s="90"/>
      <c r="H20" s="90"/>
      <c r="I20" s="90"/>
      <c r="J20" s="90"/>
      <c r="K20" s="91" t="s">
        <v>12755</v>
      </c>
      <c r="L20" s="91"/>
      <c r="M20" s="1707"/>
      <c r="N20" s="73" t="s">
        <v>2435</v>
      </c>
      <c r="O20" s="1708"/>
      <c r="P20" s="1709"/>
      <c r="Q20" s="90" t="s">
        <v>10717</v>
      </c>
      <c r="R20" s="90">
        <f>IF(MID(RIGHT(S20,8),1,1)="M",2021,IF(MID(RIGHT(S20,8),1,1)="N",2022,IF(MID(RIGHT(S20,8),1,1)="P",2023,IF(MID(RIGHT(S20,8),1,1)="R",1994,IF(MID(RIGHT(S20,8),1,1)="S",1995,IF(MID(RIGHT(S20,8),1,1)="T",1996,IF(MID(RIGHT(S20,8),1,1)="V",1997,IF(MID(RIGHT(S20,8),1,1)="W",1998,IF(MID(RIGHT(S20,8),1,1)="X",1999,IF(MID(RIGHT(S20,8),1,1)="Y",2000,IF(MID(RIGHT(S20,8),1,1)="1",2001,IF(MID(RIGHT(S20,8),1,1)="2",2002,IF(MID(RIGHT(S20,8),1,1)="3",2003,IF(MID(RIGHT(S20,8),1,1)="4",2004,IF(MID(RIGHT(S20,8),1,1)="5",2005,IF(MID(RIGHT(S20,8),1,1)="6",2006,IF(MID(RIGHT(S20,8),1,1)="7",2007,IF(MID(RIGHT(S20,8),1,1)="8",2008,IF(MID(RIGHT(S20,8),1,1)="9",2009,IF(MID(RIGHT(S20,8),1,1)="A",2010,IF(MID(RIGHT(S20,8),1,1)="B",2011,IF(MID(RIGHT(S20,8),1,1)="C",2012,IF(MID(RIGHT(S20,8),1,1)="D",2013,IF(MID(RIGHT(S20,8),1,1)="E",2014,IF(MID(RIGHT(S20,8),1,1)="F",2015,IF(MID(RIGHT(S20,8),1,1)="G",2016,IF(MID(RIGHT(S20,8),1,1)="H",2017,IF(MID(RIGHT(S20,8),1,1)="J",2018,IF(MID(RIGHT(S20,8),1,1)="K",2019,IF(MID(RIGHT(S20,8),1,1)="L",2020,""))))))))))))))))))))))))))))))</f>
        <v>2020</v>
      </c>
      <c r="S20" s="90" t="s">
        <v>12848</v>
      </c>
      <c r="T20" s="90">
        <v>1505</v>
      </c>
      <c r="U20" s="93"/>
      <c r="V20" s="93">
        <v>45485</v>
      </c>
      <c r="W20" s="105"/>
      <c r="X20" s="800" t="s">
        <v>3946</v>
      </c>
    </row>
    <row r="21" spans="1:24" ht="26.25" customHeight="1">
      <c r="A21" s="798"/>
      <c r="B21" s="90"/>
      <c r="C21" s="90" t="s">
        <v>12777</v>
      </c>
      <c r="D21" s="90" t="s">
        <v>191</v>
      </c>
      <c r="E21" s="90"/>
      <c r="F21" s="90"/>
      <c r="G21" s="90"/>
      <c r="H21" s="90"/>
      <c r="I21" s="90"/>
      <c r="J21" s="90"/>
      <c r="K21" s="91" t="s">
        <v>1772</v>
      </c>
      <c r="L21" s="91"/>
      <c r="M21" s="1707"/>
      <c r="N21" s="73" t="s">
        <v>12996</v>
      </c>
      <c r="O21" s="1708"/>
      <c r="P21" s="1709"/>
      <c r="Q21" s="90"/>
      <c r="R21" s="90"/>
      <c r="S21" s="90"/>
      <c r="T21" s="90"/>
      <c r="U21" s="94"/>
      <c r="V21" s="94">
        <v>45489</v>
      </c>
      <c r="W21" s="105"/>
      <c r="X21" s="800" t="s">
        <v>13780</v>
      </c>
    </row>
    <row r="22" spans="1:24" ht="26.25" customHeight="1">
      <c r="A22" s="798"/>
      <c r="B22" s="90"/>
      <c r="C22" s="90" t="s">
        <v>10002</v>
      </c>
      <c r="D22" s="90" t="s">
        <v>191</v>
      </c>
      <c r="E22" s="90"/>
      <c r="F22" s="90"/>
      <c r="G22" s="90"/>
      <c r="H22" s="90"/>
      <c r="I22" s="90"/>
      <c r="J22" s="90"/>
      <c r="K22" s="1678"/>
      <c r="L22" s="1711"/>
      <c r="M22" s="1710"/>
      <c r="N22" s="1710"/>
      <c r="O22" s="1710"/>
      <c r="P22" s="1709"/>
      <c r="Q22" s="1709"/>
      <c r="R22" s="90"/>
      <c r="S22" s="95" t="s">
        <v>189</v>
      </c>
      <c r="T22" s="95">
        <v>3800</v>
      </c>
      <c r="U22" s="93"/>
      <c r="V22" s="93"/>
      <c r="W22" s="105"/>
      <c r="X22" s="800"/>
    </row>
    <row r="23" spans="1:24" ht="26.25" customHeight="1">
      <c r="A23" s="798"/>
      <c r="B23" s="90"/>
      <c r="C23" s="90" t="s">
        <v>10003</v>
      </c>
      <c r="D23" s="90" t="s">
        <v>191</v>
      </c>
      <c r="E23" s="90"/>
      <c r="F23" s="90"/>
      <c r="G23" s="90"/>
      <c r="H23" s="90"/>
      <c r="I23" s="90"/>
      <c r="J23" s="90"/>
      <c r="K23" s="90"/>
      <c r="L23" s="1711"/>
      <c r="M23" s="1710"/>
      <c r="N23" s="1710"/>
      <c r="O23" s="1710"/>
      <c r="P23" s="1710"/>
      <c r="Q23" s="1709"/>
      <c r="R23" s="90"/>
      <c r="S23" s="95" t="s">
        <v>2472</v>
      </c>
      <c r="T23" s="95">
        <f>SUM(T18:T22)</f>
        <v>8315</v>
      </c>
      <c r="U23" s="94"/>
      <c r="V23" s="94"/>
      <c r="W23" s="105"/>
      <c r="X23" s="800"/>
    </row>
    <row r="24" spans="1:24" ht="26.25" customHeight="1" thickBot="1">
      <c r="A24" s="801"/>
      <c r="B24" s="802"/>
      <c r="C24" s="802"/>
      <c r="D24" s="802"/>
      <c r="E24" s="802"/>
      <c r="F24" s="802"/>
      <c r="G24" s="802"/>
      <c r="H24" s="802"/>
      <c r="I24" s="802"/>
      <c r="J24" s="802"/>
      <c r="K24" s="1690" t="s">
        <v>12769</v>
      </c>
      <c r="L24" s="802"/>
      <c r="M24" s="1712"/>
      <c r="N24" s="1713"/>
      <c r="O24" s="1713"/>
      <c r="P24" s="1714"/>
      <c r="Q24" s="802"/>
      <c r="R24" s="802"/>
      <c r="S24" s="805"/>
      <c r="T24" s="805"/>
      <c r="U24" s="806"/>
      <c r="V24" s="807"/>
      <c r="W24" s="808"/>
      <c r="X24" s="809"/>
    </row>
    <row r="26" spans="1:24" ht="26.25" customHeight="1" thickBot="1"/>
    <row r="27" spans="1:24" ht="26.25" customHeight="1">
      <c r="A27" s="492" t="s">
        <v>188</v>
      </c>
      <c r="B27" s="493"/>
      <c r="C27" s="493" t="s">
        <v>11349</v>
      </c>
      <c r="D27" s="493" t="s">
        <v>190</v>
      </c>
      <c r="E27" s="493" t="s">
        <v>191</v>
      </c>
      <c r="F27" s="493" t="s">
        <v>191</v>
      </c>
      <c r="G27" s="493" t="s">
        <v>191</v>
      </c>
      <c r="H27" s="1481"/>
      <c r="I27" s="493" t="s">
        <v>10574</v>
      </c>
      <c r="J27" s="494" t="s">
        <v>12771</v>
      </c>
      <c r="K27" s="1729" t="s">
        <v>10534</v>
      </c>
      <c r="L27" s="494" t="s">
        <v>12915</v>
      </c>
      <c r="M27" s="495"/>
      <c r="N27" s="495" t="s">
        <v>12845</v>
      </c>
      <c r="O27" s="495">
        <v>24117364</v>
      </c>
      <c r="P27" s="496" t="s">
        <v>13155</v>
      </c>
      <c r="Q27" s="493" t="s">
        <v>12879</v>
      </c>
      <c r="R27" s="493">
        <f>IF(MID(RIGHT(S27,8),1,1)="M",2021,IF(MID(RIGHT(S27,8),1,1)="N",2022,IF(MID(RIGHT(S27,8),1,1)="P",2023,IF(MID(RIGHT(S27,8),1,1)="R",1994,IF(MID(RIGHT(S27,8),1,1)="S",1995,IF(MID(RIGHT(S27,8),1,1)="T",1996,IF(MID(RIGHT(S27,8),1,1)="V",1997,IF(MID(RIGHT(S27,8),1,1)="W",1998,IF(MID(RIGHT(S27,8),1,1)="X",1999,IF(MID(RIGHT(S27,8),1,1)="Y",2000,IF(MID(RIGHT(S27,8),1,1)="1",2001,IF(MID(RIGHT(S27,8),1,1)="2",2002,IF(MID(RIGHT(S27,8),1,1)="3",2003,IF(MID(RIGHT(S27,8),1,1)="4",2004,IF(MID(RIGHT(S27,8),1,1)="5",2005,IF(MID(RIGHT(S27,8),1,1)="6",2006,IF(MID(RIGHT(S27,8),1,1)="7",2007,IF(MID(RIGHT(S27,8),1,1)="8",2008,IF(MID(RIGHT(S27,8),1,1)="9",2009,IF(MID(RIGHT(S27,8),1,1)="A",2010,IF(MID(RIGHT(S27,8),1,1)="B",2011,IF(MID(RIGHT(S27,8),1,1)="C",2012,IF(MID(RIGHT(S27,8),1,1)="D",2013,IF(MID(RIGHT(S27,8),1,1)="E",2014,IF(MID(RIGHT(S27,8),1,1)="F",2015,IF(MID(RIGHT(S27,8),1,1)="G",2016,IF(MID(RIGHT(S27,8),1,1)="H",2017,IF(MID(RIGHT(S27,8),1,1)="J",2018,IF(MID(RIGHT(S27,8),1,1)="K",2019,IF(MID(RIGHT(S27,8),1,1)="L",2020,""))))))))))))))))))))))))))))))</f>
        <v>2021</v>
      </c>
      <c r="S27" s="493" t="s">
        <v>12858</v>
      </c>
      <c r="T27" s="493">
        <v>1870</v>
      </c>
      <c r="U27" s="497">
        <v>45450</v>
      </c>
      <c r="V27" s="497">
        <v>45487</v>
      </c>
      <c r="W27" s="498">
        <v>2700</v>
      </c>
      <c r="X27" s="499">
        <v>3200</v>
      </c>
    </row>
    <row r="28" spans="1:24" ht="26.25" customHeight="1">
      <c r="A28" s="500"/>
      <c r="B28" s="97"/>
      <c r="C28" s="97"/>
      <c r="D28" s="97"/>
      <c r="E28" s="97"/>
      <c r="F28" s="97"/>
      <c r="G28" s="97"/>
      <c r="H28" s="97"/>
      <c r="I28" s="97" t="s">
        <v>3598</v>
      </c>
      <c r="J28" s="317" t="s">
        <v>12781</v>
      </c>
      <c r="K28" s="99" t="s">
        <v>12565</v>
      </c>
      <c r="L28" s="427" t="s">
        <v>3603</v>
      </c>
      <c r="M28" s="98"/>
      <c r="N28" s="73" t="s">
        <v>7035</v>
      </c>
      <c r="O28" s="97"/>
      <c r="P28" s="99"/>
      <c r="Q28" s="97" t="s">
        <v>12879</v>
      </c>
      <c r="R28" s="97">
        <f>IF(MID(RIGHT(S28,8),1,1)="M",2021,IF(MID(RIGHT(S28,8),1,1)="N",2022,IF(MID(RIGHT(S28,8),1,1)="P",2023,IF(MID(RIGHT(S28,8),1,1)="R",1994,IF(MID(RIGHT(S28,8),1,1)="S",1995,IF(MID(RIGHT(S28,8),1,1)="T",1996,IF(MID(RIGHT(S28,8),1,1)="V",1997,IF(MID(RIGHT(S28,8),1,1)="W",1998,IF(MID(RIGHT(S28,8),1,1)="X",1999,IF(MID(RIGHT(S28,8),1,1)="Y",2000,IF(MID(RIGHT(S28,8),1,1)="1",2001,IF(MID(RIGHT(S28,8),1,1)="2",2002,IF(MID(RIGHT(S28,8),1,1)="3",2003,IF(MID(RIGHT(S28,8),1,1)="4",2004,IF(MID(RIGHT(S28,8),1,1)="5",2005,IF(MID(RIGHT(S28,8),1,1)="6",2006,IF(MID(RIGHT(S28,8),1,1)="7",2007,IF(MID(RIGHT(S28,8),1,1)="8",2008,IF(MID(RIGHT(S28,8),1,1)="9",2009,IF(MID(RIGHT(S28,8),1,1)="A",2010,IF(MID(RIGHT(S28,8),1,1)="B",2011,IF(MID(RIGHT(S28,8),1,1)="C",2012,IF(MID(RIGHT(S28,8),1,1)="D",2013,IF(MID(RIGHT(S28,8),1,1)="E",2014,IF(MID(RIGHT(S28,8),1,1)="F",2015,IF(MID(RIGHT(S28,8),1,1)="G",2016,IF(MID(RIGHT(S28,8),1,1)="H",2017,IF(MID(RIGHT(S28,8),1,1)="J",2018,IF(MID(RIGHT(S28,8),1,1)="K",2019,IF(MID(RIGHT(S28,8),1,1)="L",2020,""))))))))))))))))))))))))))))))</f>
        <v>2017</v>
      </c>
      <c r="S28" s="97" t="s">
        <v>12859</v>
      </c>
      <c r="T28" s="97">
        <v>1875</v>
      </c>
      <c r="U28" s="431"/>
      <c r="V28" s="430">
        <v>45506</v>
      </c>
      <c r="W28" s="106" t="s">
        <v>13089</v>
      </c>
      <c r="X28" s="1528" t="s">
        <v>13090</v>
      </c>
    </row>
    <row r="29" spans="1:24" ht="26.25" customHeight="1">
      <c r="A29" s="500"/>
      <c r="B29" s="97"/>
      <c r="C29" s="97" t="s">
        <v>12776</v>
      </c>
      <c r="D29" s="97" t="s">
        <v>191</v>
      </c>
      <c r="E29" s="97"/>
      <c r="F29" s="97"/>
      <c r="G29" s="97"/>
      <c r="H29" s="97"/>
      <c r="I29" s="97"/>
      <c r="J29" s="428"/>
      <c r="K29" s="97" t="s">
        <v>12772</v>
      </c>
      <c r="L29" s="98"/>
      <c r="M29" s="98"/>
      <c r="N29" s="73" t="s">
        <v>2943</v>
      </c>
      <c r="O29" s="97"/>
      <c r="P29" s="99"/>
      <c r="Q29" s="97" t="s">
        <v>12880</v>
      </c>
      <c r="R29" s="97">
        <f>IF(MID(RIGHT(S29,8),1,1)="M",2021,IF(MID(RIGHT(S29,8),1,1)="N",2022,IF(MID(RIGHT(S29,8),1,1)="P",2023,IF(MID(RIGHT(S29,8),1,1)="R",1994,IF(MID(RIGHT(S29,8),1,1)="S",1995,IF(MID(RIGHT(S29,8),1,1)="T",1996,IF(MID(RIGHT(S29,8),1,1)="V",1997,IF(MID(RIGHT(S29,8),1,1)="W",1998,IF(MID(RIGHT(S29,8),1,1)="X",1999,IF(MID(RIGHT(S29,8),1,1)="Y",2000,IF(MID(RIGHT(S29,8),1,1)="1",2001,IF(MID(RIGHT(S29,8),1,1)="2",2002,IF(MID(RIGHT(S29,8),1,1)="3",2003,IF(MID(RIGHT(S29,8),1,1)="4",2004,IF(MID(RIGHT(S29,8),1,1)="5",2005,IF(MID(RIGHT(S29,8),1,1)="6",2006,IF(MID(RIGHT(S29,8),1,1)="7",2007,IF(MID(RIGHT(S29,8),1,1)="8",2008,IF(MID(RIGHT(S29,8),1,1)="9",2009,IF(MID(RIGHT(S29,8),1,1)="A",2010,IF(MID(RIGHT(S29,8),1,1)="B",2011,IF(MID(RIGHT(S29,8),1,1)="C",2012,IF(MID(RIGHT(S29,8),1,1)="D",2013,IF(MID(RIGHT(S29,8),1,1)="E",2014,IF(MID(RIGHT(S29,8),1,1)="F",2015,IF(MID(RIGHT(S29,8),1,1)="G",2016,IF(MID(RIGHT(S29,8),1,1)="H",2017,IF(MID(RIGHT(S29,8),1,1)="J",2018,IF(MID(RIGHT(S29,8),1,1)="K",2019,IF(MID(RIGHT(S29,8),1,1)="L",2020,""))))))))))))))))))))))))))))))</f>
        <v>2019</v>
      </c>
      <c r="S29" s="97" t="s">
        <v>12860</v>
      </c>
      <c r="T29" s="97">
        <v>2670</v>
      </c>
      <c r="U29" s="430"/>
      <c r="V29" s="430">
        <v>45485</v>
      </c>
      <c r="W29" s="106"/>
      <c r="X29" s="652"/>
    </row>
    <row r="30" spans="1:24" ht="26.25" customHeight="1">
      <c r="A30" s="500"/>
      <c r="B30" s="97"/>
      <c r="C30" s="97" t="s">
        <v>12778</v>
      </c>
      <c r="D30" s="97" t="s">
        <v>191</v>
      </c>
      <c r="E30" s="97"/>
      <c r="F30" s="97"/>
      <c r="G30" s="97"/>
      <c r="H30" s="97"/>
      <c r="I30" s="97"/>
      <c r="J30" s="428"/>
      <c r="K30" s="98" t="s">
        <v>1772</v>
      </c>
      <c r="L30" s="98"/>
      <c r="M30" s="98"/>
      <c r="N30" s="98"/>
      <c r="O30" s="97"/>
      <c r="P30" s="99"/>
      <c r="Q30" s="97"/>
      <c r="R30" s="97"/>
      <c r="S30" s="97"/>
      <c r="T30" s="97"/>
      <c r="U30" s="431"/>
      <c r="V30" s="431">
        <v>45489</v>
      </c>
      <c r="W30" s="106"/>
      <c r="X30" s="652"/>
    </row>
    <row r="31" spans="1:24" ht="26.25" customHeight="1">
      <c r="A31" s="500"/>
      <c r="B31" s="97"/>
      <c r="C31" s="97" t="s">
        <v>10098</v>
      </c>
      <c r="D31" s="97" t="s">
        <v>191</v>
      </c>
      <c r="E31" s="97"/>
      <c r="F31" s="97"/>
      <c r="G31" s="97"/>
      <c r="H31" s="97"/>
      <c r="I31" s="97"/>
      <c r="J31" s="97"/>
      <c r="K31" s="98"/>
      <c r="L31" s="98"/>
      <c r="M31" s="98"/>
      <c r="N31" s="98"/>
      <c r="O31" s="98"/>
      <c r="P31" s="99"/>
      <c r="Q31" s="97"/>
      <c r="R31" s="97"/>
      <c r="S31" s="102" t="s">
        <v>189</v>
      </c>
      <c r="T31" s="965">
        <v>3800</v>
      </c>
      <c r="U31" s="430"/>
      <c r="V31" s="430"/>
      <c r="W31" s="106"/>
      <c r="X31" s="652"/>
    </row>
    <row r="32" spans="1:24" ht="26.25" customHeight="1">
      <c r="A32" s="500"/>
      <c r="B32" s="97"/>
      <c r="C32" s="97" t="s">
        <v>10099</v>
      </c>
      <c r="D32" s="97" t="s">
        <v>191</v>
      </c>
      <c r="E32" s="97"/>
      <c r="F32" s="97"/>
      <c r="G32" s="97"/>
      <c r="H32" s="97"/>
      <c r="I32" s="97"/>
      <c r="J32" s="97"/>
      <c r="K32" s="98"/>
      <c r="L32" s="98"/>
      <c r="M32" s="98"/>
      <c r="N32" s="98"/>
      <c r="O32" s="98"/>
      <c r="P32" s="99"/>
      <c r="Q32" s="97"/>
      <c r="R32" s="97"/>
      <c r="S32" s="102" t="s">
        <v>2472</v>
      </c>
      <c r="T32" s="965">
        <f>SUM(T27:T31)</f>
        <v>10215</v>
      </c>
      <c r="U32" s="100"/>
      <c r="V32" s="101"/>
      <c r="W32" s="106"/>
      <c r="X32" s="501"/>
    </row>
    <row r="33" spans="1:24" ht="26.25" customHeight="1" thickBot="1">
      <c r="A33" s="1166"/>
      <c r="B33" s="1167"/>
      <c r="C33" s="1167"/>
      <c r="D33" s="1167"/>
      <c r="E33" s="1167"/>
      <c r="F33" s="1167"/>
      <c r="G33" s="1167"/>
      <c r="H33" s="1167"/>
      <c r="I33" s="1167"/>
      <c r="J33" s="1167"/>
      <c r="K33" s="611" t="s">
        <v>12773</v>
      </c>
      <c r="L33" s="1169"/>
      <c r="M33" s="1169"/>
      <c r="N33" s="1167"/>
      <c r="O33" s="1167"/>
      <c r="P33" s="1170"/>
      <c r="Q33" s="1171"/>
      <c r="R33" s="1171"/>
      <c r="S33" s="1171"/>
      <c r="T33" s="1171"/>
      <c r="U33" s="1172"/>
      <c r="V33" s="1173"/>
      <c r="W33" s="1174"/>
      <c r="X33" s="1175"/>
    </row>
    <row r="35" spans="1:24" ht="26.25" customHeight="1" thickBot="1"/>
    <row r="36" spans="1:24" s="1375" customFormat="1" ht="26.25" customHeight="1">
      <c r="A36" s="1376" t="s">
        <v>9581</v>
      </c>
      <c r="B36" s="1377" t="s">
        <v>9582</v>
      </c>
      <c r="C36" s="1377" t="s">
        <v>1442</v>
      </c>
      <c r="D36" s="1377" t="s">
        <v>190</v>
      </c>
      <c r="E36" s="1377" t="s">
        <v>191</v>
      </c>
      <c r="F36" s="1377" t="s">
        <v>191</v>
      </c>
      <c r="G36" s="1377" t="s">
        <v>191</v>
      </c>
      <c r="H36" s="1490"/>
      <c r="I36" s="1377" t="s">
        <v>10531</v>
      </c>
      <c r="J36" s="1378" t="s">
        <v>12771</v>
      </c>
      <c r="K36" s="1377" t="s">
        <v>10534</v>
      </c>
      <c r="L36" s="1377" t="s">
        <v>12986</v>
      </c>
      <c r="M36" s="1377"/>
      <c r="N36" s="1378" t="s">
        <v>12808</v>
      </c>
      <c r="O36" s="1377">
        <v>19364250</v>
      </c>
      <c r="P36" s="1526" t="s">
        <v>14024</v>
      </c>
      <c r="Q36" s="1377" t="s">
        <v>12673</v>
      </c>
      <c r="R36" s="536">
        <f>IF(MID(RIGHT(S36,8),1,1)="M",2021,IF(MID(RIGHT(S36,8),1,1)="N",2022,IF(MID(RIGHT(S36,8),1,1)="P",2023,IF(MID(RIGHT(S36,8),1,1)="R",1994,IF(MID(RIGHT(S36,8),1,1)="S",1995,IF(MID(RIGHT(S36,8),1,1)="T",1996,IF(MID(RIGHT(S36,8),1,1)="V",1997,IF(MID(RIGHT(S36,8),1,1)="W",1998,IF(MID(RIGHT(S36,8),1,1)="X",1999,IF(MID(RIGHT(S36,8),1,1)="Y",2000,IF(MID(RIGHT(S36,8),1,1)="1",2001,IF(MID(RIGHT(S36,8),1,1)="2",2002,IF(MID(RIGHT(S36,8),1,1)="3",2003,IF(MID(RIGHT(S36,8),1,1)="4",2004,IF(MID(RIGHT(S36,8),1,1)="5",2005,IF(MID(RIGHT(S36,8),1,1)="6",2006,IF(MID(RIGHT(S36,8),1,1)="7",2007,IF(MID(RIGHT(S36,8),1,1)="8",2008,IF(MID(RIGHT(S36,8),1,1)="9",2009,IF(MID(RIGHT(S36,8),1,1)="A",2010,IF(MID(RIGHT(S36,8),1,1)="B",2011,IF(MID(RIGHT(S36,8),1,1)="C",2012,IF(MID(RIGHT(S36,8),1,1)="D",2013,IF(MID(RIGHT(S36,8),1,1)="E",2014,IF(MID(RIGHT(S36,8),1,1)="F",2015,IF(MID(RIGHT(S36,8),1,1)="G",2016,IF(MID(RIGHT(S36,8),1,1)="H",2017,IF(MID(RIGHT(S36,8),1,1)="J",2018,IF(MID(RIGHT(S36,8),1,1)="K",2019,IF(MID(RIGHT(S36,8),1,1)="L",2020,""))))))))))))))))))))))))))))))</f>
        <v>2008</v>
      </c>
      <c r="S36" s="1379" t="s">
        <v>12827</v>
      </c>
      <c r="T36" s="1377">
        <v>2200</v>
      </c>
      <c r="U36" s="1380">
        <v>45450</v>
      </c>
      <c r="V36" s="1380">
        <v>45487</v>
      </c>
      <c r="W36" s="1415">
        <v>2700</v>
      </c>
      <c r="X36" s="1416">
        <v>3200</v>
      </c>
    </row>
    <row r="37" spans="1:24" s="1375" customFormat="1" ht="26.25" customHeight="1">
      <c r="A37" s="1381"/>
      <c r="B37" s="1382"/>
      <c r="C37" s="320" t="s">
        <v>12700</v>
      </c>
      <c r="D37" s="1382"/>
      <c r="E37" s="1382"/>
      <c r="F37" s="1382"/>
      <c r="G37" s="1382"/>
      <c r="H37" s="1382"/>
      <c r="I37" s="1383" t="s">
        <v>3598</v>
      </c>
      <c r="J37" s="1417" t="s">
        <v>12782</v>
      </c>
      <c r="K37" s="1386" t="s">
        <v>11427</v>
      </c>
      <c r="L37" s="961" t="s">
        <v>3603</v>
      </c>
      <c r="M37" s="1385"/>
      <c r="N37" s="73" t="s">
        <v>3907</v>
      </c>
      <c r="O37" s="1385"/>
      <c r="P37" s="1386"/>
      <c r="Q37" s="1382" t="s">
        <v>12673</v>
      </c>
      <c r="R37" s="606">
        <f>IF(MID(RIGHT(S37,8),1,1)="M",2021,IF(MID(RIGHT(S37,8),1,1)="N",2022,IF(MID(RIGHT(S37,8),1,1)="P",2023,IF(MID(RIGHT(S37,8),1,1)="R",1994,IF(MID(RIGHT(S37,8),1,1)="S",1995,IF(MID(RIGHT(S37,8),1,1)="T",1996,IF(MID(RIGHT(S37,8),1,1)="V",1997,IF(MID(RIGHT(S37,8),1,1)="W",1998,IF(MID(RIGHT(S37,8),1,1)="X",1999,IF(MID(RIGHT(S37,8),1,1)="Y",2000,IF(MID(RIGHT(S37,8),1,1)="1",2001,IF(MID(RIGHT(S37,8),1,1)="2",2002,IF(MID(RIGHT(S37,8),1,1)="3",2003,IF(MID(RIGHT(S37,8),1,1)="4",2004,IF(MID(RIGHT(S37,8),1,1)="5",2005,IF(MID(RIGHT(S37,8),1,1)="6",2006,IF(MID(RIGHT(S37,8),1,1)="7",2007,IF(MID(RIGHT(S37,8),1,1)="8",2008,IF(MID(RIGHT(S37,8),1,1)="9",2009,IF(MID(RIGHT(S37,8),1,1)="A",2010,IF(MID(RIGHT(S37,8),1,1)="B",2011,IF(MID(RIGHT(S37,8),1,1)="C",2012,IF(MID(RIGHT(S37,8),1,1)="D",2013,IF(MID(RIGHT(S37,8),1,1)="E",2014,IF(MID(RIGHT(S37,8),1,1)="F",2015,IF(MID(RIGHT(S37,8),1,1)="G",2016,IF(MID(RIGHT(S37,8),1,1)="H",2017,IF(MID(RIGHT(S37,8),1,1)="J",2018,IF(MID(RIGHT(S37,8),1,1)="K",2019,IF(MID(RIGHT(S37,8),1,1)="L",2020,""))))))))))))))))))))))))))))))</f>
        <v>2010</v>
      </c>
      <c r="S37" s="1382" t="s">
        <v>12807</v>
      </c>
      <c r="T37" s="1382">
        <v>2600</v>
      </c>
      <c r="U37" s="1388"/>
      <c r="V37" s="1387">
        <v>45506</v>
      </c>
      <c r="W37" s="1435" t="s">
        <v>3336</v>
      </c>
      <c r="X37" s="1473" t="s">
        <v>13996</v>
      </c>
    </row>
    <row r="38" spans="1:24" s="1375" customFormat="1" ht="26.25" customHeight="1">
      <c r="A38" s="1381"/>
      <c r="B38" s="1382"/>
      <c r="C38" s="1391" t="s">
        <v>12775</v>
      </c>
      <c r="D38" s="1382" t="s">
        <v>4036</v>
      </c>
      <c r="E38" s="1382"/>
      <c r="F38" s="1382"/>
      <c r="G38" s="1382"/>
      <c r="H38" s="1382"/>
      <c r="I38" s="1382"/>
      <c r="J38" s="1384"/>
      <c r="K38" s="1385" t="s">
        <v>12785</v>
      </c>
      <c r="L38" s="1385"/>
      <c r="M38" s="1385"/>
      <c r="N38" s="73" t="s">
        <v>7287</v>
      </c>
      <c r="O38" s="1385"/>
      <c r="P38" s="1385"/>
      <c r="Q38" s="1382" t="s">
        <v>12673</v>
      </c>
      <c r="R38" s="606">
        <f>IF(MID(RIGHT(S38,8),1,1)="M",2021,IF(MID(RIGHT(S38,8),1,1)="N",2022,IF(MID(RIGHT(S38,8),1,1)="P",2023,IF(MID(RIGHT(S38,8),1,1)="R",1994,IF(MID(RIGHT(S38,8),1,1)="S",1995,IF(MID(RIGHT(S38,8),1,1)="T",1996,IF(MID(RIGHT(S38,8),1,1)="V",1997,IF(MID(RIGHT(S38,8),1,1)="W",1998,IF(MID(RIGHT(S38,8),1,1)="X",1999,IF(MID(RIGHT(S38,8),1,1)="Y",2000,IF(MID(RIGHT(S38,8),1,1)="1",2001,IF(MID(RIGHT(S38,8),1,1)="2",2002,IF(MID(RIGHT(S38,8),1,1)="3",2003,IF(MID(RIGHT(S38,8),1,1)="4",2004,IF(MID(RIGHT(S38,8),1,1)="5",2005,IF(MID(RIGHT(S38,8),1,1)="6",2006,IF(MID(RIGHT(S38,8),1,1)="7",2007,IF(MID(RIGHT(S38,8),1,1)="8",2008,IF(MID(RIGHT(S38,8),1,1)="9",2009,IF(MID(RIGHT(S38,8),1,1)="A",2010,IF(MID(RIGHT(S38,8),1,1)="B",2011,IF(MID(RIGHT(S38,8),1,1)="C",2012,IF(MID(RIGHT(S38,8),1,1)="D",2013,IF(MID(RIGHT(S38,8),1,1)="E",2014,IF(MID(RIGHT(S38,8),1,1)="F",2015,IF(MID(RIGHT(S38,8),1,1)="G",2016,IF(MID(RIGHT(S38,8),1,1)="H",2017,IF(MID(RIGHT(S38,8),1,1)="J",2018,IF(MID(RIGHT(S38,8),1,1)="K",2019,IF(MID(RIGHT(S38,8),1,1)="L",2020,""))))))))))))))))))))))))))))))</f>
        <v>2008</v>
      </c>
      <c r="S38" s="1382" t="s">
        <v>12916</v>
      </c>
      <c r="T38" s="1382">
        <v>2505</v>
      </c>
      <c r="U38" s="1387"/>
      <c r="V38" s="1387">
        <v>45485</v>
      </c>
      <c r="W38" s="1472"/>
      <c r="X38" s="1390"/>
    </row>
    <row r="39" spans="1:24" s="1375" customFormat="1" ht="26.25" customHeight="1">
      <c r="A39" s="1381"/>
      <c r="B39" s="1382"/>
      <c r="C39" s="1391" t="s">
        <v>12777</v>
      </c>
      <c r="D39" s="1382" t="s">
        <v>4036</v>
      </c>
      <c r="E39" s="1382"/>
      <c r="F39" s="1382"/>
      <c r="G39" s="1382"/>
      <c r="H39" s="1382"/>
      <c r="I39" s="1382"/>
      <c r="J39" s="1384"/>
      <c r="K39" s="1385" t="s">
        <v>1772</v>
      </c>
      <c r="L39" s="1385"/>
      <c r="M39" s="1385"/>
      <c r="N39" s="1423"/>
      <c r="O39" s="1385"/>
      <c r="P39" s="1385"/>
      <c r="Q39" s="1382" t="s">
        <v>12673</v>
      </c>
      <c r="R39" s="606">
        <f>IF(MID(RIGHT(S39,8),1,1)="M",2021,IF(MID(RIGHT(S39,8),1,1)="N",2022,IF(MID(RIGHT(S39,8),1,1)="P",2023,IF(MID(RIGHT(S39,8),1,1)="R",1994,IF(MID(RIGHT(S39,8),1,1)="S",1995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2008</v>
      </c>
      <c r="S39" s="1382" t="s">
        <v>12806</v>
      </c>
      <c r="T39" s="1382">
        <v>2635</v>
      </c>
      <c r="U39" s="1387"/>
      <c r="V39" s="1388">
        <v>45489</v>
      </c>
      <c r="W39" s="1472"/>
      <c r="X39" s="1390"/>
    </row>
    <row r="40" spans="1:24" s="1375" customFormat="1" ht="26.25" customHeight="1">
      <c r="A40" s="1381"/>
      <c r="B40" s="1382"/>
      <c r="C40" s="1420" t="s">
        <v>10002</v>
      </c>
      <c r="D40" s="1382" t="s">
        <v>4036</v>
      </c>
      <c r="E40" s="1382"/>
      <c r="F40" s="1382"/>
      <c r="G40" s="1382"/>
      <c r="H40" s="1382"/>
      <c r="I40" s="1382"/>
      <c r="J40" s="1382" t="s">
        <v>11367</v>
      </c>
      <c r="K40" s="1422"/>
      <c r="L40" s="1385"/>
      <c r="M40" s="1385"/>
      <c r="N40" s="1404"/>
      <c r="O40" s="1385"/>
      <c r="P40" s="1386"/>
      <c r="Q40" s="1382"/>
      <c r="R40" s="606"/>
      <c r="S40" s="1392" t="s">
        <v>9583</v>
      </c>
      <c r="T40" s="1392">
        <v>3770</v>
      </c>
      <c r="U40" s="1387"/>
      <c r="V40" s="1388"/>
      <c r="W40" s="1389"/>
      <c r="X40" s="1390"/>
    </row>
    <row r="41" spans="1:24" s="1375" customFormat="1" ht="26.25" customHeight="1">
      <c r="A41" s="1418"/>
      <c r="B41" s="1419"/>
      <c r="C41" s="1420" t="s">
        <v>10003</v>
      </c>
      <c r="D41" s="1382" t="s">
        <v>4036</v>
      </c>
      <c r="E41" s="1419"/>
      <c r="F41" s="1419"/>
      <c r="G41" s="1419"/>
      <c r="H41" s="1419"/>
      <c r="I41" s="1419"/>
      <c r="J41" s="1421"/>
      <c r="K41" s="1422"/>
      <c r="L41" s="1422"/>
      <c r="M41" s="1422"/>
      <c r="N41" s="1423"/>
      <c r="O41" s="1422"/>
      <c r="P41" s="1424"/>
      <c r="Q41" s="1419"/>
      <c r="R41" s="1382"/>
      <c r="S41" s="1425" t="s">
        <v>2472</v>
      </c>
      <c r="T41" s="1425">
        <f>SUM(T36:T40)</f>
        <v>13710</v>
      </c>
      <c r="U41" s="1426"/>
      <c r="V41" s="1427"/>
      <c r="W41" s="1428"/>
      <c r="X41" s="1429"/>
    </row>
    <row r="42" spans="1:24" s="1375" customFormat="1" ht="26.25" customHeight="1" thickBot="1">
      <c r="A42" s="1393"/>
      <c r="B42" s="1394"/>
      <c r="C42" s="1394"/>
      <c r="D42" s="1394"/>
      <c r="E42" s="1394"/>
      <c r="F42" s="1394"/>
      <c r="G42" s="1394"/>
      <c r="H42" s="1394"/>
      <c r="I42" s="1394"/>
      <c r="J42" s="1395"/>
      <c r="K42" s="611" t="s">
        <v>12773</v>
      </c>
      <c r="L42" s="1396"/>
      <c r="M42" s="1396"/>
      <c r="N42" s="1411"/>
      <c r="O42" s="1396"/>
      <c r="P42" s="1397"/>
      <c r="Q42" s="1394"/>
      <c r="R42" s="1258"/>
      <c r="S42" s="1398"/>
      <c r="T42" s="1398"/>
      <c r="U42" s="1399"/>
      <c r="V42" s="1400"/>
      <c r="W42" s="1401"/>
      <c r="X42" s="1402"/>
    </row>
    <row r="43" spans="1:24" s="1375" customFormat="1" ht="26.25" customHeight="1">
      <c r="A43" s="1376" t="s">
        <v>9581</v>
      </c>
      <c r="B43" s="1377" t="s">
        <v>9582</v>
      </c>
      <c r="C43" s="1377" t="s">
        <v>1442</v>
      </c>
      <c r="D43" s="1377" t="s">
        <v>190</v>
      </c>
      <c r="E43" s="1377" t="s">
        <v>191</v>
      </c>
      <c r="F43" s="1377" t="s">
        <v>191</v>
      </c>
      <c r="G43" s="1377" t="s">
        <v>191</v>
      </c>
      <c r="H43" s="1490"/>
      <c r="I43" s="1377" t="s">
        <v>10531</v>
      </c>
      <c r="J43" s="1378" t="s">
        <v>12771</v>
      </c>
      <c r="K43" s="1377" t="s">
        <v>10534</v>
      </c>
      <c r="L43" s="1377" t="s">
        <v>12990</v>
      </c>
      <c r="M43" s="1377"/>
      <c r="N43" s="1378" t="s">
        <v>12809</v>
      </c>
      <c r="O43" s="1377">
        <v>26007209</v>
      </c>
      <c r="P43" s="1526" t="s">
        <v>3771</v>
      </c>
      <c r="Q43" s="1377" t="s">
        <v>205</v>
      </c>
      <c r="R43" s="536">
        <f>IF(MID(RIGHT(S43,8),1,1)="M",2021,IF(MID(RIGHT(S43,8),1,1)="N",2022,IF(MID(RIGHT(S43,8),1,1)="P",2023,IF(MID(RIGHT(S43,8),1,1)="R",1994,IF(MID(RIGHT(S43,8),1,1)="S",1995,IF(MID(RIGHT(S43,8),1,1)="T",1996,IF(MID(RIGHT(S43,8),1,1)="V",1997,IF(MID(RIGHT(S43,8),1,1)="W",1998,IF(MID(RIGHT(S43,8),1,1)="X",1999,IF(MID(RIGHT(S43,8),1,1)="Y",2000,IF(MID(RIGHT(S43,8),1,1)="1",2001,IF(MID(RIGHT(S43,8),1,1)="2",2002,IF(MID(RIGHT(S43,8),1,1)="3",2003,IF(MID(RIGHT(S43,8),1,1)="4",2004,IF(MID(RIGHT(S43,8),1,1)="5",2005,IF(MID(RIGHT(S43,8),1,1)="6",2006,IF(MID(RIGHT(S43,8),1,1)="7",2007,IF(MID(RIGHT(S43,8),1,1)="8",2008,IF(MID(RIGHT(S43,8),1,1)="9",2009,IF(MID(RIGHT(S43,8),1,1)="A",2010,IF(MID(RIGHT(S43,8),1,1)="B",2011,IF(MID(RIGHT(S43,8),1,1)="C",2012,IF(MID(RIGHT(S43,8),1,1)="D",2013,IF(MID(RIGHT(S43,8),1,1)="E",2014,IF(MID(RIGHT(S43,8),1,1)="F",2015,IF(MID(RIGHT(S43,8),1,1)="G",2016,IF(MID(RIGHT(S43,8),1,1)="H",2017,IF(MID(RIGHT(S43,8),1,1)="J",2018,IF(MID(RIGHT(S43,8),1,1)="K",2019,IF(MID(RIGHT(S43,8),1,1)="L",2020,""))))))))))))))))))))))))))))))</f>
        <v>2010</v>
      </c>
      <c r="S43" s="1379" t="s">
        <v>12837</v>
      </c>
      <c r="T43" s="1377">
        <v>1775</v>
      </c>
      <c r="U43" s="1380">
        <v>45450</v>
      </c>
      <c r="V43" s="1380">
        <v>45487</v>
      </c>
      <c r="W43" s="1415">
        <v>2700</v>
      </c>
      <c r="X43" s="1416">
        <v>3750</v>
      </c>
    </row>
    <row r="44" spans="1:24" s="1375" customFormat="1" ht="26.25" customHeight="1">
      <c r="A44" s="1381"/>
      <c r="B44" s="1382"/>
      <c r="C44" s="1432" t="s">
        <v>12985</v>
      </c>
      <c r="D44" s="1382"/>
      <c r="E44" s="1382"/>
      <c r="F44" s="1382"/>
      <c r="G44" s="1382"/>
      <c r="H44" s="1382"/>
      <c r="I44" s="1383" t="s">
        <v>3598</v>
      </c>
      <c r="J44" s="1417" t="s">
        <v>12788</v>
      </c>
      <c r="K44" s="1386" t="s">
        <v>195</v>
      </c>
      <c r="L44" s="961" t="s">
        <v>3603</v>
      </c>
      <c r="M44" s="1385"/>
      <c r="N44" s="73" t="s">
        <v>7844</v>
      </c>
      <c r="O44" s="1385"/>
      <c r="P44" s="1386"/>
      <c r="Q44" s="1382" t="s">
        <v>203</v>
      </c>
      <c r="R44" s="606">
        <f>IF(MID(RIGHT(S44,8),1,1)="M",2021,IF(MID(RIGHT(S44,8),1,1)="N",2022,IF(MID(RIGHT(S44,8),1,1)="P",2023,IF(MID(RIGHT(S44,8),1,1)="R",1994,IF(MID(RIGHT(S44,8),1,1)="S",1995,IF(MID(RIGHT(S44,8),1,1)="T",1996,IF(MID(RIGHT(S44,8),1,1)="V",1997,IF(MID(RIGHT(S44,8),1,1)="W",1998,IF(MID(RIGHT(S44,8),1,1)="X",1999,IF(MID(RIGHT(S44,8),1,1)="Y",2000,IF(MID(RIGHT(S44,8),1,1)="1",2001,IF(MID(RIGHT(S44,8),1,1)="2",2002,IF(MID(RIGHT(S44,8),1,1)="3",2003,IF(MID(RIGHT(S44,8),1,1)="4",2004,IF(MID(RIGHT(S44,8),1,1)="5",2005,IF(MID(RIGHT(S44,8),1,1)="6",2006,IF(MID(RIGHT(S44,8),1,1)="7",2007,IF(MID(RIGHT(S44,8),1,1)="8",2008,IF(MID(RIGHT(S44,8),1,1)="9",2009,IF(MID(RIGHT(S44,8),1,1)="A",2010,IF(MID(RIGHT(S44,8),1,1)="B",2011,IF(MID(RIGHT(S44,8),1,1)="C",2012,IF(MID(RIGHT(S44,8),1,1)="D",2013,IF(MID(RIGHT(S44,8),1,1)="E",2014,IF(MID(RIGHT(S44,8),1,1)="F",2015,IF(MID(RIGHT(S44,8),1,1)="G",2016,IF(MID(RIGHT(S44,8),1,1)="H",2017,IF(MID(RIGHT(S44,8),1,1)="J",2018,IF(MID(RIGHT(S44,8),1,1)="K",2019,IF(MID(RIGHT(S44,8),1,1)="L",2020,""))))))))))))))))))))))))))))))</f>
        <v>2012</v>
      </c>
      <c r="S44" s="1382" t="s">
        <v>12839</v>
      </c>
      <c r="T44" s="1382">
        <v>1740</v>
      </c>
      <c r="U44" s="1388"/>
      <c r="V44" s="1387">
        <v>45506</v>
      </c>
      <c r="W44" s="1435" t="s">
        <v>3336</v>
      </c>
      <c r="X44" s="1473" t="s">
        <v>3946</v>
      </c>
    </row>
    <row r="45" spans="1:24" s="1375" customFormat="1" ht="26.25" customHeight="1">
      <c r="A45" s="1381"/>
      <c r="B45" s="1382"/>
      <c r="C45" s="1391" t="s">
        <v>12775</v>
      </c>
      <c r="D45" s="1382" t="s">
        <v>4036</v>
      </c>
      <c r="E45" s="1382"/>
      <c r="F45" s="1382"/>
      <c r="G45" s="1382"/>
      <c r="H45" s="1382"/>
      <c r="I45" s="1382"/>
      <c r="J45" s="1382"/>
      <c r="K45" s="1385" t="s">
        <v>12755</v>
      </c>
      <c r="L45" s="1385"/>
      <c r="M45" s="1385"/>
      <c r="N45" s="73" t="s">
        <v>2435</v>
      </c>
      <c r="O45" s="1385"/>
      <c r="P45" s="1385"/>
      <c r="Q45" s="1382" t="s">
        <v>215</v>
      </c>
      <c r="R45" s="606">
        <f>IF(MID(RIGHT(S45,8),1,1)="M",2021,IF(MID(RIGHT(S45,8),1,1)="N",2022,IF(MID(RIGHT(S45,8),1,1)="P",2023,IF(MID(RIGHT(S45,8),1,1)="R",1994,IF(MID(RIGHT(S45,8),1,1)="S",1995,IF(MID(RIGHT(S45,8),1,1)="T",1996,IF(MID(RIGHT(S45,8),1,1)="V",1997,IF(MID(RIGHT(S45,8),1,1)="W",1998,IF(MID(RIGHT(S45,8),1,1)="X",1999,IF(MID(RIGHT(S45,8),1,1)="Y",2000,IF(MID(RIGHT(S45,8),1,1)="1",2001,IF(MID(RIGHT(S45,8),1,1)="2",2002,IF(MID(RIGHT(S45,8),1,1)="3",2003,IF(MID(RIGHT(S45,8),1,1)="4",2004,IF(MID(RIGHT(S45,8),1,1)="5",2005,IF(MID(RIGHT(S45,8),1,1)="6",2006,IF(MID(RIGHT(S45,8),1,1)="7",2007,IF(MID(RIGHT(S45,8),1,1)="8",2008,IF(MID(RIGHT(S45,8),1,1)="9",2009,IF(MID(RIGHT(S45,8),1,1)="A",2010,IF(MID(RIGHT(S45,8),1,1)="B",2011,IF(MID(RIGHT(S45,8),1,1)="C",2012,IF(MID(RIGHT(S45,8),1,1)="D",2013,IF(MID(RIGHT(S45,8),1,1)="E",2014,IF(MID(RIGHT(S45,8),1,1)="F",2015,IF(MID(RIGHT(S45,8),1,1)="G",2016,IF(MID(RIGHT(S45,8),1,1)="H",2017,IF(MID(RIGHT(S45,8),1,1)="J",2018,IF(MID(RIGHT(S45,8),1,1)="K",2019,IF(MID(RIGHT(S45,8),1,1)="L",2020,""))))))))))))))))))))))))))))))</f>
        <v>2013</v>
      </c>
      <c r="S45" s="1382" t="s">
        <v>12838</v>
      </c>
      <c r="T45" s="1382">
        <v>1505</v>
      </c>
      <c r="U45" s="1387"/>
      <c r="V45" s="1387">
        <v>45485</v>
      </c>
      <c r="W45" s="1472"/>
      <c r="X45" s="1473" t="s">
        <v>13722</v>
      </c>
    </row>
    <row r="46" spans="1:24" s="1375" customFormat="1" ht="26.25" customHeight="1">
      <c r="A46" s="1381"/>
      <c r="B46" s="1382"/>
      <c r="C46" s="1391" t="s">
        <v>12777</v>
      </c>
      <c r="D46" s="1382" t="s">
        <v>4036</v>
      </c>
      <c r="E46" s="1382"/>
      <c r="F46" s="1382"/>
      <c r="G46" s="1382"/>
      <c r="H46" s="1382"/>
      <c r="I46" s="1382"/>
      <c r="J46" s="1382" t="s">
        <v>11367</v>
      </c>
      <c r="K46" s="1385" t="s">
        <v>1772</v>
      </c>
      <c r="L46" s="1385"/>
      <c r="M46" s="1385"/>
      <c r="N46" s="1404"/>
      <c r="O46" s="1385"/>
      <c r="P46" s="1385"/>
      <c r="Q46" s="1382" t="s">
        <v>207</v>
      </c>
      <c r="R46" s="606">
        <f>IF(MID(RIGHT(S46,8),1,1)="M",2021,IF(MID(RIGHT(S46,8),1,1)="N",2022,IF(MID(RIGHT(S46,8),1,1)="P",2023,IF(MID(RIGHT(S46,8),1,1)="R",1994,IF(MID(RIGHT(S46,8),1,1)="S",1995,IF(MID(RIGHT(S46,8),1,1)="T",1996,IF(MID(RIGHT(S46,8),1,1)="V",1997,IF(MID(RIGHT(S46,8),1,1)="W",1998,IF(MID(RIGHT(S46,8),1,1)="X",1999,IF(MID(RIGHT(S46,8),1,1)="Y",2000,IF(MID(RIGHT(S46,8),1,1)="1",2001,IF(MID(RIGHT(S46,8),1,1)="2",2002,IF(MID(RIGHT(S46,8),1,1)="3",2003,IF(MID(RIGHT(S46,8),1,1)="4",2004,IF(MID(RIGHT(S46,8),1,1)="5",2005,IF(MID(RIGHT(S46,8),1,1)="6",2006,IF(MID(RIGHT(S46,8),1,1)="7",2007,IF(MID(RIGHT(S46,8),1,1)="8",2008,IF(MID(RIGHT(S46,8),1,1)="9",2009,IF(MID(RIGHT(S46,8),1,1)="A",2010,IF(MID(RIGHT(S46,8),1,1)="B",2011,IF(MID(RIGHT(S46,8),1,1)="C",2012,IF(MID(RIGHT(S46,8),1,1)="D",2013,IF(MID(RIGHT(S46,8),1,1)="E",2014,IF(MID(RIGHT(S46,8),1,1)="F",2015,IF(MID(RIGHT(S46,8),1,1)="G",2016,IF(MID(RIGHT(S46,8),1,1)="H",2017,IF(MID(RIGHT(S46,8),1,1)="J",2018,IF(MID(RIGHT(S46,8),1,1)="K",2019,IF(MID(RIGHT(S46,8),1,1)="L",2020,""))))))))))))))))))))))))))))))</f>
        <v>2012</v>
      </c>
      <c r="S46" s="1382" t="s">
        <v>12840</v>
      </c>
      <c r="T46" s="1382">
        <v>1850</v>
      </c>
      <c r="U46" s="1387"/>
      <c r="V46" s="1388">
        <v>45489</v>
      </c>
      <c r="W46" s="1472"/>
      <c r="X46" s="1390"/>
    </row>
    <row r="47" spans="1:24" s="1375" customFormat="1" ht="26.25" customHeight="1">
      <c r="A47" s="1381"/>
      <c r="B47" s="1382"/>
      <c r="C47" s="1420" t="s">
        <v>10002</v>
      </c>
      <c r="D47" s="1382" t="s">
        <v>4036</v>
      </c>
      <c r="E47" s="1382"/>
      <c r="F47" s="1382"/>
      <c r="G47" s="1382"/>
      <c r="H47" s="1382"/>
      <c r="I47" s="1382"/>
      <c r="J47" s="1421"/>
      <c r="K47" s="1421"/>
      <c r="L47" s="1385"/>
      <c r="M47" s="1385"/>
      <c r="N47" s="1404"/>
      <c r="O47" s="1385"/>
      <c r="P47" s="1386"/>
      <c r="Q47" s="1382"/>
      <c r="R47" s="606"/>
      <c r="S47" s="1392" t="s">
        <v>9583</v>
      </c>
      <c r="T47" s="1392">
        <v>3850</v>
      </c>
      <c r="U47" s="1387"/>
      <c r="V47" s="1388"/>
      <c r="W47" s="1389"/>
      <c r="X47" s="1390"/>
    </row>
    <row r="48" spans="1:24" s="1375" customFormat="1" ht="26.25" customHeight="1">
      <c r="A48" s="1418"/>
      <c r="B48" s="1419"/>
      <c r="C48" s="1420" t="s">
        <v>10003</v>
      </c>
      <c r="D48" s="1382" t="s">
        <v>4036</v>
      </c>
      <c r="E48" s="1419"/>
      <c r="F48" s="1419"/>
      <c r="G48" s="1419"/>
      <c r="H48" s="1419"/>
      <c r="I48" s="1419"/>
      <c r="J48" s="1421"/>
      <c r="K48" s="1422"/>
      <c r="L48" s="1422"/>
      <c r="M48" s="1422"/>
      <c r="N48" s="1423"/>
      <c r="O48" s="1422"/>
      <c r="P48" s="1424"/>
      <c r="Q48" s="1419"/>
      <c r="R48" s="1382"/>
      <c r="S48" s="1425" t="s">
        <v>2472</v>
      </c>
      <c r="T48" s="1425">
        <f>SUM(T43:T47)</f>
        <v>10720</v>
      </c>
      <c r="U48" s="1426"/>
      <c r="V48" s="1427"/>
      <c r="W48" s="1428"/>
      <c r="X48" s="1429"/>
    </row>
    <row r="49" spans="1:24" s="1375" customFormat="1" ht="26.25" customHeight="1" thickBot="1">
      <c r="A49" s="1393"/>
      <c r="B49" s="1394"/>
      <c r="C49" s="1394"/>
      <c r="D49" s="1394"/>
      <c r="E49" s="1394"/>
      <c r="F49" s="1394"/>
      <c r="G49" s="1394"/>
      <c r="H49" s="1394"/>
      <c r="I49" s="1394"/>
      <c r="J49" s="1395"/>
      <c r="K49" s="611" t="s">
        <v>12773</v>
      </c>
      <c r="L49" s="1396"/>
      <c r="M49" s="1396"/>
      <c r="N49" s="1411"/>
      <c r="O49" s="1396"/>
      <c r="P49" s="1397"/>
      <c r="Q49" s="1394"/>
      <c r="R49" s="1258"/>
      <c r="S49" s="1398"/>
      <c r="T49" s="1398"/>
      <c r="U49" s="1399"/>
      <c r="V49" s="1400"/>
      <c r="W49" s="1401"/>
      <c r="X49" s="1402"/>
    </row>
    <row r="50" spans="1:24" s="1375" customFormat="1" ht="26.25" customHeight="1">
      <c r="A50" s="1376" t="s">
        <v>9581</v>
      </c>
      <c r="B50" s="1377" t="s">
        <v>9582</v>
      </c>
      <c r="C50" s="1377" t="s">
        <v>1442</v>
      </c>
      <c r="D50" s="1377" t="s">
        <v>190</v>
      </c>
      <c r="E50" s="1377" t="s">
        <v>191</v>
      </c>
      <c r="F50" s="1377" t="s">
        <v>191</v>
      </c>
      <c r="G50" s="1377" t="s">
        <v>191</v>
      </c>
      <c r="H50" s="1490"/>
      <c r="I50" s="1377" t="s">
        <v>10531</v>
      </c>
      <c r="J50" s="1378" t="s">
        <v>12771</v>
      </c>
      <c r="K50" s="1377" t="s">
        <v>10534</v>
      </c>
      <c r="L50" s="1377" t="s">
        <v>12894</v>
      </c>
      <c r="M50" s="1377"/>
      <c r="N50" s="1378" t="s">
        <v>12877</v>
      </c>
      <c r="O50" s="1377">
        <v>19364157</v>
      </c>
      <c r="P50" s="1526" t="s">
        <v>3771</v>
      </c>
      <c r="Q50" s="1377" t="s">
        <v>205</v>
      </c>
      <c r="R50" s="536">
        <f>IF(MID(RIGHT(S50,8),1,1)="M",2021,IF(MID(RIGHT(S50,8),1,1)="N",2022,IF(MID(RIGHT(S50,8),1,1)="P",2023,IF(MID(RIGHT(S50,8),1,1)="R",1994,IF(MID(RIGHT(S50,8),1,1)="S",1995,IF(MID(RIGHT(S50,8),1,1)="T",1996,IF(MID(RIGHT(S50,8),1,1)="V",1997,IF(MID(RIGHT(S50,8),1,1)="W",1998,IF(MID(RIGHT(S50,8),1,1)="X",1999,IF(MID(RIGHT(S50,8),1,1)="Y",2000,IF(MID(RIGHT(S50,8),1,1)="1",2001,IF(MID(RIGHT(S50,8),1,1)="2",2002,IF(MID(RIGHT(S50,8),1,1)="3",2003,IF(MID(RIGHT(S50,8),1,1)="4",2004,IF(MID(RIGHT(S50,8),1,1)="5",2005,IF(MID(RIGHT(S50,8),1,1)="6",2006,IF(MID(RIGHT(S50,8),1,1)="7",2007,IF(MID(RIGHT(S50,8),1,1)="8",2008,IF(MID(RIGHT(S50,8),1,1)="9",2009,IF(MID(RIGHT(S50,8),1,1)="A",2010,IF(MID(RIGHT(S50,8),1,1)="B",2011,IF(MID(RIGHT(S50,8),1,1)="C",2012,IF(MID(RIGHT(S50,8),1,1)="D",2013,IF(MID(RIGHT(S50,8),1,1)="E",2014,IF(MID(RIGHT(S50,8),1,1)="F",2015,IF(MID(RIGHT(S50,8),1,1)="G",2016,IF(MID(RIGHT(S50,8),1,1)="H",2017,IF(MID(RIGHT(S50,8),1,1)="J",2018,IF(MID(RIGHT(S50,8),1,1)="K",2019,IF(MID(RIGHT(S50,8),1,1)="L",2020,""))))))))))))))))))))))))))))))</f>
        <v>2011</v>
      </c>
      <c r="S50" s="1379" t="s">
        <v>12873</v>
      </c>
      <c r="T50" s="1377">
        <v>1775</v>
      </c>
      <c r="U50" s="1380">
        <v>45450</v>
      </c>
      <c r="V50" s="1380">
        <v>45487</v>
      </c>
      <c r="W50" s="1415">
        <v>2700</v>
      </c>
      <c r="X50" s="1416">
        <v>3750</v>
      </c>
    </row>
    <row r="51" spans="1:24" s="1375" customFormat="1" ht="26.25" customHeight="1">
      <c r="A51" s="1381"/>
      <c r="B51" s="1382"/>
      <c r="C51" s="1432" t="s">
        <v>12985</v>
      </c>
      <c r="D51" s="1382"/>
      <c r="E51" s="1382"/>
      <c r="F51" s="1382"/>
      <c r="G51" s="1382"/>
      <c r="H51" s="1382"/>
      <c r="I51" s="1383" t="s">
        <v>3598</v>
      </c>
      <c r="J51" s="1417" t="s">
        <v>12792</v>
      </c>
      <c r="K51" s="1386" t="s">
        <v>195</v>
      </c>
      <c r="L51" s="961" t="s">
        <v>3603</v>
      </c>
      <c r="M51" s="1385"/>
      <c r="N51" s="73" t="s">
        <v>3073</v>
      </c>
      <c r="O51" s="1385"/>
      <c r="P51" s="1386"/>
      <c r="Q51" s="1382" t="s">
        <v>201</v>
      </c>
      <c r="R51" s="606">
        <f>IF(MID(RIGHT(S51,8),1,1)="M",2021,IF(MID(RIGHT(S51,8),1,1)="N",2022,IF(MID(RIGHT(S51,8),1,1)="P",2023,IF(MID(RIGHT(S51,8),1,1)="R",1994,IF(MID(RIGHT(S51,8),1,1)="S",1995,IF(MID(RIGHT(S51,8),1,1)="T",1996,IF(MID(RIGHT(S51,8),1,1)="V",1997,IF(MID(RIGHT(S51,8),1,1)="W",1998,IF(MID(RIGHT(S51,8),1,1)="X",1999,IF(MID(RIGHT(S51,8),1,1)="Y",2000,IF(MID(RIGHT(S51,8),1,1)="1",2001,IF(MID(RIGHT(S51,8),1,1)="2",2002,IF(MID(RIGHT(S51,8),1,1)="3",2003,IF(MID(RIGHT(S51,8),1,1)="4",2004,IF(MID(RIGHT(S51,8),1,1)="5",2005,IF(MID(RIGHT(S51,8),1,1)="6",2006,IF(MID(RIGHT(S51,8),1,1)="7",2007,IF(MID(RIGHT(S51,8),1,1)="8",2008,IF(MID(RIGHT(S51,8),1,1)="9",2009,IF(MID(RIGHT(S51,8),1,1)="A",2010,IF(MID(RIGHT(S51,8),1,1)="B",2011,IF(MID(RIGHT(S51,8),1,1)="C",2012,IF(MID(RIGHT(S51,8),1,1)="D",2013,IF(MID(RIGHT(S51,8),1,1)="E",2014,IF(MID(RIGHT(S51,8),1,1)="F",2015,IF(MID(RIGHT(S51,8),1,1)="G",2016,IF(MID(RIGHT(S51,8),1,1)="H",2017,IF(MID(RIGHT(S51,8),1,1)="J",2018,IF(MID(RIGHT(S51,8),1,1)="K",2019,IF(MID(RIGHT(S51,8),1,1)="L",2020,""))))))))))))))))))))))))))))))</f>
        <v>2011</v>
      </c>
      <c r="S51" s="1382" t="s">
        <v>12874</v>
      </c>
      <c r="T51" s="1382">
        <v>1515</v>
      </c>
      <c r="U51" s="1388"/>
      <c r="V51" s="1387">
        <v>45506</v>
      </c>
      <c r="W51" s="1435" t="s">
        <v>3336</v>
      </c>
      <c r="X51" s="1473" t="s">
        <v>3946</v>
      </c>
    </row>
    <row r="52" spans="1:24" s="1375" customFormat="1" ht="26.25" customHeight="1">
      <c r="A52" s="1381"/>
      <c r="B52" s="1382"/>
      <c r="C52" s="1391" t="s">
        <v>12775</v>
      </c>
      <c r="D52" s="1382" t="s">
        <v>4036</v>
      </c>
      <c r="E52" s="1382"/>
      <c r="F52" s="1382"/>
      <c r="G52" s="1382"/>
      <c r="H52" s="1382"/>
      <c r="I52" s="1382"/>
      <c r="J52" s="1382"/>
      <c r="K52" s="1385" t="s">
        <v>12755</v>
      </c>
      <c r="L52" s="1385"/>
      <c r="M52" s="1385"/>
      <c r="N52" s="73" t="s">
        <v>2435</v>
      </c>
      <c r="O52" s="1385"/>
      <c r="P52" s="1385"/>
      <c r="Q52" s="1382" t="s">
        <v>12844</v>
      </c>
      <c r="R52" s="606">
        <f>IF(MID(RIGHT(S52,8),1,1)="M",2021,IF(MID(RIGHT(S52,8),1,1)="N",2022,IF(MID(RIGHT(S52,8),1,1)="P",2023,IF(MID(RIGHT(S52,8),1,1)="R",1994,IF(MID(RIGHT(S52,8),1,1)="S",1995,IF(MID(RIGHT(S52,8),1,1)="T",1996,IF(MID(RIGHT(S52,8),1,1)="V",1997,IF(MID(RIGHT(S52,8),1,1)="W",1998,IF(MID(RIGHT(S52,8),1,1)="X",1999,IF(MID(RIGHT(S52,8),1,1)="Y",2000,IF(MID(RIGHT(S52,8),1,1)="1",2001,IF(MID(RIGHT(S52,8),1,1)="2",2002,IF(MID(RIGHT(S52,8),1,1)="3",2003,IF(MID(RIGHT(S52,8),1,1)="4",2004,IF(MID(RIGHT(S52,8),1,1)="5",2005,IF(MID(RIGHT(S52,8),1,1)="6",2006,IF(MID(RIGHT(S52,8),1,1)="7",2007,IF(MID(RIGHT(S52,8),1,1)="8",2008,IF(MID(RIGHT(S52,8),1,1)="9",2009,IF(MID(RIGHT(S52,8),1,1)="A",2010,IF(MID(RIGHT(S52,8),1,1)="B",2011,IF(MID(RIGHT(S52,8),1,1)="C",2012,IF(MID(RIGHT(S52,8),1,1)="D",2013,IF(MID(RIGHT(S52,8),1,1)="E",2014,IF(MID(RIGHT(S52,8),1,1)="F",2015,IF(MID(RIGHT(S52,8),1,1)="G",2016,IF(MID(RIGHT(S52,8),1,1)="H",2017,IF(MID(RIGHT(S52,8),1,1)="J",2018,IF(MID(RIGHT(S52,8),1,1)="K",2019,IF(MID(RIGHT(S52,8),1,1)="L",2020,""))))))))))))))))))))))))))))))</f>
        <v>2011</v>
      </c>
      <c r="S52" s="1382" t="s">
        <v>12876</v>
      </c>
      <c r="T52" s="1382">
        <v>1800</v>
      </c>
      <c r="U52" s="1387"/>
      <c r="V52" s="1387">
        <v>45485</v>
      </c>
      <c r="W52" s="1472"/>
      <c r="X52" s="1473" t="s">
        <v>13722</v>
      </c>
    </row>
    <row r="53" spans="1:24" s="1375" customFormat="1" ht="26.25" customHeight="1">
      <c r="A53" s="1381"/>
      <c r="B53" s="1382"/>
      <c r="C53" s="1391" t="s">
        <v>12777</v>
      </c>
      <c r="D53" s="1382" t="s">
        <v>4036</v>
      </c>
      <c r="E53" s="1382"/>
      <c r="F53" s="1382"/>
      <c r="G53" s="1382"/>
      <c r="H53" s="1382"/>
      <c r="I53" s="1382"/>
      <c r="J53" s="1382" t="s">
        <v>11367</v>
      </c>
      <c r="K53" s="1385" t="s">
        <v>1772</v>
      </c>
      <c r="L53" s="1385"/>
      <c r="M53" s="1385"/>
      <c r="N53" s="1404"/>
      <c r="O53" s="1385"/>
      <c r="P53" s="1385"/>
      <c r="Q53" s="1382" t="s">
        <v>196</v>
      </c>
      <c r="R53" s="606">
        <f>IF(MID(RIGHT(S53,8),1,1)="M",2021,IF(MID(RIGHT(S53,8),1,1)="N",2022,IF(MID(RIGHT(S53,8),1,1)="P",2023,IF(MID(RIGHT(S53,8),1,1)="R",1994,IF(MID(RIGHT(S53,8),1,1)="S",1995,IF(MID(RIGHT(S53,8),1,1)="T",1996,IF(MID(RIGHT(S53,8),1,1)="V",1997,IF(MID(RIGHT(S53,8),1,1)="W",1998,IF(MID(RIGHT(S53,8),1,1)="X",1999,IF(MID(RIGHT(S53,8),1,1)="Y",2000,IF(MID(RIGHT(S53,8),1,1)="1",2001,IF(MID(RIGHT(S53,8),1,1)="2",2002,IF(MID(RIGHT(S53,8),1,1)="3",2003,IF(MID(RIGHT(S53,8),1,1)="4",2004,IF(MID(RIGHT(S53,8),1,1)="5",2005,IF(MID(RIGHT(S53,8),1,1)="6",2006,IF(MID(RIGHT(S53,8),1,1)="7",2007,IF(MID(RIGHT(S53,8),1,1)="8",2008,IF(MID(RIGHT(S53,8),1,1)="9",2009,IF(MID(RIGHT(S53,8),1,1)="A",2010,IF(MID(RIGHT(S53,8),1,1)="B",2011,IF(MID(RIGHT(S53,8),1,1)="C",2012,IF(MID(RIGHT(S53,8),1,1)="D",2013,IF(MID(RIGHT(S53,8),1,1)="E",2014,IF(MID(RIGHT(S53,8),1,1)="F",2015,IF(MID(RIGHT(S53,8),1,1)="G",2016,IF(MID(RIGHT(S53,8),1,1)="H",2017,IF(MID(RIGHT(S53,8),1,1)="J",2018,IF(MID(RIGHT(S53,8),1,1)="K",2019,IF(MID(RIGHT(S53,8),1,1)="L",2020,""))))))))))))))))))))))))))))))</f>
        <v>2012</v>
      </c>
      <c r="S53" s="1382" t="s">
        <v>12875</v>
      </c>
      <c r="T53" s="1382">
        <v>1654</v>
      </c>
      <c r="U53" s="1387"/>
      <c r="V53" s="1388">
        <v>45489</v>
      </c>
      <c r="W53" s="1472"/>
      <c r="X53" s="1390"/>
    </row>
    <row r="54" spans="1:24" s="1375" customFormat="1" ht="26.25" customHeight="1">
      <c r="A54" s="1381"/>
      <c r="B54" s="1382"/>
      <c r="C54" s="1420" t="s">
        <v>10002</v>
      </c>
      <c r="D54" s="1382" t="s">
        <v>4036</v>
      </c>
      <c r="E54" s="1382"/>
      <c r="F54" s="1382"/>
      <c r="G54" s="1382"/>
      <c r="H54" s="1382"/>
      <c r="I54" s="1382"/>
      <c r="J54" s="1421"/>
      <c r="K54" s="1421"/>
      <c r="L54" s="1385"/>
      <c r="M54" s="1385"/>
      <c r="N54" s="1404"/>
      <c r="O54" s="1385"/>
      <c r="P54" s="1386"/>
      <c r="Q54" s="1382"/>
      <c r="R54" s="606"/>
      <c r="S54" s="1392" t="s">
        <v>9583</v>
      </c>
      <c r="T54" s="1392">
        <v>3800</v>
      </c>
      <c r="U54" s="1387"/>
      <c r="V54" s="1388"/>
      <c r="W54" s="1389"/>
      <c r="X54" s="1390"/>
    </row>
    <row r="55" spans="1:24" s="1375" customFormat="1" ht="26.25" customHeight="1">
      <c r="A55" s="1418"/>
      <c r="B55" s="1419"/>
      <c r="C55" s="1420" t="s">
        <v>10003</v>
      </c>
      <c r="D55" s="1382" t="s">
        <v>4036</v>
      </c>
      <c r="E55" s="1419"/>
      <c r="F55" s="1419"/>
      <c r="G55" s="1419"/>
      <c r="H55" s="1419"/>
      <c r="I55" s="1419"/>
      <c r="J55" s="1421"/>
      <c r="K55" s="1422"/>
      <c r="L55" s="1422"/>
      <c r="M55" s="1422"/>
      <c r="N55" s="1423"/>
      <c r="O55" s="1422"/>
      <c r="P55" s="1424"/>
      <c r="Q55" s="1419"/>
      <c r="R55" s="1382"/>
      <c r="S55" s="1425" t="s">
        <v>2472</v>
      </c>
      <c r="T55" s="1425">
        <f>SUM(T50:T54)</f>
        <v>10544</v>
      </c>
      <c r="U55" s="1426"/>
      <c r="V55" s="1427"/>
      <c r="W55" s="1428"/>
      <c r="X55" s="1429"/>
    </row>
    <row r="56" spans="1:24" s="1375" customFormat="1" ht="26.25" customHeight="1" thickBot="1">
      <c r="A56" s="1393"/>
      <c r="B56" s="1394"/>
      <c r="C56" s="1394"/>
      <c r="D56" s="1394"/>
      <c r="E56" s="1394"/>
      <c r="F56" s="1394"/>
      <c r="G56" s="1394"/>
      <c r="H56" s="1394"/>
      <c r="I56" s="1394"/>
      <c r="J56" s="1395"/>
      <c r="K56" s="611" t="s">
        <v>12773</v>
      </c>
      <c r="L56" s="1396"/>
      <c r="M56" s="1396"/>
      <c r="N56" s="1411"/>
      <c r="O56" s="1396"/>
      <c r="P56" s="1397"/>
      <c r="Q56" s="1394"/>
      <c r="R56" s="1258"/>
      <c r="S56" s="1398"/>
      <c r="T56" s="1398"/>
      <c r="U56" s="1399"/>
      <c r="V56" s="1400"/>
      <c r="W56" s="1401"/>
      <c r="X56" s="1402"/>
    </row>
    <row r="57" spans="1:24" ht="26.25" customHeight="1">
      <c r="X57" s="455"/>
    </row>
    <row r="58" spans="1:24" ht="26.25" customHeight="1" thickBot="1">
      <c r="A58" s="445"/>
      <c r="B58" s="445"/>
      <c r="C58" s="445"/>
      <c r="D58" s="445"/>
      <c r="E58" s="445"/>
      <c r="F58" s="445"/>
      <c r="G58" s="445"/>
      <c r="H58" s="445"/>
      <c r="I58" s="445"/>
      <c r="J58" s="445"/>
      <c r="K58" s="446"/>
      <c r="L58" s="445"/>
      <c r="M58" s="445"/>
      <c r="N58" s="446"/>
      <c r="O58" s="446"/>
      <c r="P58" s="447"/>
      <c r="Q58" s="445"/>
      <c r="R58" s="445"/>
      <c r="S58" s="445"/>
      <c r="T58" s="445"/>
      <c r="U58" s="448"/>
      <c r="V58" s="449"/>
      <c r="W58" s="450"/>
      <c r="X58" s="450"/>
    </row>
    <row r="59" spans="1:24" ht="26.25" customHeight="1">
      <c r="A59" s="726" t="s">
        <v>188</v>
      </c>
      <c r="B59" s="727"/>
      <c r="C59" s="727" t="s">
        <v>10816</v>
      </c>
      <c r="D59" s="727" t="s">
        <v>190</v>
      </c>
      <c r="E59" s="727" t="s">
        <v>191</v>
      </c>
      <c r="F59" s="727" t="s">
        <v>191</v>
      </c>
      <c r="G59" s="727" t="s">
        <v>191</v>
      </c>
      <c r="H59" s="1523"/>
      <c r="I59" s="727" t="s">
        <v>10574</v>
      </c>
      <c r="J59" s="727" t="s">
        <v>12771</v>
      </c>
      <c r="K59" s="728" t="s">
        <v>10534</v>
      </c>
      <c r="L59" s="727" t="s">
        <v>12914</v>
      </c>
      <c r="M59" s="727"/>
      <c r="N59" s="728" t="s">
        <v>12856</v>
      </c>
      <c r="O59" s="728">
        <v>26007857</v>
      </c>
      <c r="P59" s="729" t="s">
        <v>13284</v>
      </c>
      <c r="Q59" s="727" t="s">
        <v>11179</v>
      </c>
      <c r="R59" s="727">
        <f>IF(MID(RIGHT(S59,8),1,1)="M",2021,IF(MID(RIGHT(S59,8),1,1)="N",2022,IF(MID(RIGHT(S59,8),1,1)="P",2023,IF(MID(RIGHT(S59,8),1,1)="R",1994,IF(MID(RIGHT(S59,8),1,1)="S",1995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>2012</v>
      </c>
      <c r="S59" s="727" t="s">
        <v>12851</v>
      </c>
      <c r="T59" s="727">
        <v>1490</v>
      </c>
      <c r="U59" s="730">
        <v>45450</v>
      </c>
      <c r="V59" s="730">
        <v>45487</v>
      </c>
      <c r="W59" s="731">
        <v>2700</v>
      </c>
      <c r="X59" s="732">
        <v>3250</v>
      </c>
    </row>
    <row r="60" spans="1:24" ht="26.25" customHeight="1">
      <c r="A60" s="733"/>
      <c r="B60" s="179"/>
      <c r="C60" s="179"/>
      <c r="D60" s="179"/>
      <c r="E60" s="179"/>
      <c r="F60" s="179"/>
      <c r="G60" s="179"/>
      <c r="H60" s="179"/>
      <c r="I60" s="179" t="s">
        <v>194</v>
      </c>
      <c r="J60" s="412" t="s">
        <v>12786</v>
      </c>
      <c r="K60" s="186" t="s">
        <v>12117</v>
      </c>
      <c r="L60" s="427" t="s">
        <v>3603</v>
      </c>
      <c r="M60" s="179"/>
      <c r="N60" s="73" t="s">
        <v>3907</v>
      </c>
      <c r="O60" s="180"/>
      <c r="P60" s="1450"/>
      <c r="Q60" s="179" t="s">
        <v>11179</v>
      </c>
      <c r="R60" s="179">
        <f>IF(MID(RIGHT(S60,8),1,1)="M",2021,IF(MID(RIGHT(S60,8),1,1)="N",2022,IF(MID(RIGHT(S60,8),1,1)="P",2023,IF(MID(RIGHT(S60,8),1,1)="R",1994,IF(MID(RIGHT(S60,8),1,1)="S",1995,IF(MID(RIGHT(S60,8),1,1)="T",1996,IF(MID(RIGHT(S60,8),1,1)="V",1997,IF(MID(RIGHT(S60,8),1,1)="W",1998,IF(MID(RIGHT(S60,8),1,1)="X",1999,IF(MID(RIGHT(S60,8),1,1)="Y",2000,IF(MID(RIGHT(S60,8),1,1)="1",2001,IF(MID(RIGHT(S60,8),1,1)="2",2002,IF(MID(RIGHT(S60,8),1,1)="3",2003,IF(MID(RIGHT(S60,8),1,1)="4",2004,IF(MID(RIGHT(S60,8),1,1)="5",2005,IF(MID(RIGHT(S60,8),1,1)="6",2006,IF(MID(RIGHT(S60,8),1,1)="7",2007,IF(MID(RIGHT(S60,8),1,1)="8",2008,IF(MID(RIGHT(S60,8),1,1)="9",2009,IF(MID(RIGHT(S60,8),1,1)="A",2010,IF(MID(RIGHT(S60,8),1,1)="B",2011,IF(MID(RIGHT(S60,8),1,1)="C",2012,IF(MID(RIGHT(S60,8),1,1)="D",2013,IF(MID(RIGHT(S60,8),1,1)="E",2014,IF(MID(RIGHT(S60,8),1,1)="F",2015,IF(MID(RIGHT(S60,8),1,1)="G",2016,IF(MID(RIGHT(S60,8),1,1)="H",2017,IF(MID(RIGHT(S60,8),1,1)="J",2018,IF(MID(RIGHT(S60,8),1,1)="K",2019,IF(MID(RIGHT(S60,8),1,1)="L",2020,""))))))))))))))))))))))))))))))</f>
        <v>2012</v>
      </c>
      <c r="S60" s="179" t="s">
        <v>12852</v>
      </c>
      <c r="T60" s="179">
        <v>1490</v>
      </c>
      <c r="U60" s="183"/>
      <c r="V60" s="182">
        <v>45492</v>
      </c>
      <c r="W60" s="184" t="s">
        <v>13269</v>
      </c>
      <c r="X60" s="734" t="s">
        <v>13231</v>
      </c>
    </row>
    <row r="61" spans="1:24" ht="26.25" customHeight="1">
      <c r="A61" s="733"/>
      <c r="B61" s="179"/>
      <c r="C61" s="179" t="s">
        <v>12775</v>
      </c>
      <c r="D61" s="179" t="s">
        <v>4036</v>
      </c>
      <c r="E61" s="179"/>
      <c r="F61" s="179"/>
      <c r="G61" s="179"/>
      <c r="H61" s="179"/>
      <c r="I61" s="179"/>
      <c r="J61" s="179"/>
      <c r="K61" s="180" t="s">
        <v>12755</v>
      </c>
      <c r="L61" s="179"/>
      <c r="M61" s="179"/>
      <c r="N61" s="73" t="s">
        <v>2943</v>
      </c>
      <c r="O61" s="180"/>
      <c r="P61" s="181"/>
      <c r="Q61" s="179" t="s">
        <v>11179</v>
      </c>
      <c r="R61" s="179">
        <f>IF(MID(RIGHT(S61,8),1,1)="M",2021,IF(MID(RIGHT(S61,8),1,1)="N",2022,IF(MID(RIGHT(S61,8),1,1)="P",2023,IF(MID(RIGHT(S61,8),1,1)="R",1994,IF(MID(RIGHT(S61,8),1,1)="S",1995,IF(MID(RIGHT(S61,8),1,1)="T",1996,IF(MID(RIGHT(S61,8),1,1)="V",1997,IF(MID(RIGHT(S61,8),1,1)="W",1998,IF(MID(RIGHT(S61,8),1,1)="X",1999,IF(MID(RIGHT(S61,8),1,1)="Y",2000,IF(MID(RIGHT(S61,8),1,1)="1",2001,IF(MID(RIGHT(S61,8),1,1)="2",2002,IF(MID(RIGHT(S61,8),1,1)="3",2003,IF(MID(RIGHT(S61,8),1,1)="4",2004,IF(MID(RIGHT(S61,8),1,1)="5",2005,IF(MID(RIGHT(S61,8),1,1)="6",2006,IF(MID(RIGHT(S61,8),1,1)="7",2007,IF(MID(RIGHT(S61,8),1,1)="8",2008,IF(MID(RIGHT(S61,8),1,1)="9",2009,IF(MID(RIGHT(S61,8),1,1)="A",2010,IF(MID(RIGHT(S61,8),1,1)="B",2011,IF(MID(RIGHT(S61,8),1,1)="C",2012,IF(MID(RIGHT(S61,8),1,1)="D",2013,IF(MID(RIGHT(S61,8),1,1)="E",2014,IF(MID(RIGHT(S61,8),1,1)="F",2015,IF(MID(RIGHT(S61,8),1,1)="G",2016,IF(MID(RIGHT(S61,8),1,1)="H",2017,IF(MID(RIGHT(S61,8),1,1)="J",2018,IF(MID(RIGHT(S61,8),1,1)="K",2019,IF(MID(RIGHT(S61,8),1,1)="L",2020,""))))))))))))))))))))))))))))))</f>
        <v>2012</v>
      </c>
      <c r="S61" s="179" t="s">
        <v>12853</v>
      </c>
      <c r="T61" s="179">
        <v>1490</v>
      </c>
      <c r="U61" s="183"/>
      <c r="V61" s="182">
        <v>45506</v>
      </c>
      <c r="W61" s="184"/>
      <c r="X61" s="734"/>
    </row>
    <row r="62" spans="1:24" ht="26.25" customHeight="1">
      <c r="A62" s="733"/>
      <c r="B62" s="179"/>
      <c r="C62" s="179" t="s">
        <v>12777</v>
      </c>
      <c r="D62" s="179" t="s">
        <v>4036</v>
      </c>
      <c r="E62" s="179"/>
      <c r="F62" s="179"/>
      <c r="G62" s="179"/>
      <c r="H62" s="179"/>
      <c r="I62" s="179"/>
      <c r="J62" s="179" t="s">
        <v>11366</v>
      </c>
      <c r="K62" s="180" t="s">
        <v>1772</v>
      </c>
      <c r="L62" s="179"/>
      <c r="M62" s="179"/>
      <c r="N62" s="180"/>
      <c r="O62" s="180"/>
      <c r="P62" s="181"/>
      <c r="Q62" s="179" t="s">
        <v>11179</v>
      </c>
      <c r="R62" s="179">
        <f>IF(MID(RIGHT(S62,8),1,1)="M",2021,IF(MID(RIGHT(S62,8),1,1)="N",2022,IF(MID(RIGHT(S62,8),1,1)="P",2023,IF(MID(RIGHT(S62,8),1,1)="R",1994,IF(MID(RIGHT(S62,8),1,1)="S",1995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>2012</v>
      </c>
      <c r="S62" s="179" t="s">
        <v>12854</v>
      </c>
      <c r="T62" s="179">
        <v>1490</v>
      </c>
      <c r="U62" s="182"/>
      <c r="V62" s="182">
        <v>45485</v>
      </c>
      <c r="W62" s="184"/>
      <c r="X62" s="734"/>
    </row>
    <row r="63" spans="1:24" ht="26.25" customHeight="1">
      <c r="A63" s="733"/>
      <c r="B63" s="179"/>
      <c r="C63" s="179" t="s">
        <v>10002</v>
      </c>
      <c r="D63" s="179" t="s">
        <v>4036</v>
      </c>
      <c r="E63" s="179"/>
      <c r="F63" s="179"/>
      <c r="G63" s="179"/>
      <c r="H63" s="179"/>
      <c r="I63" s="179"/>
      <c r="J63" s="179"/>
      <c r="K63" s="180"/>
      <c r="L63" s="179"/>
      <c r="M63" s="179"/>
      <c r="N63" s="180"/>
      <c r="O63" s="180"/>
      <c r="P63" s="181"/>
      <c r="Q63" s="179" t="s">
        <v>11179</v>
      </c>
      <c r="R63" s="179">
        <f>IF(MID(RIGHT(S63,8),1,1)="M",2021,IF(MID(RIGHT(S63,8),1,1)="N",2022,IF(MID(RIGHT(S63,8),1,1)="P",2023,IF(MID(RIGHT(S63,8),1,1)="R",1994,IF(MID(RIGHT(S63,8),1,1)="S",1995,IF(MID(RIGHT(S63,8),1,1)="T",1996,IF(MID(RIGHT(S63,8),1,1)="V",1997,IF(MID(RIGHT(S63,8),1,1)="W",1998,IF(MID(RIGHT(S63,8),1,1)="X",1999,IF(MID(RIGHT(S63,8),1,1)="Y",2000,IF(MID(RIGHT(S63,8),1,1)="1",2001,IF(MID(RIGHT(S63,8),1,1)="2",2002,IF(MID(RIGHT(S63,8),1,1)="3",2003,IF(MID(RIGHT(S63,8),1,1)="4",2004,IF(MID(RIGHT(S63,8),1,1)="5",2005,IF(MID(RIGHT(S63,8),1,1)="6",2006,IF(MID(RIGHT(S63,8),1,1)="7",2007,IF(MID(RIGHT(S63,8),1,1)="8",2008,IF(MID(RIGHT(S63,8),1,1)="9",2009,IF(MID(RIGHT(S63,8),1,1)="A",2010,IF(MID(RIGHT(S63,8),1,1)="B",2011,IF(MID(RIGHT(S63,8),1,1)="C",2012,IF(MID(RIGHT(S63,8),1,1)="D",2013,IF(MID(RIGHT(S63,8),1,1)="E",2014,IF(MID(RIGHT(S63,8),1,1)="F",2015,IF(MID(RIGHT(S63,8),1,1)="G",2016,IF(MID(RIGHT(S63,8),1,1)="H",2017,IF(MID(RIGHT(S63,8),1,1)="J",2018,IF(MID(RIGHT(S63,8),1,1)="K",2019,IF(MID(RIGHT(S63,8),1,1)="L",2020,""))))))))))))))))))))))))))))))</f>
        <v>2012</v>
      </c>
      <c r="S63" s="179" t="s">
        <v>12855</v>
      </c>
      <c r="T63" s="179">
        <v>1490</v>
      </c>
      <c r="U63" s="182"/>
      <c r="V63" s="183">
        <v>45489</v>
      </c>
      <c r="W63" s="184"/>
      <c r="X63" s="734"/>
    </row>
    <row r="64" spans="1:24" ht="26.25" customHeight="1">
      <c r="A64" s="733"/>
      <c r="B64" s="179"/>
      <c r="C64" s="179" t="s">
        <v>10003</v>
      </c>
      <c r="D64" s="179" t="s">
        <v>4036</v>
      </c>
      <c r="E64" s="179"/>
      <c r="F64" s="179"/>
      <c r="G64" s="179"/>
      <c r="H64" s="179"/>
      <c r="I64" s="179"/>
      <c r="J64" s="179"/>
      <c r="K64" s="180"/>
      <c r="L64" s="179"/>
      <c r="M64" s="179"/>
      <c r="N64" s="179"/>
      <c r="O64" s="179"/>
      <c r="P64" s="181"/>
      <c r="Q64" s="179"/>
      <c r="R64" s="179"/>
      <c r="S64" s="185" t="s">
        <v>189</v>
      </c>
      <c r="T64" s="185">
        <v>3830</v>
      </c>
      <c r="U64" s="182"/>
      <c r="V64" s="182"/>
      <c r="W64" s="184"/>
      <c r="X64" s="734"/>
    </row>
    <row r="65" spans="1:24" ht="26.25" customHeight="1">
      <c r="A65" s="733"/>
      <c r="B65" s="179"/>
      <c r="C65" s="179"/>
      <c r="D65" s="179"/>
      <c r="E65" s="179"/>
      <c r="F65" s="179"/>
      <c r="G65" s="179"/>
      <c r="H65" s="179"/>
      <c r="I65" s="179"/>
      <c r="J65" s="179"/>
      <c r="K65" s="180"/>
      <c r="L65" s="179"/>
      <c r="M65" s="179"/>
      <c r="N65" s="180"/>
      <c r="O65" s="180"/>
      <c r="P65" s="181"/>
      <c r="Q65" s="179"/>
      <c r="R65" s="179"/>
      <c r="S65" s="185" t="s">
        <v>2472</v>
      </c>
      <c r="T65" s="185">
        <f>SUM(T59:T64)</f>
        <v>11280</v>
      </c>
      <c r="U65" s="182"/>
      <c r="V65" s="182"/>
      <c r="W65" s="184"/>
      <c r="X65" s="734"/>
    </row>
    <row r="66" spans="1:24" ht="26.25" customHeight="1" thickBot="1">
      <c r="A66" s="735"/>
      <c r="B66" s="736"/>
      <c r="C66" s="736"/>
      <c r="D66" s="736"/>
      <c r="E66" s="736"/>
      <c r="F66" s="736"/>
      <c r="G66" s="736"/>
      <c r="H66" s="736"/>
      <c r="I66" s="736"/>
      <c r="J66" s="736"/>
      <c r="K66" s="611" t="s">
        <v>12773</v>
      </c>
      <c r="L66" s="736"/>
      <c r="M66" s="736"/>
      <c r="N66" s="737"/>
      <c r="O66" s="737"/>
      <c r="P66" s="738"/>
      <c r="Q66" s="736"/>
      <c r="R66" s="736"/>
      <c r="S66" s="739"/>
      <c r="T66" s="739"/>
      <c r="U66" s="740"/>
      <c r="V66" s="741"/>
      <c r="W66" s="742"/>
      <c r="X66" s="743"/>
    </row>
    <row r="67" spans="1:24" ht="26.25" customHeight="1">
      <c r="X67" s="455"/>
    </row>
    <row r="68" spans="1:24" ht="26.25" customHeight="1" thickBot="1">
      <c r="A68" s="445"/>
      <c r="B68" s="445"/>
      <c r="C68" s="445"/>
      <c r="D68" s="445"/>
      <c r="E68" s="445"/>
      <c r="F68" s="445"/>
      <c r="G68" s="445"/>
      <c r="H68" s="445"/>
      <c r="I68" s="445"/>
      <c r="J68" s="445"/>
      <c r="K68" s="446"/>
      <c r="L68" s="445"/>
      <c r="M68" s="445"/>
      <c r="N68" s="446"/>
      <c r="O68" s="446"/>
      <c r="P68" s="447"/>
      <c r="Q68" s="445"/>
      <c r="R68" s="445"/>
      <c r="S68" s="445"/>
      <c r="T68" s="445"/>
      <c r="U68" s="448"/>
      <c r="V68" s="449"/>
      <c r="W68" s="450"/>
      <c r="X68" s="450"/>
    </row>
    <row r="69" spans="1:24" ht="26.25" customHeight="1">
      <c r="A69" s="1348" t="s">
        <v>188</v>
      </c>
      <c r="B69" s="1349"/>
      <c r="C69" s="1349" t="s">
        <v>123</v>
      </c>
      <c r="D69" s="1349" t="s">
        <v>190</v>
      </c>
      <c r="E69" s="1349" t="s">
        <v>191</v>
      </c>
      <c r="F69" s="1349" t="s">
        <v>191</v>
      </c>
      <c r="G69" s="1349" t="s">
        <v>191</v>
      </c>
      <c r="H69" s="1349" t="s">
        <v>191</v>
      </c>
      <c r="I69" s="1349" t="s">
        <v>10372</v>
      </c>
      <c r="J69" s="1349" t="s">
        <v>12746</v>
      </c>
      <c r="K69" s="1350" t="s">
        <v>11854</v>
      </c>
      <c r="L69" s="1349"/>
      <c r="M69" s="1349" t="s">
        <v>12931</v>
      </c>
      <c r="N69" s="1350" t="s">
        <v>12784</v>
      </c>
      <c r="O69" s="1350">
        <v>870895</v>
      </c>
      <c r="P69" s="1351" t="s">
        <v>13316</v>
      </c>
      <c r="Q69" s="1349" t="s">
        <v>523</v>
      </c>
      <c r="R69" s="1349">
        <f>IF(MID(RIGHT(S69,8),1,1)="M",2021,IF(MID(RIGHT(S69,8),1,1)="N",2022,IF(MID(RIGHT(S69,8),1,1)="P",2023,IF(MID(RIGHT(S69,8),1,1)="R",1994,IF(MID(RIGHT(S69,8),1,1)="S",1995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>2019</v>
      </c>
      <c r="S69" s="1349" t="s">
        <v>12760</v>
      </c>
      <c r="T69" s="1349">
        <v>1867</v>
      </c>
      <c r="U69" s="1580">
        <v>45439</v>
      </c>
      <c r="V69" s="1580"/>
      <c r="W69" s="1353">
        <v>5600</v>
      </c>
      <c r="X69" s="1354">
        <v>6800</v>
      </c>
    </row>
    <row r="70" spans="1:24" ht="26.25" customHeight="1">
      <c r="A70" s="1355"/>
      <c r="B70" s="208"/>
      <c r="C70" s="320" t="s">
        <v>13203</v>
      </c>
      <c r="D70" s="208"/>
      <c r="E70" s="208"/>
      <c r="F70" s="208"/>
      <c r="G70" s="208"/>
      <c r="H70" s="208"/>
      <c r="I70" s="208" t="s">
        <v>194</v>
      </c>
      <c r="J70" s="412" t="s">
        <v>12382</v>
      </c>
      <c r="K70" s="215" t="s">
        <v>211</v>
      </c>
      <c r="L70" s="425" t="s">
        <v>3359</v>
      </c>
      <c r="M70" s="208" t="s">
        <v>13201</v>
      </c>
      <c r="N70" s="73" t="s">
        <v>4260</v>
      </c>
      <c r="O70" s="209"/>
      <c r="P70" s="210"/>
      <c r="Q70" s="208" t="s">
        <v>12759</v>
      </c>
      <c r="R70" s="208">
        <f>IF(MID(RIGHT(S70,8),1,1)="M",2021,IF(MID(RIGHT(S70,8),1,1)="N",2022,IF(MID(RIGHT(S70,8),1,1)="P",2023,IF(MID(RIGHT(S70,8),1,1)="R",1994,IF(MID(RIGHT(S70,8),1,1)="S",1995,IF(MID(RIGHT(S70,8),1,1)="T",1996,IF(MID(RIGHT(S70,8),1,1)="V",1997,IF(MID(RIGHT(S70,8),1,1)="W",1998,IF(MID(RIGHT(S70,8),1,1)="X",1999,IF(MID(RIGHT(S70,8),1,1)="Y",2000,IF(MID(RIGHT(S70,8),1,1)="1",2001,IF(MID(RIGHT(S70,8),1,1)="2",2002,IF(MID(RIGHT(S70,8),1,1)="3",2003,IF(MID(RIGHT(S70,8),1,1)="4",2004,IF(MID(RIGHT(S70,8),1,1)="5",2005,IF(MID(RIGHT(S70,8),1,1)="6",2006,IF(MID(RIGHT(S70,8),1,1)="7",2007,IF(MID(RIGHT(S70,8),1,1)="8",2008,IF(MID(RIGHT(S70,8),1,1)="9",2009,IF(MID(RIGHT(S70,8),1,1)="A",2010,IF(MID(RIGHT(S70,8),1,1)="B",2011,IF(MID(RIGHT(S70,8),1,1)="C",2012,IF(MID(RIGHT(S70,8),1,1)="D",2013,IF(MID(RIGHT(S70,8),1,1)="E",2014,IF(MID(RIGHT(S70,8),1,1)="F",2015,IF(MID(RIGHT(S70,8),1,1)="G",2016,IF(MID(RIGHT(S70,8),1,1)="H",2017,IF(MID(RIGHT(S70,8),1,1)="J",2018,IF(MID(RIGHT(S70,8),1,1)="K",2019,IF(MID(RIGHT(S70,8),1,1)="L",2020,""))))))))))))))))))))))))))))))</f>
        <v>2018</v>
      </c>
      <c r="S70" s="208" t="s">
        <v>12761</v>
      </c>
      <c r="T70" s="208">
        <v>1301</v>
      </c>
      <c r="U70" s="211">
        <v>45445</v>
      </c>
      <c r="V70" s="212"/>
      <c r="W70" s="213" t="s">
        <v>13314</v>
      </c>
      <c r="X70" s="1356" t="s">
        <v>13270</v>
      </c>
    </row>
    <row r="71" spans="1:24" ht="26.25" customHeight="1">
      <c r="A71" s="1355"/>
      <c r="B71" s="208"/>
      <c r="C71" s="208" t="s">
        <v>11850</v>
      </c>
      <c r="D71" s="208" t="s">
        <v>191</v>
      </c>
      <c r="E71" s="208"/>
      <c r="F71" s="208"/>
      <c r="G71" s="208"/>
      <c r="H71" s="208"/>
      <c r="I71" s="208"/>
      <c r="J71" s="320" t="s">
        <v>12383</v>
      </c>
      <c r="K71" s="1726" t="s">
        <v>12373</v>
      </c>
      <c r="L71" s="208" t="s">
        <v>13750</v>
      </c>
      <c r="M71" s="208" t="s">
        <v>13708</v>
      </c>
      <c r="N71" s="73" t="s">
        <v>2431</v>
      </c>
      <c r="O71" s="209"/>
      <c r="P71" s="210" t="s">
        <v>12748</v>
      </c>
      <c r="Q71" s="210" t="s">
        <v>523</v>
      </c>
      <c r="R71" s="210">
        <f>IF(MID(RIGHT(S71,8),1,1)="M",2021,IF(MID(RIGHT(S71,8),1,1)="N",2022,IF(MID(RIGHT(S71,8),1,1)="P",2023,IF(MID(RIGHT(S71,8),1,1)="R",1994,IF(MID(RIGHT(S71,8),1,1)="S",1995,IF(MID(RIGHT(S71,8),1,1)="T",1996,IF(MID(RIGHT(S71,8),1,1)="V",1997,IF(MID(RIGHT(S71,8),1,1)="W",1998,IF(MID(RIGHT(S71,8),1,1)="X",1999,IF(MID(RIGHT(S71,8),1,1)="Y",2000,IF(MID(RIGHT(S71,8),1,1)="1",2001,IF(MID(RIGHT(S71,8),1,1)="2",2002,IF(MID(RIGHT(S71,8),1,1)="3",2003,IF(MID(RIGHT(S71,8),1,1)="4",2004,IF(MID(RIGHT(S71,8),1,1)="5",2005,IF(MID(RIGHT(S71,8),1,1)="6",2006,IF(MID(RIGHT(S71,8),1,1)="7",2007,IF(MID(RIGHT(S71,8),1,1)="8",2008,IF(MID(RIGHT(S71,8),1,1)="9",2009,IF(MID(RIGHT(S71,8),1,1)="A",2010,IF(MID(RIGHT(S71,8),1,1)="B",2011,IF(MID(RIGHT(S71,8),1,1)="C",2012,IF(MID(RIGHT(S71,8),1,1)="D",2013,IF(MID(RIGHT(S71,8),1,1)="E",2014,IF(MID(RIGHT(S71,8),1,1)="F",2015,IF(MID(RIGHT(S71,8),1,1)="G",2016,IF(MID(RIGHT(S71,8),1,1)="H",2017,IF(MID(RIGHT(S71,8),1,1)="J",2018,IF(MID(RIGHT(S71,8),1,1)="K",2019,IF(MID(RIGHT(S71,8),1,1)="L",2020,""))))))))))))))))))))))))))))))</f>
        <v>2023</v>
      </c>
      <c r="S71" s="210" t="s">
        <v>12762</v>
      </c>
      <c r="T71" s="210">
        <v>1724</v>
      </c>
      <c r="U71" s="211">
        <v>45448</v>
      </c>
      <c r="V71" s="211"/>
      <c r="W71" s="1448"/>
      <c r="X71" s="1356"/>
    </row>
    <row r="72" spans="1:24" ht="26.25" customHeight="1">
      <c r="A72" s="1355"/>
      <c r="B72" s="208"/>
      <c r="C72" s="208" t="s">
        <v>10098</v>
      </c>
      <c r="D72" s="208" t="s">
        <v>191</v>
      </c>
      <c r="E72" s="208"/>
      <c r="F72" s="208"/>
      <c r="G72" s="208"/>
      <c r="H72" s="208"/>
      <c r="I72" s="208"/>
      <c r="J72" s="208" t="s">
        <v>12540</v>
      </c>
      <c r="K72" s="209" t="s">
        <v>12603</v>
      </c>
      <c r="L72" s="208" t="s">
        <v>13749</v>
      </c>
      <c r="M72" s="208" t="s">
        <v>13709</v>
      </c>
      <c r="N72" s="73" t="s">
        <v>11765</v>
      </c>
      <c r="O72" s="209"/>
      <c r="P72" s="210"/>
      <c r="Q72" s="208" t="s">
        <v>7181</v>
      </c>
      <c r="R72" s="208">
        <f>IF(MID(RIGHT(S72,8),1,1)="M",2021,IF(MID(RIGHT(S72,8),1,1)="N",2022,IF(MID(RIGHT(S72,8),1,1)="P",2023,IF(MID(RIGHT(S72,8),1,1)="R",1994,IF(MID(RIGHT(S72,8),1,1)="S",1995,IF(MID(RIGHT(S72,8),1,1)="T",1996,IF(MID(RIGHT(S72,8),1,1)="V",1997,IF(MID(RIGHT(S72,8),1,1)="W",1998,IF(MID(RIGHT(S72,8),1,1)="X",1999,IF(MID(RIGHT(S72,8),1,1)="Y",2000,IF(MID(RIGHT(S72,8),1,1)="1",2001,IF(MID(RIGHT(S72,8),1,1)="2",2002,IF(MID(RIGHT(S72,8),1,1)="3",2003,IF(MID(RIGHT(S72,8),1,1)="4",2004,IF(MID(RIGHT(S72,8),1,1)="5",2005,IF(MID(RIGHT(S72,8),1,1)="6",2006,IF(MID(RIGHT(S72,8),1,1)="7",2007,IF(MID(RIGHT(S72,8),1,1)="8",2008,IF(MID(RIGHT(S72,8),1,1)="9",2009,IF(MID(RIGHT(S72,8),1,1)="A",2010,IF(MID(RIGHT(S72,8),1,1)="B",2011,IF(MID(RIGHT(S72,8),1,1)="C",2012,IF(MID(RIGHT(S72,8),1,1)="D",2013,IF(MID(RIGHT(S72,8),1,1)="E",2014,IF(MID(RIGHT(S72,8),1,1)="F",2015,IF(MID(RIGHT(S72,8),1,1)="G",2016,IF(MID(RIGHT(S72,8),1,1)="H",2017,IF(MID(RIGHT(S72,8),1,1)="J",2018,IF(MID(RIGHT(S72,8),1,1)="K",2019,IF(MID(RIGHT(S72,8),1,1)="L",2020,""))))))))))))))))))))))))))))))</f>
        <v>2016</v>
      </c>
      <c r="S72" s="208" t="s">
        <v>12763</v>
      </c>
      <c r="T72" s="208">
        <v>1158</v>
      </c>
      <c r="U72" s="211">
        <v>45449</v>
      </c>
      <c r="V72" s="211"/>
      <c r="W72" s="213"/>
      <c r="X72" s="1356"/>
    </row>
    <row r="73" spans="1:24" ht="26.25" customHeight="1">
      <c r="A73" s="1355"/>
      <c r="B73" s="208"/>
      <c r="C73" s="208" t="s">
        <v>10099</v>
      </c>
      <c r="D73" s="208" t="s">
        <v>191</v>
      </c>
      <c r="E73" s="208"/>
      <c r="F73" s="208"/>
      <c r="G73" s="208"/>
      <c r="H73" s="208"/>
      <c r="I73" s="208"/>
      <c r="J73" s="208" t="s">
        <v>12601</v>
      </c>
      <c r="K73" s="209" t="s">
        <v>8972</v>
      </c>
      <c r="L73" s="208" t="s">
        <v>13893</v>
      </c>
      <c r="M73" s="208"/>
      <c r="N73" s="208"/>
      <c r="O73" s="208"/>
      <c r="P73" s="210"/>
      <c r="Q73" s="208"/>
      <c r="R73" s="208"/>
      <c r="S73" s="214" t="s">
        <v>189</v>
      </c>
      <c r="T73" s="214">
        <v>3800</v>
      </c>
      <c r="U73" s="212">
        <v>45450</v>
      </c>
      <c r="V73" s="211"/>
      <c r="W73" s="213"/>
      <c r="X73" s="1356"/>
    </row>
    <row r="74" spans="1:24" ht="26.25" customHeight="1">
      <c r="A74" s="1355"/>
      <c r="B74" s="208"/>
      <c r="C74" s="208"/>
      <c r="D74" s="208"/>
      <c r="E74" s="208"/>
      <c r="F74" s="208"/>
      <c r="G74" s="208"/>
      <c r="H74" s="208"/>
      <c r="I74" s="208"/>
      <c r="J74" s="208"/>
      <c r="K74" s="209"/>
      <c r="L74" s="208" t="s">
        <v>13894</v>
      </c>
      <c r="M74" s="214" t="s">
        <v>13806</v>
      </c>
      <c r="N74" s="208"/>
      <c r="O74" s="208"/>
      <c r="P74" s="210"/>
      <c r="Q74" s="208"/>
      <c r="R74" s="208"/>
      <c r="S74" s="214" t="s">
        <v>2472</v>
      </c>
      <c r="T74" s="214">
        <f>SUM(T69:T73)</f>
        <v>9850</v>
      </c>
      <c r="U74" s="211"/>
      <c r="V74" s="617"/>
      <c r="W74" s="213"/>
      <c r="X74" s="1356"/>
    </row>
    <row r="75" spans="1:24" ht="26.25" customHeight="1" thickBot="1">
      <c r="A75" s="1357"/>
      <c r="B75" s="1358"/>
      <c r="C75" s="1358"/>
      <c r="D75" s="1358"/>
      <c r="E75" s="1358"/>
      <c r="F75" s="1358"/>
      <c r="G75" s="1358"/>
      <c r="H75" s="1358"/>
      <c r="I75" s="1358"/>
      <c r="J75" s="1358"/>
      <c r="K75" s="611" t="s">
        <v>12602</v>
      </c>
      <c r="L75" s="1358" t="s">
        <v>13927</v>
      </c>
      <c r="M75" s="1361" t="s">
        <v>13889</v>
      </c>
      <c r="N75" s="1359"/>
      <c r="O75" s="1359"/>
      <c r="P75" s="1360"/>
      <c r="Q75" s="1358"/>
      <c r="R75" s="1358"/>
      <c r="S75" s="1360" t="s">
        <v>11626</v>
      </c>
      <c r="T75" s="1361">
        <v>6050</v>
      </c>
      <c r="U75" s="1362"/>
      <c r="V75" s="1363"/>
      <c r="W75" s="1364"/>
      <c r="X75" s="1365"/>
    </row>
    <row r="76" spans="1:24" ht="26.25" customHeight="1">
      <c r="A76" s="1348" t="s">
        <v>188</v>
      </c>
      <c r="B76" s="1349"/>
      <c r="C76" s="1349" t="s">
        <v>123</v>
      </c>
      <c r="D76" s="1349" t="s">
        <v>190</v>
      </c>
      <c r="E76" s="1349" t="s">
        <v>191</v>
      </c>
      <c r="F76" s="1349" t="s">
        <v>191</v>
      </c>
      <c r="G76" s="1349" t="s">
        <v>191</v>
      </c>
      <c r="H76" s="1349" t="s">
        <v>191</v>
      </c>
      <c r="I76" s="1349" t="s">
        <v>10372</v>
      </c>
      <c r="J76" s="1349" t="s">
        <v>12746</v>
      </c>
      <c r="K76" s="1350" t="s">
        <v>11854</v>
      </c>
      <c r="L76" s="1349"/>
      <c r="M76" s="1349" t="s">
        <v>12932</v>
      </c>
      <c r="N76" s="1350" t="s">
        <v>12730</v>
      </c>
      <c r="O76" s="1350">
        <v>870882</v>
      </c>
      <c r="P76" s="1351" t="s">
        <v>13316</v>
      </c>
      <c r="Q76" s="1349" t="s">
        <v>520</v>
      </c>
      <c r="R76" s="1349">
        <f>IF(MID(RIGHT(S76,8),1,1)="M",2021,IF(MID(RIGHT(S76,8),1,1)="N",2022,IF(MID(RIGHT(S76,8),1,1)="P",2023,IF(MID(RIGHT(S76,8),1,1)="R",1994,IF(MID(RIGHT(S76,8),1,1)="S",1995,IF(MID(RIGHT(S76,8),1,1)="T",1996,IF(MID(RIGHT(S76,8),1,1)="V",1997,IF(MID(RIGHT(S76,8),1,1)="W",1998,IF(MID(RIGHT(S76,8),1,1)="X",1999,IF(MID(RIGHT(S76,8),1,1)="Y",2000,IF(MID(RIGHT(S76,8),1,1)="1",2001,IF(MID(RIGHT(S76,8),1,1)="2",2002,IF(MID(RIGHT(S76,8),1,1)="3",2003,IF(MID(RIGHT(S76,8),1,1)="4",2004,IF(MID(RIGHT(S76,8),1,1)="5",2005,IF(MID(RIGHT(S76,8),1,1)="6",2006,IF(MID(RIGHT(S76,8),1,1)="7",2007,IF(MID(RIGHT(S76,8),1,1)="8",2008,IF(MID(RIGHT(S76,8),1,1)="9",2009,IF(MID(RIGHT(S76,8),1,1)="A",2010,IF(MID(RIGHT(S76,8),1,1)="B",2011,IF(MID(RIGHT(S76,8),1,1)="C",2012,IF(MID(RIGHT(S76,8),1,1)="D",2013,IF(MID(RIGHT(S76,8),1,1)="E",2014,IF(MID(RIGHT(S76,8),1,1)="F",2015,IF(MID(RIGHT(S76,8),1,1)="G",2016,IF(MID(RIGHT(S76,8),1,1)="H",2017,IF(MID(RIGHT(S76,8),1,1)="J",2018,IF(MID(RIGHT(S76,8),1,1)="K",2019,IF(MID(RIGHT(S76,8),1,1)="L",2020,""))))))))))))))))))))))))))))))</f>
        <v>2015</v>
      </c>
      <c r="S76" s="1349" t="s">
        <v>12764</v>
      </c>
      <c r="T76" s="1349">
        <v>2097</v>
      </c>
      <c r="U76" s="1580">
        <v>45439</v>
      </c>
      <c r="V76" s="1580"/>
      <c r="W76" s="1353">
        <v>5600</v>
      </c>
      <c r="X76" s="1354">
        <v>6800</v>
      </c>
    </row>
    <row r="77" spans="1:24" ht="26.25" customHeight="1">
      <c r="A77" s="1355"/>
      <c r="B77" s="208"/>
      <c r="C77" s="320" t="s">
        <v>13203</v>
      </c>
      <c r="D77" s="208"/>
      <c r="E77" s="208"/>
      <c r="F77" s="208"/>
      <c r="G77" s="208"/>
      <c r="H77" s="208"/>
      <c r="I77" s="208" t="s">
        <v>194</v>
      </c>
      <c r="J77" s="412" t="s">
        <v>12385</v>
      </c>
      <c r="K77" s="215" t="s">
        <v>211</v>
      </c>
      <c r="L77" s="425" t="s">
        <v>3359</v>
      </c>
      <c r="M77" s="208" t="s">
        <v>13710</v>
      </c>
      <c r="N77" s="73" t="s">
        <v>4260</v>
      </c>
      <c r="O77" s="209"/>
      <c r="P77" s="210" t="s">
        <v>13389</v>
      </c>
      <c r="Q77" s="208" t="s">
        <v>523</v>
      </c>
      <c r="R77" s="208">
        <f>IF(MID(RIGHT(S77,8),1,1)="M",2021,IF(MID(RIGHT(S77,8),1,1)="N",2022,IF(MID(RIGHT(S77,8),1,1)="P",2023,IF(MID(RIGHT(S77,8),1,1)="R",1994,IF(MID(RIGHT(S77,8),1,1)="S",1995,IF(MID(RIGHT(S77,8),1,1)="T",1996,IF(MID(RIGHT(S77,8),1,1)="V",1997,IF(MID(RIGHT(S77,8),1,1)="W",1998,IF(MID(RIGHT(S77,8),1,1)="X",1999,IF(MID(RIGHT(S77,8),1,1)="Y",2000,IF(MID(RIGHT(S77,8),1,1)="1",2001,IF(MID(RIGHT(S77,8),1,1)="2",2002,IF(MID(RIGHT(S77,8),1,1)="3",2003,IF(MID(RIGHT(S77,8),1,1)="4",2004,IF(MID(RIGHT(S77,8),1,1)="5",2005,IF(MID(RIGHT(S77,8),1,1)="6",2006,IF(MID(RIGHT(S77,8),1,1)="7",2007,IF(MID(RIGHT(S77,8),1,1)="8",2008,IF(MID(RIGHT(S77,8),1,1)="9",2009,IF(MID(RIGHT(S77,8),1,1)="A",2010,IF(MID(RIGHT(S77,8),1,1)="B",2011,IF(MID(RIGHT(S77,8),1,1)="C",2012,IF(MID(RIGHT(S77,8),1,1)="D",2013,IF(MID(RIGHT(S77,8),1,1)="E",2014,IF(MID(RIGHT(S77,8),1,1)="F",2015,IF(MID(RIGHT(S77,8),1,1)="G",2016,IF(MID(RIGHT(S77,8),1,1)="H",2017,IF(MID(RIGHT(S77,8),1,1)="J",2018,IF(MID(RIGHT(S77,8),1,1)="K",2019,IF(MID(RIGHT(S77,8),1,1)="L",2020,""))))))))))))))))))))))))))))))</f>
        <v>2016</v>
      </c>
      <c r="S77" s="208" t="s">
        <v>12765</v>
      </c>
      <c r="T77" s="208">
        <v>1900</v>
      </c>
      <c r="U77" s="211">
        <v>45445</v>
      </c>
      <c r="V77" s="212"/>
      <c r="W77" s="213" t="s">
        <v>13314</v>
      </c>
      <c r="X77" s="1356" t="s">
        <v>13270</v>
      </c>
    </row>
    <row r="78" spans="1:24" ht="26.25" customHeight="1">
      <c r="A78" s="1355"/>
      <c r="B78" s="208"/>
      <c r="C78" s="208" t="s">
        <v>11850</v>
      </c>
      <c r="D78" s="208" t="s">
        <v>191</v>
      </c>
      <c r="E78" s="208"/>
      <c r="F78" s="208"/>
      <c r="G78" s="208"/>
      <c r="H78" s="208"/>
      <c r="I78" s="208"/>
      <c r="J78" s="320" t="s">
        <v>12386</v>
      </c>
      <c r="K78" s="1726" t="s">
        <v>12373</v>
      </c>
      <c r="L78" s="208" t="s">
        <v>13750</v>
      </c>
      <c r="M78" s="208" t="s">
        <v>13711</v>
      </c>
      <c r="N78" s="73" t="s">
        <v>2431</v>
      </c>
      <c r="O78" s="209"/>
      <c r="P78" s="210"/>
      <c r="Q78" s="208" t="s">
        <v>1935</v>
      </c>
      <c r="R78" s="208">
        <f>IF(MID(RIGHT(S78,8),1,1)="M",2021,IF(MID(RIGHT(S78,8),1,1)="N",2022,IF(MID(RIGHT(S78,8),1,1)="P",2023,IF(MID(RIGHT(S78,8),1,1)="R",1994,IF(MID(RIGHT(S78,8),1,1)="S",1995,IF(MID(RIGHT(S78,8),1,1)="T",1996,IF(MID(RIGHT(S78,8),1,1)="V",1997,IF(MID(RIGHT(S78,8),1,1)="W",1998,IF(MID(RIGHT(S78,8),1,1)="X",1999,IF(MID(RIGHT(S78,8),1,1)="Y",2000,IF(MID(RIGHT(S78,8),1,1)="1",2001,IF(MID(RIGHT(S78,8),1,1)="2",2002,IF(MID(RIGHT(S78,8),1,1)="3",2003,IF(MID(RIGHT(S78,8),1,1)="4",2004,IF(MID(RIGHT(S78,8),1,1)="5",2005,IF(MID(RIGHT(S78,8),1,1)="6",2006,IF(MID(RIGHT(S78,8),1,1)="7",2007,IF(MID(RIGHT(S78,8),1,1)="8",2008,IF(MID(RIGHT(S78,8),1,1)="9",2009,IF(MID(RIGHT(S78,8),1,1)="A",2010,IF(MID(RIGHT(S78,8),1,1)="B",2011,IF(MID(RIGHT(S78,8),1,1)="C",2012,IF(MID(RIGHT(S78,8),1,1)="D",2013,IF(MID(RIGHT(S78,8),1,1)="E",2014,IF(MID(RIGHT(S78,8),1,1)="F",2015,IF(MID(RIGHT(S78,8),1,1)="G",2016,IF(MID(RIGHT(S78,8),1,1)="H",2017,IF(MID(RIGHT(S78,8),1,1)="J",2018,IF(MID(RIGHT(S78,8),1,1)="K",2019,IF(MID(RIGHT(S78,8),1,1)="L",2020,""))))))))))))))))))))))))))))))</f>
        <v>2015</v>
      </c>
      <c r="S78" s="208" t="s">
        <v>12766</v>
      </c>
      <c r="T78" s="208">
        <v>1703</v>
      </c>
      <c r="U78" s="211">
        <v>45448</v>
      </c>
      <c r="V78" s="211"/>
      <c r="W78" s="1448"/>
      <c r="X78" s="1356"/>
    </row>
    <row r="79" spans="1:24" ht="26.25" customHeight="1">
      <c r="A79" s="1355"/>
      <c r="B79" s="208"/>
      <c r="C79" s="208" t="s">
        <v>10098</v>
      </c>
      <c r="D79" s="208" t="s">
        <v>191</v>
      </c>
      <c r="E79" s="208"/>
      <c r="F79" s="208"/>
      <c r="G79" s="208"/>
      <c r="H79" s="208"/>
      <c r="I79" s="208"/>
      <c r="J79" s="208" t="s">
        <v>12540</v>
      </c>
      <c r="K79" s="209" t="s">
        <v>12603</v>
      </c>
      <c r="L79" s="208" t="s">
        <v>13749</v>
      </c>
      <c r="M79" s="208" t="s">
        <v>13712</v>
      </c>
      <c r="N79" s="73" t="s">
        <v>11765</v>
      </c>
      <c r="O79" s="209"/>
      <c r="P79" s="210"/>
      <c r="Q79" s="208" t="s">
        <v>7181</v>
      </c>
      <c r="R79" s="208">
        <f>IF(MID(RIGHT(S79,8),1,1)="M",2021,IF(MID(RIGHT(S79,8),1,1)="N",2022,IF(MID(RIGHT(S79,8),1,1)="P",2023,IF(MID(RIGHT(S79,8),1,1)="R",1994,IF(MID(RIGHT(S79,8),1,1)="S",1995,IF(MID(RIGHT(S79,8),1,1)="T",1996,IF(MID(RIGHT(S79,8),1,1)="V",1997,IF(MID(RIGHT(S79,8),1,1)="W",1998,IF(MID(RIGHT(S79,8),1,1)="X",1999,IF(MID(RIGHT(S79,8),1,1)="Y",2000,IF(MID(RIGHT(S79,8),1,1)="1",2001,IF(MID(RIGHT(S79,8),1,1)="2",2002,IF(MID(RIGHT(S79,8),1,1)="3",2003,IF(MID(RIGHT(S79,8),1,1)="4",2004,IF(MID(RIGHT(S79,8),1,1)="5",2005,IF(MID(RIGHT(S79,8),1,1)="6",2006,IF(MID(RIGHT(S79,8),1,1)="7",2007,IF(MID(RIGHT(S79,8),1,1)="8",2008,IF(MID(RIGHT(S79,8),1,1)="9",2009,IF(MID(RIGHT(S79,8),1,1)="A",2010,IF(MID(RIGHT(S79,8),1,1)="B",2011,IF(MID(RIGHT(S79,8),1,1)="C",2012,IF(MID(RIGHT(S79,8),1,1)="D",2013,IF(MID(RIGHT(S79,8),1,1)="E",2014,IF(MID(RIGHT(S79,8),1,1)="F",2015,IF(MID(RIGHT(S79,8),1,1)="G",2016,IF(MID(RIGHT(S79,8),1,1)="H",2017,IF(MID(RIGHT(S79,8),1,1)="J",2018,IF(MID(RIGHT(S79,8),1,1)="K",2019,IF(MID(RIGHT(S79,8),1,1)="L",2020,""))))))))))))))))))))))))))))))</f>
        <v>2015</v>
      </c>
      <c r="S79" s="208" t="s">
        <v>13381</v>
      </c>
      <c r="T79" s="208">
        <v>1270</v>
      </c>
      <c r="U79" s="211">
        <v>45449</v>
      </c>
      <c r="V79" s="211"/>
      <c r="W79" s="213"/>
      <c r="X79" s="1356"/>
    </row>
    <row r="80" spans="1:24" ht="26.25" customHeight="1">
      <c r="A80" s="1355"/>
      <c r="B80" s="208"/>
      <c r="C80" s="208" t="s">
        <v>10099</v>
      </c>
      <c r="D80" s="208" t="s">
        <v>191</v>
      </c>
      <c r="E80" s="208"/>
      <c r="F80" s="208"/>
      <c r="G80" s="208"/>
      <c r="H80" s="208"/>
      <c r="I80" s="208"/>
      <c r="J80" s="208" t="s">
        <v>12601</v>
      </c>
      <c r="K80" s="209" t="s">
        <v>8972</v>
      </c>
      <c r="L80" s="208" t="s">
        <v>13893</v>
      </c>
      <c r="M80" s="208"/>
      <c r="N80" s="208"/>
      <c r="O80" s="208"/>
      <c r="P80" s="210"/>
      <c r="Q80" s="208"/>
      <c r="R80" s="208"/>
      <c r="S80" s="214" t="s">
        <v>189</v>
      </c>
      <c r="T80" s="214">
        <v>3830</v>
      </c>
      <c r="U80" s="212">
        <v>45450</v>
      </c>
      <c r="V80" s="211"/>
      <c r="W80" s="213"/>
      <c r="X80" s="1356"/>
    </row>
    <row r="81" spans="1:24" ht="26.25" customHeight="1">
      <c r="A81" s="1355"/>
      <c r="B81" s="208"/>
      <c r="C81" s="208"/>
      <c r="D81" s="208"/>
      <c r="E81" s="208"/>
      <c r="F81" s="208"/>
      <c r="G81" s="208"/>
      <c r="H81" s="208"/>
      <c r="I81" s="208"/>
      <c r="J81" s="208"/>
      <c r="K81" s="209"/>
      <c r="L81" s="208" t="s">
        <v>13895</v>
      </c>
      <c r="M81" s="214" t="s">
        <v>13806</v>
      </c>
      <c r="N81" s="208"/>
      <c r="O81" s="208"/>
      <c r="P81" s="210"/>
      <c r="Q81" s="208"/>
      <c r="R81" s="208"/>
      <c r="S81" s="214" t="s">
        <v>2472</v>
      </c>
      <c r="T81" s="214">
        <f>SUM(T76:T80)</f>
        <v>10800</v>
      </c>
      <c r="U81" s="211"/>
      <c r="V81" s="617"/>
      <c r="W81" s="213"/>
      <c r="X81" s="1356"/>
    </row>
    <row r="82" spans="1:24" ht="26.25" customHeight="1" thickBot="1">
      <c r="A82" s="1357"/>
      <c r="B82" s="1358"/>
      <c r="C82" s="1358"/>
      <c r="D82" s="1358"/>
      <c r="E82" s="1358"/>
      <c r="F82" s="1358"/>
      <c r="G82" s="1358"/>
      <c r="H82" s="1358"/>
      <c r="I82" s="1358"/>
      <c r="J82" s="1358"/>
      <c r="K82" s="611" t="s">
        <v>12602</v>
      </c>
      <c r="L82" s="1358" t="s">
        <v>12440</v>
      </c>
      <c r="M82" s="1361" t="s">
        <v>13889</v>
      </c>
      <c r="N82" s="1359"/>
      <c r="O82" s="1359"/>
      <c r="P82" s="1360"/>
      <c r="Q82" s="1358"/>
      <c r="R82" s="1358"/>
      <c r="S82" s="1360" t="s">
        <v>11626</v>
      </c>
      <c r="T82" s="1361">
        <v>6970</v>
      </c>
      <c r="U82" s="1362"/>
      <c r="V82" s="1363"/>
      <c r="W82" s="1364"/>
      <c r="X82" s="1365"/>
    </row>
    <row r="83" spans="1:24" ht="26.25" customHeight="1">
      <c r="A83" s="1348" t="s">
        <v>188</v>
      </c>
      <c r="B83" s="1349"/>
      <c r="C83" s="1349" t="s">
        <v>123</v>
      </c>
      <c r="D83" s="1349" t="s">
        <v>190</v>
      </c>
      <c r="E83" s="1349" t="s">
        <v>191</v>
      </c>
      <c r="F83" s="1349" t="s">
        <v>191</v>
      </c>
      <c r="G83" s="1349" t="s">
        <v>191</v>
      </c>
      <c r="H83" s="1349" t="s">
        <v>191</v>
      </c>
      <c r="I83" s="1349" t="s">
        <v>10372</v>
      </c>
      <c r="J83" s="1349" t="s">
        <v>12746</v>
      </c>
      <c r="K83" s="1350" t="s">
        <v>11854</v>
      </c>
      <c r="L83" s="1349"/>
      <c r="M83" s="1349" t="s">
        <v>12933</v>
      </c>
      <c r="N83" s="1350" t="s">
        <v>12727</v>
      </c>
      <c r="O83" s="1350">
        <v>871085</v>
      </c>
      <c r="P83" s="1351" t="s">
        <v>13316</v>
      </c>
      <c r="Q83" s="1349" t="s">
        <v>520</v>
      </c>
      <c r="R83" s="1349">
        <f>IF(MID(RIGHT(S83,8),1,1)="M",2021,IF(MID(RIGHT(S83,8),1,1)="N",2022,IF(MID(RIGHT(S83,8),1,1)="P",2023,IF(MID(RIGHT(S83,8),1,1)="R",1994,IF(MID(RIGHT(S83,8),1,1)="S",1995,IF(MID(RIGHT(S83,8),1,1)="T",1996,IF(MID(RIGHT(S83,8),1,1)="V",1997,IF(MID(RIGHT(S83,8),1,1)="W",1998,IF(MID(RIGHT(S83,8),1,1)="X",1999,IF(MID(RIGHT(S83,8),1,1)="Y",2000,IF(MID(RIGHT(S83,8),1,1)="1",2001,IF(MID(RIGHT(S83,8),1,1)="2",2002,IF(MID(RIGHT(S83,8),1,1)="3",2003,IF(MID(RIGHT(S83,8),1,1)="4",2004,IF(MID(RIGHT(S83,8),1,1)="5",2005,IF(MID(RIGHT(S83,8),1,1)="6",2006,IF(MID(RIGHT(S83,8),1,1)="7",2007,IF(MID(RIGHT(S83,8),1,1)="8",2008,IF(MID(RIGHT(S83,8),1,1)="9",2009,IF(MID(RIGHT(S83,8),1,1)="A",2010,IF(MID(RIGHT(S83,8),1,1)="B",2011,IF(MID(RIGHT(S83,8),1,1)="C",2012,IF(MID(RIGHT(S83,8),1,1)="D",2013,IF(MID(RIGHT(S83,8),1,1)="E",2014,IF(MID(RIGHT(S83,8),1,1)="F",2015,IF(MID(RIGHT(S83,8),1,1)="G",2016,IF(MID(RIGHT(S83,8),1,1)="H",2017,IF(MID(RIGHT(S83,8),1,1)="J",2018,IF(MID(RIGHT(S83,8),1,1)="K",2019,IF(MID(RIGHT(S83,8),1,1)="L",2020,""))))))))))))))))))))))))))))))</f>
        <v>2018</v>
      </c>
      <c r="S83" s="1349" t="s">
        <v>12757</v>
      </c>
      <c r="T83" s="1349">
        <v>1844</v>
      </c>
      <c r="U83" s="1580">
        <v>45439</v>
      </c>
      <c r="V83" s="1580"/>
      <c r="W83" s="1353">
        <v>5600</v>
      </c>
      <c r="X83" s="1354">
        <v>6800</v>
      </c>
    </row>
    <row r="84" spans="1:24" ht="26.25" customHeight="1">
      <c r="A84" s="1355"/>
      <c r="B84" s="208"/>
      <c r="C84" s="320" t="s">
        <v>13203</v>
      </c>
      <c r="D84" s="208"/>
      <c r="E84" s="208"/>
      <c r="F84" s="208"/>
      <c r="G84" s="208"/>
      <c r="H84" s="208"/>
      <c r="I84" s="208" t="s">
        <v>194</v>
      </c>
      <c r="J84" s="412" t="s">
        <v>12387</v>
      </c>
      <c r="K84" s="215" t="s">
        <v>211</v>
      </c>
      <c r="L84" s="425" t="s">
        <v>3359</v>
      </c>
      <c r="M84" s="208" t="s">
        <v>12872</v>
      </c>
      <c r="N84" s="73" t="s">
        <v>4260</v>
      </c>
      <c r="O84" s="209"/>
      <c r="P84" s="210" t="s">
        <v>13389</v>
      </c>
      <c r="Q84" s="208" t="s">
        <v>1838</v>
      </c>
      <c r="R84" s="208">
        <f>IF(MID(RIGHT(S84,8),1,1)="M",2021,IF(MID(RIGHT(S84,8),1,1)="N",2022,IF(MID(RIGHT(S84,8),1,1)="P",2023,IF(MID(RIGHT(S84,8),1,1)="R",1994,IF(MID(RIGHT(S84,8),1,1)="S",1995,IF(MID(RIGHT(S84,8),1,1)="T",1996,IF(MID(RIGHT(S84,8),1,1)="V",1997,IF(MID(RIGHT(S84,8),1,1)="W",1998,IF(MID(RIGHT(S84,8),1,1)="X",1999,IF(MID(RIGHT(S84,8),1,1)="Y",2000,IF(MID(RIGHT(S84,8),1,1)="1",2001,IF(MID(RIGHT(S84,8),1,1)="2",2002,IF(MID(RIGHT(S84,8),1,1)="3",2003,IF(MID(RIGHT(S84,8),1,1)="4",2004,IF(MID(RIGHT(S84,8),1,1)="5",2005,IF(MID(RIGHT(S84,8),1,1)="6",2006,IF(MID(RIGHT(S84,8),1,1)="7",2007,IF(MID(RIGHT(S84,8),1,1)="8",2008,IF(MID(RIGHT(S84,8),1,1)="9",2009,IF(MID(RIGHT(S84,8),1,1)="A",2010,IF(MID(RIGHT(S84,8),1,1)="B",2011,IF(MID(RIGHT(S84,8),1,1)="C",2012,IF(MID(RIGHT(S84,8),1,1)="D",2013,IF(MID(RIGHT(S84,8),1,1)="E",2014,IF(MID(RIGHT(S84,8),1,1)="F",2015,IF(MID(RIGHT(S84,8),1,1)="G",2016,IF(MID(RIGHT(S84,8),1,1)="H",2017,IF(MID(RIGHT(S84,8),1,1)="J",2018,IF(MID(RIGHT(S84,8),1,1)="K",2019,IF(MID(RIGHT(S84,8),1,1)="L",2020,""))))))))))))))))))))))))))))))</f>
        <v>2016</v>
      </c>
      <c r="S84" s="208" t="s">
        <v>12758</v>
      </c>
      <c r="T84" s="208">
        <v>1419</v>
      </c>
      <c r="U84" s="211">
        <v>45445</v>
      </c>
      <c r="V84" s="212"/>
      <c r="W84" s="213" t="s">
        <v>13314</v>
      </c>
      <c r="X84" s="1356" t="s">
        <v>13270</v>
      </c>
    </row>
    <row r="85" spans="1:24" ht="26.25" customHeight="1">
      <c r="A85" s="1355"/>
      <c r="B85" s="208"/>
      <c r="C85" s="208" t="s">
        <v>11850</v>
      </c>
      <c r="D85" s="208" t="s">
        <v>191</v>
      </c>
      <c r="E85" s="208"/>
      <c r="F85" s="208"/>
      <c r="G85" s="208"/>
      <c r="H85" s="208"/>
      <c r="I85" s="208"/>
      <c r="J85" s="320" t="s">
        <v>12388</v>
      </c>
      <c r="K85" s="1726" t="s">
        <v>12373</v>
      </c>
      <c r="L85" s="208" t="s">
        <v>13750</v>
      </c>
      <c r="M85" s="208" t="s">
        <v>13713</v>
      </c>
      <c r="N85" s="73" t="s">
        <v>2431</v>
      </c>
      <c r="O85" s="209"/>
      <c r="P85" s="210"/>
      <c r="Q85" s="208" t="s">
        <v>520</v>
      </c>
      <c r="R85" s="208">
        <f>IF(MID(RIGHT(S85,8),1,1)="M",2021,IF(MID(RIGHT(S85,8),1,1)="N",2022,IF(MID(RIGHT(S85,8),1,1)="P",2023,IF(MID(RIGHT(S85,8),1,1)="R",1994,IF(MID(RIGHT(S85,8),1,1)="S",1995,IF(MID(RIGHT(S85,8),1,1)="T",1996,IF(MID(RIGHT(S85,8),1,1)="V",1997,IF(MID(RIGHT(S85,8),1,1)="W",1998,IF(MID(RIGHT(S85,8),1,1)="X",1999,IF(MID(RIGHT(S85,8),1,1)="Y",2000,IF(MID(RIGHT(S85,8),1,1)="1",2001,IF(MID(RIGHT(S85,8),1,1)="2",2002,IF(MID(RIGHT(S85,8),1,1)="3",2003,IF(MID(RIGHT(S85,8),1,1)="4",2004,IF(MID(RIGHT(S85,8),1,1)="5",2005,IF(MID(RIGHT(S85,8),1,1)="6",2006,IF(MID(RIGHT(S85,8),1,1)="7",2007,IF(MID(RIGHT(S85,8),1,1)="8",2008,IF(MID(RIGHT(S85,8),1,1)="9",2009,IF(MID(RIGHT(S85,8),1,1)="A",2010,IF(MID(RIGHT(S85,8),1,1)="B",2011,IF(MID(RIGHT(S85,8),1,1)="C",2012,IF(MID(RIGHT(S85,8),1,1)="D",2013,IF(MID(RIGHT(S85,8),1,1)="E",2014,IF(MID(RIGHT(S85,8),1,1)="F",2015,IF(MID(RIGHT(S85,8),1,1)="G",2016,IF(MID(RIGHT(S85,8),1,1)="H",2017,IF(MID(RIGHT(S85,8),1,1)="J",2018,IF(MID(RIGHT(S85,8),1,1)="K",2019,IF(MID(RIGHT(S85,8),1,1)="L",2020,""))))))))))))))))))))))))))))))</f>
        <v>2015</v>
      </c>
      <c r="S85" s="208" t="s">
        <v>12767</v>
      </c>
      <c r="T85" s="208">
        <v>1844</v>
      </c>
      <c r="U85" s="211">
        <v>45448</v>
      </c>
      <c r="V85" s="211"/>
      <c r="W85" s="1448"/>
      <c r="X85" s="1356"/>
    </row>
    <row r="86" spans="1:24" ht="26.25" customHeight="1">
      <c r="A86" s="1355"/>
      <c r="B86" s="208"/>
      <c r="C86" s="208" t="s">
        <v>10098</v>
      </c>
      <c r="D86" s="208" t="s">
        <v>191</v>
      </c>
      <c r="E86" s="208"/>
      <c r="F86" s="208"/>
      <c r="G86" s="208"/>
      <c r="H86" s="208"/>
      <c r="I86" s="208"/>
      <c r="J86" s="208" t="s">
        <v>12540</v>
      </c>
      <c r="K86" s="209" t="s">
        <v>12603</v>
      </c>
      <c r="L86" s="208" t="s">
        <v>13749</v>
      </c>
      <c r="M86" s="208" t="s">
        <v>13714</v>
      </c>
      <c r="N86" s="73" t="s">
        <v>11765</v>
      </c>
      <c r="O86" s="209"/>
      <c r="P86" s="210"/>
      <c r="Q86" s="208" t="s">
        <v>2093</v>
      </c>
      <c r="R86" s="208">
        <f>IF(MID(RIGHT(S86,8),1,1)="M",2021,IF(MID(RIGHT(S86,8),1,1)="N",2022,IF(MID(RIGHT(S86,8),1,1)="P",2023,IF(MID(RIGHT(S86,8),1,1)="R",1994,IF(MID(RIGHT(S86,8),1,1)="S",1995,IF(MID(RIGHT(S86,8),1,1)="T",1996,IF(MID(RIGHT(S86,8),1,1)="V",1997,IF(MID(RIGHT(S86,8),1,1)="W",1998,IF(MID(RIGHT(S86,8),1,1)="X",1999,IF(MID(RIGHT(S86,8),1,1)="Y",2000,IF(MID(RIGHT(S86,8),1,1)="1",2001,IF(MID(RIGHT(S86,8),1,1)="2",2002,IF(MID(RIGHT(S86,8),1,1)="3",2003,IF(MID(RIGHT(S86,8),1,1)="4",2004,IF(MID(RIGHT(S86,8),1,1)="5",2005,IF(MID(RIGHT(S86,8),1,1)="6",2006,IF(MID(RIGHT(S86,8),1,1)="7",2007,IF(MID(RIGHT(S86,8),1,1)="8",2008,IF(MID(RIGHT(S86,8),1,1)="9",2009,IF(MID(RIGHT(S86,8),1,1)="A",2010,IF(MID(RIGHT(S86,8),1,1)="B",2011,IF(MID(RIGHT(S86,8),1,1)="C",2012,IF(MID(RIGHT(S86,8),1,1)="D",2013,IF(MID(RIGHT(S86,8),1,1)="E",2014,IF(MID(RIGHT(S86,8),1,1)="F",2015,IF(MID(RIGHT(S86,8),1,1)="G",2016,IF(MID(RIGHT(S86,8),1,1)="H",2017,IF(MID(RIGHT(S86,8),1,1)="J",2018,IF(MID(RIGHT(S86,8),1,1)="K",2019,IF(MID(RIGHT(S86,8),1,1)="L",2020,""))))))))))))))))))))))))))))))</f>
        <v>2015</v>
      </c>
      <c r="S86" s="208" t="s">
        <v>12768</v>
      </c>
      <c r="T86" s="208">
        <v>1513</v>
      </c>
      <c r="U86" s="211">
        <v>45449</v>
      </c>
      <c r="V86" s="211"/>
      <c r="W86" s="213"/>
      <c r="X86" s="1356"/>
    </row>
    <row r="87" spans="1:24" ht="26.25" customHeight="1">
      <c r="A87" s="1355"/>
      <c r="B87" s="208"/>
      <c r="C87" s="208" t="s">
        <v>10099</v>
      </c>
      <c r="D87" s="208" t="s">
        <v>191</v>
      </c>
      <c r="E87" s="208"/>
      <c r="F87" s="208"/>
      <c r="G87" s="208"/>
      <c r="H87" s="208"/>
      <c r="I87" s="208"/>
      <c r="J87" s="208" t="s">
        <v>12601</v>
      </c>
      <c r="K87" s="209" t="s">
        <v>8972</v>
      </c>
      <c r="L87" s="208" t="s">
        <v>13893</v>
      </c>
      <c r="M87" s="208"/>
      <c r="N87" s="208"/>
      <c r="O87" s="208"/>
      <c r="P87" s="210"/>
      <c r="Q87" s="208"/>
      <c r="R87" s="208"/>
      <c r="S87" s="214" t="s">
        <v>189</v>
      </c>
      <c r="T87" s="214">
        <v>3800</v>
      </c>
      <c r="U87" s="212">
        <v>45450</v>
      </c>
      <c r="V87" s="211"/>
      <c r="W87" s="213"/>
      <c r="X87" s="1356"/>
    </row>
    <row r="88" spans="1:24" ht="26.25" customHeight="1">
      <c r="A88" s="1355"/>
      <c r="B88" s="208"/>
      <c r="C88" s="208"/>
      <c r="D88" s="208"/>
      <c r="E88" s="208"/>
      <c r="F88" s="208"/>
      <c r="G88" s="208"/>
      <c r="H88" s="208"/>
      <c r="I88" s="208"/>
      <c r="J88" s="208"/>
      <c r="K88" s="209"/>
      <c r="L88" s="208" t="s">
        <v>13896</v>
      </c>
      <c r="M88" s="214" t="s">
        <v>13806</v>
      </c>
      <c r="N88" s="208"/>
      <c r="O88" s="208"/>
      <c r="P88" s="210"/>
      <c r="Q88" s="208"/>
      <c r="R88" s="208"/>
      <c r="S88" s="214" t="s">
        <v>2472</v>
      </c>
      <c r="T88" s="214">
        <f>SUM(T83:T87)</f>
        <v>10420</v>
      </c>
      <c r="U88" s="211"/>
      <c r="V88" s="617"/>
      <c r="W88" s="213"/>
      <c r="X88" s="1356"/>
    </row>
    <row r="89" spans="1:24" ht="26.25" customHeight="1" thickBot="1">
      <c r="A89" s="1357"/>
      <c r="B89" s="1358"/>
      <c r="C89" s="1358"/>
      <c r="D89" s="1358"/>
      <c r="E89" s="1358"/>
      <c r="F89" s="1358"/>
      <c r="G89" s="1358"/>
      <c r="H89" s="1358"/>
      <c r="I89" s="1358"/>
      <c r="J89" s="1358"/>
      <c r="K89" s="611" t="s">
        <v>12602</v>
      </c>
      <c r="L89" s="1358" t="s">
        <v>12440</v>
      </c>
      <c r="M89" s="1361" t="s">
        <v>13889</v>
      </c>
      <c r="N89" s="1359"/>
      <c r="O89" s="1359"/>
      <c r="P89" s="1360"/>
      <c r="Q89" s="1358"/>
      <c r="R89" s="1358"/>
      <c r="S89" s="1360" t="s">
        <v>11626</v>
      </c>
      <c r="T89" s="1361">
        <v>6620</v>
      </c>
      <c r="U89" s="1362"/>
      <c r="V89" s="1363"/>
      <c r="W89" s="1364"/>
      <c r="X89" s="1365"/>
    </row>
    <row r="91" spans="1:24" ht="26.25" customHeight="1" thickBot="1"/>
    <row r="92" spans="1:24" ht="26.25" customHeight="1">
      <c r="A92" s="456" t="s">
        <v>188</v>
      </c>
      <c r="B92" s="457"/>
      <c r="C92" s="457" t="s">
        <v>10329</v>
      </c>
      <c r="D92" s="457" t="s">
        <v>190</v>
      </c>
      <c r="E92" s="457" t="s">
        <v>191</v>
      </c>
      <c r="F92" s="457" t="s">
        <v>191</v>
      </c>
      <c r="G92" s="457" t="s">
        <v>191</v>
      </c>
      <c r="H92" s="457" t="s">
        <v>191</v>
      </c>
      <c r="I92" s="457" t="s">
        <v>10394</v>
      </c>
      <c r="J92" s="457" t="s">
        <v>12746</v>
      </c>
      <c r="K92" s="458" t="s">
        <v>12384</v>
      </c>
      <c r="L92" s="457"/>
      <c r="M92" s="457" t="s">
        <v>12978</v>
      </c>
      <c r="N92" s="458" t="s">
        <v>12751</v>
      </c>
      <c r="O92" s="458" t="s">
        <v>12729</v>
      </c>
      <c r="P92" s="459" t="s">
        <v>13557</v>
      </c>
      <c r="Q92" s="457" t="s">
        <v>361</v>
      </c>
      <c r="R92" s="457">
        <v>2014</v>
      </c>
      <c r="S92" s="457" t="s">
        <v>12741</v>
      </c>
      <c r="T92" s="457">
        <v>1790</v>
      </c>
      <c r="U92" s="1517">
        <v>45439</v>
      </c>
      <c r="V92" s="1518"/>
      <c r="W92" s="462">
        <v>5600</v>
      </c>
      <c r="X92" s="463">
        <v>6800</v>
      </c>
    </row>
    <row r="93" spans="1:24" ht="26.25" customHeight="1">
      <c r="A93" s="464"/>
      <c r="B93" s="143"/>
      <c r="C93" s="143" t="s">
        <v>10443</v>
      </c>
      <c r="D93" s="143"/>
      <c r="E93" s="143"/>
      <c r="F93" s="143"/>
      <c r="G93" s="143"/>
      <c r="H93" s="143"/>
      <c r="I93" s="143" t="s">
        <v>3598</v>
      </c>
      <c r="J93" s="412" t="s">
        <v>12389</v>
      </c>
      <c r="K93" s="169" t="s">
        <v>10395</v>
      </c>
      <c r="L93" s="427" t="s">
        <v>7421</v>
      </c>
      <c r="M93" s="143" t="s">
        <v>12866</v>
      </c>
      <c r="N93" s="73" t="s">
        <v>7287</v>
      </c>
      <c r="O93" s="1666" t="s">
        <v>12635</v>
      </c>
      <c r="P93" s="1666"/>
      <c r="Q93" s="143" t="s">
        <v>243</v>
      </c>
      <c r="R93" s="143">
        <v>2015</v>
      </c>
      <c r="S93" s="143" t="s">
        <v>12742</v>
      </c>
      <c r="T93" s="143">
        <v>1790</v>
      </c>
      <c r="U93" s="168">
        <v>45445</v>
      </c>
      <c r="V93" s="146"/>
      <c r="W93" s="147" t="s">
        <v>13554</v>
      </c>
      <c r="X93" s="466"/>
    </row>
    <row r="94" spans="1:24" ht="26.25" customHeight="1">
      <c r="A94" s="464"/>
      <c r="B94" s="143"/>
      <c r="C94" s="143"/>
      <c r="D94" s="143"/>
      <c r="E94" s="143"/>
      <c r="F94" s="143"/>
      <c r="G94" s="143"/>
      <c r="H94" s="143"/>
      <c r="I94" s="143"/>
      <c r="J94" s="320" t="s">
        <v>12390</v>
      </c>
      <c r="K94" s="1727" t="s">
        <v>12507</v>
      </c>
      <c r="L94" s="143" t="s">
        <v>13750</v>
      </c>
      <c r="M94" s="143" t="s">
        <v>12867</v>
      </c>
      <c r="N94" s="73" t="s">
        <v>12235</v>
      </c>
      <c r="O94" s="143"/>
      <c r="P94" s="143"/>
      <c r="Q94" s="143" t="s">
        <v>361</v>
      </c>
      <c r="R94" s="143">
        <v>2017</v>
      </c>
      <c r="S94" s="143" t="s">
        <v>12743</v>
      </c>
      <c r="T94" s="143">
        <v>1790</v>
      </c>
      <c r="U94" s="168">
        <v>45448</v>
      </c>
      <c r="V94" s="146"/>
      <c r="W94" s="1449"/>
      <c r="X94" s="466"/>
    </row>
    <row r="95" spans="1:24" ht="26.25" customHeight="1">
      <c r="A95" s="464"/>
      <c r="B95" s="143"/>
      <c r="C95" s="143" t="s">
        <v>10002</v>
      </c>
      <c r="D95" s="143" t="s">
        <v>191</v>
      </c>
      <c r="E95" s="143"/>
      <c r="F95" s="143"/>
      <c r="G95" s="143"/>
      <c r="H95" s="143"/>
      <c r="I95" s="143"/>
      <c r="J95" s="143" t="s">
        <v>12540</v>
      </c>
      <c r="K95" s="144" t="s">
        <v>12604</v>
      </c>
      <c r="L95" s="143" t="s">
        <v>13749</v>
      </c>
      <c r="M95" s="143" t="s">
        <v>12868</v>
      </c>
      <c r="N95" s="73" t="s">
        <v>12674</v>
      </c>
      <c r="O95" s="143"/>
      <c r="P95" s="143" t="s">
        <v>13362</v>
      </c>
      <c r="Q95" s="143" t="s">
        <v>375</v>
      </c>
      <c r="R95" s="143">
        <v>2018</v>
      </c>
      <c r="S95" s="143" t="s">
        <v>12744</v>
      </c>
      <c r="T95" s="143">
        <v>1250</v>
      </c>
      <c r="U95" s="168">
        <v>45449</v>
      </c>
      <c r="V95" s="146"/>
      <c r="W95" s="147"/>
      <c r="X95" s="466"/>
    </row>
    <row r="96" spans="1:24" ht="26.25" customHeight="1">
      <c r="A96" s="464"/>
      <c r="B96" s="143"/>
      <c r="C96" s="143" t="s">
        <v>10003</v>
      </c>
      <c r="D96" s="143" t="s">
        <v>191</v>
      </c>
      <c r="E96" s="143"/>
      <c r="F96" s="143"/>
      <c r="G96" s="143"/>
      <c r="H96" s="143"/>
      <c r="I96" s="143"/>
      <c r="J96" s="143" t="s">
        <v>12600</v>
      </c>
      <c r="K96" s="144" t="s">
        <v>8972</v>
      </c>
      <c r="L96" s="143" t="s">
        <v>13893</v>
      </c>
      <c r="M96" s="2559" t="s">
        <v>11304</v>
      </c>
      <c r="N96" s="2560"/>
      <c r="O96" s="2561"/>
      <c r="P96" s="143"/>
      <c r="Q96" s="143"/>
      <c r="R96" s="143"/>
      <c r="S96" s="148" t="s">
        <v>189</v>
      </c>
      <c r="T96" s="148">
        <v>3800</v>
      </c>
      <c r="U96" s="146">
        <v>45450</v>
      </c>
      <c r="V96" s="146"/>
      <c r="W96" s="147"/>
      <c r="X96" s="466"/>
    </row>
    <row r="97" spans="1:24" ht="26.25" customHeight="1">
      <c r="A97" s="464"/>
      <c r="B97" s="143"/>
      <c r="C97" s="143"/>
      <c r="D97" s="143"/>
      <c r="E97" s="143"/>
      <c r="F97" s="143"/>
      <c r="G97" s="143"/>
      <c r="H97" s="143"/>
      <c r="I97" s="143"/>
      <c r="J97" s="143"/>
      <c r="K97" s="144"/>
      <c r="L97" s="143" t="s">
        <v>13894</v>
      </c>
      <c r="M97" s="148" t="s">
        <v>13806</v>
      </c>
      <c r="N97" s="143"/>
      <c r="O97" s="143"/>
      <c r="P97" s="143"/>
      <c r="Q97" s="143"/>
      <c r="R97" s="143"/>
      <c r="S97" s="148" t="s">
        <v>2472</v>
      </c>
      <c r="T97" s="148">
        <f>SUM(T92:T96)</f>
        <v>10420</v>
      </c>
      <c r="U97" s="168"/>
      <c r="V97" s="146"/>
      <c r="W97" s="147"/>
      <c r="X97" s="466"/>
    </row>
    <row r="98" spans="1:24" ht="26.25" customHeight="1" thickBot="1">
      <c r="A98" s="467"/>
      <c r="B98" s="468"/>
      <c r="C98" s="468"/>
      <c r="D98" s="468"/>
      <c r="E98" s="468"/>
      <c r="F98" s="468"/>
      <c r="G98" s="468"/>
      <c r="H98" s="468"/>
      <c r="I98" s="468"/>
      <c r="J98" s="555" t="s">
        <v>2745</v>
      </c>
      <c r="K98" s="611" t="s">
        <v>12602</v>
      </c>
      <c r="L98" s="468" t="s">
        <v>12440</v>
      </c>
      <c r="M98" s="472" t="s">
        <v>13889</v>
      </c>
      <c r="N98" s="470"/>
      <c r="O98" s="470"/>
      <c r="P98" s="471"/>
      <c r="Q98" s="468"/>
      <c r="R98" s="468"/>
      <c r="S98" s="471" t="s">
        <v>12541</v>
      </c>
      <c r="T98" s="471">
        <v>6620</v>
      </c>
      <c r="U98" s="473"/>
      <c r="V98" s="474"/>
      <c r="W98" s="475"/>
      <c r="X98" s="476"/>
    </row>
    <row r="99" spans="1:24" ht="26.25" customHeight="1">
      <c r="A99" s="456" t="s">
        <v>188</v>
      </c>
      <c r="B99" s="457"/>
      <c r="C99" s="457" t="s">
        <v>10329</v>
      </c>
      <c r="D99" s="457" t="s">
        <v>190</v>
      </c>
      <c r="E99" s="457" t="s">
        <v>191</v>
      </c>
      <c r="F99" s="457" t="s">
        <v>191</v>
      </c>
      <c r="G99" s="457" t="s">
        <v>191</v>
      </c>
      <c r="H99" s="457" t="s">
        <v>191</v>
      </c>
      <c r="I99" s="457" t="s">
        <v>10394</v>
      </c>
      <c r="J99" s="457" t="s">
        <v>12745</v>
      </c>
      <c r="K99" s="458" t="s">
        <v>12384</v>
      </c>
      <c r="L99" s="457"/>
      <c r="M99" s="457" t="s">
        <v>12987</v>
      </c>
      <c r="N99" s="458" t="s">
        <v>12735</v>
      </c>
      <c r="O99" s="458" t="s">
        <v>12734</v>
      </c>
      <c r="P99" s="459" t="s">
        <v>13557</v>
      </c>
      <c r="Q99" s="457" t="s">
        <v>361</v>
      </c>
      <c r="R99" s="457">
        <v>2016</v>
      </c>
      <c r="S99" s="457" t="s">
        <v>12736</v>
      </c>
      <c r="T99" s="457">
        <v>1600</v>
      </c>
      <c r="U99" s="1517">
        <v>45439</v>
      </c>
      <c r="V99" s="1518"/>
      <c r="W99" s="462">
        <v>5600</v>
      </c>
      <c r="X99" s="463">
        <v>6800</v>
      </c>
    </row>
    <row r="100" spans="1:24" ht="26.25" customHeight="1">
      <c r="A100" s="464"/>
      <c r="B100" s="143"/>
      <c r="C100" s="143" t="s">
        <v>10443</v>
      </c>
      <c r="D100" s="143"/>
      <c r="E100" s="143"/>
      <c r="F100" s="143"/>
      <c r="G100" s="143"/>
      <c r="H100" s="143"/>
      <c r="I100" s="143" t="s">
        <v>3598</v>
      </c>
      <c r="J100" s="412" t="s">
        <v>12392</v>
      </c>
      <c r="K100" s="169" t="s">
        <v>10395</v>
      </c>
      <c r="L100" s="427" t="s">
        <v>7421</v>
      </c>
      <c r="M100" s="143" t="s">
        <v>12869</v>
      </c>
      <c r="N100" s="73" t="s">
        <v>7287</v>
      </c>
      <c r="O100" s="1666" t="s">
        <v>12635</v>
      </c>
      <c r="P100" s="1666"/>
      <c r="Q100" s="143" t="s">
        <v>12740</v>
      </c>
      <c r="R100" s="143">
        <v>2015</v>
      </c>
      <c r="S100" s="143" t="s">
        <v>12737</v>
      </c>
      <c r="T100" s="143">
        <v>1650</v>
      </c>
      <c r="U100" s="168">
        <v>45445</v>
      </c>
      <c r="V100" s="146"/>
      <c r="W100" s="147" t="s">
        <v>13554</v>
      </c>
      <c r="X100" s="466"/>
    </row>
    <row r="101" spans="1:24" ht="26.25" customHeight="1">
      <c r="A101" s="464"/>
      <c r="B101" s="143"/>
      <c r="C101" s="143"/>
      <c r="D101" s="143"/>
      <c r="E101" s="143"/>
      <c r="F101" s="143"/>
      <c r="G101" s="143"/>
      <c r="H101" s="143"/>
      <c r="I101" s="143"/>
      <c r="J101" s="320" t="s">
        <v>12391</v>
      </c>
      <c r="K101" s="1727" t="s">
        <v>12507</v>
      </c>
      <c r="L101" s="143" t="s">
        <v>13750</v>
      </c>
      <c r="M101" s="143" t="s">
        <v>12870</v>
      </c>
      <c r="N101" s="73" t="s">
        <v>12235</v>
      </c>
      <c r="O101" s="143"/>
      <c r="P101" s="143"/>
      <c r="Q101" s="143" t="s">
        <v>361</v>
      </c>
      <c r="R101" s="143">
        <v>2015</v>
      </c>
      <c r="S101" s="143" t="s">
        <v>12738</v>
      </c>
      <c r="T101" s="143">
        <v>1830</v>
      </c>
      <c r="U101" s="168">
        <v>45448</v>
      </c>
      <c r="V101" s="146"/>
      <c r="W101" s="1449"/>
      <c r="X101" s="466"/>
    </row>
    <row r="102" spans="1:24" ht="26.25" customHeight="1">
      <c r="A102" s="464"/>
      <c r="B102" s="143"/>
      <c r="C102" s="143" t="s">
        <v>10002</v>
      </c>
      <c r="D102" s="143" t="s">
        <v>191</v>
      </c>
      <c r="E102" s="143"/>
      <c r="F102" s="143"/>
      <c r="G102" s="143"/>
      <c r="H102" s="143"/>
      <c r="I102" s="143"/>
      <c r="J102" s="143" t="s">
        <v>12540</v>
      </c>
      <c r="K102" s="144" t="s">
        <v>12604</v>
      </c>
      <c r="L102" s="143" t="s">
        <v>13749</v>
      </c>
      <c r="M102" s="143" t="s">
        <v>12871</v>
      </c>
      <c r="N102" s="73" t="s">
        <v>12674</v>
      </c>
      <c r="O102" s="143"/>
      <c r="P102" s="143"/>
      <c r="Q102" s="143" t="s">
        <v>9396</v>
      </c>
      <c r="R102" s="143">
        <v>2016</v>
      </c>
      <c r="S102" s="143" t="s">
        <v>12739</v>
      </c>
      <c r="T102" s="143">
        <v>1600</v>
      </c>
      <c r="U102" s="168">
        <v>45449</v>
      </c>
      <c r="V102" s="146"/>
      <c r="W102" s="147"/>
      <c r="X102" s="466"/>
    </row>
    <row r="103" spans="1:24" ht="26.25" customHeight="1">
      <c r="A103" s="464"/>
      <c r="B103" s="143"/>
      <c r="C103" s="143" t="s">
        <v>10003</v>
      </c>
      <c r="D103" s="143" t="s">
        <v>191</v>
      </c>
      <c r="E103" s="143"/>
      <c r="F103" s="143"/>
      <c r="G103" s="143"/>
      <c r="H103" s="143"/>
      <c r="I103" s="143"/>
      <c r="J103" s="143" t="s">
        <v>12600</v>
      </c>
      <c r="K103" s="144" t="s">
        <v>8972</v>
      </c>
      <c r="L103" s="143" t="s">
        <v>13893</v>
      </c>
      <c r="M103" s="2559" t="s">
        <v>11304</v>
      </c>
      <c r="N103" s="2560"/>
      <c r="O103" s="2561"/>
      <c r="P103" s="143"/>
      <c r="Q103" s="143"/>
      <c r="R103" s="143"/>
      <c r="S103" s="148" t="s">
        <v>189</v>
      </c>
      <c r="T103" s="148">
        <v>3700</v>
      </c>
      <c r="U103" s="146">
        <v>45450</v>
      </c>
      <c r="V103" s="146"/>
      <c r="W103" s="147"/>
      <c r="X103" s="466"/>
    </row>
    <row r="104" spans="1:24" ht="26.25" customHeight="1">
      <c r="A104" s="464"/>
      <c r="B104" s="143"/>
      <c r="C104" s="143"/>
      <c r="D104" s="143"/>
      <c r="E104" s="143"/>
      <c r="F104" s="143"/>
      <c r="G104" s="143"/>
      <c r="H104" s="143"/>
      <c r="I104" s="143"/>
      <c r="J104" s="143"/>
      <c r="K104" s="144"/>
      <c r="L104" s="143" t="s">
        <v>13894</v>
      </c>
      <c r="M104" s="148" t="s">
        <v>13806</v>
      </c>
      <c r="N104" s="143"/>
      <c r="O104" s="143"/>
      <c r="P104" s="143"/>
      <c r="Q104" s="143"/>
      <c r="R104" s="143"/>
      <c r="S104" s="148" t="s">
        <v>2472</v>
      </c>
      <c r="T104" s="148">
        <f>SUM(T99:T103)</f>
        <v>10380</v>
      </c>
      <c r="U104" s="168"/>
      <c r="V104" s="146"/>
      <c r="W104" s="147"/>
      <c r="X104" s="466"/>
    </row>
    <row r="105" spans="1:24" ht="26.25" customHeight="1" thickBot="1">
      <c r="A105" s="467"/>
      <c r="B105" s="468"/>
      <c r="C105" s="468"/>
      <c r="D105" s="468"/>
      <c r="E105" s="468"/>
      <c r="F105" s="468"/>
      <c r="G105" s="468"/>
      <c r="H105" s="468"/>
      <c r="I105" s="468"/>
      <c r="J105" s="555" t="s">
        <v>2745</v>
      </c>
      <c r="K105" s="611" t="s">
        <v>12602</v>
      </c>
      <c r="L105" s="468" t="s">
        <v>12440</v>
      </c>
      <c r="M105" s="472" t="s">
        <v>13889</v>
      </c>
      <c r="N105" s="470"/>
      <c r="O105" s="470"/>
      <c r="P105" s="471"/>
      <c r="Q105" s="468"/>
      <c r="R105" s="468"/>
      <c r="S105" s="471" t="s">
        <v>12541</v>
      </c>
      <c r="T105" s="471">
        <v>6680</v>
      </c>
      <c r="U105" s="473"/>
      <c r="V105" s="474"/>
      <c r="W105" s="475"/>
      <c r="X105" s="476"/>
    </row>
    <row r="107" spans="1:24" ht="26.25" customHeight="1" thickBot="1"/>
    <row r="108" spans="1:24" ht="26.25" customHeight="1">
      <c r="A108" s="924" t="s">
        <v>188</v>
      </c>
      <c r="B108" s="925"/>
      <c r="C108" s="925" t="s">
        <v>10562</v>
      </c>
      <c r="D108" s="925" t="s">
        <v>190</v>
      </c>
      <c r="E108" s="925" t="s">
        <v>191</v>
      </c>
      <c r="F108" s="925" t="s">
        <v>191</v>
      </c>
      <c r="G108" s="925" t="s">
        <v>191</v>
      </c>
      <c r="H108" s="1499"/>
      <c r="I108" s="925" t="s">
        <v>10531</v>
      </c>
      <c r="J108" s="925" t="s">
        <v>12580</v>
      </c>
      <c r="K108" s="927" t="s">
        <v>12100</v>
      </c>
      <c r="L108" s="925" t="s">
        <v>12988</v>
      </c>
      <c r="M108" s="925"/>
      <c r="N108" s="927" t="s">
        <v>12720</v>
      </c>
      <c r="O108" s="927" t="s">
        <v>12712</v>
      </c>
      <c r="P108" s="928" t="s">
        <v>13675</v>
      </c>
      <c r="Q108" s="925" t="s">
        <v>11496</v>
      </c>
      <c r="R108" s="925">
        <f>IF(MID(RIGHT(S108,8),1,1)="M",2021,IF(MID(RIGHT(S108,8),1,1)="N",2022,IF(MID(RIGHT(S108,8),1,1)="P",2023,IF(MID(RIGHT(S108,8),1,1)="R",1994,IF(MID(RIGHT(S108,8),1,1)="S",1995,IF(MID(RIGHT(S108,8),1,1)="T",1996,IF(MID(RIGHT(S108,8),1,1)="V",1997,IF(MID(RIGHT(S108,8),1,1)="W",1998,IF(MID(RIGHT(S108,8),1,1)="X",1999,IF(MID(RIGHT(S108,8),1,1)="Y",2000,IF(MID(RIGHT(S108,8),1,1)="1",2001,IF(MID(RIGHT(S108,8),1,1)="2",2002,IF(MID(RIGHT(S108,8),1,1)="3",2003,IF(MID(RIGHT(S108,8),1,1)="4",2004,IF(MID(RIGHT(S108,8),1,1)="5",2005,IF(MID(RIGHT(S108,8),1,1)="6",2006,IF(MID(RIGHT(S108,8),1,1)="7",2007,IF(MID(RIGHT(S108,8),1,1)="8",2008,IF(MID(RIGHT(S108,8),1,1)="9",2009,IF(MID(RIGHT(S108,8),1,1)="A",2010,IF(MID(RIGHT(S108,8),1,1)="B",2011,IF(MID(RIGHT(S108,8),1,1)="C",2012,IF(MID(RIGHT(S108,8),1,1)="D",2013,IF(MID(RIGHT(S108,8),1,1)="E",2014,IF(MID(RIGHT(S108,8),1,1)="F",2015,IF(MID(RIGHT(S108,8),1,1)="G",2016,IF(MID(RIGHT(S108,8),1,1)="H",2017,IF(MID(RIGHT(S108,8),1,1)="J",2018,IF(MID(RIGHT(S108,8),1,1)="K",2019,IF(MID(RIGHT(S108,8),1,1)="L",2020,""))))))))))))))))))))))))))))))</f>
        <v>2014</v>
      </c>
      <c r="S108" s="925" t="s">
        <v>12865</v>
      </c>
      <c r="T108" s="925">
        <v>1800</v>
      </c>
      <c r="U108" s="929">
        <v>45448</v>
      </c>
      <c r="V108" s="929">
        <v>45474</v>
      </c>
      <c r="W108" s="1237">
        <v>2450</v>
      </c>
      <c r="X108" s="930">
        <v>2950</v>
      </c>
    </row>
    <row r="109" spans="1:24" ht="26.25" customHeight="1">
      <c r="A109" s="931"/>
      <c r="B109" s="932"/>
      <c r="C109" s="932"/>
      <c r="D109" s="932"/>
      <c r="E109" s="932"/>
      <c r="F109" s="932"/>
      <c r="G109" s="932"/>
      <c r="H109" s="932"/>
      <c r="I109" s="932" t="s">
        <v>194</v>
      </c>
      <c r="J109" s="412" t="s">
        <v>12620</v>
      </c>
      <c r="K109" s="934" t="s">
        <v>195</v>
      </c>
      <c r="L109" s="961" t="s">
        <v>3603</v>
      </c>
      <c r="M109" s="950"/>
      <c r="N109" s="73" t="s">
        <v>3907</v>
      </c>
      <c r="O109" s="779"/>
      <c r="P109" s="935"/>
      <c r="Q109" s="932" t="s">
        <v>11496</v>
      </c>
      <c r="R109" s="932">
        <f>IF(MID(RIGHT(S109,8),1,1)="M",2021,IF(MID(RIGHT(S109,8),1,1)="N",2022,IF(MID(RIGHT(S109,8),1,1)="P",2023,IF(MID(RIGHT(S109,8),1,1)="R",1994,IF(MID(RIGHT(S109,8),1,1)="S",1995,IF(MID(RIGHT(S109,8),1,1)="T",1996,IF(MID(RIGHT(S109,8),1,1)="V",1997,IF(MID(RIGHT(S109,8),1,1)="W",1998,IF(MID(RIGHT(S109,8),1,1)="X",1999,IF(MID(RIGHT(S109,8),1,1)="Y",2000,IF(MID(RIGHT(S109,8),1,1)="1",2001,IF(MID(RIGHT(S109,8),1,1)="2",2002,IF(MID(RIGHT(S109,8),1,1)="3",2003,IF(MID(RIGHT(S109,8),1,1)="4",2004,IF(MID(RIGHT(S109,8),1,1)="5",2005,IF(MID(RIGHT(S109,8),1,1)="6",2006,IF(MID(RIGHT(S109,8),1,1)="7",2007,IF(MID(RIGHT(S109,8),1,1)="8",2008,IF(MID(RIGHT(S109,8),1,1)="9",2009,IF(MID(RIGHT(S109,8),1,1)="A",2010,IF(MID(RIGHT(S109,8),1,1)="B",2011,IF(MID(RIGHT(S109,8),1,1)="C",2012,IF(MID(RIGHT(S109,8),1,1)="D",2013,IF(MID(RIGHT(S109,8),1,1)="E",2014,IF(MID(RIGHT(S109,8),1,1)="F",2015,IF(MID(RIGHT(S109,8),1,1)="G",2016,IF(MID(RIGHT(S109,8),1,1)="H",2017,IF(MID(RIGHT(S109,8),1,1)="J",2018,IF(MID(RIGHT(S109,8),1,1)="K",2019,IF(MID(RIGHT(S109,8),1,1)="L",2020,""))))))))))))))))))))))))))))))</f>
        <v>2014</v>
      </c>
      <c r="S109" s="932" t="s">
        <v>12716</v>
      </c>
      <c r="T109" s="932">
        <v>1800</v>
      </c>
      <c r="U109" s="937">
        <v>45449</v>
      </c>
      <c r="V109" s="937">
        <v>45490</v>
      </c>
      <c r="W109" s="938" t="s">
        <v>13676</v>
      </c>
      <c r="X109" s="939" t="s">
        <v>13673</v>
      </c>
    </row>
    <row r="110" spans="1:24" ht="26.25" customHeight="1">
      <c r="A110" s="931"/>
      <c r="B110" s="932"/>
      <c r="C110" s="932"/>
      <c r="D110" s="932"/>
      <c r="E110" s="932"/>
      <c r="F110" s="932"/>
      <c r="G110" s="932"/>
      <c r="H110" s="932"/>
      <c r="I110" s="932"/>
      <c r="J110" s="932"/>
      <c r="K110" s="779" t="s">
        <v>12603</v>
      </c>
      <c r="L110" s="779"/>
      <c r="M110" s="950"/>
      <c r="N110" s="73" t="s">
        <v>12674</v>
      </c>
      <c r="O110" s="779"/>
      <c r="P110" s="935"/>
      <c r="Q110" s="932" t="s">
        <v>11497</v>
      </c>
      <c r="R110" s="932">
        <f>IF(MID(RIGHT(S110,8),1,1)="M",2021,IF(MID(RIGHT(S110,8),1,1)="N",2022,IF(MID(RIGHT(S110,8),1,1)="P",2023,IF(MID(RIGHT(S110,8),1,1)="R",1994,IF(MID(RIGHT(S110,8),1,1)="S",1995,IF(MID(RIGHT(S110,8),1,1)="T",1996,IF(MID(RIGHT(S110,8),1,1)="V",1997,IF(MID(RIGHT(S110,8),1,1)="W",1998,IF(MID(RIGHT(S110,8),1,1)="X",1999,IF(MID(RIGHT(S110,8),1,1)="Y",2000,IF(MID(RIGHT(S110,8),1,1)="1",2001,IF(MID(RIGHT(S110,8),1,1)="2",2002,IF(MID(RIGHT(S110,8),1,1)="3",2003,IF(MID(RIGHT(S110,8),1,1)="4",2004,IF(MID(RIGHT(S110,8),1,1)="5",2005,IF(MID(RIGHT(S110,8),1,1)="6",2006,IF(MID(RIGHT(S110,8),1,1)="7",2007,IF(MID(RIGHT(S110,8),1,1)="8",2008,IF(MID(RIGHT(S110,8),1,1)="9",2009,IF(MID(RIGHT(S110,8),1,1)="A",2010,IF(MID(RIGHT(S110,8),1,1)="B",2011,IF(MID(RIGHT(S110,8),1,1)="C",2012,IF(MID(RIGHT(S110,8),1,1)="D",2013,IF(MID(RIGHT(S110,8),1,1)="E",2014,IF(MID(RIGHT(S110,8),1,1)="F",2015,IF(MID(RIGHT(S110,8),1,1)="G",2016,IF(MID(RIGHT(S110,8),1,1)="H",2017,IF(MID(RIGHT(S110,8),1,1)="J",2018,IF(MID(RIGHT(S110,8),1,1)="K",2019,IF(MID(RIGHT(S110,8),1,1)="L",2020,""))))))))))))))))))))))))))))))</f>
        <v>2016</v>
      </c>
      <c r="S110" s="932" t="s">
        <v>12717</v>
      </c>
      <c r="T110" s="932">
        <v>1675</v>
      </c>
      <c r="U110" s="936">
        <v>45450</v>
      </c>
      <c r="V110" s="937">
        <v>45483</v>
      </c>
      <c r="W110" s="938"/>
      <c r="X110" s="939"/>
    </row>
    <row r="111" spans="1:24" ht="26.25" customHeight="1">
      <c r="A111" s="931"/>
      <c r="B111" s="932"/>
      <c r="C111" s="932"/>
      <c r="D111" s="932"/>
      <c r="E111" s="932"/>
      <c r="F111" s="932"/>
      <c r="G111" s="932"/>
      <c r="H111" s="932"/>
      <c r="I111" s="932"/>
      <c r="J111" s="932" t="s">
        <v>12719</v>
      </c>
      <c r="K111" s="940" t="s">
        <v>8972</v>
      </c>
      <c r="L111" s="779"/>
      <c r="M111" s="950"/>
      <c r="N111" s="73" t="s">
        <v>2435</v>
      </c>
      <c r="O111" s="779"/>
      <c r="P111" s="935"/>
      <c r="Q111" s="932" t="s">
        <v>11497</v>
      </c>
      <c r="R111" s="932">
        <f>IF(MID(RIGHT(S111,8),1,1)="M",2021,IF(MID(RIGHT(S111,8),1,1)="N",2022,IF(MID(RIGHT(S111,8),1,1)="P",2023,IF(MID(RIGHT(S111,8),1,1)="R",1994,IF(MID(RIGHT(S111,8),1,1)="S",1995,IF(MID(RIGHT(S111,8),1,1)="T",1996,IF(MID(RIGHT(S111,8),1,1)="V",1997,IF(MID(RIGHT(S111,8),1,1)="W",1998,IF(MID(RIGHT(S111,8),1,1)="X",1999,IF(MID(RIGHT(S111,8),1,1)="Y",2000,IF(MID(RIGHT(S111,8),1,1)="1",2001,IF(MID(RIGHT(S111,8),1,1)="2",2002,IF(MID(RIGHT(S111,8),1,1)="3",2003,IF(MID(RIGHT(S111,8),1,1)="4",2004,IF(MID(RIGHT(S111,8),1,1)="5",2005,IF(MID(RIGHT(S111,8),1,1)="6",2006,IF(MID(RIGHT(S111,8),1,1)="7",2007,IF(MID(RIGHT(S111,8),1,1)="8",2008,IF(MID(RIGHT(S111,8),1,1)="9",2009,IF(MID(RIGHT(S111,8),1,1)="A",2010,IF(MID(RIGHT(S111,8),1,1)="B",2011,IF(MID(RIGHT(S111,8),1,1)="C",2012,IF(MID(RIGHT(S111,8),1,1)="D",2013,IF(MID(RIGHT(S111,8),1,1)="E",2014,IF(MID(RIGHT(S111,8),1,1)="F",2015,IF(MID(RIGHT(S111,8),1,1)="G",2016,IF(MID(RIGHT(S111,8),1,1)="H",2017,IF(MID(RIGHT(S111,8),1,1)="J",2018,IF(MID(RIGHT(S111,8),1,1)="K",2019,IF(MID(RIGHT(S111,8),1,1)="L",2020,""))))))))))))))))))))))))))))))</f>
        <v>2016</v>
      </c>
      <c r="S111" s="932" t="s">
        <v>12718</v>
      </c>
      <c r="T111" s="932">
        <v>1675</v>
      </c>
      <c r="U111" s="1342"/>
      <c r="V111" s="937">
        <v>45484</v>
      </c>
      <c r="W111" s="938"/>
      <c r="X111" s="939"/>
    </row>
    <row r="112" spans="1:24" ht="26.25" customHeight="1">
      <c r="A112" s="931"/>
      <c r="B112" s="932"/>
      <c r="C112" s="932"/>
      <c r="D112" s="932"/>
      <c r="E112" s="932"/>
      <c r="F112" s="932"/>
      <c r="G112" s="932"/>
      <c r="H112" s="932"/>
      <c r="I112" s="932"/>
      <c r="J112" s="932"/>
      <c r="K112" s="940"/>
      <c r="L112" s="950"/>
      <c r="M112" s="950"/>
      <c r="N112" s="950"/>
      <c r="O112" s="950"/>
      <c r="P112" s="935"/>
      <c r="Q112" s="932"/>
      <c r="R112" s="932"/>
      <c r="S112" s="933" t="s">
        <v>189</v>
      </c>
      <c r="T112" s="933">
        <v>3750</v>
      </c>
      <c r="U112" s="937"/>
      <c r="V112" s="936">
        <v>45485</v>
      </c>
      <c r="W112" s="938"/>
      <c r="X112" s="939"/>
    </row>
    <row r="113" spans="1:24" ht="26.25" customHeight="1">
      <c r="A113" s="931"/>
      <c r="B113" s="932"/>
      <c r="C113" s="932"/>
      <c r="D113" s="932"/>
      <c r="E113" s="932"/>
      <c r="F113" s="932"/>
      <c r="G113" s="932"/>
      <c r="H113" s="932"/>
      <c r="I113" s="932"/>
      <c r="J113" s="932"/>
      <c r="K113" s="932"/>
      <c r="L113" s="950"/>
      <c r="M113" s="950"/>
      <c r="N113" s="779"/>
      <c r="O113" s="779"/>
      <c r="P113" s="935"/>
      <c r="Q113" s="932"/>
      <c r="R113" s="932"/>
      <c r="S113" s="933" t="s">
        <v>2472</v>
      </c>
      <c r="T113" s="933">
        <f>SUM(T108:T112)</f>
        <v>10700</v>
      </c>
      <c r="U113" s="936"/>
      <c r="V113" s="936"/>
      <c r="W113" s="938"/>
      <c r="X113" s="939"/>
    </row>
    <row r="114" spans="1:24" ht="26.25" customHeight="1" thickBot="1">
      <c r="A114" s="941"/>
      <c r="B114" s="942"/>
      <c r="C114" s="942"/>
      <c r="D114" s="942"/>
      <c r="E114" s="942"/>
      <c r="F114" s="942"/>
      <c r="G114" s="942"/>
      <c r="H114" s="942"/>
      <c r="I114" s="942"/>
      <c r="J114" s="942"/>
      <c r="K114" s="1690" t="s">
        <v>12621</v>
      </c>
      <c r="L114" s="942"/>
      <c r="M114" s="942"/>
      <c r="N114" s="943"/>
      <c r="O114" s="943"/>
      <c r="P114" s="944"/>
      <c r="Q114" s="942"/>
      <c r="R114" s="942"/>
      <c r="S114" s="945"/>
      <c r="T114" s="945"/>
      <c r="U114" s="946"/>
      <c r="V114" s="947"/>
      <c r="W114" s="948"/>
      <c r="X114" s="949"/>
    </row>
    <row r="115" spans="1:24" ht="26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51"/>
      <c r="L115" s="4"/>
      <c r="M115" s="4"/>
      <c r="N115" s="451"/>
      <c r="O115" s="451"/>
      <c r="P115" s="452"/>
      <c r="Q115" s="4"/>
      <c r="R115" s="4"/>
      <c r="S115" s="4"/>
      <c r="T115" s="4"/>
      <c r="U115" s="453"/>
      <c r="V115" s="454"/>
      <c r="W115" s="455"/>
      <c r="X115" s="455"/>
    </row>
    <row r="116" spans="1:24" ht="26.25" customHeight="1" thickBot="1"/>
    <row r="117" spans="1:24" ht="26.25" customHeight="1">
      <c r="A117" s="874" t="s">
        <v>188</v>
      </c>
      <c r="B117" s="875"/>
      <c r="C117" s="875" t="s">
        <v>24</v>
      </c>
      <c r="D117" s="875" t="s">
        <v>190</v>
      </c>
      <c r="E117" s="875" t="s">
        <v>12910</v>
      </c>
      <c r="F117" s="875" t="s">
        <v>191</v>
      </c>
      <c r="G117" s="875" t="s">
        <v>191</v>
      </c>
      <c r="H117" s="1478"/>
      <c r="I117" s="875" t="s">
        <v>8436</v>
      </c>
      <c r="J117" s="875" t="s">
        <v>12801</v>
      </c>
      <c r="K117" s="876" t="s">
        <v>12753</v>
      </c>
      <c r="L117" s="875" t="s">
        <v>12980</v>
      </c>
      <c r="M117" s="2857" t="s">
        <v>12941</v>
      </c>
      <c r="N117" s="876" t="s">
        <v>12790</v>
      </c>
      <c r="O117" s="876" t="s">
        <v>12804</v>
      </c>
      <c r="P117" s="1754"/>
      <c r="Q117" s="875" t="s">
        <v>12814</v>
      </c>
      <c r="R117" s="875">
        <f>IF(MID(RIGHT(S117,8),1,1)="M",2021,IF(MID(RIGHT(S117,8),1,1)="N",2022,IF(MID(RIGHT(S117,8),1,1)="P",2023,IF(MID(RIGHT(S117,8),1,1)="R",1994,IF(MID(RIGHT(S117,8),1,1)="S",1995,IF(MID(RIGHT(S117,8),1,1)="T",1996,IF(MID(RIGHT(S117,8),1,1)="V",1997,IF(MID(RIGHT(S117,8),1,1)="W",1998,IF(MID(RIGHT(S117,8),1,1)="X",1999,IF(MID(RIGHT(S117,8),1,1)="Y",2000,IF(MID(RIGHT(S117,8),1,1)="1",2001,IF(MID(RIGHT(S117,8),1,1)="2",2002,IF(MID(RIGHT(S117,8),1,1)="3",2003,IF(MID(RIGHT(S117,8),1,1)="4",2004,IF(MID(RIGHT(S117,8),1,1)="5",2005,IF(MID(RIGHT(S117,8),1,1)="6",2006,IF(MID(RIGHT(S117,8),1,1)="7",2007,IF(MID(RIGHT(S117,8),1,1)="8",2008,IF(MID(RIGHT(S117,8),1,1)="9",2009,IF(MID(RIGHT(S117,8),1,1)="A",2010,IF(MID(RIGHT(S117,8),1,1)="B",2011,IF(MID(RIGHT(S117,8),1,1)="C",2012,IF(MID(RIGHT(S117,8),1,1)="D",2013,IF(MID(RIGHT(S117,8),1,1)="E",2014,IF(MID(RIGHT(S117,8),1,1)="F",2015,IF(MID(RIGHT(S117,8),1,1)="G",2016,IF(MID(RIGHT(S117,8),1,1)="H",2017,IF(MID(RIGHT(S117,8),1,1)="J",2018,IF(MID(RIGHT(S117,8),1,1)="K",2019,IF(MID(RIGHT(S117,8),1,1)="L",2020,""))))))))))))))))))))))))))))))</f>
        <v>2018</v>
      </c>
      <c r="S117" s="875" t="s">
        <v>12810</v>
      </c>
      <c r="T117" s="875">
        <v>1365</v>
      </c>
      <c r="U117" s="1239">
        <v>45446</v>
      </c>
      <c r="V117" s="878"/>
      <c r="W117" s="879">
        <v>7000</v>
      </c>
      <c r="X117" s="880">
        <v>7800</v>
      </c>
    </row>
    <row r="118" spans="1:24" ht="26.25" customHeight="1">
      <c r="A118" s="1759"/>
      <c r="B118" s="1755"/>
      <c r="C118" s="320" t="s">
        <v>12054</v>
      </c>
      <c r="D118" s="1755"/>
      <c r="E118" s="1755"/>
      <c r="F118" s="1755"/>
      <c r="G118" s="1755"/>
      <c r="H118" s="1755"/>
      <c r="I118" s="1755" t="s">
        <v>12946</v>
      </c>
      <c r="J118" s="412" t="s">
        <v>12733</v>
      </c>
      <c r="K118" s="884" t="s">
        <v>12754</v>
      </c>
      <c r="L118" s="1755"/>
      <c r="M118" s="2842"/>
      <c r="N118" s="73" t="s">
        <v>7287</v>
      </c>
      <c r="O118" s="882" t="s">
        <v>12635</v>
      </c>
      <c r="P118" s="1760"/>
      <c r="Q118" s="2502" t="s">
        <v>12926</v>
      </c>
      <c r="R118" s="2503"/>
      <c r="S118" s="2504"/>
      <c r="T118" s="882">
        <v>5</v>
      </c>
      <c r="U118" s="891">
        <v>45449</v>
      </c>
      <c r="V118" s="1761"/>
      <c r="W118" s="1762" t="s">
        <v>13239</v>
      </c>
      <c r="X118" s="1763" t="s">
        <v>13231</v>
      </c>
    </row>
    <row r="119" spans="1:24" ht="26.25" customHeight="1">
      <c r="A119" s="881"/>
      <c r="B119" s="882"/>
      <c r="C119" s="882"/>
      <c r="D119" s="882"/>
      <c r="E119" s="882"/>
      <c r="F119" s="882"/>
      <c r="G119" s="882"/>
      <c r="H119" s="882"/>
      <c r="I119" s="882" t="s">
        <v>12981</v>
      </c>
      <c r="J119" s="320" t="s">
        <v>12774</v>
      </c>
      <c r="K119" s="889" t="s">
        <v>12797</v>
      </c>
      <c r="L119" s="882"/>
      <c r="M119" s="882" t="s">
        <v>12942</v>
      </c>
      <c r="N119" s="73" t="s">
        <v>3907</v>
      </c>
      <c r="O119" s="1436"/>
      <c r="P119" s="882"/>
      <c r="Q119" s="882" t="s">
        <v>12815</v>
      </c>
      <c r="R119" s="882">
        <f>IF(MID(RIGHT(S119,8),1,1)="M",2021,IF(MID(RIGHT(S119,8),1,1)="N",2022,IF(MID(RIGHT(S119,8),1,1)="P",2023,IF(MID(RIGHT(S119,8),1,1)="R",1994,IF(MID(RIGHT(S119,8),1,1)="S",1995,IF(MID(RIGHT(S119,8),1,1)="T",1996,IF(MID(RIGHT(S119,8),1,1)="V",1997,IF(MID(RIGHT(S119,8),1,1)="W",1998,IF(MID(RIGHT(S119,8),1,1)="X",1999,IF(MID(RIGHT(S119,8),1,1)="Y",2000,IF(MID(RIGHT(S119,8),1,1)="1",2001,IF(MID(RIGHT(S119,8),1,1)="2",2002,IF(MID(RIGHT(S119,8),1,1)="3",2003,IF(MID(RIGHT(S119,8),1,1)="4",2004,IF(MID(RIGHT(S119,8),1,1)="5",2005,IF(MID(RIGHT(S119,8),1,1)="6",2006,IF(MID(RIGHT(S119,8),1,1)="7",2007,IF(MID(RIGHT(S119,8),1,1)="8",2008,IF(MID(RIGHT(S119,8),1,1)="9",2009,IF(MID(RIGHT(S119,8),1,1)="A",2010,IF(MID(RIGHT(S119,8),1,1)="B",2011,IF(MID(RIGHT(S119,8),1,1)="C",2012,IF(MID(RIGHT(S119,8),1,1)="D",2013,IF(MID(RIGHT(S119,8),1,1)="E",2014,IF(MID(RIGHT(S119,8),1,1)="F",2015,IF(MID(RIGHT(S119,8),1,1)="G",2016,IF(MID(RIGHT(S119,8),1,1)="H",2017,IF(MID(RIGHT(S119,8),1,1)="J",2018,IF(MID(RIGHT(S119,8),1,1)="K",2019,IF(MID(RIGHT(S119,8),1,1)="L",2020,""))))))))))))))))))))))))))))))</f>
        <v>2022</v>
      </c>
      <c r="S119" s="882" t="s">
        <v>12811</v>
      </c>
      <c r="T119" s="882">
        <v>2185</v>
      </c>
      <c r="U119" s="891">
        <v>45450</v>
      </c>
      <c r="V119" s="885"/>
      <c r="W119" s="911"/>
      <c r="X119" s="888"/>
    </row>
    <row r="120" spans="1:24" ht="26.25" customHeight="1">
      <c r="A120" s="881"/>
      <c r="B120" s="882"/>
      <c r="C120" s="882"/>
      <c r="D120" s="882"/>
      <c r="E120" s="882"/>
      <c r="F120" s="882"/>
      <c r="G120" s="882"/>
      <c r="H120" s="882"/>
      <c r="I120" s="882"/>
      <c r="J120" s="882" t="s">
        <v>12752</v>
      </c>
      <c r="K120" s="889" t="s">
        <v>4071</v>
      </c>
      <c r="L120" s="882"/>
      <c r="M120" s="2841" t="s">
        <v>12945</v>
      </c>
      <c r="N120" s="73" t="s">
        <v>12674</v>
      </c>
      <c r="O120" s="1436"/>
      <c r="P120" s="882"/>
      <c r="Q120" s="882" t="s">
        <v>12816</v>
      </c>
      <c r="R120" s="882">
        <f>IF(MID(RIGHT(S120,8),1,1)="M",2021,IF(MID(RIGHT(S120,8),1,1)="N",2022,IF(MID(RIGHT(S120,8),1,1)="P",2023,IF(MID(RIGHT(S120,8),1,1)="R",1994,IF(MID(RIGHT(S120,8),1,1)="S",1995,IF(MID(RIGHT(S120,8),1,1)="T",1996,IF(MID(RIGHT(S120,8),1,1)="V",1997,IF(MID(RIGHT(S120,8),1,1)="W",1998,IF(MID(RIGHT(S120,8),1,1)="X",1999,IF(MID(RIGHT(S120,8),1,1)="Y",2000,IF(MID(RIGHT(S120,8),1,1)="1",2001,IF(MID(RIGHT(S120,8),1,1)="2",2002,IF(MID(RIGHT(S120,8),1,1)="3",2003,IF(MID(RIGHT(S120,8),1,1)="4",2004,IF(MID(RIGHT(S120,8),1,1)="5",2005,IF(MID(RIGHT(S120,8),1,1)="6",2006,IF(MID(RIGHT(S120,8),1,1)="7",2007,IF(MID(RIGHT(S120,8),1,1)="8",2008,IF(MID(RIGHT(S120,8),1,1)="9",2009,IF(MID(RIGHT(S120,8),1,1)="A",2010,IF(MID(RIGHT(S120,8),1,1)="B",2011,IF(MID(RIGHT(S120,8),1,1)="C",2012,IF(MID(RIGHT(S120,8),1,1)="D",2013,IF(MID(RIGHT(S120,8),1,1)="E",2014,IF(MID(RIGHT(S120,8),1,1)="F",2015,IF(MID(RIGHT(S120,8),1,1)="G",2016,IF(MID(RIGHT(S120,8),1,1)="H",2017,IF(MID(RIGHT(S120,8),1,1)="J",2018,IF(MID(RIGHT(S120,8),1,1)="K",2019,IF(MID(RIGHT(S120,8),1,1)="L",2020,""))))))))))))))))))))))))))))))</f>
        <v>2023</v>
      </c>
      <c r="S120" s="882" t="s">
        <v>12812</v>
      </c>
      <c r="T120" s="882">
        <v>2185</v>
      </c>
      <c r="U120" s="885">
        <v>45451</v>
      </c>
      <c r="V120" s="885"/>
      <c r="W120" s="911"/>
      <c r="X120" s="888"/>
    </row>
    <row r="121" spans="1:24" ht="26.25" customHeight="1">
      <c r="A121" s="881"/>
      <c r="B121" s="882"/>
      <c r="C121" s="882"/>
      <c r="D121" s="882"/>
      <c r="E121" s="882"/>
      <c r="F121" s="882"/>
      <c r="G121" s="882"/>
      <c r="H121" s="882"/>
      <c r="I121" s="188" t="s">
        <v>13472</v>
      </c>
      <c r="J121" s="882" t="s">
        <v>12798</v>
      </c>
      <c r="K121" s="890"/>
      <c r="L121" s="882"/>
      <c r="M121" s="2842"/>
      <c r="N121" s="882"/>
      <c r="O121" s="1436"/>
      <c r="P121" s="882"/>
      <c r="Q121" s="882" t="s">
        <v>12815</v>
      </c>
      <c r="R121" s="882">
        <f>IF(MID(RIGHT(S121,8),1,1)="M",2021,IF(MID(RIGHT(S121,8),1,1)="N",2022,IF(MID(RIGHT(S121,8),1,1)="P",2023,IF(MID(RIGHT(S121,8),1,1)="R",1994,IF(MID(RIGHT(S121,8),1,1)="S",1995,IF(MID(RIGHT(S121,8),1,1)="T",1996,IF(MID(RIGHT(S121,8),1,1)="V",1997,IF(MID(RIGHT(S121,8),1,1)="W",1998,IF(MID(RIGHT(S121,8),1,1)="X",1999,IF(MID(RIGHT(S121,8),1,1)="Y",2000,IF(MID(RIGHT(S121,8),1,1)="1",2001,IF(MID(RIGHT(S121,8),1,1)="2",2002,IF(MID(RIGHT(S121,8),1,1)="3",2003,IF(MID(RIGHT(S121,8),1,1)="4",2004,IF(MID(RIGHT(S121,8),1,1)="5",2005,IF(MID(RIGHT(S121,8),1,1)="6",2006,IF(MID(RIGHT(S121,8),1,1)="7",2007,IF(MID(RIGHT(S121,8),1,1)="8",2008,IF(MID(RIGHT(S121,8),1,1)="9",2009,IF(MID(RIGHT(S121,8),1,1)="A",2010,IF(MID(RIGHT(S121,8),1,1)="B",2011,IF(MID(RIGHT(S121,8),1,1)="C",2012,IF(MID(RIGHT(S121,8),1,1)="D",2013,IF(MID(RIGHT(S121,8),1,1)="E",2014,IF(MID(RIGHT(S121,8),1,1)="F",2015,IF(MID(RIGHT(S121,8),1,1)="G",2016,IF(MID(RIGHT(S121,8),1,1)="H",2017,IF(MID(RIGHT(S121,8),1,1)="J",2018,IF(MID(RIGHT(S121,8),1,1)="K",2019,IF(MID(RIGHT(S121,8),1,1)="L",2020,""))))))))))))))))))))))))))))))</f>
        <v>2023</v>
      </c>
      <c r="S121" s="882" t="s">
        <v>12813</v>
      </c>
      <c r="T121" s="882">
        <v>2185</v>
      </c>
      <c r="U121" s="885"/>
      <c r="V121" s="885"/>
      <c r="W121" s="911"/>
      <c r="X121" s="888"/>
    </row>
    <row r="122" spans="1:24" ht="26.25" customHeight="1">
      <c r="A122" s="881"/>
      <c r="B122" s="882"/>
      <c r="C122" s="882"/>
      <c r="D122" s="882"/>
      <c r="E122" s="882"/>
      <c r="F122" s="882"/>
      <c r="G122" s="882"/>
      <c r="H122" s="882"/>
      <c r="I122" s="882"/>
      <c r="J122" s="882"/>
      <c r="K122" s="890"/>
      <c r="L122" s="882"/>
      <c r="M122" s="882"/>
      <c r="N122" s="882"/>
      <c r="O122" s="882"/>
      <c r="P122" s="882"/>
      <c r="Q122" s="882"/>
      <c r="R122" s="882"/>
      <c r="S122" s="883" t="s">
        <v>189</v>
      </c>
      <c r="T122" s="883">
        <v>3890</v>
      </c>
      <c r="U122" s="885"/>
      <c r="V122" s="891"/>
      <c r="W122" s="887"/>
      <c r="X122" s="888"/>
    </row>
    <row r="123" spans="1:24" ht="26.25" customHeight="1">
      <c r="A123" s="881"/>
      <c r="B123" s="882"/>
      <c r="C123" s="882"/>
      <c r="D123" s="882"/>
      <c r="E123" s="882"/>
      <c r="F123" s="882"/>
      <c r="G123" s="882"/>
      <c r="H123" s="882"/>
      <c r="I123" s="882"/>
      <c r="J123" s="882"/>
      <c r="K123" s="890"/>
      <c r="L123" s="882"/>
      <c r="M123" s="882"/>
      <c r="N123" s="882"/>
      <c r="O123" s="882"/>
      <c r="P123" s="882"/>
      <c r="Q123" s="882"/>
      <c r="R123" s="882"/>
      <c r="S123" s="883" t="s">
        <v>2472</v>
      </c>
      <c r="T123" s="883">
        <f>SUM(T117:T122)</f>
        <v>11815</v>
      </c>
      <c r="U123" s="891"/>
      <c r="V123" s="891"/>
      <c r="W123" s="887"/>
      <c r="X123" s="1309"/>
    </row>
    <row r="124" spans="1:24" ht="26.25" customHeight="1" thickBot="1">
      <c r="A124" s="892"/>
      <c r="B124" s="893"/>
      <c r="C124" s="893"/>
      <c r="D124" s="893"/>
      <c r="E124" s="893"/>
      <c r="F124" s="893"/>
      <c r="G124" s="893"/>
      <c r="H124" s="893"/>
      <c r="I124" s="893"/>
      <c r="J124" s="893" t="s">
        <v>12800</v>
      </c>
      <c r="K124" s="611" t="s">
        <v>12802</v>
      </c>
      <c r="L124" s="893"/>
      <c r="M124" s="893"/>
      <c r="N124" s="894"/>
      <c r="O124" s="894"/>
      <c r="P124" s="895"/>
      <c r="Q124" s="893"/>
      <c r="R124" s="893"/>
      <c r="S124" s="896" t="s">
        <v>12541</v>
      </c>
      <c r="T124" s="896">
        <v>7920</v>
      </c>
      <c r="U124" s="897"/>
      <c r="V124" s="898"/>
      <c r="W124" s="899"/>
      <c r="X124" s="900"/>
    </row>
    <row r="125" spans="1:24" ht="26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51"/>
      <c r="L125" s="4"/>
      <c r="M125" s="4"/>
      <c r="N125" s="451"/>
      <c r="O125" s="451"/>
      <c r="P125" s="452"/>
      <c r="Q125" s="4"/>
      <c r="R125" s="4"/>
      <c r="S125" s="4"/>
      <c r="T125" s="4"/>
      <c r="U125" s="453"/>
      <c r="V125" s="454"/>
      <c r="W125" s="455"/>
      <c r="X125" s="455"/>
    </row>
    <row r="126" spans="1:24" ht="26.25" customHeight="1" thickBot="1"/>
    <row r="127" spans="1:24" ht="26.25" customHeight="1">
      <c r="A127" s="629" t="s">
        <v>188</v>
      </c>
      <c r="B127" s="630"/>
      <c r="C127" s="630" t="s">
        <v>2105</v>
      </c>
      <c r="D127" s="630" t="s">
        <v>190</v>
      </c>
      <c r="E127" s="630" t="s">
        <v>12910</v>
      </c>
      <c r="F127" s="630" t="s">
        <v>191</v>
      </c>
      <c r="G127" s="630" t="s">
        <v>191</v>
      </c>
      <c r="H127" s="1536"/>
      <c r="I127" s="630" t="s">
        <v>153</v>
      </c>
      <c r="J127" s="630" t="s">
        <v>12801</v>
      </c>
      <c r="K127" s="632" t="s">
        <v>12713</v>
      </c>
      <c r="L127" s="630" t="s">
        <v>12982</v>
      </c>
      <c r="M127" s="2860" t="s">
        <v>12943</v>
      </c>
      <c r="N127" s="630" t="s">
        <v>12791</v>
      </c>
      <c r="O127" s="630" t="s">
        <v>12919</v>
      </c>
      <c r="P127" s="633"/>
      <c r="Q127" s="630" t="s">
        <v>520</v>
      </c>
      <c r="R127" s="630">
        <f>IF(MID(RIGHT(S127,8),1,1)="M",2021,IF(MID(RIGHT(S127,8),1,1)="N",2022,IF(MID(RIGHT(S127,8),1,1)="P",2023,IF(MID(RIGHT(S127,8),1,1)="R",1994,IF(MID(RIGHT(S127,8),1,1)="S",1995,IF(MID(RIGHT(S127,8),1,1)="T",1996,IF(MID(RIGHT(S127,8),1,1)="V",1997,IF(MID(RIGHT(S127,8),1,1)="W",1998,IF(MID(RIGHT(S127,8),1,1)="X",1999,IF(MID(RIGHT(S127,8),1,1)="Y",2000,IF(MID(RIGHT(S127,8),1,1)="1",2001,IF(MID(RIGHT(S127,8),1,1)="2",2002,IF(MID(RIGHT(S127,8),1,1)="3",2003,IF(MID(RIGHT(S127,8),1,1)="4",2004,IF(MID(RIGHT(S127,8),1,1)="5",2005,IF(MID(RIGHT(S127,8),1,1)="6",2006,IF(MID(RIGHT(S127,8),1,1)="7",2007,IF(MID(RIGHT(S127,8),1,1)="8",2008,IF(MID(RIGHT(S127,8),1,1)="9",2009,IF(MID(RIGHT(S127,8),1,1)="A",2010,IF(MID(RIGHT(S127,8),1,1)="B",2011,IF(MID(RIGHT(S127,8),1,1)="C",2012,IF(MID(RIGHT(S127,8),1,1)="D",2013,IF(MID(RIGHT(S127,8),1,1)="E",2014,IF(MID(RIGHT(S127,8),1,1)="F",2015,IF(MID(RIGHT(S127,8),1,1)="G",2016,IF(MID(RIGHT(S127,8),1,1)="H",2017,IF(MID(RIGHT(S127,8),1,1)="J",2018,IF(MID(RIGHT(S127,8),1,1)="K",2019,IF(MID(RIGHT(S127,8),1,1)="L",2020,""))))))))))))))))))))))))))))))</f>
        <v>2020</v>
      </c>
      <c r="S127" s="630" t="s">
        <v>12911</v>
      </c>
      <c r="T127" s="630">
        <v>1700</v>
      </c>
      <c r="U127" s="1551">
        <v>45446</v>
      </c>
      <c r="V127" s="634"/>
      <c r="W127" s="635">
        <v>7000</v>
      </c>
      <c r="X127" s="636">
        <v>7700</v>
      </c>
    </row>
    <row r="128" spans="1:24" ht="26.25" customHeight="1">
      <c r="A128" s="637"/>
      <c r="B128" s="159"/>
      <c r="C128" s="159"/>
      <c r="D128" s="159"/>
      <c r="E128" s="159"/>
      <c r="F128" s="159"/>
      <c r="G128" s="159"/>
      <c r="H128" s="159"/>
      <c r="I128" s="159" t="s">
        <v>12946</v>
      </c>
      <c r="J128" s="412" t="s">
        <v>12733</v>
      </c>
      <c r="K128" s="165" t="s">
        <v>195</v>
      </c>
      <c r="L128" s="159"/>
      <c r="M128" s="2859"/>
      <c r="N128" s="73" t="s">
        <v>2431</v>
      </c>
      <c r="O128" s="159"/>
      <c r="P128" s="159"/>
      <c r="Q128" s="159" t="s">
        <v>520</v>
      </c>
      <c r="R128" s="159">
        <f>IF(MID(RIGHT(S128,8),1,1)="M",2021,IF(MID(RIGHT(S128,8),1,1)="N",2022,IF(MID(RIGHT(S128,8),1,1)="P",2023,IF(MID(RIGHT(S128,8),1,1)="R",1994,IF(MID(RIGHT(S128,8),1,1)="S",1995,IF(MID(RIGHT(S128,8),1,1)="T",1996,IF(MID(RIGHT(S128,8),1,1)="V",1997,IF(MID(RIGHT(S128,8),1,1)="W",1998,IF(MID(RIGHT(S128,8),1,1)="X",1999,IF(MID(RIGHT(S128,8),1,1)="Y",2000,IF(MID(RIGHT(S128,8),1,1)="1",2001,IF(MID(RIGHT(S128,8),1,1)="2",2002,IF(MID(RIGHT(S128,8),1,1)="3",2003,IF(MID(RIGHT(S128,8),1,1)="4",2004,IF(MID(RIGHT(S128,8),1,1)="5",2005,IF(MID(RIGHT(S128,8),1,1)="6",2006,IF(MID(RIGHT(S128,8),1,1)="7",2007,IF(MID(RIGHT(S128,8),1,1)="8",2008,IF(MID(RIGHT(S128,8),1,1)="9",2009,IF(MID(RIGHT(S128,8),1,1)="A",2010,IF(MID(RIGHT(S128,8),1,1)="B",2011,IF(MID(RIGHT(S128,8),1,1)="C",2012,IF(MID(RIGHT(S128,8),1,1)="D",2013,IF(MID(RIGHT(S128,8),1,1)="E",2014,IF(MID(RIGHT(S128,8),1,1)="F",2015,IF(MID(RIGHT(S128,8),1,1)="G",2016,IF(MID(RIGHT(S128,8),1,1)="H",2017,IF(MID(RIGHT(S128,8),1,1)="J",2018,IF(MID(RIGHT(S128,8),1,1)="K",2019,IF(MID(RIGHT(S128,8),1,1)="L",2020,""))))))))))))))))))))))))))))))</f>
        <v>2018</v>
      </c>
      <c r="S128" s="159" t="s">
        <v>12912</v>
      </c>
      <c r="T128" s="159">
        <v>1700</v>
      </c>
      <c r="U128" s="162">
        <v>45449</v>
      </c>
      <c r="V128" s="159"/>
      <c r="W128" s="164" t="s">
        <v>13089</v>
      </c>
      <c r="X128" s="638" t="s">
        <v>12983</v>
      </c>
    </row>
    <row r="129" spans="1:24" ht="26.25" customHeight="1">
      <c r="A129" s="637"/>
      <c r="B129" s="159"/>
      <c r="C129" s="159"/>
      <c r="D129" s="159"/>
      <c r="E129" s="159"/>
      <c r="F129" s="159"/>
      <c r="G129" s="159"/>
      <c r="H129" s="159"/>
      <c r="I129" s="159" t="s">
        <v>12981</v>
      </c>
      <c r="J129" s="320" t="s">
        <v>12789</v>
      </c>
      <c r="K129" s="160" t="s">
        <v>12820</v>
      </c>
      <c r="L129" s="159"/>
      <c r="M129" s="2858" t="s">
        <v>12944</v>
      </c>
      <c r="N129" s="73" t="s">
        <v>3907</v>
      </c>
      <c r="O129" s="159"/>
      <c r="P129" s="159"/>
      <c r="Q129" s="159" t="s">
        <v>12920</v>
      </c>
      <c r="R129" s="159">
        <f>IF(MID(RIGHT(S129,8),1,1)="M",2021,IF(MID(RIGHT(S129,8),1,1)="N",2022,IF(MID(RIGHT(S129,8),1,1)="P",2023,IF(MID(RIGHT(S129,8),1,1)="R",1994,IF(MID(RIGHT(S129,8),1,1)="S",1995,IF(MID(RIGHT(S129,8),1,1)="T",1996,IF(MID(RIGHT(S129,8),1,1)="V",1997,IF(MID(RIGHT(S129,8),1,1)="W",1998,IF(MID(RIGHT(S129,8),1,1)="X",1999,IF(MID(RIGHT(S129,8),1,1)="Y",2000,IF(MID(RIGHT(S129,8),1,1)="1",2001,IF(MID(RIGHT(S129,8),1,1)="2",2002,IF(MID(RIGHT(S129,8),1,1)="3",2003,IF(MID(RIGHT(S129,8),1,1)="4",2004,IF(MID(RIGHT(S129,8),1,1)="5",2005,IF(MID(RIGHT(S129,8),1,1)="6",2006,IF(MID(RIGHT(S129,8),1,1)="7",2007,IF(MID(RIGHT(S129,8),1,1)="8",2008,IF(MID(RIGHT(S129,8),1,1)="9",2009,IF(MID(RIGHT(S129,8),1,1)="A",2010,IF(MID(RIGHT(S129,8),1,1)="B",2011,IF(MID(RIGHT(S129,8),1,1)="C",2012,IF(MID(RIGHT(S129,8),1,1)="D",2013,IF(MID(RIGHT(S129,8),1,1)="E",2014,IF(MID(RIGHT(S129,8),1,1)="F",2015,IF(MID(RIGHT(S129,8),1,1)="G",2016,IF(MID(RIGHT(S129,8),1,1)="H",2017,IF(MID(RIGHT(S129,8),1,1)="J",2018,IF(MID(RIGHT(S129,8),1,1)="K",2019,IF(MID(RIGHT(S129,8),1,1)="L",2020,""))))))))))))))))))))))))))))))</f>
        <v>2018</v>
      </c>
      <c r="S129" s="159" t="s">
        <v>12917</v>
      </c>
      <c r="T129" s="159">
        <v>1310</v>
      </c>
      <c r="U129" s="162">
        <v>45450</v>
      </c>
      <c r="V129" s="159"/>
      <c r="W129" s="164"/>
      <c r="X129" s="638"/>
    </row>
    <row r="130" spans="1:24" ht="26.25" customHeight="1">
      <c r="A130" s="637"/>
      <c r="B130" s="159"/>
      <c r="C130" s="159"/>
      <c r="D130" s="159"/>
      <c r="E130" s="159"/>
      <c r="F130" s="159"/>
      <c r="G130" s="159"/>
      <c r="H130" s="159"/>
      <c r="I130" s="159"/>
      <c r="J130" s="159" t="s">
        <v>12714</v>
      </c>
      <c r="K130" s="160" t="s">
        <v>4071</v>
      </c>
      <c r="L130" s="159" t="s">
        <v>12803</v>
      </c>
      <c r="M130" s="2859"/>
      <c r="N130" s="73" t="s">
        <v>12674</v>
      </c>
      <c r="O130" s="159"/>
      <c r="P130" s="159"/>
      <c r="Q130" s="159" t="s">
        <v>523</v>
      </c>
      <c r="R130" s="159">
        <f>IF(MID(RIGHT(S130,8),1,1)="M",2021,IF(MID(RIGHT(S130,8),1,1)="N",2022,IF(MID(RIGHT(S130,8),1,1)="P",2023,IF(MID(RIGHT(S130,8),1,1)="R",1994,IF(MID(RIGHT(S130,8),1,1)="S",1995,IF(MID(RIGHT(S130,8),1,1)="T",1996,IF(MID(RIGHT(S130,8),1,1)="V",1997,IF(MID(RIGHT(S130,8),1,1)="W",1998,IF(MID(RIGHT(S130,8),1,1)="X",1999,IF(MID(RIGHT(S130,8),1,1)="Y",2000,IF(MID(RIGHT(S130,8),1,1)="1",2001,IF(MID(RIGHT(S130,8),1,1)="2",2002,IF(MID(RIGHT(S130,8),1,1)="3",2003,IF(MID(RIGHT(S130,8),1,1)="4",2004,IF(MID(RIGHT(S130,8),1,1)="5",2005,IF(MID(RIGHT(S130,8),1,1)="6",2006,IF(MID(RIGHT(S130,8),1,1)="7",2007,IF(MID(RIGHT(S130,8),1,1)="8",2008,IF(MID(RIGHT(S130,8),1,1)="9",2009,IF(MID(RIGHT(S130,8),1,1)="A",2010,IF(MID(RIGHT(S130,8),1,1)="B",2011,IF(MID(RIGHT(S130,8),1,1)="C",2012,IF(MID(RIGHT(S130,8),1,1)="D",2013,IF(MID(RIGHT(S130,8),1,1)="E",2014,IF(MID(RIGHT(S130,8),1,1)="F",2015,IF(MID(RIGHT(S130,8),1,1)="G",2016,IF(MID(RIGHT(S130,8),1,1)="H",2017,IF(MID(RIGHT(S130,8),1,1)="J",2018,IF(MID(RIGHT(S130,8),1,1)="K",2019,IF(MID(RIGHT(S130,8),1,1)="L",2020,""))))))))))))))))))))))))))))))</f>
        <v>2018</v>
      </c>
      <c r="S130" s="159" t="s">
        <v>12918</v>
      </c>
      <c r="T130" s="159">
        <v>1850</v>
      </c>
      <c r="U130" s="163">
        <v>45451</v>
      </c>
      <c r="V130" s="159"/>
      <c r="W130" s="164"/>
      <c r="X130" s="638"/>
    </row>
    <row r="131" spans="1:24" ht="26.25" customHeight="1">
      <c r="A131" s="637"/>
      <c r="B131" s="159"/>
      <c r="C131" s="159"/>
      <c r="D131" s="159"/>
      <c r="E131" s="159"/>
      <c r="F131" s="159"/>
      <c r="G131" s="159"/>
      <c r="H131" s="159"/>
      <c r="I131" s="188" t="s">
        <v>13472</v>
      </c>
      <c r="J131" s="159" t="s">
        <v>12799</v>
      </c>
      <c r="K131" s="159"/>
      <c r="L131" s="159"/>
      <c r="M131" s="159"/>
      <c r="N131" s="159"/>
      <c r="O131" s="159"/>
      <c r="P131" s="159"/>
      <c r="Q131" s="159"/>
      <c r="R131" s="159"/>
      <c r="S131" s="167" t="s">
        <v>546</v>
      </c>
      <c r="T131" s="167">
        <v>3840</v>
      </c>
      <c r="U131" s="162"/>
      <c r="V131" s="159"/>
      <c r="W131" s="164"/>
      <c r="X131" s="638"/>
    </row>
    <row r="132" spans="1:24" ht="26.25" customHeight="1">
      <c r="A132" s="637"/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67" t="s">
        <v>8411</v>
      </c>
      <c r="T132" s="167">
        <f>SUM(T127:T131)</f>
        <v>10400</v>
      </c>
      <c r="U132" s="162"/>
      <c r="V132" s="159"/>
      <c r="W132" s="164"/>
      <c r="X132" s="638"/>
    </row>
    <row r="133" spans="1:24" ht="26.25" customHeight="1" thickBot="1">
      <c r="A133" s="639"/>
      <c r="B133" s="640"/>
      <c r="C133" s="640"/>
      <c r="D133" s="640"/>
      <c r="E133" s="640"/>
      <c r="F133" s="640"/>
      <c r="G133" s="640"/>
      <c r="H133" s="640"/>
      <c r="I133" s="640"/>
      <c r="J133" s="640"/>
      <c r="K133" s="611" t="s">
        <v>12802</v>
      </c>
      <c r="L133" s="640"/>
      <c r="M133" s="640"/>
      <c r="N133" s="641"/>
      <c r="O133" s="641"/>
      <c r="P133" s="642"/>
      <c r="Q133" s="640"/>
      <c r="R133" s="640"/>
      <c r="S133" s="642" t="s">
        <v>12541</v>
      </c>
      <c r="T133" s="642">
        <v>6560</v>
      </c>
      <c r="U133" s="644"/>
      <c r="V133" s="645"/>
      <c r="W133" s="646"/>
      <c r="X133" s="647"/>
    </row>
    <row r="134" spans="1:24" ht="26.25" customHeight="1">
      <c r="L134" s="4"/>
    </row>
    <row r="135" spans="1:24" ht="26.25" customHeight="1" thickBot="1"/>
    <row r="136" spans="1:24" ht="26.25" customHeight="1">
      <c r="A136" s="924" t="s">
        <v>188</v>
      </c>
      <c r="B136" s="925"/>
      <c r="C136" s="925" t="s">
        <v>134</v>
      </c>
      <c r="D136" s="925" t="s">
        <v>190</v>
      </c>
      <c r="E136" s="925" t="s">
        <v>191</v>
      </c>
      <c r="F136" s="925" t="s">
        <v>191</v>
      </c>
      <c r="G136" s="925" t="s">
        <v>191</v>
      </c>
      <c r="H136" s="1499"/>
      <c r="I136" s="925" t="s">
        <v>142</v>
      </c>
      <c r="J136" s="925" t="s">
        <v>12834</v>
      </c>
      <c r="K136" s="927" t="s">
        <v>8</v>
      </c>
      <c r="L136" s="925" t="s">
        <v>12892</v>
      </c>
      <c r="M136" s="925"/>
      <c r="N136" s="927" t="s">
        <v>12984</v>
      </c>
      <c r="O136" s="927" t="s">
        <v>12893</v>
      </c>
      <c r="P136" s="928" t="s">
        <v>13335</v>
      </c>
      <c r="Q136" s="925" t="s">
        <v>423</v>
      </c>
      <c r="R136" s="925">
        <f>IF(MID(RIGHT(S136,8),1,1)="M",2021,IF(MID(RIGHT(S136,8),1,1)="N",2022,IF(MID(RIGHT(S136,8),1,1)="P",2023,IF(MID(RIGHT(S136,8),1,1)="R",1994,IF(MID(RIGHT(S136,8),1,1)="S",1995,IF(MID(RIGHT(S136,8),1,1)="T",1996,IF(MID(RIGHT(S136,8),1,1)="V",1997,IF(MID(RIGHT(S136,8),1,1)="W",1998,IF(MID(RIGHT(S136,8),1,1)="X",1999,IF(MID(RIGHT(S136,8),1,1)="Y",2000,IF(MID(RIGHT(S136,8),1,1)="1",2001,IF(MID(RIGHT(S136,8),1,1)="2",2002,IF(MID(RIGHT(S136,8),1,1)="3",2003,IF(MID(RIGHT(S136,8),1,1)="4",2004,IF(MID(RIGHT(S136,8),1,1)="5",2005,IF(MID(RIGHT(S136,8),1,1)="6",2006,IF(MID(RIGHT(S136,8),1,1)="7",2007,IF(MID(RIGHT(S136,8),1,1)="8",2008,IF(MID(RIGHT(S136,8),1,1)="9",2009,IF(MID(RIGHT(S136,8),1,1)="A",2010,IF(MID(RIGHT(S136,8),1,1)="B",2011,IF(MID(RIGHT(S136,8),1,1)="C",2012,IF(MID(RIGHT(S136,8),1,1)="D",2013,IF(MID(RIGHT(S136,8),1,1)="E",2014,IF(MID(RIGHT(S136,8),1,1)="F",2015,IF(MID(RIGHT(S136,8),1,1)="G",2016,IF(MID(RIGHT(S136,8),1,1)="H",2017,IF(MID(RIGHT(S136,8),1,1)="J",2018,IF(MID(RIGHT(S136,8),1,1)="K",2019,IF(MID(RIGHT(S136,8),1,1)="L",2020,""))))))))))))))))))))))))))))))</f>
        <v>2016</v>
      </c>
      <c r="S136" s="925" t="s">
        <v>12888</v>
      </c>
      <c r="T136" s="925">
        <v>1890</v>
      </c>
      <c r="U136" s="929">
        <v>45453</v>
      </c>
      <c r="V136" s="929">
        <v>45516</v>
      </c>
      <c r="W136" s="1237">
        <v>4074</v>
      </c>
      <c r="X136" s="930">
        <v>4800</v>
      </c>
    </row>
    <row r="137" spans="1:24" ht="26.25" customHeight="1">
      <c r="A137" s="931"/>
      <c r="B137" s="932"/>
      <c r="C137" s="932"/>
      <c r="D137" s="932"/>
      <c r="E137" s="932"/>
      <c r="F137" s="932"/>
      <c r="G137" s="932"/>
      <c r="H137" s="932"/>
      <c r="I137" s="932" t="s">
        <v>194</v>
      </c>
      <c r="J137" s="412" t="s">
        <v>12841</v>
      </c>
      <c r="K137" s="934" t="s">
        <v>12857</v>
      </c>
      <c r="L137" s="961" t="s">
        <v>3603</v>
      </c>
      <c r="M137" s="950"/>
      <c r="N137" s="73" t="s">
        <v>3907</v>
      </c>
      <c r="O137" s="779"/>
      <c r="P137" s="935"/>
      <c r="Q137" s="932" t="s">
        <v>423</v>
      </c>
      <c r="R137" s="932">
        <f>IF(MID(RIGHT(S137,8),1,1)="M",2021,IF(MID(RIGHT(S137,8),1,1)="N",2022,IF(MID(RIGHT(S137,8),1,1)="P",2023,IF(MID(RIGHT(S137,8),1,1)="R",1994,IF(MID(RIGHT(S137,8),1,1)="S",1995,IF(MID(RIGHT(S137,8),1,1)="T",1996,IF(MID(RIGHT(S137,8),1,1)="V",1997,IF(MID(RIGHT(S137,8),1,1)="W",1998,IF(MID(RIGHT(S137,8),1,1)="X",1999,IF(MID(RIGHT(S137,8),1,1)="Y",2000,IF(MID(RIGHT(S137,8),1,1)="1",2001,IF(MID(RIGHT(S137,8),1,1)="2",2002,IF(MID(RIGHT(S137,8),1,1)="3",2003,IF(MID(RIGHT(S137,8),1,1)="4",2004,IF(MID(RIGHT(S137,8),1,1)="5",2005,IF(MID(RIGHT(S137,8),1,1)="6",2006,IF(MID(RIGHT(S137,8),1,1)="7",2007,IF(MID(RIGHT(S137,8),1,1)="8",2008,IF(MID(RIGHT(S137,8),1,1)="9",2009,IF(MID(RIGHT(S137,8),1,1)="A",2010,IF(MID(RIGHT(S137,8),1,1)="B",2011,IF(MID(RIGHT(S137,8),1,1)="C",2012,IF(MID(RIGHT(S137,8),1,1)="D",2013,IF(MID(RIGHT(S137,8),1,1)="E",2014,IF(MID(RIGHT(S137,8),1,1)="F",2015,IF(MID(RIGHT(S137,8),1,1)="G",2016,IF(MID(RIGHT(S137,8),1,1)="H",2017,IF(MID(RIGHT(S137,8),1,1)="J",2018,IF(MID(RIGHT(S137,8),1,1)="K",2019,IF(MID(RIGHT(S137,8),1,1)="L",2020,""))))))))))))))))))))))))))))))</f>
        <v>2016</v>
      </c>
      <c r="S137" s="932" t="s">
        <v>12889</v>
      </c>
      <c r="T137" s="932">
        <v>1800</v>
      </c>
      <c r="U137" s="936">
        <v>45454</v>
      </c>
      <c r="V137" s="937">
        <v>45509</v>
      </c>
      <c r="W137" s="938">
        <v>166</v>
      </c>
      <c r="X137" s="777">
        <f>X136+166</f>
        <v>4966</v>
      </c>
    </row>
    <row r="138" spans="1:24" ht="26.25" customHeight="1">
      <c r="A138" s="931"/>
      <c r="B138" s="932"/>
      <c r="C138" s="932"/>
      <c r="D138" s="932"/>
      <c r="E138" s="932"/>
      <c r="F138" s="932"/>
      <c r="G138" s="932"/>
      <c r="H138" s="932"/>
      <c r="I138" s="932"/>
      <c r="J138" s="320" t="s">
        <v>12835</v>
      </c>
      <c r="K138" s="779" t="s">
        <v>12820</v>
      </c>
      <c r="L138" s="779"/>
      <c r="M138" s="950"/>
      <c r="N138" s="73" t="s">
        <v>13455</v>
      </c>
      <c r="O138" s="779"/>
      <c r="P138" s="935"/>
      <c r="Q138" s="932" t="s">
        <v>423</v>
      </c>
      <c r="R138" s="932">
        <f>IF(MID(RIGHT(S138,8),1,1)="M",2021,IF(MID(RIGHT(S138,8),1,1)="N",2022,IF(MID(RIGHT(S138,8),1,1)="P",2023,IF(MID(RIGHT(S138,8),1,1)="R",1994,IF(MID(RIGHT(S138,8),1,1)="S",1995,IF(MID(RIGHT(S138,8),1,1)="T",1996,IF(MID(RIGHT(S138,8),1,1)="V",1997,IF(MID(RIGHT(S138,8),1,1)="W",1998,IF(MID(RIGHT(S138,8),1,1)="X",1999,IF(MID(RIGHT(S138,8),1,1)="Y",2000,IF(MID(RIGHT(S138,8),1,1)="1",2001,IF(MID(RIGHT(S138,8),1,1)="2",2002,IF(MID(RIGHT(S138,8),1,1)="3",2003,IF(MID(RIGHT(S138,8),1,1)="4",2004,IF(MID(RIGHT(S138,8),1,1)="5",2005,IF(MID(RIGHT(S138,8),1,1)="6",2006,IF(MID(RIGHT(S138,8),1,1)="7",2007,IF(MID(RIGHT(S138,8),1,1)="8",2008,IF(MID(RIGHT(S138,8),1,1)="9",2009,IF(MID(RIGHT(S138,8),1,1)="A",2010,IF(MID(RIGHT(S138,8),1,1)="B",2011,IF(MID(RIGHT(S138,8),1,1)="C",2012,IF(MID(RIGHT(S138,8),1,1)="D",2013,IF(MID(RIGHT(S138,8),1,1)="E",2014,IF(MID(RIGHT(S138,8),1,1)="F",2015,IF(MID(RIGHT(S138,8),1,1)="G",2016,IF(MID(RIGHT(S138,8),1,1)="H",2017,IF(MID(RIGHT(S138,8),1,1)="J",2018,IF(MID(RIGHT(S138,8),1,1)="K",2019,IF(MID(RIGHT(S138,8),1,1)="L",2020,""))))))))))))))))))))))))))))))</f>
        <v>2016</v>
      </c>
      <c r="S138" s="932" t="s">
        <v>12890</v>
      </c>
      <c r="T138" s="932">
        <v>1890</v>
      </c>
      <c r="U138" s="936"/>
      <c r="V138" s="937">
        <v>45523</v>
      </c>
      <c r="W138" s="359">
        <f>W136+W137</f>
        <v>4240</v>
      </c>
      <c r="X138" s="939" t="s">
        <v>13315</v>
      </c>
    </row>
    <row r="139" spans="1:24" ht="26.25" customHeight="1">
      <c r="A139" s="931"/>
      <c r="B139" s="932"/>
      <c r="C139" s="932"/>
      <c r="D139" s="932"/>
      <c r="E139" s="932"/>
      <c r="F139" s="932"/>
      <c r="G139" s="932"/>
      <c r="H139" s="932"/>
      <c r="I139" s="932" t="s">
        <v>4246</v>
      </c>
      <c r="J139" s="932"/>
      <c r="K139" s="940" t="s">
        <v>1772</v>
      </c>
      <c r="L139" s="950"/>
      <c r="M139" s="950"/>
      <c r="N139" s="779"/>
      <c r="O139" s="779"/>
      <c r="P139" s="935"/>
      <c r="Q139" s="932" t="s">
        <v>423</v>
      </c>
      <c r="R139" s="932">
        <f>IF(MID(RIGHT(S139,8),1,1)="M",2021,IF(MID(RIGHT(S139,8),1,1)="N",2022,IF(MID(RIGHT(S139,8),1,1)="P",2023,IF(MID(RIGHT(S139,8),1,1)="R",1994,IF(MID(RIGHT(S139,8),1,1)="S",1995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2016</v>
      </c>
      <c r="S139" s="932" t="s">
        <v>12891</v>
      </c>
      <c r="T139" s="932">
        <v>1890</v>
      </c>
      <c r="U139" s="937"/>
      <c r="V139" s="937">
        <v>45530</v>
      </c>
      <c r="W139" s="938" t="s">
        <v>13297</v>
      </c>
      <c r="X139" s="939"/>
    </row>
    <row r="140" spans="1:24" ht="26.25" customHeight="1">
      <c r="A140" s="931"/>
      <c r="B140" s="932"/>
      <c r="C140" s="932"/>
      <c r="D140" s="932"/>
      <c r="E140" s="932"/>
      <c r="F140" s="932"/>
      <c r="G140" s="932"/>
      <c r="H140" s="932"/>
      <c r="I140" s="932" t="s">
        <v>7855</v>
      </c>
      <c r="J140" s="932" t="s">
        <v>12842</v>
      </c>
      <c r="K140" s="940"/>
      <c r="L140" s="950"/>
      <c r="M140" s="2476" t="s">
        <v>11416</v>
      </c>
      <c r="N140" s="2477"/>
      <c r="O140" s="2478"/>
      <c r="P140" s="935"/>
      <c r="Q140" s="932"/>
      <c r="R140" s="932"/>
      <c r="S140" s="933" t="s">
        <v>189</v>
      </c>
      <c r="T140" s="933">
        <v>3950</v>
      </c>
      <c r="U140" s="937"/>
      <c r="V140" s="937">
        <v>45538</v>
      </c>
      <c r="W140" s="938"/>
      <c r="X140" s="939"/>
    </row>
    <row r="141" spans="1:24" ht="26.25" customHeight="1">
      <c r="A141" s="931"/>
      <c r="B141" s="932"/>
      <c r="C141" s="932"/>
      <c r="D141" s="932"/>
      <c r="E141" s="932"/>
      <c r="F141" s="932"/>
      <c r="G141" s="932"/>
      <c r="H141" s="932"/>
      <c r="I141" s="932"/>
      <c r="J141" s="932" t="s">
        <v>12861</v>
      </c>
      <c r="K141" s="940"/>
      <c r="L141" s="950"/>
      <c r="M141" s="950"/>
      <c r="N141" s="779"/>
      <c r="O141" s="779"/>
      <c r="P141" s="935"/>
      <c r="Q141" s="932"/>
      <c r="R141" s="932"/>
      <c r="S141" s="933" t="s">
        <v>2472</v>
      </c>
      <c r="T141" s="933">
        <f>SUM(T136:T140)</f>
        <v>11420</v>
      </c>
      <c r="U141" s="937"/>
      <c r="V141" s="937">
        <v>45558</v>
      </c>
      <c r="W141" s="938" t="s">
        <v>13156</v>
      </c>
      <c r="X141" s="939"/>
    </row>
    <row r="142" spans="1:24" ht="26.25" customHeight="1" thickBot="1">
      <c r="A142" s="941"/>
      <c r="B142" s="942"/>
      <c r="C142" s="942"/>
      <c r="D142" s="942"/>
      <c r="E142" s="942"/>
      <c r="F142" s="942"/>
      <c r="G142" s="942"/>
      <c r="H142" s="942"/>
      <c r="I142" s="942"/>
      <c r="J142" s="942"/>
      <c r="K142" s="611" t="s">
        <v>12836</v>
      </c>
      <c r="L142" s="942"/>
      <c r="M142" s="942"/>
      <c r="N142" s="943"/>
      <c r="O142" s="943"/>
      <c r="P142" s="944"/>
      <c r="Q142" s="942"/>
      <c r="R142" s="942"/>
      <c r="S142" s="945"/>
      <c r="T142" s="945"/>
      <c r="U142" s="946"/>
      <c r="V142" s="947">
        <v>45544</v>
      </c>
      <c r="W142" s="948"/>
      <c r="X142" s="949"/>
    </row>
    <row r="143" spans="1:24" ht="26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51"/>
      <c r="L143" s="4"/>
      <c r="M143" s="4"/>
      <c r="N143" s="451"/>
      <c r="O143" s="451"/>
      <c r="P143" s="452"/>
      <c r="Q143" s="4"/>
      <c r="R143" s="4"/>
      <c r="S143" s="4"/>
      <c r="T143" s="4"/>
      <c r="U143" s="453"/>
      <c r="V143" s="454"/>
      <c r="W143" s="455"/>
      <c r="X143" s="455"/>
    </row>
    <row r="144" spans="1:24" ht="26.25" customHeight="1" thickBot="1"/>
    <row r="145" spans="1:24" ht="26.25" customHeight="1">
      <c r="A145" s="791" t="s">
        <v>188</v>
      </c>
      <c r="B145" s="792"/>
      <c r="C145" s="792" t="s">
        <v>12169</v>
      </c>
      <c r="D145" s="792" t="s">
        <v>190</v>
      </c>
      <c r="E145" s="792" t="s">
        <v>13104</v>
      </c>
      <c r="F145" s="792" t="s">
        <v>13104</v>
      </c>
      <c r="G145" s="792" t="s">
        <v>191</v>
      </c>
      <c r="H145" s="793"/>
      <c r="I145" s="792" t="s">
        <v>10531</v>
      </c>
      <c r="J145" s="792" t="s">
        <v>12922</v>
      </c>
      <c r="K145" s="794" t="s">
        <v>10534</v>
      </c>
      <c r="L145" s="792" t="s">
        <v>12991</v>
      </c>
      <c r="M145" s="792"/>
      <c r="N145" s="794" t="s">
        <v>12997</v>
      </c>
      <c r="O145" s="794">
        <v>19364272</v>
      </c>
      <c r="P145" s="1255" t="s">
        <v>14073</v>
      </c>
      <c r="Q145" s="792" t="s">
        <v>12934</v>
      </c>
      <c r="R145" s="792">
        <f>IF(MID(RIGHT(S145,8),1,1)="M",2021,IF(MID(RIGHT(S145,8),1,1)="N",2022,IF(MID(RIGHT(S145,8),1,1)="P",2023,IF(MID(RIGHT(S145,8),1,1)="R",1994,IF(MID(RIGHT(S145,8),1,1)="S",1995,IF(MID(RIGHT(S145,8),1,1)="T",1996,IF(MID(RIGHT(S145,8),1,1)="V",1997,IF(MID(RIGHT(S145,8),1,1)="W",1998,IF(MID(RIGHT(S145,8),1,1)="X",1999,IF(MID(RIGHT(S145,8),1,1)="Y",2000,IF(MID(RIGHT(S145,8),1,1)="1",2001,IF(MID(RIGHT(S145,8),1,1)="2",2002,IF(MID(RIGHT(S145,8),1,1)="3",2003,IF(MID(RIGHT(S145,8),1,1)="4",2004,IF(MID(RIGHT(S145,8),1,1)="5",2005,IF(MID(RIGHT(S145,8),1,1)="6",2006,IF(MID(RIGHT(S145,8),1,1)="7",2007,IF(MID(RIGHT(S145,8),1,1)="8",2008,IF(MID(RIGHT(S145,8),1,1)="9",2009,IF(MID(RIGHT(S145,8),1,1)="A",2010,IF(MID(RIGHT(S145,8),1,1)="B",2011,IF(MID(RIGHT(S145,8),1,1)="C",2012,IF(MID(RIGHT(S145,8),1,1)="D",2013,IF(MID(RIGHT(S145,8),1,1)="E",2014,IF(MID(RIGHT(S145,8),1,1)="F",2015,IF(MID(RIGHT(S145,8),1,1)="G",2016,IF(MID(RIGHT(S145,8),1,1)="H",2017,IF(MID(RIGHT(S145,8),1,1)="J",2018,IF(MID(RIGHT(S145,8),1,1)="K",2019,IF(MID(RIGHT(S145,8),1,1)="L",2020,""))))))))))))))))))))))))))))))</f>
        <v>2017</v>
      </c>
      <c r="S145" s="792" t="s">
        <v>13055</v>
      </c>
      <c r="T145" s="792">
        <v>1600</v>
      </c>
      <c r="U145" s="795">
        <v>45457</v>
      </c>
      <c r="V145" s="795">
        <v>45522</v>
      </c>
      <c r="W145" s="796">
        <v>2700</v>
      </c>
      <c r="X145" s="797">
        <v>3650</v>
      </c>
    </row>
    <row r="146" spans="1:24" ht="26.25" customHeight="1">
      <c r="A146" s="798"/>
      <c r="B146" s="90"/>
      <c r="C146" s="90"/>
      <c r="D146" s="90"/>
      <c r="E146" s="90"/>
      <c r="F146" s="90"/>
      <c r="G146" s="90"/>
      <c r="H146" s="90"/>
      <c r="I146" s="90" t="s">
        <v>194</v>
      </c>
      <c r="J146" s="412" t="s">
        <v>12925</v>
      </c>
      <c r="K146" s="96" t="s">
        <v>211</v>
      </c>
      <c r="L146" s="961" t="s">
        <v>3603</v>
      </c>
      <c r="M146" s="1706"/>
      <c r="N146" s="73" t="s">
        <v>12794</v>
      </c>
      <c r="O146" s="91"/>
      <c r="P146" s="92"/>
      <c r="Q146" s="90" t="s">
        <v>12935</v>
      </c>
      <c r="R146" s="90">
        <f>IF(MID(RIGHT(S146,8),1,1)="M",2021,IF(MID(RIGHT(S146,8),1,1)="N",2022,IF(MID(RIGHT(S146,8),1,1)="P",2023,IF(MID(RIGHT(S146,8),1,1)="R",1994,IF(MID(RIGHT(S146,8),1,1)="S",1995,IF(MID(RIGHT(S146,8),1,1)="T",1996,IF(MID(RIGHT(S146,8),1,1)="V",1997,IF(MID(RIGHT(S146,8),1,1)="W",1998,IF(MID(RIGHT(S146,8),1,1)="X",1999,IF(MID(RIGHT(S146,8),1,1)="Y",2000,IF(MID(RIGHT(S146,8),1,1)="1",2001,IF(MID(RIGHT(S146,8),1,1)="2",2002,IF(MID(RIGHT(S146,8),1,1)="3",2003,IF(MID(RIGHT(S146,8),1,1)="4",2004,IF(MID(RIGHT(S146,8),1,1)="5",2005,IF(MID(RIGHT(S146,8),1,1)="6",2006,IF(MID(RIGHT(S146,8),1,1)="7",2007,IF(MID(RIGHT(S146,8),1,1)="8",2008,IF(MID(RIGHT(S146,8),1,1)="9",2009,IF(MID(RIGHT(S146,8),1,1)="A",2010,IF(MID(RIGHT(S146,8),1,1)="B",2011,IF(MID(RIGHT(S146,8),1,1)="C",2012,IF(MID(RIGHT(S146,8),1,1)="D",2013,IF(MID(RIGHT(S146,8),1,1)="E",2014,IF(MID(RIGHT(S146,8),1,1)="F",2015,IF(MID(RIGHT(S146,8),1,1)="G",2016,IF(MID(RIGHT(S146,8),1,1)="H",2017,IF(MID(RIGHT(S146,8),1,1)="J",2018,IF(MID(RIGHT(S146,8),1,1)="K",2019,IF(MID(RIGHT(S146,8),1,1)="L",2020,""))))))))))))))))))))))))))))))</f>
        <v>2015</v>
      </c>
      <c r="S146" s="90" t="s">
        <v>13056</v>
      </c>
      <c r="T146" s="90">
        <v>1570</v>
      </c>
      <c r="U146" s="94">
        <v>45456</v>
      </c>
      <c r="V146" s="93">
        <v>45492</v>
      </c>
      <c r="W146" s="105" t="s">
        <v>13416</v>
      </c>
      <c r="X146" s="800" t="s">
        <v>3946</v>
      </c>
    </row>
    <row r="147" spans="1:24" ht="26.25" customHeight="1">
      <c r="A147" s="798"/>
      <c r="B147" s="90"/>
      <c r="C147" s="90" t="s">
        <v>12775</v>
      </c>
      <c r="D147" s="90" t="s">
        <v>12998</v>
      </c>
      <c r="E147" s="90"/>
      <c r="F147" s="90"/>
      <c r="G147" s="90"/>
      <c r="H147" s="90"/>
      <c r="I147" s="90"/>
      <c r="J147" s="90"/>
      <c r="K147" s="91" t="s">
        <v>12923</v>
      </c>
      <c r="L147" s="91"/>
      <c r="M147" s="1707"/>
      <c r="N147" s="73" t="s">
        <v>2435</v>
      </c>
      <c r="O147" s="1708"/>
      <c r="P147" s="1709" t="s">
        <v>13101</v>
      </c>
      <c r="Q147" s="90" t="s">
        <v>12936</v>
      </c>
      <c r="R147" s="90">
        <f>IF(MID(RIGHT(S147,8),1,1)="M",2021,IF(MID(RIGHT(S147,8),1,1)="N",2022,IF(MID(RIGHT(S147,8),1,1)="P",2023,IF(MID(RIGHT(S147,8),1,1)="R",1994,IF(MID(RIGHT(S147,8),1,1)="S",1995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2020</v>
      </c>
      <c r="S147" s="90" t="s">
        <v>13018</v>
      </c>
      <c r="T147" s="90">
        <v>1775</v>
      </c>
      <c r="U147" s="93"/>
      <c r="V147" s="93">
        <v>45494</v>
      </c>
      <c r="W147" s="105"/>
      <c r="X147" s="800" t="s">
        <v>14072</v>
      </c>
    </row>
    <row r="148" spans="1:24" ht="26.25" customHeight="1">
      <c r="A148" s="798"/>
      <c r="B148" s="90"/>
      <c r="C148" s="90" t="s">
        <v>12777</v>
      </c>
      <c r="D148" s="90" t="s">
        <v>12998</v>
      </c>
      <c r="E148" s="90"/>
      <c r="F148" s="90"/>
      <c r="G148" s="90"/>
      <c r="H148" s="90"/>
      <c r="I148" s="90"/>
      <c r="J148" s="90"/>
      <c r="K148" s="91" t="s">
        <v>1772</v>
      </c>
      <c r="L148" s="91"/>
      <c r="M148" s="1707"/>
      <c r="N148" s="73" t="s">
        <v>12996</v>
      </c>
      <c r="O148" s="1708"/>
      <c r="P148" s="1709"/>
      <c r="Q148" s="90"/>
      <c r="R148" s="90"/>
      <c r="S148" s="90"/>
      <c r="T148" s="90"/>
      <c r="U148" s="94"/>
      <c r="V148" s="94">
        <v>45497</v>
      </c>
      <c r="W148" s="105"/>
      <c r="X148" s="800"/>
    </row>
    <row r="149" spans="1:24" ht="26.25" customHeight="1">
      <c r="A149" s="798"/>
      <c r="B149" s="90"/>
      <c r="C149" s="90" t="s">
        <v>10002</v>
      </c>
      <c r="D149" s="90" t="s">
        <v>12998</v>
      </c>
      <c r="E149" s="90"/>
      <c r="F149" s="90"/>
      <c r="G149" s="90"/>
      <c r="H149" s="90"/>
      <c r="I149" s="90"/>
      <c r="J149" s="90"/>
      <c r="K149" s="1678"/>
      <c r="L149" s="1711"/>
      <c r="M149" s="1710"/>
      <c r="N149" s="1710"/>
      <c r="O149" s="1710"/>
      <c r="P149" s="1709"/>
      <c r="Q149" s="1709"/>
      <c r="R149" s="90"/>
      <c r="S149" s="95" t="s">
        <v>189</v>
      </c>
      <c r="T149" s="95">
        <v>3860</v>
      </c>
      <c r="U149" s="93"/>
      <c r="V149" s="93"/>
      <c r="W149" s="105"/>
      <c r="X149" s="800"/>
    </row>
    <row r="150" spans="1:24" ht="26.25" customHeight="1">
      <c r="A150" s="798"/>
      <c r="B150" s="90"/>
      <c r="C150" s="90" t="s">
        <v>10003</v>
      </c>
      <c r="D150" s="90" t="s">
        <v>191</v>
      </c>
      <c r="E150" s="90"/>
      <c r="F150" s="90"/>
      <c r="G150" s="90"/>
      <c r="H150" s="90"/>
      <c r="I150" s="90"/>
      <c r="J150" s="90"/>
      <c r="K150" s="90"/>
      <c r="L150" s="1711"/>
      <c r="M150" s="1710"/>
      <c r="N150" s="1710"/>
      <c r="O150" s="1710"/>
      <c r="P150" s="1710"/>
      <c r="Q150" s="1709"/>
      <c r="R150" s="90"/>
      <c r="S150" s="95" t="s">
        <v>2472</v>
      </c>
      <c r="T150" s="95">
        <f>SUM(T145:T149)</f>
        <v>8805</v>
      </c>
      <c r="U150" s="94"/>
      <c r="V150" s="94"/>
      <c r="W150" s="105"/>
      <c r="X150" s="800"/>
    </row>
    <row r="151" spans="1:24" ht="26.25" customHeight="1" thickBot="1">
      <c r="A151" s="801"/>
      <c r="B151" s="802"/>
      <c r="C151" s="802"/>
      <c r="D151" s="802"/>
      <c r="E151" s="802"/>
      <c r="F151" s="802"/>
      <c r="G151" s="802"/>
      <c r="H151" s="802"/>
      <c r="I151" s="802"/>
      <c r="J151" s="802"/>
      <c r="K151" s="1690" t="s">
        <v>12924</v>
      </c>
      <c r="L151" s="802"/>
      <c r="M151" s="1712"/>
      <c r="N151" s="1713"/>
      <c r="O151" s="1713"/>
      <c r="P151" s="1714"/>
      <c r="Q151" s="802"/>
      <c r="R151" s="802"/>
      <c r="S151" s="805"/>
      <c r="T151" s="805"/>
      <c r="U151" s="806"/>
      <c r="V151" s="807"/>
      <c r="W151" s="808"/>
      <c r="X151" s="809"/>
    </row>
    <row r="152" spans="1:24" ht="26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51"/>
      <c r="L152" s="4"/>
      <c r="M152" s="4"/>
      <c r="N152" s="451"/>
      <c r="O152" s="451"/>
      <c r="P152" s="452"/>
      <c r="Q152" s="4"/>
      <c r="R152" s="4"/>
      <c r="S152" s="4"/>
      <c r="T152" s="4"/>
      <c r="U152" s="453"/>
      <c r="V152" s="454"/>
      <c r="W152" s="455"/>
      <c r="X152" s="455"/>
    </row>
    <row r="153" spans="1:24" ht="26.25" customHeight="1" thickBot="1"/>
    <row r="154" spans="1:24" ht="26.25" customHeight="1">
      <c r="A154" s="874" t="s">
        <v>188</v>
      </c>
      <c r="B154" s="875"/>
      <c r="C154" s="875" t="s">
        <v>13111</v>
      </c>
      <c r="D154" s="875" t="s">
        <v>190</v>
      </c>
      <c r="E154" s="875" t="s">
        <v>13288</v>
      </c>
      <c r="F154" s="875" t="s">
        <v>191</v>
      </c>
      <c r="G154" s="875" t="s">
        <v>191</v>
      </c>
      <c r="H154" s="1478"/>
      <c r="I154" s="875" t="s">
        <v>13112</v>
      </c>
      <c r="J154" s="875" t="s">
        <v>13197</v>
      </c>
      <c r="K154" s="876" t="s">
        <v>12753</v>
      </c>
      <c r="L154" s="875" t="s">
        <v>13457</v>
      </c>
      <c r="M154" s="923" t="s">
        <v>13300</v>
      </c>
      <c r="N154" s="876" t="s">
        <v>13242</v>
      </c>
      <c r="O154" s="876" t="s">
        <v>13262</v>
      </c>
      <c r="P154" s="1754" t="s">
        <v>13265</v>
      </c>
      <c r="Q154" s="875" t="s">
        <v>2093</v>
      </c>
      <c r="R154" s="875">
        <v>2015</v>
      </c>
      <c r="S154" s="875" t="s">
        <v>13264</v>
      </c>
      <c r="T154" s="875">
        <v>1550</v>
      </c>
      <c r="U154" s="878">
        <v>45459</v>
      </c>
      <c r="V154" s="878"/>
      <c r="W154" s="879">
        <v>5550</v>
      </c>
      <c r="X154" s="880">
        <v>6100</v>
      </c>
    </row>
    <row r="155" spans="1:24" ht="26.25" customHeight="1">
      <c r="A155" s="1759"/>
      <c r="B155" s="1755"/>
      <c r="C155" s="320" t="s">
        <v>13312</v>
      </c>
      <c r="D155" s="1755"/>
      <c r="E155" s="1755"/>
      <c r="F155" s="1755"/>
      <c r="G155" s="1755"/>
      <c r="H155" s="1755"/>
      <c r="I155" s="1755" t="s">
        <v>13291</v>
      </c>
      <c r="J155" s="412" t="s">
        <v>13199</v>
      </c>
      <c r="K155" s="884" t="s">
        <v>13114</v>
      </c>
      <c r="L155" s="1755"/>
      <c r="M155" s="882" t="s">
        <v>13301</v>
      </c>
      <c r="N155" s="73" t="s">
        <v>2431</v>
      </c>
      <c r="O155" s="882"/>
      <c r="P155" s="1760"/>
      <c r="Q155" s="882" t="s">
        <v>2093</v>
      </c>
      <c r="R155" s="882">
        <f>IF(MID(RIGHT(S155,8),1,1)="M",2021,IF(MID(RIGHT(S155,8),1,1)="N",2022,IF(MID(RIGHT(S155,8),1,1)="P",2023,IF(MID(RIGHT(S155,8),1,1)="R",1994,IF(MID(RIGHT(S155,8),1,1)="S",1995,IF(MID(RIGHT(S155,8),1,1)="T",1996,IF(MID(RIGHT(S155,8),1,1)="V",1997,IF(MID(RIGHT(S155,8),1,1)="W",1998,IF(MID(RIGHT(S155,8),1,1)="X",1999,IF(MID(RIGHT(S155,8),1,1)="Y",2000,IF(MID(RIGHT(S155,8),1,1)="1",2001,IF(MID(RIGHT(S155,8),1,1)="2",2002,IF(MID(RIGHT(S155,8),1,1)="3",2003,IF(MID(RIGHT(S155,8),1,1)="4",2004,IF(MID(RIGHT(S155,8),1,1)="5",2005,IF(MID(RIGHT(S155,8),1,1)="6",2006,IF(MID(RIGHT(S155,8),1,1)="7",2007,IF(MID(RIGHT(S155,8),1,1)="8",2008,IF(MID(RIGHT(S155,8),1,1)="9",2009,IF(MID(RIGHT(S155,8),1,1)="A",2010,IF(MID(RIGHT(S155,8),1,1)="B",2011,IF(MID(RIGHT(S155,8),1,1)="C",2012,IF(MID(RIGHT(S155,8),1,1)="D",2013,IF(MID(RIGHT(S155,8),1,1)="E",2014,IF(MID(RIGHT(S155,8),1,1)="F",2015,IF(MID(RIGHT(S155,8),1,1)="G",2016,IF(MID(RIGHT(S155,8),1,1)="H",2017,IF(MID(RIGHT(S155,8),1,1)="J",2018,IF(MID(RIGHT(S155,8),1,1)="K",2019,IF(MID(RIGHT(S155,8),1,1)="L",2020,""))))))))))))))))))))))))))))))</f>
        <v>2015</v>
      </c>
      <c r="S155" s="882" t="s">
        <v>13266</v>
      </c>
      <c r="T155" s="882">
        <v>1550</v>
      </c>
      <c r="U155" s="891"/>
      <c r="V155" s="1761"/>
      <c r="W155" s="1762" t="s">
        <v>13391</v>
      </c>
      <c r="X155" s="1763" t="s">
        <v>13361</v>
      </c>
    </row>
    <row r="156" spans="1:24" ht="26.25" customHeight="1">
      <c r="A156" s="881"/>
      <c r="B156" s="882"/>
      <c r="C156" s="882"/>
      <c r="D156" s="882"/>
      <c r="E156" s="882"/>
      <c r="F156" s="882"/>
      <c r="G156" s="882"/>
      <c r="H156" s="882"/>
      <c r="I156" s="882"/>
      <c r="J156" s="320" t="s">
        <v>13198</v>
      </c>
      <c r="K156" s="889" t="s">
        <v>3194</v>
      </c>
      <c r="L156" s="882"/>
      <c r="M156" s="882" t="s">
        <v>13292</v>
      </c>
      <c r="N156" s="73" t="s">
        <v>3907</v>
      </c>
      <c r="O156" s="1436"/>
      <c r="P156" s="882"/>
      <c r="Q156" s="882" t="s">
        <v>3291</v>
      </c>
      <c r="R156" s="882">
        <f>IF(MID(RIGHT(S156,8),1,1)="M",2021,IF(MID(RIGHT(S156,8),1,1)="N",2022,IF(MID(RIGHT(S156,8),1,1)="P",2023,IF(MID(RIGHT(S156,8),1,1)="R",1994,IF(MID(RIGHT(S156,8),1,1)="S",1995,IF(MID(RIGHT(S156,8),1,1)="T",1996,IF(MID(RIGHT(S156,8),1,1)="V",1997,IF(MID(RIGHT(S156,8),1,1)="W",1998,IF(MID(RIGHT(S156,8),1,1)="X",1999,IF(MID(RIGHT(S156,8),1,1)="Y",2000,IF(MID(RIGHT(S156,8),1,1)="1",2001,IF(MID(RIGHT(S156,8),1,1)="2",2002,IF(MID(RIGHT(S156,8),1,1)="3",2003,IF(MID(RIGHT(S156,8),1,1)="4",2004,IF(MID(RIGHT(S156,8),1,1)="5",2005,IF(MID(RIGHT(S156,8),1,1)="6",2006,IF(MID(RIGHT(S156,8),1,1)="7",2007,IF(MID(RIGHT(S156,8),1,1)="8",2008,IF(MID(RIGHT(S156,8),1,1)="9",2009,IF(MID(RIGHT(S156,8),1,1)="A",2010,IF(MID(RIGHT(S156,8),1,1)="B",2011,IF(MID(RIGHT(S156,8),1,1)="C",2012,IF(MID(RIGHT(S156,8),1,1)="D",2013,IF(MID(RIGHT(S156,8),1,1)="E",2014,IF(MID(RIGHT(S156,8),1,1)="F",2015,IF(MID(RIGHT(S156,8),1,1)="G",2016,IF(MID(RIGHT(S156,8),1,1)="H",2017,IF(MID(RIGHT(S156,8),1,1)="J",2018,IF(MID(RIGHT(S156,8),1,1)="K",2019,IF(MID(RIGHT(S156,8),1,1)="L",2020,""))))))))))))))))))))))))))))))</f>
        <v>2017</v>
      </c>
      <c r="S156" s="882" t="s">
        <v>13267</v>
      </c>
      <c r="T156" s="882">
        <v>1550</v>
      </c>
      <c r="U156" s="891"/>
      <c r="V156" s="885"/>
      <c r="W156" s="911"/>
      <c r="X156" s="888"/>
    </row>
    <row r="157" spans="1:24" ht="26.25" customHeight="1">
      <c r="A157" s="881"/>
      <c r="B157" s="882"/>
      <c r="C157" s="882"/>
      <c r="D157" s="882"/>
      <c r="E157" s="882"/>
      <c r="F157" s="882"/>
      <c r="G157" s="882"/>
      <c r="H157" s="882"/>
      <c r="I157" s="882"/>
      <c r="J157" s="882"/>
      <c r="K157" s="889" t="s">
        <v>8972</v>
      </c>
      <c r="L157" s="882"/>
      <c r="M157" s="882" t="s">
        <v>13293</v>
      </c>
      <c r="N157" s="73" t="s">
        <v>12674</v>
      </c>
      <c r="O157" s="1436"/>
      <c r="P157" s="1772" t="s">
        <v>13268</v>
      </c>
      <c r="Q157" s="882" t="s">
        <v>13289</v>
      </c>
      <c r="R157" s="882">
        <f>IF(MID(RIGHT(S157,8),1,1)="M",2021,IF(MID(RIGHT(S157,8),1,1)="N",2022,IF(MID(RIGHT(S157,8),1,1)="P",2023,IF(MID(RIGHT(S157,8),1,1)="R",1994,IF(MID(RIGHT(S157,8),1,1)="S",1995,IF(MID(RIGHT(S157,8),1,1)="T",1996,IF(MID(RIGHT(S157,8),1,1)="V",1997,IF(MID(RIGHT(S157,8),1,1)="W",1998,IF(MID(RIGHT(S157,8),1,1)="X",1999,IF(MID(RIGHT(S157,8),1,1)="Y",2000,IF(MID(RIGHT(S157,8),1,1)="1",2001,IF(MID(RIGHT(S157,8),1,1)="2",2002,IF(MID(RIGHT(S157,8),1,1)="3",2003,IF(MID(RIGHT(S157,8),1,1)="4",2004,IF(MID(RIGHT(S157,8),1,1)="5",2005,IF(MID(RIGHT(S157,8),1,1)="6",2006,IF(MID(RIGHT(S157,8),1,1)="7",2007,IF(MID(RIGHT(S157,8),1,1)="8",2008,IF(MID(RIGHT(S157,8),1,1)="9",2009,IF(MID(RIGHT(S157,8),1,1)="A",2010,IF(MID(RIGHT(S157,8),1,1)="B",2011,IF(MID(RIGHT(S157,8),1,1)="C",2012,IF(MID(RIGHT(S157,8),1,1)="D",2013,IF(MID(RIGHT(S157,8),1,1)="E",2014,IF(MID(RIGHT(S157,8),1,1)="F",2015,IF(MID(RIGHT(S157,8),1,1)="G",2016,IF(MID(RIGHT(S157,8),1,1)="H",2017,IF(MID(RIGHT(S157,8),1,1)="J",2018,IF(MID(RIGHT(S157,8),1,1)="K",2019,IF(MID(RIGHT(S157,8),1,1)="L",2020,""))))))))))))))))))))))))))))))</f>
        <v>2020</v>
      </c>
      <c r="S157" s="882" t="s">
        <v>13263</v>
      </c>
      <c r="T157" s="882">
        <v>2250</v>
      </c>
      <c r="U157" s="885"/>
      <c r="V157" s="885"/>
      <c r="W157" s="911"/>
      <c r="X157" s="888"/>
    </row>
    <row r="158" spans="1:24" ht="26.25" customHeight="1">
      <c r="A158" s="881"/>
      <c r="B158" s="882"/>
      <c r="C158" s="882"/>
      <c r="D158" s="882"/>
      <c r="E158" s="882"/>
      <c r="F158" s="882"/>
      <c r="G158" s="882"/>
      <c r="H158" s="882"/>
      <c r="I158" s="882"/>
      <c r="J158" s="882"/>
      <c r="K158" s="890"/>
      <c r="L158" s="882"/>
      <c r="M158" s="882"/>
      <c r="N158" s="882"/>
      <c r="O158" s="882"/>
      <c r="P158" s="882"/>
      <c r="Q158" s="882"/>
      <c r="R158" s="882"/>
      <c r="S158" s="883" t="s">
        <v>189</v>
      </c>
      <c r="T158" s="883">
        <v>3680</v>
      </c>
      <c r="U158" s="885"/>
      <c r="V158" s="891"/>
      <c r="W158" s="887"/>
      <c r="X158" s="888"/>
    </row>
    <row r="159" spans="1:24" ht="26.25" customHeight="1">
      <c r="A159" s="881"/>
      <c r="B159" s="882"/>
      <c r="C159" s="882"/>
      <c r="D159" s="882"/>
      <c r="E159" s="882"/>
      <c r="F159" s="882"/>
      <c r="G159" s="882"/>
      <c r="H159" s="882"/>
      <c r="I159" s="882"/>
      <c r="J159" s="882"/>
      <c r="K159" s="890"/>
      <c r="L159" s="882"/>
      <c r="M159" s="882"/>
      <c r="N159" s="882"/>
      <c r="O159" s="882"/>
      <c r="P159" s="882"/>
      <c r="Q159" s="882"/>
      <c r="R159" s="882"/>
      <c r="S159" s="883" t="s">
        <v>2472</v>
      </c>
      <c r="T159" s="883">
        <f>SUM(T154:T158)</f>
        <v>10580</v>
      </c>
      <c r="U159" s="891"/>
      <c r="V159" s="891"/>
      <c r="W159" s="887"/>
      <c r="X159" s="1309"/>
    </row>
    <row r="160" spans="1:24" ht="26.25" customHeight="1" thickBot="1">
      <c r="A160" s="892"/>
      <c r="B160" s="893"/>
      <c r="C160" s="893"/>
      <c r="D160" s="893"/>
      <c r="E160" s="893"/>
      <c r="F160" s="893"/>
      <c r="G160" s="893"/>
      <c r="H160" s="893"/>
      <c r="I160" s="893"/>
      <c r="J160" s="893" t="s">
        <v>13113</v>
      </c>
      <c r="K160" s="611" t="s">
        <v>12924</v>
      </c>
      <c r="L160" s="893"/>
      <c r="M160" s="893"/>
      <c r="N160" s="894"/>
      <c r="O160" s="894"/>
      <c r="P160" s="895"/>
      <c r="Q160" s="893"/>
      <c r="R160" s="893"/>
      <c r="S160" s="896" t="s">
        <v>12541</v>
      </c>
      <c r="T160" s="896">
        <v>6900</v>
      </c>
      <c r="U160" s="897"/>
      <c r="V160" s="898"/>
      <c r="W160" s="899"/>
      <c r="X160" s="900"/>
    </row>
    <row r="162" spans="1:24" ht="26.25" customHeight="1" thickBot="1"/>
    <row r="163" spans="1:24" ht="26.25" customHeight="1">
      <c r="A163" s="699" t="s">
        <v>188</v>
      </c>
      <c r="B163" s="700"/>
      <c r="C163" s="700" t="s">
        <v>154</v>
      </c>
      <c r="D163" s="700" t="s">
        <v>190</v>
      </c>
      <c r="E163" s="700" t="s">
        <v>13210</v>
      </c>
      <c r="F163" s="700" t="s">
        <v>191</v>
      </c>
      <c r="G163" s="700" t="s">
        <v>191</v>
      </c>
      <c r="H163" s="1484"/>
      <c r="I163" s="700" t="s">
        <v>8125</v>
      </c>
      <c r="J163" s="715" t="s">
        <v>13298</v>
      </c>
      <c r="K163" s="1515" t="s">
        <v>11332</v>
      </c>
      <c r="L163" s="715" t="s">
        <v>13243</v>
      </c>
      <c r="M163" s="715"/>
      <c r="N163" s="701" t="s">
        <v>13144</v>
      </c>
      <c r="O163" s="701" t="s">
        <v>13140</v>
      </c>
      <c r="P163" s="702" t="s">
        <v>13640</v>
      </c>
      <c r="Q163" s="700" t="s">
        <v>2093</v>
      </c>
      <c r="R163" s="700">
        <f>IF(MID(RIGHT(S163,8),1,1)="M",2021,IF(MID(RIGHT(S163,8),1,1)="N",2022,IF(MID(RIGHT(S163,8),1,1)="P",2023,IF(MID(RIGHT(S163,8),1,1)="R",1994,IF(MID(RIGHT(S163,8),1,1)="S",1995,IF(MID(RIGHT(S163,8),1,1)="T",1996,IF(MID(RIGHT(S163,8),1,1)="V",1997,IF(MID(RIGHT(S163,8),1,1)="W",1998,IF(MID(RIGHT(S163,8),1,1)="X",1999,IF(MID(RIGHT(S163,8),1,1)="Y",2000,IF(MID(RIGHT(S163,8),1,1)="1",2001,IF(MID(RIGHT(S163,8),1,1)="2",2002,IF(MID(RIGHT(S163,8),1,1)="3",2003,IF(MID(RIGHT(S163,8),1,1)="4",2004,IF(MID(RIGHT(S163,8),1,1)="5",2005,IF(MID(RIGHT(S163,8),1,1)="6",2006,IF(MID(RIGHT(S163,8),1,1)="7",2007,IF(MID(RIGHT(S163,8),1,1)="8",2008,IF(MID(RIGHT(S163,8),1,1)="9",2009,IF(MID(RIGHT(S163,8),1,1)="A",2010,IF(MID(RIGHT(S163,8),1,1)="B",2011,IF(MID(RIGHT(S163,8),1,1)="C",2012,IF(MID(RIGHT(S163,8),1,1)="D",2013,IF(MID(RIGHT(S163,8),1,1)="E",2014,IF(MID(RIGHT(S163,8),1,1)="F",2015,IF(MID(RIGHT(S163,8),1,1)="G",2016,IF(MID(RIGHT(S163,8),1,1)="H",2017,IF(MID(RIGHT(S163,8),1,1)="J",2018,IF(MID(RIGHT(S163,8),1,1)="K",2019,IF(MID(RIGHT(S163,8),1,1)="L",2020,""))))))))))))))))))))))))))))))</f>
        <v>2020</v>
      </c>
      <c r="S163" s="700" t="s">
        <v>13248</v>
      </c>
      <c r="T163" s="700">
        <v>1815</v>
      </c>
      <c r="U163" s="1344">
        <v>45461</v>
      </c>
      <c r="V163" s="1344">
        <v>45541</v>
      </c>
      <c r="W163" s="703">
        <v>6300</v>
      </c>
      <c r="X163" s="704">
        <v>7600</v>
      </c>
    </row>
    <row r="164" spans="1:24" ht="26.25" customHeight="1">
      <c r="A164" s="705"/>
      <c r="B164" s="278"/>
      <c r="C164" s="320" t="s">
        <v>8623</v>
      </c>
      <c r="D164" s="278"/>
      <c r="E164" s="278"/>
      <c r="F164" s="278"/>
      <c r="G164" s="278"/>
      <c r="H164" s="278"/>
      <c r="I164" s="278" t="s">
        <v>2578</v>
      </c>
      <c r="J164" s="317" t="s">
        <v>12822</v>
      </c>
      <c r="K164" s="280" t="s">
        <v>195</v>
      </c>
      <c r="L164" s="425" t="s">
        <v>3603</v>
      </c>
      <c r="M164" s="278"/>
      <c r="N164" s="73" t="s">
        <v>3073</v>
      </c>
      <c r="O164" s="278"/>
      <c r="P164" s="278"/>
      <c r="Q164" s="278" t="s">
        <v>10795</v>
      </c>
      <c r="R164" s="278">
        <f>IF(MID(RIGHT(S164,8),1,1)="M",2021,IF(MID(RIGHT(S164,8),1,1)="N",2022,IF(MID(RIGHT(S164,8),1,1)="P",2023,IF(MID(RIGHT(S164,8),1,1)="R",1994,IF(MID(RIGHT(S164,8),1,1)="S",1995,IF(MID(RIGHT(S164,8),1,1)="T",1996,IF(MID(RIGHT(S164,8),1,1)="V",1997,IF(MID(RIGHT(S164,8),1,1)="W",1998,IF(MID(RIGHT(S164,8),1,1)="X",1999,IF(MID(RIGHT(S164,8),1,1)="Y",2000,IF(MID(RIGHT(S164,8),1,1)="1",2001,IF(MID(RIGHT(S164,8),1,1)="2",2002,IF(MID(RIGHT(S164,8),1,1)="3",2003,IF(MID(RIGHT(S164,8),1,1)="4",2004,IF(MID(RIGHT(S164,8),1,1)="5",2005,IF(MID(RIGHT(S164,8),1,1)="6",2006,IF(MID(RIGHT(S164,8),1,1)="7",2007,IF(MID(RIGHT(S164,8),1,1)="8",2008,IF(MID(RIGHT(S164,8),1,1)="9",2009,IF(MID(RIGHT(S164,8),1,1)="A",2010,IF(MID(RIGHT(S164,8),1,1)="B",2011,IF(MID(RIGHT(S164,8),1,1)="C",2012,IF(MID(RIGHT(S164,8),1,1)="D",2013,IF(MID(RIGHT(S164,8),1,1)="E",2014,IF(MID(RIGHT(S164,8),1,1)="F",2015,IF(MID(RIGHT(S164,8),1,1)="G",2016,IF(MID(RIGHT(S164,8),1,1)="H",2017,IF(MID(RIGHT(S164,8),1,1)="J",2018,IF(MID(RIGHT(S164,8),1,1)="K",2019,IF(MID(RIGHT(S164,8),1,1)="L",2020,""))))))))))))))))))))))))))))))</f>
        <v>2022</v>
      </c>
      <c r="S164" s="278" t="s">
        <v>13213</v>
      </c>
      <c r="T164" s="278">
        <v>1870</v>
      </c>
      <c r="U164" s="420">
        <v>45460</v>
      </c>
      <c r="V164" s="719">
        <v>45541</v>
      </c>
      <c r="W164" s="283" t="s">
        <v>13639</v>
      </c>
      <c r="X164" s="706"/>
    </row>
    <row r="165" spans="1:24" ht="26.25" customHeight="1">
      <c r="A165" s="705"/>
      <c r="B165" s="278"/>
      <c r="C165" s="278" t="s">
        <v>8254</v>
      </c>
      <c r="D165" s="278"/>
      <c r="E165" s="278"/>
      <c r="F165" s="278"/>
      <c r="G165" s="278"/>
      <c r="H165" s="278"/>
      <c r="I165" s="720"/>
      <c r="J165" s="425" t="s">
        <v>13247</v>
      </c>
      <c r="K165" s="1767" t="s">
        <v>12975</v>
      </c>
      <c r="L165" s="278"/>
      <c r="M165" s="278"/>
      <c r="N165" s="73" t="s">
        <v>2435</v>
      </c>
      <c r="O165" s="1371"/>
      <c r="P165" s="278"/>
      <c r="Q165" s="278" t="s">
        <v>523</v>
      </c>
      <c r="R165" s="278">
        <f>IF(MID(RIGHT(S165,8),1,1)="M",2021,IF(MID(RIGHT(S165,8),1,1)="N",2022,IF(MID(RIGHT(S165,8),1,1)="P",2023,IF(MID(RIGHT(S165,8),1,1)="R",1994,IF(MID(RIGHT(S165,8),1,1)="S",1995,IF(MID(RIGHT(S165,8),1,1)="T",1996,IF(MID(RIGHT(S165,8),1,1)="V",1997,IF(MID(RIGHT(S165,8),1,1)="W",1998,IF(MID(RIGHT(S165,8),1,1)="X",1999,IF(MID(RIGHT(S165,8),1,1)="Y",2000,IF(MID(RIGHT(S165,8),1,1)="1",2001,IF(MID(RIGHT(S165,8),1,1)="2",2002,IF(MID(RIGHT(S165,8),1,1)="3",2003,IF(MID(RIGHT(S165,8),1,1)="4",2004,IF(MID(RIGHT(S165,8),1,1)="5",2005,IF(MID(RIGHT(S165,8),1,1)="6",2006,IF(MID(RIGHT(S165,8),1,1)="7",2007,IF(MID(RIGHT(S165,8),1,1)="8",2008,IF(MID(RIGHT(S165,8),1,1)="9",2009,IF(MID(RIGHT(S165,8),1,1)="A",2010,IF(MID(RIGHT(S165,8),1,1)="B",2011,IF(MID(RIGHT(S165,8),1,1)="C",2012,IF(MID(RIGHT(S165,8),1,1)="D",2013,IF(MID(RIGHT(S165,8),1,1)="E",2014,IF(MID(RIGHT(S165,8),1,1)="F",2015,IF(MID(RIGHT(S165,8),1,1)="G",2016,IF(MID(RIGHT(S165,8),1,1)="H",2017,IF(MID(RIGHT(S165,8),1,1)="J",2018,IF(MID(RIGHT(S165,8),1,1)="K",2019,IF(MID(RIGHT(S165,8),1,1)="L",2020,""))))))))))))))))))))))))))))))</f>
        <v>2020</v>
      </c>
      <c r="S165" s="278" t="s">
        <v>13214</v>
      </c>
      <c r="T165" s="278">
        <v>2290</v>
      </c>
      <c r="U165" s="420"/>
      <c r="V165" s="719">
        <v>45542</v>
      </c>
      <c r="W165" s="283"/>
      <c r="X165" s="706"/>
    </row>
    <row r="166" spans="1:24" ht="26.25" customHeight="1">
      <c r="A166" s="705"/>
      <c r="B166" s="278"/>
      <c r="C166" s="278" t="s">
        <v>13047</v>
      </c>
      <c r="D166" s="278" t="s">
        <v>13148</v>
      </c>
      <c r="E166" s="278"/>
      <c r="F166" s="278"/>
      <c r="G166" s="278"/>
      <c r="H166" s="278"/>
      <c r="I166" s="720" t="s">
        <v>8207</v>
      </c>
      <c r="J166" s="278" t="s">
        <v>13299</v>
      </c>
      <c r="K166" s="278" t="s">
        <v>8972</v>
      </c>
      <c r="L166" s="278"/>
      <c r="M166" s="278"/>
      <c r="N166" s="73" t="s">
        <v>7870</v>
      </c>
      <c r="O166" s="278"/>
      <c r="P166" s="280"/>
      <c r="Q166" s="278" t="s">
        <v>3291</v>
      </c>
      <c r="R166" s="278">
        <f>IF(MID(RIGHT(S166,8),1,1)="M",2021,IF(MID(RIGHT(S166,8),1,1)="N",2022,IF(MID(RIGHT(S166,8),1,1)="P",2023,IF(MID(RIGHT(S166,8),1,1)="R",1994,IF(MID(RIGHT(S166,8),1,1)="S",1995,IF(MID(RIGHT(S166,8),1,1)="T",1996,IF(MID(RIGHT(S166,8),1,1)="V",1997,IF(MID(RIGHT(S166,8),1,1)="W",1998,IF(MID(RIGHT(S166,8),1,1)="X",1999,IF(MID(RIGHT(S166,8),1,1)="Y",2000,IF(MID(RIGHT(S166,8),1,1)="1",2001,IF(MID(RIGHT(S166,8),1,1)="2",2002,IF(MID(RIGHT(S166,8),1,1)="3",2003,IF(MID(RIGHT(S166,8),1,1)="4",2004,IF(MID(RIGHT(S166,8),1,1)="5",2005,IF(MID(RIGHT(S166,8),1,1)="6",2006,IF(MID(RIGHT(S166,8),1,1)="7",2007,IF(MID(RIGHT(S166,8),1,1)="8",2008,IF(MID(RIGHT(S166,8),1,1)="9",2009,IF(MID(RIGHT(S166,8),1,1)="A",2010,IF(MID(RIGHT(S166,8),1,1)="B",2011,IF(MID(RIGHT(S166,8),1,1)="C",2012,IF(MID(RIGHT(S166,8),1,1)="D",2013,IF(MID(RIGHT(S166,8),1,1)="E",2014,IF(MID(RIGHT(S166,8),1,1)="F",2015,IF(MID(RIGHT(S166,8),1,1)="G",2016,IF(MID(RIGHT(S166,8),1,1)="H",2017,IF(MID(RIGHT(S166,8),1,1)="J",2018,IF(MID(RIGHT(S166,8),1,1)="K",2019,IF(MID(RIGHT(S166,8),1,1)="L",2020,""))))))))))))))))))))))))))))))</f>
        <v>2020</v>
      </c>
      <c r="S166" s="278" t="s">
        <v>13215</v>
      </c>
      <c r="T166" s="278">
        <v>1820</v>
      </c>
      <c r="U166" s="281"/>
      <c r="V166" s="281">
        <v>45544</v>
      </c>
      <c r="W166" s="283"/>
      <c r="X166" s="721"/>
    </row>
    <row r="167" spans="1:24" ht="26.25" customHeight="1">
      <c r="A167" s="705"/>
      <c r="B167" s="278"/>
      <c r="C167" s="278" t="s">
        <v>10002</v>
      </c>
      <c r="D167" s="278" t="s">
        <v>191</v>
      </c>
      <c r="E167" s="278"/>
      <c r="F167" s="278"/>
      <c r="G167" s="278"/>
      <c r="H167" s="278"/>
      <c r="I167" s="278"/>
      <c r="J167" s="278"/>
      <c r="K167" s="278"/>
      <c r="L167" s="278"/>
      <c r="M167" s="2559" t="s">
        <v>10944</v>
      </c>
      <c r="N167" s="2560"/>
      <c r="O167" s="2560"/>
      <c r="P167" s="2561"/>
      <c r="Q167" s="278"/>
      <c r="R167" s="278"/>
      <c r="S167" s="284" t="s">
        <v>189</v>
      </c>
      <c r="T167" s="284">
        <v>3750</v>
      </c>
      <c r="U167" s="281"/>
      <c r="V167" s="281">
        <v>45545</v>
      </c>
      <c r="W167" s="283"/>
      <c r="X167" s="722"/>
    </row>
    <row r="168" spans="1:24" ht="26.25" customHeight="1">
      <c r="A168" s="705"/>
      <c r="B168" s="278"/>
      <c r="C168" s="278" t="s">
        <v>10003</v>
      </c>
      <c r="D168" s="278" t="s">
        <v>191</v>
      </c>
      <c r="E168" s="278"/>
      <c r="F168" s="278"/>
      <c r="G168" s="278"/>
      <c r="H168" s="278"/>
      <c r="I168" s="278"/>
      <c r="J168" s="278"/>
      <c r="K168" s="278"/>
      <c r="L168" s="278"/>
      <c r="M168" s="278" t="s">
        <v>9</v>
      </c>
      <c r="N168" s="278"/>
      <c r="O168" s="278"/>
      <c r="P168" s="280"/>
      <c r="Q168" s="278"/>
      <c r="R168" s="278"/>
      <c r="S168" s="284" t="s">
        <v>2472</v>
      </c>
      <c r="T168" s="284">
        <f>SUM(T163:T167)</f>
        <v>11545</v>
      </c>
      <c r="U168" s="281"/>
      <c r="V168" s="281">
        <v>45548</v>
      </c>
      <c r="W168" s="283"/>
      <c r="X168" s="722"/>
    </row>
    <row r="169" spans="1:24" ht="26.25" customHeight="1" thickBot="1">
      <c r="A169" s="707"/>
      <c r="B169" s="708"/>
      <c r="C169" s="708"/>
      <c r="D169" s="708"/>
      <c r="E169" s="708"/>
      <c r="F169" s="708"/>
      <c r="G169" s="708"/>
      <c r="H169" s="708"/>
      <c r="I169" s="708"/>
      <c r="J169" s="708"/>
      <c r="K169" s="611" t="s">
        <v>2972</v>
      </c>
      <c r="L169" s="709"/>
      <c r="M169" s="709"/>
      <c r="N169" s="708"/>
      <c r="O169" s="708"/>
      <c r="P169" s="710"/>
      <c r="Q169" s="711"/>
      <c r="R169" s="711"/>
      <c r="S169" s="711"/>
      <c r="T169" s="711"/>
      <c r="U169" s="712"/>
      <c r="V169" s="713">
        <v>45556</v>
      </c>
      <c r="W169" s="723"/>
      <c r="X169" s="724"/>
    </row>
    <row r="170" spans="1:24" ht="26.25" customHeight="1">
      <c r="A170" s="699" t="s">
        <v>188</v>
      </c>
      <c r="B170" s="700"/>
      <c r="C170" s="700" t="s">
        <v>154</v>
      </c>
      <c r="D170" s="700" t="s">
        <v>190</v>
      </c>
      <c r="E170" s="700" t="s">
        <v>13210</v>
      </c>
      <c r="F170" s="700" t="s">
        <v>191</v>
      </c>
      <c r="G170" s="700" t="s">
        <v>191</v>
      </c>
      <c r="H170" s="1484"/>
      <c r="I170" s="700" t="s">
        <v>8125</v>
      </c>
      <c r="J170" s="715" t="s">
        <v>13298</v>
      </c>
      <c r="K170" s="1515" t="s">
        <v>11332</v>
      </c>
      <c r="L170" s="715" t="s">
        <v>13244</v>
      </c>
      <c r="M170" s="715"/>
      <c r="N170" s="701" t="s">
        <v>13217</v>
      </c>
      <c r="O170" s="701" t="s">
        <v>13229</v>
      </c>
      <c r="P170" s="702" t="s">
        <v>13640</v>
      </c>
      <c r="Q170" s="700" t="s">
        <v>3291</v>
      </c>
      <c r="R170" s="700">
        <f>IF(MID(RIGHT(S170,8),1,1)="M",2021,IF(MID(RIGHT(S170,8),1,1)="N",2022,IF(MID(RIGHT(S170,8),1,1)="P",2023,IF(MID(RIGHT(S170,8),1,1)="R",1994,IF(MID(RIGHT(S170,8),1,1)="S",1995,IF(MID(RIGHT(S170,8),1,1)="T",1996,IF(MID(RIGHT(S170,8),1,1)="V",1997,IF(MID(RIGHT(S170,8),1,1)="W",1998,IF(MID(RIGHT(S170,8),1,1)="X",1999,IF(MID(RIGHT(S170,8),1,1)="Y",2000,IF(MID(RIGHT(S170,8),1,1)="1",2001,IF(MID(RIGHT(S170,8),1,1)="2",2002,IF(MID(RIGHT(S170,8),1,1)="3",2003,IF(MID(RIGHT(S170,8),1,1)="4",2004,IF(MID(RIGHT(S170,8),1,1)="5",2005,IF(MID(RIGHT(S170,8),1,1)="6",2006,IF(MID(RIGHT(S170,8),1,1)="7",2007,IF(MID(RIGHT(S170,8),1,1)="8",2008,IF(MID(RIGHT(S170,8),1,1)="9",2009,IF(MID(RIGHT(S170,8),1,1)="A",2010,IF(MID(RIGHT(S170,8),1,1)="B",2011,IF(MID(RIGHT(S170,8),1,1)="C",2012,IF(MID(RIGHT(S170,8),1,1)="D",2013,IF(MID(RIGHT(S170,8),1,1)="E",2014,IF(MID(RIGHT(S170,8),1,1)="F",2015,IF(MID(RIGHT(S170,8),1,1)="G",2016,IF(MID(RIGHT(S170,8),1,1)="H",2017,IF(MID(RIGHT(S170,8),1,1)="J",2018,IF(MID(RIGHT(S170,8),1,1)="K",2019,IF(MID(RIGHT(S170,8),1,1)="L",2020,""))))))))))))))))))))))))))))))</f>
        <v>2020</v>
      </c>
      <c r="S170" s="700" t="s">
        <v>13218</v>
      </c>
      <c r="T170" s="700">
        <v>1425</v>
      </c>
      <c r="U170" s="1344">
        <v>45461</v>
      </c>
      <c r="V170" s="1344">
        <v>45541</v>
      </c>
      <c r="W170" s="703">
        <v>6300</v>
      </c>
      <c r="X170" s="704">
        <v>7600</v>
      </c>
    </row>
    <row r="171" spans="1:24" ht="26.25" customHeight="1">
      <c r="A171" s="705"/>
      <c r="B171" s="278"/>
      <c r="C171" s="320" t="s">
        <v>8623</v>
      </c>
      <c r="D171" s="278"/>
      <c r="E171" s="278"/>
      <c r="F171" s="278"/>
      <c r="G171" s="278"/>
      <c r="H171" s="278"/>
      <c r="I171" s="278" t="s">
        <v>2578</v>
      </c>
      <c r="J171" s="317" t="s">
        <v>12823</v>
      </c>
      <c r="K171" s="280" t="s">
        <v>195</v>
      </c>
      <c r="L171" s="425" t="s">
        <v>3603</v>
      </c>
      <c r="M171" s="278"/>
      <c r="N171" s="73" t="s">
        <v>3073</v>
      </c>
      <c r="O171" s="278"/>
      <c r="P171" s="278"/>
      <c r="Q171" s="278" t="s">
        <v>1935</v>
      </c>
      <c r="R171" s="278">
        <f>IF(MID(RIGHT(S171,8),1,1)="M",2021,IF(MID(RIGHT(S171,8),1,1)="N",2022,IF(MID(RIGHT(S171,8),1,1)="P",2023,IF(MID(RIGHT(S171,8),1,1)="R",1994,IF(MID(RIGHT(S171,8),1,1)="S",1995,IF(MID(RIGHT(S171,8),1,1)="T",1996,IF(MID(RIGHT(S171,8),1,1)="V",1997,IF(MID(RIGHT(S171,8),1,1)="W",1998,IF(MID(RIGHT(S171,8),1,1)="X",1999,IF(MID(RIGHT(S171,8),1,1)="Y",2000,IF(MID(RIGHT(S171,8),1,1)="1",2001,IF(MID(RIGHT(S171,8),1,1)="2",2002,IF(MID(RIGHT(S171,8),1,1)="3",2003,IF(MID(RIGHT(S171,8),1,1)="4",2004,IF(MID(RIGHT(S171,8),1,1)="5",2005,IF(MID(RIGHT(S171,8),1,1)="6",2006,IF(MID(RIGHT(S171,8),1,1)="7",2007,IF(MID(RIGHT(S171,8),1,1)="8",2008,IF(MID(RIGHT(S171,8),1,1)="9",2009,IF(MID(RIGHT(S171,8),1,1)="A",2010,IF(MID(RIGHT(S171,8),1,1)="B",2011,IF(MID(RIGHT(S171,8),1,1)="C",2012,IF(MID(RIGHT(S171,8),1,1)="D",2013,IF(MID(RIGHT(S171,8),1,1)="E",2014,IF(MID(RIGHT(S171,8),1,1)="F",2015,IF(MID(RIGHT(S171,8),1,1)="G",2016,IF(MID(RIGHT(S171,8),1,1)="H",2017,IF(MID(RIGHT(S171,8),1,1)="J",2018,IF(MID(RIGHT(S171,8),1,1)="K",2019,IF(MID(RIGHT(S171,8),1,1)="L",2020,""))))))))))))))))))))))))))))))</f>
        <v>2020</v>
      </c>
      <c r="S171" s="278" t="s">
        <v>13219</v>
      </c>
      <c r="T171" s="278">
        <v>1980</v>
      </c>
      <c r="U171" s="420">
        <v>45460</v>
      </c>
      <c r="V171" s="719">
        <v>45541</v>
      </c>
      <c r="W171" s="283" t="s">
        <v>13639</v>
      </c>
      <c r="X171" s="706"/>
    </row>
    <row r="172" spans="1:24" ht="26.25" customHeight="1">
      <c r="A172" s="705"/>
      <c r="B172" s="278"/>
      <c r="C172" s="278" t="s">
        <v>8254</v>
      </c>
      <c r="D172" s="278"/>
      <c r="E172" s="278"/>
      <c r="F172" s="278"/>
      <c r="G172" s="278"/>
      <c r="H172" s="278"/>
      <c r="I172" s="720"/>
      <c r="J172" s="425" t="s">
        <v>13247</v>
      </c>
      <c r="K172" s="1767" t="s">
        <v>12975</v>
      </c>
      <c r="L172" s="278"/>
      <c r="M172" s="278"/>
      <c r="N172" s="73" t="s">
        <v>2435</v>
      </c>
      <c r="O172" s="1371"/>
      <c r="P172" s="278"/>
      <c r="Q172" s="278" t="s">
        <v>13216</v>
      </c>
      <c r="R172" s="278">
        <f>IF(MID(RIGHT(S172,8),1,1)="M",2021,IF(MID(RIGHT(S172,8),1,1)="N",2022,IF(MID(RIGHT(S172,8),1,1)="P",2023,IF(MID(RIGHT(S172,8),1,1)="R",1994,IF(MID(RIGHT(S172,8),1,1)="S",1995,IF(MID(RIGHT(S172,8),1,1)="T",1996,IF(MID(RIGHT(S172,8),1,1)="V",1997,IF(MID(RIGHT(S172,8),1,1)="W",1998,IF(MID(RIGHT(S172,8),1,1)="X",1999,IF(MID(RIGHT(S172,8),1,1)="Y",2000,IF(MID(RIGHT(S172,8),1,1)="1",2001,IF(MID(RIGHT(S172,8),1,1)="2",2002,IF(MID(RIGHT(S172,8),1,1)="3",2003,IF(MID(RIGHT(S172,8),1,1)="4",2004,IF(MID(RIGHT(S172,8),1,1)="5",2005,IF(MID(RIGHT(S172,8),1,1)="6",2006,IF(MID(RIGHT(S172,8),1,1)="7",2007,IF(MID(RIGHT(S172,8),1,1)="8",2008,IF(MID(RIGHT(S172,8),1,1)="9",2009,IF(MID(RIGHT(S172,8),1,1)="A",2010,IF(MID(RIGHT(S172,8),1,1)="B",2011,IF(MID(RIGHT(S172,8),1,1)="C",2012,IF(MID(RIGHT(S172,8),1,1)="D",2013,IF(MID(RIGHT(S172,8),1,1)="E",2014,IF(MID(RIGHT(S172,8),1,1)="F",2015,IF(MID(RIGHT(S172,8),1,1)="G",2016,IF(MID(RIGHT(S172,8),1,1)="H",2017,IF(MID(RIGHT(S172,8),1,1)="J",2018,IF(MID(RIGHT(S172,8),1,1)="K",2019,IF(MID(RIGHT(S172,8),1,1)="L",2020,""))))))))))))))))))))))))))))))</f>
        <v>2019</v>
      </c>
      <c r="S172" s="278" t="s">
        <v>13220</v>
      </c>
      <c r="T172" s="278">
        <v>1375</v>
      </c>
      <c r="U172" s="420"/>
      <c r="V172" s="719">
        <v>45542</v>
      </c>
      <c r="W172" s="283"/>
      <c r="X172" s="706"/>
    </row>
    <row r="173" spans="1:24" ht="26.25" customHeight="1">
      <c r="A173" s="705"/>
      <c r="B173" s="278"/>
      <c r="C173" s="278" t="s">
        <v>13047</v>
      </c>
      <c r="D173" s="278" t="s">
        <v>13148</v>
      </c>
      <c r="E173" s="278"/>
      <c r="F173" s="278"/>
      <c r="G173" s="278"/>
      <c r="H173" s="278"/>
      <c r="I173" s="720" t="s">
        <v>8207</v>
      </c>
      <c r="J173" s="278" t="s">
        <v>13299</v>
      </c>
      <c r="K173" s="278" t="s">
        <v>8972</v>
      </c>
      <c r="L173" s="278"/>
      <c r="M173" s="278"/>
      <c r="N173" s="73" t="s">
        <v>7870</v>
      </c>
      <c r="O173" s="278"/>
      <c r="P173" s="280"/>
      <c r="Q173" s="278" t="s">
        <v>4685</v>
      </c>
      <c r="R173" s="278">
        <f>IF(MID(RIGHT(S173,8),1,1)="M",2021,IF(MID(RIGHT(S173,8),1,1)="N",2022,IF(MID(RIGHT(S173,8),1,1)="P",2023,IF(MID(RIGHT(S173,8),1,1)="R",1994,IF(MID(RIGHT(S173,8),1,1)="S",1995,IF(MID(RIGHT(S173,8),1,1)="T",1996,IF(MID(RIGHT(S173,8),1,1)="V",1997,IF(MID(RIGHT(S173,8),1,1)="W",1998,IF(MID(RIGHT(S173,8),1,1)="X",1999,IF(MID(RIGHT(S173,8),1,1)="Y",2000,IF(MID(RIGHT(S173,8),1,1)="1",2001,IF(MID(RIGHT(S173,8),1,1)="2",2002,IF(MID(RIGHT(S173,8),1,1)="3",2003,IF(MID(RIGHT(S173,8),1,1)="4",2004,IF(MID(RIGHT(S173,8),1,1)="5",2005,IF(MID(RIGHT(S173,8),1,1)="6",2006,IF(MID(RIGHT(S173,8),1,1)="7",2007,IF(MID(RIGHT(S173,8),1,1)="8",2008,IF(MID(RIGHT(S173,8),1,1)="9",2009,IF(MID(RIGHT(S173,8),1,1)="A",2010,IF(MID(RIGHT(S173,8),1,1)="B",2011,IF(MID(RIGHT(S173,8),1,1)="C",2012,IF(MID(RIGHT(S173,8),1,1)="D",2013,IF(MID(RIGHT(S173,8),1,1)="E",2014,IF(MID(RIGHT(S173,8),1,1)="F",2015,IF(MID(RIGHT(S173,8),1,1)="G",2016,IF(MID(RIGHT(S173,8),1,1)="H",2017,IF(MID(RIGHT(S173,8),1,1)="J",2018,IF(MID(RIGHT(S173,8),1,1)="K",2019,IF(MID(RIGHT(S173,8),1,1)="L",2020,""))))))))))))))))))))))))))))))</f>
        <v>2020</v>
      </c>
      <c r="S173" s="278" t="s">
        <v>13221</v>
      </c>
      <c r="T173" s="278">
        <v>1665</v>
      </c>
      <c r="U173" s="281"/>
      <c r="V173" s="281">
        <v>45544</v>
      </c>
      <c r="W173" s="283"/>
      <c r="X173" s="721"/>
    </row>
    <row r="174" spans="1:24" ht="26.25" customHeight="1">
      <c r="A174" s="705"/>
      <c r="B174" s="278"/>
      <c r="C174" s="278" t="s">
        <v>10002</v>
      </c>
      <c r="D174" s="278" t="s">
        <v>191</v>
      </c>
      <c r="E174" s="278"/>
      <c r="F174" s="278"/>
      <c r="G174" s="278"/>
      <c r="H174" s="278"/>
      <c r="I174" s="278"/>
      <c r="J174" s="278"/>
      <c r="K174" s="278"/>
      <c r="L174" s="278"/>
      <c r="M174" s="2559" t="s">
        <v>10944</v>
      </c>
      <c r="N174" s="2560"/>
      <c r="O174" s="2560"/>
      <c r="P174" s="2561"/>
      <c r="Q174" s="278"/>
      <c r="R174" s="278"/>
      <c r="S174" s="284" t="s">
        <v>189</v>
      </c>
      <c r="T174" s="284">
        <v>3700</v>
      </c>
      <c r="U174" s="281"/>
      <c r="V174" s="281">
        <v>45545</v>
      </c>
      <c r="W174" s="283"/>
      <c r="X174" s="722"/>
    </row>
    <row r="175" spans="1:24" ht="26.25" customHeight="1">
      <c r="A175" s="705"/>
      <c r="B175" s="278"/>
      <c r="C175" s="278" t="s">
        <v>10003</v>
      </c>
      <c r="D175" s="278" t="s">
        <v>191</v>
      </c>
      <c r="E175" s="278"/>
      <c r="F175" s="278"/>
      <c r="G175" s="278"/>
      <c r="H175" s="278"/>
      <c r="I175" s="278"/>
      <c r="J175" s="278"/>
      <c r="K175" s="278"/>
      <c r="L175" s="278"/>
      <c r="M175" s="278" t="s">
        <v>9</v>
      </c>
      <c r="N175" s="278"/>
      <c r="O175" s="278"/>
      <c r="P175" s="280"/>
      <c r="Q175" s="278"/>
      <c r="R175" s="278"/>
      <c r="S175" s="284" t="s">
        <v>2472</v>
      </c>
      <c r="T175" s="284">
        <f>SUM(T170:T174)</f>
        <v>10145</v>
      </c>
      <c r="U175" s="281"/>
      <c r="V175" s="281">
        <v>45548</v>
      </c>
      <c r="W175" s="283"/>
      <c r="X175" s="722"/>
    </row>
    <row r="176" spans="1:24" ht="26.25" customHeight="1" thickBot="1">
      <c r="A176" s="707"/>
      <c r="B176" s="708"/>
      <c r="C176" s="708"/>
      <c r="D176" s="708"/>
      <c r="E176" s="708"/>
      <c r="F176" s="708"/>
      <c r="G176" s="708"/>
      <c r="H176" s="708"/>
      <c r="I176" s="708"/>
      <c r="J176" s="708"/>
      <c r="K176" s="611" t="s">
        <v>2972</v>
      </c>
      <c r="L176" s="709"/>
      <c r="M176" s="709"/>
      <c r="N176" s="708"/>
      <c r="O176" s="708"/>
      <c r="P176" s="710"/>
      <c r="Q176" s="711"/>
      <c r="R176" s="711"/>
      <c r="S176" s="711"/>
      <c r="T176" s="711"/>
      <c r="U176" s="712"/>
      <c r="V176" s="713">
        <v>45556</v>
      </c>
      <c r="W176" s="723"/>
      <c r="X176" s="724"/>
    </row>
    <row r="177" spans="1:24" ht="26.25" customHeight="1">
      <c r="A177" s="699" t="s">
        <v>188</v>
      </c>
      <c r="B177" s="700"/>
      <c r="C177" s="700" t="s">
        <v>154</v>
      </c>
      <c r="D177" s="700" t="s">
        <v>190</v>
      </c>
      <c r="E177" s="700" t="s">
        <v>13210</v>
      </c>
      <c r="F177" s="700" t="s">
        <v>191</v>
      </c>
      <c r="G177" s="700" t="s">
        <v>191</v>
      </c>
      <c r="H177" s="1484"/>
      <c r="I177" s="700" t="s">
        <v>8125</v>
      </c>
      <c r="J177" s="715" t="s">
        <v>13298</v>
      </c>
      <c r="K177" s="1515" t="s">
        <v>11332</v>
      </c>
      <c r="L177" s="715" t="s">
        <v>13245</v>
      </c>
      <c r="M177" s="715"/>
      <c r="N177" s="701" t="s">
        <v>13141</v>
      </c>
      <c r="O177" s="701" t="s">
        <v>13230</v>
      </c>
      <c r="P177" s="702" t="s">
        <v>13640</v>
      </c>
      <c r="Q177" s="700" t="s">
        <v>3291</v>
      </c>
      <c r="R177" s="700">
        <f>IF(MID(RIGHT(S177,8),1,1)="M",2021,IF(MID(RIGHT(S177,8),1,1)="N",2022,IF(MID(RIGHT(S177,8),1,1)="P",2023,IF(MID(RIGHT(S177,8),1,1)="R",1994,IF(MID(RIGHT(S177,8),1,1)="S",1995,IF(MID(RIGHT(S177,8),1,1)="T",1996,IF(MID(RIGHT(S177,8),1,1)="V",1997,IF(MID(RIGHT(S177,8),1,1)="W",1998,IF(MID(RIGHT(S177,8),1,1)="X",1999,IF(MID(RIGHT(S177,8),1,1)="Y",2000,IF(MID(RIGHT(S177,8),1,1)="1",2001,IF(MID(RIGHT(S177,8),1,1)="2",2002,IF(MID(RIGHT(S177,8),1,1)="3",2003,IF(MID(RIGHT(S177,8),1,1)="4",2004,IF(MID(RIGHT(S177,8),1,1)="5",2005,IF(MID(RIGHT(S177,8),1,1)="6",2006,IF(MID(RIGHT(S177,8),1,1)="7",2007,IF(MID(RIGHT(S177,8),1,1)="8",2008,IF(MID(RIGHT(S177,8),1,1)="9",2009,IF(MID(RIGHT(S177,8),1,1)="A",2010,IF(MID(RIGHT(S177,8),1,1)="B",2011,IF(MID(RIGHT(S177,8),1,1)="C",2012,IF(MID(RIGHT(S177,8),1,1)="D",2013,IF(MID(RIGHT(S177,8),1,1)="E",2014,IF(MID(RIGHT(S177,8),1,1)="F",2015,IF(MID(RIGHT(S177,8),1,1)="G",2016,IF(MID(RIGHT(S177,8),1,1)="H",2017,IF(MID(RIGHT(S177,8),1,1)="J",2018,IF(MID(RIGHT(S177,8),1,1)="K",2019,IF(MID(RIGHT(S177,8),1,1)="L",2020,""))))))))))))))))))))))))))))))</f>
        <v>2020</v>
      </c>
      <c r="S177" s="700" t="s">
        <v>13222</v>
      </c>
      <c r="T177" s="700">
        <v>1825</v>
      </c>
      <c r="U177" s="1344">
        <v>45461</v>
      </c>
      <c r="V177" s="1344">
        <v>45541</v>
      </c>
      <c r="W177" s="703">
        <v>6300</v>
      </c>
      <c r="X177" s="704">
        <v>7600</v>
      </c>
    </row>
    <row r="178" spans="1:24" ht="26.25" customHeight="1">
      <c r="A178" s="705"/>
      <c r="B178" s="278"/>
      <c r="C178" s="320" t="s">
        <v>8623</v>
      </c>
      <c r="D178" s="278"/>
      <c r="E178" s="278"/>
      <c r="F178" s="278"/>
      <c r="G178" s="278"/>
      <c r="H178" s="278"/>
      <c r="I178" s="278" t="s">
        <v>2578</v>
      </c>
      <c r="J178" s="317" t="s">
        <v>12824</v>
      </c>
      <c r="K178" s="280" t="s">
        <v>195</v>
      </c>
      <c r="L178" s="425" t="s">
        <v>3603</v>
      </c>
      <c r="M178" s="278"/>
      <c r="N178" s="73" t="s">
        <v>3073</v>
      </c>
      <c r="O178" s="278"/>
      <c r="P178" s="278"/>
      <c r="Q178" s="278" t="s">
        <v>523</v>
      </c>
      <c r="R178" s="278">
        <f>IF(MID(RIGHT(S178,8),1,1)="M",2021,IF(MID(RIGHT(S178,8),1,1)="N",2022,IF(MID(RIGHT(S178,8),1,1)="P",2023,IF(MID(RIGHT(S178,8),1,1)="R",1994,IF(MID(RIGHT(S178,8),1,1)="S",1995,IF(MID(RIGHT(S178,8),1,1)="T",1996,IF(MID(RIGHT(S178,8),1,1)="V",1997,IF(MID(RIGHT(S178,8),1,1)="W",1998,IF(MID(RIGHT(S178,8),1,1)="X",1999,IF(MID(RIGHT(S178,8),1,1)="Y",2000,IF(MID(RIGHT(S178,8),1,1)="1",2001,IF(MID(RIGHT(S178,8),1,1)="2",2002,IF(MID(RIGHT(S178,8),1,1)="3",2003,IF(MID(RIGHT(S178,8),1,1)="4",2004,IF(MID(RIGHT(S178,8),1,1)="5",2005,IF(MID(RIGHT(S178,8),1,1)="6",2006,IF(MID(RIGHT(S178,8),1,1)="7",2007,IF(MID(RIGHT(S178,8),1,1)="8",2008,IF(MID(RIGHT(S178,8),1,1)="9",2009,IF(MID(RIGHT(S178,8),1,1)="A",2010,IF(MID(RIGHT(S178,8),1,1)="B",2011,IF(MID(RIGHT(S178,8),1,1)="C",2012,IF(MID(RIGHT(S178,8),1,1)="D",2013,IF(MID(RIGHT(S178,8),1,1)="E",2014,IF(MID(RIGHT(S178,8),1,1)="F",2015,IF(MID(RIGHT(S178,8),1,1)="G",2016,IF(MID(RIGHT(S178,8),1,1)="H",2017,IF(MID(RIGHT(S178,8),1,1)="J",2018,IF(MID(RIGHT(S178,8),1,1)="K",2019,IF(MID(RIGHT(S178,8),1,1)="L",2020,""))))))))))))))))))))))))))))))</f>
        <v>2019</v>
      </c>
      <c r="S178" s="278" t="s">
        <v>13223</v>
      </c>
      <c r="T178" s="278">
        <v>2290</v>
      </c>
      <c r="U178" s="420">
        <v>45460</v>
      </c>
      <c r="V178" s="719">
        <v>45541</v>
      </c>
      <c r="W178" s="283" t="s">
        <v>13639</v>
      </c>
      <c r="X178" s="706"/>
    </row>
    <row r="179" spans="1:24" ht="26.25" customHeight="1">
      <c r="A179" s="705"/>
      <c r="B179" s="278"/>
      <c r="C179" s="278" t="s">
        <v>8254</v>
      </c>
      <c r="D179" s="278"/>
      <c r="E179" s="278"/>
      <c r="F179" s="278"/>
      <c r="G179" s="278"/>
      <c r="H179" s="278"/>
      <c r="I179" s="720"/>
      <c r="J179" s="425" t="s">
        <v>13247</v>
      </c>
      <c r="K179" s="1767" t="s">
        <v>12975</v>
      </c>
      <c r="L179" s="278"/>
      <c r="M179" s="278"/>
      <c r="N179" s="73" t="s">
        <v>2435</v>
      </c>
      <c r="O179" s="1371"/>
      <c r="P179" s="278"/>
      <c r="Q179" s="278" t="s">
        <v>2093</v>
      </c>
      <c r="R179" s="278">
        <f>IF(MID(RIGHT(S179,8),1,1)="M",2021,IF(MID(RIGHT(S179,8),1,1)="N",2022,IF(MID(RIGHT(S179,8),1,1)="P",2023,IF(MID(RIGHT(S179,8),1,1)="R",1994,IF(MID(RIGHT(S179,8),1,1)="S",1995,IF(MID(RIGHT(S179,8),1,1)="T",1996,IF(MID(RIGHT(S179,8),1,1)="V",1997,IF(MID(RIGHT(S179,8),1,1)="W",1998,IF(MID(RIGHT(S179,8),1,1)="X",1999,IF(MID(RIGHT(S179,8),1,1)="Y",2000,IF(MID(RIGHT(S179,8),1,1)="1",2001,IF(MID(RIGHT(S179,8),1,1)="2",2002,IF(MID(RIGHT(S179,8),1,1)="3",2003,IF(MID(RIGHT(S179,8),1,1)="4",2004,IF(MID(RIGHT(S179,8),1,1)="5",2005,IF(MID(RIGHT(S179,8),1,1)="6",2006,IF(MID(RIGHT(S179,8),1,1)="7",2007,IF(MID(RIGHT(S179,8),1,1)="8",2008,IF(MID(RIGHT(S179,8),1,1)="9",2009,IF(MID(RIGHT(S179,8),1,1)="A",2010,IF(MID(RIGHT(S179,8),1,1)="B",2011,IF(MID(RIGHT(S179,8),1,1)="C",2012,IF(MID(RIGHT(S179,8),1,1)="D",2013,IF(MID(RIGHT(S179,8),1,1)="E",2014,IF(MID(RIGHT(S179,8),1,1)="F",2015,IF(MID(RIGHT(S179,8),1,1)="G",2016,IF(MID(RIGHT(S179,8),1,1)="H",2017,IF(MID(RIGHT(S179,8),1,1)="J",2018,IF(MID(RIGHT(S179,8),1,1)="K",2019,IF(MID(RIGHT(S179,8),1,1)="L",2020,""))))))))))))))))))))))))))))))</f>
        <v>2020</v>
      </c>
      <c r="S179" s="278" t="s">
        <v>13224</v>
      </c>
      <c r="T179" s="278">
        <v>1815</v>
      </c>
      <c r="U179" s="420"/>
      <c r="V179" s="719">
        <v>45542</v>
      </c>
      <c r="W179" s="283"/>
      <c r="X179" s="706"/>
    </row>
    <row r="180" spans="1:24" ht="26.25" customHeight="1">
      <c r="A180" s="705"/>
      <c r="B180" s="278"/>
      <c r="C180" s="278" t="s">
        <v>13047</v>
      </c>
      <c r="D180" s="278" t="s">
        <v>13148</v>
      </c>
      <c r="E180" s="278"/>
      <c r="F180" s="278"/>
      <c r="G180" s="278"/>
      <c r="H180" s="278"/>
      <c r="I180" s="720" t="s">
        <v>8207</v>
      </c>
      <c r="J180" s="278" t="s">
        <v>13299</v>
      </c>
      <c r="K180" s="278" t="s">
        <v>8972</v>
      </c>
      <c r="L180" s="278"/>
      <c r="M180" s="278"/>
      <c r="N180" s="73" t="s">
        <v>7870</v>
      </c>
      <c r="O180" s="278"/>
      <c r="P180" s="280"/>
      <c r="Q180" s="278" t="s">
        <v>7991</v>
      </c>
      <c r="R180" s="278">
        <f>IF(MID(RIGHT(S180,8),1,1)="M",2021,IF(MID(RIGHT(S180,8),1,1)="N",2022,IF(MID(RIGHT(S180,8),1,1)="P",2023,IF(MID(RIGHT(S180,8),1,1)="R",1994,IF(MID(RIGHT(S180,8),1,1)="S",1995,IF(MID(RIGHT(S180,8),1,1)="T",1996,IF(MID(RIGHT(S180,8),1,1)="V",1997,IF(MID(RIGHT(S180,8),1,1)="W",1998,IF(MID(RIGHT(S180,8),1,1)="X",1999,IF(MID(RIGHT(S180,8),1,1)="Y",2000,IF(MID(RIGHT(S180,8),1,1)="1",2001,IF(MID(RIGHT(S180,8),1,1)="2",2002,IF(MID(RIGHT(S180,8),1,1)="3",2003,IF(MID(RIGHT(S180,8),1,1)="4",2004,IF(MID(RIGHT(S180,8),1,1)="5",2005,IF(MID(RIGHT(S180,8),1,1)="6",2006,IF(MID(RIGHT(S180,8),1,1)="7",2007,IF(MID(RIGHT(S180,8),1,1)="8",2008,IF(MID(RIGHT(S180,8),1,1)="9",2009,IF(MID(RIGHT(S180,8),1,1)="A",2010,IF(MID(RIGHT(S180,8),1,1)="B",2011,IF(MID(RIGHT(S180,8),1,1)="C",2012,IF(MID(RIGHT(S180,8),1,1)="D",2013,IF(MID(RIGHT(S180,8),1,1)="E",2014,IF(MID(RIGHT(S180,8),1,1)="F",2015,IF(MID(RIGHT(S180,8),1,1)="G",2016,IF(MID(RIGHT(S180,8),1,1)="H",2017,IF(MID(RIGHT(S180,8),1,1)="J",2018,IF(MID(RIGHT(S180,8),1,1)="K",2019,IF(MID(RIGHT(S180,8),1,1)="L",2020,""))))))))))))))))))))))))))))))</f>
        <v>2020</v>
      </c>
      <c r="S180" s="278" t="s">
        <v>13225</v>
      </c>
      <c r="T180" s="278">
        <v>2065</v>
      </c>
      <c r="U180" s="281"/>
      <c r="V180" s="281">
        <v>45544</v>
      </c>
      <c r="W180" s="283"/>
      <c r="X180" s="721"/>
    </row>
    <row r="181" spans="1:24" ht="26.25" customHeight="1">
      <c r="A181" s="705"/>
      <c r="B181" s="278"/>
      <c r="C181" s="278" t="s">
        <v>10002</v>
      </c>
      <c r="D181" s="278" t="s">
        <v>191</v>
      </c>
      <c r="E181" s="278"/>
      <c r="F181" s="278"/>
      <c r="G181" s="278"/>
      <c r="H181" s="278"/>
      <c r="I181" s="278"/>
      <c r="J181" s="278"/>
      <c r="K181" s="278"/>
      <c r="L181" s="278"/>
      <c r="M181" s="2559" t="s">
        <v>10944</v>
      </c>
      <c r="N181" s="2560"/>
      <c r="O181" s="2560"/>
      <c r="P181" s="2561"/>
      <c r="Q181" s="278"/>
      <c r="R181" s="278"/>
      <c r="S181" s="284" t="s">
        <v>189</v>
      </c>
      <c r="T181" s="284">
        <v>3800</v>
      </c>
      <c r="U181" s="281"/>
      <c r="V181" s="281">
        <v>45545</v>
      </c>
      <c r="W181" s="283"/>
      <c r="X181" s="722"/>
    </row>
    <row r="182" spans="1:24" ht="26.25" customHeight="1">
      <c r="A182" s="705"/>
      <c r="B182" s="278"/>
      <c r="C182" s="278" t="s">
        <v>10003</v>
      </c>
      <c r="D182" s="278" t="s">
        <v>191</v>
      </c>
      <c r="E182" s="278"/>
      <c r="F182" s="278"/>
      <c r="G182" s="278"/>
      <c r="H182" s="278"/>
      <c r="I182" s="278"/>
      <c r="J182" s="278"/>
      <c r="K182" s="278"/>
      <c r="L182" s="278"/>
      <c r="M182" s="278" t="s">
        <v>9</v>
      </c>
      <c r="N182" s="278"/>
      <c r="O182" s="278"/>
      <c r="P182" s="280"/>
      <c r="Q182" s="278"/>
      <c r="R182" s="278"/>
      <c r="S182" s="284" t="s">
        <v>2472</v>
      </c>
      <c r="T182" s="284">
        <f>SUM(T177:T181)</f>
        <v>11795</v>
      </c>
      <c r="U182" s="281"/>
      <c r="V182" s="281">
        <v>45548</v>
      </c>
      <c r="W182" s="283"/>
      <c r="X182" s="722"/>
    </row>
    <row r="183" spans="1:24" ht="26.25" customHeight="1" thickBot="1">
      <c r="A183" s="707"/>
      <c r="B183" s="708"/>
      <c r="C183" s="708"/>
      <c r="D183" s="708"/>
      <c r="E183" s="708"/>
      <c r="F183" s="708"/>
      <c r="G183" s="708"/>
      <c r="H183" s="708"/>
      <c r="I183" s="708"/>
      <c r="J183" s="708"/>
      <c r="K183" s="611" t="s">
        <v>2972</v>
      </c>
      <c r="L183" s="709"/>
      <c r="M183" s="709"/>
      <c r="N183" s="708"/>
      <c r="O183" s="708"/>
      <c r="P183" s="710"/>
      <c r="Q183" s="711"/>
      <c r="R183" s="711"/>
      <c r="S183" s="711"/>
      <c r="T183" s="711"/>
      <c r="U183" s="712"/>
      <c r="V183" s="713">
        <v>45556</v>
      </c>
      <c r="W183" s="723"/>
      <c r="X183" s="724"/>
    </row>
    <row r="184" spans="1:24" ht="26.25" customHeight="1">
      <c r="A184" s="699" t="s">
        <v>188</v>
      </c>
      <c r="B184" s="700"/>
      <c r="C184" s="700" t="s">
        <v>154</v>
      </c>
      <c r="D184" s="700" t="s">
        <v>190</v>
      </c>
      <c r="E184" s="700" t="s">
        <v>13210</v>
      </c>
      <c r="F184" s="700" t="s">
        <v>191</v>
      </c>
      <c r="G184" s="700" t="s">
        <v>191</v>
      </c>
      <c r="H184" s="1484"/>
      <c r="I184" s="700" t="s">
        <v>8125</v>
      </c>
      <c r="J184" s="715" t="s">
        <v>13298</v>
      </c>
      <c r="K184" s="1515" t="s">
        <v>11332</v>
      </c>
      <c r="L184" s="715" t="s">
        <v>13246</v>
      </c>
      <c r="M184" s="715"/>
      <c r="N184" s="701" t="s">
        <v>13105</v>
      </c>
      <c r="O184" s="701" t="s">
        <v>13106</v>
      </c>
      <c r="P184" s="702" t="s">
        <v>13640</v>
      </c>
      <c r="Q184" s="700" t="s">
        <v>3291</v>
      </c>
      <c r="R184" s="700">
        <f>IF(MID(RIGHT(S184,8),1,1)="M",2021,IF(MID(RIGHT(S184,8),1,1)="N",2022,IF(MID(RIGHT(S184,8),1,1)="P",2023,IF(MID(RIGHT(S184,8),1,1)="R",1994,IF(MID(RIGHT(S184,8),1,1)="S",1995,IF(MID(RIGHT(S184,8),1,1)="T",1996,IF(MID(RIGHT(S184,8),1,1)="V",1997,IF(MID(RIGHT(S184,8),1,1)="W",1998,IF(MID(RIGHT(S184,8),1,1)="X",1999,IF(MID(RIGHT(S184,8),1,1)="Y",2000,IF(MID(RIGHT(S184,8),1,1)="1",2001,IF(MID(RIGHT(S184,8),1,1)="2",2002,IF(MID(RIGHT(S184,8),1,1)="3",2003,IF(MID(RIGHT(S184,8),1,1)="4",2004,IF(MID(RIGHT(S184,8),1,1)="5",2005,IF(MID(RIGHT(S184,8),1,1)="6",2006,IF(MID(RIGHT(S184,8),1,1)="7",2007,IF(MID(RIGHT(S184,8),1,1)="8",2008,IF(MID(RIGHT(S184,8),1,1)="9",2009,IF(MID(RIGHT(S184,8),1,1)="A",2010,IF(MID(RIGHT(S184,8),1,1)="B",2011,IF(MID(RIGHT(S184,8),1,1)="C",2012,IF(MID(RIGHT(S184,8),1,1)="D",2013,IF(MID(RIGHT(S184,8),1,1)="E",2014,IF(MID(RIGHT(S184,8),1,1)="F",2015,IF(MID(RIGHT(S184,8),1,1)="G",2016,IF(MID(RIGHT(S184,8),1,1)="H",2017,IF(MID(RIGHT(S184,8),1,1)="J",2018,IF(MID(RIGHT(S184,8),1,1)="K",2019,IF(MID(RIGHT(S184,8),1,1)="L",2020,""))))))))))))))))))))))))))))))</f>
        <v>2020</v>
      </c>
      <c r="S184" s="700" t="s">
        <v>13226</v>
      </c>
      <c r="T184" s="700">
        <v>1815</v>
      </c>
      <c r="U184" s="1344">
        <v>45461</v>
      </c>
      <c r="V184" s="1344">
        <v>45541</v>
      </c>
      <c r="W184" s="703">
        <v>6300</v>
      </c>
      <c r="X184" s="704">
        <v>7600</v>
      </c>
    </row>
    <row r="185" spans="1:24" ht="26.25" customHeight="1">
      <c r="A185" s="705"/>
      <c r="B185" s="278"/>
      <c r="C185" s="320" t="s">
        <v>8623</v>
      </c>
      <c r="D185" s="278"/>
      <c r="E185" s="278"/>
      <c r="F185" s="278"/>
      <c r="G185" s="278"/>
      <c r="H185" s="278"/>
      <c r="I185" s="278" t="s">
        <v>2578</v>
      </c>
      <c r="J185" s="317" t="s">
        <v>12862</v>
      </c>
      <c r="K185" s="280" t="s">
        <v>195</v>
      </c>
      <c r="L185" s="425" t="s">
        <v>3603</v>
      </c>
      <c r="M185" s="278"/>
      <c r="N185" s="73" t="s">
        <v>7844</v>
      </c>
      <c r="O185" s="278"/>
      <c r="P185" s="278"/>
      <c r="Q185" s="278" t="s">
        <v>3291</v>
      </c>
      <c r="R185" s="278">
        <f>IF(MID(RIGHT(S185,8),1,1)="M",2021,IF(MID(RIGHT(S185,8),1,1)="N",2022,IF(MID(RIGHT(S185,8),1,1)="P",2023,IF(MID(RIGHT(S185,8),1,1)="R",1994,IF(MID(RIGHT(S185,8),1,1)="S",1995,IF(MID(RIGHT(S185,8),1,1)="T",1996,IF(MID(RIGHT(S185,8),1,1)="V",1997,IF(MID(RIGHT(S185,8),1,1)="W",1998,IF(MID(RIGHT(S185,8),1,1)="X",1999,IF(MID(RIGHT(S185,8),1,1)="Y",2000,IF(MID(RIGHT(S185,8),1,1)="1",2001,IF(MID(RIGHT(S185,8),1,1)="2",2002,IF(MID(RIGHT(S185,8),1,1)="3",2003,IF(MID(RIGHT(S185,8),1,1)="4",2004,IF(MID(RIGHT(S185,8),1,1)="5",2005,IF(MID(RIGHT(S185,8),1,1)="6",2006,IF(MID(RIGHT(S185,8),1,1)="7",2007,IF(MID(RIGHT(S185,8),1,1)="8",2008,IF(MID(RIGHT(S185,8),1,1)="9",2009,IF(MID(RIGHT(S185,8),1,1)="A",2010,IF(MID(RIGHT(S185,8),1,1)="B",2011,IF(MID(RIGHT(S185,8),1,1)="C",2012,IF(MID(RIGHT(S185,8),1,1)="D",2013,IF(MID(RIGHT(S185,8),1,1)="E",2014,IF(MID(RIGHT(S185,8),1,1)="F",2015,IF(MID(RIGHT(S185,8),1,1)="G",2016,IF(MID(RIGHT(S185,8),1,1)="H",2017,IF(MID(RIGHT(S185,8),1,1)="J",2018,IF(MID(RIGHT(S185,8),1,1)="K",2019,IF(MID(RIGHT(S185,8),1,1)="L",2020,""))))))))))))))))))))))))))))))</f>
        <v>2020</v>
      </c>
      <c r="S185" s="278" t="s">
        <v>13249</v>
      </c>
      <c r="T185" s="278">
        <v>1815</v>
      </c>
      <c r="U185" s="420">
        <v>45460</v>
      </c>
      <c r="V185" s="719">
        <v>45541</v>
      </c>
      <c r="W185" s="283" t="s">
        <v>13639</v>
      </c>
      <c r="X185" s="706"/>
    </row>
    <row r="186" spans="1:24" ht="26.25" customHeight="1">
      <c r="A186" s="705"/>
      <c r="B186" s="278"/>
      <c r="C186" s="278" t="s">
        <v>8254</v>
      </c>
      <c r="D186" s="278"/>
      <c r="E186" s="278"/>
      <c r="F186" s="278"/>
      <c r="G186" s="278"/>
      <c r="H186" s="278"/>
      <c r="I186" s="720"/>
      <c r="J186" s="425" t="s">
        <v>13247</v>
      </c>
      <c r="K186" s="1767" t="s">
        <v>12975</v>
      </c>
      <c r="L186" s="278"/>
      <c r="M186" s="278"/>
      <c r="N186" s="73" t="s">
        <v>2435</v>
      </c>
      <c r="O186" s="1371"/>
      <c r="P186" s="278"/>
      <c r="Q186" s="278" t="s">
        <v>3291</v>
      </c>
      <c r="R186" s="278">
        <f>IF(MID(RIGHT(S186,8),1,1)="M",2021,IF(MID(RIGHT(S186,8),1,1)="N",2022,IF(MID(RIGHT(S186,8),1,1)="P",2023,IF(MID(RIGHT(S186,8),1,1)="R",1994,IF(MID(RIGHT(S186,8),1,1)="S",1995,IF(MID(RIGHT(S186,8),1,1)="T",1996,IF(MID(RIGHT(S186,8),1,1)="V",1997,IF(MID(RIGHT(S186,8),1,1)="W",1998,IF(MID(RIGHT(S186,8),1,1)="X",1999,IF(MID(RIGHT(S186,8),1,1)="Y",2000,IF(MID(RIGHT(S186,8),1,1)="1",2001,IF(MID(RIGHT(S186,8),1,1)="2",2002,IF(MID(RIGHT(S186,8),1,1)="3",2003,IF(MID(RIGHT(S186,8),1,1)="4",2004,IF(MID(RIGHT(S186,8),1,1)="5",2005,IF(MID(RIGHT(S186,8),1,1)="6",2006,IF(MID(RIGHT(S186,8),1,1)="7",2007,IF(MID(RIGHT(S186,8),1,1)="8",2008,IF(MID(RIGHT(S186,8),1,1)="9",2009,IF(MID(RIGHT(S186,8),1,1)="A",2010,IF(MID(RIGHT(S186,8),1,1)="B",2011,IF(MID(RIGHT(S186,8),1,1)="C",2012,IF(MID(RIGHT(S186,8),1,1)="D",2013,IF(MID(RIGHT(S186,8),1,1)="E",2014,IF(MID(RIGHT(S186,8),1,1)="F",2015,IF(MID(RIGHT(S186,8),1,1)="G",2016,IF(MID(RIGHT(S186,8),1,1)="H",2017,IF(MID(RIGHT(S186,8),1,1)="J",2018,IF(MID(RIGHT(S186,8),1,1)="K",2019,IF(MID(RIGHT(S186,8),1,1)="L",2020,""))))))))))))))))))))))))))))))</f>
        <v>2020</v>
      </c>
      <c r="S186" s="278" t="s">
        <v>13227</v>
      </c>
      <c r="T186" s="278">
        <v>1825</v>
      </c>
      <c r="U186" s="420"/>
      <c r="V186" s="719">
        <v>45542</v>
      </c>
      <c r="W186" s="283"/>
      <c r="X186" s="706"/>
    </row>
    <row r="187" spans="1:24" ht="26.25" customHeight="1">
      <c r="A187" s="705"/>
      <c r="B187" s="278"/>
      <c r="C187" s="278" t="s">
        <v>13047</v>
      </c>
      <c r="D187" s="278" t="s">
        <v>13148</v>
      </c>
      <c r="E187" s="278"/>
      <c r="F187" s="278"/>
      <c r="G187" s="278"/>
      <c r="H187" s="278"/>
      <c r="I187" s="720" t="s">
        <v>8207</v>
      </c>
      <c r="J187" s="278" t="s">
        <v>13299</v>
      </c>
      <c r="K187" s="278" t="s">
        <v>8972</v>
      </c>
      <c r="L187" s="278"/>
      <c r="M187" s="278"/>
      <c r="N187" s="73" t="s">
        <v>7870</v>
      </c>
      <c r="O187" s="278"/>
      <c r="P187" s="280"/>
      <c r="Q187" s="278" t="s">
        <v>3291</v>
      </c>
      <c r="R187" s="278">
        <f>IF(MID(RIGHT(S187,8),1,1)="M",2021,IF(MID(RIGHT(S187,8),1,1)="N",2022,IF(MID(RIGHT(S187,8),1,1)="P",2023,IF(MID(RIGHT(S187,8),1,1)="R",1994,IF(MID(RIGHT(S187,8),1,1)="S",1995,IF(MID(RIGHT(S187,8),1,1)="T",1996,IF(MID(RIGHT(S187,8),1,1)="V",1997,IF(MID(RIGHT(S187,8),1,1)="W",1998,IF(MID(RIGHT(S187,8),1,1)="X",1999,IF(MID(RIGHT(S187,8),1,1)="Y",2000,IF(MID(RIGHT(S187,8),1,1)="1",2001,IF(MID(RIGHT(S187,8),1,1)="2",2002,IF(MID(RIGHT(S187,8),1,1)="3",2003,IF(MID(RIGHT(S187,8),1,1)="4",2004,IF(MID(RIGHT(S187,8),1,1)="5",2005,IF(MID(RIGHT(S187,8),1,1)="6",2006,IF(MID(RIGHT(S187,8),1,1)="7",2007,IF(MID(RIGHT(S187,8),1,1)="8",2008,IF(MID(RIGHT(S187,8),1,1)="9",2009,IF(MID(RIGHT(S187,8),1,1)="A",2010,IF(MID(RIGHT(S187,8),1,1)="B",2011,IF(MID(RIGHT(S187,8),1,1)="C",2012,IF(MID(RIGHT(S187,8),1,1)="D",2013,IF(MID(RIGHT(S187,8),1,1)="E",2014,IF(MID(RIGHT(S187,8),1,1)="F",2015,IF(MID(RIGHT(S187,8),1,1)="G",2016,IF(MID(RIGHT(S187,8),1,1)="H",2017,IF(MID(RIGHT(S187,8),1,1)="J",2018,IF(MID(RIGHT(S187,8),1,1)="K",2019,IF(MID(RIGHT(S187,8),1,1)="L",2020,""))))))))))))))))))))))))))))))</f>
        <v>2020</v>
      </c>
      <c r="S187" s="278" t="s">
        <v>13228</v>
      </c>
      <c r="T187" s="278">
        <v>1825</v>
      </c>
      <c r="U187" s="281"/>
      <c r="V187" s="281">
        <v>45544</v>
      </c>
      <c r="W187" s="283"/>
      <c r="X187" s="721"/>
    </row>
    <row r="188" spans="1:24" ht="26.25" customHeight="1">
      <c r="A188" s="705"/>
      <c r="B188" s="278"/>
      <c r="C188" s="278" t="s">
        <v>10002</v>
      </c>
      <c r="D188" s="278" t="s">
        <v>191</v>
      </c>
      <c r="E188" s="278"/>
      <c r="F188" s="278"/>
      <c r="G188" s="278"/>
      <c r="H188" s="278"/>
      <c r="I188" s="278"/>
      <c r="J188" s="278"/>
      <c r="K188" s="278"/>
      <c r="L188" s="278"/>
      <c r="M188" s="2559" t="s">
        <v>10944</v>
      </c>
      <c r="N188" s="2560"/>
      <c r="O188" s="2560"/>
      <c r="P188" s="2561"/>
      <c r="Q188" s="278"/>
      <c r="R188" s="278"/>
      <c r="S188" s="284" t="s">
        <v>189</v>
      </c>
      <c r="T188" s="284">
        <v>3700</v>
      </c>
      <c r="U188" s="281"/>
      <c r="V188" s="281">
        <v>45545</v>
      </c>
      <c r="W188" s="283"/>
      <c r="X188" s="722"/>
    </row>
    <row r="189" spans="1:24" ht="26.25" customHeight="1">
      <c r="A189" s="705"/>
      <c r="B189" s="278"/>
      <c r="C189" s="278" t="s">
        <v>10003</v>
      </c>
      <c r="D189" s="278" t="s">
        <v>191</v>
      </c>
      <c r="E189" s="278"/>
      <c r="F189" s="278"/>
      <c r="G189" s="278"/>
      <c r="H189" s="278"/>
      <c r="I189" s="278"/>
      <c r="J189" s="278"/>
      <c r="K189" s="278"/>
      <c r="L189" s="278"/>
      <c r="M189" s="278" t="s">
        <v>9</v>
      </c>
      <c r="N189" s="278"/>
      <c r="O189" s="278"/>
      <c r="P189" s="280"/>
      <c r="Q189" s="278"/>
      <c r="R189" s="278"/>
      <c r="S189" s="284" t="s">
        <v>2472</v>
      </c>
      <c r="T189" s="284">
        <f>SUM(T184:T188)</f>
        <v>10980</v>
      </c>
      <c r="U189" s="281"/>
      <c r="V189" s="281">
        <v>45548</v>
      </c>
      <c r="W189" s="283"/>
      <c r="X189" s="722"/>
    </row>
    <row r="190" spans="1:24" ht="26.25" customHeight="1" thickBot="1">
      <c r="A190" s="707"/>
      <c r="B190" s="708"/>
      <c r="C190" s="708"/>
      <c r="D190" s="708"/>
      <c r="E190" s="708"/>
      <c r="F190" s="708"/>
      <c r="G190" s="708"/>
      <c r="H190" s="708"/>
      <c r="I190" s="708"/>
      <c r="J190" s="708"/>
      <c r="K190" s="611" t="s">
        <v>2972</v>
      </c>
      <c r="L190" s="709"/>
      <c r="M190" s="709"/>
      <c r="N190" s="708"/>
      <c r="O190" s="708"/>
      <c r="P190" s="710"/>
      <c r="Q190" s="711"/>
      <c r="R190" s="711"/>
      <c r="S190" s="711"/>
      <c r="T190" s="711"/>
      <c r="U190" s="712"/>
      <c r="V190" s="713">
        <v>45556</v>
      </c>
      <c r="W190" s="723"/>
      <c r="X190" s="724"/>
    </row>
    <row r="192" spans="1:24" ht="26.25" customHeight="1" thickBot="1"/>
    <row r="193" spans="1:24" ht="26.25" customHeight="1">
      <c r="A193" s="456" t="s">
        <v>188</v>
      </c>
      <c r="B193" s="457"/>
      <c r="C193" s="457" t="s">
        <v>10329</v>
      </c>
      <c r="D193" s="457" t="s">
        <v>190</v>
      </c>
      <c r="E193" s="457" t="s">
        <v>13148</v>
      </c>
      <c r="F193" s="457" t="s">
        <v>191</v>
      </c>
      <c r="G193" s="457" t="s">
        <v>191</v>
      </c>
      <c r="H193" s="477"/>
      <c r="I193" s="457" t="s">
        <v>126</v>
      </c>
      <c r="J193" s="457" t="s">
        <v>12953</v>
      </c>
      <c r="K193" s="458" t="s">
        <v>12321</v>
      </c>
      <c r="L193" s="457" t="s">
        <v>13195</v>
      </c>
      <c r="M193" s="457"/>
      <c r="N193" s="458" t="s">
        <v>13057</v>
      </c>
      <c r="O193" s="458" t="s">
        <v>13072</v>
      </c>
      <c r="P193" s="459" t="s">
        <v>14580</v>
      </c>
      <c r="Q193" s="457" t="s">
        <v>13206</v>
      </c>
      <c r="R193" s="457">
        <v>2015</v>
      </c>
      <c r="S193" s="457" t="s">
        <v>13149</v>
      </c>
      <c r="T193" s="457">
        <v>2085</v>
      </c>
      <c r="U193" s="460">
        <v>45461</v>
      </c>
      <c r="V193" s="460">
        <v>45525</v>
      </c>
      <c r="W193" s="462">
        <v>5300</v>
      </c>
      <c r="X193" s="463">
        <v>6550</v>
      </c>
    </row>
    <row r="194" spans="1:24" ht="26.25" customHeight="1">
      <c r="A194" s="464"/>
      <c r="B194" s="143"/>
      <c r="C194" s="143" t="s">
        <v>10443</v>
      </c>
      <c r="D194" s="143"/>
      <c r="E194" s="143"/>
      <c r="F194" s="143"/>
      <c r="G194" s="143"/>
      <c r="H194" s="143"/>
      <c r="I194" s="143" t="s">
        <v>3598</v>
      </c>
      <c r="J194" s="412" t="s">
        <v>12955</v>
      </c>
      <c r="K194" s="169" t="s">
        <v>12976</v>
      </c>
      <c r="L194" s="427" t="s">
        <v>3603</v>
      </c>
      <c r="M194" s="143"/>
      <c r="N194" s="73" t="s">
        <v>7287</v>
      </c>
      <c r="O194" s="1666"/>
      <c r="P194" s="1666"/>
      <c r="Q194" s="143" t="s">
        <v>361</v>
      </c>
      <c r="R194" s="143">
        <v>2016</v>
      </c>
      <c r="S194" s="143" t="s">
        <v>13058</v>
      </c>
      <c r="T194" s="143">
        <v>2345</v>
      </c>
      <c r="U194" s="168">
        <v>45462</v>
      </c>
      <c r="V194" s="146">
        <v>45534</v>
      </c>
      <c r="W194" s="147" t="s">
        <v>3421</v>
      </c>
      <c r="X194" s="466"/>
    </row>
    <row r="195" spans="1:24" ht="26.25" customHeight="1">
      <c r="A195" s="464"/>
      <c r="B195" s="143"/>
      <c r="C195" s="143" t="s">
        <v>13047</v>
      </c>
      <c r="D195" s="143" t="s">
        <v>13053</v>
      </c>
      <c r="E195" s="143"/>
      <c r="F195" s="143"/>
      <c r="G195" s="143"/>
      <c r="H195" s="143"/>
      <c r="I195" s="143"/>
      <c r="J195" s="425" t="s">
        <v>13095</v>
      </c>
      <c r="K195" s="144" t="s">
        <v>12972</v>
      </c>
      <c r="L195" s="143" t="s">
        <v>13202</v>
      </c>
      <c r="M195" s="143"/>
      <c r="N195" s="73" t="s">
        <v>12235</v>
      </c>
      <c r="O195" s="143"/>
      <c r="P195" s="143"/>
      <c r="Q195" s="143" t="s">
        <v>13061</v>
      </c>
      <c r="R195" s="143">
        <v>2015</v>
      </c>
      <c r="S195" s="143" t="s">
        <v>13207</v>
      </c>
      <c r="T195" s="143">
        <v>2345</v>
      </c>
      <c r="U195" s="146">
        <v>45463</v>
      </c>
      <c r="V195" s="146"/>
      <c r="W195" s="1449"/>
      <c r="X195" s="466"/>
    </row>
    <row r="196" spans="1:24" ht="26.25" customHeight="1">
      <c r="A196" s="464"/>
      <c r="B196" s="143"/>
      <c r="C196" s="143" t="s">
        <v>10002</v>
      </c>
      <c r="D196" s="143" t="s">
        <v>191</v>
      </c>
      <c r="E196" s="143"/>
      <c r="F196" s="143"/>
      <c r="G196" s="143"/>
      <c r="H196" s="143"/>
      <c r="I196" s="143"/>
      <c r="J196" s="143"/>
      <c r="K196" s="144" t="s">
        <v>8972</v>
      </c>
      <c r="L196" s="143"/>
      <c r="M196" s="143"/>
      <c r="N196" s="73" t="s">
        <v>12674</v>
      </c>
      <c r="O196" s="143"/>
      <c r="P196" s="143"/>
      <c r="Q196" s="143" t="s">
        <v>375</v>
      </c>
      <c r="R196" s="143">
        <v>2018</v>
      </c>
      <c r="S196" s="143" t="s">
        <v>13060</v>
      </c>
      <c r="T196" s="143">
        <v>1645</v>
      </c>
      <c r="U196" s="168"/>
      <c r="V196" s="146"/>
      <c r="W196" s="147"/>
      <c r="X196" s="466"/>
    </row>
    <row r="197" spans="1:24" ht="26.25" customHeight="1">
      <c r="A197" s="464"/>
      <c r="B197" s="143"/>
      <c r="C197" s="143" t="s">
        <v>10003</v>
      </c>
      <c r="D197" s="143" t="s">
        <v>191</v>
      </c>
      <c r="E197" s="143"/>
      <c r="F197" s="143"/>
      <c r="G197" s="143"/>
      <c r="H197" s="143"/>
      <c r="I197" s="143"/>
      <c r="J197" s="143" t="s">
        <v>2627</v>
      </c>
      <c r="K197" s="144"/>
      <c r="L197" s="143"/>
      <c r="M197" s="2559" t="s">
        <v>11304</v>
      </c>
      <c r="N197" s="2560"/>
      <c r="O197" s="2561"/>
      <c r="P197" s="143"/>
      <c r="Q197" s="143"/>
      <c r="R197" s="143"/>
      <c r="S197" s="148" t="s">
        <v>189</v>
      </c>
      <c r="T197" s="148">
        <v>3700</v>
      </c>
      <c r="U197" s="146"/>
      <c r="V197" s="146"/>
      <c r="W197" s="147"/>
      <c r="X197" s="466"/>
    </row>
    <row r="198" spans="1:24" ht="26.25" customHeight="1">
      <c r="A198" s="464"/>
      <c r="B198" s="143"/>
      <c r="C198" s="143" t="s">
        <v>10043</v>
      </c>
      <c r="D198" s="143" t="s">
        <v>13054</v>
      </c>
      <c r="E198" s="143"/>
      <c r="F198" s="143"/>
      <c r="G198" s="143"/>
      <c r="H198" s="143"/>
      <c r="I198" s="143"/>
      <c r="J198" s="143"/>
      <c r="K198" s="144"/>
      <c r="L198" s="143"/>
      <c r="M198" s="143"/>
      <c r="N198" s="143"/>
      <c r="O198" s="143"/>
      <c r="P198" s="143"/>
      <c r="Q198" s="143"/>
      <c r="R198" s="143"/>
      <c r="S198" s="148" t="s">
        <v>2472</v>
      </c>
      <c r="T198" s="148">
        <f>SUM(T193:T197)</f>
        <v>12120</v>
      </c>
      <c r="U198" s="168"/>
      <c r="V198" s="146"/>
      <c r="W198" s="147"/>
      <c r="X198" s="466"/>
    </row>
    <row r="199" spans="1:24" ht="26.25" customHeight="1" thickBot="1">
      <c r="A199" s="467"/>
      <c r="B199" s="468"/>
      <c r="C199" s="468"/>
      <c r="D199" s="468"/>
      <c r="E199" s="468"/>
      <c r="F199" s="468"/>
      <c r="G199" s="468"/>
      <c r="H199" s="468"/>
      <c r="I199" s="468"/>
      <c r="J199" s="555" t="s">
        <v>2745</v>
      </c>
      <c r="K199" s="611" t="s">
        <v>12954</v>
      </c>
      <c r="L199" s="468"/>
      <c r="M199" s="468"/>
      <c r="N199" s="470"/>
      <c r="O199" s="470"/>
      <c r="P199" s="471"/>
      <c r="Q199" s="468"/>
      <c r="R199" s="468"/>
      <c r="S199" s="471"/>
      <c r="T199" s="471"/>
      <c r="U199" s="473"/>
      <c r="V199" s="474"/>
      <c r="W199" s="475"/>
      <c r="X199" s="476"/>
    </row>
    <row r="200" spans="1:24" ht="26.25" customHeight="1">
      <c r="A200" s="456" t="s">
        <v>188</v>
      </c>
      <c r="B200" s="457"/>
      <c r="C200" s="457" t="s">
        <v>10329</v>
      </c>
      <c r="D200" s="457" t="s">
        <v>190</v>
      </c>
      <c r="E200" s="457" t="s">
        <v>13148</v>
      </c>
      <c r="F200" s="457" t="s">
        <v>191</v>
      </c>
      <c r="G200" s="457" t="s">
        <v>191</v>
      </c>
      <c r="H200" s="477"/>
      <c r="I200" s="457" t="s">
        <v>126</v>
      </c>
      <c r="J200" s="457" t="s">
        <v>12952</v>
      </c>
      <c r="K200" s="458" t="s">
        <v>12321</v>
      </c>
      <c r="L200" s="457" t="s">
        <v>13196</v>
      </c>
      <c r="M200" s="457"/>
      <c r="N200" s="458" t="s">
        <v>13066</v>
      </c>
      <c r="O200" s="458" t="s">
        <v>13067</v>
      </c>
      <c r="P200" s="459" t="s">
        <v>14580</v>
      </c>
      <c r="Q200" s="457" t="s">
        <v>361</v>
      </c>
      <c r="R200" s="457">
        <v>2016</v>
      </c>
      <c r="S200" s="457" t="s">
        <v>13062</v>
      </c>
      <c r="T200" s="457">
        <v>2060</v>
      </c>
      <c r="U200" s="460">
        <v>45461</v>
      </c>
      <c r="V200" s="460">
        <v>45525</v>
      </c>
      <c r="W200" s="462">
        <v>5300</v>
      </c>
      <c r="X200" s="463">
        <v>6550</v>
      </c>
    </row>
    <row r="201" spans="1:24" ht="26.25" customHeight="1">
      <c r="A201" s="464"/>
      <c r="B201" s="143"/>
      <c r="C201" s="143" t="s">
        <v>10443</v>
      </c>
      <c r="D201" s="143"/>
      <c r="E201" s="143"/>
      <c r="F201" s="143"/>
      <c r="G201" s="143"/>
      <c r="H201" s="143"/>
      <c r="I201" s="143" t="s">
        <v>3598</v>
      </c>
      <c r="J201" s="412" t="s">
        <v>12956</v>
      </c>
      <c r="K201" s="169" t="s">
        <v>12976</v>
      </c>
      <c r="L201" s="427" t="s">
        <v>3603</v>
      </c>
      <c r="M201" s="143"/>
      <c r="N201" s="73" t="s">
        <v>7287</v>
      </c>
      <c r="O201" s="1666"/>
      <c r="P201" s="1666"/>
      <c r="Q201" s="143" t="s">
        <v>423</v>
      </c>
      <c r="R201" s="143">
        <v>2014</v>
      </c>
      <c r="S201" s="143" t="s">
        <v>13063</v>
      </c>
      <c r="T201" s="143">
        <v>1607</v>
      </c>
      <c r="U201" s="168">
        <v>45462</v>
      </c>
      <c r="V201" s="146">
        <v>45534</v>
      </c>
      <c r="W201" s="147" t="s">
        <v>3421</v>
      </c>
      <c r="X201" s="466"/>
    </row>
    <row r="202" spans="1:24" ht="26.25" customHeight="1">
      <c r="A202" s="464"/>
      <c r="B202" s="143"/>
      <c r="C202" s="143" t="s">
        <v>13047</v>
      </c>
      <c r="D202" s="143" t="s">
        <v>191</v>
      </c>
      <c r="E202" s="143"/>
      <c r="F202" s="143"/>
      <c r="G202" s="143"/>
      <c r="H202" s="143"/>
      <c r="I202" s="143"/>
      <c r="J202" s="425" t="s">
        <v>13095</v>
      </c>
      <c r="K202" s="144" t="s">
        <v>12972</v>
      </c>
      <c r="L202" s="143" t="s">
        <v>13202</v>
      </c>
      <c r="M202" s="143"/>
      <c r="N202" s="73" t="s">
        <v>12235</v>
      </c>
      <c r="O202" s="143"/>
      <c r="P202" s="143"/>
      <c r="Q202" s="143" t="s">
        <v>378</v>
      </c>
      <c r="R202" s="143">
        <v>2015</v>
      </c>
      <c r="S202" s="143" t="s">
        <v>13116</v>
      </c>
      <c r="T202" s="143">
        <v>1455</v>
      </c>
      <c r="U202" s="146">
        <v>45463</v>
      </c>
      <c r="V202" s="146"/>
      <c r="W202" s="1449"/>
      <c r="X202" s="466"/>
    </row>
    <row r="203" spans="1:24" ht="26.25" customHeight="1">
      <c r="A203" s="464"/>
      <c r="B203" s="143"/>
      <c r="C203" s="143" t="s">
        <v>10002</v>
      </c>
      <c r="D203" s="143" t="s">
        <v>191</v>
      </c>
      <c r="E203" s="143"/>
      <c r="F203" s="143"/>
      <c r="G203" s="143"/>
      <c r="H203" s="143"/>
      <c r="I203" s="143"/>
      <c r="J203" s="143" t="s">
        <v>13102</v>
      </c>
      <c r="K203" s="144" t="s">
        <v>8972</v>
      </c>
      <c r="L203" s="143"/>
      <c r="M203" s="143"/>
      <c r="N203" s="73" t="s">
        <v>12996</v>
      </c>
      <c r="O203" s="143"/>
      <c r="P203" s="143"/>
      <c r="Q203" s="143" t="s">
        <v>361</v>
      </c>
      <c r="R203" s="143">
        <v>2019</v>
      </c>
      <c r="S203" s="143" t="s">
        <v>13208</v>
      </c>
      <c r="T203" s="143">
        <v>2185</v>
      </c>
      <c r="U203" s="168"/>
      <c r="V203" s="146"/>
      <c r="W203" s="147"/>
      <c r="X203" s="466"/>
    </row>
    <row r="204" spans="1:24" ht="26.25" customHeight="1">
      <c r="A204" s="464"/>
      <c r="B204" s="143"/>
      <c r="C204" s="143" t="s">
        <v>10003</v>
      </c>
      <c r="D204" s="143" t="s">
        <v>191</v>
      </c>
      <c r="E204" s="143"/>
      <c r="F204" s="143"/>
      <c r="G204" s="143"/>
      <c r="H204" s="143"/>
      <c r="I204" s="143"/>
      <c r="J204" s="143" t="s">
        <v>12992</v>
      </c>
      <c r="K204" s="144"/>
      <c r="L204" s="143"/>
      <c r="M204" s="2559" t="s">
        <v>11304</v>
      </c>
      <c r="N204" s="2560"/>
      <c r="O204" s="2561"/>
      <c r="P204" s="143"/>
      <c r="Q204" s="143"/>
      <c r="R204" s="143"/>
      <c r="S204" s="148" t="s">
        <v>189</v>
      </c>
      <c r="T204" s="148">
        <v>3840</v>
      </c>
      <c r="U204" s="146"/>
      <c r="V204" s="146"/>
      <c r="W204" s="147"/>
      <c r="X204" s="466"/>
    </row>
    <row r="205" spans="1:24" ht="26.25" customHeight="1">
      <c r="A205" s="464"/>
      <c r="B205" s="143"/>
      <c r="C205" s="143" t="s">
        <v>10043</v>
      </c>
      <c r="D205" s="143" t="s">
        <v>13054</v>
      </c>
      <c r="E205" s="143"/>
      <c r="F205" s="143"/>
      <c r="G205" s="143"/>
      <c r="H205" s="143"/>
      <c r="I205" s="143"/>
      <c r="J205" s="143"/>
      <c r="K205" s="144"/>
      <c r="L205" s="143"/>
      <c r="M205" s="143"/>
      <c r="N205" s="143"/>
      <c r="O205" s="143"/>
      <c r="P205" s="143"/>
      <c r="Q205" s="143"/>
      <c r="R205" s="143"/>
      <c r="S205" s="148" t="s">
        <v>2472</v>
      </c>
      <c r="T205" s="148">
        <f>SUM(T200:T204)</f>
        <v>11147</v>
      </c>
      <c r="U205" s="168"/>
      <c r="V205" s="146"/>
      <c r="W205" s="147"/>
      <c r="X205" s="466"/>
    </row>
    <row r="206" spans="1:24" ht="26.25" customHeight="1" thickBot="1">
      <c r="A206" s="467"/>
      <c r="B206" s="468"/>
      <c r="C206" s="468"/>
      <c r="D206" s="468"/>
      <c r="E206" s="468"/>
      <c r="F206" s="468"/>
      <c r="G206" s="468"/>
      <c r="H206" s="468"/>
      <c r="I206" s="468"/>
      <c r="J206" s="555" t="s">
        <v>2745</v>
      </c>
      <c r="K206" s="611" t="s">
        <v>12954</v>
      </c>
      <c r="L206" s="468"/>
      <c r="M206" s="468"/>
      <c r="N206" s="470"/>
      <c r="O206" s="470"/>
      <c r="P206" s="471"/>
      <c r="Q206" s="468"/>
      <c r="R206" s="468"/>
      <c r="S206" s="471"/>
      <c r="T206" s="471"/>
      <c r="U206" s="473"/>
      <c r="V206" s="474"/>
      <c r="W206" s="475"/>
      <c r="X206" s="476"/>
    </row>
    <row r="208" spans="1:24" ht="26.25" customHeight="1" thickBot="1"/>
    <row r="209" spans="1:24" ht="26.25" customHeight="1">
      <c r="A209" s="1348" t="s">
        <v>188</v>
      </c>
      <c r="B209" s="1349"/>
      <c r="C209" s="1349" t="s">
        <v>123</v>
      </c>
      <c r="D209" s="1349" t="s">
        <v>190</v>
      </c>
      <c r="E209" s="1349" t="s">
        <v>13148</v>
      </c>
      <c r="F209" s="1349" t="s">
        <v>191</v>
      </c>
      <c r="G209" s="1349" t="s">
        <v>191</v>
      </c>
      <c r="H209" s="1489"/>
      <c r="I209" s="1349" t="s">
        <v>9179</v>
      </c>
      <c r="J209" s="1349" t="s">
        <v>12953</v>
      </c>
      <c r="K209" s="1350" t="s">
        <v>13035</v>
      </c>
      <c r="L209" s="1349" t="s">
        <v>13302</v>
      </c>
      <c r="M209" s="1349"/>
      <c r="N209" s="1350" t="s">
        <v>13103</v>
      </c>
      <c r="O209" s="1350" t="s">
        <v>13154</v>
      </c>
      <c r="P209" s="1351" t="s">
        <v>14302</v>
      </c>
      <c r="Q209" s="1349" t="s">
        <v>520</v>
      </c>
      <c r="R209" s="1349">
        <f>IF(MID(RIGHT(S209,8),1,1)="M",2021,IF(MID(RIGHT(S209,8),1,1)="N",2022,IF(MID(RIGHT(S209,8),1,1)="P",2023,IF(MID(RIGHT(S209,8),1,1)="R",1994,IF(MID(RIGHT(S209,8),1,1)="S",1995,IF(MID(RIGHT(S209,8),1,1)="T",1996,IF(MID(RIGHT(S209,8),1,1)="V",1997,IF(MID(RIGHT(S209,8),1,1)="W",1998,IF(MID(RIGHT(S209,8),1,1)="X",1999,IF(MID(RIGHT(S209,8),1,1)="Y",2000,IF(MID(RIGHT(S209,8),1,1)="1",2001,IF(MID(RIGHT(S209,8),1,1)="2",2002,IF(MID(RIGHT(S209,8),1,1)="3",2003,IF(MID(RIGHT(S209,8),1,1)="4",2004,IF(MID(RIGHT(S209,8),1,1)="5",2005,IF(MID(RIGHT(S209,8),1,1)="6",2006,IF(MID(RIGHT(S209,8),1,1)="7",2007,IF(MID(RIGHT(S209,8),1,1)="8",2008,IF(MID(RIGHT(S209,8),1,1)="9",2009,IF(MID(RIGHT(S209,8),1,1)="A",2010,IF(MID(RIGHT(S209,8),1,1)="B",2011,IF(MID(RIGHT(S209,8),1,1)="C",2012,IF(MID(RIGHT(S209,8),1,1)="D",2013,IF(MID(RIGHT(S209,8),1,1)="E",2014,IF(MID(RIGHT(S209,8),1,1)="F",2015,IF(MID(RIGHT(S209,8),1,1)="G",2016,IF(MID(RIGHT(S209,8),1,1)="H",2017,IF(MID(RIGHT(S209,8),1,1)="J",2018,IF(MID(RIGHT(S209,8),1,1)="K",2019,IF(MID(RIGHT(S209,8),1,1)="L",2020,""))))))))))))))))))))))))))))))</f>
        <v>2015</v>
      </c>
      <c r="S209" s="1349" t="s">
        <v>13150</v>
      </c>
      <c r="T209" s="1349">
        <v>2335</v>
      </c>
      <c r="U209" s="1352">
        <v>45461</v>
      </c>
      <c r="V209" s="1352">
        <v>45525</v>
      </c>
      <c r="W209" s="1353">
        <v>5300</v>
      </c>
      <c r="X209" s="1354">
        <v>6600</v>
      </c>
    </row>
    <row r="210" spans="1:24" ht="26.25" customHeight="1">
      <c r="A210" s="1355"/>
      <c r="B210" s="208"/>
      <c r="C210" s="208"/>
      <c r="D210" s="208"/>
      <c r="E210" s="208"/>
      <c r="F210" s="208"/>
      <c r="G210" s="208"/>
      <c r="H210" s="208"/>
      <c r="I210" s="208" t="s">
        <v>3598</v>
      </c>
      <c r="J210" s="412" t="s">
        <v>13093</v>
      </c>
      <c r="K210" s="215" t="s">
        <v>211</v>
      </c>
      <c r="L210" s="425" t="s">
        <v>3603</v>
      </c>
      <c r="M210" s="208"/>
      <c r="N210" s="73" t="s">
        <v>3073</v>
      </c>
      <c r="O210" s="209" t="s">
        <v>13092</v>
      </c>
      <c r="P210" s="210"/>
      <c r="Q210" s="208" t="s">
        <v>520</v>
      </c>
      <c r="R210" s="208">
        <f>IF(MID(RIGHT(S210,8),1,1)="M",2021,IF(MID(RIGHT(S210,8),1,1)="N",2022,IF(MID(RIGHT(S210,8),1,1)="P",2023,IF(MID(RIGHT(S210,8),1,1)="R",1994,IF(MID(RIGHT(S210,8),1,1)="S",1995,IF(MID(RIGHT(S210,8),1,1)="T",1996,IF(MID(RIGHT(S210,8),1,1)="V",1997,IF(MID(RIGHT(S210,8),1,1)="W",1998,IF(MID(RIGHT(S210,8),1,1)="X",1999,IF(MID(RIGHT(S210,8),1,1)="Y",2000,IF(MID(RIGHT(S210,8),1,1)="1",2001,IF(MID(RIGHT(S210,8),1,1)="2",2002,IF(MID(RIGHT(S210,8),1,1)="3",2003,IF(MID(RIGHT(S210,8),1,1)="4",2004,IF(MID(RIGHT(S210,8),1,1)="5",2005,IF(MID(RIGHT(S210,8),1,1)="6",2006,IF(MID(RIGHT(S210,8),1,1)="7",2007,IF(MID(RIGHT(S210,8),1,1)="8",2008,IF(MID(RIGHT(S210,8),1,1)="9",2009,IF(MID(RIGHT(S210,8),1,1)="A",2010,IF(MID(RIGHT(S210,8),1,1)="B",2011,IF(MID(RIGHT(S210,8),1,1)="C",2012,IF(MID(RIGHT(S210,8),1,1)="D",2013,IF(MID(RIGHT(S210,8),1,1)="E",2014,IF(MID(RIGHT(S210,8),1,1)="F",2015,IF(MID(RIGHT(S210,8),1,1)="G",2016,IF(MID(RIGHT(S210,8),1,1)="H",2017,IF(MID(RIGHT(S210,8),1,1)="J",2018,IF(MID(RIGHT(S210,8),1,1)="K",2019,IF(MID(RIGHT(S210,8),1,1)="L",2020,""))))))))))))))))))))))))))))))</f>
        <v>2016</v>
      </c>
      <c r="S210" s="208" t="s">
        <v>13151</v>
      </c>
      <c r="T210" s="208">
        <v>2175</v>
      </c>
      <c r="U210" s="211">
        <v>45462</v>
      </c>
      <c r="V210" s="212">
        <v>45534</v>
      </c>
      <c r="W210" s="213" t="s">
        <v>3421</v>
      </c>
      <c r="X210" s="1356"/>
    </row>
    <row r="211" spans="1:24" ht="26.25" customHeight="1">
      <c r="A211" s="1355"/>
      <c r="B211" s="208"/>
      <c r="C211" s="208" t="s">
        <v>11850</v>
      </c>
      <c r="D211" s="208" t="s">
        <v>13053</v>
      </c>
      <c r="E211" s="208"/>
      <c r="F211" s="208"/>
      <c r="G211" s="208"/>
      <c r="H211" s="208"/>
      <c r="I211" s="208"/>
      <c r="J211" s="425" t="s">
        <v>13095</v>
      </c>
      <c r="K211" s="209" t="s">
        <v>12930</v>
      </c>
      <c r="L211" s="208" t="s">
        <v>13202</v>
      </c>
      <c r="M211" s="208"/>
      <c r="N211" s="73" t="s">
        <v>2435</v>
      </c>
      <c r="O211" s="209"/>
      <c r="P211" s="210"/>
      <c r="Q211" s="208" t="s">
        <v>13157</v>
      </c>
      <c r="R211" s="208">
        <f>IF(MID(RIGHT(S211,8),1,1)="M",2021,IF(MID(RIGHT(S211,8),1,1)="N",2022,IF(MID(RIGHT(S211,8),1,1)="P",2023,IF(MID(RIGHT(S211,8),1,1)="R",1994,IF(MID(RIGHT(S211,8),1,1)="S",1995,IF(MID(RIGHT(S211,8),1,1)="T",1996,IF(MID(RIGHT(S211,8),1,1)="V",1997,IF(MID(RIGHT(S211,8),1,1)="W",1998,IF(MID(RIGHT(S211,8),1,1)="X",1999,IF(MID(RIGHT(S211,8),1,1)="Y",2000,IF(MID(RIGHT(S211,8),1,1)="1",2001,IF(MID(RIGHT(S211,8),1,1)="2",2002,IF(MID(RIGHT(S211,8),1,1)="3",2003,IF(MID(RIGHT(S211,8),1,1)="4",2004,IF(MID(RIGHT(S211,8),1,1)="5",2005,IF(MID(RIGHT(S211,8),1,1)="6",2006,IF(MID(RIGHT(S211,8),1,1)="7",2007,IF(MID(RIGHT(S211,8),1,1)="8",2008,IF(MID(RIGHT(S211,8),1,1)="9",2009,IF(MID(RIGHT(S211,8),1,1)="A",2010,IF(MID(RIGHT(S211,8),1,1)="B",2011,IF(MID(RIGHT(S211,8),1,1)="C",2012,IF(MID(RIGHT(S211,8),1,1)="D",2013,IF(MID(RIGHT(S211,8),1,1)="E",2014,IF(MID(RIGHT(S211,8),1,1)="F",2015,IF(MID(RIGHT(S211,8),1,1)="G",2016,IF(MID(RIGHT(S211,8),1,1)="H",2017,IF(MID(RIGHT(S211,8),1,1)="J",2018,IF(MID(RIGHT(S211,8),1,1)="K",2019,IF(MID(RIGHT(S211,8),1,1)="L",2020,""))))))))))))))))))))))))))))))</f>
        <v>2018</v>
      </c>
      <c r="S211" s="208" t="s">
        <v>13152</v>
      </c>
      <c r="T211" s="208">
        <v>1965</v>
      </c>
      <c r="U211" s="212">
        <v>45463</v>
      </c>
      <c r="V211" s="211"/>
      <c r="W211" s="1448"/>
      <c r="X211" s="1356"/>
    </row>
    <row r="212" spans="1:24" ht="26.25" customHeight="1">
      <c r="A212" s="1355"/>
      <c r="B212" s="208"/>
      <c r="C212" s="208" t="s">
        <v>13047</v>
      </c>
      <c r="D212" s="208" t="s">
        <v>191</v>
      </c>
      <c r="E212" s="208"/>
      <c r="F212" s="208"/>
      <c r="G212" s="208"/>
      <c r="H212" s="208"/>
      <c r="I212" s="208"/>
      <c r="J212" s="208"/>
      <c r="K212" s="209" t="s">
        <v>13094</v>
      </c>
      <c r="L212" s="208"/>
      <c r="M212" s="208"/>
      <c r="N212" s="73" t="s">
        <v>11765</v>
      </c>
      <c r="O212" s="209"/>
      <c r="P212" s="210"/>
      <c r="Q212" s="208" t="s">
        <v>2093</v>
      </c>
      <c r="R212" s="208">
        <f>IF(MID(RIGHT(S212,8),1,1)="M",2021,IF(MID(RIGHT(S212,8),1,1)="N",2022,IF(MID(RIGHT(S212,8),1,1)="P",2023,IF(MID(RIGHT(S212,8),1,1)="R",1994,IF(MID(RIGHT(S212,8),1,1)="S",1995,IF(MID(RIGHT(S212,8),1,1)="T",1996,IF(MID(RIGHT(S212,8),1,1)="V",1997,IF(MID(RIGHT(S212,8),1,1)="W",1998,IF(MID(RIGHT(S212,8),1,1)="X",1999,IF(MID(RIGHT(S212,8),1,1)="Y",2000,IF(MID(RIGHT(S212,8),1,1)="1",2001,IF(MID(RIGHT(S212,8),1,1)="2",2002,IF(MID(RIGHT(S212,8),1,1)="3",2003,IF(MID(RIGHT(S212,8),1,1)="4",2004,IF(MID(RIGHT(S212,8),1,1)="5",2005,IF(MID(RIGHT(S212,8),1,1)="6",2006,IF(MID(RIGHT(S212,8),1,1)="7",2007,IF(MID(RIGHT(S212,8),1,1)="8",2008,IF(MID(RIGHT(S212,8),1,1)="9",2009,IF(MID(RIGHT(S212,8),1,1)="A",2010,IF(MID(RIGHT(S212,8),1,1)="B",2011,IF(MID(RIGHT(S212,8),1,1)="C",2012,IF(MID(RIGHT(S212,8),1,1)="D",2013,IF(MID(RIGHT(S212,8),1,1)="E",2014,IF(MID(RIGHT(S212,8),1,1)="F",2015,IF(MID(RIGHT(S212,8),1,1)="G",2016,IF(MID(RIGHT(S212,8),1,1)="H",2017,IF(MID(RIGHT(S212,8),1,1)="J",2018,IF(MID(RIGHT(S212,8),1,1)="K",2019,IF(MID(RIGHT(S212,8),1,1)="L",2020,""))))))))))))))))))))))))))))))</f>
        <v>2017</v>
      </c>
      <c r="S212" s="208" t="s">
        <v>13153</v>
      </c>
      <c r="T212" s="208">
        <v>1785</v>
      </c>
      <c r="U212" s="212"/>
      <c r="V212" s="211"/>
      <c r="W212" s="213"/>
      <c r="X212" s="1356"/>
    </row>
    <row r="213" spans="1:24" ht="26.25" customHeight="1">
      <c r="A213" s="1355"/>
      <c r="B213" s="208"/>
      <c r="C213" s="208" t="s">
        <v>13048</v>
      </c>
      <c r="D213" s="208" t="s">
        <v>191</v>
      </c>
      <c r="E213" s="208"/>
      <c r="F213" s="208"/>
      <c r="G213" s="208"/>
      <c r="H213" s="208"/>
      <c r="I213" s="208"/>
      <c r="J213" s="208"/>
      <c r="K213" s="209"/>
      <c r="L213" s="208"/>
      <c r="M213" s="208"/>
      <c r="N213" s="208"/>
      <c r="O213" s="208"/>
      <c r="P213" s="210"/>
      <c r="Q213" s="208"/>
      <c r="R213" s="208"/>
      <c r="S213" s="214" t="s">
        <v>189</v>
      </c>
      <c r="T213" s="214">
        <v>3830</v>
      </c>
      <c r="U213" s="211"/>
      <c r="V213" s="211"/>
      <c r="W213" s="213"/>
      <c r="X213" s="1356"/>
    </row>
    <row r="214" spans="1:24" ht="26.25" customHeight="1">
      <c r="A214" s="1355"/>
      <c r="B214" s="208"/>
      <c r="C214" s="208" t="s">
        <v>13049</v>
      </c>
      <c r="D214" s="208" t="s">
        <v>191</v>
      </c>
      <c r="E214" s="208"/>
      <c r="F214" s="208"/>
      <c r="G214" s="208"/>
      <c r="H214" s="208"/>
      <c r="I214" s="208"/>
      <c r="J214" s="208"/>
      <c r="K214" s="209"/>
      <c r="L214" s="208"/>
      <c r="M214" s="208"/>
      <c r="N214" s="208"/>
      <c r="O214" s="208"/>
      <c r="P214" s="210"/>
      <c r="Q214" s="208"/>
      <c r="R214" s="208"/>
      <c r="S214" s="214" t="s">
        <v>2472</v>
      </c>
      <c r="T214" s="214">
        <f>SUM(T209:T213)</f>
        <v>12090</v>
      </c>
      <c r="U214" s="211"/>
      <c r="V214" s="617"/>
      <c r="W214" s="213"/>
      <c r="X214" s="1356"/>
    </row>
    <row r="215" spans="1:24" ht="26.25" customHeight="1" thickBot="1">
      <c r="A215" s="1357"/>
      <c r="B215" s="1358"/>
      <c r="C215" s="1358"/>
      <c r="D215" s="1358"/>
      <c r="E215" s="1358"/>
      <c r="F215" s="1358"/>
      <c r="G215" s="1358"/>
      <c r="H215" s="1358"/>
      <c r="I215" s="1358"/>
      <c r="J215" s="1358"/>
      <c r="K215" s="611" t="s">
        <v>12954</v>
      </c>
      <c r="L215" s="1358"/>
      <c r="M215" s="1358"/>
      <c r="N215" s="1359"/>
      <c r="O215" s="1359"/>
      <c r="P215" s="1360"/>
      <c r="Q215" s="1358"/>
      <c r="R215" s="1358"/>
      <c r="S215" s="1361"/>
      <c r="T215" s="1361"/>
      <c r="U215" s="1362"/>
      <c r="V215" s="1363"/>
      <c r="W215" s="1364"/>
      <c r="X215" s="1365"/>
    </row>
    <row r="217" spans="1:24" ht="26.25" customHeight="1" thickBot="1"/>
    <row r="218" spans="1:24" ht="26.25" customHeight="1">
      <c r="A218" s="699" t="s">
        <v>188</v>
      </c>
      <c r="B218" s="700"/>
      <c r="C218" s="700" t="s">
        <v>154</v>
      </c>
      <c r="D218" s="700" t="s">
        <v>190</v>
      </c>
      <c r="E218" s="700" t="s">
        <v>13148</v>
      </c>
      <c r="F218" s="700" t="s">
        <v>191</v>
      </c>
      <c r="G218" s="700" t="s">
        <v>191</v>
      </c>
      <c r="H218" s="700" t="s">
        <v>191</v>
      </c>
      <c r="I218" s="700" t="s">
        <v>126</v>
      </c>
      <c r="J218" s="715" t="s">
        <v>12953</v>
      </c>
      <c r="K218" s="700" t="s">
        <v>12321</v>
      </c>
      <c r="L218" s="715" t="s">
        <v>13241</v>
      </c>
      <c r="M218" s="715"/>
      <c r="N218" s="701" t="s">
        <v>13109</v>
      </c>
      <c r="O218" s="701" t="s">
        <v>13110</v>
      </c>
      <c r="P218" s="702" t="s">
        <v>14373</v>
      </c>
      <c r="Q218" s="700" t="s">
        <v>7181</v>
      </c>
      <c r="R218" s="700">
        <f>IF(MID(RIGHT(S218,8),1,1)="M",2021,IF(MID(RIGHT(S218,8),1,1)="N",2022,IF(MID(RIGHT(S218,8),1,1)="P",2023,IF(MID(RIGHT(S218,8),1,1)="R",1994,IF(MID(RIGHT(S218,8),1,1)="S",1995,IF(MID(RIGHT(S218,8),1,1)="T",1996,IF(MID(RIGHT(S218,8),1,1)="V",1997,IF(MID(RIGHT(S218,8),1,1)="W",1998,IF(MID(RIGHT(S218,8),1,1)="X",1999,IF(MID(RIGHT(S218,8),1,1)="Y",2000,IF(MID(RIGHT(S218,8),1,1)="1",2001,IF(MID(RIGHT(S218,8),1,1)="2",2002,IF(MID(RIGHT(S218,8),1,1)="3",2003,IF(MID(RIGHT(S218,8),1,1)="4",2004,IF(MID(RIGHT(S218,8),1,1)="5",2005,IF(MID(RIGHT(S218,8),1,1)="6",2006,IF(MID(RIGHT(S218,8),1,1)="7",2007,IF(MID(RIGHT(S218,8),1,1)="8",2008,IF(MID(RIGHT(S218,8),1,1)="9",2009,IF(MID(RIGHT(S218,8),1,1)="A",2010,IF(MID(RIGHT(S218,8),1,1)="B",2011,IF(MID(RIGHT(S218,8),1,1)="C",2012,IF(MID(RIGHT(S218,8),1,1)="D",2013,IF(MID(RIGHT(S218,8),1,1)="E",2014,IF(MID(RIGHT(S218,8),1,1)="F",2015,IF(MID(RIGHT(S218,8),1,1)="G",2016,IF(MID(RIGHT(S218,8),1,1)="H",2017,IF(MID(RIGHT(S218,8),1,1)="J",2018,IF(MID(RIGHT(S218,8),1,1)="K",2019,IF(MID(RIGHT(S218,8),1,1)="L",2020,""))))))))))))))))))))))))))))))</f>
        <v>2019</v>
      </c>
      <c r="S218" s="700" t="s">
        <v>13068</v>
      </c>
      <c r="T218" s="700">
        <v>1475</v>
      </c>
      <c r="U218" s="716">
        <v>45461</v>
      </c>
      <c r="V218" s="716">
        <v>45525</v>
      </c>
      <c r="W218" s="703">
        <v>5300</v>
      </c>
      <c r="X218" s="991">
        <v>8800</v>
      </c>
    </row>
    <row r="219" spans="1:24" ht="26.25" customHeight="1">
      <c r="A219" s="705"/>
      <c r="B219" s="278"/>
      <c r="C219" s="320" t="s">
        <v>9313</v>
      </c>
      <c r="D219" s="278"/>
      <c r="E219" s="278"/>
      <c r="F219" s="278"/>
      <c r="G219" s="278"/>
      <c r="H219" s="278"/>
      <c r="I219" s="278" t="s">
        <v>3598</v>
      </c>
      <c r="J219" s="317" t="s">
        <v>12951</v>
      </c>
      <c r="K219" s="280" t="s">
        <v>12974</v>
      </c>
      <c r="L219" s="425" t="s">
        <v>3603</v>
      </c>
      <c r="M219" s="278"/>
      <c r="N219" s="73" t="s">
        <v>3073</v>
      </c>
      <c r="O219" s="278" t="s">
        <v>13091</v>
      </c>
      <c r="P219" s="278"/>
      <c r="Q219" s="278" t="s">
        <v>1934</v>
      </c>
      <c r="R219" s="278">
        <f>IF(MID(RIGHT(S219,8),1,1)="M",2021,IF(MID(RIGHT(S219,8),1,1)="N",2022,IF(MID(RIGHT(S219,8),1,1)="P",2023,IF(MID(RIGHT(S219,8),1,1)="R",1994,IF(MID(RIGHT(S219,8),1,1)="S",1995,IF(MID(RIGHT(S219,8),1,1)="T",1996,IF(MID(RIGHT(S219,8),1,1)="V",1997,IF(MID(RIGHT(S219,8),1,1)="W",1998,IF(MID(RIGHT(S219,8),1,1)="X",1999,IF(MID(RIGHT(S219,8),1,1)="Y",2000,IF(MID(RIGHT(S219,8),1,1)="1",2001,IF(MID(RIGHT(S219,8),1,1)="2",2002,IF(MID(RIGHT(S219,8),1,1)="3",2003,IF(MID(RIGHT(S219,8),1,1)="4",2004,IF(MID(RIGHT(S219,8),1,1)="5",2005,IF(MID(RIGHT(S219,8),1,1)="6",2006,IF(MID(RIGHT(S219,8),1,1)="7",2007,IF(MID(RIGHT(S219,8),1,1)="8",2008,IF(MID(RIGHT(S219,8),1,1)="9",2009,IF(MID(RIGHT(S219,8),1,1)="A",2010,IF(MID(RIGHT(S219,8),1,1)="B",2011,IF(MID(RIGHT(S219,8),1,1)="C",2012,IF(MID(RIGHT(S219,8),1,1)="D",2013,IF(MID(RIGHT(S219,8),1,1)="E",2014,IF(MID(RIGHT(S219,8),1,1)="F",2015,IF(MID(RIGHT(S219,8),1,1)="G",2016,IF(MID(RIGHT(S219,8),1,1)="H",2017,IF(MID(RIGHT(S219,8),1,1)="J",2018,IF(MID(RIGHT(S219,8),1,1)="K",2019,IF(MID(RIGHT(S219,8),1,1)="L",2020,""))))))))))))))))))))))))))))))</f>
        <v>2020</v>
      </c>
      <c r="S219" s="278" t="s">
        <v>13069</v>
      </c>
      <c r="T219" s="278">
        <v>2010</v>
      </c>
      <c r="U219" s="719">
        <v>45462</v>
      </c>
      <c r="V219" s="420">
        <v>45534</v>
      </c>
      <c r="W219" s="283" t="s">
        <v>3421</v>
      </c>
      <c r="X219" s="706">
        <v>8900</v>
      </c>
    </row>
    <row r="220" spans="1:24" ht="26.25" customHeight="1">
      <c r="A220" s="705"/>
      <c r="B220" s="278"/>
      <c r="C220" s="278" t="s">
        <v>8997</v>
      </c>
      <c r="D220" s="278"/>
      <c r="E220" s="278"/>
      <c r="F220" s="278"/>
      <c r="G220" s="278"/>
      <c r="H220" s="278"/>
      <c r="I220" s="720"/>
      <c r="J220" s="425" t="s">
        <v>13095</v>
      </c>
      <c r="K220" s="278" t="s">
        <v>12972</v>
      </c>
      <c r="L220" s="278" t="s">
        <v>13202</v>
      </c>
      <c r="M220" s="278"/>
      <c r="N220" s="73" t="s">
        <v>2435</v>
      </c>
      <c r="O220" s="1371"/>
      <c r="P220" s="278"/>
      <c r="Q220" s="278" t="s">
        <v>1934</v>
      </c>
      <c r="R220" s="278">
        <f>IF(MID(RIGHT(S220,8),1,1)="M",2021,IF(MID(RIGHT(S220,8),1,1)="N",2022,IF(MID(RIGHT(S220,8),1,1)="P",2023,IF(MID(RIGHT(S220,8),1,1)="R",1994,IF(MID(RIGHT(S220,8),1,1)="S",1995,IF(MID(RIGHT(S220,8),1,1)="T",1996,IF(MID(RIGHT(S220,8),1,1)="V",1997,IF(MID(RIGHT(S220,8),1,1)="W",1998,IF(MID(RIGHT(S220,8),1,1)="X",1999,IF(MID(RIGHT(S220,8),1,1)="Y",2000,IF(MID(RIGHT(S220,8),1,1)="1",2001,IF(MID(RIGHT(S220,8),1,1)="2",2002,IF(MID(RIGHT(S220,8),1,1)="3",2003,IF(MID(RIGHT(S220,8),1,1)="4",2004,IF(MID(RIGHT(S220,8),1,1)="5",2005,IF(MID(RIGHT(S220,8),1,1)="6",2006,IF(MID(RIGHT(S220,8),1,1)="7",2007,IF(MID(RIGHT(S220,8),1,1)="8",2008,IF(MID(RIGHT(S220,8),1,1)="9",2009,IF(MID(RIGHT(S220,8),1,1)="A",2010,IF(MID(RIGHT(S220,8),1,1)="B",2011,IF(MID(RIGHT(S220,8),1,1)="C",2012,IF(MID(RIGHT(S220,8),1,1)="D",2013,IF(MID(RIGHT(S220,8),1,1)="E",2014,IF(MID(RIGHT(S220,8),1,1)="F",2015,IF(MID(RIGHT(S220,8),1,1)="G",2016,IF(MID(RIGHT(S220,8),1,1)="H",2017,IF(MID(RIGHT(S220,8),1,1)="J",2018,IF(MID(RIGHT(S220,8),1,1)="K",2019,IF(MID(RIGHT(S220,8),1,1)="L",2020,""))))))))))))))))))))))))))))))</f>
        <v>2020</v>
      </c>
      <c r="S220" s="278" t="s">
        <v>13070</v>
      </c>
      <c r="T220" s="278">
        <v>2110</v>
      </c>
      <c r="U220" s="420">
        <v>45463</v>
      </c>
      <c r="V220" s="719"/>
      <c r="W220" s="283"/>
      <c r="X220" s="706" t="s">
        <v>13487</v>
      </c>
    </row>
    <row r="221" spans="1:24" ht="26.25" customHeight="1">
      <c r="A221" s="705"/>
      <c r="B221" s="278"/>
      <c r="C221" s="278" t="s">
        <v>13047</v>
      </c>
      <c r="D221" s="278" t="s">
        <v>13104</v>
      </c>
      <c r="E221" s="278"/>
      <c r="F221" s="278"/>
      <c r="G221" s="278"/>
      <c r="H221" s="278"/>
      <c r="I221" s="720"/>
      <c r="J221" s="720"/>
      <c r="K221" s="278" t="s">
        <v>4071</v>
      </c>
      <c r="L221" s="188" t="s">
        <v>14422</v>
      </c>
      <c r="M221" s="278"/>
      <c r="N221" s="73" t="s">
        <v>7870</v>
      </c>
      <c r="O221" s="278"/>
      <c r="P221" s="280"/>
      <c r="Q221" s="278" t="s">
        <v>588</v>
      </c>
      <c r="R221" s="278">
        <f>IF(MID(RIGHT(S221,8),1,1)="M",2021,IF(MID(RIGHT(S221,8),1,1)="N",2022,IF(MID(RIGHT(S221,8),1,1)="P",2023,IF(MID(RIGHT(S221,8),1,1)="R",1994,IF(MID(RIGHT(S221,8),1,1)="S",1995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2021</v>
      </c>
      <c r="S221" s="278" t="s">
        <v>13071</v>
      </c>
      <c r="T221" s="278">
        <v>2590</v>
      </c>
      <c r="U221" s="281"/>
      <c r="V221" s="281"/>
      <c r="W221" s="283">
        <v>1600</v>
      </c>
      <c r="X221" s="721"/>
    </row>
    <row r="222" spans="1:24" ht="26.25" customHeight="1">
      <c r="A222" s="705"/>
      <c r="B222" s="278"/>
      <c r="C222" s="278" t="s">
        <v>10002</v>
      </c>
      <c r="D222" s="278" t="s">
        <v>191</v>
      </c>
      <c r="E222" s="278"/>
      <c r="F222" s="278"/>
      <c r="G222" s="278"/>
      <c r="H222" s="278"/>
      <c r="I222" s="278"/>
      <c r="J222" s="720"/>
      <c r="K222" s="278"/>
      <c r="L222" s="278"/>
      <c r="M222" s="2476" t="s">
        <v>10944</v>
      </c>
      <c r="N222" s="2477"/>
      <c r="O222" s="2478"/>
      <c r="P222" s="278"/>
      <c r="Q222" s="278"/>
      <c r="R222" s="278"/>
      <c r="S222" s="284" t="s">
        <v>189</v>
      </c>
      <c r="T222" s="284">
        <v>3700</v>
      </c>
      <c r="U222" s="281"/>
      <c r="V222" s="281"/>
      <c r="W222" s="283">
        <v>600</v>
      </c>
      <c r="X222" s="722"/>
    </row>
    <row r="223" spans="1:24" ht="26.25" customHeight="1">
      <c r="A223" s="705"/>
      <c r="B223" s="278"/>
      <c r="C223" s="278" t="s">
        <v>10003</v>
      </c>
      <c r="D223" s="278" t="s">
        <v>191</v>
      </c>
      <c r="E223" s="278"/>
      <c r="F223" s="278"/>
      <c r="G223" s="278"/>
      <c r="H223" s="278"/>
      <c r="I223" s="278"/>
      <c r="J223" s="278" t="s">
        <v>10957</v>
      </c>
      <c r="K223" s="278"/>
      <c r="L223" s="278"/>
      <c r="M223" s="2476" t="s">
        <v>12950</v>
      </c>
      <c r="N223" s="2477"/>
      <c r="O223" s="2478"/>
      <c r="P223" s="280"/>
      <c r="Q223" s="278"/>
      <c r="R223" s="278"/>
      <c r="S223" s="284" t="s">
        <v>2472</v>
      </c>
      <c r="T223" s="284">
        <f>SUM(T218:T222)</f>
        <v>11885</v>
      </c>
      <c r="U223" s="281"/>
      <c r="V223" s="281"/>
      <c r="W223" s="283"/>
      <c r="X223" s="722"/>
    </row>
    <row r="224" spans="1:24" ht="26.25" customHeight="1" thickBot="1">
      <c r="A224" s="707"/>
      <c r="B224" s="708"/>
      <c r="C224" s="708"/>
      <c r="D224" s="708"/>
      <c r="E224" s="708"/>
      <c r="F224" s="708"/>
      <c r="G224" s="708"/>
      <c r="H224" s="708"/>
      <c r="I224" s="708"/>
      <c r="J224" s="708" t="s">
        <v>13178</v>
      </c>
      <c r="K224" s="611" t="s">
        <v>12954</v>
      </c>
      <c r="L224" s="709"/>
      <c r="M224" s="709"/>
      <c r="N224" s="708"/>
      <c r="O224" s="708"/>
      <c r="P224" s="710"/>
      <c r="Q224" s="711"/>
      <c r="R224" s="711"/>
      <c r="S224" s="711"/>
      <c r="T224" s="711"/>
      <c r="U224" s="712"/>
      <c r="V224" s="713"/>
      <c r="W224" s="723"/>
      <c r="X224" s="724"/>
    </row>
    <row r="226" spans="1:24" ht="26.25" customHeight="1" thickBot="1"/>
    <row r="227" spans="1:24" ht="26.25" customHeight="1">
      <c r="A227" s="1348" t="s">
        <v>188</v>
      </c>
      <c r="B227" s="1349"/>
      <c r="C227" s="1349" t="s">
        <v>123</v>
      </c>
      <c r="D227" s="1349" t="s">
        <v>190</v>
      </c>
      <c r="E227" s="1349" t="s">
        <v>13148</v>
      </c>
      <c r="F227" s="1349" t="s">
        <v>191</v>
      </c>
      <c r="G227" s="1349" t="s">
        <v>191</v>
      </c>
      <c r="H227" s="1349" t="s">
        <v>191</v>
      </c>
      <c r="I227" s="1349" t="s">
        <v>10372</v>
      </c>
      <c r="J227" s="1349" t="s">
        <v>12692</v>
      </c>
      <c r="K227" s="1350" t="s">
        <v>12689</v>
      </c>
      <c r="L227" s="1349"/>
      <c r="M227" s="1349" t="s">
        <v>13303</v>
      </c>
      <c r="N227" s="1350" t="s">
        <v>13033</v>
      </c>
      <c r="O227" s="1350">
        <v>871098</v>
      </c>
      <c r="P227" s="1351" t="s">
        <v>13801</v>
      </c>
      <c r="Q227" s="1349" t="s">
        <v>1934</v>
      </c>
      <c r="R227" s="1349">
        <f>IF(MID(RIGHT(S227,8),1,1)="M",2021,IF(MID(RIGHT(S227,8),1,1)="N",2022,IF(MID(RIGHT(S227,8),1,1)="P",2023,IF(MID(RIGHT(S227,8),1,1)="R",1994,IF(MID(RIGHT(S227,8),1,1)="S",1995,IF(MID(RIGHT(S227,8),1,1)="T",1996,IF(MID(RIGHT(S227,8),1,1)="V",1997,IF(MID(RIGHT(S227,8),1,1)="W",1998,IF(MID(RIGHT(S227,8),1,1)="X",1999,IF(MID(RIGHT(S227,8),1,1)="Y",2000,IF(MID(RIGHT(S227,8),1,1)="1",2001,IF(MID(RIGHT(S227,8),1,1)="2",2002,IF(MID(RIGHT(S227,8),1,1)="3",2003,IF(MID(RIGHT(S227,8),1,1)="4",2004,IF(MID(RIGHT(S227,8),1,1)="5",2005,IF(MID(RIGHT(S227,8),1,1)="6",2006,IF(MID(RIGHT(S227,8),1,1)="7",2007,IF(MID(RIGHT(S227,8),1,1)="8",2008,IF(MID(RIGHT(S227,8),1,1)="9",2009,IF(MID(RIGHT(S227,8),1,1)="A",2010,IF(MID(RIGHT(S227,8),1,1)="B",2011,IF(MID(RIGHT(S227,8),1,1)="C",2012,IF(MID(RIGHT(S227,8),1,1)="D",2013,IF(MID(RIGHT(S227,8),1,1)="E",2014,IF(MID(RIGHT(S227,8),1,1)="F",2015,IF(MID(RIGHT(S227,8),1,1)="G",2016,IF(MID(RIGHT(S227,8),1,1)="H",2017,IF(MID(RIGHT(S227,8),1,1)="J",2018,IF(MID(RIGHT(S227,8),1,1)="K",2019,IF(MID(RIGHT(S227,8),1,1)="L",2020,""))))))))))))))))))))))))))))))</f>
        <v>2015</v>
      </c>
      <c r="S227" s="1349" t="s">
        <v>13179</v>
      </c>
      <c r="T227" s="1349">
        <v>1600</v>
      </c>
      <c r="U227" s="1352">
        <v>45460</v>
      </c>
      <c r="V227" s="1580"/>
      <c r="W227" s="1353">
        <v>6100</v>
      </c>
      <c r="X227" s="1354">
        <v>7400</v>
      </c>
    </row>
    <row r="228" spans="1:24" ht="26.25" customHeight="1">
      <c r="A228" s="1355"/>
      <c r="B228" s="208"/>
      <c r="C228" s="208"/>
      <c r="D228" s="208"/>
      <c r="E228" s="208"/>
      <c r="F228" s="208"/>
      <c r="G228" s="208"/>
      <c r="H228" s="208"/>
      <c r="I228" s="208" t="s">
        <v>194</v>
      </c>
      <c r="J228" s="412" t="s">
        <v>12693</v>
      </c>
      <c r="K228" s="215" t="s">
        <v>12927</v>
      </c>
      <c r="L228" s="425" t="s">
        <v>3359</v>
      </c>
      <c r="M228" s="208" t="s">
        <v>13715</v>
      </c>
      <c r="N228" s="73" t="s">
        <v>4260</v>
      </c>
      <c r="O228" s="209"/>
      <c r="P228" s="210"/>
      <c r="Q228" s="208" t="s">
        <v>7181</v>
      </c>
      <c r="R228" s="208">
        <f>IF(MID(RIGHT(S228,8),1,1)="M",2021,IF(MID(RIGHT(S228,8),1,1)="N",2022,IF(MID(RIGHT(S228,8),1,1)="P",2023,IF(MID(RIGHT(S228,8),1,1)="R",1994,IF(MID(RIGHT(S228,8),1,1)="S",1995,IF(MID(RIGHT(S228,8),1,1)="T",1996,IF(MID(RIGHT(S228,8),1,1)="V",1997,IF(MID(RIGHT(S228,8),1,1)="W",1998,IF(MID(RIGHT(S228,8),1,1)="X",1999,IF(MID(RIGHT(S228,8),1,1)="Y",2000,IF(MID(RIGHT(S228,8),1,1)="1",2001,IF(MID(RIGHT(S228,8),1,1)="2",2002,IF(MID(RIGHT(S228,8),1,1)="3",2003,IF(MID(RIGHT(S228,8),1,1)="4",2004,IF(MID(RIGHT(S228,8),1,1)="5",2005,IF(MID(RIGHT(S228,8),1,1)="6",2006,IF(MID(RIGHT(S228,8),1,1)="7",2007,IF(MID(RIGHT(S228,8),1,1)="8",2008,IF(MID(RIGHT(S228,8),1,1)="9",2009,IF(MID(RIGHT(S228,8),1,1)="A",2010,IF(MID(RIGHT(S228,8),1,1)="B",2011,IF(MID(RIGHT(S228,8),1,1)="C",2012,IF(MID(RIGHT(S228,8),1,1)="D",2013,IF(MID(RIGHT(S228,8),1,1)="E",2014,IF(MID(RIGHT(S228,8),1,1)="F",2015,IF(MID(RIGHT(S228,8),1,1)="G",2016,IF(MID(RIGHT(S228,8),1,1)="H",2017,IF(MID(RIGHT(S228,8),1,1)="J",2018,IF(MID(RIGHT(S228,8),1,1)="K",2019,IF(MID(RIGHT(S228,8),1,1)="L",2020,""))))))))))))))))))))))))))))))</f>
        <v>2015</v>
      </c>
      <c r="S228" s="208" t="s">
        <v>13180</v>
      </c>
      <c r="T228" s="208">
        <v>1200</v>
      </c>
      <c r="U228" s="211">
        <v>45461</v>
      </c>
      <c r="V228" s="212"/>
      <c r="W228" s="213" t="s">
        <v>13792</v>
      </c>
      <c r="X228" s="1356" t="s">
        <v>3408</v>
      </c>
    </row>
    <row r="229" spans="1:24" ht="26.25" customHeight="1">
      <c r="A229" s="1355"/>
      <c r="B229" s="208"/>
      <c r="C229" s="208" t="s">
        <v>11850</v>
      </c>
      <c r="D229" s="208" t="s">
        <v>12910</v>
      </c>
      <c r="E229" s="208"/>
      <c r="F229" s="208"/>
      <c r="G229" s="208"/>
      <c r="H229" s="208"/>
      <c r="I229" s="208"/>
      <c r="J229" s="320" t="s">
        <v>12694</v>
      </c>
      <c r="K229" s="209" t="s">
        <v>12930</v>
      </c>
      <c r="L229" s="208" t="s">
        <v>13876</v>
      </c>
      <c r="M229" s="208" t="s">
        <v>13271</v>
      </c>
      <c r="N229" s="73" t="s">
        <v>2431</v>
      </c>
      <c r="O229" s="209"/>
      <c r="P229" s="210"/>
      <c r="Q229" s="208" t="s">
        <v>523</v>
      </c>
      <c r="R229" s="208">
        <f>IF(MID(RIGHT(S229,8),1,1)="M",2021,IF(MID(RIGHT(S229,8),1,1)="N",2022,IF(MID(RIGHT(S229,8),1,1)="P",2023,IF(MID(RIGHT(S229,8),1,1)="R",1994,IF(MID(RIGHT(S229,8),1,1)="S",1995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2015</v>
      </c>
      <c r="S229" s="208" t="s">
        <v>13181</v>
      </c>
      <c r="T229" s="208">
        <v>1740</v>
      </c>
      <c r="U229" s="211">
        <v>45462</v>
      </c>
      <c r="V229" s="211"/>
      <c r="W229" s="1448"/>
      <c r="X229" s="1356"/>
    </row>
    <row r="230" spans="1:24" ht="26.25" customHeight="1">
      <c r="A230" s="1355"/>
      <c r="B230" s="208"/>
      <c r="C230" s="208" t="s">
        <v>13047</v>
      </c>
      <c r="D230" s="208" t="s">
        <v>191</v>
      </c>
      <c r="E230" s="208"/>
      <c r="F230" s="208"/>
      <c r="G230" s="208"/>
      <c r="H230" s="208"/>
      <c r="I230" s="208"/>
      <c r="J230" s="320" t="s">
        <v>12940</v>
      </c>
      <c r="K230" s="209" t="s">
        <v>8972</v>
      </c>
      <c r="L230" s="208" t="s">
        <v>13915</v>
      </c>
      <c r="M230" s="208" t="s">
        <v>13272</v>
      </c>
      <c r="N230" s="73" t="s">
        <v>11765</v>
      </c>
      <c r="O230" s="209"/>
      <c r="P230" s="210"/>
      <c r="Q230" s="208" t="s">
        <v>7181</v>
      </c>
      <c r="R230" s="208">
        <f>IF(MID(RIGHT(S230,8),1,1)="M",2021,IF(MID(RIGHT(S230,8),1,1)="N",2022,IF(MID(RIGHT(S230,8),1,1)="P",2023,IF(MID(RIGHT(S230,8),1,1)="R",1994,IF(MID(RIGHT(S230,8),1,1)="S",1995,IF(MID(RIGHT(S230,8),1,1)="T",1996,IF(MID(RIGHT(S230,8),1,1)="V",1997,IF(MID(RIGHT(S230,8),1,1)="W",1998,IF(MID(RIGHT(S230,8),1,1)="X",1999,IF(MID(RIGHT(S230,8),1,1)="Y",2000,IF(MID(RIGHT(S230,8),1,1)="1",2001,IF(MID(RIGHT(S230,8),1,1)="2",2002,IF(MID(RIGHT(S230,8),1,1)="3",2003,IF(MID(RIGHT(S230,8),1,1)="4",2004,IF(MID(RIGHT(S230,8),1,1)="5",2005,IF(MID(RIGHT(S230,8),1,1)="6",2006,IF(MID(RIGHT(S230,8),1,1)="7",2007,IF(MID(RIGHT(S230,8),1,1)="8",2008,IF(MID(RIGHT(S230,8),1,1)="9",2009,IF(MID(RIGHT(S230,8),1,1)="A",2010,IF(MID(RIGHT(S230,8),1,1)="B",2011,IF(MID(RIGHT(S230,8),1,1)="C",2012,IF(MID(RIGHT(S230,8),1,1)="D",2013,IF(MID(RIGHT(S230,8),1,1)="E",2014,IF(MID(RIGHT(S230,8),1,1)="F",2015,IF(MID(RIGHT(S230,8),1,1)="G",2016,IF(MID(RIGHT(S230,8),1,1)="H",2017,IF(MID(RIGHT(S230,8),1,1)="J",2018,IF(MID(RIGHT(S230,8),1,1)="K",2019,IF(MID(RIGHT(S230,8),1,1)="L",2020,""))))))))))))))))))))))))))))))</f>
        <v>2016</v>
      </c>
      <c r="S230" s="208" t="s">
        <v>13182</v>
      </c>
      <c r="T230" s="208">
        <v>1200</v>
      </c>
      <c r="U230" s="212">
        <v>45463</v>
      </c>
      <c r="V230" s="211"/>
      <c r="W230" s="213"/>
      <c r="X230" s="1356"/>
    </row>
    <row r="231" spans="1:24" ht="26.25" customHeight="1">
      <c r="A231" s="1355"/>
      <c r="B231" s="208"/>
      <c r="C231" s="208" t="s">
        <v>13048</v>
      </c>
      <c r="D231" s="208" t="s">
        <v>191</v>
      </c>
      <c r="E231" s="208"/>
      <c r="F231" s="208"/>
      <c r="G231" s="208"/>
      <c r="H231" s="208"/>
      <c r="I231" s="208"/>
      <c r="J231" s="208" t="s">
        <v>12928</v>
      </c>
      <c r="K231" s="209"/>
      <c r="L231" s="208" t="s">
        <v>14141</v>
      </c>
      <c r="M231" s="208"/>
      <c r="N231" s="208"/>
      <c r="O231" s="208"/>
      <c r="P231" s="210"/>
      <c r="Q231" s="208"/>
      <c r="R231" s="208"/>
      <c r="S231" s="214" t="s">
        <v>189</v>
      </c>
      <c r="T231" s="214">
        <v>3810</v>
      </c>
      <c r="U231" s="211"/>
      <c r="V231" s="211"/>
      <c r="W231" s="213"/>
      <c r="X231" s="1356"/>
    </row>
    <row r="232" spans="1:24" ht="26.25" customHeight="1">
      <c r="A232" s="1355"/>
      <c r="B232" s="208"/>
      <c r="C232" s="208" t="s">
        <v>13049</v>
      </c>
      <c r="D232" s="208" t="s">
        <v>191</v>
      </c>
      <c r="E232" s="208"/>
      <c r="F232" s="208"/>
      <c r="G232" s="208"/>
      <c r="H232" s="208"/>
      <c r="I232" s="208"/>
      <c r="J232" s="208"/>
      <c r="K232" s="209"/>
      <c r="L232" s="208" t="s">
        <v>14142</v>
      </c>
      <c r="M232" s="214" t="s">
        <v>13875</v>
      </c>
      <c r="N232" s="208"/>
      <c r="O232" s="208"/>
      <c r="P232" s="210"/>
      <c r="Q232" s="208"/>
      <c r="R232" s="208"/>
      <c r="S232" s="214" t="s">
        <v>2472</v>
      </c>
      <c r="T232" s="214">
        <f>SUM(T227:T231)</f>
        <v>9550</v>
      </c>
      <c r="U232" s="211"/>
      <c r="V232" s="617"/>
      <c r="W232" s="213"/>
      <c r="X232" s="1356"/>
    </row>
    <row r="233" spans="1:24" ht="26.25" customHeight="1" thickBot="1">
      <c r="A233" s="1357"/>
      <c r="B233" s="1358"/>
      <c r="C233" s="1358"/>
      <c r="D233" s="1358"/>
      <c r="E233" s="1358"/>
      <c r="F233" s="1358"/>
      <c r="G233" s="1358"/>
      <c r="H233" s="1358"/>
      <c r="I233" s="1358"/>
      <c r="J233" s="1358"/>
      <c r="K233" s="611" t="s">
        <v>12690</v>
      </c>
      <c r="L233" s="1358" t="s">
        <v>12440</v>
      </c>
      <c r="M233" s="1361" t="s">
        <v>14132</v>
      </c>
      <c r="N233" s="1359"/>
      <c r="O233" s="1359"/>
      <c r="P233" s="1360"/>
      <c r="Q233" s="1358"/>
      <c r="R233" s="1358"/>
      <c r="S233" s="1361" t="s">
        <v>12541</v>
      </c>
      <c r="T233" s="1361">
        <v>5740</v>
      </c>
      <c r="U233" s="1362"/>
      <c r="V233" s="1363"/>
      <c r="W233" s="1364"/>
      <c r="X233" s="1365"/>
    </row>
    <row r="234" spans="1:24" ht="26.25" customHeight="1">
      <c r="A234" s="1348" t="s">
        <v>188</v>
      </c>
      <c r="B234" s="1349"/>
      <c r="C234" s="1349" t="s">
        <v>123</v>
      </c>
      <c r="D234" s="1349" t="s">
        <v>190</v>
      </c>
      <c r="E234" s="1349" t="s">
        <v>13148</v>
      </c>
      <c r="F234" s="1349" t="s">
        <v>191</v>
      </c>
      <c r="G234" s="1349" t="s">
        <v>191</v>
      </c>
      <c r="H234" s="1349" t="s">
        <v>191</v>
      </c>
      <c r="I234" s="1349" t="s">
        <v>10372</v>
      </c>
      <c r="J234" s="1349" t="s">
        <v>12691</v>
      </c>
      <c r="K234" s="1350" t="s">
        <v>12689</v>
      </c>
      <c r="L234" s="1349"/>
      <c r="M234" s="1349" t="s">
        <v>13304</v>
      </c>
      <c r="N234" s="1350" t="s">
        <v>13020</v>
      </c>
      <c r="O234" s="1350">
        <v>871009</v>
      </c>
      <c r="P234" s="1351" t="s">
        <v>13801</v>
      </c>
      <c r="Q234" s="1349" t="s">
        <v>523</v>
      </c>
      <c r="R234" s="1349">
        <f>IF(MID(RIGHT(S234,8),1,1)="M",2021,IF(MID(RIGHT(S234,8),1,1)="N",2022,IF(MID(RIGHT(S234,8),1,1)="P",2023,IF(MID(RIGHT(S234,8),1,1)="R",1994,IF(MID(RIGHT(S234,8),1,1)="S",1995,IF(MID(RIGHT(S234,8),1,1)="T",1996,IF(MID(RIGHT(S234,8),1,1)="V",1997,IF(MID(RIGHT(S234,8),1,1)="W",1998,IF(MID(RIGHT(S234,8),1,1)="X",1999,IF(MID(RIGHT(S234,8),1,1)="Y",2000,IF(MID(RIGHT(S234,8),1,1)="1",2001,IF(MID(RIGHT(S234,8),1,1)="2",2002,IF(MID(RIGHT(S234,8),1,1)="3",2003,IF(MID(RIGHT(S234,8),1,1)="4",2004,IF(MID(RIGHT(S234,8),1,1)="5",2005,IF(MID(RIGHT(S234,8),1,1)="6",2006,IF(MID(RIGHT(S234,8),1,1)="7",2007,IF(MID(RIGHT(S234,8),1,1)="8",2008,IF(MID(RIGHT(S234,8),1,1)="9",2009,IF(MID(RIGHT(S234,8),1,1)="A",2010,IF(MID(RIGHT(S234,8),1,1)="B",2011,IF(MID(RIGHT(S234,8),1,1)="C",2012,IF(MID(RIGHT(S234,8),1,1)="D",2013,IF(MID(RIGHT(S234,8),1,1)="E",2014,IF(MID(RIGHT(S234,8),1,1)="F",2015,IF(MID(RIGHT(S234,8),1,1)="G",2016,IF(MID(RIGHT(S234,8),1,1)="H",2017,IF(MID(RIGHT(S234,8),1,1)="J",2018,IF(MID(RIGHT(S234,8),1,1)="K",2019,IF(MID(RIGHT(S234,8),1,1)="L",2020,""))))))))))))))))))))))))))))))</f>
        <v>2016</v>
      </c>
      <c r="S234" s="1349" t="s">
        <v>13183</v>
      </c>
      <c r="T234" s="1349">
        <v>1840</v>
      </c>
      <c r="U234" s="1352">
        <v>45460</v>
      </c>
      <c r="V234" s="1580"/>
      <c r="W234" s="1353">
        <v>6100</v>
      </c>
      <c r="X234" s="1354">
        <v>7400</v>
      </c>
    </row>
    <row r="235" spans="1:24" ht="26.25" customHeight="1">
      <c r="A235" s="1355"/>
      <c r="B235" s="208"/>
      <c r="C235" s="208"/>
      <c r="D235" s="208"/>
      <c r="E235" s="208"/>
      <c r="F235" s="208"/>
      <c r="G235" s="208"/>
      <c r="H235" s="208"/>
      <c r="I235" s="208" t="s">
        <v>194</v>
      </c>
      <c r="J235" s="412" t="s">
        <v>12695</v>
      </c>
      <c r="K235" s="215" t="s">
        <v>12927</v>
      </c>
      <c r="L235" s="425" t="s">
        <v>3359</v>
      </c>
      <c r="M235" s="208" t="s">
        <v>13273</v>
      </c>
      <c r="N235" s="73" t="s">
        <v>4260</v>
      </c>
      <c r="O235" s="209"/>
      <c r="P235" s="210"/>
      <c r="Q235" s="208" t="s">
        <v>7181</v>
      </c>
      <c r="R235" s="208">
        <f>IF(MID(RIGHT(S235,8),1,1)="M",2021,IF(MID(RIGHT(S235,8),1,1)="N",2022,IF(MID(RIGHT(S235,8),1,1)="P",2023,IF(MID(RIGHT(S235,8),1,1)="R",1994,IF(MID(RIGHT(S235,8),1,1)="S",1995,IF(MID(RIGHT(S235,8),1,1)="T",1996,IF(MID(RIGHT(S235,8),1,1)="V",1997,IF(MID(RIGHT(S235,8),1,1)="W",1998,IF(MID(RIGHT(S235,8),1,1)="X",1999,IF(MID(RIGHT(S235,8),1,1)="Y",2000,IF(MID(RIGHT(S235,8),1,1)="1",2001,IF(MID(RIGHT(S235,8),1,1)="2",2002,IF(MID(RIGHT(S235,8),1,1)="3",2003,IF(MID(RIGHT(S235,8),1,1)="4",2004,IF(MID(RIGHT(S235,8),1,1)="5",2005,IF(MID(RIGHT(S235,8),1,1)="6",2006,IF(MID(RIGHT(S235,8),1,1)="7",2007,IF(MID(RIGHT(S235,8),1,1)="8",2008,IF(MID(RIGHT(S235,8),1,1)="9",2009,IF(MID(RIGHT(S235,8),1,1)="A",2010,IF(MID(RIGHT(S235,8),1,1)="B",2011,IF(MID(RIGHT(S235,8),1,1)="C",2012,IF(MID(RIGHT(S235,8),1,1)="D",2013,IF(MID(RIGHT(S235,8),1,1)="E",2014,IF(MID(RIGHT(S235,8),1,1)="F",2015,IF(MID(RIGHT(S235,8),1,1)="G",2016,IF(MID(RIGHT(S235,8),1,1)="H",2017,IF(MID(RIGHT(S235,8),1,1)="J",2018,IF(MID(RIGHT(S235,8),1,1)="K",2019,IF(MID(RIGHT(S235,8),1,1)="L",2020,""))))))))))))))))))))))))))))))</f>
        <v>2016</v>
      </c>
      <c r="S235" s="208" t="s">
        <v>13184</v>
      </c>
      <c r="T235" s="208">
        <v>1235</v>
      </c>
      <c r="U235" s="211">
        <v>45461</v>
      </c>
      <c r="V235" s="212"/>
      <c r="W235" s="213" t="s">
        <v>13792</v>
      </c>
      <c r="X235" s="1356" t="s">
        <v>3408</v>
      </c>
    </row>
    <row r="236" spans="1:24" ht="26.25" customHeight="1">
      <c r="A236" s="1355"/>
      <c r="B236" s="208"/>
      <c r="C236" s="208" t="s">
        <v>11850</v>
      </c>
      <c r="D236" s="208" t="s">
        <v>191</v>
      </c>
      <c r="E236" s="208"/>
      <c r="F236" s="208"/>
      <c r="G236" s="208"/>
      <c r="H236" s="208"/>
      <c r="I236" s="208"/>
      <c r="J236" s="320" t="s">
        <v>12696</v>
      </c>
      <c r="K236" s="209" t="s">
        <v>12930</v>
      </c>
      <c r="L236" s="208" t="s">
        <v>13876</v>
      </c>
      <c r="M236" s="208" t="s">
        <v>13274</v>
      </c>
      <c r="N236" s="73" t="s">
        <v>2431</v>
      </c>
      <c r="O236" s="209"/>
      <c r="P236" s="210"/>
      <c r="Q236" s="208" t="s">
        <v>1838</v>
      </c>
      <c r="R236" s="208">
        <f>IF(MID(RIGHT(S236,8),1,1)="M",2021,IF(MID(RIGHT(S236,8),1,1)="N",2022,IF(MID(RIGHT(S236,8),1,1)="P",2023,IF(MID(RIGHT(S236,8),1,1)="R",1994,IF(MID(RIGHT(S236,8),1,1)="S",1995,IF(MID(RIGHT(S236,8),1,1)="T",1996,IF(MID(RIGHT(S236,8),1,1)="V",1997,IF(MID(RIGHT(S236,8),1,1)="W",1998,IF(MID(RIGHT(S236,8),1,1)="X",1999,IF(MID(RIGHT(S236,8),1,1)="Y",2000,IF(MID(RIGHT(S236,8),1,1)="1",2001,IF(MID(RIGHT(S236,8),1,1)="2",2002,IF(MID(RIGHT(S236,8),1,1)="3",2003,IF(MID(RIGHT(S236,8),1,1)="4",2004,IF(MID(RIGHT(S236,8),1,1)="5",2005,IF(MID(RIGHT(S236,8),1,1)="6",2006,IF(MID(RIGHT(S236,8),1,1)="7",2007,IF(MID(RIGHT(S236,8),1,1)="8",2008,IF(MID(RIGHT(S236,8),1,1)="9",2009,IF(MID(RIGHT(S236,8),1,1)="A",2010,IF(MID(RIGHT(S236,8),1,1)="B",2011,IF(MID(RIGHT(S236,8),1,1)="C",2012,IF(MID(RIGHT(S236,8),1,1)="D",2013,IF(MID(RIGHT(S236,8),1,1)="E",2014,IF(MID(RIGHT(S236,8),1,1)="F",2015,IF(MID(RIGHT(S236,8),1,1)="G",2016,IF(MID(RIGHT(S236,8),1,1)="H",2017,IF(MID(RIGHT(S236,8),1,1)="J",2018,IF(MID(RIGHT(S236,8),1,1)="K",2019,IF(MID(RIGHT(S236,8),1,1)="L",2020,""))))))))))))))))))))))))))))))</f>
        <v>2018</v>
      </c>
      <c r="S236" s="208" t="s">
        <v>13185</v>
      </c>
      <c r="T236" s="208">
        <v>1455</v>
      </c>
      <c r="U236" s="211">
        <v>45462</v>
      </c>
      <c r="V236" s="211"/>
      <c r="W236" s="1448"/>
      <c r="X236" s="1356"/>
    </row>
    <row r="237" spans="1:24" ht="26.25" customHeight="1">
      <c r="A237" s="1355"/>
      <c r="B237" s="208"/>
      <c r="C237" s="208" t="s">
        <v>13047</v>
      </c>
      <c r="D237" s="208" t="s">
        <v>191</v>
      </c>
      <c r="E237" s="208"/>
      <c r="F237" s="208"/>
      <c r="G237" s="208"/>
      <c r="H237" s="208"/>
      <c r="I237" s="208"/>
      <c r="J237" s="320" t="s">
        <v>12940</v>
      </c>
      <c r="K237" s="209" t="s">
        <v>8972</v>
      </c>
      <c r="L237" s="208" t="s">
        <v>13915</v>
      </c>
      <c r="M237" s="208" t="s">
        <v>13275</v>
      </c>
      <c r="N237" s="73" t="s">
        <v>11765</v>
      </c>
      <c r="O237" s="209"/>
      <c r="P237" s="210"/>
      <c r="Q237" s="208" t="s">
        <v>1934</v>
      </c>
      <c r="R237" s="208">
        <f>IF(MID(RIGHT(S237,8),1,1)="M",2021,IF(MID(RIGHT(S237,8),1,1)="N",2022,IF(MID(RIGHT(S237,8),1,1)="P",2023,IF(MID(RIGHT(S237,8),1,1)="R",1994,IF(MID(RIGHT(S237,8),1,1)="S",1995,IF(MID(RIGHT(S237,8),1,1)="T",1996,IF(MID(RIGHT(S237,8),1,1)="V",1997,IF(MID(RIGHT(S237,8),1,1)="W",1998,IF(MID(RIGHT(S237,8),1,1)="X",1999,IF(MID(RIGHT(S237,8),1,1)="Y",2000,IF(MID(RIGHT(S237,8),1,1)="1",2001,IF(MID(RIGHT(S237,8),1,1)="2",2002,IF(MID(RIGHT(S237,8),1,1)="3",2003,IF(MID(RIGHT(S237,8),1,1)="4",2004,IF(MID(RIGHT(S237,8),1,1)="5",2005,IF(MID(RIGHT(S237,8),1,1)="6",2006,IF(MID(RIGHT(S237,8),1,1)="7",2007,IF(MID(RIGHT(S237,8),1,1)="8",2008,IF(MID(RIGHT(S237,8),1,1)="9",2009,IF(MID(RIGHT(S237,8),1,1)="A",2010,IF(MID(RIGHT(S237,8),1,1)="B",2011,IF(MID(RIGHT(S237,8),1,1)="C",2012,IF(MID(RIGHT(S237,8),1,1)="D",2013,IF(MID(RIGHT(S237,8),1,1)="E",2014,IF(MID(RIGHT(S237,8),1,1)="F",2015,IF(MID(RIGHT(S237,8),1,1)="G",2016,IF(MID(RIGHT(S237,8),1,1)="H",2017,IF(MID(RIGHT(S237,8),1,1)="J",2018,IF(MID(RIGHT(S237,8),1,1)="K",2019,IF(MID(RIGHT(S237,8),1,1)="L",2020,""))))))))))))))))))))))))))))))</f>
        <v>2016</v>
      </c>
      <c r="S237" s="208" t="s">
        <v>13186</v>
      </c>
      <c r="T237" s="208">
        <v>1660</v>
      </c>
      <c r="U237" s="212">
        <v>45463</v>
      </c>
      <c r="V237" s="211"/>
      <c r="W237" s="213"/>
      <c r="X237" s="1356"/>
    </row>
    <row r="238" spans="1:24" ht="26.25" customHeight="1">
      <c r="A238" s="1355"/>
      <c r="B238" s="208"/>
      <c r="C238" s="208" t="s">
        <v>13048</v>
      </c>
      <c r="D238" s="208" t="s">
        <v>191</v>
      </c>
      <c r="E238" s="208"/>
      <c r="F238" s="208"/>
      <c r="G238" s="208"/>
      <c r="H238" s="208"/>
      <c r="I238" s="208"/>
      <c r="J238" s="208" t="s">
        <v>12928</v>
      </c>
      <c r="K238" s="209"/>
      <c r="L238" s="208" t="s">
        <v>14141</v>
      </c>
      <c r="M238" s="208"/>
      <c r="N238" s="208"/>
      <c r="O238" s="208"/>
      <c r="P238" s="210"/>
      <c r="Q238" s="208"/>
      <c r="R238" s="208"/>
      <c r="S238" s="214" t="s">
        <v>189</v>
      </c>
      <c r="T238" s="214">
        <v>3840</v>
      </c>
      <c r="U238" s="211"/>
      <c r="V238" s="211"/>
      <c r="W238" s="213"/>
      <c r="X238" s="1356"/>
    </row>
    <row r="239" spans="1:24" ht="26.25" customHeight="1">
      <c r="A239" s="1355"/>
      <c r="B239" s="208"/>
      <c r="C239" s="208" t="s">
        <v>13049</v>
      </c>
      <c r="D239" s="208" t="s">
        <v>191</v>
      </c>
      <c r="E239" s="208"/>
      <c r="F239" s="208"/>
      <c r="G239" s="208"/>
      <c r="H239" s="208"/>
      <c r="I239" s="208"/>
      <c r="J239" s="208"/>
      <c r="K239" s="209"/>
      <c r="L239" s="208" t="s">
        <v>14142</v>
      </c>
      <c r="M239" s="214" t="s">
        <v>13875</v>
      </c>
      <c r="N239" s="208"/>
      <c r="O239" s="208"/>
      <c r="P239" s="210"/>
      <c r="Q239" s="208"/>
      <c r="R239" s="208"/>
      <c r="S239" s="214" t="s">
        <v>2472</v>
      </c>
      <c r="T239" s="214">
        <f>SUM(T234:T238)</f>
        <v>10030</v>
      </c>
      <c r="U239" s="211"/>
      <c r="V239" s="617"/>
      <c r="W239" s="213"/>
      <c r="X239" s="1356"/>
    </row>
    <row r="240" spans="1:24" ht="26.25" customHeight="1" thickBot="1">
      <c r="A240" s="1357"/>
      <c r="B240" s="1358"/>
      <c r="C240" s="1358"/>
      <c r="D240" s="1358"/>
      <c r="E240" s="1358"/>
      <c r="F240" s="1358"/>
      <c r="G240" s="1358"/>
      <c r="H240" s="1358"/>
      <c r="I240" s="1358"/>
      <c r="J240" s="1358"/>
      <c r="K240" s="611" t="s">
        <v>12690</v>
      </c>
      <c r="L240" s="1358" t="s">
        <v>12440</v>
      </c>
      <c r="M240" s="1361" t="s">
        <v>14182</v>
      </c>
      <c r="N240" s="1359"/>
      <c r="O240" s="1359"/>
      <c r="P240" s="1360"/>
      <c r="Q240" s="1358"/>
      <c r="R240" s="1358"/>
      <c r="S240" s="1361" t="s">
        <v>12541</v>
      </c>
      <c r="T240" s="1361">
        <v>6190</v>
      </c>
      <c r="U240" s="1362"/>
      <c r="V240" s="1363"/>
      <c r="W240" s="1364"/>
      <c r="X240" s="1365"/>
    </row>
    <row r="241" spans="1:24" ht="26.25" customHeight="1">
      <c r="A241" s="1348" t="s">
        <v>188</v>
      </c>
      <c r="B241" s="1349"/>
      <c r="C241" s="1349" t="s">
        <v>123</v>
      </c>
      <c r="D241" s="1349" t="s">
        <v>190</v>
      </c>
      <c r="E241" s="1349" t="s">
        <v>13148</v>
      </c>
      <c r="F241" s="1349" t="s">
        <v>191</v>
      </c>
      <c r="G241" s="1349" t="s">
        <v>191</v>
      </c>
      <c r="H241" s="1349" t="s">
        <v>191</v>
      </c>
      <c r="I241" s="1349" t="s">
        <v>10372</v>
      </c>
      <c r="J241" s="1349" t="s">
        <v>12692</v>
      </c>
      <c r="K241" s="1350" t="s">
        <v>12689</v>
      </c>
      <c r="L241" s="1349"/>
      <c r="M241" s="1349" t="s">
        <v>13305</v>
      </c>
      <c r="N241" s="1350" t="s">
        <v>13029</v>
      </c>
      <c r="O241" s="1350">
        <v>870929</v>
      </c>
      <c r="P241" s="1351" t="s">
        <v>13801</v>
      </c>
      <c r="Q241" s="1349" t="s">
        <v>523</v>
      </c>
      <c r="R241" s="1349">
        <f>IF(MID(RIGHT(S241,8),1,1)="M",2021,IF(MID(RIGHT(S241,8),1,1)="N",2022,IF(MID(RIGHT(S241,8),1,1)="P",2023,IF(MID(RIGHT(S241,8),1,1)="R",1994,IF(MID(RIGHT(S241,8),1,1)="S",1995,IF(MID(RIGHT(S241,8),1,1)="T",1996,IF(MID(RIGHT(S241,8),1,1)="V",1997,IF(MID(RIGHT(S241,8),1,1)="W",1998,IF(MID(RIGHT(S241,8),1,1)="X",1999,IF(MID(RIGHT(S241,8),1,1)="Y",2000,IF(MID(RIGHT(S241,8),1,1)="1",2001,IF(MID(RIGHT(S241,8),1,1)="2",2002,IF(MID(RIGHT(S241,8),1,1)="3",2003,IF(MID(RIGHT(S241,8),1,1)="4",2004,IF(MID(RIGHT(S241,8),1,1)="5",2005,IF(MID(RIGHT(S241,8),1,1)="6",2006,IF(MID(RIGHT(S241,8),1,1)="7",2007,IF(MID(RIGHT(S241,8),1,1)="8",2008,IF(MID(RIGHT(S241,8),1,1)="9",2009,IF(MID(RIGHT(S241,8),1,1)="A",2010,IF(MID(RIGHT(S241,8),1,1)="B",2011,IF(MID(RIGHT(S241,8),1,1)="C",2012,IF(MID(RIGHT(S241,8),1,1)="D",2013,IF(MID(RIGHT(S241,8),1,1)="E",2014,IF(MID(RIGHT(S241,8),1,1)="F",2015,IF(MID(RIGHT(S241,8),1,1)="G",2016,IF(MID(RIGHT(S241,8),1,1)="H",2017,IF(MID(RIGHT(S241,8),1,1)="J",2018,IF(MID(RIGHT(S241,8),1,1)="K",2019,IF(MID(RIGHT(S241,8),1,1)="L",2020,""))))))))))))))))))))))))))))))</f>
        <v>2015</v>
      </c>
      <c r="S241" s="1349" t="s">
        <v>13187</v>
      </c>
      <c r="T241" s="1349">
        <v>1710</v>
      </c>
      <c r="U241" s="1352">
        <v>45460</v>
      </c>
      <c r="V241" s="1580"/>
      <c r="W241" s="1353">
        <v>6100</v>
      </c>
      <c r="X241" s="1354">
        <v>7400</v>
      </c>
    </row>
    <row r="242" spans="1:24" ht="26.25" customHeight="1">
      <c r="A242" s="1355"/>
      <c r="B242" s="208"/>
      <c r="C242" s="208"/>
      <c r="D242" s="208"/>
      <c r="E242" s="208"/>
      <c r="F242" s="208"/>
      <c r="G242" s="208"/>
      <c r="H242" s="208"/>
      <c r="I242" s="208" t="s">
        <v>194</v>
      </c>
      <c r="J242" s="412" t="s">
        <v>12697</v>
      </c>
      <c r="K242" s="215" t="s">
        <v>12927</v>
      </c>
      <c r="L242" s="425" t="s">
        <v>3359</v>
      </c>
      <c r="M242" s="208" t="s">
        <v>13276</v>
      </c>
      <c r="N242" s="73" t="s">
        <v>4260</v>
      </c>
      <c r="O242" s="209"/>
      <c r="P242" s="210"/>
      <c r="Q242" s="208" t="s">
        <v>2093</v>
      </c>
      <c r="R242" s="208">
        <f>IF(MID(RIGHT(S242,8),1,1)="M",2021,IF(MID(RIGHT(S242,8),1,1)="N",2022,IF(MID(RIGHT(S242,8),1,1)="P",2023,IF(MID(RIGHT(S242,8),1,1)="R",1994,IF(MID(RIGHT(S242,8),1,1)="S",1995,IF(MID(RIGHT(S242,8),1,1)="T",1996,IF(MID(RIGHT(S242,8),1,1)="V",1997,IF(MID(RIGHT(S242,8),1,1)="W",1998,IF(MID(RIGHT(S242,8),1,1)="X",1999,IF(MID(RIGHT(S242,8),1,1)="Y",2000,IF(MID(RIGHT(S242,8),1,1)="1",2001,IF(MID(RIGHT(S242,8),1,1)="2",2002,IF(MID(RIGHT(S242,8),1,1)="3",2003,IF(MID(RIGHT(S242,8),1,1)="4",2004,IF(MID(RIGHT(S242,8),1,1)="5",2005,IF(MID(RIGHT(S242,8),1,1)="6",2006,IF(MID(RIGHT(S242,8),1,1)="7",2007,IF(MID(RIGHT(S242,8),1,1)="8",2008,IF(MID(RIGHT(S242,8),1,1)="9",2009,IF(MID(RIGHT(S242,8),1,1)="A",2010,IF(MID(RIGHT(S242,8),1,1)="B",2011,IF(MID(RIGHT(S242,8),1,1)="C",2012,IF(MID(RIGHT(S242,8),1,1)="D",2013,IF(MID(RIGHT(S242,8),1,1)="E",2014,IF(MID(RIGHT(S242,8),1,1)="F",2015,IF(MID(RIGHT(S242,8),1,1)="G",2016,IF(MID(RIGHT(S242,8),1,1)="H",2017,IF(MID(RIGHT(S242,8),1,1)="J",2018,IF(MID(RIGHT(S242,8),1,1)="K",2019,IF(MID(RIGHT(S242,8),1,1)="L",2020,""))))))))))))))))))))))))))))))</f>
        <v>2016</v>
      </c>
      <c r="S242" s="208" t="s">
        <v>13188</v>
      </c>
      <c r="T242" s="208">
        <v>1500</v>
      </c>
      <c r="U242" s="211">
        <v>45461</v>
      </c>
      <c r="V242" s="212"/>
      <c r="W242" s="213" t="s">
        <v>13792</v>
      </c>
      <c r="X242" s="1356" t="s">
        <v>3408</v>
      </c>
    </row>
    <row r="243" spans="1:24" ht="26.25" customHeight="1">
      <c r="A243" s="1355"/>
      <c r="B243" s="208"/>
      <c r="C243" s="208" t="s">
        <v>11850</v>
      </c>
      <c r="D243" s="208" t="s">
        <v>191</v>
      </c>
      <c r="E243" s="208"/>
      <c r="F243" s="208"/>
      <c r="G243" s="208"/>
      <c r="H243" s="208"/>
      <c r="I243" s="208"/>
      <c r="J243" s="320" t="s">
        <v>12698</v>
      </c>
      <c r="K243" s="209" t="s">
        <v>12930</v>
      </c>
      <c r="L243" s="208" t="s">
        <v>13876</v>
      </c>
      <c r="M243" s="208" t="s">
        <v>13277</v>
      </c>
      <c r="N243" s="73" t="s">
        <v>2431</v>
      </c>
      <c r="O243" s="209"/>
      <c r="P243" s="210"/>
      <c r="Q243" s="208" t="s">
        <v>7181</v>
      </c>
      <c r="R243" s="208">
        <f>IF(MID(RIGHT(S243,8),1,1)="M",2021,IF(MID(RIGHT(S243,8),1,1)="N",2022,IF(MID(RIGHT(S243,8),1,1)="P",2023,IF(MID(RIGHT(S243,8),1,1)="R",1994,IF(MID(RIGHT(S243,8),1,1)="S",1995,IF(MID(RIGHT(S243,8),1,1)="T",1996,IF(MID(RIGHT(S243,8),1,1)="V",1997,IF(MID(RIGHT(S243,8),1,1)="W",1998,IF(MID(RIGHT(S243,8),1,1)="X",1999,IF(MID(RIGHT(S243,8),1,1)="Y",2000,IF(MID(RIGHT(S243,8),1,1)="1",2001,IF(MID(RIGHT(S243,8),1,1)="2",2002,IF(MID(RIGHT(S243,8),1,1)="3",2003,IF(MID(RIGHT(S243,8),1,1)="4",2004,IF(MID(RIGHT(S243,8),1,1)="5",2005,IF(MID(RIGHT(S243,8),1,1)="6",2006,IF(MID(RIGHT(S243,8),1,1)="7",2007,IF(MID(RIGHT(S243,8),1,1)="8",2008,IF(MID(RIGHT(S243,8),1,1)="9",2009,IF(MID(RIGHT(S243,8),1,1)="A",2010,IF(MID(RIGHT(S243,8),1,1)="B",2011,IF(MID(RIGHT(S243,8),1,1)="C",2012,IF(MID(RIGHT(S243,8),1,1)="D",2013,IF(MID(RIGHT(S243,8),1,1)="E",2014,IF(MID(RIGHT(S243,8),1,1)="F",2015,IF(MID(RIGHT(S243,8),1,1)="G",2016,IF(MID(RIGHT(S243,8),1,1)="H",2017,IF(MID(RIGHT(S243,8),1,1)="J",2018,IF(MID(RIGHT(S243,8),1,1)="K",2019,IF(MID(RIGHT(S243,8),1,1)="L",2020,""))))))))))))))))))))))))))))))</f>
        <v>2018</v>
      </c>
      <c r="S243" s="208" t="s">
        <v>13189</v>
      </c>
      <c r="T243" s="208">
        <v>1280</v>
      </c>
      <c r="U243" s="211">
        <v>45462</v>
      </c>
      <c r="V243" s="211"/>
      <c r="W243" s="1448"/>
      <c r="X243" s="1356"/>
    </row>
    <row r="244" spans="1:24" ht="26.25" customHeight="1">
      <c r="A244" s="1355"/>
      <c r="B244" s="208"/>
      <c r="C244" s="208" t="s">
        <v>13047</v>
      </c>
      <c r="D244" s="208" t="s">
        <v>191</v>
      </c>
      <c r="E244" s="208"/>
      <c r="F244" s="208"/>
      <c r="G244" s="208"/>
      <c r="H244" s="208"/>
      <c r="I244" s="208"/>
      <c r="J244" s="320" t="s">
        <v>12940</v>
      </c>
      <c r="K244" s="209" t="s">
        <v>8972</v>
      </c>
      <c r="L244" s="208" t="s">
        <v>13915</v>
      </c>
      <c r="M244" s="208" t="s">
        <v>13278</v>
      </c>
      <c r="N244" s="73" t="s">
        <v>11765</v>
      </c>
      <c r="O244" s="209"/>
      <c r="P244" s="210"/>
      <c r="Q244" s="208" t="s">
        <v>7181</v>
      </c>
      <c r="R244" s="208">
        <f>IF(MID(RIGHT(S244,8),1,1)="M",2021,IF(MID(RIGHT(S244,8),1,1)="N",2022,IF(MID(RIGHT(S244,8),1,1)="P",2023,IF(MID(RIGHT(S244,8),1,1)="R",1994,IF(MID(RIGHT(S244,8),1,1)="S",1995,IF(MID(RIGHT(S244,8),1,1)="T",1996,IF(MID(RIGHT(S244,8),1,1)="V",1997,IF(MID(RIGHT(S244,8),1,1)="W",1998,IF(MID(RIGHT(S244,8),1,1)="X",1999,IF(MID(RIGHT(S244,8),1,1)="Y",2000,IF(MID(RIGHT(S244,8),1,1)="1",2001,IF(MID(RIGHT(S244,8),1,1)="2",2002,IF(MID(RIGHT(S244,8),1,1)="3",2003,IF(MID(RIGHT(S244,8),1,1)="4",2004,IF(MID(RIGHT(S244,8),1,1)="5",2005,IF(MID(RIGHT(S244,8),1,1)="6",2006,IF(MID(RIGHT(S244,8),1,1)="7",2007,IF(MID(RIGHT(S244,8),1,1)="8",2008,IF(MID(RIGHT(S244,8),1,1)="9",2009,IF(MID(RIGHT(S244,8),1,1)="A",2010,IF(MID(RIGHT(S244,8),1,1)="B",2011,IF(MID(RIGHT(S244,8),1,1)="C",2012,IF(MID(RIGHT(S244,8),1,1)="D",2013,IF(MID(RIGHT(S244,8),1,1)="E",2014,IF(MID(RIGHT(S244,8),1,1)="F",2015,IF(MID(RIGHT(S244,8),1,1)="G",2016,IF(MID(RIGHT(S244,8),1,1)="H",2017,IF(MID(RIGHT(S244,8),1,1)="J",2018,IF(MID(RIGHT(S244,8),1,1)="K",2019,IF(MID(RIGHT(S244,8),1,1)="L",2020,""))))))))))))))))))))))))))))))</f>
        <v>2015</v>
      </c>
      <c r="S244" s="208" t="s">
        <v>13190</v>
      </c>
      <c r="T244" s="208">
        <v>1270</v>
      </c>
      <c r="U244" s="212">
        <v>45463</v>
      </c>
      <c r="V244" s="211"/>
      <c r="W244" s="213"/>
      <c r="X244" s="1356"/>
    </row>
    <row r="245" spans="1:24" ht="26.25" customHeight="1">
      <c r="A245" s="1355"/>
      <c r="B245" s="208"/>
      <c r="C245" s="208" t="s">
        <v>13048</v>
      </c>
      <c r="D245" s="208" t="s">
        <v>191</v>
      </c>
      <c r="E245" s="208"/>
      <c r="F245" s="208"/>
      <c r="G245" s="208"/>
      <c r="H245" s="208"/>
      <c r="I245" s="208"/>
      <c r="J245" s="208" t="s">
        <v>12928</v>
      </c>
      <c r="K245" s="209"/>
      <c r="L245" s="208" t="s">
        <v>14141</v>
      </c>
      <c r="M245" s="208"/>
      <c r="N245" s="208"/>
      <c r="O245" s="208"/>
      <c r="P245" s="210"/>
      <c r="Q245" s="208"/>
      <c r="R245" s="208"/>
      <c r="S245" s="214" t="s">
        <v>189</v>
      </c>
      <c r="T245" s="214">
        <v>3900</v>
      </c>
      <c r="U245" s="211"/>
      <c r="V245" s="211"/>
      <c r="W245" s="213"/>
      <c r="X245" s="1356"/>
    </row>
    <row r="246" spans="1:24" ht="26.25" customHeight="1">
      <c r="A246" s="1355"/>
      <c r="B246" s="208"/>
      <c r="C246" s="208" t="s">
        <v>13049</v>
      </c>
      <c r="D246" s="208" t="s">
        <v>191</v>
      </c>
      <c r="E246" s="208"/>
      <c r="F246" s="208"/>
      <c r="G246" s="208"/>
      <c r="H246" s="208"/>
      <c r="I246" s="208"/>
      <c r="J246" s="208"/>
      <c r="K246" s="209"/>
      <c r="L246" s="208" t="s">
        <v>14142</v>
      </c>
      <c r="M246" s="214" t="s">
        <v>13875</v>
      </c>
      <c r="N246" s="208"/>
      <c r="O246" s="208"/>
      <c r="P246" s="210"/>
      <c r="Q246" s="208"/>
      <c r="R246" s="208"/>
      <c r="S246" s="214" t="s">
        <v>2472</v>
      </c>
      <c r="T246" s="214">
        <f>SUM(T241:T245)</f>
        <v>9660</v>
      </c>
      <c r="U246" s="211"/>
      <c r="V246" s="617"/>
      <c r="W246" s="213"/>
      <c r="X246" s="1356"/>
    </row>
    <row r="247" spans="1:24" ht="26.25" customHeight="1" thickBot="1">
      <c r="A247" s="1357"/>
      <c r="B247" s="1358"/>
      <c r="C247" s="1358"/>
      <c r="D247" s="1358"/>
      <c r="E247" s="1358"/>
      <c r="F247" s="1358"/>
      <c r="G247" s="1358"/>
      <c r="H247" s="1358"/>
      <c r="I247" s="1358"/>
      <c r="J247" s="1358"/>
      <c r="K247" s="611" t="s">
        <v>12690</v>
      </c>
      <c r="L247" s="1358" t="s">
        <v>12440</v>
      </c>
      <c r="M247" s="1361" t="s">
        <v>14182</v>
      </c>
      <c r="N247" s="1359"/>
      <c r="O247" s="1359"/>
      <c r="P247" s="1360"/>
      <c r="Q247" s="1358"/>
      <c r="R247" s="1358"/>
      <c r="S247" s="1361" t="s">
        <v>12541</v>
      </c>
      <c r="T247" s="1361">
        <v>5760</v>
      </c>
      <c r="U247" s="1362"/>
      <c r="V247" s="1363"/>
      <c r="W247" s="1364"/>
      <c r="X247" s="1365"/>
    </row>
    <row r="249" spans="1:24" ht="26.25" customHeight="1" thickBot="1"/>
    <row r="250" spans="1:24" ht="26.25" customHeight="1">
      <c r="A250" s="456" t="s">
        <v>188</v>
      </c>
      <c r="B250" s="457"/>
      <c r="C250" s="457" t="s">
        <v>10329</v>
      </c>
      <c r="D250" s="457" t="s">
        <v>190</v>
      </c>
      <c r="E250" s="457" t="s">
        <v>13148</v>
      </c>
      <c r="F250" s="457" t="s">
        <v>191</v>
      </c>
      <c r="G250" s="457" t="s">
        <v>191</v>
      </c>
      <c r="H250" s="457" t="s">
        <v>191</v>
      </c>
      <c r="I250" s="457" t="s">
        <v>10394</v>
      </c>
      <c r="J250" s="457" t="s">
        <v>12692</v>
      </c>
      <c r="K250" s="458" t="s">
        <v>12689</v>
      </c>
      <c r="L250" s="457"/>
      <c r="M250" s="457" t="s">
        <v>13306</v>
      </c>
      <c r="N250" s="458" t="s">
        <v>13016</v>
      </c>
      <c r="O250" s="458" t="s">
        <v>13046</v>
      </c>
      <c r="P250" s="459" t="s">
        <v>13801</v>
      </c>
      <c r="Q250" s="457" t="s">
        <v>1901</v>
      </c>
      <c r="R250" s="457">
        <v>2015</v>
      </c>
      <c r="S250" s="457" t="s">
        <v>13036</v>
      </c>
      <c r="T250" s="457">
        <v>1815</v>
      </c>
      <c r="U250" s="460">
        <v>45460</v>
      </c>
      <c r="V250" s="1518"/>
      <c r="W250" s="462">
        <v>6100</v>
      </c>
      <c r="X250" s="463">
        <v>7400</v>
      </c>
    </row>
    <row r="251" spans="1:24" ht="26.25" customHeight="1">
      <c r="A251" s="464"/>
      <c r="B251" s="143"/>
      <c r="C251" s="143" t="s">
        <v>12156</v>
      </c>
      <c r="D251" s="143"/>
      <c r="E251" s="143"/>
      <c r="F251" s="143"/>
      <c r="G251" s="143"/>
      <c r="H251" s="143"/>
      <c r="I251" s="143" t="s">
        <v>3598</v>
      </c>
      <c r="J251" s="412" t="s">
        <v>12707</v>
      </c>
      <c r="K251" s="169" t="s">
        <v>10395</v>
      </c>
      <c r="L251" s="427" t="s">
        <v>7421</v>
      </c>
      <c r="M251" s="143" t="s">
        <v>13388</v>
      </c>
      <c r="N251" s="73" t="s">
        <v>2943</v>
      </c>
      <c r="O251" s="1666"/>
      <c r="P251" s="1666"/>
      <c r="Q251" s="143" t="s">
        <v>13041</v>
      </c>
      <c r="R251" s="143">
        <v>2015</v>
      </c>
      <c r="S251" s="143" t="s">
        <v>13037</v>
      </c>
      <c r="T251" s="143">
        <v>1815</v>
      </c>
      <c r="U251" s="168">
        <v>45461</v>
      </c>
      <c r="V251" s="146"/>
      <c r="W251" s="147" t="s">
        <v>13792</v>
      </c>
      <c r="X251" s="466" t="s">
        <v>13669</v>
      </c>
    </row>
    <row r="252" spans="1:24" ht="26.25" customHeight="1">
      <c r="A252" s="464"/>
      <c r="B252" s="143"/>
      <c r="C252" s="143"/>
      <c r="D252" s="143"/>
      <c r="E252" s="143"/>
      <c r="F252" s="143"/>
      <c r="G252" s="143"/>
      <c r="H252" s="143"/>
      <c r="I252" s="143"/>
      <c r="J252" s="320" t="s">
        <v>12705</v>
      </c>
      <c r="K252" s="144" t="s">
        <v>12972</v>
      </c>
      <c r="L252" s="143" t="s">
        <v>13876</v>
      </c>
      <c r="M252" s="143" t="s">
        <v>13279</v>
      </c>
      <c r="N252" s="73" t="s">
        <v>12235</v>
      </c>
      <c r="O252" s="143"/>
      <c r="P252" s="143"/>
      <c r="Q252" s="143" t="s">
        <v>13040</v>
      </c>
      <c r="R252" s="143">
        <v>2016</v>
      </c>
      <c r="S252" s="143" t="s">
        <v>13038</v>
      </c>
      <c r="T252" s="143">
        <v>1815</v>
      </c>
      <c r="U252" s="168">
        <v>45462</v>
      </c>
      <c r="V252" s="146"/>
      <c r="W252" s="1449"/>
      <c r="X252" s="466"/>
    </row>
    <row r="253" spans="1:24" ht="26.25" customHeight="1">
      <c r="A253" s="464"/>
      <c r="B253" s="143"/>
      <c r="C253" s="143" t="s">
        <v>13050</v>
      </c>
      <c r="D253" s="143" t="s">
        <v>13053</v>
      </c>
      <c r="E253" s="143"/>
      <c r="F253" s="143"/>
      <c r="G253" s="143"/>
      <c r="H253" s="143"/>
      <c r="I253" s="143"/>
      <c r="J253" s="320" t="s">
        <v>12973</v>
      </c>
      <c r="K253" s="144" t="s">
        <v>8972</v>
      </c>
      <c r="L253" s="143" t="s">
        <v>13915</v>
      </c>
      <c r="M253" s="143" t="s">
        <v>13280</v>
      </c>
      <c r="N253" s="73" t="s">
        <v>12674</v>
      </c>
      <c r="O253" s="143"/>
      <c r="P253" s="143"/>
      <c r="Q253" s="143" t="s">
        <v>378</v>
      </c>
      <c r="R253" s="143">
        <v>2015</v>
      </c>
      <c r="S253" s="143" t="s">
        <v>13039</v>
      </c>
      <c r="T253" s="143">
        <v>1815</v>
      </c>
      <c r="U253" s="146">
        <v>45463</v>
      </c>
      <c r="V253" s="146"/>
      <c r="W253" s="147"/>
      <c r="X253" s="466"/>
    </row>
    <row r="254" spans="1:24" ht="26.25" customHeight="1">
      <c r="A254" s="464"/>
      <c r="B254" s="143"/>
      <c r="C254" s="143" t="s">
        <v>10002</v>
      </c>
      <c r="D254" s="143" t="s">
        <v>191</v>
      </c>
      <c r="E254" s="143"/>
      <c r="F254" s="143"/>
      <c r="G254" s="143"/>
      <c r="H254" s="143"/>
      <c r="I254" s="143"/>
      <c r="J254" s="143"/>
      <c r="K254" s="143"/>
      <c r="L254" s="143" t="s">
        <v>14141</v>
      </c>
      <c r="M254" s="2559" t="s">
        <v>11304</v>
      </c>
      <c r="N254" s="2560"/>
      <c r="O254" s="2561"/>
      <c r="P254" s="143"/>
      <c r="Q254" s="143"/>
      <c r="R254" s="143"/>
      <c r="S254" s="148" t="s">
        <v>189</v>
      </c>
      <c r="T254" s="148">
        <v>3880</v>
      </c>
      <c r="U254" s="146"/>
      <c r="V254" s="146"/>
      <c r="W254" s="147"/>
      <c r="X254" s="466"/>
    </row>
    <row r="255" spans="1:24" ht="26.25" customHeight="1">
      <c r="A255" s="464"/>
      <c r="B255" s="143"/>
      <c r="C255" s="143" t="s">
        <v>10003</v>
      </c>
      <c r="D255" s="143" t="s">
        <v>191</v>
      </c>
      <c r="E255" s="143"/>
      <c r="F255" s="143"/>
      <c r="G255" s="143"/>
      <c r="H255" s="143"/>
      <c r="I255" s="143"/>
      <c r="J255" s="143"/>
      <c r="K255" s="144"/>
      <c r="L255" s="143" t="s">
        <v>14142</v>
      </c>
      <c r="M255" s="148" t="s">
        <v>13875</v>
      </c>
      <c r="N255" s="143"/>
      <c r="O255" s="143"/>
      <c r="P255" s="143"/>
      <c r="Q255" s="143"/>
      <c r="R255" s="143"/>
      <c r="S255" s="148" t="s">
        <v>2472</v>
      </c>
      <c r="T255" s="148">
        <f>SUM(T250:T254)</f>
        <v>11140</v>
      </c>
      <c r="U255" s="168"/>
      <c r="V255" s="146"/>
      <c r="W255" s="147"/>
      <c r="X255" s="466"/>
    </row>
    <row r="256" spans="1:24" ht="26.25" customHeight="1" thickBot="1">
      <c r="A256" s="467"/>
      <c r="B256" s="468"/>
      <c r="C256" s="468"/>
      <c r="D256" s="468"/>
      <c r="E256" s="468"/>
      <c r="F256" s="468"/>
      <c r="G256" s="468"/>
      <c r="H256" s="468"/>
      <c r="I256" s="468"/>
      <c r="J256" s="555" t="s">
        <v>2745</v>
      </c>
      <c r="K256" s="611" t="s">
        <v>12690</v>
      </c>
      <c r="L256" s="468" t="s">
        <v>12440</v>
      </c>
      <c r="M256" s="472" t="s">
        <v>14182</v>
      </c>
      <c r="N256" s="470"/>
      <c r="O256" s="470"/>
      <c r="P256" s="471"/>
      <c r="Q256" s="468"/>
      <c r="R256" s="468"/>
      <c r="S256" s="471" t="s">
        <v>12541</v>
      </c>
      <c r="T256" s="471">
        <v>7260</v>
      </c>
      <c r="U256" s="473"/>
      <c r="V256" s="474"/>
      <c r="W256" s="475"/>
      <c r="X256" s="476"/>
    </row>
    <row r="257" spans="1:24" ht="26.25" customHeight="1">
      <c r="A257" s="456" t="s">
        <v>188</v>
      </c>
      <c r="B257" s="457"/>
      <c r="C257" s="457" t="s">
        <v>10329</v>
      </c>
      <c r="D257" s="457" t="s">
        <v>190</v>
      </c>
      <c r="E257" s="457" t="s">
        <v>13148</v>
      </c>
      <c r="F257" s="457" t="s">
        <v>191</v>
      </c>
      <c r="G257" s="457" t="s">
        <v>191</v>
      </c>
      <c r="H257" s="457" t="s">
        <v>191</v>
      </c>
      <c r="I257" s="457" t="s">
        <v>10394</v>
      </c>
      <c r="J257" s="457" t="s">
        <v>12691</v>
      </c>
      <c r="K257" s="458" t="s">
        <v>12689</v>
      </c>
      <c r="L257" s="457"/>
      <c r="M257" s="457" t="s">
        <v>13307</v>
      </c>
      <c r="N257" s="458" t="s">
        <v>13051</v>
      </c>
      <c r="O257" s="458" t="s">
        <v>13052</v>
      </c>
      <c r="P257" s="459" t="s">
        <v>13801</v>
      </c>
      <c r="Q257" s="457" t="s">
        <v>363</v>
      </c>
      <c r="R257" s="457">
        <v>2015</v>
      </c>
      <c r="S257" s="457" t="s">
        <v>13042</v>
      </c>
      <c r="T257" s="457">
        <v>1625</v>
      </c>
      <c r="U257" s="460">
        <v>45460</v>
      </c>
      <c r="V257" s="1518"/>
      <c r="W257" s="462">
        <v>6100</v>
      </c>
      <c r="X257" s="463">
        <v>7400</v>
      </c>
    </row>
    <row r="258" spans="1:24" ht="26.25" customHeight="1">
      <c r="A258" s="464"/>
      <c r="B258" s="143"/>
      <c r="C258" s="143" t="s">
        <v>12156</v>
      </c>
      <c r="D258" s="143"/>
      <c r="E258" s="143"/>
      <c r="F258" s="143"/>
      <c r="G258" s="143"/>
      <c r="H258" s="143"/>
      <c r="I258" s="143" t="s">
        <v>3598</v>
      </c>
      <c r="J258" s="412" t="s">
        <v>12708</v>
      </c>
      <c r="K258" s="169" t="s">
        <v>10395</v>
      </c>
      <c r="L258" s="427" t="s">
        <v>7421</v>
      </c>
      <c r="M258" s="143" t="s">
        <v>13281</v>
      </c>
      <c r="N258" s="73" t="s">
        <v>2943</v>
      </c>
      <c r="O258" s="1666"/>
      <c r="P258" s="1666"/>
      <c r="Q258" s="143" t="s">
        <v>7570</v>
      </c>
      <c r="R258" s="143">
        <v>2015</v>
      </c>
      <c r="S258" s="143" t="s">
        <v>13043</v>
      </c>
      <c r="T258" s="143">
        <v>1625</v>
      </c>
      <c r="U258" s="168">
        <v>45461</v>
      </c>
      <c r="V258" s="146"/>
      <c r="W258" s="147" t="s">
        <v>13792</v>
      </c>
      <c r="X258" s="466" t="s">
        <v>13669</v>
      </c>
    </row>
    <row r="259" spans="1:24" ht="26.25" customHeight="1">
      <c r="A259" s="464"/>
      <c r="B259" s="143"/>
      <c r="C259" s="143"/>
      <c r="D259" s="143"/>
      <c r="E259" s="143"/>
      <c r="F259" s="143"/>
      <c r="G259" s="143"/>
      <c r="H259" s="143"/>
      <c r="I259" s="143"/>
      <c r="J259" s="320" t="s">
        <v>12706</v>
      </c>
      <c r="K259" s="144" t="s">
        <v>12972</v>
      </c>
      <c r="L259" s="143" t="s">
        <v>13876</v>
      </c>
      <c r="M259" s="143" t="s">
        <v>13282</v>
      </c>
      <c r="N259" s="73" t="s">
        <v>12235</v>
      </c>
      <c r="O259" s="143"/>
      <c r="P259" s="143"/>
      <c r="Q259" s="143" t="s">
        <v>361</v>
      </c>
      <c r="R259" s="143">
        <v>2014</v>
      </c>
      <c r="S259" s="143" t="s">
        <v>13044</v>
      </c>
      <c r="T259" s="143">
        <v>1625</v>
      </c>
      <c r="U259" s="168">
        <v>45462</v>
      </c>
      <c r="V259" s="146"/>
      <c r="W259" s="1449"/>
      <c r="X259" s="466"/>
    </row>
    <row r="260" spans="1:24" ht="26.25" customHeight="1">
      <c r="A260" s="464"/>
      <c r="B260" s="143"/>
      <c r="C260" s="143" t="s">
        <v>13050</v>
      </c>
      <c r="D260" s="143" t="s">
        <v>191</v>
      </c>
      <c r="E260" s="143"/>
      <c r="F260" s="143"/>
      <c r="G260" s="143"/>
      <c r="H260" s="143"/>
      <c r="I260" s="143"/>
      <c r="J260" s="320" t="s">
        <v>12973</v>
      </c>
      <c r="K260" s="144" t="s">
        <v>8972</v>
      </c>
      <c r="L260" s="143" t="s">
        <v>13915</v>
      </c>
      <c r="M260" s="143" t="s">
        <v>13283</v>
      </c>
      <c r="N260" s="73" t="s">
        <v>12674</v>
      </c>
      <c r="O260" s="143"/>
      <c r="P260" s="143"/>
      <c r="Q260" s="143" t="s">
        <v>375</v>
      </c>
      <c r="R260" s="143">
        <v>2015</v>
      </c>
      <c r="S260" s="143" t="s">
        <v>13045</v>
      </c>
      <c r="T260" s="143">
        <v>1625</v>
      </c>
      <c r="U260" s="146">
        <v>45463</v>
      </c>
      <c r="V260" s="146"/>
      <c r="W260" s="147"/>
      <c r="X260" s="466"/>
    </row>
    <row r="261" spans="1:24" ht="26.25" customHeight="1">
      <c r="A261" s="464"/>
      <c r="B261" s="143"/>
      <c r="C261" s="143" t="s">
        <v>10002</v>
      </c>
      <c r="D261" s="143" t="s">
        <v>191</v>
      </c>
      <c r="E261" s="143"/>
      <c r="F261" s="143"/>
      <c r="G261" s="143"/>
      <c r="H261" s="143"/>
      <c r="I261" s="143"/>
      <c r="J261" s="143"/>
      <c r="K261" s="143"/>
      <c r="L261" s="143" t="s">
        <v>14141</v>
      </c>
      <c r="M261" s="2559" t="s">
        <v>11304</v>
      </c>
      <c r="N261" s="2560"/>
      <c r="O261" s="2561"/>
      <c r="P261" s="143"/>
      <c r="Q261" s="143"/>
      <c r="R261" s="143"/>
      <c r="S261" s="148" t="s">
        <v>189</v>
      </c>
      <c r="T261" s="148">
        <v>3880</v>
      </c>
      <c r="U261" s="146"/>
      <c r="V261" s="146"/>
      <c r="W261" s="147"/>
      <c r="X261" s="466"/>
    </row>
    <row r="262" spans="1:24" ht="26.25" customHeight="1">
      <c r="A262" s="464"/>
      <c r="B262" s="143"/>
      <c r="C262" s="143" t="s">
        <v>10003</v>
      </c>
      <c r="D262" s="143" t="s">
        <v>191</v>
      </c>
      <c r="E262" s="143"/>
      <c r="F262" s="143"/>
      <c r="G262" s="143"/>
      <c r="H262" s="143"/>
      <c r="I262" s="143"/>
      <c r="J262" s="143"/>
      <c r="K262" s="144"/>
      <c r="L262" s="143" t="s">
        <v>14142</v>
      </c>
      <c r="M262" s="148" t="s">
        <v>13875</v>
      </c>
      <c r="N262" s="143"/>
      <c r="O262" s="143"/>
      <c r="P262" s="143"/>
      <c r="Q262" s="143"/>
      <c r="R262" s="143"/>
      <c r="S262" s="148" t="s">
        <v>2472</v>
      </c>
      <c r="T262" s="148">
        <f>SUM(T257:T261)</f>
        <v>10380</v>
      </c>
      <c r="U262" s="168"/>
      <c r="V262" s="146"/>
      <c r="W262" s="147"/>
      <c r="X262" s="466"/>
    </row>
    <row r="263" spans="1:24" ht="26.25" customHeight="1" thickBot="1">
      <c r="A263" s="467"/>
      <c r="B263" s="468"/>
      <c r="C263" s="468"/>
      <c r="D263" s="468"/>
      <c r="E263" s="468"/>
      <c r="F263" s="468"/>
      <c r="G263" s="468"/>
      <c r="H263" s="468"/>
      <c r="I263" s="468"/>
      <c r="J263" s="555" t="s">
        <v>2745</v>
      </c>
      <c r="K263" s="611" t="s">
        <v>12690</v>
      </c>
      <c r="L263" s="468" t="s">
        <v>12440</v>
      </c>
      <c r="M263" s="472" t="s">
        <v>14218</v>
      </c>
      <c r="N263" s="470"/>
      <c r="O263" s="470"/>
      <c r="P263" s="471"/>
      <c r="Q263" s="468"/>
      <c r="R263" s="468"/>
      <c r="S263" s="471" t="s">
        <v>12541</v>
      </c>
      <c r="T263" s="471">
        <v>6500</v>
      </c>
      <c r="U263" s="473"/>
      <c r="V263" s="474"/>
      <c r="W263" s="475"/>
      <c r="X263" s="476"/>
    </row>
    <row r="265" spans="1:24" ht="26.25" customHeight="1" thickBo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51"/>
      <c r="L265" s="4"/>
      <c r="M265" s="4"/>
      <c r="N265" s="451"/>
      <c r="O265" s="451"/>
      <c r="P265" s="452"/>
      <c r="Q265" s="4"/>
      <c r="R265" s="4"/>
      <c r="S265" s="4"/>
      <c r="T265" s="4"/>
      <c r="U265" s="453"/>
      <c r="V265" s="454"/>
      <c r="W265" s="455"/>
      <c r="X265" s="455"/>
    </row>
    <row r="266" spans="1:24" ht="26.25" customHeight="1">
      <c r="A266" s="1004" t="s">
        <v>188</v>
      </c>
      <c r="B266" s="1005"/>
      <c r="C266" s="1005" t="s">
        <v>26</v>
      </c>
      <c r="D266" s="1005" t="s">
        <v>190</v>
      </c>
      <c r="E266" s="1005" t="s">
        <v>13210</v>
      </c>
      <c r="F266" s="1005" t="s">
        <v>191</v>
      </c>
      <c r="G266" s="1005" t="s">
        <v>191</v>
      </c>
      <c r="H266" s="1005" t="s">
        <v>191</v>
      </c>
      <c r="I266" s="1005" t="s">
        <v>10394</v>
      </c>
      <c r="J266" s="1010" t="s">
        <v>12692</v>
      </c>
      <c r="K266" s="1011" t="s">
        <v>12689</v>
      </c>
      <c r="L266" s="1005"/>
      <c r="M266" s="1005" t="s">
        <v>13308</v>
      </c>
      <c r="N266" s="1011" t="s">
        <v>13019</v>
      </c>
      <c r="O266" s="1011">
        <v>870936</v>
      </c>
      <c r="P266" s="1015" t="s">
        <v>13727</v>
      </c>
      <c r="Q266" s="1005" t="s">
        <v>12937</v>
      </c>
      <c r="R266" s="1005">
        <f>IF(MID(RIGHT(S266,8),1,1)="M",2021,IF(MID(RIGHT(S266,8),1,1)="N",2022,IF(MID(RIGHT(S266,8),1,1)="P",2023,IF(MID(RIGHT(S266,8),1,1)="R",1994,IF(MID(RIGHT(S266,8),1,1)="S",1995,IF(MID(RIGHT(S266,8),1,1)="T",1996,IF(MID(RIGHT(S266,8),1,1)="V",1997,IF(MID(RIGHT(S266,8),1,1)="W",1998,IF(MID(RIGHT(S266,8),1,1)="X",1999,IF(MID(RIGHT(S266,8),1,1)="Y",2000,IF(MID(RIGHT(S266,8),1,1)="1",2001,IF(MID(RIGHT(S266,8),1,1)="2",2002,IF(MID(RIGHT(S266,8),1,1)="3",2003,IF(MID(RIGHT(S266,8),1,1)="4",2004,IF(MID(RIGHT(S266,8),1,1)="5",2005,IF(MID(RIGHT(S266,8),1,1)="6",2006,IF(MID(RIGHT(S266,8),1,1)="7",2007,IF(MID(RIGHT(S266,8),1,1)="8",2008,IF(MID(RIGHT(S266,8),1,1)="9",2009,IF(MID(RIGHT(S266,8),1,1)="A",2010,IF(MID(RIGHT(S266,8),1,1)="B",2011,IF(MID(RIGHT(S266,8),1,1)="C",2012,IF(MID(RIGHT(S266,8),1,1)="D",2013,IF(MID(RIGHT(S266,8),1,1)="E",2014,IF(MID(RIGHT(S266,8),1,1)="F",2015,IF(MID(RIGHT(S266,8),1,1)="G",2016,IF(MID(RIGHT(S266,8),1,1)="H",2017,IF(MID(RIGHT(S266,8),1,1)="J",2018,IF(MID(RIGHT(S266,8),1,1)="K",2019,IF(MID(RIGHT(S266,8),1,1)="L",2020,""))))))))))))))))))))))))))))))</f>
        <v>2016</v>
      </c>
      <c r="S266" s="1005" t="s">
        <v>13192</v>
      </c>
      <c r="T266" s="1005">
        <v>1630</v>
      </c>
      <c r="U266" s="1016">
        <v>45460</v>
      </c>
      <c r="V266" s="1016"/>
      <c r="W266" s="1017">
        <v>6100</v>
      </c>
      <c r="X266" s="1018">
        <v>7400</v>
      </c>
    </row>
    <row r="267" spans="1:24" ht="26.25" customHeight="1">
      <c r="A267" s="1006"/>
      <c r="B267" s="1007"/>
      <c r="C267" s="1007"/>
      <c r="D267" s="1007"/>
      <c r="E267" s="1007"/>
      <c r="F267" s="1007"/>
      <c r="G267" s="1007"/>
      <c r="H267" s="1007"/>
      <c r="I267" s="1007" t="s">
        <v>3598</v>
      </c>
      <c r="J267" s="317" t="s">
        <v>12724</v>
      </c>
      <c r="K267" s="1012" t="s">
        <v>12929</v>
      </c>
      <c r="L267" s="427" t="s">
        <v>3359</v>
      </c>
      <c r="M267" s="1007" t="s">
        <v>13294</v>
      </c>
      <c r="N267" s="73" t="s">
        <v>2431</v>
      </c>
      <c r="O267" s="1525"/>
      <c r="P267" s="1019"/>
      <c r="Q267" s="1007" t="s">
        <v>12938</v>
      </c>
      <c r="R267" s="1019">
        <v>2016</v>
      </c>
      <c r="S267" s="1007" t="s">
        <v>13193</v>
      </c>
      <c r="T267" s="1007">
        <v>1620</v>
      </c>
      <c r="U267" s="1131">
        <v>45461</v>
      </c>
      <c r="V267" s="1020"/>
      <c r="W267" s="1021" t="s">
        <v>13734</v>
      </c>
      <c r="X267" s="1022" t="s">
        <v>13722</v>
      </c>
    </row>
    <row r="268" spans="1:24" ht="26.25" customHeight="1">
      <c r="A268" s="1006"/>
      <c r="B268" s="1007"/>
      <c r="C268" s="1007" t="s">
        <v>13047</v>
      </c>
      <c r="D268" s="1007" t="s">
        <v>13053</v>
      </c>
      <c r="E268" s="1007"/>
      <c r="F268" s="1007"/>
      <c r="G268" s="1007"/>
      <c r="H268" s="1007"/>
      <c r="I268" s="1007"/>
      <c r="J268" s="320" t="s">
        <v>12723</v>
      </c>
      <c r="K268" s="1013" t="s">
        <v>12930</v>
      </c>
      <c r="L268" s="1007" t="s">
        <v>13876</v>
      </c>
      <c r="M268" s="1007" t="s">
        <v>13295</v>
      </c>
      <c r="N268" s="73" t="s">
        <v>3073</v>
      </c>
      <c r="O268" s="1013"/>
      <c r="P268" s="1019"/>
      <c r="Q268" s="1007" t="s">
        <v>12939</v>
      </c>
      <c r="R268" s="1019">
        <v>2021</v>
      </c>
      <c r="S268" s="1007" t="s">
        <v>13194</v>
      </c>
      <c r="T268" s="1007">
        <v>1930</v>
      </c>
      <c r="U268" s="1020">
        <v>45462</v>
      </c>
      <c r="V268" s="1020"/>
      <c r="W268" s="1021"/>
      <c r="X268" s="1022"/>
    </row>
    <row r="269" spans="1:24" ht="26.25" customHeight="1">
      <c r="A269" s="1006"/>
      <c r="B269" s="1007"/>
      <c r="C269" s="1007" t="s">
        <v>13048</v>
      </c>
      <c r="D269" s="1007" t="s">
        <v>191</v>
      </c>
      <c r="E269" s="1007"/>
      <c r="F269" s="1007"/>
      <c r="G269" s="1007"/>
      <c r="H269" s="1007"/>
      <c r="I269" s="1007"/>
      <c r="J269" s="320" t="s">
        <v>12940</v>
      </c>
      <c r="K269" s="1013" t="s">
        <v>8972</v>
      </c>
      <c r="L269" s="1007" t="s">
        <v>13915</v>
      </c>
      <c r="M269" s="1007" t="s">
        <v>13296</v>
      </c>
      <c r="N269" s="73" t="s">
        <v>11765</v>
      </c>
      <c r="O269" s="1013"/>
      <c r="P269" s="1019"/>
      <c r="Q269" s="1007" t="s">
        <v>12937</v>
      </c>
      <c r="R269" s="1007">
        <f>IF(MID(RIGHT(S269,8),1,1)="M",2021,IF(MID(RIGHT(S269,8),1,1)="N",2022,IF(MID(RIGHT(S269,8),1,1)="P",2023,IF(MID(RIGHT(S269,8),1,1)="R",1994,IF(MID(RIGHT(S269,8),1,1)="S",1995,IF(MID(RIGHT(S269,8),1,1)="T",1996,IF(MID(RIGHT(S269,8),1,1)="V",1997,IF(MID(RIGHT(S269,8),1,1)="W",1998,IF(MID(RIGHT(S269,8),1,1)="X",1999,IF(MID(RIGHT(S269,8),1,1)="Y",2000,IF(MID(RIGHT(S269,8),1,1)="1",2001,IF(MID(RIGHT(S269,8),1,1)="2",2002,IF(MID(RIGHT(S269,8),1,1)="3",2003,IF(MID(RIGHT(S269,8),1,1)="4",2004,IF(MID(RIGHT(S269,8),1,1)="5",2005,IF(MID(RIGHT(S269,8),1,1)="6",2006,IF(MID(RIGHT(S269,8),1,1)="7",2007,IF(MID(RIGHT(S269,8),1,1)="8",2008,IF(MID(RIGHT(S269,8),1,1)="9",2009,IF(MID(RIGHT(S269,8),1,1)="A",2010,IF(MID(RIGHT(S269,8),1,1)="B",2011,IF(MID(RIGHT(S269,8),1,1)="C",2012,IF(MID(RIGHT(S269,8),1,1)="D",2013,IF(MID(RIGHT(S269,8),1,1)="E",2014,IF(MID(RIGHT(S269,8),1,1)="F",2015,IF(MID(RIGHT(S269,8),1,1)="G",2016,IF(MID(RIGHT(S269,8),1,1)="H",2017,IF(MID(RIGHT(S269,8),1,1)="J",2018,IF(MID(RIGHT(S269,8),1,1)="K",2019,IF(MID(RIGHT(S269,8),1,1)="L",2020,""))))))))))))))))))))))))))))))</f>
        <v>2022</v>
      </c>
      <c r="S269" s="1007" t="s">
        <v>13191</v>
      </c>
      <c r="T269" s="1007">
        <v>1630</v>
      </c>
      <c r="U269" s="1023">
        <v>45463</v>
      </c>
      <c r="V269" s="1023"/>
      <c r="W269" s="1021"/>
      <c r="X269" s="1022"/>
    </row>
    <row r="270" spans="1:24" ht="26.25" customHeight="1">
      <c r="A270" s="1006"/>
      <c r="B270" s="1007"/>
      <c r="C270" s="1007" t="s">
        <v>13049</v>
      </c>
      <c r="D270" s="1007" t="s">
        <v>191</v>
      </c>
      <c r="E270" s="1007"/>
      <c r="F270" s="1007"/>
      <c r="G270" s="1007"/>
      <c r="H270" s="1007"/>
      <c r="I270" s="1007"/>
      <c r="J270" s="1007"/>
      <c r="K270" s="1013"/>
      <c r="L270" s="1007" t="s">
        <v>14141</v>
      </c>
      <c r="M270" s="1007"/>
      <c r="N270" s="1007"/>
      <c r="O270" s="1007"/>
      <c r="P270" s="1019"/>
      <c r="Q270" s="1007"/>
      <c r="R270" s="1007"/>
      <c r="S270" s="1024" t="s">
        <v>189</v>
      </c>
      <c r="T270" s="1024">
        <v>3840</v>
      </c>
      <c r="U270" s="1020"/>
      <c r="V270" s="1020"/>
      <c r="W270" s="1021"/>
      <c r="X270" s="1022"/>
    </row>
    <row r="271" spans="1:24" ht="26.25" customHeight="1">
      <c r="A271" s="1006"/>
      <c r="B271" s="1007"/>
      <c r="C271" s="1007"/>
      <c r="D271" s="1007"/>
      <c r="E271" s="1007"/>
      <c r="F271" s="1007"/>
      <c r="G271" s="1007"/>
      <c r="H271" s="1007"/>
      <c r="I271" s="1007"/>
      <c r="J271" s="1007"/>
      <c r="K271" s="1013"/>
      <c r="L271" s="1007" t="s">
        <v>14142</v>
      </c>
      <c r="M271" s="1024" t="s">
        <v>13890</v>
      </c>
      <c r="N271" s="1013"/>
      <c r="O271" s="1013"/>
      <c r="P271" s="1019"/>
      <c r="Q271" s="1007"/>
      <c r="R271" s="1007"/>
      <c r="S271" s="1024" t="s">
        <v>2472</v>
      </c>
      <c r="T271" s="1024">
        <f>SUM(T266:T270)</f>
        <v>10650</v>
      </c>
      <c r="U271" s="1020"/>
      <c r="V271" s="1020"/>
      <c r="W271" s="1021"/>
      <c r="X271" s="1022"/>
    </row>
    <row r="272" spans="1:24" ht="26.25" customHeight="1" thickBot="1">
      <c r="A272" s="1008"/>
      <c r="B272" s="1009"/>
      <c r="C272" s="1009"/>
      <c r="D272" s="1009"/>
      <c r="E272" s="1009"/>
      <c r="F272" s="1009"/>
      <c r="G272" s="1009"/>
      <c r="H272" s="1009"/>
      <c r="I272" s="1009"/>
      <c r="J272" s="1009"/>
      <c r="K272" s="611" t="s">
        <v>12715</v>
      </c>
      <c r="L272" s="1009" t="s">
        <v>12440</v>
      </c>
      <c r="M272" s="1026" t="s">
        <v>14132</v>
      </c>
      <c r="N272" s="1014"/>
      <c r="O272" s="1014"/>
      <c r="P272" s="1025"/>
      <c r="Q272" s="1009"/>
      <c r="R272" s="1009"/>
      <c r="S272" s="1025" t="s">
        <v>12541</v>
      </c>
      <c r="T272" s="1025">
        <v>6810</v>
      </c>
      <c r="U272" s="1027"/>
      <c r="V272" s="1028"/>
      <c r="W272" s="1029"/>
      <c r="X272" s="1030"/>
    </row>
    <row r="274" spans="1:24" ht="26.25" customHeight="1" thickBot="1"/>
    <row r="275" spans="1:24" ht="26.25" customHeight="1">
      <c r="A275" s="676" t="s">
        <v>188</v>
      </c>
      <c r="B275" s="677"/>
      <c r="C275" s="677" t="s">
        <v>13142</v>
      </c>
      <c r="D275" s="677" t="s">
        <v>190</v>
      </c>
      <c r="E275" s="677" t="s">
        <v>13210</v>
      </c>
      <c r="F275" s="677" t="s">
        <v>191</v>
      </c>
      <c r="G275" s="677" t="s">
        <v>191</v>
      </c>
      <c r="H275" s="677" t="s">
        <v>191</v>
      </c>
      <c r="I275" s="677" t="s">
        <v>10394</v>
      </c>
      <c r="J275" s="677" t="s">
        <v>12692</v>
      </c>
      <c r="K275" s="679" t="s">
        <v>12689</v>
      </c>
      <c r="L275" s="677"/>
      <c r="M275" s="677" t="s">
        <v>13309</v>
      </c>
      <c r="N275" s="679" t="s">
        <v>13235</v>
      </c>
      <c r="O275" s="679" t="s">
        <v>13200</v>
      </c>
      <c r="P275" s="680" t="s">
        <v>14249</v>
      </c>
      <c r="Q275" s="677" t="s">
        <v>13232</v>
      </c>
      <c r="R275" s="677">
        <v>2015</v>
      </c>
      <c r="S275" s="677" t="s">
        <v>13238</v>
      </c>
      <c r="T275" s="677">
        <v>1950</v>
      </c>
      <c r="U275" s="681">
        <v>45461</v>
      </c>
      <c r="V275" s="681"/>
      <c r="W275" s="682">
        <f>6100+400</f>
        <v>6500</v>
      </c>
      <c r="X275" s="683">
        <v>7300</v>
      </c>
    </row>
    <row r="276" spans="1:24" ht="26.25" customHeight="1">
      <c r="A276" s="684"/>
      <c r="B276" s="83"/>
      <c r="C276" s="320" t="s">
        <v>13358</v>
      </c>
      <c r="D276" s="83"/>
      <c r="E276" s="83"/>
      <c r="F276" s="83"/>
      <c r="G276" s="83"/>
      <c r="H276" s="83"/>
      <c r="I276" s="83" t="s">
        <v>3598</v>
      </c>
      <c r="J276" s="317" t="s">
        <v>13146</v>
      </c>
      <c r="K276" s="89" t="s">
        <v>13143</v>
      </c>
      <c r="L276" s="427" t="s">
        <v>7421</v>
      </c>
      <c r="M276" s="83"/>
      <c r="N276" s="73" t="s">
        <v>2943</v>
      </c>
      <c r="O276" s="83"/>
      <c r="P276" s="83"/>
      <c r="Q276" s="83" t="s">
        <v>13206</v>
      </c>
      <c r="R276" s="83">
        <v>2016</v>
      </c>
      <c r="S276" s="83" t="s">
        <v>13236</v>
      </c>
      <c r="T276" s="83">
        <v>1800</v>
      </c>
      <c r="U276" s="86">
        <v>45462</v>
      </c>
      <c r="V276" s="86"/>
      <c r="W276" s="107" t="s">
        <v>13909</v>
      </c>
      <c r="X276" s="685" t="s">
        <v>13910</v>
      </c>
    </row>
    <row r="277" spans="1:24" ht="26.25" customHeight="1">
      <c r="A277" s="684"/>
      <c r="B277" s="83"/>
      <c r="C277" s="83"/>
      <c r="D277" s="83" t="s">
        <v>13210</v>
      </c>
      <c r="E277" s="83"/>
      <c r="F277" s="83"/>
      <c r="G277" s="83"/>
      <c r="H277" s="83"/>
      <c r="I277" s="83"/>
      <c r="J277" s="320" t="s">
        <v>13145</v>
      </c>
      <c r="K277" s="686" t="s">
        <v>12975</v>
      </c>
      <c r="L277" s="83" t="s">
        <v>13716</v>
      </c>
      <c r="M277" s="83"/>
      <c r="N277" s="73" t="s">
        <v>3907</v>
      </c>
      <c r="O277" s="83"/>
      <c r="P277" s="83"/>
      <c r="Q277" s="83" t="s">
        <v>13233</v>
      </c>
      <c r="R277" s="83">
        <v>2019</v>
      </c>
      <c r="S277" s="83" t="s">
        <v>13237</v>
      </c>
      <c r="T277" s="83">
        <v>1300</v>
      </c>
      <c r="U277" s="87">
        <v>45463</v>
      </c>
      <c r="V277" s="86"/>
      <c r="W277" s="86"/>
      <c r="X277" s="1215"/>
    </row>
    <row r="278" spans="1:24" ht="26.25" customHeight="1">
      <c r="A278" s="684"/>
      <c r="B278" s="83"/>
      <c r="C278" s="83" t="s">
        <v>13047</v>
      </c>
      <c r="D278" s="83" t="s">
        <v>191</v>
      </c>
      <c r="E278" s="83"/>
      <c r="F278" s="83"/>
      <c r="G278" s="83"/>
      <c r="H278" s="83"/>
      <c r="I278" s="83"/>
      <c r="J278" s="320" t="s">
        <v>13147</v>
      </c>
      <c r="K278" s="686" t="s">
        <v>8972</v>
      </c>
      <c r="L278" s="83" t="s">
        <v>13915</v>
      </c>
      <c r="M278" s="83"/>
      <c r="N278" s="73" t="s">
        <v>12674</v>
      </c>
      <c r="O278" s="83"/>
      <c r="P278" s="83"/>
      <c r="Q278" s="83" t="s">
        <v>13234</v>
      </c>
      <c r="R278" s="83">
        <v>2016</v>
      </c>
      <c r="S278" s="83" t="s">
        <v>13240</v>
      </c>
      <c r="T278" s="83">
        <v>1540</v>
      </c>
      <c r="U278" s="87"/>
      <c r="V278" s="86"/>
      <c r="W278" s="86"/>
      <c r="X278" s="1215"/>
    </row>
    <row r="279" spans="1:24" ht="26.25" customHeight="1">
      <c r="A279" s="684"/>
      <c r="B279" s="83"/>
      <c r="C279" s="83" t="s">
        <v>10002</v>
      </c>
      <c r="D279" s="83" t="s">
        <v>191</v>
      </c>
      <c r="E279" s="83"/>
      <c r="F279" s="83"/>
      <c r="G279" s="83"/>
      <c r="H279" s="83"/>
      <c r="I279" s="83"/>
      <c r="J279" s="83"/>
      <c r="K279" s="686"/>
      <c r="L279" s="83" t="s">
        <v>14141</v>
      </c>
      <c r="M279" s="83"/>
      <c r="N279" s="83"/>
      <c r="O279" s="83"/>
      <c r="P279" s="83"/>
      <c r="Q279" s="83"/>
      <c r="R279" s="83"/>
      <c r="S279" s="88" t="s">
        <v>546</v>
      </c>
      <c r="T279" s="88">
        <v>3810</v>
      </c>
      <c r="U279" s="87"/>
      <c r="V279" s="86"/>
      <c r="W279" s="86"/>
      <c r="X279" s="1215"/>
    </row>
    <row r="280" spans="1:24" ht="26.25" customHeight="1">
      <c r="A280" s="684"/>
      <c r="B280" s="83"/>
      <c r="C280" s="83" t="s">
        <v>10003</v>
      </c>
      <c r="D280" s="83" t="s">
        <v>191</v>
      </c>
      <c r="E280" s="83"/>
      <c r="F280" s="83"/>
      <c r="G280" s="83"/>
      <c r="H280" s="83"/>
      <c r="I280" s="83"/>
      <c r="J280" s="83"/>
      <c r="K280" s="686"/>
      <c r="L280" s="83" t="s">
        <v>14142</v>
      </c>
      <c r="M280" s="88" t="s">
        <v>13914</v>
      </c>
      <c r="N280" s="83"/>
      <c r="O280" s="83"/>
      <c r="P280" s="83"/>
      <c r="Q280" s="83"/>
      <c r="R280" s="83"/>
      <c r="S280" s="88" t="s">
        <v>8411</v>
      </c>
      <c r="T280" s="88">
        <f>SUM(T275:T279)</f>
        <v>10400</v>
      </c>
      <c r="U280" s="86"/>
      <c r="V280" s="86"/>
      <c r="W280" s="87"/>
      <c r="X280" s="685"/>
    </row>
    <row r="281" spans="1:24" ht="26.25" customHeight="1" thickBot="1">
      <c r="A281" s="687"/>
      <c r="B281" s="688"/>
      <c r="C281" s="688"/>
      <c r="D281" s="688"/>
      <c r="E281" s="688"/>
      <c r="F281" s="688"/>
      <c r="G281" s="688"/>
      <c r="H281" s="688"/>
      <c r="I281" s="688"/>
      <c r="J281" s="688"/>
      <c r="K281" s="611" t="s">
        <v>12715</v>
      </c>
      <c r="L281" s="688" t="s">
        <v>12441</v>
      </c>
      <c r="M281" s="691" t="s">
        <v>14132</v>
      </c>
      <c r="N281" s="688"/>
      <c r="O281" s="688"/>
      <c r="P281" s="688"/>
      <c r="Q281" s="688"/>
      <c r="R281" s="688"/>
      <c r="S281" s="690" t="s">
        <v>12541</v>
      </c>
      <c r="T281" s="690">
        <v>6440</v>
      </c>
      <c r="U281" s="692"/>
      <c r="V281" s="693"/>
      <c r="W281" s="693"/>
      <c r="X281" s="695"/>
    </row>
    <row r="282" spans="1:24" ht="26.25" hidden="1" customHeight="1"/>
    <row r="283" spans="1:24" ht="26.25" hidden="1" customHeight="1" thickBot="1">
      <c r="A283" s="445"/>
      <c r="B283" s="445"/>
      <c r="C283" s="445"/>
      <c r="D283" s="445"/>
      <c r="E283" s="445"/>
      <c r="F283" s="445"/>
      <c r="G283" s="445"/>
      <c r="H283" s="445"/>
      <c r="I283" s="445"/>
      <c r="J283" s="445"/>
      <c r="K283" s="1735"/>
      <c r="L283" s="445"/>
      <c r="M283" s="1736"/>
      <c r="N283" s="446"/>
      <c r="O283" s="446"/>
      <c r="P283" s="447"/>
      <c r="Q283" s="445"/>
      <c r="R283" s="445"/>
      <c r="S283" s="445"/>
      <c r="T283" s="445"/>
      <c r="U283" s="448"/>
      <c r="V283" s="449"/>
      <c r="W283" s="450"/>
      <c r="X283" s="450"/>
    </row>
    <row r="284" spans="1:24" ht="26.25" hidden="1" customHeight="1">
      <c r="A284" s="1004" t="s">
        <v>2709</v>
      </c>
      <c r="B284" s="1005"/>
      <c r="C284" s="1005" t="s">
        <v>2710</v>
      </c>
      <c r="D284" s="1005" t="s">
        <v>190</v>
      </c>
      <c r="E284" s="1005" t="s">
        <v>191</v>
      </c>
      <c r="F284" s="1005"/>
      <c r="G284" s="1005"/>
      <c r="H284" s="1485"/>
      <c r="I284" s="1005" t="s">
        <v>8261</v>
      </c>
      <c r="J284" s="1005" t="s">
        <v>13336</v>
      </c>
      <c r="K284" s="1011" t="s">
        <v>12301</v>
      </c>
      <c r="L284" s="1739"/>
      <c r="M284" s="1005" t="s">
        <v>13340</v>
      </c>
      <c r="N284" s="1776">
        <v>45450</v>
      </c>
      <c r="O284" s="1739"/>
      <c r="P284" s="1015" t="s">
        <v>13343</v>
      </c>
      <c r="Q284" s="1005" t="s">
        <v>7743</v>
      </c>
      <c r="R284" s="1005">
        <f>IF(MID(RIGHT(S284,8),1,1)="M",2021,IF(MID(RIGHT(S284,8),1,1)="N",2022,IF(MID(RIGHT(S284,8),1,1)="P",2023,IF(MID(RIGHT(S284,8),1,1)="R",1994,IF(MID(RIGHT(S284,8),1,1)="S",1995,IF(MID(RIGHT(S284,8),1,1)="T",1996,IF(MID(RIGHT(S284,8),1,1)="V",1997,IF(MID(RIGHT(S284,8),1,1)="W",1998,IF(MID(RIGHT(S284,8),1,1)="X",1999,IF(MID(RIGHT(S284,8),1,1)="Y",2000,IF(MID(RIGHT(S284,8),1,1)="1",2001,IF(MID(RIGHT(S284,8),1,1)="2",2002,IF(MID(RIGHT(S284,8),1,1)="3",2003,IF(MID(RIGHT(S284,8),1,1)="4",2004,IF(MID(RIGHT(S284,8),1,1)="5",2005,IF(MID(RIGHT(S284,8),1,1)="6",2006,IF(MID(RIGHT(S284,8),1,1)="7",2007,IF(MID(RIGHT(S284,8),1,1)="8",2008,IF(MID(RIGHT(S284,8),1,1)="9",2009,IF(MID(RIGHT(S284,8),1,1)="A",2010,IF(MID(RIGHT(S284,8),1,1)="B",2011,IF(MID(RIGHT(S284,8),1,1)="C",2012,IF(MID(RIGHT(S284,8),1,1)="D",2013,IF(MID(RIGHT(S284,8),1,1)="E",2014,IF(MID(RIGHT(S284,8),1,1)="F",2015,IF(MID(RIGHT(S284,8),1,1)="G",2016,IF(MID(RIGHT(S284,8),1,1)="H",2017,IF(MID(RIGHT(S284,8),1,1)="J",2018,IF(MID(RIGHT(S284,8),1,1)="K",2019,IF(MID(RIGHT(S284,8),1,1)="L",2020,""))))))))))))))))))))))))))))))</f>
        <v>2012</v>
      </c>
      <c r="S284" s="1005" t="s">
        <v>13339</v>
      </c>
      <c r="T284" s="1005">
        <v>1650</v>
      </c>
      <c r="U284" s="1412">
        <v>45465</v>
      </c>
      <c r="V284" s="1016">
        <v>45496</v>
      </c>
      <c r="W284" s="1017"/>
      <c r="X284" s="1018">
        <f>W284+50</f>
        <v>50</v>
      </c>
    </row>
    <row r="285" spans="1:24" ht="26.25" hidden="1" customHeight="1" thickBot="1">
      <c r="A285" s="1008"/>
      <c r="B285" s="1009"/>
      <c r="C285" s="1009"/>
      <c r="D285" s="1009"/>
      <c r="E285" s="1009"/>
      <c r="F285" s="1009"/>
      <c r="G285" s="1009"/>
      <c r="H285" s="1009"/>
      <c r="I285" s="1009"/>
      <c r="J285" s="1009"/>
      <c r="K285" s="1014"/>
      <c r="L285" s="1014"/>
      <c r="M285" s="1775"/>
      <c r="N285" s="1014"/>
      <c r="O285" s="1014"/>
      <c r="P285" s="1025"/>
      <c r="Q285" s="1025"/>
      <c r="R285" s="1025"/>
      <c r="S285" s="1025"/>
      <c r="T285" s="1025"/>
      <c r="U285" s="1027"/>
      <c r="V285" s="1028"/>
      <c r="W285" s="1029"/>
      <c r="X285" s="1030"/>
    </row>
    <row r="287" spans="1:24" ht="26.25" customHeight="1" thickBot="1"/>
    <row r="288" spans="1:24" ht="26.25" customHeight="1">
      <c r="A288" s="492" t="s">
        <v>188</v>
      </c>
      <c r="B288" s="493"/>
      <c r="C288" s="493" t="s">
        <v>11460</v>
      </c>
      <c r="D288" s="493" t="s">
        <v>190</v>
      </c>
      <c r="E288" s="493" t="s">
        <v>191</v>
      </c>
      <c r="F288" s="493" t="s">
        <v>191</v>
      </c>
      <c r="G288" s="493" t="s">
        <v>191</v>
      </c>
      <c r="H288" s="1481"/>
      <c r="I288" s="493" t="s">
        <v>2573</v>
      </c>
      <c r="J288" s="494" t="s">
        <v>13022</v>
      </c>
      <c r="K288" s="493" t="s">
        <v>8</v>
      </c>
      <c r="L288" s="494" t="s">
        <v>13319</v>
      </c>
      <c r="M288" s="495" t="s">
        <v>13325</v>
      </c>
      <c r="N288" s="495" t="s">
        <v>13345</v>
      </c>
      <c r="O288" s="495" t="s">
        <v>13746</v>
      </c>
      <c r="P288" s="496" t="s">
        <v>14341</v>
      </c>
      <c r="Q288" s="493" t="s">
        <v>10795</v>
      </c>
      <c r="R288" s="493">
        <f>IF(MID(RIGHT(S288,8),1,1)="M",2021,IF(MID(RIGHT(S288,8),1,1)="N",2022,IF(MID(RIGHT(S288,8),1,1)="P",2023,IF(MID(RIGHT(S288,8),1,1)="R",1994,IF(MID(RIGHT(S288,8),1,1)="S",1995,IF(MID(RIGHT(S288,8),1,1)="T",1996,IF(MID(RIGHT(S288,8),1,1)="V",1997,IF(MID(RIGHT(S288,8),1,1)="W",1998,IF(MID(RIGHT(S288,8),1,1)="X",1999,IF(MID(RIGHT(S288,8),1,1)="Y",2000,IF(MID(RIGHT(S288,8),1,1)="1",2001,IF(MID(RIGHT(S288,8),1,1)="2",2002,IF(MID(RIGHT(S288,8),1,1)="3",2003,IF(MID(RIGHT(S288,8),1,1)="4",2004,IF(MID(RIGHT(S288,8),1,1)="5",2005,IF(MID(RIGHT(S288,8),1,1)="6",2006,IF(MID(RIGHT(S288,8),1,1)="7",2007,IF(MID(RIGHT(S288,8),1,1)="8",2008,IF(MID(RIGHT(S288,8),1,1)="9",2009,IF(MID(RIGHT(S288,8),1,1)="A",2010,IF(MID(RIGHT(S288,8),1,1)="B",2011,IF(MID(RIGHT(S288,8),1,1)="C",2012,IF(MID(RIGHT(S288,8),1,1)="D",2013,IF(MID(RIGHT(S288,8),1,1)="E",2014,IF(MID(RIGHT(S288,8),1,1)="F",2015,IF(MID(RIGHT(S288,8),1,1)="G",2016,IF(MID(RIGHT(S288,8),1,1)="H",2017,IF(MID(RIGHT(S288,8),1,1)="J",2018,IF(MID(RIGHT(S288,8),1,1)="K",2019,IF(MID(RIGHT(S288,8),1,1)="L",2020,""))))))))))))))))))))))))))))))</f>
        <v>2020</v>
      </c>
      <c r="S288" s="493" t="s">
        <v>14026</v>
      </c>
      <c r="T288" s="952">
        <v>1710</v>
      </c>
      <c r="U288" s="497">
        <v>45468</v>
      </c>
      <c r="V288" s="497">
        <v>45528</v>
      </c>
      <c r="W288" s="498">
        <v>8138</v>
      </c>
      <c r="X288" s="499">
        <v>8800</v>
      </c>
    </row>
    <row r="289" spans="1:24" ht="26.25" customHeight="1">
      <c r="A289" s="500"/>
      <c r="B289" s="97"/>
      <c r="C289" s="320" t="s">
        <v>13260</v>
      </c>
      <c r="D289" s="97"/>
      <c r="E289" s="97"/>
      <c r="F289" s="97"/>
      <c r="G289" s="97"/>
      <c r="H289" s="97"/>
      <c r="I289" s="97" t="s">
        <v>2578</v>
      </c>
      <c r="J289" s="317" t="s">
        <v>13030</v>
      </c>
      <c r="K289" s="99" t="s">
        <v>195</v>
      </c>
      <c r="L289" s="427" t="s">
        <v>3603</v>
      </c>
      <c r="M289" s="98"/>
      <c r="N289" s="73" t="s">
        <v>11441</v>
      </c>
      <c r="O289" s="97"/>
      <c r="P289" s="99"/>
      <c r="Q289" s="97" t="s">
        <v>2945</v>
      </c>
      <c r="R289" s="97">
        <f>IF(MID(RIGHT(S289,8),1,1)="M",2021,IF(MID(RIGHT(S289,8),1,1)="N",2022,IF(MID(RIGHT(S289,8),1,1)="P",2023,IF(MID(RIGHT(S289,8),1,1)="R",1994,IF(MID(RIGHT(S289,8),1,1)="S",1995,IF(MID(RIGHT(S289,8),1,1)="T",1996,IF(MID(RIGHT(S289,8),1,1)="V",1997,IF(MID(RIGHT(S289,8),1,1)="W",1998,IF(MID(RIGHT(S289,8),1,1)="X",1999,IF(MID(RIGHT(S289,8),1,1)="Y",2000,IF(MID(RIGHT(S289,8),1,1)="1",2001,IF(MID(RIGHT(S289,8),1,1)="2",2002,IF(MID(RIGHT(S289,8),1,1)="3",2003,IF(MID(RIGHT(S289,8),1,1)="4",2004,IF(MID(RIGHT(S289,8),1,1)="5",2005,IF(MID(RIGHT(S289,8),1,1)="6",2006,IF(MID(RIGHT(S289,8),1,1)="7",2007,IF(MID(RIGHT(S289,8),1,1)="8",2008,IF(MID(RIGHT(S289,8),1,1)="9",2009,IF(MID(RIGHT(S289,8),1,1)="A",2010,IF(MID(RIGHT(S289,8),1,1)="B",2011,IF(MID(RIGHT(S289,8),1,1)="C",2012,IF(MID(RIGHT(S289,8),1,1)="D",2013,IF(MID(RIGHT(S289,8),1,1)="E",2014,IF(MID(RIGHT(S289,8),1,1)="F",2015,IF(MID(RIGHT(S289,8),1,1)="G",2016,IF(MID(RIGHT(S289,8),1,1)="H",2017,IF(MID(RIGHT(S289,8),1,1)="J",2018,IF(MID(RIGHT(S289,8),1,1)="K",2019,IF(MID(RIGHT(S289,8),1,1)="L",2020,""))))))))))))))))))))))))))))))</f>
        <v>2019</v>
      </c>
      <c r="S289" s="97" t="s">
        <v>14027</v>
      </c>
      <c r="T289" s="960">
        <v>1280</v>
      </c>
      <c r="U289" s="431">
        <v>45470</v>
      </c>
      <c r="V289" s="430">
        <v>45535</v>
      </c>
      <c r="W289" s="106" t="s">
        <v>13458</v>
      </c>
      <c r="X289" s="1528">
        <v>350</v>
      </c>
    </row>
    <row r="290" spans="1:24" ht="26.25" customHeight="1">
      <c r="A290" s="500"/>
      <c r="B290" s="97"/>
      <c r="C290" s="97" t="s">
        <v>13261</v>
      </c>
      <c r="D290" s="97"/>
      <c r="E290" s="97"/>
      <c r="F290" s="97"/>
      <c r="G290" s="97"/>
      <c r="H290" s="97"/>
      <c r="I290" s="97"/>
      <c r="J290" s="913" t="s">
        <v>13026</v>
      </c>
      <c r="K290" s="97" t="s">
        <v>13034</v>
      </c>
      <c r="L290" s="427" t="s">
        <v>14063</v>
      </c>
      <c r="M290" s="98"/>
      <c r="N290" s="73" t="s">
        <v>2435</v>
      </c>
      <c r="O290" s="97"/>
      <c r="P290" s="99"/>
      <c r="Q290" s="97" t="s">
        <v>2580</v>
      </c>
      <c r="R290" s="97">
        <f>IF(MID(RIGHT(S290,8),1,1)="M",2021,IF(MID(RIGHT(S290,8),1,1)="N",2022,IF(MID(RIGHT(S290,8),1,1)="P",2023,IF(MID(RIGHT(S290,8),1,1)="R",1994,IF(MID(RIGHT(S290,8),1,1)="S",1995,IF(MID(RIGHT(S290,8),1,1)="T",1996,IF(MID(RIGHT(S290,8),1,1)="V",1997,IF(MID(RIGHT(S290,8),1,1)="W",1998,IF(MID(RIGHT(S290,8),1,1)="X",1999,IF(MID(RIGHT(S290,8),1,1)="Y",2000,IF(MID(RIGHT(S290,8),1,1)="1",2001,IF(MID(RIGHT(S290,8),1,1)="2",2002,IF(MID(RIGHT(S290,8),1,1)="3",2003,IF(MID(RIGHT(S290,8),1,1)="4",2004,IF(MID(RIGHT(S290,8),1,1)="5",2005,IF(MID(RIGHT(S290,8),1,1)="6",2006,IF(MID(RIGHT(S290,8),1,1)="7",2007,IF(MID(RIGHT(S290,8),1,1)="8",2008,IF(MID(RIGHT(S290,8),1,1)="9",2009,IF(MID(RIGHT(S290,8),1,1)="A",2010,IF(MID(RIGHT(S290,8),1,1)="B",2011,IF(MID(RIGHT(S290,8),1,1)="C",2012,IF(MID(RIGHT(S290,8),1,1)="D",2013,IF(MID(RIGHT(S290,8),1,1)="E",2014,IF(MID(RIGHT(S290,8),1,1)="F",2015,IF(MID(RIGHT(S290,8),1,1)="G",2016,IF(MID(RIGHT(S290,8),1,1)="H",2017,IF(MID(RIGHT(S290,8),1,1)="J",2018,IF(MID(RIGHT(S290,8),1,1)="K",2019,IF(MID(RIGHT(S290,8),1,1)="L",2020,""))))))))))))))))))))))))))))))</f>
        <v>2021</v>
      </c>
      <c r="S290" s="97" t="s">
        <v>14028</v>
      </c>
      <c r="T290" s="960">
        <v>1235</v>
      </c>
      <c r="U290" s="431"/>
      <c r="V290" s="430">
        <v>45538</v>
      </c>
      <c r="W290" s="106"/>
      <c r="X290" s="1528" t="s">
        <v>3238</v>
      </c>
    </row>
    <row r="291" spans="1:24" ht="26.25" customHeight="1">
      <c r="A291" s="500"/>
      <c r="B291" s="97"/>
      <c r="C291" s="755" t="s">
        <v>13021</v>
      </c>
      <c r="D291" s="97"/>
      <c r="E291" s="97"/>
      <c r="F291" s="97"/>
      <c r="G291" s="97"/>
      <c r="H291" s="97"/>
      <c r="I291" s="97"/>
      <c r="J291" s="97" t="s">
        <v>13023</v>
      </c>
      <c r="K291" s="97" t="s">
        <v>1772</v>
      </c>
      <c r="L291" s="98"/>
      <c r="M291" s="98"/>
      <c r="N291" s="73" t="s">
        <v>7870</v>
      </c>
      <c r="O291" s="97"/>
      <c r="P291" s="99"/>
      <c r="Q291" s="97" t="s">
        <v>7796</v>
      </c>
      <c r="R291" s="97">
        <f>IF(MID(RIGHT(S291,8),1,1)="M",2021,IF(MID(RIGHT(S291,8),1,1)="N",2022,IF(MID(RIGHT(S291,8),1,1)="P",2023,IF(MID(RIGHT(S291,8),1,1)="R",1994,IF(MID(RIGHT(S291,8),1,1)="S",1995,IF(MID(RIGHT(S291,8),1,1)="T",1996,IF(MID(RIGHT(S291,8),1,1)="V",1997,IF(MID(RIGHT(S291,8),1,1)="W",1998,IF(MID(RIGHT(S291,8),1,1)="X",1999,IF(MID(RIGHT(S291,8),1,1)="Y",2000,IF(MID(RIGHT(S291,8),1,1)="1",2001,IF(MID(RIGHT(S291,8),1,1)="2",2002,IF(MID(RIGHT(S291,8),1,1)="3",2003,IF(MID(RIGHT(S291,8),1,1)="4",2004,IF(MID(RIGHT(S291,8),1,1)="5",2005,IF(MID(RIGHT(S291,8),1,1)="6",2006,IF(MID(RIGHT(S291,8),1,1)="7",2007,IF(MID(RIGHT(S291,8),1,1)="8",2008,IF(MID(RIGHT(S291,8),1,1)="9",2009,IF(MID(RIGHT(S291,8),1,1)="A",2010,IF(MID(RIGHT(S291,8),1,1)="B",2011,IF(MID(RIGHT(S291,8),1,1)="C",2012,IF(MID(RIGHT(S291,8),1,1)="D",2013,IF(MID(RIGHT(S291,8),1,1)="E",2014,IF(MID(RIGHT(S291,8),1,1)="F",2015,IF(MID(RIGHT(S291,8),1,1)="G",2016,IF(MID(RIGHT(S291,8),1,1)="H",2017,IF(MID(RIGHT(S291,8),1,1)="J",2018,IF(MID(RIGHT(S291,8),1,1)="K",2019,IF(MID(RIGHT(S291,8),1,1)="L",2020,""))))))))))))))))))))))))))))))</f>
        <v>2021</v>
      </c>
      <c r="S291" s="97" t="s">
        <v>14029</v>
      </c>
      <c r="T291" s="960">
        <v>1235</v>
      </c>
      <c r="U291" s="431"/>
      <c r="V291" s="430">
        <v>45541</v>
      </c>
      <c r="W291" s="106">
        <v>-300</v>
      </c>
      <c r="X291" s="1528" t="s">
        <v>13331</v>
      </c>
    </row>
    <row r="292" spans="1:24" ht="26.25" customHeight="1">
      <c r="A292" s="500"/>
      <c r="B292" s="97"/>
      <c r="C292" s="755" t="s">
        <v>13323</v>
      </c>
      <c r="D292" s="97"/>
      <c r="E292" s="97"/>
      <c r="F292" s="97"/>
      <c r="G292" s="97"/>
      <c r="H292" s="97"/>
      <c r="I292" s="97"/>
      <c r="J292" s="97"/>
      <c r="K292" s="97"/>
      <c r="L292" s="98"/>
      <c r="M292" s="98"/>
      <c r="N292" s="97"/>
      <c r="O292" s="97"/>
      <c r="P292" s="99"/>
      <c r="Q292" s="97" t="s">
        <v>2575</v>
      </c>
      <c r="R292" s="97">
        <f>IF(MID(RIGHT(S292,8),1,1)="M",2021,IF(MID(RIGHT(S292,8),1,1)="N",2022,IF(MID(RIGHT(S292,8),1,1)="P",2023,IF(MID(RIGHT(S292,8),1,1)="R",1994,IF(MID(RIGHT(S292,8),1,1)="S",1995,IF(MID(RIGHT(S292,8),1,1)="T",1996,IF(MID(RIGHT(S292,8),1,1)="V",1997,IF(MID(RIGHT(S292,8),1,1)="W",1998,IF(MID(RIGHT(S292,8),1,1)="X",1999,IF(MID(RIGHT(S292,8),1,1)="Y",2000,IF(MID(RIGHT(S292,8),1,1)="1",2001,IF(MID(RIGHT(S292,8),1,1)="2",2002,IF(MID(RIGHT(S292,8),1,1)="3",2003,IF(MID(RIGHT(S292,8),1,1)="4",2004,IF(MID(RIGHT(S292,8),1,1)="5",2005,IF(MID(RIGHT(S292,8),1,1)="6",2006,IF(MID(RIGHT(S292,8),1,1)="7",2007,IF(MID(RIGHT(S292,8),1,1)="8",2008,IF(MID(RIGHT(S292,8),1,1)="9",2009,IF(MID(RIGHT(S292,8),1,1)="A",2010,IF(MID(RIGHT(S292,8),1,1)="B",2011,IF(MID(RIGHT(S292,8),1,1)="C",2012,IF(MID(RIGHT(S292,8),1,1)="D",2013,IF(MID(RIGHT(S292,8),1,1)="E",2014,IF(MID(RIGHT(S292,8),1,1)="F",2015,IF(MID(RIGHT(S292,8),1,1)="G",2016,IF(MID(RIGHT(S292,8),1,1)="H",2017,IF(MID(RIGHT(S292,8),1,1)="J",2018,IF(MID(RIGHT(S292,8),1,1)="K",2019,IF(MID(RIGHT(S292,8),1,1)="L",2020,""))))))))))))))))))))))))))))))</f>
        <v>2020</v>
      </c>
      <c r="S292" s="97" t="s">
        <v>14030</v>
      </c>
      <c r="T292" s="960">
        <v>1235</v>
      </c>
      <c r="U292" s="431"/>
      <c r="V292" s="431">
        <v>45542</v>
      </c>
      <c r="W292" s="1792"/>
      <c r="X292" s="1528"/>
    </row>
    <row r="293" spans="1:24" ht="26.25" customHeight="1">
      <c r="A293" s="500"/>
      <c r="B293" s="97"/>
      <c r="C293" s="755" t="s">
        <v>13329</v>
      </c>
      <c r="D293" s="97"/>
      <c r="E293" s="97"/>
      <c r="F293" s="97"/>
      <c r="G293" s="97"/>
      <c r="H293" s="97"/>
      <c r="I293" s="97"/>
      <c r="J293" s="97"/>
      <c r="K293" s="97"/>
      <c r="L293" s="98"/>
      <c r="M293" s="98"/>
      <c r="N293" s="97"/>
      <c r="O293" s="97"/>
      <c r="P293" s="99"/>
      <c r="Q293" s="2801" t="s">
        <v>13341</v>
      </c>
      <c r="R293" s="2802"/>
      <c r="S293" s="2803"/>
      <c r="T293" s="960">
        <v>50</v>
      </c>
      <c r="U293" s="431"/>
      <c r="V293" s="431"/>
      <c r="W293" s="106"/>
      <c r="X293" s="1528"/>
    </row>
    <row r="294" spans="1:24" ht="26.25" customHeight="1">
      <c r="A294" s="500"/>
      <c r="B294" s="97"/>
      <c r="C294" s="97"/>
      <c r="D294" s="97"/>
      <c r="E294" s="97"/>
      <c r="F294" s="97"/>
      <c r="G294" s="97"/>
      <c r="H294" s="97"/>
      <c r="I294" s="97"/>
      <c r="J294" s="755" t="s">
        <v>13344</v>
      </c>
      <c r="K294" s="98"/>
      <c r="L294" s="98"/>
      <c r="M294" s="98"/>
      <c r="N294" s="98"/>
      <c r="O294" s="98"/>
      <c r="P294" s="99"/>
      <c r="Q294" s="97"/>
      <c r="R294" s="97"/>
      <c r="S294" s="102" t="s">
        <v>189</v>
      </c>
      <c r="T294" s="965">
        <v>3700</v>
      </c>
      <c r="U294" s="430"/>
      <c r="V294" s="430"/>
      <c r="W294" s="106"/>
      <c r="X294" s="1528"/>
    </row>
    <row r="295" spans="1:24" ht="26.25" customHeight="1">
      <c r="A295" s="500"/>
      <c r="B295" s="97"/>
      <c r="C295" s="97"/>
      <c r="D295" s="97"/>
      <c r="E295" s="97"/>
      <c r="F295" s="97"/>
      <c r="G295" s="97"/>
      <c r="H295" s="97"/>
      <c r="I295" s="97"/>
      <c r="J295" s="188" t="s">
        <v>12863</v>
      </c>
      <c r="K295" s="98"/>
      <c r="L295" s="98"/>
      <c r="M295" s="2476" t="s">
        <v>11416</v>
      </c>
      <c r="N295" s="2477"/>
      <c r="O295" s="2477"/>
      <c r="P295" s="99"/>
      <c r="Q295" s="97"/>
      <c r="R295" s="97"/>
      <c r="S295" s="102" t="s">
        <v>2472</v>
      </c>
      <c r="T295" s="965">
        <f>SUM(T288:T294)</f>
        <v>10445</v>
      </c>
      <c r="U295" s="100"/>
      <c r="V295" s="101"/>
      <c r="W295" s="106"/>
      <c r="X295" s="1528"/>
    </row>
    <row r="296" spans="1:24" ht="26.25" customHeight="1" thickBot="1">
      <c r="A296" s="1166"/>
      <c r="B296" s="1167"/>
      <c r="C296" s="1167"/>
      <c r="D296" s="1167"/>
      <c r="E296" s="1167"/>
      <c r="F296" s="1167"/>
      <c r="G296" s="1167"/>
      <c r="H296" s="1167"/>
      <c r="I296" s="1167"/>
      <c r="J296" s="1657" t="s">
        <v>12864</v>
      </c>
      <c r="K296" s="1229" t="s">
        <v>3070</v>
      </c>
      <c r="L296" s="1169"/>
      <c r="M296" s="1169"/>
      <c r="N296" s="1167"/>
      <c r="O296" s="1167"/>
      <c r="P296" s="1170"/>
      <c r="Q296" s="1171"/>
      <c r="R296" s="1171"/>
      <c r="S296" s="1171"/>
      <c r="T296" s="1773"/>
      <c r="U296" s="1172"/>
      <c r="V296" s="1173"/>
      <c r="W296" s="1174"/>
      <c r="X296" s="1175"/>
    </row>
    <row r="297" spans="1:24" ht="26.25" customHeight="1">
      <c r="A297" s="492" t="s">
        <v>188</v>
      </c>
      <c r="B297" s="493"/>
      <c r="C297" s="493" t="s">
        <v>11460</v>
      </c>
      <c r="D297" s="493" t="s">
        <v>190</v>
      </c>
      <c r="E297" s="493" t="s">
        <v>191</v>
      </c>
      <c r="F297" s="493" t="s">
        <v>191</v>
      </c>
      <c r="G297" s="493" t="s">
        <v>191</v>
      </c>
      <c r="H297" s="1481"/>
      <c r="I297" s="493" t="s">
        <v>2573</v>
      </c>
      <c r="J297" s="494" t="s">
        <v>13022</v>
      </c>
      <c r="K297" s="493" t="s">
        <v>8</v>
      </c>
      <c r="L297" s="494" t="s">
        <v>13320</v>
      </c>
      <c r="M297" s="495" t="s">
        <v>13326</v>
      </c>
      <c r="N297" s="495" t="s">
        <v>13747</v>
      </c>
      <c r="O297" s="495" t="s">
        <v>13748</v>
      </c>
      <c r="P297" s="496" t="s">
        <v>14341</v>
      </c>
      <c r="Q297" s="493" t="s">
        <v>2208</v>
      </c>
      <c r="R297" s="493">
        <f>IF(MID(RIGHT(S297,8),1,1)="M",2021,IF(MID(RIGHT(S297,8),1,1)="N",2022,IF(MID(RIGHT(S297,8),1,1)="P",2023,IF(MID(RIGHT(S297,8),1,1)="R",1994,IF(MID(RIGHT(S297,8),1,1)="S",1995,IF(MID(RIGHT(S297,8),1,1)="T",1996,IF(MID(RIGHT(S297,8),1,1)="V",1997,IF(MID(RIGHT(S297,8),1,1)="W",1998,IF(MID(RIGHT(S297,8),1,1)="X",1999,IF(MID(RIGHT(S297,8),1,1)="Y",2000,IF(MID(RIGHT(S297,8),1,1)="1",2001,IF(MID(RIGHT(S297,8),1,1)="2",2002,IF(MID(RIGHT(S297,8),1,1)="3",2003,IF(MID(RIGHT(S297,8),1,1)="4",2004,IF(MID(RIGHT(S297,8),1,1)="5",2005,IF(MID(RIGHT(S297,8),1,1)="6",2006,IF(MID(RIGHT(S297,8),1,1)="7",2007,IF(MID(RIGHT(S297,8),1,1)="8",2008,IF(MID(RIGHT(S297,8),1,1)="9",2009,IF(MID(RIGHT(S297,8),1,1)="A",2010,IF(MID(RIGHT(S297,8),1,1)="B",2011,IF(MID(RIGHT(S297,8),1,1)="C",2012,IF(MID(RIGHT(S297,8),1,1)="D",2013,IF(MID(RIGHT(S297,8),1,1)="E",2014,IF(MID(RIGHT(S297,8),1,1)="F",2015,IF(MID(RIGHT(S297,8),1,1)="G",2016,IF(MID(RIGHT(S297,8),1,1)="H",2017,IF(MID(RIGHT(S297,8),1,1)="J",2018,IF(MID(RIGHT(S297,8),1,1)="K",2019,IF(MID(RIGHT(S297,8),1,1)="L",2020,""))))))))))))))))))))))))))))))</f>
        <v>2020</v>
      </c>
      <c r="S297" s="493" t="s">
        <v>14031</v>
      </c>
      <c r="T297" s="952">
        <v>2405</v>
      </c>
      <c r="U297" s="497">
        <v>45468</v>
      </c>
      <c r="V297" s="497">
        <v>45528</v>
      </c>
      <c r="W297" s="498">
        <v>8138</v>
      </c>
      <c r="X297" s="499">
        <v>8800</v>
      </c>
    </row>
    <row r="298" spans="1:24" ht="26.25" customHeight="1">
      <c r="A298" s="500"/>
      <c r="B298" s="97"/>
      <c r="C298" s="320" t="s">
        <v>13260</v>
      </c>
      <c r="D298" s="97"/>
      <c r="E298" s="97"/>
      <c r="F298" s="97"/>
      <c r="G298" s="97"/>
      <c r="H298" s="97"/>
      <c r="I298" s="97" t="s">
        <v>2578</v>
      </c>
      <c r="J298" s="317" t="s">
        <v>13031</v>
      </c>
      <c r="K298" s="99" t="s">
        <v>195</v>
      </c>
      <c r="L298" s="427" t="s">
        <v>3603</v>
      </c>
      <c r="M298" s="98" t="s">
        <v>13327</v>
      </c>
      <c r="N298" s="73" t="s">
        <v>3552</v>
      </c>
      <c r="O298" s="97"/>
      <c r="P298" s="99"/>
      <c r="Q298" s="97" t="s">
        <v>588</v>
      </c>
      <c r="R298" s="97">
        <f>IF(MID(RIGHT(S298,8),1,1)="M",2021,IF(MID(RIGHT(S298,8),1,1)="N",2022,IF(MID(RIGHT(S298,8),1,1)="P",2023,IF(MID(RIGHT(S298,8),1,1)="R",1994,IF(MID(RIGHT(S298,8),1,1)="S",1995,IF(MID(RIGHT(S298,8),1,1)="T",1996,IF(MID(RIGHT(S298,8),1,1)="V",1997,IF(MID(RIGHT(S298,8),1,1)="W",1998,IF(MID(RIGHT(S298,8),1,1)="X",1999,IF(MID(RIGHT(S298,8),1,1)="Y",2000,IF(MID(RIGHT(S298,8),1,1)="1",2001,IF(MID(RIGHT(S298,8),1,1)="2",2002,IF(MID(RIGHT(S298,8),1,1)="3",2003,IF(MID(RIGHT(S298,8),1,1)="4",2004,IF(MID(RIGHT(S298,8),1,1)="5",2005,IF(MID(RIGHT(S298,8),1,1)="6",2006,IF(MID(RIGHT(S298,8),1,1)="7",2007,IF(MID(RIGHT(S298,8),1,1)="8",2008,IF(MID(RIGHT(S298,8),1,1)="9",2009,IF(MID(RIGHT(S298,8),1,1)="A",2010,IF(MID(RIGHT(S298,8),1,1)="B",2011,IF(MID(RIGHT(S298,8),1,1)="C",2012,IF(MID(RIGHT(S298,8),1,1)="D",2013,IF(MID(RIGHT(S298,8),1,1)="E",2014,IF(MID(RIGHT(S298,8),1,1)="F",2015,IF(MID(RIGHT(S298,8),1,1)="G",2016,IF(MID(RIGHT(S298,8),1,1)="H",2017,IF(MID(RIGHT(S298,8),1,1)="J",2018,IF(MID(RIGHT(S298,8),1,1)="K",2019,IF(MID(RIGHT(S298,8),1,1)="L",2020,""))))))))))))))))))))))))))))))</f>
        <v>2019</v>
      </c>
      <c r="S298" s="97" t="s">
        <v>14032</v>
      </c>
      <c r="T298" s="960">
        <v>2335</v>
      </c>
      <c r="U298" s="431">
        <v>45470</v>
      </c>
      <c r="V298" s="430">
        <v>45535</v>
      </c>
      <c r="W298" s="106" t="s">
        <v>13458</v>
      </c>
      <c r="X298" s="1528">
        <v>350</v>
      </c>
    </row>
    <row r="299" spans="1:24" ht="26.25" customHeight="1">
      <c r="A299" s="500"/>
      <c r="B299" s="97"/>
      <c r="C299" s="97" t="s">
        <v>13261</v>
      </c>
      <c r="D299" s="97"/>
      <c r="E299" s="97"/>
      <c r="F299" s="97"/>
      <c r="G299" s="97"/>
      <c r="H299" s="97"/>
      <c r="I299" s="97"/>
      <c r="J299" s="913" t="s">
        <v>13027</v>
      </c>
      <c r="K299" s="97" t="s">
        <v>13034</v>
      </c>
      <c r="L299" s="427" t="s">
        <v>14065</v>
      </c>
      <c r="M299" s="429"/>
      <c r="N299" s="73" t="s">
        <v>2435</v>
      </c>
      <c r="O299" s="97"/>
      <c r="P299" s="99"/>
      <c r="Q299" s="97" t="s">
        <v>588</v>
      </c>
      <c r="R299" s="97">
        <f>IF(MID(RIGHT(S299,8),1,1)="M",2021,IF(MID(RIGHT(S299,8),1,1)="N",2022,IF(MID(RIGHT(S299,8),1,1)="P",2023,IF(MID(RIGHT(S299,8),1,1)="R",1994,IF(MID(RIGHT(S299,8),1,1)="S",1995,IF(MID(RIGHT(S299,8),1,1)="T",1996,IF(MID(RIGHT(S299,8),1,1)="V",1997,IF(MID(RIGHT(S299,8),1,1)="W",1998,IF(MID(RIGHT(S299,8),1,1)="X",1999,IF(MID(RIGHT(S299,8),1,1)="Y",2000,IF(MID(RIGHT(S299,8),1,1)="1",2001,IF(MID(RIGHT(S299,8),1,1)="2",2002,IF(MID(RIGHT(S299,8),1,1)="3",2003,IF(MID(RIGHT(S299,8),1,1)="4",2004,IF(MID(RIGHT(S299,8),1,1)="5",2005,IF(MID(RIGHT(S299,8),1,1)="6",2006,IF(MID(RIGHT(S299,8),1,1)="7",2007,IF(MID(RIGHT(S299,8),1,1)="8",2008,IF(MID(RIGHT(S299,8),1,1)="9",2009,IF(MID(RIGHT(S299,8),1,1)="A",2010,IF(MID(RIGHT(S299,8),1,1)="B",2011,IF(MID(RIGHT(S299,8),1,1)="C",2012,IF(MID(RIGHT(S299,8),1,1)="D",2013,IF(MID(RIGHT(S299,8),1,1)="E",2014,IF(MID(RIGHT(S299,8),1,1)="F",2015,IF(MID(RIGHT(S299,8),1,1)="G",2016,IF(MID(RIGHT(S299,8),1,1)="H",2017,IF(MID(RIGHT(S299,8),1,1)="J",2018,IF(MID(RIGHT(S299,8),1,1)="K",2019,IF(MID(RIGHT(S299,8),1,1)="L",2020,""))))))))))))))))))))))))))))))</f>
        <v>2021</v>
      </c>
      <c r="S299" s="97" t="s">
        <v>14033</v>
      </c>
      <c r="T299" s="960">
        <v>2325</v>
      </c>
      <c r="U299" s="431"/>
      <c r="V299" s="430">
        <v>45538</v>
      </c>
      <c r="W299" s="106"/>
      <c r="X299" s="1528" t="s">
        <v>13317</v>
      </c>
    </row>
    <row r="300" spans="1:24" ht="26.25" customHeight="1">
      <c r="A300" s="500"/>
      <c r="B300" s="97"/>
      <c r="C300" s="755" t="s">
        <v>13021</v>
      </c>
      <c r="D300" s="97"/>
      <c r="E300" s="97"/>
      <c r="F300" s="97"/>
      <c r="G300" s="97"/>
      <c r="H300" s="97"/>
      <c r="I300" s="97"/>
      <c r="J300" s="97" t="s">
        <v>13023</v>
      </c>
      <c r="K300" s="97" t="s">
        <v>1772</v>
      </c>
      <c r="L300" s="98"/>
      <c r="M300" s="98"/>
      <c r="N300" s="73" t="s">
        <v>12996</v>
      </c>
      <c r="O300" s="97"/>
      <c r="P300" s="99"/>
      <c r="Q300" s="97"/>
      <c r="R300" s="97"/>
      <c r="S300" s="97"/>
      <c r="T300" s="960"/>
      <c r="U300" s="431"/>
      <c r="V300" s="430">
        <v>45541</v>
      </c>
      <c r="W300" s="106">
        <v>-300</v>
      </c>
      <c r="X300" s="1528" t="s">
        <v>10080</v>
      </c>
    </row>
    <row r="301" spans="1:24" ht="26.25" customHeight="1">
      <c r="A301" s="500"/>
      <c r="B301" s="97"/>
      <c r="C301" s="755" t="s">
        <v>13324</v>
      </c>
      <c r="D301" s="97"/>
      <c r="E301" s="97"/>
      <c r="F301" s="97"/>
      <c r="G301" s="97"/>
      <c r="H301" s="97"/>
      <c r="I301" s="97"/>
      <c r="J301" s="755" t="s">
        <v>13344</v>
      </c>
      <c r="K301" s="98"/>
      <c r="L301" s="98"/>
      <c r="M301" s="98"/>
      <c r="N301" s="98"/>
      <c r="O301" s="98"/>
      <c r="P301" s="99"/>
      <c r="Q301" s="97"/>
      <c r="R301" s="97"/>
      <c r="S301" s="102" t="s">
        <v>189</v>
      </c>
      <c r="T301" s="965">
        <v>3700</v>
      </c>
      <c r="U301" s="430"/>
      <c r="V301" s="431">
        <v>45542</v>
      </c>
      <c r="W301" s="106"/>
      <c r="X301" s="1528"/>
    </row>
    <row r="302" spans="1:24" ht="26.25" customHeight="1">
      <c r="A302" s="500"/>
      <c r="B302" s="97"/>
      <c r="C302" s="755" t="s">
        <v>13330</v>
      </c>
      <c r="D302" s="97"/>
      <c r="E302" s="97"/>
      <c r="F302" s="97"/>
      <c r="G302" s="97"/>
      <c r="H302" s="97"/>
      <c r="I302" s="97"/>
      <c r="J302" s="188" t="s">
        <v>12863</v>
      </c>
      <c r="K302" s="98"/>
      <c r="L302" s="98"/>
      <c r="M302" s="2476" t="s">
        <v>11416</v>
      </c>
      <c r="N302" s="2477"/>
      <c r="O302" s="2477"/>
      <c r="P302" s="99"/>
      <c r="Q302" s="97"/>
      <c r="R302" s="97"/>
      <c r="S302" s="102" t="s">
        <v>2472</v>
      </c>
      <c r="T302" s="965">
        <f>SUM(T297:T301)</f>
        <v>10765</v>
      </c>
      <c r="U302" s="100"/>
      <c r="V302" s="101"/>
      <c r="W302" s="106"/>
      <c r="X302" s="1528"/>
    </row>
    <row r="303" spans="1:24" ht="26.25" customHeight="1" thickBot="1">
      <c r="A303" s="1166"/>
      <c r="B303" s="1167"/>
      <c r="C303" s="1167"/>
      <c r="D303" s="1167"/>
      <c r="E303" s="1167"/>
      <c r="F303" s="1167"/>
      <c r="G303" s="1167"/>
      <c r="H303" s="1167"/>
      <c r="I303" s="1167"/>
      <c r="J303" s="1657" t="s">
        <v>12864</v>
      </c>
      <c r="K303" s="1229" t="s">
        <v>3070</v>
      </c>
      <c r="L303" s="1169"/>
      <c r="M303" s="1169"/>
      <c r="N303" s="1167"/>
      <c r="O303" s="1167"/>
      <c r="P303" s="1170"/>
      <c r="Q303" s="1171"/>
      <c r="R303" s="1171"/>
      <c r="S303" s="1171"/>
      <c r="T303" s="1773"/>
      <c r="U303" s="1172"/>
      <c r="V303" s="1173"/>
      <c r="W303" s="1174"/>
      <c r="X303" s="1175"/>
    </row>
    <row r="304" spans="1:24" ht="26.25" customHeight="1">
      <c r="A304" s="492" t="s">
        <v>188</v>
      </c>
      <c r="B304" s="493"/>
      <c r="C304" s="493" t="s">
        <v>11460</v>
      </c>
      <c r="D304" s="493" t="s">
        <v>190</v>
      </c>
      <c r="E304" s="493" t="s">
        <v>191</v>
      </c>
      <c r="F304" s="493" t="s">
        <v>191</v>
      </c>
      <c r="G304" s="493" t="s">
        <v>191</v>
      </c>
      <c r="H304" s="1481"/>
      <c r="I304" s="493" t="s">
        <v>2573</v>
      </c>
      <c r="J304" s="494" t="s">
        <v>13022</v>
      </c>
      <c r="K304" s="493" t="s">
        <v>8</v>
      </c>
      <c r="L304" s="494" t="s">
        <v>13321</v>
      </c>
      <c r="M304" s="495" t="s">
        <v>13328</v>
      </c>
      <c r="N304" s="495" t="s">
        <v>13310</v>
      </c>
      <c r="O304" s="495" t="s">
        <v>13311</v>
      </c>
      <c r="P304" s="496" t="s">
        <v>14341</v>
      </c>
      <c r="Q304" s="493" t="s">
        <v>2208</v>
      </c>
      <c r="R304" s="493">
        <f>IF(MID(RIGHT(S304,8),1,1)="M",2021,IF(MID(RIGHT(S304,8),1,1)="N",2022,IF(MID(RIGHT(S304,8),1,1)="P",2023,IF(MID(RIGHT(S304,8),1,1)="R",1994,IF(MID(RIGHT(S304,8),1,1)="S",1995,IF(MID(RIGHT(S304,8),1,1)="T",1996,IF(MID(RIGHT(S304,8),1,1)="V",1997,IF(MID(RIGHT(S304,8),1,1)="W",1998,IF(MID(RIGHT(S304,8),1,1)="X",1999,IF(MID(RIGHT(S304,8),1,1)="Y",2000,IF(MID(RIGHT(S304,8),1,1)="1",2001,IF(MID(RIGHT(S304,8),1,1)="2",2002,IF(MID(RIGHT(S304,8),1,1)="3",2003,IF(MID(RIGHT(S304,8),1,1)="4",2004,IF(MID(RIGHT(S304,8),1,1)="5",2005,IF(MID(RIGHT(S304,8),1,1)="6",2006,IF(MID(RIGHT(S304,8),1,1)="7",2007,IF(MID(RIGHT(S304,8),1,1)="8",2008,IF(MID(RIGHT(S304,8),1,1)="9",2009,IF(MID(RIGHT(S304,8),1,1)="A",2010,IF(MID(RIGHT(S304,8),1,1)="B",2011,IF(MID(RIGHT(S304,8),1,1)="C",2012,IF(MID(RIGHT(S304,8),1,1)="D",2013,IF(MID(RIGHT(S304,8),1,1)="E",2014,IF(MID(RIGHT(S304,8),1,1)="F",2015,IF(MID(RIGHT(S304,8),1,1)="G",2016,IF(MID(RIGHT(S304,8),1,1)="H",2017,IF(MID(RIGHT(S304,8),1,1)="J",2018,IF(MID(RIGHT(S304,8),1,1)="K",2019,IF(MID(RIGHT(S304,8),1,1)="L",2020,""))))))))))))))))))))))))))))))</f>
        <v>2019</v>
      </c>
      <c r="S304" s="493" t="s">
        <v>14034</v>
      </c>
      <c r="T304" s="952">
        <v>2325</v>
      </c>
      <c r="U304" s="497">
        <v>45468</v>
      </c>
      <c r="V304" s="497">
        <v>45528</v>
      </c>
      <c r="W304" s="498">
        <v>8148</v>
      </c>
      <c r="X304" s="499">
        <v>8800</v>
      </c>
    </row>
    <row r="305" spans="1:24" ht="26.25" customHeight="1">
      <c r="A305" s="500"/>
      <c r="B305" s="97"/>
      <c r="C305" s="320" t="s">
        <v>13260</v>
      </c>
      <c r="D305" s="97"/>
      <c r="E305" s="97"/>
      <c r="F305" s="97"/>
      <c r="G305" s="97"/>
      <c r="H305" s="97"/>
      <c r="I305" s="97" t="s">
        <v>2578</v>
      </c>
      <c r="J305" s="317" t="s">
        <v>13032</v>
      </c>
      <c r="K305" s="99" t="s">
        <v>195</v>
      </c>
      <c r="L305" s="427" t="s">
        <v>3603</v>
      </c>
      <c r="M305" s="98"/>
      <c r="N305" s="73" t="s">
        <v>3073</v>
      </c>
      <c r="O305" s="97"/>
      <c r="P305" s="99"/>
      <c r="Q305" s="97" t="s">
        <v>7795</v>
      </c>
      <c r="R305" s="97">
        <f>IF(MID(RIGHT(S305,8),1,1)="M",2021,IF(MID(RIGHT(S305,8),1,1)="N",2022,IF(MID(RIGHT(S305,8),1,1)="P",2023,IF(MID(RIGHT(S305,8),1,1)="R",1994,IF(MID(RIGHT(S305,8),1,1)="S",1995,IF(MID(RIGHT(S305,8),1,1)="T",1996,IF(MID(RIGHT(S305,8),1,1)="V",1997,IF(MID(RIGHT(S305,8),1,1)="W",1998,IF(MID(RIGHT(S305,8),1,1)="X",1999,IF(MID(RIGHT(S305,8),1,1)="Y",2000,IF(MID(RIGHT(S305,8),1,1)="1",2001,IF(MID(RIGHT(S305,8),1,1)="2",2002,IF(MID(RIGHT(S305,8),1,1)="3",2003,IF(MID(RIGHT(S305,8),1,1)="4",2004,IF(MID(RIGHT(S305,8),1,1)="5",2005,IF(MID(RIGHT(S305,8),1,1)="6",2006,IF(MID(RIGHT(S305,8),1,1)="7",2007,IF(MID(RIGHT(S305,8),1,1)="8",2008,IF(MID(RIGHT(S305,8),1,1)="9",2009,IF(MID(RIGHT(S305,8),1,1)="A",2010,IF(MID(RIGHT(S305,8),1,1)="B",2011,IF(MID(RIGHT(S305,8),1,1)="C",2012,IF(MID(RIGHT(S305,8),1,1)="D",2013,IF(MID(RIGHT(S305,8),1,1)="E",2014,IF(MID(RIGHT(S305,8),1,1)="F",2015,IF(MID(RIGHT(S305,8),1,1)="G",2016,IF(MID(RIGHT(S305,8),1,1)="H",2017,IF(MID(RIGHT(S305,8),1,1)="J",2018,IF(MID(RIGHT(S305,8),1,1)="K",2019,IF(MID(RIGHT(S305,8),1,1)="L",2020,""))))))))))))))))))))))))))))))</f>
        <v>2019</v>
      </c>
      <c r="S305" s="97" t="s">
        <v>14035</v>
      </c>
      <c r="T305" s="960">
        <v>1645</v>
      </c>
      <c r="U305" s="431">
        <v>45470</v>
      </c>
      <c r="V305" s="430">
        <v>45535</v>
      </c>
      <c r="W305" s="106" t="s">
        <v>13458</v>
      </c>
      <c r="X305" s="1528">
        <v>350</v>
      </c>
    </row>
    <row r="306" spans="1:24" ht="26.25" customHeight="1">
      <c r="A306" s="500"/>
      <c r="B306" s="97"/>
      <c r="C306" s="97" t="s">
        <v>13261</v>
      </c>
      <c r="D306" s="97"/>
      <c r="E306" s="97"/>
      <c r="F306" s="97"/>
      <c r="G306" s="97"/>
      <c r="H306" s="97"/>
      <c r="I306" s="97"/>
      <c r="J306" s="913" t="s">
        <v>13028</v>
      </c>
      <c r="K306" s="97" t="s">
        <v>13034</v>
      </c>
      <c r="L306" s="427" t="s">
        <v>14064</v>
      </c>
      <c r="M306" s="98"/>
      <c r="N306" s="73" t="s">
        <v>2435</v>
      </c>
      <c r="O306" s="97"/>
      <c r="P306" s="99"/>
      <c r="Q306" s="97" t="s">
        <v>10794</v>
      </c>
      <c r="R306" s="97">
        <f>IF(MID(RIGHT(S306,8),1,1)="M",2021,IF(MID(RIGHT(S306,8),1,1)="N",2022,IF(MID(RIGHT(S306,8),1,1)="P",2023,IF(MID(RIGHT(S306,8),1,1)="R",1994,IF(MID(RIGHT(S306,8),1,1)="S",1995,IF(MID(RIGHT(S306,8),1,1)="T",1996,IF(MID(RIGHT(S306,8),1,1)="V",1997,IF(MID(RIGHT(S306,8),1,1)="W",1998,IF(MID(RIGHT(S306,8),1,1)="X",1999,IF(MID(RIGHT(S306,8),1,1)="Y",2000,IF(MID(RIGHT(S306,8),1,1)="1",2001,IF(MID(RIGHT(S306,8),1,1)="2",2002,IF(MID(RIGHT(S306,8),1,1)="3",2003,IF(MID(RIGHT(S306,8),1,1)="4",2004,IF(MID(RIGHT(S306,8),1,1)="5",2005,IF(MID(RIGHT(S306,8),1,1)="6",2006,IF(MID(RIGHT(S306,8),1,1)="7",2007,IF(MID(RIGHT(S306,8),1,1)="8",2008,IF(MID(RIGHT(S306,8),1,1)="9",2009,IF(MID(RIGHT(S306,8),1,1)="A",2010,IF(MID(RIGHT(S306,8),1,1)="B",2011,IF(MID(RIGHT(S306,8),1,1)="C",2012,IF(MID(RIGHT(S306,8),1,1)="D",2013,IF(MID(RIGHT(S306,8),1,1)="E",2014,IF(MID(RIGHT(S306,8),1,1)="F",2015,IF(MID(RIGHT(S306,8),1,1)="G",2016,IF(MID(RIGHT(S306,8),1,1)="H",2017,IF(MID(RIGHT(S306,8),1,1)="J",2018,IF(MID(RIGHT(S306,8),1,1)="K",2019,IF(MID(RIGHT(S306,8),1,1)="L",2020,""))))))))))))))))))))))))))))))</f>
        <v>2019</v>
      </c>
      <c r="S306" s="97" t="s">
        <v>14036</v>
      </c>
      <c r="T306" s="960">
        <v>1645</v>
      </c>
      <c r="U306" s="431"/>
      <c r="V306" s="430">
        <v>45538</v>
      </c>
      <c r="W306" s="106"/>
      <c r="X306" s="1528" t="s">
        <v>13024</v>
      </c>
    </row>
    <row r="307" spans="1:24" ht="26.25" customHeight="1">
      <c r="A307" s="500"/>
      <c r="B307" s="97"/>
      <c r="C307" s="755" t="s">
        <v>13021</v>
      </c>
      <c r="D307" s="97"/>
      <c r="E307" s="97"/>
      <c r="F307" s="97"/>
      <c r="G307" s="97"/>
      <c r="H307" s="97"/>
      <c r="I307" s="97"/>
      <c r="J307" s="97" t="s">
        <v>13023</v>
      </c>
      <c r="K307" s="97" t="s">
        <v>1772</v>
      </c>
      <c r="L307" s="98"/>
      <c r="M307" s="98"/>
      <c r="N307" s="73" t="s">
        <v>12607</v>
      </c>
      <c r="O307" s="97"/>
      <c r="P307" s="99"/>
      <c r="Q307" s="97" t="s">
        <v>10794</v>
      </c>
      <c r="R307" s="97">
        <f>IF(MID(RIGHT(S307,8),1,1)="M",2021,IF(MID(RIGHT(S307,8),1,1)="N",2022,IF(MID(RIGHT(S307,8),1,1)="P",2023,IF(MID(RIGHT(S307,8),1,1)="R",1994,IF(MID(RIGHT(S307,8),1,1)="S",1995,IF(MID(RIGHT(S307,8),1,1)="T",1996,IF(MID(RIGHT(S307,8),1,1)="V",1997,IF(MID(RIGHT(S307,8),1,1)="W",1998,IF(MID(RIGHT(S307,8),1,1)="X",1999,IF(MID(RIGHT(S307,8),1,1)="Y",2000,IF(MID(RIGHT(S307,8),1,1)="1",2001,IF(MID(RIGHT(S307,8),1,1)="2",2002,IF(MID(RIGHT(S307,8),1,1)="3",2003,IF(MID(RIGHT(S307,8),1,1)="4",2004,IF(MID(RIGHT(S307,8),1,1)="5",2005,IF(MID(RIGHT(S307,8),1,1)="6",2006,IF(MID(RIGHT(S307,8),1,1)="7",2007,IF(MID(RIGHT(S307,8),1,1)="8",2008,IF(MID(RIGHT(S307,8),1,1)="9",2009,IF(MID(RIGHT(S307,8),1,1)="A",2010,IF(MID(RIGHT(S307,8),1,1)="B",2011,IF(MID(RIGHT(S307,8),1,1)="C",2012,IF(MID(RIGHT(S307,8),1,1)="D",2013,IF(MID(RIGHT(S307,8),1,1)="E",2014,IF(MID(RIGHT(S307,8),1,1)="F",2015,IF(MID(RIGHT(S307,8),1,1)="G",2016,IF(MID(RIGHT(S307,8),1,1)="H",2017,IF(MID(RIGHT(S307,8),1,1)="J",2018,IF(MID(RIGHT(S307,8),1,1)="K",2019,IF(MID(RIGHT(S307,8),1,1)="L",2020,""))))))))))))))))))))))))))))))</f>
        <v>2019</v>
      </c>
      <c r="S307" s="97" t="s">
        <v>14037</v>
      </c>
      <c r="T307" s="960">
        <v>1695</v>
      </c>
      <c r="U307" s="431"/>
      <c r="V307" s="430">
        <v>45541</v>
      </c>
      <c r="W307" s="106">
        <v>-300</v>
      </c>
      <c r="X307" s="1528" t="s">
        <v>13025</v>
      </c>
    </row>
    <row r="308" spans="1:24" ht="26.25" customHeight="1">
      <c r="A308" s="500"/>
      <c r="B308" s="97"/>
      <c r="C308" s="755" t="s">
        <v>12056</v>
      </c>
      <c r="D308" s="97"/>
      <c r="E308" s="97"/>
      <c r="F308" s="97"/>
      <c r="G308" s="97"/>
      <c r="H308" s="97"/>
      <c r="I308" s="97"/>
      <c r="J308" s="97"/>
      <c r="K308" s="97"/>
      <c r="L308" s="98"/>
      <c r="M308" s="98"/>
      <c r="N308" s="98"/>
      <c r="O308" s="97"/>
      <c r="P308" s="99"/>
      <c r="Q308" s="2801" t="s">
        <v>13346</v>
      </c>
      <c r="R308" s="2802"/>
      <c r="S308" s="2803"/>
      <c r="T308" s="2861">
        <v>1</v>
      </c>
      <c r="U308" s="431"/>
      <c r="V308" s="431">
        <v>45542</v>
      </c>
      <c r="W308" s="106"/>
      <c r="X308" s="1528"/>
    </row>
    <row r="309" spans="1:24" ht="26.25" customHeight="1">
      <c r="A309" s="500"/>
      <c r="B309" s="97"/>
      <c r="C309" s="755" t="s">
        <v>12057</v>
      </c>
      <c r="D309" s="97"/>
      <c r="E309" s="97"/>
      <c r="F309" s="97"/>
      <c r="G309" s="97"/>
      <c r="H309" s="97"/>
      <c r="I309" s="97"/>
      <c r="J309" s="97"/>
      <c r="K309" s="97"/>
      <c r="L309" s="98"/>
      <c r="M309" s="98"/>
      <c r="N309" s="98"/>
      <c r="O309" s="97"/>
      <c r="P309" s="99"/>
      <c r="Q309" s="2801" t="s">
        <v>13347</v>
      </c>
      <c r="R309" s="2802"/>
      <c r="S309" s="2803"/>
      <c r="T309" s="2862"/>
      <c r="U309" s="431"/>
      <c r="V309" s="431"/>
      <c r="W309" s="106"/>
      <c r="X309" s="1528"/>
    </row>
    <row r="310" spans="1:24" ht="26.25" customHeight="1">
      <c r="A310" s="500"/>
      <c r="B310" s="97"/>
      <c r="C310" s="97"/>
      <c r="D310" s="97"/>
      <c r="E310" s="97"/>
      <c r="F310" s="97"/>
      <c r="G310" s="97"/>
      <c r="H310" s="97"/>
      <c r="I310" s="97"/>
      <c r="J310" s="97"/>
      <c r="K310" s="97"/>
      <c r="L310" s="98"/>
      <c r="M310" s="98"/>
      <c r="N310" s="98"/>
      <c r="O310" s="97"/>
      <c r="P310" s="99"/>
      <c r="Q310" s="2801" t="s">
        <v>13342</v>
      </c>
      <c r="R310" s="2802"/>
      <c r="S310" s="2803"/>
      <c r="T310" s="960">
        <v>3</v>
      </c>
      <c r="U310" s="431"/>
      <c r="V310" s="431"/>
      <c r="W310" s="106"/>
      <c r="X310" s="1528"/>
    </row>
    <row r="311" spans="1:24" ht="26.25" customHeight="1">
      <c r="A311" s="500"/>
      <c r="B311" s="97"/>
      <c r="C311" s="97"/>
      <c r="D311" s="97"/>
      <c r="E311" s="97"/>
      <c r="F311" s="97"/>
      <c r="G311" s="97"/>
      <c r="H311" s="97"/>
      <c r="I311" s="97"/>
      <c r="J311" s="755" t="s">
        <v>13344</v>
      </c>
      <c r="K311" s="98"/>
      <c r="L311" s="98"/>
      <c r="M311" s="98"/>
      <c r="N311" s="98"/>
      <c r="O311" s="98"/>
      <c r="P311" s="99"/>
      <c r="Q311" s="97"/>
      <c r="R311" s="97"/>
      <c r="S311" s="102" t="s">
        <v>189</v>
      </c>
      <c r="T311" s="965">
        <v>3860</v>
      </c>
      <c r="U311" s="430"/>
      <c r="V311" s="430"/>
      <c r="W311" s="106"/>
      <c r="X311" s="1528"/>
    </row>
    <row r="312" spans="1:24" ht="26.25" customHeight="1">
      <c r="A312" s="500"/>
      <c r="B312" s="97"/>
      <c r="C312" s="97"/>
      <c r="D312" s="97"/>
      <c r="E312" s="97"/>
      <c r="F312" s="97"/>
      <c r="G312" s="97"/>
      <c r="H312" s="97"/>
      <c r="I312" s="97"/>
      <c r="J312" s="188" t="s">
        <v>12863</v>
      </c>
      <c r="K312" s="98"/>
      <c r="L312" s="98"/>
      <c r="M312" s="2476" t="s">
        <v>11416</v>
      </c>
      <c r="N312" s="2477"/>
      <c r="O312" s="2477"/>
      <c r="P312" s="99"/>
      <c r="Q312" s="97"/>
      <c r="R312" s="97"/>
      <c r="S312" s="102" t="s">
        <v>2472</v>
      </c>
      <c r="T312" s="965">
        <f>SUM(T304:T311)</f>
        <v>11174</v>
      </c>
      <c r="U312" s="100"/>
      <c r="V312" s="101"/>
      <c r="W312" s="106"/>
      <c r="X312" s="1528"/>
    </row>
    <row r="313" spans="1:24" ht="26.25" customHeight="1" thickBot="1">
      <c r="A313" s="1166"/>
      <c r="B313" s="1167"/>
      <c r="C313" s="1167"/>
      <c r="D313" s="1167"/>
      <c r="E313" s="1167"/>
      <c r="F313" s="1167"/>
      <c r="G313" s="1167"/>
      <c r="H313" s="1167"/>
      <c r="I313" s="1167"/>
      <c r="J313" s="1657" t="s">
        <v>12864</v>
      </c>
      <c r="K313" s="1229" t="s">
        <v>3070</v>
      </c>
      <c r="L313" s="1169"/>
      <c r="M313" s="1169"/>
      <c r="N313" s="1167"/>
      <c r="O313" s="1167"/>
      <c r="P313" s="1170"/>
      <c r="Q313" s="1171"/>
      <c r="R313" s="1171"/>
      <c r="S313" s="1171"/>
      <c r="T313" s="1773"/>
      <c r="U313" s="1172"/>
      <c r="V313" s="1173"/>
      <c r="W313" s="1174"/>
      <c r="X313" s="1175"/>
    </row>
    <row r="314" spans="1:24" ht="26.25" customHeight="1">
      <c r="X314" s="455"/>
    </row>
    <row r="315" spans="1:24" ht="26.25" customHeight="1" thickBot="1">
      <c r="A315" s="445"/>
      <c r="B315" s="445"/>
      <c r="C315" s="445"/>
      <c r="D315" s="445"/>
      <c r="E315" s="445"/>
      <c r="F315" s="445"/>
      <c r="G315" s="445"/>
      <c r="H315" s="445"/>
      <c r="I315" s="445"/>
      <c r="J315" s="445"/>
      <c r="K315" s="446"/>
      <c r="L315" s="445"/>
      <c r="M315" s="445"/>
      <c r="N315" s="446"/>
      <c r="O315" s="446"/>
      <c r="P315" s="447"/>
      <c r="Q315" s="445"/>
      <c r="R315" s="445"/>
      <c r="S315" s="445"/>
      <c r="T315" s="445"/>
      <c r="U315" s="448"/>
      <c r="V315" s="449"/>
      <c r="W315" s="450"/>
      <c r="X315" s="450"/>
    </row>
    <row r="316" spans="1:24" ht="26.25" customHeight="1">
      <c r="A316" s="726" t="s">
        <v>188</v>
      </c>
      <c r="B316" s="727"/>
      <c r="C316" s="727" t="s">
        <v>10816</v>
      </c>
      <c r="D316" s="727" t="s">
        <v>190</v>
      </c>
      <c r="E316" s="727" t="s">
        <v>191</v>
      </c>
      <c r="F316" s="727" t="s">
        <v>191</v>
      </c>
      <c r="G316" s="727" t="s">
        <v>191</v>
      </c>
      <c r="H316" s="1523"/>
      <c r="I316" s="727" t="s">
        <v>10574</v>
      </c>
      <c r="J316" s="727" t="s">
        <v>13290</v>
      </c>
      <c r="K316" s="728" t="s">
        <v>10534</v>
      </c>
      <c r="L316" s="727" t="s">
        <v>13414</v>
      </c>
      <c r="M316" s="727" t="s">
        <v>13398</v>
      </c>
      <c r="N316" s="728" t="s">
        <v>13351</v>
      </c>
      <c r="O316" s="728">
        <v>25837206</v>
      </c>
      <c r="P316" s="729" t="s">
        <v>13549</v>
      </c>
      <c r="Q316" s="727" t="s">
        <v>13412</v>
      </c>
      <c r="R316" s="727">
        <f>IF(MID(RIGHT(S316,8),1,1)="M",2021,IF(MID(RIGHT(S316,8),1,1)="N",2022,IF(MID(RIGHT(S316,8),1,1)="P",2023,IF(MID(RIGHT(S316,8),1,1)="R",1994,IF(MID(RIGHT(S316,8),1,1)="S",1995,IF(MID(RIGHT(S316,8),1,1)="T",1996,IF(MID(RIGHT(S316,8),1,1)="V",1997,IF(MID(RIGHT(S316,8),1,1)="W",1998,IF(MID(RIGHT(S316,8),1,1)="X",1999,IF(MID(RIGHT(S316,8),1,1)="Y",2000,IF(MID(RIGHT(S316,8),1,1)="1",2001,IF(MID(RIGHT(S316,8),1,1)="2",2002,IF(MID(RIGHT(S316,8),1,1)="3",2003,IF(MID(RIGHT(S316,8),1,1)="4",2004,IF(MID(RIGHT(S316,8),1,1)="5",2005,IF(MID(RIGHT(S316,8),1,1)="6",2006,IF(MID(RIGHT(S316,8),1,1)="7",2007,IF(MID(RIGHT(S316,8),1,1)="8",2008,IF(MID(RIGHT(S316,8),1,1)="9",2009,IF(MID(RIGHT(S316,8),1,1)="A",2010,IF(MID(RIGHT(S316,8),1,1)="B",2011,IF(MID(RIGHT(S316,8),1,1)="C",2012,IF(MID(RIGHT(S316,8),1,1)="D",2013,IF(MID(RIGHT(S316,8),1,1)="E",2014,IF(MID(RIGHT(S316,8),1,1)="F",2015,IF(MID(RIGHT(S316,8),1,1)="G",2016,IF(MID(RIGHT(S316,8),1,1)="H",2017,IF(MID(RIGHT(S316,8),1,1)="J",2018,IF(MID(RIGHT(S316,8),1,1)="K",2019,IF(MID(RIGHT(S316,8),1,1)="L",2020,""))))))))))))))))))))))))))))))</f>
        <v>2009</v>
      </c>
      <c r="S316" s="727" t="s">
        <v>13370</v>
      </c>
      <c r="T316" s="727">
        <v>1655</v>
      </c>
      <c r="U316" s="730">
        <v>45471</v>
      </c>
      <c r="V316" s="730">
        <v>45500</v>
      </c>
      <c r="W316" s="1369">
        <v>2750</v>
      </c>
      <c r="X316" s="732">
        <v>3500</v>
      </c>
    </row>
    <row r="317" spans="1:24" ht="26.25" customHeight="1">
      <c r="A317" s="733"/>
      <c r="B317" s="179"/>
      <c r="C317" s="179"/>
      <c r="D317" s="179"/>
      <c r="E317" s="179"/>
      <c r="F317" s="179"/>
      <c r="G317" s="179"/>
      <c r="H317" s="179"/>
      <c r="I317" s="179" t="s">
        <v>194</v>
      </c>
      <c r="J317" s="412" t="s">
        <v>13332</v>
      </c>
      <c r="K317" s="186" t="s">
        <v>13337</v>
      </c>
      <c r="L317" s="427" t="s">
        <v>3603</v>
      </c>
      <c r="M317" s="179"/>
      <c r="N317" s="73" t="s">
        <v>3907</v>
      </c>
      <c r="O317" s="180"/>
      <c r="P317" s="1450"/>
      <c r="Q317" s="179" t="s">
        <v>378</v>
      </c>
      <c r="R317" s="179">
        <f>IF(MID(RIGHT(S317,8),1,1)="M",2021,IF(MID(RIGHT(S317,8),1,1)="N",2022,IF(MID(RIGHT(S317,8),1,1)="P",2023,IF(MID(RIGHT(S317,8),1,1)="R",1994,IF(MID(RIGHT(S317,8),1,1)="S",1995,IF(MID(RIGHT(S317,8),1,1)="T",1996,IF(MID(RIGHT(S317,8),1,1)="V",1997,IF(MID(RIGHT(S317,8),1,1)="W",1998,IF(MID(RIGHT(S317,8),1,1)="X",1999,IF(MID(RIGHT(S317,8),1,1)="Y",2000,IF(MID(RIGHT(S317,8),1,1)="1",2001,IF(MID(RIGHT(S317,8),1,1)="2",2002,IF(MID(RIGHT(S317,8),1,1)="3",2003,IF(MID(RIGHT(S317,8),1,1)="4",2004,IF(MID(RIGHT(S317,8),1,1)="5",2005,IF(MID(RIGHT(S317,8),1,1)="6",2006,IF(MID(RIGHT(S317,8),1,1)="7",2007,IF(MID(RIGHT(S317,8),1,1)="8",2008,IF(MID(RIGHT(S317,8),1,1)="9",2009,IF(MID(RIGHT(S317,8),1,1)="A",2010,IF(MID(RIGHT(S317,8),1,1)="B",2011,IF(MID(RIGHT(S317,8),1,1)="C",2012,IF(MID(RIGHT(S317,8),1,1)="D",2013,IF(MID(RIGHT(S317,8),1,1)="E",2014,IF(MID(RIGHT(S317,8),1,1)="F",2015,IF(MID(RIGHT(S317,8),1,1)="G",2016,IF(MID(RIGHT(S317,8),1,1)="H",2017,IF(MID(RIGHT(S317,8),1,1)="J",2018,IF(MID(RIGHT(S317,8),1,1)="K",2019,IF(MID(RIGHT(S317,8),1,1)="L",2020,""))))))))))))))))))))))))))))))</f>
        <v>2012</v>
      </c>
      <c r="S317" s="179" t="s">
        <v>13371</v>
      </c>
      <c r="T317" s="179">
        <v>1850</v>
      </c>
      <c r="U317" s="183">
        <v>45472</v>
      </c>
      <c r="V317" s="182">
        <v>45497</v>
      </c>
      <c r="W317" s="184">
        <v>2800</v>
      </c>
      <c r="X317" s="734" t="s">
        <v>13551</v>
      </c>
    </row>
    <row r="318" spans="1:24" ht="26.25" customHeight="1">
      <c r="A318" s="733"/>
      <c r="B318" s="179"/>
      <c r="C318" s="179" t="s">
        <v>12775</v>
      </c>
      <c r="D318" s="179" t="s">
        <v>191</v>
      </c>
      <c r="E318" s="179"/>
      <c r="F318" s="179"/>
      <c r="G318" s="179"/>
      <c r="H318" s="179"/>
      <c r="I318" s="179"/>
      <c r="J318" s="179"/>
      <c r="K318" s="180" t="s">
        <v>13338</v>
      </c>
      <c r="L318" s="179"/>
      <c r="M318" s="179"/>
      <c r="N318" s="73" t="s">
        <v>2943</v>
      </c>
      <c r="O318" s="180"/>
      <c r="P318" s="181"/>
      <c r="Q318" s="179" t="s">
        <v>10637</v>
      </c>
      <c r="R318" s="179">
        <f>IF(MID(RIGHT(S318,8),1,1)="M",2021,IF(MID(RIGHT(S318,8),1,1)="N",2022,IF(MID(RIGHT(S318,8),1,1)="P",2023,IF(MID(RIGHT(S318,8),1,1)="R",1994,IF(MID(RIGHT(S318,8),1,1)="S",1995,IF(MID(RIGHT(S318,8),1,1)="T",1996,IF(MID(RIGHT(S318,8),1,1)="V",1997,IF(MID(RIGHT(S318,8),1,1)="W",1998,IF(MID(RIGHT(S318,8),1,1)="X",1999,IF(MID(RIGHT(S318,8),1,1)="Y",2000,IF(MID(RIGHT(S318,8),1,1)="1",2001,IF(MID(RIGHT(S318,8),1,1)="2",2002,IF(MID(RIGHT(S318,8),1,1)="3",2003,IF(MID(RIGHT(S318,8),1,1)="4",2004,IF(MID(RIGHT(S318,8),1,1)="5",2005,IF(MID(RIGHT(S318,8),1,1)="6",2006,IF(MID(RIGHT(S318,8),1,1)="7",2007,IF(MID(RIGHT(S318,8),1,1)="8",2008,IF(MID(RIGHT(S318,8),1,1)="9",2009,IF(MID(RIGHT(S318,8),1,1)="A",2010,IF(MID(RIGHT(S318,8),1,1)="B",2011,IF(MID(RIGHT(S318,8),1,1)="C",2012,IF(MID(RIGHT(S318,8),1,1)="D",2013,IF(MID(RIGHT(S318,8),1,1)="E",2014,IF(MID(RIGHT(S318,8),1,1)="F",2015,IF(MID(RIGHT(S318,8),1,1)="G",2016,IF(MID(RIGHT(S318,8),1,1)="H",2017,IF(MID(RIGHT(S318,8),1,1)="J",2018,IF(MID(RIGHT(S318,8),1,1)="K",2019,IF(MID(RIGHT(S318,8),1,1)="L",2020,""))))))))))))))))))))))))))))))</f>
        <v>2009</v>
      </c>
      <c r="S318" s="179" t="s">
        <v>13372</v>
      </c>
      <c r="T318" s="179">
        <v>1955</v>
      </c>
      <c r="U318" s="183"/>
      <c r="V318" s="182">
        <v>45541</v>
      </c>
      <c r="W318" s="184" t="s">
        <v>13554</v>
      </c>
      <c r="X318" s="734"/>
    </row>
    <row r="319" spans="1:24" ht="26.25" customHeight="1">
      <c r="A319" s="733"/>
      <c r="B319" s="179"/>
      <c r="C319" s="179" t="s">
        <v>12777</v>
      </c>
      <c r="D319" s="179" t="s">
        <v>191</v>
      </c>
      <c r="E319" s="179"/>
      <c r="F319" s="179"/>
      <c r="G319" s="179"/>
      <c r="H319" s="179"/>
      <c r="I319" s="179"/>
      <c r="J319" s="179" t="s">
        <v>11366</v>
      </c>
      <c r="K319" s="180" t="s">
        <v>1772</v>
      </c>
      <c r="L319" s="179"/>
      <c r="M319" s="179"/>
      <c r="N319" s="73" t="s">
        <v>12674</v>
      </c>
      <c r="O319" s="180"/>
      <c r="P319" s="181"/>
      <c r="Q319" s="179" t="s">
        <v>13412</v>
      </c>
      <c r="R319" s="179">
        <f>IF(MID(RIGHT(S319,8),1,1)="M",2021,IF(MID(RIGHT(S319,8),1,1)="N",2022,IF(MID(RIGHT(S319,8),1,1)="P",2023,IF(MID(RIGHT(S319,8),1,1)="R",1994,IF(MID(RIGHT(S319,8),1,1)="S",1995,IF(MID(RIGHT(S319,8),1,1)="T",1996,IF(MID(RIGHT(S319,8),1,1)="V",1997,IF(MID(RIGHT(S319,8),1,1)="W",1998,IF(MID(RIGHT(S319,8),1,1)="X",1999,IF(MID(RIGHT(S319,8),1,1)="Y",2000,IF(MID(RIGHT(S319,8),1,1)="1",2001,IF(MID(RIGHT(S319,8),1,1)="2",2002,IF(MID(RIGHT(S319,8),1,1)="3",2003,IF(MID(RIGHT(S319,8),1,1)="4",2004,IF(MID(RIGHT(S319,8),1,1)="5",2005,IF(MID(RIGHT(S319,8),1,1)="6",2006,IF(MID(RIGHT(S319,8),1,1)="7",2007,IF(MID(RIGHT(S319,8),1,1)="8",2008,IF(MID(RIGHT(S319,8),1,1)="9",2009,IF(MID(RIGHT(S319,8),1,1)="A",2010,IF(MID(RIGHT(S319,8),1,1)="B",2011,IF(MID(RIGHT(S319,8),1,1)="C",2012,IF(MID(RIGHT(S319,8),1,1)="D",2013,IF(MID(RIGHT(S319,8),1,1)="E",2014,IF(MID(RIGHT(S319,8),1,1)="F",2015,IF(MID(RIGHT(S319,8),1,1)="G",2016,IF(MID(RIGHT(S319,8),1,1)="H",2017,IF(MID(RIGHT(S319,8),1,1)="J",2018,IF(MID(RIGHT(S319,8),1,1)="K",2019,IF(MID(RIGHT(S319,8),1,1)="L",2020,""))))))))))))))))))))))))))))))</f>
        <v>2008</v>
      </c>
      <c r="S319" s="179" t="s">
        <v>13373</v>
      </c>
      <c r="T319" s="179">
        <v>1580</v>
      </c>
      <c r="U319" s="182"/>
      <c r="V319" s="183">
        <v>45507</v>
      </c>
      <c r="W319" s="184"/>
      <c r="X319" s="734"/>
    </row>
    <row r="320" spans="1:24" ht="26.25" customHeight="1">
      <c r="A320" s="733"/>
      <c r="B320" s="179"/>
      <c r="C320" s="179" t="s">
        <v>10002</v>
      </c>
      <c r="D320" s="179" t="s">
        <v>191</v>
      </c>
      <c r="E320" s="179"/>
      <c r="F320" s="179"/>
      <c r="G320" s="179"/>
      <c r="H320" s="179"/>
      <c r="I320" s="179"/>
      <c r="J320" s="179"/>
      <c r="K320" s="180"/>
      <c r="L320" s="179"/>
      <c r="M320" s="179"/>
      <c r="N320" s="179"/>
      <c r="O320" s="179"/>
      <c r="P320" s="181"/>
      <c r="Q320" s="179"/>
      <c r="R320" s="179"/>
      <c r="S320" s="185" t="s">
        <v>189</v>
      </c>
      <c r="T320" s="185">
        <v>3800</v>
      </c>
      <c r="U320" s="182"/>
      <c r="V320" s="182"/>
      <c r="W320" s="184"/>
      <c r="X320" s="734"/>
    </row>
    <row r="321" spans="1:24" ht="26.25" customHeight="1">
      <c r="A321" s="733"/>
      <c r="B321" s="179"/>
      <c r="C321" s="179" t="s">
        <v>10003</v>
      </c>
      <c r="D321" s="179" t="s">
        <v>191</v>
      </c>
      <c r="E321" s="179"/>
      <c r="F321" s="179"/>
      <c r="G321" s="179"/>
      <c r="H321" s="179"/>
      <c r="I321" s="179"/>
      <c r="J321" s="179"/>
      <c r="K321" s="180"/>
      <c r="L321" s="179"/>
      <c r="M321" s="179"/>
      <c r="N321" s="180"/>
      <c r="O321" s="180"/>
      <c r="P321" s="181"/>
      <c r="Q321" s="179"/>
      <c r="R321" s="179"/>
      <c r="S321" s="185" t="s">
        <v>2472</v>
      </c>
      <c r="T321" s="185">
        <f>SUM(T316:T320)</f>
        <v>10840</v>
      </c>
      <c r="U321" s="182"/>
      <c r="V321" s="182"/>
      <c r="W321" s="184"/>
      <c r="X321" s="734"/>
    </row>
    <row r="322" spans="1:24" ht="26.25" customHeight="1" thickBot="1">
      <c r="A322" s="735"/>
      <c r="B322" s="736"/>
      <c r="C322" s="736"/>
      <c r="D322" s="736"/>
      <c r="E322" s="736"/>
      <c r="F322" s="736"/>
      <c r="G322" s="736"/>
      <c r="H322" s="736"/>
      <c r="I322" s="736"/>
      <c r="J322" s="736"/>
      <c r="K322" s="611" t="s">
        <v>13334</v>
      </c>
      <c r="L322" s="736"/>
      <c r="M322" s="736"/>
      <c r="N322" s="737"/>
      <c r="O322" s="737"/>
      <c r="P322" s="738"/>
      <c r="Q322" s="736"/>
      <c r="R322" s="736"/>
      <c r="S322" s="739"/>
      <c r="T322" s="739"/>
      <c r="U322" s="740"/>
      <c r="V322" s="741"/>
      <c r="W322" s="742"/>
      <c r="X322" s="743"/>
    </row>
    <row r="323" spans="1:24" ht="26.25" customHeight="1">
      <c r="A323" s="726" t="s">
        <v>188</v>
      </c>
      <c r="B323" s="727"/>
      <c r="C323" s="727" t="s">
        <v>10816</v>
      </c>
      <c r="D323" s="727" t="s">
        <v>190</v>
      </c>
      <c r="E323" s="727" t="s">
        <v>191</v>
      </c>
      <c r="F323" s="727" t="s">
        <v>191</v>
      </c>
      <c r="G323" s="727" t="s">
        <v>191</v>
      </c>
      <c r="H323" s="1523"/>
      <c r="I323" s="727" t="s">
        <v>10574</v>
      </c>
      <c r="J323" s="727" t="s">
        <v>13290</v>
      </c>
      <c r="K323" s="728" t="s">
        <v>10534</v>
      </c>
      <c r="L323" s="727" t="s">
        <v>13413</v>
      </c>
      <c r="M323" s="727" t="s">
        <v>13401</v>
      </c>
      <c r="N323" s="728" t="s">
        <v>13359</v>
      </c>
      <c r="O323" s="1779">
        <v>25837139</v>
      </c>
      <c r="P323" s="729" t="s">
        <v>13549</v>
      </c>
      <c r="Q323" s="727" t="s">
        <v>11179</v>
      </c>
      <c r="R323" s="727">
        <f>IF(MID(RIGHT(S323,8),1,1)="M",2021,IF(MID(RIGHT(S323,8),1,1)="N",2022,IF(MID(RIGHT(S323,8),1,1)="P",2023,IF(MID(RIGHT(S323,8),1,1)="R",1994,IF(MID(RIGHT(S323,8),1,1)="S",1995,IF(MID(RIGHT(S323,8),1,1)="T",1996,IF(MID(RIGHT(S323,8),1,1)="V",1997,IF(MID(RIGHT(S323,8),1,1)="W",1998,IF(MID(RIGHT(S323,8),1,1)="X",1999,IF(MID(RIGHT(S323,8),1,1)="Y",2000,IF(MID(RIGHT(S323,8),1,1)="1",2001,IF(MID(RIGHT(S323,8),1,1)="2",2002,IF(MID(RIGHT(S323,8),1,1)="3",2003,IF(MID(RIGHT(S323,8),1,1)="4",2004,IF(MID(RIGHT(S323,8),1,1)="5",2005,IF(MID(RIGHT(S323,8),1,1)="6",2006,IF(MID(RIGHT(S323,8),1,1)="7",2007,IF(MID(RIGHT(S323,8),1,1)="8",2008,IF(MID(RIGHT(S323,8),1,1)="9",2009,IF(MID(RIGHT(S323,8),1,1)="A",2010,IF(MID(RIGHT(S323,8),1,1)="B",2011,IF(MID(RIGHT(S323,8),1,1)="C",2012,IF(MID(RIGHT(S323,8),1,1)="D",2013,IF(MID(RIGHT(S323,8),1,1)="E",2014,IF(MID(RIGHT(S323,8),1,1)="F",2015,IF(MID(RIGHT(S323,8),1,1)="G",2016,IF(MID(RIGHT(S323,8),1,1)="H",2017,IF(MID(RIGHT(S323,8),1,1)="J",2018,IF(MID(RIGHT(S323,8),1,1)="K",2019,IF(MID(RIGHT(S323,8),1,1)="L",2020,""))))))))))))))))))))))))))))))</f>
        <v>2012</v>
      </c>
      <c r="S323" s="727" t="s">
        <v>13374</v>
      </c>
      <c r="T323" s="727">
        <v>1490</v>
      </c>
      <c r="U323" s="730">
        <v>45471</v>
      </c>
      <c r="V323" s="730">
        <v>45500</v>
      </c>
      <c r="W323" s="1369">
        <v>2750</v>
      </c>
      <c r="X323" s="732">
        <v>3500</v>
      </c>
    </row>
    <row r="324" spans="1:24" ht="26.25" customHeight="1">
      <c r="A324" s="733"/>
      <c r="B324" s="179"/>
      <c r="C324" s="179"/>
      <c r="D324" s="179"/>
      <c r="E324" s="179"/>
      <c r="F324" s="179"/>
      <c r="G324" s="179"/>
      <c r="H324" s="179"/>
      <c r="I324" s="179" t="s">
        <v>194</v>
      </c>
      <c r="J324" s="412" t="s">
        <v>13333</v>
      </c>
      <c r="K324" s="186" t="s">
        <v>13337</v>
      </c>
      <c r="L324" s="427" t="s">
        <v>3603</v>
      </c>
      <c r="M324" s="179"/>
      <c r="N324" s="73" t="s">
        <v>3907</v>
      </c>
      <c r="O324" s="180">
        <v>25837175</v>
      </c>
      <c r="P324" s="1450"/>
      <c r="Q324" s="179" t="s">
        <v>11179</v>
      </c>
      <c r="R324" s="179">
        <f>IF(MID(RIGHT(S324,8),1,1)="M",2021,IF(MID(RIGHT(S324,8),1,1)="N",2022,IF(MID(RIGHT(S324,8),1,1)="P",2023,IF(MID(RIGHT(S324,8),1,1)="R",1994,IF(MID(RIGHT(S324,8),1,1)="S",1995,IF(MID(RIGHT(S324,8),1,1)="T",1996,IF(MID(RIGHT(S324,8),1,1)="V",1997,IF(MID(RIGHT(S324,8),1,1)="W",1998,IF(MID(RIGHT(S324,8),1,1)="X",1999,IF(MID(RIGHT(S324,8),1,1)="Y",2000,IF(MID(RIGHT(S324,8),1,1)="1",2001,IF(MID(RIGHT(S324,8),1,1)="2",2002,IF(MID(RIGHT(S324,8),1,1)="3",2003,IF(MID(RIGHT(S324,8),1,1)="4",2004,IF(MID(RIGHT(S324,8),1,1)="5",2005,IF(MID(RIGHT(S324,8),1,1)="6",2006,IF(MID(RIGHT(S324,8),1,1)="7",2007,IF(MID(RIGHT(S324,8),1,1)="8",2008,IF(MID(RIGHT(S324,8),1,1)="9",2009,IF(MID(RIGHT(S324,8),1,1)="A",2010,IF(MID(RIGHT(S324,8),1,1)="B",2011,IF(MID(RIGHT(S324,8),1,1)="C",2012,IF(MID(RIGHT(S324,8),1,1)="D",2013,IF(MID(RIGHT(S324,8),1,1)="E",2014,IF(MID(RIGHT(S324,8),1,1)="F",2015,IF(MID(RIGHT(S324,8),1,1)="G",2016,IF(MID(RIGHT(S324,8),1,1)="H",2017,IF(MID(RIGHT(S324,8),1,1)="J",2018,IF(MID(RIGHT(S324,8),1,1)="K",2019,IF(MID(RIGHT(S324,8),1,1)="L",2020,""))))))))))))))))))))))))))))))</f>
        <v>2012</v>
      </c>
      <c r="S324" s="179" t="s">
        <v>13375</v>
      </c>
      <c r="T324" s="179">
        <v>1490</v>
      </c>
      <c r="U324" s="183">
        <v>45472</v>
      </c>
      <c r="V324" s="182">
        <v>45497</v>
      </c>
      <c r="W324" s="184">
        <v>2800</v>
      </c>
      <c r="X324" s="734" t="s">
        <v>13551</v>
      </c>
    </row>
    <row r="325" spans="1:24" ht="26.25" customHeight="1">
      <c r="A325" s="733"/>
      <c r="B325" s="179"/>
      <c r="C325" s="179" t="s">
        <v>12775</v>
      </c>
      <c r="D325" s="179" t="s">
        <v>191</v>
      </c>
      <c r="E325" s="179"/>
      <c r="F325" s="179"/>
      <c r="G325" s="179"/>
      <c r="H325" s="179"/>
      <c r="I325" s="179"/>
      <c r="J325" s="179"/>
      <c r="K325" s="180" t="s">
        <v>13350</v>
      </c>
      <c r="L325" s="179"/>
      <c r="M325" s="179"/>
      <c r="N325" s="73" t="s">
        <v>2943</v>
      </c>
      <c r="O325" s="180"/>
      <c r="P325" s="181"/>
      <c r="Q325" s="179" t="s">
        <v>11179</v>
      </c>
      <c r="R325" s="179">
        <f>IF(MID(RIGHT(S325,8),1,1)="M",2021,IF(MID(RIGHT(S325,8),1,1)="N",2022,IF(MID(RIGHT(S325,8),1,1)="P",2023,IF(MID(RIGHT(S325,8),1,1)="R",1994,IF(MID(RIGHT(S325,8),1,1)="S",1995,IF(MID(RIGHT(S325,8),1,1)="T",1996,IF(MID(RIGHT(S325,8),1,1)="V",1997,IF(MID(RIGHT(S325,8),1,1)="W",1998,IF(MID(RIGHT(S325,8),1,1)="X",1999,IF(MID(RIGHT(S325,8),1,1)="Y",2000,IF(MID(RIGHT(S325,8),1,1)="1",2001,IF(MID(RIGHT(S325,8),1,1)="2",2002,IF(MID(RIGHT(S325,8),1,1)="3",2003,IF(MID(RIGHT(S325,8),1,1)="4",2004,IF(MID(RIGHT(S325,8),1,1)="5",2005,IF(MID(RIGHT(S325,8),1,1)="6",2006,IF(MID(RIGHT(S325,8),1,1)="7",2007,IF(MID(RIGHT(S325,8),1,1)="8",2008,IF(MID(RIGHT(S325,8),1,1)="9",2009,IF(MID(RIGHT(S325,8),1,1)="A",2010,IF(MID(RIGHT(S325,8),1,1)="B",2011,IF(MID(RIGHT(S325,8),1,1)="C",2012,IF(MID(RIGHT(S325,8),1,1)="D",2013,IF(MID(RIGHT(S325,8),1,1)="E",2014,IF(MID(RIGHT(S325,8),1,1)="F",2015,IF(MID(RIGHT(S325,8),1,1)="G",2016,IF(MID(RIGHT(S325,8),1,1)="H",2017,IF(MID(RIGHT(S325,8),1,1)="J",2018,IF(MID(RIGHT(S325,8),1,1)="K",2019,IF(MID(RIGHT(S325,8),1,1)="L",2020,""))))))))))))))))))))))))))))))</f>
        <v>2012</v>
      </c>
      <c r="S325" s="179" t="s">
        <v>13376</v>
      </c>
      <c r="T325" s="179">
        <v>1490</v>
      </c>
      <c r="U325" s="183"/>
      <c r="V325" s="182">
        <v>45541</v>
      </c>
      <c r="W325" s="184" t="s">
        <v>13554</v>
      </c>
      <c r="X325" s="734"/>
    </row>
    <row r="326" spans="1:24" ht="26.25" customHeight="1">
      <c r="A326" s="733"/>
      <c r="B326" s="179"/>
      <c r="C326" s="179" t="s">
        <v>12777</v>
      </c>
      <c r="D326" s="179" t="s">
        <v>191</v>
      </c>
      <c r="E326" s="179"/>
      <c r="F326" s="179"/>
      <c r="G326" s="179"/>
      <c r="H326" s="179"/>
      <c r="I326" s="179"/>
      <c r="J326" s="179" t="s">
        <v>11366</v>
      </c>
      <c r="K326" s="180" t="s">
        <v>1772</v>
      </c>
      <c r="L326" s="179"/>
      <c r="M326" s="179"/>
      <c r="N326" s="73" t="s">
        <v>12674</v>
      </c>
      <c r="O326" s="180"/>
      <c r="P326" s="181"/>
      <c r="Q326" s="179" t="s">
        <v>11179</v>
      </c>
      <c r="R326" s="179">
        <f>IF(MID(RIGHT(S326,8),1,1)="M",2021,IF(MID(RIGHT(S326,8),1,1)="N",2022,IF(MID(RIGHT(S326,8),1,1)="P",2023,IF(MID(RIGHT(S326,8),1,1)="R",1994,IF(MID(RIGHT(S326,8),1,1)="S",1995,IF(MID(RIGHT(S326,8),1,1)="T",1996,IF(MID(RIGHT(S326,8),1,1)="V",1997,IF(MID(RIGHT(S326,8),1,1)="W",1998,IF(MID(RIGHT(S326,8),1,1)="X",1999,IF(MID(RIGHT(S326,8),1,1)="Y",2000,IF(MID(RIGHT(S326,8),1,1)="1",2001,IF(MID(RIGHT(S326,8),1,1)="2",2002,IF(MID(RIGHT(S326,8),1,1)="3",2003,IF(MID(RIGHT(S326,8),1,1)="4",2004,IF(MID(RIGHT(S326,8),1,1)="5",2005,IF(MID(RIGHT(S326,8),1,1)="6",2006,IF(MID(RIGHT(S326,8),1,1)="7",2007,IF(MID(RIGHT(S326,8),1,1)="8",2008,IF(MID(RIGHT(S326,8),1,1)="9",2009,IF(MID(RIGHT(S326,8),1,1)="A",2010,IF(MID(RIGHT(S326,8),1,1)="B",2011,IF(MID(RIGHT(S326,8),1,1)="C",2012,IF(MID(RIGHT(S326,8),1,1)="D",2013,IF(MID(RIGHT(S326,8),1,1)="E",2014,IF(MID(RIGHT(S326,8),1,1)="F",2015,IF(MID(RIGHT(S326,8),1,1)="G",2016,IF(MID(RIGHT(S326,8),1,1)="H",2017,IF(MID(RIGHT(S326,8),1,1)="J",2018,IF(MID(RIGHT(S326,8),1,1)="K",2019,IF(MID(RIGHT(S326,8),1,1)="L",2020,""))))))))))))))))))))))))))))))</f>
        <v>2012</v>
      </c>
      <c r="S326" s="179" t="s">
        <v>13377</v>
      </c>
      <c r="T326" s="179">
        <v>1490</v>
      </c>
      <c r="U326" s="182"/>
      <c r="V326" s="183">
        <v>45507</v>
      </c>
      <c r="W326" s="184"/>
      <c r="X326" s="734"/>
    </row>
    <row r="327" spans="1:24" ht="26.25" customHeight="1">
      <c r="A327" s="733"/>
      <c r="B327" s="179"/>
      <c r="C327" s="179" t="s">
        <v>10002</v>
      </c>
      <c r="D327" s="179" t="s">
        <v>191</v>
      </c>
      <c r="E327" s="179"/>
      <c r="F327" s="179"/>
      <c r="G327" s="179"/>
      <c r="H327" s="179"/>
      <c r="I327" s="179"/>
      <c r="J327" s="179"/>
      <c r="K327" s="180"/>
      <c r="L327" s="179"/>
      <c r="M327" s="179"/>
      <c r="N327" s="180"/>
      <c r="O327" s="180"/>
      <c r="P327" s="181"/>
      <c r="Q327" s="179" t="s">
        <v>11179</v>
      </c>
      <c r="R327" s="179">
        <f>IF(MID(RIGHT(S327,8),1,1)="M",2021,IF(MID(RIGHT(S327,8),1,1)="N",2022,IF(MID(RIGHT(S327,8),1,1)="P",2023,IF(MID(RIGHT(S327,8),1,1)="R",1994,IF(MID(RIGHT(S327,8),1,1)="S",1995,IF(MID(RIGHT(S327,8),1,1)="T",1996,IF(MID(RIGHT(S327,8),1,1)="V",1997,IF(MID(RIGHT(S327,8),1,1)="W",1998,IF(MID(RIGHT(S327,8),1,1)="X",1999,IF(MID(RIGHT(S327,8),1,1)="Y",2000,IF(MID(RIGHT(S327,8),1,1)="1",2001,IF(MID(RIGHT(S327,8),1,1)="2",2002,IF(MID(RIGHT(S327,8),1,1)="3",2003,IF(MID(RIGHT(S327,8),1,1)="4",2004,IF(MID(RIGHT(S327,8),1,1)="5",2005,IF(MID(RIGHT(S327,8),1,1)="6",2006,IF(MID(RIGHT(S327,8),1,1)="7",2007,IF(MID(RIGHT(S327,8),1,1)="8",2008,IF(MID(RIGHT(S327,8),1,1)="9",2009,IF(MID(RIGHT(S327,8),1,1)="A",2010,IF(MID(RIGHT(S327,8),1,1)="B",2011,IF(MID(RIGHT(S327,8),1,1)="C",2012,IF(MID(RIGHT(S327,8),1,1)="D",2013,IF(MID(RIGHT(S327,8),1,1)="E",2014,IF(MID(RIGHT(S327,8),1,1)="F",2015,IF(MID(RIGHT(S327,8),1,1)="G",2016,IF(MID(RIGHT(S327,8),1,1)="H",2017,IF(MID(RIGHT(S327,8),1,1)="J",2018,IF(MID(RIGHT(S327,8),1,1)="K",2019,IF(MID(RIGHT(S327,8),1,1)="L",2020,""))))))))))))))))))))))))))))))</f>
        <v>2012</v>
      </c>
      <c r="S327" s="179" t="s">
        <v>13378</v>
      </c>
      <c r="T327" s="179">
        <v>1490</v>
      </c>
      <c r="U327" s="182"/>
      <c r="V327" s="182"/>
      <c r="W327" s="184"/>
      <c r="X327" s="734"/>
    </row>
    <row r="328" spans="1:24" ht="26.25" customHeight="1">
      <c r="A328" s="733"/>
      <c r="B328" s="179"/>
      <c r="C328" s="179" t="s">
        <v>10003</v>
      </c>
      <c r="D328" s="179" t="s">
        <v>191</v>
      </c>
      <c r="E328" s="179"/>
      <c r="F328" s="179"/>
      <c r="G328" s="179"/>
      <c r="H328" s="179"/>
      <c r="I328" s="179"/>
      <c r="J328" s="179"/>
      <c r="K328" s="180"/>
      <c r="L328" s="179"/>
      <c r="M328" s="179"/>
      <c r="N328" s="179"/>
      <c r="O328" s="179"/>
      <c r="P328" s="181"/>
      <c r="Q328" s="179"/>
      <c r="R328" s="179"/>
      <c r="S328" s="185" t="s">
        <v>189</v>
      </c>
      <c r="T328" s="185">
        <v>3700</v>
      </c>
      <c r="U328" s="182"/>
      <c r="V328" s="182"/>
      <c r="W328" s="184"/>
      <c r="X328" s="734"/>
    </row>
    <row r="329" spans="1:24" ht="26.25" customHeight="1">
      <c r="A329" s="733"/>
      <c r="B329" s="179"/>
      <c r="C329" s="179"/>
      <c r="D329" s="179"/>
      <c r="E329" s="179"/>
      <c r="F329" s="179"/>
      <c r="G329" s="179"/>
      <c r="H329" s="179"/>
      <c r="I329" s="179"/>
      <c r="J329" s="179"/>
      <c r="K329" s="180"/>
      <c r="L329" s="179"/>
      <c r="M329" s="179"/>
      <c r="N329" s="180"/>
      <c r="O329" s="180"/>
      <c r="P329" s="181"/>
      <c r="Q329" s="179"/>
      <c r="R329" s="179"/>
      <c r="S329" s="185" t="s">
        <v>2472</v>
      </c>
      <c r="T329" s="185">
        <f>SUM(T323:T328)</f>
        <v>11150</v>
      </c>
      <c r="U329" s="182"/>
      <c r="V329" s="182"/>
      <c r="W329" s="184"/>
      <c r="X329" s="734"/>
    </row>
    <row r="330" spans="1:24" ht="26.25" customHeight="1" thickBot="1">
      <c r="A330" s="735"/>
      <c r="B330" s="736"/>
      <c r="C330" s="736"/>
      <c r="D330" s="736"/>
      <c r="E330" s="736"/>
      <c r="F330" s="736"/>
      <c r="G330" s="736"/>
      <c r="H330" s="736"/>
      <c r="I330" s="736"/>
      <c r="J330" s="736"/>
      <c r="K330" s="611" t="s">
        <v>13334</v>
      </c>
      <c r="L330" s="736"/>
      <c r="M330" s="736"/>
      <c r="N330" s="737"/>
      <c r="O330" s="737"/>
      <c r="P330" s="738"/>
      <c r="Q330" s="736"/>
      <c r="R330" s="736"/>
      <c r="S330" s="739"/>
      <c r="T330" s="739"/>
      <c r="U330" s="740"/>
      <c r="V330" s="741"/>
      <c r="W330" s="742"/>
      <c r="X330" s="743"/>
    </row>
  </sheetData>
  <autoFilter ref="B2:X2" xr:uid="{00000000-0009-0000-0000-000011000000}"/>
  <mergeCells count="27">
    <mergeCell ref="Q293:S293"/>
    <mergeCell ref="Q308:S308"/>
    <mergeCell ref="Q309:S309"/>
    <mergeCell ref="Q310:S310"/>
    <mergeCell ref="M174:P174"/>
    <mergeCell ref="M181:P181"/>
    <mergeCell ref="M254:O254"/>
    <mergeCell ref="M261:O261"/>
    <mergeCell ref="M222:O222"/>
    <mergeCell ref="M223:O223"/>
    <mergeCell ref="M302:O302"/>
    <mergeCell ref="M312:O312"/>
    <mergeCell ref="M295:O295"/>
    <mergeCell ref="A1:X1"/>
    <mergeCell ref="M140:O140"/>
    <mergeCell ref="M120:M121"/>
    <mergeCell ref="Q118:S118"/>
    <mergeCell ref="M197:O197"/>
    <mergeCell ref="M117:M118"/>
    <mergeCell ref="M129:M130"/>
    <mergeCell ref="M127:M128"/>
    <mergeCell ref="M103:O103"/>
    <mergeCell ref="M96:O96"/>
    <mergeCell ref="M204:O204"/>
    <mergeCell ref="M188:P188"/>
    <mergeCell ref="M167:P167"/>
    <mergeCell ref="T308:T309"/>
  </mergeCells>
  <phoneticPr fontId="16" type="noConversion"/>
  <conditionalFormatting sqref="L273">
    <cfRule type="duplicateValues" dxfId="1762" priority="13"/>
  </conditionalFormatting>
  <conditionalFormatting sqref="L274">
    <cfRule type="duplicateValues" dxfId="1761" priority="11"/>
  </conditionalFormatting>
  <conditionalFormatting sqref="L275 L277:L280">
    <cfRule type="duplicateValues" dxfId="1760" priority="9"/>
  </conditionalFormatting>
  <conditionalFormatting sqref="L281">
    <cfRule type="duplicateValues" dxfId="1759" priority="7"/>
  </conditionalFormatting>
  <conditionalFormatting sqref="M276:M280 O276:P280">
    <cfRule type="duplicateValues" dxfId="1758" priority="10"/>
  </conditionalFormatting>
  <conditionalFormatting sqref="M281:Q281">
    <cfRule type="duplicateValues" dxfId="1757" priority="6"/>
  </conditionalFormatting>
  <conditionalFormatting sqref="N279:N280">
    <cfRule type="duplicateValues" dxfId="1756" priority="3"/>
  </conditionalFormatting>
  <conditionalFormatting sqref="S273">
    <cfRule type="duplicateValues" dxfId="1755" priority="14"/>
  </conditionalFormatting>
  <conditionalFormatting sqref="S274">
    <cfRule type="duplicateValues" dxfId="1754" priority="12"/>
  </conditionalFormatting>
  <conditionalFormatting sqref="S275">
    <cfRule type="duplicateValues" dxfId="1753" priority="5"/>
  </conditionalFormatting>
  <conditionalFormatting sqref="S276:S280">
    <cfRule type="duplicateValues" dxfId="1752" priority="4"/>
  </conditionalFormatting>
  <conditionalFormatting sqref="S281">
    <cfRule type="duplicateValues" dxfId="1751" priority="8"/>
  </conditionalFormatting>
  <conditionalFormatting sqref="S284:S285">
    <cfRule type="duplicateValues" dxfId="1750" priority="6361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9"/>
  <dimension ref="B11:J27"/>
  <sheetViews>
    <sheetView workbookViewId="0">
      <selection activeCell="G21" sqref="G21"/>
    </sheetView>
  </sheetViews>
  <sheetFormatPr defaultRowHeight="16.5"/>
  <cols>
    <col min="1" max="1" width="8.88671875" style="1764"/>
    <col min="2" max="2" width="10.109375" style="1764" bestFit="1" customWidth="1"/>
    <col min="3" max="4" width="12.21875" style="1764" customWidth="1"/>
    <col min="5" max="5" width="16.33203125" style="1764" bestFit="1" customWidth="1"/>
    <col min="6" max="6" width="23.6640625" style="1764" bestFit="1" customWidth="1"/>
    <col min="7" max="7" width="11.6640625" style="1764" bestFit="1" customWidth="1"/>
    <col min="8" max="8" width="44.77734375" style="1764" bestFit="1" customWidth="1"/>
    <col min="9" max="9" width="22.88671875" style="1764" bestFit="1" customWidth="1"/>
    <col min="10" max="10" width="12.88671875" style="1764" bestFit="1" customWidth="1"/>
    <col min="11" max="16384" width="8.88671875" style="1764"/>
  </cols>
  <sheetData>
    <row r="11" spans="2:10">
      <c r="B11" s="1765" t="s">
        <v>10831</v>
      </c>
      <c r="C11" s="1765" t="s">
        <v>12957</v>
      </c>
      <c r="D11" s="1765" t="s">
        <v>12958</v>
      </c>
      <c r="E11" s="1765" t="s">
        <v>12959</v>
      </c>
      <c r="F11" s="1765" t="s">
        <v>12960</v>
      </c>
      <c r="G11" s="1765" t="s">
        <v>12961</v>
      </c>
      <c r="H11" s="1765" t="s">
        <v>12962</v>
      </c>
      <c r="I11" s="1765" t="s">
        <v>12963</v>
      </c>
      <c r="J11" s="1765" t="s">
        <v>12964</v>
      </c>
    </row>
    <row r="12" spans="2:10">
      <c r="B12" s="2864" t="s">
        <v>12966</v>
      </c>
      <c r="C12" s="1768" t="s">
        <v>363</v>
      </c>
      <c r="D12" s="1768">
        <v>2015</v>
      </c>
      <c r="E12" s="1768" t="s">
        <v>13115</v>
      </c>
      <c r="F12" s="1768" t="s">
        <v>13073</v>
      </c>
      <c r="G12" s="1768" t="s">
        <v>13074</v>
      </c>
      <c r="H12" s="1768" t="s">
        <v>13081</v>
      </c>
      <c r="I12" s="1768" t="s">
        <v>13117</v>
      </c>
      <c r="J12" s="1768" t="s">
        <v>13085</v>
      </c>
    </row>
    <row r="13" spans="2:10">
      <c r="B13" s="2864"/>
      <c r="C13" s="1768" t="s">
        <v>361</v>
      </c>
      <c r="D13" s="1768">
        <v>2016</v>
      </c>
      <c r="E13" s="1768" t="s">
        <v>13058</v>
      </c>
      <c r="F13" s="1768" t="s">
        <v>13075</v>
      </c>
      <c r="G13" s="1768" t="s">
        <v>13076</v>
      </c>
      <c r="H13" s="1768" t="s">
        <v>13082</v>
      </c>
      <c r="I13" s="1768" t="s">
        <v>13118</v>
      </c>
      <c r="J13" s="1768" t="s">
        <v>13086</v>
      </c>
    </row>
    <row r="14" spans="2:10">
      <c r="B14" s="2864"/>
      <c r="C14" s="1768" t="s">
        <v>361</v>
      </c>
      <c r="D14" s="1768">
        <v>2015</v>
      </c>
      <c r="E14" s="1768" t="s">
        <v>13059</v>
      </c>
      <c r="F14" s="1768" t="s">
        <v>13077</v>
      </c>
      <c r="G14" s="1768" t="s">
        <v>13078</v>
      </c>
      <c r="H14" s="1768" t="s">
        <v>13083</v>
      </c>
      <c r="I14" s="1768" t="s">
        <v>13119</v>
      </c>
      <c r="J14" s="1768" t="s">
        <v>13087</v>
      </c>
    </row>
    <row r="15" spans="2:10">
      <c r="B15" s="2864"/>
      <c r="C15" s="1768" t="s">
        <v>375</v>
      </c>
      <c r="D15" s="1768">
        <v>2018</v>
      </c>
      <c r="E15" s="1768" t="s">
        <v>13060</v>
      </c>
      <c r="F15" s="1768" t="s">
        <v>13079</v>
      </c>
      <c r="G15" s="1768" t="s">
        <v>13080</v>
      </c>
      <c r="H15" s="1768" t="s">
        <v>13084</v>
      </c>
      <c r="I15" s="1768" t="s">
        <v>13120</v>
      </c>
      <c r="J15" s="1768" t="s">
        <v>13088</v>
      </c>
    </row>
    <row r="16" spans="2:10">
      <c r="B16" s="2864" t="s">
        <v>12967</v>
      </c>
      <c r="C16" s="1768" t="s">
        <v>361</v>
      </c>
      <c r="D16" s="1768">
        <v>2016</v>
      </c>
      <c r="E16" s="1768" t="s">
        <v>13062</v>
      </c>
      <c r="F16" s="1768" t="s">
        <v>13121</v>
      </c>
      <c r="G16" s="1768" t="s">
        <v>13122</v>
      </c>
      <c r="H16" s="1768" t="s">
        <v>13129</v>
      </c>
      <c r="I16" s="1768" t="s">
        <v>13136</v>
      </c>
      <c r="J16" s="1768" t="s">
        <v>13133</v>
      </c>
    </row>
    <row r="17" spans="2:10">
      <c r="B17" s="2864"/>
      <c r="C17" s="1768" t="s">
        <v>423</v>
      </c>
      <c r="D17" s="1768">
        <v>2014</v>
      </c>
      <c r="E17" s="1768" t="s">
        <v>13063</v>
      </c>
      <c r="F17" s="1768" t="s">
        <v>13123</v>
      </c>
      <c r="G17" s="1768" t="s">
        <v>13124</v>
      </c>
      <c r="H17" s="1768" t="s">
        <v>13130</v>
      </c>
      <c r="I17" s="1768" t="s">
        <v>13137</v>
      </c>
      <c r="J17" s="1768" t="s">
        <v>13088</v>
      </c>
    </row>
    <row r="18" spans="2:10">
      <c r="B18" s="2864"/>
      <c r="C18" s="1768" t="s">
        <v>378</v>
      </c>
      <c r="D18" s="1768">
        <v>2015</v>
      </c>
      <c r="E18" s="1768" t="s">
        <v>13064</v>
      </c>
      <c r="F18" s="1768" t="s">
        <v>13125</v>
      </c>
      <c r="G18" s="1768" t="s">
        <v>13126</v>
      </c>
      <c r="H18" s="1768" t="s">
        <v>13131</v>
      </c>
      <c r="I18" s="1768" t="s">
        <v>13138</v>
      </c>
      <c r="J18" s="1768" t="s">
        <v>13134</v>
      </c>
    </row>
    <row r="19" spans="2:10">
      <c r="B19" s="2864"/>
      <c r="C19" s="1768" t="s">
        <v>361</v>
      </c>
      <c r="D19" s="1768">
        <v>2019</v>
      </c>
      <c r="E19" s="1768" t="s">
        <v>13065</v>
      </c>
      <c r="F19" s="1768" t="s">
        <v>13127</v>
      </c>
      <c r="G19" s="1768" t="s">
        <v>13128</v>
      </c>
      <c r="H19" s="1768" t="s">
        <v>13132</v>
      </c>
      <c r="I19" s="1768" t="s">
        <v>13139</v>
      </c>
      <c r="J19" s="1768" t="s">
        <v>13135</v>
      </c>
    </row>
    <row r="20" spans="2:10">
      <c r="B20" s="2865" t="s">
        <v>13096</v>
      </c>
      <c r="C20" s="1769" t="s">
        <v>520</v>
      </c>
      <c r="D20" s="1769">
        <v>2015</v>
      </c>
      <c r="E20" s="1769" t="s">
        <v>13097</v>
      </c>
      <c r="F20" s="1769" t="s">
        <v>13158</v>
      </c>
      <c r="G20" s="1769" t="s">
        <v>13159</v>
      </c>
      <c r="H20" s="1769" t="s">
        <v>13166</v>
      </c>
      <c r="I20" s="1769" t="s">
        <v>13173</v>
      </c>
      <c r="J20" s="1769" t="s">
        <v>13170</v>
      </c>
    </row>
    <row r="21" spans="2:10">
      <c r="B21" s="2865"/>
      <c r="C21" s="1769" t="s">
        <v>520</v>
      </c>
      <c r="D21" s="1769">
        <v>2016</v>
      </c>
      <c r="E21" s="1769" t="s">
        <v>13098</v>
      </c>
      <c r="F21" s="1769" t="s">
        <v>13160</v>
      </c>
      <c r="G21" s="1769" t="s">
        <v>13161</v>
      </c>
      <c r="H21" s="1769" t="s">
        <v>13167</v>
      </c>
      <c r="I21" s="1769" t="s">
        <v>13173</v>
      </c>
      <c r="J21" s="1769" t="s">
        <v>13171</v>
      </c>
    </row>
    <row r="22" spans="2:10">
      <c r="B22" s="2865"/>
      <c r="C22" s="1769" t="s">
        <v>13157</v>
      </c>
      <c r="D22" s="1769">
        <v>2018</v>
      </c>
      <c r="E22" s="1769" t="s">
        <v>13099</v>
      </c>
      <c r="F22" s="1769" t="s">
        <v>13162</v>
      </c>
      <c r="G22" s="1769" t="s">
        <v>13163</v>
      </c>
      <c r="H22" s="1769" t="s">
        <v>13168</v>
      </c>
      <c r="I22" s="1769" t="s">
        <v>13173</v>
      </c>
      <c r="J22" s="1769" t="s">
        <v>13172</v>
      </c>
    </row>
    <row r="23" spans="2:10">
      <c r="B23" s="2865"/>
      <c r="C23" s="1769" t="s">
        <v>2093</v>
      </c>
      <c r="D23" s="1769">
        <v>2017</v>
      </c>
      <c r="E23" s="1769" t="s">
        <v>13100</v>
      </c>
      <c r="F23" s="1769" t="s">
        <v>13164</v>
      </c>
      <c r="G23" s="1769" t="s">
        <v>13165</v>
      </c>
      <c r="H23" s="1769" t="s">
        <v>13169</v>
      </c>
      <c r="I23" s="1769" t="s">
        <v>13173</v>
      </c>
      <c r="J23" s="1769" t="s">
        <v>13172</v>
      </c>
    </row>
    <row r="24" spans="2:10" ht="25.5">
      <c r="B24" s="2863" t="s">
        <v>12965</v>
      </c>
      <c r="C24" s="1770" t="s">
        <v>7181</v>
      </c>
      <c r="D24" s="1770">
        <v>2019</v>
      </c>
      <c r="E24" s="1770" t="s">
        <v>13068</v>
      </c>
      <c r="F24" s="1770" t="s">
        <v>13174</v>
      </c>
      <c r="G24" s="1770">
        <v>1500040601</v>
      </c>
      <c r="H24" s="1770" t="s">
        <v>13175</v>
      </c>
      <c r="I24" s="1771" t="s">
        <v>13176</v>
      </c>
      <c r="J24" s="1770" t="s">
        <v>13177</v>
      </c>
    </row>
    <row r="25" spans="2:10" ht="25.5">
      <c r="B25" s="2863"/>
      <c r="C25" s="1770" t="s">
        <v>1934</v>
      </c>
      <c r="D25" s="1770">
        <v>2020</v>
      </c>
      <c r="E25" s="1770" t="s">
        <v>13069</v>
      </c>
      <c r="F25" s="1770" t="s">
        <v>13174</v>
      </c>
      <c r="G25" s="1770">
        <v>1500040601</v>
      </c>
      <c r="H25" s="1770" t="s">
        <v>13175</v>
      </c>
      <c r="I25" s="1771" t="s">
        <v>13176</v>
      </c>
      <c r="J25" s="1770" t="s">
        <v>13177</v>
      </c>
    </row>
    <row r="26" spans="2:10" ht="25.5">
      <c r="B26" s="2863"/>
      <c r="C26" s="1770" t="s">
        <v>1934</v>
      </c>
      <c r="D26" s="1770">
        <v>2020</v>
      </c>
      <c r="E26" s="1770" t="s">
        <v>13070</v>
      </c>
      <c r="F26" s="1770" t="s">
        <v>13174</v>
      </c>
      <c r="G26" s="1770">
        <v>1500040601</v>
      </c>
      <c r="H26" s="1770" t="s">
        <v>13175</v>
      </c>
      <c r="I26" s="1771" t="s">
        <v>13176</v>
      </c>
      <c r="J26" s="1770" t="s">
        <v>13177</v>
      </c>
    </row>
    <row r="27" spans="2:10" ht="25.5">
      <c r="B27" s="2863"/>
      <c r="C27" s="1770" t="s">
        <v>588</v>
      </c>
      <c r="D27" s="1770">
        <v>2021</v>
      </c>
      <c r="E27" s="1770" t="s">
        <v>13071</v>
      </c>
      <c r="F27" s="1770" t="s">
        <v>13174</v>
      </c>
      <c r="G27" s="1770">
        <v>1500040601</v>
      </c>
      <c r="H27" s="1770" t="s">
        <v>13175</v>
      </c>
      <c r="I27" s="1771" t="s">
        <v>13176</v>
      </c>
      <c r="J27" s="1770" t="s">
        <v>13177</v>
      </c>
    </row>
  </sheetData>
  <mergeCells count="4">
    <mergeCell ref="B24:B27"/>
    <mergeCell ref="B12:B15"/>
    <mergeCell ref="B16:B19"/>
    <mergeCell ref="B20:B23"/>
  </mergeCells>
  <phoneticPr fontId="1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0">
    <pageSetUpPr fitToPage="1"/>
  </sheetPr>
  <dimension ref="A1:X227"/>
  <sheetViews>
    <sheetView showGridLines="0" zoomScale="55" zoomScaleNormal="55" zoomScaleSheetLayoutView="70" workbookViewId="0">
      <pane ySplit="2" topLeftCell="A27" activePane="bottomLeft" state="frozen"/>
      <selection activeCell="M87" sqref="M87"/>
      <selection pane="bottomLeft" activeCell="S40" sqref="S40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13366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874" t="s">
        <v>188</v>
      </c>
      <c r="B4" s="875"/>
      <c r="C4" s="875" t="s">
        <v>13111</v>
      </c>
      <c r="D4" s="875" t="s">
        <v>190</v>
      </c>
      <c r="E4" s="875" t="s">
        <v>191</v>
      </c>
      <c r="F4" s="875" t="s">
        <v>191</v>
      </c>
      <c r="G4" s="875" t="s">
        <v>191</v>
      </c>
      <c r="H4" s="1478"/>
      <c r="I4" s="875" t="s">
        <v>125</v>
      </c>
      <c r="J4" s="875" t="s">
        <v>13443</v>
      </c>
      <c r="K4" s="876" t="s">
        <v>12753</v>
      </c>
      <c r="L4" s="875" t="s">
        <v>13405</v>
      </c>
      <c r="M4" s="2857" t="s">
        <v>13419</v>
      </c>
      <c r="N4" s="876" t="s">
        <v>13420</v>
      </c>
      <c r="O4" s="876" t="s">
        <v>13379</v>
      </c>
      <c r="P4" s="1754"/>
      <c r="Q4" s="875" t="s">
        <v>7210</v>
      </c>
      <c r="R4" s="875">
        <f>IF(MID(RIGHT(S4,8),1,1)="M",2021,IF(MID(RIGHT(S4,8),1,1)="N",2022,IF(MID(RIGHT(S4,8),1,1)="P",2023,IF(MID(RIGHT(S4,8),1,1)="R",1994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2021</v>
      </c>
      <c r="S4" s="875" t="s">
        <v>13384</v>
      </c>
      <c r="T4" s="875">
        <v>2870</v>
      </c>
      <c r="U4" s="1239">
        <v>45472</v>
      </c>
      <c r="V4" s="878"/>
      <c r="W4" s="879">
        <v>6900</v>
      </c>
      <c r="X4" s="880">
        <v>7500</v>
      </c>
    </row>
    <row r="5" spans="1:24" ht="26.25" customHeight="1">
      <c r="A5" s="1759"/>
      <c r="B5" s="1755"/>
      <c r="C5" s="320" t="s">
        <v>13365</v>
      </c>
      <c r="D5" s="1755"/>
      <c r="E5" s="1755"/>
      <c r="F5" s="1755"/>
      <c r="G5" s="1755"/>
      <c r="H5" s="1755"/>
      <c r="I5" s="1755" t="s">
        <v>7894</v>
      </c>
      <c r="J5" s="412" t="s">
        <v>13356</v>
      </c>
      <c r="K5" s="884" t="s">
        <v>211</v>
      </c>
      <c r="L5" s="1755" t="s">
        <v>13404</v>
      </c>
      <c r="M5" s="2878"/>
      <c r="N5" s="73" t="s">
        <v>2431</v>
      </c>
      <c r="O5" s="882"/>
      <c r="P5" s="1760"/>
      <c r="Q5" s="882" t="s">
        <v>13399</v>
      </c>
      <c r="R5" s="882">
        <f>IF(MID(RIGHT(S5,8),1,1)="M",2021,IF(MID(RIGHT(S5,8),1,1)="N",2022,IF(MID(RIGHT(S5,8),1,1)="P",2023,IF(MID(RIGHT(S5,8),1,1)="R",1994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2023</v>
      </c>
      <c r="S5" s="882" t="s">
        <v>13385</v>
      </c>
      <c r="T5" s="882">
        <v>1000</v>
      </c>
      <c r="U5" s="1781">
        <v>45473</v>
      </c>
      <c r="V5" s="1761"/>
      <c r="W5" s="1762" t="s">
        <v>13734</v>
      </c>
      <c r="X5" s="1763" t="s">
        <v>13551</v>
      </c>
    </row>
    <row r="6" spans="1:24" ht="26.25" customHeight="1">
      <c r="A6" s="881"/>
      <c r="B6" s="882"/>
      <c r="C6" s="882"/>
      <c r="D6" s="882"/>
      <c r="E6" s="882"/>
      <c r="F6" s="882"/>
      <c r="G6" s="882"/>
      <c r="H6" s="882"/>
      <c r="I6" s="882" t="s">
        <v>13354</v>
      </c>
      <c r="J6" s="320" t="s">
        <v>13363</v>
      </c>
      <c r="K6" s="889" t="s">
        <v>13350</v>
      </c>
      <c r="L6" s="882" t="s">
        <v>13402</v>
      </c>
      <c r="M6" s="2878"/>
      <c r="N6" s="73" t="s">
        <v>3907</v>
      </c>
      <c r="O6" s="1436"/>
      <c r="P6" s="882"/>
      <c r="Q6" s="882" t="s">
        <v>8222</v>
      </c>
      <c r="R6" s="882">
        <f>IF(MID(RIGHT(S6,8),1,1)="M",2021,IF(MID(RIGHT(S6,8),1,1)="N",2022,IF(MID(RIGHT(S6,8),1,1)="P",2023,IF(MID(RIGHT(S6,8),1,1)="R",1994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2011</v>
      </c>
      <c r="S6" s="882" t="s">
        <v>13386</v>
      </c>
      <c r="T6" s="882">
        <v>1750</v>
      </c>
      <c r="U6" s="891">
        <v>45476</v>
      </c>
      <c r="V6" s="885"/>
      <c r="W6" s="911"/>
      <c r="X6" s="888"/>
    </row>
    <row r="7" spans="1:24" ht="26.25" customHeight="1">
      <c r="A7" s="881"/>
      <c r="B7" s="882"/>
      <c r="C7" s="882"/>
      <c r="D7" s="882"/>
      <c r="E7" s="882"/>
      <c r="F7" s="882"/>
      <c r="G7" s="882"/>
      <c r="H7" s="882"/>
      <c r="I7" s="882"/>
      <c r="J7" s="882" t="s">
        <v>11789</v>
      </c>
      <c r="K7" s="889" t="s">
        <v>8972</v>
      </c>
      <c r="L7" s="882" t="s">
        <v>13403</v>
      </c>
      <c r="M7" s="2842"/>
      <c r="N7" s="73" t="s">
        <v>12674</v>
      </c>
      <c r="O7" s="1436"/>
      <c r="P7" s="1772" t="s">
        <v>12748</v>
      </c>
      <c r="Q7" s="882" t="s">
        <v>8222</v>
      </c>
      <c r="R7" s="882">
        <f>IF(MID(RIGHT(S7,8),1,1)="M",2021,IF(MID(RIGHT(S7,8),1,1)="N",2022,IF(MID(RIGHT(S7,8),1,1)="P",2023,IF(MID(RIGHT(S7,8),1,1)="R",1994,IF(MID(RIGHT(S7,8),1,1)="S",1995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2022</v>
      </c>
      <c r="S7" s="882" t="s">
        <v>13387</v>
      </c>
      <c r="T7" s="882">
        <v>1750</v>
      </c>
      <c r="U7" s="891">
        <v>45478</v>
      </c>
      <c r="V7" s="885"/>
      <c r="W7" s="911"/>
      <c r="X7" s="888"/>
    </row>
    <row r="8" spans="1:24" ht="26.25" customHeight="1">
      <c r="A8" s="881"/>
      <c r="B8" s="882"/>
      <c r="C8" s="882"/>
      <c r="D8" s="882"/>
      <c r="E8" s="882"/>
      <c r="F8" s="882"/>
      <c r="G8" s="882"/>
      <c r="H8" s="882"/>
      <c r="I8" s="882"/>
      <c r="J8" s="882" t="s">
        <v>13442</v>
      </c>
      <c r="K8" s="890"/>
      <c r="L8" s="882"/>
      <c r="M8" s="882"/>
      <c r="N8" s="882"/>
      <c r="O8" s="882"/>
      <c r="P8" s="882"/>
      <c r="Q8" s="882"/>
      <c r="R8" s="882"/>
      <c r="S8" s="883" t="s">
        <v>189</v>
      </c>
      <c r="T8" s="883">
        <v>3930</v>
      </c>
      <c r="U8" s="885">
        <v>45479</v>
      </c>
      <c r="V8" s="891"/>
      <c r="W8" s="887"/>
      <c r="X8" s="888"/>
    </row>
    <row r="9" spans="1:24" ht="26.25" customHeight="1">
      <c r="A9" s="881"/>
      <c r="B9" s="882"/>
      <c r="C9" s="882"/>
      <c r="D9" s="882"/>
      <c r="E9" s="882"/>
      <c r="F9" s="882"/>
      <c r="G9" s="882"/>
      <c r="H9" s="882"/>
      <c r="I9" s="882"/>
      <c r="J9" s="882"/>
      <c r="K9" s="890"/>
      <c r="L9" s="882" t="s">
        <v>13421</v>
      </c>
      <c r="M9" s="882"/>
      <c r="N9" s="882"/>
      <c r="O9" s="882"/>
      <c r="P9" s="882"/>
      <c r="Q9" s="882"/>
      <c r="R9" s="882"/>
      <c r="S9" s="883" t="s">
        <v>2472</v>
      </c>
      <c r="T9" s="883">
        <f>SUM(T4:T8)</f>
        <v>11300</v>
      </c>
      <c r="U9" s="891"/>
      <c r="V9" s="891"/>
      <c r="W9" s="887"/>
      <c r="X9" s="1309"/>
    </row>
    <row r="10" spans="1:24" ht="26.25" customHeight="1" thickBot="1">
      <c r="A10" s="892"/>
      <c r="B10" s="893"/>
      <c r="C10" s="893"/>
      <c r="D10" s="893"/>
      <c r="E10" s="893"/>
      <c r="F10" s="893"/>
      <c r="G10" s="893"/>
      <c r="H10" s="893"/>
      <c r="I10" s="893"/>
      <c r="J10" s="893" t="s">
        <v>13113</v>
      </c>
      <c r="K10" s="611" t="s">
        <v>13364</v>
      </c>
      <c r="L10" s="893"/>
      <c r="M10" s="893"/>
      <c r="N10" s="894"/>
      <c r="O10" s="894"/>
      <c r="P10" s="895"/>
      <c r="Q10" s="893"/>
      <c r="R10" s="893"/>
      <c r="S10" s="896" t="s">
        <v>12541</v>
      </c>
      <c r="T10" s="896">
        <v>7370</v>
      </c>
      <c r="U10" s="897"/>
      <c r="V10" s="898"/>
      <c r="W10" s="899"/>
      <c r="X10" s="900"/>
    </row>
    <row r="11" spans="1:24" ht="26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51"/>
      <c r="L11" s="4"/>
      <c r="M11" s="4"/>
      <c r="N11" s="451"/>
      <c r="O11" s="451"/>
      <c r="P11" s="452"/>
      <c r="Q11" s="4"/>
      <c r="R11" s="4"/>
      <c r="S11" s="4"/>
      <c r="T11" s="4"/>
      <c r="U11" s="453"/>
      <c r="V11" s="454"/>
      <c r="W11" s="455"/>
      <c r="X11" s="455"/>
    </row>
    <row r="12" spans="1:24" ht="26.25" customHeight="1" thickBot="1"/>
    <row r="13" spans="1:24" ht="26.25" customHeight="1">
      <c r="A13" s="874" t="s">
        <v>188</v>
      </c>
      <c r="B13" s="875"/>
      <c r="C13" s="875" t="s">
        <v>24</v>
      </c>
      <c r="D13" s="875" t="s">
        <v>190</v>
      </c>
      <c r="E13" s="875" t="s">
        <v>191</v>
      </c>
      <c r="F13" s="875" t="s">
        <v>191</v>
      </c>
      <c r="G13" s="875" t="s">
        <v>191</v>
      </c>
      <c r="H13" s="1478"/>
      <c r="I13" s="875" t="s">
        <v>129</v>
      </c>
      <c r="J13" s="875" t="s">
        <v>13443</v>
      </c>
      <c r="K13" s="876" t="s">
        <v>12753</v>
      </c>
      <c r="L13" s="875" t="s">
        <v>13422</v>
      </c>
      <c r="M13" s="875" t="s">
        <v>13410</v>
      </c>
      <c r="N13" s="876" t="s">
        <v>13390</v>
      </c>
      <c r="O13" s="876" t="s">
        <v>13380</v>
      </c>
      <c r="P13" s="875"/>
      <c r="Q13" s="875" t="s">
        <v>13383</v>
      </c>
      <c r="R13" s="875">
        <f>IF(MID(RIGHT(S13,8),1,1)="M",2021,IF(MID(RIGHT(S13,8),1,1)="N",2022,IF(MID(RIGHT(S13,8),1,1)="P",2023,IF(MID(RIGHT(S13,8),1,1)="R",1994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2020</v>
      </c>
      <c r="S13" s="875" t="s">
        <v>13409</v>
      </c>
      <c r="T13" s="875">
        <v>1930</v>
      </c>
      <c r="U13" s="1239">
        <v>45472</v>
      </c>
      <c r="V13" s="878"/>
      <c r="W13" s="1240">
        <v>5700</v>
      </c>
      <c r="X13" s="1438">
        <v>6350</v>
      </c>
    </row>
    <row r="14" spans="1:24" ht="26.25" customHeight="1">
      <c r="A14" s="1759"/>
      <c r="B14" s="1755"/>
      <c r="C14" s="320" t="s">
        <v>12054</v>
      </c>
      <c r="D14" s="1755"/>
      <c r="E14" s="1755"/>
      <c r="F14" s="1755"/>
      <c r="G14" s="1755"/>
      <c r="H14" s="1755"/>
      <c r="I14" s="1755" t="s">
        <v>7894</v>
      </c>
      <c r="J14" s="412" t="s">
        <v>13356</v>
      </c>
      <c r="K14" s="884" t="s">
        <v>12754</v>
      </c>
      <c r="L14" s="1755" t="s">
        <v>13423</v>
      </c>
      <c r="M14" s="882" t="s">
        <v>13395</v>
      </c>
      <c r="N14" s="73" t="s">
        <v>2943</v>
      </c>
      <c r="O14" s="882"/>
      <c r="P14" s="1755"/>
      <c r="Q14" s="882" t="s">
        <v>427</v>
      </c>
      <c r="R14" s="882">
        <f>IF(MID(RIGHT(S14,8),1,1)="M",2021,IF(MID(RIGHT(S14,8),1,1)="N",2022,IF(MID(RIGHT(S14,8),1,1)="P",2023,IF(MID(RIGHT(S14,8),1,1)="R",1994,IF(MID(RIGHT(S14,8),1,1)="S",1995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2020</v>
      </c>
      <c r="S14" s="882" t="s">
        <v>13392</v>
      </c>
      <c r="T14" s="882">
        <v>1600</v>
      </c>
      <c r="U14" s="1781">
        <v>45473</v>
      </c>
      <c r="V14" s="1761"/>
      <c r="W14" s="1762">
        <v>5650</v>
      </c>
      <c r="X14" s="1763">
        <v>6250</v>
      </c>
    </row>
    <row r="15" spans="1:24" ht="26.25" customHeight="1">
      <c r="A15" s="881"/>
      <c r="B15" s="882"/>
      <c r="C15" s="882"/>
      <c r="D15" s="882"/>
      <c r="E15" s="882"/>
      <c r="F15" s="882"/>
      <c r="G15" s="882"/>
      <c r="H15" s="882"/>
      <c r="I15" s="882" t="s">
        <v>11853</v>
      </c>
      <c r="J15" s="320" t="s">
        <v>13355</v>
      </c>
      <c r="K15" s="889" t="s">
        <v>13350</v>
      </c>
      <c r="L15" s="882" t="s">
        <v>13424</v>
      </c>
      <c r="M15" s="882" t="s">
        <v>13396</v>
      </c>
      <c r="N15" s="73" t="s">
        <v>3907</v>
      </c>
      <c r="O15" s="1436"/>
      <c r="P15" s="882"/>
      <c r="Q15" s="882" t="s">
        <v>203</v>
      </c>
      <c r="R15" s="882">
        <f>IF(MID(RIGHT(S15,8),1,1)="M",2021,IF(MID(RIGHT(S15,8),1,1)="N",2022,IF(MID(RIGHT(S15,8),1,1)="P",2023,IF(MID(RIGHT(S15,8),1,1)="R",1994,IF(MID(RIGHT(S15,8),1,1)="S",1995,IF(MID(RIGHT(S15,8),1,1)="T",1996,IF(MID(RIGHT(S15,8),1,1)="V",1997,IF(MID(RIGHT(S15,8),1,1)="W",1998,IF(MID(RIGHT(S15,8),1,1)="X",1999,IF(MID(RIGHT(S15,8),1,1)="Y",2000,IF(MID(RIGHT(S15,8),1,1)="1",2001,IF(MID(RIGHT(S15,8),1,1)="2",2002,IF(MID(RIGHT(S15,8),1,1)="3",2003,IF(MID(RIGHT(S15,8),1,1)="4",2004,IF(MID(RIGHT(S15,8),1,1)="5",2005,IF(MID(RIGHT(S15,8),1,1)="6",2006,IF(MID(RIGHT(S15,8),1,1)="7",2007,IF(MID(RIGHT(S15,8),1,1)="8",2008,IF(MID(RIGHT(S15,8),1,1)="9",2009,IF(MID(RIGHT(S15,8),1,1)="A",2010,IF(MID(RIGHT(S15,8),1,1)="B",2011,IF(MID(RIGHT(S15,8),1,1)="C",2012,IF(MID(RIGHT(S15,8),1,1)="D",2013,IF(MID(RIGHT(S15,8),1,1)="E",2014,IF(MID(RIGHT(S15,8),1,1)="F",2015,IF(MID(RIGHT(S15,8),1,1)="G",2016,IF(MID(RIGHT(S15,8),1,1)="H",2017,IF(MID(RIGHT(S15,8),1,1)="J",2018,IF(MID(RIGHT(S15,8),1,1)="K",2019,IF(MID(RIGHT(S15,8),1,1)="L",2020,""))))))))))))))))))))))))))))))</f>
        <v>2016</v>
      </c>
      <c r="S15" s="882" t="s">
        <v>13393</v>
      </c>
      <c r="T15" s="882">
        <v>1600</v>
      </c>
      <c r="U15" s="891">
        <v>45476</v>
      </c>
      <c r="V15" s="885"/>
      <c r="W15" s="1762" t="s">
        <v>13734</v>
      </c>
      <c r="X15" s="888" t="s">
        <v>13695</v>
      </c>
    </row>
    <row r="16" spans="1:24" ht="26.25" customHeight="1">
      <c r="A16" s="881"/>
      <c r="B16" s="882"/>
      <c r="C16" s="882"/>
      <c r="D16" s="882"/>
      <c r="E16" s="882"/>
      <c r="F16" s="882"/>
      <c r="G16" s="882"/>
      <c r="H16" s="882"/>
      <c r="I16" s="882"/>
      <c r="J16" s="882" t="s">
        <v>13357</v>
      </c>
      <c r="K16" s="889" t="s">
        <v>8972</v>
      </c>
      <c r="L16" s="882" t="s">
        <v>13425</v>
      </c>
      <c r="M16" s="882" t="s">
        <v>13397</v>
      </c>
      <c r="N16" s="73" t="s">
        <v>12674</v>
      </c>
      <c r="O16" s="1436"/>
      <c r="P16" s="882"/>
      <c r="Q16" s="882" t="s">
        <v>205</v>
      </c>
      <c r="R16" s="882">
        <f>IF(MID(RIGHT(S16,8),1,1)="M",2021,IF(MID(RIGHT(S16,8),1,1)="N",2022,IF(MID(RIGHT(S16,8),1,1)="P",2023,IF(MID(RIGHT(S16,8),1,1)="R",1994,IF(MID(RIGHT(S16,8),1,1)="S",1995,IF(MID(RIGHT(S16,8),1,1)="T",1996,IF(MID(RIGHT(S16,8),1,1)="V",1997,IF(MID(RIGHT(S16,8),1,1)="W",1998,IF(MID(RIGHT(S16,8),1,1)="X",1999,IF(MID(RIGHT(S16,8),1,1)="Y",2000,IF(MID(RIGHT(S16,8),1,1)="1",2001,IF(MID(RIGHT(S16,8),1,1)="2",2002,IF(MID(RIGHT(S16,8),1,1)="3",2003,IF(MID(RIGHT(S16,8),1,1)="4",2004,IF(MID(RIGHT(S16,8),1,1)="5",2005,IF(MID(RIGHT(S16,8),1,1)="6",2006,IF(MID(RIGHT(S16,8),1,1)="7",2007,IF(MID(RIGHT(S16,8),1,1)="8",2008,IF(MID(RIGHT(S16,8),1,1)="9",2009,IF(MID(RIGHT(S16,8),1,1)="A",2010,IF(MID(RIGHT(S16,8),1,1)="B",2011,IF(MID(RIGHT(S16,8),1,1)="C",2012,IF(MID(RIGHT(S16,8),1,1)="D",2013,IF(MID(RIGHT(S16,8),1,1)="E",2014,IF(MID(RIGHT(S16,8),1,1)="F",2015,IF(MID(RIGHT(S16,8),1,1)="G",2016,IF(MID(RIGHT(S16,8),1,1)="H",2017,IF(MID(RIGHT(S16,8),1,1)="J",2018,IF(MID(RIGHT(S16,8),1,1)="K",2019,IF(MID(RIGHT(S16,8),1,1)="L",2020,""))))))))))))))))))))))))))))))</f>
        <v>2016</v>
      </c>
      <c r="S16" s="882" t="s">
        <v>13394</v>
      </c>
      <c r="T16" s="882">
        <v>1600</v>
      </c>
      <c r="U16" s="891">
        <v>45478</v>
      </c>
      <c r="V16" s="885"/>
      <c r="W16" s="911"/>
      <c r="X16" s="888"/>
    </row>
    <row r="17" spans="1:24" ht="26.25" customHeight="1">
      <c r="A17" s="881"/>
      <c r="B17" s="882"/>
      <c r="C17" s="882"/>
      <c r="D17" s="882"/>
      <c r="E17" s="882"/>
      <c r="F17" s="882"/>
      <c r="G17" s="882"/>
      <c r="H17" s="882"/>
      <c r="I17" s="882"/>
      <c r="J17" s="882" t="s">
        <v>13442</v>
      </c>
      <c r="K17" s="890"/>
      <c r="L17" s="882"/>
      <c r="M17" s="882"/>
      <c r="N17" s="882"/>
      <c r="O17" s="882"/>
      <c r="P17" s="882"/>
      <c r="Q17" s="882"/>
      <c r="R17" s="882"/>
      <c r="S17" s="883" t="s">
        <v>189</v>
      </c>
      <c r="T17" s="883">
        <v>3680</v>
      </c>
      <c r="U17" s="885">
        <v>45479</v>
      </c>
      <c r="V17" s="891"/>
      <c r="W17" s="887"/>
      <c r="X17" s="888"/>
    </row>
    <row r="18" spans="1:24" ht="26.25" customHeight="1">
      <c r="A18" s="881"/>
      <c r="B18" s="882"/>
      <c r="C18" s="882"/>
      <c r="D18" s="882"/>
      <c r="E18" s="882"/>
      <c r="F18" s="882"/>
      <c r="G18" s="882"/>
      <c r="H18" s="882"/>
      <c r="I18" s="882"/>
      <c r="J18" s="882" t="s">
        <v>13415</v>
      </c>
      <c r="K18" s="890"/>
      <c r="L18" s="882" t="s">
        <v>13426</v>
      </c>
      <c r="M18" s="882"/>
      <c r="N18" s="882"/>
      <c r="O18" s="882"/>
      <c r="P18" s="882"/>
      <c r="Q18" s="882"/>
      <c r="R18" s="882"/>
      <c r="S18" s="883" t="s">
        <v>2472</v>
      </c>
      <c r="T18" s="883">
        <f>SUM(T13:T17)</f>
        <v>10410</v>
      </c>
      <c r="U18" s="891"/>
      <c r="V18" s="891"/>
      <c r="W18" s="887"/>
      <c r="X18" s="1309"/>
    </row>
    <row r="19" spans="1:24" ht="26.25" customHeight="1" thickBot="1">
      <c r="A19" s="892"/>
      <c r="B19" s="893"/>
      <c r="C19" s="893"/>
      <c r="D19" s="893"/>
      <c r="E19" s="893"/>
      <c r="F19" s="893"/>
      <c r="G19" s="893"/>
      <c r="H19" s="893"/>
      <c r="I19" s="893"/>
      <c r="J19" s="893" t="s">
        <v>12800</v>
      </c>
      <c r="K19" s="611" t="s">
        <v>13364</v>
      </c>
      <c r="L19" s="893"/>
      <c r="M19" s="893"/>
      <c r="N19" s="894"/>
      <c r="O19" s="894"/>
      <c r="P19" s="895"/>
      <c r="Q19" s="893"/>
      <c r="R19" s="893"/>
      <c r="S19" s="896" t="s">
        <v>12541</v>
      </c>
      <c r="T19" s="896">
        <v>6730</v>
      </c>
      <c r="U19" s="897"/>
      <c r="V19" s="898"/>
      <c r="W19" s="899"/>
      <c r="X19" s="900"/>
    </row>
    <row r="21" spans="1:24" ht="26.25" customHeight="1" thickBot="1">
      <c r="A21" s="4"/>
      <c r="B21" s="4"/>
      <c r="C21" s="4"/>
      <c r="D21" s="4"/>
      <c r="E21" s="4"/>
      <c r="F21" s="4"/>
      <c r="G21" s="4"/>
      <c r="H21" s="4"/>
      <c r="I21" s="4"/>
      <c r="J21" s="4"/>
      <c r="K21" s="451"/>
      <c r="L21" s="4"/>
      <c r="M21" s="4"/>
      <c r="N21" s="451"/>
      <c r="O21" s="451"/>
      <c r="P21" s="452"/>
      <c r="Q21" s="4"/>
      <c r="R21" s="4"/>
      <c r="S21" s="4"/>
      <c r="T21" s="4"/>
      <c r="U21" s="453"/>
      <c r="V21" s="454"/>
      <c r="W21" s="455"/>
      <c r="X21" s="455"/>
    </row>
    <row r="22" spans="1:24" ht="26.25" customHeight="1">
      <c r="A22" s="1004" t="s">
        <v>188</v>
      </c>
      <c r="B22" s="1005"/>
      <c r="C22" s="1005" t="s">
        <v>26</v>
      </c>
      <c r="D22" s="1005" t="s">
        <v>190</v>
      </c>
      <c r="E22" s="1005" t="s">
        <v>191</v>
      </c>
      <c r="F22" s="1005" t="s">
        <v>191</v>
      </c>
      <c r="G22" s="1005" t="s">
        <v>191</v>
      </c>
      <c r="H22" s="1005" t="s">
        <v>191</v>
      </c>
      <c r="I22" s="1005" t="s">
        <v>13473</v>
      </c>
      <c r="J22" s="1010" t="s">
        <v>13493</v>
      </c>
      <c r="K22" s="1011" t="s">
        <v>11854</v>
      </c>
      <c r="L22" s="1005" t="s">
        <v>13638</v>
      </c>
      <c r="M22" s="2847" t="s">
        <v>13619</v>
      </c>
      <c r="N22" s="1011" t="s">
        <v>13536</v>
      </c>
      <c r="O22" s="1011">
        <v>870940</v>
      </c>
      <c r="P22" s="1015" t="s">
        <v>13727</v>
      </c>
      <c r="Q22" s="1005" t="s">
        <v>200</v>
      </c>
      <c r="R22" s="1005">
        <f>IF(MID(RIGHT(S22,8),1,1)="M",2021,IF(MID(RIGHT(S22,8),1,1)="N",2022,IF(MID(RIGHT(S22,8),1,1)="P",2023,IF(MID(RIGHT(S22,8),1,1)="R",1994,IF(MID(RIGHT(S22,8),1,1)="S",1995,IF(MID(RIGHT(S22,8),1,1)="T",1996,IF(MID(RIGHT(S22,8),1,1)="V",1997,IF(MID(RIGHT(S22,8),1,1)="W",1998,IF(MID(RIGHT(S22,8),1,1)="X",1999,IF(MID(RIGHT(S22,8),1,1)="Y",2000,IF(MID(RIGHT(S22,8),1,1)="1",2001,IF(MID(RIGHT(S22,8),1,1)="2",2002,IF(MID(RIGHT(S22,8),1,1)="3",2003,IF(MID(RIGHT(S22,8),1,1)="4",2004,IF(MID(RIGHT(S22,8),1,1)="5",2005,IF(MID(RIGHT(S22,8),1,1)="6",2006,IF(MID(RIGHT(S22,8),1,1)="7",2007,IF(MID(RIGHT(S22,8),1,1)="8",2008,IF(MID(RIGHT(S22,8),1,1)="9",2009,IF(MID(RIGHT(S22,8),1,1)="A",2010,IF(MID(RIGHT(S22,8),1,1)="B",2011,IF(MID(RIGHT(S22,8),1,1)="C",2012,IF(MID(RIGHT(S22,8),1,1)="D",2013,IF(MID(RIGHT(S22,8),1,1)="E",2014,IF(MID(RIGHT(S22,8),1,1)="F",2015,IF(MID(RIGHT(S22,8),1,1)="G",2016,IF(MID(RIGHT(S22,8),1,1)="H",2017,IF(MID(RIGHT(S22,8),1,1)="J",2018,IF(MID(RIGHT(S22,8),1,1)="K",2019,IF(MID(RIGHT(S22,8),1,1)="L",2020,""))))))))))))))))))))))))))))))</f>
        <v>2016</v>
      </c>
      <c r="S22" s="1005" t="s">
        <v>13541</v>
      </c>
      <c r="T22" s="1005">
        <v>1700</v>
      </c>
      <c r="U22" s="1016">
        <v>45482</v>
      </c>
      <c r="V22" s="1016">
        <v>45535</v>
      </c>
      <c r="W22" s="1017">
        <v>8800</v>
      </c>
      <c r="X22" s="1788">
        <v>10100</v>
      </c>
    </row>
    <row r="23" spans="1:24" ht="26.25" customHeight="1">
      <c r="A23" s="1006"/>
      <c r="B23" s="1007"/>
      <c r="C23" s="320" t="s">
        <v>3121</v>
      </c>
      <c r="D23" s="1007"/>
      <c r="E23" s="1007"/>
      <c r="F23" s="1007"/>
      <c r="G23" s="1007"/>
      <c r="H23" s="1007"/>
      <c r="I23" s="1007" t="s">
        <v>3598</v>
      </c>
      <c r="J23" s="317" t="s">
        <v>13492</v>
      </c>
      <c r="K23" s="1012" t="s">
        <v>195</v>
      </c>
      <c r="L23" s="1007" t="s">
        <v>13570</v>
      </c>
      <c r="M23" s="2787"/>
      <c r="N23" s="73" t="s">
        <v>7308</v>
      </c>
      <c r="O23" s="1525"/>
      <c r="P23" s="1019"/>
      <c r="Q23" s="1007" t="s">
        <v>200</v>
      </c>
      <c r="R23" s="1007">
        <f>IF(MID(RIGHT(S23,8),1,1)="M",2021,IF(MID(RIGHT(S23,8),1,1)="N",2022,IF(MID(RIGHT(S23,8),1,1)="P",2023,IF(MID(RIGHT(S23,8),1,1)="R",1994,IF(MID(RIGHT(S23,8),1,1)="S",1995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2021</v>
      </c>
      <c r="S23" s="1007" t="s">
        <v>13552</v>
      </c>
      <c r="T23" s="1007">
        <v>1700</v>
      </c>
      <c r="U23" s="1131"/>
      <c r="V23" s="1020"/>
      <c r="W23" s="1021" t="s">
        <v>13734</v>
      </c>
      <c r="X23" s="777">
        <f>X22-450</f>
        <v>9650</v>
      </c>
    </row>
    <row r="24" spans="1:24" ht="26.25" customHeight="1">
      <c r="A24" s="1006"/>
      <c r="B24" s="1007"/>
      <c r="C24" s="1007" t="s">
        <v>12776</v>
      </c>
      <c r="D24" s="1007" t="s">
        <v>191</v>
      </c>
      <c r="E24" s="1007"/>
      <c r="F24" s="1007"/>
      <c r="G24" s="1007"/>
      <c r="H24" s="1007"/>
      <c r="I24" s="1007"/>
      <c r="J24" s="320" t="s">
        <v>13491</v>
      </c>
      <c r="K24" s="1013" t="s">
        <v>13474</v>
      </c>
      <c r="L24" s="1007" t="s">
        <v>13571</v>
      </c>
      <c r="M24" s="2787"/>
      <c r="N24" s="73" t="s">
        <v>7035</v>
      </c>
      <c r="O24" s="1013"/>
      <c r="P24" s="1019"/>
      <c r="Q24" s="1007" t="s">
        <v>201</v>
      </c>
      <c r="R24" s="1007">
        <f>IF(MID(RIGHT(S24,8),1,1)="M",2021,IF(MID(RIGHT(S24,8),1,1)="N",2022,IF(MID(RIGHT(S24,8),1,1)="P",2023,IF(MID(RIGHT(S24,8),1,1)="R",1994,IF(MID(RIGHT(S24,8),1,1)="S",1995,IF(MID(RIGHT(S24,8),1,1)="T",1996,IF(MID(RIGHT(S24,8),1,1)="V",1997,IF(MID(RIGHT(S24,8),1,1)="W",1998,IF(MID(RIGHT(S24,8),1,1)="X",1999,IF(MID(RIGHT(S24,8),1,1)="Y",2000,IF(MID(RIGHT(S24,8),1,1)="1",2001,IF(MID(RIGHT(S24,8),1,1)="2",2002,IF(MID(RIGHT(S24,8),1,1)="3",2003,IF(MID(RIGHT(S24,8),1,1)="4",2004,IF(MID(RIGHT(S24,8),1,1)="5",2005,IF(MID(RIGHT(S24,8),1,1)="6",2006,IF(MID(RIGHT(S24,8),1,1)="7",2007,IF(MID(RIGHT(S24,8),1,1)="8",2008,IF(MID(RIGHT(S24,8),1,1)="9",2009,IF(MID(RIGHT(S24,8),1,1)="A",2010,IF(MID(RIGHT(S24,8),1,1)="B",2011,IF(MID(RIGHT(S24,8),1,1)="C",2012,IF(MID(RIGHT(S24,8),1,1)="D",2013,IF(MID(RIGHT(S24,8),1,1)="E",2014,IF(MID(RIGHT(S24,8),1,1)="F",2015,IF(MID(RIGHT(S24,8),1,1)="G",2016,IF(MID(RIGHT(S24,8),1,1)="H",2017,IF(MID(RIGHT(S24,8),1,1)="J",2018,IF(MID(RIGHT(S24,8),1,1)="K",2019,IF(MID(RIGHT(S24,8),1,1)="L",2020,""))))))))))))))))))))))))))))))</f>
        <v>2019</v>
      </c>
      <c r="S24" s="1007" t="s">
        <v>13542</v>
      </c>
      <c r="T24" s="1007">
        <v>1290</v>
      </c>
      <c r="U24" s="1020"/>
      <c r="V24" s="1020"/>
      <c r="W24" s="1021"/>
      <c r="X24" s="1022" t="s">
        <v>13722</v>
      </c>
    </row>
    <row r="25" spans="1:24" ht="26.25" customHeight="1">
      <c r="A25" s="1006"/>
      <c r="B25" s="1007"/>
      <c r="C25" s="1007" t="s">
        <v>12778</v>
      </c>
      <c r="D25" s="1007" t="s">
        <v>191</v>
      </c>
      <c r="E25" s="1007"/>
      <c r="F25" s="1007"/>
      <c r="G25" s="1007"/>
      <c r="H25" s="1007"/>
      <c r="I25" s="1007"/>
      <c r="J25" s="320" t="s">
        <v>13494</v>
      </c>
      <c r="K25" s="1013" t="s">
        <v>11891</v>
      </c>
      <c r="L25" s="1007" t="s">
        <v>13572</v>
      </c>
      <c r="M25" s="2786"/>
      <c r="N25" s="73" t="s">
        <v>11765</v>
      </c>
      <c r="O25" s="1013"/>
      <c r="P25" s="1019"/>
      <c r="Q25" s="1007" t="s">
        <v>193</v>
      </c>
      <c r="R25" s="1007">
        <f>IF(MID(RIGHT(S25,8),1,1)="M",2021,IF(MID(RIGHT(S25,8),1,1)="N",2022,IF(MID(RIGHT(S25,8),1,1)="P",2023,IF(MID(RIGHT(S25,8),1,1)="R",1994,IF(MID(RIGHT(S25,8),1,1)="S",1995,IF(MID(RIGHT(S25,8),1,1)="T",1996,IF(MID(RIGHT(S25,8),1,1)="V",1997,IF(MID(RIGHT(S25,8),1,1)="W",1998,IF(MID(RIGHT(S25,8),1,1)="X",1999,IF(MID(RIGHT(S25,8),1,1)="Y",2000,IF(MID(RIGHT(S25,8),1,1)="1",2001,IF(MID(RIGHT(S25,8),1,1)="2",2002,IF(MID(RIGHT(S25,8),1,1)="3",2003,IF(MID(RIGHT(S25,8),1,1)="4",2004,IF(MID(RIGHT(S25,8),1,1)="5",2005,IF(MID(RIGHT(S25,8),1,1)="6",2006,IF(MID(RIGHT(S25,8),1,1)="7",2007,IF(MID(RIGHT(S25,8),1,1)="8",2008,IF(MID(RIGHT(S25,8),1,1)="9",2009,IF(MID(RIGHT(S25,8),1,1)="A",2010,IF(MID(RIGHT(S25,8),1,1)="B",2011,IF(MID(RIGHT(S25,8),1,1)="C",2012,IF(MID(RIGHT(S25,8),1,1)="D",2013,IF(MID(RIGHT(S25,8),1,1)="E",2014,IF(MID(RIGHT(S25,8),1,1)="F",2015,IF(MID(RIGHT(S25,8),1,1)="G",2016,IF(MID(RIGHT(S25,8),1,1)="H",2017,IF(MID(RIGHT(S25,8),1,1)="J",2018,IF(MID(RIGHT(S25,8),1,1)="K",2019,IF(MID(RIGHT(S25,8),1,1)="L",2020,""))))))))))))))))))))))))))))))</f>
        <v>2016</v>
      </c>
      <c r="S25" s="1007" t="s">
        <v>13543</v>
      </c>
      <c r="T25" s="1007">
        <v>1800</v>
      </c>
      <c r="U25" s="1023"/>
      <c r="V25" s="1023"/>
      <c r="W25" s="1021"/>
      <c r="X25" s="1022"/>
    </row>
    <row r="26" spans="1:24" ht="26.25" customHeight="1">
      <c r="A26" s="1006"/>
      <c r="B26" s="1007"/>
      <c r="C26" s="1007" t="s">
        <v>13047</v>
      </c>
      <c r="D26" s="1007" t="s">
        <v>191</v>
      </c>
      <c r="E26" s="1007"/>
      <c r="F26" s="1007"/>
      <c r="G26" s="1007"/>
      <c r="H26" s="1007"/>
      <c r="I26" s="1007"/>
      <c r="J26" s="1007"/>
      <c r="K26" s="1013"/>
      <c r="L26" s="1007"/>
      <c r="M26" s="1007"/>
      <c r="N26" s="1007"/>
      <c r="O26" s="1007"/>
      <c r="P26" s="1019"/>
      <c r="Q26" s="1007"/>
      <c r="R26" s="1007"/>
      <c r="S26" s="1024" t="s">
        <v>189</v>
      </c>
      <c r="T26" s="1024">
        <v>3860</v>
      </c>
      <c r="U26" s="1020"/>
      <c r="V26" s="1020"/>
      <c r="W26" s="1021"/>
      <c r="X26" s="1022"/>
    </row>
    <row r="27" spans="1:24" ht="26.25" customHeight="1">
      <c r="A27" s="1006"/>
      <c r="B27" s="1007"/>
      <c r="C27" s="1007" t="s">
        <v>10002</v>
      </c>
      <c r="D27" s="1007" t="s">
        <v>191</v>
      </c>
      <c r="E27" s="1007"/>
      <c r="F27" s="1007"/>
      <c r="G27" s="1007"/>
      <c r="H27" s="1007"/>
      <c r="I27" s="1007"/>
      <c r="J27" s="1790" t="s">
        <v>13763</v>
      </c>
      <c r="K27" s="1013"/>
      <c r="L27" s="1007"/>
      <c r="M27" s="1007"/>
      <c r="N27" s="1013"/>
      <c r="O27" s="1013"/>
      <c r="P27" s="1019"/>
      <c r="Q27" s="1007"/>
      <c r="R27" s="1007"/>
      <c r="S27" s="1024" t="s">
        <v>2472</v>
      </c>
      <c r="T27" s="1024">
        <f>SUM(T22:T26)</f>
        <v>10350</v>
      </c>
      <c r="U27" s="1020"/>
      <c r="V27" s="1020"/>
      <c r="W27" s="1021"/>
      <c r="X27" s="1022"/>
    </row>
    <row r="28" spans="1:24" ht="26.25" customHeight="1" thickBot="1">
      <c r="A28" s="1008"/>
      <c r="B28" s="1009"/>
      <c r="C28" s="1009" t="s">
        <v>10003</v>
      </c>
      <c r="D28" s="1009" t="s">
        <v>191</v>
      </c>
      <c r="E28" s="1009"/>
      <c r="F28" s="1009"/>
      <c r="G28" s="1009"/>
      <c r="H28" s="1009"/>
      <c r="I28" s="1009"/>
      <c r="J28" s="1009"/>
      <c r="K28" s="611" t="s">
        <v>13475</v>
      </c>
      <c r="L28" s="1009"/>
      <c r="M28" s="1009"/>
      <c r="N28" s="1014"/>
      <c r="O28" s="1014"/>
      <c r="P28" s="1025"/>
      <c r="Q28" s="1009"/>
      <c r="R28" s="1009"/>
      <c r="S28" s="1025" t="s">
        <v>12541</v>
      </c>
      <c r="T28" s="1025">
        <v>6490</v>
      </c>
      <c r="U28" s="1027"/>
      <c r="V28" s="1028"/>
      <c r="W28" s="1029"/>
      <c r="X28" s="1030"/>
    </row>
    <row r="29" spans="1:24" ht="26.25" customHeight="1">
      <c r="A29" s="1004" t="s">
        <v>188</v>
      </c>
      <c r="B29" s="1005"/>
      <c r="C29" s="1005" t="s">
        <v>26</v>
      </c>
      <c r="D29" s="1005" t="s">
        <v>190</v>
      </c>
      <c r="E29" s="1005" t="s">
        <v>191</v>
      </c>
      <c r="F29" s="1005" t="s">
        <v>191</v>
      </c>
      <c r="G29" s="1005" t="s">
        <v>191</v>
      </c>
      <c r="H29" s="1005" t="s">
        <v>191</v>
      </c>
      <c r="I29" s="1005" t="s">
        <v>13473</v>
      </c>
      <c r="J29" s="1010" t="s">
        <v>13493</v>
      </c>
      <c r="K29" s="1011" t="s">
        <v>11854</v>
      </c>
      <c r="L29" s="1005" t="s">
        <v>13603</v>
      </c>
      <c r="M29" s="2847" t="s">
        <v>13553</v>
      </c>
      <c r="N29" s="1011" t="s">
        <v>13548</v>
      </c>
      <c r="O29" s="1011">
        <v>871166</v>
      </c>
      <c r="P29" s="1015" t="s">
        <v>13727</v>
      </c>
      <c r="Q29" s="1005" t="s">
        <v>200</v>
      </c>
      <c r="R29" s="1005">
        <f>IF(MID(RIGHT(S29,8),1,1)="M",2021,IF(MID(RIGHT(S29,8),1,1)="N",2022,IF(MID(RIGHT(S29,8),1,1)="P",2023,IF(MID(RIGHT(S29,8),1,1)="R",1994,IF(MID(RIGHT(S29,8),1,1)="S",1995,IF(MID(RIGHT(S29,8),1,1)="T",1996,IF(MID(RIGHT(S29,8),1,1)="V",1997,IF(MID(RIGHT(S29,8),1,1)="W",1998,IF(MID(RIGHT(S29,8),1,1)="X",1999,IF(MID(RIGHT(S29,8),1,1)="Y",2000,IF(MID(RIGHT(S29,8),1,1)="1",2001,IF(MID(RIGHT(S29,8),1,1)="2",2002,IF(MID(RIGHT(S29,8),1,1)="3",2003,IF(MID(RIGHT(S29,8),1,1)="4",2004,IF(MID(RIGHT(S29,8),1,1)="5",2005,IF(MID(RIGHT(S29,8),1,1)="6",2006,IF(MID(RIGHT(S29,8),1,1)="7",2007,IF(MID(RIGHT(S29,8),1,1)="8",2008,IF(MID(RIGHT(S29,8),1,1)="9",2009,IF(MID(RIGHT(S29,8),1,1)="A",2010,IF(MID(RIGHT(S29,8),1,1)="B",2011,IF(MID(RIGHT(S29,8),1,1)="C",2012,IF(MID(RIGHT(S29,8),1,1)="D",2013,IF(MID(RIGHT(S29,8),1,1)="E",2014,IF(MID(RIGHT(S29,8),1,1)="F",2015,IF(MID(RIGHT(S29,8),1,1)="G",2016,IF(MID(RIGHT(S29,8),1,1)="H",2017,IF(MID(RIGHT(S29,8),1,1)="J",2018,IF(MID(RIGHT(S29,8),1,1)="K",2019,IF(MID(RIGHT(S29,8),1,1)="L",2020,""))))))))))))))))))))))))))))))</f>
        <v>2016</v>
      </c>
      <c r="S29" s="1005" t="s">
        <v>13544</v>
      </c>
      <c r="T29" s="1005">
        <v>1700</v>
      </c>
      <c r="U29" s="1683">
        <v>45489</v>
      </c>
      <c r="V29" s="1683">
        <v>45542</v>
      </c>
      <c r="W29" s="1017">
        <v>8800</v>
      </c>
      <c r="X29" s="1788">
        <v>10100</v>
      </c>
    </row>
    <row r="30" spans="1:24" ht="26.25" customHeight="1">
      <c r="A30" s="1006"/>
      <c r="B30" s="1007"/>
      <c r="C30" s="320" t="s">
        <v>3121</v>
      </c>
      <c r="D30" s="1007"/>
      <c r="E30" s="1007"/>
      <c r="F30" s="1007"/>
      <c r="G30" s="1007"/>
      <c r="H30" s="1007"/>
      <c r="I30" s="1007" t="s">
        <v>3598</v>
      </c>
      <c r="J30" s="317" t="s">
        <v>13495</v>
      </c>
      <c r="K30" s="1012" t="s">
        <v>195</v>
      </c>
      <c r="L30" s="1007" t="s">
        <v>13575</v>
      </c>
      <c r="M30" s="2787"/>
      <c r="N30" s="73" t="s">
        <v>2431</v>
      </c>
      <c r="O30" s="1525"/>
      <c r="P30" s="1019"/>
      <c r="Q30" s="1007" t="s">
        <v>200</v>
      </c>
      <c r="R30" s="1007">
        <f>IF(MID(RIGHT(S30,8),1,1)="M",2021,IF(MID(RIGHT(S30,8),1,1)="N",2022,IF(MID(RIGHT(S30,8),1,1)="P",2023,IF(MID(RIGHT(S30,8),1,1)="R",1994,IF(MID(RIGHT(S30,8),1,1)="S",1995,IF(MID(RIGHT(S30,8),1,1)="T",1996,IF(MID(RIGHT(S30,8),1,1)="V",1997,IF(MID(RIGHT(S30,8),1,1)="W",1998,IF(MID(RIGHT(S30,8),1,1)="X",1999,IF(MID(RIGHT(S30,8),1,1)="Y",2000,IF(MID(RIGHT(S30,8),1,1)="1",2001,IF(MID(RIGHT(S30,8),1,1)="2",2002,IF(MID(RIGHT(S30,8),1,1)="3",2003,IF(MID(RIGHT(S30,8),1,1)="4",2004,IF(MID(RIGHT(S30,8),1,1)="5",2005,IF(MID(RIGHT(S30,8),1,1)="6",2006,IF(MID(RIGHT(S30,8),1,1)="7",2007,IF(MID(RIGHT(S30,8),1,1)="8",2008,IF(MID(RIGHT(S30,8),1,1)="9",2009,IF(MID(RIGHT(S30,8),1,1)="A",2010,IF(MID(RIGHT(S30,8),1,1)="B",2011,IF(MID(RIGHT(S30,8),1,1)="C",2012,IF(MID(RIGHT(S30,8),1,1)="D",2013,IF(MID(RIGHT(S30,8),1,1)="E",2014,IF(MID(RIGHT(S30,8),1,1)="F",2015,IF(MID(RIGHT(S30,8),1,1)="G",2016,IF(MID(RIGHT(S30,8),1,1)="H",2017,IF(MID(RIGHT(S30,8),1,1)="J",2018,IF(MID(RIGHT(S30,8),1,1)="K",2019,IF(MID(RIGHT(S30,8),1,1)="L",2020,""))))))))))))))))))))))))))))))</f>
        <v>2018</v>
      </c>
      <c r="S30" s="1007" t="s">
        <v>13545</v>
      </c>
      <c r="T30" s="1007">
        <v>1700</v>
      </c>
      <c r="U30" s="1131">
        <v>45482</v>
      </c>
      <c r="V30" s="1020">
        <v>45535</v>
      </c>
      <c r="W30" s="1021" t="s">
        <v>13734</v>
      </c>
      <c r="X30" s="777">
        <f>X29-450</f>
        <v>9650</v>
      </c>
    </row>
    <row r="31" spans="1:24" ht="26.25" customHeight="1">
      <c r="A31" s="1006"/>
      <c r="B31" s="1007"/>
      <c r="C31" s="1007" t="s">
        <v>12776</v>
      </c>
      <c r="D31" s="1007" t="s">
        <v>191</v>
      </c>
      <c r="E31" s="1007"/>
      <c r="F31" s="1007"/>
      <c r="G31" s="1007"/>
      <c r="H31" s="1007"/>
      <c r="I31" s="1007"/>
      <c r="J31" s="320" t="s">
        <v>13496</v>
      </c>
      <c r="K31" s="1013" t="s">
        <v>3601</v>
      </c>
      <c r="L31" s="1007" t="s">
        <v>13576</v>
      </c>
      <c r="M31" s="2787"/>
      <c r="N31" s="73" t="s">
        <v>7035</v>
      </c>
      <c r="O31" s="1013"/>
      <c r="P31" s="1019"/>
      <c r="Q31" s="1007" t="s">
        <v>205</v>
      </c>
      <c r="R31" s="1007">
        <f>IF(MID(RIGHT(S31,8),1,1)="M",2021,IF(MID(RIGHT(S31,8),1,1)="N",2022,IF(MID(RIGHT(S31,8),1,1)="P",2023,IF(MID(RIGHT(S31,8),1,1)="R",1994,IF(MID(RIGHT(S31,8),1,1)="S",1995,IF(MID(RIGHT(S31,8),1,1)="T",1996,IF(MID(RIGHT(S31,8),1,1)="V",1997,IF(MID(RIGHT(S31,8),1,1)="W",1998,IF(MID(RIGHT(S31,8),1,1)="X",1999,IF(MID(RIGHT(S31,8),1,1)="Y",2000,IF(MID(RIGHT(S31,8),1,1)="1",2001,IF(MID(RIGHT(S31,8),1,1)="2",2002,IF(MID(RIGHT(S31,8),1,1)="3",2003,IF(MID(RIGHT(S31,8),1,1)="4",2004,IF(MID(RIGHT(S31,8),1,1)="5",2005,IF(MID(RIGHT(S31,8),1,1)="6",2006,IF(MID(RIGHT(S31,8),1,1)="7",2007,IF(MID(RIGHT(S31,8),1,1)="8",2008,IF(MID(RIGHT(S31,8),1,1)="9",2009,IF(MID(RIGHT(S31,8),1,1)="A",2010,IF(MID(RIGHT(S31,8),1,1)="B",2011,IF(MID(RIGHT(S31,8),1,1)="C",2012,IF(MID(RIGHT(S31,8),1,1)="D",2013,IF(MID(RIGHT(S31,8),1,1)="E",2014,IF(MID(RIGHT(S31,8),1,1)="F",2015,IF(MID(RIGHT(S31,8),1,1)="G",2016,IF(MID(RIGHT(S31,8),1,1)="H",2017,IF(MID(RIGHT(S31,8),1,1)="J",2018,IF(MID(RIGHT(S31,8),1,1)="K",2019,IF(MID(RIGHT(S31,8),1,1)="L",2020,""))))))))))))))))))))))))))))))</f>
        <v>2016</v>
      </c>
      <c r="S31" s="1007" t="s">
        <v>13546</v>
      </c>
      <c r="T31" s="1007">
        <v>1850</v>
      </c>
      <c r="U31" s="1020"/>
      <c r="V31" s="1020"/>
      <c r="W31" s="1021"/>
      <c r="X31" s="1022" t="s">
        <v>13722</v>
      </c>
    </row>
    <row r="32" spans="1:24" ht="26.25" customHeight="1">
      <c r="A32" s="1006"/>
      <c r="B32" s="1007"/>
      <c r="C32" s="1007" t="s">
        <v>12778</v>
      </c>
      <c r="D32" s="1007" t="s">
        <v>191</v>
      </c>
      <c r="E32" s="1007"/>
      <c r="F32" s="1007"/>
      <c r="G32" s="1007"/>
      <c r="H32" s="1007"/>
      <c r="I32" s="1007"/>
      <c r="J32" s="320" t="s">
        <v>13494</v>
      </c>
      <c r="K32" s="1013" t="s">
        <v>11891</v>
      </c>
      <c r="L32" s="1007" t="s">
        <v>13577</v>
      </c>
      <c r="M32" s="2786"/>
      <c r="N32" s="73" t="s">
        <v>11765</v>
      </c>
      <c r="O32" s="1013"/>
      <c r="P32" s="1019"/>
      <c r="Q32" s="1007" t="s">
        <v>196</v>
      </c>
      <c r="R32" s="1007">
        <f>IF(MID(RIGHT(S32,8),1,1)="M",2021,IF(MID(RIGHT(S32,8),1,1)="N",2022,IF(MID(RIGHT(S32,8),1,1)="P",2023,IF(MID(RIGHT(S32,8),1,1)="R",1994,IF(MID(RIGHT(S32,8),1,1)="S",1995,IF(MID(RIGHT(S32,8),1,1)="T",1996,IF(MID(RIGHT(S32,8),1,1)="V",1997,IF(MID(RIGHT(S32,8),1,1)="W",1998,IF(MID(RIGHT(S32,8),1,1)="X",1999,IF(MID(RIGHT(S32,8),1,1)="Y",2000,IF(MID(RIGHT(S32,8),1,1)="1",2001,IF(MID(RIGHT(S32,8),1,1)="2",2002,IF(MID(RIGHT(S32,8),1,1)="3",2003,IF(MID(RIGHT(S32,8),1,1)="4",2004,IF(MID(RIGHT(S32,8),1,1)="5",2005,IF(MID(RIGHT(S32,8),1,1)="6",2006,IF(MID(RIGHT(S32,8),1,1)="7",2007,IF(MID(RIGHT(S32,8),1,1)="8",2008,IF(MID(RIGHT(S32,8),1,1)="9",2009,IF(MID(RIGHT(S32,8),1,1)="A",2010,IF(MID(RIGHT(S32,8),1,1)="B",2011,IF(MID(RIGHT(S32,8),1,1)="C",2012,IF(MID(RIGHT(S32,8),1,1)="D",2013,IF(MID(RIGHT(S32,8),1,1)="E",2014,IF(MID(RIGHT(S32,8),1,1)="F",2015,IF(MID(RIGHT(S32,8),1,1)="G",2016,IF(MID(RIGHT(S32,8),1,1)="H",2017,IF(MID(RIGHT(S32,8),1,1)="J",2018,IF(MID(RIGHT(S32,8),1,1)="K",2019,IF(MID(RIGHT(S32,8),1,1)="L",2020,""))))))))))))))))))))))))))))))</f>
        <v>2019</v>
      </c>
      <c r="S32" s="1007" t="s">
        <v>13547</v>
      </c>
      <c r="T32" s="1007">
        <v>1900</v>
      </c>
      <c r="U32" s="1023"/>
      <c r="V32" s="1023"/>
      <c r="W32" s="1021"/>
      <c r="X32" s="1022"/>
    </row>
    <row r="33" spans="1:24" ht="26.25" customHeight="1">
      <c r="A33" s="1006"/>
      <c r="B33" s="1007"/>
      <c r="C33" s="1007" t="s">
        <v>13047</v>
      </c>
      <c r="D33" s="1007" t="s">
        <v>191</v>
      </c>
      <c r="E33" s="1007"/>
      <c r="F33" s="1007"/>
      <c r="G33" s="1007"/>
      <c r="H33" s="1007"/>
      <c r="I33" s="1007"/>
      <c r="J33" s="1786" t="s">
        <v>13520</v>
      </c>
      <c r="K33" s="1013"/>
      <c r="L33" s="1007"/>
      <c r="M33" s="1007"/>
      <c r="N33" s="1007"/>
      <c r="O33" s="1007"/>
      <c r="P33" s="1019"/>
      <c r="Q33" s="1007"/>
      <c r="R33" s="1007"/>
      <c r="S33" s="1024" t="s">
        <v>189</v>
      </c>
      <c r="T33" s="1024">
        <v>3900</v>
      </c>
      <c r="U33" s="1020"/>
      <c r="V33" s="1020"/>
      <c r="W33" s="1021"/>
      <c r="X33" s="1022"/>
    </row>
    <row r="34" spans="1:24" ht="26.25" customHeight="1">
      <c r="A34" s="1006"/>
      <c r="B34" s="1007"/>
      <c r="C34" s="1007" t="s">
        <v>10002</v>
      </c>
      <c r="D34" s="1007" t="s">
        <v>191</v>
      </c>
      <c r="E34" s="1007"/>
      <c r="F34" s="1007"/>
      <c r="G34" s="1007"/>
      <c r="H34" s="1007"/>
      <c r="I34" s="1007"/>
      <c r="J34" s="1790" t="s">
        <v>13763</v>
      </c>
      <c r="K34" s="1013"/>
      <c r="L34" s="1007"/>
      <c r="M34" s="1007"/>
      <c r="N34" s="1013"/>
      <c r="O34" s="1013"/>
      <c r="P34" s="1019"/>
      <c r="Q34" s="1007"/>
      <c r="R34" s="1007"/>
      <c r="S34" s="1024" t="s">
        <v>2472</v>
      </c>
      <c r="T34" s="1024">
        <f>SUM(T29:T33)</f>
        <v>11050</v>
      </c>
      <c r="U34" s="1020"/>
      <c r="V34" s="1020"/>
      <c r="W34" s="1021"/>
      <c r="X34" s="1022"/>
    </row>
    <row r="35" spans="1:24" ht="26.25" customHeight="1" thickBot="1">
      <c r="A35" s="1008"/>
      <c r="B35" s="1009"/>
      <c r="C35" s="1009" t="s">
        <v>10003</v>
      </c>
      <c r="D35" s="1009" t="s">
        <v>191</v>
      </c>
      <c r="E35" s="1009"/>
      <c r="F35" s="1009"/>
      <c r="G35" s="1009"/>
      <c r="H35" s="1009"/>
      <c r="I35" s="1009"/>
      <c r="J35" s="1009"/>
      <c r="K35" s="611" t="s">
        <v>13476</v>
      </c>
      <c r="L35" s="1009"/>
      <c r="M35" s="1009"/>
      <c r="N35" s="1014"/>
      <c r="O35" s="1014"/>
      <c r="P35" s="1025"/>
      <c r="Q35" s="1009"/>
      <c r="R35" s="1009"/>
      <c r="S35" s="1025" t="s">
        <v>12541</v>
      </c>
      <c r="T35" s="1025">
        <v>7150</v>
      </c>
      <c r="U35" s="1027"/>
      <c r="V35" s="1028"/>
      <c r="W35" s="1029"/>
      <c r="X35" s="1030"/>
    </row>
    <row r="36" spans="1:24" ht="26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51"/>
      <c r="L36" s="4"/>
      <c r="M36" s="4"/>
      <c r="N36" s="451"/>
      <c r="O36" s="451"/>
      <c r="P36" s="452"/>
      <c r="Q36" s="4"/>
      <c r="R36" s="4"/>
      <c r="S36" s="4"/>
      <c r="T36" s="4"/>
      <c r="U36" s="453"/>
      <c r="V36" s="454"/>
      <c r="W36" s="455"/>
      <c r="X36" s="455"/>
    </row>
    <row r="37" spans="1:24" ht="26.25" customHeight="1" thickBot="1"/>
    <row r="38" spans="1:24" ht="26.25" customHeight="1">
      <c r="A38" s="492" t="s">
        <v>188</v>
      </c>
      <c r="B38" s="493"/>
      <c r="C38" s="493" t="s">
        <v>2710</v>
      </c>
      <c r="D38" s="493" t="s">
        <v>190</v>
      </c>
      <c r="E38" s="493" t="s">
        <v>191</v>
      </c>
      <c r="F38" s="493" t="s">
        <v>191</v>
      </c>
      <c r="G38" s="493" t="s">
        <v>191</v>
      </c>
      <c r="H38" s="1481"/>
      <c r="I38" s="493" t="s">
        <v>10574</v>
      </c>
      <c r="J38" s="494" t="s">
        <v>13367</v>
      </c>
      <c r="K38" s="1778" t="s">
        <v>11331</v>
      </c>
      <c r="L38" s="494" t="s">
        <v>13523</v>
      </c>
      <c r="M38" s="2875" t="s">
        <v>13497</v>
      </c>
      <c r="N38" s="495" t="s">
        <v>13490</v>
      </c>
      <c r="O38" s="495" t="s">
        <v>13481</v>
      </c>
      <c r="P38" s="496" t="s">
        <v>13727</v>
      </c>
      <c r="Q38" s="493" t="s">
        <v>12879</v>
      </c>
      <c r="R38" s="493">
        <f>IF(MID(RIGHT(S38,8),1,1)="M",2021,IF(MID(RIGHT(S38,8),1,1)="N",2022,IF(MID(RIGHT(S38,8),1,1)="P",2023,IF(MID(RIGHT(S38,8),1,1)="R",1994,IF(MID(RIGHT(S38,8),1,1)="S",1995,IF(MID(RIGHT(S38,8),1,1)="T",1996,IF(MID(RIGHT(S38,8),1,1)="V",1997,IF(MID(RIGHT(S38,8),1,1)="W",1998,IF(MID(RIGHT(S38,8),1,1)="X",1999,IF(MID(RIGHT(S38,8),1,1)="Y",2000,IF(MID(RIGHT(S38,8),1,1)="1",2001,IF(MID(RIGHT(S38,8),1,1)="2",2002,IF(MID(RIGHT(S38,8),1,1)="3",2003,IF(MID(RIGHT(S38,8),1,1)="4",2004,IF(MID(RIGHT(S38,8),1,1)="5",2005,IF(MID(RIGHT(S38,8),1,1)="6",2006,IF(MID(RIGHT(S38,8),1,1)="7",2007,IF(MID(RIGHT(S38,8),1,1)="8",2008,IF(MID(RIGHT(S38,8),1,1)="9",2009,IF(MID(RIGHT(S38,8),1,1)="A",2010,IF(MID(RIGHT(S38,8),1,1)="B",2011,IF(MID(RIGHT(S38,8),1,1)="C",2012,IF(MID(RIGHT(S38,8),1,1)="D",2013,IF(MID(RIGHT(S38,8),1,1)="E",2014,IF(MID(RIGHT(S38,8),1,1)="F",2015,IF(MID(RIGHT(S38,8),1,1)="G",2016,IF(MID(RIGHT(S38,8),1,1)="H",2017,IF(MID(RIGHT(S38,8),1,1)="J",2018,IF(MID(RIGHT(S38,8),1,1)="K",2019,IF(MID(RIGHT(S38,8),1,1)="L",2020,""))))))))))))))))))))))))))))))</f>
        <v>2017</v>
      </c>
      <c r="S38" s="493" t="s">
        <v>13464</v>
      </c>
      <c r="T38" s="493">
        <v>1875</v>
      </c>
      <c r="U38" s="497">
        <v>45482</v>
      </c>
      <c r="V38" s="497">
        <v>45516</v>
      </c>
      <c r="W38" s="498">
        <v>3400</v>
      </c>
      <c r="X38" s="499">
        <v>4100</v>
      </c>
    </row>
    <row r="39" spans="1:24" ht="26.25" customHeight="1">
      <c r="A39" s="500"/>
      <c r="B39" s="97"/>
      <c r="C39" s="320" t="s">
        <v>13510</v>
      </c>
      <c r="D39" s="97"/>
      <c r="E39" s="97"/>
      <c r="F39" s="97"/>
      <c r="G39" s="97"/>
      <c r="H39" s="97"/>
      <c r="I39" s="97" t="s">
        <v>3598</v>
      </c>
      <c r="J39" s="317" t="s">
        <v>13369</v>
      </c>
      <c r="K39" s="99" t="s">
        <v>13417</v>
      </c>
      <c r="L39" s="427" t="s">
        <v>3359</v>
      </c>
      <c r="M39" s="2876"/>
      <c r="N39" s="73" t="s">
        <v>2943</v>
      </c>
      <c r="O39" s="97"/>
      <c r="P39" s="99"/>
      <c r="Q39" s="97" t="s">
        <v>13531</v>
      </c>
      <c r="R39" s="97">
        <f>IF(MID(RIGHT(S39,8),1,1)="M",2021,IF(MID(RIGHT(S39,8),1,1)="N",2022,IF(MID(RIGHT(S39,8),1,1)="P",2023,IF(MID(RIGHT(S39,8),1,1)="R",1994,IF(MID(RIGHT(S39,8),1,1)="S",1995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2015</v>
      </c>
      <c r="S39" s="97" t="s">
        <v>13466</v>
      </c>
      <c r="T39" s="97">
        <v>2405</v>
      </c>
      <c r="U39" s="430">
        <v>45483</v>
      </c>
      <c r="V39" s="430">
        <v>45520</v>
      </c>
      <c r="W39" s="106" t="s">
        <v>13696</v>
      </c>
      <c r="X39" s="1528" t="s">
        <v>13695</v>
      </c>
    </row>
    <row r="40" spans="1:24" ht="26.25" customHeight="1">
      <c r="A40" s="500"/>
      <c r="B40" s="97"/>
      <c r="C40" s="97" t="s">
        <v>12776</v>
      </c>
      <c r="D40" s="97" t="s">
        <v>191</v>
      </c>
      <c r="E40" s="97"/>
      <c r="F40" s="97"/>
      <c r="G40" s="97"/>
      <c r="H40" s="97"/>
      <c r="I40" s="97"/>
      <c r="J40" s="913" t="s">
        <v>13368</v>
      </c>
      <c r="K40" s="97" t="s">
        <v>3550</v>
      </c>
      <c r="L40" s="98"/>
      <c r="M40" s="2876"/>
      <c r="N40" s="73" t="s">
        <v>7035</v>
      </c>
      <c r="O40" s="97"/>
      <c r="P40" s="99"/>
      <c r="Q40" s="97" t="s">
        <v>12879</v>
      </c>
      <c r="R40" s="97">
        <f>IF(MID(RIGHT(S40,8),1,1)="M",2021,IF(MID(RIGHT(S40,8),1,1)="N",2022,IF(MID(RIGHT(S40,8),1,1)="P",2023,IF(MID(RIGHT(S40,8),1,1)="R",1994,IF(MID(RIGHT(S40,8),1,1)="S",1995,IF(MID(RIGHT(S40,8),1,1)="T",1996,IF(MID(RIGHT(S40,8),1,1)="V",1997,IF(MID(RIGHT(S40,8),1,1)="W",1998,IF(MID(RIGHT(S40,8),1,1)="X",1999,IF(MID(RIGHT(S40,8),1,1)="Y",2000,IF(MID(RIGHT(S40,8),1,1)="1",2001,IF(MID(RIGHT(S40,8),1,1)="2",2002,IF(MID(RIGHT(S40,8),1,1)="3",2003,IF(MID(RIGHT(S40,8),1,1)="4",2004,IF(MID(RIGHT(S40,8),1,1)="5",2005,IF(MID(RIGHT(S40,8),1,1)="6",2006,IF(MID(RIGHT(S40,8),1,1)="7",2007,IF(MID(RIGHT(S40,8),1,1)="8",2008,IF(MID(RIGHT(S40,8),1,1)="9",2009,IF(MID(RIGHT(S40,8),1,1)="A",2010,IF(MID(RIGHT(S40,8),1,1)="B",2011,IF(MID(RIGHT(S40,8),1,1)="C",2012,IF(MID(RIGHT(S40,8),1,1)="D",2013,IF(MID(RIGHT(S40,8),1,1)="E",2014,IF(MID(RIGHT(S40,8),1,1)="F",2015,IF(MID(RIGHT(S40,8),1,1)="G",2016,IF(MID(RIGHT(S40,8),1,1)="H",2017,IF(MID(RIGHT(S40,8),1,1)="J",2018,IF(MID(RIGHT(S40,8),1,1)="K",2019,IF(MID(RIGHT(S40,8),1,1)="L",2020,""))))))))))))))))))))))))))))))</f>
        <v>2020</v>
      </c>
      <c r="S40" s="97" t="s">
        <v>13465</v>
      </c>
      <c r="T40" s="97">
        <v>1855</v>
      </c>
      <c r="U40" s="431">
        <v>45485</v>
      </c>
      <c r="V40" s="430">
        <v>45522</v>
      </c>
      <c r="W40" s="106"/>
      <c r="X40" s="652"/>
    </row>
    <row r="41" spans="1:24" ht="26.25" customHeight="1">
      <c r="A41" s="500"/>
      <c r="B41" s="97"/>
      <c r="C41" s="97" t="s">
        <v>12778</v>
      </c>
      <c r="D41" s="97" t="s">
        <v>191</v>
      </c>
      <c r="E41" s="97"/>
      <c r="F41" s="97"/>
      <c r="G41" s="97"/>
      <c r="H41" s="97"/>
      <c r="I41" s="97"/>
      <c r="J41" s="428"/>
      <c r="K41" s="98" t="s">
        <v>4071</v>
      </c>
      <c r="L41" s="98"/>
      <c r="M41" s="2877"/>
      <c r="N41" s="73" t="s">
        <v>12674</v>
      </c>
      <c r="O41" s="97"/>
      <c r="P41" s="99"/>
      <c r="Q41" s="97"/>
      <c r="R41" s="97"/>
      <c r="S41" s="97"/>
      <c r="T41" s="97"/>
      <c r="U41" s="431"/>
      <c r="V41" s="431">
        <v>45523</v>
      </c>
      <c r="W41" s="106"/>
      <c r="X41" s="652"/>
    </row>
    <row r="42" spans="1:24" ht="26.25" customHeight="1">
      <c r="A42" s="500"/>
      <c r="B42" s="97"/>
      <c r="C42" s="97" t="s">
        <v>13047</v>
      </c>
      <c r="D42" s="97" t="s">
        <v>191</v>
      </c>
      <c r="E42" s="97"/>
      <c r="F42" s="97"/>
      <c r="G42" s="97"/>
      <c r="H42" s="97"/>
      <c r="I42" s="97"/>
      <c r="J42" s="425" t="s">
        <v>13555</v>
      </c>
      <c r="K42" s="98"/>
      <c r="L42" s="98"/>
      <c r="M42" s="98"/>
      <c r="N42" s="98"/>
      <c r="O42" s="98"/>
      <c r="P42" s="99"/>
      <c r="Q42" s="97"/>
      <c r="R42" s="97"/>
      <c r="S42" s="102" t="s">
        <v>189</v>
      </c>
      <c r="T42" s="965">
        <v>3680</v>
      </c>
      <c r="U42" s="430"/>
      <c r="V42" s="430"/>
      <c r="W42" s="106"/>
      <c r="X42" s="652"/>
    </row>
    <row r="43" spans="1:24" ht="26.25" customHeight="1">
      <c r="A43" s="500"/>
      <c r="B43" s="97"/>
      <c r="C43" s="97" t="s">
        <v>10002</v>
      </c>
      <c r="D43" s="97" t="s">
        <v>191</v>
      </c>
      <c r="E43" s="97"/>
      <c r="F43" s="97"/>
      <c r="G43" s="97"/>
      <c r="H43" s="97"/>
      <c r="I43" s="97"/>
      <c r="J43" s="425" t="s">
        <v>13556</v>
      </c>
      <c r="K43" s="98"/>
      <c r="L43" s="98"/>
      <c r="M43" s="2559" t="s">
        <v>8709</v>
      </c>
      <c r="N43" s="2560"/>
      <c r="O43" s="2560"/>
      <c r="P43" s="2561"/>
      <c r="Q43" s="97"/>
      <c r="R43" s="97"/>
      <c r="S43" s="102" t="s">
        <v>2472</v>
      </c>
      <c r="T43" s="965">
        <f>SUM(T38:T42)</f>
        <v>9815</v>
      </c>
      <c r="U43" s="100"/>
      <c r="V43" s="101"/>
      <c r="W43" s="106"/>
      <c r="X43" s="501"/>
    </row>
    <row r="44" spans="1:24" ht="26.25" customHeight="1" thickBot="1">
      <c r="A44" s="1166"/>
      <c r="B44" s="1167"/>
      <c r="C44" s="1167" t="s">
        <v>10003</v>
      </c>
      <c r="D44" s="1167" t="s">
        <v>191</v>
      </c>
      <c r="E44" s="1167"/>
      <c r="F44" s="1167"/>
      <c r="G44" s="1167"/>
      <c r="H44" s="1167"/>
      <c r="I44" s="1167"/>
      <c r="J44" s="1167"/>
      <c r="K44" s="611" t="s">
        <v>13408</v>
      </c>
      <c r="L44" s="1169"/>
      <c r="M44" s="1169"/>
      <c r="N44" s="1167"/>
      <c r="O44" s="1167"/>
      <c r="P44" s="1170"/>
      <c r="Q44" s="1171"/>
      <c r="R44" s="1171"/>
      <c r="S44" s="1171"/>
      <c r="T44" s="1171"/>
      <c r="U44" s="1172"/>
      <c r="V44" s="1173"/>
      <c r="W44" s="1174"/>
      <c r="X44" s="1175"/>
    </row>
    <row r="45" spans="1:24" ht="26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51"/>
      <c r="L45" s="4"/>
      <c r="M45" s="4"/>
      <c r="N45" s="451"/>
      <c r="O45" s="451"/>
      <c r="P45" s="452"/>
      <c r="Q45" s="4"/>
      <c r="R45" s="4"/>
      <c r="S45" s="4"/>
      <c r="T45" s="4"/>
      <c r="U45" s="453"/>
      <c r="V45" s="454"/>
      <c r="W45" s="455"/>
      <c r="X45" s="455"/>
    </row>
    <row r="46" spans="1:24" ht="26.25" customHeight="1" thickBot="1"/>
    <row r="47" spans="1:24" ht="26.25" customHeight="1">
      <c r="A47" s="874" t="s">
        <v>188</v>
      </c>
      <c r="B47" s="875"/>
      <c r="C47" s="875" t="s">
        <v>13428</v>
      </c>
      <c r="D47" s="875" t="s">
        <v>190</v>
      </c>
      <c r="E47" s="875" t="s">
        <v>191</v>
      </c>
      <c r="F47" s="875" t="s">
        <v>191</v>
      </c>
      <c r="G47" s="875" t="s">
        <v>191</v>
      </c>
      <c r="H47" s="1478"/>
      <c r="I47" s="875" t="s">
        <v>10574</v>
      </c>
      <c r="J47" s="875" t="s">
        <v>13367</v>
      </c>
      <c r="K47" s="876" t="s">
        <v>12689</v>
      </c>
      <c r="L47" s="875" t="s">
        <v>13534</v>
      </c>
      <c r="M47" s="875" t="s">
        <v>13532</v>
      </c>
      <c r="N47" s="876" t="s">
        <v>13467</v>
      </c>
      <c r="O47" s="876" t="s">
        <v>13468</v>
      </c>
      <c r="P47" s="1805" t="s">
        <v>14145</v>
      </c>
      <c r="Q47" s="875" t="s">
        <v>2272</v>
      </c>
      <c r="R47" s="875">
        <f>IF(MID(RIGHT(S47,8),1,1)="M",2021,IF(MID(RIGHT(S47,8),1,1)="N",2022,IF(MID(RIGHT(S47,8),1,1)="P",2023,IF(MID(RIGHT(S47,8),1,1)="R",1994,IF(MID(RIGHT(S47,8),1,1)="S",1995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2019</v>
      </c>
      <c r="S47" s="875" t="s">
        <v>13539</v>
      </c>
      <c r="T47" s="875">
        <v>1400</v>
      </c>
      <c r="U47" s="878">
        <v>45482</v>
      </c>
      <c r="V47" s="878">
        <v>45516</v>
      </c>
      <c r="W47" s="879">
        <v>3400</v>
      </c>
      <c r="X47" s="880">
        <v>4550</v>
      </c>
    </row>
    <row r="48" spans="1:24" ht="26.25" customHeight="1">
      <c r="A48" s="1759"/>
      <c r="B48" s="1755"/>
      <c r="C48" s="320" t="s">
        <v>13667</v>
      </c>
      <c r="D48" s="1755"/>
      <c r="E48" s="1755"/>
      <c r="F48" s="1755"/>
      <c r="G48" s="1755"/>
      <c r="H48" s="1755"/>
      <c r="I48" s="1755" t="s">
        <v>3598</v>
      </c>
      <c r="J48" s="412" t="s">
        <v>13407</v>
      </c>
      <c r="K48" s="884" t="s">
        <v>195</v>
      </c>
      <c r="L48" s="427" t="s">
        <v>3359</v>
      </c>
      <c r="M48" s="2841" t="s">
        <v>13533</v>
      </c>
      <c r="N48" s="73" t="s">
        <v>2435</v>
      </c>
      <c r="O48" s="882"/>
      <c r="P48" s="1760"/>
      <c r="Q48" s="882" t="s">
        <v>363</v>
      </c>
      <c r="R48" s="882">
        <f>IF(MID(RIGHT(S48,8),1,1)="M",2021,IF(MID(RIGHT(S48,8),1,1)="N",2022,IF(MID(RIGHT(S48,8),1,1)="P",2023,IF(MID(RIGHT(S48,8),1,1)="R",1994,IF(MID(RIGHT(S48,8),1,1)="S",1995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2020</v>
      </c>
      <c r="S48" s="882" t="s">
        <v>13452</v>
      </c>
      <c r="T48" s="882">
        <v>1820</v>
      </c>
      <c r="U48" s="891">
        <v>45483</v>
      </c>
      <c r="V48" s="1761">
        <v>45520</v>
      </c>
      <c r="W48" s="1762" t="s">
        <v>14139</v>
      </c>
      <c r="X48" s="1763" t="s">
        <v>14072</v>
      </c>
    </row>
    <row r="49" spans="1:24" ht="26.25" customHeight="1">
      <c r="A49" s="881"/>
      <c r="B49" s="882"/>
      <c r="C49" s="882" t="s">
        <v>12776</v>
      </c>
      <c r="D49" s="882" t="s">
        <v>191</v>
      </c>
      <c r="E49" s="882"/>
      <c r="F49" s="882"/>
      <c r="G49" s="882"/>
      <c r="H49" s="882"/>
      <c r="I49" s="882"/>
      <c r="J49" s="320" t="s">
        <v>13406</v>
      </c>
      <c r="K49" s="889" t="s">
        <v>13441</v>
      </c>
      <c r="L49" s="882"/>
      <c r="M49" s="2878"/>
      <c r="N49" s="73" t="s">
        <v>3073</v>
      </c>
      <c r="O49" s="1436"/>
      <c r="P49" s="882"/>
      <c r="Q49" s="882" t="s">
        <v>10154</v>
      </c>
      <c r="R49" s="882">
        <f>IF(MID(RIGHT(S49,8),1,1)="M",2021,IF(MID(RIGHT(S49,8),1,1)="N",2022,IF(MID(RIGHT(S49,8),1,1)="P",2023,IF(MID(RIGHT(S49,8),1,1)="R",1994,IF(MID(RIGHT(S49,8),1,1)="S",1995,IF(MID(RIGHT(S49,8),1,1)="T",1996,IF(MID(RIGHT(S49,8),1,1)="V",1997,IF(MID(RIGHT(S49,8),1,1)="W",1998,IF(MID(RIGHT(S49,8),1,1)="X",1999,IF(MID(RIGHT(S49,8),1,1)="Y",2000,IF(MID(RIGHT(S49,8),1,1)="1",2001,IF(MID(RIGHT(S49,8),1,1)="2",2002,IF(MID(RIGHT(S49,8),1,1)="3",2003,IF(MID(RIGHT(S49,8),1,1)="4",2004,IF(MID(RIGHT(S49,8),1,1)="5",2005,IF(MID(RIGHT(S49,8),1,1)="6",2006,IF(MID(RIGHT(S49,8),1,1)="7",2007,IF(MID(RIGHT(S49,8),1,1)="8",2008,IF(MID(RIGHT(S49,8),1,1)="9",2009,IF(MID(RIGHT(S49,8),1,1)="A",2010,IF(MID(RIGHT(S49,8),1,1)="B",2011,IF(MID(RIGHT(S49,8),1,1)="C",2012,IF(MID(RIGHT(S49,8),1,1)="D",2013,IF(MID(RIGHT(S49,8),1,1)="E",2014,IF(MID(RIGHT(S49,8),1,1)="F",2015,IF(MID(RIGHT(S49,8),1,1)="G",2016,IF(MID(RIGHT(S49,8),1,1)="H",2017,IF(MID(RIGHT(S49,8),1,1)="J",2018,IF(MID(RIGHT(S49,8),1,1)="K",2019,IF(MID(RIGHT(S49,8),1,1)="L",2020,""))))))))))))))))))))))))))))))</f>
        <v>2018</v>
      </c>
      <c r="S49" s="882" t="s">
        <v>13453</v>
      </c>
      <c r="T49" s="882">
        <v>1350</v>
      </c>
      <c r="U49" s="885">
        <v>45485</v>
      </c>
      <c r="V49" s="891">
        <v>45522</v>
      </c>
      <c r="W49" s="911"/>
      <c r="X49" s="888"/>
    </row>
    <row r="50" spans="1:24" ht="26.25" customHeight="1">
      <c r="A50" s="881"/>
      <c r="B50" s="882"/>
      <c r="C50" s="882" t="s">
        <v>12778</v>
      </c>
      <c r="D50" s="882" t="s">
        <v>191</v>
      </c>
      <c r="E50" s="882"/>
      <c r="F50" s="882"/>
      <c r="G50" s="882"/>
      <c r="H50" s="882"/>
      <c r="I50" s="882"/>
      <c r="J50" s="882"/>
      <c r="K50" s="889" t="s">
        <v>8972</v>
      </c>
      <c r="L50" s="882"/>
      <c r="M50" s="2842"/>
      <c r="N50" s="73" t="s">
        <v>12607</v>
      </c>
      <c r="O50" s="1436"/>
      <c r="P50" s="882"/>
      <c r="Q50" s="882" t="s">
        <v>10154</v>
      </c>
      <c r="R50" s="882">
        <f>IF(MID(RIGHT(S50,8),1,1)="M",2021,IF(MID(RIGHT(S50,8),1,1)="N",2022,IF(MID(RIGHT(S50,8),1,1)="P",2023,IF(MID(RIGHT(S50,8),1,1)="R",1994,IF(MID(RIGHT(S50,8),1,1)="S",1995,IF(MID(RIGHT(S50,8),1,1)="T",1996,IF(MID(RIGHT(S50,8),1,1)="V",1997,IF(MID(RIGHT(S50,8),1,1)="W",1998,IF(MID(RIGHT(S50,8),1,1)="X",1999,IF(MID(RIGHT(S50,8),1,1)="Y",2000,IF(MID(RIGHT(S50,8),1,1)="1",2001,IF(MID(RIGHT(S50,8),1,1)="2",2002,IF(MID(RIGHT(S50,8),1,1)="3",2003,IF(MID(RIGHT(S50,8),1,1)="4",2004,IF(MID(RIGHT(S50,8),1,1)="5",2005,IF(MID(RIGHT(S50,8),1,1)="6",2006,IF(MID(RIGHT(S50,8),1,1)="7",2007,IF(MID(RIGHT(S50,8),1,1)="8",2008,IF(MID(RIGHT(S50,8),1,1)="9",2009,IF(MID(RIGHT(S50,8),1,1)="A",2010,IF(MID(RIGHT(S50,8),1,1)="B",2011,IF(MID(RIGHT(S50,8),1,1)="C",2012,IF(MID(RIGHT(S50,8),1,1)="D",2013,IF(MID(RIGHT(S50,8),1,1)="E",2014,IF(MID(RIGHT(S50,8),1,1)="F",2015,IF(MID(RIGHT(S50,8),1,1)="G",2016,IF(MID(RIGHT(S50,8),1,1)="H",2017,IF(MID(RIGHT(S50,8),1,1)="J",2018,IF(MID(RIGHT(S50,8),1,1)="K",2019,IF(MID(RIGHT(S50,8),1,1)="L",2020,""))))))))))))))))))))))))))))))</f>
        <v>2019</v>
      </c>
      <c r="S50" s="882" t="s">
        <v>13454</v>
      </c>
      <c r="T50" s="882">
        <v>1350</v>
      </c>
      <c r="U50" s="885"/>
      <c r="V50" s="885">
        <v>45523</v>
      </c>
      <c r="W50" s="911"/>
      <c r="X50" s="888"/>
    </row>
    <row r="51" spans="1:24" ht="26.25" customHeight="1">
      <c r="A51" s="881"/>
      <c r="B51" s="882"/>
      <c r="C51" s="882" t="s">
        <v>10002</v>
      </c>
      <c r="D51" s="882" t="s">
        <v>191</v>
      </c>
      <c r="E51" s="882"/>
      <c r="F51" s="882"/>
      <c r="G51" s="882"/>
      <c r="H51" s="882"/>
      <c r="I51" s="882"/>
      <c r="J51" s="425" t="s">
        <v>13555</v>
      </c>
      <c r="K51" s="890"/>
      <c r="L51" s="882"/>
      <c r="M51" s="882"/>
      <c r="N51" s="882"/>
      <c r="O51" s="882"/>
      <c r="P51" s="882"/>
      <c r="Q51" s="882"/>
      <c r="R51" s="882"/>
      <c r="S51" s="883" t="s">
        <v>189</v>
      </c>
      <c r="T51" s="883">
        <v>3680</v>
      </c>
      <c r="U51" s="885"/>
      <c r="V51" s="891"/>
      <c r="W51" s="887"/>
      <c r="X51" s="888"/>
    </row>
    <row r="52" spans="1:24" ht="26.25" customHeight="1">
      <c r="A52" s="881"/>
      <c r="B52" s="882"/>
      <c r="C52" s="882" t="s">
        <v>10003</v>
      </c>
      <c r="D52" s="882" t="s">
        <v>191</v>
      </c>
      <c r="E52" s="882"/>
      <c r="F52" s="882"/>
      <c r="G52" s="882"/>
      <c r="H52" s="882"/>
      <c r="I52" s="882"/>
      <c r="J52" s="425" t="s">
        <v>13556</v>
      </c>
      <c r="K52" s="890"/>
      <c r="L52" s="882"/>
      <c r="M52" s="2559" t="s">
        <v>8709</v>
      </c>
      <c r="N52" s="2560"/>
      <c r="O52" s="2560"/>
      <c r="P52" s="2561"/>
      <c r="Q52" s="882"/>
      <c r="R52" s="882"/>
      <c r="S52" s="883" t="s">
        <v>2472</v>
      </c>
      <c r="T52" s="883">
        <f>SUM(T47:T51)</f>
        <v>9600</v>
      </c>
      <c r="U52" s="891"/>
      <c r="V52" s="891"/>
      <c r="W52" s="887"/>
      <c r="X52" s="1309"/>
    </row>
    <row r="53" spans="1:24" ht="26.25" customHeight="1" thickBot="1">
      <c r="A53" s="892"/>
      <c r="B53" s="893"/>
      <c r="C53" s="893"/>
      <c r="D53" s="893"/>
      <c r="E53" s="893"/>
      <c r="F53" s="893"/>
      <c r="G53" s="893"/>
      <c r="H53" s="893"/>
      <c r="I53" s="893"/>
      <c r="J53" s="893"/>
      <c r="K53" s="611" t="s">
        <v>13408</v>
      </c>
      <c r="L53" s="893"/>
      <c r="M53" s="893"/>
      <c r="N53" s="894"/>
      <c r="O53" s="894"/>
      <c r="P53" s="895"/>
      <c r="Q53" s="893"/>
      <c r="R53" s="893"/>
      <c r="S53" s="896"/>
      <c r="T53" s="896"/>
      <c r="U53" s="897"/>
      <c r="V53" s="898"/>
      <c r="W53" s="899"/>
      <c r="X53" s="900"/>
    </row>
    <row r="55" spans="1:24" ht="26.25" customHeight="1" thickBot="1"/>
    <row r="56" spans="1:24" ht="26.25" customHeight="1">
      <c r="A56" s="1178" t="s">
        <v>188</v>
      </c>
      <c r="B56" s="1179"/>
      <c r="C56" s="1179" t="s">
        <v>13433</v>
      </c>
      <c r="D56" s="1179" t="s">
        <v>190</v>
      </c>
      <c r="E56" s="1179" t="s">
        <v>191</v>
      </c>
      <c r="F56" s="1179" t="s">
        <v>191</v>
      </c>
      <c r="G56" s="1179" t="s">
        <v>191</v>
      </c>
      <c r="H56" s="1482"/>
      <c r="I56" s="1179" t="s">
        <v>10574</v>
      </c>
      <c r="J56" s="1179" t="s">
        <v>13367</v>
      </c>
      <c r="K56" s="1180" t="s">
        <v>12689</v>
      </c>
      <c r="L56" s="1179" t="s">
        <v>13604</v>
      </c>
      <c r="M56" s="2869" t="s">
        <v>13535</v>
      </c>
      <c r="N56" s="1180" t="s">
        <v>14140</v>
      </c>
      <c r="O56" s="1784" t="s">
        <v>13488</v>
      </c>
      <c r="P56" s="1181" t="s">
        <v>14362</v>
      </c>
      <c r="Q56" s="1179" t="s">
        <v>7571</v>
      </c>
      <c r="R56" s="1179">
        <f>IF(MID(RIGHT(S56,8),1,1)="M",2021,IF(MID(RIGHT(S56,8),1,1)="N",2022,IF(MID(RIGHT(S56,8),1,1)="P",2023,IF(MID(RIGHT(S56,8),1,1)="R",1994,IF(MID(RIGHT(S56,8),1,1)="S",1995,IF(MID(RIGHT(S56,8),1,1)="T",1996,IF(MID(RIGHT(S56,8),1,1)="V",1997,IF(MID(RIGHT(S56,8),1,1)="W",1998,IF(MID(RIGHT(S56,8),1,1)="X",1999,IF(MID(RIGHT(S56,8),1,1)="Y",2000,IF(MID(RIGHT(S56,8),1,1)="1",2001,IF(MID(RIGHT(S56,8),1,1)="2",2002,IF(MID(RIGHT(S56,8),1,1)="3",2003,IF(MID(RIGHT(S56,8),1,1)="4",2004,IF(MID(RIGHT(S56,8),1,1)="5",2005,IF(MID(RIGHT(S56,8),1,1)="6",2006,IF(MID(RIGHT(S56,8),1,1)="7",2007,IF(MID(RIGHT(S56,8),1,1)="8",2008,IF(MID(RIGHT(S56,8),1,1)="9",2009,IF(MID(RIGHT(S56,8),1,1)="A",2010,IF(MID(RIGHT(S56,8),1,1)="B",2011,IF(MID(RIGHT(S56,8),1,1)="C",2012,IF(MID(RIGHT(S56,8),1,1)="D",2013,IF(MID(RIGHT(S56,8),1,1)="E",2014,IF(MID(RIGHT(S56,8),1,1)="F",2015,IF(MID(RIGHT(S56,8),1,1)="G",2016,IF(MID(RIGHT(S56,8),1,1)="H",2017,IF(MID(RIGHT(S56,8),1,1)="J",2018,IF(MID(RIGHT(S56,8),1,1)="K",2019,IF(MID(RIGHT(S56,8),1,1)="L",2020,""))))))))))))))))))))))))))))))</f>
        <v>2014</v>
      </c>
      <c r="S56" s="1179" t="s">
        <v>13498</v>
      </c>
      <c r="T56" s="1179">
        <v>1355</v>
      </c>
      <c r="U56" s="1182">
        <v>45482</v>
      </c>
      <c r="V56" s="1182">
        <v>45516</v>
      </c>
      <c r="W56" s="1183">
        <v>3400</v>
      </c>
      <c r="X56" s="1184">
        <v>3450</v>
      </c>
    </row>
    <row r="57" spans="1:24" ht="26.25" customHeight="1">
      <c r="A57" s="1185"/>
      <c r="B57" s="1186"/>
      <c r="C57" s="320" t="s">
        <v>13511</v>
      </c>
      <c r="D57" s="1186"/>
      <c r="E57" s="1186"/>
      <c r="F57" s="1186"/>
      <c r="G57" s="1186"/>
      <c r="H57" s="1186"/>
      <c r="I57" s="1186" t="s">
        <v>3598</v>
      </c>
      <c r="J57" s="412" t="s">
        <v>13434</v>
      </c>
      <c r="K57" s="1188"/>
      <c r="L57" s="427" t="s">
        <v>3359</v>
      </c>
      <c r="M57" s="2870"/>
      <c r="N57" s="1186"/>
      <c r="O57" s="1447"/>
      <c r="P57" s="1447"/>
      <c r="Q57" s="1186" t="s">
        <v>13502</v>
      </c>
      <c r="R57" s="1186">
        <f>IF(MID(RIGHT(S57,8),1,1)="M",2021,IF(MID(RIGHT(S57,8),1,1)="N",2022,IF(MID(RIGHT(S57,8),1,1)="P",2023,IF(MID(RIGHT(S57,8),1,1)="R",1994,IF(MID(RIGHT(S57,8),1,1)="S",1995,IF(MID(RIGHT(S57,8),1,1)="T",1996,IF(MID(RIGHT(S57,8),1,1)="V",1997,IF(MID(RIGHT(S57,8),1,1)="W",1998,IF(MID(RIGHT(S57,8),1,1)="X",1999,IF(MID(RIGHT(S57,8),1,1)="Y",2000,IF(MID(RIGHT(S57,8),1,1)="1",2001,IF(MID(RIGHT(S57,8),1,1)="2",2002,IF(MID(RIGHT(S57,8),1,1)="3",2003,IF(MID(RIGHT(S57,8),1,1)="4",2004,IF(MID(RIGHT(S57,8),1,1)="5",2005,IF(MID(RIGHT(S57,8),1,1)="6",2006,IF(MID(RIGHT(S57,8),1,1)="7",2007,IF(MID(RIGHT(S57,8),1,1)="8",2008,IF(MID(RIGHT(S57,8),1,1)="9",2009,IF(MID(RIGHT(S57,8),1,1)="A",2010,IF(MID(RIGHT(S57,8),1,1)="B",2011,IF(MID(RIGHT(S57,8),1,1)="C",2012,IF(MID(RIGHT(S57,8),1,1)="D",2013,IF(MID(RIGHT(S57,8),1,1)="E",2014,IF(MID(RIGHT(S57,8),1,1)="F",2015,IF(MID(RIGHT(S57,8),1,1)="G",2016,IF(MID(RIGHT(S57,8),1,1)="H",2017,IF(MID(RIGHT(S57,8),1,1)="J",2018,IF(MID(RIGHT(S57,8),1,1)="K",2019,IF(MID(RIGHT(S57,8),1,1)="L",2020,""))))))))))))))))))))))))))))))</f>
        <v>2014</v>
      </c>
      <c r="S57" s="1186" t="s">
        <v>13499</v>
      </c>
      <c r="T57" s="1186">
        <v>1760</v>
      </c>
      <c r="U57" s="1189">
        <v>45483</v>
      </c>
      <c r="V57" s="1189">
        <v>45520</v>
      </c>
      <c r="W57" s="1191" t="s">
        <v>13813</v>
      </c>
      <c r="X57" s="1192" t="s">
        <v>13790</v>
      </c>
    </row>
    <row r="58" spans="1:24" ht="26.25" customHeight="1">
      <c r="A58" s="1185"/>
      <c r="B58" s="1186"/>
      <c r="C58" s="1186" t="s">
        <v>12776</v>
      </c>
      <c r="D58" s="1186" t="s">
        <v>191</v>
      </c>
      <c r="E58" s="1186"/>
      <c r="F58" s="1186"/>
      <c r="G58" s="1186"/>
      <c r="H58" s="1186"/>
      <c r="I58" s="1186"/>
      <c r="J58" s="320" t="s">
        <v>13439</v>
      </c>
      <c r="K58" s="1188"/>
      <c r="L58" s="1186"/>
      <c r="M58" s="2870"/>
      <c r="N58" s="1186"/>
      <c r="O58" s="1186"/>
      <c r="P58" s="1186"/>
      <c r="Q58" s="1186" t="s">
        <v>13503</v>
      </c>
      <c r="R58" s="1186">
        <f>IF(MID(RIGHT(S58,8),1,1)="M",2021,IF(MID(RIGHT(S58,8),1,1)="N",2022,IF(MID(RIGHT(S58,8),1,1)="P",2023,IF(MID(RIGHT(S58,8),1,1)="R",1994,IF(MID(RIGHT(S58,8),1,1)="S",1995,IF(MID(RIGHT(S58,8),1,1)="T",1996,IF(MID(RIGHT(S58,8),1,1)="V",1997,IF(MID(RIGHT(S58,8),1,1)="W",1998,IF(MID(RIGHT(S58,8),1,1)="X",1999,IF(MID(RIGHT(S58,8),1,1)="Y",2000,IF(MID(RIGHT(S58,8),1,1)="1",2001,IF(MID(RIGHT(S58,8),1,1)="2",2002,IF(MID(RIGHT(S58,8),1,1)="3",2003,IF(MID(RIGHT(S58,8),1,1)="4",2004,IF(MID(RIGHT(S58,8),1,1)="5",2005,IF(MID(RIGHT(S58,8),1,1)="6",2006,IF(MID(RIGHT(S58,8),1,1)="7",2007,IF(MID(RIGHT(S58,8),1,1)="8",2008,IF(MID(RIGHT(S58,8),1,1)="9",2009,IF(MID(RIGHT(S58,8),1,1)="A",2010,IF(MID(RIGHT(S58,8),1,1)="B",2011,IF(MID(RIGHT(S58,8),1,1)="C",2012,IF(MID(RIGHT(S58,8),1,1)="D",2013,IF(MID(RIGHT(S58,8),1,1)="E",2014,IF(MID(RIGHT(S58,8),1,1)="F",2015,IF(MID(RIGHT(S58,8),1,1)="G",2016,IF(MID(RIGHT(S58,8),1,1)="H",2017,IF(MID(RIGHT(S58,8),1,1)="J",2018,IF(MID(RIGHT(S58,8),1,1)="K",2019,IF(MID(RIGHT(S58,8),1,1)="L",2020,""))))))))))))))))))))))))))))))</f>
        <v>2010</v>
      </c>
      <c r="S58" s="1186" t="s">
        <v>13500</v>
      </c>
      <c r="T58" s="1186">
        <v>1845</v>
      </c>
      <c r="U58" s="1190">
        <v>45485</v>
      </c>
      <c r="V58" s="1189">
        <v>45522</v>
      </c>
      <c r="W58" s="1191"/>
      <c r="X58" s="1192"/>
    </row>
    <row r="59" spans="1:24" ht="26.25" customHeight="1">
      <c r="A59" s="1185"/>
      <c r="B59" s="1186"/>
      <c r="C59" s="1186" t="s">
        <v>13436</v>
      </c>
      <c r="D59" s="1186" t="s">
        <v>191</v>
      </c>
      <c r="E59" s="1186"/>
      <c r="F59" s="1186"/>
      <c r="G59" s="1186"/>
      <c r="H59" s="1186"/>
      <c r="I59" s="1186"/>
      <c r="J59" s="1186"/>
      <c r="K59" s="1254" t="s">
        <v>8972</v>
      </c>
      <c r="L59" s="1186"/>
      <c r="M59" s="2871"/>
      <c r="N59" s="1186"/>
      <c r="O59" s="1186"/>
      <c r="P59" s="1186"/>
      <c r="Q59" s="1186" t="s">
        <v>13504</v>
      </c>
      <c r="R59" s="1186">
        <f>IF(MID(RIGHT(S59,8),1,1)="M",2021,IF(MID(RIGHT(S59,8),1,1)="N",2022,IF(MID(RIGHT(S59,8),1,1)="P",2023,IF(MID(RIGHT(S59,8),1,1)="R",1994,IF(MID(RIGHT(S59,8),1,1)="S",1995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>2015</v>
      </c>
      <c r="S59" s="1186" t="s">
        <v>13501</v>
      </c>
      <c r="T59" s="1186">
        <v>2090</v>
      </c>
      <c r="U59" s="1189"/>
      <c r="V59" s="1190">
        <v>45523</v>
      </c>
      <c r="W59" s="1191"/>
      <c r="X59" s="1192"/>
    </row>
    <row r="60" spans="1:24" ht="26.25" customHeight="1">
      <c r="A60" s="1185"/>
      <c r="B60" s="1186"/>
      <c r="C60" s="1186" t="s">
        <v>10002</v>
      </c>
      <c r="D60" s="1186" t="s">
        <v>191</v>
      </c>
      <c r="E60" s="1186"/>
      <c r="F60" s="1186"/>
      <c r="G60" s="1186"/>
      <c r="H60" s="1186"/>
      <c r="I60" s="1186"/>
      <c r="J60" s="425" t="s">
        <v>13555</v>
      </c>
      <c r="K60" s="1442"/>
      <c r="L60" s="1186"/>
      <c r="M60" s="2559" t="s">
        <v>8709</v>
      </c>
      <c r="N60" s="2560"/>
      <c r="O60" s="2560"/>
      <c r="P60" s="2561"/>
      <c r="Q60" s="1186"/>
      <c r="R60" s="1186"/>
      <c r="S60" s="1187" t="s">
        <v>189</v>
      </c>
      <c r="T60" s="1187">
        <v>3680</v>
      </c>
      <c r="U60" s="1189"/>
      <c r="V60" s="1189"/>
      <c r="W60" s="1191"/>
      <c r="X60" s="1192"/>
    </row>
    <row r="61" spans="1:24" ht="26.25" customHeight="1">
      <c r="A61" s="1185"/>
      <c r="B61" s="1186"/>
      <c r="C61" s="1186" t="s">
        <v>10003</v>
      </c>
      <c r="D61" s="1186" t="s">
        <v>191</v>
      </c>
      <c r="E61" s="1186"/>
      <c r="F61" s="1186"/>
      <c r="G61" s="1186"/>
      <c r="H61" s="1186"/>
      <c r="I61" s="1186"/>
      <c r="J61" s="425" t="s">
        <v>13556</v>
      </c>
      <c r="K61" s="1188"/>
      <c r="L61" s="1186"/>
      <c r="M61" s="1186"/>
      <c r="N61" s="1186"/>
      <c r="O61" s="1186"/>
      <c r="P61" s="1186"/>
      <c r="Q61" s="1186"/>
      <c r="R61" s="1186"/>
      <c r="S61" s="1187" t="s">
        <v>2472</v>
      </c>
      <c r="T61" s="1187">
        <f>SUM(T56:T60)</f>
        <v>10730</v>
      </c>
      <c r="U61" s="1189"/>
      <c r="V61" s="1189"/>
      <c r="W61" s="1191"/>
      <c r="X61" s="1192"/>
    </row>
    <row r="62" spans="1:24" ht="26.25" customHeight="1" thickBot="1">
      <c r="A62" s="1193"/>
      <c r="B62" s="1194"/>
      <c r="C62" s="1194"/>
      <c r="D62" s="1194"/>
      <c r="E62" s="1194"/>
      <c r="F62" s="1194"/>
      <c r="G62" s="1194"/>
      <c r="H62" s="1194"/>
      <c r="I62" s="1194"/>
      <c r="J62" s="1194"/>
      <c r="K62" s="611" t="s">
        <v>13408</v>
      </c>
      <c r="L62" s="1194"/>
      <c r="M62" s="1194"/>
      <c r="N62" s="1195"/>
      <c r="O62" s="1195"/>
      <c r="P62" s="1196"/>
      <c r="Q62" s="1194"/>
      <c r="R62" s="1194"/>
      <c r="S62" s="1197"/>
      <c r="T62" s="1197"/>
      <c r="U62" s="1198"/>
      <c r="V62" s="1199"/>
      <c r="W62" s="1200"/>
      <c r="X62" s="1201"/>
    </row>
    <row r="64" spans="1:24" ht="26.25" customHeight="1" thickBot="1"/>
    <row r="65" spans="1:24" ht="26.25" customHeight="1">
      <c r="A65" s="924" t="s">
        <v>188</v>
      </c>
      <c r="B65" s="925"/>
      <c r="C65" s="925" t="s">
        <v>10562</v>
      </c>
      <c r="D65" s="925" t="s">
        <v>190</v>
      </c>
      <c r="E65" s="925" t="s">
        <v>191</v>
      </c>
      <c r="F65" s="925" t="s">
        <v>191</v>
      </c>
      <c r="G65" s="925" t="s">
        <v>191</v>
      </c>
      <c r="H65" s="1499"/>
      <c r="I65" s="925" t="s">
        <v>10531</v>
      </c>
      <c r="J65" s="925" t="s">
        <v>13367</v>
      </c>
      <c r="K65" s="927" t="s">
        <v>12689</v>
      </c>
      <c r="L65" s="925" t="s">
        <v>13538</v>
      </c>
      <c r="M65" s="2872" t="s">
        <v>13537</v>
      </c>
      <c r="N65" s="927" t="s">
        <v>13451</v>
      </c>
      <c r="O65" s="927" t="s">
        <v>13446</v>
      </c>
      <c r="P65" s="928" t="s">
        <v>14385</v>
      </c>
      <c r="Q65" s="925" t="s">
        <v>11496</v>
      </c>
      <c r="R65" s="925">
        <f>IF(MID(RIGHT(S65,8),1,1)="M",2021,IF(MID(RIGHT(S65,8),1,1)="N",2022,IF(MID(RIGHT(S65,8),1,1)="P",2023,IF(MID(RIGHT(S65,8),1,1)="R",1994,IF(MID(RIGHT(S65,8),1,1)="S",1995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>2013</v>
      </c>
      <c r="S65" s="925" t="s">
        <v>13447</v>
      </c>
      <c r="T65" s="925">
        <v>1800</v>
      </c>
      <c r="U65" s="929">
        <v>45482</v>
      </c>
      <c r="V65" s="929">
        <v>45516</v>
      </c>
      <c r="W65" s="1237">
        <v>3400</v>
      </c>
      <c r="X65" s="930">
        <v>4200</v>
      </c>
    </row>
    <row r="66" spans="1:24" ht="26.25" customHeight="1">
      <c r="A66" s="931"/>
      <c r="B66" s="932"/>
      <c r="C66" s="320" t="s">
        <v>13512</v>
      </c>
      <c r="D66" s="932"/>
      <c r="E66" s="932"/>
      <c r="F66" s="932"/>
      <c r="G66" s="932"/>
      <c r="H66" s="932"/>
      <c r="I66" s="932" t="s">
        <v>194</v>
      </c>
      <c r="J66" s="412" t="s">
        <v>13435</v>
      </c>
      <c r="K66" s="934" t="s">
        <v>195</v>
      </c>
      <c r="L66" s="961" t="s">
        <v>3359</v>
      </c>
      <c r="M66" s="2873"/>
      <c r="N66" s="73" t="s">
        <v>2435</v>
      </c>
      <c r="O66" s="779"/>
      <c r="P66" s="935"/>
      <c r="Q66" s="932" t="s">
        <v>11496</v>
      </c>
      <c r="R66" s="932">
        <f>IF(MID(RIGHT(S66,8),1,1)="M",2021,IF(MID(RIGHT(S66,8),1,1)="N",2022,IF(MID(RIGHT(S66,8),1,1)="P",2023,IF(MID(RIGHT(S66,8),1,1)="R",1994,IF(MID(RIGHT(S66,8),1,1)="S",1995,IF(MID(RIGHT(S66,8),1,1)="T",1996,IF(MID(RIGHT(S66,8),1,1)="V",1997,IF(MID(RIGHT(S66,8),1,1)="W",1998,IF(MID(RIGHT(S66,8),1,1)="X",1999,IF(MID(RIGHT(S66,8),1,1)="Y",2000,IF(MID(RIGHT(S66,8),1,1)="1",2001,IF(MID(RIGHT(S66,8),1,1)="2",2002,IF(MID(RIGHT(S66,8),1,1)="3",2003,IF(MID(RIGHT(S66,8),1,1)="4",2004,IF(MID(RIGHT(S66,8),1,1)="5",2005,IF(MID(RIGHT(S66,8),1,1)="6",2006,IF(MID(RIGHT(S66,8),1,1)="7",2007,IF(MID(RIGHT(S66,8),1,1)="8",2008,IF(MID(RIGHT(S66,8),1,1)="9",2009,IF(MID(RIGHT(S66,8),1,1)="A",2010,IF(MID(RIGHT(S66,8),1,1)="B",2011,IF(MID(RIGHT(S66,8),1,1)="C",2012,IF(MID(RIGHT(S66,8),1,1)="D",2013,IF(MID(RIGHT(S66,8),1,1)="E",2014,IF(MID(RIGHT(S66,8),1,1)="F",2015,IF(MID(RIGHT(S66,8),1,1)="G",2016,IF(MID(RIGHT(S66,8),1,1)="H",2017,IF(MID(RIGHT(S66,8),1,1)="J",2018,IF(MID(RIGHT(S66,8),1,1)="K",2019,IF(MID(RIGHT(S66,8),1,1)="L",2020,""))))))))))))))))))))))))))))))</f>
        <v>2013</v>
      </c>
      <c r="S66" s="932" t="s">
        <v>13448</v>
      </c>
      <c r="T66" s="932">
        <v>1800</v>
      </c>
      <c r="U66" s="937">
        <v>45483</v>
      </c>
      <c r="V66" s="937">
        <v>45520</v>
      </c>
      <c r="W66" s="938" t="s">
        <v>1696</v>
      </c>
      <c r="X66" s="939" t="s">
        <v>14377</v>
      </c>
    </row>
    <row r="67" spans="1:24" ht="26.25" customHeight="1">
      <c r="A67" s="931"/>
      <c r="B67" s="932"/>
      <c r="C67" s="932" t="s">
        <v>12776</v>
      </c>
      <c r="D67" s="932" t="s">
        <v>191</v>
      </c>
      <c r="E67" s="932"/>
      <c r="F67" s="932"/>
      <c r="G67" s="932"/>
      <c r="H67" s="932"/>
      <c r="I67" s="932"/>
      <c r="J67" s="320" t="s">
        <v>13440</v>
      </c>
      <c r="K67" s="779" t="s">
        <v>13441</v>
      </c>
      <c r="L67" s="779"/>
      <c r="M67" s="2873"/>
      <c r="N67" s="73" t="s">
        <v>3907</v>
      </c>
      <c r="O67" s="779"/>
      <c r="P67" s="935"/>
      <c r="Q67" s="932" t="s">
        <v>11497</v>
      </c>
      <c r="R67" s="932">
        <f>IF(MID(RIGHT(S67,8),1,1)="M",2021,IF(MID(RIGHT(S67,8),1,1)="N",2022,IF(MID(RIGHT(S67,8),1,1)="P",2023,IF(MID(RIGHT(S67,8),1,1)="R",1994,IF(MID(RIGHT(S67,8),1,1)="S",1995,IF(MID(RIGHT(S67,8),1,1)="T",1996,IF(MID(RIGHT(S67,8),1,1)="V",1997,IF(MID(RIGHT(S67,8),1,1)="W",1998,IF(MID(RIGHT(S67,8),1,1)="X",1999,IF(MID(RIGHT(S67,8),1,1)="Y",2000,IF(MID(RIGHT(S67,8),1,1)="1",2001,IF(MID(RIGHT(S67,8),1,1)="2",2002,IF(MID(RIGHT(S67,8),1,1)="3",2003,IF(MID(RIGHT(S67,8),1,1)="4",2004,IF(MID(RIGHT(S67,8),1,1)="5",2005,IF(MID(RIGHT(S67,8),1,1)="6",2006,IF(MID(RIGHT(S67,8),1,1)="7",2007,IF(MID(RIGHT(S67,8),1,1)="8",2008,IF(MID(RIGHT(S67,8),1,1)="9",2009,IF(MID(RIGHT(S67,8),1,1)="A",2010,IF(MID(RIGHT(S67,8),1,1)="B",2011,IF(MID(RIGHT(S67,8),1,1)="C",2012,IF(MID(RIGHT(S67,8),1,1)="D",2013,IF(MID(RIGHT(S67,8),1,1)="E",2014,IF(MID(RIGHT(S67,8),1,1)="F",2015,IF(MID(RIGHT(S67,8),1,1)="G",2016,IF(MID(RIGHT(S67,8),1,1)="H",2017,IF(MID(RIGHT(S67,8),1,1)="J",2018,IF(MID(RIGHT(S67,8),1,1)="K",2019,IF(MID(RIGHT(S67,8),1,1)="L",2020,""))))))))))))))))))))))))))))))</f>
        <v>2016</v>
      </c>
      <c r="S67" s="932" t="s">
        <v>13449</v>
      </c>
      <c r="T67" s="932">
        <v>1675</v>
      </c>
      <c r="U67" s="936">
        <v>45485</v>
      </c>
      <c r="V67" s="937">
        <v>45522</v>
      </c>
      <c r="W67" s="938"/>
      <c r="X67" s="939"/>
    </row>
    <row r="68" spans="1:24" ht="26.25" customHeight="1">
      <c r="A68" s="931"/>
      <c r="B68" s="932"/>
      <c r="C68" s="932" t="s">
        <v>12778</v>
      </c>
      <c r="D68" s="932" t="s">
        <v>191</v>
      </c>
      <c r="E68" s="932"/>
      <c r="F68" s="932"/>
      <c r="G68" s="932"/>
      <c r="H68" s="932"/>
      <c r="I68" s="932"/>
      <c r="J68" s="932"/>
      <c r="K68" s="940" t="s">
        <v>8972</v>
      </c>
      <c r="L68" s="779"/>
      <c r="M68" s="2874"/>
      <c r="N68" s="73" t="s">
        <v>12674</v>
      </c>
      <c r="O68" s="779"/>
      <c r="P68" s="935"/>
      <c r="Q68" s="932" t="s">
        <v>11497</v>
      </c>
      <c r="R68" s="932">
        <f>IF(MID(RIGHT(S68,8),1,1)="M",2021,IF(MID(RIGHT(S68,8),1,1)="N",2022,IF(MID(RIGHT(S68,8),1,1)="P",2023,IF(MID(RIGHT(S68,8),1,1)="R",1994,IF(MID(RIGHT(S68,8),1,1)="S",1995,IF(MID(RIGHT(S68,8),1,1)="T",1996,IF(MID(RIGHT(S68,8),1,1)="V",1997,IF(MID(RIGHT(S68,8),1,1)="W",1998,IF(MID(RIGHT(S68,8),1,1)="X",1999,IF(MID(RIGHT(S68,8),1,1)="Y",2000,IF(MID(RIGHT(S68,8),1,1)="1",2001,IF(MID(RIGHT(S68,8),1,1)="2",2002,IF(MID(RIGHT(S68,8),1,1)="3",2003,IF(MID(RIGHT(S68,8),1,1)="4",2004,IF(MID(RIGHT(S68,8),1,1)="5",2005,IF(MID(RIGHT(S68,8),1,1)="6",2006,IF(MID(RIGHT(S68,8),1,1)="7",2007,IF(MID(RIGHT(S68,8),1,1)="8",2008,IF(MID(RIGHT(S68,8),1,1)="9",2009,IF(MID(RIGHT(S68,8),1,1)="A",2010,IF(MID(RIGHT(S68,8),1,1)="B",2011,IF(MID(RIGHT(S68,8),1,1)="C",2012,IF(MID(RIGHT(S68,8),1,1)="D",2013,IF(MID(RIGHT(S68,8),1,1)="E",2014,IF(MID(RIGHT(S68,8),1,1)="F",2015,IF(MID(RIGHT(S68,8),1,1)="G",2016,IF(MID(RIGHT(S68,8),1,1)="H",2017,IF(MID(RIGHT(S68,8),1,1)="J",2018,IF(MID(RIGHT(S68,8),1,1)="K",2019,IF(MID(RIGHT(S68,8),1,1)="L",2020,""))))))))))))))))))))))))))))))</f>
        <v>2016</v>
      </c>
      <c r="S68" s="932" t="s">
        <v>13450</v>
      </c>
      <c r="T68" s="932">
        <v>1675</v>
      </c>
      <c r="U68" s="1342"/>
      <c r="V68" s="936">
        <v>45523</v>
      </c>
      <c r="W68" s="938"/>
      <c r="X68" s="939"/>
    </row>
    <row r="69" spans="1:24" ht="26.25" customHeight="1">
      <c r="A69" s="931"/>
      <c r="B69" s="932"/>
      <c r="C69" s="932" t="s">
        <v>13047</v>
      </c>
      <c r="D69" s="932" t="s">
        <v>191</v>
      </c>
      <c r="E69" s="932"/>
      <c r="F69" s="932"/>
      <c r="G69" s="932"/>
      <c r="H69" s="932"/>
      <c r="I69" s="932"/>
      <c r="J69" s="425" t="s">
        <v>13555</v>
      </c>
      <c r="K69" s="940"/>
      <c r="L69" s="950"/>
      <c r="M69" s="950"/>
      <c r="N69" s="950"/>
      <c r="O69" s="950"/>
      <c r="P69" s="935"/>
      <c r="Q69" s="932"/>
      <c r="R69" s="932"/>
      <c r="S69" s="933" t="s">
        <v>189</v>
      </c>
      <c r="T69" s="933">
        <v>3950</v>
      </c>
      <c r="U69" s="937"/>
      <c r="V69" s="937"/>
      <c r="W69" s="938"/>
      <c r="X69" s="939"/>
    </row>
    <row r="70" spans="1:24" ht="26.25" customHeight="1">
      <c r="A70" s="931"/>
      <c r="B70" s="932"/>
      <c r="C70" s="932" t="s">
        <v>10002</v>
      </c>
      <c r="D70" s="932" t="s">
        <v>191</v>
      </c>
      <c r="E70" s="932"/>
      <c r="F70" s="932"/>
      <c r="G70" s="932"/>
      <c r="H70" s="932"/>
      <c r="I70" s="932"/>
      <c r="J70" s="425" t="s">
        <v>13556</v>
      </c>
      <c r="K70" s="932"/>
      <c r="L70" s="950"/>
      <c r="M70" s="2559" t="s">
        <v>8709</v>
      </c>
      <c r="N70" s="2560"/>
      <c r="O70" s="2560"/>
      <c r="P70" s="2561"/>
      <c r="Q70" s="932"/>
      <c r="R70" s="932"/>
      <c r="S70" s="933" t="s">
        <v>2472</v>
      </c>
      <c r="T70" s="933">
        <f>SUM(T65:T69)</f>
        <v>10900</v>
      </c>
      <c r="U70" s="936"/>
      <c r="V70" s="936"/>
      <c r="W70" s="938"/>
      <c r="X70" s="939"/>
    </row>
    <row r="71" spans="1:24" ht="26.25" customHeight="1" thickBot="1">
      <c r="A71" s="941"/>
      <c r="B71" s="942"/>
      <c r="C71" s="942" t="s">
        <v>10003</v>
      </c>
      <c r="D71" s="942" t="s">
        <v>191</v>
      </c>
      <c r="E71" s="942"/>
      <c r="F71" s="942"/>
      <c r="G71" s="942"/>
      <c r="H71" s="942"/>
      <c r="I71" s="942"/>
      <c r="J71" s="942"/>
      <c r="K71" s="611" t="s">
        <v>13408</v>
      </c>
      <c r="L71" s="942"/>
      <c r="M71" s="942"/>
      <c r="N71" s="943"/>
      <c r="O71" s="943"/>
      <c r="P71" s="944"/>
      <c r="Q71" s="942"/>
      <c r="R71" s="942"/>
      <c r="S71" s="945"/>
      <c r="T71" s="945"/>
      <c r="U71" s="946"/>
      <c r="V71" s="947"/>
      <c r="W71" s="948"/>
      <c r="X71" s="949"/>
    </row>
    <row r="73" spans="1:24" ht="26.25" customHeight="1" thickBot="1"/>
    <row r="74" spans="1:24" ht="26.25" customHeight="1">
      <c r="A74" s="456" t="s">
        <v>188</v>
      </c>
      <c r="B74" s="457"/>
      <c r="C74" s="457" t="s">
        <v>10329</v>
      </c>
      <c r="D74" s="457" t="s">
        <v>198</v>
      </c>
      <c r="E74" s="457" t="s">
        <v>191</v>
      </c>
      <c r="F74" s="457" t="s">
        <v>191</v>
      </c>
      <c r="G74" s="457" t="s">
        <v>191</v>
      </c>
      <c r="H74" s="457" t="s">
        <v>191</v>
      </c>
      <c r="I74" s="457" t="s">
        <v>13444</v>
      </c>
      <c r="J74" s="457" t="s">
        <v>13460</v>
      </c>
      <c r="K74" s="458" t="s">
        <v>10103</v>
      </c>
      <c r="L74" s="457" t="s">
        <v>13665</v>
      </c>
      <c r="M74" s="457" t="s">
        <v>13610</v>
      </c>
      <c r="N74" s="458" t="s">
        <v>13616</v>
      </c>
      <c r="O74" s="458">
        <v>228633</v>
      </c>
      <c r="P74" s="459" t="s">
        <v>14592</v>
      </c>
      <c r="Q74" s="457" t="s">
        <v>361</v>
      </c>
      <c r="R74" s="457">
        <v>2016</v>
      </c>
      <c r="S74" s="457" t="s">
        <v>13584</v>
      </c>
      <c r="T74" s="457">
        <v>2335</v>
      </c>
      <c r="U74" s="460">
        <v>45486</v>
      </c>
      <c r="V74" s="461"/>
      <c r="W74" s="462"/>
      <c r="X74" s="1124">
        <v>1100</v>
      </c>
    </row>
    <row r="75" spans="1:24" ht="26.25" customHeight="1">
      <c r="A75" s="464"/>
      <c r="B75" s="143"/>
      <c r="C75" s="320" t="s">
        <v>13509</v>
      </c>
      <c r="D75" s="143"/>
      <c r="E75" s="143"/>
      <c r="F75" s="143"/>
      <c r="G75" s="143"/>
      <c r="H75" s="143"/>
      <c r="I75" s="143" t="s">
        <v>3598</v>
      </c>
      <c r="J75" s="412" t="s">
        <v>13477</v>
      </c>
      <c r="K75" s="169" t="s">
        <v>3548</v>
      </c>
      <c r="L75" s="425" t="s">
        <v>3359</v>
      </c>
      <c r="M75" s="2866" t="s">
        <v>13630</v>
      </c>
      <c r="N75" s="73" t="s">
        <v>7850</v>
      </c>
      <c r="O75" s="143"/>
      <c r="P75" s="143"/>
      <c r="Q75" s="143" t="s">
        <v>363</v>
      </c>
      <c r="R75" s="143">
        <v>2018</v>
      </c>
      <c r="S75" s="143" t="s">
        <v>13585</v>
      </c>
      <c r="T75" s="143">
        <v>2135</v>
      </c>
      <c r="U75" s="146"/>
      <c r="V75" s="146"/>
      <c r="W75" s="147" t="s">
        <v>13734</v>
      </c>
      <c r="X75" s="1787">
        <v>1500</v>
      </c>
    </row>
    <row r="76" spans="1:24" ht="26.25" customHeight="1">
      <c r="A76" s="464"/>
      <c r="B76" s="143"/>
      <c r="C76" s="143" t="s">
        <v>12776</v>
      </c>
      <c r="D76" s="143" t="s">
        <v>191</v>
      </c>
      <c r="E76" s="143"/>
      <c r="F76" s="143"/>
      <c r="G76" s="143"/>
      <c r="H76" s="143"/>
      <c r="I76" s="143"/>
      <c r="J76" s="320" t="s">
        <v>13463</v>
      </c>
      <c r="K76" s="144" t="s">
        <v>13521</v>
      </c>
      <c r="L76" s="143" t="s">
        <v>13480</v>
      </c>
      <c r="M76" s="2867"/>
      <c r="N76" s="73" t="s">
        <v>12235</v>
      </c>
      <c r="O76" s="143"/>
      <c r="P76" s="143"/>
      <c r="Q76" s="143" t="s">
        <v>363</v>
      </c>
      <c r="R76" s="143">
        <v>2017</v>
      </c>
      <c r="S76" s="143" t="s">
        <v>13586</v>
      </c>
      <c r="T76" s="143">
        <v>2115</v>
      </c>
      <c r="U76" s="146"/>
      <c r="V76" s="146"/>
      <c r="W76" s="1449"/>
      <c r="X76" s="466">
        <v>1570</v>
      </c>
    </row>
    <row r="77" spans="1:24" ht="26.25" customHeight="1">
      <c r="A77" s="464"/>
      <c r="B77" s="143"/>
      <c r="C77" s="143" t="s">
        <v>12778</v>
      </c>
      <c r="D77" s="143" t="s">
        <v>191</v>
      </c>
      <c r="E77" s="143"/>
      <c r="F77" s="143"/>
      <c r="G77" s="143"/>
      <c r="H77" s="143"/>
      <c r="I77" s="143" t="s">
        <v>13461</v>
      </c>
      <c r="J77" s="188" t="s">
        <v>13478</v>
      </c>
      <c r="K77" s="144" t="s">
        <v>4071</v>
      </c>
      <c r="L77" s="143"/>
      <c r="M77" s="2868"/>
      <c r="N77" s="73" t="s">
        <v>12674</v>
      </c>
      <c r="O77" s="143"/>
      <c r="P77" s="143" t="s">
        <v>12748</v>
      </c>
      <c r="Q77" s="143" t="s">
        <v>203</v>
      </c>
      <c r="R77" s="143">
        <v>2015</v>
      </c>
      <c r="S77" s="143" t="s">
        <v>13587</v>
      </c>
      <c r="T77" s="143">
        <v>1895</v>
      </c>
      <c r="U77" s="168"/>
      <c r="V77" s="146"/>
      <c r="W77" s="147"/>
      <c r="X77" s="466" t="s">
        <v>13695</v>
      </c>
    </row>
    <row r="78" spans="1:24" ht="26.25" customHeight="1">
      <c r="A78" s="464"/>
      <c r="B78" s="143"/>
      <c r="C78" s="143" t="s">
        <v>11851</v>
      </c>
      <c r="D78" s="143" t="s">
        <v>191</v>
      </c>
      <c r="E78" s="143"/>
      <c r="F78" s="143"/>
      <c r="G78" s="143"/>
      <c r="H78" s="143"/>
      <c r="I78" s="143"/>
      <c r="J78" s="1782" t="s">
        <v>13485</v>
      </c>
      <c r="K78" s="144"/>
      <c r="L78" s="143"/>
      <c r="M78" s="143"/>
      <c r="N78" s="143"/>
      <c r="O78" s="143"/>
      <c r="P78" s="143"/>
      <c r="Q78" s="143"/>
      <c r="R78" s="143"/>
      <c r="S78" s="148" t="s">
        <v>189</v>
      </c>
      <c r="T78" s="148">
        <v>3700</v>
      </c>
      <c r="U78" s="168"/>
      <c r="V78" s="146"/>
      <c r="W78" s="147"/>
      <c r="X78" s="466"/>
    </row>
    <row r="79" spans="1:24" ht="26.25" customHeight="1">
      <c r="A79" s="464"/>
      <c r="B79" s="143"/>
      <c r="C79" s="143" t="s">
        <v>10002</v>
      </c>
      <c r="D79" s="143" t="s">
        <v>191</v>
      </c>
      <c r="E79" s="143"/>
      <c r="F79" s="143"/>
      <c r="G79" s="143"/>
      <c r="H79" s="143"/>
      <c r="I79" s="143"/>
      <c r="J79" s="143"/>
      <c r="K79" s="144"/>
      <c r="L79" s="143"/>
      <c r="M79" s="143"/>
      <c r="N79" s="143"/>
      <c r="O79" s="143"/>
      <c r="P79" s="143"/>
      <c r="Q79" s="143"/>
      <c r="R79" s="143"/>
      <c r="S79" s="148" t="s">
        <v>2472</v>
      </c>
      <c r="T79" s="148">
        <f>SUM(T74:T78)</f>
        <v>12180</v>
      </c>
      <c r="U79" s="168"/>
      <c r="V79" s="146"/>
      <c r="W79" s="147"/>
      <c r="X79" s="466"/>
    </row>
    <row r="80" spans="1:24" ht="26.25" customHeight="1" thickBot="1">
      <c r="A80" s="467"/>
      <c r="B80" s="468"/>
      <c r="C80" s="468" t="s">
        <v>10003</v>
      </c>
      <c r="D80" s="468" t="s">
        <v>191</v>
      </c>
      <c r="E80" s="468"/>
      <c r="F80" s="468"/>
      <c r="G80" s="468"/>
      <c r="H80" s="468"/>
      <c r="I80" s="468"/>
      <c r="J80" s="555" t="s">
        <v>2745</v>
      </c>
      <c r="K80" s="611" t="s">
        <v>3509</v>
      </c>
      <c r="L80" s="468"/>
      <c r="M80" s="468"/>
      <c r="N80" s="470"/>
      <c r="O80" s="470"/>
      <c r="P80" s="471"/>
      <c r="Q80" s="468"/>
      <c r="R80" s="468"/>
      <c r="S80" s="472"/>
      <c r="T80" s="472"/>
      <c r="U80" s="473"/>
      <c r="V80" s="474"/>
      <c r="W80" s="475"/>
      <c r="X80" s="476"/>
    </row>
    <row r="81" spans="1:24" ht="26.25" customHeight="1">
      <c r="A81" s="456" t="s">
        <v>188</v>
      </c>
      <c r="B81" s="457"/>
      <c r="C81" s="457" t="s">
        <v>10329</v>
      </c>
      <c r="D81" s="457" t="s">
        <v>198</v>
      </c>
      <c r="E81" s="457" t="s">
        <v>191</v>
      </c>
      <c r="F81" s="457" t="s">
        <v>191</v>
      </c>
      <c r="G81" s="457" t="s">
        <v>191</v>
      </c>
      <c r="H81" s="457" t="s">
        <v>191</v>
      </c>
      <c r="I81" s="457" t="s">
        <v>13444</v>
      </c>
      <c r="J81" s="457" t="s">
        <v>13460</v>
      </c>
      <c r="K81" s="458" t="s">
        <v>10103</v>
      </c>
      <c r="L81" s="457" t="s">
        <v>13666</v>
      </c>
      <c r="M81" s="2879" t="s">
        <v>13631</v>
      </c>
      <c r="N81" s="458" t="s">
        <v>13573</v>
      </c>
      <c r="O81" s="458">
        <v>228610</v>
      </c>
      <c r="P81" s="459" t="s">
        <v>14592</v>
      </c>
      <c r="Q81" s="457" t="s">
        <v>361</v>
      </c>
      <c r="R81" s="457">
        <v>2015</v>
      </c>
      <c r="S81" s="457" t="s">
        <v>13588</v>
      </c>
      <c r="T81" s="457">
        <v>2345</v>
      </c>
      <c r="U81" s="460">
        <v>45486</v>
      </c>
      <c r="V81" s="461"/>
      <c r="W81" s="462"/>
      <c r="X81" s="1124">
        <v>1100</v>
      </c>
    </row>
    <row r="82" spans="1:24" ht="26.25" customHeight="1">
      <c r="A82" s="464"/>
      <c r="B82" s="143"/>
      <c r="C82" s="320" t="s">
        <v>13509</v>
      </c>
      <c r="D82" s="143"/>
      <c r="E82" s="143"/>
      <c r="F82" s="143"/>
      <c r="G82" s="143"/>
      <c r="H82" s="143"/>
      <c r="I82" s="143" t="s">
        <v>3598</v>
      </c>
      <c r="J82" s="412" t="s">
        <v>13477</v>
      </c>
      <c r="K82" s="169" t="s">
        <v>3548</v>
      </c>
      <c r="L82" s="425" t="s">
        <v>3359</v>
      </c>
      <c r="M82" s="2867"/>
      <c r="N82" s="73" t="s">
        <v>7850</v>
      </c>
      <c r="O82" s="143"/>
      <c r="P82" s="143"/>
      <c r="Q82" s="143" t="s">
        <v>363</v>
      </c>
      <c r="R82" s="143">
        <v>2015</v>
      </c>
      <c r="S82" s="143" t="s">
        <v>13589</v>
      </c>
      <c r="T82" s="143">
        <v>2290</v>
      </c>
      <c r="U82" s="146"/>
      <c r="V82" s="146"/>
      <c r="W82" s="147" t="s">
        <v>13734</v>
      </c>
      <c r="X82" s="1787">
        <v>1500</v>
      </c>
    </row>
    <row r="83" spans="1:24" ht="26.25" customHeight="1">
      <c r="A83" s="464"/>
      <c r="B83" s="143"/>
      <c r="C83" s="143" t="s">
        <v>12776</v>
      </c>
      <c r="D83" s="143" t="s">
        <v>191</v>
      </c>
      <c r="E83" s="143"/>
      <c r="F83" s="143"/>
      <c r="G83" s="143"/>
      <c r="H83" s="143"/>
      <c r="I83" s="143"/>
      <c r="J83" s="320" t="s">
        <v>13463</v>
      </c>
      <c r="K83" s="144" t="s">
        <v>13521</v>
      </c>
      <c r="L83" s="143" t="s">
        <v>13480</v>
      </c>
      <c r="M83" s="2868"/>
      <c r="N83" s="73" t="s">
        <v>12235</v>
      </c>
      <c r="O83" s="143"/>
      <c r="P83" s="143"/>
      <c r="Q83" s="143" t="s">
        <v>203</v>
      </c>
      <c r="R83" s="143">
        <v>2015</v>
      </c>
      <c r="S83" s="143" t="s">
        <v>13590</v>
      </c>
      <c r="T83" s="143">
        <v>1785</v>
      </c>
      <c r="U83" s="146"/>
      <c r="V83" s="146"/>
      <c r="W83" s="1449"/>
      <c r="X83" s="466">
        <v>1570</v>
      </c>
    </row>
    <row r="84" spans="1:24" ht="26.25" customHeight="1">
      <c r="A84" s="464"/>
      <c r="B84" s="143"/>
      <c r="C84" s="143" t="s">
        <v>12778</v>
      </c>
      <c r="D84" s="143" t="s">
        <v>191</v>
      </c>
      <c r="E84" s="143"/>
      <c r="F84" s="143"/>
      <c r="G84" s="143"/>
      <c r="H84" s="143"/>
      <c r="I84" s="143" t="s">
        <v>13461</v>
      </c>
      <c r="J84" s="188" t="s">
        <v>13478</v>
      </c>
      <c r="K84" s="144" t="s">
        <v>8972</v>
      </c>
      <c r="L84" s="143"/>
      <c r="M84" s="143" t="s">
        <v>13632</v>
      </c>
      <c r="N84" s="73" t="s">
        <v>12674</v>
      </c>
      <c r="O84" s="143"/>
      <c r="P84" s="143"/>
      <c r="Q84" s="143" t="s">
        <v>9731</v>
      </c>
      <c r="R84" s="143">
        <v>2016</v>
      </c>
      <c r="S84" s="143" t="s">
        <v>13583</v>
      </c>
      <c r="T84" s="143">
        <v>2095</v>
      </c>
      <c r="U84" s="168"/>
      <c r="V84" s="146"/>
      <c r="W84" s="147"/>
      <c r="X84" s="466" t="s">
        <v>13695</v>
      </c>
    </row>
    <row r="85" spans="1:24" ht="26.25" customHeight="1">
      <c r="A85" s="464"/>
      <c r="B85" s="143"/>
      <c r="C85" s="143" t="s">
        <v>11851</v>
      </c>
      <c r="D85" s="143" t="s">
        <v>191</v>
      </c>
      <c r="E85" s="143"/>
      <c r="F85" s="143"/>
      <c r="G85" s="143"/>
      <c r="H85" s="143"/>
      <c r="I85" s="143"/>
      <c r="J85" s="1782" t="s">
        <v>13479</v>
      </c>
      <c r="K85" s="144"/>
      <c r="L85" s="143"/>
      <c r="M85" s="143"/>
      <c r="N85" s="143"/>
      <c r="O85" s="143"/>
      <c r="P85" s="143"/>
      <c r="Q85" s="143"/>
      <c r="R85" s="143"/>
      <c r="S85" s="148" t="s">
        <v>189</v>
      </c>
      <c r="T85" s="148">
        <v>3700</v>
      </c>
      <c r="U85" s="168"/>
      <c r="V85" s="146"/>
      <c r="W85" s="147"/>
      <c r="X85" s="466"/>
    </row>
    <row r="86" spans="1:24" ht="26.25" customHeight="1">
      <c r="A86" s="464"/>
      <c r="B86" s="143"/>
      <c r="C86" s="143" t="s">
        <v>10002</v>
      </c>
      <c r="D86" s="143" t="s">
        <v>191</v>
      </c>
      <c r="E86" s="143"/>
      <c r="F86" s="143"/>
      <c r="G86" s="143"/>
      <c r="H86" s="143"/>
      <c r="I86" s="143"/>
      <c r="J86" s="143"/>
      <c r="K86" s="144"/>
      <c r="L86" s="143"/>
      <c r="M86" s="143"/>
      <c r="N86" s="143"/>
      <c r="O86" s="143"/>
      <c r="P86" s="143"/>
      <c r="Q86" s="143"/>
      <c r="R86" s="143"/>
      <c r="S86" s="148" t="s">
        <v>2472</v>
      </c>
      <c r="T86" s="148">
        <f>SUM(T81:T85)</f>
        <v>12215</v>
      </c>
      <c r="U86" s="168"/>
      <c r="V86" s="146"/>
      <c r="W86" s="147"/>
      <c r="X86" s="466"/>
    </row>
    <row r="87" spans="1:24" ht="26.25" customHeight="1" thickBot="1">
      <c r="A87" s="467"/>
      <c r="B87" s="468"/>
      <c r="C87" s="468" t="s">
        <v>10003</v>
      </c>
      <c r="D87" s="468" t="s">
        <v>191</v>
      </c>
      <c r="E87" s="468"/>
      <c r="F87" s="468"/>
      <c r="G87" s="468"/>
      <c r="H87" s="468"/>
      <c r="I87" s="468"/>
      <c r="J87" s="555" t="s">
        <v>2745</v>
      </c>
      <c r="K87" s="611" t="s">
        <v>3509</v>
      </c>
      <c r="L87" s="468"/>
      <c r="M87" s="468"/>
      <c r="N87" s="470"/>
      <c r="O87" s="470"/>
      <c r="P87" s="471"/>
      <c r="Q87" s="468"/>
      <c r="R87" s="468"/>
      <c r="S87" s="472"/>
      <c r="T87" s="472"/>
      <c r="U87" s="473"/>
      <c r="V87" s="474"/>
      <c r="W87" s="475"/>
      <c r="X87" s="476"/>
    </row>
    <row r="88" spans="1:24" ht="26.25" customHeight="1">
      <c r="A88" s="456" t="s">
        <v>188</v>
      </c>
      <c r="B88" s="457"/>
      <c r="C88" s="457" t="s">
        <v>10329</v>
      </c>
      <c r="D88" s="457" t="s">
        <v>198</v>
      </c>
      <c r="E88" s="457" t="s">
        <v>191</v>
      </c>
      <c r="F88" s="457" t="s">
        <v>191</v>
      </c>
      <c r="G88" s="457" t="s">
        <v>191</v>
      </c>
      <c r="H88" s="457" t="s">
        <v>191</v>
      </c>
      <c r="I88" s="457" t="s">
        <v>13444</v>
      </c>
      <c r="J88" s="457" t="s">
        <v>13460</v>
      </c>
      <c r="K88" s="458" t="s">
        <v>10103</v>
      </c>
      <c r="L88" s="457" t="s">
        <v>13641</v>
      </c>
      <c r="M88" s="2879" t="s">
        <v>13633</v>
      </c>
      <c r="N88" s="458" t="s">
        <v>13574</v>
      </c>
      <c r="O88" s="458">
        <v>228659</v>
      </c>
      <c r="P88" s="459" t="s">
        <v>13642</v>
      </c>
      <c r="Q88" s="145" t="s">
        <v>13600</v>
      </c>
      <c r="R88" s="459">
        <v>2014</v>
      </c>
      <c r="S88" s="459" t="s">
        <v>13591</v>
      </c>
      <c r="T88" s="457">
        <v>2170</v>
      </c>
      <c r="U88" s="460">
        <v>45486</v>
      </c>
      <c r="V88" s="461"/>
      <c r="W88" s="462"/>
      <c r="X88" s="1124">
        <v>1100</v>
      </c>
    </row>
    <row r="89" spans="1:24" ht="26.25" customHeight="1">
      <c r="A89" s="464"/>
      <c r="B89" s="143"/>
      <c r="C89" s="320" t="s">
        <v>13509</v>
      </c>
      <c r="D89" s="143"/>
      <c r="E89" s="143"/>
      <c r="F89" s="143"/>
      <c r="G89" s="143"/>
      <c r="H89" s="143"/>
      <c r="I89" s="143" t="s">
        <v>3598</v>
      </c>
      <c r="J89" s="412" t="s">
        <v>13477</v>
      </c>
      <c r="K89" s="169" t="s">
        <v>3548</v>
      </c>
      <c r="L89" s="2866" t="s">
        <v>13664</v>
      </c>
      <c r="M89" s="2867"/>
      <c r="N89" s="73" t="s">
        <v>7850</v>
      </c>
      <c r="O89" s="145" t="s">
        <v>14591</v>
      </c>
      <c r="P89" s="2866" t="s">
        <v>13643</v>
      </c>
      <c r="Q89" s="143" t="s">
        <v>13599</v>
      </c>
      <c r="R89" s="143">
        <v>2018</v>
      </c>
      <c r="S89" s="143" t="s">
        <v>13592</v>
      </c>
      <c r="T89" s="143">
        <v>2150</v>
      </c>
      <c r="U89" s="146"/>
      <c r="V89" s="146"/>
      <c r="W89" s="147" t="s">
        <v>13734</v>
      </c>
      <c r="X89" s="1787">
        <v>1500</v>
      </c>
    </row>
    <row r="90" spans="1:24" ht="26.25" customHeight="1">
      <c r="A90" s="464"/>
      <c r="B90" s="143"/>
      <c r="C90" s="143" t="s">
        <v>12776</v>
      </c>
      <c r="D90" s="143" t="s">
        <v>191</v>
      </c>
      <c r="E90" s="143"/>
      <c r="F90" s="143"/>
      <c r="G90" s="143"/>
      <c r="H90" s="143"/>
      <c r="I90" s="143"/>
      <c r="J90" s="320" t="s">
        <v>13463</v>
      </c>
      <c r="K90" s="144" t="s">
        <v>13521</v>
      </c>
      <c r="L90" s="2867"/>
      <c r="M90" s="2867"/>
      <c r="N90" s="73" t="s">
        <v>12235</v>
      </c>
      <c r="O90" s="143"/>
      <c r="P90" s="2867"/>
      <c r="Q90" s="143" t="s">
        <v>243</v>
      </c>
      <c r="R90" s="143">
        <v>2015</v>
      </c>
      <c r="S90" s="143" t="s">
        <v>13593</v>
      </c>
      <c r="T90" s="143">
        <v>1990</v>
      </c>
      <c r="U90" s="146"/>
      <c r="V90" s="146"/>
      <c r="W90" s="1449"/>
      <c r="X90" s="1787">
        <v>1570</v>
      </c>
    </row>
    <row r="91" spans="1:24" ht="26.25" customHeight="1">
      <c r="A91" s="464"/>
      <c r="B91" s="143"/>
      <c r="C91" s="143" t="s">
        <v>12778</v>
      </c>
      <c r="D91" s="143" t="s">
        <v>191</v>
      </c>
      <c r="E91" s="143"/>
      <c r="F91" s="143"/>
      <c r="G91" s="143"/>
      <c r="H91" s="143"/>
      <c r="I91" s="143" t="s">
        <v>13461</v>
      </c>
      <c r="J91" s="188" t="s">
        <v>13478</v>
      </c>
      <c r="K91" s="144" t="s">
        <v>8972</v>
      </c>
      <c r="L91" s="2868"/>
      <c r="M91" s="2868"/>
      <c r="N91" s="73" t="s">
        <v>12674</v>
      </c>
      <c r="O91" s="143"/>
      <c r="P91" s="2868"/>
      <c r="Q91" s="143" t="s">
        <v>200</v>
      </c>
      <c r="R91" s="143">
        <v>2016</v>
      </c>
      <c r="S91" s="143" t="s">
        <v>13594</v>
      </c>
      <c r="T91" s="143">
        <v>2345</v>
      </c>
      <c r="U91" s="168"/>
      <c r="V91" s="146"/>
      <c r="W91" s="147"/>
      <c r="X91" s="777">
        <f>X90+100</f>
        <v>1670</v>
      </c>
    </row>
    <row r="92" spans="1:24" ht="26.25" customHeight="1">
      <c r="A92" s="464"/>
      <c r="B92" s="143"/>
      <c r="C92" s="143" t="s">
        <v>11851</v>
      </c>
      <c r="D92" s="143" t="s">
        <v>191</v>
      </c>
      <c r="E92" s="143"/>
      <c r="F92" s="143"/>
      <c r="G92" s="143"/>
      <c r="H92" s="143"/>
      <c r="I92" s="143"/>
      <c r="J92" s="1782" t="s">
        <v>13479</v>
      </c>
      <c r="K92" s="144"/>
      <c r="L92" s="425" t="s">
        <v>3359</v>
      </c>
      <c r="M92" s="143"/>
      <c r="N92" s="143"/>
      <c r="O92" s="143"/>
      <c r="P92" s="143"/>
      <c r="Q92" s="143"/>
      <c r="R92" s="143"/>
      <c r="S92" s="148" t="s">
        <v>189</v>
      </c>
      <c r="T92" s="148">
        <v>3700</v>
      </c>
      <c r="U92" s="168"/>
      <c r="V92" s="146"/>
      <c r="W92" s="147"/>
      <c r="X92" s="466" t="s">
        <v>13695</v>
      </c>
    </row>
    <row r="93" spans="1:24" ht="26.25" customHeight="1">
      <c r="A93" s="464"/>
      <c r="B93" s="143"/>
      <c r="C93" s="143" t="s">
        <v>10002</v>
      </c>
      <c r="D93" s="143" t="s">
        <v>191</v>
      </c>
      <c r="E93" s="143"/>
      <c r="F93" s="143"/>
      <c r="G93" s="143"/>
      <c r="H93" s="143"/>
      <c r="I93" s="143"/>
      <c r="J93" s="143"/>
      <c r="K93" s="144"/>
      <c r="L93" s="143" t="s">
        <v>13480</v>
      </c>
      <c r="M93" s="143"/>
      <c r="N93" s="143"/>
      <c r="O93" s="143"/>
      <c r="P93" s="143"/>
      <c r="Q93" s="143"/>
      <c r="R93" s="143"/>
      <c r="S93" s="148" t="s">
        <v>2472</v>
      </c>
      <c r="T93" s="148">
        <f>SUM(T88:T92)</f>
        <v>12355</v>
      </c>
      <c r="U93" s="168"/>
      <c r="V93" s="146"/>
      <c r="W93" s="147"/>
      <c r="X93" s="466"/>
    </row>
    <row r="94" spans="1:24" ht="26.25" customHeight="1" thickBot="1">
      <c r="A94" s="467"/>
      <c r="B94" s="468"/>
      <c r="C94" s="468" t="s">
        <v>10003</v>
      </c>
      <c r="D94" s="468" t="s">
        <v>191</v>
      </c>
      <c r="E94" s="468"/>
      <c r="F94" s="468"/>
      <c r="G94" s="468"/>
      <c r="H94" s="468"/>
      <c r="I94" s="468"/>
      <c r="J94" s="555" t="s">
        <v>2745</v>
      </c>
      <c r="K94" s="611" t="s">
        <v>3509</v>
      </c>
      <c r="L94" s="468"/>
      <c r="M94" s="468"/>
      <c r="N94" s="470"/>
      <c r="O94" s="470"/>
      <c r="P94" s="471"/>
      <c r="Q94" s="468"/>
      <c r="R94" s="468"/>
      <c r="S94" s="472"/>
      <c r="T94" s="472"/>
      <c r="U94" s="473"/>
      <c r="V94" s="474"/>
      <c r="W94" s="475"/>
      <c r="X94" s="476"/>
    </row>
    <row r="95" spans="1:24" ht="26.25" customHeight="1">
      <c r="A95" s="456" t="s">
        <v>188</v>
      </c>
      <c r="B95" s="457"/>
      <c r="C95" s="457" t="s">
        <v>10329</v>
      </c>
      <c r="D95" s="457" t="s">
        <v>198</v>
      </c>
      <c r="E95" s="457" t="s">
        <v>191</v>
      </c>
      <c r="F95" s="457" t="s">
        <v>191</v>
      </c>
      <c r="G95" s="457" t="s">
        <v>191</v>
      </c>
      <c r="H95" s="457" t="s">
        <v>191</v>
      </c>
      <c r="I95" s="457" t="s">
        <v>13444</v>
      </c>
      <c r="J95" s="457" t="s">
        <v>13460</v>
      </c>
      <c r="K95" s="458" t="s">
        <v>10103</v>
      </c>
      <c r="L95" s="457" t="s">
        <v>13686</v>
      </c>
      <c r="M95" s="1789" t="s">
        <v>13634</v>
      </c>
      <c r="N95" s="458" t="s">
        <v>13611</v>
      </c>
      <c r="O95" s="458">
        <v>228687</v>
      </c>
      <c r="P95" s="459" t="s">
        <v>14592</v>
      </c>
      <c r="Q95" s="457" t="s">
        <v>361</v>
      </c>
      <c r="R95" s="457">
        <v>2019</v>
      </c>
      <c r="S95" s="457" t="s">
        <v>13595</v>
      </c>
      <c r="T95" s="457">
        <v>2435</v>
      </c>
      <c r="U95" s="460">
        <v>45486</v>
      </c>
      <c r="V95" s="461"/>
      <c r="W95" s="462"/>
      <c r="X95" s="1124">
        <v>1100</v>
      </c>
    </row>
    <row r="96" spans="1:24" ht="26.25" customHeight="1">
      <c r="A96" s="464"/>
      <c r="B96" s="143"/>
      <c r="C96" s="320" t="s">
        <v>13509</v>
      </c>
      <c r="D96" s="143"/>
      <c r="E96" s="143"/>
      <c r="F96" s="143"/>
      <c r="G96" s="143"/>
      <c r="H96" s="143"/>
      <c r="I96" s="143" t="s">
        <v>3598</v>
      </c>
      <c r="J96" s="412" t="s">
        <v>13477</v>
      </c>
      <c r="K96" s="169" t="s">
        <v>3548</v>
      </c>
      <c r="L96" s="425" t="s">
        <v>3359</v>
      </c>
      <c r="M96" s="143" t="s">
        <v>13635</v>
      </c>
      <c r="N96" s="73" t="s">
        <v>7850</v>
      </c>
      <c r="O96" s="143"/>
      <c r="P96" s="143"/>
      <c r="Q96" s="143" t="s">
        <v>361</v>
      </c>
      <c r="R96" s="143">
        <v>2016</v>
      </c>
      <c r="S96" s="143" t="s">
        <v>13596</v>
      </c>
      <c r="T96" s="143">
        <v>2175</v>
      </c>
      <c r="U96" s="146"/>
      <c r="V96" s="146"/>
      <c r="W96" s="147" t="s">
        <v>13734</v>
      </c>
      <c r="X96" s="1787">
        <v>1500</v>
      </c>
    </row>
    <row r="97" spans="1:24" ht="26.25" customHeight="1">
      <c r="A97" s="464"/>
      <c r="B97" s="143"/>
      <c r="C97" s="143" t="s">
        <v>12776</v>
      </c>
      <c r="D97" s="143" t="s">
        <v>191</v>
      </c>
      <c r="E97" s="143"/>
      <c r="F97" s="143"/>
      <c r="G97" s="143"/>
      <c r="H97" s="143"/>
      <c r="I97" s="143"/>
      <c r="J97" s="320" t="s">
        <v>13463</v>
      </c>
      <c r="K97" s="144" t="s">
        <v>13521</v>
      </c>
      <c r="L97" s="143" t="s">
        <v>13480</v>
      </c>
      <c r="M97" s="148" t="s">
        <v>13612</v>
      </c>
      <c r="N97" s="73" t="s">
        <v>12235</v>
      </c>
      <c r="O97" s="143"/>
      <c r="P97" s="143"/>
      <c r="Q97" s="143" t="s">
        <v>7964</v>
      </c>
      <c r="R97" s="143">
        <v>2015</v>
      </c>
      <c r="S97" s="143" t="s">
        <v>13597</v>
      </c>
      <c r="T97" s="143">
        <v>2215</v>
      </c>
      <c r="U97" s="146"/>
      <c r="V97" s="146"/>
      <c r="W97" s="1449"/>
      <c r="X97" s="466">
        <v>1570</v>
      </c>
    </row>
    <row r="98" spans="1:24" ht="26.25" customHeight="1">
      <c r="A98" s="464"/>
      <c r="B98" s="143"/>
      <c r="C98" s="143" t="s">
        <v>12778</v>
      </c>
      <c r="D98" s="143" t="s">
        <v>191</v>
      </c>
      <c r="E98" s="143"/>
      <c r="F98" s="143"/>
      <c r="G98" s="143"/>
      <c r="H98" s="143"/>
      <c r="I98" s="143" t="s">
        <v>13461</v>
      </c>
      <c r="J98" s="188" t="s">
        <v>13478</v>
      </c>
      <c r="K98" s="144" t="s">
        <v>8972</v>
      </c>
      <c r="L98" s="143"/>
      <c r="M98" s="148" t="s">
        <v>13612</v>
      </c>
      <c r="N98" s="73" t="s">
        <v>12674</v>
      </c>
      <c r="O98" s="143"/>
      <c r="P98" s="143"/>
      <c r="Q98" s="143" t="s">
        <v>9731</v>
      </c>
      <c r="R98" s="143">
        <v>2016</v>
      </c>
      <c r="S98" s="143" t="s">
        <v>13598</v>
      </c>
      <c r="T98" s="143">
        <v>2095</v>
      </c>
      <c r="U98" s="168"/>
      <c r="V98" s="146"/>
      <c r="W98" s="147"/>
      <c r="X98" s="466" t="s">
        <v>13695</v>
      </c>
    </row>
    <row r="99" spans="1:24" ht="26.25" customHeight="1">
      <c r="A99" s="464"/>
      <c r="B99" s="143"/>
      <c r="C99" s="143" t="s">
        <v>11851</v>
      </c>
      <c r="D99" s="143" t="s">
        <v>191</v>
      </c>
      <c r="E99" s="143"/>
      <c r="F99" s="143"/>
      <c r="G99" s="143"/>
      <c r="H99" s="143"/>
      <c r="I99" s="143"/>
      <c r="J99" s="1782" t="s">
        <v>13479</v>
      </c>
      <c r="K99" s="144"/>
      <c r="L99" s="143"/>
      <c r="M99" s="143"/>
      <c r="N99" s="143"/>
      <c r="O99" s="143"/>
      <c r="P99" s="143"/>
      <c r="Q99" s="143"/>
      <c r="R99" s="143"/>
      <c r="S99" s="148" t="s">
        <v>189</v>
      </c>
      <c r="T99" s="148">
        <v>3700</v>
      </c>
      <c r="U99" s="168"/>
      <c r="V99" s="146"/>
      <c r="W99" s="147"/>
      <c r="X99" s="466"/>
    </row>
    <row r="100" spans="1:24" ht="26.25" customHeight="1">
      <c r="A100" s="464"/>
      <c r="B100" s="143"/>
      <c r="C100" s="143" t="s">
        <v>10002</v>
      </c>
      <c r="D100" s="143" t="s">
        <v>191</v>
      </c>
      <c r="E100" s="143"/>
      <c r="F100" s="143"/>
      <c r="G100" s="143"/>
      <c r="H100" s="143"/>
      <c r="I100" s="143"/>
      <c r="J100" s="143"/>
      <c r="K100" s="144"/>
      <c r="L100" s="143"/>
      <c r="M100" s="143"/>
      <c r="N100" s="143"/>
      <c r="O100" s="143"/>
      <c r="P100" s="143"/>
      <c r="Q100" s="143"/>
      <c r="R100" s="143"/>
      <c r="S100" s="148" t="s">
        <v>2472</v>
      </c>
      <c r="T100" s="148">
        <f>SUM(T95:T99)</f>
        <v>12620</v>
      </c>
      <c r="U100" s="168"/>
      <c r="V100" s="146"/>
      <c r="W100" s="147"/>
      <c r="X100" s="466"/>
    </row>
    <row r="101" spans="1:24" ht="26.25" customHeight="1" thickBot="1">
      <c r="A101" s="467"/>
      <c r="B101" s="468"/>
      <c r="C101" s="468" t="s">
        <v>10003</v>
      </c>
      <c r="D101" s="468" t="s">
        <v>191</v>
      </c>
      <c r="E101" s="468"/>
      <c r="F101" s="468"/>
      <c r="G101" s="468"/>
      <c r="H101" s="468"/>
      <c r="I101" s="468"/>
      <c r="J101" s="555" t="s">
        <v>2745</v>
      </c>
      <c r="K101" s="611" t="s">
        <v>3509</v>
      </c>
      <c r="L101" s="468"/>
      <c r="M101" s="468"/>
      <c r="N101" s="470"/>
      <c r="O101" s="470"/>
      <c r="P101" s="471"/>
      <c r="Q101" s="468"/>
      <c r="R101" s="468"/>
      <c r="S101" s="472"/>
      <c r="T101" s="472"/>
      <c r="U101" s="473"/>
      <c r="V101" s="474"/>
      <c r="W101" s="475"/>
      <c r="X101" s="476"/>
    </row>
    <row r="103" spans="1:24" ht="26.25" customHeight="1" thickBot="1">
      <c r="A103" s="445"/>
      <c r="B103" s="445"/>
      <c r="C103" s="445"/>
      <c r="D103" s="445"/>
      <c r="E103" s="445"/>
      <c r="F103" s="445"/>
      <c r="G103" s="445"/>
      <c r="H103" s="445"/>
      <c r="I103" s="445"/>
      <c r="J103" s="445"/>
      <c r="K103" s="446"/>
      <c r="L103" s="445"/>
      <c r="M103" s="445"/>
      <c r="N103" s="446"/>
      <c r="O103" s="446"/>
      <c r="P103" s="447"/>
      <c r="Q103" s="445"/>
      <c r="R103" s="445"/>
      <c r="S103" s="445"/>
      <c r="T103" s="445"/>
      <c r="U103" s="448"/>
      <c r="V103" s="449"/>
      <c r="W103" s="450"/>
      <c r="X103" s="450"/>
    </row>
    <row r="104" spans="1:24" ht="26.25" customHeight="1">
      <c r="A104" s="1348" t="s">
        <v>188</v>
      </c>
      <c r="B104" s="1349"/>
      <c r="C104" s="1349" t="s">
        <v>123</v>
      </c>
      <c r="D104" s="1349" t="s">
        <v>198</v>
      </c>
      <c r="E104" s="1349" t="s">
        <v>191</v>
      </c>
      <c r="F104" s="1349" t="s">
        <v>191</v>
      </c>
      <c r="G104" s="1349" t="s">
        <v>191</v>
      </c>
      <c r="H104" s="1349" t="s">
        <v>191</v>
      </c>
      <c r="I104" s="1349" t="s">
        <v>11532</v>
      </c>
      <c r="J104" s="1349" t="s">
        <v>13460</v>
      </c>
      <c r="K104" s="1350" t="s">
        <v>10103</v>
      </c>
      <c r="L104" s="1349" t="s">
        <v>13699</v>
      </c>
      <c r="M104" s="2895" t="s">
        <v>13629</v>
      </c>
      <c r="N104" s="1350" t="s">
        <v>13602</v>
      </c>
      <c r="O104" s="1350">
        <v>228518</v>
      </c>
      <c r="P104" s="1351" t="s">
        <v>14573</v>
      </c>
      <c r="Q104" s="1349" t="s">
        <v>621</v>
      </c>
      <c r="R104" s="1349">
        <f>IF(MID(RIGHT(S104,8),1,1)="M",2021,IF(MID(RIGHT(S104,8),1,1)="N",2022,IF(MID(RIGHT(S104,8),1,1)="P",2023,IF(MID(RIGHT(S104,8),1,1)="R",1994,IF(MID(RIGHT(S104,8),1,1)="S",1995,IF(MID(RIGHT(S104,8),1,1)="T",1996,IF(MID(RIGHT(S104,8),1,1)="V",1997,IF(MID(RIGHT(S104,8),1,1)="W",1998,IF(MID(RIGHT(S104,8),1,1)="X",1999,IF(MID(RIGHT(S104,8),1,1)="Y",2000,IF(MID(RIGHT(S104,8),1,1)="1",2001,IF(MID(RIGHT(S104,8),1,1)="2",2002,IF(MID(RIGHT(S104,8),1,1)="3",2003,IF(MID(RIGHT(S104,8),1,1)="4",2004,IF(MID(RIGHT(S104,8),1,1)="5",2005,IF(MID(RIGHT(S104,8),1,1)="6",2006,IF(MID(RIGHT(S104,8),1,1)="7",2007,IF(MID(RIGHT(S104,8),1,1)="8",2008,IF(MID(RIGHT(S104,8),1,1)="9",2009,IF(MID(RIGHT(S104,8),1,1)="A",2010,IF(MID(RIGHT(S104,8),1,1)="B",2011,IF(MID(RIGHT(S104,8),1,1)="C",2012,IF(MID(RIGHT(S104,8),1,1)="D",2013,IF(MID(RIGHT(S104,8),1,1)="E",2014,IF(MID(RIGHT(S104,8),1,1)="F",2015,IF(MID(RIGHT(S104,8),1,1)="G",2016,IF(MID(RIGHT(S104,8),1,1)="H",2017,IF(MID(RIGHT(S104,8),1,1)="J",2018,IF(MID(RIGHT(S104,8),1,1)="K",2019,IF(MID(RIGHT(S104,8),1,1)="L",2020,""))))))))))))))))))))))))))))))</f>
        <v>2017</v>
      </c>
      <c r="S104" s="1349" t="s">
        <v>13562</v>
      </c>
      <c r="T104" s="1349">
        <v>1420</v>
      </c>
      <c r="U104" s="1352">
        <v>45486</v>
      </c>
      <c r="V104" s="1352"/>
      <c r="W104" s="1353"/>
      <c r="X104" s="1549">
        <v>1100</v>
      </c>
    </row>
    <row r="105" spans="1:24" ht="26.25" customHeight="1">
      <c r="A105" s="1355"/>
      <c r="B105" s="208"/>
      <c r="C105" s="320" t="s">
        <v>13513</v>
      </c>
      <c r="D105" s="208"/>
      <c r="E105" s="208"/>
      <c r="F105" s="208"/>
      <c r="G105" s="208"/>
      <c r="H105" s="208"/>
      <c r="I105" s="208" t="s">
        <v>194</v>
      </c>
      <c r="J105" s="412" t="s">
        <v>13482</v>
      </c>
      <c r="K105" s="215" t="s">
        <v>7348</v>
      </c>
      <c r="L105" s="425" t="s">
        <v>3359</v>
      </c>
      <c r="M105" s="2896"/>
      <c r="N105" s="73" t="s">
        <v>7850</v>
      </c>
      <c r="O105" s="209" t="s">
        <v>13462</v>
      </c>
      <c r="P105" s="210"/>
      <c r="Q105" s="208" t="s">
        <v>13563</v>
      </c>
      <c r="R105" s="208">
        <f>IF(MID(RIGHT(S105,8),1,1)="M",2021,IF(MID(RIGHT(S105,8),1,1)="N",2022,IF(MID(RIGHT(S105,8),1,1)="P",2023,IF(MID(RIGHT(S105,8),1,1)="R",1994,IF(MID(RIGHT(S105,8),1,1)="S",1995,IF(MID(RIGHT(S105,8),1,1)="T",1996,IF(MID(RIGHT(S105,8),1,1)="V",1997,IF(MID(RIGHT(S105,8),1,1)="W",1998,IF(MID(RIGHT(S105,8),1,1)="X",1999,IF(MID(RIGHT(S105,8),1,1)="Y",2000,IF(MID(RIGHT(S105,8),1,1)="1",2001,IF(MID(RIGHT(S105,8),1,1)="2",2002,IF(MID(RIGHT(S105,8),1,1)="3",2003,IF(MID(RIGHT(S105,8),1,1)="4",2004,IF(MID(RIGHT(S105,8),1,1)="5",2005,IF(MID(RIGHT(S105,8),1,1)="6",2006,IF(MID(RIGHT(S105,8),1,1)="7",2007,IF(MID(RIGHT(S105,8),1,1)="8",2008,IF(MID(RIGHT(S105,8),1,1)="9",2009,IF(MID(RIGHT(S105,8),1,1)="A",2010,IF(MID(RIGHT(S105,8),1,1)="B",2011,IF(MID(RIGHT(S105,8),1,1)="C",2012,IF(MID(RIGHT(S105,8),1,1)="D",2013,IF(MID(RIGHT(S105,8),1,1)="E",2014,IF(MID(RIGHT(S105,8),1,1)="F",2015,IF(MID(RIGHT(S105,8),1,1)="G",2016,IF(MID(RIGHT(S105,8),1,1)="H",2017,IF(MID(RIGHT(S105,8),1,1)="J",2018,IF(MID(RIGHT(S105,8),1,1)="K",2019,IF(MID(RIGHT(S105,8),1,1)="L",2020,""))))))))))))))))))))))))))))))</f>
        <v>2015</v>
      </c>
      <c r="S105" s="208" t="s">
        <v>13564</v>
      </c>
      <c r="T105" s="208">
        <v>1845</v>
      </c>
      <c r="U105" s="212"/>
      <c r="V105" s="212"/>
      <c r="W105" s="213" t="s">
        <v>13734</v>
      </c>
      <c r="X105" s="1356">
        <v>1500</v>
      </c>
    </row>
    <row r="106" spans="1:24" ht="26.25" customHeight="1">
      <c r="A106" s="1355"/>
      <c r="B106" s="208"/>
      <c r="C106" s="208" t="s">
        <v>12775</v>
      </c>
      <c r="D106" s="208" t="s">
        <v>4036</v>
      </c>
      <c r="E106" s="208"/>
      <c r="F106" s="208"/>
      <c r="G106" s="208"/>
      <c r="H106" s="208"/>
      <c r="I106" s="208"/>
      <c r="J106" s="320" t="s">
        <v>13445</v>
      </c>
      <c r="K106" s="209" t="s">
        <v>13521</v>
      </c>
      <c r="L106" s="208" t="s">
        <v>13483</v>
      </c>
      <c r="M106" s="2896"/>
      <c r="N106" s="73" t="s">
        <v>4260</v>
      </c>
      <c r="O106" s="209"/>
      <c r="P106" s="210"/>
      <c r="Q106" s="208" t="s">
        <v>618</v>
      </c>
      <c r="R106" s="208">
        <f>IF(MID(RIGHT(S106,8),1,1)="M",2021,IF(MID(RIGHT(S106,8),1,1)="N",2022,IF(MID(RIGHT(S106,8),1,1)="P",2023,IF(MID(RIGHT(S106,8),1,1)="R",1994,IF(MID(RIGHT(S106,8),1,1)="S",1995,IF(MID(RIGHT(S106,8),1,1)="T",1996,IF(MID(RIGHT(S106,8),1,1)="V",1997,IF(MID(RIGHT(S106,8),1,1)="W",1998,IF(MID(RIGHT(S106,8),1,1)="X",1999,IF(MID(RIGHT(S106,8),1,1)="Y",2000,IF(MID(RIGHT(S106,8),1,1)="1",2001,IF(MID(RIGHT(S106,8),1,1)="2",2002,IF(MID(RIGHT(S106,8),1,1)="3",2003,IF(MID(RIGHT(S106,8),1,1)="4",2004,IF(MID(RIGHT(S106,8),1,1)="5",2005,IF(MID(RIGHT(S106,8),1,1)="6",2006,IF(MID(RIGHT(S106,8),1,1)="7",2007,IF(MID(RIGHT(S106,8),1,1)="8",2008,IF(MID(RIGHT(S106,8),1,1)="9",2009,IF(MID(RIGHT(S106,8),1,1)="A",2010,IF(MID(RIGHT(S106,8),1,1)="B",2011,IF(MID(RIGHT(S106,8),1,1)="C",2012,IF(MID(RIGHT(S106,8),1,1)="D",2013,IF(MID(RIGHT(S106,8),1,1)="E",2014,IF(MID(RIGHT(S106,8),1,1)="F",2015,IF(MID(RIGHT(S106,8),1,1)="G",2016,IF(MID(RIGHT(S106,8),1,1)="H",2017,IF(MID(RIGHT(S106,8),1,1)="J",2018,IF(MID(RIGHT(S106,8),1,1)="K",2019,IF(MID(RIGHT(S106,8),1,1)="L",2020,""))))))))))))))))))))))))))))))</f>
        <v>2018</v>
      </c>
      <c r="S106" s="208" t="s">
        <v>13565</v>
      </c>
      <c r="T106" s="208">
        <v>2145</v>
      </c>
      <c r="U106" s="211"/>
      <c r="V106" s="211"/>
      <c r="W106" s="1448"/>
      <c r="X106" s="1356" t="s">
        <v>13722</v>
      </c>
    </row>
    <row r="107" spans="1:24" ht="26.25" customHeight="1">
      <c r="A107" s="1355"/>
      <c r="B107" s="208"/>
      <c r="C107" s="208" t="s">
        <v>12777</v>
      </c>
      <c r="D107" s="208" t="s">
        <v>4036</v>
      </c>
      <c r="E107" s="208"/>
      <c r="F107" s="208"/>
      <c r="G107" s="208"/>
      <c r="H107" s="208"/>
      <c r="I107" s="208" t="s">
        <v>13461</v>
      </c>
      <c r="J107" s="188" t="s">
        <v>13484</v>
      </c>
      <c r="K107" s="209" t="s">
        <v>4071</v>
      </c>
      <c r="L107" s="208"/>
      <c r="M107" s="2897"/>
      <c r="N107" s="73" t="s">
        <v>11765</v>
      </c>
      <c r="O107" s="209"/>
      <c r="P107" s="210"/>
      <c r="Q107" s="208" t="s">
        <v>4438</v>
      </c>
      <c r="R107" s="208">
        <f>IF(MID(RIGHT(S107,8),1,1)="M",2021,IF(MID(RIGHT(S107,8),1,1)="N",2022,IF(MID(RIGHT(S107,8),1,1)="P",2023,IF(MID(RIGHT(S107,8),1,1)="R",1994,IF(MID(RIGHT(S107,8),1,1)="S",1995,IF(MID(RIGHT(S107,8),1,1)="T",1996,IF(MID(RIGHT(S107,8),1,1)="V",1997,IF(MID(RIGHT(S107,8),1,1)="W",1998,IF(MID(RIGHT(S107,8),1,1)="X",1999,IF(MID(RIGHT(S107,8),1,1)="Y",2000,IF(MID(RIGHT(S107,8),1,1)="1",2001,IF(MID(RIGHT(S107,8),1,1)="2",2002,IF(MID(RIGHT(S107,8),1,1)="3",2003,IF(MID(RIGHT(S107,8),1,1)="4",2004,IF(MID(RIGHT(S107,8),1,1)="5",2005,IF(MID(RIGHT(S107,8),1,1)="6",2006,IF(MID(RIGHT(S107,8),1,1)="7",2007,IF(MID(RIGHT(S107,8),1,1)="8",2008,IF(MID(RIGHT(S107,8),1,1)="9",2009,IF(MID(RIGHT(S107,8),1,1)="A",2010,IF(MID(RIGHT(S107,8),1,1)="B",2011,IF(MID(RIGHT(S107,8),1,1)="C",2012,IF(MID(RIGHT(S107,8),1,1)="D",2013,IF(MID(RIGHT(S107,8),1,1)="E",2014,IF(MID(RIGHT(S107,8),1,1)="F",2015,IF(MID(RIGHT(S107,8),1,1)="G",2016,IF(MID(RIGHT(S107,8),1,1)="H",2017,IF(MID(RIGHT(S107,8),1,1)="J",2018,IF(MID(RIGHT(S107,8),1,1)="K",2019,IF(MID(RIGHT(S107,8),1,1)="L",2020,""))))))))))))))))))))))))))))))</f>
        <v>2015</v>
      </c>
      <c r="S107" s="208" t="s">
        <v>13566</v>
      </c>
      <c r="T107" s="208">
        <v>1905</v>
      </c>
      <c r="U107" s="212"/>
      <c r="V107" s="211"/>
      <c r="W107" s="213"/>
      <c r="X107" s="1356"/>
    </row>
    <row r="108" spans="1:24" ht="26.25" customHeight="1">
      <c r="A108" s="1355"/>
      <c r="B108" s="208"/>
      <c r="C108" s="208" t="s">
        <v>11851</v>
      </c>
      <c r="D108" s="208" t="s">
        <v>4036</v>
      </c>
      <c r="E108" s="208"/>
      <c r="F108" s="208"/>
      <c r="G108" s="208"/>
      <c r="H108" s="208"/>
      <c r="I108" s="208"/>
      <c r="J108" s="1783" t="s">
        <v>13479</v>
      </c>
      <c r="K108" s="209"/>
      <c r="L108" s="208"/>
      <c r="M108" s="208"/>
      <c r="N108" s="208"/>
      <c r="O108" s="208"/>
      <c r="P108" s="210"/>
      <c r="Q108" s="208"/>
      <c r="R108" s="208"/>
      <c r="S108" s="214" t="s">
        <v>189</v>
      </c>
      <c r="T108" s="214">
        <v>3900</v>
      </c>
      <c r="U108" s="211"/>
      <c r="V108" s="211"/>
      <c r="W108" s="213"/>
      <c r="X108" s="1356"/>
    </row>
    <row r="109" spans="1:24" ht="26.25" customHeight="1">
      <c r="A109" s="1355"/>
      <c r="B109" s="208"/>
      <c r="C109" s="208" t="s">
        <v>10098</v>
      </c>
      <c r="D109" s="208" t="s">
        <v>4036</v>
      </c>
      <c r="E109" s="208"/>
      <c r="F109" s="208"/>
      <c r="G109" s="208"/>
      <c r="H109" s="208"/>
      <c r="I109" s="208"/>
      <c r="J109" s="208"/>
      <c r="K109" s="209"/>
      <c r="L109" s="208"/>
      <c r="M109" s="208"/>
      <c r="N109" s="208"/>
      <c r="O109" s="208"/>
      <c r="P109" s="210"/>
      <c r="Q109" s="208"/>
      <c r="R109" s="208"/>
      <c r="S109" s="214"/>
      <c r="T109" s="214">
        <f>SUM(T104:T108)</f>
        <v>11215</v>
      </c>
      <c r="U109" s="211"/>
      <c r="V109" s="617"/>
      <c r="W109" s="213"/>
      <c r="X109" s="1356"/>
    </row>
    <row r="110" spans="1:24" ht="26.25" customHeight="1" thickBot="1">
      <c r="A110" s="1357"/>
      <c r="B110" s="1358"/>
      <c r="C110" s="1358" t="s">
        <v>10099</v>
      </c>
      <c r="D110" s="1358" t="s">
        <v>191</v>
      </c>
      <c r="E110" s="1358"/>
      <c r="F110" s="1358"/>
      <c r="G110" s="1358"/>
      <c r="H110" s="1358"/>
      <c r="I110" s="1358"/>
      <c r="J110" s="1358"/>
      <c r="K110" s="611" t="s">
        <v>3509</v>
      </c>
      <c r="L110" s="1358"/>
      <c r="M110" s="1358"/>
      <c r="N110" s="1359"/>
      <c r="O110" s="1359"/>
      <c r="P110" s="1360"/>
      <c r="Q110" s="1358"/>
      <c r="R110" s="1358"/>
      <c r="S110" s="1361"/>
      <c r="T110" s="1361"/>
      <c r="U110" s="1362"/>
      <c r="V110" s="1363"/>
      <c r="W110" s="1364"/>
      <c r="X110" s="1365"/>
    </row>
    <row r="111" spans="1:24" ht="26.25" customHeight="1">
      <c r="A111" s="1348" t="s">
        <v>188</v>
      </c>
      <c r="B111" s="1349"/>
      <c r="C111" s="1349" t="s">
        <v>123</v>
      </c>
      <c r="D111" s="1349" t="s">
        <v>198</v>
      </c>
      <c r="E111" s="1349" t="s">
        <v>191</v>
      </c>
      <c r="F111" s="1349" t="s">
        <v>191</v>
      </c>
      <c r="G111" s="1349" t="s">
        <v>191</v>
      </c>
      <c r="H111" s="1349" t="s">
        <v>191</v>
      </c>
      <c r="I111" s="1349" t="s">
        <v>11532</v>
      </c>
      <c r="J111" s="1349" t="s">
        <v>13459</v>
      </c>
      <c r="K111" s="1350" t="s">
        <v>10103</v>
      </c>
      <c r="L111" s="1349" t="s">
        <v>13700</v>
      </c>
      <c r="M111" s="2895" t="s">
        <v>13613</v>
      </c>
      <c r="N111" s="1350" t="s">
        <v>13719</v>
      </c>
      <c r="O111" s="1350">
        <v>228672</v>
      </c>
      <c r="P111" s="1351" t="s">
        <v>14573</v>
      </c>
      <c r="Q111" s="1349" t="s">
        <v>621</v>
      </c>
      <c r="R111" s="1349">
        <f>IF(MID(RIGHT(S111,8),1,1)="M",2021,IF(MID(RIGHT(S111,8),1,1)="N",2022,IF(MID(RIGHT(S111,8),1,1)="P",2023,IF(MID(RIGHT(S111,8),1,1)="R",1994,IF(MID(RIGHT(S111,8),1,1)="S",1995,IF(MID(RIGHT(S111,8),1,1)="T",1996,IF(MID(RIGHT(S111,8),1,1)="V",1997,IF(MID(RIGHT(S111,8),1,1)="W",1998,IF(MID(RIGHT(S111,8),1,1)="X",1999,IF(MID(RIGHT(S111,8),1,1)="Y",2000,IF(MID(RIGHT(S111,8),1,1)="1",2001,IF(MID(RIGHT(S111,8),1,1)="2",2002,IF(MID(RIGHT(S111,8),1,1)="3",2003,IF(MID(RIGHT(S111,8),1,1)="4",2004,IF(MID(RIGHT(S111,8),1,1)="5",2005,IF(MID(RIGHT(S111,8),1,1)="6",2006,IF(MID(RIGHT(S111,8),1,1)="7",2007,IF(MID(RIGHT(S111,8),1,1)="8",2008,IF(MID(RIGHT(S111,8),1,1)="9",2009,IF(MID(RIGHT(S111,8),1,1)="A",2010,IF(MID(RIGHT(S111,8),1,1)="B",2011,IF(MID(RIGHT(S111,8),1,1)="C",2012,IF(MID(RIGHT(S111,8),1,1)="D",2013,IF(MID(RIGHT(S111,8),1,1)="E",2014,IF(MID(RIGHT(S111,8),1,1)="F",2015,IF(MID(RIGHT(S111,8),1,1)="G",2016,IF(MID(RIGHT(S111,8),1,1)="H",2017,IF(MID(RIGHT(S111,8),1,1)="J",2018,IF(MID(RIGHT(S111,8),1,1)="K",2019,IF(MID(RIGHT(S111,8),1,1)="L",2020,""))))))))))))))))))))))))))))))</f>
        <v>2016</v>
      </c>
      <c r="S111" s="1349" t="s">
        <v>13614</v>
      </c>
      <c r="T111" s="1349">
        <v>1535</v>
      </c>
      <c r="U111" s="1352">
        <v>45486</v>
      </c>
      <c r="V111" s="1352"/>
      <c r="W111" s="1353"/>
      <c r="X111" s="1549">
        <v>1100</v>
      </c>
    </row>
    <row r="112" spans="1:24" ht="26.25" customHeight="1">
      <c r="A112" s="1355"/>
      <c r="B112" s="208"/>
      <c r="C112" s="320" t="s">
        <v>13513</v>
      </c>
      <c r="D112" s="208"/>
      <c r="E112" s="208"/>
      <c r="F112" s="208"/>
      <c r="G112" s="208"/>
      <c r="H112" s="208"/>
      <c r="I112" s="208" t="s">
        <v>194</v>
      </c>
      <c r="J112" s="412" t="s">
        <v>13482</v>
      </c>
      <c r="K112" s="215" t="s">
        <v>7348</v>
      </c>
      <c r="L112" s="425" t="s">
        <v>3359</v>
      </c>
      <c r="M112" s="2896"/>
      <c r="N112" s="73" t="s">
        <v>7850</v>
      </c>
      <c r="O112" s="209" t="s">
        <v>13462</v>
      </c>
      <c r="P112" s="210"/>
      <c r="Q112" s="208" t="s">
        <v>202</v>
      </c>
      <c r="R112" s="208">
        <f>IF(MID(RIGHT(S112,8),1,1)="M",2021,IF(MID(RIGHT(S112,8),1,1)="N",2022,IF(MID(RIGHT(S112,8),1,1)="P",2023,IF(MID(RIGHT(S112,8),1,1)="R",1994,IF(MID(RIGHT(S112,8),1,1)="S",1995,IF(MID(RIGHT(S112,8),1,1)="T",1996,IF(MID(RIGHT(S112,8),1,1)="V",1997,IF(MID(RIGHT(S112,8),1,1)="W",1998,IF(MID(RIGHT(S112,8),1,1)="X",1999,IF(MID(RIGHT(S112,8),1,1)="Y",2000,IF(MID(RIGHT(S112,8),1,1)="1",2001,IF(MID(RIGHT(S112,8),1,1)="2",2002,IF(MID(RIGHT(S112,8),1,1)="3",2003,IF(MID(RIGHT(S112,8),1,1)="4",2004,IF(MID(RIGHT(S112,8),1,1)="5",2005,IF(MID(RIGHT(S112,8),1,1)="6",2006,IF(MID(RIGHT(S112,8),1,1)="7",2007,IF(MID(RIGHT(S112,8),1,1)="8",2008,IF(MID(RIGHT(S112,8),1,1)="9",2009,IF(MID(RIGHT(S112,8),1,1)="A",2010,IF(MID(RIGHT(S112,8),1,1)="B",2011,IF(MID(RIGHT(S112,8),1,1)="C",2012,IF(MID(RIGHT(S112,8),1,1)="D",2013,IF(MID(RIGHT(S112,8),1,1)="E",2014,IF(MID(RIGHT(S112,8),1,1)="F",2015,IF(MID(RIGHT(S112,8),1,1)="G",2016,IF(MID(RIGHT(S112,8),1,1)="H",2017,IF(MID(RIGHT(S112,8),1,1)="J",2018,IF(MID(RIGHT(S112,8),1,1)="K",2019,IF(MID(RIGHT(S112,8),1,1)="L",2020,""))))))))))))))))))))))))))))))</f>
        <v>2017</v>
      </c>
      <c r="S112" s="208" t="s">
        <v>13567</v>
      </c>
      <c r="T112" s="208">
        <v>2035</v>
      </c>
      <c r="U112" s="212"/>
      <c r="V112" s="212"/>
      <c r="W112" s="213" t="s">
        <v>13734</v>
      </c>
      <c r="X112" s="1356">
        <v>1500</v>
      </c>
    </row>
    <row r="113" spans="1:24" ht="26.25" customHeight="1">
      <c r="A113" s="1355"/>
      <c r="B113" s="208"/>
      <c r="C113" s="208" t="s">
        <v>12775</v>
      </c>
      <c r="D113" s="208" t="s">
        <v>4036</v>
      </c>
      <c r="E113" s="208"/>
      <c r="F113" s="208"/>
      <c r="G113" s="208"/>
      <c r="H113" s="208"/>
      <c r="I113" s="208"/>
      <c r="J113" s="320" t="s">
        <v>13445</v>
      </c>
      <c r="K113" s="209" t="s">
        <v>13521</v>
      </c>
      <c r="L113" s="208" t="s">
        <v>13483</v>
      </c>
      <c r="M113" s="2896"/>
      <c r="N113" s="73" t="s">
        <v>4260</v>
      </c>
      <c r="O113" s="209"/>
      <c r="P113" s="210"/>
      <c r="Q113" s="208" t="s">
        <v>618</v>
      </c>
      <c r="R113" s="208">
        <f>IF(MID(RIGHT(S113,8),1,1)="M",2021,IF(MID(RIGHT(S113,8),1,1)="N",2022,IF(MID(RIGHT(S113,8),1,1)="P",2023,IF(MID(RIGHT(S113,8),1,1)="R",1994,IF(MID(RIGHT(S113,8),1,1)="S",1995,IF(MID(RIGHT(S113,8),1,1)="T",1996,IF(MID(RIGHT(S113,8),1,1)="V",1997,IF(MID(RIGHT(S113,8),1,1)="W",1998,IF(MID(RIGHT(S113,8),1,1)="X",1999,IF(MID(RIGHT(S113,8),1,1)="Y",2000,IF(MID(RIGHT(S113,8),1,1)="1",2001,IF(MID(RIGHT(S113,8),1,1)="2",2002,IF(MID(RIGHT(S113,8),1,1)="3",2003,IF(MID(RIGHT(S113,8),1,1)="4",2004,IF(MID(RIGHT(S113,8),1,1)="5",2005,IF(MID(RIGHT(S113,8),1,1)="6",2006,IF(MID(RIGHT(S113,8),1,1)="7",2007,IF(MID(RIGHT(S113,8),1,1)="8",2008,IF(MID(RIGHT(S113,8),1,1)="9",2009,IF(MID(RIGHT(S113,8),1,1)="A",2010,IF(MID(RIGHT(S113,8),1,1)="B",2011,IF(MID(RIGHT(S113,8),1,1)="C",2012,IF(MID(RIGHT(S113,8),1,1)="D",2013,IF(MID(RIGHT(S113,8),1,1)="E",2014,IF(MID(RIGHT(S113,8),1,1)="F",2015,IF(MID(RIGHT(S113,8),1,1)="G",2016,IF(MID(RIGHT(S113,8),1,1)="H",2017,IF(MID(RIGHT(S113,8),1,1)="J",2018,IF(MID(RIGHT(S113,8),1,1)="K",2019,IF(MID(RIGHT(S113,8),1,1)="L",2020,""))))))))))))))))))))))))))))))</f>
        <v>2015</v>
      </c>
      <c r="S113" s="208" t="s">
        <v>13568</v>
      </c>
      <c r="T113" s="208">
        <v>2165</v>
      </c>
      <c r="U113" s="211"/>
      <c r="V113" s="211"/>
      <c r="W113" s="1448"/>
      <c r="X113" s="1356" t="s">
        <v>13722</v>
      </c>
    </row>
    <row r="114" spans="1:24" ht="26.25" customHeight="1">
      <c r="A114" s="1355"/>
      <c r="B114" s="208"/>
      <c r="C114" s="208" t="s">
        <v>12777</v>
      </c>
      <c r="D114" s="208" t="s">
        <v>4036</v>
      </c>
      <c r="E114" s="208"/>
      <c r="F114" s="208"/>
      <c r="G114" s="208"/>
      <c r="H114" s="208"/>
      <c r="I114" s="208" t="s">
        <v>13461</v>
      </c>
      <c r="J114" s="188" t="s">
        <v>13478</v>
      </c>
      <c r="K114" s="209" t="s">
        <v>8972</v>
      </c>
      <c r="L114" s="208"/>
      <c r="M114" s="2897"/>
      <c r="N114" s="73" t="s">
        <v>11765</v>
      </c>
      <c r="O114" s="209"/>
      <c r="P114" s="210"/>
      <c r="Q114" s="208" t="s">
        <v>618</v>
      </c>
      <c r="R114" s="208">
        <f>IF(MID(RIGHT(S114,8),1,1)="M",2021,IF(MID(RIGHT(S114,8),1,1)="N",2022,IF(MID(RIGHT(S114,8),1,1)="P",2023,IF(MID(RIGHT(S114,8),1,1)="R",1994,IF(MID(RIGHT(S114,8),1,1)="S",1995,IF(MID(RIGHT(S114,8),1,1)="T",1996,IF(MID(RIGHT(S114,8),1,1)="V",1997,IF(MID(RIGHT(S114,8),1,1)="W",1998,IF(MID(RIGHT(S114,8),1,1)="X",1999,IF(MID(RIGHT(S114,8),1,1)="Y",2000,IF(MID(RIGHT(S114,8),1,1)="1",2001,IF(MID(RIGHT(S114,8),1,1)="2",2002,IF(MID(RIGHT(S114,8),1,1)="3",2003,IF(MID(RIGHT(S114,8),1,1)="4",2004,IF(MID(RIGHT(S114,8),1,1)="5",2005,IF(MID(RIGHT(S114,8),1,1)="6",2006,IF(MID(RIGHT(S114,8),1,1)="7",2007,IF(MID(RIGHT(S114,8),1,1)="8",2008,IF(MID(RIGHT(S114,8),1,1)="9",2009,IF(MID(RIGHT(S114,8),1,1)="A",2010,IF(MID(RIGHT(S114,8),1,1)="B",2011,IF(MID(RIGHT(S114,8),1,1)="C",2012,IF(MID(RIGHT(S114,8),1,1)="D",2013,IF(MID(RIGHT(S114,8),1,1)="E",2014,IF(MID(RIGHT(S114,8),1,1)="F",2015,IF(MID(RIGHT(S114,8),1,1)="G",2016,IF(MID(RIGHT(S114,8),1,1)="H",2017,IF(MID(RIGHT(S114,8),1,1)="J",2018,IF(MID(RIGHT(S114,8),1,1)="K",2019,IF(MID(RIGHT(S114,8),1,1)="L",2020,""))))))))))))))))))))))))))))))</f>
        <v>2016</v>
      </c>
      <c r="S114" s="208" t="s">
        <v>13569</v>
      </c>
      <c r="T114" s="208">
        <v>2165</v>
      </c>
      <c r="U114" s="212"/>
      <c r="V114" s="211"/>
      <c r="W114" s="213"/>
      <c r="X114" s="1356"/>
    </row>
    <row r="115" spans="1:24" ht="26.25" customHeight="1">
      <c r="A115" s="1355"/>
      <c r="B115" s="208"/>
      <c r="C115" s="208" t="s">
        <v>11851</v>
      </c>
      <c r="D115" s="208" t="s">
        <v>4036</v>
      </c>
      <c r="E115" s="208"/>
      <c r="F115" s="208"/>
      <c r="G115" s="208"/>
      <c r="H115" s="208"/>
      <c r="I115" s="208"/>
      <c r="J115" s="1783" t="s">
        <v>13479</v>
      </c>
      <c r="K115" s="209"/>
      <c r="L115" s="208"/>
      <c r="M115" s="208"/>
      <c r="N115" s="208"/>
      <c r="O115" s="208"/>
      <c r="P115" s="210"/>
      <c r="Q115" s="208"/>
      <c r="R115" s="208"/>
      <c r="S115" s="214" t="s">
        <v>189</v>
      </c>
      <c r="T115" s="214">
        <v>3820</v>
      </c>
      <c r="U115" s="211"/>
      <c r="V115" s="211"/>
      <c r="W115" s="213"/>
      <c r="X115" s="1356"/>
    </row>
    <row r="116" spans="1:24" ht="26.25" customHeight="1">
      <c r="A116" s="1355"/>
      <c r="B116" s="208"/>
      <c r="C116" s="208" t="s">
        <v>10098</v>
      </c>
      <c r="D116" s="208" t="s">
        <v>4036</v>
      </c>
      <c r="E116" s="208"/>
      <c r="F116" s="208"/>
      <c r="G116" s="208"/>
      <c r="H116" s="208"/>
      <c r="I116" s="208"/>
      <c r="J116" s="208"/>
      <c r="K116" s="209"/>
      <c r="L116" s="208"/>
      <c r="M116" s="208"/>
      <c r="N116" s="208"/>
      <c r="O116" s="208"/>
      <c r="P116" s="210"/>
      <c r="Q116" s="208"/>
      <c r="R116" s="208"/>
      <c r="S116" s="214"/>
      <c r="T116" s="214">
        <f>SUM(T111:T115)</f>
        <v>11720</v>
      </c>
      <c r="U116" s="211"/>
      <c r="V116" s="617"/>
      <c r="W116" s="213"/>
      <c r="X116" s="1356"/>
    </row>
    <row r="117" spans="1:24" ht="26.25" customHeight="1" thickBot="1">
      <c r="A117" s="1357"/>
      <c r="B117" s="1358"/>
      <c r="C117" s="1358" t="s">
        <v>10099</v>
      </c>
      <c r="D117" s="1358" t="s">
        <v>191</v>
      </c>
      <c r="E117" s="1358"/>
      <c r="F117" s="1358"/>
      <c r="G117" s="1358"/>
      <c r="H117" s="1358"/>
      <c r="I117" s="1358"/>
      <c r="J117" s="1358"/>
      <c r="K117" s="611" t="s">
        <v>3509</v>
      </c>
      <c r="L117" s="1358"/>
      <c r="M117" s="1358"/>
      <c r="N117" s="1359"/>
      <c r="O117" s="1359"/>
      <c r="P117" s="1360"/>
      <c r="Q117" s="1358"/>
      <c r="R117" s="1358"/>
      <c r="S117" s="1361"/>
      <c r="T117" s="1361"/>
      <c r="U117" s="1362"/>
      <c r="V117" s="1363"/>
      <c r="W117" s="1364"/>
      <c r="X117" s="1365"/>
    </row>
    <row r="118" spans="1:24" ht="26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51"/>
      <c r="L118" s="4"/>
      <c r="M118" s="4"/>
      <c r="N118" s="451"/>
      <c r="O118" s="451"/>
      <c r="P118" s="452"/>
      <c r="Q118" s="4"/>
      <c r="R118" s="4"/>
      <c r="S118" s="4"/>
      <c r="T118" s="4"/>
      <c r="U118" s="453"/>
      <c r="V118" s="454"/>
      <c r="W118" s="455"/>
      <c r="X118" s="455"/>
    </row>
    <row r="119" spans="1:24" ht="26.25" customHeight="1" thickBot="1"/>
    <row r="120" spans="1:24" ht="26.25" customHeight="1">
      <c r="A120" s="874" t="s">
        <v>188</v>
      </c>
      <c r="B120" s="875"/>
      <c r="C120" s="875" t="s">
        <v>24</v>
      </c>
      <c r="D120" s="875" t="s">
        <v>190</v>
      </c>
      <c r="E120" s="875" t="s">
        <v>191</v>
      </c>
      <c r="F120" s="875" t="s">
        <v>191</v>
      </c>
      <c r="G120" s="875" t="s">
        <v>191</v>
      </c>
      <c r="H120" s="1478"/>
      <c r="I120" s="875" t="s">
        <v>129</v>
      </c>
      <c r="J120" s="875" t="s">
        <v>13580</v>
      </c>
      <c r="K120" s="876" t="s">
        <v>12753</v>
      </c>
      <c r="L120" s="875" t="s">
        <v>13624</v>
      </c>
      <c r="M120" s="875" t="s">
        <v>13626</v>
      </c>
      <c r="N120" s="876" t="s">
        <v>13617</v>
      </c>
      <c r="O120" s="876" t="s">
        <v>13618</v>
      </c>
      <c r="P120" s="875"/>
      <c r="Q120" s="875" t="s">
        <v>205</v>
      </c>
      <c r="R120" s="875">
        <f>IF(MID(RIGHT(S120,8),1,1)="M",2021,IF(MID(RIGHT(S120,8),1,1)="N",2022,IF(MID(RIGHT(S120,8),1,1)="P",2023,IF(MID(RIGHT(S120,8),1,1)="R",1994,IF(MID(RIGHT(S120,8),1,1)="S",1995,IF(MID(RIGHT(S120,8),1,1)="T",1996,IF(MID(RIGHT(S120,8),1,1)="V",1997,IF(MID(RIGHT(S120,8),1,1)="W",1998,IF(MID(RIGHT(S120,8),1,1)="X",1999,IF(MID(RIGHT(S120,8),1,1)="Y",2000,IF(MID(RIGHT(S120,8),1,1)="1",2001,IF(MID(RIGHT(S120,8),1,1)="2",2002,IF(MID(RIGHT(S120,8),1,1)="3",2003,IF(MID(RIGHT(S120,8),1,1)="4",2004,IF(MID(RIGHT(S120,8),1,1)="5",2005,IF(MID(RIGHT(S120,8),1,1)="6",2006,IF(MID(RIGHT(S120,8),1,1)="7",2007,IF(MID(RIGHT(S120,8),1,1)="8",2008,IF(MID(RIGHT(S120,8),1,1)="9",2009,IF(MID(RIGHT(S120,8),1,1)="A",2010,IF(MID(RIGHT(S120,8),1,1)="B",2011,IF(MID(RIGHT(S120,8),1,1)="C",2012,IF(MID(RIGHT(S120,8),1,1)="D",2013,IF(MID(RIGHT(S120,8),1,1)="E",2014,IF(MID(RIGHT(S120,8),1,1)="F",2015,IF(MID(RIGHT(S120,8),1,1)="G",2016,IF(MID(RIGHT(S120,8),1,1)="H",2017,IF(MID(RIGHT(S120,8),1,1)="J",2018,IF(MID(RIGHT(S120,8),1,1)="K",2019,IF(MID(RIGHT(S120,8),1,1)="L",2020,""))))))))))))))))))))))))))))))</f>
        <v>2016</v>
      </c>
      <c r="S120" s="875" t="s">
        <v>13606</v>
      </c>
      <c r="T120" s="875">
        <v>1540</v>
      </c>
      <c r="U120" s="878">
        <v>45487</v>
      </c>
      <c r="V120" s="878"/>
      <c r="W120" s="1240">
        <v>5700</v>
      </c>
      <c r="X120" s="1438">
        <v>6300</v>
      </c>
    </row>
    <row r="121" spans="1:24" ht="26.25" customHeight="1">
      <c r="A121" s="1759"/>
      <c r="B121" s="1755"/>
      <c r="C121" s="320" t="s">
        <v>12054</v>
      </c>
      <c r="D121" s="1755"/>
      <c r="E121" s="1755"/>
      <c r="F121" s="1755"/>
      <c r="G121" s="1755"/>
      <c r="H121" s="1755"/>
      <c r="I121" s="1755" t="s">
        <v>7894</v>
      </c>
      <c r="J121" s="412" t="s">
        <v>13579</v>
      </c>
      <c r="K121" s="884" t="s">
        <v>12754</v>
      </c>
      <c r="L121" s="1755" t="s">
        <v>13621</v>
      </c>
      <c r="M121" s="1755" t="s">
        <v>13615</v>
      </c>
      <c r="N121" s="73" t="s">
        <v>2943</v>
      </c>
      <c r="O121" s="882"/>
      <c r="P121" s="1755"/>
      <c r="Q121" s="882" t="s">
        <v>205</v>
      </c>
      <c r="R121" s="882">
        <f>IF(MID(RIGHT(S121,8),1,1)="M",2021,IF(MID(RIGHT(S121,8),1,1)="N",2022,IF(MID(RIGHT(S121,8),1,1)="P",2023,IF(MID(RIGHT(S121,8),1,1)="R",1994,IF(MID(RIGHT(S121,8),1,1)="S",1995,IF(MID(RIGHT(S121,8),1,1)="T",1996,IF(MID(RIGHT(S121,8),1,1)="V",1997,IF(MID(RIGHT(S121,8),1,1)="W",1998,IF(MID(RIGHT(S121,8),1,1)="X",1999,IF(MID(RIGHT(S121,8),1,1)="Y",2000,IF(MID(RIGHT(S121,8),1,1)="1",2001,IF(MID(RIGHT(S121,8),1,1)="2",2002,IF(MID(RIGHT(S121,8),1,1)="3",2003,IF(MID(RIGHT(S121,8),1,1)="4",2004,IF(MID(RIGHT(S121,8),1,1)="5",2005,IF(MID(RIGHT(S121,8),1,1)="6",2006,IF(MID(RIGHT(S121,8),1,1)="7",2007,IF(MID(RIGHT(S121,8),1,1)="8",2008,IF(MID(RIGHT(S121,8),1,1)="9",2009,IF(MID(RIGHT(S121,8),1,1)="A",2010,IF(MID(RIGHT(S121,8),1,1)="B",2011,IF(MID(RIGHT(S121,8),1,1)="C",2012,IF(MID(RIGHT(S121,8),1,1)="D",2013,IF(MID(RIGHT(S121,8),1,1)="E",2014,IF(MID(RIGHT(S121,8),1,1)="F",2015,IF(MID(RIGHT(S121,8),1,1)="G",2016,IF(MID(RIGHT(S121,8),1,1)="H",2017,IF(MID(RIGHT(S121,8),1,1)="J",2018,IF(MID(RIGHT(S121,8),1,1)="K",2019,IF(MID(RIGHT(S121,8),1,1)="L",2020,""))))))))))))))))))))))))))))))</f>
        <v>2017</v>
      </c>
      <c r="S121" s="882" t="s">
        <v>13607</v>
      </c>
      <c r="T121" s="882">
        <v>1540</v>
      </c>
      <c r="U121" s="891">
        <v>45489</v>
      </c>
      <c r="V121" s="1761"/>
      <c r="W121" s="1762">
        <v>5600</v>
      </c>
      <c r="X121" s="1763">
        <v>6200</v>
      </c>
    </row>
    <row r="122" spans="1:24" ht="26.25" customHeight="1">
      <c r="A122" s="881"/>
      <c r="B122" s="882"/>
      <c r="C122" s="882" t="s">
        <v>12776</v>
      </c>
      <c r="D122" s="882" t="s">
        <v>191</v>
      </c>
      <c r="E122" s="882"/>
      <c r="F122" s="882"/>
      <c r="G122" s="882"/>
      <c r="H122" s="882"/>
      <c r="I122" s="882"/>
      <c r="J122" s="320" t="s">
        <v>13578</v>
      </c>
      <c r="K122" s="889" t="s">
        <v>13521</v>
      </c>
      <c r="L122" s="1755" t="s">
        <v>13622</v>
      </c>
      <c r="M122" s="882" t="s">
        <v>13627</v>
      </c>
      <c r="N122" s="73" t="s">
        <v>3907</v>
      </c>
      <c r="O122" s="1436"/>
      <c r="P122" s="1755"/>
      <c r="Q122" s="882" t="s">
        <v>205</v>
      </c>
      <c r="R122" s="882">
        <f>IF(MID(RIGHT(S122,8),1,1)="M",2021,IF(MID(RIGHT(S122,8),1,1)="N",2022,IF(MID(RIGHT(S122,8),1,1)="P",2023,IF(MID(RIGHT(S122,8),1,1)="R",1994,IF(MID(RIGHT(S122,8),1,1)="S",1995,IF(MID(RIGHT(S122,8),1,1)="T",1996,IF(MID(RIGHT(S122,8),1,1)="V",1997,IF(MID(RIGHT(S122,8),1,1)="W",1998,IF(MID(RIGHT(S122,8),1,1)="X",1999,IF(MID(RIGHT(S122,8),1,1)="Y",2000,IF(MID(RIGHT(S122,8),1,1)="1",2001,IF(MID(RIGHT(S122,8),1,1)="2",2002,IF(MID(RIGHT(S122,8),1,1)="3",2003,IF(MID(RIGHT(S122,8),1,1)="4",2004,IF(MID(RIGHT(S122,8),1,1)="5",2005,IF(MID(RIGHT(S122,8),1,1)="6",2006,IF(MID(RIGHT(S122,8),1,1)="7",2007,IF(MID(RIGHT(S122,8),1,1)="8",2008,IF(MID(RIGHT(S122,8),1,1)="9",2009,IF(MID(RIGHT(S122,8),1,1)="A",2010,IF(MID(RIGHT(S122,8),1,1)="B",2011,IF(MID(RIGHT(S122,8),1,1)="C",2012,IF(MID(RIGHT(S122,8),1,1)="D",2013,IF(MID(RIGHT(S122,8),1,1)="E",2014,IF(MID(RIGHT(S122,8),1,1)="F",2015,IF(MID(RIGHT(S122,8),1,1)="G",2016,IF(MID(RIGHT(S122,8),1,1)="H",2017,IF(MID(RIGHT(S122,8),1,1)="J",2018,IF(MID(RIGHT(S122,8),1,1)="K",2019,IF(MID(RIGHT(S122,8),1,1)="L",2020,""))))))))))))))))))))))))))))))</f>
        <v>2017</v>
      </c>
      <c r="S122" s="882" t="s">
        <v>13608</v>
      </c>
      <c r="T122" s="882">
        <v>1540</v>
      </c>
      <c r="U122" s="891"/>
      <c r="V122" s="891"/>
      <c r="W122" s="911" t="s">
        <v>13909</v>
      </c>
      <c r="X122" s="888" t="s">
        <v>13904</v>
      </c>
    </row>
    <row r="123" spans="1:24" ht="26.25" customHeight="1">
      <c r="A123" s="881"/>
      <c r="B123" s="882"/>
      <c r="C123" s="882" t="s">
        <v>12778</v>
      </c>
      <c r="D123" s="882" t="s">
        <v>191</v>
      </c>
      <c r="E123" s="882"/>
      <c r="F123" s="882"/>
      <c r="G123" s="882"/>
      <c r="H123" s="882"/>
      <c r="I123" s="882"/>
      <c r="J123" s="882"/>
      <c r="K123" s="889" t="s">
        <v>8972</v>
      </c>
      <c r="L123" s="1755" t="s">
        <v>13623</v>
      </c>
      <c r="M123" s="882" t="s">
        <v>13628</v>
      </c>
      <c r="N123" s="73" t="s">
        <v>12674</v>
      </c>
      <c r="O123" s="1436"/>
      <c r="P123" s="882"/>
      <c r="Q123" s="882" t="s">
        <v>427</v>
      </c>
      <c r="R123" s="882">
        <f>IF(MID(RIGHT(S123,8),1,1)="M",2021,IF(MID(RIGHT(S123,8),1,1)="N",2022,IF(MID(RIGHT(S123,8),1,1)="P",2023,IF(MID(RIGHT(S123,8),1,1)="R",1994,IF(MID(RIGHT(S123,8),1,1)="S",1995,IF(MID(RIGHT(S123,8),1,1)="T",1996,IF(MID(RIGHT(S123,8),1,1)="V",1997,IF(MID(RIGHT(S123,8),1,1)="W",1998,IF(MID(RIGHT(S123,8),1,1)="X",1999,IF(MID(RIGHT(S123,8),1,1)="Y",2000,IF(MID(RIGHT(S123,8),1,1)="1",2001,IF(MID(RIGHT(S123,8),1,1)="2",2002,IF(MID(RIGHT(S123,8),1,1)="3",2003,IF(MID(RIGHT(S123,8),1,1)="4",2004,IF(MID(RIGHT(S123,8),1,1)="5",2005,IF(MID(RIGHT(S123,8),1,1)="6",2006,IF(MID(RIGHT(S123,8),1,1)="7",2007,IF(MID(RIGHT(S123,8),1,1)="8",2008,IF(MID(RIGHT(S123,8),1,1)="9",2009,IF(MID(RIGHT(S123,8),1,1)="A",2010,IF(MID(RIGHT(S123,8),1,1)="B",2011,IF(MID(RIGHT(S123,8),1,1)="C",2012,IF(MID(RIGHT(S123,8),1,1)="D",2013,IF(MID(RIGHT(S123,8),1,1)="E",2014,IF(MID(RIGHT(S123,8),1,1)="F",2015,IF(MID(RIGHT(S123,8),1,1)="G",2016,IF(MID(RIGHT(S123,8),1,1)="H",2017,IF(MID(RIGHT(S123,8),1,1)="J",2018,IF(MID(RIGHT(S123,8),1,1)="K",2019,IF(MID(RIGHT(S123,8),1,1)="L",2020,""))))))))))))))))))))))))))))))</f>
        <v>2018</v>
      </c>
      <c r="S123" s="882" t="s">
        <v>13609</v>
      </c>
      <c r="T123" s="882">
        <v>1540</v>
      </c>
      <c r="U123" s="885"/>
      <c r="V123" s="891"/>
      <c r="W123" s="911"/>
      <c r="X123" s="888"/>
    </row>
    <row r="124" spans="1:24" ht="26.25" customHeight="1">
      <c r="A124" s="881"/>
      <c r="B124" s="882"/>
      <c r="C124" s="882" t="s">
        <v>13047</v>
      </c>
      <c r="D124" s="882" t="s">
        <v>191</v>
      </c>
      <c r="E124" s="882"/>
      <c r="F124" s="882"/>
      <c r="G124" s="882"/>
      <c r="H124" s="882"/>
      <c r="I124" s="882"/>
      <c r="J124" s="882"/>
      <c r="K124" s="890"/>
      <c r="L124" s="882"/>
      <c r="M124" s="882"/>
      <c r="N124" s="882"/>
      <c r="O124" s="882"/>
      <c r="P124" s="882"/>
      <c r="Q124" s="882"/>
      <c r="R124" s="882"/>
      <c r="S124" s="883" t="s">
        <v>189</v>
      </c>
      <c r="T124" s="883">
        <v>3920</v>
      </c>
      <c r="U124" s="885"/>
      <c r="V124" s="891"/>
      <c r="W124" s="887"/>
      <c r="X124" s="888"/>
    </row>
    <row r="125" spans="1:24" ht="26.25" customHeight="1">
      <c r="A125" s="881"/>
      <c r="B125" s="882"/>
      <c r="C125" s="882" t="s">
        <v>12213</v>
      </c>
      <c r="D125" s="882" t="s">
        <v>191</v>
      </c>
      <c r="E125" s="882"/>
      <c r="F125" s="882"/>
      <c r="G125" s="882"/>
      <c r="H125" s="882"/>
      <c r="I125" s="882"/>
      <c r="J125" s="882"/>
      <c r="K125" s="890"/>
      <c r="L125" s="882" t="s">
        <v>13625</v>
      </c>
      <c r="M125" s="882"/>
      <c r="N125" s="882"/>
      <c r="O125" s="882"/>
      <c r="P125" s="882"/>
      <c r="Q125" s="882"/>
      <c r="R125" s="882"/>
      <c r="S125" s="883" t="s">
        <v>2472</v>
      </c>
      <c r="T125" s="883">
        <f>SUM(T120:T124)</f>
        <v>10080</v>
      </c>
      <c r="U125" s="891"/>
      <c r="V125" s="891"/>
      <c r="W125" s="887"/>
      <c r="X125" s="1309"/>
    </row>
    <row r="126" spans="1:24" ht="26.25" customHeight="1" thickBot="1">
      <c r="A126" s="892"/>
      <c r="B126" s="893"/>
      <c r="C126" s="893" t="s">
        <v>10003</v>
      </c>
      <c r="D126" s="893" t="s">
        <v>191</v>
      </c>
      <c r="E126" s="893"/>
      <c r="F126" s="893"/>
      <c r="G126" s="893"/>
      <c r="H126" s="893"/>
      <c r="I126" s="893"/>
      <c r="J126" s="893" t="s">
        <v>12800</v>
      </c>
      <c r="K126" s="611" t="s">
        <v>13581</v>
      </c>
      <c r="L126" s="893"/>
      <c r="M126" s="893"/>
      <c r="N126" s="894"/>
      <c r="O126" s="894"/>
      <c r="P126" s="895"/>
      <c r="Q126" s="893"/>
      <c r="R126" s="893"/>
      <c r="S126" s="896" t="s">
        <v>12541</v>
      </c>
      <c r="T126" s="896">
        <v>6160</v>
      </c>
      <c r="U126" s="897"/>
      <c r="V126" s="898"/>
      <c r="W126" s="899"/>
      <c r="X126" s="900"/>
    </row>
    <row r="128" spans="1:24" ht="26.25" customHeight="1" thickBot="1"/>
    <row r="129" spans="1:24" ht="26.25" customHeight="1">
      <c r="A129" s="874" t="s">
        <v>188</v>
      </c>
      <c r="B129" s="875"/>
      <c r="C129" s="875" t="s">
        <v>13111</v>
      </c>
      <c r="D129" s="875" t="s">
        <v>190</v>
      </c>
      <c r="E129" s="875" t="s">
        <v>191</v>
      </c>
      <c r="F129" s="875" t="s">
        <v>191</v>
      </c>
      <c r="G129" s="875" t="s">
        <v>191</v>
      </c>
      <c r="H129" s="1478"/>
      <c r="I129" s="875" t="s">
        <v>129</v>
      </c>
      <c r="J129" s="875" t="s">
        <v>13706</v>
      </c>
      <c r="K129" s="876" t="s">
        <v>11854</v>
      </c>
      <c r="L129" s="875" t="s">
        <v>13704</v>
      </c>
      <c r="M129" s="2857" t="s">
        <v>13697</v>
      </c>
      <c r="N129" s="876" t="s">
        <v>13685</v>
      </c>
      <c r="O129" s="876">
        <v>870927</v>
      </c>
      <c r="P129" s="1754"/>
      <c r="Q129" s="875" t="s">
        <v>1935</v>
      </c>
      <c r="R129" s="875">
        <f>IF(MID(RIGHT(S129,8),1,1)="M",2021,IF(MID(RIGHT(S129,8),1,1)="N",2022,IF(MID(RIGHT(S129,8),1,1)="P",2023,IF(MID(RIGHT(S129,8),1,1)="R",1994,IF(MID(RIGHT(S129,8),1,1)="S",1995,IF(MID(RIGHT(S129,8),1,1)="T",1996,IF(MID(RIGHT(S129,8),1,1)="V",1997,IF(MID(RIGHT(S129,8),1,1)="W",1998,IF(MID(RIGHT(S129,8),1,1)="X",1999,IF(MID(RIGHT(S129,8),1,1)="Y",2000,IF(MID(RIGHT(S129,8),1,1)="1",2001,IF(MID(RIGHT(S129,8),1,1)="2",2002,IF(MID(RIGHT(S129,8),1,1)="3",2003,IF(MID(RIGHT(S129,8),1,1)="4",2004,IF(MID(RIGHT(S129,8),1,1)="5",2005,IF(MID(RIGHT(S129,8),1,1)="6",2006,IF(MID(RIGHT(S129,8),1,1)="7",2007,IF(MID(RIGHT(S129,8),1,1)="8",2008,IF(MID(RIGHT(S129,8),1,1)="9",2009,IF(MID(RIGHT(S129,8),1,1)="A",2010,IF(MID(RIGHT(S129,8),1,1)="B",2011,IF(MID(RIGHT(S129,8),1,1)="C",2012,IF(MID(RIGHT(S129,8),1,1)="D",2013,IF(MID(RIGHT(S129,8),1,1)="E",2014,IF(MID(RIGHT(S129,8),1,1)="F",2015,IF(MID(RIGHT(S129,8),1,1)="G",2016,IF(MID(RIGHT(S129,8),1,1)="H",2017,IF(MID(RIGHT(S129,8),1,1)="J",2018,IF(MID(RIGHT(S129,8),1,1)="K",2019,IF(MID(RIGHT(S129,8),1,1)="L",2020,""))))))))))))))))))))))))))))))</f>
        <v>2023</v>
      </c>
      <c r="S129" s="875" t="s">
        <v>13691</v>
      </c>
      <c r="T129" s="875">
        <v>1570</v>
      </c>
      <c r="U129" s="878">
        <v>45489</v>
      </c>
      <c r="V129" s="878"/>
      <c r="W129" s="879">
        <v>5700</v>
      </c>
      <c r="X129" s="880">
        <v>6300</v>
      </c>
    </row>
    <row r="130" spans="1:24" ht="26.25" customHeight="1">
      <c r="A130" s="1759"/>
      <c r="B130" s="1755"/>
      <c r="C130" s="320" t="s">
        <v>13365</v>
      </c>
      <c r="D130" s="1755"/>
      <c r="E130" s="1755"/>
      <c r="F130" s="1755"/>
      <c r="G130" s="1755"/>
      <c r="H130" s="1755"/>
      <c r="I130" s="1755" t="s">
        <v>8287</v>
      </c>
      <c r="J130" s="412" t="s">
        <v>13678</v>
      </c>
      <c r="K130" s="884" t="s">
        <v>211</v>
      </c>
      <c r="L130" s="1755" t="s">
        <v>13701</v>
      </c>
      <c r="M130" s="2878"/>
      <c r="N130" s="73" t="s">
        <v>2431</v>
      </c>
      <c r="O130" s="882"/>
      <c r="P130" s="1760"/>
      <c r="Q130" s="882" t="s">
        <v>8222</v>
      </c>
      <c r="R130" s="882">
        <f>IF(MID(RIGHT(S130,8),1,1)="M",2021,IF(MID(RIGHT(S130,8),1,1)="N",2022,IF(MID(RIGHT(S130,8),1,1)="P",2023,IF(MID(RIGHT(S130,8),1,1)="R",1994,IF(MID(RIGHT(S130,8),1,1)="S",1995,IF(MID(RIGHT(S130,8),1,1)="T",1996,IF(MID(RIGHT(S130,8),1,1)="V",1997,IF(MID(RIGHT(S130,8),1,1)="W",1998,IF(MID(RIGHT(S130,8),1,1)="X",1999,IF(MID(RIGHT(S130,8),1,1)="Y",2000,IF(MID(RIGHT(S130,8),1,1)="1",2001,IF(MID(RIGHT(S130,8),1,1)="2",2002,IF(MID(RIGHT(S130,8),1,1)="3",2003,IF(MID(RIGHT(S130,8),1,1)="4",2004,IF(MID(RIGHT(S130,8),1,1)="5",2005,IF(MID(RIGHT(S130,8),1,1)="6",2006,IF(MID(RIGHT(S130,8),1,1)="7",2007,IF(MID(RIGHT(S130,8),1,1)="8",2008,IF(MID(RIGHT(S130,8),1,1)="9",2009,IF(MID(RIGHT(S130,8),1,1)="A",2010,IF(MID(RIGHT(S130,8),1,1)="B",2011,IF(MID(RIGHT(S130,8),1,1)="C",2012,IF(MID(RIGHT(S130,8),1,1)="D",2013,IF(MID(RIGHT(S130,8),1,1)="E",2014,IF(MID(RIGHT(S130,8),1,1)="F",2015,IF(MID(RIGHT(S130,8),1,1)="G",2016,IF(MID(RIGHT(S130,8),1,1)="H",2017,IF(MID(RIGHT(S130,8),1,1)="J",2018,IF(MID(RIGHT(S130,8),1,1)="K",2019,IF(MID(RIGHT(S130,8),1,1)="L",2020,""))))))))))))))))))))))))))))))</f>
        <v>2012</v>
      </c>
      <c r="S130" s="882" t="s">
        <v>13692</v>
      </c>
      <c r="T130" s="882">
        <v>1500</v>
      </c>
      <c r="U130" s="1781"/>
      <c r="V130" s="1761"/>
      <c r="W130" s="1762" t="s">
        <v>14248</v>
      </c>
      <c r="X130" s="1763" t="s">
        <v>13940</v>
      </c>
    </row>
    <row r="131" spans="1:24" ht="26.25" customHeight="1">
      <c r="A131" s="881"/>
      <c r="B131" s="882"/>
      <c r="C131" s="882" t="s">
        <v>12776</v>
      </c>
      <c r="D131" s="882" t="s">
        <v>191</v>
      </c>
      <c r="E131" s="882"/>
      <c r="F131" s="882"/>
      <c r="G131" s="882"/>
      <c r="H131" s="882"/>
      <c r="I131" s="882" t="s">
        <v>11853</v>
      </c>
      <c r="J131" s="412" t="s">
        <v>13679</v>
      </c>
      <c r="K131" s="889" t="s">
        <v>13680</v>
      </c>
      <c r="L131" s="882" t="s">
        <v>13702</v>
      </c>
      <c r="M131" s="2842"/>
      <c r="N131" s="73" t="s">
        <v>3907</v>
      </c>
      <c r="O131" s="1436"/>
      <c r="P131" s="882"/>
      <c r="Q131" s="882" t="s">
        <v>7991</v>
      </c>
      <c r="R131" s="882">
        <f>IF(MID(RIGHT(S131,8),1,1)="M",2021,IF(MID(RIGHT(S131,8),1,1)="N",2022,IF(MID(RIGHT(S131,8),1,1)="P",2023,IF(MID(RIGHT(S131,8),1,1)="R",1994,IF(MID(RIGHT(S131,8),1,1)="S",1995,IF(MID(RIGHT(S131,8),1,1)="T",1996,IF(MID(RIGHT(S131,8),1,1)="V",1997,IF(MID(RIGHT(S131,8),1,1)="W",1998,IF(MID(RIGHT(S131,8),1,1)="X",1999,IF(MID(RIGHT(S131,8),1,1)="Y",2000,IF(MID(RIGHT(S131,8),1,1)="1",2001,IF(MID(RIGHT(S131,8),1,1)="2",2002,IF(MID(RIGHT(S131,8),1,1)="3",2003,IF(MID(RIGHT(S131,8),1,1)="4",2004,IF(MID(RIGHT(S131,8),1,1)="5",2005,IF(MID(RIGHT(S131,8),1,1)="6",2006,IF(MID(RIGHT(S131,8),1,1)="7",2007,IF(MID(RIGHT(S131,8),1,1)="8",2008,IF(MID(RIGHT(S131,8),1,1)="9",2009,IF(MID(RIGHT(S131,8),1,1)="A",2010,IF(MID(RIGHT(S131,8),1,1)="B",2011,IF(MID(RIGHT(S131,8),1,1)="C",2012,IF(MID(RIGHT(S131,8),1,1)="D",2013,IF(MID(RIGHT(S131,8),1,1)="E",2014,IF(MID(RIGHT(S131,8),1,1)="F",2015,IF(MID(RIGHT(S131,8),1,1)="G",2016,IF(MID(RIGHT(S131,8),1,1)="H",2017,IF(MID(RIGHT(S131,8),1,1)="J",2018,IF(MID(RIGHT(S131,8),1,1)="K",2019,IF(MID(RIGHT(S131,8),1,1)="L",2020,""))))))))))))))))))))))))))))))</f>
        <v>2016</v>
      </c>
      <c r="S131" s="882" t="s">
        <v>13693</v>
      </c>
      <c r="T131" s="882">
        <v>1500</v>
      </c>
      <c r="U131" s="891"/>
      <c r="V131" s="885"/>
      <c r="W131" s="911"/>
      <c r="X131" s="888"/>
    </row>
    <row r="132" spans="1:24" ht="26.25" customHeight="1">
      <c r="A132" s="881"/>
      <c r="B132" s="882"/>
      <c r="C132" s="882" t="s">
        <v>12778</v>
      </c>
      <c r="D132" s="882" t="s">
        <v>191</v>
      </c>
      <c r="E132" s="882"/>
      <c r="F132" s="882"/>
      <c r="G132" s="882"/>
      <c r="H132" s="882"/>
      <c r="I132" s="882"/>
      <c r="J132" s="320" t="s">
        <v>13677</v>
      </c>
      <c r="K132" s="889" t="s">
        <v>11891</v>
      </c>
      <c r="L132" s="882" t="s">
        <v>13703</v>
      </c>
      <c r="M132" s="882" t="s">
        <v>13698</v>
      </c>
      <c r="N132" s="73" t="s">
        <v>12674</v>
      </c>
      <c r="O132" s="1436"/>
      <c r="P132" s="1772"/>
      <c r="Q132" s="882" t="s">
        <v>3291</v>
      </c>
      <c r="R132" s="882">
        <f>IF(MID(RIGHT(S132,8),1,1)="M",2021,IF(MID(RIGHT(S132,8),1,1)="N",2022,IF(MID(RIGHT(S132,8),1,1)="P",2023,IF(MID(RIGHT(S132,8),1,1)="R",1994,IF(MID(RIGHT(S132,8),1,1)="S",1995,IF(MID(RIGHT(S132,8),1,1)="T",1996,IF(MID(RIGHT(S132,8),1,1)="V",1997,IF(MID(RIGHT(S132,8),1,1)="W",1998,IF(MID(RIGHT(S132,8),1,1)="X",1999,IF(MID(RIGHT(S132,8),1,1)="Y",2000,IF(MID(RIGHT(S132,8),1,1)="1",2001,IF(MID(RIGHT(S132,8),1,1)="2",2002,IF(MID(RIGHT(S132,8),1,1)="3",2003,IF(MID(RIGHT(S132,8),1,1)="4",2004,IF(MID(RIGHT(S132,8),1,1)="5",2005,IF(MID(RIGHT(S132,8),1,1)="6",2006,IF(MID(RIGHT(S132,8),1,1)="7",2007,IF(MID(RIGHT(S132,8),1,1)="8",2008,IF(MID(RIGHT(S132,8),1,1)="9",2009,IF(MID(RIGHT(S132,8),1,1)="A",2010,IF(MID(RIGHT(S132,8),1,1)="B",2011,IF(MID(RIGHT(S132,8),1,1)="C",2012,IF(MID(RIGHT(S132,8),1,1)="D",2013,IF(MID(RIGHT(S132,8),1,1)="E",2014,IF(MID(RIGHT(S132,8),1,1)="F",2015,IF(MID(RIGHT(S132,8),1,1)="G",2016,IF(MID(RIGHT(S132,8),1,1)="H",2017,IF(MID(RIGHT(S132,8),1,1)="J",2018,IF(MID(RIGHT(S132,8),1,1)="K",2019,IF(MID(RIGHT(S132,8),1,1)="L",2020,""))))))))))))))))))))))))))))))</f>
        <v>2017</v>
      </c>
      <c r="S132" s="882" t="s">
        <v>13694</v>
      </c>
      <c r="T132" s="882">
        <v>1500</v>
      </c>
      <c r="U132" s="891"/>
      <c r="V132" s="885"/>
      <c r="W132" s="911"/>
      <c r="X132" s="888"/>
    </row>
    <row r="133" spans="1:24" ht="26.25" customHeight="1">
      <c r="A133" s="881"/>
      <c r="B133" s="882"/>
      <c r="C133" s="882" t="s">
        <v>13047</v>
      </c>
      <c r="D133" s="882" t="s">
        <v>191</v>
      </c>
      <c r="E133" s="882"/>
      <c r="F133" s="882"/>
      <c r="G133" s="882"/>
      <c r="H133" s="882"/>
      <c r="I133" s="882"/>
      <c r="J133" s="882" t="s">
        <v>13649</v>
      </c>
      <c r="K133" s="890"/>
      <c r="L133" s="882"/>
      <c r="M133" s="882"/>
      <c r="N133" s="882"/>
      <c r="O133" s="882"/>
      <c r="P133" s="882"/>
      <c r="Q133" s="882"/>
      <c r="R133" s="882"/>
      <c r="S133" s="883" t="s">
        <v>189</v>
      </c>
      <c r="T133" s="883">
        <v>3810</v>
      </c>
      <c r="U133" s="885"/>
      <c r="V133" s="891"/>
      <c r="W133" s="887"/>
      <c r="X133" s="888"/>
    </row>
    <row r="134" spans="1:24" ht="26.25" customHeight="1">
      <c r="A134" s="881"/>
      <c r="B134" s="882"/>
      <c r="C134" s="882" t="s">
        <v>12213</v>
      </c>
      <c r="D134" s="882" t="s">
        <v>191</v>
      </c>
      <c r="E134" s="882"/>
      <c r="F134" s="882"/>
      <c r="G134" s="882"/>
      <c r="H134" s="882"/>
      <c r="I134" s="882"/>
      <c r="J134" s="882"/>
      <c r="K134" s="890"/>
      <c r="L134" s="882" t="s">
        <v>13705</v>
      </c>
      <c r="M134" s="882"/>
      <c r="N134" s="882"/>
      <c r="O134" s="882"/>
      <c r="P134" s="882"/>
      <c r="Q134" s="882"/>
      <c r="R134" s="882"/>
      <c r="S134" s="883" t="s">
        <v>2472</v>
      </c>
      <c r="T134" s="883">
        <f>SUM(T129:T133)</f>
        <v>9880</v>
      </c>
      <c r="U134" s="891"/>
      <c r="V134" s="891"/>
      <c r="W134" s="887"/>
      <c r="X134" s="1309"/>
    </row>
    <row r="135" spans="1:24" ht="26.25" customHeight="1" thickBot="1">
      <c r="A135" s="892"/>
      <c r="B135" s="893"/>
      <c r="C135" s="893" t="s">
        <v>10003</v>
      </c>
      <c r="D135" s="893" t="s">
        <v>191</v>
      </c>
      <c r="E135" s="893"/>
      <c r="F135" s="893"/>
      <c r="G135" s="893"/>
      <c r="H135" s="893"/>
      <c r="I135" s="893"/>
      <c r="J135" s="893" t="s">
        <v>13113</v>
      </c>
      <c r="K135" s="611" t="s">
        <v>13681</v>
      </c>
      <c r="L135" s="893"/>
      <c r="M135" s="893"/>
      <c r="N135" s="894"/>
      <c r="O135" s="894"/>
      <c r="P135" s="895"/>
      <c r="Q135" s="893"/>
      <c r="R135" s="893"/>
      <c r="S135" s="896" t="s">
        <v>12541</v>
      </c>
      <c r="T135" s="896">
        <v>6070</v>
      </c>
      <c r="U135" s="897"/>
      <c r="V135" s="898"/>
      <c r="W135" s="899"/>
      <c r="X135" s="900"/>
    </row>
    <row r="137" spans="1:24" ht="26.25" customHeight="1" thickBot="1"/>
    <row r="138" spans="1:24" ht="26.25" customHeight="1">
      <c r="A138" s="699" t="s">
        <v>188</v>
      </c>
      <c r="B138" s="700"/>
      <c r="C138" s="700" t="s">
        <v>154</v>
      </c>
      <c r="D138" s="700" t="s">
        <v>190</v>
      </c>
      <c r="E138" s="700" t="s">
        <v>191</v>
      </c>
      <c r="F138" s="700" t="s">
        <v>191</v>
      </c>
      <c r="G138" s="700" t="s">
        <v>191</v>
      </c>
      <c r="H138" s="1484"/>
      <c r="I138" s="700" t="s">
        <v>8125</v>
      </c>
      <c r="J138" s="715" t="s">
        <v>13514</v>
      </c>
      <c r="K138" s="1515" t="s">
        <v>11332</v>
      </c>
      <c r="L138" s="715" t="s">
        <v>13682</v>
      </c>
      <c r="M138" s="715" t="s">
        <v>13668</v>
      </c>
      <c r="N138" s="701" t="s">
        <v>13852</v>
      </c>
      <c r="O138" s="701" t="s">
        <v>13853</v>
      </c>
      <c r="P138" s="702" t="s">
        <v>14197</v>
      </c>
      <c r="Q138" s="700" t="s">
        <v>1933</v>
      </c>
      <c r="R138" s="700">
        <f>IF(MID(RIGHT(S138,8),1,1)="M",2021,IF(MID(RIGHT(S138,8),1,1)="N",2022,IF(MID(RIGHT(S138,8),1,1)="P",2023,IF(MID(RIGHT(S138,8),1,1)="R",1994,IF(MID(RIGHT(S138,8),1,1)="S",1995,IF(MID(RIGHT(S138,8),1,1)="T",1996,IF(MID(RIGHT(S138,8),1,1)="V",1997,IF(MID(RIGHT(S138,8),1,1)="W",1998,IF(MID(RIGHT(S138,8),1,1)="X",1999,IF(MID(RIGHT(S138,8),1,1)="Y",2000,IF(MID(RIGHT(S138,8),1,1)="1",2001,IF(MID(RIGHT(S138,8),1,1)="2",2002,IF(MID(RIGHT(S138,8),1,1)="3",2003,IF(MID(RIGHT(S138,8),1,1)="4",2004,IF(MID(RIGHT(S138,8),1,1)="5",2005,IF(MID(RIGHT(S138,8),1,1)="6",2006,IF(MID(RIGHT(S138,8),1,1)="7",2007,IF(MID(RIGHT(S138,8),1,1)="8",2008,IF(MID(RIGHT(S138,8),1,1)="9",2009,IF(MID(RIGHT(S138,8),1,1)="A",2010,IF(MID(RIGHT(S138,8),1,1)="B",2011,IF(MID(RIGHT(S138,8),1,1)="C",2012,IF(MID(RIGHT(S138,8),1,1)="D",2013,IF(MID(RIGHT(S138,8),1,1)="E",2014,IF(MID(RIGHT(S138,8),1,1)="F",2015,IF(MID(RIGHT(S138,8),1,1)="G",2016,IF(MID(RIGHT(S138,8),1,1)="H",2017,IF(MID(RIGHT(S138,8),1,1)="J",2018,IF(MID(RIGHT(S138,8),1,1)="K",2019,IF(MID(RIGHT(S138,8),1,1)="L",2020,""))))))))))))))))))))))))))))))</f>
        <v>2020</v>
      </c>
      <c r="S138" s="700" t="s">
        <v>13651</v>
      </c>
      <c r="T138" s="700">
        <v>1815</v>
      </c>
      <c r="U138" s="716">
        <v>45491</v>
      </c>
      <c r="V138" s="716">
        <v>45569</v>
      </c>
      <c r="W138" s="703">
        <v>6200</v>
      </c>
      <c r="X138" s="704">
        <v>7500</v>
      </c>
    </row>
    <row r="139" spans="1:24" ht="26.25" customHeight="1">
      <c r="A139" s="705"/>
      <c r="B139" s="278"/>
      <c r="C139" s="320" t="s">
        <v>8623</v>
      </c>
      <c r="D139" s="278"/>
      <c r="E139" s="278"/>
      <c r="F139" s="278"/>
      <c r="G139" s="278"/>
      <c r="H139" s="278"/>
      <c r="I139" s="278" t="s">
        <v>2578</v>
      </c>
      <c r="J139" s="317" t="s">
        <v>13515</v>
      </c>
      <c r="K139" s="280" t="s">
        <v>13518</v>
      </c>
      <c r="L139" s="425" t="s">
        <v>3603</v>
      </c>
      <c r="M139" s="278"/>
      <c r="N139" s="73" t="s">
        <v>2435</v>
      </c>
      <c r="O139" s="278"/>
      <c r="P139" s="278"/>
      <c r="Q139" s="278" t="s">
        <v>3291</v>
      </c>
      <c r="R139" s="278">
        <f>IF(MID(RIGHT(S139,8),1,1)="M",2021,IF(MID(RIGHT(S139,8),1,1)="N",2022,IF(MID(RIGHT(S139,8),1,1)="P",2023,IF(MID(RIGHT(S139,8),1,1)="R",1994,IF(MID(RIGHT(S139,8),1,1)="S",1995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2020</v>
      </c>
      <c r="S139" s="278" t="s">
        <v>13652</v>
      </c>
      <c r="T139" s="278">
        <v>1815</v>
      </c>
      <c r="U139" s="420">
        <v>45492</v>
      </c>
      <c r="V139" s="719">
        <v>45570</v>
      </c>
      <c r="W139" s="283" t="s">
        <v>4566</v>
      </c>
      <c r="X139" s="706" t="s">
        <v>13975</v>
      </c>
    </row>
    <row r="140" spans="1:24" ht="26.25" customHeight="1">
      <c r="A140" s="705"/>
      <c r="B140" s="278"/>
      <c r="C140" s="278" t="s">
        <v>12776</v>
      </c>
      <c r="D140" s="278" t="s">
        <v>191</v>
      </c>
      <c r="E140" s="278"/>
      <c r="F140" s="278"/>
      <c r="G140" s="278"/>
      <c r="H140" s="278"/>
      <c r="I140" s="720"/>
      <c r="J140" s="278"/>
      <c r="K140" s="278" t="s">
        <v>13540</v>
      </c>
      <c r="L140" s="278"/>
      <c r="M140" s="278"/>
      <c r="N140" s="73" t="s">
        <v>7844</v>
      </c>
      <c r="O140" s="1371"/>
      <c r="P140" s="278"/>
      <c r="Q140" s="278" t="s">
        <v>3291</v>
      </c>
      <c r="R140" s="278">
        <f>IF(MID(RIGHT(S140,8),1,1)="M",2021,IF(MID(RIGHT(S140,8),1,1)="N",2022,IF(MID(RIGHT(S140,8),1,1)="P",2023,IF(MID(RIGHT(S140,8),1,1)="R",1994,IF(MID(RIGHT(S140,8),1,1)="S",1995,IF(MID(RIGHT(S140,8),1,1)="T",1996,IF(MID(RIGHT(S140,8),1,1)="V",1997,IF(MID(RIGHT(S140,8),1,1)="W",1998,IF(MID(RIGHT(S140,8),1,1)="X",1999,IF(MID(RIGHT(S140,8),1,1)="Y",2000,IF(MID(RIGHT(S140,8),1,1)="1",2001,IF(MID(RIGHT(S140,8),1,1)="2",2002,IF(MID(RIGHT(S140,8),1,1)="3",2003,IF(MID(RIGHT(S140,8),1,1)="4",2004,IF(MID(RIGHT(S140,8),1,1)="5",2005,IF(MID(RIGHT(S140,8),1,1)="6",2006,IF(MID(RIGHT(S140,8),1,1)="7",2007,IF(MID(RIGHT(S140,8),1,1)="8",2008,IF(MID(RIGHT(S140,8),1,1)="9",2009,IF(MID(RIGHT(S140,8),1,1)="A",2010,IF(MID(RIGHT(S140,8),1,1)="B",2011,IF(MID(RIGHT(S140,8),1,1)="C",2012,IF(MID(RIGHT(S140,8),1,1)="D",2013,IF(MID(RIGHT(S140,8),1,1)="E",2014,IF(MID(RIGHT(S140,8),1,1)="F",2015,IF(MID(RIGHT(S140,8),1,1)="G",2016,IF(MID(RIGHT(S140,8),1,1)="H",2017,IF(MID(RIGHT(S140,8),1,1)="J",2018,IF(MID(RIGHT(S140,8),1,1)="K",2019,IF(MID(RIGHT(S140,8),1,1)="L",2020,""))))))))))))))))))))))))))))))</f>
        <v>2020</v>
      </c>
      <c r="S140" s="278" t="s">
        <v>13653</v>
      </c>
      <c r="T140" s="278">
        <v>1815</v>
      </c>
      <c r="U140" s="420"/>
      <c r="V140" s="719">
        <v>45577</v>
      </c>
      <c r="W140" s="283"/>
      <c r="X140" s="706"/>
    </row>
    <row r="141" spans="1:24" ht="26.25" customHeight="1">
      <c r="A141" s="705"/>
      <c r="B141" s="278"/>
      <c r="C141" s="278" t="s">
        <v>12778</v>
      </c>
      <c r="D141" s="278" t="s">
        <v>191</v>
      </c>
      <c r="E141" s="278"/>
      <c r="F141" s="278"/>
      <c r="G141" s="278"/>
      <c r="H141" s="278"/>
      <c r="I141" s="720" t="s">
        <v>8207</v>
      </c>
      <c r="J141" s="278"/>
      <c r="K141" s="278" t="s">
        <v>8972</v>
      </c>
      <c r="L141" s="278"/>
      <c r="M141" s="278"/>
      <c r="N141" s="73" t="s">
        <v>7870</v>
      </c>
      <c r="O141" s="278"/>
      <c r="P141" s="280"/>
      <c r="Q141" s="278" t="s">
        <v>3291</v>
      </c>
      <c r="R141" s="278">
        <f>IF(MID(RIGHT(S141,8),1,1)="M",2021,IF(MID(RIGHT(S141,8),1,1)="N",2022,IF(MID(RIGHT(S141,8),1,1)="P",2023,IF(MID(RIGHT(S141,8),1,1)="R",1994,IF(MID(RIGHT(S141,8),1,1)="S",1995,IF(MID(RIGHT(S141,8),1,1)="T",1996,IF(MID(RIGHT(S141,8),1,1)="V",1997,IF(MID(RIGHT(S141,8),1,1)="W",1998,IF(MID(RIGHT(S141,8),1,1)="X",1999,IF(MID(RIGHT(S141,8),1,1)="Y",2000,IF(MID(RIGHT(S141,8),1,1)="1",2001,IF(MID(RIGHT(S141,8),1,1)="2",2002,IF(MID(RIGHT(S141,8),1,1)="3",2003,IF(MID(RIGHT(S141,8),1,1)="4",2004,IF(MID(RIGHT(S141,8),1,1)="5",2005,IF(MID(RIGHT(S141,8),1,1)="6",2006,IF(MID(RIGHT(S141,8),1,1)="7",2007,IF(MID(RIGHT(S141,8),1,1)="8",2008,IF(MID(RIGHT(S141,8),1,1)="9",2009,IF(MID(RIGHT(S141,8),1,1)="A",2010,IF(MID(RIGHT(S141,8),1,1)="B",2011,IF(MID(RIGHT(S141,8),1,1)="C",2012,IF(MID(RIGHT(S141,8),1,1)="D",2013,IF(MID(RIGHT(S141,8),1,1)="E",2014,IF(MID(RIGHT(S141,8),1,1)="F",2015,IF(MID(RIGHT(S141,8),1,1)="G",2016,IF(MID(RIGHT(S141,8),1,1)="H",2017,IF(MID(RIGHT(S141,8),1,1)="J",2018,IF(MID(RIGHT(S141,8),1,1)="K",2019,IF(MID(RIGHT(S141,8),1,1)="L",2020,""))))))))))))))))))))))))))))))</f>
        <v>2020</v>
      </c>
      <c r="S141" s="278" t="s">
        <v>13654</v>
      </c>
      <c r="T141" s="278">
        <v>1815</v>
      </c>
      <c r="U141" s="281"/>
      <c r="V141" s="281">
        <v>45581</v>
      </c>
      <c r="W141" s="283"/>
      <c r="X141" s="721"/>
    </row>
    <row r="142" spans="1:24" ht="26.25" customHeight="1">
      <c r="A142" s="705"/>
      <c r="B142" s="278"/>
      <c r="C142" s="278" t="s">
        <v>13047</v>
      </c>
      <c r="D142" s="278" t="s">
        <v>191</v>
      </c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80"/>
      <c r="S142" s="284" t="s">
        <v>189</v>
      </c>
      <c r="T142" s="284">
        <v>3750</v>
      </c>
      <c r="U142" s="281"/>
      <c r="V142" s="281">
        <v>45582</v>
      </c>
      <c r="W142" s="283"/>
      <c r="X142" s="722"/>
    </row>
    <row r="143" spans="1:24" ht="26.25" customHeight="1">
      <c r="A143" s="705"/>
      <c r="B143" s="278"/>
      <c r="C143" s="278" t="s">
        <v>10002</v>
      </c>
      <c r="D143" s="278" t="s">
        <v>191</v>
      </c>
      <c r="E143" s="278"/>
      <c r="F143" s="278"/>
      <c r="G143" s="278"/>
      <c r="H143" s="278"/>
      <c r="I143" s="278"/>
      <c r="J143" s="278"/>
      <c r="K143" s="278"/>
      <c r="L143" s="278"/>
      <c r="M143" s="2559" t="s">
        <v>10944</v>
      </c>
      <c r="N143" s="2560"/>
      <c r="O143" s="2560"/>
      <c r="P143" s="2561"/>
      <c r="Q143" s="278"/>
      <c r="R143" s="278"/>
      <c r="S143" s="284" t="s">
        <v>2472</v>
      </c>
      <c r="T143" s="284">
        <f>SUM(T138:T142)</f>
        <v>11010</v>
      </c>
      <c r="U143" s="281"/>
      <c r="V143" s="281">
        <v>45590</v>
      </c>
      <c r="W143" s="283"/>
      <c r="X143" s="722"/>
    </row>
    <row r="144" spans="1:24" ht="26.25" customHeight="1" thickBot="1">
      <c r="A144" s="707"/>
      <c r="B144" s="708"/>
      <c r="C144" s="708" t="s">
        <v>10003</v>
      </c>
      <c r="D144" s="708" t="s">
        <v>191</v>
      </c>
      <c r="E144" s="708"/>
      <c r="F144" s="708"/>
      <c r="G144" s="708"/>
      <c r="H144" s="708"/>
      <c r="I144" s="708"/>
      <c r="J144" s="708"/>
      <c r="K144" s="611" t="s">
        <v>13519</v>
      </c>
      <c r="L144" s="709"/>
      <c r="M144" s="709"/>
      <c r="N144" s="708"/>
      <c r="O144" s="708"/>
      <c r="P144" s="710"/>
      <c r="Q144" s="711"/>
      <c r="R144" s="711"/>
      <c r="S144" s="711"/>
      <c r="T144" s="711"/>
      <c r="U144" s="712"/>
      <c r="V144" s="713">
        <v>45597</v>
      </c>
      <c r="W144" s="723"/>
      <c r="X144" s="724"/>
    </row>
    <row r="145" spans="1:24" ht="26.25" customHeight="1">
      <c r="A145" s="699" t="s">
        <v>188</v>
      </c>
      <c r="B145" s="700"/>
      <c r="C145" s="700" t="s">
        <v>154</v>
      </c>
      <c r="D145" s="700" t="s">
        <v>190</v>
      </c>
      <c r="E145" s="700" t="s">
        <v>191</v>
      </c>
      <c r="F145" s="700" t="s">
        <v>191</v>
      </c>
      <c r="G145" s="700" t="s">
        <v>191</v>
      </c>
      <c r="H145" s="1484"/>
      <c r="I145" s="700" t="s">
        <v>8125</v>
      </c>
      <c r="J145" s="715" t="s">
        <v>13514</v>
      </c>
      <c r="K145" s="1515" t="s">
        <v>11332</v>
      </c>
      <c r="L145" s="715" t="s">
        <v>13683</v>
      </c>
      <c r="M145" s="715" t="s">
        <v>13671</v>
      </c>
      <c r="N145" s="701" t="s">
        <v>13854</v>
      </c>
      <c r="O145" s="701" t="s">
        <v>13855</v>
      </c>
      <c r="P145" s="702" t="s">
        <v>14197</v>
      </c>
      <c r="Q145" s="700" t="s">
        <v>3291</v>
      </c>
      <c r="R145" s="700">
        <f>IF(MID(RIGHT(S145,8),1,1)="M",2021,IF(MID(RIGHT(S145,8),1,1)="N",2022,IF(MID(RIGHT(S145,8),1,1)="P",2023,IF(MID(RIGHT(S145,8),1,1)="R",1994,IF(MID(RIGHT(S145,8),1,1)="S",1995,IF(MID(RIGHT(S145,8),1,1)="T",1996,IF(MID(RIGHT(S145,8),1,1)="V",1997,IF(MID(RIGHT(S145,8),1,1)="W",1998,IF(MID(RIGHT(S145,8),1,1)="X",1999,IF(MID(RIGHT(S145,8),1,1)="Y",2000,IF(MID(RIGHT(S145,8),1,1)="1",2001,IF(MID(RIGHT(S145,8),1,1)="2",2002,IF(MID(RIGHT(S145,8),1,1)="3",2003,IF(MID(RIGHT(S145,8),1,1)="4",2004,IF(MID(RIGHT(S145,8),1,1)="5",2005,IF(MID(RIGHT(S145,8),1,1)="6",2006,IF(MID(RIGHT(S145,8),1,1)="7",2007,IF(MID(RIGHT(S145,8),1,1)="8",2008,IF(MID(RIGHT(S145,8),1,1)="9",2009,IF(MID(RIGHT(S145,8),1,1)="A",2010,IF(MID(RIGHT(S145,8),1,1)="B",2011,IF(MID(RIGHT(S145,8),1,1)="C",2012,IF(MID(RIGHT(S145,8),1,1)="D",2013,IF(MID(RIGHT(S145,8),1,1)="E",2014,IF(MID(RIGHT(S145,8),1,1)="F",2015,IF(MID(RIGHT(S145,8),1,1)="G",2016,IF(MID(RIGHT(S145,8),1,1)="H",2017,IF(MID(RIGHT(S145,8),1,1)="J",2018,IF(MID(RIGHT(S145,8),1,1)="K",2019,IF(MID(RIGHT(S145,8),1,1)="L",2020,""))))))))))))))))))))))))))))))</f>
        <v>2020</v>
      </c>
      <c r="S145" s="700" t="s">
        <v>13655</v>
      </c>
      <c r="T145" s="700">
        <v>1825</v>
      </c>
      <c r="U145" s="716">
        <v>45491</v>
      </c>
      <c r="V145" s="716">
        <v>45569</v>
      </c>
      <c r="W145" s="703">
        <v>6200</v>
      </c>
      <c r="X145" s="704">
        <v>7500</v>
      </c>
    </row>
    <row r="146" spans="1:24" ht="26.25" customHeight="1">
      <c r="A146" s="705"/>
      <c r="B146" s="278"/>
      <c r="C146" s="320" t="s">
        <v>8623</v>
      </c>
      <c r="D146" s="278"/>
      <c r="E146" s="278"/>
      <c r="F146" s="278"/>
      <c r="G146" s="278"/>
      <c r="H146" s="278"/>
      <c r="I146" s="278" t="s">
        <v>2578</v>
      </c>
      <c r="J146" s="317" t="s">
        <v>13516</v>
      </c>
      <c r="K146" s="280" t="s">
        <v>13518</v>
      </c>
      <c r="L146" s="425" t="s">
        <v>3603</v>
      </c>
      <c r="M146" s="278"/>
      <c r="N146" s="73" t="s">
        <v>2435</v>
      </c>
      <c r="O146" s="278"/>
      <c r="P146" s="278"/>
      <c r="Q146" s="278" t="s">
        <v>3291</v>
      </c>
      <c r="R146" s="278">
        <f>IF(MID(RIGHT(S146,8),1,1)="M",2021,IF(MID(RIGHT(S146,8),1,1)="N",2022,IF(MID(RIGHT(S146,8),1,1)="P",2023,IF(MID(RIGHT(S146,8),1,1)="R",1994,IF(MID(RIGHT(S146,8),1,1)="S",1995,IF(MID(RIGHT(S146,8),1,1)="T",1996,IF(MID(RIGHT(S146,8),1,1)="V",1997,IF(MID(RIGHT(S146,8),1,1)="W",1998,IF(MID(RIGHT(S146,8),1,1)="X",1999,IF(MID(RIGHT(S146,8),1,1)="Y",2000,IF(MID(RIGHT(S146,8),1,1)="1",2001,IF(MID(RIGHT(S146,8),1,1)="2",2002,IF(MID(RIGHT(S146,8),1,1)="3",2003,IF(MID(RIGHT(S146,8),1,1)="4",2004,IF(MID(RIGHT(S146,8),1,1)="5",2005,IF(MID(RIGHT(S146,8),1,1)="6",2006,IF(MID(RIGHT(S146,8),1,1)="7",2007,IF(MID(RIGHT(S146,8),1,1)="8",2008,IF(MID(RIGHT(S146,8),1,1)="9",2009,IF(MID(RIGHT(S146,8),1,1)="A",2010,IF(MID(RIGHT(S146,8),1,1)="B",2011,IF(MID(RIGHT(S146,8),1,1)="C",2012,IF(MID(RIGHT(S146,8),1,1)="D",2013,IF(MID(RIGHT(S146,8),1,1)="E",2014,IF(MID(RIGHT(S146,8),1,1)="F",2015,IF(MID(RIGHT(S146,8),1,1)="G",2016,IF(MID(RIGHT(S146,8),1,1)="H",2017,IF(MID(RIGHT(S146,8),1,1)="J",2018,IF(MID(RIGHT(S146,8),1,1)="K",2019,IF(MID(RIGHT(S146,8),1,1)="L",2020,""))))))))))))))))))))))))))))))</f>
        <v>2020</v>
      </c>
      <c r="S146" s="278" t="s">
        <v>13656</v>
      </c>
      <c r="T146" s="278">
        <v>1825</v>
      </c>
      <c r="U146" s="420">
        <v>45492</v>
      </c>
      <c r="V146" s="719">
        <v>45570</v>
      </c>
      <c r="W146" s="283" t="s">
        <v>4566</v>
      </c>
      <c r="X146" s="706" t="s">
        <v>13975</v>
      </c>
    </row>
    <row r="147" spans="1:24" ht="26.25" customHeight="1">
      <c r="A147" s="705"/>
      <c r="B147" s="278"/>
      <c r="C147" s="278" t="s">
        <v>12776</v>
      </c>
      <c r="D147" s="278" t="s">
        <v>191</v>
      </c>
      <c r="E147" s="278"/>
      <c r="F147" s="278"/>
      <c r="G147" s="278"/>
      <c r="H147" s="278"/>
      <c r="I147" s="720"/>
      <c r="J147" s="278"/>
      <c r="K147" s="278" t="s">
        <v>13540</v>
      </c>
      <c r="L147" s="278"/>
      <c r="M147" s="278"/>
      <c r="N147" s="73" t="s">
        <v>7844</v>
      </c>
      <c r="O147" s="1371"/>
      <c r="P147" s="278"/>
      <c r="Q147" s="278" t="s">
        <v>3291</v>
      </c>
      <c r="R147" s="278">
        <f>IF(MID(RIGHT(S147,8),1,1)="M",2021,IF(MID(RIGHT(S147,8),1,1)="N",2022,IF(MID(RIGHT(S147,8),1,1)="P",2023,IF(MID(RIGHT(S147,8),1,1)="R",1994,IF(MID(RIGHT(S147,8),1,1)="S",1995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2020</v>
      </c>
      <c r="S147" s="278" t="s">
        <v>13657</v>
      </c>
      <c r="T147" s="278">
        <v>1815</v>
      </c>
      <c r="U147" s="420"/>
      <c r="V147" s="719">
        <v>45577</v>
      </c>
      <c r="W147" s="283"/>
      <c r="X147" s="706"/>
    </row>
    <row r="148" spans="1:24" ht="26.25" customHeight="1">
      <c r="A148" s="705"/>
      <c r="B148" s="278"/>
      <c r="C148" s="278" t="s">
        <v>12778</v>
      </c>
      <c r="D148" s="278" t="s">
        <v>191</v>
      </c>
      <c r="E148" s="278"/>
      <c r="F148" s="278"/>
      <c r="G148" s="278"/>
      <c r="H148" s="278"/>
      <c r="I148" s="720" t="s">
        <v>8207</v>
      </c>
      <c r="J148" s="278"/>
      <c r="K148" s="278" t="s">
        <v>8972</v>
      </c>
      <c r="L148" s="278"/>
      <c r="M148" s="278"/>
      <c r="N148" s="73" t="s">
        <v>7870</v>
      </c>
      <c r="O148" s="278"/>
      <c r="P148" s="280"/>
      <c r="Q148" s="278" t="s">
        <v>3291</v>
      </c>
      <c r="R148" s="278">
        <f>IF(MID(RIGHT(S148,8),1,1)="M",2021,IF(MID(RIGHT(S148,8),1,1)="N",2022,IF(MID(RIGHT(S148,8),1,1)="P",2023,IF(MID(RIGHT(S148,8),1,1)="R",1994,IF(MID(RIGHT(S148,8),1,1)="S",1995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2020</v>
      </c>
      <c r="S148" s="278" t="s">
        <v>13658</v>
      </c>
      <c r="T148" s="278">
        <v>1815</v>
      </c>
      <c r="U148" s="281"/>
      <c r="V148" s="281">
        <v>45581</v>
      </c>
      <c r="W148" s="283"/>
      <c r="X148" s="721"/>
    </row>
    <row r="149" spans="1:24" ht="26.25" customHeight="1">
      <c r="A149" s="705"/>
      <c r="B149" s="278"/>
      <c r="C149" s="278" t="s">
        <v>13047</v>
      </c>
      <c r="D149" s="278" t="s">
        <v>191</v>
      </c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80"/>
      <c r="S149" s="284" t="s">
        <v>189</v>
      </c>
      <c r="T149" s="284">
        <v>3700</v>
      </c>
      <c r="U149" s="281"/>
      <c r="V149" s="281">
        <v>45582</v>
      </c>
      <c r="W149" s="283"/>
      <c r="X149" s="722"/>
    </row>
    <row r="150" spans="1:24" ht="26.25" customHeight="1">
      <c r="A150" s="705"/>
      <c r="B150" s="278"/>
      <c r="C150" s="278" t="s">
        <v>10002</v>
      </c>
      <c r="D150" s="278" t="s">
        <v>191</v>
      </c>
      <c r="E150" s="278"/>
      <c r="F150" s="278"/>
      <c r="G150" s="278"/>
      <c r="H150" s="278"/>
      <c r="I150" s="278"/>
      <c r="J150" s="278"/>
      <c r="K150" s="278"/>
      <c r="L150" s="278"/>
      <c r="M150" s="2559" t="s">
        <v>10944</v>
      </c>
      <c r="N150" s="2560"/>
      <c r="O150" s="2560"/>
      <c r="P150" s="2561"/>
      <c r="Q150" s="278"/>
      <c r="R150" s="278"/>
      <c r="S150" s="284" t="s">
        <v>2472</v>
      </c>
      <c r="T150" s="284">
        <f>SUM(T145:T149)</f>
        <v>10980</v>
      </c>
      <c r="U150" s="281"/>
      <c r="V150" s="281">
        <v>45590</v>
      </c>
      <c r="W150" s="283"/>
      <c r="X150" s="722"/>
    </row>
    <row r="151" spans="1:24" ht="26.25" customHeight="1" thickBot="1">
      <c r="A151" s="707"/>
      <c r="B151" s="708"/>
      <c r="C151" s="708" t="s">
        <v>10003</v>
      </c>
      <c r="D151" s="708" t="s">
        <v>191</v>
      </c>
      <c r="E151" s="708"/>
      <c r="F151" s="708"/>
      <c r="G151" s="708"/>
      <c r="H151" s="708"/>
      <c r="I151" s="708"/>
      <c r="J151" s="708"/>
      <c r="K151" s="611" t="s">
        <v>13519</v>
      </c>
      <c r="L151" s="709"/>
      <c r="M151" s="709"/>
      <c r="N151" s="708"/>
      <c r="O151" s="708"/>
      <c r="P151" s="710"/>
      <c r="Q151" s="711"/>
      <c r="R151" s="711"/>
      <c r="S151" s="711"/>
      <c r="T151" s="711"/>
      <c r="U151" s="712"/>
      <c r="V151" s="713">
        <v>45597</v>
      </c>
      <c r="W151" s="723"/>
      <c r="X151" s="724"/>
    </row>
    <row r="152" spans="1:24" ht="26.25" customHeight="1">
      <c r="A152" s="699" t="s">
        <v>188</v>
      </c>
      <c r="B152" s="700"/>
      <c r="C152" s="700" t="s">
        <v>154</v>
      </c>
      <c r="D152" s="700" t="s">
        <v>190</v>
      </c>
      <c r="E152" s="700" t="s">
        <v>191</v>
      </c>
      <c r="F152" s="700" t="s">
        <v>191</v>
      </c>
      <c r="G152" s="700" t="s">
        <v>191</v>
      </c>
      <c r="H152" s="1484"/>
      <c r="I152" s="700" t="s">
        <v>8125</v>
      </c>
      <c r="J152" s="715" t="s">
        <v>13514</v>
      </c>
      <c r="K152" s="1515" t="s">
        <v>11332</v>
      </c>
      <c r="L152" s="715" t="s">
        <v>13684</v>
      </c>
      <c r="M152" s="715" t="s">
        <v>13670</v>
      </c>
      <c r="N152" s="701" t="s">
        <v>13856</v>
      </c>
      <c r="O152" s="701" t="s">
        <v>13857</v>
      </c>
      <c r="P152" s="702" t="s">
        <v>14197</v>
      </c>
      <c r="Q152" s="700" t="s">
        <v>3291</v>
      </c>
      <c r="R152" s="700">
        <f>IF(MID(RIGHT(S152,8),1,1)="M",2021,IF(MID(RIGHT(S152,8),1,1)="N",2022,IF(MID(RIGHT(S152,8),1,1)="P",2023,IF(MID(RIGHT(S152,8),1,1)="R",1994,IF(MID(RIGHT(S152,8),1,1)="S",1995,IF(MID(RIGHT(S152,8),1,1)="T",1996,IF(MID(RIGHT(S152,8),1,1)="V",1997,IF(MID(RIGHT(S152,8),1,1)="W",1998,IF(MID(RIGHT(S152,8),1,1)="X",1999,IF(MID(RIGHT(S152,8),1,1)="Y",2000,IF(MID(RIGHT(S152,8),1,1)="1",2001,IF(MID(RIGHT(S152,8),1,1)="2",2002,IF(MID(RIGHT(S152,8),1,1)="3",2003,IF(MID(RIGHT(S152,8),1,1)="4",2004,IF(MID(RIGHT(S152,8),1,1)="5",2005,IF(MID(RIGHT(S152,8),1,1)="6",2006,IF(MID(RIGHT(S152,8),1,1)="7",2007,IF(MID(RIGHT(S152,8),1,1)="8",2008,IF(MID(RIGHT(S152,8),1,1)="9",2009,IF(MID(RIGHT(S152,8),1,1)="A",2010,IF(MID(RIGHT(S152,8),1,1)="B",2011,IF(MID(RIGHT(S152,8),1,1)="C",2012,IF(MID(RIGHT(S152,8),1,1)="D",2013,IF(MID(RIGHT(S152,8),1,1)="E",2014,IF(MID(RIGHT(S152,8),1,1)="F",2015,IF(MID(RIGHT(S152,8),1,1)="G",2016,IF(MID(RIGHT(S152,8),1,1)="H",2017,IF(MID(RIGHT(S152,8),1,1)="J",2018,IF(MID(RIGHT(S152,8),1,1)="K",2019,IF(MID(RIGHT(S152,8),1,1)="L",2020,""))))))))))))))))))))))))))))))</f>
        <v>2021</v>
      </c>
      <c r="S152" s="700" t="s">
        <v>13659</v>
      </c>
      <c r="T152" s="700">
        <v>1825</v>
      </c>
      <c r="U152" s="716">
        <v>45491</v>
      </c>
      <c r="V152" s="716">
        <v>45569</v>
      </c>
      <c r="W152" s="703">
        <v>6200</v>
      </c>
      <c r="X152" s="704">
        <v>7500</v>
      </c>
    </row>
    <row r="153" spans="1:24" ht="26.25" customHeight="1">
      <c r="A153" s="705"/>
      <c r="B153" s="278"/>
      <c r="C153" s="320" t="s">
        <v>8623</v>
      </c>
      <c r="D153" s="278"/>
      <c r="E153" s="278"/>
      <c r="F153" s="278"/>
      <c r="G153" s="278"/>
      <c r="H153" s="278"/>
      <c r="I153" s="278" t="s">
        <v>2578</v>
      </c>
      <c r="J153" s="317" t="s">
        <v>13517</v>
      </c>
      <c r="K153" s="280" t="s">
        <v>13518</v>
      </c>
      <c r="L153" s="425" t="s">
        <v>3603</v>
      </c>
      <c r="M153" s="278"/>
      <c r="N153" s="73" t="s">
        <v>2435</v>
      </c>
      <c r="O153" s="278"/>
      <c r="P153" s="278"/>
      <c r="Q153" s="278" t="s">
        <v>3291</v>
      </c>
      <c r="R153" s="278">
        <f>IF(MID(RIGHT(S153,8),1,1)="M",2021,IF(MID(RIGHT(S153,8),1,1)="N",2022,IF(MID(RIGHT(S153,8),1,1)="P",2023,IF(MID(RIGHT(S153,8),1,1)="R",1994,IF(MID(RIGHT(S153,8),1,1)="S",1995,IF(MID(RIGHT(S153,8),1,1)="T",1996,IF(MID(RIGHT(S153,8),1,1)="V",1997,IF(MID(RIGHT(S153,8),1,1)="W",1998,IF(MID(RIGHT(S153,8),1,1)="X",1999,IF(MID(RIGHT(S153,8),1,1)="Y",2000,IF(MID(RIGHT(S153,8),1,1)="1",2001,IF(MID(RIGHT(S153,8),1,1)="2",2002,IF(MID(RIGHT(S153,8),1,1)="3",2003,IF(MID(RIGHT(S153,8),1,1)="4",2004,IF(MID(RIGHT(S153,8),1,1)="5",2005,IF(MID(RIGHT(S153,8),1,1)="6",2006,IF(MID(RIGHT(S153,8),1,1)="7",2007,IF(MID(RIGHT(S153,8),1,1)="8",2008,IF(MID(RIGHT(S153,8),1,1)="9",2009,IF(MID(RIGHT(S153,8),1,1)="A",2010,IF(MID(RIGHT(S153,8),1,1)="B",2011,IF(MID(RIGHT(S153,8),1,1)="C",2012,IF(MID(RIGHT(S153,8),1,1)="D",2013,IF(MID(RIGHT(S153,8),1,1)="E",2014,IF(MID(RIGHT(S153,8),1,1)="F",2015,IF(MID(RIGHT(S153,8),1,1)="G",2016,IF(MID(RIGHT(S153,8),1,1)="H",2017,IF(MID(RIGHT(S153,8),1,1)="J",2018,IF(MID(RIGHT(S153,8),1,1)="K",2019,IF(MID(RIGHT(S153,8),1,1)="L",2020,""))))))))))))))))))))))))))))))</f>
        <v>2021</v>
      </c>
      <c r="S153" s="278" t="s">
        <v>13660</v>
      </c>
      <c r="T153" s="278">
        <v>1825</v>
      </c>
      <c r="U153" s="420">
        <v>45492</v>
      </c>
      <c r="V153" s="719">
        <v>45570</v>
      </c>
      <c r="W153" s="283" t="s">
        <v>4566</v>
      </c>
      <c r="X153" s="706" t="s">
        <v>13975</v>
      </c>
    </row>
    <row r="154" spans="1:24" ht="26.25" customHeight="1">
      <c r="A154" s="705"/>
      <c r="B154" s="278"/>
      <c r="C154" s="278" t="s">
        <v>12776</v>
      </c>
      <c r="D154" s="278" t="s">
        <v>191</v>
      </c>
      <c r="E154" s="278"/>
      <c r="F154" s="278"/>
      <c r="G154" s="278"/>
      <c r="H154" s="278"/>
      <c r="I154" s="720"/>
      <c r="J154" s="278"/>
      <c r="K154" s="278" t="s">
        <v>13540</v>
      </c>
      <c r="L154" s="278"/>
      <c r="M154" s="278"/>
      <c r="N154" s="73" t="s">
        <v>7844</v>
      </c>
      <c r="O154" s="1371"/>
      <c r="P154" s="278"/>
      <c r="Q154" s="278" t="s">
        <v>3291</v>
      </c>
      <c r="R154" s="278">
        <f>IF(MID(RIGHT(S154,8),1,1)="M",2021,IF(MID(RIGHT(S154,8),1,1)="N",2022,IF(MID(RIGHT(S154,8),1,1)="P",2023,IF(MID(RIGHT(S154,8),1,1)="R",1994,IF(MID(RIGHT(S154,8),1,1)="S",1995,IF(MID(RIGHT(S154,8),1,1)="T",1996,IF(MID(RIGHT(S154,8),1,1)="V",1997,IF(MID(RIGHT(S154,8),1,1)="W",1998,IF(MID(RIGHT(S154,8),1,1)="X",1999,IF(MID(RIGHT(S154,8),1,1)="Y",2000,IF(MID(RIGHT(S154,8),1,1)="1",2001,IF(MID(RIGHT(S154,8),1,1)="2",2002,IF(MID(RIGHT(S154,8),1,1)="3",2003,IF(MID(RIGHT(S154,8),1,1)="4",2004,IF(MID(RIGHT(S154,8),1,1)="5",2005,IF(MID(RIGHT(S154,8),1,1)="6",2006,IF(MID(RIGHT(S154,8),1,1)="7",2007,IF(MID(RIGHT(S154,8),1,1)="8",2008,IF(MID(RIGHT(S154,8),1,1)="9",2009,IF(MID(RIGHT(S154,8),1,1)="A",2010,IF(MID(RIGHT(S154,8),1,1)="B",2011,IF(MID(RIGHT(S154,8),1,1)="C",2012,IF(MID(RIGHT(S154,8),1,1)="D",2013,IF(MID(RIGHT(S154,8),1,1)="E",2014,IF(MID(RIGHT(S154,8),1,1)="F",2015,IF(MID(RIGHT(S154,8),1,1)="G",2016,IF(MID(RIGHT(S154,8),1,1)="H",2017,IF(MID(RIGHT(S154,8),1,1)="J",2018,IF(MID(RIGHT(S154,8),1,1)="K",2019,IF(MID(RIGHT(S154,8),1,1)="L",2020,""))))))))))))))))))))))))))))))</f>
        <v>2021</v>
      </c>
      <c r="S154" s="278" t="s">
        <v>13661</v>
      </c>
      <c r="T154" s="278">
        <v>1815</v>
      </c>
      <c r="U154" s="420"/>
      <c r="V154" s="719">
        <v>45577</v>
      </c>
      <c r="W154" s="283"/>
      <c r="X154" s="706"/>
    </row>
    <row r="155" spans="1:24" ht="26.25" customHeight="1">
      <c r="A155" s="705"/>
      <c r="B155" s="278"/>
      <c r="C155" s="278" t="s">
        <v>12778</v>
      </c>
      <c r="D155" s="278" t="s">
        <v>191</v>
      </c>
      <c r="E155" s="278"/>
      <c r="F155" s="278"/>
      <c r="G155" s="278"/>
      <c r="H155" s="278"/>
      <c r="I155" s="720" t="s">
        <v>8207</v>
      </c>
      <c r="J155" s="278"/>
      <c r="K155" s="278" t="s">
        <v>8972</v>
      </c>
      <c r="L155" s="278"/>
      <c r="M155" s="278"/>
      <c r="N155" s="73" t="s">
        <v>7870</v>
      </c>
      <c r="O155" s="278"/>
      <c r="P155" s="280"/>
      <c r="Q155" s="278" t="s">
        <v>3291</v>
      </c>
      <c r="R155" s="278">
        <f>IF(MID(RIGHT(S155,8),1,1)="M",2021,IF(MID(RIGHT(S155,8),1,1)="N",2022,IF(MID(RIGHT(S155,8),1,1)="P",2023,IF(MID(RIGHT(S155,8),1,1)="R",1994,IF(MID(RIGHT(S155,8),1,1)="S",1995,IF(MID(RIGHT(S155,8),1,1)="T",1996,IF(MID(RIGHT(S155,8),1,1)="V",1997,IF(MID(RIGHT(S155,8),1,1)="W",1998,IF(MID(RIGHT(S155,8),1,1)="X",1999,IF(MID(RIGHT(S155,8),1,1)="Y",2000,IF(MID(RIGHT(S155,8),1,1)="1",2001,IF(MID(RIGHT(S155,8),1,1)="2",2002,IF(MID(RIGHT(S155,8),1,1)="3",2003,IF(MID(RIGHT(S155,8),1,1)="4",2004,IF(MID(RIGHT(S155,8),1,1)="5",2005,IF(MID(RIGHT(S155,8),1,1)="6",2006,IF(MID(RIGHT(S155,8),1,1)="7",2007,IF(MID(RIGHT(S155,8),1,1)="8",2008,IF(MID(RIGHT(S155,8),1,1)="9",2009,IF(MID(RIGHT(S155,8),1,1)="A",2010,IF(MID(RIGHT(S155,8),1,1)="B",2011,IF(MID(RIGHT(S155,8),1,1)="C",2012,IF(MID(RIGHT(S155,8),1,1)="D",2013,IF(MID(RIGHT(S155,8),1,1)="E",2014,IF(MID(RIGHT(S155,8),1,1)="F",2015,IF(MID(RIGHT(S155,8),1,1)="G",2016,IF(MID(RIGHT(S155,8),1,1)="H",2017,IF(MID(RIGHT(S155,8),1,1)="J",2018,IF(MID(RIGHT(S155,8),1,1)="K",2019,IF(MID(RIGHT(S155,8),1,1)="L",2020,""))))))))))))))))))))))))))))))</f>
        <v>2021</v>
      </c>
      <c r="S155" s="278" t="s">
        <v>13662</v>
      </c>
      <c r="T155" s="278">
        <v>1815</v>
      </c>
      <c r="U155" s="281"/>
      <c r="V155" s="281">
        <v>45581</v>
      </c>
      <c r="W155" s="283"/>
      <c r="X155" s="721"/>
    </row>
    <row r="156" spans="1:24" ht="26.25" customHeight="1">
      <c r="A156" s="705"/>
      <c r="B156" s="278"/>
      <c r="C156" s="278" t="s">
        <v>13047</v>
      </c>
      <c r="D156" s="278" t="s">
        <v>191</v>
      </c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  <c r="S156" s="284" t="s">
        <v>189</v>
      </c>
      <c r="T156" s="284">
        <v>3700</v>
      </c>
      <c r="U156" s="281"/>
      <c r="V156" s="281">
        <v>45582</v>
      </c>
      <c r="W156" s="283"/>
      <c r="X156" s="722"/>
    </row>
    <row r="157" spans="1:24" ht="26.25" customHeight="1">
      <c r="A157" s="705"/>
      <c r="B157" s="278"/>
      <c r="C157" s="278" t="s">
        <v>10002</v>
      </c>
      <c r="D157" s="278" t="s">
        <v>191</v>
      </c>
      <c r="E157" s="278"/>
      <c r="F157" s="278"/>
      <c r="G157" s="278"/>
      <c r="H157" s="278"/>
      <c r="I157" s="278"/>
      <c r="J157" s="278"/>
      <c r="K157" s="278"/>
      <c r="L157" s="278"/>
      <c r="M157" s="2559" t="s">
        <v>10944</v>
      </c>
      <c r="N157" s="2560"/>
      <c r="O157" s="2560"/>
      <c r="P157" s="2561"/>
      <c r="Q157" s="278"/>
      <c r="R157" s="278"/>
      <c r="S157" s="284" t="s">
        <v>2472</v>
      </c>
      <c r="T157" s="284">
        <f>SUM(T152:T156)</f>
        <v>10980</v>
      </c>
      <c r="U157" s="281"/>
      <c r="V157" s="281">
        <v>45590</v>
      </c>
      <c r="W157" s="283"/>
      <c r="X157" s="722"/>
    </row>
    <row r="158" spans="1:24" ht="26.25" customHeight="1" thickBot="1">
      <c r="A158" s="707"/>
      <c r="B158" s="708"/>
      <c r="C158" s="708" t="s">
        <v>10003</v>
      </c>
      <c r="D158" s="708" t="s">
        <v>191</v>
      </c>
      <c r="E158" s="708"/>
      <c r="F158" s="708"/>
      <c r="G158" s="708"/>
      <c r="H158" s="708"/>
      <c r="I158" s="708"/>
      <c r="J158" s="708"/>
      <c r="K158" s="611" t="s">
        <v>13519</v>
      </c>
      <c r="L158" s="709"/>
      <c r="M158" s="709"/>
      <c r="N158" s="708"/>
      <c r="O158" s="708"/>
      <c r="P158" s="710"/>
      <c r="Q158" s="711"/>
      <c r="R158" s="711"/>
      <c r="S158" s="711"/>
      <c r="T158" s="711"/>
      <c r="U158" s="712"/>
      <c r="V158" s="713">
        <v>45597</v>
      </c>
      <c r="W158" s="723"/>
      <c r="X158" s="724"/>
    </row>
    <row r="160" spans="1:24" ht="26.25" customHeight="1" thickBot="1">
      <c r="A160" s="445"/>
      <c r="B160" s="445"/>
      <c r="C160" s="445"/>
      <c r="D160" s="445"/>
      <c r="E160" s="445"/>
      <c r="F160" s="445"/>
      <c r="G160" s="445"/>
      <c r="H160" s="445"/>
      <c r="I160" s="445"/>
      <c r="J160" s="445"/>
      <c r="K160" s="446"/>
      <c r="L160" s="445"/>
      <c r="M160" s="445"/>
      <c r="N160" s="446"/>
      <c r="O160" s="446"/>
      <c r="P160" s="447"/>
      <c r="Q160" s="445"/>
      <c r="R160" s="445"/>
      <c r="S160" s="445"/>
      <c r="T160" s="445"/>
      <c r="U160" s="448"/>
      <c r="V160" s="449"/>
      <c r="W160" s="450"/>
      <c r="X160" s="450"/>
    </row>
    <row r="161" spans="1:24" ht="26.25" customHeight="1">
      <c r="A161" s="535" t="s">
        <v>188</v>
      </c>
      <c r="B161" s="536"/>
      <c r="C161" s="536" t="s">
        <v>20</v>
      </c>
      <c r="D161" s="536" t="s">
        <v>190</v>
      </c>
      <c r="E161" s="536" t="s">
        <v>4036</v>
      </c>
      <c r="F161" s="536" t="s">
        <v>4036</v>
      </c>
      <c r="G161" s="536" t="s">
        <v>4036</v>
      </c>
      <c r="H161" s="537"/>
      <c r="I161" s="536" t="s">
        <v>125</v>
      </c>
      <c r="J161" s="536" t="s">
        <v>13649</v>
      </c>
      <c r="K161" s="538" t="s">
        <v>11854</v>
      </c>
      <c r="L161" s="2892" t="s">
        <v>13785</v>
      </c>
      <c r="M161" s="2892" t="s">
        <v>13775</v>
      </c>
      <c r="N161" s="538" t="s">
        <v>13786</v>
      </c>
      <c r="O161" s="538">
        <v>871051</v>
      </c>
      <c r="P161" s="539"/>
      <c r="Q161" s="536" t="s">
        <v>636</v>
      </c>
      <c r="R161" s="536">
        <f>IF(MID(RIGHT(S161,8),1,1)="M",2021,IF(MID(RIGHT(S161,8),1,1)="N",2022,IF(MID(RIGHT(S161,8),1,1)="P",2023,IF(MID(RIGHT(S161,8),1,1)="R",1994,IF(MID(RIGHT(S161,8),1,1)="S",1995,IF(MID(RIGHT(S161,8),1,1)="T",1996,IF(MID(RIGHT(S161,8),1,1)="V",1997,IF(MID(RIGHT(S161,8),1,1)="W",1998,IF(MID(RIGHT(S161,8),1,1)="X",1999,IF(MID(RIGHT(S161,8),1,1)="Y",2000,IF(MID(RIGHT(S161,8),1,1)="1",2001,IF(MID(RIGHT(S161,8),1,1)="2",2002,IF(MID(RIGHT(S161,8),1,1)="3",2003,IF(MID(RIGHT(S161,8),1,1)="4",2004,IF(MID(RIGHT(S161,8),1,1)="5",2005,IF(MID(RIGHT(S161,8),1,1)="6",2006,IF(MID(RIGHT(S161,8),1,1)="7",2007,IF(MID(RIGHT(S161,8),1,1)="8",2008,IF(MID(RIGHT(S161,8),1,1)="9",2009,IF(MID(RIGHT(S161,8),1,1)="A",2010,IF(MID(RIGHT(S161,8),1,1)="B",2011,IF(MID(RIGHT(S161,8),1,1)="C",2012,IF(MID(RIGHT(S161,8),1,1)="D",2013,IF(MID(RIGHT(S161,8),1,1)="E",2014,IF(MID(RIGHT(S161,8),1,1)="F",2015,IF(MID(RIGHT(S161,8),1,1)="G",2016,IF(MID(RIGHT(S161,8),1,1)="H",2017,IF(MID(RIGHT(S161,8),1,1)="J",2018,IF(MID(RIGHT(S161,8),1,1)="K",2019,IF(MID(RIGHT(S161,8),1,1)="L",2020,""))))))))))))))))))))))))))))))</f>
        <v>2020</v>
      </c>
      <c r="S161" s="536" t="s">
        <v>13776</v>
      </c>
      <c r="T161" s="536">
        <v>1500</v>
      </c>
      <c r="U161" s="540">
        <v>45493</v>
      </c>
      <c r="V161" s="541"/>
      <c r="W161" s="542">
        <v>6800</v>
      </c>
      <c r="X161" s="543">
        <v>7600</v>
      </c>
    </row>
    <row r="162" spans="1:24" ht="26.25" customHeight="1">
      <c r="A162" s="544"/>
      <c r="B162" s="108"/>
      <c r="C162" s="320" t="s">
        <v>13870</v>
      </c>
      <c r="D162" s="108"/>
      <c r="E162" s="108"/>
      <c r="F162" s="108"/>
      <c r="G162" s="108"/>
      <c r="H162" s="108"/>
      <c r="I162" s="108" t="s">
        <v>194</v>
      </c>
      <c r="J162" s="412" t="s">
        <v>13646</v>
      </c>
      <c r="K162" s="115" t="s">
        <v>211</v>
      </c>
      <c r="L162" s="2894"/>
      <c r="M162" s="2894"/>
      <c r="N162" s="73" t="s">
        <v>2431</v>
      </c>
      <c r="O162" s="109"/>
      <c r="P162" s="110"/>
      <c r="Q162" s="108" t="s">
        <v>636</v>
      </c>
      <c r="R162" s="108">
        <f>IF(MID(RIGHT(S162,8),1,1)="M",2021,IF(MID(RIGHT(S162,8),1,1)="N",2022,IF(MID(RIGHT(S162,8),1,1)="P",2023,IF(MID(RIGHT(S162,8),1,1)="R",1994,IF(MID(RIGHT(S162,8),1,1)="S",1995,IF(MID(RIGHT(S162,8),1,1)="T",1996,IF(MID(RIGHT(S162,8),1,1)="V",1997,IF(MID(RIGHT(S162,8),1,1)="W",1998,IF(MID(RIGHT(S162,8),1,1)="X",1999,IF(MID(RIGHT(S162,8),1,1)="Y",2000,IF(MID(RIGHT(S162,8),1,1)="1",2001,IF(MID(RIGHT(S162,8),1,1)="2",2002,IF(MID(RIGHT(S162,8),1,1)="3",2003,IF(MID(RIGHT(S162,8),1,1)="4",2004,IF(MID(RIGHT(S162,8),1,1)="5",2005,IF(MID(RIGHT(S162,8),1,1)="6",2006,IF(MID(RIGHT(S162,8),1,1)="7",2007,IF(MID(RIGHT(S162,8),1,1)="8",2008,IF(MID(RIGHT(S162,8),1,1)="9",2009,IF(MID(RIGHT(S162,8),1,1)="A",2010,IF(MID(RIGHT(S162,8),1,1)="B",2011,IF(MID(RIGHT(S162,8),1,1)="C",2012,IF(MID(RIGHT(S162,8),1,1)="D",2013,IF(MID(RIGHT(S162,8),1,1)="E",2014,IF(MID(RIGHT(S162,8),1,1)="F",2015,IF(MID(RIGHT(S162,8),1,1)="G",2016,IF(MID(RIGHT(S162,8),1,1)="H",2017,IF(MID(RIGHT(S162,8),1,1)="J",2018,IF(MID(RIGHT(S162,8),1,1)="K",2019,IF(MID(RIGHT(S162,8),1,1)="L",2020,""))))))))))))))))))))))))))))))</f>
        <v>2019</v>
      </c>
      <c r="S162" s="108" t="s">
        <v>13777</v>
      </c>
      <c r="T162" s="108">
        <v>1500</v>
      </c>
      <c r="U162" s="112"/>
      <c r="V162" s="329"/>
      <c r="W162" s="113" t="s">
        <v>4165</v>
      </c>
      <c r="X162" s="545" t="s">
        <v>13928</v>
      </c>
    </row>
    <row r="163" spans="1:24" ht="26.25" customHeight="1">
      <c r="A163" s="544"/>
      <c r="B163" s="108"/>
      <c r="C163" s="108" t="s">
        <v>12776</v>
      </c>
      <c r="D163" s="108" t="s">
        <v>191</v>
      </c>
      <c r="E163" s="108"/>
      <c r="F163" s="108"/>
      <c r="G163" s="108"/>
      <c r="H163" s="108"/>
      <c r="I163" s="108" t="s">
        <v>8287</v>
      </c>
      <c r="J163" s="412" t="s">
        <v>13494</v>
      </c>
      <c r="K163" s="109" t="s">
        <v>13620</v>
      </c>
      <c r="L163" s="2894"/>
      <c r="M163" s="2894"/>
      <c r="N163" s="73" t="s">
        <v>3907</v>
      </c>
      <c r="O163" s="109"/>
      <c r="P163" s="110"/>
      <c r="Q163" s="108" t="s">
        <v>636</v>
      </c>
      <c r="R163" s="108">
        <f>IF(MID(RIGHT(S163,8),1,1)="M",2021,IF(MID(RIGHT(S163,8),1,1)="N",2022,IF(MID(RIGHT(S163,8),1,1)="P",2023,IF(MID(RIGHT(S163,8),1,1)="R",1994,IF(MID(RIGHT(S163,8),1,1)="S",1995,IF(MID(RIGHT(S163,8),1,1)="T",1996,IF(MID(RIGHT(S163,8),1,1)="V",1997,IF(MID(RIGHT(S163,8),1,1)="W",1998,IF(MID(RIGHT(S163,8),1,1)="X",1999,IF(MID(RIGHT(S163,8),1,1)="Y",2000,IF(MID(RIGHT(S163,8),1,1)="1",2001,IF(MID(RIGHT(S163,8),1,1)="2",2002,IF(MID(RIGHT(S163,8),1,1)="3",2003,IF(MID(RIGHT(S163,8),1,1)="4",2004,IF(MID(RIGHT(S163,8),1,1)="5",2005,IF(MID(RIGHT(S163,8),1,1)="6",2006,IF(MID(RIGHT(S163,8),1,1)="7",2007,IF(MID(RIGHT(S163,8),1,1)="8",2008,IF(MID(RIGHT(S163,8),1,1)="9",2009,IF(MID(RIGHT(S163,8),1,1)="A",2010,IF(MID(RIGHT(S163,8),1,1)="B",2011,IF(MID(RIGHT(S163,8),1,1)="C",2012,IF(MID(RIGHT(S163,8),1,1)="D",2013,IF(MID(RIGHT(S163,8),1,1)="E",2014,IF(MID(RIGHT(S163,8),1,1)="F",2015,IF(MID(RIGHT(S163,8),1,1)="G",2016,IF(MID(RIGHT(S163,8),1,1)="H",2017,IF(MID(RIGHT(S163,8),1,1)="J",2018,IF(MID(RIGHT(S163,8),1,1)="K",2019,IF(MID(RIGHT(S163,8),1,1)="L",2020,""))))))))))))))))))))))))))))))</f>
        <v>2019</v>
      </c>
      <c r="S163" s="108" t="s">
        <v>13778</v>
      </c>
      <c r="T163" s="108">
        <v>1500</v>
      </c>
      <c r="U163" s="111"/>
      <c r="V163" s="112"/>
      <c r="W163" s="113"/>
      <c r="X163" s="545"/>
    </row>
    <row r="164" spans="1:24" ht="26.25" customHeight="1">
      <c r="A164" s="544"/>
      <c r="B164" s="108"/>
      <c r="C164" s="108" t="s">
        <v>12778</v>
      </c>
      <c r="D164" s="108" t="s">
        <v>191</v>
      </c>
      <c r="E164" s="108"/>
      <c r="F164" s="108"/>
      <c r="G164" s="108"/>
      <c r="H164" s="108"/>
      <c r="I164" s="108"/>
      <c r="J164" s="412" t="s">
        <v>13644</v>
      </c>
      <c r="K164" s="109" t="s">
        <v>11890</v>
      </c>
      <c r="L164" s="2893"/>
      <c r="M164" s="2893"/>
      <c r="N164" s="73" t="s">
        <v>12674</v>
      </c>
      <c r="O164" s="109"/>
      <c r="P164" s="110"/>
      <c r="Q164" s="108" t="s">
        <v>427</v>
      </c>
      <c r="R164" s="108">
        <f>IF(MID(RIGHT(S164,8),1,1)="M",2021,IF(MID(RIGHT(S164,8),1,1)="N",2022,IF(MID(RIGHT(S164,8),1,1)="P",2023,IF(MID(RIGHT(S164,8),1,1)="R",1994,IF(MID(RIGHT(S164,8),1,1)="S",1995,IF(MID(RIGHT(S164,8),1,1)="T",1996,IF(MID(RIGHT(S164,8),1,1)="V",1997,IF(MID(RIGHT(S164,8),1,1)="W",1998,IF(MID(RIGHT(S164,8),1,1)="X",1999,IF(MID(RIGHT(S164,8),1,1)="Y",2000,IF(MID(RIGHT(S164,8),1,1)="1",2001,IF(MID(RIGHT(S164,8),1,1)="2",2002,IF(MID(RIGHT(S164,8),1,1)="3",2003,IF(MID(RIGHT(S164,8),1,1)="4",2004,IF(MID(RIGHT(S164,8),1,1)="5",2005,IF(MID(RIGHT(S164,8),1,1)="6",2006,IF(MID(RIGHT(S164,8),1,1)="7",2007,IF(MID(RIGHT(S164,8),1,1)="8",2008,IF(MID(RIGHT(S164,8),1,1)="9",2009,IF(MID(RIGHT(S164,8),1,1)="A",2010,IF(MID(RIGHT(S164,8),1,1)="B",2011,IF(MID(RIGHT(S164,8),1,1)="C",2012,IF(MID(RIGHT(S164,8),1,1)="D",2013,IF(MID(RIGHT(S164,8),1,1)="E",2014,IF(MID(RIGHT(S164,8),1,1)="F",2015,IF(MID(RIGHT(S164,8),1,1)="G",2016,IF(MID(RIGHT(S164,8),1,1)="H",2017,IF(MID(RIGHT(S164,8),1,1)="J",2018,IF(MID(RIGHT(S164,8),1,1)="K",2019,IF(MID(RIGHT(S164,8),1,1)="L",2020,""))))))))))))))))))))))))))))))</f>
        <v>2021</v>
      </c>
      <c r="S164" s="108" t="s">
        <v>13779</v>
      </c>
      <c r="T164" s="108">
        <v>1620</v>
      </c>
      <c r="U164" s="111"/>
      <c r="V164" s="112"/>
      <c r="W164" s="113"/>
      <c r="X164" s="545"/>
    </row>
    <row r="165" spans="1:24" ht="26.25" customHeight="1">
      <c r="A165" s="544"/>
      <c r="B165" s="108"/>
      <c r="C165" s="108" t="s">
        <v>13047</v>
      </c>
      <c r="D165" s="108" t="s">
        <v>191</v>
      </c>
      <c r="E165" s="108"/>
      <c r="F165" s="108"/>
      <c r="G165" s="108"/>
      <c r="H165" s="108"/>
      <c r="I165" s="108"/>
      <c r="J165" s="425" t="s">
        <v>2673</v>
      </c>
      <c r="K165" s="109"/>
      <c r="L165" s="108"/>
      <c r="M165" s="108"/>
      <c r="N165" s="109"/>
      <c r="O165" s="109"/>
      <c r="P165" s="110"/>
      <c r="Q165" s="108"/>
      <c r="R165" s="108"/>
      <c r="S165" s="114" t="s">
        <v>189</v>
      </c>
      <c r="T165" s="114">
        <v>3900</v>
      </c>
      <c r="U165" s="111"/>
      <c r="V165" s="112"/>
      <c r="W165" s="113"/>
      <c r="X165" s="545"/>
    </row>
    <row r="166" spans="1:24" ht="26.25" customHeight="1">
      <c r="A166" s="544"/>
      <c r="B166" s="108"/>
      <c r="C166" s="108" t="s">
        <v>12213</v>
      </c>
      <c r="D166" s="108" t="s">
        <v>4036</v>
      </c>
      <c r="E166" s="108"/>
      <c r="F166" s="108"/>
      <c r="G166" s="108"/>
      <c r="H166" s="108"/>
      <c r="I166" s="108"/>
      <c r="J166" s="425" t="s">
        <v>2643</v>
      </c>
      <c r="K166" s="108"/>
      <c r="L166" s="108"/>
      <c r="M166" s="108"/>
      <c r="N166" s="109"/>
      <c r="O166" s="109"/>
      <c r="P166" s="110"/>
      <c r="Q166" s="108"/>
      <c r="R166" s="108"/>
      <c r="S166" s="114" t="s">
        <v>2472</v>
      </c>
      <c r="T166" s="114">
        <f>SUM(T161:T165)</f>
        <v>10020</v>
      </c>
      <c r="U166" s="111"/>
      <c r="V166" s="112"/>
      <c r="W166" s="113"/>
      <c r="X166" s="545"/>
    </row>
    <row r="167" spans="1:24" ht="26.25" customHeight="1" thickBot="1">
      <c r="A167" s="546"/>
      <c r="B167" s="547"/>
      <c r="C167" s="547" t="s">
        <v>10003</v>
      </c>
      <c r="D167" s="547" t="s">
        <v>4036</v>
      </c>
      <c r="E167" s="547"/>
      <c r="F167" s="547"/>
      <c r="G167" s="547"/>
      <c r="H167" s="547"/>
      <c r="I167" s="547"/>
      <c r="J167" s="547"/>
      <c r="K167" s="1229" t="s">
        <v>13650</v>
      </c>
      <c r="L167" s="547"/>
      <c r="M167" s="547"/>
      <c r="N167" s="548"/>
      <c r="O167" s="548"/>
      <c r="P167" s="549"/>
      <c r="Q167" s="547"/>
      <c r="R167" s="547"/>
      <c r="S167" s="550" t="s">
        <v>1907</v>
      </c>
      <c r="T167" s="550">
        <v>6120</v>
      </c>
      <c r="U167" s="551"/>
      <c r="V167" s="552"/>
      <c r="W167" s="553"/>
      <c r="X167" s="554"/>
    </row>
    <row r="168" spans="1:24" ht="26.25" customHeight="1">
      <c r="A168" s="535" t="s">
        <v>188</v>
      </c>
      <c r="B168" s="536"/>
      <c r="C168" s="536" t="s">
        <v>20</v>
      </c>
      <c r="D168" s="536" t="s">
        <v>190</v>
      </c>
      <c r="E168" s="536" t="s">
        <v>4036</v>
      </c>
      <c r="F168" s="536" t="s">
        <v>4036</v>
      </c>
      <c r="G168" s="536" t="s">
        <v>4036</v>
      </c>
      <c r="H168" s="537"/>
      <c r="I168" s="536" t="s">
        <v>125</v>
      </c>
      <c r="J168" s="536" t="s">
        <v>13648</v>
      </c>
      <c r="K168" s="538" t="s">
        <v>11854</v>
      </c>
      <c r="L168" s="2892" t="s">
        <v>13787</v>
      </c>
      <c r="M168" s="2892" t="s">
        <v>13767</v>
      </c>
      <c r="N168" s="538" t="s">
        <v>13788</v>
      </c>
      <c r="O168" s="538">
        <v>870930</v>
      </c>
      <c r="P168" s="539"/>
      <c r="Q168" s="536" t="s">
        <v>377</v>
      </c>
      <c r="R168" s="536">
        <f>IF(MID(RIGHT(S168,8),1,1)="M",2021,IF(MID(RIGHT(S168,8),1,1)="N",2022,IF(MID(RIGHT(S168,8),1,1)="P",2023,IF(MID(RIGHT(S168,8),1,1)="R",1994,IF(MID(RIGHT(S168,8),1,1)="S",1995,IF(MID(RIGHT(S168,8),1,1)="T",1996,IF(MID(RIGHT(S168,8),1,1)="V",1997,IF(MID(RIGHT(S168,8),1,1)="W",1998,IF(MID(RIGHT(S168,8),1,1)="X",1999,IF(MID(RIGHT(S168,8),1,1)="Y",2000,IF(MID(RIGHT(S168,8),1,1)="1",2001,IF(MID(RIGHT(S168,8),1,1)="2",2002,IF(MID(RIGHT(S168,8),1,1)="3",2003,IF(MID(RIGHT(S168,8),1,1)="4",2004,IF(MID(RIGHT(S168,8),1,1)="5",2005,IF(MID(RIGHT(S168,8),1,1)="6",2006,IF(MID(RIGHT(S168,8),1,1)="7",2007,IF(MID(RIGHT(S168,8),1,1)="8",2008,IF(MID(RIGHT(S168,8),1,1)="9",2009,IF(MID(RIGHT(S168,8),1,1)="A",2010,IF(MID(RIGHT(S168,8),1,1)="B",2011,IF(MID(RIGHT(S168,8),1,1)="C",2012,IF(MID(RIGHT(S168,8),1,1)="D",2013,IF(MID(RIGHT(S168,8),1,1)="E",2014,IF(MID(RIGHT(S168,8),1,1)="F",2015,IF(MID(RIGHT(S168,8),1,1)="G",2016,IF(MID(RIGHT(S168,8),1,1)="H",2017,IF(MID(RIGHT(S168,8),1,1)="J",2018,IF(MID(RIGHT(S168,8),1,1)="K",2019,IF(MID(RIGHT(S168,8),1,1)="L",2020,""))))))))))))))))))))))))))))))</f>
        <v>2019</v>
      </c>
      <c r="S168" s="536" t="s">
        <v>13765</v>
      </c>
      <c r="T168" s="536">
        <v>1500</v>
      </c>
      <c r="U168" s="540">
        <v>45493</v>
      </c>
      <c r="V168" s="541"/>
      <c r="W168" s="542">
        <v>6800</v>
      </c>
      <c r="X168" s="543">
        <v>7600</v>
      </c>
    </row>
    <row r="169" spans="1:24" ht="26.25" customHeight="1">
      <c r="A169" s="544"/>
      <c r="B169" s="108"/>
      <c r="C169" s="320" t="s">
        <v>13870</v>
      </c>
      <c r="D169" s="108"/>
      <c r="E169" s="108"/>
      <c r="F169" s="108"/>
      <c r="G169" s="108"/>
      <c r="H169" s="108"/>
      <c r="I169" s="108" t="s">
        <v>194</v>
      </c>
      <c r="J169" s="412" t="s">
        <v>13647</v>
      </c>
      <c r="K169" s="115" t="s">
        <v>211</v>
      </c>
      <c r="L169" s="2894"/>
      <c r="M169" s="2893"/>
      <c r="N169" s="73" t="s">
        <v>2431</v>
      </c>
      <c r="O169" s="109"/>
      <c r="P169" s="110"/>
      <c r="Q169" s="108" t="s">
        <v>377</v>
      </c>
      <c r="R169" s="108">
        <f>IF(MID(RIGHT(S169,8),1,1)="M",2021,IF(MID(RIGHT(S169,8),1,1)="N",2022,IF(MID(RIGHT(S169,8),1,1)="P",2023,IF(MID(RIGHT(S169,8),1,1)="R",1994,IF(MID(RIGHT(S169,8),1,1)="S",1995,IF(MID(RIGHT(S169,8),1,1)="T",1996,IF(MID(RIGHT(S169,8),1,1)="V",1997,IF(MID(RIGHT(S169,8),1,1)="W",1998,IF(MID(RIGHT(S169,8),1,1)="X",1999,IF(MID(RIGHT(S169,8),1,1)="Y",2000,IF(MID(RIGHT(S169,8),1,1)="1",2001,IF(MID(RIGHT(S169,8),1,1)="2",2002,IF(MID(RIGHT(S169,8),1,1)="3",2003,IF(MID(RIGHT(S169,8),1,1)="4",2004,IF(MID(RIGHT(S169,8),1,1)="5",2005,IF(MID(RIGHT(S169,8),1,1)="6",2006,IF(MID(RIGHT(S169,8),1,1)="7",2007,IF(MID(RIGHT(S169,8),1,1)="8",2008,IF(MID(RIGHT(S169,8),1,1)="9",2009,IF(MID(RIGHT(S169,8),1,1)="A",2010,IF(MID(RIGHT(S169,8),1,1)="B",2011,IF(MID(RIGHT(S169,8),1,1)="C",2012,IF(MID(RIGHT(S169,8),1,1)="D",2013,IF(MID(RIGHT(S169,8),1,1)="E",2014,IF(MID(RIGHT(S169,8),1,1)="F",2015,IF(MID(RIGHT(S169,8),1,1)="G",2016,IF(MID(RIGHT(S169,8),1,1)="H",2017,IF(MID(RIGHT(S169,8),1,1)="J",2018,IF(MID(RIGHT(S169,8),1,1)="K",2019,IF(MID(RIGHT(S169,8),1,1)="L",2020,""))))))))))))))))))))))))))))))</f>
        <v>2018</v>
      </c>
      <c r="S169" s="108" t="s">
        <v>13766</v>
      </c>
      <c r="T169" s="108">
        <v>1500</v>
      </c>
      <c r="U169" s="112"/>
      <c r="V169" s="329"/>
      <c r="W169" s="113" t="s">
        <v>4165</v>
      </c>
      <c r="X169" s="545" t="s">
        <v>13928</v>
      </c>
    </row>
    <row r="170" spans="1:24" ht="26.25" customHeight="1">
      <c r="A170" s="544"/>
      <c r="B170" s="108"/>
      <c r="C170" s="108" t="s">
        <v>12776</v>
      </c>
      <c r="D170" s="108" t="s">
        <v>191</v>
      </c>
      <c r="E170" s="108"/>
      <c r="F170" s="108"/>
      <c r="G170" s="108"/>
      <c r="H170" s="108"/>
      <c r="I170" s="108" t="s">
        <v>8287</v>
      </c>
      <c r="J170" s="412" t="s">
        <v>13494</v>
      </c>
      <c r="K170" s="109" t="s">
        <v>13582</v>
      </c>
      <c r="L170" s="2893"/>
      <c r="M170" s="108" t="s">
        <v>13769</v>
      </c>
      <c r="N170" s="73" t="s">
        <v>3907</v>
      </c>
      <c r="O170" s="109"/>
      <c r="P170" s="110"/>
      <c r="Q170" s="108" t="s">
        <v>2715</v>
      </c>
      <c r="R170" s="108">
        <f>IF(MID(RIGHT(S170,8),1,1)="M",2021,IF(MID(RIGHT(S170,8),1,1)="N",2022,IF(MID(RIGHT(S170,8),1,1)="P",2023,IF(MID(RIGHT(S170,8),1,1)="R",1994,IF(MID(RIGHT(S170,8),1,1)="S",1995,IF(MID(RIGHT(S170,8),1,1)="T",1996,IF(MID(RIGHT(S170,8),1,1)="V",1997,IF(MID(RIGHT(S170,8),1,1)="W",1998,IF(MID(RIGHT(S170,8),1,1)="X",1999,IF(MID(RIGHT(S170,8),1,1)="Y",2000,IF(MID(RIGHT(S170,8),1,1)="1",2001,IF(MID(RIGHT(S170,8),1,1)="2",2002,IF(MID(RIGHT(S170,8),1,1)="3",2003,IF(MID(RIGHT(S170,8),1,1)="4",2004,IF(MID(RIGHT(S170,8),1,1)="5",2005,IF(MID(RIGHT(S170,8),1,1)="6",2006,IF(MID(RIGHT(S170,8),1,1)="7",2007,IF(MID(RIGHT(S170,8),1,1)="8",2008,IF(MID(RIGHT(S170,8),1,1)="9",2009,IF(MID(RIGHT(S170,8),1,1)="A",2010,IF(MID(RIGHT(S170,8),1,1)="B",2011,IF(MID(RIGHT(S170,8),1,1)="C",2012,IF(MID(RIGHT(S170,8),1,1)="D",2013,IF(MID(RIGHT(S170,8),1,1)="E",2014,IF(MID(RIGHT(S170,8),1,1)="F",2015,IF(MID(RIGHT(S170,8),1,1)="G",2016,IF(MID(RIGHT(S170,8),1,1)="H",2017,IF(MID(RIGHT(S170,8),1,1)="J",2018,IF(MID(RIGHT(S170,8),1,1)="K",2019,IF(MID(RIGHT(S170,8),1,1)="L",2020,""))))))))))))))))))))))))))))))</f>
        <v>2017</v>
      </c>
      <c r="S170" s="108" t="s">
        <v>13768</v>
      </c>
      <c r="T170" s="108">
        <v>1735</v>
      </c>
      <c r="U170" s="111"/>
      <c r="V170" s="112"/>
      <c r="W170" s="113"/>
      <c r="X170" s="545"/>
    </row>
    <row r="171" spans="1:24" ht="26.25" customHeight="1">
      <c r="A171" s="544"/>
      <c r="B171" s="108"/>
      <c r="C171" s="108" t="s">
        <v>12778</v>
      </c>
      <c r="D171" s="108" t="s">
        <v>191</v>
      </c>
      <c r="E171" s="108"/>
      <c r="F171" s="108"/>
      <c r="G171" s="108"/>
      <c r="H171" s="108"/>
      <c r="I171" s="108"/>
      <c r="J171" s="412" t="s">
        <v>13645</v>
      </c>
      <c r="K171" s="109" t="s">
        <v>11890</v>
      </c>
      <c r="L171" s="108" t="s">
        <v>13781</v>
      </c>
      <c r="M171" s="108" t="s">
        <v>13762</v>
      </c>
      <c r="N171" s="73" t="s">
        <v>12674</v>
      </c>
      <c r="O171" s="109"/>
      <c r="P171" s="110"/>
      <c r="Q171" s="108" t="s">
        <v>2715</v>
      </c>
      <c r="R171" s="108">
        <f>IF(MID(RIGHT(S171,8),1,1)="M",2021,IF(MID(RIGHT(S171,8),1,1)="N",2022,IF(MID(RIGHT(S171,8),1,1)="P",2023,IF(MID(RIGHT(S171,8),1,1)="R",1994,IF(MID(RIGHT(S171,8),1,1)="S",1995,IF(MID(RIGHT(S171,8),1,1)="T",1996,IF(MID(RIGHT(S171,8),1,1)="V",1997,IF(MID(RIGHT(S171,8),1,1)="W",1998,IF(MID(RIGHT(S171,8),1,1)="X",1999,IF(MID(RIGHT(S171,8),1,1)="Y",2000,IF(MID(RIGHT(S171,8),1,1)="1",2001,IF(MID(RIGHT(S171,8),1,1)="2",2002,IF(MID(RIGHT(S171,8),1,1)="3",2003,IF(MID(RIGHT(S171,8),1,1)="4",2004,IF(MID(RIGHT(S171,8),1,1)="5",2005,IF(MID(RIGHT(S171,8),1,1)="6",2006,IF(MID(RIGHT(S171,8),1,1)="7",2007,IF(MID(RIGHT(S171,8),1,1)="8",2008,IF(MID(RIGHT(S171,8),1,1)="9",2009,IF(MID(RIGHT(S171,8),1,1)="A",2010,IF(MID(RIGHT(S171,8),1,1)="B",2011,IF(MID(RIGHT(S171,8),1,1)="C",2012,IF(MID(RIGHT(S171,8),1,1)="D",2013,IF(MID(RIGHT(S171,8),1,1)="E",2014,IF(MID(RIGHT(S171,8),1,1)="F",2015,IF(MID(RIGHT(S171,8),1,1)="G",2016,IF(MID(RIGHT(S171,8),1,1)="H",2017,IF(MID(RIGHT(S171,8),1,1)="J",2018,IF(MID(RIGHT(S171,8),1,1)="K",2019,IF(MID(RIGHT(S171,8),1,1)="L",2020,""))))))))))))))))))))))))))))))</f>
        <v>2021</v>
      </c>
      <c r="S171" s="108" t="s">
        <v>13770</v>
      </c>
      <c r="T171" s="108">
        <v>1735</v>
      </c>
      <c r="U171" s="111"/>
      <c r="V171" s="112"/>
      <c r="W171" s="113"/>
      <c r="X171" s="545"/>
    </row>
    <row r="172" spans="1:24" ht="26.25" customHeight="1">
      <c r="A172" s="544"/>
      <c r="B172" s="108"/>
      <c r="C172" s="108" t="s">
        <v>13047</v>
      </c>
      <c r="D172" s="108" t="s">
        <v>191</v>
      </c>
      <c r="E172" s="108"/>
      <c r="F172" s="108"/>
      <c r="G172" s="108"/>
      <c r="H172" s="108"/>
      <c r="I172" s="108"/>
      <c r="J172" s="425" t="s">
        <v>2673</v>
      </c>
      <c r="K172" s="109"/>
      <c r="L172" s="108"/>
      <c r="M172" s="108"/>
      <c r="N172" s="109"/>
      <c r="O172" s="109"/>
      <c r="P172" s="110"/>
      <c r="Q172" s="108"/>
      <c r="R172" s="108"/>
      <c r="S172" s="114" t="s">
        <v>189</v>
      </c>
      <c r="T172" s="114">
        <v>3900</v>
      </c>
      <c r="U172" s="111"/>
      <c r="V172" s="112"/>
      <c r="W172" s="113"/>
      <c r="X172" s="545"/>
    </row>
    <row r="173" spans="1:24" ht="26.25" customHeight="1">
      <c r="A173" s="544"/>
      <c r="B173" s="108"/>
      <c r="C173" s="108" t="s">
        <v>12213</v>
      </c>
      <c r="D173" s="108" t="s">
        <v>4036</v>
      </c>
      <c r="E173" s="108"/>
      <c r="F173" s="108"/>
      <c r="G173" s="108"/>
      <c r="H173" s="108"/>
      <c r="I173" s="108"/>
      <c r="J173" s="425" t="s">
        <v>2643</v>
      </c>
      <c r="K173" s="108"/>
      <c r="L173" s="108" t="s">
        <v>13789</v>
      </c>
      <c r="M173" s="108"/>
      <c r="N173" s="109"/>
      <c r="O173" s="109"/>
      <c r="P173" s="110"/>
      <c r="Q173" s="108"/>
      <c r="R173" s="108"/>
      <c r="S173" s="114" t="s">
        <v>2472</v>
      </c>
      <c r="T173" s="114">
        <f>SUM(T168:T172)</f>
        <v>10370</v>
      </c>
      <c r="U173" s="111"/>
      <c r="V173" s="112"/>
      <c r="W173" s="113"/>
      <c r="X173" s="545"/>
    </row>
    <row r="174" spans="1:24" ht="26.25" customHeight="1" thickBot="1">
      <c r="A174" s="546"/>
      <c r="B174" s="547"/>
      <c r="C174" s="547" t="s">
        <v>10003</v>
      </c>
      <c r="D174" s="547" t="s">
        <v>4036</v>
      </c>
      <c r="E174" s="547"/>
      <c r="F174" s="547"/>
      <c r="G174" s="547"/>
      <c r="H174" s="547"/>
      <c r="I174" s="547"/>
      <c r="J174" s="547"/>
      <c r="K174" s="1229" t="s">
        <v>13650</v>
      </c>
      <c r="L174" s="547"/>
      <c r="M174" s="547"/>
      <c r="N174" s="548"/>
      <c r="O174" s="548"/>
      <c r="P174" s="549"/>
      <c r="Q174" s="547"/>
      <c r="R174" s="547"/>
      <c r="S174" s="550" t="s">
        <v>1907</v>
      </c>
      <c r="T174" s="550">
        <v>6470</v>
      </c>
      <c r="U174" s="551"/>
      <c r="V174" s="552"/>
      <c r="W174" s="553"/>
      <c r="X174" s="554"/>
    </row>
    <row r="176" spans="1:24" ht="26.25" customHeight="1" thickBot="1"/>
    <row r="177" spans="1:24" ht="26.25" customHeight="1">
      <c r="A177" s="699" t="s">
        <v>188</v>
      </c>
      <c r="B177" s="700"/>
      <c r="C177" s="700" t="s">
        <v>154</v>
      </c>
      <c r="D177" s="700" t="s">
        <v>190</v>
      </c>
      <c r="E177" s="700" t="s">
        <v>191</v>
      </c>
      <c r="F177" s="700" t="s">
        <v>191</v>
      </c>
      <c r="G177" s="700" t="s">
        <v>191</v>
      </c>
      <c r="H177" s="1484"/>
      <c r="I177" s="700" t="s">
        <v>126</v>
      </c>
      <c r="J177" s="715" t="s">
        <v>13560</v>
      </c>
      <c r="K177" s="700" t="s">
        <v>11959</v>
      </c>
      <c r="L177" s="715" t="s">
        <v>13731</v>
      </c>
      <c r="M177" s="2883" t="s">
        <v>13728</v>
      </c>
      <c r="N177" s="701" t="s">
        <v>13730</v>
      </c>
      <c r="O177" s="701" t="s">
        <v>13732</v>
      </c>
      <c r="P177" s="702" t="s">
        <v>14839</v>
      </c>
      <c r="Q177" s="700" t="s">
        <v>523</v>
      </c>
      <c r="R177" s="700">
        <f>IF(MID(RIGHT(S177,8),1,1)="M",2021,IF(MID(RIGHT(S177,8),1,1)="N",2022,IF(MID(RIGHT(S177,8),1,1)="P",2023,IF(MID(RIGHT(S177,8),1,1)="R",1994,IF(MID(RIGHT(S177,8),1,1)="S",1995,IF(MID(RIGHT(S177,8),1,1)="T",1996,IF(MID(RIGHT(S177,8),1,1)="V",1997,IF(MID(RIGHT(S177,8),1,1)="W",1998,IF(MID(RIGHT(S177,8),1,1)="X",1999,IF(MID(RIGHT(S177,8),1,1)="Y",2000,IF(MID(RIGHT(S177,8),1,1)="1",2001,IF(MID(RIGHT(S177,8),1,1)="2",2002,IF(MID(RIGHT(S177,8),1,1)="3",2003,IF(MID(RIGHT(S177,8),1,1)="4",2004,IF(MID(RIGHT(S177,8),1,1)="5",2005,IF(MID(RIGHT(S177,8),1,1)="6",2006,IF(MID(RIGHT(S177,8),1,1)="7",2007,IF(MID(RIGHT(S177,8),1,1)="8",2008,IF(MID(RIGHT(S177,8),1,1)="9",2009,IF(MID(RIGHT(S177,8),1,1)="A",2010,IF(MID(RIGHT(S177,8),1,1)="B",2011,IF(MID(RIGHT(S177,8),1,1)="C",2012,IF(MID(RIGHT(S177,8),1,1)="D",2013,IF(MID(RIGHT(S177,8),1,1)="E",2014,IF(MID(RIGHT(S177,8),1,1)="F",2015,IF(MID(RIGHT(S177,8),1,1)="G",2016,IF(MID(RIGHT(S177,8),1,1)="H",2017,IF(MID(RIGHT(S177,8),1,1)="J",2018,IF(MID(RIGHT(S177,8),1,1)="K",2019,IF(MID(RIGHT(S177,8),1,1)="L",2020,""))))))))))))))))))))))))))))))</f>
        <v>2020</v>
      </c>
      <c r="S177" s="700" t="s">
        <v>13724</v>
      </c>
      <c r="T177" s="1689">
        <v>2290</v>
      </c>
      <c r="U177" s="716">
        <v>45497</v>
      </c>
      <c r="V177" s="716">
        <v>45568</v>
      </c>
      <c r="W177" s="703"/>
      <c r="X177" s="991">
        <v>1200</v>
      </c>
    </row>
    <row r="178" spans="1:24" ht="26.25" customHeight="1">
      <c r="A178" s="705"/>
      <c r="B178" s="278"/>
      <c r="C178" s="320" t="s">
        <v>3681</v>
      </c>
      <c r="D178" s="278"/>
      <c r="E178" s="278"/>
      <c r="F178" s="278"/>
      <c r="G178" s="278"/>
      <c r="H178" s="278"/>
      <c r="I178" s="278" t="s">
        <v>3598</v>
      </c>
      <c r="J178" s="317" t="s">
        <v>13559</v>
      </c>
      <c r="K178" s="280" t="s">
        <v>195</v>
      </c>
      <c r="L178" s="425" t="s">
        <v>3603</v>
      </c>
      <c r="M178" s="2884"/>
      <c r="N178" s="73" t="s">
        <v>2435</v>
      </c>
      <c r="O178" s="419"/>
      <c r="P178" s="278"/>
      <c r="Q178" s="278" t="s">
        <v>588</v>
      </c>
      <c r="R178" s="278">
        <f>IF(MID(RIGHT(S178,8),1,1)="M",2021,IF(MID(RIGHT(S178,8),1,1)="N",2022,IF(MID(RIGHT(S178,8),1,1)="P",2023,IF(MID(RIGHT(S178,8),1,1)="R",1994,IF(MID(RIGHT(S178,8),1,1)="S",1995,IF(MID(RIGHT(S178,8),1,1)="T",1996,IF(MID(RIGHT(S178,8),1,1)="V",1997,IF(MID(RIGHT(S178,8),1,1)="W",1998,IF(MID(RIGHT(S178,8),1,1)="X",1999,IF(MID(RIGHT(S178,8),1,1)="Y",2000,IF(MID(RIGHT(S178,8),1,1)="1",2001,IF(MID(RIGHT(S178,8),1,1)="2",2002,IF(MID(RIGHT(S178,8),1,1)="3",2003,IF(MID(RIGHT(S178,8),1,1)="4",2004,IF(MID(RIGHT(S178,8),1,1)="5",2005,IF(MID(RIGHT(S178,8),1,1)="6",2006,IF(MID(RIGHT(S178,8),1,1)="7",2007,IF(MID(RIGHT(S178,8),1,1)="8",2008,IF(MID(RIGHT(S178,8),1,1)="9",2009,IF(MID(RIGHT(S178,8),1,1)="A",2010,IF(MID(RIGHT(S178,8),1,1)="B",2011,IF(MID(RIGHT(S178,8),1,1)="C",2012,IF(MID(RIGHT(S178,8),1,1)="D",2013,IF(MID(RIGHT(S178,8),1,1)="E",2014,IF(MID(RIGHT(S178,8),1,1)="F",2015,IF(MID(RIGHT(S178,8),1,1)="G",2016,IF(MID(RIGHT(S178,8),1,1)="H",2017,IF(MID(RIGHT(S178,8),1,1)="J",2018,IF(MID(RIGHT(S178,8),1,1)="K",2019,IF(MID(RIGHT(S178,8),1,1)="L",2020,""))))))))))))))))))))))))))))))</f>
        <v>2020</v>
      </c>
      <c r="S178" s="278" t="s">
        <v>13725</v>
      </c>
      <c r="T178" s="278">
        <v>2585</v>
      </c>
      <c r="U178" s="420"/>
      <c r="V178" s="719">
        <v>45569</v>
      </c>
      <c r="W178" s="283" t="s">
        <v>13877</v>
      </c>
      <c r="X178" s="777">
        <f>X177-50</f>
        <v>1150</v>
      </c>
    </row>
    <row r="179" spans="1:24" ht="26.25" customHeight="1">
      <c r="A179" s="705"/>
      <c r="B179" s="278"/>
      <c r="C179" s="278" t="s">
        <v>12776</v>
      </c>
      <c r="D179" s="278" t="s">
        <v>191</v>
      </c>
      <c r="E179" s="278"/>
      <c r="F179" s="278"/>
      <c r="G179" s="278"/>
      <c r="H179" s="278"/>
      <c r="I179" s="720" t="s">
        <v>11955</v>
      </c>
      <c r="J179" s="425" t="s">
        <v>11972</v>
      </c>
      <c r="K179" s="278" t="s">
        <v>13582</v>
      </c>
      <c r="L179" s="278"/>
      <c r="M179" s="2885"/>
      <c r="N179" s="73" t="s">
        <v>3073</v>
      </c>
      <c r="O179" s="279"/>
      <c r="P179" s="278"/>
      <c r="Q179" s="278" t="s">
        <v>520</v>
      </c>
      <c r="R179" s="278">
        <f>IF(MID(RIGHT(S179,8),1,1)="M",2021,IF(MID(RIGHT(S179,8),1,1)="N",2022,IF(MID(RIGHT(S179,8),1,1)="P",2023,IF(MID(RIGHT(S179,8),1,1)="R",1994,IF(MID(RIGHT(S179,8),1,1)="S",1995,IF(MID(RIGHT(S179,8),1,1)="T",1996,IF(MID(RIGHT(S179,8),1,1)="V",1997,IF(MID(RIGHT(S179,8),1,1)="W",1998,IF(MID(RIGHT(S179,8),1,1)="X",1999,IF(MID(RIGHT(S179,8),1,1)="Y",2000,IF(MID(RIGHT(S179,8),1,1)="1",2001,IF(MID(RIGHT(S179,8),1,1)="2",2002,IF(MID(RIGHT(S179,8),1,1)="3",2003,IF(MID(RIGHT(S179,8),1,1)="4",2004,IF(MID(RIGHT(S179,8),1,1)="5",2005,IF(MID(RIGHT(S179,8),1,1)="6",2006,IF(MID(RIGHT(S179,8),1,1)="7",2007,IF(MID(RIGHT(S179,8),1,1)="8",2008,IF(MID(RIGHT(S179,8),1,1)="9",2009,IF(MID(RIGHT(S179,8),1,1)="A",2010,IF(MID(RIGHT(S179,8),1,1)="B",2011,IF(MID(RIGHT(S179,8),1,1)="C",2012,IF(MID(RIGHT(S179,8),1,1)="D",2013,IF(MID(RIGHT(S179,8),1,1)="E",2014,IF(MID(RIGHT(S179,8),1,1)="F",2015,IF(MID(RIGHT(S179,8),1,1)="G",2016,IF(MID(RIGHT(S179,8),1,1)="H",2017,IF(MID(RIGHT(S179,8),1,1)="J",2018,IF(MID(RIGHT(S179,8),1,1)="K",2019,IF(MID(RIGHT(S179,8),1,1)="L",2020,""))))))))))))))))))))))))))))))</f>
        <v>2021</v>
      </c>
      <c r="S179" s="278" t="s">
        <v>13726</v>
      </c>
      <c r="T179" s="278">
        <v>2195</v>
      </c>
      <c r="U179" s="719"/>
      <c r="V179" s="420">
        <v>45575</v>
      </c>
      <c r="W179" s="283"/>
      <c r="X179" s="706" t="s">
        <v>13975</v>
      </c>
    </row>
    <row r="180" spans="1:24" ht="26.25" customHeight="1">
      <c r="A180" s="705"/>
      <c r="B180" s="278"/>
      <c r="C180" s="278" t="s">
        <v>12778</v>
      </c>
      <c r="D180" s="278" t="s">
        <v>191</v>
      </c>
      <c r="E180" s="278"/>
      <c r="F180" s="278"/>
      <c r="G180" s="278"/>
      <c r="H180" s="278"/>
      <c r="I180" s="720"/>
      <c r="J180" s="425" t="s">
        <v>3281</v>
      </c>
      <c r="K180" s="278" t="s">
        <v>4071</v>
      </c>
      <c r="L180" s="278"/>
      <c r="M180" s="278" t="s">
        <v>13729</v>
      </c>
      <c r="N180" s="73" t="s">
        <v>7870</v>
      </c>
      <c r="O180" s="278"/>
      <c r="P180" s="280"/>
      <c r="Q180" s="278" t="s">
        <v>424</v>
      </c>
      <c r="R180" s="278">
        <f>IF(MID(RIGHT(S180,8),1,1)="M",2021,IF(MID(RIGHT(S180,8),1,1)="N",2022,IF(MID(RIGHT(S180,8),1,1)="P",2023,IF(MID(RIGHT(S180,8),1,1)="R",1994,IF(MID(RIGHT(S180,8),1,1)="S",1995,IF(MID(RIGHT(S180,8),1,1)="T",1996,IF(MID(RIGHT(S180,8),1,1)="V",1997,IF(MID(RIGHT(S180,8),1,1)="W",1998,IF(MID(RIGHT(S180,8),1,1)="X",1999,IF(MID(RIGHT(S180,8),1,1)="Y",2000,IF(MID(RIGHT(S180,8),1,1)="1",2001,IF(MID(RIGHT(S180,8),1,1)="2",2002,IF(MID(RIGHT(S180,8),1,1)="3",2003,IF(MID(RIGHT(S180,8),1,1)="4",2004,IF(MID(RIGHT(S180,8),1,1)="5",2005,IF(MID(RIGHT(S180,8),1,1)="6",2006,IF(MID(RIGHT(S180,8),1,1)="7",2007,IF(MID(RIGHT(S180,8),1,1)="8",2008,IF(MID(RIGHT(S180,8),1,1)="9",2009,IF(MID(RIGHT(S180,8),1,1)="A",2010,IF(MID(RIGHT(S180,8),1,1)="B",2011,IF(MID(RIGHT(S180,8),1,1)="C",2012,IF(MID(RIGHT(S180,8),1,1)="D",2013,IF(MID(RIGHT(S180,8),1,1)="E",2014,IF(MID(RIGHT(S180,8),1,1)="F",2015,IF(MID(RIGHT(S180,8),1,1)="G",2016,IF(MID(RIGHT(S180,8),1,1)="H",2017,IF(MID(RIGHT(S180,8),1,1)="J",2018,IF(MID(RIGHT(S180,8),1,1)="K",2019,IF(MID(RIGHT(S180,8),1,1)="L",2020,""))))))))))))))))))))))))))))))</f>
        <v>2016</v>
      </c>
      <c r="S180" s="278" t="s">
        <v>13723</v>
      </c>
      <c r="T180" s="278">
        <v>935</v>
      </c>
      <c r="U180" s="281"/>
      <c r="V180" s="1723"/>
      <c r="W180" s="283"/>
      <c r="X180" s="721"/>
    </row>
    <row r="181" spans="1:24" ht="26.25" customHeight="1">
      <c r="A181" s="705"/>
      <c r="B181" s="278"/>
      <c r="C181" s="278" t="s">
        <v>13047</v>
      </c>
      <c r="D181" s="278" t="s">
        <v>191</v>
      </c>
      <c r="E181" s="278"/>
      <c r="F181" s="278"/>
      <c r="G181" s="278"/>
      <c r="H181" s="278"/>
      <c r="I181" s="278"/>
      <c r="J181" s="278" t="s">
        <v>13561</v>
      </c>
      <c r="K181" s="278" t="s">
        <v>13558</v>
      </c>
      <c r="L181" s="278"/>
      <c r="M181" s="278"/>
      <c r="N181" s="278"/>
      <c r="O181" s="278"/>
      <c r="P181" s="278"/>
      <c r="Q181" s="278"/>
      <c r="R181" s="278"/>
      <c r="S181" s="284" t="s">
        <v>189</v>
      </c>
      <c r="T181" s="284">
        <v>3700</v>
      </c>
      <c r="U181" s="281"/>
      <c r="V181" s="281"/>
      <c r="W181" s="283"/>
      <c r="X181" s="722"/>
    </row>
    <row r="182" spans="1:24" ht="26.25" customHeight="1">
      <c r="A182" s="705"/>
      <c r="B182" s="278"/>
      <c r="C182" s="278" t="s">
        <v>10002</v>
      </c>
      <c r="D182" s="278" t="s">
        <v>191</v>
      </c>
      <c r="E182" s="278"/>
      <c r="F182" s="278"/>
      <c r="G182" s="278"/>
      <c r="H182" s="278"/>
      <c r="I182" s="278"/>
      <c r="J182" s="188" t="s">
        <v>13807</v>
      </c>
      <c r="K182" s="278"/>
      <c r="L182" s="278"/>
      <c r="M182" s="2476" t="s">
        <v>8707</v>
      </c>
      <c r="N182" s="2477"/>
      <c r="O182" s="2478"/>
      <c r="P182" s="280"/>
      <c r="Q182" s="278"/>
      <c r="R182" s="278"/>
      <c r="S182" s="284" t="s">
        <v>2472</v>
      </c>
      <c r="T182" s="284">
        <f>SUM(T177:T181)</f>
        <v>11705</v>
      </c>
      <c r="U182" s="281"/>
      <c r="V182" s="282"/>
      <c r="W182" s="283"/>
      <c r="X182" s="722"/>
    </row>
    <row r="183" spans="1:24" ht="26.25" customHeight="1" thickBot="1">
      <c r="A183" s="707"/>
      <c r="B183" s="708"/>
      <c r="C183" s="708" t="s">
        <v>10003</v>
      </c>
      <c r="D183" s="708" t="s">
        <v>191</v>
      </c>
      <c r="E183" s="708"/>
      <c r="F183" s="708"/>
      <c r="G183" s="708"/>
      <c r="H183" s="708"/>
      <c r="I183" s="708"/>
      <c r="J183" s="858" t="s">
        <v>13808</v>
      </c>
      <c r="K183" s="611" t="s">
        <v>13687</v>
      </c>
      <c r="L183" s="709"/>
      <c r="M183" s="709"/>
      <c r="N183" s="708"/>
      <c r="O183" s="708"/>
      <c r="P183" s="710"/>
      <c r="Q183" s="711"/>
      <c r="R183" s="711"/>
      <c r="S183" s="711"/>
      <c r="T183" s="711"/>
      <c r="U183" s="712"/>
      <c r="V183" s="713"/>
      <c r="W183" s="723"/>
      <c r="X183" s="724"/>
    </row>
    <row r="185" spans="1:24" ht="26.25" customHeight="1" thickBo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51"/>
      <c r="L185" s="4"/>
      <c r="M185" s="4"/>
      <c r="N185" s="451"/>
      <c r="O185" s="451"/>
      <c r="P185" s="452"/>
      <c r="Q185" s="4"/>
      <c r="R185" s="4"/>
      <c r="S185" s="4"/>
      <c r="T185" s="4"/>
      <c r="U185" s="453"/>
      <c r="V185" s="454"/>
      <c r="W185" s="455"/>
      <c r="X185" s="455"/>
    </row>
    <row r="186" spans="1:24" ht="26.25" customHeight="1">
      <c r="A186" s="1004" t="s">
        <v>188</v>
      </c>
      <c r="B186" s="1005"/>
      <c r="C186" s="1005" t="s">
        <v>26</v>
      </c>
      <c r="D186" s="1005" t="s">
        <v>190</v>
      </c>
      <c r="E186" s="1005" t="s">
        <v>191</v>
      </c>
      <c r="F186" s="1005" t="s">
        <v>191</v>
      </c>
      <c r="G186" s="1005" t="s">
        <v>191</v>
      </c>
      <c r="H186" s="1005" t="s">
        <v>191</v>
      </c>
      <c r="I186" s="1005" t="s">
        <v>13473</v>
      </c>
      <c r="J186" s="1010" t="s">
        <v>13736</v>
      </c>
      <c r="K186" s="1011" t="s">
        <v>11854</v>
      </c>
      <c r="L186" s="1005" t="s">
        <v>13869</v>
      </c>
      <c r="M186" s="2847" t="s">
        <v>13862</v>
      </c>
      <c r="N186" s="1011" t="s">
        <v>13859</v>
      </c>
      <c r="O186" s="1011">
        <v>871084</v>
      </c>
      <c r="P186" s="1015"/>
      <c r="Q186" s="1005" t="s">
        <v>363</v>
      </c>
      <c r="R186" s="1005">
        <f>IF(MID(RIGHT(S186,8),1,1)="M",2021,IF(MID(RIGHT(S186,8),1,1)="N",2022,IF(MID(RIGHT(S186,8),1,1)="P",2023,IF(MID(RIGHT(S186,8),1,1)="R",1994,IF(MID(RIGHT(S186,8),1,1)="S",1995,IF(MID(RIGHT(S186,8),1,1)="T",1996,IF(MID(RIGHT(S186,8),1,1)="V",1997,IF(MID(RIGHT(S186,8),1,1)="W",1998,IF(MID(RIGHT(S186,8),1,1)="X",1999,IF(MID(RIGHT(S186,8),1,1)="Y",2000,IF(MID(RIGHT(S186,8),1,1)="1",2001,IF(MID(RIGHT(S186,8),1,1)="2",2002,IF(MID(RIGHT(S186,8),1,1)="3",2003,IF(MID(RIGHT(S186,8),1,1)="4",2004,IF(MID(RIGHT(S186,8),1,1)="5",2005,IF(MID(RIGHT(S186,8),1,1)="6",2006,IF(MID(RIGHT(S186,8),1,1)="7",2007,IF(MID(RIGHT(S186,8),1,1)="8",2008,IF(MID(RIGHT(S186,8),1,1)="9",2009,IF(MID(RIGHT(S186,8),1,1)="A",2010,IF(MID(RIGHT(S186,8),1,1)="B",2011,IF(MID(RIGHT(S186,8),1,1)="C",2012,IF(MID(RIGHT(S186,8),1,1)="D",2013,IF(MID(RIGHT(S186,8),1,1)="E",2014,IF(MID(RIGHT(S186,8),1,1)="F",2015,IF(MID(RIGHT(S186,8),1,1)="G",2016,IF(MID(RIGHT(S186,8),1,1)="H",2017,IF(MID(RIGHT(S186,8),1,1)="J",2018,IF(MID(RIGHT(S186,8),1,1)="K",2019,IF(MID(RIGHT(S186,8),1,1)="L",2020,""))))))))))))))))))))))))))))))</f>
        <v>2016</v>
      </c>
      <c r="S186" s="1005" t="s">
        <v>13802</v>
      </c>
      <c r="T186" s="1005">
        <v>1900</v>
      </c>
      <c r="U186" s="1016">
        <v>45500</v>
      </c>
      <c r="V186" s="1016"/>
      <c r="W186" s="1017">
        <v>8600</v>
      </c>
      <c r="X186" s="1018">
        <v>9450</v>
      </c>
    </row>
    <row r="187" spans="1:24" ht="26.25" customHeight="1">
      <c r="A187" s="1006"/>
      <c r="B187" s="1007"/>
      <c r="C187" s="320" t="s">
        <v>3121</v>
      </c>
      <c r="D187" s="1007"/>
      <c r="E187" s="1007"/>
      <c r="F187" s="1007"/>
      <c r="G187" s="1007"/>
      <c r="H187" s="1007"/>
      <c r="I187" s="1007" t="s">
        <v>3598</v>
      </c>
      <c r="J187" s="317" t="s">
        <v>13737</v>
      </c>
      <c r="K187" s="1012" t="s">
        <v>195</v>
      </c>
      <c r="L187" s="1007" t="s">
        <v>13867</v>
      </c>
      <c r="M187" s="2787"/>
      <c r="N187" s="73" t="s">
        <v>2431</v>
      </c>
      <c r="O187" s="1525"/>
      <c r="P187" s="1019"/>
      <c r="Q187" s="1007" t="s">
        <v>361</v>
      </c>
      <c r="R187" s="1007">
        <f>IF(MID(RIGHT(S187,8),1,1)="M",2021,IF(MID(RIGHT(S187,8),1,1)="N",2022,IF(MID(RIGHT(S187,8),1,1)="P",2023,IF(MID(RIGHT(S187,8),1,1)="R",1994,IF(MID(RIGHT(S187,8),1,1)="S",1995,IF(MID(RIGHT(S187,8),1,1)="T",1996,IF(MID(RIGHT(S187,8),1,1)="V",1997,IF(MID(RIGHT(S187,8),1,1)="W",1998,IF(MID(RIGHT(S187,8),1,1)="X",1999,IF(MID(RIGHT(S187,8),1,1)="Y",2000,IF(MID(RIGHT(S187,8),1,1)="1",2001,IF(MID(RIGHT(S187,8),1,1)="2",2002,IF(MID(RIGHT(S187,8),1,1)="3",2003,IF(MID(RIGHT(S187,8),1,1)="4",2004,IF(MID(RIGHT(S187,8),1,1)="5",2005,IF(MID(RIGHT(S187,8),1,1)="6",2006,IF(MID(RIGHT(S187,8),1,1)="7",2007,IF(MID(RIGHT(S187,8),1,1)="8",2008,IF(MID(RIGHT(S187,8),1,1)="9",2009,IF(MID(RIGHT(S187,8),1,1)="A",2010,IF(MID(RIGHT(S187,8),1,1)="B",2011,IF(MID(RIGHT(S187,8),1,1)="C",2012,IF(MID(RIGHT(S187,8),1,1)="D",2013,IF(MID(RIGHT(S187,8),1,1)="E",2014,IF(MID(RIGHT(S187,8),1,1)="F",2015,IF(MID(RIGHT(S187,8),1,1)="G",2016,IF(MID(RIGHT(S187,8),1,1)="H",2017,IF(MID(RIGHT(S187,8),1,1)="J",2018,IF(MID(RIGHT(S187,8),1,1)="K",2019,IF(MID(RIGHT(S187,8),1,1)="L",2020,""))))))))))))))))))))))))))))))</f>
        <v>2018</v>
      </c>
      <c r="S187" s="1007" t="s">
        <v>13803</v>
      </c>
      <c r="T187" s="1007">
        <v>1700</v>
      </c>
      <c r="U187" s="1177"/>
      <c r="V187" s="1020"/>
      <c r="W187" s="1021" t="s">
        <v>13969</v>
      </c>
      <c r="X187" s="1022" t="s">
        <v>13940</v>
      </c>
    </row>
    <row r="188" spans="1:24" ht="26.25" customHeight="1">
      <c r="A188" s="1006"/>
      <c r="B188" s="1007"/>
      <c r="C188" s="1007" t="s">
        <v>12776</v>
      </c>
      <c r="D188" s="1007" t="s">
        <v>191</v>
      </c>
      <c r="E188" s="1007"/>
      <c r="F188" s="1007"/>
      <c r="G188" s="1007"/>
      <c r="H188" s="1007"/>
      <c r="I188" s="1007"/>
      <c r="J188" s="320" t="s">
        <v>13735</v>
      </c>
      <c r="K188" s="1013" t="s">
        <v>13738</v>
      </c>
      <c r="L188" s="1007" t="s">
        <v>13868</v>
      </c>
      <c r="M188" s="2787"/>
      <c r="N188" s="73" t="s">
        <v>7035</v>
      </c>
      <c r="O188" s="1013"/>
      <c r="P188" s="1019"/>
      <c r="Q188" s="1007" t="s">
        <v>361</v>
      </c>
      <c r="R188" s="1007">
        <f>IF(MID(RIGHT(S188,8),1,1)="M",2021,IF(MID(RIGHT(S188,8),1,1)="N",2022,IF(MID(RIGHT(S188,8),1,1)="P",2023,IF(MID(RIGHT(S188,8),1,1)="R",1994,IF(MID(RIGHT(S188,8),1,1)="S",1995,IF(MID(RIGHT(S188,8),1,1)="T",1996,IF(MID(RIGHT(S188,8),1,1)="V",1997,IF(MID(RIGHT(S188,8),1,1)="W",1998,IF(MID(RIGHT(S188,8),1,1)="X",1999,IF(MID(RIGHT(S188,8),1,1)="Y",2000,IF(MID(RIGHT(S188,8),1,1)="1",2001,IF(MID(RIGHT(S188,8),1,1)="2",2002,IF(MID(RIGHT(S188,8),1,1)="3",2003,IF(MID(RIGHT(S188,8),1,1)="4",2004,IF(MID(RIGHT(S188,8),1,1)="5",2005,IF(MID(RIGHT(S188,8),1,1)="6",2006,IF(MID(RIGHT(S188,8),1,1)="7",2007,IF(MID(RIGHT(S188,8),1,1)="8",2008,IF(MID(RIGHT(S188,8),1,1)="9",2009,IF(MID(RIGHT(S188,8),1,1)="A",2010,IF(MID(RIGHT(S188,8),1,1)="B",2011,IF(MID(RIGHT(S188,8),1,1)="C",2012,IF(MID(RIGHT(S188,8),1,1)="D",2013,IF(MID(RIGHT(S188,8),1,1)="E",2014,IF(MID(RIGHT(S188,8),1,1)="F",2015,IF(MID(RIGHT(S188,8),1,1)="G",2016,IF(MID(RIGHT(S188,8),1,1)="H",2017,IF(MID(RIGHT(S188,8),1,1)="J",2018,IF(MID(RIGHT(S188,8),1,1)="K",2019,IF(MID(RIGHT(S188,8),1,1)="L",2020,""))))))))))))))))))))))))))))))</f>
        <v>2019</v>
      </c>
      <c r="S188" s="1007" t="s">
        <v>13804</v>
      </c>
      <c r="T188" s="1007">
        <v>1700</v>
      </c>
      <c r="U188" s="1020"/>
      <c r="V188" s="1020"/>
      <c r="W188" s="1021"/>
      <c r="X188" s="1022"/>
    </row>
    <row r="189" spans="1:24" ht="26.25" customHeight="1">
      <c r="A189" s="1006"/>
      <c r="B189" s="1007"/>
      <c r="C189" s="1007" t="s">
        <v>12778</v>
      </c>
      <c r="D189" s="1007" t="s">
        <v>191</v>
      </c>
      <c r="E189" s="1007"/>
      <c r="F189" s="1007"/>
      <c r="G189" s="1007"/>
      <c r="H189" s="1007"/>
      <c r="I189" s="1007" t="s">
        <v>13888</v>
      </c>
      <c r="J189" s="320" t="s">
        <v>13809</v>
      </c>
      <c r="K189" s="1013" t="s">
        <v>11891</v>
      </c>
      <c r="L189" s="1007" t="s">
        <v>13885</v>
      </c>
      <c r="M189" s="2786"/>
      <c r="N189" s="73" t="s">
        <v>11765</v>
      </c>
      <c r="O189" s="1013"/>
      <c r="P189" s="1019"/>
      <c r="Q189" s="1007" t="s">
        <v>361</v>
      </c>
      <c r="R189" s="1007">
        <f>IF(MID(RIGHT(S189,8),1,1)="M",2021,IF(MID(RIGHT(S189,8),1,1)="N",2022,IF(MID(RIGHT(S189,8),1,1)="P",2023,IF(MID(RIGHT(S189,8),1,1)="R",1994,IF(MID(RIGHT(S189,8),1,1)="S",1995,IF(MID(RIGHT(S189,8),1,1)="T",1996,IF(MID(RIGHT(S189,8),1,1)="V",1997,IF(MID(RIGHT(S189,8),1,1)="W",1998,IF(MID(RIGHT(S189,8),1,1)="X",1999,IF(MID(RIGHT(S189,8),1,1)="Y",2000,IF(MID(RIGHT(S189,8),1,1)="1",2001,IF(MID(RIGHT(S189,8),1,1)="2",2002,IF(MID(RIGHT(S189,8),1,1)="3",2003,IF(MID(RIGHT(S189,8),1,1)="4",2004,IF(MID(RIGHT(S189,8),1,1)="5",2005,IF(MID(RIGHT(S189,8),1,1)="6",2006,IF(MID(RIGHT(S189,8),1,1)="7",2007,IF(MID(RIGHT(S189,8),1,1)="8",2008,IF(MID(RIGHT(S189,8),1,1)="9",2009,IF(MID(RIGHT(S189,8),1,1)="A",2010,IF(MID(RIGHT(S189,8),1,1)="B",2011,IF(MID(RIGHT(S189,8),1,1)="C",2012,IF(MID(RIGHT(S189,8),1,1)="D",2013,IF(MID(RIGHT(S189,8),1,1)="E",2014,IF(MID(RIGHT(S189,8),1,1)="F",2015,IF(MID(RIGHT(S189,8),1,1)="G",2016,IF(MID(RIGHT(S189,8),1,1)="H",2017,IF(MID(RIGHT(S189,8),1,1)="J",2018,IF(MID(RIGHT(S189,8),1,1)="K",2019,IF(MID(RIGHT(S189,8),1,1)="L",2020,""))))))))))))))))))))))))))))))</f>
        <v>2016</v>
      </c>
      <c r="S189" s="1007" t="s">
        <v>13805</v>
      </c>
      <c r="T189" s="1007">
        <v>1390</v>
      </c>
      <c r="U189" s="1023"/>
      <c r="V189" s="1023"/>
      <c r="W189" s="1021">
        <v>300</v>
      </c>
      <c r="X189" s="1022"/>
    </row>
    <row r="190" spans="1:24" ht="26.25" customHeight="1">
      <c r="A190" s="1006"/>
      <c r="B190" s="1007"/>
      <c r="C190" s="1007" t="s">
        <v>13047</v>
      </c>
      <c r="D190" s="1007" t="s">
        <v>191</v>
      </c>
      <c r="E190" s="1007"/>
      <c r="F190" s="1007"/>
      <c r="G190" s="1007"/>
      <c r="H190" s="1007"/>
      <c r="I190" s="1007"/>
      <c r="J190" s="1007"/>
      <c r="K190" s="1013"/>
      <c r="L190" s="1007"/>
      <c r="M190" s="1007"/>
      <c r="N190" s="1007"/>
      <c r="O190" s="1007"/>
      <c r="P190" s="1019"/>
      <c r="Q190" s="1007"/>
      <c r="R190" s="1007"/>
      <c r="S190" s="1024" t="s">
        <v>189</v>
      </c>
      <c r="T190" s="1024">
        <v>3890</v>
      </c>
      <c r="U190" s="1020"/>
      <c r="V190" s="1020"/>
      <c r="W190" s="1021" t="s">
        <v>14524</v>
      </c>
      <c r="X190" s="1022"/>
    </row>
    <row r="191" spans="1:24" ht="26.25" customHeight="1">
      <c r="A191" s="1006"/>
      <c r="B191" s="1007"/>
      <c r="C191" s="1007" t="s">
        <v>12213</v>
      </c>
      <c r="D191" s="1007" t="s">
        <v>191</v>
      </c>
      <c r="E191" s="1007"/>
      <c r="F191" s="1007"/>
      <c r="G191" s="1007"/>
      <c r="H191" s="1007"/>
      <c r="I191" s="1007"/>
      <c r="J191" s="1790" t="s">
        <v>13887</v>
      </c>
      <c r="K191" s="1013"/>
      <c r="L191" s="1007" t="s">
        <v>13886</v>
      </c>
      <c r="M191" s="1007"/>
      <c r="N191" s="1013"/>
      <c r="O191" s="1013"/>
      <c r="P191" s="1019"/>
      <c r="Q191" s="1007"/>
      <c r="R191" s="1007"/>
      <c r="S191" s="1024" t="s">
        <v>2472</v>
      </c>
      <c r="T191" s="1024">
        <f>SUM(T186:T190)</f>
        <v>10580</v>
      </c>
      <c r="U191" s="1020"/>
      <c r="V191" s="1020"/>
      <c r="W191" s="1021"/>
      <c r="X191" s="1022"/>
    </row>
    <row r="192" spans="1:24" ht="26.25" customHeight="1" thickBot="1">
      <c r="A192" s="1008"/>
      <c r="B192" s="1009"/>
      <c r="C192" s="1009" t="s">
        <v>10003</v>
      </c>
      <c r="D192" s="1009" t="s">
        <v>4036</v>
      </c>
      <c r="E192" s="1009"/>
      <c r="F192" s="1009"/>
      <c r="G192" s="1009"/>
      <c r="H192" s="1009"/>
      <c r="I192" s="1009"/>
      <c r="J192" s="1009"/>
      <c r="K192" s="611" t="s">
        <v>3848</v>
      </c>
      <c r="L192" s="1009"/>
      <c r="M192" s="1009"/>
      <c r="N192" s="1014"/>
      <c r="O192" s="1014"/>
      <c r="P192" s="1025"/>
      <c r="Q192" s="1009"/>
      <c r="R192" s="1009"/>
      <c r="S192" s="1025" t="s">
        <v>12541</v>
      </c>
      <c r="T192" s="1025">
        <v>6690</v>
      </c>
      <c r="U192" s="1027"/>
      <c r="V192" s="1028"/>
      <c r="W192" s="1029"/>
      <c r="X192" s="1030"/>
    </row>
    <row r="194" spans="1:24" ht="26.25" customHeight="1" thickBot="1">
      <c r="A194" s="445"/>
      <c r="B194" s="445"/>
      <c r="C194" s="445"/>
      <c r="D194" s="445"/>
      <c r="E194" s="445"/>
      <c r="F194" s="445"/>
      <c r="G194" s="445"/>
      <c r="H194" s="445"/>
      <c r="I194" s="445"/>
      <c r="J194" s="445"/>
      <c r="K194" s="1735"/>
      <c r="L194" s="445"/>
      <c r="M194" s="1736"/>
      <c r="N194" s="446"/>
      <c r="O194" s="446"/>
      <c r="P194" s="447"/>
      <c r="Q194" s="445"/>
      <c r="R194" s="445"/>
      <c r="S194" s="445"/>
      <c r="T194" s="445"/>
      <c r="U194" s="448"/>
      <c r="V194" s="449"/>
      <c r="W194" s="450"/>
      <c r="X194" s="450"/>
    </row>
    <row r="195" spans="1:24" ht="26.25" customHeight="1">
      <c r="A195" s="1004" t="s">
        <v>2709</v>
      </c>
      <c r="B195" s="1005"/>
      <c r="C195" s="2880" t="s">
        <v>13985</v>
      </c>
      <c r="D195" s="1005" t="s">
        <v>190</v>
      </c>
      <c r="E195" s="1005" t="s">
        <v>191</v>
      </c>
      <c r="F195" s="1005" t="s">
        <v>191</v>
      </c>
      <c r="G195" s="1005" t="s">
        <v>191</v>
      </c>
      <c r="H195" s="1485"/>
      <c r="I195" s="1005" t="s">
        <v>8261</v>
      </c>
      <c r="J195" s="1005" t="s">
        <v>13720</v>
      </c>
      <c r="K195" s="1011" t="s">
        <v>12301</v>
      </c>
      <c r="L195" s="2847" t="s">
        <v>13920</v>
      </c>
      <c r="M195" s="1005" t="s">
        <v>13550</v>
      </c>
      <c r="N195" s="2891" t="s">
        <v>13923</v>
      </c>
      <c r="O195" s="1739" t="s">
        <v>14021</v>
      </c>
      <c r="P195" s="2886" t="s">
        <v>14272</v>
      </c>
      <c r="Q195" s="1005" t="s">
        <v>13810</v>
      </c>
      <c r="R195" s="1005">
        <f t="shared" ref="R195:R202" si="0">IF(MID(RIGHT(S195,8),1,1)="M",2021,IF(MID(RIGHT(S195,8),1,1)="N",2022,IF(MID(RIGHT(S195,8),1,1)="P",2023,IF(MID(RIGHT(S195,8),1,1)="R",1994,IF(MID(RIGHT(S195,8),1,1)="S",1995,IF(MID(RIGHT(S195,8),1,1)="T",1996,IF(MID(RIGHT(S195,8),1,1)="V",1997,IF(MID(RIGHT(S195,8),1,1)="W",1998,IF(MID(RIGHT(S195,8),1,1)="X",1999,IF(MID(RIGHT(S195,8),1,1)="Y",2000,IF(MID(RIGHT(S195,8),1,1)="1",2001,IF(MID(RIGHT(S195,8),1,1)="2",2002,IF(MID(RIGHT(S195,8),1,1)="3",2003,IF(MID(RIGHT(S195,8),1,1)="4",2004,IF(MID(RIGHT(S195,8),1,1)="5",2005,IF(MID(RIGHT(S195,8),1,1)="6",2006,IF(MID(RIGHT(S195,8),1,1)="7",2007,IF(MID(RIGHT(S195,8),1,1)="8",2008,IF(MID(RIGHT(S195,8),1,1)="9",2009,IF(MID(RIGHT(S195,8),1,1)="A",2010,IF(MID(RIGHT(S195,8),1,1)="B",2011,IF(MID(RIGHT(S195,8),1,1)="C",2012,IF(MID(RIGHT(S195,8),1,1)="D",2013,IF(MID(RIGHT(S195,8),1,1)="E",2014,IF(MID(RIGHT(S195,8),1,1)="F",2015,IF(MID(RIGHT(S195,8),1,1)="G",2016,IF(MID(RIGHT(S195,8),1,1)="H",2017,IF(MID(RIGHT(S195,8),1,1)="J",2018,IF(MID(RIGHT(S195,8),1,1)="K",2019,IF(MID(RIGHT(S195,8),1,1)="L",2020,""))))))))))))))))))))))))))))))</f>
        <v>2016</v>
      </c>
      <c r="S195" s="1005" t="s">
        <v>13524</v>
      </c>
      <c r="T195" s="1005">
        <v>1735</v>
      </c>
      <c r="U195" s="1412">
        <v>45498</v>
      </c>
      <c r="V195" s="1016">
        <v>45529</v>
      </c>
      <c r="W195" s="1816">
        <v>1650</v>
      </c>
      <c r="X195" s="1815">
        <f>W195+50</f>
        <v>1700</v>
      </c>
    </row>
    <row r="196" spans="1:24" ht="26.25" customHeight="1">
      <c r="A196" s="1006"/>
      <c r="B196" s="1007"/>
      <c r="C196" s="2881"/>
      <c r="D196" s="1007"/>
      <c r="E196" s="1007" t="s">
        <v>191</v>
      </c>
      <c r="F196" s="1007" t="s">
        <v>191</v>
      </c>
      <c r="G196" s="1007" t="s">
        <v>191</v>
      </c>
      <c r="H196" s="1493"/>
      <c r="I196" s="1007"/>
      <c r="J196" s="1794" t="s">
        <v>13922</v>
      </c>
      <c r="K196" s="1013"/>
      <c r="L196" s="2787"/>
      <c r="M196" s="1565" t="s">
        <v>13811</v>
      </c>
      <c r="N196" s="2758"/>
      <c r="O196" s="1563" t="s">
        <v>14019</v>
      </c>
      <c r="P196" s="2887"/>
      <c r="Q196" s="1007" t="s">
        <v>9588</v>
      </c>
      <c r="R196" s="1007">
        <f t="shared" si="0"/>
        <v>2015</v>
      </c>
      <c r="S196" s="1007" t="s">
        <v>13525</v>
      </c>
      <c r="T196" s="1007">
        <v>2045</v>
      </c>
      <c r="U196" s="1020">
        <v>45500</v>
      </c>
      <c r="V196" s="1023">
        <v>45535</v>
      </c>
      <c r="W196" s="1552">
        <v>1750</v>
      </c>
      <c r="X196" s="1584">
        <f>W196+50</f>
        <v>1800</v>
      </c>
    </row>
    <row r="197" spans="1:24" ht="26.25" customHeight="1">
      <c r="A197" s="1566"/>
      <c r="B197" s="1565"/>
      <c r="C197" s="2881"/>
      <c r="D197" s="1565"/>
      <c r="E197" s="1565" t="s">
        <v>191</v>
      </c>
      <c r="F197" s="1007" t="s">
        <v>191</v>
      </c>
      <c r="G197" s="1007" t="s">
        <v>191</v>
      </c>
      <c r="H197" s="1493"/>
      <c r="I197" s="1565"/>
      <c r="J197" s="1546"/>
      <c r="K197" s="1563"/>
      <c r="L197" s="2787"/>
      <c r="M197" s="1565" t="s">
        <v>13812</v>
      </c>
      <c r="N197" s="2758"/>
      <c r="O197" s="1563" t="s">
        <v>14019</v>
      </c>
      <c r="P197" s="2887"/>
      <c r="Q197" s="1565" t="s">
        <v>9588</v>
      </c>
      <c r="R197" s="1565">
        <f t="shared" si="0"/>
        <v>2015</v>
      </c>
      <c r="S197" s="1565" t="s">
        <v>13526</v>
      </c>
      <c r="T197" s="1565">
        <v>2045</v>
      </c>
      <c r="U197" s="1569"/>
      <c r="V197" s="1603"/>
      <c r="W197" s="1552">
        <v>1750</v>
      </c>
      <c r="X197" s="1584">
        <f t="shared" ref="X197:X202" si="1">W197+50</f>
        <v>1800</v>
      </c>
    </row>
    <row r="198" spans="1:24" ht="26.25" customHeight="1">
      <c r="A198" s="1006"/>
      <c r="B198" s="1007"/>
      <c r="C198" s="2881"/>
      <c r="D198" s="1007"/>
      <c r="E198" s="1007" t="s">
        <v>191</v>
      </c>
      <c r="F198" s="1007" t="s">
        <v>191</v>
      </c>
      <c r="G198" s="1007" t="s">
        <v>191</v>
      </c>
      <c r="H198" s="1493"/>
      <c r="I198" s="1007"/>
      <c r="J198" s="1007"/>
      <c r="K198" s="1013"/>
      <c r="L198" s="2787"/>
      <c r="M198" s="2785" t="s">
        <v>13529</v>
      </c>
      <c r="N198" s="2758"/>
      <c r="O198" s="1007" t="s">
        <v>14020</v>
      </c>
      <c r="P198" s="2887"/>
      <c r="Q198" s="1007" t="s">
        <v>13527</v>
      </c>
      <c r="R198" s="1007">
        <f t="shared" si="0"/>
        <v>2015</v>
      </c>
      <c r="S198" s="1007" t="s">
        <v>13528</v>
      </c>
      <c r="T198" s="1007">
        <v>1955</v>
      </c>
      <c r="U198" s="1020"/>
      <c r="V198" s="1020"/>
      <c r="W198" s="1552">
        <v>1650</v>
      </c>
      <c r="X198" s="1584">
        <f t="shared" si="1"/>
        <v>1700</v>
      </c>
    </row>
    <row r="199" spans="1:24" ht="26.25" customHeight="1">
      <c r="A199" s="1553"/>
      <c r="B199" s="1546"/>
      <c r="C199" s="2881"/>
      <c r="D199" s="1007"/>
      <c r="E199" s="1546" t="s">
        <v>191</v>
      </c>
      <c r="F199" s="1007" t="s">
        <v>191</v>
      </c>
      <c r="G199" s="1007" t="s">
        <v>191</v>
      </c>
      <c r="H199" s="1493"/>
      <c r="I199" s="1546"/>
      <c r="J199" s="1546"/>
      <c r="K199" s="1545"/>
      <c r="L199" s="2787"/>
      <c r="M199" s="2786"/>
      <c r="N199" s="2758"/>
      <c r="O199" s="1007" t="s">
        <v>14020</v>
      </c>
      <c r="P199" s="2887"/>
      <c r="Q199" s="1546" t="s">
        <v>13527</v>
      </c>
      <c r="R199" s="1007">
        <f t="shared" si="0"/>
        <v>2015</v>
      </c>
      <c r="S199" s="1007" t="s">
        <v>13530</v>
      </c>
      <c r="T199" s="1546">
        <v>1955</v>
      </c>
      <c r="U199" s="1555"/>
      <c r="V199" s="1555"/>
      <c r="W199" s="1817">
        <v>1650</v>
      </c>
      <c r="X199" s="1584">
        <f t="shared" si="1"/>
        <v>1700</v>
      </c>
    </row>
    <row r="200" spans="1:24" ht="26.25" customHeight="1">
      <c r="A200" s="1553"/>
      <c r="B200" s="1546"/>
      <c r="C200" s="2881"/>
      <c r="D200" s="1546"/>
      <c r="E200" s="1546" t="s">
        <v>191</v>
      </c>
      <c r="F200" s="1007" t="s">
        <v>191</v>
      </c>
      <c r="G200" s="1007" t="s">
        <v>191</v>
      </c>
      <c r="H200" s="1493"/>
      <c r="I200" s="1546"/>
      <c r="J200" s="1546"/>
      <c r="K200" s="1545"/>
      <c r="L200" s="2787"/>
      <c r="M200" s="1007" t="s">
        <v>13740</v>
      </c>
      <c r="N200" s="2758"/>
      <c r="O200" s="1563" t="s">
        <v>14019</v>
      </c>
      <c r="P200" s="2887"/>
      <c r="Q200" s="1007" t="s">
        <v>229</v>
      </c>
      <c r="R200" s="1007">
        <f t="shared" si="0"/>
        <v>2016</v>
      </c>
      <c r="S200" s="1546" t="s">
        <v>13739</v>
      </c>
      <c r="T200" s="1546">
        <v>2080</v>
      </c>
      <c r="U200" s="1555"/>
      <c r="V200" s="1555"/>
      <c r="W200" s="1817">
        <v>1650</v>
      </c>
      <c r="X200" s="1809">
        <f t="shared" si="1"/>
        <v>1700</v>
      </c>
    </row>
    <row r="201" spans="1:24" ht="26.25" customHeight="1">
      <c r="A201" s="1553"/>
      <c r="B201" s="1546"/>
      <c r="C201" s="2881"/>
      <c r="D201" s="1546"/>
      <c r="E201" s="1546" t="s">
        <v>191</v>
      </c>
      <c r="F201" s="1007" t="s">
        <v>191</v>
      </c>
      <c r="G201" s="1007" t="s">
        <v>191</v>
      </c>
      <c r="H201" s="1493"/>
      <c r="I201" s="1546"/>
      <c r="J201" s="1546"/>
      <c r="K201" s="1545"/>
      <c r="L201" s="2787"/>
      <c r="M201" s="1007" t="s">
        <v>13742</v>
      </c>
      <c r="N201" s="2758"/>
      <c r="O201" s="1563" t="s">
        <v>14019</v>
      </c>
      <c r="P201" s="2887"/>
      <c r="Q201" s="1565" t="s">
        <v>9588</v>
      </c>
      <c r="R201" s="1007">
        <f t="shared" si="0"/>
        <v>2014</v>
      </c>
      <c r="S201" s="1546" t="s">
        <v>13741</v>
      </c>
      <c r="T201" s="1546">
        <v>2045</v>
      </c>
      <c r="U201" s="1555"/>
      <c r="V201" s="1555"/>
      <c r="W201" s="1817">
        <v>1750</v>
      </c>
      <c r="X201" s="1809">
        <f t="shared" si="1"/>
        <v>1800</v>
      </c>
    </row>
    <row r="202" spans="1:24" ht="26.25" customHeight="1">
      <c r="A202" s="1553"/>
      <c r="B202" s="1546"/>
      <c r="C202" s="2882"/>
      <c r="D202" s="1546"/>
      <c r="E202" s="1546" t="s">
        <v>191</v>
      </c>
      <c r="F202" s="1007" t="s">
        <v>191</v>
      </c>
      <c r="G202" s="1007" t="s">
        <v>191</v>
      </c>
      <c r="H202" s="1493"/>
      <c r="I202" s="1546"/>
      <c r="J202" s="1546"/>
      <c r="K202" s="1545"/>
      <c r="L202" s="2786"/>
      <c r="M202" s="1007" t="s">
        <v>13744</v>
      </c>
      <c r="N202" s="2757"/>
      <c r="O202" s="1563" t="s">
        <v>14019</v>
      </c>
      <c r="P202" s="2888"/>
      <c r="Q202" s="1546" t="s">
        <v>232</v>
      </c>
      <c r="R202" s="1007">
        <f t="shared" si="0"/>
        <v>2015</v>
      </c>
      <c r="S202" s="1546" t="s">
        <v>13743</v>
      </c>
      <c r="T202" s="1546">
        <v>1665</v>
      </c>
      <c r="U202" s="1555"/>
      <c r="V202" s="1555"/>
      <c r="W202" s="1817">
        <v>1650</v>
      </c>
      <c r="X202" s="1809">
        <f t="shared" si="1"/>
        <v>1700</v>
      </c>
    </row>
    <row r="203" spans="1:24" ht="26.25" customHeight="1">
      <c r="A203" s="1553"/>
      <c r="B203" s="1546"/>
      <c r="C203" s="1791" t="s">
        <v>13984</v>
      </c>
      <c r="D203" s="1546"/>
      <c r="E203" s="1546"/>
      <c r="F203" s="1546"/>
      <c r="G203" s="1546"/>
      <c r="H203" s="1007"/>
      <c r="I203" s="1546"/>
      <c r="J203" s="1546"/>
      <c r="K203" s="1545"/>
      <c r="L203" s="425" t="s">
        <v>3359</v>
      </c>
      <c r="M203" s="1013"/>
      <c r="N203" s="1013"/>
      <c r="O203" s="1546"/>
      <c r="P203" s="1546"/>
      <c r="Q203" s="1546"/>
      <c r="R203" s="1546"/>
      <c r="S203" s="1546"/>
      <c r="T203" s="1546"/>
      <c r="U203" s="1555"/>
      <c r="V203" s="1555"/>
      <c r="W203" s="1817"/>
      <c r="X203" s="1809"/>
    </row>
    <row r="204" spans="1:24" ht="26.25" customHeight="1">
      <c r="A204" s="1553"/>
      <c r="B204" s="1546"/>
      <c r="C204" s="2785" t="s">
        <v>3459</v>
      </c>
      <c r="D204" s="1546"/>
      <c r="E204" s="1546" t="s">
        <v>191</v>
      </c>
      <c r="F204" s="1546" t="s">
        <v>191</v>
      </c>
      <c r="G204" s="1546" t="s">
        <v>191</v>
      </c>
      <c r="H204" s="1493"/>
      <c r="I204" s="1546"/>
      <c r="J204" s="1546"/>
      <c r="K204" s="1545"/>
      <c r="L204" s="2756" t="s">
        <v>13921</v>
      </c>
      <c r="M204" s="1545" t="s">
        <v>13799</v>
      </c>
      <c r="N204" s="1007"/>
      <c r="O204" s="1546"/>
      <c r="P204" s="2889" t="s">
        <v>14272</v>
      </c>
      <c r="Q204" s="1546" t="s">
        <v>338</v>
      </c>
      <c r="R204" s="1007">
        <f>IF(MID(RIGHT(S204,8),1,1)="M",2021,IF(MID(RIGHT(S204,8),1,1)="N",2022,IF(MID(RIGHT(S204,8),1,1)="P",2023,IF(MID(RIGHT(S204,8),1,1)="R",1994,IF(MID(RIGHT(S204,8),1,1)="S",1995,IF(MID(RIGHT(S204,8),1,1)="T",1996,IF(MID(RIGHT(S204,8),1,1)="V",1997,IF(MID(RIGHT(S204,8),1,1)="W",1998,IF(MID(RIGHT(S204,8),1,1)="X",1999,IF(MID(RIGHT(S204,8),1,1)="Y",2000,IF(MID(RIGHT(S204,8),1,1)="1",2001,IF(MID(RIGHT(S204,8),1,1)="2",2002,IF(MID(RIGHT(S204,8),1,1)="3",2003,IF(MID(RIGHT(S204,8),1,1)="4",2004,IF(MID(RIGHT(S204,8),1,1)="5",2005,IF(MID(RIGHT(S204,8),1,1)="6",2006,IF(MID(RIGHT(S204,8),1,1)="7",2007,IF(MID(RIGHT(S204,8),1,1)="8",2008,IF(MID(RIGHT(S204,8),1,1)="9",2009,IF(MID(RIGHT(S204,8),1,1)="A",2010,IF(MID(RIGHT(S204,8),1,1)="B",2011,IF(MID(RIGHT(S204,8),1,1)="C",2012,IF(MID(RIGHT(S204,8),1,1)="D",2013,IF(MID(RIGHT(S204,8),1,1)="E",2014,IF(MID(RIGHT(S204,8),1,1)="F",2015,IF(MID(RIGHT(S204,8),1,1)="G",2016,IF(MID(RIGHT(S204,8),1,1)="H",2017,IF(MID(RIGHT(S204,8),1,1)="J",2018,IF(MID(RIGHT(S204,8),1,1)="K",2019,IF(MID(RIGHT(S204,8),1,1)="L",2020,""))))))))))))))))))))))))))))))</f>
        <v>2012</v>
      </c>
      <c r="S204" s="1546" t="s">
        <v>13798</v>
      </c>
      <c r="T204" s="1546">
        <v>1350</v>
      </c>
      <c r="U204" s="1555"/>
      <c r="V204" s="1555"/>
      <c r="W204" s="1817">
        <v>1650</v>
      </c>
      <c r="X204" s="1809">
        <f>W204+50</f>
        <v>1700</v>
      </c>
    </row>
    <row r="205" spans="1:24" ht="26.25" customHeight="1">
      <c r="A205" s="1553"/>
      <c r="B205" s="1546"/>
      <c r="C205" s="2786"/>
      <c r="D205" s="1546"/>
      <c r="E205" s="1546" t="s">
        <v>191</v>
      </c>
      <c r="F205" s="1546" t="s">
        <v>191</v>
      </c>
      <c r="G205" s="1546" t="s">
        <v>191</v>
      </c>
      <c r="H205" s="1493"/>
      <c r="I205" s="1546"/>
      <c r="J205" s="1546" t="s">
        <v>12970</v>
      </c>
      <c r="K205" s="1545"/>
      <c r="L205" s="2757"/>
      <c r="M205" s="1545" t="s">
        <v>13797</v>
      </c>
      <c r="N205" s="1007"/>
      <c r="O205" s="1546"/>
      <c r="P205" s="2890"/>
      <c r="Q205" s="1546" t="s">
        <v>338</v>
      </c>
      <c r="R205" s="1007">
        <f>IF(MID(RIGHT(S205,8),1,1)="M",2021,IF(MID(RIGHT(S205,8),1,1)="N",2022,IF(MID(RIGHT(S205,8),1,1)="P",2023,IF(MID(RIGHT(S205,8),1,1)="R",1994,IF(MID(RIGHT(S205,8),1,1)="S",1995,IF(MID(RIGHT(S205,8),1,1)="T",1996,IF(MID(RIGHT(S205,8),1,1)="V",1997,IF(MID(RIGHT(S205,8),1,1)="W",1998,IF(MID(RIGHT(S205,8),1,1)="X",1999,IF(MID(RIGHT(S205,8),1,1)="Y",2000,IF(MID(RIGHT(S205,8),1,1)="1",2001,IF(MID(RIGHT(S205,8),1,1)="2",2002,IF(MID(RIGHT(S205,8),1,1)="3",2003,IF(MID(RIGHT(S205,8),1,1)="4",2004,IF(MID(RIGHT(S205,8),1,1)="5",2005,IF(MID(RIGHT(S205,8),1,1)="6",2006,IF(MID(RIGHT(S205,8),1,1)="7",2007,IF(MID(RIGHT(S205,8),1,1)="8",2008,IF(MID(RIGHT(S205,8),1,1)="9",2009,IF(MID(RIGHT(S205,8),1,1)="A",2010,IF(MID(RIGHT(S205,8),1,1)="B",2011,IF(MID(RIGHT(S205,8),1,1)="C",2012,IF(MID(RIGHT(S205,8),1,1)="D",2013,IF(MID(RIGHT(S205,8),1,1)="E",2014,IF(MID(RIGHT(S205,8),1,1)="F",2015,IF(MID(RIGHT(S205,8),1,1)="G",2016,IF(MID(RIGHT(S205,8),1,1)="H",2017,IF(MID(RIGHT(S205,8),1,1)="J",2018,IF(MID(RIGHT(S205,8),1,1)="K",2019,IF(MID(RIGHT(S205,8),1,1)="L",2020,""))))))))))))))))))))))))))))))</f>
        <v>2013</v>
      </c>
      <c r="S205" s="1546" t="s">
        <v>13796</v>
      </c>
      <c r="T205" s="1546">
        <v>1415</v>
      </c>
      <c r="U205" s="1555"/>
      <c r="V205" s="1555"/>
      <c r="W205" s="1817">
        <v>1650</v>
      </c>
      <c r="X205" s="1809">
        <f>W205+50</f>
        <v>1700</v>
      </c>
    </row>
    <row r="206" spans="1:24" ht="26.25" customHeight="1" thickBot="1">
      <c r="A206" s="1008"/>
      <c r="B206" s="1009"/>
      <c r="C206" s="845" t="s">
        <v>13800</v>
      </c>
      <c r="D206" s="1009"/>
      <c r="E206" s="1009"/>
      <c r="F206" s="1009"/>
      <c r="G206" s="1009"/>
      <c r="H206" s="1009"/>
      <c r="I206" s="1009"/>
      <c r="J206" s="1009"/>
      <c r="K206" s="611" t="s">
        <v>13721</v>
      </c>
      <c r="L206" s="469" t="s">
        <v>3359</v>
      </c>
      <c r="M206" s="1009"/>
      <c r="N206" s="1014"/>
      <c r="O206" s="1014"/>
      <c r="P206" s="1025"/>
      <c r="Q206" s="1009"/>
      <c r="R206" s="1009"/>
      <c r="S206" s="1026"/>
      <c r="T206" s="1026"/>
      <c r="U206" s="1027"/>
      <c r="V206" s="1028"/>
      <c r="W206" s="1029"/>
      <c r="X206" s="1030"/>
    </row>
    <row r="208" spans="1:24" ht="26.25" customHeight="1" thickBot="1"/>
    <row r="209" spans="1:24" ht="26.25" customHeight="1">
      <c r="A209" s="1453" t="s">
        <v>188</v>
      </c>
      <c r="B209" s="1454"/>
      <c r="C209" s="1454" t="s">
        <v>155</v>
      </c>
      <c r="D209" s="1454" t="s">
        <v>198</v>
      </c>
      <c r="E209" s="1454" t="s">
        <v>191</v>
      </c>
      <c r="F209" s="1454" t="s">
        <v>191</v>
      </c>
      <c r="G209" s="1454" t="s">
        <v>191</v>
      </c>
      <c r="H209" s="1483"/>
      <c r="I209" s="1454" t="s">
        <v>126</v>
      </c>
      <c r="J209" s="1454" t="s">
        <v>13760</v>
      </c>
      <c r="K209" s="1455" t="s">
        <v>131</v>
      </c>
      <c r="L209" s="1454" t="s">
        <v>13873</v>
      </c>
      <c r="M209" s="1454" t="s">
        <v>13816</v>
      </c>
      <c r="N209" s="1455" t="s">
        <v>14042</v>
      </c>
      <c r="O209" s="1455" t="s">
        <v>14043</v>
      </c>
      <c r="P209" s="1456" t="s">
        <v>14513</v>
      </c>
      <c r="Q209" s="1454" t="s">
        <v>13815</v>
      </c>
      <c r="R209" s="1454">
        <f>IF(MID(RIGHT(S209,8),1,1)="M",2021,IF(MID(RIGHT(S209,8),1,1)="N",2022,IF(MID(RIGHT(S209,8),1,1)="P",2023,IF(MID(RIGHT(S209,8),1,1)="R",1994,IF(MID(RIGHT(S209,8),1,1)="S",1995,IF(MID(RIGHT(S209,8),1,1)="T",1996,IF(MID(RIGHT(S209,8),1,1)="V",1997,IF(MID(RIGHT(S209,8),1,1)="W",1998,IF(MID(RIGHT(S209,8),1,1)="X",1999,IF(MID(RIGHT(S209,8),1,1)="Y",2000,IF(MID(RIGHT(S209,8),1,1)="1",2001,IF(MID(RIGHT(S209,8),1,1)="2",2002,IF(MID(RIGHT(S209,8),1,1)="3",2003,IF(MID(RIGHT(S209,8),1,1)="4",2004,IF(MID(RIGHT(S209,8),1,1)="5",2005,IF(MID(RIGHT(S209,8),1,1)="6",2006,IF(MID(RIGHT(S209,8),1,1)="7",2007,IF(MID(RIGHT(S209,8),1,1)="8",2008,IF(MID(RIGHT(S209,8),1,1)="9",2009,IF(MID(RIGHT(S209,8),1,1)="A",2010,IF(MID(RIGHT(S209,8),1,1)="B",2011,IF(MID(RIGHT(S209,8),1,1)="C",2012,IF(MID(RIGHT(S209,8),1,1)="D",2013,IF(MID(RIGHT(S209,8),1,1)="E",2014,IF(MID(RIGHT(S209,8),1,1)="F",2015,IF(MID(RIGHT(S209,8),1,1)="G",2016,IF(MID(RIGHT(S209,8),1,1)="H",2017,IF(MID(RIGHT(S209,8),1,1)="J",2018,IF(MID(RIGHT(S209,8),1,1)="K",2019,IF(MID(RIGHT(S209,8),1,1)="L",2020,""))))))))))))))))))))))))))))))</f>
        <v>2013</v>
      </c>
      <c r="S209" s="1454" t="s">
        <v>14924</v>
      </c>
      <c r="T209" s="1454">
        <v>1985</v>
      </c>
      <c r="U209" s="1457">
        <v>45502</v>
      </c>
      <c r="V209" s="1457">
        <v>45565</v>
      </c>
      <c r="W209" s="1458"/>
      <c r="X209" s="1459">
        <v>700</v>
      </c>
    </row>
    <row r="210" spans="1:24" ht="26.25" customHeight="1">
      <c r="A210" s="1460"/>
      <c r="B210" s="125"/>
      <c r="C210" s="320" t="s">
        <v>13757</v>
      </c>
      <c r="D210" s="125"/>
      <c r="E210" s="125"/>
      <c r="F210" s="125"/>
      <c r="G210" s="125"/>
      <c r="H210" s="125"/>
      <c r="I210" s="125" t="s">
        <v>194</v>
      </c>
      <c r="J210" s="412" t="s">
        <v>13771</v>
      </c>
      <c r="K210" s="132" t="s">
        <v>11774</v>
      </c>
      <c r="L210" s="425" t="s">
        <v>3603</v>
      </c>
      <c r="M210" s="125" t="s">
        <v>13819</v>
      </c>
      <c r="N210" s="73" t="s">
        <v>2906</v>
      </c>
      <c r="O210" s="126" t="s">
        <v>13814</v>
      </c>
      <c r="P210" s="127" t="s">
        <v>14969</v>
      </c>
      <c r="Q210" s="125" t="s">
        <v>13817</v>
      </c>
      <c r="R210" s="125">
        <f>IF(MID(RIGHT(S210,8),1,1)="M",2021,IF(MID(RIGHT(S210,8),1,1)="N",2022,IF(MID(RIGHT(S210,8),1,1)="P",2023,IF(MID(RIGHT(S210,8),1,1)="R",1994,IF(MID(RIGHT(S210,8),1,1)="S",1995,IF(MID(RIGHT(S210,8),1,1)="T",1996,IF(MID(RIGHT(S210,8),1,1)="V",1997,IF(MID(RIGHT(S210,8),1,1)="W",1998,IF(MID(RIGHT(S210,8),1,1)="X",1999,IF(MID(RIGHT(S210,8),1,1)="Y",2000,IF(MID(RIGHT(S210,8),1,1)="1",2001,IF(MID(RIGHT(S210,8),1,1)="2",2002,IF(MID(RIGHT(S210,8),1,1)="3",2003,IF(MID(RIGHT(S210,8),1,1)="4",2004,IF(MID(RIGHT(S210,8),1,1)="5",2005,IF(MID(RIGHT(S210,8),1,1)="6",2006,IF(MID(RIGHT(S210,8),1,1)="7",2007,IF(MID(RIGHT(S210,8),1,1)="8",2008,IF(MID(RIGHT(S210,8),1,1)="9",2009,IF(MID(RIGHT(S210,8),1,1)="A",2010,IF(MID(RIGHT(S210,8),1,1)="B",2011,IF(MID(RIGHT(S210,8),1,1)="C",2012,IF(MID(RIGHT(S210,8),1,1)="D",2013,IF(MID(RIGHT(S210,8),1,1)="E",2014,IF(MID(RIGHT(S210,8),1,1)="F",2015,IF(MID(RIGHT(S210,8),1,1)="G",2016,IF(MID(RIGHT(S210,8),1,1)="H",2017,IF(MID(RIGHT(S210,8),1,1)="J",2018,IF(MID(RIGHT(S210,8),1,1)="K",2019,IF(MID(RIGHT(S210,8),1,1)="L",2020,""))))))))))))))))))))))))))))))</f>
        <v>2010</v>
      </c>
      <c r="S210" s="125" t="s">
        <v>13791</v>
      </c>
      <c r="T210" s="125">
        <v>1995</v>
      </c>
      <c r="U210" s="129">
        <v>45504</v>
      </c>
      <c r="V210" s="128">
        <v>45581</v>
      </c>
      <c r="W210" s="130" t="s">
        <v>14051</v>
      </c>
      <c r="X210" s="1461" t="s">
        <v>14512</v>
      </c>
    </row>
    <row r="211" spans="1:24" ht="26.25" customHeight="1">
      <c r="A211" s="1460"/>
      <c r="B211" s="125"/>
      <c r="C211" s="125" t="s">
        <v>12776</v>
      </c>
      <c r="D211" s="125" t="s">
        <v>191</v>
      </c>
      <c r="E211" s="125"/>
      <c r="F211" s="125"/>
      <c r="G211" s="125"/>
      <c r="H211" s="125"/>
      <c r="I211" s="125"/>
      <c r="J211" s="425" t="s">
        <v>13758</v>
      </c>
      <c r="K211" s="126" t="s">
        <v>13761</v>
      </c>
      <c r="L211" s="1752" t="s">
        <v>14936</v>
      </c>
      <c r="M211" s="125" t="s">
        <v>13820</v>
      </c>
      <c r="N211" s="73" t="s">
        <v>7035</v>
      </c>
      <c r="O211" s="126"/>
      <c r="P211" s="127"/>
      <c r="Q211" s="125" t="s">
        <v>13504</v>
      </c>
      <c r="R211" s="125">
        <f>IF(MID(RIGHT(S211,8),1,1)="M",2021,IF(MID(RIGHT(S211,8),1,1)="N",2022,IF(MID(RIGHT(S211,8),1,1)="P",2023,IF(MID(RIGHT(S211,8),1,1)="R",1994,IF(MID(RIGHT(S211,8),1,1)="S",1995,IF(MID(RIGHT(S211,8),1,1)="T",1996,IF(MID(RIGHT(S211,8),1,1)="V",1997,IF(MID(RIGHT(S211,8),1,1)="W",1998,IF(MID(RIGHT(S211,8),1,1)="X",1999,IF(MID(RIGHT(S211,8),1,1)="Y",2000,IF(MID(RIGHT(S211,8),1,1)="1",2001,IF(MID(RIGHT(S211,8),1,1)="2",2002,IF(MID(RIGHT(S211,8),1,1)="3",2003,IF(MID(RIGHT(S211,8),1,1)="4",2004,IF(MID(RIGHT(S211,8),1,1)="5",2005,IF(MID(RIGHT(S211,8),1,1)="6",2006,IF(MID(RIGHT(S211,8),1,1)="7",2007,IF(MID(RIGHT(S211,8),1,1)="8",2008,IF(MID(RIGHT(S211,8),1,1)="9",2009,IF(MID(RIGHT(S211,8),1,1)="A",2010,IF(MID(RIGHT(S211,8),1,1)="B",2011,IF(MID(RIGHT(S211,8),1,1)="C",2012,IF(MID(RIGHT(S211,8),1,1)="D",2013,IF(MID(RIGHT(S211,8),1,1)="E",2014,IF(MID(RIGHT(S211,8),1,1)="F",2015,IF(MID(RIGHT(S211,8),1,1)="G",2016,IF(MID(RIGHT(S211,8),1,1)="H",2017,IF(MID(RIGHT(S211,8),1,1)="J",2018,IF(MID(RIGHT(S211,8),1,1)="K",2019,IF(MID(RIGHT(S211,8),1,1)="L",2020,""))))))))))))))))))))))))))))))</f>
        <v>2016</v>
      </c>
      <c r="S211" s="125" t="s">
        <v>13759</v>
      </c>
      <c r="T211" s="125">
        <v>2675</v>
      </c>
      <c r="U211" s="128"/>
      <c r="V211" s="128">
        <v>45569</v>
      </c>
      <c r="W211" s="130"/>
      <c r="X211" s="1461"/>
    </row>
    <row r="212" spans="1:24" ht="26.25" customHeight="1">
      <c r="A212" s="1460"/>
      <c r="B212" s="125"/>
      <c r="C212" s="125" t="s">
        <v>12778</v>
      </c>
      <c r="D212" s="125" t="s">
        <v>191</v>
      </c>
      <c r="E212" s="125"/>
      <c r="F212" s="125"/>
      <c r="G212" s="125"/>
      <c r="H212" s="125"/>
      <c r="I212" s="125"/>
      <c r="J212" s="125"/>
      <c r="K212" s="126" t="s">
        <v>2380</v>
      </c>
      <c r="L212" s="125"/>
      <c r="M212" s="125" t="s">
        <v>13821</v>
      </c>
      <c r="N212" s="73" t="s">
        <v>12674</v>
      </c>
      <c r="O212" s="126"/>
      <c r="P212" s="127"/>
      <c r="Q212" s="125" t="s">
        <v>2559</v>
      </c>
      <c r="R212" s="125">
        <f>IF(MID(RIGHT(S212,8),1,1)="M",2021,IF(MID(RIGHT(S212,8),1,1)="N",2022,IF(MID(RIGHT(S212,8),1,1)="P",2023,IF(MID(RIGHT(S212,8),1,1)="R",1994,IF(MID(RIGHT(S212,8),1,1)="S",1995,IF(MID(RIGHT(S212,8),1,1)="T",1996,IF(MID(RIGHT(S212,8),1,1)="V",1997,IF(MID(RIGHT(S212,8),1,1)="W",1998,IF(MID(RIGHT(S212,8),1,1)="X",1999,IF(MID(RIGHT(S212,8),1,1)="Y",2000,IF(MID(RIGHT(S212,8),1,1)="1",2001,IF(MID(RIGHT(S212,8),1,1)="2",2002,IF(MID(RIGHT(S212,8),1,1)="3",2003,IF(MID(RIGHT(S212,8),1,1)="4",2004,IF(MID(RIGHT(S212,8),1,1)="5",2005,IF(MID(RIGHT(S212,8),1,1)="6",2006,IF(MID(RIGHT(S212,8),1,1)="7",2007,IF(MID(RIGHT(S212,8),1,1)="8",2008,IF(MID(RIGHT(S212,8),1,1)="9",2009,IF(MID(RIGHT(S212,8),1,1)="A",2010,IF(MID(RIGHT(S212,8),1,1)="B",2011,IF(MID(RIGHT(S212,8),1,1)="C",2012,IF(MID(RIGHT(S212,8),1,1)="D",2013,IF(MID(RIGHT(S212,8),1,1)="E",2014,IF(MID(RIGHT(S212,8),1,1)="F",2015,IF(MID(RIGHT(S212,8),1,1)="G",2016,IF(MID(RIGHT(S212,8),1,1)="H",2017,IF(MID(RIGHT(S212,8),1,1)="J",2018,IF(MID(RIGHT(S212,8),1,1)="K",2019,IF(MID(RIGHT(S212,8),1,1)="L",2020,""))))))))))))))))))))))))))))))</f>
        <v>2013</v>
      </c>
      <c r="S212" s="125" t="s">
        <v>13818</v>
      </c>
      <c r="T212" s="125">
        <v>1940</v>
      </c>
      <c r="U212" s="128"/>
      <c r="V212" s="128">
        <v>45579</v>
      </c>
      <c r="W212" s="130"/>
      <c r="X212" s="1461"/>
    </row>
    <row r="213" spans="1:24" ht="26.25" customHeight="1">
      <c r="A213" s="1460"/>
      <c r="B213" s="125"/>
      <c r="C213" s="125" t="s">
        <v>13047</v>
      </c>
      <c r="D213" s="125" t="s">
        <v>191</v>
      </c>
      <c r="E213" s="125"/>
      <c r="F213" s="125"/>
      <c r="G213" s="125"/>
      <c r="H213" s="125"/>
      <c r="I213" s="125"/>
      <c r="J213" s="125"/>
      <c r="K213" s="126"/>
      <c r="L213" s="125"/>
      <c r="M213" s="125"/>
      <c r="N213" s="125"/>
      <c r="O213" s="125"/>
      <c r="P213" s="127"/>
      <c r="Q213" s="125"/>
      <c r="R213" s="125"/>
      <c r="S213" s="131" t="s">
        <v>189</v>
      </c>
      <c r="T213" s="131">
        <v>3700</v>
      </c>
      <c r="U213" s="128"/>
      <c r="V213" s="128">
        <v>45580</v>
      </c>
      <c r="W213" s="130"/>
      <c r="X213" s="1461"/>
    </row>
    <row r="214" spans="1:24" ht="26.25" customHeight="1">
      <c r="A214" s="1460"/>
      <c r="B214" s="125"/>
      <c r="C214" s="125" t="s">
        <v>13874</v>
      </c>
      <c r="D214" s="125" t="s">
        <v>191</v>
      </c>
      <c r="E214" s="125"/>
      <c r="F214" s="125"/>
      <c r="G214" s="125"/>
      <c r="H214" s="125"/>
      <c r="I214" s="125"/>
      <c r="J214" s="125"/>
      <c r="K214" s="126"/>
      <c r="L214" s="125"/>
      <c r="M214" s="2559" t="s">
        <v>10944</v>
      </c>
      <c r="N214" s="2560"/>
      <c r="O214" s="2560"/>
      <c r="P214" s="2561"/>
      <c r="Q214" s="125"/>
      <c r="R214" s="125"/>
      <c r="S214" s="131" t="s">
        <v>2472</v>
      </c>
      <c r="T214" s="131">
        <f>SUM(T209:T213)</f>
        <v>12295</v>
      </c>
      <c r="U214" s="128"/>
      <c r="V214" s="128">
        <v>45588</v>
      </c>
      <c r="W214" s="130"/>
      <c r="X214" s="1461"/>
    </row>
    <row r="215" spans="1:24" ht="26.25" customHeight="1" thickBot="1">
      <c r="A215" s="1462"/>
      <c r="B215" s="1463"/>
      <c r="C215" s="1463" t="s">
        <v>10242</v>
      </c>
      <c r="D215" s="1463" t="s">
        <v>4036</v>
      </c>
      <c r="E215" s="1463"/>
      <c r="F215" s="1463"/>
      <c r="G215" s="1463"/>
      <c r="H215" s="1463"/>
      <c r="I215" s="1463"/>
      <c r="J215" s="1463"/>
      <c r="K215" s="611" t="s">
        <v>3930</v>
      </c>
      <c r="L215" s="1463"/>
      <c r="M215" s="1463"/>
      <c r="N215" s="1464"/>
      <c r="O215" s="1464"/>
      <c r="P215" s="1465"/>
      <c r="Q215" s="1463"/>
      <c r="R215" s="1463"/>
      <c r="S215" s="1466"/>
      <c r="T215" s="1466"/>
      <c r="U215" s="1467"/>
      <c r="V215" s="1468">
        <v>45593</v>
      </c>
      <c r="W215" s="1469"/>
      <c r="X215" s="1470"/>
    </row>
    <row r="217" spans="1:24" ht="26.25" customHeight="1">
      <c r="U217" s="71"/>
    </row>
    <row r="220" spans="1:24" ht="26.25" hidden="1" customHeight="1">
      <c r="A220" s="848" t="s">
        <v>188</v>
      </c>
      <c r="B220" s="849"/>
      <c r="C220" s="849" t="s">
        <v>13429</v>
      </c>
      <c r="D220" s="849" t="s">
        <v>190</v>
      </c>
      <c r="E220" s="849"/>
      <c r="F220" s="849"/>
      <c r="G220" s="849"/>
      <c r="H220" s="1476"/>
      <c r="I220" s="849" t="s">
        <v>9465</v>
      </c>
      <c r="J220" s="849"/>
      <c r="K220" s="850"/>
      <c r="L220" s="849"/>
      <c r="M220" s="849"/>
      <c r="N220" s="850"/>
      <c r="O220" s="850"/>
      <c r="P220" s="851"/>
      <c r="Q220" s="849" t="s">
        <v>13432</v>
      </c>
      <c r="R220" s="849">
        <v>2013</v>
      </c>
      <c r="S220" s="849"/>
      <c r="T220" s="849"/>
      <c r="U220" s="852"/>
      <c r="V220" s="852"/>
      <c r="W220" s="853">
        <v>6600</v>
      </c>
      <c r="X220" s="854">
        <v>7450</v>
      </c>
    </row>
    <row r="221" spans="1:24" ht="26.25" hidden="1" customHeight="1">
      <c r="A221" s="855"/>
      <c r="B221" s="188"/>
      <c r="C221" s="188"/>
      <c r="D221" s="188"/>
      <c r="E221" s="188"/>
      <c r="F221" s="188"/>
      <c r="G221" s="188"/>
      <c r="H221" s="188"/>
      <c r="I221" s="188" t="s">
        <v>11348</v>
      </c>
      <c r="J221" s="412" t="s">
        <v>7716</v>
      </c>
      <c r="K221" s="195" t="s">
        <v>195</v>
      </c>
      <c r="L221" s="425" t="s">
        <v>7421</v>
      </c>
      <c r="M221" s="188"/>
      <c r="N221" s="73" t="s">
        <v>3586</v>
      </c>
      <c r="O221" s="188"/>
      <c r="P221" s="188"/>
      <c r="Q221" s="189"/>
      <c r="R221" s="188"/>
      <c r="S221" s="188"/>
      <c r="T221" s="188"/>
      <c r="U221" s="191"/>
      <c r="V221" s="191"/>
      <c r="W221" s="193"/>
      <c r="X221" s="856"/>
    </row>
    <row r="222" spans="1:24" ht="26.25" hidden="1" customHeight="1">
      <c r="A222" s="855"/>
      <c r="B222" s="188"/>
      <c r="C222" s="188" t="s">
        <v>13469</v>
      </c>
      <c r="D222" s="188"/>
      <c r="E222" s="188"/>
      <c r="F222" s="188"/>
      <c r="G222" s="188"/>
      <c r="H222" s="188"/>
      <c r="I222" s="188"/>
      <c r="J222" s="188"/>
      <c r="K222" s="189"/>
      <c r="L222" s="188"/>
      <c r="M222" s="188"/>
      <c r="N222" s="73" t="s">
        <v>7705</v>
      </c>
      <c r="O222" s="1534">
        <v>200</v>
      </c>
      <c r="P222" s="188"/>
      <c r="Q222" s="189"/>
      <c r="R222" s="188"/>
      <c r="S222" s="188"/>
      <c r="T222" s="188"/>
      <c r="U222" s="191"/>
      <c r="V222" s="191"/>
      <c r="W222" s="193"/>
      <c r="X222" s="856"/>
    </row>
    <row r="223" spans="1:24" ht="26.25" hidden="1" customHeight="1">
      <c r="A223" s="855"/>
      <c r="B223" s="188"/>
      <c r="C223" s="188"/>
      <c r="D223" s="188"/>
      <c r="E223" s="188"/>
      <c r="F223" s="188"/>
      <c r="G223" s="188"/>
      <c r="H223" s="188"/>
      <c r="I223" s="188"/>
      <c r="J223" s="188"/>
      <c r="K223" s="189"/>
      <c r="L223" s="188"/>
      <c r="M223" s="188"/>
      <c r="N223" s="73" t="s">
        <v>12674</v>
      </c>
      <c r="O223" s="1780" t="s">
        <v>13470</v>
      </c>
      <c r="P223" s="188"/>
      <c r="Q223" s="189"/>
      <c r="R223" s="188"/>
      <c r="S223" s="188"/>
      <c r="T223" s="188"/>
      <c r="U223" s="192"/>
      <c r="V223" s="191"/>
      <c r="W223" s="193"/>
      <c r="X223" s="856"/>
    </row>
    <row r="224" spans="1:24" ht="26.25" hidden="1" customHeight="1">
      <c r="A224" s="855"/>
      <c r="B224" s="188"/>
      <c r="C224" s="188"/>
      <c r="D224" s="188"/>
      <c r="E224" s="188"/>
      <c r="F224" s="188"/>
      <c r="G224" s="188"/>
      <c r="H224" s="188"/>
      <c r="I224" s="188"/>
      <c r="J224" s="188" t="s">
        <v>13430</v>
      </c>
      <c r="K224" s="1230"/>
      <c r="L224" s="188"/>
      <c r="M224" s="188"/>
      <c r="N224" s="73" t="s">
        <v>13471</v>
      </c>
      <c r="O224" s="1534">
        <v>100</v>
      </c>
      <c r="P224" s="188"/>
      <c r="Q224" s="189"/>
      <c r="R224" s="188"/>
      <c r="S224" s="194" t="s">
        <v>189</v>
      </c>
      <c r="T224" s="194"/>
      <c r="U224" s="191"/>
      <c r="V224" s="191"/>
      <c r="W224" s="193"/>
      <c r="X224" s="856"/>
    </row>
    <row r="225" spans="1:24" ht="26.25" hidden="1" customHeight="1">
      <c r="A225" s="855"/>
      <c r="B225" s="188"/>
      <c r="C225" s="188"/>
      <c r="D225" s="188"/>
      <c r="E225" s="188"/>
      <c r="F225" s="188"/>
      <c r="G225" s="188"/>
      <c r="H225" s="188"/>
      <c r="I225" s="188"/>
      <c r="J225" s="188"/>
      <c r="K225" s="189"/>
      <c r="L225" s="188"/>
      <c r="M225" s="2476" t="s">
        <v>10944</v>
      </c>
      <c r="N225" s="2477"/>
      <c r="O225" s="2478"/>
      <c r="P225" s="188"/>
      <c r="Q225" s="189"/>
      <c r="R225" s="188"/>
      <c r="S225" s="194" t="s">
        <v>2472</v>
      </c>
      <c r="T225" s="194">
        <f>SUM(T220:T224)</f>
        <v>0</v>
      </c>
      <c r="U225" s="191"/>
      <c r="V225" s="191"/>
      <c r="W225" s="193"/>
      <c r="X225" s="856"/>
    </row>
    <row r="226" spans="1:24" ht="26.25" hidden="1" customHeight="1" thickBot="1">
      <c r="A226" s="857"/>
      <c r="B226" s="858"/>
      <c r="C226" s="858"/>
      <c r="D226" s="858"/>
      <c r="E226" s="858"/>
      <c r="F226" s="858"/>
      <c r="G226" s="858"/>
      <c r="H226" s="858"/>
      <c r="I226" s="858"/>
      <c r="J226" s="858"/>
      <c r="K226" s="611" t="s">
        <v>13431</v>
      </c>
      <c r="L226" s="858"/>
      <c r="M226" s="858"/>
      <c r="N226" s="847"/>
      <c r="O226" s="847"/>
      <c r="P226" s="859"/>
      <c r="Q226" s="858"/>
      <c r="R226" s="858"/>
      <c r="S226" s="860"/>
      <c r="T226" s="860"/>
      <c r="U226" s="861"/>
      <c r="V226" s="862"/>
      <c r="W226" s="863"/>
      <c r="X226" s="864"/>
    </row>
    <row r="227" spans="1:24" ht="26.25" customHeight="1">
      <c r="U227" s="71"/>
    </row>
  </sheetData>
  <autoFilter ref="B2:X2" xr:uid="{00000000-0009-0000-0000-000013000000}"/>
  <mergeCells count="40">
    <mergeCell ref="L168:L170"/>
    <mergeCell ref="L161:L164"/>
    <mergeCell ref="M143:P143"/>
    <mergeCell ref="M104:M107"/>
    <mergeCell ref="M111:M114"/>
    <mergeCell ref="P89:P91"/>
    <mergeCell ref="M168:M169"/>
    <mergeCell ref="M161:M164"/>
    <mergeCell ref="M129:M131"/>
    <mergeCell ref="M157:P157"/>
    <mergeCell ref="M150:P150"/>
    <mergeCell ref="M225:O225"/>
    <mergeCell ref="C195:C202"/>
    <mergeCell ref="C204:C205"/>
    <mergeCell ref="M177:M179"/>
    <mergeCell ref="P195:P202"/>
    <mergeCell ref="P204:P205"/>
    <mergeCell ref="M186:M189"/>
    <mergeCell ref="M182:O182"/>
    <mergeCell ref="L204:L205"/>
    <mergeCell ref="L195:L202"/>
    <mergeCell ref="M198:M199"/>
    <mergeCell ref="N195:N202"/>
    <mergeCell ref="M214:P214"/>
    <mergeCell ref="L89:L91"/>
    <mergeCell ref="A1:X1"/>
    <mergeCell ref="M43:P43"/>
    <mergeCell ref="M52:P52"/>
    <mergeCell ref="M60:P60"/>
    <mergeCell ref="M70:P70"/>
    <mergeCell ref="M56:M59"/>
    <mergeCell ref="M65:M68"/>
    <mergeCell ref="M38:M41"/>
    <mergeCell ref="M48:M50"/>
    <mergeCell ref="M22:M25"/>
    <mergeCell ref="M29:M32"/>
    <mergeCell ref="M4:M7"/>
    <mergeCell ref="M81:M83"/>
    <mergeCell ref="M75:M77"/>
    <mergeCell ref="M88:M91"/>
  </mergeCells>
  <phoneticPr fontId="16" type="noConversion"/>
  <conditionalFormatting sqref="D163:D164">
    <cfRule type="uniqueValues" dxfId="1749" priority="48"/>
  </conditionalFormatting>
  <conditionalFormatting sqref="D170:D172">
    <cfRule type="uniqueValues" dxfId="1748" priority="47"/>
  </conditionalFormatting>
  <conditionalFormatting sqref="J74:J75">
    <cfRule type="duplicateValues" dxfId="1747" priority="194"/>
  </conditionalFormatting>
  <conditionalFormatting sqref="J81">
    <cfRule type="duplicateValues" dxfId="1746" priority="162"/>
  </conditionalFormatting>
  <conditionalFormatting sqref="J82">
    <cfRule type="duplicateValues" dxfId="1745" priority="148"/>
  </conditionalFormatting>
  <conditionalFormatting sqref="J88">
    <cfRule type="duplicateValues" dxfId="1744" priority="161"/>
  </conditionalFormatting>
  <conditionalFormatting sqref="J89">
    <cfRule type="duplicateValues" dxfId="1743" priority="147"/>
  </conditionalFormatting>
  <conditionalFormatting sqref="J95">
    <cfRule type="duplicateValues" dxfId="1742" priority="160"/>
  </conditionalFormatting>
  <conditionalFormatting sqref="J96">
    <cfRule type="duplicateValues" dxfId="1741" priority="146"/>
  </conditionalFormatting>
  <conditionalFormatting sqref="K166">
    <cfRule type="duplicateValues" dxfId="1740" priority="77"/>
  </conditionalFormatting>
  <conditionalFormatting sqref="K173">
    <cfRule type="duplicateValues" dxfId="1739" priority="68"/>
  </conditionalFormatting>
  <conditionalFormatting sqref="L54:L55">
    <cfRule type="duplicateValues" dxfId="1738" priority="244"/>
  </conditionalFormatting>
  <conditionalFormatting sqref="L56">
    <cfRule type="duplicateValues" dxfId="1737" priority="242"/>
  </conditionalFormatting>
  <conditionalFormatting sqref="L62">
    <cfRule type="duplicateValues" dxfId="1736" priority="6592"/>
  </conditionalFormatting>
  <conditionalFormatting sqref="L72:L73">
    <cfRule type="duplicateValues" dxfId="1735" priority="203"/>
  </conditionalFormatting>
  <conditionalFormatting sqref="L74 L76:L78">
    <cfRule type="duplicateValues" dxfId="1734" priority="202"/>
  </conditionalFormatting>
  <conditionalFormatting sqref="L75">
    <cfRule type="duplicateValues" dxfId="1733" priority="191"/>
  </conditionalFormatting>
  <conditionalFormatting sqref="L79:L80 L86:L87 L94 L100:L101">
    <cfRule type="duplicateValues" dxfId="1732" priority="198"/>
  </conditionalFormatting>
  <conditionalFormatting sqref="L81 L84:L85">
    <cfRule type="duplicateValues" dxfId="1731" priority="189"/>
  </conditionalFormatting>
  <conditionalFormatting sqref="L82">
    <cfRule type="duplicateValues" dxfId="1730" priority="182"/>
  </conditionalFormatting>
  <conditionalFormatting sqref="L83">
    <cfRule type="duplicateValues" dxfId="1729" priority="145"/>
  </conditionalFormatting>
  <conditionalFormatting sqref="L88:L89">
    <cfRule type="duplicateValues" dxfId="1728" priority="180"/>
  </conditionalFormatting>
  <conditionalFormatting sqref="L92">
    <cfRule type="duplicateValues" dxfId="1727" priority="54"/>
  </conditionalFormatting>
  <conditionalFormatting sqref="L93">
    <cfRule type="duplicateValues" dxfId="1726" priority="53"/>
  </conditionalFormatting>
  <conditionalFormatting sqref="L95 L98:L99">
    <cfRule type="duplicateValues" dxfId="1725" priority="171"/>
  </conditionalFormatting>
  <conditionalFormatting sqref="L96">
    <cfRule type="duplicateValues" dxfId="1724" priority="164"/>
  </conditionalFormatting>
  <conditionalFormatting sqref="L97">
    <cfRule type="duplicateValues" dxfId="1723" priority="143"/>
  </conditionalFormatting>
  <conditionalFormatting sqref="L102:L103">
    <cfRule type="duplicateValues" dxfId="1722" priority="223"/>
  </conditionalFormatting>
  <conditionalFormatting sqref="L104 L106:L108">
    <cfRule type="duplicateValues" dxfId="1721" priority="222"/>
  </conditionalFormatting>
  <conditionalFormatting sqref="L105">
    <cfRule type="duplicateValues" dxfId="1720" priority="215"/>
  </conditionalFormatting>
  <conditionalFormatting sqref="L109:L110 L116:L117">
    <cfRule type="duplicateValues" dxfId="1719" priority="218"/>
  </conditionalFormatting>
  <conditionalFormatting sqref="L111 L114:L115">
    <cfRule type="duplicateValues" dxfId="1718" priority="156"/>
  </conditionalFormatting>
  <conditionalFormatting sqref="L112">
    <cfRule type="duplicateValues" dxfId="1717" priority="151"/>
  </conditionalFormatting>
  <conditionalFormatting sqref="L113">
    <cfRule type="duplicateValues" dxfId="1716" priority="142"/>
  </conditionalFormatting>
  <conditionalFormatting sqref="L137">
    <cfRule type="duplicateValues" dxfId="1715" priority="140"/>
  </conditionalFormatting>
  <conditionalFormatting sqref="L138">
    <cfRule type="duplicateValues" dxfId="1714" priority="137"/>
  </conditionalFormatting>
  <conditionalFormatting sqref="L139">
    <cfRule type="duplicateValues" dxfId="1713" priority="134"/>
  </conditionalFormatting>
  <conditionalFormatting sqref="L145">
    <cfRule type="duplicateValues" dxfId="1712" priority="129"/>
  </conditionalFormatting>
  <conditionalFormatting sqref="L146">
    <cfRule type="duplicateValues" dxfId="1711" priority="126"/>
  </conditionalFormatting>
  <conditionalFormatting sqref="L152">
    <cfRule type="duplicateValues" dxfId="1710" priority="121"/>
  </conditionalFormatting>
  <conditionalFormatting sqref="L153">
    <cfRule type="duplicateValues" dxfId="1709" priority="118"/>
  </conditionalFormatting>
  <conditionalFormatting sqref="L159:L160">
    <cfRule type="duplicateValues" dxfId="1708" priority="86"/>
  </conditionalFormatting>
  <conditionalFormatting sqref="L161 L165">
    <cfRule type="duplicateValues" dxfId="1707" priority="85"/>
  </conditionalFormatting>
  <conditionalFormatting sqref="L166:L167">
    <cfRule type="duplicateValues" dxfId="1706" priority="81"/>
  </conditionalFormatting>
  <conditionalFormatting sqref="L168 L171:L172">
    <cfRule type="duplicateValues" dxfId="1705" priority="76"/>
  </conditionalFormatting>
  <conditionalFormatting sqref="L173:L174">
    <cfRule type="duplicateValues" dxfId="1704" priority="72"/>
  </conditionalFormatting>
  <conditionalFormatting sqref="L176">
    <cfRule type="duplicateValues" dxfId="1703" priority="110"/>
  </conditionalFormatting>
  <conditionalFormatting sqref="L177">
    <cfRule type="duplicateValues" dxfId="1702" priority="108"/>
  </conditionalFormatting>
  <conditionalFormatting sqref="L178">
    <cfRule type="duplicateValues" dxfId="1701" priority="105"/>
  </conditionalFormatting>
  <conditionalFormatting sqref="L203">
    <cfRule type="duplicateValues" dxfId="1700" priority="49"/>
  </conditionalFormatting>
  <conditionalFormatting sqref="L209 L211:L213">
    <cfRule type="duplicateValues" dxfId="1699" priority="9"/>
  </conditionalFormatting>
  <conditionalFormatting sqref="L210">
    <cfRule type="duplicateValues" dxfId="1698" priority="4"/>
  </conditionalFormatting>
  <conditionalFormatting sqref="L214:L215">
    <cfRule type="duplicateValues" dxfId="1697" priority="5"/>
  </conditionalFormatting>
  <conditionalFormatting sqref="L220 L222:L224">
    <cfRule type="duplicateValues" dxfId="1696" priority="32"/>
  </conditionalFormatting>
  <conditionalFormatting sqref="L221">
    <cfRule type="duplicateValues" dxfId="1695" priority="26"/>
  </conditionalFormatting>
  <conditionalFormatting sqref="L225:L226">
    <cfRule type="duplicateValues" dxfId="1694" priority="29"/>
  </conditionalFormatting>
  <conditionalFormatting sqref="L140:M141 L142:L143">
    <cfRule type="duplicateValues" dxfId="1693" priority="133"/>
  </conditionalFormatting>
  <conditionalFormatting sqref="L147:M148 L149:L150">
    <cfRule type="duplicateValues" dxfId="1692" priority="125"/>
  </conditionalFormatting>
  <conditionalFormatting sqref="L154:M155 L156:L157">
    <cfRule type="duplicateValues" dxfId="1691" priority="117"/>
  </conditionalFormatting>
  <conditionalFormatting sqref="L180:M180 L181:L182 M181:P181 L179">
    <cfRule type="duplicateValues" dxfId="1690" priority="104"/>
  </conditionalFormatting>
  <conditionalFormatting sqref="M43">
    <cfRule type="duplicateValues" dxfId="1689" priority="231"/>
  </conditionalFormatting>
  <conditionalFormatting sqref="M52">
    <cfRule type="duplicateValues" dxfId="1688" priority="229"/>
  </conditionalFormatting>
  <conditionalFormatting sqref="M60">
    <cfRule type="duplicateValues" dxfId="1687" priority="228"/>
  </conditionalFormatting>
  <conditionalFormatting sqref="M70">
    <cfRule type="duplicateValues" dxfId="1686" priority="225"/>
  </conditionalFormatting>
  <conditionalFormatting sqref="M75 O75:P76 P77:P79">
    <cfRule type="duplicateValues" dxfId="1685" priority="193"/>
  </conditionalFormatting>
  <conditionalFormatting sqref="M96:M97 O97:P97 P98:P100 P96">
    <cfRule type="duplicateValues" dxfId="1684" priority="165"/>
  </conditionalFormatting>
  <conditionalFormatting sqref="M138">
    <cfRule type="duplicateValues" dxfId="1683" priority="136"/>
  </conditionalFormatting>
  <conditionalFormatting sqref="M139">
    <cfRule type="duplicateValues" dxfId="1682" priority="135"/>
  </conditionalFormatting>
  <conditionalFormatting sqref="M143">
    <cfRule type="duplicateValues" dxfId="1681" priority="100"/>
  </conditionalFormatting>
  <conditionalFormatting sqref="M145">
    <cfRule type="duplicateValues" dxfId="1680" priority="128"/>
  </conditionalFormatting>
  <conditionalFormatting sqref="M146">
    <cfRule type="duplicateValues" dxfId="1679" priority="127"/>
  </conditionalFormatting>
  <conditionalFormatting sqref="M150">
    <cfRule type="duplicateValues" dxfId="1678" priority="102"/>
  </conditionalFormatting>
  <conditionalFormatting sqref="M152">
    <cfRule type="duplicateValues" dxfId="1677" priority="120"/>
  </conditionalFormatting>
  <conditionalFormatting sqref="M153">
    <cfRule type="duplicateValues" dxfId="1676" priority="119"/>
  </conditionalFormatting>
  <conditionalFormatting sqref="M157">
    <cfRule type="duplicateValues" dxfId="1675" priority="116"/>
  </conditionalFormatting>
  <conditionalFormatting sqref="M177">
    <cfRule type="duplicateValues" dxfId="1674" priority="107"/>
  </conditionalFormatting>
  <conditionalFormatting sqref="M213">
    <cfRule type="duplicateValues" dxfId="1673" priority="1"/>
  </conditionalFormatting>
  <conditionalFormatting sqref="M214">
    <cfRule type="duplicateValues" dxfId="1672" priority="2"/>
  </conditionalFormatting>
  <conditionalFormatting sqref="M221:M223 P224:P225 O221:P223">
    <cfRule type="duplicateValues" dxfId="1671" priority="25"/>
  </conditionalFormatting>
  <conditionalFormatting sqref="M224 O224">
    <cfRule type="duplicateValues" dxfId="1670" priority="24"/>
  </conditionalFormatting>
  <conditionalFormatting sqref="M78:O79 O77">
    <cfRule type="duplicateValues" dxfId="1669" priority="190"/>
  </conditionalFormatting>
  <conditionalFormatting sqref="M85:O86 M84 O84">
    <cfRule type="duplicateValues" dxfId="1668" priority="181"/>
  </conditionalFormatting>
  <conditionalFormatting sqref="M92:O93 O91">
    <cfRule type="duplicateValues" dxfId="1667" priority="172"/>
  </conditionalFormatting>
  <conditionalFormatting sqref="M99:O100 M98 O98">
    <cfRule type="duplicateValues" dxfId="1666" priority="163"/>
  </conditionalFormatting>
  <conditionalFormatting sqref="M108:O109">
    <cfRule type="duplicateValues" dxfId="1665" priority="214"/>
  </conditionalFormatting>
  <conditionalFormatting sqref="M115:O116">
    <cfRule type="duplicateValues" dxfId="1664" priority="150"/>
  </conditionalFormatting>
  <conditionalFormatting sqref="M142:P142">
    <cfRule type="duplicateValues" dxfId="1663" priority="99"/>
  </conditionalFormatting>
  <conditionalFormatting sqref="M149:P149">
    <cfRule type="duplicateValues" dxfId="1662" priority="101"/>
  </conditionalFormatting>
  <conditionalFormatting sqref="M156:P156">
    <cfRule type="duplicateValues" dxfId="1661" priority="103"/>
  </conditionalFormatting>
  <conditionalFormatting sqref="N139">
    <cfRule type="duplicateValues" dxfId="1660" priority="131"/>
  </conditionalFormatting>
  <conditionalFormatting sqref="N144 N151 N158">
    <cfRule type="duplicateValues" dxfId="1659" priority="6599"/>
  </conditionalFormatting>
  <conditionalFormatting sqref="N146">
    <cfRule type="duplicateValues" dxfId="1658" priority="11"/>
  </conditionalFormatting>
  <conditionalFormatting sqref="N153">
    <cfRule type="duplicateValues" dxfId="1657" priority="10"/>
  </conditionalFormatting>
  <conditionalFormatting sqref="N183">
    <cfRule type="duplicateValues" dxfId="1656" priority="112"/>
  </conditionalFormatting>
  <conditionalFormatting sqref="N213:O213">
    <cfRule type="duplicateValues" dxfId="1655" priority="3"/>
  </conditionalFormatting>
  <conditionalFormatting sqref="O82">
    <cfRule type="duplicateValues" dxfId="1654" priority="159"/>
  </conditionalFormatting>
  <conditionalFormatting sqref="O89">
    <cfRule type="duplicateValues" dxfId="1653" priority="158"/>
  </conditionalFormatting>
  <conditionalFormatting sqref="O90 P92:P93 P89">
    <cfRule type="duplicateValues" dxfId="1652" priority="174"/>
  </conditionalFormatting>
  <conditionalFormatting sqref="O96">
    <cfRule type="duplicateValues" dxfId="1651" priority="157"/>
  </conditionalFormatting>
  <conditionalFormatting sqref="O139 O141">
    <cfRule type="duplicateValues" dxfId="1650" priority="139"/>
  </conditionalFormatting>
  <conditionalFormatting sqref="O146 O148">
    <cfRule type="duplicateValues" dxfId="1649" priority="130"/>
  </conditionalFormatting>
  <conditionalFormatting sqref="O153 O155">
    <cfRule type="duplicateValues" dxfId="1648" priority="122"/>
  </conditionalFormatting>
  <conditionalFormatting sqref="O178 O180">
    <cfRule type="duplicateValues" dxfId="1647" priority="109"/>
  </conditionalFormatting>
  <conditionalFormatting sqref="O83:P83 P84:P86">
    <cfRule type="duplicateValues" dxfId="1646" priority="183"/>
  </conditionalFormatting>
  <conditionalFormatting sqref="P82">
    <cfRule type="duplicateValues" dxfId="1645" priority="55"/>
  </conditionalFormatting>
  <conditionalFormatting sqref="S54:S55">
    <cfRule type="duplicateValues" dxfId="1644" priority="245"/>
  </conditionalFormatting>
  <conditionalFormatting sqref="S56:S58">
    <cfRule type="duplicateValues" dxfId="1643" priority="241"/>
  </conditionalFormatting>
  <conditionalFormatting sqref="S59">
    <cfRule type="duplicateValues" dxfId="1642" priority="240"/>
  </conditionalFormatting>
  <conditionalFormatting sqref="S72:S73">
    <cfRule type="duplicateValues" dxfId="1641" priority="204"/>
  </conditionalFormatting>
  <conditionalFormatting sqref="S74:S76">
    <cfRule type="duplicateValues" dxfId="1640" priority="201"/>
  </conditionalFormatting>
  <conditionalFormatting sqref="S77">
    <cfRule type="duplicateValues" dxfId="1639" priority="197"/>
  </conditionalFormatting>
  <conditionalFormatting sqref="S78">
    <cfRule type="duplicateValues" dxfId="1638" priority="196"/>
    <cfRule type="duplicateValues" dxfId="1637" priority="200"/>
  </conditionalFormatting>
  <conditionalFormatting sqref="S80 S87 S94 S101">
    <cfRule type="duplicateValues" dxfId="1636" priority="199"/>
  </conditionalFormatting>
  <conditionalFormatting sqref="S81:S83">
    <cfRule type="duplicateValues" dxfId="1635" priority="188"/>
  </conditionalFormatting>
  <conditionalFormatting sqref="S84">
    <cfRule type="duplicateValues" dxfId="1634" priority="186"/>
  </conditionalFormatting>
  <conditionalFormatting sqref="S85">
    <cfRule type="duplicateValues" dxfId="1633" priority="185"/>
    <cfRule type="duplicateValues" dxfId="1632" priority="187"/>
  </conditionalFormatting>
  <conditionalFormatting sqref="S88:S90">
    <cfRule type="duplicateValues" dxfId="1631" priority="179"/>
  </conditionalFormatting>
  <conditionalFormatting sqref="S91">
    <cfRule type="duplicateValues" dxfId="1630" priority="177"/>
  </conditionalFormatting>
  <conditionalFormatting sqref="S92">
    <cfRule type="duplicateValues" dxfId="1629" priority="176"/>
    <cfRule type="duplicateValues" dxfId="1628" priority="178"/>
  </conditionalFormatting>
  <conditionalFormatting sqref="S95:S97">
    <cfRule type="duplicateValues" dxfId="1627" priority="170"/>
  </conditionalFormatting>
  <conditionalFormatting sqref="S98">
    <cfRule type="duplicateValues" dxfId="1626" priority="168"/>
  </conditionalFormatting>
  <conditionalFormatting sqref="S99">
    <cfRule type="duplicateValues" dxfId="1625" priority="167"/>
    <cfRule type="duplicateValues" dxfId="1624" priority="169"/>
  </conditionalFormatting>
  <conditionalFormatting sqref="S102:S103">
    <cfRule type="duplicateValues" dxfId="1623" priority="224"/>
  </conditionalFormatting>
  <conditionalFormatting sqref="S104:S106">
    <cfRule type="duplicateValues" dxfId="1622" priority="221"/>
  </conditionalFormatting>
  <conditionalFormatting sqref="S107">
    <cfRule type="duplicateValues" dxfId="1621" priority="217"/>
  </conditionalFormatting>
  <conditionalFormatting sqref="S108">
    <cfRule type="duplicateValues" dxfId="1620" priority="220"/>
  </conditionalFormatting>
  <conditionalFormatting sqref="S109">
    <cfRule type="duplicateValues" dxfId="1619" priority="216"/>
  </conditionalFormatting>
  <conditionalFormatting sqref="S109:S110 S116:S117">
    <cfRule type="duplicateValues" dxfId="1618" priority="219"/>
  </conditionalFormatting>
  <conditionalFormatting sqref="S111:S113">
    <cfRule type="duplicateValues" dxfId="1617" priority="155"/>
  </conditionalFormatting>
  <conditionalFormatting sqref="S114">
    <cfRule type="duplicateValues" dxfId="1616" priority="153"/>
  </conditionalFormatting>
  <conditionalFormatting sqref="S115">
    <cfRule type="duplicateValues" dxfId="1615" priority="154"/>
  </conditionalFormatting>
  <conditionalFormatting sqref="S116">
    <cfRule type="duplicateValues" dxfId="1614" priority="152"/>
  </conditionalFormatting>
  <conditionalFormatting sqref="S137">
    <cfRule type="duplicateValues" dxfId="1613" priority="141"/>
  </conditionalFormatting>
  <conditionalFormatting sqref="S159:S160">
    <cfRule type="duplicateValues" dxfId="1612" priority="87"/>
  </conditionalFormatting>
  <conditionalFormatting sqref="S161:S163">
    <cfRule type="duplicateValues" dxfId="1611" priority="84"/>
  </conditionalFormatting>
  <conditionalFormatting sqref="S164">
    <cfRule type="duplicateValues" dxfId="1610" priority="80"/>
  </conditionalFormatting>
  <conditionalFormatting sqref="S165">
    <cfRule type="duplicateValues" dxfId="1609" priority="83"/>
  </conditionalFormatting>
  <conditionalFormatting sqref="S166">
    <cfRule type="duplicateValues" dxfId="1608" priority="79"/>
  </conditionalFormatting>
  <conditionalFormatting sqref="S166:S167">
    <cfRule type="duplicateValues" dxfId="1607" priority="82"/>
  </conditionalFormatting>
  <conditionalFormatting sqref="S168:S170">
    <cfRule type="duplicateValues" dxfId="1606" priority="75"/>
  </conditionalFormatting>
  <conditionalFormatting sqref="S171">
    <cfRule type="duplicateValues" dxfId="1605" priority="71"/>
  </conditionalFormatting>
  <conditionalFormatting sqref="S172">
    <cfRule type="duplicateValues" dxfId="1604" priority="74"/>
  </conditionalFormatting>
  <conditionalFormatting sqref="S173">
    <cfRule type="duplicateValues" dxfId="1603" priority="70"/>
  </conditionalFormatting>
  <conditionalFormatting sqref="S173:S174">
    <cfRule type="duplicateValues" dxfId="1602" priority="73"/>
  </conditionalFormatting>
  <conditionalFormatting sqref="S176">
    <cfRule type="duplicateValues" dxfId="1601" priority="111"/>
  </conditionalFormatting>
  <conditionalFormatting sqref="S195:S197">
    <cfRule type="duplicateValues" dxfId="1600" priority="6593"/>
  </conditionalFormatting>
  <conditionalFormatting sqref="S198">
    <cfRule type="duplicateValues" dxfId="1599" priority="6594"/>
  </conditionalFormatting>
  <conditionalFormatting sqref="S209:S212">
    <cfRule type="duplicateValues" dxfId="1598" priority="8"/>
  </conditionalFormatting>
  <conditionalFormatting sqref="S213">
    <cfRule type="duplicateValues" dxfId="1597" priority="7"/>
  </conditionalFormatting>
  <conditionalFormatting sqref="S214:S215">
    <cfRule type="duplicateValues" dxfId="1596" priority="6"/>
  </conditionalFormatting>
  <conditionalFormatting sqref="S220:S222">
    <cfRule type="duplicateValues" dxfId="1595" priority="31"/>
  </conditionalFormatting>
  <conditionalFormatting sqref="S223">
    <cfRule type="duplicateValues" dxfId="1594" priority="28"/>
  </conditionalFormatting>
  <conditionalFormatting sqref="S224">
    <cfRule type="duplicateValues" dxfId="1593" priority="27"/>
  </conditionalFormatting>
  <conditionalFormatting sqref="S225:S226">
    <cfRule type="duplicateValues" dxfId="1592" priority="30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ignoredErrors>
    <ignoredError sqref="T34 T173" formulaRange="1"/>
  </ignoredError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1">
    <pageSetUpPr fitToPage="1"/>
  </sheetPr>
  <dimension ref="A1:X320"/>
  <sheetViews>
    <sheetView showGridLines="0" zoomScale="55" zoomScaleNormal="55" zoomScaleSheetLayoutView="70" workbookViewId="0">
      <pane ySplit="2" topLeftCell="A51" activePane="bottomLeft" state="frozen"/>
      <selection activeCell="M87" sqref="M87"/>
      <selection pane="bottomLeft" activeCell="J17" sqref="J17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13860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>
      <c r="A3" s="445"/>
      <c r="B3" s="445"/>
      <c r="C3" s="445"/>
      <c r="D3" s="445"/>
      <c r="E3" s="445"/>
      <c r="F3" s="445"/>
      <c r="G3" s="445"/>
      <c r="H3" s="445"/>
      <c r="I3" s="445"/>
      <c r="J3" s="445"/>
      <c r="K3" s="446"/>
      <c r="L3" s="445"/>
      <c r="M3" s="445"/>
      <c r="N3" s="446"/>
      <c r="O3" s="446"/>
      <c r="P3" s="447"/>
      <c r="Q3" s="445"/>
      <c r="R3" s="445"/>
      <c r="S3" s="445"/>
      <c r="T3" s="445"/>
      <c r="U3" s="448"/>
      <c r="V3" s="449"/>
      <c r="W3" s="450"/>
      <c r="X3" s="450"/>
    </row>
    <row r="4" spans="1:24" ht="26.25" customHeight="1">
      <c r="A4" s="924" t="s">
        <v>188</v>
      </c>
      <c r="B4" s="925"/>
      <c r="C4" s="925" t="s">
        <v>10562</v>
      </c>
      <c r="D4" s="925" t="s">
        <v>190</v>
      </c>
      <c r="E4" s="925" t="s">
        <v>191</v>
      </c>
      <c r="F4" s="925" t="s">
        <v>191</v>
      </c>
      <c r="G4" s="925" t="s">
        <v>191</v>
      </c>
      <c r="H4" s="1499"/>
      <c r="I4" s="925" t="s">
        <v>10531</v>
      </c>
      <c r="J4" s="925" t="s">
        <v>13825</v>
      </c>
      <c r="K4" s="927" t="s">
        <v>14081</v>
      </c>
      <c r="L4" s="925" t="s">
        <v>13793</v>
      </c>
      <c r="M4" s="925" t="s">
        <v>13755</v>
      </c>
      <c r="N4" s="927" t="s">
        <v>13754</v>
      </c>
      <c r="O4" s="927" t="s">
        <v>13745</v>
      </c>
      <c r="P4" s="928" t="s">
        <v>14588</v>
      </c>
      <c r="Q4" s="925" t="s">
        <v>10615</v>
      </c>
      <c r="R4" s="925">
        <f>IF(MID(RIGHT(S4,8),1,1)="M",2021,IF(MID(RIGHT(S4,8),1,1)="N",2022,IF(MID(RIGHT(S4,8),1,1)="P",2023,IF(MID(RIGHT(S4,8),1,1)="R",1994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2017</v>
      </c>
      <c r="S4" s="925" t="s">
        <v>13752</v>
      </c>
      <c r="T4" s="925">
        <v>3360</v>
      </c>
      <c r="U4" s="1341">
        <v>45497</v>
      </c>
      <c r="V4" s="1341">
        <v>45518</v>
      </c>
      <c r="W4" s="989">
        <v>3400</v>
      </c>
      <c r="X4" s="930">
        <v>4000</v>
      </c>
    </row>
    <row r="5" spans="1:24" ht="26.25" customHeight="1">
      <c r="A5" s="931"/>
      <c r="B5" s="932"/>
      <c r="C5" s="320" t="s">
        <v>13512</v>
      </c>
      <c r="D5" s="932"/>
      <c r="E5" s="932"/>
      <c r="F5" s="932"/>
      <c r="G5" s="932"/>
      <c r="H5" s="932"/>
      <c r="I5" s="932" t="s">
        <v>194</v>
      </c>
      <c r="J5" s="412" t="s">
        <v>13672</v>
      </c>
      <c r="K5" s="934" t="s">
        <v>195</v>
      </c>
      <c r="L5" s="961" t="s">
        <v>3603</v>
      </c>
      <c r="M5" s="932" t="s">
        <v>13756</v>
      </c>
      <c r="N5" s="73" t="s">
        <v>2435</v>
      </c>
      <c r="O5" s="779"/>
      <c r="P5" s="935"/>
      <c r="Q5" s="932" t="s">
        <v>13751</v>
      </c>
      <c r="R5" s="932">
        <f>IF(MID(RIGHT(S5,8),1,1)="M",2021,IF(MID(RIGHT(S5,8),1,1)="N",2022,IF(MID(RIGHT(S5,8),1,1)="P",2023,IF(MID(RIGHT(S5,8),1,1)="R",1994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2011</v>
      </c>
      <c r="S5" s="932" t="s">
        <v>13753</v>
      </c>
      <c r="T5" s="932">
        <v>3965</v>
      </c>
      <c r="U5" s="937">
        <v>45504</v>
      </c>
      <c r="V5" s="937">
        <v>45529</v>
      </c>
      <c r="W5" s="938">
        <v>3414</v>
      </c>
      <c r="X5" s="939" t="s">
        <v>14586</v>
      </c>
    </row>
    <row r="6" spans="1:24" ht="26.25" customHeight="1">
      <c r="A6" s="931"/>
      <c r="B6" s="932"/>
      <c r="C6" s="932" t="s">
        <v>12776</v>
      </c>
      <c r="D6" s="932" t="s">
        <v>191</v>
      </c>
      <c r="E6" s="932"/>
      <c r="F6" s="932"/>
      <c r="G6" s="932"/>
      <c r="H6" s="932"/>
      <c r="I6" s="932"/>
      <c r="J6" s="932" t="s">
        <v>13826</v>
      </c>
      <c r="K6" s="779" t="s">
        <v>13582</v>
      </c>
      <c r="L6" s="779"/>
      <c r="M6" s="932"/>
      <c r="N6" s="73" t="s">
        <v>3907</v>
      </c>
      <c r="O6" s="779"/>
      <c r="P6" s="935"/>
      <c r="Q6" s="932"/>
      <c r="R6" s="932"/>
      <c r="S6" s="932"/>
      <c r="T6" s="932"/>
      <c r="U6" s="936">
        <v>45505</v>
      </c>
      <c r="V6" s="937">
        <v>45540</v>
      </c>
      <c r="W6" s="938" t="s">
        <v>13993</v>
      </c>
      <c r="X6" s="939"/>
    </row>
    <row r="7" spans="1:24" ht="26.25" customHeight="1">
      <c r="A7" s="931"/>
      <c r="B7" s="932"/>
      <c r="C7" s="932" t="s">
        <v>12778</v>
      </c>
      <c r="D7" s="932" t="s">
        <v>191</v>
      </c>
      <c r="E7" s="932"/>
      <c r="F7" s="932"/>
      <c r="G7" s="932"/>
      <c r="H7" s="932"/>
      <c r="I7" s="932"/>
      <c r="J7" s="932"/>
      <c r="K7" s="940" t="s">
        <v>4071</v>
      </c>
      <c r="L7" s="779"/>
      <c r="M7" s="932"/>
      <c r="N7" s="73" t="s">
        <v>12674</v>
      </c>
      <c r="O7" s="779"/>
      <c r="P7" s="935"/>
      <c r="Q7" s="932"/>
      <c r="R7" s="932"/>
      <c r="S7" s="932"/>
      <c r="T7" s="932"/>
      <c r="U7" s="1342"/>
      <c r="V7" s="937">
        <v>45544</v>
      </c>
      <c r="W7" s="938"/>
      <c r="X7" s="939"/>
    </row>
    <row r="8" spans="1:24" ht="26.25" customHeight="1">
      <c r="A8" s="931"/>
      <c r="B8" s="932"/>
      <c r="C8" s="932" t="s">
        <v>13047</v>
      </c>
      <c r="D8" s="932" t="s">
        <v>191</v>
      </c>
      <c r="E8" s="932"/>
      <c r="F8" s="932"/>
      <c r="G8" s="932"/>
      <c r="H8" s="932"/>
      <c r="I8" s="932"/>
      <c r="J8" s="932"/>
      <c r="K8" s="940"/>
      <c r="L8" s="950"/>
      <c r="M8" s="950"/>
      <c r="N8" s="950"/>
      <c r="O8" s="950"/>
      <c r="P8" s="935"/>
      <c r="Q8" s="932"/>
      <c r="R8" s="932"/>
      <c r="S8" s="933" t="s">
        <v>189</v>
      </c>
      <c r="T8" s="933">
        <v>3700</v>
      </c>
      <c r="U8" s="937"/>
      <c r="V8" s="937">
        <v>45546</v>
      </c>
      <c r="W8" s="938"/>
      <c r="X8" s="939"/>
    </row>
    <row r="9" spans="1:24" ht="26.25" customHeight="1">
      <c r="A9" s="931"/>
      <c r="B9" s="932"/>
      <c r="C9" s="932" t="s">
        <v>10002</v>
      </c>
      <c r="D9" s="932" t="s">
        <v>191</v>
      </c>
      <c r="E9" s="932"/>
      <c r="F9" s="932"/>
      <c r="G9" s="932"/>
      <c r="H9" s="932"/>
      <c r="I9" s="932"/>
      <c r="J9" s="932"/>
      <c r="K9" s="932"/>
      <c r="L9" s="950"/>
      <c r="M9" s="2559" t="s">
        <v>10944</v>
      </c>
      <c r="N9" s="2560"/>
      <c r="O9" s="2560"/>
      <c r="P9" s="2561"/>
      <c r="Q9" s="932"/>
      <c r="R9" s="932"/>
      <c r="S9" s="933" t="s">
        <v>2472</v>
      </c>
      <c r="T9" s="933">
        <f>SUM(T4:T8)</f>
        <v>11025</v>
      </c>
      <c r="U9" s="936"/>
      <c r="V9" s="936">
        <v>45548</v>
      </c>
      <c r="W9" s="938"/>
      <c r="X9" s="939"/>
    </row>
    <row r="10" spans="1:24" ht="26.25" customHeight="1" thickBot="1">
      <c r="A10" s="941"/>
      <c r="B10" s="942"/>
      <c r="C10" s="942" t="s">
        <v>10003</v>
      </c>
      <c r="D10" s="942" t="s">
        <v>191</v>
      </c>
      <c r="E10" s="942"/>
      <c r="F10" s="942"/>
      <c r="G10" s="942"/>
      <c r="H10" s="942"/>
      <c r="I10" s="942"/>
      <c r="J10" s="942"/>
      <c r="K10" s="611" t="s">
        <v>13650</v>
      </c>
      <c r="L10" s="942"/>
      <c r="M10" s="942"/>
      <c r="N10" s="943"/>
      <c r="O10" s="943"/>
      <c r="P10" s="944"/>
      <c r="Q10" s="942"/>
      <c r="R10" s="942"/>
      <c r="S10" s="945"/>
      <c r="T10" s="945"/>
      <c r="U10" s="946"/>
      <c r="V10" s="947"/>
      <c r="W10" s="948"/>
      <c r="X10" s="949"/>
    </row>
    <row r="12" spans="1:24" ht="26.25" customHeight="1" thickBot="1"/>
    <row r="13" spans="1:24" ht="26.25" customHeight="1">
      <c r="A13" s="456" t="s">
        <v>188</v>
      </c>
      <c r="B13" s="457"/>
      <c r="C13" s="457" t="s">
        <v>10329</v>
      </c>
      <c r="D13" s="457" t="s">
        <v>190</v>
      </c>
      <c r="E13" s="457" t="s">
        <v>191</v>
      </c>
      <c r="F13" s="457" t="s">
        <v>191</v>
      </c>
      <c r="G13" s="457" t="s">
        <v>191</v>
      </c>
      <c r="H13" s="477"/>
      <c r="I13" s="457" t="s">
        <v>126</v>
      </c>
      <c r="J13" s="457" t="s">
        <v>13822</v>
      </c>
      <c r="K13" s="458" t="s">
        <v>12321</v>
      </c>
      <c r="L13" s="457" t="s">
        <v>13871</v>
      </c>
      <c r="M13" s="2879" t="s">
        <v>13846</v>
      </c>
      <c r="N13" s="458" t="s">
        <v>13884</v>
      </c>
      <c r="O13" s="458" t="s">
        <v>13851</v>
      </c>
      <c r="P13" s="459" t="s">
        <v>15165</v>
      </c>
      <c r="Q13" s="457" t="s">
        <v>243</v>
      </c>
      <c r="R13" s="457">
        <v>2015</v>
      </c>
      <c r="S13" s="457" t="s">
        <v>13834</v>
      </c>
      <c r="T13" s="457">
        <v>1905</v>
      </c>
      <c r="U13" s="460">
        <v>45503</v>
      </c>
      <c r="V13" s="460">
        <v>45582</v>
      </c>
      <c r="W13" s="462">
        <v>5650</v>
      </c>
      <c r="X13" s="463">
        <v>6950</v>
      </c>
    </row>
    <row r="14" spans="1:24" ht="26.25" customHeight="1">
      <c r="A14" s="464"/>
      <c r="B14" s="143"/>
      <c r="C14" s="320" t="s">
        <v>13844</v>
      </c>
      <c r="D14" s="143"/>
      <c r="E14" s="143"/>
      <c r="F14" s="143"/>
      <c r="G14" s="143"/>
      <c r="H14" s="143"/>
      <c r="I14" s="143" t="s">
        <v>3598</v>
      </c>
      <c r="J14" s="412" t="s">
        <v>13827</v>
      </c>
      <c r="K14" s="169" t="s">
        <v>10395</v>
      </c>
      <c r="L14" s="427" t="s">
        <v>3603</v>
      </c>
      <c r="M14" s="2867"/>
      <c r="N14" s="73" t="s">
        <v>7287</v>
      </c>
      <c r="O14" s="1666"/>
      <c r="P14" s="1666"/>
      <c r="Q14" s="143" t="s">
        <v>361</v>
      </c>
      <c r="R14" s="143">
        <v>2017</v>
      </c>
      <c r="S14" s="143" t="s">
        <v>13835</v>
      </c>
      <c r="T14" s="143">
        <v>2355</v>
      </c>
      <c r="U14" s="168">
        <v>45505</v>
      </c>
      <c r="V14" s="168">
        <v>45576</v>
      </c>
      <c r="W14" s="147" t="s">
        <v>14067</v>
      </c>
      <c r="X14" s="466"/>
    </row>
    <row r="15" spans="1:24" ht="26.25" customHeight="1">
      <c r="A15" s="464"/>
      <c r="B15" s="143"/>
      <c r="C15" s="143" t="s">
        <v>12776</v>
      </c>
      <c r="D15" s="143" t="s">
        <v>191</v>
      </c>
      <c r="E15" s="143"/>
      <c r="F15" s="143"/>
      <c r="G15" s="143"/>
      <c r="H15" s="143"/>
      <c r="I15" s="143"/>
      <c r="J15" s="425" t="s">
        <v>3281</v>
      </c>
      <c r="K15" s="144" t="s">
        <v>13733</v>
      </c>
      <c r="L15" s="143"/>
      <c r="M15" s="2867"/>
      <c r="N15" s="73" t="s">
        <v>12235</v>
      </c>
      <c r="O15" s="143"/>
      <c r="P15" s="143"/>
      <c r="Q15" s="143" t="s">
        <v>10717</v>
      </c>
      <c r="R15" s="143">
        <v>2015</v>
      </c>
      <c r="S15" s="143" t="s">
        <v>13836</v>
      </c>
      <c r="T15" s="143">
        <v>1830</v>
      </c>
      <c r="U15" s="146">
        <v>45506</v>
      </c>
      <c r="V15" s="168">
        <v>45563</v>
      </c>
      <c r="W15" s="1449"/>
      <c r="X15" s="466"/>
    </row>
    <row r="16" spans="1:24" ht="26.25" customHeight="1">
      <c r="A16" s="464"/>
      <c r="B16" s="143"/>
      <c r="C16" s="143" t="s">
        <v>12778</v>
      </c>
      <c r="D16" s="143" t="s">
        <v>191</v>
      </c>
      <c r="E16" s="143"/>
      <c r="F16" s="143"/>
      <c r="G16" s="143"/>
      <c r="H16" s="143"/>
      <c r="I16" s="143"/>
      <c r="J16" s="143"/>
      <c r="K16" s="144" t="s">
        <v>8972</v>
      </c>
      <c r="L16" s="143"/>
      <c r="M16" s="2868"/>
      <c r="N16" s="73" t="s">
        <v>12674</v>
      </c>
      <c r="O16" s="143"/>
      <c r="P16" s="143"/>
      <c r="Q16" s="143" t="s">
        <v>361</v>
      </c>
      <c r="R16" s="143">
        <v>2016</v>
      </c>
      <c r="S16" s="143" t="s">
        <v>13850</v>
      </c>
      <c r="T16" s="143">
        <v>2175</v>
      </c>
      <c r="U16" s="168"/>
      <c r="V16" s="168">
        <v>45576</v>
      </c>
      <c r="W16" s="147"/>
      <c r="X16" s="466"/>
    </row>
    <row r="17" spans="1:24" ht="26.25" customHeight="1">
      <c r="A17" s="464"/>
      <c r="B17" s="143"/>
      <c r="C17" s="143" t="s">
        <v>13047</v>
      </c>
      <c r="D17" s="143" t="s">
        <v>191</v>
      </c>
      <c r="E17" s="143"/>
      <c r="F17" s="143"/>
      <c r="G17" s="143"/>
      <c r="H17" s="143"/>
      <c r="I17" s="143"/>
      <c r="J17" s="143" t="s">
        <v>2627</v>
      </c>
      <c r="K17" s="144"/>
      <c r="L17" s="143"/>
      <c r="M17" s="2559" t="s">
        <v>11304</v>
      </c>
      <c r="N17" s="2560"/>
      <c r="O17" s="2561"/>
      <c r="P17" s="143"/>
      <c r="Q17" s="143"/>
      <c r="R17" s="143"/>
      <c r="S17" s="148" t="s">
        <v>189</v>
      </c>
      <c r="T17" s="148">
        <v>3840</v>
      </c>
      <c r="U17" s="146"/>
      <c r="V17" s="168">
        <v>45583</v>
      </c>
      <c r="W17" s="147"/>
      <c r="X17" s="466"/>
    </row>
    <row r="18" spans="1:24" ht="26.25" customHeight="1">
      <c r="A18" s="464"/>
      <c r="B18" s="143"/>
      <c r="C18" s="143" t="s">
        <v>10002</v>
      </c>
      <c r="D18" s="143" t="s">
        <v>191</v>
      </c>
      <c r="E18" s="143"/>
      <c r="F18" s="143"/>
      <c r="G18" s="143"/>
      <c r="H18" s="143"/>
      <c r="I18" s="143"/>
      <c r="J18" s="143" t="s">
        <v>13833</v>
      </c>
      <c r="K18" s="144"/>
      <c r="L18" s="143"/>
      <c r="M18" s="143"/>
      <c r="N18" s="143"/>
      <c r="O18" s="143"/>
      <c r="P18" s="143"/>
      <c r="Q18" s="143"/>
      <c r="R18" s="143"/>
      <c r="S18" s="148" t="s">
        <v>2472</v>
      </c>
      <c r="T18" s="148">
        <f>SUM(T13:T17)</f>
        <v>12105</v>
      </c>
      <c r="U18" s="168"/>
      <c r="V18" s="168">
        <v>45584</v>
      </c>
      <c r="W18" s="147"/>
      <c r="X18" s="466"/>
    </row>
    <row r="19" spans="1:24" ht="26.25" customHeight="1" thickBot="1">
      <c r="A19" s="467"/>
      <c r="B19" s="468"/>
      <c r="C19" s="468" t="s">
        <v>13824</v>
      </c>
      <c r="D19" s="468" t="s">
        <v>191</v>
      </c>
      <c r="E19" s="468"/>
      <c r="F19" s="468"/>
      <c r="G19" s="468"/>
      <c r="H19" s="468"/>
      <c r="I19" s="468"/>
      <c r="J19" s="555" t="s">
        <v>2745</v>
      </c>
      <c r="K19" s="611" t="s">
        <v>13823</v>
      </c>
      <c r="L19" s="468"/>
      <c r="M19" s="468"/>
      <c r="N19" s="470"/>
      <c r="O19" s="470"/>
      <c r="P19" s="471"/>
      <c r="Q19" s="468"/>
      <c r="R19" s="468"/>
      <c r="S19" s="471"/>
      <c r="T19" s="471"/>
      <c r="U19" s="473"/>
      <c r="V19" s="474">
        <v>45591</v>
      </c>
      <c r="W19" s="475"/>
      <c r="X19" s="476"/>
    </row>
    <row r="21" spans="1:24" ht="26.25" customHeight="1" thickBot="1"/>
    <row r="22" spans="1:24" ht="26.25" customHeight="1">
      <c r="A22" s="456" t="s">
        <v>188</v>
      </c>
      <c r="B22" s="457"/>
      <c r="C22" s="457" t="s">
        <v>13832</v>
      </c>
      <c r="D22" s="457" t="s">
        <v>190</v>
      </c>
      <c r="E22" s="457" t="s">
        <v>191</v>
      </c>
      <c r="F22" s="457" t="s">
        <v>191</v>
      </c>
      <c r="G22" s="457" t="s">
        <v>191</v>
      </c>
      <c r="H22" s="477"/>
      <c r="I22" s="457" t="s">
        <v>126</v>
      </c>
      <c r="J22" s="457" t="s">
        <v>13822</v>
      </c>
      <c r="K22" s="458" t="s">
        <v>12321</v>
      </c>
      <c r="L22" s="457" t="s">
        <v>13872</v>
      </c>
      <c r="M22" s="457" t="s">
        <v>13848</v>
      </c>
      <c r="N22" s="458" t="s">
        <v>13840</v>
      </c>
      <c r="O22" s="458" t="s">
        <v>13839</v>
      </c>
      <c r="P22" s="459" t="s">
        <v>14993</v>
      </c>
      <c r="Q22" s="457" t="s">
        <v>361</v>
      </c>
      <c r="R22" s="457">
        <v>2023</v>
      </c>
      <c r="S22" s="457" t="s">
        <v>13829</v>
      </c>
      <c r="T22" s="457">
        <v>2310</v>
      </c>
      <c r="U22" s="460">
        <v>45503</v>
      </c>
      <c r="V22" s="460">
        <v>45582</v>
      </c>
      <c r="W22" s="462">
        <v>5650</v>
      </c>
      <c r="X22" s="463">
        <v>6900</v>
      </c>
    </row>
    <row r="23" spans="1:24" ht="26.25" customHeight="1">
      <c r="A23" s="464"/>
      <c r="B23" s="143"/>
      <c r="C23" s="320" t="s">
        <v>13845</v>
      </c>
      <c r="D23" s="143"/>
      <c r="E23" s="143"/>
      <c r="F23" s="143"/>
      <c r="G23" s="143"/>
      <c r="H23" s="143"/>
      <c r="I23" s="143" t="s">
        <v>3598</v>
      </c>
      <c r="J23" s="412" t="s">
        <v>13828</v>
      </c>
      <c r="K23" s="169" t="s">
        <v>195</v>
      </c>
      <c r="L23" s="427" t="s">
        <v>3603</v>
      </c>
      <c r="M23" s="143" t="s">
        <v>13849</v>
      </c>
      <c r="N23" s="73" t="s">
        <v>2435</v>
      </c>
      <c r="O23" s="1666" t="s">
        <v>13843</v>
      </c>
      <c r="P23" s="1666"/>
      <c r="Q23" s="143" t="s">
        <v>363</v>
      </c>
      <c r="R23" s="143">
        <v>2018</v>
      </c>
      <c r="S23" s="143" t="s">
        <v>13830</v>
      </c>
      <c r="T23" s="143">
        <v>2135</v>
      </c>
      <c r="U23" s="168">
        <v>45505</v>
      </c>
      <c r="V23" s="168">
        <v>45576</v>
      </c>
      <c r="W23" s="147" t="s">
        <v>14067</v>
      </c>
      <c r="X23" s="466"/>
    </row>
    <row r="24" spans="1:24" ht="26.25" customHeight="1">
      <c r="A24" s="464"/>
      <c r="B24" s="143"/>
      <c r="C24" s="143" t="s">
        <v>12776</v>
      </c>
      <c r="D24" s="143" t="s">
        <v>191</v>
      </c>
      <c r="E24" s="143"/>
      <c r="F24" s="143"/>
      <c r="G24" s="143"/>
      <c r="H24" s="143"/>
      <c r="I24" s="143"/>
      <c r="J24" s="425" t="s">
        <v>3281</v>
      </c>
      <c r="K24" s="144" t="s">
        <v>13733</v>
      </c>
      <c r="L24" s="143"/>
      <c r="M24" s="2866" t="s">
        <v>13847</v>
      </c>
      <c r="N24" s="73" t="s">
        <v>3073</v>
      </c>
      <c r="O24" s="1666" t="s">
        <v>13843</v>
      </c>
      <c r="P24" s="143"/>
      <c r="Q24" s="143" t="s">
        <v>361</v>
      </c>
      <c r="R24" s="143">
        <v>2017</v>
      </c>
      <c r="S24" s="143" t="s">
        <v>13858</v>
      </c>
      <c r="T24" s="143">
        <v>2231</v>
      </c>
      <c r="U24" s="146">
        <v>45506</v>
      </c>
      <c r="V24" s="168">
        <v>45563</v>
      </c>
      <c r="W24" s="1449"/>
      <c r="X24" s="466"/>
    </row>
    <row r="25" spans="1:24" ht="26.25" customHeight="1">
      <c r="A25" s="464"/>
      <c r="B25" s="143"/>
      <c r="C25" s="143" t="s">
        <v>12778</v>
      </c>
      <c r="D25" s="143" t="s">
        <v>191</v>
      </c>
      <c r="E25" s="143"/>
      <c r="F25" s="143"/>
      <c r="G25" s="143"/>
      <c r="H25" s="143"/>
      <c r="I25" s="143"/>
      <c r="J25" s="143"/>
      <c r="K25" s="144" t="s">
        <v>8972</v>
      </c>
      <c r="L25" s="143"/>
      <c r="M25" s="2868"/>
      <c r="N25" s="73" t="s">
        <v>12996</v>
      </c>
      <c r="O25" s="1666" t="s">
        <v>13843</v>
      </c>
      <c r="P25" s="143"/>
      <c r="Q25" s="143" t="s">
        <v>1661</v>
      </c>
      <c r="R25" s="143">
        <v>2015</v>
      </c>
      <c r="S25" s="143" t="s">
        <v>13831</v>
      </c>
      <c r="T25" s="143">
        <v>1240</v>
      </c>
      <c r="U25" s="168"/>
      <c r="V25" s="168">
        <v>45576</v>
      </c>
      <c r="W25" s="147"/>
      <c r="X25" s="466"/>
    </row>
    <row r="26" spans="1:24" ht="26.25" customHeight="1">
      <c r="A26" s="464"/>
      <c r="B26" s="143"/>
      <c r="C26" s="143" t="s">
        <v>13047</v>
      </c>
      <c r="D26" s="143" t="s">
        <v>191</v>
      </c>
      <c r="E26" s="143"/>
      <c r="F26" s="143"/>
      <c r="G26" s="143"/>
      <c r="H26" s="143"/>
      <c r="I26" s="143"/>
      <c r="J26" s="143" t="s">
        <v>2627</v>
      </c>
      <c r="K26" s="144"/>
      <c r="L26" s="143"/>
      <c r="M26" s="2559" t="s">
        <v>11304</v>
      </c>
      <c r="N26" s="2560"/>
      <c r="O26" s="2561"/>
      <c r="P26" s="143"/>
      <c r="Q26" s="143"/>
      <c r="R26" s="143"/>
      <c r="S26" s="148" t="s">
        <v>189</v>
      </c>
      <c r="T26" s="148">
        <v>3700</v>
      </c>
      <c r="U26" s="146"/>
      <c r="V26" s="168">
        <v>45583</v>
      </c>
      <c r="W26" s="147"/>
      <c r="X26" s="466"/>
    </row>
    <row r="27" spans="1:24" ht="26.25" customHeight="1">
      <c r="A27" s="464"/>
      <c r="B27" s="143"/>
      <c r="C27" s="143" t="s">
        <v>10002</v>
      </c>
      <c r="D27" s="143" t="s">
        <v>191</v>
      </c>
      <c r="E27" s="143"/>
      <c r="F27" s="143"/>
      <c r="G27" s="143"/>
      <c r="H27" s="143"/>
      <c r="I27" s="143"/>
      <c r="J27" s="143"/>
      <c r="K27" s="144"/>
      <c r="L27" s="143"/>
      <c r="M27" s="143"/>
      <c r="N27" s="143"/>
      <c r="O27" s="143"/>
      <c r="P27" s="143"/>
      <c r="Q27" s="143"/>
      <c r="R27" s="143"/>
      <c r="S27" s="148" t="s">
        <v>2472</v>
      </c>
      <c r="T27" s="148">
        <f>SUM(T22:T26)</f>
        <v>11616</v>
      </c>
      <c r="U27" s="168"/>
      <c r="V27" s="168">
        <v>45584</v>
      </c>
      <c r="W27" s="147"/>
      <c r="X27" s="466"/>
    </row>
    <row r="28" spans="1:24" ht="26.25" customHeight="1" thickBot="1">
      <c r="A28" s="467"/>
      <c r="B28" s="468"/>
      <c r="C28" s="468" t="s">
        <v>13824</v>
      </c>
      <c r="D28" s="468" t="s">
        <v>191</v>
      </c>
      <c r="E28" s="468"/>
      <c r="F28" s="468"/>
      <c r="G28" s="468"/>
      <c r="H28" s="468"/>
      <c r="I28" s="468"/>
      <c r="J28" s="555" t="s">
        <v>2745</v>
      </c>
      <c r="K28" s="611" t="s">
        <v>13823</v>
      </c>
      <c r="L28" s="468"/>
      <c r="M28" s="468"/>
      <c r="N28" s="470"/>
      <c r="O28" s="470"/>
      <c r="P28" s="471"/>
      <c r="Q28" s="468"/>
      <c r="R28" s="468"/>
      <c r="S28" s="471"/>
      <c r="T28" s="471"/>
      <c r="U28" s="473"/>
      <c r="V28" s="474">
        <v>45591</v>
      </c>
      <c r="W28" s="475"/>
      <c r="X28" s="476"/>
    </row>
    <row r="30" spans="1:24" ht="26.25" customHeight="1" thickBot="1"/>
    <row r="31" spans="1:24" ht="26.25" customHeight="1">
      <c r="A31" s="924" t="s">
        <v>188</v>
      </c>
      <c r="B31" s="925"/>
      <c r="C31" s="925" t="s">
        <v>10562</v>
      </c>
      <c r="D31" s="925" t="s">
        <v>190</v>
      </c>
      <c r="E31" s="925" t="s">
        <v>191</v>
      </c>
      <c r="F31" s="925" t="s">
        <v>191</v>
      </c>
      <c r="G31" s="925" t="s">
        <v>191</v>
      </c>
      <c r="H31" s="1499"/>
      <c r="I31" s="925" t="s">
        <v>10531</v>
      </c>
      <c r="J31" s="925" t="s">
        <v>13764</v>
      </c>
      <c r="K31" s="927" t="s">
        <v>11331</v>
      </c>
      <c r="L31" s="925" t="s">
        <v>13861</v>
      </c>
      <c r="M31" s="925" t="s">
        <v>13841</v>
      </c>
      <c r="N31" s="927" t="s">
        <v>13997</v>
      </c>
      <c r="O31" s="927">
        <v>870925</v>
      </c>
      <c r="P31" s="928" t="s">
        <v>14525</v>
      </c>
      <c r="Q31" s="925" t="s">
        <v>10615</v>
      </c>
      <c r="R31" s="925">
        <f>IF(MID(RIGHT(S31,8),1,1)="M",2021,IF(MID(RIGHT(S31,8),1,1)="N",2022,IF(MID(RIGHT(S31,8),1,1)="P",2023,IF(MID(RIGHT(S31,8),1,1)="R",1994,IF(MID(RIGHT(S31,8),1,1)="S",1995,IF(MID(RIGHT(S31,8),1,1)="T",1996,IF(MID(RIGHT(S31,8),1,1)="V",1997,IF(MID(RIGHT(S31,8),1,1)="W",1998,IF(MID(RIGHT(S31,8),1,1)="X",1999,IF(MID(RIGHT(S31,8),1,1)="Y",2000,IF(MID(RIGHT(S31,8),1,1)="1",2001,IF(MID(RIGHT(S31,8),1,1)="2",2002,IF(MID(RIGHT(S31,8),1,1)="3",2003,IF(MID(RIGHT(S31,8),1,1)="4",2004,IF(MID(RIGHT(S31,8),1,1)="5",2005,IF(MID(RIGHT(S31,8),1,1)="6",2006,IF(MID(RIGHT(S31,8),1,1)="7",2007,IF(MID(RIGHT(S31,8),1,1)="8",2008,IF(MID(RIGHT(S31,8),1,1)="9",2009,IF(MID(RIGHT(S31,8),1,1)="A",2010,IF(MID(RIGHT(S31,8),1,1)="B",2011,IF(MID(RIGHT(S31,8),1,1)="C",2012,IF(MID(RIGHT(S31,8),1,1)="D",2013,IF(MID(RIGHT(S31,8),1,1)="E",2014,IF(MID(RIGHT(S31,8),1,1)="F",2015,IF(MID(RIGHT(S31,8),1,1)="G",2016,IF(MID(RIGHT(S31,8),1,1)="H",2017,IF(MID(RIGHT(S31,8),1,1)="J",2018,IF(MID(RIGHT(S31,8),1,1)="K",2019,IF(MID(RIGHT(S31,8),1,1)="L",2020,""))))))))))))))))))))))))))))))</f>
        <v>2020</v>
      </c>
      <c r="S31" s="925" t="s">
        <v>13837</v>
      </c>
      <c r="T31" s="925">
        <v>3390</v>
      </c>
      <c r="U31" s="929">
        <v>45503</v>
      </c>
      <c r="V31" s="929">
        <v>45527</v>
      </c>
      <c r="W31" s="1237">
        <v>3100</v>
      </c>
      <c r="X31" s="1793">
        <v>3850</v>
      </c>
    </row>
    <row r="32" spans="1:24" ht="26.25" customHeight="1">
      <c r="A32" s="931"/>
      <c r="B32" s="932"/>
      <c r="C32" s="320" t="s">
        <v>13512</v>
      </c>
      <c r="D32" s="932"/>
      <c r="E32" s="932"/>
      <c r="F32" s="932"/>
      <c r="G32" s="932"/>
      <c r="H32" s="932"/>
      <c r="I32" s="932" t="s">
        <v>194</v>
      </c>
      <c r="J32" s="412" t="s">
        <v>13774</v>
      </c>
      <c r="K32" s="934" t="s">
        <v>195</v>
      </c>
      <c r="L32" s="961" t="s">
        <v>3359</v>
      </c>
      <c r="M32" s="932" t="s">
        <v>13842</v>
      </c>
      <c r="N32" s="73" t="s">
        <v>2435</v>
      </c>
      <c r="O32" s="779"/>
      <c r="P32" s="935"/>
      <c r="Q32" s="932" t="s">
        <v>13751</v>
      </c>
      <c r="R32" s="932">
        <f>IF(MID(RIGHT(S32,8),1,1)="M",2021,IF(MID(RIGHT(S32,8),1,1)="N",2022,IF(MID(RIGHT(S32,8),1,1)="P",2023,IF(MID(RIGHT(S32,8),1,1)="R",1994,IF(MID(RIGHT(S32,8),1,1)="S",1995,IF(MID(RIGHT(S32,8),1,1)="T",1996,IF(MID(RIGHT(S32,8),1,1)="V",1997,IF(MID(RIGHT(S32,8),1,1)="W",1998,IF(MID(RIGHT(S32,8),1,1)="X",1999,IF(MID(RIGHT(S32,8),1,1)="Y",2000,IF(MID(RIGHT(S32,8),1,1)="1",2001,IF(MID(RIGHT(S32,8),1,1)="2",2002,IF(MID(RIGHT(S32,8),1,1)="3",2003,IF(MID(RIGHT(S32,8),1,1)="4",2004,IF(MID(RIGHT(S32,8),1,1)="5",2005,IF(MID(RIGHT(S32,8),1,1)="6",2006,IF(MID(RIGHT(S32,8),1,1)="7",2007,IF(MID(RIGHT(S32,8),1,1)="8",2008,IF(MID(RIGHT(S32,8),1,1)="9",2009,IF(MID(RIGHT(S32,8),1,1)="A",2010,IF(MID(RIGHT(S32,8),1,1)="B",2011,IF(MID(RIGHT(S32,8),1,1)="C",2012,IF(MID(RIGHT(S32,8),1,1)="D",2013,IF(MID(RIGHT(S32,8),1,1)="E",2014,IF(MID(RIGHT(S32,8),1,1)="F",2015,IF(MID(RIGHT(S32,8),1,1)="G",2016,IF(MID(RIGHT(S32,8),1,1)="H",2017,IF(MID(RIGHT(S32,8),1,1)="J",2018,IF(MID(RIGHT(S32,8),1,1)="K",2019,IF(MID(RIGHT(S32,8),1,1)="L",2020,""))))))))))))))))))))))))))))))</f>
        <v>2014</v>
      </c>
      <c r="S32" s="932" t="s">
        <v>13838</v>
      </c>
      <c r="T32" s="932">
        <v>3900</v>
      </c>
      <c r="U32" s="937">
        <v>45505</v>
      </c>
      <c r="V32" s="937">
        <v>45532</v>
      </c>
      <c r="W32" s="938" t="s">
        <v>1696</v>
      </c>
      <c r="X32" s="939">
        <v>3650</v>
      </c>
    </row>
    <row r="33" spans="1:24" ht="26.25" customHeight="1">
      <c r="A33" s="931"/>
      <c r="B33" s="932"/>
      <c r="C33" s="932" t="s">
        <v>12776</v>
      </c>
      <c r="D33" s="932" t="s">
        <v>191</v>
      </c>
      <c r="E33" s="932"/>
      <c r="F33" s="932"/>
      <c r="G33" s="932"/>
      <c r="H33" s="932"/>
      <c r="I33" s="932"/>
      <c r="J33" s="412" t="s">
        <v>13773</v>
      </c>
      <c r="K33" s="779" t="s">
        <v>13733</v>
      </c>
      <c r="L33" s="779"/>
      <c r="M33" s="932"/>
      <c r="N33" s="73" t="s">
        <v>3907</v>
      </c>
      <c r="O33" s="779"/>
      <c r="P33" s="935"/>
      <c r="Q33" s="932"/>
      <c r="R33" s="932"/>
      <c r="S33" s="932"/>
      <c r="T33" s="932"/>
      <c r="U33" s="936">
        <v>45506</v>
      </c>
      <c r="V33" s="937">
        <v>45533</v>
      </c>
      <c r="W33" s="938"/>
      <c r="X33" s="939" t="s">
        <v>14586</v>
      </c>
    </row>
    <row r="34" spans="1:24" ht="26.25" customHeight="1">
      <c r="A34" s="931"/>
      <c r="B34" s="932"/>
      <c r="C34" s="932" t="s">
        <v>12778</v>
      </c>
      <c r="D34" s="932" t="s">
        <v>191</v>
      </c>
      <c r="E34" s="932"/>
      <c r="F34" s="932"/>
      <c r="G34" s="932"/>
      <c r="H34" s="932"/>
      <c r="I34" s="932"/>
      <c r="J34" s="932"/>
      <c r="K34" s="940" t="s">
        <v>4071</v>
      </c>
      <c r="L34" s="779"/>
      <c r="M34" s="932"/>
      <c r="N34" s="73" t="s">
        <v>12674</v>
      </c>
      <c r="O34" s="779"/>
      <c r="P34" s="935"/>
      <c r="Q34" s="932"/>
      <c r="R34" s="932"/>
      <c r="S34" s="932"/>
      <c r="T34" s="932"/>
      <c r="U34" s="1342"/>
      <c r="V34" s="936">
        <v>45534</v>
      </c>
      <c r="W34" s="938"/>
      <c r="X34" s="939"/>
    </row>
    <row r="35" spans="1:24" ht="26.25" customHeight="1">
      <c r="A35" s="931"/>
      <c r="B35" s="932"/>
      <c r="C35" s="932" t="s">
        <v>13047</v>
      </c>
      <c r="D35" s="932" t="s">
        <v>191</v>
      </c>
      <c r="E35" s="932"/>
      <c r="F35" s="932"/>
      <c r="G35" s="932"/>
      <c r="H35" s="932"/>
      <c r="I35" s="932"/>
      <c r="J35" s="932"/>
      <c r="K35" s="940"/>
      <c r="L35" s="950"/>
      <c r="M35" s="950"/>
      <c r="N35" s="950"/>
      <c r="O35" s="950"/>
      <c r="P35" s="935"/>
      <c r="Q35" s="932"/>
      <c r="R35" s="932"/>
      <c r="S35" s="933" t="s">
        <v>189</v>
      </c>
      <c r="T35" s="933">
        <v>3890</v>
      </c>
      <c r="U35" s="937"/>
      <c r="V35" s="937"/>
      <c r="W35" s="938"/>
      <c r="X35" s="939"/>
    </row>
    <row r="36" spans="1:24" ht="26.25" customHeight="1">
      <c r="A36" s="931"/>
      <c r="B36" s="932"/>
      <c r="C36" s="932" t="s">
        <v>10002</v>
      </c>
      <c r="D36" s="932" t="s">
        <v>191</v>
      </c>
      <c r="E36" s="932"/>
      <c r="F36" s="932"/>
      <c r="G36" s="932"/>
      <c r="H36" s="932"/>
      <c r="I36" s="932"/>
      <c r="J36" s="932"/>
      <c r="K36" s="932"/>
      <c r="L36" s="950"/>
      <c r="M36" s="2559" t="s">
        <v>10944</v>
      </c>
      <c r="N36" s="2560"/>
      <c r="O36" s="2560"/>
      <c r="P36" s="2561"/>
      <c r="Q36" s="932"/>
      <c r="R36" s="932"/>
      <c r="S36" s="933" t="s">
        <v>2472</v>
      </c>
      <c r="T36" s="933">
        <f>SUM(T31:T35)</f>
        <v>11180</v>
      </c>
      <c r="U36" s="936"/>
      <c r="V36" s="936"/>
      <c r="W36" s="938"/>
      <c r="X36" s="939"/>
    </row>
    <row r="37" spans="1:24" ht="26.25" customHeight="1" thickBot="1">
      <c r="A37" s="941"/>
      <c r="B37" s="942"/>
      <c r="C37" s="942" t="s">
        <v>10003</v>
      </c>
      <c r="D37" s="942" t="s">
        <v>191</v>
      </c>
      <c r="E37" s="942"/>
      <c r="F37" s="942"/>
      <c r="G37" s="942"/>
      <c r="H37" s="942"/>
      <c r="I37" s="942"/>
      <c r="J37" s="942"/>
      <c r="K37" s="611" t="s">
        <v>3930</v>
      </c>
      <c r="L37" s="942"/>
      <c r="M37" s="942"/>
      <c r="N37" s="943"/>
      <c r="O37" s="943"/>
      <c r="P37" s="944"/>
      <c r="Q37" s="942"/>
      <c r="R37" s="942"/>
      <c r="S37" s="945"/>
      <c r="T37" s="945"/>
      <c r="U37" s="946"/>
      <c r="V37" s="947"/>
      <c r="W37" s="948"/>
      <c r="X37" s="949"/>
    </row>
    <row r="39" spans="1:24" ht="26.25" customHeight="1" thickBot="1">
      <c r="A39" s="445"/>
      <c r="B39" s="445"/>
      <c r="C39" s="445"/>
      <c r="D39" s="445"/>
      <c r="E39" s="445"/>
      <c r="F39" s="445"/>
      <c r="G39" s="445"/>
      <c r="H39" s="445"/>
      <c r="I39" s="445"/>
      <c r="J39" s="445"/>
      <c r="K39" s="446"/>
      <c r="L39" s="445"/>
      <c r="M39" s="445"/>
      <c r="N39" s="446"/>
      <c r="O39" s="446"/>
      <c r="P39" s="447"/>
      <c r="Q39" s="445"/>
      <c r="R39" s="445"/>
      <c r="S39" s="445"/>
      <c r="T39" s="445"/>
      <c r="U39" s="448"/>
      <c r="V39" s="449"/>
      <c r="W39" s="450"/>
      <c r="X39" s="450"/>
    </row>
    <row r="40" spans="1:24" ht="26.25" customHeight="1">
      <c r="A40" s="535" t="s">
        <v>188</v>
      </c>
      <c r="B40" s="536"/>
      <c r="C40" s="536" t="s">
        <v>20</v>
      </c>
      <c r="D40" s="536" t="s">
        <v>190</v>
      </c>
      <c r="E40" s="536" t="s">
        <v>191</v>
      </c>
      <c r="F40" s="536" t="s">
        <v>191</v>
      </c>
      <c r="G40" s="536" t="s">
        <v>191</v>
      </c>
      <c r="H40" s="537"/>
      <c r="I40" s="536" t="s">
        <v>125</v>
      </c>
      <c r="J40" s="536" t="s">
        <v>13865</v>
      </c>
      <c r="K40" s="538" t="s">
        <v>11854</v>
      </c>
      <c r="L40" s="1795" t="s">
        <v>13983</v>
      </c>
      <c r="M40" s="2892" t="s">
        <v>13949</v>
      </c>
      <c r="N40" s="538" t="s">
        <v>13935</v>
      </c>
      <c r="O40" s="538">
        <v>684314</v>
      </c>
      <c r="P40" s="539"/>
      <c r="Q40" s="536" t="s">
        <v>13938</v>
      </c>
      <c r="R40" s="536">
        <v>2023</v>
      </c>
      <c r="S40" s="536" t="s">
        <v>13947</v>
      </c>
      <c r="T40" s="536">
        <v>1900</v>
      </c>
      <c r="U40" s="540">
        <v>45507</v>
      </c>
      <c r="V40" s="541">
        <v>45508</v>
      </c>
      <c r="W40" s="542">
        <v>6800</v>
      </c>
      <c r="X40" s="543">
        <v>7600</v>
      </c>
    </row>
    <row r="41" spans="1:24" ht="26.25" customHeight="1">
      <c r="A41" s="544"/>
      <c r="B41" s="108"/>
      <c r="C41" s="320" t="s">
        <v>11905</v>
      </c>
      <c r="D41" s="108"/>
      <c r="E41" s="108"/>
      <c r="F41" s="108"/>
      <c r="G41" s="108"/>
      <c r="H41" s="108"/>
      <c r="I41" s="108" t="s">
        <v>194</v>
      </c>
      <c r="J41" s="412" t="s">
        <v>13864</v>
      </c>
      <c r="K41" s="115" t="s">
        <v>211</v>
      </c>
      <c r="L41" s="108"/>
      <c r="M41" s="2894"/>
      <c r="N41" s="73" t="s">
        <v>2431</v>
      </c>
      <c r="O41" s="109"/>
      <c r="P41" s="110"/>
      <c r="Q41" s="108" t="s">
        <v>13939</v>
      </c>
      <c r="R41" s="108">
        <v>2023</v>
      </c>
      <c r="S41" s="108" t="s">
        <v>13948</v>
      </c>
      <c r="T41" s="108">
        <v>1400</v>
      </c>
      <c r="U41" s="112"/>
      <c r="V41" s="329"/>
      <c r="W41" s="113" t="s">
        <v>4566</v>
      </c>
      <c r="X41" s="545" t="s">
        <v>14191</v>
      </c>
    </row>
    <row r="42" spans="1:24" ht="26.25" customHeight="1">
      <c r="A42" s="544"/>
      <c r="B42" s="108"/>
      <c r="C42" s="108" t="s">
        <v>12776</v>
      </c>
      <c r="D42" s="108" t="s">
        <v>191</v>
      </c>
      <c r="E42" s="108"/>
      <c r="F42" s="108"/>
      <c r="G42" s="108"/>
      <c r="H42" s="108"/>
      <c r="I42" s="108" t="s">
        <v>8287</v>
      </c>
      <c r="J42" s="412" t="s">
        <v>13902</v>
      </c>
      <c r="K42" s="109" t="s">
        <v>4070</v>
      </c>
      <c r="L42" s="108"/>
      <c r="M42" s="2893"/>
      <c r="N42" s="73" t="s">
        <v>3907</v>
      </c>
      <c r="O42" s="109"/>
      <c r="P42" s="110"/>
      <c r="Q42" s="108" t="s">
        <v>3019</v>
      </c>
      <c r="R42" s="108">
        <v>2023</v>
      </c>
      <c r="S42" s="108" t="s">
        <v>13950</v>
      </c>
      <c r="T42" s="108">
        <v>1670</v>
      </c>
      <c r="U42" s="111"/>
      <c r="V42" s="112"/>
      <c r="W42" s="113"/>
      <c r="X42" s="545"/>
    </row>
    <row r="43" spans="1:24" ht="26.25" customHeight="1">
      <c r="A43" s="544"/>
      <c r="B43" s="108"/>
      <c r="C43" s="108" t="s">
        <v>12778</v>
      </c>
      <c r="D43" s="108" t="s">
        <v>191</v>
      </c>
      <c r="E43" s="108"/>
      <c r="F43" s="108"/>
      <c r="G43" s="108"/>
      <c r="H43" s="108"/>
      <c r="I43" s="108"/>
      <c r="J43" s="412" t="s">
        <v>13863</v>
      </c>
      <c r="K43" s="109" t="s">
        <v>11891</v>
      </c>
      <c r="L43" s="108"/>
      <c r="M43" s="108" t="s">
        <v>13966</v>
      </c>
      <c r="N43" s="73" t="s">
        <v>12674</v>
      </c>
      <c r="O43" s="109"/>
      <c r="P43" s="110"/>
      <c r="Q43" s="108" t="s">
        <v>205</v>
      </c>
      <c r="R43" s="108">
        <v>2015</v>
      </c>
      <c r="S43" s="108" t="s">
        <v>13941</v>
      </c>
      <c r="T43" s="108">
        <v>1500</v>
      </c>
      <c r="U43" s="111"/>
      <c r="V43" s="112"/>
      <c r="W43" s="113"/>
      <c r="X43" s="545"/>
    </row>
    <row r="44" spans="1:24" ht="26.25" customHeight="1">
      <c r="A44" s="544"/>
      <c r="B44" s="108"/>
      <c r="C44" s="108" t="s">
        <v>13047</v>
      </c>
      <c r="D44" s="108" t="s">
        <v>191</v>
      </c>
      <c r="E44" s="108"/>
      <c r="F44" s="108"/>
      <c r="G44" s="108"/>
      <c r="H44" s="108"/>
      <c r="I44" s="108"/>
      <c r="J44" s="425" t="s">
        <v>2673</v>
      </c>
      <c r="K44" s="109"/>
      <c r="L44" s="110"/>
      <c r="M44" s="110"/>
      <c r="N44" s="109"/>
      <c r="O44" s="109"/>
      <c r="P44" s="110"/>
      <c r="Q44" s="108"/>
      <c r="R44" s="108"/>
      <c r="S44" s="114" t="s">
        <v>189</v>
      </c>
      <c r="T44" s="114">
        <v>3900</v>
      </c>
      <c r="U44" s="111"/>
      <c r="V44" s="112"/>
      <c r="W44" s="113"/>
      <c r="X44" s="545"/>
    </row>
    <row r="45" spans="1:24" ht="26.25" customHeight="1">
      <c r="A45" s="544"/>
      <c r="B45" s="108"/>
      <c r="C45" s="108" t="s">
        <v>12213</v>
      </c>
      <c r="D45" s="108" t="s">
        <v>191</v>
      </c>
      <c r="E45" s="108"/>
      <c r="F45" s="108"/>
      <c r="G45" s="108"/>
      <c r="H45" s="108"/>
      <c r="I45" s="108"/>
      <c r="J45" s="425" t="s">
        <v>2643</v>
      </c>
      <c r="K45" s="108"/>
      <c r="L45" s="108"/>
      <c r="M45" s="108"/>
      <c r="N45" s="109"/>
      <c r="O45" s="109"/>
      <c r="P45" s="110"/>
      <c r="Q45" s="108"/>
      <c r="R45" s="108"/>
      <c r="S45" s="114" t="s">
        <v>2472</v>
      </c>
      <c r="T45" s="114">
        <f>SUM(T40:T44)</f>
        <v>10370</v>
      </c>
      <c r="U45" s="111"/>
      <c r="V45" s="112"/>
      <c r="W45" s="113"/>
      <c r="X45" s="545"/>
    </row>
    <row r="46" spans="1:24" ht="26.25" customHeight="1" thickBot="1">
      <c r="A46" s="546"/>
      <c r="B46" s="547"/>
      <c r="C46" s="547" t="s">
        <v>10003</v>
      </c>
      <c r="D46" s="547" t="s">
        <v>4036</v>
      </c>
      <c r="E46" s="547"/>
      <c r="F46" s="547"/>
      <c r="G46" s="547"/>
      <c r="H46" s="547"/>
      <c r="I46" s="547"/>
      <c r="J46" s="547"/>
      <c r="K46" s="1229" t="s">
        <v>13866</v>
      </c>
      <c r="L46" s="547"/>
      <c r="M46" s="547"/>
      <c r="N46" s="548"/>
      <c r="O46" s="548"/>
      <c r="P46" s="549"/>
      <c r="Q46" s="547"/>
      <c r="R46" s="547"/>
      <c r="S46" s="550" t="s">
        <v>1907</v>
      </c>
      <c r="T46" s="549">
        <v>6470</v>
      </c>
      <c r="U46" s="551"/>
      <c r="V46" s="552"/>
      <c r="W46" s="553"/>
      <c r="X46" s="554"/>
    </row>
    <row r="48" spans="1:24" ht="26.25" customHeight="1" thickBot="1"/>
    <row r="49" spans="1:24" ht="26.25" customHeight="1">
      <c r="A49" s="1178" t="s">
        <v>188</v>
      </c>
      <c r="B49" s="1179"/>
      <c r="C49" s="1179" t="s">
        <v>13881</v>
      </c>
      <c r="D49" s="1179" t="s">
        <v>190</v>
      </c>
      <c r="E49" s="1179" t="s">
        <v>191</v>
      </c>
      <c r="F49" s="1179" t="s">
        <v>191</v>
      </c>
      <c r="G49" s="1179" t="s">
        <v>191</v>
      </c>
      <c r="H49" s="1482"/>
      <c r="I49" s="1179" t="s">
        <v>8631</v>
      </c>
      <c r="J49" s="1179" t="s">
        <v>13898</v>
      </c>
      <c r="K49" s="1180" t="s">
        <v>13878</v>
      </c>
      <c r="L49" s="1179" t="s">
        <v>14018</v>
      </c>
      <c r="M49" s="1179" t="s">
        <v>13967</v>
      </c>
      <c r="N49" s="1180" t="s">
        <v>13936</v>
      </c>
      <c r="O49" s="1180" t="s">
        <v>13926</v>
      </c>
      <c r="P49" s="1179"/>
      <c r="Q49" s="2898" t="s">
        <v>13962</v>
      </c>
      <c r="R49" s="2899"/>
      <c r="S49" s="2900"/>
      <c r="T49" s="1179">
        <v>2440</v>
      </c>
      <c r="U49" s="1182">
        <v>45508</v>
      </c>
      <c r="V49" s="1430">
        <v>45532</v>
      </c>
      <c r="W49" s="1796">
        <f>4800-130</f>
        <v>4670</v>
      </c>
      <c r="X49" s="1800">
        <f>5100+130</f>
        <v>5230</v>
      </c>
    </row>
    <row r="50" spans="1:24" ht="26.25" customHeight="1">
      <c r="A50" s="1185"/>
      <c r="B50" s="1186"/>
      <c r="C50" s="1186" t="s">
        <v>13882</v>
      </c>
      <c r="D50" s="1186"/>
      <c r="E50" s="1186"/>
      <c r="F50" s="1186"/>
      <c r="G50" s="1186"/>
      <c r="H50" s="1186"/>
      <c r="I50" s="1186" t="s">
        <v>3598</v>
      </c>
      <c r="J50" s="412" t="s">
        <v>13897</v>
      </c>
      <c r="K50" s="1373" t="s">
        <v>4610</v>
      </c>
      <c r="L50" s="1186"/>
      <c r="M50" s="1186"/>
      <c r="N50" s="73" t="s">
        <v>13961</v>
      </c>
      <c r="O50" s="1447" t="s">
        <v>14041</v>
      </c>
      <c r="P50" s="1447"/>
      <c r="Q50" s="1447"/>
      <c r="R50" s="1447"/>
      <c r="S50" s="1447"/>
      <c r="T50" s="1186"/>
      <c r="U50" s="1189">
        <v>45509</v>
      </c>
      <c r="V50" s="1190"/>
      <c r="W50" s="1799">
        <v>4700</v>
      </c>
      <c r="X50" s="777">
        <f>X49+500</f>
        <v>5730</v>
      </c>
    </row>
    <row r="51" spans="1:24" ht="26.25" customHeight="1">
      <c r="A51" s="1185"/>
      <c r="B51" s="1186"/>
      <c r="C51" s="1186" t="s">
        <v>12776</v>
      </c>
      <c r="D51" s="1186" t="s">
        <v>191</v>
      </c>
      <c r="E51" s="1186"/>
      <c r="F51" s="1186"/>
      <c r="G51" s="1186"/>
      <c r="H51" s="1186"/>
      <c r="I51" s="1186"/>
      <c r="J51" s="1186"/>
      <c r="K51" s="1254" t="s">
        <v>4070</v>
      </c>
      <c r="L51" s="1186"/>
      <c r="M51" s="1186"/>
      <c r="N51" s="73" t="s">
        <v>3907</v>
      </c>
      <c r="O51" s="1186"/>
      <c r="P51" s="1186"/>
      <c r="Q51" s="1186"/>
      <c r="R51" s="1186"/>
      <c r="S51" s="1186"/>
      <c r="T51" s="1186"/>
      <c r="U51" s="1190"/>
      <c r="V51" s="1189"/>
      <c r="W51" s="1799">
        <v>5350</v>
      </c>
      <c r="X51" s="1192"/>
    </row>
    <row r="52" spans="1:24" ht="26.25" customHeight="1">
      <c r="A52" s="1185"/>
      <c r="B52" s="1186"/>
      <c r="C52" s="1186" t="s">
        <v>12778</v>
      </c>
      <c r="D52" s="1186" t="s">
        <v>191</v>
      </c>
      <c r="E52" s="1186"/>
      <c r="F52" s="1186"/>
      <c r="G52" s="1186"/>
      <c r="H52" s="1186"/>
      <c r="I52" s="1186" t="s">
        <v>13901</v>
      </c>
      <c r="J52" s="1186" t="s">
        <v>13880</v>
      </c>
      <c r="K52" s="1254" t="s">
        <v>13879</v>
      </c>
      <c r="L52" s="1186"/>
      <c r="M52" s="1186"/>
      <c r="N52" s="73" t="s">
        <v>12674</v>
      </c>
      <c r="O52" s="1186"/>
      <c r="P52" s="1186"/>
      <c r="Q52" s="1447"/>
      <c r="R52" s="1447"/>
      <c r="S52" s="1447"/>
      <c r="T52" s="1186"/>
      <c r="U52" s="1189"/>
      <c r="V52" s="1189"/>
      <c r="W52" s="1191">
        <v>5410</v>
      </c>
      <c r="X52" s="1192"/>
    </row>
    <row r="53" spans="1:24" ht="26.25" customHeight="1">
      <c r="A53" s="1185"/>
      <c r="B53" s="1186"/>
      <c r="C53" s="1186" t="s">
        <v>13047</v>
      </c>
      <c r="D53" s="1186" t="s">
        <v>191</v>
      </c>
      <c r="E53" s="1186"/>
      <c r="F53" s="1186"/>
      <c r="G53" s="1186"/>
      <c r="H53" s="1186"/>
      <c r="I53" s="1186" t="s">
        <v>13899</v>
      </c>
      <c r="J53" s="1186" t="s">
        <v>13883</v>
      </c>
      <c r="K53" s="1254" t="s">
        <v>1772</v>
      </c>
      <c r="L53" s="1186"/>
      <c r="M53" s="1186"/>
      <c r="N53" s="73" t="s">
        <v>13994</v>
      </c>
      <c r="O53" s="1186"/>
      <c r="P53" s="1186"/>
      <c r="Q53" s="1186"/>
      <c r="R53" s="1186"/>
      <c r="S53" s="1187" t="s">
        <v>189</v>
      </c>
      <c r="T53" s="1187">
        <v>3700</v>
      </c>
      <c r="U53" s="1189"/>
      <c r="V53" s="1189"/>
      <c r="W53" s="1191" t="s">
        <v>7062</v>
      </c>
      <c r="X53" s="1192"/>
    </row>
    <row r="54" spans="1:24" ht="26.25" customHeight="1">
      <c r="A54" s="1185"/>
      <c r="B54" s="1186"/>
      <c r="C54" s="1186" t="s">
        <v>10002</v>
      </c>
      <c r="D54" s="1186" t="s">
        <v>191</v>
      </c>
      <c r="E54" s="1186"/>
      <c r="F54" s="1186"/>
      <c r="G54" s="1186"/>
      <c r="H54" s="1186"/>
      <c r="I54" s="1186" t="s">
        <v>13900</v>
      </c>
      <c r="J54" s="1186" t="s">
        <v>14055</v>
      </c>
      <c r="K54" s="1188"/>
      <c r="L54" s="1186"/>
      <c r="M54" s="1186"/>
      <c r="N54" s="1186"/>
      <c r="O54" s="1186"/>
      <c r="P54" s="1186"/>
      <c r="Q54" s="1186"/>
      <c r="R54" s="1186"/>
      <c r="S54" s="1187" t="s">
        <v>2472</v>
      </c>
      <c r="T54" s="1187">
        <f>SUM(T49:T53)</f>
        <v>6140</v>
      </c>
      <c r="U54" s="1189"/>
      <c r="V54" s="1189"/>
      <c r="W54" s="1191"/>
      <c r="X54" s="1192"/>
    </row>
    <row r="55" spans="1:24" ht="26.25" customHeight="1" thickBot="1">
      <c r="A55" s="1193"/>
      <c r="B55" s="1194"/>
      <c r="C55" s="1194" t="s">
        <v>10003</v>
      </c>
      <c r="D55" s="1194" t="s">
        <v>4036</v>
      </c>
      <c r="E55" s="1194"/>
      <c r="F55" s="1194"/>
      <c r="G55" s="1194"/>
      <c r="H55" s="1194"/>
      <c r="I55" s="1194"/>
      <c r="J55" s="1194"/>
      <c r="K55" s="611" t="s">
        <v>13866</v>
      </c>
      <c r="L55" s="1194"/>
      <c r="M55" s="1194"/>
      <c r="N55" s="1195"/>
      <c r="O55" s="1195"/>
      <c r="P55" s="1196"/>
      <c r="Q55" s="1194"/>
      <c r="R55" s="1194"/>
      <c r="S55" s="1197" t="s">
        <v>1907</v>
      </c>
      <c r="T55" s="1197">
        <v>2440</v>
      </c>
      <c r="U55" s="1198"/>
      <c r="V55" s="1199"/>
      <c r="W55" s="1200"/>
      <c r="X55" s="1201"/>
    </row>
    <row r="57" spans="1:24" ht="26.25" customHeight="1" thickBot="1"/>
    <row r="58" spans="1:24" ht="26.25" customHeight="1">
      <c r="A58" s="456" t="s">
        <v>188</v>
      </c>
      <c r="B58" s="457"/>
      <c r="C58" s="457" t="s">
        <v>10329</v>
      </c>
      <c r="D58" s="457" t="s">
        <v>190</v>
      </c>
      <c r="E58" s="457" t="s">
        <v>191</v>
      </c>
      <c r="F58" s="457" t="s">
        <v>191</v>
      </c>
      <c r="G58" s="457" t="s">
        <v>191</v>
      </c>
      <c r="H58" s="477"/>
      <c r="I58" s="457" t="s">
        <v>126</v>
      </c>
      <c r="J58" s="457" t="s">
        <v>13916</v>
      </c>
      <c r="K58" s="458" t="s">
        <v>13917</v>
      </c>
      <c r="L58" s="457" t="s">
        <v>14069</v>
      </c>
      <c r="M58" s="2901" t="s">
        <v>13968</v>
      </c>
      <c r="N58" s="458" t="s">
        <v>14194</v>
      </c>
      <c r="O58" s="458" t="s">
        <v>14070</v>
      </c>
      <c r="P58" s="459" t="s">
        <v>15229</v>
      </c>
      <c r="Q58" s="457" t="s">
        <v>7570</v>
      </c>
      <c r="R58" s="457">
        <v>2015</v>
      </c>
      <c r="S58" s="457" t="s">
        <v>13957</v>
      </c>
      <c r="T58" s="457">
        <v>2365</v>
      </c>
      <c r="U58" s="460">
        <v>45515</v>
      </c>
      <c r="V58" s="460">
        <v>45589</v>
      </c>
      <c r="W58" s="462">
        <v>5300</v>
      </c>
      <c r="X58" s="463">
        <v>6500</v>
      </c>
    </row>
    <row r="59" spans="1:24" ht="26.25" customHeight="1">
      <c r="A59" s="464"/>
      <c r="B59" s="143"/>
      <c r="C59" s="320" t="s">
        <v>13844</v>
      </c>
      <c r="D59" s="143"/>
      <c r="E59" s="143"/>
      <c r="F59" s="143"/>
      <c r="G59" s="143"/>
      <c r="H59" s="143"/>
      <c r="I59" s="143" t="s">
        <v>3598</v>
      </c>
      <c r="J59" s="412" t="s">
        <v>13918</v>
      </c>
      <c r="K59" s="169" t="s">
        <v>10395</v>
      </c>
      <c r="L59" s="427" t="s">
        <v>3603</v>
      </c>
      <c r="M59" s="2902"/>
      <c r="N59" s="73" t="s">
        <v>7287</v>
      </c>
      <c r="O59" s="1666"/>
      <c r="P59" s="1666"/>
      <c r="Q59" s="143" t="s">
        <v>363</v>
      </c>
      <c r="R59" s="143">
        <v>2015</v>
      </c>
      <c r="S59" s="143" t="s">
        <v>13958</v>
      </c>
      <c r="T59" s="143">
        <v>2150</v>
      </c>
      <c r="U59" s="146">
        <v>45514</v>
      </c>
      <c r="V59" s="168">
        <v>45590</v>
      </c>
      <c r="W59" s="147" t="s">
        <v>14222</v>
      </c>
      <c r="X59" s="466"/>
    </row>
    <row r="60" spans="1:24" ht="26.25" customHeight="1">
      <c r="A60" s="464"/>
      <c r="B60" s="143"/>
      <c r="C60" s="143" t="s">
        <v>12776</v>
      </c>
      <c r="D60" s="143" t="s">
        <v>191</v>
      </c>
      <c r="E60" s="143"/>
      <c r="F60" s="143"/>
      <c r="G60" s="143"/>
      <c r="H60" s="143"/>
      <c r="I60" s="143"/>
      <c r="J60" s="425" t="s">
        <v>3281</v>
      </c>
      <c r="K60" s="144" t="s">
        <v>4178</v>
      </c>
      <c r="L60" s="143"/>
      <c r="M60" s="2902"/>
      <c r="N60" s="73" t="s">
        <v>12235</v>
      </c>
      <c r="O60" s="143"/>
      <c r="P60" s="143" t="s">
        <v>12748</v>
      </c>
      <c r="Q60" s="143" t="s">
        <v>361</v>
      </c>
      <c r="R60" s="143">
        <v>2022</v>
      </c>
      <c r="S60" s="143" t="s">
        <v>13959</v>
      </c>
      <c r="T60" s="143">
        <v>2115</v>
      </c>
      <c r="U60" s="146"/>
      <c r="V60" s="168">
        <v>45596</v>
      </c>
      <c r="W60" s="1449"/>
      <c r="X60" s="466"/>
    </row>
    <row r="61" spans="1:24" ht="26.25" customHeight="1">
      <c r="A61" s="464"/>
      <c r="B61" s="143"/>
      <c r="C61" s="143" t="s">
        <v>12778</v>
      </c>
      <c r="D61" s="143" t="s">
        <v>191</v>
      </c>
      <c r="E61" s="143"/>
      <c r="F61" s="143"/>
      <c r="G61" s="143"/>
      <c r="H61" s="143"/>
      <c r="I61" s="143"/>
      <c r="J61" s="143"/>
      <c r="K61" s="144" t="s">
        <v>8972</v>
      </c>
      <c r="L61" s="143"/>
      <c r="M61" s="2903"/>
      <c r="N61" s="73" t="s">
        <v>12674</v>
      </c>
      <c r="O61" s="143"/>
      <c r="P61" s="143"/>
      <c r="Q61" s="143" t="s">
        <v>9407</v>
      </c>
      <c r="R61" s="143">
        <v>2016</v>
      </c>
      <c r="S61" s="143" t="s">
        <v>13960</v>
      </c>
      <c r="T61" s="143">
        <v>1875</v>
      </c>
      <c r="U61" s="168"/>
      <c r="V61" s="168">
        <v>45594</v>
      </c>
      <c r="W61" s="147"/>
      <c r="X61" s="466"/>
    </row>
    <row r="62" spans="1:24" ht="26.25" customHeight="1">
      <c r="A62" s="464"/>
      <c r="B62" s="143"/>
      <c r="C62" s="143" t="s">
        <v>13047</v>
      </c>
      <c r="D62" s="143" t="s">
        <v>191</v>
      </c>
      <c r="E62" s="143"/>
      <c r="F62" s="143"/>
      <c r="G62" s="143"/>
      <c r="H62" s="143"/>
      <c r="I62" s="143"/>
      <c r="J62" s="143" t="s">
        <v>2627</v>
      </c>
      <c r="K62" s="144"/>
      <c r="L62" s="143"/>
      <c r="M62" s="2559" t="s">
        <v>11304</v>
      </c>
      <c r="N62" s="2560"/>
      <c r="O62" s="2561"/>
      <c r="P62" s="143"/>
      <c r="Q62" s="143"/>
      <c r="R62" s="143"/>
      <c r="S62" s="148" t="s">
        <v>189</v>
      </c>
      <c r="T62" s="148">
        <v>3700</v>
      </c>
      <c r="U62" s="146"/>
      <c r="V62" s="168">
        <v>45583</v>
      </c>
      <c r="W62" s="147"/>
      <c r="X62" s="466"/>
    </row>
    <row r="63" spans="1:24" ht="26.25" customHeight="1">
      <c r="A63" s="464"/>
      <c r="B63" s="143"/>
      <c r="C63" s="143" t="s">
        <v>10002</v>
      </c>
      <c r="D63" s="143" t="s">
        <v>191</v>
      </c>
      <c r="E63" s="143"/>
      <c r="F63" s="143"/>
      <c r="G63" s="143"/>
      <c r="H63" s="143"/>
      <c r="I63" s="143"/>
      <c r="J63" s="143"/>
      <c r="K63" s="144"/>
      <c r="L63" s="143"/>
      <c r="M63" s="143"/>
      <c r="N63" s="143"/>
      <c r="O63" s="143"/>
      <c r="P63" s="143"/>
      <c r="Q63" s="143"/>
      <c r="R63" s="143"/>
      <c r="S63" s="148" t="s">
        <v>2472</v>
      </c>
      <c r="T63" s="148">
        <f>SUM(T58:T62)</f>
        <v>12205</v>
      </c>
      <c r="U63" s="168"/>
      <c r="V63" s="168">
        <v>45593</v>
      </c>
      <c r="W63" s="147"/>
      <c r="X63" s="466"/>
    </row>
    <row r="64" spans="1:24" ht="26.25" customHeight="1" thickBot="1">
      <c r="A64" s="467"/>
      <c r="B64" s="468"/>
      <c r="C64" s="468" t="s">
        <v>13824</v>
      </c>
      <c r="D64" s="468" t="s">
        <v>4036</v>
      </c>
      <c r="E64" s="468"/>
      <c r="F64" s="468"/>
      <c r="G64" s="468"/>
      <c r="H64" s="468"/>
      <c r="I64" s="468"/>
      <c r="J64" s="555" t="s">
        <v>2745</v>
      </c>
      <c r="K64" s="611" t="s">
        <v>13919</v>
      </c>
      <c r="L64" s="468"/>
      <c r="M64" s="468"/>
      <c r="N64" s="470"/>
      <c r="O64" s="470"/>
      <c r="P64" s="471"/>
      <c r="Q64" s="468"/>
      <c r="R64" s="468"/>
      <c r="S64" s="471"/>
      <c r="T64" s="471"/>
      <c r="U64" s="473"/>
      <c r="V64" s="474">
        <v>45598</v>
      </c>
      <c r="W64" s="475"/>
      <c r="X64" s="476"/>
    </row>
    <row r="66" spans="1:24" ht="26.25" customHeight="1" thickBot="1"/>
    <row r="67" spans="1:24" ht="26.25" customHeight="1">
      <c r="A67" s="1178" t="s">
        <v>188</v>
      </c>
      <c r="B67" s="1179"/>
      <c r="C67" s="1179" t="s">
        <v>13881</v>
      </c>
      <c r="D67" s="1179" t="s">
        <v>190</v>
      </c>
      <c r="E67" s="1179" t="s">
        <v>191</v>
      </c>
      <c r="F67" s="1179" t="s">
        <v>191</v>
      </c>
      <c r="G67" s="1179" t="s">
        <v>191</v>
      </c>
      <c r="H67" s="1482"/>
      <c r="I67" s="1179" t="s">
        <v>126</v>
      </c>
      <c r="J67" s="1179" t="s">
        <v>14007</v>
      </c>
      <c r="K67" s="1180" t="s">
        <v>14008</v>
      </c>
      <c r="L67" s="1179" t="s">
        <v>14216</v>
      </c>
      <c r="M67" s="1179" t="s">
        <v>14044</v>
      </c>
      <c r="N67" s="1180" t="s">
        <v>14038</v>
      </c>
      <c r="O67" s="1180" t="s">
        <v>14039</v>
      </c>
      <c r="P67" s="1181" t="s">
        <v>15041</v>
      </c>
      <c r="Q67" s="2898" t="s">
        <v>13962</v>
      </c>
      <c r="R67" s="2899"/>
      <c r="S67" s="2900"/>
      <c r="T67" s="1179">
        <v>8000</v>
      </c>
      <c r="U67" s="1182">
        <v>45516</v>
      </c>
      <c r="V67" s="1182">
        <v>45577</v>
      </c>
      <c r="W67" s="1796">
        <v>7600</v>
      </c>
      <c r="X67" s="1800">
        <v>8400</v>
      </c>
    </row>
    <row r="68" spans="1:24" ht="26.25" customHeight="1">
      <c r="A68" s="1185"/>
      <c r="B68" s="1186"/>
      <c r="C68" s="320" t="s">
        <v>14054</v>
      </c>
      <c r="D68" s="1186"/>
      <c r="E68" s="1186"/>
      <c r="F68" s="1186"/>
      <c r="G68" s="1186"/>
      <c r="H68" s="1186"/>
      <c r="I68" s="1186" t="s">
        <v>3598</v>
      </c>
      <c r="J68" s="412" t="s">
        <v>14010</v>
      </c>
      <c r="K68" s="1373" t="s">
        <v>4610</v>
      </c>
      <c r="L68" s="1186"/>
      <c r="M68" s="1186"/>
      <c r="N68" s="73" t="s">
        <v>2906</v>
      </c>
      <c r="O68" s="1186" t="s">
        <v>14068</v>
      </c>
      <c r="P68" s="1447"/>
      <c r="Q68" s="1447"/>
      <c r="R68" s="1447"/>
      <c r="S68" s="1447"/>
      <c r="T68" s="1186"/>
      <c r="U68" s="1190">
        <v>45515</v>
      </c>
      <c r="V68" s="1189">
        <v>45578</v>
      </c>
      <c r="W68" s="359">
        <f>W67+35</f>
        <v>7635</v>
      </c>
      <c r="X68" s="777">
        <f>X67+120</f>
        <v>8520</v>
      </c>
    </row>
    <row r="69" spans="1:24" ht="26.25" customHeight="1">
      <c r="A69" s="1185"/>
      <c r="B69" s="1186"/>
      <c r="C69" s="1186" t="s">
        <v>12776</v>
      </c>
      <c r="D69" s="1186" t="s">
        <v>191</v>
      </c>
      <c r="E69" s="1186"/>
      <c r="F69" s="1186"/>
      <c r="G69" s="1186"/>
      <c r="H69" s="1186"/>
      <c r="I69" s="1186"/>
      <c r="J69" s="1186"/>
      <c r="K69" s="1254" t="s">
        <v>14011</v>
      </c>
      <c r="L69" s="1186"/>
      <c r="M69" s="1186"/>
      <c r="N69" s="73" t="s">
        <v>3907</v>
      </c>
      <c r="O69" s="1186"/>
      <c r="P69" s="1186"/>
      <c r="Q69" s="1186"/>
      <c r="R69" s="1186"/>
      <c r="S69" s="1186"/>
      <c r="T69" s="1186"/>
      <c r="U69" s="1190"/>
      <c r="V69" s="1189">
        <v>45580</v>
      </c>
      <c r="W69" s="1191" t="s">
        <v>14262</v>
      </c>
      <c r="X69" s="1192" t="s">
        <v>14263</v>
      </c>
    </row>
    <row r="70" spans="1:24" ht="26.25" customHeight="1">
      <c r="A70" s="1185"/>
      <c r="B70" s="1186"/>
      <c r="C70" s="1186" t="s">
        <v>12778</v>
      </c>
      <c r="D70" s="1186" t="s">
        <v>191</v>
      </c>
      <c r="E70" s="1186"/>
      <c r="F70" s="1186"/>
      <c r="G70" s="1186"/>
      <c r="H70" s="1186"/>
      <c r="I70" s="1186" t="s">
        <v>14009</v>
      </c>
      <c r="J70" s="1186" t="s">
        <v>13880</v>
      </c>
      <c r="K70" s="1254" t="s">
        <v>4071</v>
      </c>
      <c r="L70" s="1186"/>
      <c r="M70" s="1186"/>
      <c r="N70" s="73" t="s">
        <v>12674</v>
      </c>
      <c r="O70" s="1186"/>
      <c r="P70" s="1186"/>
      <c r="Q70" s="1447"/>
      <c r="R70" s="1447"/>
      <c r="S70" s="1447"/>
      <c r="T70" s="1186"/>
      <c r="U70" s="1189"/>
      <c r="V70" s="1189">
        <v>45582</v>
      </c>
      <c r="W70" s="1191"/>
      <c r="X70" s="1192"/>
    </row>
    <row r="71" spans="1:24" ht="26.25" customHeight="1">
      <c r="A71" s="1185"/>
      <c r="B71" s="1186"/>
      <c r="C71" s="1186" t="s">
        <v>13047</v>
      </c>
      <c r="D71" s="1186" t="s">
        <v>191</v>
      </c>
      <c r="E71" s="1186"/>
      <c r="F71" s="1186"/>
      <c r="G71" s="1186"/>
      <c r="H71" s="1186"/>
      <c r="I71" s="1186"/>
      <c r="J71" s="1186" t="s">
        <v>13883</v>
      </c>
      <c r="K71" s="1254"/>
      <c r="L71" s="1186"/>
      <c r="M71" s="1186"/>
      <c r="N71" s="1186"/>
      <c r="O71" s="1186"/>
      <c r="P71" s="1186"/>
      <c r="Q71" s="1186"/>
      <c r="R71" s="1186"/>
      <c r="S71" s="1187" t="s">
        <v>189</v>
      </c>
      <c r="T71" s="1187">
        <v>3840</v>
      </c>
      <c r="U71" s="1189"/>
      <c r="V71" s="1189">
        <v>45583</v>
      </c>
      <c r="W71" s="1191">
        <v>1552</v>
      </c>
      <c r="X71" s="1192">
        <v>1700</v>
      </c>
    </row>
    <row r="72" spans="1:24" ht="26.25" customHeight="1">
      <c r="A72" s="1185"/>
      <c r="B72" s="1186"/>
      <c r="C72" s="1186" t="s">
        <v>10002</v>
      </c>
      <c r="D72" s="1186" t="s">
        <v>191</v>
      </c>
      <c r="E72" s="1186"/>
      <c r="F72" s="1186"/>
      <c r="G72" s="1186"/>
      <c r="H72" s="1186"/>
      <c r="I72" s="1186"/>
      <c r="J72" s="1186"/>
      <c r="K72" s="1188"/>
      <c r="L72" s="1186"/>
      <c r="M72" s="1186"/>
      <c r="N72" s="1186"/>
      <c r="O72" s="1186"/>
      <c r="P72" s="1186"/>
      <c r="Q72" s="1186"/>
      <c r="R72" s="1186"/>
      <c r="S72" s="1187" t="s">
        <v>2472</v>
      </c>
      <c r="T72" s="1187">
        <f>SUM(T67:T71)</f>
        <v>11840</v>
      </c>
      <c r="U72" s="1189"/>
      <c r="V72" s="1189">
        <v>45584</v>
      </c>
      <c r="W72" s="1191" t="s">
        <v>15069</v>
      </c>
      <c r="X72" s="1192"/>
    </row>
    <row r="73" spans="1:24" ht="26.25" customHeight="1" thickBot="1">
      <c r="A73" s="1193"/>
      <c r="B73" s="1194"/>
      <c r="C73" s="1194" t="s">
        <v>10003</v>
      </c>
      <c r="D73" s="1194" t="s">
        <v>191</v>
      </c>
      <c r="E73" s="1194"/>
      <c r="F73" s="1194"/>
      <c r="G73" s="1194"/>
      <c r="H73" s="1194"/>
      <c r="I73" s="1194"/>
      <c r="J73" s="1194"/>
      <c r="K73" s="611" t="s">
        <v>4179</v>
      </c>
      <c r="L73" s="1194"/>
      <c r="M73" s="1194"/>
      <c r="N73" s="1195"/>
      <c r="O73" s="1195"/>
      <c r="P73" s="1196"/>
      <c r="Q73" s="1194"/>
      <c r="R73" s="1194"/>
      <c r="S73" s="1197" t="s">
        <v>1907</v>
      </c>
      <c r="T73" s="1197">
        <v>8000</v>
      </c>
      <c r="U73" s="1198"/>
      <c r="V73" s="1199">
        <v>45592</v>
      </c>
      <c r="W73" s="1200"/>
      <c r="X73" s="1201"/>
    </row>
    <row r="75" spans="1:24" ht="26.25" customHeight="1" thickBot="1"/>
    <row r="76" spans="1:24" ht="26.25" customHeight="1">
      <c r="A76" s="699" t="s">
        <v>188</v>
      </c>
      <c r="B76" s="700"/>
      <c r="C76" s="700" t="s">
        <v>154</v>
      </c>
      <c r="D76" s="700" t="s">
        <v>190</v>
      </c>
      <c r="E76" s="700" t="s">
        <v>191</v>
      </c>
      <c r="F76" s="700" t="s">
        <v>191</v>
      </c>
      <c r="G76" s="700" t="s">
        <v>191</v>
      </c>
      <c r="H76" s="1484"/>
      <c r="I76" s="700" t="s">
        <v>13913</v>
      </c>
      <c r="J76" s="715" t="s">
        <v>13978</v>
      </c>
      <c r="K76" s="1228" t="s">
        <v>13974</v>
      </c>
      <c r="L76" s="715" t="s">
        <v>14074</v>
      </c>
      <c r="M76" s="715" t="s">
        <v>14046</v>
      </c>
      <c r="N76" s="701" t="s">
        <v>14023</v>
      </c>
      <c r="O76" s="701">
        <v>214087</v>
      </c>
      <c r="P76" s="702" t="s">
        <v>14698</v>
      </c>
      <c r="Q76" s="700" t="s">
        <v>589</v>
      </c>
      <c r="R76" s="700">
        <f>IF(MID(RIGHT(S76,8),1,1)="M",2021,IF(MID(RIGHT(S76,8),1,1)="N",2022,IF(MID(RIGHT(S76,8),1,1)="P",2023,IF(MID(RIGHT(S76,8),1,1)="R",1994,IF(MID(RIGHT(S76,8),1,1)="S",1995,IF(MID(RIGHT(S76,8),1,1)="T",1996,IF(MID(RIGHT(S76,8),1,1)="V",1997,IF(MID(RIGHT(S76,8),1,1)="W",1998,IF(MID(RIGHT(S76,8),1,1)="X",1999,IF(MID(RIGHT(S76,8),1,1)="Y",2000,IF(MID(RIGHT(S76,8),1,1)="1",2001,IF(MID(RIGHT(S76,8),1,1)="2",2002,IF(MID(RIGHT(S76,8),1,1)="3",2003,IF(MID(RIGHT(S76,8),1,1)="4",2004,IF(MID(RIGHT(S76,8),1,1)="5",2005,IF(MID(RIGHT(S76,8),1,1)="6",2006,IF(MID(RIGHT(S76,8),1,1)="7",2007,IF(MID(RIGHT(S76,8),1,1)="8",2008,IF(MID(RIGHT(S76,8),1,1)="9",2009,IF(MID(RIGHT(S76,8),1,1)="A",2010,IF(MID(RIGHT(S76,8),1,1)="B",2011,IF(MID(RIGHT(S76,8),1,1)="C",2012,IF(MID(RIGHT(S76,8),1,1)="D",2013,IF(MID(RIGHT(S76,8),1,1)="E",2014,IF(MID(RIGHT(S76,8),1,1)="F",2015,IF(MID(RIGHT(S76,8),1,1)="G",2016,IF(MID(RIGHT(S76,8),1,1)="H",2017,IF(MID(RIGHT(S76,8),1,1)="J",2018,IF(MID(RIGHT(S76,8),1,1)="K",2019,IF(MID(RIGHT(S76,8),1,1)="L",2020,""))))))))))))))))))))))))))))))</f>
        <v>2020</v>
      </c>
      <c r="S76" s="700" t="s">
        <v>13990</v>
      </c>
      <c r="T76" s="700">
        <v>1170</v>
      </c>
      <c r="U76" s="716">
        <v>45517</v>
      </c>
      <c r="V76" s="716">
        <v>45569</v>
      </c>
      <c r="W76" s="703">
        <v>5000</v>
      </c>
      <c r="X76" s="704">
        <v>6500</v>
      </c>
    </row>
    <row r="77" spans="1:24" ht="26.25" customHeight="1">
      <c r="A77" s="705"/>
      <c r="B77" s="278"/>
      <c r="C77" s="320" t="s">
        <v>14198</v>
      </c>
      <c r="D77" s="278"/>
      <c r="E77" s="278"/>
      <c r="F77" s="278"/>
      <c r="G77" s="278"/>
      <c r="H77" s="278"/>
      <c r="I77" s="278" t="s">
        <v>2578</v>
      </c>
      <c r="J77" s="317" t="s">
        <v>13976</v>
      </c>
      <c r="K77" s="280" t="s">
        <v>195</v>
      </c>
      <c r="L77" s="425" t="s">
        <v>3359</v>
      </c>
      <c r="M77" s="278" t="s">
        <v>14047</v>
      </c>
      <c r="N77" s="73" t="s">
        <v>3073</v>
      </c>
      <c r="O77" s="278"/>
      <c r="P77" s="278"/>
      <c r="Q77" s="278" t="s">
        <v>4438</v>
      </c>
      <c r="R77" s="278">
        <f>IF(MID(RIGHT(S77,8),1,1)="M",2021,IF(MID(RIGHT(S77,8),1,1)="N",2022,IF(MID(RIGHT(S77,8),1,1)="P",2023,IF(MID(RIGHT(S77,8),1,1)="R",1994,IF(MID(RIGHT(S77,8),1,1)="S",1995,IF(MID(RIGHT(S77,8),1,1)="T",1996,IF(MID(RIGHT(S77,8),1,1)="V",1997,IF(MID(RIGHT(S77,8),1,1)="W",1998,IF(MID(RIGHT(S77,8),1,1)="X",1999,IF(MID(RIGHT(S77,8),1,1)="Y",2000,IF(MID(RIGHT(S77,8),1,1)="1",2001,IF(MID(RIGHT(S77,8),1,1)="2",2002,IF(MID(RIGHT(S77,8),1,1)="3",2003,IF(MID(RIGHT(S77,8),1,1)="4",2004,IF(MID(RIGHT(S77,8),1,1)="5",2005,IF(MID(RIGHT(S77,8),1,1)="6",2006,IF(MID(RIGHT(S77,8),1,1)="7",2007,IF(MID(RIGHT(S77,8),1,1)="8",2008,IF(MID(RIGHT(S77,8),1,1)="9",2009,IF(MID(RIGHT(S77,8),1,1)="A",2010,IF(MID(RIGHT(S77,8),1,1)="B",2011,IF(MID(RIGHT(S77,8),1,1)="C",2012,IF(MID(RIGHT(S77,8),1,1)="D",2013,IF(MID(RIGHT(S77,8),1,1)="E",2014,IF(MID(RIGHT(S77,8),1,1)="F",2015,IF(MID(RIGHT(S77,8),1,1)="G",2016,IF(MID(RIGHT(S77,8),1,1)="H",2017,IF(MID(RIGHT(S77,8),1,1)="J",2018,IF(MID(RIGHT(S77,8),1,1)="K",2019,IF(MID(RIGHT(S77,8),1,1)="L",2020,""))))))))))))))))))))))))))))))</f>
        <v>2020</v>
      </c>
      <c r="S77" s="278" t="s">
        <v>13991</v>
      </c>
      <c r="T77" s="278">
        <v>1690</v>
      </c>
      <c r="U77" s="420">
        <v>45518</v>
      </c>
      <c r="V77" s="719">
        <v>45565</v>
      </c>
      <c r="W77" s="283" t="s">
        <v>4778</v>
      </c>
      <c r="X77" s="706" t="s">
        <v>14377</v>
      </c>
    </row>
    <row r="78" spans="1:24" ht="26.25" customHeight="1">
      <c r="A78" s="705"/>
      <c r="B78" s="278"/>
      <c r="C78" s="278" t="s">
        <v>12776</v>
      </c>
      <c r="D78" s="278" t="s">
        <v>191</v>
      </c>
      <c r="E78" s="278"/>
      <c r="F78" s="278"/>
      <c r="G78" s="278"/>
      <c r="H78" s="278"/>
      <c r="I78" s="720"/>
      <c r="J78" s="320" t="s">
        <v>13973</v>
      </c>
      <c r="K78" s="1767" t="s">
        <v>4224</v>
      </c>
      <c r="L78" s="278"/>
      <c r="M78" s="278" t="s">
        <v>14048</v>
      </c>
      <c r="N78" s="73" t="s">
        <v>2431</v>
      </c>
      <c r="O78" s="1371"/>
      <c r="P78" s="278"/>
      <c r="Q78" s="278" t="s">
        <v>2093</v>
      </c>
      <c r="R78" s="278">
        <f>IF(MID(RIGHT(S78,8),1,1)="M",2021,IF(MID(RIGHT(S78,8),1,1)="N",2022,IF(MID(RIGHT(S78,8),1,1)="P",2023,IF(MID(RIGHT(S78,8),1,1)="R",1994,IF(MID(RIGHT(S78,8),1,1)="S",1995,IF(MID(RIGHT(S78,8),1,1)="T",1996,IF(MID(RIGHT(S78,8),1,1)="V",1997,IF(MID(RIGHT(S78,8),1,1)="W",1998,IF(MID(RIGHT(S78,8),1,1)="X",1999,IF(MID(RIGHT(S78,8),1,1)="Y",2000,IF(MID(RIGHT(S78,8),1,1)="1",2001,IF(MID(RIGHT(S78,8),1,1)="2",2002,IF(MID(RIGHT(S78,8),1,1)="3",2003,IF(MID(RIGHT(S78,8),1,1)="4",2004,IF(MID(RIGHT(S78,8),1,1)="5",2005,IF(MID(RIGHT(S78,8),1,1)="6",2006,IF(MID(RIGHT(S78,8),1,1)="7",2007,IF(MID(RIGHT(S78,8),1,1)="8",2008,IF(MID(RIGHT(S78,8),1,1)="9",2009,IF(MID(RIGHT(S78,8),1,1)="A",2010,IF(MID(RIGHT(S78,8),1,1)="B",2011,IF(MID(RIGHT(S78,8),1,1)="C",2012,IF(MID(RIGHT(S78,8),1,1)="D",2013,IF(MID(RIGHT(S78,8),1,1)="E",2014,IF(MID(RIGHT(S78,8),1,1)="F",2015,IF(MID(RIGHT(S78,8),1,1)="G",2016,IF(MID(RIGHT(S78,8),1,1)="H",2017,IF(MID(RIGHT(S78,8),1,1)="J",2018,IF(MID(RIGHT(S78,8),1,1)="K",2019,IF(MID(RIGHT(S78,8),1,1)="L",2020,""))))))))))))))))))))))))))))))</f>
        <v>2021</v>
      </c>
      <c r="S78" s="278" t="s">
        <v>13992</v>
      </c>
      <c r="T78" s="278">
        <v>1415</v>
      </c>
      <c r="U78" s="420"/>
      <c r="V78" s="719">
        <v>45567</v>
      </c>
      <c r="W78" s="283"/>
      <c r="X78" s="706"/>
    </row>
    <row r="79" spans="1:24" ht="26.25" customHeight="1">
      <c r="A79" s="705"/>
      <c r="B79" s="278"/>
      <c r="C79" s="278" t="s">
        <v>12778</v>
      </c>
      <c r="D79" s="278" t="s">
        <v>191</v>
      </c>
      <c r="E79" s="278"/>
      <c r="F79" s="278"/>
      <c r="G79" s="278"/>
      <c r="H79" s="278"/>
      <c r="I79" s="720"/>
      <c r="J79" s="755" t="s">
        <v>14050</v>
      </c>
      <c r="K79" s="278" t="s">
        <v>8972</v>
      </c>
      <c r="L79" s="278"/>
      <c r="M79" s="278" t="s">
        <v>14049</v>
      </c>
      <c r="N79" s="73" t="s">
        <v>7870</v>
      </c>
      <c r="O79" s="278"/>
      <c r="P79" s="280"/>
      <c r="Q79" s="278" t="s">
        <v>520</v>
      </c>
      <c r="R79" s="278">
        <f>IF(MID(RIGHT(S79,8),1,1)="M",2021,IF(MID(RIGHT(S79,8),1,1)="N",2022,IF(MID(RIGHT(S79,8),1,1)="P",2023,IF(MID(RIGHT(S79,8),1,1)="R",1994,IF(MID(RIGHT(S79,8),1,1)="S",1995,IF(MID(RIGHT(S79,8),1,1)="T",1996,IF(MID(RIGHT(S79,8),1,1)="V",1997,IF(MID(RIGHT(S79,8),1,1)="W",1998,IF(MID(RIGHT(S79,8),1,1)="X",1999,IF(MID(RIGHT(S79,8),1,1)="Y",2000,IF(MID(RIGHT(S79,8),1,1)="1",2001,IF(MID(RIGHT(S79,8),1,1)="2",2002,IF(MID(RIGHT(S79,8),1,1)="3",2003,IF(MID(RIGHT(S79,8),1,1)="4",2004,IF(MID(RIGHT(S79,8),1,1)="5",2005,IF(MID(RIGHT(S79,8),1,1)="6",2006,IF(MID(RIGHT(S79,8),1,1)="7",2007,IF(MID(RIGHT(S79,8),1,1)="8",2008,IF(MID(RIGHT(S79,8),1,1)="9",2009,IF(MID(RIGHT(S79,8),1,1)="A",2010,IF(MID(RIGHT(S79,8),1,1)="B",2011,IF(MID(RIGHT(S79,8),1,1)="C",2012,IF(MID(RIGHT(S79,8),1,1)="D",2013,IF(MID(RIGHT(S79,8),1,1)="E",2014,IF(MID(RIGHT(S79,8),1,1)="F",2015,IF(MID(RIGHT(S79,8),1,1)="G",2016,IF(MID(RIGHT(S79,8),1,1)="H",2017,IF(MID(RIGHT(S79,8),1,1)="J",2018,IF(MID(RIGHT(S79,8),1,1)="K",2019,IF(MID(RIGHT(S79,8),1,1)="L",2020,""))))))))))))))))))))))))))))))</f>
        <v>2021</v>
      </c>
      <c r="S79" s="278" t="s">
        <v>13989</v>
      </c>
      <c r="T79" s="278">
        <v>1865</v>
      </c>
      <c r="U79" s="281"/>
      <c r="V79" s="281">
        <v>45573</v>
      </c>
      <c r="W79" s="283"/>
      <c r="X79" s="721"/>
    </row>
    <row r="80" spans="1:24" ht="26.25" customHeight="1">
      <c r="A80" s="705"/>
      <c r="B80" s="278"/>
      <c r="C80" s="278" t="s">
        <v>13047</v>
      </c>
      <c r="D80" s="278" t="s">
        <v>191</v>
      </c>
      <c r="E80" s="278"/>
      <c r="F80" s="278"/>
      <c r="G80" s="278"/>
      <c r="H80" s="278"/>
      <c r="I80" s="278"/>
      <c r="J80" s="278" t="s">
        <v>13977</v>
      </c>
      <c r="K80" s="278"/>
      <c r="L80" s="278"/>
      <c r="M80" s="278"/>
      <c r="N80" s="278"/>
      <c r="O80" s="278"/>
      <c r="P80" s="278"/>
      <c r="Q80" s="278"/>
      <c r="R80" s="278"/>
      <c r="S80" s="284" t="s">
        <v>189</v>
      </c>
      <c r="T80" s="284">
        <v>3890</v>
      </c>
      <c r="U80" s="281"/>
      <c r="V80" s="282">
        <v>45569</v>
      </c>
      <c r="W80" s="283"/>
      <c r="X80" s="722"/>
    </row>
    <row r="81" spans="1:24" ht="26.25" customHeight="1">
      <c r="A81" s="705"/>
      <c r="B81" s="278"/>
      <c r="C81" s="278" t="s">
        <v>10002</v>
      </c>
      <c r="D81" s="278" t="s">
        <v>191</v>
      </c>
      <c r="E81" s="278"/>
      <c r="F81" s="278"/>
      <c r="G81" s="278"/>
      <c r="H81" s="278"/>
      <c r="I81" s="278"/>
      <c r="J81" s="425" t="s">
        <v>13979</v>
      </c>
      <c r="K81" s="278"/>
      <c r="L81" s="278"/>
      <c r="M81" s="2559" t="s">
        <v>8707</v>
      </c>
      <c r="N81" s="2560"/>
      <c r="O81" s="2560"/>
      <c r="P81" s="2561"/>
      <c r="Q81" s="278"/>
      <c r="R81" s="278"/>
      <c r="S81" s="284" t="s">
        <v>2472</v>
      </c>
      <c r="T81" s="284">
        <f>SUM(T76:T80)</f>
        <v>10030</v>
      </c>
      <c r="U81" s="281"/>
      <c r="V81" s="282"/>
      <c r="W81" s="283"/>
      <c r="X81" s="722"/>
    </row>
    <row r="82" spans="1:24" ht="26.25" customHeight="1" thickBot="1">
      <c r="A82" s="707"/>
      <c r="B82" s="708"/>
      <c r="C82" s="708" t="s">
        <v>10003</v>
      </c>
      <c r="D82" s="708" t="s">
        <v>4036</v>
      </c>
      <c r="E82" s="708"/>
      <c r="F82" s="708"/>
      <c r="G82" s="708"/>
      <c r="H82" s="708"/>
      <c r="I82" s="708"/>
      <c r="J82" s="469" t="s">
        <v>14075</v>
      </c>
      <c r="K82" s="611" t="s">
        <v>4452</v>
      </c>
      <c r="L82" s="709"/>
      <c r="M82" s="709"/>
      <c r="N82" s="708"/>
      <c r="O82" s="708"/>
      <c r="P82" s="710"/>
      <c r="Q82" s="711"/>
      <c r="R82" s="711"/>
      <c r="S82" s="711" t="s">
        <v>1907</v>
      </c>
      <c r="T82" s="711">
        <v>6140</v>
      </c>
      <c r="U82" s="712"/>
      <c r="V82" s="713"/>
      <c r="W82" s="723"/>
      <c r="X82" s="724"/>
    </row>
    <row r="84" spans="1:24" ht="26.25" customHeight="1" thickBot="1"/>
    <row r="85" spans="1:24" ht="26.25" customHeight="1">
      <c r="A85" s="924" t="s">
        <v>188</v>
      </c>
      <c r="B85" s="925"/>
      <c r="C85" s="925" t="s">
        <v>10562</v>
      </c>
      <c r="D85" s="925" t="s">
        <v>190</v>
      </c>
      <c r="E85" s="925" t="s">
        <v>191</v>
      </c>
      <c r="F85" s="925" t="s">
        <v>191</v>
      </c>
      <c r="G85" s="925" t="s">
        <v>191</v>
      </c>
      <c r="H85" s="1499"/>
      <c r="I85" s="925" t="s">
        <v>10531</v>
      </c>
      <c r="J85" s="925" t="s">
        <v>13999</v>
      </c>
      <c r="K85" s="927" t="s">
        <v>13903</v>
      </c>
      <c r="L85" s="925" t="s">
        <v>14199</v>
      </c>
      <c r="M85" s="2872" t="s">
        <v>13964</v>
      </c>
      <c r="N85" s="927" t="s">
        <v>13972</v>
      </c>
      <c r="O85" s="927" t="s">
        <v>13965</v>
      </c>
      <c r="P85" s="928" t="s">
        <v>14592</v>
      </c>
      <c r="Q85" s="925" t="s">
        <v>10615</v>
      </c>
      <c r="R85" s="925">
        <f>IF(MID(RIGHT(S85,8),1,1)="M",2021,IF(MID(RIGHT(S85,8),1,1)="N",2022,IF(MID(RIGHT(S85,8),1,1)="P",2023,IF(MID(RIGHT(S85,8),1,1)="R",1994,IF(MID(RIGHT(S85,8),1,1)="S",1995,IF(MID(RIGHT(S85,8),1,1)="T",1996,IF(MID(RIGHT(S85,8),1,1)="V",1997,IF(MID(RIGHT(S85,8),1,1)="W",1998,IF(MID(RIGHT(S85,8),1,1)="X",1999,IF(MID(RIGHT(S85,8),1,1)="Y",2000,IF(MID(RIGHT(S85,8),1,1)="1",2001,IF(MID(RIGHT(S85,8),1,1)="2",2002,IF(MID(RIGHT(S85,8),1,1)="3",2003,IF(MID(RIGHT(S85,8),1,1)="4",2004,IF(MID(RIGHT(S85,8),1,1)="5",2005,IF(MID(RIGHT(S85,8),1,1)="6",2006,IF(MID(RIGHT(S85,8),1,1)="7",2007,IF(MID(RIGHT(S85,8),1,1)="8",2008,IF(MID(RIGHT(S85,8),1,1)="9",2009,IF(MID(RIGHT(S85,8),1,1)="A",2010,IF(MID(RIGHT(S85,8),1,1)="B",2011,IF(MID(RIGHT(S85,8),1,1)="C",2012,IF(MID(RIGHT(S85,8),1,1)="D",2013,IF(MID(RIGHT(S85,8),1,1)="E",2014,IF(MID(RIGHT(S85,8),1,1)="F",2015,IF(MID(RIGHT(S85,8),1,1)="G",2016,IF(MID(RIGHT(S85,8),1,1)="H",2017,IF(MID(RIGHT(S85,8),1,1)="J",2018,IF(MID(RIGHT(S85,8),1,1)="K",2019,IF(MID(RIGHT(S85,8),1,1)="L",2020,""))))))))))))))))))))))))))))))</f>
        <v>2022</v>
      </c>
      <c r="S85" s="925" t="s">
        <v>13930</v>
      </c>
      <c r="T85" s="925">
        <v>3005</v>
      </c>
      <c r="U85" s="1341">
        <v>45513</v>
      </c>
      <c r="V85" s="1341">
        <v>45548</v>
      </c>
      <c r="W85" s="989">
        <v>3010</v>
      </c>
      <c r="X85" s="930">
        <v>3550</v>
      </c>
    </row>
    <row r="86" spans="1:24" ht="26.25" customHeight="1">
      <c r="A86" s="931"/>
      <c r="B86" s="932"/>
      <c r="C86" s="320" t="s">
        <v>13512</v>
      </c>
      <c r="D86" s="932"/>
      <c r="E86" s="932"/>
      <c r="F86" s="932"/>
      <c r="G86" s="932"/>
      <c r="H86" s="932"/>
      <c r="I86" s="932" t="s">
        <v>194</v>
      </c>
      <c r="J86" s="412" t="s">
        <v>13907</v>
      </c>
      <c r="K86" s="934" t="s">
        <v>195</v>
      </c>
      <c r="L86" s="961" t="s">
        <v>3359</v>
      </c>
      <c r="M86" s="2873"/>
      <c r="N86" s="73" t="s">
        <v>2435</v>
      </c>
      <c r="O86" s="779"/>
      <c r="P86" s="935"/>
      <c r="Q86" s="932" t="s">
        <v>221</v>
      </c>
      <c r="R86" s="932">
        <f>IF(MID(RIGHT(S86,8),1,1)="M",2021,IF(MID(RIGHT(S86,8),1,1)="N",2022,IF(MID(RIGHT(S86,8),1,1)="P",2023,IF(MID(RIGHT(S86,8),1,1)="R",1994,IF(MID(RIGHT(S86,8),1,1)="S",1995,IF(MID(RIGHT(S86,8),1,1)="T",1996,IF(MID(RIGHT(S86,8),1,1)="V",1997,IF(MID(RIGHT(S86,8),1,1)="W",1998,IF(MID(RIGHT(S86,8),1,1)="X",1999,IF(MID(RIGHT(S86,8),1,1)="Y",2000,IF(MID(RIGHT(S86,8),1,1)="1",2001,IF(MID(RIGHT(S86,8),1,1)="2",2002,IF(MID(RIGHT(S86,8),1,1)="3",2003,IF(MID(RIGHT(S86,8),1,1)="4",2004,IF(MID(RIGHT(S86,8),1,1)="5",2005,IF(MID(RIGHT(S86,8),1,1)="6",2006,IF(MID(RIGHT(S86,8),1,1)="7",2007,IF(MID(RIGHT(S86,8),1,1)="8",2008,IF(MID(RIGHT(S86,8),1,1)="9",2009,IF(MID(RIGHT(S86,8),1,1)="A",2010,IF(MID(RIGHT(S86,8),1,1)="B",2011,IF(MID(RIGHT(S86,8),1,1)="C",2012,IF(MID(RIGHT(S86,8),1,1)="D",2013,IF(MID(RIGHT(S86,8),1,1)="E",2014,IF(MID(RIGHT(S86,8),1,1)="F",2015,IF(MID(RIGHT(S86,8),1,1)="G",2016,IF(MID(RIGHT(S86,8),1,1)="H",2017,IF(MID(RIGHT(S86,8),1,1)="J",2018,IF(MID(RIGHT(S86,8),1,1)="K",2019,IF(MID(RIGHT(S86,8),1,1)="L",2020,""))))))))))))))))))))))))))))))</f>
        <v>2022</v>
      </c>
      <c r="S86" s="932" t="s">
        <v>13931</v>
      </c>
      <c r="T86" s="932">
        <v>1235</v>
      </c>
      <c r="U86" s="1342">
        <v>45514</v>
      </c>
      <c r="V86" s="1342">
        <v>45541</v>
      </c>
      <c r="W86" s="938">
        <v>2900</v>
      </c>
      <c r="X86" s="939" t="s">
        <v>14686</v>
      </c>
    </row>
    <row r="87" spans="1:24" ht="26.25" customHeight="1">
      <c r="A87" s="931"/>
      <c r="B87" s="932"/>
      <c r="C87" s="932" t="s">
        <v>12776</v>
      </c>
      <c r="D87" s="932" t="s">
        <v>191</v>
      </c>
      <c r="E87" s="932"/>
      <c r="F87" s="932"/>
      <c r="G87" s="932"/>
      <c r="H87" s="932"/>
      <c r="I87" s="932"/>
      <c r="J87" s="932" t="s">
        <v>14001</v>
      </c>
      <c r="K87" s="779" t="s">
        <v>4070</v>
      </c>
      <c r="L87" s="779"/>
      <c r="M87" s="2873"/>
      <c r="N87" s="73" t="s">
        <v>3907</v>
      </c>
      <c r="O87" s="779"/>
      <c r="P87" s="935"/>
      <c r="Q87" s="932" t="s">
        <v>221</v>
      </c>
      <c r="R87" s="932">
        <f>IF(MID(RIGHT(S87,8),1,1)="M",2021,IF(MID(RIGHT(S87,8),1,1)="N",2022,IF(MID(RIGHT(S87,8),1,1)="P",2023,IF(MID(RIGHT(S87,8),1,1)="R",1994,IF(MID(RIGHT(S87,8),1,1)="S",1995,IF(MID(RIGHT(S87,8),1,1)="T",1996,IF(MID(RIGHT(S87,8),1,1)="V",1997,IF(MID(RIGHT(S87,8),1,1)="W",1998,IF(MID(RIGHT(S87,8),1,1)="X",1999,IF(MID(RIGHT(S87,8),1,1)="Y",2000,IF(MID(RIGHT(S87,8),1,1)="1",2001,IF(MID(RIGHT(S87,8),1,1)="2",2002,IF(MID(RIGHT(S87,8),1,1)="3",2003,IF(MID(RIGHT(S87,8),1,1)="4",2004,IF(MID(RIGHT(S87,8),1,1)="5",2005,IF(MID(RIGHT(S87,8),1,1)="6",2006,IF(MID(RIGHT(S87,8),1,1)="7",2007,IF(MID(RIGHT(S87,8),1,1)="8",2008,IF(MID(RIGHT(S87,8),1,1)="9",2009,IF(MID(RIGHT(S87,8),1,1)="A",2010,IF(MID(RIGHT(S87,8),1,1)="B",2011,IF(MID(RIGHT(S87,8),1,1)="C",2012,IF(MID(RIGHT(S87,8),1,1)="D",2013,IF(MID(RIGHT(S87,8),1,1)="E",2014,IF(MID(RIGHT(S87,8),1,1)="F",2015,IF(MID(RIGHT(S87,8),1,1)="G",2016,IF(MID(RIGHT(S87,8),1,1)="H",2017,IF(MID(RIGHT(S87,8),1,1)="J",2018,IF(MID(RIGHT(S87,8),1,1)="K",2019,IF(MID(RIGHT(S87,8),1,1)="L",2020,""))))))))))))))))))))))))))))))</f>
        <v>2022</v>
      </c>
      <c r="S87" s="932" t="s">
        <v>13932</v>
      </c>
      <c r="T87" s="932">
        <v>1235</v>
      </c>
      <c r="U87" s="937">
        <v>45517</v>
      </c>
      <c r="V87" s="937">
        <v>45555</v>
      </c>
      <c r="W87" s="938" t="s">
        <v>14369</v>
      </c>
      <c r="X87" s="939"/>
    </row>
    <row r="88" spans="1:24" ht="26.25" customHeight="1">
      <c r="A88" s="931"/>
      <c r="B88" s="932"/>
      <c r="C88" s="932" t="s">
        <v>12778</v>
      </c>
      <c r="D88" s="932" t="s">
        <v>191</v>
      </c>
      <c r="E88" s="932"/>
      <c r="F88" s="932"/>
      <c r="G88" s="932"/>
      <c r="H88" s="932"/>
      <c r="I88" s="932"/>
      <c r="J88" s="932" t="s">
        <v>14003</v>
      </c>
      <c r="K88" s="940" t="s">
        <v>16818</v>
      </c>
      <c r="L88" s="779"/>
      <c r="M88" s="2874"/>
      <c r="N88" s="73" t="s">
        <v>12674</v>
      </c>
      <c r="O88" s="779"/>
      <c r="P88" s="935"/>
      <c r="Q88" s="932" t="s">
        <v>1661</v>
      </c>
      <c r="R88" s="932">
        <f>IF(MID(RIGHT(S88,8),1,1)="M",2021,IF(MID(RIGHT(S88,8),1,1)="N",2022,IF(MID(RIGHT(S88,8),1,1)="P",2023,IF(MID(RIGHT(S88,8),1,1)="R",1994,IF(MID(RIGHT(S88,8),1,1)="S",1995,IF(MID(RIGHT(S88,8),1,1)="T",1996,IF(MID(RIGHT(S88,8),1,1)="V",1997,IF(MID(RIGHT(S88,8),1,1)="W",1998,IF(MID(RIGHT(S88,8),1,1)="X",1999,IF(MID(RIGHT(S88,8),1,1)="Y",2000,IF(MID(RIGHT(S88,8),1,1)="1",2001,IF(MID(RIGHT(S88,8),1,1)="2",2002,IF(MID(RIGHT(S88,8),1,1)="3",2003,IF(MID(RIGHT(S88,8),1,1)="4",2004,IF(MID(RIGHT(S88,8),1,1)="5",2005,IF(MID(RIGHT(S88,8),1,1)="6",2006,IF(MID(RIGHT(S88,8),1,1)="7",2007,IF(MID(RIGHT(S88,8),1,1)="8",2008,IF(MID(RIGHT(S88,8),1,1)="9",2009,IF(MID(RIGHT(S88,8),1,1)="A",2010,IF(MID(RIGHT(S88,8),1,1)="B",2011,IF(MID(RIGHT(S88,8),1,1)="C",2012,IF(MID(RIGHT(S88,8),1,1)="D",2013,IF(MID(RIGHT(S88,8),1,1)="E",2014,IF(MID(RIGHT(S88,8),1,1)="F",2015,IF(MID(RIGHT(S88,8),1,1)="G",2016,IF(MID(RIGHT(S88,8),1,1)="H",2017,IF(MID(RIGHT(S88,8),1,1)="J",2018,IF(MID(RIGHT(S88,8),1,1)="K",2019,IF(MID(RIGHT(S88,8),1,1)="L",2020,""))))))))))))))))))))))))))))))</f>
        <v>2022</v>
      </c>
      <c r="S88" s="932" t="s">
        <v>13933</v>
      </c>
      <c r="T88" s="932">
        <v>1585</v>
      </c>
      <c r="U88" s="936">
        <v>45518</v>
      </c>
      <c r="V88" s="936"/>
      <c r="W88" s="938"/>
      <c r="X88" s="939"/>
    </row>
    <row r="89" spans="1:24" ht="26.25" customHeight="1">
      <c r="A89" s="931"/>
      <c r="B89" s="932"/>
      <c r="C89" s="932" t="s">
        <v>13047</v>
      </c>
      <c r="D89" s="932" t="s">
        <v>191</v>
      </c>
      <c r="E89" s="932"/>
      <c r="F89" s="932"/>
      <c r="G89" s="932"/>
      <c r="H89" s="932"/>
      <c r="I89" s="932"/>
      <c r="J89" s="932"/>
      <c r="K89" s="940"/>
      <c r="L89" s="779"/>
      <c r="M89" s="932" t="s">
        <v>13963</v>
      </c>
      <c r="N89" s="779"/>
      <c r="O89" s="779"/>
      <c r="P89" s="935"/>
      <c r="Q89" s="932" t="s">
        <v>215</v>
      </c>
      <c r="R89" s="932">
        <f>IF(MID(RIGHT(S89,8),1,1)="M",2021,IF(MID(RIGHT(S89,8),1,1)="N",2022,IF(MID(RIGHT(S89,8),1,1)="P",2023,IF(MID(RIGHT(S89,8),1,1)="R",1994,IF(MID(RIGHT(S89,8),1,1)="S",1995,IF(MID(RIGHT(S89,8),1,1)="T",1996,IF(MID(RIGHT(S89,8),1,1)="V",1997,IF(MID(RIGHT(S89,8),1,1)="W",1998,IF(MID(RIGHT(S89,8),1,1)="X",1999,IF(MID(RIGHT(S89,8),1,1)="Y",2000,IF(MID(RIGHT(S89,8),1,1)="1",2001,IF(MID(RIGHT(S89,8),1,1)="2",2002,IF(MID(RIGHT(S89,8),1,1)="3",2003,IF(MID(RIGHT(S89,8),1,1)="4",2004,IF(MID(RIGHT(S89,8),1,1)="5",2005,IF(MID(RIGHT(S89,8),1,1)="6",2006,IF(MID(RIGHT(S89,8),1,1)="7",2007,IF(MID(RIGHT(S89,8),1,1)="8",2008,IF(MID(RIGHT(S89,8),1,1)="9",2009,IF(MID(RIGHT(S89,8),1,1)="A",2010,IF(MID(RIGHT(S89,8),1,1)="B",2011,IF(MID(RIGHT(S89,8),1,1)="C",2012,IF(MID(RIGHT(S89,8),1,1)="D",2013,IF(MID(RIGHT(S89,8),1,1)="E",2014,IF(MID(RIGHT(S89,8),1,1)="F",2015,IF(MID(RIGHT(S89,8),1,1)="G",2016,IF(MID(RIGHT(S89,8),1,1)="H",2017,IF(MID(RIGHT(S89,8),1,1)="J",2018,IF(MID(RIGHT(S89,8),1,1)="K",2019,IF(MID(RIGHT(S89,8),1,1)="L",2020,""))))))))))))))))))))))))))))))</f>
        <v>2022</v>
      </c>
      <c r="S89" s="932" t="s">
        <v>13934</v>
      </c>
      <c r="T89" s="932">
        <v>1585</v>
      </c>
      <c r="U89" s="1342"/>
      <c r="V89" s="936"/>
      <c r="W89" s="938"/>
      <c r="X89" s="939"/>
    </row>
    <row r="90" spans="1:24" ht="26.25" customHeight="1">
      <c r="A90" s="931"/>
      <c r="B90" s="932"/>
      <c r="C90" s="932" t="s">
        <v>10002</v>
      </c>
      <c r="D90" s="932" t="s">
        <v>191</v>
      </c>
      <c r="E90" s="932"/>
      <c r="F90" s="932"/>
      <c r="G90" s="932"/>
      <c r="H90" s="932"/>
      <c r="I90" s="932"/>
      <c r="J90" s="932"/>
      <c r="K90" s="940"/>
      <c r="L90" s="950"/>
      <c r="M90" s="950"/>
      <c r="N90" s="950"/>
      <c r="O90" s="950"/>
      <c r="P90" s="935"/>
      <c r="Q90" s="932"/>
      <c r="R90" s="932"/>
      <c r="S90" s="933" t="s">
        <v>189</v>
      </c>
      <c r="T90" s="933">
        <v>3750</v>
      </c>
      <c r="U90" s="937"/>
      <c r="V90" s="937"/>
      <c r="W90" s="938"/>
      <c r="X90" s="939"/>
    </row>
    <row r="91" spans="1:24" ht="26.25" customHeight="1">
      <c r="A91" s="931"/>
      <c r="B91" s="932"/>
      <c r="C91" s="932" t="s">
        <v>10003</v>
      </c>
      <c r="D91" s="932" t="s">
        <v>191</v>
      </c>
      <c r="E91" s="932"/>
      <c r="F91" s="932"/>
      <c r="G91" s="932"/>
      <c r="H91" s="932"/>
      <c r="I91" s="932"/>
      <c r="J91" s="932"/>
      <c r="K91" s="932"/>
      <c r="L91" s="950"/>
      <c r="M91" s="2559" t="s">
        <v>14130</v>
      </c>
      <c r="N91" s="2560"/>
      <c r="O91" s="2560"/>
      <c r="P91" s="2561"/>
      <c r="Q91" s="932"/>
      <c r="R91" s="932"/>
      <c r="S91" s="933" t="s">
        <v>2472</v>
      </c>
      <c r="T91" s="933">
        <f>SUM(T85:T90)</f>
        <v>12395</v>
      </c>
      <c r="U91" s="936"/>
      <c r="V91" s="936"/>
      <c r="W91" s="938"/>
      <c r="X91" s="939"/>
    </row>
    <row r="92" spans="1:24" ht="26.25" customHeight="1" thickBot="1">
      <c r="A92" s="941"/>
      <c r="B92" s="942"/>
      <c r="C92" s="942"/>
      <c r="D92" s="942"/>
      <c r="E92" s="942"/>
      <c r="F92" s="942"/>
      <c r="G92" s="942"/>
      <c r="H92" s="942"/>
      <c r="I92" s="942"/>
      <c r="J92" s="942"/>
      <c r="K92" s="611" t="s">
        <v>4179</v>
      </c>
      <c r="L92" s="942"/>
      <c r="M92" s="942"/>
      <c r="N92" s="943"/>
      <c r="O92" s="943"/>
      <c r="P92" s="944"/>
      <c r="Q92" s="942"/>
      <c r="R92" s="942"/>
      <c r="S92" s="945"/>
      <c r="T92" s="945"/>
      <c r="U92" s="946"/>
      <c r="V92" s="947"/>
      <c r="W92" s="948"/>
      <c r="X92" s="949"/>
    </row>
    <row r="93" spans="1:24" ht="26.25" customHeight="1">
      <c r="A93" s="924" t="s">
        <v>188</v>
      </c>
      <c r="B93" s="925"/>
      <c r="C93" s="925" t="s">
        <v>10562</v>
      </c>
      <c r="D93" s="925" t="s">
        <v>190</v>
      </c>
      <c r="E93" s="925" t="s">
        <v>191</v>
      </c>
      <c r="F93" s="925" t="s">
        <v>191</v>
      </c>
      <c r="G93" s="925" t="s">
        <v>191</v>
      </c>
      <c r="H93" s="1499"/>
      <c r="I93" s="925" t="s">
        <v>10531</v>
      </c>
      <c r="J93" s="925" t="s">
        <v>13995</v>
      </c>
      <c r="K93" s="927" t="s">
        <v>13903</v>
      </c>
      <c r="L93" s="925" t="s">
        <v>14200</v>
      </c>
      <c r="M93" s="925" t="s">
        <v>13945</v>
      </c>
      <c r="N93" s="927" t="s">
        <v>13944</v>
      </c>
      <c r="O93" s="927" t="s">
        <v>13937</v>
      </c>
      <c r="P93" s="928" t="s">
        <v>14645</v>
      </c>
      <c r="Q93" s="925" t="s">
        <v>10615</v>
      </c>
      <c r="R93" s="925">
        <f>IF(MID(RIGHT(S93,8),1,1)="M",2021,IF(MID(RIGHT(S93,8),1,1)="N",2022,IF(MID(RIGHT(S93,8),1,1)="P",2023,IF(MID(RIGHT(S93,8),1,1)="R",1994,IF(MID(RIGHT(S93,8),1,1)="S",1995,IF(MID(RIGHT(S93,8),1,1)="T",1996,IF(MID(RIGHT(S93,8),1,1)="V",1997,IF(MID(RIGHT(S93,8),1,1)="W",1998,IF(MID(RIGHT(S93,8),1,1)="X",1999,IF(MID(RIGHT(S93,8),1,1)="Y",2000,IF(MID(RIGHT(S93,8),1,1)="1",2001,IF(MID(RIGHT(S93,8),1,1)="2",2002,IF(MID(RIGHT(S93,8),1,1)="3",2003,IF(MID(RIGHT(S93,8),1,1)="4",2004,IF(MID(RIGHT(S93,8),1,1)="5",2005,IF(MID(RIGHT(S93,8),1,1)="6",2006,IF(MID(RIGHT(S93,8),1,1)="7",2007,IF(MID(RIGHT(S93,8),1,1)="8",2008,IF(MID(RIGHT(S93,8),1,1)="9",2009,IF(MID(RIGHT(S93,8),1,1)="A",2010,IF(MID(RIGHT(S93,8),1,1)="B",2011,IF(MID(RIGHT(S93,8),1,1)="C",2012,IF(MID(RIGHT(S93,8),1,1)="D",2013,IF(MID(RIGHT(S93,8),1,1)="E",2014,IF(MID(RIGHT(S93,8),1,1)="F",2015,IF(MID(RIGHT(S93,8),1,1)="G",2016,IF(MID(RIGHT(S93,8),1,1)="H",2017,IF(MID(RIGHT(S93,8),1,1)="J",2018,IF(MID(RIGHT(S93,8),1,1)="K",2019,IF(MID(RIGHT(S93,8),1,1)="L",2020,""))))))))))))))))))))))))))))))</f>
        <v>2020</v>
      </c>
      <c r="S93" s="925" t="s">
        <v>13942</v>
      </c>
      <c r="T93" s="925">
        <v>3285</v>
      </c>
      <c r="U93" s="1341">
        <v>45513</v>
      </c>
      <c r="V93" s="1341">
        <v>45548</v>
      </c>
      <c r="W93" s="989">
        <v>3010</v>
      </c>
      <c r="X93" s="930">
        <v>3550</v>
      </c>
    </row>
    <row r="94" spans="1:24" ht="26.25" customHeight="1">
      <c r="A94" s="931"/>
      <c r="B94" s="932"/>
      <c r="C94" s="320" t="s">
        <v>13512</v>
      </c>
      <c r="D94" s="932"/>
      <c r="E94" s="932"/>
      <c r="F94" s="932"/>
      <c r="G94" s="932"/>
      <c r="H94" s="932"/>
      <c r="I94" s="932" t="s">
        <v>194</v>
      </c>
      <c r="J94" s="412" t="s">
        <v>13924</v>
      </c>
      <c r="K94" s="934" t="s">
        <v>195</v>
      </c>
      <c r="L94" s="961" t="s">
        <v>3359</v>
      </c>
      <c r="M94" s="932" t="s">
        <v>13946</v>
      </c>
      <c r="N94" s="73" t="s">
        <v>2435</v>
      </c>
      <c r="O94" s="779"/>
      <c r="P94" s="935"/>
      <c r="Q94" s="932" t="s">
        <v>13751</v>
      </c>
      <c r="R94" s="932">
        <f>IF(MID(RIGHT(S94,8),1,1)="M",2021,IF(MID(RIGHT(S94,8),1,1)="N",2022,IF(MID(RIGHT(S94,8),1,1)="P",2023,IF(MID(RIGHT(S94,8),1,1)="R",1994,IF(MID(RIGHT(S94,8),1,1)="S",1995,IF(MID(RIGHT(S94,8),1,1)="T",1996,IF(MID(RIGHT(S94,8),1,1)="V",1997,IF(MID(RIGHT(S94,8),1,1)="W",1998,IF(MID(RIGHT(S94,8),1,1)="X",1999,IF(MID(RIGHT(S94,8),1,1)="Y",2000,IF(MID(RIGHT(S94,8),1,1)="1",2001,IF(MID(RIGHT(S94,8),1,1)="2",2002,IF(MID(RIGHT(S94,8),1,1)="3",2003,IF(MID(RIGHT(S94,8),1,1)="4",2004,IF(MID(RIGHT(S94,8),1,1)="5",2005,IF(MID(RIGHT(S94,8),1,1)="6",2006,IF(MID(RIGHT(S94,8),1,1)="7",2007,IF(MID(RIGHT(S94,8),1,1)="8",2008,IF(MID(RIGHT(S94,8),1,1)="9",2009,IF(MID(RIGHT(S94,8),1,1)="A",2010,IF(MID(RIGHT(S94,8),1,1)="B",2011,IF(MID(RIGHT(S94,8),1,1)="C",2012,IF(MID(RIGHT(S94,8),1,1)="D",2013,IF(MID(RIGHT(S94,8),1,1)="E",2014,IF(MID(RIGHT(S94,8),1,1)="F",2015,IF(MID(RIGHT(S94,8),1,1)="G",2016,IF(MID(RIGHT(S94,8),1,1)="H",2017,IF(MID(RIGHT(S94,8),1,1)="J",2018,IF(MID(RIGHT(S94,8),1,1)="K",2019,IF(MID(RIGHT(S94,8),1,1)="L",2020,""))))))))))))))))))))))))))))))</f>
        <v>2014</v>
      </c>
      <c r="S94" s="932" t="s">
        <v>13943</v>
      </c>
      <c r="T94" s="932">
        <v>3765</v>
      </c>
      <c r="U94" s="1342">
        <v>45514</v>
      </c>
      <c r="V94" s="1342">
        <v>45541</v>
      </c>
      <c r="W94" s="938">
        <v>2900</v>
      </c>
      <c r="X94" s="939" t="s">
        <v>14686</v>
      </c>
    </row>
    <row r="95" spans="1:24" ht="26.25" customHeight="1">
      <c r="A95" s="931"/>
      <c r="B95" s="932"/>
      <c r="C95" s="932" t="s">
        <v>12776</v>
      </c>
      <c r="D95" s="932" t="s">
        <v>191</v>
      </c>
      <c r="E95" s="932"/>
      <c r="F95" s="932"/>
      <c r="G95" s="932"/>
      <c r="H95" s="932"/>
      <c r="I95" s="932"/>
      <c r="J95" s="932" t="s">
        <v>14004</v>
      </c>
      <c r="K95" s="779" t="s">
        <v>13925</v>
      </c>
      <c r="L95" s="779"/>
      <c r="M95" s="932"/>
      <c r="N95" s="73" t="s">
        <v>3907</v>
      </c>
      <c r="O95" s="779"/>
      <c r="P95" s="935"/>
      <c r="Q95" s="932"/>
      <c r="R95" s="932"/>
      <c r="S95" s="932"/>
      <c r="T95" s="932"/>
      <c r="U95" s="937">
        <v>45517</v>
      </c>
      <c r="V95" s="937">
        <v>45555</v>
      </c>
      <c r="W95" s="938" t="s">
        <v>14369</v>
      </c>
      <c r="X95" s="939"/>
    </row>
    <row r="96" spans="1:24" ht="26.25" customHeight="1">
      <c r="A96" s="931"/>
      <c r="B96" s="932"/>
      <c r="C96" s="932" t="s">
        <v>12778</v>
      </c>
      <c r="D96" s="932" t="s">
        <v>191</v>
      </c>
      <c r="E96" s="932"/>
      <c r="F96" s="932"/>
      <c r="G96" s="932"/>
      <c r="H96" s="932"/>
      <c r="I96" s="932"/>
      <c r="J96" s="932"/>
      <c r="K96" s="940" t="s">
        <v>8972</v>
      </c>
      <c r="L96" s="779"/>
      <c r="M96" s="932"/>
      <c r="N96" s="73" t="s">
        <v>12674</v>
      </c>
      <c r="O96" s="779"/>
      <c r="P96" s="935"/>
      <c r="Q96" s="932"/>
      <c r="R96" s="932"/>
      <c r="S96" s="932"/>
      <c r="T96" s="932"/>
      <c r="U96" s="936">
        <v>45518</v>
      </c>
      <c r="V96" s="936"/>
      <c r="W96" s="938"/>
      <c r="X96" s="939"/>
    </row>
    <row r="97" spans="1:24" ht="26.25" customHeight="1">
      <c r="A97" s="931"/>
      <c r="B97" s="932"/>
      <c r="C97" s="932" t="s">
        <v>13047</v>
      </c>
      <c r="D97" s="932" t="s">
        <v>191</v>
      </c>
      <c r="E97" s="932"/>
      <c r="F97" s="932"/>
      <c r="G97" s="932"/>
      <c r="H97" s="932"/>
      <c r="I97" s="932"/>
      <c r="J97" s="932"/>
      <c r="K97" s="940"/>
      <c r="L97" s="950"/>
      <c r="M97" s="950"/>
      <c r="N97" s="950"/>
      <c r="O97" s="950"/>
      <c r="P97" s="935"/>
      <c r="Q97" s="932"/>
      <c r="R97" s="932"/>
      <c r="S97" s="933" t="s">
        <v>189</v>
      </c>
      <c r="T97" s="933">
        <v>3860</v>
      </c>
      <c r="U97" s="937"/>
      <c r="V97" s="937"/>
      <c r="W97" s="938"/>
      <c r="X97" s="939"/>
    </row>
    <row r="98" spans="1:24" ht="26.25" customHeight="1">
      <c r="A98" s="931"/>
      <c r="B98" s="932"/>
      <c r="C98" s="932" t="s">
        <v>10002</v>
      </c>
      <c r="D98" s="932" t="s">
        <v>191</v>
      </c>
      <c r="E98" s="932"/>
      <c r="F98" s="932"/>
      <c r="G98" s="932"/>
      <c r="H98" s="932"/>
      <c r="I98" s="932"/>
      <c r="J98" s="932"/>
      <c r="K98" s="932"/>
      <c r="L98" s="950"/>
      <c r="M98" s="2559" t="s">
        <v>14130</v>
      </c>
      <c r="N98" s="2560"/>
      <c r="O98" s="2560"/>
      <c r="P98" s="2561"/>
      <c r="Q98" s="932"/>
      <c r="R98" s="932"/>
      <c r="S98" s="933" t="s">
        <v>2472</v>
      </c>
      <c r="T98" s="933">
        <f>SUM(T93:T97)</f>
        <v>10910</v>
      </c>
      <c r="U98" s="936"/>
      <c r="V98" s="936"/>
      <c r="W98" s="938"/>
      <c r="X98" s="939"/>
    </row>
    <row r="99" spans="1:24" ht="26.25" customHeight="1" thickBot="1">
      <c r="A99" s="941"/>
      <c r="B99" s="942"/>
      <c r="C99" s="942" t="s">
        <v>10003</v>
      </c>
      <c r="D99" s="942" t="s">
        <v>191</v>
      </c>
      <c r="E99" s="942"/>
      <c r="F99" s="942"/>
      <c r="G99" s="942"/>
      <c r="H99" s="942"/>
      <c r="I99" s="942"/>
      <c r="J99" s="942"/>
      <c r="K99" s="611" t="s">
        <v>4179</v>
      </c>
      <c r="L99" s="942"/>
      <c r="M99" s="942"/>
      <c r="N99" s="943"/>
      <c r="O99" s="943"/>
      <c r="P99" s="944"/>
      <c r="Q99" s="942"/>
      <c r="R99" s="942"/>
      <c r="S99" s="945"/>
      <c r="T99" s="945"/>
      <c r="U99" s="946"/>
      <c r="V99" s="947"/>
      <c r="W99" s="948"/>
      <c r="X99" s="949"/>
    </row>
    <row r="101" spans="1:24" ht="26.25" customHeight="1" thickBot="1"/>
    <row r="102" spans="1:24" ht="36" customHeight="1">
      <c r="A102" s="791" t="s">
        <v>188</v>
      </c>
      <c r="B102" s="792"/>
      <c r="C102" s="792" t="s">
        <v>13906</v>
      </c>
      <c r="D102" s="792" t="s">
        <v>190</v>
      </c>
      <c r="E102" s="792" t="s">
        <v>191</v>
      </c>
      <c r="F102" s="792" t="s">
        <v>191</v>
      </c>
      <c r="G102" s="792" t="s">
        <v>191</v>
      </c>
      <c r="H102" s="792" t="s">
        <v>191</v>
      </c>
      <c r="I102" s="792" t="s">
        <v>10531</v>
      </c>
      <c r="J102" s="792" t="s">
        <v>14186</v>
      </c>
      <c r="K102" s="794" t="s">
        <v>13905</v>
      </c>
      <c r="L102" s="792" t="s">
        <v>14196</v>
      </c>
      <c r="M102" s="1347" t="s">
        <v>14133</v>
      </c>
      <c r="N102" s="794" t="s">
        <v>14582</v>
      </c>
      <c r="O102" s="794" t="s">
        <v>14583</v>
      </c>
      <c r="P102" s="1255" t="s">
        <v>14585</v>
      </c>
      <c r="Q102" s="792" t="s">
        <v>2214</v>
      </c>
      <c r="R102" s="792">
        <f>IF(MID(RIGHT(S102,8),1,1)="M",2021,IF(MID(RIGHT(S102,8),1,1)="N",2022,IF(MID(RIGHT(S102,8),1,1)="P",2023,IF(MID(RIGHT(S102,8),1,1)="R",1994,IF(MID(RIGHT(S102,8),1,1)="S",1995,IF(MID(RIGHT(S102,8),1,1)="T",1996,IF(MID(RIGHT(S102,8),1,1)="V",1997,IF(MID(RIGHT(S102,8),1,1)="W",1998,IF(MID(RIGHT(S102,8),1,1)="X",1999,IF(MID(RIGHT(S102,8),1,1)="Y",2000,IF(MID(RIGHT(S102,8),1,1)="1",2001,IF(MID(RIGHT(S102,8),1,1)="2",2002,IF(MID(RIGHT(S102,8),1,1)="3",2003,IF(MID(RIGHT(S102,8),1,1)="4",2004,IF(MID(RIGHT(S102,8),1,1)="5",2005,IF(MID(RIGHT(S102,8),1,1)="6",2006,IF(MID(RIGHT(S102,8),1,1)="7",2007,IF(MID(RIGHT(S102,8),1,1)="8",2008,IF(MID(RIGHT(S102,8),1,1)="9",2009,IF(MID(RIGHT(S102,8),1,1)="A",2010,IF(MID(RIGHT(S102,8),1,1)="B",2011,IF(MID(RIGHT(S102,8),1,1)="C",2012,IF(MID(RIGHT(S102,8),1,1)="D",2013,IF(MID(RIGHT(S102,8),1,1)="E",2014,IF(MID(RIGHT(S102,8),1,1)="F",2015,IF(MID(RIGHT(S102,8),1,1)="G",2016,IF(MID(RIGHT(S102,8),1,1)="H",2017,IF(MID(RIGHT(S102,8),1,1)="J",2018,IF(MID(RIGHT(S102,8),1,1)="K",2019,IF(MID(RIGHT(S102,8),1,1)="L",2020,""))))))))))))))))))))))))))))))</f>
        <v>2023</v>
      </c>
      <c r="S102" s="792" t="s">
        <v>14005</v>
      </c>
      <c r="T102" s="792">
        <v>2645</v>
      </c>
      <c r="U102" s="1374">
        <v>45513</v>
      </c>
      <c r="V102" s="1374">
        <v>45548</v>
      </c>
      <c r="W102" s="1813">
        <v>3010</v>
      </c>
      <c r="X102" s="797">
        <v>3550</v>
      </c>
    </row>
    <row r="103" spans="1:24" ht="36" customHeight="1">
      <c r="A103" s="798"/>
      <c r="B103" s="90"/>
      <c r="C103" s="320" t="s">
        <v>14245</v>
      </c>
      <c r="D103" s="90"/>
      <c r="E103" s="90"/>
      <c r="F103" s="90"/>
      <c r="G103" s="90"/>
      <c r="H103" s="90"/>
      <c r="I103" s="90" t="s">
        <v>194</v>
      </c>
      <c r="J103" s="412" t="s">
        <v>14187</v>
      </c>
      <c r="K103" s="96" t="s">
        <v>13911</v>
      </c>
      <c r="L103" s="961" t="s">
        <v>3359</v>
      </c>
      <c r="M103" s="1810" t="s">
        <v>14134</v>
      </c>
      <c r="N103" s="73" t="s">
        <v>2943</v>
      </c>
      <c r="O103" s="91"/>
      <c r="P103" s="92" t="s">
        <v>14585</v>
      </c>
      <c r="Q103" s="90" t="s">
        <v>2214</v>
      </c>
      <c r="R103" s="90">
        <f>IF(MID(RIGHT(S103,8),1,1)="M",2021,IF(MID(RIGHT(S103,8),1,1)="N",2022,IF(MID(RIGHT(S103,8),1,1)="P",2023,IF(MID(RIGHT(S103,8),1,1)="R",1994,IF(MID(RIGHT(S103,8),1,1)="S",1995,IF(MID(RIGHT(S103,8),1,1)="T",1996,IF(MID(RIGHT(S103,8),1,1)="V",1997,IF(MID(RIGHT(S103,8),1,1)="W",1998,IF(MID(RIGHT(S103,8),1,1)="X",1999,IF(MID(RIGHT(S103,8),1,1)="Y",2000,IF(MID(RIGHT(S103,8),1,1)="1",2001,IF(MID(RIGHT(S103,8),1,1)="2",2002,IF(MID(RIGHT(S103,8),1,1)="3",2003,IF(MID(RIGHT(S103,8),1,1)="4",2004,IF(MID(RIGHT(S103,8),1,1)="5",2005,IF(MID(RIGHT(S103,8),1,1)="6",2006,IF(MID(RIGHT(S103,8),1,1)="7",2007,IF(MID(RIGHT(S103,8),1,1)="8",2008,IF(MID(RIGHT(S103,8),1,1)="9",2009,IF(MID(RIGHT(S103,8),1,1)="A",2010,IF(MID(RIGHT(S103,8),1,1)="B",2011,IF(MID(RIGHT(S103,8),1,1)="C",2012,IF(MID(RIGHT(S103,8),1,1)="D",2013,IF(MID(RIGHT(S103,8),1,1)="E",2014,IF(MID(RIGHT(S103,8),1,1)="F",2015,IF(MID(RIGHT(S103,8),1,1)="G",2016,IF(MID(RIGHT(S103,8),1,1)="H",2017,IF(MID(RIGHT(S103,8),1,1)="J",2018,IF(MID(RIGHT(S103,8),1,1)="K",2019,IF(MID(RIGHT(S103,8),1,1)="L",2020,""))))))))))))))))))))))))))))))</f>
        <v>2023</v>
      </c>
      <c r="S103" s="90" t="s">
        <v>14006</v>
      </c>
      <c r="T103" s="90">
        <v>2645</v>
      </c>
      <c r="U103" s="1797">
        <v>45514</v>
      </c>
      <c r="V103" s="1797">
        <v>45541</v>
      </c>
      <c r="W103" s="105">
        <v>2900</v>
      </c>
      <c r="X103" s="800" t="s">
        <v>14439</v>
      </c>
    </row>
    <row r="104" spans="1:24" ht="36" customHeight="1">
      <c r="A104" s="798"/>
      <c r="B104" s="90"/>
      <c r="C104" s="90" t="s">
        <v>12775</v>
      </c>
      <c r="D104" s="90" t="s">
        <v>191</v>
      </c>
      <c r="E104" s="90"/>
      <c r="F104" s="90"/>
      <c r="G104" s="90"/>
      <c r="H104" s="90"/>
      <c r="I104" s="90"/>
      <c r="J104" s="1305" t="s">
        <v>13908</v>
      </c>
      <c r="K104" s="91" t="s">
        <v>4070</v>
      </c>
      <c r="L104" s="96" t="s">
        <v>14584</v>
      </c>
      <c r="M104" s="1811" t="s">
        <v>14135</v>
      </c>
      <c r="N104" s="73" t="s">
        <v>3907</v>
      </c>
      <c r="O104" s="1708"/>
      <c r="P104" s="92" t="s">
        <v>14585</v>
      </c>
      <c r="Q104" s="90" t="s">
        <v>2214</v>
      </c>
      <c r="R104" s="90">
        <f>IF(MID(RIGHT(S104,8),1,1)="M",2021,IF(MID(RIGHT(S104,8),1,1)="N",2022,IF(MID(RIGHT(S104,8),1,1)="P",2023,IF(MID(RIGHT(S104,8),1,1)="R",1994,IF(MID(RIGHT(S104,8),1,1)="S",1995,IF(MID(RIGHT(S104,8),1,1)="T",1996,IF(MID(RIGHT(S104,8),1,1)="V",1997,IF(MID(RIGHT(S104,8),1,1)="W",1998,IF(MID(RIGHT(S104,8),1,1)="X",1999,IF(MID(RIGHT(S104,8),1,1)="Y",2000,IF(MID(RIGHT(S104,8),1,1)="1",2001,IF(MID(RIGHT(S104,8),1,1)="2",2002,IF(MID(RIGHT(S104,8),1,1)="3",2003,IF(MID(RIGHT(S104,8),1,1)="4",2004,IF(MID(RIGHT(S104,8),1,1)="5",2005,IF(MID(RIGHT(S104,8),1,1)="6",2006,IF(MID(RIGHT(S104,8),1,1)="7",2007,IF(MID(RIGHT(S104,8),1,1)="8",2008,IF(MID(RIGHT(S104,8),1,1)="9",2009,IF(MID(RIGHT(S104,8),1,1)="A",2010,IF(MID(RIGHT(S104,8),1,1)="B",2011,IF(MID(RIGHT(S104,8),1,1)="C",2012,IF(MID(RIGHT(S104,8),1,1)="D",2013,IF(MID(RIGHT(S104,8),1,1)="E",2014,IF(MID(RIGHT(S104,8),1,1)="F",2015,IF(MID(RIGHT(S104,8),1,1)="G",2016,IF(MID(RIGHT(S104,8),1,1)="H",2017,IF(MID(RIGHT(S104,8),1,1)="J",2018,IF(MID(RIGHT(S104,8),1,1)="K",2019,IF(MID(RIGHT(S104,8),1,1)="L",2020,""))))))))))))))))))))))))))))))</f>
        <v>2023</v>
      </c>
      <c r="S104" s="90" t="s">
        <v>14152</v>
      </c>
      <c r="T104" s="90">
        <v>2645</v>
      </c>
      <c r="U104" s="1797">
        <v>45517</v>
      </c>
      <c r="V104" s="1797">
        <v>45555</v>
      </c>
      <c r="W104" s="105" t="s">
        <v>14448</v>
      </c>
      <c r="X104" s="800"/>
    </row>
    <row r="105" spans="1:24" ht="36" customHeight="1">
      <c r="A105" s="798"/>
      <c r="B105" s="90"/>
      <c r="C105" s="90" t="s">
        <v>12777</v>
      </c>
      <c r="D105" s="90" t="s">
        <v>191</v>
      </c>
      <c r="E105" s="90"/>
      <c r="F105" s="90"/>
      <c r="G105" s="90"/>
      <c r="H105" s="90"/>
      <c r="I105" s="90"/>
      <c r="J105" s="90"/>
      <c r="K105" s="91" t="s">
        <v>8972</v>
      </c>
      <c r="L105" s="91"/>
      <c r="M105" s="1798"/>
      <c r="N105" s="73" t="s">
        <v>12674</v>
      </c>
      <c r="O105" s="1708"/>
      <c r="P105" s="1709"/>
      <c r="Q105" s="90"/>
      <c r="R105" s="90"/>
      <c r="S105" s="90"/>
      <c r="T105" s="90"/>
      <c r="U105" s="93">
        <v>45522</v>
      </c>
      <c r="V105" s="93">
        <v>45555</v>
      </c>
      <c r="W105" s="105"/>
      <c r="X105" s="800"/>
    </row>
    <row r="106" spans="1:24" ht="36" customHeight="1">
      <c r="A106" s="798"/>
      <c r="B106" s="90"/>
      <c r="C106" s="90" t="s">
        <v>13047</v>
      </c>
      <c r="D106" s="90" t="s">
        <v>191</v>
      </c>
      <c r="E106" s="90"/>
      <c r="F106" s="90"/>
      <c r="G106" s="90"/>
      <c r="H106" s="90"/>
      <c r="I106" s="90"/>
      <c r="J106" s="90" t="s">
        <v>14000</v>
      </c>
      <c r="K106" s="1678"/>
      <c r="L106" s="1808" t="s">
        <v>14211</v>
      </c>
      <c r="M106" s="1804" t="s">
        <v>14195</v>
      </c>
      <c r="N106" s="1710"/>
      <c r="O106" s="1710"/>
      <c r="P106" s="1709"/>
      <c r="Q106" s="1709"/>
      <c r="R106" s="90"/>
      <c r="S106" s="95" t="s">
        <v>189</v>
      </c>
      <c r="T106" s="95">
        <v>3860</v>
      </c>
      <c r="U106" s="94">
        <v>45523</v>
      </c>
      <c r="V106" s="93">
        <v>45562</v>
      </c>
      <c r="W106" s="105"/>
      <c r="X106" s="800"/>
    </row>
    <row r="107" spans="1:24" ht="36" customHeight="1">
      <c r="A107" s="798"/>
      <c r="B107" s="90"/>
      <c r="C107" s="90" t="s">
        <v>10002</v>
      </c>
      <c r="D107" s="90" t="s">
        <v>191</v>
      </c>
      <c r="E107" s="90"/>
      <c r="F107" s="90"/>
      <c r="G107" s="90"/>
      <c r="H107" s="90"/>
      <c r="I107" s="90"/>
      <c r="J107" s="90" t="s">
        <v>14002</v>
      </c>
      <c r="K107" s="90"/>
      <c r="L107" s="1808" t="s">
        <v>14212</v>
      </c>
      <c r="M107" s="2559" t="s">
        <v>14130</v>
      </c>
      <c r="N107" s="2560"/>
      <c r="O107" s="2560"/>
      <c r="P107" s="2561"/>
      <c r="Q107" s="1709"/>
      <c r="R107" s="90"/>
      <c r="S107" s="95" t="s">
        <v>2472</v>
      </c>
      <c r="T107" s="95">
        <f>SUM(T102:T106)</f>
        <v>11795</v>
      </c>
      <c r="U107" s="94"/>
      <c r="V107" s="93">
        <v>45564</v>
      </c>
      <c r="W107" s="105"/>
      <c r="X107" s="800"/>
    </row>
    <row r="108" spans="1:24" ht="36" customHeight="1" thickBot="1">
      <c r="A108" s="801"/>
      <c r="B108" s="802"/>
      <c r="C108" s="802" t="s">
        <v>10003</v>
      </c>
      <c r="D108" s="802" t="s">
        <v>4036</v>
      </c>
      <c r="E108" s="802"/>
      <c r="F108" s="802"/>
      <c r="G108" s="802"/>
      <c r="H108" s="802"/>
      <c r="I108" s="802"/>
      <c r="J108" s="1807" t="s">
        <v>14185</v>
      </c>
      <c r="K108" s="611" t="s">
        <v>4121</v>
      </c>
      <c r="L108" s="858" t="s">
        <v>14210</v>
      </c>
      <c r="M108" s="1712"/>
      <c r="N108" s="1713"/>
      <c r="O108" s="1713"/>
      <c r="P108" s="1714"/>
      <c r="Q108" s="802"/>
      <c r="R108" s="802"/>
      <c r="S108" s="805"/>
      <c r="T108" s="805"/>
      <c r="U108" s="806"/>
      <c r="V108" s="807">
        <v>45569</v>
      </c>
      <c r="W108" s="808"/>
      <c r="X108" s="809"/>
    </row>
    <row r="110" spans="1:24" ht="26.25" customHeight="1" thickBot="1"/>
    <row r="111" spans="1:24" ht="26.25" customHeight="1">
      <c r="A111" s="699" t="s">
        <v>188</v>
      </c>
      <c r="B111" s="700"/>
      <c r="C111" s="700" t="s">
        <v>154</v>
      </c>
      <c r="D111" s="700" t="s">
        <v>190</v>
      </c>
      <c r="E111" s="700" t="s">
        <v>191</v>
      </c>
      <c r="F111" s="700" t="s">
        <v>191</v>
      </c>
      <c r="G111" s="700" t="s">
        <v>191</v>
      </c>
      <c r="H111" s="1484"/>
      <c r="I111" s="700" t="s">
        <v>8125</v>
      </c>
      <c r="J111" s="715" t="s">
        <v>13929</v>
      </c>
      <c r="K111" s="1515" t="s">
        <v>11332</v>
      </c>
      <c r="L111" s="715" t="s">
        <v>14179</v>
      </c>
      <c r="M111" s="715" t="s">
        <v>14120</v>
      </c>
      <c r="N111" s="701" t="s">
        <v>14290</v>
      </c>
      <c r="O111" s="701" t="s">
        <v>14291</v>
      </c>
      <c r="P111" s="702" t="s">
        <v>14597</v>
      </c>
      <c r="Q111" s="700" t="s">
        <v>3291</v>
      </c>
      <c r="R111" s="700">
        <f>IF(MID(RIGHT(S111,8),1,1)="M",2021,IF(MID(RIGHT(S111,8),1,1)="N",2022,IF(MID(RIGHT(S111,8),1,1)="P",2023,IF(MID(RIGHT(S111,8),1,1)="R",1994,IF(MID(RIGHT(S111,8),1,1)="S",1995,IF(MID(RIGHT(S111,8),1,1)="T",1996,IF(MID(RIGHT(S111,8),1,1)="V",1997,IF(MID(RIGHT(S111,8),1,1)="W",1998,IF(MID(RIGHT(S111,8),1,1)="X",1999,IF(MID(RIGHT(S111,8),1,1)="Y",2000,IF(MID(RIGHT(S111,8),1,1)="1",2001,IF(MID(RIGHT(S111,8),1,1)="2",2002,IF(MID(RIGHT(S111,8),1,1)="3",2003,IF(MID(RIGHT(S111,8),1,1)="4",2004,IF(MID(RIGHT(S111,8),1,1)="5",2005,IF(MID(RIGHT(S111,8),1,1)="6",2006,IF(MID(RIGHT(S111,8),1,1)="7",2007,IF(MID(RIGHT(S111,8),1,1)="8",2008,IF(MID(RIGHT(S111,8),1,1)="9",2009,IF(MID(RIGHT(S111,8),1,1)="A",2010,IF(MID(RIGHT(S111,8),1,1)="B",2011,IF(MID(RIGHT(S111,8),1,1)="C",2012,IF(MID(RIGHT(S111,8),1,1)="D",2013,IF(MID(RIGHT(S111,8),1,1)="E",2014,IF(MID(RIGHT(S111,8),1,1)="F",2015,IF(MID(RIGHT(S111,8),1,1)="G",2016,IF(MID(RIGHT(S111,8),1,1)="H",2017,IF(MID(RIGHT(S111,8),1,1)="J",2018,IF(MID(RIGHT(S111,8),1,1)="K",2019,IF(MID(RIGHT(S111,8),1,1)="L",2020,""))))))))))))))))))))))))))))))</f>
        <v>2020</v>
      </c>
      <c r="S111" s="700" t="s">
        <v>14096</v>
      </c>
      <c r="T111" s="700">
        <v>1825</v>
      </c>
      <c r="U111" s="716">
        <v>45520</v>
      </c>
      <c r="V111" s="716">
        <v>45577</v>
      </c>
      <c r="W111" s="703">
        <v>5600</v>
      </c>
      <c r="X111" s="704">
        <v>7100</v>
      </c>
    </row>
    <row r="112" spans="1:24" ht="26.25" customHeight="1">
      <c r="A112" s="705"/>
      <c r="B112" s="278"/>
      <c r="C112" s="320" t="s">
        <v>8623</v>
      </c>
      <c r="D112" s="278"/>
      <c r="E112" s="278"/>
      <c r="F112" s="278"/>
      <c r="G112" s="278"/>
      <c r="H112" s="278"/>
      <c r="I112" s="278" t="s">
        <v>2578</v>
      </c>
      <c r="J112" s="317" t="s">
        <v>13951</v>
      </c>
      <c r="K112" s="280" t="s">
        <v>195</v>
      </c>
      <c r="L112" s="425" t="s">
        <v>3603</v>
      </c>
      <c r="M112" s="278"/>
      <c r="N112" s="73" t="s">
        <v>2435</v>
      </c>
      <c r="O112" s="278"/>
      <c r="P112" s="278"/>
      <c r="Q112" s="278" t="s">
        <v>3291</v>
      </c>
      <c r="R112" s="278">
        <f>IF(MID(RIGHT(S112,8),1,1)="M",2021,IF(MID(RIGHT(S112,8),1,1)="N",2022,IF(MID(RIGHT(S112,8),1,1)="P",2023,IF(MID(RIGHT(S112,8),1,1)="R",1994,IF(MID(RIGHT(S112,8),1,1)="S",1995,IF(MID(RIGHT(S112,8),1,1)="T",1996,IF(MID(RIGHT(S112,8),1,1)="V",1997,IF(MID(RIGHT(S112,8),1,1)="W",1998,IF(MID(RIGHT(S112,8),1,1)="X",1999,IF(MID(RIGHT(S112,8),1,1)="Y",2000,IF(MID(RIGHT(S112,8),1,1)="1",2001,IF(MID(RIGHT(S112,8),1,1)="2",2002,IF(MID(RIGHT(S112,8),1,1)="3",2003,IF(MID(RIGHT(S112,8),1,1)="4",2004,IF(MID(RIGHT(S112,8),1,1)="5",2005,IF(MID(RIGHT(S112,8),1,1)="6",2006,IF(MID(RIGHT(S112,8),1,1)="7",2007,IF(MID(RIGHT(S112,8),1,1)="8",2008,IF(MID(RIGHT(S112,8),1,1)="9",2009,IF(MID(RIGHT(S112,8),1,1)="A",2010,IF(MID(RIGHT(S112,8),1,1)="B",2011,IF(MID(RIGHT(S112,8),1,1)="C",2012,IF(MID(RIGHT(S112,8),1,1)="D",2013,IF(MID(RIGHT(S112,8),1,1)="E",2014,IF(MID(RIGHT(S112,8),1,1)="F",2015,IF(MID(RIGHT(S112,8),1,1)="G",2016,IF(MID(RIGHT(S112,8),1,1)="H",2017,IF(MID(RIGHT(S112,8),1,1)="J",2018,IF(MID(RIGHT(S112,8),1,1)="K",2019,IF(MID(RIGHT(S112,8),1,1)="L",2020,""))))))))))))))))))))))))))))))</f>
        <v>2020</v>
      </c>
      <c r="S112" s="278" t="s">
        <v>14097</v>
      </c>
      <c r="T112" s="278">
        <v>1815</v>
      </c>
      <c r="U112" s="719">
        <v>45521</v>
      </c>
      <c r="V112" s="719">
        <v>45585</v>
      </c>
      <c r="W112" s="283" t="s">
        <v>14595</v>
      </c>
      <c r="X112" s="706" t="s">
        <v>14439</v>
      </c>
    </row>
    <row r="113" spans="1:24" ht="26.25" customHeight="1">
      <c r="A113" s="705"/>
      <c r="B113" s="278"/>
      <c r="C113" s="278" t="s">
        <v>12776</v>
      </c>
      <c r="D113" s="278" t="s">
        <v>191</v>
      </c>
      <c r="E113" s="278"/>
      <c r="F113" s="278"/>
      <c r="G113" s="278"/>
      <c r="H113" s="278"/>
      <c r="I113" s="720"/>
      <c r="J113" s="278"/>
      <c r="K113" s="278" t="s">
        <v>4335</v>
      </c>
      <c r="L113" s="278"/>
      <c r="M113" s="278"/>
      <c r="N113" s="73" t="s">
        <v>7844</v>
      </c>
      <c r="O113" s="1371"/>
      <c r="P113" s="278"/>
      <c r="Q113" s="278" t="s">
        <v>1838</v>
      </c>
      <c r="R113" s="278">
        <f>IF(MID(RIGHT(S113,8),1,1)="M",2021,IF(MID(RIGHT(S113,8),1,1)="N",2022,IF(MID(RIGHT(S113,8),1,1)="P",2023,IF(MID(RIGHT(S113,8),1,1)="R",1994,IF(MID(RIGHT(S113,8),1,1)="S",1995,IF(MID(RIGHT(S113,8),1,1)="T",1996,IF(MID(RIGHT(S113,8),1,1)="V",1997,IF(MID(RIGHT(S113,8),1,1)="W",1998,IF(MID(RIGHT(S113,8),1,1)="X",1999,IF(MID(RIGHT(S113,8),1,1)="Y",2000,IF(MID(RIGHT(S113,8),1,1)="1",2001,IF(MID(RIGHT(S113,8),1,1)="2",2002,IF(MID(RIGHT(S113,8),1,1)="3",2003,IF(MID(RIGHT(S113,8),1,1)="4",2004,IF(MID(RIGHT(S113,8),1,1)="5",2005,IF(MID(RIGHT(S113,8),1,1)="6",2006,IF(MID(RIGHT(S113,8),1,1)="7",2007,IF(MID(RIGHT(S113,8),1,1)="8",2008,IF(MID(RIGHT(S113,8),1,1)="9",2009,IF(MID(RIGHT(S113,8),1,1)="A",2010,IF(MID(RIGHT(S113,8),1,1)="B",2011,IF(MID(RIGHT(S113,8),1,1)="C",2012,IF(MID(RIGHT(S113,8),1,1)="D",2013,IF(MID(RIGHT(S113,8),1,1)="E",2014,IF(MID(RIGHT(S113,8),1,1)="F",2015,IF(MID(RIGHT(S113,8),1,1)="G",2016,IF(MID(RIGHT(S113,8),1,1)="H",2017,IF(MID(RIGHT(S113,8),1,1)="J",2018,IF(MID(RIGHT(S113,8),1,1)="K",2019,IF(MID(RIGHT(S113,8),1,1)="L",2020,""))))))))))))))))))))))))))))))</f>
        <v>2020</v>
      </c>
      <c r="S113" s="278" t="s">
        <v>14098</v>
      </c>
      <c r="T113" s="278">
        <v>1655</v>
      </c>
      <c r="U113" s="719">
        <v>45523</v>
      </c>
      <c r="V113" s="719">
        <v>45589</v>
      </c>
      <c r="W113" s="283"/>
      <c r="X113" s="706"/>
    </row>
    <row r="114" spans="1:24" ht="26.25" customHeight="1">
      <c r="A114" s="705"/>
      <c r="B114" s="278"/>
      <c r="C114" s="278" t="s">
        <v>12778</v>
      </c>
      <c r="D114" s="278" t="s">
        <v>191</v>
      </c>
      <c r="E114" s="278"/>
      <c r="F114" s="278"/>
      <c r="G114" s="278"/>
      <c r="H114" s="278"/>
      <c r="I114" s="720" t="s">
        <v>8207</v>
      </c>
      <c r="J114" s="278"/>
      <c r="K114" s="278" t="s">
        <v>8972</v>
      </c>
      <c r="L114" s="278"/>
      <c r="M114" s="278"/>
      <c r="N114" s="73" t="s">
        <v>7870</v>
      </c>
      <c r="O114" s="278"/>
      <c r="P114" s="280"/>
      <c r="Q114" s="278" t="s">
        <v>2093</v>
      </c>
      <c r="R114" s="278">
        <f>IF(MID(RIGHT(S114,8),1,1)="M",2021,IF(MID(RIGHT(S114,8),1,1)="N",2022,IF(MID(RIGHT(S114,8),1,1)="P",2023,IF(MID(RIGHT(S114,8),1,1)="R",1994,IF(MID(RIGHT(S114,8),1,1)="S",1995,IF(MID(RIGHT(S114,8),1,1)="T",1996,IF(MID(RIGHT(S114,8),1,1)="V",1997,IF(MID(RIGHT(S114,8),1,1)="W",1998,IF(MID(RIGHT(S114,8),1,1)="X",1999,IF(MID(RIGHT(S114,8),1,1)="Y",2000,IF(MID(RIGHT(S114,8),1,1)="1",2001,IF(MID(RIGHT(S114,8),1,1)="2",2002,IF(MID(RIGHT(S114,8),1,1)="3",2003,IF(MID(RIGHT(S114,8),1,1)="4",2004,IF(MID(RIGHT(S114,8),1,1)="5",2005,IF(MID(RIGHT(S114,8),1,1)="6",2006,IF(MID(RIGHT(S114,8),1,1)="7",2007,IF(MID(RIGHT(S114,8),1,1)="8",2008,IF(MID(RIGHT(S114,8),1,1)="9",2009,IF(MID(RIGHT(S114,8),1,1)="A",2010,IF(MID(RIGHT(S114,8),1,1)="B",2011,IF(MID(RIGHT(S114,8),1,1)="C",2012,IF(MID(RIGHT(S114,8),1,1)="D",2013,IF(MID(RIGHT(S114,8),1,1)="E",2014,IF(MID(RIGHT(S114,8),1,1)="F",2015,IF(MID(RIGHT(S114,8),1,1)="G",2016,IF(MID(RIGHT(S114,8),1,1)="H",2017,IF(MID(RIGHT(S114,8),1,1)="J",2018,IF(MID(RIGHT(S114,8),1,1)="K",2019,IF(MID(RIGHT(S114,8),1,1)="L",2020,""))))))))))))))))))))))))))))))</f>
        <v>2021</v>
      </c>
      <c r="S114" s="278" t="s">
        <v>14099</v>
      </c>
      <c r="T114" s="278">
        <v>1815</v>
      </c>
      <c r="U114" s="282">
        <v>45524</v>
      </c>
      <c r="V114" s="281">
        <v>45590</v>
      </c>
      <c r="W114" s="283"/>
      <c r="X114" s="721"/>
    </row>
    <row r="115" spans="1:24" ht="26.25" customHeight="1">
      <c r="A115" s="705"/>
      <c r="B115" s="278"/>
      <c r="C115" s="278" t="s">
        <v>13047</v>
      </c>
      <c r="D115" s="278" t="s">
        <v>191</v>
      </c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80"/>
      <c r="S115" s="284" t="s">
        <v>189</v>
      </c>
      <c r="T115" s="284">
        <v>3870</v>
      </c>
      <c r="U115" s="281"/>
      <c r="V115" s="281">
        <v>45591</v>
      </c>
      <c r="W115" s="283"/>
      <c r="X115" s="722"/>
    </row>
    <row r="116" spans="1:24" ht="26.25" customHeight="1">
      <c r="A116" s="705"/>
      <c r="B116" s="278"/>
      <c r="C116" s="278" t="s">
        <v>10002</v>
      </c>
      <c r="D116" s="278" t="s">
        <v>191</v>
      </c>
      <c r="E116" s="278"/>
      <c r="F116" s="278"/>
      <c r="G116" s="278"/>
      <c r="H116" s="278"/>
      <c r="I116" s="278"/>
      <c r="J116" s="278"/>
      <c r="K116" s="278"/>
      <c r="L116" s="278"/>
      <c r="M116" s="2559" t="s">
        <v>9468</v>
      </c>
      <c r="N116" s="2560"/>
      <c r="O116" s="2560"/>
      <c r="P116" s="2561"/>
      <c r="Q116" s="278"/>
      <c r="R116" s="278"/>
      <c r="S116" s="284" t="s">
        <v>2472</v>
      </c>
      <c r="T116" s="284">
        <f>SUM(T111:T115)</f>
        <v>10980</v>
      </c>
      <c r="U116" s="281"/>
      <c r="V116" s="282">
        <v>45597</v>
      </c>
      <c r="W116" s="283"/>
      <c r="X116" s="722"/>
    </row>
    <row r="117" spans="1:24" ht="26.25" customHeight="1" thickBot="1">
      <c r="A117" s="707"/>
      <c r="B117" s="708"/>
      <c r="C117" s="708" t="s">
        <v>10003</v>
      </c>
      <c r="D117" s="708" t="s">
        <v>4036</v>
      </c>
      <c r="E117" s="708"/>
      <c r="F117" s="708"/>
      <c r="G117" s="708"/>
      <c r="H117" s="708"/>
      <c r="I117" s="708"/>
      <c r="J117" s="708"/>
      <c r="K117" s="611" t="s">
        <v>14095</v>
      </c>
      <c r="L117" s="709"/>
      <c r="M117" s="709"/>
      <c r="N117" s="708"/>
      <c r="O117" s="708"/>
      <c r="P117" s="710"/>
      <c r="Q117" s="711"/>
      <c r="R117" s="711"/>
      <c r="S117" s="711"/>
      <c r="T117" s="711"/>
      <c r="U117" s="712"/>
      <c r="V117" s="713"/>
      <c r="W117" s="723"/>
      <c r="X117" s="724"/>
    </row>
    <row r="118" spans="1:24" ht="26.25" customHeight="1">
      <c r="A118" s="699" t="s">
        <v>188</v>
      </c>
      <c r="B118" s="700"/>
      <c r="C118" s="700" t="s">
        <v>154</v>
      </c>
      <c r="D118" s="700" t="s">
        <v>190</v>
      </c>
      <c r="E118" s="700" t="s">
        <v>191</v>
      </c>
      <c r="F118" s="700" t="s">
        <v>191</v>
      </c>
      <c r="G118" s="700" t="s">
        <v>191</v>
      </c>
      <c r="H118" s="1484"/>
      <c r="I118" s="700" t="s">
        <v>8125</v>
      </c>
      <c r="J118" s="715" t="s">
        <v>13929</v>
      </c>
      <c r="K118" s="1515" t="s">
        <v>11332</v>
      </c>
      <c r="L118" s="715" t="s">
        <v>14180</v>
      </c>
      <c r="M118" s="715" t="s">
        <v>14128</v>
      </c>
      <c r="N118" s="701" t="s">
        <v>14129</v>
      </c>
      <c r="O118" s="701" t="s">
        <v>14292</v>
      </c>
      <c r="P118" s="702" t="s">
        <v>14597</v>
      </c>
      <c r="Q118" s="700" t="s">
        <v>3291</v>
      </c>
      <c r="R118" s="700">
        <f>IF(MID(RIGHT(S118,8),1,1)="M",2021,IF(MID(RIGHT(S118,8),1,1)="N",2022,IF(MID(RIGHT(S118,8),1,1)="P",2023,IF(MID(RIGHT(S118,8),1,1)="R",1994,IF(MID(RIGHT(S118,8),1,1)="S",1995,IF(MID(RIGHT(S118,8),1,1)="T",1996,IF(MID(RIGHT(S118,8),1,1)="V",1997,IF(MID(RIGHT(S118,8),1,1)="W",1998,IF(MID(RIGHT(S118,8),1,1)="X",1999,IF(MID(RIGHT(S118,8),1,1)="Y",2000,IF(MID(RIGHT(S118,8),1,1)="1",2001,IF(MID(RIGHT(S118,8),1,1)="2",2002,IF(MID(RIGHT(S118,8),1,1)="3",2003,IF(MID(RIGHT(S118,8),1,1)="4",2004,IF(MID(RIGHT(S118,8),1,1)="5",2005,IF(MID(RIGHT(S118,8),1,1)="6",2006,IF(MID(RIGHT(S118,8),1,1)="7",2007,IF(MID(RIGHT(S118,8),1,1)="8",2008,IF(MID(RIGHT(S118,8),1,1)="9",2009,IF(MID(RIGHT(S118,8),1,1)="A",2010,IF(MID(RIGHT(S118,8),1,1)="B",2011,IF(MID(RIGHT(S118,8),1,1)="C",2012,IF(MID(RIGHT(S118,8),1,1)="D",2013,IF(MID(RIGHT(S118,8),1,1)="E",2014,IF(MID(RIGHT(S118,8),1,1)="F",2015,IF(MID(RIGHT(S118,8),1,1)="G",2016,IF(MID(RIGHT(S118,8),1,1)="H",2017,IF(MID(RIGHT(S118,8),1,1)="J",2018,IF(MID(RIGHT(S118,8),1,1)="K",2019,IF(MID(RIGHT(S118,8),1,1)="L",2020,""))))))))))))))))))))))))))))))</f>
        <v>2021</v>
      </c>
      <c r="S118" s="700" t="s">
        <v>14100</v>
      </c>
      <c r="T118" s="700">
        <v>1815</v>
      </c>
      <c r="U118" s="716">
        <v>45520</v>
      </c>
      <c r="V118" s="716">
        <v>45577</v>
      </c>
      <c r="W118" s="703">
        <v>5600</v>
      </c>
      <c r="X118" s="704">
        <v>7100</v>
      </c>
    </row>
    <row r="119" spans="1:24" ht="26.25" customHeight="1">
      <c r="A119" s="705"/>
      <c r="B119" s="278"/>
      <c r="C119" s="320" t="s">
        <v>8623</v>
      </c>
      <c r="D119" s="278"/>
      <c r="E119" s="278"/>
      <c r="F119" s="278"/>
      <c r="G119" s="278"/>
      <c r="H119" s="278"/>
      <c r="I119" s="278" t="s">
        <v>2578</v>
      </c>
      <c r="J119" s="317" t="s">
        <v>13952</v>
      </c>
      <c r="K119" s="280" t="s">
        <v>195</v>
      </c>
      <c r="L119" s="425" t="s">
        <v>3603</v>
      </c>
      <c r="M119" s="278"/>
      <c r="N119" s="73" t="s">
        <v>2435</v>
      </c>
      <c r="O119" s="278"/>
      <c r="P119" s="278"/>
      <c r="Q119" s="278" t="s">
        <v>3291</v>
      </c>
      <c r="R119" s="278">
        <f>IF(MID(RIGHT(S119,8),1,1)="M",2021,IF(MID(RIGHT(S119,8),1,1)="N",2022,IF(MID(RIGHT(S119,8),1,1)="P",2023,IF(MID(RIGHT(S119,8),1,1)="R",1994,IF(MID(RIGHT(S119,8),1,1)="S",1995,IF(MID(RIGHT(S119,8),1,1)="T",1996,IF(MID(RIGHT(S119,8),1,1)="V",1997,IF(MID(RIGHT(S119,8),1,1)="W",1998,IF(MID(RIGHT(S119,8),1,1)="X",1999,IF(MID(RIGHT(S119,8),1,1)="Y",2000,IF(MID(RIGHT(S119,8),1,1)="1",2001,IF(MID(RIGHT(S119,8),1,1)="2",2002,IF(MID(RIGHT(S119,8),1,1)="3",2003,IF(MID(RIGHT(S119,8),1,1)="4",2004,IF(MID(RIGHT(S119,8),1,1)="5",2005,IF(MID(RIGHT(S119,8),1,1)="6",2006,IF(MID(RIGHT(S119,8),1,1)="7",2007,IF(MID(RIGHT(S119,8),1,1)="8",2008,IF(MID(RIGHT(S119,8),1,1)="9",2009,IF(MID(RIGHT(S119,8),1,1)="A",2010,IF(MID(RIGHT(S119,8),1,1)="B",2011,IF(MID(RIGHT(S119,8),1,1)="C",2012,IF(MID(RIGHT(S119,8),1,1)="D",2013,IF(MID(RIGHT(S119,8),1,1)="E",2014,IF(MID(RIGHT(S119,8),1,1)="F",2015,IF(MID(RIGHT(S119,8),1,1)="G",2016,IF(MID(RIGHT(S119,8),1,1)="H",2017,IF(MID(RIGHT(S119,8),1,1)="J",2018,IF(MID(RIGHT(S119,8),1,1)="K",2019,IF(MID(RIGHT(S119,8),1,1)="L",2020,""))))))))))))))))))))))))))))))</f>
        <v>2021</v>
      </c>
      <c r="S119" s="278" t="s">
        <v>14101</v>
      </c>
      <c r="T119" s="278">
        <v>1825</v>
      </c>
      <c r="U119" s="719">
        <v>45521</v>
      </c>
      <c r="V119" s="719">
        <v>45585</v>
      </c>
      <c r="W119" s="283" t="s">
        <v>14595</v>
      </c>
      <c r="X119" s="706" t="s">
        <v>14439</v>
      </c>
    </row>
    <row r="120" spans="1:24" ht="26.25" customHeight="1">
      <c r="A120" s="705"/>
      <c r="B120" s="278"/>
      <c r="C120" s="278" t="s">
        <v>12776</v>
      </c>
      <c r="D120" s="278" t="s">
        <v>191</v>
      </c>
      <c r="E120" s="278"/>
      <c r="F120" s="278"/>
      <c r="G120" s="278"/>
      <c r="H120" s="278"/>
      <c r="I120" s="720"/>
      <c r="J120" s="278"/>
      <c r="K120" s="278" t="s">
        <v>4335</v>
      </c>
      <c r="L120" s="278"/>
      <c r="M120" s="278"/>
      <c r="N120" s="73" t="s">
        <v>7844</v>
      </c>
      <c r="O120" s="1371"/>
      <c r="P120" s="278"/>
      <c r="Q120" s="278" t="s">
        <v>3291</v>
      </c>
      <c r="R120" s="278">
        <f>IF(MID(RIGHT(S120,8),1,1)="M",2021,IF(MID(RIGHT(S120,8),1,1)="N",2022,IF(MID(RIGHT(S120,8),1,1)="P",2023,IF(MID(RIGHT(S120,8),1,1)="R",1994,IF(MID(RIGHT(S120,8),1,1)="S",1995,IF(MID(RIGHT(S120,8),1,1)="T",1996,IF(MID(RIGHT(S120,8),1,1)="V",1997,IF(MID(RIGHT(S120,8),1,1)="W",1998,IF(MID(RIGHT(S120,8),1,1)="X",1999,IF(MID(RIGHT(S120,8),1,1)="Y",2000,IF(MID(RIGHT(S120,8),1,1)="1",2001,IF(MID(RIGHT(S120,8),1,1)="2",2002,IF(MID(RIGHT(S120,8),1,1)="3",2003,IF(MID(RIGHT(S120,8),1,1)="4",2004,IF(MID(RIGHT(S120,8),1,1)="5",2005,IF(MID(RIGHT(S120,8),1,1)="6",2006,IF(MID(RIGHT(S120,8),1,1)="7",2007,IF(MID(RIGHT(S120,8),1,1)="8",2008,IF(MID(RIGHT(S120,8),1,1)="9",2009,IF(MID(RIGHT(S120,8),1,1)="A",2010,IF(MID(RIGHT(S120,8),1,1)="B",2011,IF(MID(RIGHT(S120,8),1,1)="C",2012,IF(MID(RIGHT(S120,8),1,1)="D",2013,IF(MID(RIGHT(S120,8),1,1)="E",2014,IF(MID(RIGHT(S120,8),1,1)="F",2015,IF(MID(RIGHT(S120,8),1,1)="G",2016,IF(MID(RIGHT(S120,8),1,1)="H",2017,IF(MID(RIGHT(S120,8),1,1)="J",2018,IF(MID(RIGHT(S120,8),1,1)="K",2019,IF(MID(RIGHT(S120,8),1,1)="L",2020,""))))))))))))))))))))))))))))))</f>
        <v>2020</v>
      </c>
      <c r="S120" s="278" t="s">
        <v>14102</v>
      </c>
      <c r="T120" s="278">
        <v>1815</v>
      </c>
      <c r="U120" s="719">
        <v>45523</v>
      </c>
      <c r="V120" s="719">
        <v>45589</v>
      </c>
      <c r="W120" s="283"/>
      <c r="X120" s="706"/>
    </row>
    <row r="121" spans="1:24" ht="26.25" customHeight="1">
      <c r="A121" s="705"/>
      <c r="B121" s="278"/>
      <c r="C121" s="278" t="s">
        <v>12778</v>
      </c>
      <c r="D121" s="278" t="s">
        <v>191</v>
      </c>
      <c r="E121" s="278"/>
      <c r="F121" s="278"/>
      <c r="G121" s="278"/>
      <c r="H121" s="278"/>
      <c r="I121" s="720" t="s">
        <v>8207</v>
      </c>
      <c r="J121" s="278"/>
      <c r="K121" s="278" t="s">
        <v>8972</v>
      </c>
      <c r="L121" s="278"/>
      <c r="M121" s="278"/>
      <c r="N121" s="73" t="s">
        <v>7870</v>
      </c>
      <c r="O121" s="278"/>
      <c r="P121" s="280"/>
      <c r="Q121" s="278" t="s">
        <v>3291</v>
      </c>
      <c r="R121" s="278">
        <f>IF(MID(RIGHT(S121,8),1,1)="M",2021,IF(MID(RIGHT(S121,8),1,1)="N",2022,IF(MID(RIGHT(S121,8),1,1)="P",2023,IF(MID(RIGHT(S121,8),1,1)="R",1994,IF(MID(RIGHT(S121,8),1,1)="S",1995,IF(MID(RIGHT(S121,8),1,1)="T",1996,IF(MID(RIGHT(S121,8),1,1)="V",1997,IF(MID(RIGHT(S121,8),1,1)="W",1998,IF(MID(RIGHT(S121,8),1,1)="X",1999,IF(MID(RIGHT(S121,8),1,1)="Y",2000,IF(MID(RIGHT(S121,8),1,1)="1",2001,IF(MID(RIGHT(S121,8),1,1)="2",2002,IF(MID(RIGHT(S121,8),1,1)="3",2003,IF(MID(RIGHT(S121,8),1,1)="4",2004,IF(MID(RIGHT(S121,8),1,1)="5",2005,IF(MID(RIGHT(S121,8),1,1)="6",2006,IF(MID(RIGHT(S121,8),1,1)="7",2007,IF(MID(RIGHT(S121,8),1,1)="8",2008,IF(MID(RIGHT(S121,8),1,1)="9",2009,IF(MID(RIGHT(S121,8),1,1)="A",2010,IF(MID(RIGHT(S121,8),1,1)="B",2011,IF(MID(RIGHT(S121,8),1,1)="C",2012,IF(MID(RIGHT(S121,8),1,1)="D",2013,IF(MID(RIGHT(S121,8),1,1)="E",2014,IF(MID(RIGHT(S121,8),1,1)="F",2015,IF(MID(RIGHT(S121,8),1,1)="G",2016,IF(MID(RIGHT(S121,8),1,1)="H",2017,IF(MID(RIGHT(S121,8),1,1)="J",2018,IF(MID(RIGHT(S121,8),1,1)="K",2019,IF(MID(RIGHT(S121,8),1,1)="L",2020,""))))))))))))))))))))))))))))))</f>
        <v>2020</v>
      </c>
      <c r="S121" s="278" t="s">
        <v>14103</v>
      </c>
      <c r="T121" s="278">
        <v>1815</v>
      </c>
      <c r="U121" s="282">
        <v>45524</v>
      </c>
      <c r="V121" s="281">
        <v>45590</v>
      </c>
      <c r="W121" s="283"/>
      <c r="X121" s="721"/>
    </row>
    <row r="122" spans="1:24" ht="26.25" customHeight="1">
      <c r="A122" s="705"/>
      <c r="B122" s="278"/>
      <c r="C122" s="278" t="s">
        <v>13047</v>
      </c>
      <c r="D122" s="278" t="s">
        <v>191</v>
      </c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80"/>
      <c r="S122" s="284" t="s">
        <v>189</v>
      </c>
      <c r="T122" s="284">
        <v>3880</v>
      </c>
      <c r="U122" s="281"/>
      <c r="V122" s="281">
        <v>45591</v>
      </c>
      <c r="W122" s="283"/>
      <c r="X122" s="722"/>
    </row>
    <row r="123" spans="1:24" ht="26.25" customHeight="1">
      <c r="A123" s="705"/>
      <c r="B123" s="278"/>
      <c r="C123" s="278" t="s">
        <v>10002</v>
      </c>
      <c r="D123" s="278" t="s">
        <v>191</v>
      </c>
      <c r="E123" s="278"/>
      <c r="F123" s="278"/>
      <c r="G123" s="278"/>
      <c r="H123" s="278"/>
      <c r="I123" s="278"/>
      <c r="J123" s="278"/>
      <c r="K123" s="278"/>
      <c r="L123" s="278"/>
      <c r="M123" s="2559" t="s">
        <v>9468</v>
      </c>
      <c r="N123" s="2560"/>
      <c r="O123" s="2560"/>
      <c r="P123" s="2561"/>
      <c r="Q123" s="278"/>
      <c r="R123" s="278"/>
      <c r="S123" s="284" t="s">
        <v>2472</v>
      </c>
      <c r="T123" s="284">
        <f>SUM(T118:T122)</f>
        <v>11150</v>
      </c>
      <c r="U123" s="281"/>
      <c r="V123" s="282">
        <v>45597</v>
      </c>
      <c r="W123" s="283"/>
      <c r="X123" s="722"/>
    </row>
    <row r="124" spans="1:24" ht="26.25" customHeight="1" thickBot="1">
      <c r="A124" s="707"/>
      <c r="B124" s="708"/>
      <c r="C124" s="708" t="s">
        <v>10003</v>
      </c>
      <c r="D124" s="708" t="s">
        <v>4036</v>
      </c>
      <c r="E124" s="708"/>
      <c r="F124" s="708"/>
      <c r="G124" s="708"/>
      <c r="H124" s="708"/>
      <c r="I124" s="708"/>
      <c r="J124" s="708"/>
      <c r="K124" s="611" t="s">
        <v>14095</v>
      </c>
      <c r="L124" s="709"/>
      <c r="M124" s="709"/>
      <c r="N124" s="708"/>
      <c r="O124" s="708"/>
      <c r="P124" s="710"/>
      <c r="Q124" s="711"/>
      <c r="R124" s="711"/>
      <c r="S124" s="711"/>
      <c r="T124" s="711"/>
      <c r="U124" s="712"/>
      <c r="V124" s="713"/>
      <c r="W124" s="723"/>
      <c r="X124" s="724"/>
    </row>
    <row r="125" spans="1:24" ht="26.25" customHeight="1">
      <c r="A125" s="699" t="s">
        <v>188</v>
      </c>
      <c r="B125" s="700"/>
      <c r="C125" s="700" t="s">
        <v>154</v>
      </c>
      <c r="D125" s="700" t="s">
        <v>190</v>
      </c>
      <c r="E125" s="700" t="s">
        <v>191</v>
      </c>
      <c r="F125" s="700" t="s">
        <v>191</v>
      </c>
      <c r="G125" s="700" t="s">
        <v>191</v>
      </c>
      <c r="H125" s="1484"/>
      <c r="I125" s="700" t="s">
        <v>8125</v>
      </c>
      <c r="J125" s="715" t="s">
        <v>13929</v>
      </c>
      <c r="K125" s="1515" t="s">
        <v>11332</v>
      </c>
      <c r="L125" s="715" t="s">
        <v>14181</v>
      </c>
      <c r="M125" s="715" t="s">
        <v>14121</v>
      </c>
      <c r="N125" s="701" t="s">
        <v>14293</v>
      </c>
      <c r="O125" s="701" t="s">
        <v>14294</v>
      </c>
      <c r="P125" s="702" t="s">
        <v>14597</v>
      </c>
      <c r="Q125" s="700" t="s">
        <v>10795</v>
      </c>
      <c r="R125" s="700">
        <f>IF(MID(RIGHT(S125,8),1,1)="M",2021,IF(MID(RIGHT(S125,8),1,1)="N",2022,IF(MID(RIGHT(S125,8),1,1)="P",2023,IF(MID(RIGHT(S125,8),1,1)="R",1994,IF(MID(RIGHT(S125,8),1,1)="S",1995,IF(MID(RIGHT(S125,8),1,1)="T",1996,IF(MID(RIGHT(S125,8),1,1)="V",1997,IF(MID(RIGHT(S125,8),1,1)="W",1998,IF(MID(RIGHT(S125,8),1,1)="X",1999,IF(MID(RIGHT(S125,8),1,1)="Y",2000,IF(MID(RIGHT(S125,8),1,1)="1",2001,IF(MID(RIGHT(S125,8),1,1)="2",2002,IF(MID(RIGHT(S125,8),1,1)="3",2003,IF(MID(RIGHT(S125,8),1,1)="4",2004,IF(MID(RIGHT(S125,8),1,1)="5",2005,IF(MID(RIGHT(S125,8),1,1)="6",2006,IF(MID(RIGHT(S125,8),1,1)="7",2007,IF(MID(RIGHT(S125,8),1,1)="8",2008,IF(MID(RIGHT(S125,8),1,1)="9",2009,IF(MID(RIGHT(S125,8),1,1)="A",2010,IF(MID(RIGHT(S125,8),1,1)="B",2011,IF(MID(RIGHT(S125,8),1,1)="C",2012,IF(MID(RIGHT(S125,8),1,1)="D",2013,IF(MID(RIGHT(S125,8),1,1)="E",2014,IF(MID(RIGHT(S125,8),1,1)="F",2015,IF(MID(RIGHT(S125,8),1,1)="G",2016,IF(MID(RIGHT(S125,8),1,1)="H",2017,IF(MID(RIGHT(S125,8),1,1)="J",2018,IF(MID(RIGHT(S125,8),1,1)="K",2019,IF(MID(RIGHT(S125,8),1,1)="L",2020,""))))))))))))))))))))))))))))))</f>
        <v>2020</v>
      </c>
      <c r="S125" s="700" t="s">
        <v>14104</v>
      </c>
      <c r="T125" s="700">
        <v>1765</v>
      </c>
      <c r="U125" s="716">
        <v>45520</v>
      </c>
      <c r="V125" s="716">
        <v>45577</v>
      </c>
      <c r="W125" s="703">
        <v>5600</v>
      </c>
      <c r="X125" s="704">
        <v>7100</v>
      </c>
    </row>
    <row r="126" spans="1:24" ht="26.25" customHeight="1">
      <c r="A126" s="705"/>
      <c r="B126" s="278"/>
      <c r="C126" s="320" t="s">
        <v>8623</v>
      </c>
      <c r="D126" s="278"/>
      <c r="E126" s="278"/>
      <c r="F126" s="278"/>
      <c r="G126" s="278"/>
      <c r="H126" s="278"/>
      <c r="I126" s="278" t="s">
        <v>2578</v>
      </c>
      <c r="J126" s="317" t="s">
        <v>13953</v>
      </c>
      <c r="K126" s="280" t="s">
        <v>195</v>
      </c>
      <c r="L126" s="425" t="s">
        <v>3603</v>
      </c>
      <c r="M126" s="278"/>
      <c r="N126" s="73" t="s">
        <v>2435</v>
      </c>
      <c r="O126" s="278"/>
      <c r="P126" s="278"/>
      <c r="Q126" s="278" t="s">
        <v>1838</v>
      </c>
      <c r="R126" s="278">
        <f>IF(MID(RIGHT(S126,8),1,1)="M",2021,IF(MID(RIGHT(S126,8),1,1)="N",2022,IF(MID(RIGHT(S126,8),1,1)="P",2023,IF(MID(RIGHT(S126,8),1,1)="R",1994,IF(MID(RIGHT(S126,8),1,1)="S",1995,IF(MID(RIGHT(S126,8),1,1)="T",1996,IF(MID(RIGHT(S126,8),1,1)="V",1997,IF(MID(RIGHT(S126,8),1,1)="W",1998,IF(MID(RIGHT(S126,8),1,1)="X",1999,IF(MID(RIGHT(S126,8),1,1)="Y",2000,IF(MID(RIGHT(S126,8),1,1)="1",2001,IF(MID(RIGHT(S126,8),1,1)="2",2002,IF(MID(RIGHT(S126,8),1,1)="3",2003,IF(MID(RIGHT(S126,8),1,1)="4",2004,IF(MID(RIGHT(S126,8),1,1)="5",2005,IF(MID(RIGHT(S126,8),1,1)="6",2006,IF(MID(RIGHT(S126,8),1,1)="7",2007,IF(MID(RIGHT(S126,8),1,1)="8",2008,IF(MID(RIGHT(S126,8),1,1)="9",2009,IF(MID(RIGHT(S126,8),1,1)="A",2010,IF(MID(RIGHT(S126,8),1,1)="B",2011,IF(MID(RIGHT(S126,8),1,1)="C",2012,IF(MID(RIGHT(S126,8),1,1)="D",2013,IF(MID(RIGHT(S126,8),1,1)="E",2014,IF(MID(RIGHT(S126,8),1,1)="F",2015,IF(MID(RIGHT(S126,8),1,1)="G",2016,IF(MID(RIGHT(S126,8),1,1)="H",2017,IF(MID(RIGHT(S126,8),1,1)="J",2018,IF(MID(RIGHT(S126,8),1,1)="K",2019,IF(MID(RIGHT(S126,8),1,1)="L",2020,""))))))))))))))))))))))))))))))</f>
        <v>2021</v>
      </c>
      <c r="S126" s="278" t="s">
        <v>14105</v>
      </c>
      <c r="T126" s="278">
        <v>1610</v>
      </c>
      <c r="U126" s="719">
        <v>45521</v>
      </c>
      <c r="V126" s="719">
        <v>45585</v>
      </c>
      <c r="W126" s="283" t="s">
        <v>14595</v>
      </c>
      <c r="X126" s="706" t="s">
        <v>14439</v>
      </c>
    </row>
    <row r="127" spans="1:24" ht="26.25" customHeight="1">
      <c r="A127" s="705"/>
      <c r="B127" s="278"/>
      <c r="C127" s="278" t="s">
        <v>12776</v>
      </c>
      <c r="D127" s="278" t="s">
        <v>191</v>
      </c>
      <c r="E127" s="278"/>
      <c r="F127" s="278"/>
      <c r="G127" s="278"/>
      <c r="H127" s="278"/>
      <c r="I127" s="720"/>
      <c r="J127" s="278"/>
      <c r="K127" s="278" t="s">
        <v>4335</v>
      </c>
      <c r="L127" s="278"/>
      <c r="M127" s="278"/>
      <c r="N127" s="73" t="s">
        <v>3073</v>
      </c>
      <c r="O127" s="1371"/>
      <c r="P127" s="278"/>
      <c r="Q127" s="278" t="s">
        <v>2093</v>
      </c>
      <c r="R127" s="278">
        <f>IF(MID(RIGHT(S127,8),1,1)="M",2021,IF(MID(RIGHT(S127,8),1,1)="N",2022,IF(MID(RIGHT(S127,8),1,1)="P",2023,IF(MID(RIGHT(S127,8),1,1)="R",1994,IF(MID(RIGHT(S127,8),1,1)="S",1995,IF(MID(RIGHT(S127,8),1,1)="T",1996,IF(MID(RIGHT(S127,8),1,1)="V",1997,IF(MID(RIGHT(S127,8),1,1)="W",1998,IF(MID(RIGHT(S127,8),1,1)="X",1999,IF(MID(RIGHT(S127,8),1,1)="Y",2000,IF(MID(RIGHT(S127,8),1,1)="1",2001,IF(MID(RIGHT(S127,8),1,1)="2",2002,IF(MID(RIGHT(S127,8),1,1)="3",2003,IF(MID(RIGHT(S127,8),1,1)="4",2004,IF(MID(RIGHT(S127,8),1,1)="5",2005,IF(MID(RIGHT(S127,8),1,1)="6",2006,IF(MID(RIGHT(S127,8),1,1)="7",2007,IF(MID(RIGHT(S127,8),1,1)="8",2008,IF(MID(RIGHT(S127,8),1,1)="9",2009,IF(MID(RIGHT(S127,8),1,1)="A",2010,IF(MID(RIGHT(S127,8),1,1)="B",2011,IF(MID(RIGHT(S127,8),1,1)="C",2012,IF(MID(RIGHT(S127,8),1,1)="D",2013,IF(MID(RIGHT(S127,8),1,1)="E",2014,IF(MID(RIGHT(S127,8),1,1)="F",2015,IF(MID(RIGHT(S127,8),1,1)="G",2016,IF(MID(RIGHT(S127,8),1,1)="H",2017,IF(MID(RIGHT(S127,8),1,1)="J",2018,IF(MID(RIGHT(S127,8),1,1)="K",2019,IF(MID(RIGHT(S127,8),1,1)="L",2020,""))))))))))))))))))))))))))))))</f>
        <v>2020</v>
      </c>
      <c r="S127" s="278" t="s">
        <v>14106</v>
      </c>
      <c r="T127" s="278">
        <v>1815</v>
      </c>
      <c r="U127" s="719">
        <v>45523</v>
      </c>
      <c r="V127" s="719">
        <v>45589</v>
      </c>
      <c r="W127" s="283"/>
      <c r="X127" s="706"/>
    </row>
    <row r="128" spans="1:24" ht="26.25" customHeight="1">
      <c r="A128" s="705"/>
      <c r="B128" s="278"/>
      <c r="C128" s="278" t="s">
        <v>12778</v>
      </c>
      <c r="D128" s="278" t="s">
        <v>191</v>
      </c>
      <c r="E128" s="278"/>
      <c r="F128" s="278"/>
      <c r="G128" s="278"/>
      <c r="H128" s="278"/>
      <c r="I128" s="720" t="s">
        <v>8207</v>
      </c>
      <c r="J128" s="278"/>
      <c r="K128" s="278" t="s">
        <v>8972</v>
      </c>
      <c r="L128" s="278"/>
      <c r="M128" s="278"/>
      <c r="N128" s="73" t="s">
        <v>7870</v>
      </c>
      <c r="O128" s="278"/>
      <c r="P128" s="280"/>
      <c r="Q128" s="278" t="s">
        <v>3291</v>
      </c>
      <c r="R128" s="278">
        <f>IF(MID(RIGHT(S128,8),1,1)="M",2021,IF(MID(RIGHT(S128,8),1,1)="N",2022,IF(MID(RIGHT(S128,8),1,1)="P",2023,IF(MID(RIGHT(S128,8),1,1)="R",1994,IF(MID(RIGHT(S128,8),1,1)="S",1995,IF(MID(RIGHT(S128,8),1,1)="T",1996,IF(MID(RIGHT(S128,8),1,1)="V",1997,IF(MID(RIGHT(S128,8),1,1)="W",1998,IF(MID(RIGHT(S128,8),1,1)="X",1999,IF(MID(RIGHT(S128,8),1,1)="Y",2000,IF(MID(RIGHT(S128,8),1,1)="1",2001,IF(MID(RIGHT(S128,8),1,1)="2",2002,IF(MID(RIGHT(S128,8),1,1)="3",2003,IF(MID(RIGHT(S128,8),1,1)="4",2004,IF(MID(RIGHT(S128,8),1,1)="5",2005,IF(MID(RIGHT(S128,8),1,1)="6",2006,IF(MID(RIGHT(S128,8),1,1)="7",2007,IF(MID(RIGHT(S128,8),1,1)="8",2008,IF(MID(RIGHT(S128,8),1,1)="9",2009,IF(MID(RIGHT(S128,8),1,1)="A",2010,IF(MID(RIGHT(S128,8),1,1)="B",2011,IF(MID(RIGHT(S128,8),1,1)="C",2012,IF(MID(RIGHT(S128,8),1,1)="D",2013,IF(MID(RIGHT(S128,8),1,1)="E",2014,IF(MID(RIGHT(S128,8),1,1)="F",2015,IF(MID(RIGHT(S128,8),1,1)="G",2016,IF(MID(RIGHT(S128,8),1,1)="H",2017,IF(MID(RIGHT(S128,8),1,1)="J",2018,IF(MID(RIGHT(S128,8),1,1)="K",2019,IF(MID(RIGHT(S128,8),1,1)="L",2020,""))))))))))))))))))))))))))))))</f>
        <v>2020</v>
      </c>
      <c r="S128" s="278" t="s">
        <v>14107</v>
      </c>
      <c r="T128" s="278">
        <v>1815</v>
      </c>
      <c r="U128" s="282">
        <v>45524</v>
      </c>
      <c r="V128" s="281">
        <v>45590</v>
      </c>
      <c r="W128" s="283"/>
      <c r="X128" s="721"/>
    </row>
    <row r="129" spans="1:24" ht="26.25" customHeight="1">
      <c r="A129" s="705"/>
      <c r="B129" s="278"/>
      <c r="C129" s="278" t="s">
        <v>13047</v>
      </c>
      <c r="D129" s="278" t="s">
        <v>191</v>
      </c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80"/>
      <c r="S129" s="284" t="s">
        <v>189</v>
      </c>
      <c r="T129" s="284">
        <v>3700</v>
      </c>
      <c r="U129" s="281"/>
      <c r="V129" s="281">
        <v>45591</v>
      </c>
      <c r="W129" s="283"/>
      <c r="X129" s="722"/>
    </row>
    <row r="130" spans="1:24" ht="26.25" customHeight="1">
      <c r="A130" s="705"/>
      <c r="B130" s="278"/>
      <c r="C130" s="278" t="s">
        <v>10002</v>
      </c>
      <c r="D130" s="278" t="s">
        <v>191</v>
      </c>
      <c r="E130" s="278"/>
      <c r="F130" s="278"/>
      <c r="G130" s="278"/>
      <c r="H130" s="278"/>
      <c r="I130" s="278"/>
      <c r="J130" s="278"/>
      <c r="K130" s="278"/>
      <c r="L130" s="278"/>
      <c r="M130" s="2559" t="s">
        <v>9468</v>
      </c>
      <c r="N130" s="2560"/>
      <c r="O130" s="2560"/>
      <c r="P130" s="2561"/>
      <c r="Q130" s="278"/>
      <c r="R130" s="278"/>
      <c r="S130" s="284" t="s">
        <v>2472</v>
      </c>
      <c r="T130" s="284">
        <f>SUM(T125:T129)</f>
        <v>10705</v>
      </c>
      <c r="U130" s="281"/>
      <c r="V130" s="282">
        <v>45597</v>
      </c>
      <c r="W130" s="283"/>
      <c r="X130" s="722"/>
    </row>
    <row r="131" spans="1:24" ht="26.25" customHeight="1" thickBot="1">
      <c r="A131" s="707"/>
      <c r="B131" s="708"/>
      <c r="C131" s="708" t="s">
        <v>10003</v>
      </c>
      <c r="D131" s="708" t="s">
        <v>4036</v>
      </c>
      <c r="E131" s="708"/>
      <c r="F131" s="708"/>
      <c r="G131" s="708"/>
      <c r="H131" s="708"/>
      <c r="I131" s="708"/>
      <c r="J131" s="708"/>
      <c r="K131" s="611" t="s">
        <v>14095</v>
      </c>
      <c r="L131" s="709"/>
      <c r="M131" s="709"/>
      <c r="N131" s="708"/>
      <c r="O131" s="708"/>
      <c r="P131" s="710"/>
      <c r="Q131" s="711"/>
      <c r="R131" s="711"/>
      <c r="S131" s="711"/>
      <c r="T131" s="711"/>
      <c r="U131" s="712"/>
      <c r="V131" s="713"/>
      <c r="W131" s="723"/>
      <c r="X131" s="724"/>
    </row>
    <row r="132" spans="1:24" ht="26.25" customHeight="1">
      <c r="A132" s="699" t="s">
        <v>188</v>
      </c>
      <c r="B132" s="700"/>
      <c r="C132" s="700" t="s">
        <v>154</v>
      </c>
      <c r="D132" s="700" t="s">
        <v>190</v>
      </c>
      <c r="E132" s="700" t="s">
        <v>191</v>
      </c>
      <c r="F132" s="700" t="s">
        <v>191</v>
      </c>
      <c r="G132" s="700" t="s">
        <v>191</v>
      </c>
      <c r="H132" s="1484"/>
      <c r="I132" s="700" t="s">
        <v>8125</v>
      </c>
      <c r="J132" s="715" t="s">
        <v>13929</v>
      </c>
      <c r="K132" s="1515" t="s">
        <v>11332</v>
      </c>
      <c r="L132" s="715" t="s">
        <v>14183</v>
      </c>
      <c r="M132" s="715" t="s">
        <v>14122</v>
      </c>
      <c r="N132" s="701" t="s">
        <v>14078</v>
      </c>
      <c r="O132" s="701" t="s">
        <v>14184</v>
      </c>
      <c r="P132" s="702" t="s">
        <v>14597</v>
      </c>
      <c r="Q132" s="700" t="s">
        <v>1838</v>
      </c>
      <c r="R132" s="700">
        <f>IF(MID(RIGHT(S132,8),1,1)="M",2021,IF(MID(RIGHT(S132,8),1,1)="N",2022,IF(MID(RIGHT(S132,8),1,1)="P",2023,IF(MID(RIGHT(S132,8),1,1)="R",1994,IF(MID(RIGHT(S132,8),1,1)="S",1995,IF(MID(RIGHT(S132,8),1,1)="T",1996,IF(MID(RIGHT(S132,8),1,1)="V",1997,IF(MID(RIGHT(S132,8),1,1)="W",1998,IF(MID(RIGHT(S132,8),1,1)="X",1999,IF(MID(RIGHT(S132,8),1,1)="Y",2000,IF(MID(RIGHT(S132,8),1,1)="1",2001,IF(MID(RIGHT(S132,8),1,1)="2",2002,IF(MID(RIGHT(S132,8),1,1)="3",2003,IF(MID(RIGHT(S132,8),1,1)="4",2004,IF(MID(RIGHT(S132,8),1,1)="5",2005,IF(MID(RIGHT(S132,8),1,1)="6",2006,IF(MID(RIGHT(S132,8),1,1)="7",2007,IF(MID(RIGHT(S132,8),1,1)="8",2008,IF(MID(RIGHT(S132,8),1,1)="9",2009,IF(MID(RIGHT(S132,8),1,1)="A",2010,IF(MID(RIGHT(S132,8),1,1)="B",2011,IF(MID(RIGHT(S132,8),1,1)="C",2012,IF(MID(RIGHT(S132,8),1,1)="D",2013,IF(MID(RIGHT(S132,8),1,1)="E",2014,IF(MID(RIGHT(S132,8),1,1)="F",2015,IF(MID(RIGHT(S132,8),1,1)="G",2016,IF(MID(RIGHT(S132,8),1,1)="H",2017,IF(MID(RIGHT(S132,8),1,1)="J",2018,IF(MID(RIGHT(S132,8),1,1)="K",2019,IF(MID(RIGHT(S132,8),1,1)="L",2020,""))))))))))))))))))))))))))))))</f>
        <v>2021</v>
      </c>
      <c r="S132" s="700" t="s">
        <v>14108</v>
      </c>
      <c r="T132" s="700">
        <v>1590</v>
      </c>
      <c r="U132" s="716">
        <v>45520</v>
      </c>
      <c r="V132" s="716">
        <v>45577</v>
      </c>
      <c r="W132" s="703">
        <v>5600</v>
      </c>
      <c r="X132" s="704">
        <v>7100</v>
      </c>
    </row>
    <row r="133" spans="1:24" ht="26.25" customHeight="1">
      <c r="A133" s="705"/>
      <c r="B133" s="278"/>
      <c r="C133" s="320" t="s">
        <v>8623</v>
      </c>
      <c r="D133" s="278"/>
      <c r="E133" s="278"/>
      <c r="F133" s="278"/>
      <c r="G133" s="278"/>
      <c r="H133" s="278"/>
      <c r="I133" s="278" t="s">
        <v>2578</v>
      </c>
      <c r="J133" s="317" t="s">
        <v>13954</v>
      </c>
      <c r="K133" s="280" t="s">
        <v>195</v>
      </c>
      <c r="L133" s="425" t="s">
        <v>3603</v>
      </c>
      <c r="M133" s="278"/>
      <c r="N133" s="73" t="s">
        <v>2435</v>
      </c>
      <c r="O133" s="278"/>
      <c r="P133" s="278"/>
      <c r="Q133" s="278" t="s">
        <v>10794</v>
      </c>
      <c r="R133" s="278">
        <f>IF(MID(RIGHT(S133,8),1,1)="M",2021,IF(MID(RIGHT(S133,8),1,1)="N",2022,IF(MID(RIGHT(S133,8),1,1)="P",2023,IF(MID(RIGHT(S133,8),1,1)="R",1994,IF(MID(RIGHT(S133,8),1,1)="S",1995,IF(MID(RIGHT(S133,8),1,1)="T",1996,IF(MID(RIGHT(S133,8),1,1)="V",1997,IF(MID(RIGHT(S133,8),1,1)="W",1998,IF(MID(RIGHT(S133,8),1,1)="X",1999,IF(MID(RIGHT(S133,8),1,1)="Y",2000,IF(MID(RIGHT(S133,8),1,1)="1",2001,IF(MID(RIGHT(S133,8),1,1)="2",2002,IF(MID(RIGHT(S133,8),1,1)="3",2003,IF(MID(RIGHT(S133,8),1,1)="4",2004,IF(MID(RIGHT(S133,8),1,1)="5",2005,IF(MID(RIGHT(S133,8),1,1)="6",2006,IF(MID(RIGHT(S133,8),1,1)="7",2007,IF(MID(RIGHT(S133,8),1,1)="8",2008,IF(MID(RIGHT(S133,8),1,1)="9",2009,IF(MID(RIGHT(S133,8),1,1)="A",2010,IF(MID(RIGHT(S133,8),1,1)="B",2011,IF(MID(RIGHT(S133,8),1,1)="C",2012,IF(MID(RIGHT(S133,8),1,1)="D",2013,IF(MID(RIGHT(S133,8),1,1)="E",2014,IF(MID(RIGHT(S133,8),1,1)="F",2015,IF(MID(RIGHT(S133,8),1,1)="G",2016,IF(MID(RIGHT(S133,8),1,1)="H",2017,IF(MID(RIGHT(S133,8),1,1)="J",2018,IF(MID(RIGHT(S133,8),1,1)="K",2019,IF(MID(RIGHT(S133,8),1,1)="L",2020,""))))))))))))))))))))))))))))))</f>
        <v>2019</v>
      </c>
      <c r="S133" s="278" t="s">
        <v>14109</v>
      </c>
      <c r="T133" s="278">
        <v>1780</v>
      </c>
      <c r="U133" s="719">
        <v>45521</v>
      </c>
      <c r="V133" s="719">
        <v>45585</v>
      </c>
      <c r="W133" s="283" t="s">
        <v>14595</v>
      </c>
      <c r="X133" s="706" t="s">
        <v>14439</v>
      </c>
    </row>
    <row r="134" spans="1:24" ht="26.25" customHeight="1">
      <c r="A134" s="705"/>
      <c r="B134" s="278"/>
      <c r="C134" s="278" t="s">
        <v>12776</v>
      </c>
      <c r="D134" s="278" t="s">
        <v>191</v>
      </c>
      <c r="E134" s="278"/>
      <c r="F134" s="278"/>
      <c r="G134" s="278"/>
      <c r="H134" s="278"/>
      <c r="I134" s="720"/>
      <c r="J134" s="278"/>
      <c r="K134" s="278" t="s">
        <v>4335</v>
      </c>
      <c r="L134" s="278"/>
      <c r="M134" s="278"/>
      <c r="N134" s="73" t="s">
        <v>3073</v>
      </c>
      <c r="O134" s="1371"/>
      <c r="P134" s="278"/>
      <c r="Q134" s="278" t="s">
        <v>3291</v>
      </c>
      <c r="R134" s="278">
        <f>IF(MID(RIGHT(S134,8),1,1)="M",2021,IF(MID(RIGHT(S134,8),1,1)="N",2022,IF(MID(RIGHT(S134,8),1,1)="P",2023,IF(MID(RIGHT(S134,8),1,1)="R",1994,IF(MID(RIGHT(S134,8),1,1)="S",1995,IF(MID(RIGHT(S134,8),1,1)="T",1996,IF(MID(RIGHT(S134,8),1,1)="V",1997,IF(MID(RIGHT(S134,8),1,1)="W",1998,IF(MID(RIGHT(S134,8),1,1)="X",1999,IF(MID(RIGHT(S134,8),1,1)="Y",2000,IF(MID(RIGHT(S134,8),1,1)="1",2001,IF(MID(RIGHT(S134,8),1,1)="2",2002,IF(MID(RIGHT(S134,8),1,1)="3",2003,IF(MID(RIGHT(S134,8),1,1)="4",2004,IF(MID(RIGHT(S134,8),1,1)="5",2005,IF(MID(RIGHT(S134,8),1,1)="6",2006,IF(MID(RIGHT(S134,8),1,1)="7",2007,IF(MID(RIGHT(S134,8),1,1)="8",2008,IF(MID(RIGHT(S134,8),1,1)="9",2009,IF(MID(RIGHT(S134,8),1,1)="A",2010,IF(MID(RIGHT(S134,8),1,1)="B",2011,IF(MID(RIGHT(S134,8),1,1)="C",2012,IF(MID(RIGHT(S134,8),1,1)="D",2013,IF(MID(RIGHT(S134,8),1,1)="E",2014,IF(MID(RIGHT(S134,8),1,1)="F",2015,IF(MID(RIGHT(S134,8),1,1)="G",2016,IF(MID(RIGHT(S134,8),1,1)="H",2017,IF(MID(RIGHT(S134,8),1,1)="J",2018,IF(MID(RIGHT(S134,8),1,1)="K",2019,IF(MID(RIGHT(S134,8),1,1)="L",2020,""))))))))))))))))))))))))))))))</f>
        <v>2020</v>
      </c>
      <c r="S134" s="278" t="s">
        <v>14110</v>
      </c>
      <c r="T134" s="278">
        <v>1815</v>
      </c>
      <c r="U134" s="719">
        <v>45523</v>
      </c>
      <c r="V134" s="719">
        <v>45589</v>
      </c>
      <c r="W134" s="283"/>
      <c r="X134" s="706"/>
    </row>
    <row r="135" spans="1:24" ht="26.25" customHeight="1">
      <c r="A135" s="705"/>
      <c r="B135" s="278"/>
      <c r="C135" s="278" t="s">
        <v>12778</v>
      </c>
      <c r="D135" s="278" t="s">
        <v>191</v>
      </c>
      <c r="E135" s="278"/>
      <c r="F135" s="278"/>
      <c r="G135" s="278"/>
      <c r="H135" s="278"/>
      <c r="I135" s="720" t="s">
        <v>8207</v>
      </c>
      <c r="J135" s="278"/>
      <c r="K135" s="278" t="s">
        <v>8972</v>
      </c>
      <c r="L135" s="278"/>
      <c r="M135" s="278"/>
      <c r="N135" s="73" t="s">
        <v>7870</v>
      </c>
      <c r="O135" s="278"/>
      <c r="P135" s="280"/>
      <c r="Q135" s="278" t="s">
        <v>4685</v>
      </c>
      <c r="R135" s="278">
        <f>IF(MID(RIGHT(S135,8),1,1)="M",2021,IF(MID(RIGHT(S135,8),1,1)="N",2022,IF(MID(RIGHT(S135,8),1,1)="P",2023,IF(MID(RIGHT(S135,8),1,1)="R",1994,IF(MID(RIGHT(S135,8),1,1)="S",1995,IF(MID(RIGHT(S135,8),1,1)="T",1996,IF(MID(RIGHT(S135,8),1,1)="V",1997,IF(MID(RIGHT(S135,8),1,1)="W",1998,IF(MID(RIGHT(S135,8),1,1)="X",1999,IF(MID(RIGHT(S135,8),1,1)="Y",2000,IF(MID(RIGHT(S135,8),1,1)="1",2001,IF(MID(RIGHT(S135,8),1,1)="2",2002,IF(MID(RIGHT(S135,8),1,1)="3",2003,IF(MID(RIGHT(S135,8),1,1)="4",2004,IF(MID(RIGHT(S135,8),1,1)="5",2005,IF(MID(RIGHT(S135,8),1,1)="6",2006,IF(MID(RIGHT(S135,8),1,1)="7",2007,IF(MID(RIGHT(S135,8),1,1)="8",2008,IF(MID(RIGHT(S135,8),1,1)="9",2009,IF(MID(RIGHT(S135,8),1,1)="A",2010,IF(MID(RIGHT(S135,8),1,1)="B",2011,IF(MID(RIGHT(S135,8),1,1)="C",2012,IF(MID(RIGHT(S135,8),1,1)="D",2013,IF(MID(RIGHT(S135,8),1,1)="E",2014,IF(MID(RIGHT(S135,8),1,1)="F",2015,IF(MID(RIGHT(S135,8),1,1)="G",2016,IF(MID(RIGHT(S135,8),1,1)="H",2017,IF(MID(RIGHT(S135,8),1,1)="J",2018,IF(MID(RIGHT(S135,8),1,1)="K",2019,IF(MID(RIGHT(S135,8),1,1)="L",2020,""))))))))))))))))))))))))))))))</f>
        <v>2020</v>
      </c>
      <c r="S135" s="278" t="s">
        <v>14111</v>
      </c>
      <c r="T135" s="278">
        <v>2060</v>
      </c>
      <c r="U135" s="282">
        <v>45524</v>
      </c>
      <c r="V135" s="281">
        <v>45590</v>
      </c>
      <c r="W135" s="283"/>
      <c r="X135" s="721"/>
    </row>
    <row r="136" spans="1:24" ht="26.25" customHeight="1">
      <c r="A136" s="705"/>
      <c r="B136" s="278"/>
      <c r="C136" s="278" t="s">
        <v>13047</v>
      </c>
      <c r="D136" s="278" t="s">
        <v>191</v>
      </c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80"/>
      <c r="S136" s="284" t="s">
        <v>189</v>
      </c>
      <c r="T136" s="284">
        <v>3700</v>
      </c>
      <c r="U136" s="281"/>
      <c r="V136" s="281">
        <v>45591</v>
      </c>
      <c r="W136" s="283"/>
      <c r="X136" s="722"/>
    </row>
    <row r="137" spans="1:24" ht="26.25" customHeight="1">
      <c r="A137" s="705"/>
      <c r="B137" s="278"/>
      <c r="C137" s="278" t="s">
        <v>10002</v>
      </c>
      <c r="D137" s="278" t="s">
        <v>191</v>
      </c>
      <c r="E137" s="278"/>
      <c r="F137" s="278"/>
      <c r="G137" s="278"/>
      <c r="H137" s="278"/>
      <c r="I137" s="278"/>
      <c r="J137" s="278"/>
      <c r="K137" s="278"/>
      <c r="L137" s="278"/>
      <c r="M137" s="2559" t="s">
        <v>9468</v>
      </c>
      <c r="N137" s="2560"/>
      <c r="O137" s="2560"/>
      <c r="P137" s="2561"/>
      <c r="Q137" s="278"/>
      <c r="R137" s="278"/>
      <c r="S137" s="284" t="s">
        <v>2472</v>
      </c>
      <c r="T137" s="284">
        <f>SUM(T132:T136)</f>
        <v>10945</v>
      </c>
      <c r="U137" s="281"/>
      <c r="V137" s="282">
        <v>45597</v>
      </c>
      <c r="W137" s="283"/>
      <c r="X137" s="722"/>
    </row>
    <row r="138" spans="1:24" ht="26.25" customHeight="1" thickBot="1">
      <c r="A138" s="707"/>
      <c r="B138" s="708"/>
      <c r="C138" s="708" t="s">
        <v>10003</v>
      </c>
      <c r="D138" s="708" t="s">
        <v>4036</v>
      </c>
      <c r="E138" s="708"/>
      <c r="F138" s="708"/>
      <c r="G138" s="708"/>
      <c r="H138" s="708"/>
      <c r="I138" s="708"/>
      <c r="J138" s="708"/>
      <c r="K138" s="611" t="s">
        <v>14095</v>
      </c>
      <c r="L138" s="709"/>
      <c r="M138" s="709"/>
      <c r="N138" s="708"/>
      <c r="O138" s="708"/>
      <c r="P138" s="710"/>
      <c r="Q138" s="711"/>
      <c r="R138" s="711"/>
      <c r="S138" s="711"/>
      <c r="T138" s="711"/>
      <c r="U138" s="712"/>
      <c r="V138" s="713"/>
      <c r="W138" s="723"/>
      <c r="X138" s="724"/>
    </row>
    <row r="139" spans="1:24" ht="26.25" customHeight="1">
      <c r="A139" s="699" t="s">
        <v>188</v>
      </c>
      <c r="B139" s="700"/>
      <c r="C139" s="700" t="s">
        <v>154</v>
      </c>
      <c r="D139" s="700" t="s">
        <v>190</v>
      </c>
      <c r="E139" s="700" t="s">
        <v>191</v>
      </c>
      <c r="F139" s="700" t="s">
        <v>191</v>
      </c>
      <c r="G139" s="700" t="s">
        <v>191</v>
      </c>
      <c r="H139" s="1484"/>
      <c r="I139" s="700" t="s">
        <v>8125</v>
      </c>
      <c r="J139" s="715" t="s">
        <v>13929</v>
      </c>
      <c r="K139" s="1515" t="s">
        <v>11332</v>
      </c>
      <c r="L139" s="715" t="s">
        <v>14188</v>
      </c>
      <c r="M139" s="715" t="s">
        <v>14123</v>
      </c>
      <c r="N139" s="701" t="s">
        <v>14189</v>
      </c>
      <c r="O139" s="701" t="s">
        <v>14190</v>
      </c>
      <c r="P139" s="702" t="s">
        <v>14597</v>
      </c>
      <c r="Q139" s="700" t="s">
        <v>3291</v>
      </c>
      <c r="R139" s="700">
        <f>IF(MID(RIGHT(S139,8),1,1)="M",2021,IF(MID(RIGHT(S139,8),1,1)="N",2022,IF(MID(RIGHT(S139,8),1,1)="P",2023,IF(MID(RIGHT(S139,8),1,1)="R",1994,IF(MID(RIGHT(S139,8),1,1)="S",1995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2020</v>
      </c>
      <c r="S139" s="700" t="s">
        <v>14112</v>
      </c>
      <c r="T139" s="700">
        <v>1815</v>
      </c>
      <c r="U139" s="716">
        <v>45520</v>
      </c>
      <c r="V139" s="716">
        <v>45577</v>
      </c>
      <c r="W139" s="703">
        <v>5600</v>
      </c>
      <c r="X139" s="704">
        <v>7100</v>
      </c>
    </row>
    <row r="140" spans="1:24" ht="26.25" customHeight="1">
      <c r="A140" s="705"/>
      <c r="B140" s="278"/>
      <c r="C140" s="320" t="s">
        <v>8623</v>
      </c>
      <c r="D140" s="278"/>
      <c r="E140" s="278"/>
      <c r="F140" s="278"/>
      <c r="G140" s="278"/>
      <c r="H140" s="278"/>
      <c r="I140" s="278" t="s">
        <v>2578</v>
      </c>
      <c r="J140" s="317" t="s">
        <v>13955</v>
      </c>
      <c r="K140" s="280" t="s">
        <v>195</v>
      </c>
      <c r="L140" s="425" t="s">
        <v>3603</v>
      </c>
      <c r="M140" s="278"/>
      <c r="N140" s="73" t="s">
        <v>2435</v>
      </c>
      <c r="O140" s="278"/>
      <c r="P140" s="278"/>
      <c r="Q140" s="278" t="s">
        <v>3291</v>
      </c>
      <c r="R140" s="278">
        <f>IF(MID(RIGHT(S140,8),1,1)="M",2021,IF(MID(RIGHT(S140,8),1,1)="N",2022,IF(MID(RIGHT(S140,8),1,1)="P",2023,IF(MID(RIGHT(S140,8),1,1)="R",1994,IF(MID(RIGHT(S140,8),1,1)="S",1995,IF(MID(RIGHT(S140,8),1,1)="T",1996,IF(MID(RIGHT(S140,8),1,1)="V",1997,IF(MID(RIGHT(S140,8),1,1)="W",1998,IF(MID(RIGHT(S140,8),1,1)="X",1999,IF(MID(RIGHT(S140,8),1,1)="Y",2000,IF(MID(RIGHT(S140,8),1,1)="1",2001,IF(MID(RIGHT(S140,8),1,1)="2",2002,IF(MID(RIGHT(S140,8),1,1)="3",2003,IF(MID(RIGHT(S140,8),1,1)="4",2004,IF(MID(RIGHT(S140,8),1,1)="5",2005,IF(MID(RIGHT(S140,8),1,1)="6",2006,IF(MID(RIGHT(S140,8),1,1)="7",2007,IF(MID(RIGHT(S140,8),1,1)="8",2008,IF(MID(RIGHT(S140,8),1,1)="9",2009,IF(MID(RIGHT(S140,8),1,1)="A",2010,IF(MID(RIGHT(S140,8),1,1)="B",2011,IF(MID(RIGHT(S140,8),1,1)="C",2012,IF(MID(RIGHT(S140,8),1,1)="D",2013,IF(MID(RIGHT(S140,8),1,1)="E",2014,IF(MID(RIGHT(S140,8),1,1)="F",2015,IF(MID(RIGHT(S140,8),1,1)="G",2016,IF(MID(RIGHT(S140,8),1,1)="H",2017,IF(MID(RIGHT(S140,8),1,1)="J",2018,IF(MID(RIGHT(S140,8),1,1)="K",2019,IF(MID(RIGHT(S140,8),1,1)="L",2020,""))))))))))))))))))))))))))))))</f>
        <v>2020</v>
      </c>
      <c r="S140" s="278" t="s">
        <v>14113</v>
      </c>
      <c r="T140" s="278">
        <v>1825</v>
      </c>
      <c r="U140" s="719">
        <v>45521</v>
      </c>
      <c r="V140" s="719">
        <v>45585</v>
      </c>
      <c r="W140" s="283" t="s">
        <v>14595</v>
      </c>
      <c r="X140" s="706" t="s">
        <v>14439</v>
      </c>
    </row>
    <row r="141" spans="1:24" ht="26.25" customHeight="1">
      <c r="A141" s="705"/>
      <c r="B141" s="278"/>
      <c r="C141" s="278" t="s">
        <v>12776</v>
      </c>
      <c r="D141" s="278" t="s">
        <v>191</v>
      </c>
      <c r="E141" s="278"/>
      <c r="F141" s="278"/>
      <c r="G141" s="278"/>
      <c r="H141" s="278"/>
      <c r="I141" s="720"/>
      <c r="J141" s="278"/>
      <c r="K141" s="278" t="s">
        <v>4335</v>
      </c>
      <c r="L141" s="278"/>
      <c r="M141" s="278"/>
      <c r="N141" s="73" t="s">
        <v>7844</v>
      </c>
      <c r="O141" s="1371"/>
      <c r="P141" s="278"/>
      <c r="Q141" s="278" t="s">
        <v>3291</v>
      </c>
      <c r="R141" s="278">
        <f>IF(MID(RIGHT(S141,8),1,1)="M",2021,IF(MID(RIGHT(S141,8),1,1)="N",2022,IF(MID(RIGHT(S141,8),1,1)="P",2023,IF(MID(RIGHT(S141,8),1,1)="R",1994,IF(MID(RIGHT(S141,8),1,1)="S",1995,IF(MID(RIGHT(S141,8),1,1)="T",1996,IF(MID(RIGHT(S141,8),1,1)="V",1997,IF(MID(RIGHT(S141,8),1,1)="W",1998,IF(MID(RIGHT(S141,8),1,1)="X",1999,IF(MID(RIGHT(S141,8),1,1)="Y",2000,IF(MID(RIGHT(S141,8),1,1)="1",2001,IF(MID(RIGHT(S141,8),1,1)="2",2002,IF(MID(RIGHT(S141,8),1,1)="3",2003,IF(MID(RIGHT(S141,8),1,1)="4",2004,IF(MID(RIGHT(S141,8),1,1)="5",2005,IF(MID(RIGHT(S141,8),1,1)="6",2006,IF(MID(RIGHT(S141,8),1,1)="7",2007,IF(MID(RIGHT(S141,8),1,1)="8",2008,IF(MID(RIGHT(S141,8),1,1)="9",2009,IF(MID(RIGHT(S141,8),1,1)="A",2010,IF(MID(RIGHT(S141,8),1,1)="B",2011,IF(MID(RIGHT(S141,8),1,1)="C",2012,IF(MID(RIGHT(S141,8),1,1)="D",2013,IF(MID(RIGHT(S141,8),1,1)="E",2014,IF(MID(RIGHT(S141,8),1,1)="F",2015,IF(MID(RIGHT(S141,8),1,1)="G",2016,IF(MID(RIGHT(S141,8),1,1)="H",2017,IF(MID(RIGHT(S141,8),1,1)="J",2018,IF(MID(RIGHT(S141,8),1,1)="K",2019,IF(MID(RIGHT(S141,8),1,1)="L",2020,""))))))))))))))))))))))))))))))</f>
        <v>2020</v>
      </c>
      <c r="S141" s="278" t="s">
        <v>14114</v>
      </c>
      <c r="T141" s="278">
        <v>1815</v>
      </c>
      <c r="U141" s="719">
        <v>45523</v>
      </c>
      <c r="V141" s="719">
        <v>45589</v>
      </c>
      <c r="W141" s="283"/>
      <c r="X141" s="706"/>
    </row>
    <row r="142" spans="1:24" ht="26.25" customHeight="1">
      <c r="A142" s="705"/>
      <c r="B142" s="278"/>
      <c r="C142" s="278" t="s">
        <v>12778</v>
      </c>
      <c r="D142" s="278" t="s">
        <v>191</v>
      </c>
      <c r="E142" s="278"/>
      <c r="F142" s="278"/>
      <c r="G142" s="278"/>
      <c r="H142" s="278"/>
      <c r="I142" s="720" t="s">
        <v>8207</v>
      </c>
      <c r="J142" s="278"/>
      <c r="K142" s="278" t="s">
        <v>8972</v>
      </c>
      <c r="L142" s="278"/>
      <c r="M142" s="278"/>
      <c r="N142" s="73" t="s">
        <v>7870</v>
      </c>
      <c r="O142" s="278"/>
      <c r="P142" s="280"/>
      <c r="Q142" s="278" t="s">
        <v>3291</v>
      </c>
      <c r="R142" s="278">
        <f>IF(MID(RIGHT(S142,8),1,1)="M",2021,IF(MID(RIGHT(S142,8),1,1)="N",2022,IF(MID(RIGHT(S142,8),1,1)="P",2023,IF(MID(RIGHT(S142,8),1,1)="R",1994,IF(MID(RIGHT(S142,8),1,1)="S",1995,IF(MID(RIGHT(S142,8),1,1)="T",1996,IF(MID(RIGHT(S142,8),1,1)="V",1997,IF(MID(RIGHT(S142,8),1,1)="W",1998,IF(MID(RIGHT(S142,8),1,1)="X",1999,IF(MID(RIGHT(S142,8),1,1)="Y",2000,IF(MID(RIGHT(S142,8),1,1)="1",2001,IF(MID(RIGHT(S142,8),1,1)="2",2002,IF(MID(RIGHT(S142,8),1,1)="3",2003,IF(MID(RIGHT(S142,8),1,1)="4",2004,IF(MID(RIGHT(S142,8),1,1)="5",2005,IF(MID(RIGHT(S142,8),1,1)="6",2006,IF(MID(RIGHT(S142,8),1,1)="7",2007,IF(MID(RIGHT(S142,8),1,1)="8",2008,IF(MID(RIGHT(S142,8),1,1)="9",2009,IF(MID(RIGHT(S142,8),1,1)="A",2010,IF(MID(RIGHT(S142,8),1,1)="B",2011,IF(MID(RIGHT(S142,8),1,1)="C",2012,IF(MID(RIGHT(S142,8),1,1)="D",2013,IF(MID(RIGHT(S142,8),1,1)="E",2014,IF(MID(RIGHT(S142,8),1,1)="F",2015,IF(MID(RIGHT(S142,8),1,1)="G",2016,IF(MID(RIGHT(S142,8),1,1)="H",2017,IF(MID(RIGHT(S142,8),1,1)="J",2018,IF(MID(RIGHT(S142,8),1,1)="K",2019,IF(MID(RIGHT(S142,8),1,1)="L",2020,""))))))))))))))))))))))))))))))</f>
        <v>2020</v>
      </c>
      <c r="S142" s="278" t="s">
        <v>14115</v>
      </c>
      <c r="T142" s="278">
        <v>1815</v>
      </c>
      <c r="U142" s="282">
        <v>45524</v>
      </c>
      <c r="V142" s="281">
        <v>45590</v>
      </c>
      <c r="W142" s="283"/>
      <c r="X142" s="721"/>
    </row>
    <row r="143" spans="1:24" ht="26.25" customHeight="1">
      <c r="A143" s="705"/>
      <c r="B143" s="278"/>
      <c r="C143" s="278" t="s">
        <v>13047</v>
      </c>
      <c r="D143" s="278" t="s">
        <v>191</v>
      </c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80"/>
      <c r="S143" s="284" t="s">
        <v>189</v>
      </c>
      <c r="T143" s="284">
        <v>3700</v>
      </c>
      <c r="U143" s="281"/>
      <c r="V143" s="281">
        <v>45591</v>
      </c>
      <c r="W143" s="283"/>
      <c r="X143" s="722"/>
    </row>
    <row r="144" spans="1:24" ht="26.25" customHeight="1">
      <c r="A144" s="705"/>
      <c r="B144" s="278"/>
      <c r="C144" s="278" t="s">
        <v>10002</v>
      </c>
      <c r="D144" s="278" t="s">
        <v>191</v>
      </c>
      <c r="E144" s="278"/>
      <c r="F144" s="278"/>
      <c r="G144" s="278"/>
      <c r="H144" s="278"/>
      <c r="I144" s="278"/>
      <c r="J144" s="278"/>
      <c r="K144" s="278"/>
      <c r="L144" s="278"/>
      <c r="M144" s="2559" t="s">
        <v>9468</v>
      </c>
      <c r="N144" s="2560"/>
      <c r="O144" s="2560"/>
      <c r="P144" s="2561"/>
      <c r="Q144" s="278"/>
      <c r="R144" s="278"/>
      <c r="S144" s="284" t="s">
        <v>2472</v>
      </c>
      <c r="T144" s="284">
        <f>SUM(T139:T143)</f>
        <v>10970</v>
      </c>
      <c r="U144" s="281"/>
      <c r="V144" s="282">
        <v>45597</v>
      </c>
      <c r="W144" s="283"/>
      <c r="X144" s="722"/>
    </row>
    <row r="145" spans="1:24" ht="26.25" customHeight="1" thickBot="1">
      <c r="A145" s="707"/>
      <c r="B145" s="708"/>
      <c r="C145" s="708" t="s">
        <v>10003</v>
      </c>
      <c r="D145" s="708" t="s">
        <v>191</v>
      </c>
      <c r="E145" s="708"/>
      <c r="F145" s="708"/>
      <c r="G145" s="708"/>
      <c r="H145" s="708"/>
      <c r="I145" s="708"/>
      <c r="J145" s="708"/>
      <c r="K145" s="611" t="s">
        <v>14095</v>
      </c>
      <c r="L145" s="709"/>
      <c r="M145" s="709"/>
      <c r="N145" s="708"/>
      <c r="O145" s="708"/>
      <c r="P145" s="710"/>
      <c r="Q145" s="711"/>
      <c r="R145" s="711"/>
      <c r="S145" s="711"/>
      <c r="T145" s="711"/>
      <c r="U145" s="712"/>
      <c r="V145" s="713"/>
      <c r="W145" s="723"/>
      <c r="X145" s="724"/>
    </row>
    <row r="146" spans="1:24" ht="26.25" customHeight="1">
      <c r="A146" s="699" t="s">
        <v>188</v>
      </c>
      <c r="B146" s="700"/>
      <c r="C146" s="700" t="s">
        <v>154</v>
      </c>
      <c r="D146" s="700" t="s">
        <v>190</v>
      </c>
      <c r="E146" s="700" t="s">
        <v>191</v>
      </c>
      <c r="F146" s="700" t="s">
        <v>191</v>
      </c>
      <c r="G146" s="700" t="s">
        <v>191</v>
      </c>
      <c r="H146" s="1484"/>
      <c r="I146" s="700" t="s">
        <v>8125</v>
      </c>
      <c r="J146" s="715" t="s">
        <v>13929</v>
      </c>
      <c r="K146" s="1515" t="s">
        <v>11332</v>
      </c>
      <c r="L146" s="715" t="s">
        <v>14192</v>
      </c>
      <c r="M146" s="715" t="s">
        <v>14124</v>
      </c>
      <c r="N146" s="701" t="s">
        <v>14127</v>
      </c>
      <c r="O146" s="701" t="s">
        <v>14193</v>
      </c>
      <c r="P146" s="702" t="s">
        <v>14597</v>
      </c>
      <c r="Q146" s="700" t="s">
        <v>2093</v>
      </c>
      <c r="R146" s="700">
        <f>IF(MID(RIGHT(S146,8),1,1)="M",2021,IF(MID(RIGHT(S146,8),1,1)="N",2022,IF(MID(RIGHT(S146,8),1,1)="P",2023,IF(MID(RIGHT(S146,8),1,1)="R",1994,IF(MID(RIGHT(S146,8),1,1)="S",1995,IF(MID(RIGHT(S146,8),1,1)="T",1996,IF(MID(RIGHT(S146,8),1,1)="V",1997,IF(MID(RIGHT(S146,8),1,1)="W",1998,IF(MID(RIGHT(S146,8),1,1)="X",1999,IF(MID(RIGHT(S146,8),1,1)="Y",2000,IF(MID(RIGHT(S146,8),1,1)="1",2001,IF(MID(RIGHT(S146,8),1,1)="2",2002,IF(MID(RIGHT(S146,8),1,1)="3",2003,IF(MID(RIGHT(S146,8),1,1)="4",2004,IF(MID(RIGHT(S146,8),1,1)="5",2005,IF(MID(RIGHT(S146,8),1,1)="6",2006,IF(MID(RIGHT(S146,8),1,1)="7",2007,IF(MID(RIGHT(S146,8),1,1)="8",2008,IF(MID(RIGHT(S146,8),1,1)="9",2009,IF(MID(RIGHT(S146,8),1,1)="A",2010,IF(MID(RIGHT(S146,8),1,1)="B",2011,IF(MID(RIGHT(S146,8),1,1)="C",2012,IF(MID(RIGHT(S146,8),1,1)="D",2013,IF(MID(RIGHT(S146,8),1,1)="E",2014,IF(MID(RIGHT(S146,8),1,1)="F",2015,IF(MID(RIGHT(S146,8),1,1)="G",2016,IF(MID(RIGHT(S146,8),1,1)="H",2017,IF(MID(RIGHT(S146,8),1,1)="J",2018,IF(MID(RIGHT(S146,8),1,1)="K",2019,IF(MID(RIGHT(S146,8),1,1)="L",2020,""))))))))))))))))))))))))))))))</f>
        <v>2020</v>
      </c>
      <c r="S146" s="700" t="s">
        <v>14116</v>
      </c>
      <c r="T146" s="700">
        <v>1815</v>
      </c>
      <c r="U146" s="716">
        <v>45520</v>
      </c>
      <c r="V146" s="716">
        <v>45577</v>
      </c>
      <c r="W146" s="703">
        <v>5600</v>
      </c>
      <c r="X146" s="704">
        <v>7100</v>
      </c>
    </row>
    <row r="147" spans="1:24" ht="26.25" customHeight="1">
      <c r="A147" s="705"/>
      <c r="B147" s="278"/>
      <c r="C147" s="320" t="s">
        <v>8623</v>
      </c>
      <c r="D147" s="278"/>
      <c r="E147" s="278"/>
      <c r="F147" s="278"/>
      <c r="G147" s="278"/>
      <c r="H147" s="278"/>
      <c r="I147" s="278" t="s">
        <v>2578</v>
      </c>
      <c r="J147" s="317" t="s">
        <v>13956</v>
      </c>
      <c r="K147" s="280" t="s">
        <v>195</v>
      </c>
      <c r="L147" s="425" t="s">
        <v>3603</v>
      </c>
      <c r="M147" s="278"/>
      <c r="N147" s="73" t="s">
        <v>2435</v>
      </c>
      <c r="O147" s="278"/>
      <c r="P147" s="278"/>
      <c r="Q147" s="278" t="s">
        <v>2093</v>
      </c>
      <c r="R147" s="278">
        <f>IF(MID(RIGHT(S147,8),1,1)="M",2021,IF(MID(RIGHT(S147,8),1,1)="N",2022,IF(MID(RIGHT(S147,8),1,1)="P",2023,IF(MID(RIGHT(S147,8),1,1)="R",1994,IF(MID(RIGHT(S147,8),1,1)="S",1995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2019</v>
      </c>
      <c r="S147" s="278" t="s">
        <v>14117</v>
      </c>
      <c r="T147" s="278">
        <v>1865</v>
      </c>
      <c r="U147" s="719">
        <v>45521</v>
      </c>
      <c r="V147" s="719">
        <v>45585</v>
      </c>
      <c r="W147" s="283" t="s">
        <v>14595</v>
      </c>
      <c r="X147" s="706" t="s">
        <v>14439</v>
      </c>
    </row>
    <row r="148" spans="1:24" ht="26.25" customHeight="1">
      <c r="A148" s="705"/>
      <c r="B148" s="278"/>
      <c r="C148" s="278" t="s">
        <v>12776</v>
      </c>
      <c r="D148" s="278" t="s">
        <v>191</v>
      </c>
      <c r="E148" s="278"/>
      <c r="F148" s="278"/>
      <c r="G148" s="278"/>
      <c r="H148" s="278"/>
      <c r="I148" s="720"/>
      <c r="J148" s="278"/>
      <c r="K148" s="278" t="s">
        <v>4335</v>
      </c>
      <c r="L148" s="278"/>
      <c r="M148" s="278"/>
      <c r="N148" s="73" t="s">
        <v>3073</v>
      </c>
      <c r="O148" s="1371"/>
      <c r="P148" s="278"/>
      <c r="Q148" s="278" t="s">
        <v>520</v>
      </c>
      <c r="R148" s="278">
        <f>IF(MID(RIGHT(S148,8),1,1)="M",2021,IF(MID(RIGHT(S148,8),1,1)="N",2022,IF(MID(RIGHT(S148,8),1,1)="P",2023,IF(MID(RIGHT(S148,8),1,1)="R",1994,IF(MID(RIGHT(S148,8),1,1)="S",1995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2021</v>
      </c>
      <c r="S148" s="278" t="s">
        <v>14118</v>
      </c>
      <c r="T148" s="278">
        <v>2435</v>
      </c>
      <c r="U148" s="719">
        <v>45523</v>
      </c>
      <c r="V148" s="719">
        <v>45589</v>
      </c>
      <c r="W148" s="283"/>
      <c r="X148" s="706"/>
    </row>
    <row r="149" spans="1:24" ht="26.25" customHeight="1">
      <c r="A149" s="705"/>
      <c r="B149" s="278"/>
      <c r="C149" s="278" t="s">
        <v>12778</v>
      </c>
      <c r="D149" s="278" t="s">
        <v>191</v>
      </c>
      <c r="E149" s="278"/>
      <c r="F149" s="278"/>
      <c r="G149" s="278"/>
      <c r="H149" s="278"/>
      <c r="I149" s="720" t="s">
        <v>8207</v>
      </c>
      <c r="J149" s="278"/>
      <c r="K149" s="278" t="s">
        <v>8972</v>
      </c>
      <c r="L149" s="278"/>
      <c r="M149" s="278"/>
      <c r="N149" s="73" t="s">
        <v>7870</v>
      </c>
      <c r="O149" s="278"/>
      <c r="P149" s="280"/>
      <c r="Q149" s="278" t="s">
        <v>1838</v>
      </c>
      <c r="R149" s="278">
        <f>IF(MID(RIGHT(S149,8),1,1)="M",2021,IF(MID(RIGHT(S149,8),1,1)="N",2022,IF(MID(RIGHT(S149,8),1,1)="P",2023,IF(MID(RIGHT(S149,8),1,1)="R",1994,IF(MID(RIGHT(S149,8),1,1)="S",1995,IF(MID(RIGHT(S149,8),1,1)="T",1996,IF(MID(RIGHT(S149,8),1,1)="V",1997,IF(MID(RIGHT(S149,8),1,1)="W",1998,IF(MID(RIGHT(S149,8),1,1)="X",1999,IF(MID(RIGHT(S149,8),1,1)="Y",2000,IF(MID(RIGHT(S149,8),1,1)="1",2001,IF(MID(RIGHT(S149,8),1,1)="2",2002,IF(MID(RIGHT(S149,8),1,1)="3",2003,IF(MID(RIGHT(S149,8),1,1)="4",2004,IF(MID(RIGHT(S149,8),1,1)="5",2005,IF(MID(RIGHT(S149,8),1,1)="6",2006,IF(MID(RIGHT(S149,8),1,1)="7",2007,IF(MID(RIGHT(S149,8),1,1)="8",2008,IF(MID(RIGHT(S149,8),1,1)="9",2009,IF(MID(RIGHT(S149,8),1,1)="A",2010,IF(MID(RIGHT(S149,8),1,1)="B",2011,IF(MID(RIGHT(S149,8),1,1)="C",2012,IF(MID(RIGHT(S149,8),1,1)="D",2013,IF(MID(RIGHT(S149,8),1,1)="E",2014,IF(MID(RIGHT(S149,8),1,1)="F",2015,IF(MID(RIGHT(S149,8),1,1)="G",2016,IF(MID(RIGHT(S149,8),1,1)="H",2017,IF(MID(RIGHT(S149,8),1,1)="J",2018,IF(MID(RIGHT(S149,8),1,1)="K",2019,IF(MID(RIGHT(S149,8),1,1)="L",2020,""))))))))))))))))))))))))))))))</f>
        <v>2018</v>
      </c>
      <c r="S149" s="278" t="s">
        <v>14119</v>
      </c>
      <c r="T149" s="278">
        <v>1655</v>
      </c>
      <c r="U149" s="282">
        <v>45524</v>
      </c>
      <c r="V149" s="281">
        <v>45590</v>
      </c>
      <c r="W149" s="283"/>
      <c r="X149" s="721"/>
    </row>
    <row r="150" spans="1:24" ht="26.25" customHeight="1">
      <c r="A150" s="705"/>
      <c r="B150" s="278"/>
      <c r="C150" s="278" t="s">
        <v>13047</v>
      </c>
      <c r="D150" s="278" t="s">
        <v>191</v>
      </c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80"/>
      <c r="S150" s="284" t="s">
        <v>189</v>
      </c>
      <c r="T150" s="284">
        <v>3700</v>
      </c>
      <c r="U150" s="281"/>
      <c r="V150" s="281">
        <v>45591</v>
      </c>
      <c r="W150" s="283"/>
      <c r="X150" s="722"/>
    </row>
    <row r="151" spans="1:24" ht="26.25" customHeight="1">
      <c r="A151" s="705"/>
      <c r="B151" s="278"/>
      <c r="C151" s="278" t="s">
        <v>10002</v>
      </c>
      <c r="D151" s="278" t="s">
        <v>191</v>
      </c>
      <c r="E151" s="278"/>
      <c r="F151" s="278"/>
      <c r="G151" s="278"/>
      <c r="H151" s="278"/>
      <c r="I151" s="278"/>
      <c r="J151" s="278"/>
      <c r="K151" s="278"/>
      <c r="L151" s="278"/>
      <c r="M151" s="2559" t="s">
        <v>9468</v>
      </c>
      <c r="N151" s="2560"/>
      <c r="O151" s="2560"/>
      <c r="P151" s="2561"/>
      <c r="Q151" s="278"/>
      <c r="R151" s="278"/>
      <c r="S151" s="284" t="s">
        <v>2472</v>
      </c>
      <c r="T151" s="284">
        <f>SUM(T146:T150)</f>
        <v>11470</v>
      </c>
      <c r="U151" s="281"/>
      <c r="V151" s="282">
        <v>45597</v>
      </c>
      <c r="W151" s="283"/>
      <c r="X151" s="722"/>
    </row>
    <row r="152" spans="1:24" ht="26.25" customHeight="1" thickBot="1">
      <c r="A152" s="707"/>
      <c r="B152" s="708"/>
      <c r="C152" s="708" t="s">
        <v>10003</v>
      </c>
      <c r="D152" s="708" t="s">
        <v>191</v>
      </c>
      <c r="E152" s="708"/>
      <c r="F152" s="708"/>
      <c r="G152" s="708"/>
      <c r="H152" s="708"/>
      <c r="I152" s="708"/>
      <c r="J152" s="708"/>
      <c r="K152" s="611" t="s">
        <v>14095</v>
      </c>
      <c r="L152" s="709"/>
      <c r="M152" s="709"/>
      <c r="N152" s="708"/>
      <c r="O152" s="708"/>
      <c r="P152" s="710"/>
      <c r="Q152" s="711"/>
      <c r="R152" s="711"/>
      <c r="S152" s="711"/>
      <c r="T152" s="711"/>
      <c r="U152" s="712"/>
      <c r="V152" s="713"/>
      <c r="W152" s="723"/>
      <c r="X152" s="724"/>
    </row>
    <row r="154" spans="1:24" ht="26.25" customHeight="1" thickBot="1"/>
    <row r="155" spans="1:24" ht="26.25" customHeight="1">
      <c r="A155" s="456" t="s">
        <v>188</v>
      </c>
      <c r="B155" s="457"/>
      <c r="C155" s="457" t="s">
        <v>10329</v>
      </c>
      <c r="D155" s="457" t="s">
        <v>190</v>
      </c>
      <c r="E155" s="457" t="s">
        <v>191</v>
      </c>
      <c r="F155" s="457" t="s">
        <v>191</v>
      </c>
      <c r="G155" s="457" t="s">
        <v>191</v>
      </c>
      <c r="H155" s="477"/>
      <c r="I155" s="457" t="s">
        <v>126</v>
      </c>
      <c r="J155" s="457" t="s">
        <v>13998</v>
      </c>
      <c r="K155" s="458" t="s">
        <v>13917</v>
      </c>
      <c r="L155" s="457" t="s">
        <v>14217</v>
      </c>
      <c r="M155" s="2879" t="s">
        <v>14079</v>
      </c>
      <c r="N155" s="458" t="s">
        <v>14289</v>
      </c>
      <c r="O155" s="458" t="s">
        <v>14071</v>
      </c>
      <c r="P155" s="459" t="s">
        <v>15253</v>
      </c>
      <c r="Q155" s="457" t="s">
        <v>379</v>
      </c>
      <c r="R155" s="457">
        <v>2018</v>
      </c>
      <c r="S155" s="457" t="s">
        <v>14012</v>
      </c>
      <c r="T155" s="457">
        <v>2550</v>
      </c>
      <c r="U155" s="460">
        <v>45520</v>
      </c>
      <c r="V155" s="460">
        <v>45590</v>
      </c>
      <c r="W155" s="462">
        <v>5300</v>
      </c>
      <c r="X155" s="463">
        <v>6500</v>
      </c>
    </row>
    <row r="156" spans="1:24" ht="26.25" customHeight="1">
      <c r="A156" s="464"/>
      <c r="B156" s="143"/>
      <c r="C156" s="320" t="s">
        <v>13844</v>
      </c>
      <c r="D156" s="143"/>
      <c r="E156" s="143"/>
      <c r="F156" s="143"/>
      <c r="G156" s="143"/>
      <c r="H156" s="143"/>
      <c r="I156" s="143" t="s">
        <v>3598</v>
      </c>
      <c r="J156" s="412" t="s">
        <v>14015</v>
      </c>
      <c r="K156" s="169" t="s">
        <v>10395</v>
      </c>
      <c r="L156" s="427" t="s">
        <v>3603</v>
      </c>
      <c r="M156" s="2867"/>
      <c r="N156" s="73" t="s">
        <v>7287</v>
      </c>
      <c r="O156" s="1666"/>
      <c r="P156" s="1666"/>
      <c r="Q156" s="143" t="s">
        <v>361</v>
      </c>
      <c r="R156" s="143">
        <v>2015</v>
      </c>
      <c r="S156" s="143" t="s">
        <v>14013</v>
      </c>
      <c r="T156" s="143">
        <v>2345</v>
      </c>
      <c r="U156" s="168">
        <v>45521</v>
      </c>
      <c r="V156" s="168">
        <v>45596</v>
      </c>
      <c r="W156" s="147" t="s">
        <v>14361</v>
      </c>
      <c r="X156" s="466"/>
    </row>
    <row r="157" spans="1:24" ht="26.25" customHeight="1">
      <c r="A157" s="464"/>
      <c r="B157" s="143"/>
      <c r="C157" s="143" t="s">
        <v>12776</v>
      </c>
      <c r="D157" s="143" t="s">
        <v>191</v>
      </c>
      <c r="E157" s="143"/>
      <c r="F157" s="143"/>
      <c r="G157" s="143"/>
      <c r="H157" s="143"/>
      <c r="I157" s="143"/>
      <c r="J157" s="425" t="s">
        <v>3281</v>
      </c>
      <c r="K157" s="144" t="s">
        <v>4224</v>
      </c>
      <c r="L157" s="143"/>
      <c r="M157" s="2868"/>
      <c r="N157" s="73" t="s">
        <v>14446</v>
      </c>
      <c r="O157" s="143" t="s">
        <v>9372</v>
      </c>
      <c r="P157" s="143"/>
      <c r="Q157" s="143" t="s">
        <v>361</v>
      </c>
      <c r="R157" s="143">
        <v>2015</v>
      </c>
      <c r="S157" s="143" t="s">
        <v>14014</v>
      </c>
      <c r="T157" s="143">
        <v>2345</v>
      </c>
      <c r="U157" s="168">
        <v>45523</v>
      </c>
      <c r="V157" s="168">
        <v>45594</v>
      </c>
      <c r="W157" s="1449"/>
      <c r="X157" s="466"/>
    </row>
    <row r="158" spans="1:24" ht="26.25" customHeight="1">
      <c r="A158" s="464"/>
      <c r="B158" s="143"/>
      <c r="C158" s="143" t="s">
        <v>12778</v>
      </c>
      <c r="D158" s="143" t="s">
        <v>191</v>
      </c>
      <c r="E158" s="143"/>
      <c r="F158" s="143"/>
      <c r="G158" s="143"/>
      <c r="H158" s="143"/>
      <c r="I158" s="143"/>
      <c r="J158" s="143"/>
      <c r="K158" s="144" t="s">
        <v>8972</v>
      </c>
      <c r="L158" s="143"/>
      <c r="M158" s="143" t="s">
        <v>14080</v>
      </c>
      <c r="N158" s="73" t="s">
        <v>12674</v>
      </c>
      <c r="O158" s="143"/>
      <c r="P158" s="143"/>
      <c r="Q158" s="143" t="s">
        <v>221</v>
      </c>
      <c r="R158" s="143">
        <v>2015</v>
      </c>
      <c r="S158" s="143" t="s">
        <v>14136</v>
      </c>
      <c r="T158" s="143">
        <v>1260</v>
      </c>
      <c r="U158" s="146">
        <v>45524</v>
      </c>
      <c r="V158" s="168">
        <v>45593</v>
      </c>
      <c r="W158" s="147"/>
      <c r="X158" s="466"/>
    </row>
    <row r="159" spans="1:24" ht="26.25" customHeight="1">
      <c r="A159" s="464"/>
      <c r="B159" s="143"/>
      <c r="C159" s="143" t="s">
        <v>13047</v>
      </c>
      <c r="D159" s="143" t="s">
        <v>191</v>
      </c>
      <c r="E159" s="143"/>
      <c r="F159" s="143"/>
      <c r="G159" s="143"/>
      <c r="H159" s="143"/>
      <c r="I159" s="143"/>
      <c r="J159" s="143" t="s">
        <v>2627</v>
      </c>
      <c r="K159" s="144"/>
      <c r="L159" s="143"/>
      <c r="M159" s="2559" t="s">
        <v>11304</v>
      </c>
      <c r="N159" s="2560"/>
      <c r="O159" s="2561"/>
      <c r="P159" s="143"/>
      <c r="Q159" s="143"/>
      <c r="R159" s="143"/>
      <c r="S159" s="148" t="s">
        <v>189</v>
      </c>
      <c r="T159" s="148">
        <v>3890</v>
      </c>
      <c r="U159" s="146"/>
      <c r="V159" s="168">
        <v>45594</v>
      </c>
      <c r="W159" s="147"/>
      <c r="X159" s="466"/>
    </row>
    <row r="160" spans="1:24" ht="26.25" customHeight="1">
      <c r="A160" s="464"/>
      <c r="B160" s="143"/>
      <c r="C160" s="143" t="s">
        <v>10002</v>
      </c>
      <c r="D160" s="143" t="s">
        <v>191</v>
      </c>
      <c r="E160" s="143"/>
      <c r="F160" s="143"/>
      <c r="G160" s="143"/>
      <c r="H160" s="143"/>
      <c r="I160" s="143"/>
      <c r="J160" s="143"/>
      <c r="K160" s="144"/>
      <c r="L160" s="143"/>
      <c r="M160" s="143"/>
      <c r="N160" s="143"/>
      <c r="O160" s="143"/>
      <c r="P160" s="143"/>
      <c r="Q160" s="143"/>
      <c r="R160" s="143"/>
      <c r="S160" s="148" t="s">
        <v>2472</v>
      </c>
      <c r="T160" s="148">
        <f>SUM(T155:T159)</f>
        <v>12390</v>
      </c>
      <c r="U160" s="168"/>
      <c r="V160" s="168">
        <v>45604</v>
      </c>
      <c r="W160" s="147"/>
      <c r="X160" s="466"/>
    </row>
    <row r="161" spans="1:24" ht="26.25" customHeight="1" thickBot="1">
      <c r="A161" s="467"/>
      <c r="B161" s="468"/>
      <c r="C161" s="468" t="s">
        <v>13824</v>
      </c>
      <c r="D161" s="468" t="s">
        <v>4036</v>
      </c>
      <c r="E161" s="468"/>
      <c r="F161" s="468"/>
      <c r="G161" s="468"/>
      <c r="H161" s="468"/>
      <c r="I161" s="468"/>
      <c r="J161" s="555" t="s">
        <v>2745</v>
      </c>
      <c r="K161" s="611" t="s">
        <v>14017</v>
      </c>
      <c r="L161" s="468"/>
      <c r="M161" s="468"/>
      <c r="N161" s="470"/>
      <c r="O161" s="470"/>
      <c r="P161" s="471"/>
      <c r="Q161" s="468"/>
      <c r="R161" s="468"/>
      <c r="S161" s="471"/>
      <c r="T161" s="471"/>
      <c r="U161" s="473"/>
      <c r="V161" s="474">
        <v>45598</v>
      </c>
      <c r="W161" s="475"/>
      <c r="X161" s="476"/>
    </row>
    <row r="163" spans="1:24" ht="26.25" customHeight="1" thickBot="1"/>
    <row r="164" spans="1:24" ht="26.25" customHeight="1">
      <c r="A164" s="848" t="s">
        <v>188</v>
      </c>
      <c r="B164" s="849"/>
      <c r="C164" s="849" t="s">
        <v>14246</v>
      </c>
      <c r="D164" s="849" t="s">
        <v>190</v>
      </c>
      <c r="E164" s="849" t="s">
        <v>191</v>
      </c>
      <c r="F164" s="849" t="s">
        <v>191</v>
      </c>
      <c r="G164" s="849" t="s">
        <v>191</v>
      </c>
      <c r="H164" s="1476"/>
      <c r="I164" s="849" t="s">
        <v>153</v>
      </c>
      <c r="J164" s="849" t="s">
        <v>14146</v>
      </c>
      <c r="K164" s="850" t="s">
        <v>11854</v>
      </c>
      <c r="L164" s="849" t="s">
        <v>14336</v>
      </c>
      <c r="M164" s="849" t="s">
        <v>14256</v>
      </c>
      <c r="N164" s="850" t="s">
        <v>14224</v>
      </c>
      <c r="O164" s="1812" t="s">
        <v>14205</v>
      </c>
      <c r="P164" s="851"/>
      <c r="Q164" s="849" t="s">
        <v>14258</v>
      </c>
      <c r="R164" s="849">
        <f>IF(MID(RIGHT(S164,8),1,1)="M",2021,IF(MID(RIGHT(S164,8),1,1)="N",2022,IF(MID(RIGHT(S164,8),1,1)="P",2023,IF(MID(RIGHT(S164,8),1,1)="R",1994,IF(MID(RIGHT(S164,8),1,1)="S",1995,IF(MID(RIGHT(S164,8),1,1)="T",1996,IF(MID(RIGHT(S164,8),1,1)="V",1997,IF(MID(RIGHT(S164,8),1,1)="W",1998,IF(MID(RIGHT(S164,8),1,1)="X",1999,IF(MID(RIGHT(S164,8),1,1)="Y",2000,IF(MID(RIGHT(S164,8),1,1)="1",2001,IF(MID(RIGHT(S164,8),1,1)="2",2002,IF(MID(RIGHT(S164,8),1,1)="3",2003,IF(MID(RIGHT(S164,8),1,1)="4",2004,IF(MID(RIGHT(S164,8),1,1)="5",2005,IF(MID(RIGHT(S164,8),1,1)="6",2006,IF(MID(RIGHT(S164,8),1,1)="7",2007,IF(MID(RIGHT(S164,8),1,1)="8",2008,IF(MID(RIGHT(S164,8),1,1)="9",2009,IF(MID(RIGHT(S164,8),1,1)="A",2010,IF(MID(RIGHT(S164,8),1,1)="B",2011,IF(MID(RIGHT(S164,8),1,1)="C",2012,IF(MID(RIGHT(S164,8),1,1)="D",2013,IF(MID(RIGHT(S164,8),1,1)="E",2014,IF(MID(RIGHT(S164,8),1,1)="F",2015,IF(MID(RIGHT(S164,8),1,1)="G",2016,IF(MID(RIGHT(S164,8),1,1)="H",2017,IF(MID(RIGHT(S164,8),1,1)="J",2018,IF(MID(RIGHT(S164,8),1,1)="K",2019,IF(MID(RIGHT(S164,8),1,1)="L",2020,""))))))))))))))))))))))))))))))</f>
        <v>2023</v>
      </c>
      <c r="S164" s="849" t="s">
        <v>14242</v>
      </c>
      <c r="T164" s="849">
        <v>2930</v>
      </c>
      <c r="U164" s="852">
        <v>45527</v>
      </c>
      <c r="V164" s="852">
        <v>45528</v>
      </c>
      <c r="W164" s="853">
        <v>6900</v>
      </c>
      <c r="X164" s="854">
        <v>7600</v>
      </c>
    </row>
    <row r="165" spans="1:24" ht="26.25" customHeight="1">
      <c r="A165" s="855"/>
      <c r="B165" s="188"/>
      <c r="C165" s="320" t="s">
        <v>14247</v>
      </c>
      <c r="D165" s="188"/>
      <c r="E165" s="188"/>
      <c r="F165" s="188"/>
      <c r="G165" s="188"/>
      <c r="H165" s="188"/>
      <c r="I165" s="188" t="s">
        <v>3598</v>
      </c>
      <c r="J165" s="412" t="s">
        <v>14149</v>
      </c>
      <c r="K165" s="195" t="s">
        <v>12117</v>
      </c>
      <c r="L165" s="188" t="s">
        <v>14273</v>
      </c>
      <c r="M165" s="188" t="s">
        <v>14244</v>
      </c>
      <c r="N165" s="73" t="s">
        <v>7895</v>
      </c>
      <c r="O165" s="188" t="s">
        <v>14257</v>
      </c>
      <c r="P165" s="188"/>
      <c r="Q165" s="189" t="s">
        <v>14259</v>
      </c>
      <c r="R165" s="188">
        <v>2022</v>
      </c>
      <c r="S165" s="188" t="s">
        <v>14243</v>
      </c>
      <c r="T165" s="188">
        <v>1710</v>
      </c>
      <c r="U165" s="191"/>
      <c r="V165" s="191"/>
      <c r="W165" s="193" t="s">
        <v>14369</v>
      </c>
      <c r="X165" s="856" t="s">
        <v>14368</v>
      </c>
    </row>
    <row r="166" spans="1:24" ht="26.25" customHeight="1">
      <c r="A166" s="855"/>
      <c r="B166" s="188"/>
      <c r="C166" s="188" t="s">
        <v>12776</v>
      </c>
      <c r="D166" s="188" t="s">
        <v>191</v>
      </c>
      <c r="E166" s="188"/>
      <c r="F166" s="188"/>
      <c r="G166" s="188"/>
      <c r="H166" s="188"/>
      <c r="I166" s="188" t="s">
        <v>7894</v>
      </c>
      <c r="J166" s="320" t="s">
        <v>14148</v>
      </c>
      <c r="K166" s="189" t="s">
        <v>14143</v>
      </c>
      <c r="L166" s="188"/>
      <c r="M166" s="188"/>
      <c r="N166" s="73" t="s">
        <v>3907</v>
      </c>
      <c r="O166" s="188"/>
      <c r="P166" s="188"/>
      <c r="Q166" s="189"/>
      <c r="R166" s="188"/>
      <c r="S166" s="188"/>
      <c r="T166" s="188"/>
      <c r="U166" s="191"/>
      <c r="V166" s="191"/>
      <c r="W166" s="193"/>
      <c r="X166" s="856"/>
    </row>
    <row r="167" spans="1:24" ht="26.25" customHeight="1">
      <c r="A167" s="855"/>
      <c r="B167" s="188"/>
      <c r="C167" s="188" t="s">
        <v>12778</v>
      </c>
      <c r="D167" s="188" t="s">
        <v>191</v>
      </c>
      <c r="E167" s="188"/>
      <c r="F167" s="188"/>
      <c r="G167" s="188"/>
      <c r="H167" s="188"/>
      <c r="I167" s="188"/>
      <c r="J167" s="932" t="s">
        <v>14150</v>
      </c>
      <c r="K167" s="189" t="s">
        <v>8972</v>
      </c>
      <c r="L167" s="188" t="s">
        <v>14337</v>
      </c>
      <c r="M167" s="188"/>
      <c r="N167" s="73" t="s">
        <v>12674</v>
      </c>
      <c r="O167" s="188"/>
      <c r="P167" s="188"/>
      <c r="Q167" s="189"/>
      <c r="R167" s="188"/>
      <c r="S167" s="188"/>
      <c r="T167" s="188"/>
      <c r="U167" s="192"/>
      <c r="V167" s="191"/>
      <c r="W167" s="193"/>
      <c r="X167" s="856"/>
    </row>
    <row r="168" spans="1:24" ht="26.25" customHeight="1">
      <c r="A168" s="855"/>
      <c r="B168" s="188"/>
      <c r="C168" s="188" t="s">
        <v>13047</v>
      </c>
      <c r="D168" s="188" t="s">
        <v>191</v>
      </c>
      <c r="E168" s="188"/>
      <c r="F168" s="188"/>
      <c r="G168" s="188"/>
      <c r="H168" s="188"/>
      <c r="I168" s="188" t="s">
        <v>14151</v>
      </c>
      <c r="J168" s="188"/>
      <c r="K168" s="1230"/>
      <c r="L168" s="188"/>
      <c r="M168" s="188"/>
      <c r="N168" s="188"/>
      <c r="O168" s="188"/>
      <c r="P168" s="188"/>
      <c r="Q168" s="189"/>
      <c r="R168" s="188"/>
      <c r="S168" s="194" t="s">
        <v>189</v>
      </c>
      <c r="T168" s="194">
        <v>3870</v>
      </c>
      <c r="U168" s="191"/>
      <c r="V168" s="191"/>
      <c r="W168" s="193"/>
      <c r="X168" s="856"/>
    </row>
    <row r="169" spans="1:24" ht="26.25" customHeight="1">
      <c r="A169" s="855"/>
      <c r="B169" s="188"/>
      <c r="C169" s="188" t="s">
        <v>12213</v>
      </c>
      <c r="D169" s="188" t="s">
        <v>191</v>
      </c>
      <c r="E169" s="188"/>
      <c r="F169" s="188"/>
      <c r="G169" s="188"/>
      <c r="H169" s="188"/>
      <c r="I169" s="188"/>
      <c r="J169" s="188" t="s">
        <v>14206</v>
      </c>
      <c r="K169" s="189"/>
      <c r="L169" s="188"/>
      <c r="M169" s="188"/>
      <c r="N169" s="188"/>
      <c r="O169" s="188"/>
      <c r="P169" s="188"/>
      <c r="Q169" s="189"/>
      <c r="R169" s="188"/>
      <c r="S169" s="194" t="s">
        <v>2472</v>
      </c>
      <c r="T169" s="194">
        <f>SUM(T164:T168)</f>
        <v>8510</v>
      </c>
      <c r="U169" s="191"/>
      <c r="V169" s="191"/>
      <c r="W169" s="193"/>
      <c r="X169" s="856"/>
    </row>
    <row r="170" spans="1:24" ht="26.25" customHeight="1" thickBot="1">
      <c r="A170" s="857"/>
      <c r="B170" s="858"/>
      <c r="C170" s="858" t="s">
        <v>10003</v>
      </c>
      <c r="D170" s="858" t="s">
        <v>4036</v>
      </c>
      <c r="E170" s="858"/>
      <c r="F170" s="858"/>
      <c r="G170" s="858"/>
      <c r="H170" s="858"/>
      <c r="I170" s="858"/>
      <c r="J170" s="858"/>
      <c r="K170" s="611" t="s">
        <v>14147</v>
      </c>
      <c r="L170" s="858"/>
      <c r="M170" s="858"/>
      <c r="N170" s="847"/>
      <c r="O170" s="847"/>
      <c r="P170" s="859"/>
      <c r="Q170" s="858"/>
      <c r="R170" s="858"/>
      <c r="S170" s="860" t="s">
        <v>1907</v>
      </c>
      <c r="T170" s="860">
        <v>4640</v>
      </c>
      <c r="U170" s="861"/>
      <c r="V170" s="862"/>
      <c r="W170" s="863"/>
      <c r="X170" s="864"/>
    </row>
    <row r="172" spans="1:24" ht="26.25" customHeight="1" thickBot="1">
      <c r="A172" s="445"/>
      <c r="B172" s="445"/>
      <c r="C172" s="445"/>
      <c r="D172" s="445"/>
      <c r="E172" s="445"/>
      <c r="F172" s="445"/>
      <c r="G172" s="445"/>
      <c r="H172" s="445"/>
      <c r="I172" s="445"/>
      <c r="J172" s="445"/>
      <c r="K172" s="1735"/>
      <c r="L172" s="445"/>
      <c r="M172" s="1736"/>
      <c r="N172" s="446"/>
      <c r="O172" s="446"/>
      <c r="P172" s="447"/>
      <c r="Q172" s="445"/>
      <c r="R172" s="445"/>
      <c r="S172" s="445"/>
      <c r="T172" s="445"/>
      <c r="U172" s="448"/>
      <c r="V172" s="449"/>
      <c r="W172" s="450"/>
      <c r="X172" s="450"/>
    </row>
    <row r="173" spans="1:24" ht="26.25" customHeight="1">
      <c r="A173" s="1004" t="s">
        <v>2709</v>
      </c>
      <c r="B173" s="1005"/>
      <c r="C173" s="1802" t="s">
        <v>26</v>
      </c>
      <c r="D173" s="1005" t="s">
        <v>190</v>
      </c>
      <c r="E173" s="1005" t="s">
        <v>191</v>
      </c>
      <c r="F173" s="1005" t="s">
        <v>191</v>
      </c>
      <c r="G173" s="1005" t="s">
        <v>191</v>
      </c>
      <c r="H173" s="1485"/>
      <c r="I173" s="1005" t="s">
        <v>8261</v>
      </c>
      <c r="J173" s="1005" t="s">
        <v>14239</v>
      </c>
      <c r="K173" s="1011" t="s">
        <v>12301</v>
      </c>
      <c r="L173" s="2847" t="s">
        <v>14374</v>
      </c>
      <c r="M173" s="2847" t="s">
        <v>14240</v>
      </c>
      <c r="N173" s="1806"/>
      <c r="O173" s="2886" t="s">
        <v>14603</v>
      </c>
      <c r="P173" s="2904" t="s">
        <v>14231</v>
      </c>
      <c r="Q173" s="1005" t="s">
        <v>8133</v>
      </c>
      <c r="R173" s="1005">
        <f t="shared" ref="R173:R182" si="0">IF(MID(RIGHT(S173,8),1,1)="M",2021,IF(MID(RIGHT(S173,8),1,1)="N",2022,IF(MID(RIGHT(S173,8),1,1)="P",2023,IF(MID(RIGHT(S173,8),1,1)="R",1994,IF(MID(RIGHT(S173,8),1,1)="S",1995,IF(MID(RIGHT(S173,8),1,1)="T",1996,IF(MID(RIGHT(S173,8),1,1)="V",1997,IF(MID(RIGHT(S173,8),1,1)="W",1998,IF(MID(RIGHT(S173,8),1,1)="X",1999,IF(MID(RIGHT(S173,8),1,1)="Y",2000,IF(MID(RIGHT(S173,8),1,1)="1",2001,IF(MID(RIGHT(S173,8),1,1)="2",2002,IF(MID(RIGHT(S173,8),1,1)="3",2003,IF(MID(RIGHT(S173,8),1,1)="4",2004,IF(MID(RIGHT(S173,8),1,1)="5",2005,IF(MID(RIGHT(S173,8),1,1)="6",2006,IF(MID(RIGHT(S173,8),1,1)="7",2007,IF(MID(RIGHT(S173,8),1,1)="8",2008,IF(MID(RIGHT(S173,8),1,1)="9",2009,IF(MID(RIGHT(S173,8),1,1)="A",2010,IF(MID(RIGHT(S173,8),1,1)="B",2011,IF(MID(RIGHT(S173,8),1,1)="C",2012,IF(MID(RIGHT(S173,8),1,1)="D",2013,IF(MID(RIGHT(S173,8),1,1)="E",2014,IF(MID(RIGHT(S173,8),1,1)="F",2015,IF(MID(RIGHT(S173,8),1,1)="G",2016,IF(MID(RIGHT(S173,8),1,1)="H",2017,IF(MID(RIGHT(S173,8),1,1)="J",2018,IF(MID(RIGHT(S173,8),1,1)="K",2019,IF(MID(RIGHT(S173,8),1,1)="L",2020,""))))))))))))))))))))))))))))))</f>
        <v>2012</v>
      </c>
      <c r="S173" s="1005" t="s">
        <v>14227</v>
      </c>
      <c r="T173" s="1005">
        <v>1807</v>
      </c>
      <c r="U173" s="1412">
        <v>45527</v>
      </c>
      <c r="V173" s="1016">
        <v>45558</v>
      </c>
      <c r="W173" s="1017">
        <v>1750</v>
      </c>
      <c r="X173" s="1018">
        <f t="shared" ref="X173:X182" si="1">W173+50</f>
        <v>1800</v>
      </c>
    </row>
    <row r="174" spans="1:24" ht="26.25" customHeight="1">
      <c r="A174" s="1006"/>
      <c r="B174" s="1007"/>
      <c r="C174" s="1803"/>
      <c r="D174" s="1007"/>
      <c r="E174" s="1007" t="s">
        <v>191</v>
      </c>
      <c r="F174" s="1007" t="s">
        <v>191</v>
      </c>
      <c r="G174" s="1007" t="s">
        <v>191</v>
      </c>
      <c r="H174" s="1493"/>
      <c r="I174" s="1007"/>
      <c r="J174" s="1794" t="s">
        <v>14386</v>
      </c>
      <c r="K174" s="1013"/>
      <c r="L174" s="2787"/>
      <c r="M174" s="2787"/>
      <c r="N174" s="1818"/>
      <c r="O174" s="2887"/>
      <c r="P174" s="2905"/>
      <c r="Q174" s="1007" t="s">
        <v>10547</v>
      </c>
      <c r="R174" s="1007">
        <f t="shared" si="0"/>
        <v>2013</v>
      </c>
      <c r="S174" s="1007" t="s">
        <v>14401</v>
      </c>
      <c r="T174" s="1007">
        <v>1260</v>
      </c>
      <c r="U174" s="1023">
        <v>45528</v>
      </c>
      <c r="V174" s="1023">
        <v>45559</v>
      </c>
      <c r="W174" s="1021">
        <v>1650</v>
      </c>
      <c r="X174" s="1022">
        <f t="shared" si="1"/>
        <v>1700</v>
      </c>
    </row>
    <row r="175" spans="1:24" ht="26.25" customHeight="1">
      <c r="A175" s="1566"/>
      <c r="B175" s="1565"/>
      <c r="C175" s="1803"/>
      <c r="D175" s="1565"/>
      <c r="E175" s="1565" t="s">
        <v>191</v>
      </c>
      <c r="F175" s="1565" t="s">
        <v>191</v>
      </c>
      <c r="G175" s="1565" t="s">
        <v>191</v>
      </c>
      <c r="H175" s="1493"/>
      <c r="I175" s="1565"/>
      <c r="J175" s="1822" t="s">
        <v>11594</v>
      </c>
      <c r="K175" s="1563"/>
      <c r="L175" s="2787"/>
      <c r="M175" s="2787"/>
      <c r="N175" s="1013"/>
      <c r="O175" s="2887"/>
      <c r="P175" s="2905"/>
      <c r="Q175" s="1565" t="s">
        <v>10547</v>
      </c>
      <c r="R175" s="1565">
        <f t="shared" si="0"/>
        <v>2013</v>
      </c>
      <c r="S175" s="1565" t="s">
        <v>14402</v>
      </c>
      <c r="T175" s="1565">
        <v>1260</v>
      </c>
      <c r="U175" s="1569"/>
      <c r="V175" s="1603"/>
      <c r="W175" s="1021">
        <v>1650</v>
      </c>
      <c r="X175" s="1022">
        <f t="shared" si="1"/>
        <v>1700</v>
      </c>
    </row>
    <row r="176" spans="1:24" ht="26.25" customHeight="1">
      <c r="A176" s="1006"/>
      <c r="B176" s="1007"/>
      <c r="C176" s="1803"/>
      <c r="D176" s="1007"/>
      <c r="E176" s="1565" t="s">
        <v>191</v>
      </c>
      <c r="F176" s="1565" t="s">
        <v>191</v>
      </c>
      <c r="G176" s="1565" t="s">
        <v>191</v>
      </c>
      <c r="H176" s="1493"/>
      <c r="I176" s="1007"/>
      <c r="J176" s="1546"/>
      <c r="K176" s="1013"/>
      <c r="L176" s="2787"/>
      <c r="M176" s="2787"/>
      <c r="N176" s="1013"/>
      <c r="O176" s="2887"/>
      <c r="P176" s="2905"/>
      <c r="Q176" s="1007" t="s">
        <v>8133</v>
      </c>
      <c r="R176" s="1007">
        <f t="shared" si="0"/>
        <v>2012</v>
      </c>
      <c r="S176" s="1007" t="s">
        <v>14225</v>
      </c>
      <c r="T176" s="1007">
        <v>1807</v>
      </c>
      <c r="U176" s="1020"/>
      <c r="V176" s="1020"/>
      <c r="W176" s="1021">
        <v>1750</v>
      </c>
      <c r="X176" s="1022">
        <f t="shared" si="1"/>
        <v>1800</v>
      </c>
    </row>
    <row r="177" spans="1:24" ht="26.25" customHeight="1">
      <c r="A177" s="1553"/>
      <c r="B177" s="1546"/>
      <c r="C177" s="1803"/>
      <c r="D177" s="1007"/>
      <c r="E177" s="1565" t="s">
        <v>191</v>
      </c>
      <c r="F177" s="1565" t="s">
        <v>191</v>
      </c>
      <c r="G177" s="1565" t="s">
        <v>191</v>
      </c>
      <c r="H177" s="1493"/>
      <c r="I177" s="1546"/>
      <c r="J177" s="1007" t="s">
        <v>14276</v>
      </c>
      <c r="K177" s="1545"/>
      <c r="L177" s="2786"/>
      <c r="M177" s="2787"/>
      <c r="N177" s="1013"/>
      <c r="O177" s="2888"/>
      <c r="P177" s="2906"/>
      <c r="Q177" s="1546" t="s">
        <v>8133</v>
      </c>
      <c r="R177" s="1007">
        <f t="shared" si="0"/>
        <v>2015</v>
      </c>
      <c r="S177" s="1007" t="s">
        <v>14226</v>
      </c>
      <c r="T177" s="1546">
        <v>1807</v>
      </c>
      <c r="U177" s="1555"/>
      <c r="V177" s="1555"/>
      <c r="W177" s="1557">
        <v>1750</v>
      </c>
      <c r="X177" s="1022">
        <f t="shared" si="1"/>
        <v>1800</v>
      </c>
    </row>
    <row r="178" spans="1:24" ht="26.25" customHeight="1">
      <c r="A178" s="1553"/>
      <c r="B178" s="1546"/>
      <c r="C178" s="1803"/>
      <c r="D178" s="1546"/>
      <c r="E178" s="1565" t="s">
        <v>191</v>
      </c>
      <c r="F178" s="1565" t="s">
        <v>191</v>
      </c>
      <c r="G178" s="1565" t="s">
        <v>191</v>
      </c>
      <c r="H178" s="1493"/>
      <c r="I178" s="1546"/>
      <c r="J178" s="1546" t="s">
        <v>14301</v>
      </c>
      <c r="K178" s="1545"/>
      <c r="L178" s="2756" t="s">
        <v>14400</v>
      </c>
      <c r="M178" s="2787"/>
      <c r="N178" s="2911" t="s">
        <v>13923</v>
      </c>
      <c r="O178" s="2912" t="s">
        <v>14603</v>
      </c>
      <c r="P178" s="2756" t="s">
        <v>14235</v>
      </c>
      <c r="Q178" s="1007" t="s">
        <v>11503</v>
      </c>
      <c r="R178" s="1007">
        <f t="shared" si="0"/>
        <v>2014</v>
      </c>
      <c r="S178" s="1546" t="s">
        <v>14403</v>
      </c>
      <c r="T178" s="1546">
        <v>1600</v>
      </c>
      <c r="U178" s="1555"/>
      <c r="V178" s="1555"/>
      <c r="W178" s="1557">
        <v>1650</v>
      </c>
      <c r="X178" s="1691">
        <f t="shared" si="1"/>
        <v>1700</v>
      </c>
    </row>
    <row r="179" spans="1:24" ht="26.25" customHeight="1">
      <c r="A179" s="1553"/>
      <c r="B179" s="1546"/>
      <c r="C179" s="1803"/>
      <c r="D179" s="1546"/>
      <c r="E179" s="1565" t="s">
        <v>191</v>
      </c>
      <c r="F179" s="1565" t="s">
        <v>191</v>
      </c>
      <c r="G179" s="1565" t="s">
        <v>191</v>
      </c>
      <c r="H179" s="1493"/>
      <c r="I179" s="1546"/>
      <c r="J179" s="1546" t="s">
        <v>14363</v>
      </c>
      <c r="K179" s="1545"/>
      <c r="L179" s="2758"/>
      <c r="M179" s="2787"/>
      <c r="N179" s="2758"/>
      <c r="O179" s="2913"/>
      <c r="P179" s="2758"/>
      <c r="Q179" s="1565" t="s">
        <v>447</v>
      </c>
      <c r="R179" s="1007">
        <f t="shared" si="0"/>
        <v>2016</v>
      </c>
      <c r="S179" s="1546" t="s">
        <v>14404</v>
      </c>
      <c r="T179" s="1546">
        <v>2160</v>
      </c>
      <c r="U179" s="1555"/>
      <c r="V179" s="1555"/>
      <c r="W179" s="1557">
        <v>1650</v>
      </c>
      <c r="X179" s="1691">
        <f t="shared" si="1"/>
        <v>1700</v>
      </c>
    </row>
    <row r="180" spans="1:24" ht="26.25" customHeight="1">
      <c r="A180" s="1553"/>
      <c r="B180" s="1546"/>
      <c r="C180" s="1803"/>
      <c r="D180" s="1546"/>
      <c r="E180" s="1565" t="s">
        <v>191</v>
      </c>
      <c r="F180" s="1565" t="s">
        <v>191</v>
      </c>
      <c r="G180" s="1565" t="s">
        <v>191</v>
      </c>
      <c r="H180" s="1493"/>
      <c r="I180" s="1546"/>
      <c r="J180" s="1546" t="s">
        <v>12948</v>
      </c>
      <c r="K180" s="1545"/>
      <c r="L180" s="2757"/>
      <c r="M180" s="2786"/>
      <c r="N180" s="2757"/>
      <c r="O180" s="2914"/>
      <c r="P180" s="2757"/>
      <c r="Q180" s="1565" t="s">
        <v>8133</v>
      </c>
      <c r="R180" s="1007">
        <f t="shared" si="0"/>
        <v>2014</v>
      </c>
      <c r="S180" s="1546" t="s">
        <v>14405</v>
      </c>
      <c r="T180" s="1546">
        <v>1807</v>
      </c>
      <c r="U180" s="1555"/>
      <c r="V180" s="1555"/>
      <c r="W180" s="1557">
        <v>1750</v>
      </c>
      <c r="X180" s="1691">
        <f t="shared" si="1"/>
        <v>1800</v>
      </c>
    </row>
    <row r="181" spans="1:24" ht="26.25" customHeight="1">
      <c r="A181" s="1553"/>
      <c r="B181" s="1546"/>
      <c r="C181" s="1803"/>
      <c r="D181" s="1546"/>
      <c r="E181" s="1565" t="s">
        <v>191</v>
      </c>
      <c r="F181" s="1565" t="s">
        <v>191</v>
      </c>
      <c r="G181" s="1565" t="s">
        <v>191</v>
      </c>
      <c r="H181" s="1493"/>
      <c r="I181" s="1546"/>
      <c r="J181" s="1546"/>
      <c r="K181" s="1545"/>
      <c r="L181" s="2756" t="s">
        <v>14375</v>
      </c>
      <c r="M181" s="2756" t="s">
        <v>14241</v>
      </c>
      <c r="N181" s="1818"/>
      <c r="O181" s="2912" t="s">
        <v>14602</v>
      </c>
      <c r="P181" s="2756" t="s">
        <v>14234</v>
      </c>
      <c r="Q181" s="1565" t="s">
        <v>14229</v>
      </c>
      <c r="R181" s="1007">
        <f t="shared" si="0"/>
        <v>2016</v>
      </c>
      <c r="S181" s="1546" t="s">
        <v>14406</v>
      </c>
      <c r="T181" s="1546">
        <v>1600</v>
      </c>
      <c r="U181" s="1555"/>
      <c r="V181" s="1555"/>
      <c r="W181" s="1557">
        <v>1650</v>
      </c>
      <c r="X181" s="1691">
        <f t="shared" si="1"/>
        <v>1700</v>
      </c>
    </row>
    <row r="182" spans="1:24" ht="26.25" customHeight="1">
      <c r="A182" s="1553"/>
      <c r="B182" s="1546"/>
      <c r="C182" s="1803"/>
      <c r="D182" s="1546"/>
      <c r="E182" s="1565" t="s">
        <v>191</v>
      </c>
      <c r="F182" s="1565" t="s">
        <v>191</v>
      </c>
      <c r="G182" s="1565" t="s">
        <v>191</v>
      </c>
      <c r="H182" s="1493"/>
      <c r="I182" s="1546"/>
      <c r="J182" s="1546"/>
      <c r="K182" s="1545"/>
      <c r="L182" s="2757"/>
      <c r="M182" s="2757"/>
      <c r="N182" s="1818"/>
      <c r="O182" s="2914"/>
      <c r="P182" s="2757"/>
      <c r="Q182" s="1565" t="s">
        <v>14230</v>
      </c>
      <c r="R182" s="1007">
        <f t="shared" si="0"/>
        <v>2015</v>
      </c>
      <c r="S182" s="1546" t="s">
        <v>14407</v>
      </c>
      <c r="T182" s="1546">
        <v>1630</v>
      </c>
      <c r="U182" s="1555"/>
      <c r="V182" s="1555"/>
      <c r="W182" s="1557">
        <v>1650</v>
      </c>
      <c r="X182" s="1691">
        <f t="shared" si="1"/>
        <v>1700</v>
      </c>
    </row>
    <row r="183" spans="1:24" ht="26.25" customHeight="1">
      <c r="A183" s="1553"/>
      <c r="B183" s="1546"/>
      <c r="C183" s="1791" t="s">
        <v>3121</v>
      </c>
      <c r="D183" s="1546"/>
      <c r="E183" s="1546"/>
      <c r="F183" s="1546"/>
      <c r="G183" s="1546"/>
      <c r="H183" s="1007"/>
      <c r="I183" s="1546"/>
      <c r="J183" s="1546"/>
      <c r="K183" s="1545"/>
      <c r="L183" s="425" t="s">
        <v>3590</v>
      </c>
      <c r="M183" s="1013"/>
      <c r="N183" s="1013"/>
      <c r="O183" s="1546"/>
      <c r="P183" s="1546"/>
      <c r="Q183" s="1546"/>
      <c r="R183" s="1546"/>
      <c r="S183" s="1546"/>
      <c r="T183" s="1546"/>
      <c r="U183" s="1555"/>
      <c r="V183" s="1555"/>
      <c r="W183" s="1814">
        <f>SUM(W173:W182)</f>
        <v>16900</v>
      </c>
      <c r="X183" s="1824">
        <f>SUM(X173:X182)</f>
        <v>17400</v>
      </c>
    </row>
    <row r="184" spans="1:24" ht="26.25" customHeight="1">
      <c r="A184" s="1553"/>
      <c r="B184" s="1546"/>
      <c r="C184" s="1803"/>
      <c r="D184" s="1546"/>
      <c r="E184" s="1546"/>
      <c r="F184" s="1546"/>
      <c r="G184" s="1546"/>
      <c r="H184" s="1007"/>
      <c r="I184" s="1546"/>
      <c r="J184" s="1546"/>
      <c r="K184" s="1545"/>
      <c r="L184" s="1013"/>
      <c r="M184" s="1545"/>
      <c r="N184" s="1013"/>
      <c r="O184" s="1546"/>
      <c r="P184" s="1546"/>
      <c r="Q184" s="1007"/>
      <c r="R184" s="1546"/>
      <c r="S184" s="1546"/>
      <c r="T184" s="1546"/>
      <c r="U184" s="1555"/>
      <c r="V184" s="1555"/>
      <c r="W184" s="1557" t="s">
        <v>14371</v>
      </c>
      <c r="X184" s="1558">
        <f>X183+300</f>
        <v>17700</v>
      </c>
    </row>
    <row r="185" spans="1:24" ht="26.25" customHeight="1">
      <c r="A185" s="1553"/>
      <c r="B185" s="1546"/>
      <c r="C185" s="1786"/>
      <c r="D185" s="1546"/>
      <c r="E185" s="1546"/>
      <c r="F185" s="1007"/>
      <c r="G185" s="1007"/>
      <c r="H185" s="1493"/>
      <c r="I185" s="1546"/>
      <c r="J185" s="1546"/>
      <c r="K185" s="1545"/>
      <c r="L185" s="1013"/>
      <c r="M185" s="2756" t="s">
        <v>14241</v>
      </c>
      <c r="N185" s="2907" t="s">
        <v>14372</v>
      </c>
      <c r="O185" s="1013"/>
      <c r="P185" s="1013" t="s">
        <v>14232</v>
      </c>
      <c r="Q185" s="1565" t="s">
        <v>14228</v>
      </c>
      <c r="R185" s="1007">
        <f>IF(MID(RIGHT(S185,8),1,1)="M",2021,IF(MID(RIGHT(S185,8),1,1)="N",2022,IF(MID(RIGHT(S185,8),1,1)="P",2023,IF(MID(RIGHT(S185,8),1,1)="R",1994,IF(MID(RIGHT(S185,8),1,1)="S",1995,IF(MID(RIGHT(S185,8),1,1)="T",1996,IF(MID(RIGHT(S185,8),1,1)="V",1997,IF(MID(RIGHT(S185,8),1,1)="W",1998,IF(MID(RIGHT(S185,8),1,1)="X",1999,IF(MID(RIGHT(S185,8),1,1)="Y",2000,IF(MID(RIGHT(S185,8),1,1)="1",2001,IF(MID(RIGHT(S185,8),1,1)="2",2002,IF(MID(RIGHT(S185,8),1,1)="3",2003,IF(MID(RIGHT(S185,8),1,1)="4",2004,IF(MID(RIGHT(S185,8),1,1)="5",2005,IF(MID(RIGHT(S185,8),1,1)="6",2006,IF(MID(RIGHT(S185,8),1,1)="7",2007,IF(MID(RIGHT(S185,8),1,1)="8",2008,IF(MID(RIGHT(S185,8),1,1)="9",2009,IF(MID(RIGHT(S185,8),1,1)="A",2010,IF(MID(RIGHT(S185,8),1,1)="B",2011,IF(MID(RIGHT(S185,8),1,1)="C",2012,IF(MID(RIGHT(S185,8),1,1)="D",2013,IF(MID(RIGHT(S185,8),1,1)="E",2014,IF(MID(RIGHT(S185,8),1,1)="F",2015,IF(MID(RIGHT(S185,8),1,1)="G",2016,IF(MID(RIGHT(S185,8),1,1)="H",2017,IF(MID(RIGHT(S185,8),1,1)="J",2018,IF(MID(RIGHT(S185,8),1,1)="K",2019,IF(MID(RIGHT(S185,8),1,1)="L",2020,""))))))))))))))))))))))))))))))</f>
        <v>2016</v>
      </c>
      <c r="S185" s="1546" t="s">
        <v>14488</v>
      </c>
      <c r="T185" s="1546">
        <v>1600</v>
      </c>
      <c r="U185" s="1555"/>
      <c r="V185" s="1555"/>
      <c r="W185" s="1557" t="s">
        <v>14595</v>
      </c>
      <c r="X185" s="1691" t="s">
        <v>14596</v>
      </c>
    </row>
    <row r="186" spans="1:24" ht="26.25" customHeight="1">
      <c r="A186" s="1553"/>
      <c r="B186" s="1546"/>
      <c r="C186" s="1786"/>
      <c r="D186" s="1546"/>
      <c r="E186" s="1546"/>
      <c r="F186" s="1007"/>
      <c r="G186" s="1007"/>
      <c r="H186" s="1493"/>
      <c r="I186" s="1546"/>
      <c r="J186" s="1546"/>
      <c r="K186" s="1545"/>
      <c r="L186" s="1013"/>
      <c r="M186" s="2758"/>
      <c r="N186" s="2908"/>
      <c r="O186" s="1013"/>
      <c r="P186" s="2756" t="s">
        <v>14233</v>
      </c>
      <c r="Q186" s="1565" t="s">
        <v>9021</v>
      </c>
      <c r="R186" s="1007">
        <f>IF(MID(RIGHT(S186,8),1,1)="M",2021,IF(MID(RIGHT(S186,8),1,1)="N",2022,IF(MID(RIGHT(S186,8),1,1)="P",2023,IF(MID(RIGHT(S186,8),1,1)="R",1994,IF(MID(RIGHT(S186,8),1,1)="S",1995,IF(MID(RIGHT(S186,8),1,1)="T",1996,IF(MID(RIGHT(S186,8),1,1)="V",1997,IF(MID(RIGHT(S186,8),1,1)="W",1998,IF(MID(RIGHT(S186,8),1,1)="X",1999,IF(MID(RIGHT(S186,8),1,1)="Y",2000,IF(MID(RIGHT(S186,8),1,1)="1",2001,IF(MID(RIGHT(S186,8),1,1)="2",2002,IF(MID(RIGHT(S186,8),1,1)="3",2003,IF(MID(RIGHT(S186,8),1,1)="4",2004,IF(MID(RIGHT(S186,8),1,1)="5",2005,IF(MID(RIGHT(S186,8),1,1)="6",2006,IF(MID(RIGHT(S186,8),1,1)="7",2007,IF(MID(RIGHT(S186,8),1,1)="8",2008,IF(MID(RIGHT(S186,8),1,1)="9",2009,IF(MID(RIGHT(S186,8),1,1)="A",2010,IF(MID(RIGHT(S186,8),1,1)="B",2011,IF(MID(RIGHT(S186,8),1,1)="C",2012,IF(MID(RIGHT(S186,8),1,1)="D",2013,IF(MID(RIGHT(S186,8),1,1)="E",2014,IF(MID(RIGHT(S186,8),1,1)="F",2015,IF(MID(RIGHT(S186,8),1,1)="G",2016,IF(MID(RIGHT(S186,8),1,1)="H",2017,IF(MID(RIGHT(S186,8),1,1)="J",2018,IF(MID(RIGHT(S186,8),1,1)="K",2019,IF(MID(RIGHT(S186,8),1,1)="L",2020,""))))))))))))))))))))))))))))))</f>
        <v>2016</v>
      </c>
      <c r="S186" s="1546" t="s">
        <v>14489</v>
      </c>
      <c r="T186" s="1546">
        <v>1810</v>
      </c>
      <c r="U186" s="1555"/>
      <c r="V186" s="1555"/>
      <c r="W186" s="1557"/>
      <c r="X186" s="1691"/>
    </row>
    <row r="187" spans="1:24" ht="26.25" customHeight="1">
      <c r="A187" s="1553"/>
      <c r="B187" s="1546"/>
      <c r="C187" s="1786"/>
      <c r="D187" s="1546"/>
      <c r="E187" s="1546"/>
      <c r="F187" s="1007"/>
      <c r="G187" s="1007"/>
      <c r="H187" s="1493"/>
      <c r="I187" s="1546"/>
      <c r="J187" s="1546"/>
      <c r="K187" s="1545"/>
      <c r="L187" s="1013"/>
      <c r="M187" s="2758"/>
      <c r="N187" s="2908"/>
      <c r="O187" s="1013"/>
      <c r="P187" s="2758"/>
      <c r="Q187" s="1565" t="s">
        <v>7104</v>
      </c>
      <c r="R187" s="1007">
        <f>IF(MID(RIGHT(S187,8),1,1)="M",2021,IF(MID(RIGHT(S187,8),1,1)="N",2022,IF(MID(RIGHT(S187,8),1,1)="P",2023,IF(MID(RIGHT(S187,8),1,1)="R",1994,IF(MID(RIGHT(S187,8),1,1)="S",1995,IF(MID(RIGHT(S187,8),1,1)="T",1996,IF(MID(RIGHT(S187,8),1,1)="V",1997,IF(MID(RIGHT(S187,8),1,1)="W",1998,IF(MID(RIGHT(S187,8),1,1)="X",1999,IF(MID(RIGHT(S187,8),1,1)="Y",2000,IF(MID(RIGHT(S187,8),1,1)="1",2001,IF(MID(RIGHT(S187,8),1,1)="2",2002,IF(MID(RIGHT(S187,8),1,1)="3",2003,IF(MID(RIGHT(S187,8),1,1)="4",2004,IF(MID(RIGHT(S187,8),1,1)="5",2005,IF(MID(RIGHT(S187,8),1,1)="6",2006,IF(MID(RIGHT(S187,8),1,1)="7",2007,IF(MID(RIGHT(S187,8),1,1)="8",2008,IF(MID(RIGHT(S187,8),1,1)="9",2009,IF(MID(RIGHT(S187,8),1,1)="A",2010,IF(MID(RIGHT(S187,8),1,1)="B",2011,IF(MID(RIGHT(S187,8),1,1)="C",2012,IF(MID(RIGHT(S187,8),1,1)="D",2013,IF(MID(RIGHT(S187,8),1,1)="E",2014,IF(MID(RIGHT(S187,8),1,1)="F",2015,IF(MID(RIGHT(S187,8),1,1)="G",2016,IF(MID(RIGHT(S187,8),1,1)="H",2017,IF(MID(RIGHT(S187,8),1,1)="J",2018,IF(MID(RIGHT(S187,8),1,1)="K",2019,IF(MID(RIGHT(S187,8),1,1)="L",2020,""))))))))))))))))))))))))))))))</f>
        <v>2016</v>
      </c>
      <c r="S187" s="1546" t="s">
        <v>14490</v>
      </c>
      <c r="T187" s="1546">
        <v>1250</v>
      </c>
      <c r="U187" s="1555"/>
      <c r="V187" s="1555"/>
      <c r="W187" s="1557"/>
      <c r="X187" s="1691"/>
    </row>
    <row r="188" spans="1:24" ht="26.25" customHeight="1">
      <c r="A188" s="1553"/>
      <c r="B188" s="1546"/>
      <c r="C188" s="1786"/>
      <c r="D188" s="1546"/>
      <c r="E188" s="1546"/>
      <c r="F188" s="1007"/>
      <c r="G188" s="1007"/>
      <c r="H188" s="1493"/>
      <c r="I188" s="1546"/>
      <c r="J188" s="1546"/>
      <c r="K188" s="1545"/>
      <c r="L188" s="1013"/>
      <c r="M188" s="2757"/>
      <c r="N188" s="2909"/>
      <c r="O188" s="1013"/>
      <c r="P188" s="2757"/>
      <c r="Q188" s="1565" t="s">
        <v>7104</v>
      </c>
      <c r="R188" s="1007">
        <f>IF(MID(RIGHT(S188,8),1,1)="M",2021,IF(MID(RIGHT(S188,8),1,1)="N",2022,IF(MID(RIGHT(S188,8),1,1)="P",2023,IF(MID(RIGHT(S188,8),1,1)="R",1994,IF(MID(RIGHT(S188,8),1,1)="S",1995,IF(MID(RIGHT(S188,8),1,1)="T",1996,IF(MID(RIGHT(S188,8),1,1)="V",1997,IF(MID(RIGHT(S188,8),1,1)="W",1998,IF(MID(RIGHT(S188,8),1,1)="X",1999,IF(MID(RIGHT(S188,8),1,1)="Y",2000,IF(MID(RIGHT(S188,8),1,1)="1",2001,IF(MID(RIGHT(S188,8),1,1)="2",2002,IF(MID(RIGHT(S188,8),1,1)="3",2003,IF(MID(RIGHT(S188,8),1,1)="4",2004,IF(MID(RIGHT(S188,8),1,1)="5",2005,IF(MID(RIGHT(S188,8),1,1)="6",2006,IF(MID(RIGHT(S188,8),1,1)="7",2007,IF(MID(RIGHT(S188,8),1,1)="8",2008,IF(MID(RIGHT(S188,8),1,1)="9",2009,IF(MID(RIGHT(S188,8),1,1)="A",2010,IF(MID(RIGHT(S188,8),1,1)="B",2011,IF(MID(RIGHT(S188,8),1,1)="C",2012,IF(MID(RIGHT(S188,8),1,1)="D",2013,IF(MID(RIGHT(S188,8),1,1)="E",2014,IF(MID(RIGHT(S188,8),1,1)="F",2015,IF(MID(RIGHT(S188,8),1,1)="G",2016,IF(MID(RIGHT(S188,8),1,1)="H",2017,IF(MID(RIGHT(S188,8),1,1)="J",2018,IF(MID(RIGHT(S188,8),1,1)="K",2019,IF(MID(RIGHT(S188,8),1,1)="L",2020,""))))))))))))))))))))))))))))))</f>
        <v>2016</v>
      </c>
      <c r="S188" s="1546" t="s">
        <v>14491</v>
      </c>
      <c r="T188" s="1546">
        <v>1250</v>
      </c>
      <c r="U188" s="1555"/>
      <c r="V188" s="1555"/>
      <c r="W188" s="1557"/>
      <c r="X188" s="1691"/>
    </row>
    <row r="189" spans="1:24" ht="26.25" customHeight="1" thickBot="1">
      <c r="A189" s="1008"/>
      <c r="B189" s="1009"/>
      <c r="C189" s="1009"/>
      <c r="D189" s="1009"/>
      <c r="E189" s="1009"/>
      <c r="F189" s="1009"/>
      <c r="G189" s="1009"/>
      <c r="H189" s="1009"/>
      <c r="I189" s="1009"/>
      <c r="J189" s="1009"/>
      <c r="K189" s="611" t="s">
        <v>14144</v>
      </c>
      <c r="L189" s="1009"/>
      <c r="M189" s="1009"/>
      <c r="N189" s="1014"/>
      <c r="O189" s="1014"/>
      <c r="P189" s="1025"/>
      <c r="Q189" s="1009"/>
      <c r="R189" s="1009"/>
      <c r="S189" s="1026"/>
      <c r="T189" s="1026"/>
      <c r="U189" s="1027"/>
      <c r="V189" s="1028"/>
      <c r="W189" s="1029"/>
      <c r="X189" s="1030"/>
    </row>
    <row r="191" spans="1:24" ht="26.25" customHeight="1" thickBot="1"/>
    <row r="192" spans="1:24" ht="26.25" customHeight="1">
      <c r="A192" s="924" t="s">
        <v>188</v>
      </c>
      <c r="B192" s="925"/>
      <c r="C192" s="925" t="s">
        <v>10562</v>
      </c>
      <c r="D192" s="925" t="s">
        <v>190</v>
      </c>
      <c r="E192" s="925" t="s">
        <v>191</v>
      </c>
      <c r="F192" s="925" t="s">
        <v>191</v>
      </c>
      <c r="G192" s="925" t="s">
        <v>191</v>
      </c>
      <c r="H192" s="1499"/>
      <c r="I192" s="925" t="s">
        <v>10531</v>
      </c>
      <c r="J192" s="925" t="s">
        <v>13986</v>
      </c>
      <c r="K192" s="927" t="s">
        <v>13903</v>
      </c>
      <c r="L192" s="925" t="s">
        <v>14207</v>
      </c>
      <c r="M192" s="2872" t="s">
        <v>14091</v>
      </c>
      <c r="N192" s="927" t="s">
        <v>14089</v>
      </c>
      <c r="O192" s="927" t="s">
        <v>14066</v>
      </c>
      <c r="P192" s="928" t="s">
        <v>14687</v>
      </c>
      <c r="Q192" s="925" t="s">
        <v>10615</v>
      </c>
      <c r="R192" s="925">
        <f>IF(MID(RIGHT(S192,8),1,1)="M",2021,IF(MID(RIGHT(S192,8),1,1)="N",2022,IF(MID(RIGHT(S192,8),1,1)="P",2023,IF(MID(RIGHT(S192,8),1,1)="R",1994,IF(MID(RIGHT(S192,8),1,1)="S",1995,IF(MID(RIGHT(S192,8),1,1)="T",1996,IF(MID(RIGHT(S192,8),1,1)="V",1997,IF(MID(RIGHT(S192,8),1,1)="W",1998,IF(MID(RIGHT(S192,8),1,1)="X",1999,IF(MID(RIGHT(S192,8),1,1)="Y",2000,IF(MID(RIGHT(S192,8),1,1)="1",2001,IF(MID(RIGHT(S192,8),1,1)="2",2002,IF(MID(RIGHT(S192,8),1,1)="3",2003,IF(MID(RIGHT(S192,8),1,1)="4",2004,IF(MID(RIGHT(S192,8),1,1)="5",2005,IF(MID(RIGHT(S192,8),1,1)="6",2006,IF(MID(RIGHT(S192,8),1,1)="7",2007,IF(MID(RIGHT(S192,8),1,1)="8",2008,IF(MID(RIGHT(S192,8),1,1)="9",2009,IF(MID(RIGHT(S192,8),1,1)="A",2010,IF(MID(RIGHT(S192,8),1,1)="B",2011,IF(MID(RIGHT(S192,8),1,1)="C",2012,IF(MID(RIGHT(S192,8),1,1)="D",2013,IF(MID(RIGHT(S192,8),1,1)="E",2014,IF(MID(RIGHT(S192,8),1,1)="F",2015,IF(MID(RIGHT(S192,8),1,1)="G",2016,IF(MID(RIGHT(S192,8),1,1)="H",2017,IF(MID(RIGHT(S192,8),1,1)="J",2018,IF(MID(RIGHT(S192,8),1,1)="K",2019,IF(MID(RIGHT(S192,8),1,1)="L",2020,""))))))))))))))))))))))))))))))</f>
        <v>2022</v>
      </c>
      <c r="S192" s="925" t="s">
        <v>14082</v>
      </c>
      <c r="T192" s="925">
        <v>3020</v>
      </c>
      <c r="U192" s="929">
        <v>45522</v>
      </c>
      <c r="V192" s="929">
        <v>45555</v>
      </c>
      <c r="W192" s="989">
        <v>3010</v>
      </c>
      <c r="X192" s="1793">
        <v>3550</v>
      </c>
    </row>
    <row r="193" spans="1:24" ht="26.25" customHeight="1">
      <c r="A193" s="931"/>
      <c r="B193" s="932"/>
      <c r="C193" s="320" t="s">
        <v>13512</v>
      </c>
      <c r="D193" s="932"/>
      <c r="E193" s="932"/>
      <c r="F193" s="932"/>
      <c r="G193" s="932"/>
      <c r="H193" s="932"/>
      <c r="I193" s="932" t="s">
        <v>194</v>
      </c>
      <c r="J193" s="412" t="s">
        <v>13987</v>
      </c>
      <c r="K193" s="934" t="s">
        <v>195</v>
      </c>
      <c r="L193" s="961" t="s">
        <v>3359</v>
      </c>
      <c r="M193" s="2874"/>
      <c r="N193" s="73" t="s">
        <v>2435</v>
      </c>
      <c r="O193" s="779"/>
      <c r="P193" s="935"/>
      <c r="Q193" s="932" t="s">
        <v>375</v>
      </c>
      <c r="R193" s="932">
        <f>IF(MID(RIGHT(S193,8),1,1)="M",2021,IF(MID(RIGHT(S193,8),1,1)="N",2022,IF(MID(RIGHT(S193,8),1,1)="P",2023,IF(MID(RIGHT(S193,8),1,1)="R",1994,IF(MID(RIGHT(S193,8),1,1)="S",1995,IF(MID(RIGHT(S193,8),1,1)="T",1996,IF(MID(RIGHT(S193,8),1,1)="V",1997,IF(MID(RIGHT(S193,8),1,1)="W",1998,IF(MID(RIGHT(S193,8),1,1)="X",1999,IF(MID(RIGHT(S193,8),1,1)="Y",2000,IF(MID(RIGHT(S193,8),1,1)="1",2001,IF(MID(RIGHT(S193,8),1,1)="2",2002,IF(MID(RIGHT(S193,8),1,1)="3",2003,IF(MID(RIGHT(S193,8),1,1)="4",2004,IF(MID(RIGHT(S193,8),1,1)="5",2005,IF(MID(RIGHT(S193,8),1,1)="6",2006,IF(MID(RIGHT(S193,8),1,1)="7",2007,IF(MID(RIGHT(S193,8),1,1)="8",2008,IF(MID(RIGHT(S193,8),1,1)="9",2009,IF(MID(RIGHT(S193,8),1,1)="A",2010,IF(MID(RIGHT(S193,8),1,1)="B",2011,IF(MID(RIGHT(S193,8),1,1)="C",2012,IF(MID(RIGHT(S193,8),1,1)="D",2013,IF(MID(RIGHT(S193,8),1,1)="E",2014,IF(MID(RIGHT(S193,8),1,1)="F",2015,IF(MID(RIGHT(S193,8),1,1)="G",2016,IF(MID(RIGHT(S193,8),1,1)="H",2017,IF(MID(RIGHT(S193,8),1,1)="J",2018,IF(MID(RIGHT(S193,8),1,1)="K",2019,IF(MID(RIGHT(S193,8),1,1)="L",2020,""))))))))))))))))))))))))))))))</f>
        <v>2023</v>
      </c>
      <c r="S193" s="932" t="s">
        <v>14083</v>
      </c>
      <c r="T193" s="932">
        <v>1515</v>
      </c>
      <c r="U193" s="937">
        <v>45530</v>
      </c>
      <c r="V193" s="937">
        <v>45563</v>
      </c>
      <c r="W193" s="938">
        <v>2900</v>
      </c>
      <c r="X193" s="939">
        <v>3500</v>
      </c>
    </row>
    <row r="194" spans="1:24" ht="26.25" customHeight="1">
      <c r="A194" s="931"/>
      <c r="B194" s="932"/>
      <c r="C194" s="932" t="s">
        <v>12776</v>
      </c>
      <c r="D194" s="932" t="s">
        <v>191</v>
      </c>
      <c r="E194" s="932"/>
      <c r="F194" s="932"/>
      <c r="G194" s="932"/>
      <c r="H194" s="932"/>
      <c r="I194" s="932"/>
      <c r="J194" s="932"/>
      <c r="K194" s="779" t="s">
        <v>4335</v>
      </c>
      <c r="L194" s="779"/>
      <c r="M194" s="2910" t="s">
        <v>14092</v>
      </c>
      <c r="N194" s="73" t="s">
        <v>3907</v>
      </c>
      <c r="O194" s="779"/>
      <c r="P194" s="935"/>
      <c r="Q194" s="932" t="s">
        <v>1661</v>
      </c>
      <c r="R194" s="932">
        <v>2024</v>
      </c>
      <c r="S194" s="932" t="s">
        <v>14084</v>
      </c>
      <c r="T194" s="932">
        <v>1585</v>
      </c>
      <c r="U194" s="936">
        <v>45529</v>
      </c>
      <c r="V194" s="936">
        <v>45569</v>
      </c>
      <c r="W194" s="938" t="s">
        <v>14550</v>
      </c>
      <c r="X194" s="939" t="s">
        <v>14686</v>
      </c>
    </row>
    <row r="195" spans="1:24" ht="26.25" customHeight="1">
      <c r="A195" s="931"/>
      <c r="B195" s="932"/>
      <c r="C195" s="932" t="s">
        <v>12778</v>
      </c>
      <c r="D195" s="932" t="s">
        <v>191</v>
      </c>
      <c r="E195" s="932"/>
      <c r="F195" s="932"/>
      <c r="G195" s="932"/>
      <c r="H195" s="932"/>
      <c r="I195" s="932"/>
      <c r="J195" s="932"/>
      <c r="K195" s="940" t="s">
        <v>8972</v>
      </c>
      <c r="L195" s="779"/>
      <c r="M195" s="2874"/>
      <c r="N195" s="73" t="s">
        <v>12674</v>
      </c>
      <c r="O195" s="779"/>
      <c r="P195" s="935"/>
      <c r="Q195" s="932" t="s">
        <v>377</v>
      </c>
      <c r="R195" s="932">
        <f>IF(MID(RIGHT(S195,8),1,1)="M",2021,IF(MID(RIGHT(S195,8),1,1)="N",2022,IF(MID(RIGHT(S195,8),1,1)="P",2023,IF(MID(RIGHT(S195,8),1,1)="R",1994,IF(MID(RIGHT(S195,8),1,1)="S",1995,IF(MID(RIGHT(S195,8),1,1)="T",1996,IF(MID(RIGHT(S195,8),1,1)="V",1997,IF(MID(RIGHT(S195,8),1,1)="W",1998,IF(MID(RIGHT(S195,8),1,1)="X",1999,IF(MID(RIGHT(S195,8),1,1)="Y",2000,IF(MID(RIGHT(S195,8),1,1)="1",2001,IF(MID(RIGHT(S195,8),1,1)="2",2002,IF(MID(RIGHT(S195,8),1,1)="3",2003,IF(MID(RIGHT(S195,8),1,1)="4",2004,IF(MID(RIGHT(S195,8),1,1)="5",2005,IF(MID(RIGHT(S195,8),1,1)="6",2006,IF(MID(RIGHT(S195,8),1,1)="7",2007,IF(MID(RIGHT(S195,8),1,1)="8",2008,IF(MID(RIGHT(S195,8),1,1)="9",2009,IF(MID(RIGHT(S195,8),1,1)="A",2010,IF(MID(RIGHT(S195,8),1,1)="B",2011,IF(MID(RIGHT(S195,8),1,1)="C",2012,IF(MID(RIGHT(S195,8),1,1)="D",2013,IF(MID(RIGHT(S195,8),1,1)="E",2014,IF(MID(RIGHT(S195,8),1,1)="F",2015,IF(MID(RIGHT(S195,8),1,1)="G",2016,IF(MID(RIGHT(S195,8),1,1)="H",2017,IF(MID(RIGHT(S195,8),1,1)="J",2018,IF(MID(RIGHT(S195,8),1,1)="K",2019,IF(MID(RIGHT(S195,8),1,1)="L",2020,""))))))))))))))))))))))))))))))</f>
        <v>2022</v>
      </c>
      <c r="S195" s="932" t="s">
        <v>14085</v>
      </c>
      <c r="T195" s="932">
        <v>1770</v>
      </c>
      <c r="U195" s="1342"/>
      <c r="V195" s="936"/>
      <c r="W195" s="938"/>
      <c r="X195" s="939"/>
    </row>
    <row r="196" spans="1:24" ht="26.25" customHeight="1">
      <c r="A196" s="931"/>
      <c r="B196" s="932"/>
      <c r="C196" s="932" t="s">
        <v>13047</v>
      </c>
      <c r="D196" s="932" t="s">
        <v>191</v>
      </c>
      <c r="E196" s="932"/>
      <c r="F196" s="932"/>
      <c r="G196" s="932"/>
      <c r="H196" s="932"/>
      <c r="I196" s="932"/>
      <c r="J196" s="932"/>
      <c r="K196" s="940"/>
      <c r="L196" s="950"/>
      <c r="M196" s="950"/>
      <c r="N196" s="950"/>
      <c r="O196" s="950"/>
      <c r="P196" s="935"/>
      <c r="Q196" s="932"/>
      <c r="R196" s="932"/>
      <c r="S196" s="933" t="s">
        <v>189</v>
      </c>
      <c r="T196" s="933">
        <v>3750</v>
      </c>
      <c r="U196" s="937"/>
      <c r="V196" s="937"/>
      <c r="W196" s="938"/>
      <c r="X196" s="939"/>
    </row>
    <row r="197" spans="1:24" ht="26.25" customHeight="1">
      <c r="A197" s="931"/>
      <c r="B197" s="932"/>
      <c r="C197" s="932" t="s">
        <v>10002</v>
      </c>
      <c r="D197" s="932" t="s">
        <v>191</v>
      </c>
      <c r="E197" s="932"/>
      <c r="F197" s="932"/>
      <c r="G197" s="932"/>
      <c r="H197" s="932"/>
      <c r="I197" s="932"/>
      <c r="J197" s="932"/>
      <c r="K197" s="932"/>
      <c r="L197" s="950"/>
      <c r="M197" s="2559" t="s">
        <v>14130</v>
      </c>
      <c r="N197" s="2560"/>
      <c r="O197" s="2560"/>
      <c r="P197" s="2561"/>
      <c r="Q197" s="932"/>
      <c r="R197" s="932"/>
      <c r="S197" s="933" t="s">
        <v>2472</v>
      </c>
      <c r="T197" s="933">
        <f>SUM(T192:T196)</f>
        <v>11640</v>
      </c>
      <c r="U197" s="936"/>
      <c r="V197" s="936"/>
      <c r="W197" s="938"/>
      <c r="X197" s="939"/>
    </row>
    <row r="198" spans="1:24" ht="26.25" customHeight="1" thickBot="1">
      <c r="A198" s="941"/>
      <c r="B198" s="942"/>
      <c r="C198" s="942" t="s">
        <v>10003</v>
      </c>
      <c r="D198" s="942" t="s">
        <v>4036</v>
      </c>
      <c r="E198" s="942"/>
      <c r="F198" s="942"/>
      <c r="G198" s="942"/>
      <c r="H198" s="942"/>
      <c r="I198" s="942"/>
      <c r="J198" s="942"/>
      <c r="K198" s="611" t="s">
        <v>13988</v>
      </c>
      <c r="L198" s="942"/>
      <c r="M198" s="942"/>
      <c r="N198" s="943"/>
      <c r="O198" s="943"/>
      <c r="P198" s="944"/>
      <c r="Q198" s="942"/>
      <c r="R198" s="942"/>
      <c r="S198" s="945"/>
      <c r="T198" s="945"/>
      <c r="U198" s="946"/>
      <c r="V198" s="947"/>
      <c r="W198" s="948"/>
      <c r="X198" s="949"/>
    </row>
    <row r="199" spans="1:24" ht="26.25" customHeight="1">
      <c r="A199" s="924" t="s">
        <v>188</v>
      </c>
      <c r="B199" s="925"/>
      <c r="C199" s="925" t="s">
        <v>10562</v>
      </c>
      <c r="D199" s="925" t="s">
        <v>190</v>
      </c>
      <c r="E199" s="925" t="s">
        <v>191</v>
      </c>
      <c r="F199" s="925" t="s">
        <v>191</v>
      </c>
      <c r="G199" s="925" t="s">
        <v>191</v>
      </c>
      <c r="H199" s="1499"/>
      <c r="I199" s="925" t="s">
        <v>10531</v>
      </c>
      <c r="J199" s="925" t="s">
        <v>13986</v>
      </c>
      <c r="K199" s="927" t="s">
        <v>13903</v>
      </c>
      <c r="L199" s="925" t="s">
        <v>14208</v>
      </c>
      <c r="M199" s="2872" t="s">
        <v>14093</v>
      </c>
      <c r="N199" s="927" t="s">
        <v>14209</v>
      </c>
      <c r="O199" s="927" t="s">
        <v>14090</v>
      </c>
      <c r="P199" s="928" t="s">
        <v>14730</v>
      </c>
      <c r="Q199" s="925" t="s">
        <v>11203</v>
      </c>
      <c r="R199" s="925">
        <f>IF(MID(RIGHT(S199,8),1,1)="M",2021,IF(MID(RIGHT(S199,8),1,1)="N",2022,IF(MID(RIGHT(S199,8),1,1)="P",2023,IF(MID(RIGHT(S199,8),1,1)="R",1994,IF(MID(RIGHT(S199,8),1,1)="S",1995,IF(MID(RIGHT(S199,8),1,1)="T",1996,IF(MID(RIGHT(S199,8),1,1)="V",1997,IF(MID(RIGHT(S199,8),1,1)="W",1998,IF(MID(RIGHT(S199,8),1,1)="X",1999,IF(MID(RIGHT(S199,8),1,1)="Y",2000,IF(MID(RIGHT(S199,8),1,1)="1",2001,IF(MID(RIGHT(S199,8),1,1)="2",2002,IF(MID(RIGHT(S199,8),1,1)="3",2003,IF(MID(RIGHT(S199,8),1,1)="4",2004,IF(MID(RIGHT(S199,8),1,1)="5",2005,IF(MID(RIGHT(S199,8),1,1)="6",2006,IF(MID(RIGHT(S199,8),1,1)="7",2007,IF(MID(RIGHT(S199,8),1,1)="8",2008,IF(MID(RIGHT(S199,8),1,1)="9",2009,IF(MID(RIGHT(S199,8),1,1)="A",2010,IF(MID(RIGHT(S199,8),1,1)="B",2011,IF(MID(RIGHT(S199,8),1,1)="C",2012,IF(MID(RIGHT(S199,8),1,1)="D",2013,IF(MID(RIGHT(S199,8),1,1)="E",2014,IF(MID(RIGHT(S199,8),1,1)="F",2015,IF(MID(RIGHT(S199,8),1,1)="G",2016,IF(MID(RIGHT(S199,8),1,1)="H",2017,IF(MID(RIGHT(S199,8),1,1)="J",2018,IF(MID(RIGHT(S199,8),1,1)="K",2019,IF(MID(RIGHT(S199,8),1,1)="L",2020,""))))))))))))))))))))))))))))))</f>
        <v>2013</v>
      </c>
      <c r="S199" s="925" t="s">
        <v>14086</v>
      </c>
      <c r="T199" s="925">
        <v>3040</v>
      </c>
      <c r="U199" s="929">
        <v>45522</v>
      </c>
      <c r="V199" s="929">
        <v>45555</v>
      </c>
      <c r="W199" s="989">
        <v>3010</v>
      </c>
      <c r="X199" s="1793">
        <v>3550</v>
      </c>
    </row>
    <row r="200" spans="1:24" ht="26.25" customHeight="1">
      <c r="A200" s="931"/>
      <c r="B200" s="932"/>
      <c r="C200" s="320" t="s">
        <v>13512</v>
      </c>
      <c r="D200" s="932"/>
      <c r="E200" s="932"/>
      <c r="F200" s="932"/>
      <c r="G200" s="932"/>
      <c r="H200" s="932"/>
      <c r="I200" s="932" t="s">
        <v>194</v>
      </c>
      <c r="J200" s="412" t="s">
        <v>14045</v>
      </c>
      <c r="K200" s="934" t="s">
        <v>195</v>
      </c>
      <c r="L200" s="961" t="s">
        <v>3359</v>
      </c>
      <c r="M200" s="2874"/>
      <c r="N200" s="73" t="s">
        <v>2435</v>
      </c>
      <c r="O200" s="779"/>
      <c r="P200" s="935"/>
      <c r="Q200" s="932" t="s">
        <v>11203</v>
      </c>
      <c r="R200" s="932">
        <f>IF(MID(RIGHT(S200,8),1,1)="M",2021,IF(MID(RIGHT(S200,8),1,1)="N",2022,IF(MID(RIGHT(S200,8),1,1)="P",2023,IF(MID(RIGHT(S200,8),1,1)="R",1994,IF(MID(RIGHT(S200,8),1,1)="S",1995,IF(MID(RIGHT(S200,8),1,1)="T",1996,IF(MID(RIGHT(S200,8),1,1)="V",1997,IF(MID(RIGHT(S200,8),1,1)="W",1998,IF(MID(RIGHT(S200,8),1,1)="X",1999,IF(MID(RIGHT(S200,8),1,1)="Y",2000,IF(MID(RIGHT(S200,8),1,1)="1",2001,IF(MID(RIGHT(S200,8),1,1)="2",2002,IF(MID(RIGHT(S200,8),1,1)="3",2003,IF(MID(RIGHT(S200,8),1,1)="4",2004,IF(MID(RIGHT(S200,8),1,1)="5",2005,IF(MID(RIGHT(S200,8),1,1)="6",2006,IF(MID(RIGHT(S200,8),1,1)="7",2007,IF(MID(RIGHT(S200,8),1,1)="8",2008,IF(MID(RIGHT(S200,8),1,1)="9",2009,IF(MID(RIGHT(S200,8),1,1)="A",2010,IF(MID(RIGHT(S200,8),1,1)="B",2011,IF(MID(RIGHT(S200,8),1,1)="C",2012,IF(MID(RIGHT(S200,8),1,1)="D",2013,IF(MID(RIGHT(S200,8),1,1)="E",2014,IF(MID(RIGHT(S200,8),1,1)="F",2015,IF(MID(RIGHT(S200,8),1,1)="G",2016,IF(MID(RIGHT(S200,8),1,1)="H",2017,IF(MID(RIGHT(S200,8),1,1)="J",2018,IF(MID(RIGHT(S200,8),1,1)="K",2019,IF(MID(RIGHT(S200,8),1,1)="L",2020,""))))))))))))))))))))))))))))))</f>
        <v>2014</v>
      </c>
      <c r="S200" s="932" t="s">
        <v>14087</v>
      </c>
      <c r="T200" s="932">
        <v>3040</v>
      </c>
      <c r="U200" s="937">
        <v>45530</v>
      </c>
      <c r="V200" s="937">
        <v>45563</v>
      </c>
      <c r="W200" s="938">
        <v>2900</v>
      </c>
      <c r="X200" s="939">
        <v>3500</v>
      </c>
    </row>
    <row r="201" spans="1:24" ht="26.25" customHeight="1">
      <c r="A201" s="931"/>
      <c r="B201" s="932"/>
      <c r="C201" s="932" t="s">
        <v>12776</v>
      </c>
      <c r="D201" s="932" t="s">
        <v>191</v>
      </c>
      <c r="E201" s="932"/>
      <c r="F201" s="932"/>
      <c r="G201" s="932"/>
      <c r="H201" s="932"/>
      <c r="I201" s="932"/>
      <c r="J201" s="932"/>
      <c r="K201" s="779" t="s">
        <v>4335</v>
      </c>
      <c r="L201" s="779"/>
      <c r="M201" s="932" t="s">
        <v>14094</v>
      </c>
      <c r="N201" s="73" t="s">
        <v>3907</v>
      </c>
      <c r="O201" s="779"/>
      <c r="P201" s="935"/>
      <c r="Q201" s="932" t="s">
        <v>11203</v>
      </c>
      <c r="R201" s="932">
        <f>IF(MID(RIGHT(S201,8),1,1)="M",2021,IF(MID(RIGHT(S201,8),1,1)="N",2022,IF(MID(RIGHT(S201,8),1,1)="P",2023,IF(MID(RIGHT(S201,8),1,1)="R",1994,IF(MID(RIGHT(S201,8),1,1)="S",1995,IF(MID(RIGHT(S201,8),1,1)="T",1996,IF(MID(RIGHT(S201,8),1,1)="V",1997,IF(MID(RIGHT(S201,8),1,1)="W",1998,IF(MID(RIGHT(S201,8),1,1)="X",1999,IF(MID(RIGHT(S201,8),1,1)="Y",2000,IF(MID(RIGHT(S201,8),1,1)="1",2001,IF(MID(RIGHT(S201,8),1,1)="2",2002,IF(MID(RIGHT(S201,8),1,1)="3",2003,IF(MID(RIGHT(S201,8),1,1)="4",2004,IF(MID(RIGHT(S201,8),1,1)="5",2005,IF(MID(RIGHT(S201,8),1,1)="6",2006,IF(MID(RIGHT(S201,8),1,1)="7",2007,IF(MID(RIGHT(S201,8),1,1)="8",2008,IF(MID(RIGHT(S201,8),1,1)="9",2009,IF(MID(RIGHT(S201,8),1,1)="A",2010,IF(MID(RIGHT(S201,8),1,1)="B",2011,IF(MID(RIGHT(S201,8),1,1)="C",2012,IF(MID(RIGHT(S201,8),1,1)="D",2013,IF(MID(RIGHT(S201,8),1,1)="E",2014,IF(MID(RIGHT(S201,8),1,1)="F",2015,IF(MID(RIGHT(S201,8),1,1)="G",2016,IF(MID(RIGHT(S201,8),1,1)="H",2017,IF(MID(RIGHT(S201,8),1,1)="J",2018,IF(MID(RIGHT(S201,8),1,1)="K",2019,IF(MID(RIGHT(S201,8),1,1)="L",2020,""))))))))))))))))))))))))))))))</f>
        <v>2015</v>
      </c>
      <c r="S201" s="932" t="s">
        <v>14088</v>
      </c>
      <c r="T201" s="932">
        <v>3040</v>
      </c>
      <c r="U201" s="936">
        <v>45529</v>
      </c>
      <c r="V201" s="936">
        <v>45569</v>
      </c>
      <c r="W201" s="938" t="s">
        <v>14550</v>
      </c>
      <c r="X201" s="939" t="s">
        <v>14862</v>
      </c>
    </row>
    <row r="202" spans="1:24" ht="26.25" customHeight="1">
      <c r="A202" s="931"/>
      <c r="B202" s="932"/>
      <c r="C202" s="932" t="s">
        <v>12778</v>
      </c>
      <c r="D202" s="932" t="s">
        <v>191</v>
      </c>
      <c r="E202" s="932"/>
      <c r="F202" s="932"/>
      <c r="G202" s="932"/>
      <c r="H202" s="932"/>
      <c r="I202" s="932"/>
      <c r="J202" s="932"/>
      <c r="K202" s="940" t="s">
        <v>8972</v>
      </c>
      <c r="L202" s="779"/>
      <c r="M202" s="932"/>
      <c r="N202" s="73" t="s">
        <v>12674</v>
      </c>
      <c r="O202" s="779"/>
      <c r="P202" s="935"/>
      <c r="Q202" s="932"/>
      <c r="R202" s="932"/>
      <c r="S202" s="932"/>
      <c r="T202" s="932"/>
      <c r="U202" s="1342"/>
      <c r="V202" s="936"/>
      <c r="W202" s="938"/>
      <c r="X202" s="939"/>
    </row>
    <row r="203" spans="1:24" ht="26.25" customHeight="1">
      <c r="A203" s="931"/>
      <c r="B203" s="932"/>
      <c r="C203" s="932" t="s">
        <v>13047</v>
      </c>
      <c r="D203" s="932" t="s">
        <v>191</v>
      </c>
      <c r="E203" s="932"/>
      <c r="F203" s="932"/>
      <c r="G203" s="932"/>
      <c r="H203" s="932"/>
      <c r="I203" s="932"/>
      <c r="J203" s="932"/>
      <c r="K203" s="940"/>
      <c r="L203" s="950"/>
      <c r="M203" s="950"/>
      <c r="N203" s="950"/>
      <c r="O203" s="950"/>
      <c r="P203" s="935"/>
      <c r="Q203" s="932"/>
      <c r="R203" s="932"/>
      <c r="S203" s="933" t="s">
        <v>189</v>
      </c>
      <c r="T203" s="933">
        <v>3700</v>
      </c>
      <c r="U203" s="937"/>
      <c r="V203" s="937"/>
      <c r="W203" s="938"/>
      <c r="X203" s="939"/>
    </row>
    <row r="204" spans="1:24" ht="26.25" customHeight="1">
      <c r="A204" s="931"/>
      <c r="B204" s="932"/>
      <c r="C204" s="932" t="s">
        <v>10002</v>
      </c>
      <c r="D204" s="932" t="s">
        <v>191</v>
      </c>
      <c r="E204" s="932"/>
      <c r="F204" s="932"/>
      <c r="G204" s="932"/>
      <c r="H204" s="932"/>
      <c r="I204" s="932"/>
      <c r="J204" s="932"/>
      <c r="K204" s="932"/>
      <c r="L204" s="950"/>
      <c r="M204" s="2559" t="s">
        <v>14130</v>
      </c>
      <c r="N204" s="2560"/>
      <c r="O204" s="2560"/>
      <c r="P204" s="2561"/>
      <c r="Q204" s="932"/>
      <c r="R204" s="932"/>
      <c r="S204" s="933" t="s">
        <v>2472</v>
      </c>
      <c r="T204" s="933">
        <f>SUM(T199:T203)</f>
        <v>12820</v>
      </c>
      <c r="U204" s="936"/>
      <c r="V204" s="936"/>
      <c r="W204" s="938"/>
      <c r="X204" s="939"/>
    </row>
    <row r="205" spans="1:24" ht="26.25" customHeight="1" thickBot="1">
      <c r="A205" s="941"/>
      <c r="B205" s="942"/>
      <c r="C205" s="942" t="s">
        <v>10003</v>
      </c>
      <c r="D205" s="942" t="s">
        <v>4036</v>
      </c>
      <c r="E205" s="942"/>
      <c r="F205" s="942"/>
      <c r="G205" s="942"/>
      <c r="H205" s="942"/>
      <c r="I205" s="942"/>
      <c r="J205" s="942"/>
      <c r="K205" s="611" t="s">
        <v>13988</v>
      </c>
      <c r="L205" s="942"/>
      <c r="M205" s="942"/>
      <c r="N205" s="943"/>
      <c r="O205" s="943"/>
      <c r="P205" s="944"/>
      <c r="Q205" s="942"/>
      <c r="R205" s="942"/>
      <c r="S205" s="945"/>
      <c r="T205" s="945"/>
      <c r="U205" s="946"/>
      <c r="V205" s="947"/>
      <c r="W205" s="948"/>
      <c r="X205" s="949"/>
    </row>
    <row r="207" spans="1:24" ht="26.25" customHeight="1" thickBot="1"/>
    <row r="208" spans="1:24" ht="26.25" customHeight="1">
      <c r="A208" s="699" t="s">
        <v>188</v>
      </c>
      <c r="B208" s="700"/>
      <c r="C208" s="700" t="s">
        <v>154</v>
      </c>
      <c r="D208" s="700" t="s">
        <v>190</v>
      </c>
      <c r="E208" s="700" t="s">
        <v>191</v>
      </c>
      <c r="F208" s="700" t="s">
        <v>191</v>
      </c>
      <c r="G208" s="700" t="s">
        <v>191</v>
      </c>
      <c r="H208" s="1484"/>
      <c r="I208" s="700" t="s">
        <v>8125</v>
      </c>
      <c r="J208" s="715" t="s">
        <v>14056</v>
      </c>
      <c r="K208" s="1515" t="s">
        <v>11332</v>
      </c>
      <c r="L208" s="715" t="s">
        <v>14201</v>
      </c>
      <c r="M208" s="715" t="s">
        <v>14172</v>
      </c>
      <c r="N208" s="701" t="s">
        <v>14175</v>
      </c>
      <c r="O208" s="701" t="s">
        <v>14418</v>
      </c>
      <c r="P208" s="702" t="s">
        <v>14890</v>
      </c>
      <c r="Q208" s="700" t="s">
        <v>3291</v>
      </c>
      <c r="R208" s="700">
        <f>IF(MID(RIGHT(S208,8),1,1)="M",2021,IF(MID(RIGHT(S208,8),1,1)="N",2022,IF(MID(RIGHT(S208,8),1,1)="P",2023,IF(MID(RIGHT(S208,8),1,1)="R",1994,IF(MID(RIGHT(S208,8),1,1)="S",1995,IF(MID(RIGHT(S208,8),1,1)="T",1996,IF(MID(RIGHT(S208,8),1,1)="V",1997,IF(MID(RIGHT(S208,8),1,1)="W",1998,IF(MID(RIGHT(S208,8),1,1)="X",1999,IF(MID(RIGHT(S208,8),1,1)="Y",2000,IF(MID(RIGHT(S208,8),1,1)="1",2001,IF(MID(RIGHT(S208,8),1,1)="2",2002,IF(MID(RIGHT(S208,8),1,1)="3",2003,IF(MID(RIGHT(S208,8),1,1)="4",2004,IF(MID(RIGHT(S208,8),1,1)="5",2005,IF(MID(RIGHT(S208,8),1,1)="6",2006,IF(MID(RIGHT(S208,8),1,1)="7",2007,IF(MID(RIGHT(S208,8),1,1)="8",2008,IF(MID(RIGHT(S208,8),1,1)="9",2009,IF(MID(RIGHT(S208,8),1,1)="A",2010,IF(MID(RIGHT(S208,8),1,1)="B",2011,IF(MID(RIGHT(S208,8),1,1)="C",2012,IF(MID(RIGHT(S208,8),1,1)="D",2013,IF(MID(RIGHT(S208,8),1,1)="E",2014,IF(MID(RIGHT(S208,8),1,1)="F",2015,IF(MID(RIGHT(S208,8),1,1)="G",2016,IF(MID(RIGHT(S208,8),1,1)="H",2017,IF(MID(RIGHT(S208,8),1,1)="J",2018,IF(MID(RIGHT(S208,8),1,1)="K",2019,IF(MID(RIGHT(S208,8),1,1)="L",2020,""))))))))))))))))))))))))))))))</f>
        <v>2020</v>
      </c>
      <c r="S208" s="700" t="s">
        <v>14156</v>
      </c>
      <c r="T208" s="700">
        <v>1825</v>
      </c>
      <c r="U208" s="716">
        <v>45525</v>
      </c>
      <c r="V208" s="716">
        <v>45583</v>
      </c>
      <c r="W208" s="703">
        <v>5600</v>
      </c>
      <c r="X208" s="704">
        <v>7100</v>
      </c>
    </row>
    <row r="209" spans="1:24" ht="26.25" customHeight="1">
      <c r="A209" s="705"/>
      <c r="B209" s="278"/>
      <c r="C209" s="320" t="s">
        <v>8623</v>
      </c>
      <c r="D209" s="278"/>
      <c r="E209" s="278"/>
      <c r="F209" s="278"/>
      <c r="G209" s="278"/>
      <c r="H209" s="278"/>
      <c r="I209" s="278" t="s">
        <v>2578</v>
      </c>
      <c r="J209" s="317" t="s">
        <v>14059</v>
      </c>
      <c r="K209" s="280" t="s">
        <v>195</v>
      </c>
      <c r="L209" s="425" t="s">
        <v>3603</v>
      </c>
      <c r="M209" s="278"/>
      <c r="N209" s="73" t="s">
        <v>2435</v>
      </c>
      <c r="O209" s="278"/>
      <c r="P209" s="278"/>
      <c r="Q209" s="278" t="s">
        <v>3291</v>
      </c>
      <c r="R209" s="278">
        <f>IF(MID(RIGHT(S209,8),1,1)="M",2021,IF(MID(RIGHT(S209,8),1,1)="N",2022,IF(MID(RIGHT(S209,8),1,1)="P",2023,IF(MID(RIGHT(S209,8),1,1)="R",1994,IF(MID(RIGHT(S209,8),1,1)="S",1995,IF(MID(RIGHT(S209,8),1,1)="T",1996,IF(MID(RIGHT(S209,8),1,1)="V",1997,IF(MID(RIGHT(S209,8),1,1)="W",1998,IF(MID(RIGHT(S209,8),1,1)="X",1999,IF(MID(RIGHT(S209,8),1,1)="Y",2000,IF(MID(RIGHT(S209,8),1,1)="1",2001,IF(MID(RIGHT(S209,8),1,1)="2",2002,IF(MID(RIGHT(S209,8),1,1)="3",2003,IF(MID(RIGHT(S209,8),1,1)="4",2004,IF(MID(RIGHT(S209,8),1,1)="5",2005,IF(MID(RIGHT(S209,8),1,1)="6",2006,IF(MID(RIGHT(S209,8),1,1)="7",2007,IF(MID(RIGHT(S209,8),1,1)="8",2008,IF(MID(RIGHT(S209,8),1,1)="9",2009,IF(MID(RIGHT(S209,8),1,1)="A",2010,IF(MID(RIGHT(S209,8),1,1)="B",2011,IF(MID(RIGHT(S209,8),1,1)="C",2012,IF(MID(RIGHT(S209,8),1,1)="D",2013,IF(MID(RIGHT(S209,8),1,1)="E",2014,IF(MID(RIGHT(S209,8),1,1)="F",2015,IF(MID(RIGHT(S209,8),1,1)="G",2016,IF(MID(RIGHT(S209,8),1,1)="H",2017,IF(MID(RIGHT(S209,8),1,1)="J",2018,IF(MID(RIGHT(S209,8),1,1)="K",2019,IF(MID(RIGHT(S209,8),1,1)="L",2020,""))))))))))))))))))))))))))))))</f>
        <v>2020</v>
      </c>
      <c r="S209" s="278" t="s">
        <v>14157</v>
      </c>
      <c r="T209" s="278">
        <v>1815</v>
      </c>
      <c r="U209" s="719">
        <v>45526</v>
      </c>
      <c r="V209" s="719">
        <v>45585</v>
      </c>
      <c r="W209" s="283" t="s">
        <v>14887</v>
      </c>
      <c r="X209" s="706" t="s">
        <v>14439</v>
      </c>
    </row>
    <row r="210" spans="1:24" ht="26.25" customHeight="1">
      <c r="A210" s="705"/>
      <c r="B210" s="278"/>
      <c r="C210" s="278" t="s">
        <v>12776</v>
      </c>
      <c r="D210" s="278" t="s">
        <v>191</v>
      </c>
      <c r="E210" s="278"/>
      <c r="F210" s="278"/>
      <c r="G210" s="278"/>
      <c r="H210" s="278"/>
      <c r="I210" s="720"/>
      <c r="J210" s="278"/>
      <c r="K210" s="278" t="s">
        <v>14058</v>
      </c>
      <c r="L210" s="278"/>
      <c r="M210" s="278"/>
      <c r="N210" s="73" t="s">
        <v>7844</v>
      </c>
      <c r="O210" s="1371"/>
      <c r="P210" s="278"/>
      <c r="Q210" s="278" t="s">
        <v>3291</v>
      </c>
      <c r="R210" s="278">
        <f>IF(MID(RIGHT(S210,8),1,1)="M",2021,IF(MID(RIGHT(S210,8),1,1)="N",2022,IF(MID(RIGHT(S210,8),1,1)="P",2023,IF(MID(RIGHT(S210,8),1,1)="R",1994,IF(MID(RIGHT(S210,8),1,1)="S",1995,IF(MID(RIGHT(S210,8),1,1)="T",1996,IF(MID(RIGHT(S210,8),1,1)="V",1997,IF(MID(RIGHT(S210,8),1,1)="W",1998,IF(MID(RIGHT(S210,8),1,1)="X",1999,IF(MID(RIGHT(S210,8),1,1)="Y",2000,IF(MID(RIGHT(S210,8),1,1)="1",2001,IF(MID(RIGHT(S210,8),1,1)="2",2002,IF(MID(RIGHT(S210,8),1,1)="3",2003,IF(MID(RIGHT(S210,8),1,1)="4",2004,IF(MID(RIGHT(S210,8),1,1)="5",2005,IF(MID(RIGHT(S210,8),1,1)="6",2006,IF(MID(RIGHT(S210,8),1,1)="7",2007,IF(MID(RIGHT(S210,8),1,1)="8",2008,IF(MID(RIGHT(S210,8),1,1)="9",2009,IF(MID(RIGHT(S210,8),1,1)="A",2010,IF(MID(RIGHT(S210,8),1,1)="B",2011,IF(MID(RIGHT(S210,8),1,1)="C",2012,IF(MID(RIGHT(S210,8),1,1)="D",2013,IF(MID(RIGHT(S210,8),1,1)="E",2014,IF(MID(RIGHT(S210,8),1,1)="F",2015,IF(MID(RIGHT(S210,8),1,1)="G",2016,IF(MID(RIGHT(S210,8),1,1)="H",2017,IF(MID(RIGHT(S210,8),1,1)="J",2018,IF(MID(RIGHT(S210,8),1,1)="K",2019,IF(MID(RIGHT(S210,8),1,1)="L",2020,""))))))))))))))))))))))))))))))</f>
        <v>2021</v>
      </c>
      <c r="S210" s="278" t="s">
        <v>14158</v>
      </c>
      <c r="T210" s="278">
        <v>1815</v>
      </c>
      <c r="U210" s="719">
        <v>45527</v>
      </c>
      <c r="V210" s="719">
        <v>45589</v>
      </c>
      <c r="W210" s="283"/>
      <c r="X210" s="706"/>
    </row>
    <row r="211" spans="1:24" ht="26.25" customHeight="1">
      <c r="A211" s="705"/>
      <c r="B211" s="278"/>
      <c r="C211" s="278" t="s">
        <v>12778</v>
      </c>
      <c r="D211" s="278" t="s">
        <v>191</v>
      </c>
      <c r="E211" s="278"/>
      <c r="F211" s="278"/>
      <c r="G211" s="278"/>
      <c r="H211" s="278"/>
      <c r="I211" s="720" t="s">
        <v>8207</v>
      </c>
      <c r="J211" s="278"/>
      <c r="K211" s="278" t="s">
        <v>8972</v>
      </c>
      <c r="L211" s="278"/>
      <c r="M211" s="278"/>
      <c r="N211" s="73" t="s">
        <v>7870</v>
      </c>
      <c r="O211" s="278"/>
      <c r="P211" s="280"/>
      <c r="Q211" s="278" t="s">
        <v>3291</v>
      </c>
      <c r="R211" s="278">
        <f>IF(MID(RIGHT(S211,8),1,1)="M",2021,IF(MID(RIGHT(S211,8),1,1)="N",2022,IF(MID(RIGHT(S211,8),1,1)="P",2023,IF(MID(RIGHT(S211,8),1,1)="R",1994,IF(MID(RIGHT(S211,8),1,1)="S",1995,IF(MID(RIGHT(S211,8),1,1)="T",1996,IF(MID(RIGHT(S211,8),1,1)="V",1997,IF(MID(RIGHT(S211,8),1,1)="W",1998,IF(MID(RIGHT(S211,8),1,1)="X",1999,IF(MID(RIGHT(S211,8),1,1)="Y",2000,IF(MID(RIGHT(S211,8),1,1)="1",2001,IF(MID(RIGHT(S211,8),1,1)="2",2002,IF(MID(RIGHT(S211,8),1,1)="3",2003,IF(MID(RIGHT(S211,8),1,1)="4",2004,IF(MID(RIGHT(S211,8),1,1)="5",2005,IF(MID(RIGHT(S211,8),1,1)="6",2006,IF(MID(RIGHT(S211,8),1,1)="7",2007,IF(MID(RIGHT(S211,8),1,1)="8",2008,IF(MID(RIGHT(S211,8),1,1)="9",2009,IF(MID(RIGHT(S211,8),1,1)="A",2010,IF(MID(RIGHT(S211,8),1,1)="B",2011,IF(MID(RIGHT(S211,8),1,1)="C",2012,IF(MID(RIGHT(S211,8),1,1)="D",2013,IF(MID(RIGHT(S211,8),1,1)="E",2014,IF(MID(RIGHT(S211,8),1,1)="F",2015,IF(MID(RIGHT(S211,8),1,1)="G",2016,IF(MID(RIGHT(S211,8),1,1)="H",2017,IF(MID(RIGHT(S211,8),1,1)="J",2018,IF(MID(RIGHT(S211,8),1,1)="K",2019,IF(MID(RIGHT(S211,8),1,1)="L",2020,""))))))))))))))))))))))))))))))</f>
        <v>2020</v>
      </c>
      <c r="S211" s="278" t="s">
        <v>14159</v>
      </c>
      <c r="T211" s="278">
        <v>1815</v>
      </c>
      <c r="U211" s="282">
        <v>45529</v>
      </c>
      <c r="V211" s="281">
        <v>45590</v>
      </c>
      <c r="W211" s="283"/>
      <c r="X211" s="721"/>
    </row>
    <row r="212" spans="1:24" ht="26.25" customHeight="1">
      <c r="A212" s="705"/>
      <c r="B212" s="278"/>
      <c r="C212" s="278" t="s">
        <v>13047</v>
      </c>
      <c r="D212" s="278" t="s">
        <v>191</v>
      </c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80"/>
      <c r="S212" s="284" t="s">
        <v>189</v>
      </c>
      <c r="T212" s="284">
        <v>3700</v>
      </c>
      <c r="U212" s="281"/>
      <c r="V212" s="281">
        <v>45591</v>
      </c>
      <c r="W212" s="283"/>
      <c r="X212" s="722"/>
    </row>
    <row r="213" spans="1:24" ht="26.25" customHeight="1">
      <c r="A213" s="705"/>
      <c r="B213" s="278"/>
      <c r="C213" s="278" t="s">
        <v>10002</v>
      </c>
      <c r="D213" s="278" t="s">
        <v>191</v>
      </c>
      <c r="E213" s="278"/>
      <c r="F213" s="278"/>
      <c r="G213" s="278"/>
      <c r="H213" s="278"/>
      <c r="I213" s="278"/>
      <c r="J213" s="278"/>
      <c r="K213" s="278"/>
      <c r="L213" s="278"/>
      <c r="M213" s="2559" t="s">
        <v>9468</v>
      </c>
      <c r="N213" s="2560"/>
      <c r="O213" s="2560"/>
      <c r="P213" s="2561"/>
      <c r="Q213" s="278"/>
      <c r="R213" s="278"/>
      <c r="S213" s="284" t="s">
        <v>2472</v>
      </c>
      <c r="T213" s="284">
        <f>SUM(T208:T212)</f>
        <v>10970</v>
      </c>
      <c r="U213" s="281"/>
      <c r="V213" s="282">
        <v>45597</v>
      </c>
      <c r="W213" s="283"/>
      <c r="X213" s="722"/>
    </row>
    <row r="214" spans="1:24" ht="26.25" customHeight="1" thickBot="1">
      <c r="A214" s="707"/>
      <c r="B214" s="708"/>
      <c r="C214" s="708" t="s">
        <v>10003</v>
      </c>
      <c r="D214" s="708" t="s">
        <v>4036</v>
      </c>
      <c r="E214" s="708"/>
      <c r="F214" s="708"/>
      <c r="G214" s="708"/>
      <c r="H214" s="708"/>
      <c r="I214" s="708"/>
      <c r="J214" s="708"/>
      <c r="K214" s="611" t="s">
        <v>14057</v>
      </c>
      <c r="L214" s="709"/>
      <c r="M214" s="709"/>
      <c r="N214" s="708"/>
      <c r="O214" s="708"/>
      <c r="P214" s="710"/>
      <c r="Q214" s="711"/>
      <c r="R214" s="711"/>
      <c r="S214" s="711"/>
      <c r="T214" s="711"/>
      <c r="U214" s="712"/>
      <c r="V214" s="713"/>
      <c r="W214" s="723"/>
      <c r="X214" s="724"/>
    </row>
    <row r="215" spans="1:24" ht="26.25" customHeight="1">
      <c r="A215" s="699" t="s">
        <v>188</v>
      </c>
      <c r="B215" s="700"/>
      <c r="C215" s="700" t="s">
        <v>154</v>
      </c>
      <c r="D215" s="700" t="s">
        <v>190</v>
      </c>
      <c r="E215" s="700" t="s">
        <v>191</v>
      </c>
      <c r="F215" s="700" t="s">
        <v>191</v>
      </c>
      <c r="G215" s="700" t="s">
        <v>191</v>
      </c>
      <c r="H215" s="1484"/>
      <c r="I215" s="700" t="s">
        <v>8125</v>
      </c>
      <c r="J215" s="715" t="s">
        <v>14056</v>
      </c>
      <c r="K215" s="1515" t="s">
        <v>11332</v>
      </c>
      <c r="L215" s="715" t="s">
        <v>14202</v>
      </c>
      <c r="M215" s="715" t="s">
        <v>14176</v>
      </c>
      <c r="N215" s="701" t="s">
        <v>14177</v>
      </c>
      <c r="O215" s="701" t="s">
        <v>14419</v>
      </c>
      <c r="P215" s="702" t="s">
        <v>14890</v>
      </c>
      <c r="Q215" s="700" t="s">
        <v>520</v>
      </c>
      <c r="R215" s="700">
        <f>IF(MID(RIGHT(S215,8),1,1)="M",2021,IF(MID(RIGHT(S215,8),1,1)="N",2022,IF(MID(RIGHT(S215,8),1,1)="P",2023,IF(MID(RIGHT(S215,8),1,1)="R",1994,IF(MID(RIGHT(S215,8),1,1)="S",1995,IF(MID(RIGHT(S215,8),1,1)="T",1996,IF(MID(RIGHT(S215,8),1,1)="V",1997,IF(MID(RIGHT(S215,8),1,1)="W",1998,IF(MID(RIGHT(S215,8),1,1)="X",1999,IF(MID(RIGHT(S215,8),1,1)="Y",2000,IF(MID(RIGHT(S215,8),1,1)="1",2001,IF(MID(RIGHT(S215,8),1,1)="2",2002,IF(MID(RIGHT(S215,8),1,1)="3",2003,IF(MID(RIGHT(S215,8),1,1)="4",2004,IF(MID(RIGHT(S215,8),1,1)="5",2005,IF(MID(RIGHT(S215,8),1,1)="6",2006,IF(MID(RIGHT(S215,8),1,1)="7",2007,IF(MID(RIGHT(S215,8),1,1)="8",2008,IF(MID(RIGHT(S215,8),1,1)="9",2009,IF(MID(RIGHT(S215,8),1,1)="A",2010,IF(MID(RIGHT(S215,8),1,1)="B",2011,IF(MID(RIGHT(S215,8),1,1)="C",2012,IF(MID(RIGHT(S215,8),1,1)="D",2013,IF(MID(RIGHT(S215,8),1,1)="E",2014,IF(MID(RIGHT(S215,8),1,1)="F",2015,IF(MID(RIGHT(S215,8),1,1)="G",2016,IF(MID(RIGHT(S215,8),1,1)="H",2017,IF(MID(RIGHT(S215,8),1,1)="J",2018,IF(MID(RIGHT(S215,8),1,1)="K",2019,IF(MID(RIGHT(S215,8),1,1)="L",2020,""))))))))))))))))))))))))))))))</f>
        <v>2021</v>
      </c>
      <c r="S215" s="700" t="s">
        <v>14160</v>
      </c>
      <c r="T215" s="700">
        <v>2195</v>
      </c>
      <c r="U215" s="716">
        <v>45525</v>
      </c>
      <c r="V215" s="716">
        <v>45583</v>
      </c>
      <c r="W215" s="703">
        <v>5600</v>
      </c>
      <c r="X215" s="704">
        <v>7100</v>
      </c>
    </row>
    <row r="216" spans="1:24" ht="26.25" customHeight="1">
      <c r="A216" s="705"/>
      <c r="B216" s="278"/>
      <c r="C216" s="320" t="s">
        <v>8623</v>
      </c>
      <c r="D216" s="278"/>
      <c r="E216" s="278"/>
      <c r="F216" s="278"/>
      <c r="G216" s="278"/>
      <c r="H216" s="278"/>
      <c r="I216" s="278" t="s">
        <v>2578</v>
      </c>
      <c r="J216" s="317" t="s">
        <v>14060</v>
      </c>
      <c r="K216" s="280" t="s">
        <v>195</v>
      </c>
      <c r="L216" s="425" t="s">
        <v>3603</v>
      </c>
      <c r="M216" s="278"/>
      <c r="N216" s="73" t="s">
        <v>2435</v>
      </c>
      <c r="O216" s="278"/>
      <c r="P216" s="278"/>
      <c r="Q216" s="278" t="s">
        <v>4685</v>
      </c>
      <c r="R216" s="278">
        <f>IF(MID(RIGHT(S216,8),1,1)="M",2021,IF(MID(RIGHT(S216,8),1,1)="N",2022,IF(MID(RIGHT(S216,8),1,1)="P",2023,IF(MID(RIGHT(S216,8),1,1)="R",1994,IF(MID(RIGHT(S216,8),1,1)="S",1995,IF(MID(RIGHT(S216,8),1,1)="T",1996,IF(MID(RIGHT(S216,8),1,1)="V",1997,IF(MID(RIGHT(S216,8),1,1)="W",1998,IF(MID(RIGHT(S216,8),1,1)="X",1999,IF(MID(RIGHT(S216,8),1,1)="Y",2000,IF(MID(RIGHT(S216,8),1,1)="1",2001,IF(MID(RIGHT(S216,8),1,1)="2",2002,IF(MID(RIGHT(S216,8),1,1)="3",2003,IF(MID(RIGHT(S216,8),1,1)="4",2004,IF(MID(RIGHT(S216,8),1,1)="5",2005,IF(MID(RIGHT(S216,8),1,1)="6",2006,IF(MID(RIGHT(S216,8),1,1)="7",2007,IF(MID(RIGHT(S216,8),1,1)="8",2008,IF(MID(RIGHT(S216,8),1,1)="9",2009,IF(MID(RIGHT(S216,8),1,1)="A",2010,IF(MID(RIGHT(S216,8),1,1)="B",2011,IF(MID(RIGHT(S216,8),1,1)="C",2012,IF(MID(RIGHT(S216,8),1,1)="D",2013,IF(MID(RIGHT(S216,8),1,1)="E",2014,IF(MID(RIGHT(S216,8),1,1)="F",2015,IF(MID(RIGHT(S216,8),1,1)="G",2016,IF(MID(RIGHT(S216,8),1,1)="H",2017,IF(MID(RIGHT(S216,8),1,1)="J",2018,IF(MID(RIGHT(S216,8),1,1)="K",2019,IF(MID(RIGHT(S216,8),1,1)="L",2020,""))))))))))))))))))))))))))))))</f>
        <v>2022</v>
      </c>
      <c r="S216" s="278" t="s">
        <v>14161</v>
      </c>
      <c r="T216" s="278">
        <v>2060</v>
      </c>
      <c r="U216" s="719">
        <v>45526</v>
      </c>
      <c r="V216" s="719">
        <v>45585</v>
      </c>
      <c r="W216" s="283" t="s">
        <v>14887</v>
      </c>
      <c r="X216" s="706" t="s">
        <v>14439</v>
      </c>
    </row>
    <row r="217" spans="1:24" ht="26.25" customHeight="1">
      <c r="A217" s="705"/>
      <c r="B217" s="278"/>
      <c r="C217" s="278" t="s">
        <v>12776</v>
      </c>
      <c r="D217" s="278" t="s">
        <v>191</v>
      </c>
      <c r="E217" s="278"/>
      <c r="F217" s="278"/>
      <c r="G217" s="278"/>
      <c r="H217" s="278"/>
      <c r="I217" s="720"/>
      <c r="J217" s="278"/>
      <c r="K217" s="278" t="s">
        <v>14058</v>
      </c>
      <c r="L217" s="278"/>
      <c r="M217" s="278"/>
      <c r="N217" s="73" t="s">
        <v>3073</v>
      </c>
      <c r="O217" s="1371"/>
      <c r="P217" s="278"/>
      <c r="Q217" s="278" t="s">
        <v>2093</v>
      </c>
      <c r="R217" s="278">
        <f>IF(MID(RIGHT(S217,8),1,1)="M",2021,IF(MID(RIGHT(S217,8),1,1)="N",2022,IF(MID(RIGHT(S217,8),1,1)="P",2023,IF(MID(RIGHT(S217,8),1,1)="R",1994,IF(MID(RIGHT(S217,8),1,1)="S",1995,IF(MID(RIGHT(S217,8),1,1)="T",1996,IF(MID(RIGHT(S217,8),1,1)="V",1997,IF(MID(RIGHT(S217,8),1,1)="W",1998,IF(MID(RIGHT(S217,8),1,1)="X",1999,IF(MID(RIGHT(S217,8),1,1)="Y",2000,IF(MID(RIGHT(S217,8),1,1)="1",2001,IF(MID(RIGHT(S217,8),1,1)="2",2002,IF(MID(RIGHT(S217,8),1,1)="3",2003,IF(MID(RIGHT(S217,8),1,1)="4",2004,IF(MID(RIGHT(S217,8),1,1)="5",2005,IF(MID(RIGHT(S217,8),1,1)="6",2006,IF(MID(RIGHT(S217,8),1,1)="7",2007,IF(MID(RIGHT(S217,8),1,1)="8",2008,IF(MID(RIGHT(S217,8),1,1)="9",2009,IF(MID(RIGHT(S217,8),1,1)="A",2010,IF(MID(RIGHT(S217,8),1,1)="B",2011,IF(MID(RIGHT(S217,8),1,1)="C",2012,IF(MID(RIGHT(S217,8),1,1)="D",2013,IF(MID(RIGHT(S217,8),1,1)="E",2014,IF(MID(RIGHT(S217,8),1,1)="F",2015,IF(MID(RIGHT(S217,8),1,1)="G",2016,IF(MID(RIGHT(S217,8),1,1)="H",2017,IF(MID(RIGHT(S217,8),1,1)="J",2018,IF(MID(RIGHT(S217,8),1,1)="K",2019,IF(MID(RIGHT(S217,8),1,1)="L",2020,""))))))))))))))))))))))))))))))</f>
        <v>2018</v>
      </c>
      <c r="S217" s="278" t="s">
        <v>14162</v>
      </c>
      <c r="T217" s="278">
        <v>1865</v>
      </c>
      <c r="U217" s="719">
        <v>45527</v>
      </c>
      <c r="V217" s="719">
        <v>45589</v>
      </c>
      <c r="W217" s="283"/>
      <c r="X217" s="706"/>
    </row>
    <row r="218" spans="1:24" ht="26.25" customHeight="1">
      <c r="A218" s="705"/>
      <c r="B218" s="278"/>
      <c r="C218" s="278" t="s">
        <v>12778</v>
      </c>
      <c r="D218" s="278" t="s">
        <v>191</v>
      </c>
      <c r="E218" s="278"/>
      <c r="F218" s="278"/>
      <c r="G218" s="278"/>
      <c r="H218" s="278"/>
      <c r="I218" s="720" t="s">
        <v>8207</v>
      </c>
      <c r="J218" s="278"/>
      <c r="K218" s="278" t="s">
        <v>8972</v>
      </c>
      <c r="L218" s="278"/>
      <c r="M218" s="278"/>
      <c r="N218" s="73" t="s">
        <v>7870</v>
      </c>
      <c r="O218" s="278"/>
      <c r="P218" s="280"/>
      <c r="Q218" s="278" t="s">
        <v>1838</v>
      </c>
      <c r="R218" s="278">
        <f>IF(MID(RIGHT(S218,8),1,1)="M",2021,IF(MID(RIGHT(S218,8),1,1)="N",2022,IF(MID(RIGHT(S218,8),1,1)="P",2023,IF(MID(RIGHT(S218,8),1,1)="R",1994,IF(MID(RIGHT(S218,8),1,1)="S",1995,IF(MID(RIGHT(S218,8),1,1)="T",1996,IF(MID(RIGHT(S218,8),1,1)="V",1997,IF(MID(RIGHT(S218,8),1,1)="W",1998,IF(MID(RIGHT(S218,8),1,1)="X",1999,IF(MID(RIGHT(S218,8),1,1)="Y",2000,IF(MID(RIGHT(S218,8),1,1)="1",2001,IF(MID(RIGHT(S218,8),1,1)="2",2002,IF(MID(RIGHT(S218,8),1,1)="3",2003,IF(MID(RIGHT(S218,8),1,1)="4",2004,IF(MID(RIGHT(S218,8),1,1)="5",2005,IF(MID(RIGHT(S218,8),1,1)="6",2006,IF(MID(RIGHT(S218,8),1,1)="7",2007,IF(MID(RIGHT(S218,8),1,1)="8",2008,IF(MID(RIGHT(S218,8),1,1)="9",2009,IF(MID(RIGHT(S218,8),1,1)="A",2010,IF(MID(RIGHT(S218,8),1,1)="B",2011,IF(MID(RIGHT(S218,8),1,1)="C",2012,IF(MID(RIGHT(S218,8),1,1)="D",2013,IF(MID(RIGHT(S218,8),1,1)="E",2014,IF(MID(RIGHT(S218,8),1,1)="F",2015,IF(MID(RIGHT(S218,8),1,1)="G",2016,IF(MID(RIGHT(S218,8),1,1)="H",2017,IF(MID(RIGHT(S218,8),1,1)="J",2018,IF(MID(RIGHT(S218,8),1,1)="K",2019,IF(MID(RIGHT(S218,8),1,1)="L",2020,""))))))))))))))))))))))))))))))</f>
        <v>2021</v>
      </c>
      <c r="S218" s="278" t="s">
        <v>14163</v>
      </c>
      <c r="T218" s="278">
        <v>1590</v>
      </c>
      <c r="U218" s="282">
        <v>45529</v>
      </c>
      <c r="V218" s="281">
        <v>45590</v>
      </c>
      <c r="W218" s="283"/>
      <c r="X218" s="721"/>
    </row>
    <row r="219" spans="1:24" ht="26.25" customHeight="1">
      <c r="A219" s="705"/>
      <c r="B219" s="278"/>
      <c r="C219" s="278" t="s">
        <v>13047</v>
      </c>
      <c r="D219" s="278" t="s">
        <v>191</v>
      </c>
      <c r="E219" s="278"/>
      <c r="F219" s="278"/>
      <c r="G219" s="278"/>
      <c r="H219" s="278"/>
      <c r="I219" s="278"/>
      <c r="J219" s="278"/>
      <c r="K219" s="278"/>
      <c r="L219" s="278"/>
      <c r="M219" s="278"/>
      <c r="N219" s="278"/>
      <c r="O219" s="278"/>
      <c r="P219" s="278"/>
      <c r="Q219" s="278"/>
      <c r="R219" s="280"/>
      <c r="S219" s="284" t="s">
        <v>189</v>
      </c>
      <c r="T219" s="284">
        <v>3700</v>
      </c>
      <c r="U219" s="281"/>
      <c r="V219" s="281">
        <v>45591</v>
      </c>
      <c r="W219" s="283"/>
      <c r="X219" s="722"/>
    </row>
    <row r="220" spans="1:24" ht="26.25" customHeight="1">
      <c r="A220" s="705"/>
      <c r="B220" s="278"/>
      <c r="C220" s="278" t="s">
        <v>10002</v>
      </c>
      <c r="D220" s="278" t="s">
        <v>191</v>
      </c>
      <c r="E220" s="278"/>
      <c r="F220" s="278"/>
      <c r="G220" s="278"/>
      <c r="H220" s="278"/>
      <c r="I220" s="278"/>
      <c r="J220" s="278"/>
      <c r="K220" s="278"/>
      <c r="L220" s="278"/>
      <c r="M220" s="2559" t="s">
        <v>9468</v>
      </c>
      <c r="N220" s="2560"/>
      <c r="O220" s="2560"/>
      <c r="P220" s="2561"/>
      <c r="Q220" s="278"/>
      <c r="R220" s="278"/>
      <c r="S220" s="284" t="s">
        <v>2472</v>
      </c>
      <c r="T220" s="284">
        <f>SUM(T215:T219)</f>
        <v>11410</v>
      </c>
      <c r="U220" s="281"/>
      <c r="V220" s="282">
        <v>45597</v>
      </c>
      <c r="W220" s="283"/>
      <c r="X220" s="722"/>
    </row>
    <row r="221" spans="1:24" ht="26.25" customHeight="1" thickBot="1">
      <c r="A221" s="707"/>
      <c r="B221" s="708"/>
      <c r="C221" s="708" t="s">
        <v>10003</v>
      </c>
      <c r="D221" s="708" t="s">
        <v>4036</v>
      </c>
      <c r="E221" s="708"/>
      <c r="F221" s="708"/>
      <c r="G221" s="708"/>
      <c r="H221" s="708"/>
      <c r="I221" s="708"/>
      <c r="J221" s="708"/>
      <c r="K221" s="611" t="s">
        <v>14057</v>
      </c>
      <c r="L221" s="709"/>
      <c r="M221" s="709"/>
      <c r="N221" s="708"/>
      <c r="O221" s="708"/>
      <c r="P221" s="710"/>
      <c r="Q221" s="711"/>
      <c r="R221" s="711"/>
      <c r="S221" s="711"/>
      <c r="T221" s="711"/>
      <c r="U221" s="712"/>
      <c r="V221" s="713"/>
      <c r="W221" s="723"/>
      <c r="X221" s="724"/>
    </row>
    <row r="222" spans="1:24" ht="26.25" customHeight="1">
      <c r="A222" s="699" t="s">
        <v>188</v>
      </c>
      <c r="B222" s="700"/>
      <c r="C222" s="700" t="s">
        <v>154</v>
      </c>
      <c r="D222" s="700" t="s">
        <v>190</v>
      </c>
      <c r="E222" s="700" t="s">
        <v>191</v>
      </c>
      <c r="F222" s="700" t="s">
        <v>191</v>
      </c>
      <c r="G222" s="700" t="s">
        <v>191</v>
      </c>
      <c r="H222" s="1484"/>
      <c r="I222" s="700" t="s">
        <v>8125</v>
      </c>
      <c r="J222" s="715" t="s">
        <v>14056</v>
      </c>
      <c r="K222" s="1515" t="s">
        <v>11332</v>
      </c>
      <c r="L222" s="715" t="s">
        <v>14203</v>
      </c>
      <c r="M222" s="715" t="s">
        <v>14173</v>
      </c>
      <c r="N222" s="701" t="s">
        <v>14178</v>
      </c>
      <c r="O222" s="701" t="s">
        <v>14420</v>
      </c>
      <c r="P222" s="702" t="s">
        <v>14890</v>
      </c>
      <c r="Q222" s="700" t="s">
        <v>1934</v>
      </c>
      <c r="R222" s="700">
        <f>IF(MID(RIGHT(S222,8),1,1)="M",2021,IF(MID(RIGHT(S222,8),1,1)="N",2022,IF(MID(RIGHT(S222,8),1,1)="P",2023,IF(MID(RIGHT(S222,8),1,1)="R",1994,IF(MID(RIGHT(S222,8),1,1)="S",1995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2022</v>
      </c>
      <c r="S222" s="700" t="s">
        <v>14164</v>
      </c>
      <c r="T222" s="700">
        <v>2020</v>
      </c>
      <c r="U222" s="716">
        <v>45525</v>
      </c>
      <c r="V222" s="716">
        <v>45583</v>
      </c>
      <c r="W222" s="703">
        <v>5600</v>
      </c>
      <c r="X222" s="704">
        <v>7100</v>
      </c>
    </row>
    <row r="223" spans="1:24" ht="26.25" customHeight="1">
      <c r="A223" s="705"/>
      <c r="B223" s="278"/>
      <c r="C223" s="320" t="s">
        <v>8623</v>
      </c>
      <c r="D223" s="278"/>
      <c r="E223" s="278"/>
      <c r="F223" s="278"/>
      <c r="G223" s="278"/>
      <c r="H223" s="278"/>
      <c r="I223" s="278" t="s">
        <v>2578</v>
      </c>
      <c r="J223" s="317" t="s">
        <v>14061</v>
      </c>
      <c r="K223" s="280" t="s">
        <v>195</v>
      </c>
      <c r="L223" s="425" t="s">
        <v>3603</v>
      </c>
      <c r="M223" s="278"/>
      <c r="N223" s="73" t="s">
        <v>2435</v>
      </c>
      <c r="O223" s="278"/>
      <c r="P223" s="278"/>
      <c r="Q223" s="278" t="s">
        <v>4685</v>
      </c>
      <c r="R223" s="278">
        <f>IF(MID(RIGHT(S223,8),1,1)="M",2021,IF(MID(RIGHT(S223,8),1,1)="N",2022,IF(MID(RIGHT(S223,8),1,1)="P",2023,IF(MID(RIGHT(S223,8),1,1)="R",1994,IF(MID(RIGHT(S223,8),1,1)="S",1995,IF(MID(RIGHT(S223,8),1,1)="T",1996,IF(MID(RIGHT(S223,8),1,1)="V",1997,IF(MID(RIGHT(S223,8),1,1)="W",1998,IF(MID(RIGHT(S223,8),1,1)="X",1999,IF(MID(RIGHT(S223,8),1,1)="Y",2000,IF(MID(RIGHT(S223,8),1,1)="1",2001,IF(MID(RIGHT(S223,8),1,1)="2",2002,IF(MID(RIGHT(S223,8),1,1)="3",2003,IF(MID(RIGHT(S223,8),1,1)="4",2004,IF(MID(RIGHT(S223,8),1,1)="5",2005,IF(MID(RIGHT(S223,8),1,1)="6",2006,IF(MID(RIGHT(S223,8),1,1)="7",2007,IF(MID(RIGHT(S223,8),1,1)="8",2008,IF(MID(RIGHT(S223,8),1,1)="9",2009,IF(MID(RIGHT(S223,8),1,1)="A",2010,IF(MID(RIGHT(S223,8),1,1)="B",2011,IF(MID(RIGHT(S223,8),1,1)="C",2012,IF(MID(RIGHT(S223,8),1,1)="D",2013,IF(MID(RIGHT(S223,8),1,1)="E",2014,IF(MID(RIGHT(S223,8),1,1)="F",2015,IF(MID(RIGHT(S223,8),1,1)="G",2016,IF(MID(RIGHT(S223,8),1,1)="H",2017,IF(MID(RIGHT(S223,8),1,1)="J",2018,IF(MID(RIGHT(S223,8),1,1)="K",2019,IF(MID(RIGHT(S223,8),1,1)="L",2020,""))))))))))))))))))))))))))))))</f>
        <v>2021</v>
      </c>
      <c r="S223" s="278" t="s">
        <v>14165</v>
      </c>
      <c r="T223" s="278">
        <v>2075</v>
      </c>
      <c r="U223" s="719">
        <v>45526</v>
      </c>
      <c r="V223" s="719">
        <v>45585</v>
      </c>
      <c r="W223" s="283" t="s">
        <v>14887</v>
      </c>
      <c r="X223" s="706" t="s">
        <v>14439</v>
      </c>
    </row>
    <row r="224" spans="1:24" ht="26.25" customHeight="1">
      <c r="A224" s="705"/>
      <c r="B224" s="278"/>
      <c r="C224" s="278" t="s">
        <v>12776</v>
      </c>
      <c r="D224" s="278" t="s">
        <v>191</v>
      </c>
      <c r="E224" s="278"/>
      <c r="F224" s="278"/>
      <c r="G224" s="278"/>
      <c r="H224" s="278"/>
      <c r="I224" s="720"/>
      <c r="J224" s="278"/>
      <c r="K224" s="278" t="s">
        <v>14058</v>
      </c>
      <c r="L224" s="278"/>
      <c r="M224" s="278"/>
      <c r="N224" s="73" t="s">
        <v>3073</v>
      </c>
      <c r="O224" s="1371"/>
      <c r="P224" s="278"/>
      <c r="Q224" s="278" t="s">
        <v>3291</v>
      </c>
      <c r="R224" s="278">
        <f>IF(MID(RIGHT(S224,8),1,1)="M",2021,IF(MID(RIGHT(S224,8),1,1)="N",2022,IF(MID(RIGHT(S224,8),1,1)="P",2023,IF(MID(RIGHT(S224,8),1,1)="R",1994,IF(MID(RIGHT(S224,8),1,1)="S",1995,IF(MID(RIGHT(S224,8),1,1)="T",1996,IF(MID(RIGHT(S224,8),1,1)="V",1997,IF(MID(RIGHT(S224,8),1,1)="W",1998,IF(MID(RIGHT(S224,8),1,1)="X",1999,IF(MID(RIGHT(S224,8),1,1)="Y",2000,IF(MID(RIGHT(S224,8),1,1)="1",2001,IF(MID(RIGHT(S224,8),1,1)="2",2002,IF(MID(RIGHT(S224,8),1,1)="3",2003,IF(MID(RIGHT(S224,8),1,1)="4",2004,IF(MID(RIGHT(S224,8),1,1)="5",2005,IF(MID(RIGHT(S224,8),1,1)="6",2006,IF(MID(RIGHT(S224,8),1,1)="7",2007,IF(MID(RIGHT(S224,8),1,1)="8",2008,IF(MID(RIGHT(S224,8),1,1)="9",2009,IF(MID(RIGHT(S224,8),1,1)="A",2010,IF(MID(RIGHT(S224,8),1,1)="B",2011,IF(MID(RIGHT(S224,8),1,1)="C",2012,IF(MID(RIGHT(S224,8),1,1)="D",2013,IF(MID(RIGHT(S224,8),1,1)="E",2014,IF(MID(RIGHT(S224,8),1,1)="F",2015,IF(MID(RIGHT(S224,8),1,1)="G",2016,IF(MID(RIGHT(S224,8),1,1)="H",2017,IF(MID(RIGHT(S224,8),1,1)="J",2018,IF(MID(RIGHT(S224,8),1,1)="K",2019,IF(MID(RIGHT(S224,8),1,1)="L",2020,""))))))))))))))))))))))))))))))</f>
        <v>2021</v>
      </c>
      <c r="S224" s="278" t="s">
        <v>14166</v>
      </c>
      <c r="T224" s="278">
        <v>1815</v>
      </c>
      <c r="U224" s="719">
        <v>45527</v>
      </c>
      <c r="V224" s="719">
        <v>45589</v>
      </c>
      <c r="W224" s="283"/>
      <c r="X224" s="706"/>
    </row>
    <row r="225" spans="1:24" ht="26.25" customHeight="1">
      <c r="A225" s="705"/>
      <c r="B225" s="278"/>
      <c r="C225" s="278" t="s">
        <v>12778</v>
      </c>
      <c r="D225" s="278" t="s">
        <v>191</v>
      </c>
      <c r="E225" s="278"/>
      <c r="F225" s="278"/>
      <c r="G225" s="278"/>
      <c r="H225" s="278"/>
      <c r="I225" s="720" t="s">
        <v>8207</v>
      </c>
      <c r="J225" s="278"/>
      <c r="K225" s="278" t="s">
        <v>8972</v>
      </c>
      <c r="L225" s="278"/>
      <c r="M225" s="278"/>
      <c r="N225" s="73" t="s">
        <v>7870</v>
      </c>
      <c r="O225" s="278"/>
      <c r="P225" s="280"/>
      <c r="Q225" s="278" t="s">
        <v>4685</v>
      </c>
      <c r="R225" s="278">
        <f>IF(MID(RIGHT(S225,8),1,1)="M",2021,IF(MID(RIGHT(S225,8),1,1)="N",2022,IF(MID(RIGHT(S225,8),1,1)="P",2023,IF(MID(RIGHT(S225,8),1,1)="R",1994,IF(MID(RIGHT(S225,8),1,1)="S",1995,IF(MID(RIGHT(S225,8),1,1)="T",1996,IF(MID(RIGHT(S225,8),1,1)="V",1997,IF(MID(RIGHT(S225,8),1,1)="W",1998,IF(MID(RIGHT(S225,8),1,1)="X",1999,IF(MID(RIGHT(S225,8),1,1)="Y",2000,IF(MID(RIGHT(S225,8),1,1)="1",2001,IF(MID(RIGHT(S225,8),1,1)="2",2002,IF(MID(RIGHT(S225,8),1,1)="3",2003,IF(MID(RIGHT(S225,8),1,1)="4",2004,IF(MID(RIGHT(S225,8),1,1)="5",2005,IF(MID(RIGHT(S225,8),1,1)="6",2006,IF(MID(RIGHT(S225,8),1,1)="7",2007,IF(MID(RIGHT(S225,8),1,1)="8",2008,IF(MID(RIGHT(S225,8),1,1)="9",2009,IF(MID(RIGHT(S225,8),1,1)="A",2010,IF(MID(RIGHT(S225,8),1,1)="B",2011,IF(MID(RIGHT(S225,8),1,1)="C",2012,IF(MID(RIGHT(S225,8),1,1)="D",2013,IF(MID(RIGHT(S225,8),1,1)="E",2014,IF(MID(RIGHT(S225,8),1,1)="F",2015,IF(MID(RIGHT(S225,8),1,1)="G",2016,IF(MID(RIGHT(S225,8),1,1)="H",2017,IF(MID(RIGHT(S225,8),1,1)="J",2018,IF(MID(RIGHT(S225,8),1,1)="K",2019,IF(MID(RIGHT(S225,8),1,1)="L",2020,""))))))))))))))))))))))))))))))</f>
        <v>2019</v>
      </c>
      <c r="S225" s="278" t="s">
        <v>14167</v>
      </c>
      <c r="T225" s="278">
        <v>2040</v>
      </c>
      <c r="U225" s="282">
        <v>45529</v>
      </c>
      <c r="V225" s="281">
        <v>45590</v>
      </c>
      <c r="W225" s="283"/>
      <c r="X225" s="721"/>
    </row>
    <row r="226" spans="1:24" ht="26.25" customHeight="1">
      <c r="A226" s="705"/>
      <c r="B226" s="278"/>
      <c r="C226" s="278" t="s">
        <v>13047</v>
      </c>
      <c r="D226" s="278" t="s">
        <v>191</v>
      </c>
      <c r="E226" s="278"/>
      <c r="F226" s="278"/>
      <c r="G226" s="278"/>
      <c r="H226" s="278"/>
      <c r="I226" s="278"/>
      <c r="J226" s="278"/>
      <c r="K226" s="278"/>
      <c r="L226" s="278"/>
      <c r="M226" s="278"/>
      <c r="N226" s="278"/>
      <c r="O226" s="278"/>
      <c r="P226" s="278"/>
      <c r="Q226" s="278"/>
      <c r="R226" s="280"/>
      <c r="S226" s="284" t="s">
        <v>189</v>
      </c>
      <c r="T226" s="284">
        <v>3830</v>
      </c>
      <c r="U226" s="281"/>
      <c r="V226" s="281">
        <v>45591</v>
      </c>
      <c r="W226" s="283"/>
      <c r="X226" s="722"/>
    </row>
    <row r="227" spans="1:24" ht="26.25" customHeight="1">
      <c r="A227" s="705"/>
      <c r="B227" s="278"/>
      <c r="C227" s="278" t="s">
        <v>10002</v>
      </c>
      <c r="D227" s="278" t="s">
        <v>191</v>
      </c>
      <c r="E227" s="278"/>
      <c r="F227" s="278"/>
      <c r="G227" s="278"/>
      <c r="H227" s="278"/>
      <c r="I227" s="278"/>
      <c r="J227" s="278"/>
      <c r="K227" s="278"/>
      <c r="L227" s="278"/>
      <c r="M227" s="2559" t="s">
        <v>9468</v>
      </c>
      <c r="N227" s="2560"/>
      <c r="O227" s="2560"/>
      <c r="P227" s="2561"/>
      <c r="Q227" s="278"/>
      <c r="R227" s="278"/>
      <c r="S227" s="284" t="s">
        <v>2472</v>
      </c>
      <c r="T227" s="284">
        <f>SUM(T222:T226)</f>
        <v>11780</v>
      </c>
      <c r="U227" s="281"/>
      <c r="V227" s="282">
        <v>45597</v>
      </c>
      <c r="W227" s="283"/>
      <c r="X227" s="722"/>
    </row>
    <row r="228" spans="1:24" ht="26.25" customHeight="1" thickBot="1">
      <c r="A228" s="707"/>
      <c r="B228" s="708"/>
      <c r="C228" s="708" t="s">
        <v>10003</v>
      </c>
      <c r="D228" s="708" t="s">
        <v>4036</v>
      </c>
      <c r="E228" s="708"/>
      <c r="F228" s="708"/>
      <c r="G228" s="708"/>
      <c r="H228" s="708"/>
      <c r="I228" s="708"/>
      <c r="J228" s="708"/>
      <c r="K228" s="611" t="s">
        <v>14057</v>
      </c>
      <c r="L228" s="709"/>
      <c r="M228" s="709"/>
      <c r="N228" s="708"/>
      <c r="O228" s="708"/>
      <c r="P228" s="710"/>
      <c r="Q228" s="711"/>
      <c r="R228" s="711"/>
      <c r="S228" s="711"/>
      <c r="T228" s="711"/>
      <c r="U228" s="712"/>
      <c r="V228" s="713"/>
      <c r="W228" s="723"/>
      <c r="X228" s="724"/>
    </row>
    <row r="229" spans="1:24" ht="26.25" customHeight="1">
      <c r="A229" s="699" t="s">
        <v>188</v>
      </c>
      <c r="B229" s="700"/>
      <c r="C229" s="700" t="s">
        <v>154</v>
      </c>
      <c r="D229" s="700" t="s">
        <v>190</v>
      </c>
      <c r="E229" s="700" t="s">
        <v>191</v>
      </c>
      <c r="F229" s="700" t="s">
        <v>191</v>
      </c>
      <c r="G229" s="700" t="s">
        <v>191</v>
      </c>
      <c r="H229" s="1484"/>
      <c r="I229" s="700" t="s">
        <v>8125</v>
      </c>
      <c r="J229" s="715" t="s">
        <v>14056</v>
      </c>
      <c r="K229" s="1515" t="s">
        <v>11332</v>
      </c>
      <c r="L229" s="715" t="s">
        <v>14204</v>
      </c>
      <c r="M229" s="715" t="s">
        <v>14174</v>
      </c>
      <c r="N229" s="701" t="s">
        <v>14417</v>
      </c>
      <c r="O229" s="701" t="s">
        <v>14421</v>
      </c>
      <c r="P229" s="702" t="s">
        <v>14890</v>
      </c>
      <c r="Q229" s="700" t="s">
        <v>520</v>
      </c>
      <c r="R229" s="700">
        <f>IF(MID(RIGHT(S229,8),1,1)="M",2021,IF(MID(RIGHT(S229,8),1,1)="N",2022,IF(MID(RIGHT(S229,8),1,1)="P",2023,IF(MID(RIGHT(S229,8),1,1)="R",1994,IF(MID(RIGHT(S229,8),1,1)="S",1995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2020</v>
      </c>
      <c r="S229" s="700" t="s">
        <v>14168</v>
      </c>
      <c r="T229" s="700">
        <v>2320</v>
      </c>
      <c r="U229" s="716">
        <v>45525</v>
      </c>
      <c r="V229" s="716">
        <v>45583</v>
      </c>
      <c r="W229" s="703">
        <v>5600</v>
      </c>
      <c r="X229" s="704">
        <v>7100</v>
      </c>
    </row>
    <row r="230" spans="1:24" ht="26.25" customHeight="1">
      <c r="A230" s="705"/>
      <c r="B230" s="278"/>
      <c r="C230" s="320" t="s">
        <v>8623</v>
      </c>
      <c r="D230" s="278"/>
      <c r="E230" s="278"/>
      <c r="F230" s="278"/>
      <c r="G230" s="278"/>
      <c r="H230" s="278"/>
      <c r="I230" s="278" t="s">
        <v>2578</v>
      </c>
      <c r="J230" s="317" t="s">
        <v>14062</v>
      </c>
      <c r="K230" s="280" t="s">
        <v>195</v>
      </c>
      <c r="L230" s="425" t="s">
        <v>3603</v>
      </c>
      <c r="M230" s="278"/>
      <c r="N230" s="73" t="s">
        <v>2435</v>
      </c>
      <c r="O230" s="278"/>
      <c r="P230" s="278"/>
      <c r="Q230" s="278" t="s">
        <v>1838</v>
      </c>
      <c r="R230" s="278">
        <f>IF(MID(RIGHT(S230,8),1,1)="M",2021,IF(MID(RIGHT(S230,8),1,1)="N",2022,IF(MID(RIGHT(S230,8),1,1)="P",2023,IF(MID(RIGHT(S230,8),1,1)="R",1994,IF(MID(RIGHT(S230,8),1,1)="S",1995,IF(MID(RIGHT(S230,8),1,1)="T",1996,IF(MID(RIGHT(S230,8),1,1)="V",1997,IF(MID(RIGHT(S230,8),1,1)="W",1998,IF(MID(RIGHT(S230,8),1,1)="X",1999,IF(MID(RIGHT(S230,8),1,1)="Y",2000,IF(MID(RIGHT(S230,8),1,1)="1",2001,IF(MID(RIGHT(S230,8),1,1)="2",2002,IF(MID(RIGHT(S230,8),1,1)="3",2003,IF(MID(RIGHT(S230,8),1,1)="4",2004,IF(MID(RIGHT(S230,8),1,1)="5",2005,IF(MID(RIGHT(S230,8),1,1)="6",2006,IF(MID(RIGHT(S230,8),1,1)="7",2007,IF(MID(RIGHT(S230,8),1,1)="8",2008,IF(MID(RIGHT(S230,8),1,1)="9",2009,IF(MID(RIGHT(S230,8),1,1)="A",2010,IF(MID(RIGHT(S230,8),1,1)="B",2011,IF(MID(RIGHT(S230,8),1,1)="C",2012,IF(MID(RIGHT(S230,8),1,1)="D",2013,IF(MID(RIGHT(S230,8),1,1)="E",2014,IF(MID(RIGHT(S230,8),1,1)="F",2015,IF(MID(RIGHT(S230,8),1,1)="G",2016,IF(MID(RIGHT(S230,8),1,1)="H",2017,IF(MID(RIGHT(S230,8),1,1)="J",2018,IF(MID(RIGHT(S230,8),1,1)="K",2019,IF(MID(RIGHT(S230,8),1,1)="L",2020,""))))))))))))))))))))))))))))))</f>
        <v>2021</v>
      </c>
      <c r="S230" s="278" t="s">
        <v>14169</v>
      </c>
      <c r="T230" s="278">
        <v>1590</v>
      </c>
      <c r="U230" s="719">
        <v>45526</v>
      </c>
      <c r="V230" s="719">
        <v>45585</v>
      </c>
      <c r="W230" s="283" t="s">
        <v>14887</v>
      </c>
      <c r="X230" s="706" t="s">
        <v>14439</v>
      </c>
    </row>
    <row r="231" spans="1:24" ht="26.25" customHeight="1">
      <c r="A231" s="705"/>
      <c r="B231" s="278"/>
      <c r="C231" s="278" t="s">
        <v>12776</v>
      </c>
      <c r="D231" s="278" t="s">
        <v>191</v>
      </c>
      <c r="E231" s="278"/>
      <c r="F231" s="278"/>
      <c r="G231" s="278"/>
      <c r="H231" s="278"/>
      <c r="I231" s="720"/>
      <c r="J231" s="278"/>
      <c r="K231" s="278" t="s">
        <v>14058</v>
      </c>
      <c r="L231" s="278"/>
      <c r="M231" s="278"/>
      <c r="N231" s="73" t="s">
        <v>3073</v>
      </c>
      <c r="O231" s="1371"/>
      <c r="P231" s="278"/>
      <c r="Q231" s="278" t="s">
        <v>4685</v>
      </c>
      <c r="R231" s="278">
        <f>IF(MID(RIGHT(S231,8),1,1)="M",2021,IF(MID(RIGHT(S231,8),1,1)="N",2022,IF(MID(RIGHT(S231,8),1,1)="P",2023,IF(MID(RIGHT(S231,8),1,1)="R",1994,IF(MID(RIGHT(S231,8),1,1)="S",1995,IF(MID(RIGHT(S231,8),1,1)="T",1996,IF(MID(RIGHT(S231,8),1,1)="V",1997,IF(MID(RIGHT(S231,8),1,1)="W",1998,IF(MID(RIGHT(S231,8),1,1)="X",1999,IF(MID(RIGHT(S231,8),1,1)="Y",2000,IF(MID(RIGHT(S231,8),1,1)="1",2001,IF(MID(RIGHT(S231,8),1,1)="2",2002,IF(MID(RIGHT(S231,8),1,1)="3",2003,IF(MID(RIGHT(S231,8),1,1)="4",2004,IF(MID(RIGHT(S231,8),1,1)="5",2005,IF(MID(RIGHT(S231,8),1,1)="6",2006,IF(MID(RIGHT(S231,8),1,1)="7",2007,IF(MID(RIGHT(S231,8),1,1)="8",2008,IF(MID(RIGHT(S231,8),1,1)="9",2009,IF(MID(RIGHT(S231,8),1,1)="A",2010,IF(MID(RIGHT(S231,8),1,1)="B",2011,IF(MID(RIGHT(S231,8),1,1)="C",2012,IF(MID(RIGHT(S231,8),1,1)="D",2013,IF(MID(RIGHT(S231,8),1,1)="E",2014,IF(MID(RIGHT(S231,8),1,1)="F",2015,IF(MID(RIGHT(S231,8),1,1)="G",2016,IF(MID(RIGHT(S231,8),1,1)="H",2017,IF(MID(RIGHT(S231,8),1,1)="J",2018,IF(MID(RIGHT(S231,8),1,1)="K",2019,IF(MID(RIGHT(S231,8),1,1)="L",2020,""))))))))))))))))))))))))))))))</f>
        <v>2021</v>
      </c>
      <c r="S231" s="278" t="s">
        <v>14170</v>
      </c>
      <c r="T231" s="278">
        <v>2060</v>
      </c>
      <c r="U231" s="719">
        <v>45527</v>
      </c>
      <c r="V231" s="719">
        <v>45589</v>
      </c>
      <c r="W231" s="283"/>
      <c r="X231" s="706"/>
    </row>
    <row r="232" spans="1:24" ht="26.25" customHeight="1">
      <c r="A232" s="705"/>
      <c r="B232" s="278"/>
      <c r="C232" s="278" t="s">
        <v>12778</v>
      </c>
      <c r="D232" s="278" t="s">
        <v>191</v>
      </c>
      <c r="E232" s="278"/>
      <c r="F232" s="278"/>
      <c r="G232" s="278"/>
      <c r="H232" s="278"/>
      <c r="I232" s="720" t="s">
        <v>8207</v>
      </c>
      <c r="J232" s="278"/>
      <c r="K232" s="278" t="s">
        <v>8972</v>
      </c>
      <c r="L232" s="278"/>
      <c r="M232" s="278"/>
      <c r="N232" s="73" t="s">
        <v>7870</v>
      </c>
      <c r="O232" s="278"/>
      <c r="P232" s="280"/>
      <c r="Q232" s="278" t="s">
        <v>10795</v>
      </c>
      <c r="R232" s="278">
        <f>IF(MID(RIGHT(S232,8),1,1)="M",2021,IF(MID(RIGHT(S232,8),1,1)="N",2022,IF(MID(RIGHT(S232,8),1,1)="P",2023,IF(MID(RIGHT(S232,8),1,1)="R",1994,IF(MID(RIGHT(S232,8),1,1)="S",1995,IF(MID(RIGHT(S232,8),1,1)="T",1996,IF(MID(RIGHT(S232,8),1,1)="V",1997,IF(MID(RIGHT(S232,8),1,1)="W",1998,IF(MID(RIGHT(S232,8),1,1)="X",1999,IF(MID(RIGHT(S232,8),1,1)="Y",2000,IF(MID(RIGHT(S232,8),1,1)="1",2001,IF(MID(RIGHT(S232,8),1,1)="2",2002,IF(MID(RIGHT(S232,8),1,1)="3",2003,IF(MID(RIGHT(S232,8),1,1)="4",2004,IF(MID(RIGHT(S232,8),1,1)="5",2005,IF(MID(RIGHT(S232,8),1,1)="6",2006,IF(MID(RIGHT(S232,8),1,1)="7",2007,IF(MID(RIGHT(S232,8),1,1)="8",2008,IF(MID(RIGHT(S232,8),1,1)="9",2009,IF(MID(RIGHT(S232,8),1,1)="A",2010,IF(MID(RIGHT(S232,8),1,1)="B",2011,IF(MID(RIGHT(S232,8),1,1)="C",2012,IF(MID(RIGHT(S232,8),1,1)="D",2013,IF(MID(RIGHT(S232,8),1,1)="E",2014,IF(MID(RIGHT(S232,8),1,1)="F",2015,IF(MID(RIGHT(S232,8),1,1)="G",2016,IF(MID(RIGHT(S232,8),1,1)="H",2017,IF(MID(RIGHT(S232,8),1,1)="J",2018,IF(MID(RIGHT(S232,8),1,1)="K",2019,IF(MID(RIGHT(S232,8),1,1)="L",2020,""))))))))))))))))))))))))))))))</f>
        <v>2023</v>
      </c>
      <c r="S232" s="278" t="s">
        <v>14171</v>
      </c>
      <c r="T232" s="278">
        <v>1745</v>
      </c>
      <c r="U232" s="282">
        <v>45529</v>
      </c>
      <c r="V232" s="281">
        <v>45590</v>
      </c>
      <c r="W232" s="283"/>
      <c r="X232" s="721"/>
    </row>
    <row r="233" spans="1:24" ht="26.25" customHeight="1">
      <c r="A233" s="705"/>
      <c r="B233" s="278"/>
      <c r="C233" s="278" t="s">
        <v>13047</v>
      </c>
      <c r="D233" s="278" t="s">
        <v>191</v>
      </c>
      <c r="E233" s="278"/>
      <c r="F233" s="278"/>
      <c r="G233" s="278"/>
      <c r="H233" s="278"/>
      <c r="I233" s="278"/>
      <c r="J233" s="278"/>
      <c r="K233" s="278"/>
      <c r="L233" s="278"/>
      <c r="M233" s="278"/>
      <c r="N233" s="278"/>
      <c r="O233" s="278"/>
      <c r="P233" s="278"/>
      <c r="Q233" s="278"/>
      <c r="R233" s="280"/>
      <c r="S233" s="284" t="s">
        <v>189</v>
      </c>
      <c r="T233" s="284">
        <v>3700</v>
      </c>
      <c r="U233" s="281"/>
      <c r="V233" s="281">
        <v>45591</v>
      </c>
      <c r="W233" s="283"/>
      <c r="X233" s="722"/>
    </row>
    <row r="234" spans="1:24" ht="26.25" customHeight="1">
      <c r="A234" s="705"/>
      <c r="B234" s="278"/>
      <c r="C234" s="278" t="s">
        <v>10002</v>
      </c>
      <c r="D234" s="278" t="s">
        <v>191</v>
      </c>
      <c r="E234" s="278"/>
      <c r="F234" s="278"/>
      <c r="G234" s="278"/>
      <c r="H234" s="278"/>
      <c r="I234" s="278"/>
      <c r="J234" s="278"/>
      <c r="K234" s="278"/>
      <c r="L234" s="278"/>
      <c r="M234" s="2559" t="s">
        <v>9468</v>
      </c>
      <c r="N234" s="2560"/>
      <c r="O234" s="2560"/>
      <c r="P234" s="2561"/>
      <c r="Q234" s="278"/>
      <c r="R234" s="278"/>
      <c r="S234" s="284" t="s">
        <v>2472</v>
      </c>
      <c r="T234" s="284">
        <f>SUM(T229:T233)</f>
        <v>11415</v>
      </c>
      <c r="U234" s="281"/>
      <c r="V234" s="282">
        <v>45597</v>
      </c>
      <c r="W234" s="283"/>
      <c r="X234" s="722"/>
    </row>
    <row r="235" spans="1:24" ht="26.25" customHeight="1" thickBot="1">
      <c r="A235" s="707"/>
      <c r="B235" s="708"/>
      <c r="C235" s="708" t="s">
        <v>10003</v>
      </c>
      <c r="D235" s="708" t="s">
        <v>4036</v>
      </c>
      <c r="E235" s="708"/>
      <c r="F235" s="708"/>
      <c r="G235" s="708"/>
      <c r="H235" s="708"/>
      <c r="I235" s="708"/>
      <c r="J235" s="708"/>
      <c r="K235" s="611" t="s">
        <v>14057</v>
      </c>
      <c r="L235" s="709"/>
      <c r="M235" s="709"/>
      <c r="N235" s="708"/>
      <c r="O235" s="708"/>
      <c r="P235" s="710"/>
      <c r="Q235" s="711"/>
      <c r="R235" s="711"/>
      <c r="S235" s="711"/>
      <c r="T235" s="711"/>
      <c r="U235" s="712"/>
      <c r="V235" s="713"/>
      <c r="W235" s="723"/>
      <c r="X235" s="724"/>
    </row>
    <row r="237" spans="1:24" ht="26.25" customHeight="1" thickBo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51"/>
      <c r="L237" s="4"/>
      <c r="M237" s="4"/>
      <c r="N237" s="451"/>
      <c r="O237" s="451"/>
      <c r="P237" s="452"/>
      <c r="Q237" s="4"/>
      <c r="R237" s="4"/>
      <c r="S237" s="4"/>
      <c r="T237" s="4"/>
      <c r="U237" s="453"/>
      <c r="V237" s="454"/>
      <c r="W237" s="455"/>
      <c r="X237" s="455"/>
    </row>
    <row r="238" spans="1:24" ht="26.25" customHeight="1">
      <c r="A238" s="1004" t="s">
        <v>188</v>
      </c>
      <c r="B238" s="1005"/>
      <c r="C238" s="1005" t="s">
        <v>26</v>
      </c>
      <c r="D238" s="1005" t="s">
        <v>190</v>
      </c>
      <c r="E238" s="1005" t="s">
        <v>191</v>
      </c>
      <c r="F238" s="1005" t="s">
        <v>191</v>
      </c>
      <c r="G238" s="1005" t="s">
        <v>191</v>
      </c>
      <c r="H238" s="1005" t="s">
        <v>191</v>
      </c>
      <c r="I238" s="1005" t="s">
        <v>13473</v>
      </c>
      <c r="J238" s="1010" t="s">
        <v>14284</v>
      </c>
      <c r="K238" s="1011" t="s">
        <v>11854</v>
      </c>
      <c r="L238" s="1005" t="s">
        <v>14393</v>
      </c>
      <c r="M238" s="2847" t="s">
        <v>14347</v>
      </c>
      <c r="N238" s="1011" t="s">
        <v>14423</v>
      </c>
      <c r="O238" s="1011">
        <v>870862</v>
      </c>
      <c r="P238" s="1015"/>
      <c r="Q238" s="1005" t="s">
        <v>361</v>
      </c>
      <c r="R238" s="1005">
        <f>IF(MID(RIGHT(S238,8),1,1)="M",2021,IF(MID(RIGHT(S238,8),1,1)="N",2022,IF(MID(RIGHT(S238,8),1,1)="P",2023,IF(MID(RIGHT(S238,8),1,1)="R",1994,IF(MID(RIGHT(S238,8),1,1)="S",1995,IF(MID(RIGHT(S238,8),1,1)="T",1996,IF(MID(RIGHT(S238,8),1,1)="V",1997,IF(MID(RIGHT(S238,8),1,1)="W",1998,IF(MID(RIGHT(S238,8),1,1)="X",1999,IF(MID(RIGHT(S238,8),1,1)="Y",2000,IF(MID(RIGHT(S238,8),1,1)="1",2001,IF(MID(RIGHT(S238,8),1,1)="2",2002,IF(MID(RIGHT(S238,8),1,1)="3",2003,IF(MID(RIGHT(S238,8),1,1)="4",2004,IF(MID(RIGHT(S238,8),1,1)="5",2005,IF(MID(RIGHT(S238,8),1,1)="6",2006,IF(MID(RIGHT(S238,8),1,1)="7",2007,IF(MID(RIGHT(S238,8),1,1)="8",2008,IF(MID(RIGHT(S238,8),1,1)="9",2009,IF(MID(RIGHT(S238,8),1,1)="A",2010,IF(MID(RIGHT(S238,8),1,1)="B",2011,IF(MID(RIGHT(S238,8),1,1)="C",2012,IF(MID(RIGHT(S238,8),1,1)="D",2013,IF(MID(RIGHT(S238,8),1,1)="E",2014,IF(MID(RIGHT(S238,8),1,1)="F",2015,IF(MID(RIGHT(S238,8),1,1)="G",2016,IF(MID(RIGHT(S238,8),1,1)="H",2017,IF(MID(RIGHT(S238,8),1,1)="J",2018,IF(MID(RIGHT(S238,8),1,1)="K",2019,IF(MID(RIGHT(S238,8),1,1)="L",2020,""))))))))))))))))))))))))))))))</f>
        <v>2016</v>
      </c>
      <c r="S238" s="1005" t="s">
        <v>14343</v>
      </c>
      <c r="T238" s="1005">
        <v>1770</v>
      </c>
      <c r="U238" s="1016">
        <v>45531</v>
      </c>
      <c r="V238" s="1016"/>
      <c r="W238" s="1017">
        <v>8300</v>
      </c>
      <c r="X238" s="1018">
        <v>9000</v>
      </c>
    </row>
    <row r="239" spans="1:24" ht="26.25" customHeight="1">
      <c r="A239" s="1006"/>
      <c r="B239" s="1007"/>
      <c r="C239" s="320" t="s">
        <v>3121</v>
      </c>
      <c r="D239" s="1007"/>
      <c r="E239" s="1007"/>
      <c r="F239" s="1007"/>
      <c r="G239" s="1007"/>
      <c r="H239" s="1007"/>
      <c r="I239" s="1007" t="s">
        <v>3598</v>
      </c>
      <c r="J239" s="317" t="s">
        <v>14279</v>
      </c>
      <c r="K239" s="1012" t="s">
        <v>195</v>
      </c>
      <c r="L239" s="1007" t="s">
        <v>14376</v>
      </c>
      <c r="M239" s="2787"/>
      <c r="N239" s="73" t="s">
        <v>7308</v>
      </c>
      <c r="O239" s="1525"/>
      <c r="P239" s="1019"/>
      <c r="Q239" s="1007" t="s">
        <v>378</v>
      </c>
      <c r="R239" s="1007">
        <f>IF(MID(RIGHT(S239,8),1,1)="M",2021,IF(MID(RIGHT(S239,8),1,1)="N",2022,IF(MID(RIGHT(S239,8),1,1)="P",2023,IF(MID(RIGHT(S239,8),1,1)="R",1994,IF(MID(RIGHT(S239,8),1,1)="S",1995,IF(MID(RIGHT(S239,8),1,1)="T",1996,IF(MID(RIGHT(S239,8),1,1)="V",1997,IF(MID(RIGHT(S239,8),1,1)="W",1998,IF(MID(RIGHT(S239,8),1,1)="X",1999,IF(MID(RIGHT(S239,8),1,1)="Y",2000,IF(MID(RIGHT(S239,8),1,1)="1",2001,IF(MID(RIGHT(S239,8),1,1)="2",2002,IF(MID(RIGHT(S239,8),1,1)="3",2003,IF(MID(RIGHT(S239,8),1,1)="4",2004,IF(MID(RIGHT(S239,8),1,1)="5",2005,IF(MID(RIGHT(S239,8),1,1)="6",2006,IF(MID(RIGHT(S239,8),1,1)="7",2007,IF(MID(RIGHT(S239,8),1,1)="8",2008,IF(MID(RIGHT(S239,8),1,1)="9",2009,IF(MID(RIGHT(S239,8),1,1)="A",2010,IF(MID(RIGHT(S239,8),1,1)="B",2011,IF(MID(RIGHT(S239,8),1,1)="C",2012,IF(MID(RIGHT(S239,8),1,1)="D",2013,IF(MID(RIGHT(S239,8),1,1)="E",2014,IF(MID(RIGHT(S239,8),1,1)="F",2015,IF(MID(RIGHT(S239,8),1,1)="G",2016,IF(MID(RIGHT(S239,8),1,1)="H",2017,IF(MID(RIGHT(S239,8),1,1)="J",2018,IF(MID(RIGHT(S239,8),1,1)="K",2019,IF(MID(RIGHT(S239,8),1,1)="L",2020,""))))))))))))))))))))))))))))))</f>
        <v>2015</v>
      </c>
      <c r="S239" s="1007" t="s">
        <v>14346</v>
      </c>
      <c r="T239" s="1007">
        <v>1770</v>
      </c>
      <c r="U239" s="1177">
        <v>45532</v>
      </c>
      <c r="V239" s="1020"/>
      <c r="W239" s="1021" t="s">
        <v>14595</v>
      </c>
      <c r="X239" s="1022" t="s">
        <v>14596</v>
      </c>
    </row>
    <row r="240" spans="1:24" ht="26.25" customHeight="1">
      <c r="A240" s="1006"/>
      <c r="B240" s="1007"/>
      <c r="C240" s="1007" t="s">
        <v>12776</v>
      </c>
      <c r="D240" s="1007" t="s">
        <v>191</v>
      </c>
      <c r="E240" s="1007"/>
      <c r="F240" s="1007"/>
      <c r="G240" s="1007"/>
      <c r="H240" s="1007"/>
      <c r="I240" s="1007"/>
      <c r="J240" s="320" t="s">
        <v>14277</v>
      </c>
      <c r="K240" s="1013" t="s">
        <v>14215</v>
      </c>
      <c r="L240" s="1007" t="s">
        <v>14394</v>
      </c>
      <c r="M240" s="2787"/>
      <c r="N240" s="73" t="s">
        <v>7035</v>
      </c>
      <c r="O240" s="1013" t="s">
        <v>14370</v>
      </c>
      <c r="P240" s="1019"/>
      <c r="Q240" s="1007" t="s">
        <v>10717</v>
      </c>
      <c r="R240" s="1007">
        <f>IF(MID(RIGHT(S240,8),1,1)="M",2021,IF(MID(RIGHT(S240,8),1,1)="N",2022,IF(MID(RIGHT(S240,8),1,1)="P",2023,IF(MID(RIGHT(S240,8),1,1)="R",1994,IF(MID(RIGHT(S240,8),1,1)="S",1995,IF(MID(RIGHT(S240,8),1,1)="T",1996,IF(MID(RIGHT(S240,8),1,1)="V",1997,IF(MID(RIGHT(S240,8),1,1)="W",1998,IF(MID(RIGHT(S240,8),1,1)="X",1999,IF(MID(RIGHT(S240,8),1,1)="Y",2000,IF(MID(RIGHT(S240,8),1,1)="1",2001,IF(MID(RIGHT(S240,8),1,1)="2",2002,IF(MID(RIGHT(S240,8),1,1)="3",2003,IF(MID(RIGHT(S240,8),1,1)="4",2004,IF(MID(RIGHT(S240,8),1,1)="5",2005,IF(MID(RIGHT(S240,8),1,1)="6",2006,IF(MID(RIGHT(S240,8),1,1)="7",2007,IF(MID(RIGHT(S240,8),1,1)="8",2008,IF(MID(RIGHT(S240,8),1,1)="9",2009,IF(MID(RIGHT(S240,8),1,1)="A",2010,IF(MID(RIGHT(S240,8),1,1)="B",2011,IF(MID(RIGHT(S240,8),1,1)="C",2012,IF(MID(RIGHT(S240,8),1,1)="D",2013,IF(MID(RIGHT(S240,8),1,1)="E",2014,IF(MID(RIGHT(S240,8),1,1)="F",2015,IF(MID(RIGHT(S240,8),1,1)="G",2016,IF(MID(RIGHT(S240,8),1,1)="H",2017,IF(MID(RIGHT(S240,8),1,1)="J",2018,IF(MID(RIGHT(S240,8),1,1)="K",2019,IF(MID(RIGHT(S240,8),1,1)="L",2020,""))))))))))))))))))))))))))))))</f>
        <v>2015</v>
      </c>
      <c r="S240" s="1007" t="s">
        <v>14345</v>
      </c>
      <c r="T240" s="1007">
        <v>1770</v>
      </c>
      <c r="U240" s="1020"/>
      <c r="V240" s="1020"/>
      <c r="W240" s="1021"/>
      <c r="X240" s="1022"/>
    </row>
    <row r="241" spans="1:24" ht="26.25" customHeight="1">
      <c r="A241" s="1006"/>
      <c r="B241" s="1007"/>
      <c r="C241" s="1007" t="s">
        <v>12778</v>
      </c>
      <c r="D241" s="1007" t="s">
        <v>191</v>
      </c>
      <c r="E241" s="1007"/>
      <c r="F241" s="1007"/>
      <c r="G241" s="1007"/>
      <c r="H241" s="1007"/>
      <c r="I241" s="1007"/>
      <c r="J241" s="320" t="s">
        <v>14282</v>
      </c>
      <c r="K241" s="1013" t="s">
        <v>11891</v>
      </c>
      <c r="L241" s="1007" t="s">
        <v>14395</v>
      </c>
      <c r="M241" s="2786"/>
      <c r="N241" s="73" t="s">
        <v>11765</v>
      </c>
      <c r="O241" s="1013"/>
      <c r="P241" s="1019"/>
      <c r="Q241" s="1007" t="s">
        <v>363</v>
      </c>
      <c r="R241" s="1007">
        <f>IF(MID(RIGHT(S241,8),1,1)="M",2021,IF(MID(RIGHT(S241,8),1,1)="N",2022,IF(MID(RIGHT(S241,8),1,1)="P",2023,IF(MID(RIGHT(S241,8),1,1)="R",1994,IF(MID(RIGHT(S241,8),1,1)="S",1995,IF(MID(RIGHT(S241,8),1,1)="T",1996,IF(MID(RIGHT(S241,8),1,1)="V",1997,IF(MID(RIGHT(S241,8),1,1)="W",1998,IF(MID(RIGHT(S241,8),1,1)="X",1999,IF(MID(RIGHT(S241,8),1,1)="Y",2000,IF(MID(RIGHT(S241,8),1,1)="1",2001,IF(MID(RIGHT(S241,8),1,1)="2",2002,IF(MID(RIGHT(S241,8),1,1)="3",2003,IF(MID(RIGHT(S241,8),1,1)="4",2004,IF(MID(RIGHT(S241,8),1,1)="5",2005,IF(MID(RIGHT(S241,8),1,1)="6",2006,IF(MID(RIGHT(S241,8),1,1)="7",2007,IF(MID(RIGHT(S241,8),1,1)="8",2008,IF(MID(RIGHT(S241,8),1,1)="9",2009,IF(MID(RIGHT(S241,8),1,1)="A",2010,IF(MID(RIGHT(S241,8),1,1)="B",2011,IF(MID(RIGHT(S241,8),1,1)="C",2012,IF(MID(RIGHT(S241,8),1,1)="D",2013,IF(MID(RIGHT(S241,8),1,1)="E",2014,IF(MID(RIGHT(S241,8),1,1)="F",2015,IF(MID(RIGHT(S241,8),1,1)="G",2016,IF(MID(RIGHT(S241,8),1,1)="H",2017,IF(MID(RIGHT(S241,8),1,1)="J",2018,IF(MID(RIGHT(S241,8),1,1)="K",2019,IF(MID(RIGHT(S241,8),1,1)="L",2020,""))))))))))))))))))))))))))))))</f>
        <v>2015</v>
      </c>
      <c r="S241" s="1007" t="s">
        <v>14344</v>
      </c>
      <c r="T241" s="1007">
        <v>1770</v>
      </c>
      <c r="U241" s="1023"/>
      <c r="V241" s="1023"/>
      <c r="W241" s="1021"/>
      <c r="X241" s="1022"/>
    </row>
    <row r="242" spans="1:24" ht="26.25" customHeight="1">
      <c r="A242" s="1006"/>
      <c r="B242" s="1007"/>
      <c r="C242" s="1007" t="s">
        <v>13047</v>
      </c>
      <c r="D242" s="1007" t="s">
        <v>191</v>
      </c>
      <c r="E242" s="1007"/>
      <c r="F242" s="1007"/>
      <c r="G242" s="1007"/>
      <c r="H242" s="1007"/>
      <c r="I242" s="1007"/>
      <c r="J242" s="1007"/>
      <c r="K242" s="1013"/>
      <c r="L242" s="1007"/>
      <c r="M242" s="1007"/>
      <c r="N242" s="1007"/>
      <c r="O242" s="1007"/>
      <c r="P242" s="1019"/>
      <c r="Q242" s="1007"/>
      <c r="R242" s="1007"/>
      <c r="S242" s="1024" t="s">
        <v>189</v>
      </c>
      <c r="T242" s="1024">
        <v>3880</v>
      </c>
      <c r="U242" s="1020"/>
      <c r="V242" s="1020"/>
      <c r="W242" s="1021"/>
      <c r="X242" s="1022"/>
    </row>
    <row r="243" spans="1:24" ht="26.25" customHeight="1">
      <c r="A243" s="1006"/>
      <c r="B243" s="1007"/>
      <c r="C243" s="1007" t="s">
        <v>12213</v>
      </c>
      <c r="D243" s="1007" t="s">
        <v>191</v>
      </c>
      <c r="E243" s="1007"/>
      <c r="F243" s="1007"/>
      <c r="G243" s="1007"/>
      <c r="H243" s="1007"/>
      <c r="I243" s="1007"/>
      <c r="J243" s="1790" t="s">
        <v>13763</v>
      </c>
      <c r="K243" s="1013"/>
      <c r="L243" s="1007"/>
      <c r="M243" s="1007"/>
      <c r="N243" s="1013"/>
      <c r="O243" s="1013"/>
      <c r="P243" s="1019"/>
      <c r="Q243" s="1007"/>
      <c r="R243" s="1007"/>
      <c r="S243" s="1024" t="s">
        <v>2472</v>
      </c>
      <c r="T243" s="1024">
        <f>SUM(T238:T242)</f>
        <v>10960</v>
      </c>
      <c r="U243" s="1020"/>
      <c r="V243" s="1020"/>
      <c r="W243" s="1021"/>
      <c r="X243" s="1022"/>
    </row>
    <row r="244" spans="1:24" ht="26.25" customHeight="1" thickBot="1">
      <c r="A244" s="1008"/>
      <c r="B244" s="1009"/>
      <c r="C244" s="1009" t="s">
        <v>10003</v>
      </c>
      <c r="D244" s="1009" t="s">
        <v>4036</v>
      </c>
      <c r="E244" s="1009"/>
      <c r="F244" s="1009"/>
      <c r="G244" s="1009"/>
      <c r="H244" s="1009"/>
      <c r="I244" s="1009"/>
      <c r="J244" s="1009"/>
      <c r="K244" s="611" t="s">
        <v>14253</v>
      </c>
      <c r="L244" s="1009"/>
      <c r="M244" s="1009"/>
      <c r="N244" s="1014"/>
      <c r="O244" s="1014"/>
      <c r="P244" s="1025"/>
      <c r="Q244" s="1009"/>
      <c r="R244" s="1009"/>
      <c r="S244" s="1025" t="s">
        <v>12541</v>
      </c>
      <c r="T244" s="1025">
        <v>7080</v>
      </c>
      <c r="U244" s="1027"/>
      <c r="V244" s="1028"/>
      <c r="W244" s="1029"/>
      <c r="X244" s="1030"/>
    </row>
    <row r="245" spans="1:24" ht="26.25" customHeight="1">
      <c r="A245" s="1004" t="s">
        <v>188</v>
      </c>
      <c r="B245" s="1005"/>
      <c r="C245" s="1005" t="s">
        <v>26</v>
      </c>
      <c r="D245" s="1005" t="s">
        <v>190</v>
      </c>
      <c r="E245" s="1005" t="s">
        <v>191</v>
      </c>
      <c r="F245" s="1005" t="s">
        <v>191</v>
      </c>
      <c r="G245" s="1005" t="s">
        <v>191</v>
      </c>
      <c r="H245" s="1005" t="s">
        <v>191</v>
      </c>
      <c r="I245" s="1005" t="s">
        <v>13473</v>
      </c>
      <c r="J245" s="1010" t="s">
        <v>14281</v>
      </c>
      <c r="K245" s="1011" t="s">
        <v>11854</v>
      </c>
      <c r="L245" s="1005" t="s">
        <v>14396</v>
      </c>
      <c r="M245" s="2847" t="s">
        <v>14348</v>
      </c>
      <c r="N245" s="1011" t="s">
        <v>14283</v>
      </c>
      <c r="O245" s="1011">
        <v>870878</v>
      </c>
      <c r="P245" s="1015"/>
      <c r="Q245" s="1005" t="s">
        <v>361</v>
      </c>
      <c r="R245" s="1005">
        <f>IF(MID(RIGHT(S245,8),1,1)="M",2021,IF(MID(RIGHT(S245,8),1,1)="N",2022,IF(MID(RIGHT(S245,8),1,1)="P",2023,IF(MID(RIGHT(S245,8),1,1)="R",1994,IF(MID(RIGHT(S245,8),1,1)="S",1995,IF(MID(RIGHT(S245,8),1,1)="T",1996,IF(MID(RIGHT(S245,8),1,1)="V",1997,IF(MID(RIGHT(S245,8),1,1)="W",1998,IF(MID(RIGHT(S245,8),1,1)="X",1999,IF(MID(RIGHT(S245,8),1,1)="Y",2000,IF(MID(RIGHT(S245,8),1,1)="1",2001,IF(MID(RIGHT(S245,8),1,1)="2",2002,IF(MID(RIGHT(S245,8),1,1)="3",2003,IF(MID(RIGHT(S245,8),1,1)="4",2004,IF(MID(RIGHT(S245,8),1,1)="5",2005,IF(MID(RIGHT(S245,8),1,1)="6",2006,IF(MID(RIGHT(S245,8),1,1)="7",2007,IF(MID(RIGHT(S245,8),1,1)="8",2008,IF(MID(RIGHT(S245,8),1,1)="9",2009,IF(MID(RIGHT(S245,8),1,1)="A",2010,IF(MID(RIGHT(S245,8),1,1)="B",2011,IF(MID(RIGHT(S245,8),1,1)="C",2012,IF(MID(RIGHT(S245,8),1,1)="D",2013,IF(MID(RIGHT(S245,8),1,1)="E",2014,IF(MID(RIGHT(S245,8),1,1)="F",2015,IF(MID(RIGHT(S245,8),1,1)="G",2016,IF(MID(RIGHT(S245,8),1,1)="H",2017,IF(MID(RIGHT(S245,8),1,1)="J",2018,IF(MID(RIGHT(S245,8),1,1)="K",2019,IF(MID(RIGHT(S245,8),1,1)="L",2020,""))))))))))))))))))))))))))))))</f>
        <v>2020</v>
      </c>
      <c r="S245" s="1005" t="s">
        <v>14381</v>
      </c>
      <c r="T245" s="1005">
        <v>1905</v>
      </c>
      <c r="U245" s="1016">
        <v>45531</v>
      </c>
      <c r="V245" s="1016"/>
      <c r="W245" s="1017">
        <v>8300</v>
      </c>
      <c r="X245" s="1018">
        <v>9000</v>
      </c>
    </row>
    <row r="246" spans="1:24" ht="26.25" customHeight="1">
      <c r="A246" s="1006"/>
      <c r="B246" s="1007"/>
      <c r="C246" s="320" t="s">
        <v>3121</v>
      </c>
      <c r="D246" s="1007"/>
      <c r="E246" s="1007"/>
      <c r="F246" s="1007"/>
      <c r="G246" s="1007"/>
      <c r="H246" s="1007"/>
      <c r="I246" s="1007" t="s">
        <v>3598</v>
      </c>
      <c r="J246" s="317" t="s">
        <v>14280</v>
      </c>
      <c r="K246" s="1012" t="s">
        <v>195</v>
      </c>
      <c r="L246" s="1007" t="s">
        <v>14397</v>
      </c>
      <c r="M246" s="2787"/>
      <c r="N246" s="73" t="s">
        <v>7308</v>
      </c>
      <c r="O246" s="1525"/>
      <c r="P246" s="1019"/>
      <c r="Q246" s="1007" t="s">
        <v>361</v>
      </c>
      <c r="R246" s="1007">
        <f>IF(MID(RIGHT(S246,8),1,1)="M",2021,IF(MID(RIGHT(S246,8),1,1)="N",2022,IF(MID(RIGHT(S246,8),1,1)="P",2023,IF(MID(RIGHT(S246,8),1,1)="R",1994,IF(MID(RIGHT(S246,8),1,1)="S",1995,IF(MID(RIGHT(S246,8),1,1)="T",1996,IF(MID(RIGHT(S246,8),1,1)="V",1997,IF(MID(RIGHT(S246,8),1,1)="W",1998,IF(MID(RIGHT(S246,8),1,1)="X",1999,IF(MID(RIGHT(S246,8),1,1)="Y",2000,IF(MID(RIGHT(S246,8),1,1)="1",2001,IF(MID(RIGHT(S246,8),1,1)="2",2002,IF(MID(RIGHT(S246,8),1,1)="3",2003,IF(MID(RIGHT(S246,8),1,1)="4",2004,IF(MID(RIGHT(S246,8),1,1)="5",2005,IF(MID(RIGHT(S246,8),1,1)="6",2006,IF(MID(RIGHT(S246,8),1,1)="7",2007,IF(MID(RIGHT(S246,8),1,1)="8",2008,IF(MID(RIGHT(S246,8),1,1)="9",2009,IF(MID(RIGHT(S246,8),1,1)="A",2010,IF(MID(RIGHT(S246,8),1,1)="B",2011,IF(MID(RIGHT(S246,8),1,1)="C",2012,IF(MID(RIGHT(S246,8),1,1)="D",2013,IF(MID(RIGHT(S246,8),1,1)="E",2014,IF(MID(RIGHT(S246,8),1,1)="F",2015,IF(MID(RIGHT(S246,8),1,1)="G",2016,IF(MID(RIGHT(S246,8),1,1)="H",2017,IF(MID(RIGHT(S246,8),1,1)="J",2018,IF(MID(RIGHT(S246,8),1,1)="K",2019,IF(MID(RIGHT(S246,8),1,1)="L",2020,""))))))))))))))))))))))))))))))</f>
        <v>2016</v>
      </c>
      <c r="S246" s="1007" t="s">
        <v>14380</v>
      </c>
      <c r="T246" s="1007">
        <v>1905</v>
      </c>
      <c r="U246" s="1177">
        <v>45532</v>
      </c>
      <c r="V246" s="1020"/>
      <c r="W246" s="1021" t="s">
        <v>14595</v>
      </c>
      <c r="X246" s="1022" t="s">
        <v>14596</v>
      </c>
    </row>
    <row r="247" spans="1:24" ht="26.25" customHeight="1">
      <c r="A247" s="1006"/>
      <c r="B247" s="1007"/>
      <c r="C247" s="1007" t="s">
        <v>12776</v>
      </c>
      <c r="D247" s="1007" t="s">
        <v>191</v>
      </c>
      <c r="E247" s="1007"/>
      <c r="F247" s="1007"/>
      <c r="G247" s="1007"/>
      <c r="H247" s="1007"/>
      <c r="I247" s="1007"/>
      <c r="J247" s="320" t="s">
        <v>14278</v>
      </c>
      <c r="K247" s="1013" t="s">
        <v>14215</v>
      </c>
      <c r="L247" s="1007" t="s">
        <v>14398</v>
      </c>
      <c r="M247" s="2787"/>
      <c r="N247" s="73" t="s">
        <v>7035</v>
      </c>
      <c r="O247" s="1013" t="s">
        <v>14370</v>
      </c>
      <c r="P247" s="1019"/>
      <c r="Q247" s="1007" t="s">
        <v>378</v>
      </c>
      <c r="R247" s="1007">
        <f>IF(MID(RIGHT(S247,8),1,1)="M",2021,IF(MID(RIGHT(S247,8),1,1)="N",2022,IF(MID(RIGHT(S247,8),1,1)="P",2023,IF(MID(RIGHT(S247,8),1,1)="R",1994,IF(MID(RIGHT(S247,8),1,1)="S",1995,IF(MID(RIGHT(S247,8),1,1)="T",1996,IF(MID(RIGHT(S247,8),1,1)="V",1997,IF(MID(RIGHT(S247,8),1,1)="W",1998,IF(MID(RIGHT(S247,8),1,1)="X",1999,IF(MID(RIGHT(S247,8),1,1)="Y",2000,IF(MID(RIGHT(S247,8),1,1)="1",2001,IF(MID(RIGHT(S247,8),1,1)="2",2002,IF(MID(RIGHT(S247,8),1,1)="3",2003,IF(MID(RIGHT(S247,8),1,1)="4",2004,IF(MID(RIGHT(S247,8),1,1)="5",2005,IF(MID(RIGHT(S247,8),1,1)="6",2006,IF(MID(RIGHT(S247,8),1,1)="7",2007,IF(MID(RIGHT(S247,8),1,1)="8",2008,IF(MID(RIGHT(S247,8),1,1)="9",2009,IF(MID(RIGHT(S247,8),1,1)="A",2010,IF(MID(RIGHT(S247,8),1,1)="B",2011,IF(MID(RIGHT(S247,8),1,1)="C",2012,IF(MID(RIGHT(S247,8),1,1)="D",2013,IF(MID(RIGHT(S247,8),1,1)="E",2014,IF(MID(RIGHT(S247,8),1,1)="F",2015,IF(MID(RIGHT(S247,8),1,1)="G",2016,IF(MID(RIGHT(S247,8),1,1)="H",2017,IF(MID(RIGHT(S247,8),1,1)="J",2018,IF(MID(RIGHT(S247,8),1,1)="K",2019,IF(MID(RIGHT(S247,8),1,1)="L",2020,""))))))))))))))))))))))))))))))</f>
        <v>2017</v>
      </c>
      <c r="S247" s="1007" t="s">
        <v>14379</v>
      </c>
      <c r="T247" s="1007">
        <v>1905</v>
      </c>
      <c r="U247" s="1020"/>
      <c r="V247" s="1020"/>
      <c r="W247" s="1021"/>
      <c r="X247" s="1022"/>
    </row>
    <row r="248" spans="1:24" ht="26.25" customHeight="1">
      <c r="A248" s="1006"/>
      <c r="B248" s="1007"/>
      <c r="C248" s="1007" t="s">
        <v>12778</v>
      </c>
      <c r="D248" s="1007" t="s">
        <v>191</v>
      </c>
      <c r="E248" s="1007"/>
      <c r="F248" s="1007"/>
      <c r="G248" s="1007"/>
      <c r="H248" s="1007"/>
      <c r="I248" s="1007"/>
      <c r="J248" s="320" t="s">
        <v>14282</v>
      </c>
      <c r="K248" s="1013" t="s">
        <v>11891</v>
      </c>
      <c r="L248" s="1007" t="s">
        <v>14399</v>
      </c>
      <c r="M248" s="2786"/>
      <c r="N248" s="73" t="s">
        <v>11765</v>
      </c>
      <c r="O248" s="1013"/>
      <c r="P248" s="1019"/>
      <c r="Q248" s="1007" t="s">
        <v>243</v>
      </c>
      <c r="R248" s="1007">
        <f>IF(MID(RIGHT(S248,8),1,1)="M",2021,IF(MID(RIGHT(S248,8),1,1)="N",2022,IF(MID(RIGHT(S248,8),1,1)="P",2023,IF(MID(RIGHT(S248,8),1,1)="R",1994,IF(MID(RIGHT(S248,8),1,1)="S",1995,IF(MID(RIGHT(S248,8),1,1)="T",1996,IF(MID(RIGHT(S248,8),1,1)="V",1997,IF(MID(RIGHT(S248,8),1,1)="W",1998,IF(MID(RIGHT(S248,8),1,1)="X",1999,IF(MID(RIGHT(S248,8),1,1)="Y",2000,IF(MID(RIGHT(S248,8),1,1)="1",2001,IF(MID(RIGHT(S248,8),1,1)="2",2002,IF(MID(RIGHT(S248,8),1,1)="3",2003,IF(MID(RIGHT(S248,8),1,1)="4",2004,IF(MID(RIGHT(S248,8),1,1)="5",2005,IF(MID(RIGHT(S248,8),1,1)="6",2006,IF(MID(RIGHT(S248,8),1,1)="7",2007,IF(MID(RIGHT(S248,8),1,1)="8",2008,IF(MID(RIGHT(S248,8),1,1)="9",2009,IF(MID(RIGHT(S248,8),1,1)="A",2010,IF(MID(RIGHT(S248,8),1,1)="B",2011,IF(MID(RIGHT(S248,8),1,1)="C",2012,IF(MID(RIGHT(S248,8),1,1)="D",2013,IF(MID(RIGHT(S248,8),1,1)="E",2014,IF(MID(RIGHT(S248,8),1,1)="F",2015,IF(MID(RIGHT(S248,8),1,1)="G",2016,IF(MID(RIGHT(S248,8),1,1)="H",2017,IF(MID(RIGHT(S248,8),1,1)="J",2018,IF(MID(RIGHT(S248,8),1,1)="K",2019,IF(MID(RIGHT(S248,8),1,1)="L",2020,""))))))))))))))))))))))))))))))</f>
        <v>2018</v>
      </c>
      <c r="S248" s="1007" t="s">
        <v>14378</v>
      </c>
      <c r="T248" s="1007">
        <v>1905</v>
      </c>
      <c r="U248" s="1023"/>
      <c r="V248" s="1023"/>
      <c r="W248" s="1021"/>
      <c r="X248" s="1022"/>
    </row>
    <row r="249" spans="1:24" ht="26.25" customHeight="1">
      <c r="A249" s="1006"/>
      <c r="B249" s="1007"/>
      <c r="C249" s="1007" t="s">
        <v>13047</v>
      </c>
      <c r="D249" s="1007" t="s">
        <v>191</v>
      </c>
      <c r="E249" s="1007"/>
      <c r="F249" s="1007"/>
      <c r="G249" s="1007"/>
      <c r="H249" s="1007"/>
      <c r="I249" s="1007"/>
      <c r="J249" s="1007"/>
      <c r="K249" s="1013"/>
      <c r="L249" s="1007"/>
      <c r="M249" s="1007"/>
      <c r="N249" s="1007"/>
      <c r="O249" s="1007"/>
      <c r="P249" s="1019"/>
      <c r="Q249" s="1007"/>
      <c r="R249" s="1007"/>
      <c r="S249" s="1024" t="s">
        <v>189</v>
      </c>
      <c r="T249" s="1024">
        <v>3800</v>
      </c>
      <c r="U249" s="1020"/>
      <c r="V249" s="1020"/>
      <c r="W249" s="1021"/>
      <c r="X249" s="1022"/>
    </row>
    <row r="250" spans="1:24" ht="26.25" customHeight="1">
      <c r="A250" s="1006"/>
      <c r="B250" s="1007"/>
      <c r="C250" s="1007" t="s">
        <v>12213</v>
      </c>
      <c r="D250" s="1007" t="s">
        <v>191</v>
      </c>
      <c r="E250" s="1007"/>
      <c r="F250" s="1007"/>
      <c r="G250" s="1007"/>
      <c r="H250" s="1007"/>
      <c r="I250" s="1007"/>
      <c r="J250" s="1790" t="s">
        <v>13763</v>
      </c>
      <c r="K250" s="1013"/>
      <c r="L250" s="1007"/>
      <c r="M250" s="1007"/>
      <c r="N250" s="1013"/>
      <c r="O250" s="1013"/>
      <c r="P250" s="1019"/>
      <c r="Q250" s="1007"/>
      <c r="R250" s="1007"/>
      <c r="S250" s="1024" t="s">
        <v>2472</v>
      </c>
      <c r="T250" s="1024">
        <f>SUM(T245:T249)</f>
        <v>11420</v>
      </c>
      <c r="U250" s="1020"/>
      <c r="V250" s="1020"/>
      <c r="W250" s="1021"/>
      <c r="X250" s="1022"/>
    </row>
    <row r="251" spans="1:24" ht="26.25" customHeight="1" thickBot="1">
      <c r="A251" s="1008"/>
      <c r="B251" s="1009"/>
      <c r="C251" s="1009" t="s">
        <v>10003</v>
      </c>
      <c r="D251" s="1009" t="s">
        <v>4036</v>
      </c>
      <c r="E251" s="1009"/>
      <c r="F251" s="1009"/>
      <c r="G251" s="1009"/>
      <c r="H251" s="1009"/>
      <c r="I251" s="1009"/>
      <c r="J251" s="1009"/>
      <c r="K251" s="611" t="s">
        <v>14253</v>
      </c>
      <c r="L251" s="1009"/>
      <c r="M251" s="1009"/>
      <c r="N251" s="1014"/>
      <c r="O251" s="1014"/>
      <c r="P251" s="1025"/>
      <c r="Q251" s="1009"/>
      <c r="R251" s="1009"/>
      <c r="S251" s="1025" t="s">
        <v>12541</v>
      </c>
      <c r="T251" s="1025">
        <v>7620</v>
      </c>
      <c r="U251" s="1027"/>
      <c r="V251" s="1028"/>
      <c r="W251" s="1029"/>
      <c r="X251" s="1030"/>
    </row>
    <row r="253" spans="1:24" ht="26.25" customHeight="1" thickBot="1"/>
    <row r="254" spans="1:24" ht="26.25" customHeight="1">
      <c r="A254" s="456" t="s">
        <v>188</v>
      </c>
      <c r="B254" s="457"/>
      <c r="C254" s="457" t="s">
        <v>3556</v>
      </c>
      <c r="D254" s="457" t="s">
        <v>190</v>
      </c>
      <c r="E254" s="457" t="s">
        <v>191</v>
      </c>
      <c r="F254" s="457" t="s">
        <v>191</v>
      </c>
      <c r="G254" s="457" t="s">
        <v>191</v>
      </c>
      <c r="H254" s="477"/>
      <c r="I254" s="457" t="s">
        <v>126</v>
      </c>
      <c r="J254" s="457" t="s">
        <v>14138</v>
      </c>
      <c r="K254" s="458" t="s">
        <v>12321</v>
      </c>
      <c r="L254" s="457" t="s">
        <v>14307</v>
      </c>
      <c r="M254" s="457" t="s">
        <v>14285</v>
      </c>
      <c r="N254" s="458" t="s">
        <v>14463</v>
      </c>
      <c r="O254" s="458" t="s">
        <v>14308</v>
      </c>
      <c r="P254" s="459" t="s">
        <v>15253</v>
      </c>
      <c r="Q254" s="457" t="s">
        <v>363</v>
      </c>
      <c r="R254" s="457">
        <v>2015</v>
      </c>
      <c r="S254" s="457" t="s">
        <v>14236</v>
      </c>
      <c r="T254" s="457">
        <v>2085</v>
      </c>
      <c r="U254" s="460">
        <v>45532</v>
      </c>
      <c r="V254" s="460">
        <v>45603</v>
      </c>
      <c r="W254" s="1163">
        <v>5200</v>
      </c>
      <c r="X254" s="463">
        <v>6500</v>
      </c>
    </row>
    <row r="255" spans="1:24" ht="26.25" customHeight="1">
      <c r="A255" s="464"/>
      <c r="B255" s="143"/>
      <c r="C255" s="320" t="s">
        <v>3681</v>
      </c>
      <c r="D255" s="143"/>
      <c r="E255" s="143"/>
      <c r="F255" s="143"/>
      <c r="G255" s="143"/>
      <c r="H255" s="143"/>
      <c r="I255" s="143" t="s">
        <v>3598</v>
      </c>
      <c r="J255" s="412" t="s">
        <v>14153</v>
      </c>
      <c r="K255" s="169" t="s">
        <v>10395</v>
      </c>
      <c r="L255" s="427" t="s">
        <v>3603</v>
      </c>
      <c r="M255" s="143" t="s">
        <v>14297</v>
      </c>
      <c r="N255" s="73" t="s">
        <v>7287</v>
      </c>
      <c r="O255" s="1666"/>
      <c r="P255" s="1666"/>
      <c r="Q255" s="143" t="s">
        <v>361</v>
      </c>
      <c r="R255" s="143">
        <v>2017</v>
      </c>
      <c r="S255" s="143" t="s">
        <v>14237</v>
      </c>
      <c r="T255" s="143">
        <v>2400</v>
      </c>
      <c r="U255" s="168">
        <v>45533</v>
      </c>
      <c r="V255" s="168">
        <v>45601</v>
      </c>
      <c r="W255" s="147">
        <v>5250</v>
      </c>
      <c r="X255" s="466"/>
    </row>
    <row r="256" spans="1:24" ht="26.25" customHeight="1">
      <c r="A256" s="464"/>
      <c r="B256" s="143"/>
      <c r="C256" s="143" t="s">
        <v>12776</v>
      </c>
      <c r="D256" s="143" t="s">
        <v>191</v>
      </c>
      <c r="E256" s="143"/>
      <c r="F256" s="143"/>
      <c r="G256" s="143"/>
      <c r="H256" s="143"/>
      <c r="I256" s="143"/>
      <c r="J256" s="425" t="s">
        <v>3281</v>
      </c>
      <c r="K256" s="144" t="s">
        <v>14155</v>
      </c>
      <c r="L256" s="143"/>
      <c r="M256" s="143" t="s">
        <v>14288</v>
      </c>
      <c r="N256" s="73" t="s">
        <v>14447</v>
      </c>
      <c r="O256" s="1666"/>
      <c r="P256" s="143"/>
      <c r="Q256" s="143" t="s">
        <v>363</v>
      </c>
      <c r="R256" s="143">
        <v>2016</v>
      </c>
      <c r="S256" s="143" t="s">
        <v>14238</v>
      </c>
      <c r="T256" s="143">
        <v>2125</v>
      </c>
      <c r="U256" s="168">
        <v>45534</v>
      </c>
      <c r="V256" s="168">
        <v>45610</v>
      </c>
      <c r="W256" s="1449" t="s">
        <v>14538</v>
      </c>
      <c r="X256" s="466"/>
    </row>
    <row r="257" spans="1:24" ht="26.25" customHeight="1">
      <c r="A257" s="464"/>
      <c r="B257" s="143"/>
      <c r="C257" s="143" t="s">
        <v>12778</v>
      </c>
      <c r="D257" s="143" t="s">
        <v>191</v>
      </c>
      <c r="E257" s="143"/>
      <c r="F257" s="143"/>
      <c r="G257" s="143"/>
      <c r="H257" s="143"/>
      <c r="I257" s="143"/>
      <c r="J257" s="143"/>
      <c r="K257" s="144" t="s">
        <v>8972</v>
      </c>
      <c r="L257" s="143"/>
      <c r="M257" s="143" t="s">
        <v>14285</v>
      </c>
      <c r="N257" s="73" t="s">
        <v>12674</v>
      </c>
      <c r="O257" s="1666"/>
      <c r="P257" s="143"/>
      <c r="Q257" s="143" t="s">
        <v>2715</v>
      </c>
      <c r="R257" s="143">
        <v>2016</v>
      </c>
      <c r="S257" s="143" t="s">
        <v>14298</v>
      </c>
      <c r="T257" s="143">
        <v>1985</v>
      </c>
      <c r="U257" s="146">
        <v>45535</v>
      </c>
      <c r="V257" s="146">
        <v>45608</v>
      </c>
      <c r="W257" s="147"/>
      <c r="X257" s="466"/>
    </row>
    <row r="258" spans="1:24" ht="26.25" customHeight="1">
      <c r="A258" s="464"/>
      <c r="B258" s="143"/>
      <c r="C258" s="143" t="s">
        <v>13047</v>
      </c>
      <c r="D258" s="143" t="s">
        <v>191</v>
      </c>
      <c r="E258" s="143"/>
      <c r="F258" s="143"/>
      <c r="G258" s="143"/>
      <c r="H258" s="143"/>
      <c r="I258" s="143"/>
      <c r="J258" s="143"/>
      <c r="K258" s="144"/>
      <c r="L258" s="143"/>
      <c r="M258" s="2559" t="s">
        <v>11304</v>
      </c>
      <c r="N258" s="2560"/>
      <c r="O258" s="2561"/>
      <c r="P258" s="143"/>
      <c r="Q258" s="143"/>
      <c r="R258" s="143"/>
      <c r="S258" s="148" t="s">
        <v>189</v>
      </c>
      <c r="T258" s="148">
        <v>3700</v>
      </c>
      <c r="U258" s="146"/>
      <c r="V258" s="146"/>
      <c r="W258" s="147"/>
      <c r="X258" s="466"/>
    </row>
    <row r="259" spans="1:24" ht="26.25" customHeight="1">
      <c r="A259" s="464"/>
      <c r="B259" s="143"/>
      <c r="C259" s="143" t="s">
        <v>10002</v>
      </c>
      <c r="D259" s="143" t="s">
        <v>191</v>
      </c>
      <c r="E259" s="143"/>
      <c r="F259" s="143"/>
      <c r="G259" s="143"/>
      <c r="H259" s="143"/>
      <c r="I259" s="143"/>
      <c r="J259" s="143"/>
      <c r="K259" s="144"/>
      <c r="L259" s="143"/>
      <c r="M259" s="143"/>
      <c r="N259" s="143"/>
      <c r="O259" s="143"/>
      <c r="P259" s="143"/>
      <c r="Q259" s="143"/>
      <c r="R259" s="143"/>
      <c r="S259" s="148" t="s">
        <v>2472</v>
      </c>
      <c r="T259" s="148">
        <f>SUM(T254:T258)</f>
        <v>12295</v>
      </c>
      <c r="U259" s="168"/>
      <c r="V259" s="146"/>
      <c r="W259" s="147"/>
      <c r="X259" s="466"/>
    </row>
    <row r="260" spans="1:24" ht="26.25" customHeight="1" thickBot="1">
      <c r="A260" s="467"/>
      <c r="B260" s="468"/>
      <c r="C260" s="468" t="s">
        <v>13824</v>
      </c>
      <c r="D260" s="468" t="s">
        <v>4036</v>
      </c>
      <c r="E260" s="468"/>
      <c r="F260" s="468"/>
      <c r="G260" s="468"/>
      <c r="H260" s="468"/>
      <c r="I260" s="468"/>
      <c r="J260" s="555" t="s">
        <v>2745</v>
      </c>
      <c r="K260" s="611" t="s">
        <v>14154</v>
      </c>
      <c r="L260" s="468"/>
      <c r="M260" s="468"/>
      <c r="N260" s="470"/>
      <c r="O260" s="470"/>
      <c r="P260" s="471"/>
      <c r="Q260" s="468"/>
      <c r="R260" s="468"/>
      <c r="S260" s="471"/>
      <c r="T260" s="471"/>
      <c r="U260" s="473"/>
      <c r="V260" s="474"/>
      <c r="W260" s="475"/>
      <c r="X260" s="476"/>
    </row>
    <row r="262" spans="1:24" ht="26.25" customHeight="1" thickBot="1"/>
    <row r="263" spans="1:24" ht="26.25" customHeight="1">
      <c r="A263" s="456" t="s">
        <v>188</v>
      </c>
      <c r="B263" s="457"/>
      <c r="C263" s="457" t="s">
        <v>13832</v>
      </c>
      <c r="D263" s="457" t="s">
        <v>190</v>
      </c>
      <c r="E263" s="457" t="s">
        <v>191</v>
      </c>
      <c r="F263" s="457" t="s">
        <v>191</v>
      </c>
      <c r="G263" s="457" t="s">
        <v>191</v>
      </c>
      <c r="H263" s="477"/>
      <c r="I263" s="457" t="s">
        <v>126</v>
      </c>
      <c r="J263" s="457" t="s">
        <v>14138</v>
      </c>
      <c r="K263" s="458" t="s">
        <v>13917</v>
      </c>
      <c r="L263" s="457" t="s">
        <v>14413</v>
      </c>
      <c r="M263" s="2879" t="s">
        <v>14250</v>
      </c>
      <c r="N263" s="458" t="s">
        <v>14414</v>
      </c>
      <c r="O263" s="458" t="s">
        <v>14274</v>
      </c>
      <c r="P263" s="459" t="s">
        <v>15442</v>
      </c>
      <c r="Q263" s="457" t="s">
        <v>520</v>
      </c>
      <c r="R263" s="457">
        <v>2018</v>
      </c>
      <c r="S263" s="457" t="s">
        <v>14264</v>
      </c>
      <c r="T263" s="457">
        <v>1755</v>
      </c>
      <c r="U263" s="1517">
        <v>45520</v>
      </c>
      <c r="V263" s="460">
        <v>45603</v>
      </c>
      <c r="W263" s="462">
        <v>5300</v>
      </c>
      <c r="X263" s="463">
        <v>6500</v>
      </c>
    </row>
    <row r="264" spans="1:24" ht="26.25" customHeight="1">
      <c r="A264" s="464"/>
      <c r="B264" s="143"/>
      <c r="C264" s="320" t="s">
        <v>3681</v>
      </c>
      <c r="D264" s="143"/>
      <c r="E264" s="143"/>
      <c r="F264" s="143"/>
      <c r="G264" s="143"/>
      <c r="H264" s="143"/>
      <c r="I264" s="143" t="s">
        <v>3598</v>
      </c>
      <c r="J264" s="412" t="s">
        <v>14016</v>
      </c>
      <c r="K264" s="169" t="s">
        <v>195</v>
      </c>
      <c r="L264" s="427" t="s">
        <v>3603</v>
      </c>
      <c r="M264" s="2867"/>
      <c r="N264" s="73" t="s">
        <v>2435</v>
      </c>
      <c r="O264" s="1666"/>
      <c r="P264" s="1666"/>
      <c r="Q264" s="143" t="s">
        <v>520</v>
      </c>
      <c r="R264" s="143">
        <v>2016</v>
      </c>
      <c r="S264" s="143" t="s">
        <v>14265</v>
      </c>
      <c r="T264" s="143">
        <v>1775</v>
      </c>
      <c r="U264" s="1801">
        <v>45523</v>
      </c>
      <c r="V264" s="168">
        <v>45601</v>
      </c>
      <c r="W264" s="147" t="s">
        <v>14538</v>
      </c>
      <c r="X264" s="466"/>
    </row>
    <row r="265" spans="1:24" ht="26.25" customHeight="1">
      <c r="A265" s="464"/>
      <c r="B265" s="143"/>
      <c r="C265" s="143" t="s">
        <v>12776</v>
      </c>
      <c r="D265" s="143" t="s">
        <v>191</v>
      </c>
      <c r="E265" s="143"/>
      <c r="F265" s="143"/>
      <c r="G265" s="143"/>
      <c r="H265" s="143"/>
      <c r="I265" s="143"/>
      <c r="J265" s="425" t="s">
        <v>3281</v>
      </c>
      <c r="K265" s="144" t="s">
        <v>4597</v>
      </c>
      <c r="L265" s="143"/>
      <c r="M265" s="2867"/>
      <c r="N265" s="73" t="s">
        <v>3073</v>
      </c>
      <c r="O265" s="1666"/>
      <c r="P265" s="143"/>
      <c r="Q265" s="143" t="s">
        <v>520</v>
      </c>
      <c r="R265" s="143">
        <v>2017</v>
      </c>
      <c r="S265" s="143" t="s">
        <v>14251</v>
      </c>
      <c r="T265" s="143">
        <v>1755</v>
      </c>
      <c r="U265" s="1519">
        <v>45527</v>
      </c>
      <c r="V265" s="146">
        <v>45608</v>
      </c>
      <c r="W265" s="1449"/>
      <c r="X265" s="466"/>
    </row>
    <row r="266" spans="1:24" ht="26.25" customHeight="1">
      <c r="A266" s="464"/>
      <c r="B266" s="143"/>
      <c r="C266" s="143" t="s">
        <v>12778</v>
      </c>
      <c r="D266" s="143" t="s">
        <v>191</v>
      </c>
      <c r="E266" s="143"/>
      <c r="F266" s="143"/>
      <c r="G266" s="143"/>
      <c r="H266" s="143"/>
      <c r="I266" s="143"/>
      <c r="J266" s="143" t="s">
        <v>14125</v>
      </c>
      <c r="K266" s="144" t="s">
        <v>8972</v>
      </c>
      <c r="L266" s="143"/>
      <c r="M266" s="2868"/>
      <c r="N266" s="73" t="s">
        <v>12996</v>
      </c>
      <c r="O266" s="1666"/>
      <c r="P266" s="143"/>
      <c r="Q266" s="143" t="s">
        <v>589</v>
      </c>
      <c r="R266" s="143">
        <v>2015</v>
      </c>
      <c r="S266" s="143" t="s">
        <v>14266</v>
      </c>
      <c r="T266" s="143">
        <v>1240</v>
      </c>
      <c r="U266" s="168">
        <v>45532</v>
      </c>
      <c r="V266" s="146"/>
      <c r="W266" s="147"/>
      <c r="X266" s="466"/>
    </row>
    <row r="267" spans="1:24" ht="26.25" customHeight="1">
      <c r="A267" s="464"/>
      <c r="B267" s="143"/>
      <c r="C267" s="143" t="s">
        <v>13047</v>
      </c>
      <c r="D267" s="143" t="s">
        <v>191</v>
      </c>
      <c r="E267" s="143"/>
      <c r="F267" s="143"/>
      <c r="G267" s="143"/>
      <c r="H267" s="143"/>
      <c r="I267" s="143"/>
      <c r="J267" s="143" t="s">
        <v>14126</v>
      </c>
      <c r="K267" s="144"/>
      <c r="L267" s="143"/>
      <c r="M267" s="2559" t="s">
        <v>11304</v>
      </c>
      <c r="N267" s="2560"/>
      <c r="O267" s="2561"/>
      <c r="P267" s="143"/>
      <c r="Q267" s="143"/>
      <c r="R267" s="143"/>
      <c r="S267" s="148" t="s">
        <v>189</v>
      </c>
      <c r="T267" s="148">
        <v>3700</v>
      </c>
      <c r="U267" s="168">
        <v>45533</v>
      </c>
      <c r="V267" s="146"/>
      <c r="W267" s="147"/>
      <c r="X267" s="466"/>
    </row>
    <row r="268" spans="1:24" ht="26.25" customHeight="1">
      <c r="A268" s="464"/>
      <c r="B268" s="143"/>
      <c r="C268" s="143" t="s">
        <v>10002</v>
      </c>
      <c r="D268" s="143" t="s">
        <v>191</v>
      </c>
      <c r="E268" s="143"/>
      <c r="F268" s="143"/>
      <c r="G268" s="143"/>
      <c r="H268" s="143"/>
      <c r="I268" s="143"/>
      <c r="J268" s="143" t="s">
        <v>14137</v>
      </c>
      <c r="K268" s="144"/>
      <c r="L268" s="143"/>
      <c r="M268" s="143"/>
      <c r="N268" s="143"/>
      <c r="O268" s="143"/>
      <c r="P268" s="143"/>
      <c r="Q268" s="143"/>
      <c r="R268" s="143"/>
      <c r="S268" s="148" t="s">
        <v>2472</v>
      </c>
      <c r="T268" s="148">
        <f>SUM(T263:T267)</f>
        <v>10225</v>
      </c>
      <c r="U268" s="168">
        <v>45534</v>
      </c>
      <c r="V268" s="146"/>
      <c r="W268" s="147"/>
      <c r="X268" s="466"/>
    </row>
    <row r="269" spans="1:24" ht="26.25" customHeight="1" thickBot="1">
      <c r="A269" s="467"/>
      <c r="B269" s="468"/>
      <c r="C269" s="468" t="s">
        <v>13824</v>
      </c>
      <c r="D269" s="468" t="s">
        <v>4036</v>
      </c>
      <c r="E269" s="468"/>
      <c r="F269" s="468"/>
      <c r="G269" s="468"/>
      <c r="H269" s="468"/>
      <c r="I269" s="468"/>
      <c r="J269" s="555" t="s">
        <v>2745</v>
      </c>
      <c r="K269" s="611" t="s">
        <v>14154</v>
      </c>
      <c r="L269" s="468"/>
      <c r="M269" s="468"/>
      <c r="N269" s="470"/>
      <c r="O269" s="470"/>
      <c r="P269" s="471"/>
      <c r="Q269" s="468"/>
      <c r="R269" s="468"/>
      <c r="S269" s="471"/>
      <c r="T269" s="471"/>
      <c r="U269" s="474">
        <v>45535</v>
      </c>
      <c r="V269" s="474"/>
      <c r="W269" s="475"/>
      <c r="X269" s="476"/>
    </row>
    <row r="270" spans="1:24" ht="26.25" customHeight="1">
      <c r="A270" s="456" t="s">
        <v>188</v>
      </c>
      <c r="B270" s="457"/>
      <c r="C270" s="457" t="s">
        <v>13832</v>
      </c>
      <c r="D270" s="457" t="s">
        <v>190</v>
      </c>
      <c r="E270" s="457" t="s">
        <v>191</v>
      </c>
      <c r="F270" s="457" t="s">
        <v>191</v>
      </c>
      <c r="G270" s="457" t="s">
        <v>191</v>
      </c>
      <c r="H270" s="477"/>
      <c r="I270" s="457" t="s">
        <v>126</v>
      </c>
      <c r="J270" s="457" t="s">
        <v>14138</v>
      </c>
      <c r="K270" s="458" t="s">
        <v>13917</v>
      </c>
      <c r="L270" s="457" t="s">
        <v>14309</v>
      </c>
      <c r="M270" s="2879" t="s">
        <v>14252</v>
      </c>
      <c r="N270" s="458" t="s">
        <v>14415</v>
      </c>
      <c r="O270" s="458" t="s">
        <v>14275</v>
      </c>
      <c r="P270" s="459" t="s">
        <v>15442</v>
      </c>
      <c r="Q270" s="457" t="s">
        <v>520</v>
      </c>
      <c r="R270" s="457">
        <v>2015</v>
      </c>
      <c r="S270" s="457" t="s">
        <v>14267</v>
      </c>
      <c r="T270" s="457">
        <v>1775</v>
      </c>
      <c r="U270" s="460">
        <v>45532</v>
      </c>
      <c r="V270" s="460">
        <v>45603</v>
      </c>
      <c r="W270" s="462">
        <v>5300</v>
      </c>
      <c r="X270" s="463">
        <v>6500</v>
      </c>
    </row>
    <row r="271" spans="1:24" ht="26.25" customHeight="1">
      <c r="A271" s="464"/>
      <c r="B271" s="143"/>
      <c r="C271" s="320" t="s">
        <v>3681</v>
      </c>
      <c r="D271" s="143"/>
      <c r="E271" s="143"/>
      <c r="F271" s="143"/>
      <c r="G271" s="143"/>
      <c r="H271" s="143"/>
      <c r="I271" s="143" t="s">
        <v>3598</v>
      </c>
      <c r="J271" s="412" t="s">
        <v>14219</v>
      </c>
      <c r="K271" s="169" t="s">
        <v>195</v>
      </c>
      <c r="L271" s="427" t="s">
        <v>3603</v>
      </c>
      <c r="M271" s="2867"/>
      <c r="N271" s="73" t="s">
        <v>2435</v>
      </c>
      <c r="O271" s="1666"/>
      <c r="P271" s="1666"/>
      <c r="Q271" s="143" t="s">
        <v>520</v>
      </c>
      <c r="R271" s="143">
        <v>2016</v>
      </c>
      <c r="S271" s="143" t="s">
        <v>14268</v>
      </c>
      <c r="T271" s="143">
        <v>1755</v>
      </c>
      <c r="U271" s="168">
        <v>45533</v>
      </c>
      <c r="V271" s="168">
        <v>45601</v>
      </c>
      <c r="W271" s="147" t="s">
        <v>14538</v>
      </c>
      <c r="X271" s="466"/>
    </row>
    <row r="272" spans="1:24" ht="26.25" customHeight="1">
      <c r="A272" s="464"/>
      <c r="B272" s="143"/>
      <c r="C272" s="143" t="s">
        <v>12776</v>
      </c>
      <c r="D272" s="143" t="s">
        <v>191</v>
      </c>
      <c r="E272" s="143"/>
      <c r="F272" s="143"/>
      <c r="G272" s="143"/>
      <c r="H272" s="143"/>
      <c r="I272" s="143"/>
      <c r="J272" s="425" t="s">
        <v>3281</v>
      </c>
      <c r="K272" s="144" t="s">
        <v>4597</v>
      </c>
      <c r="L272" s="143"/>
      <c r="M272" s="2867"/>
      <c r="N272" s="73" t="s">
        <v>3073</v>
      </c>
      <c r="O272" s="1666"/>
      <c r="P272" s="143"/>
      <c r="Q272" s="143" t="s">
        <v>14271</v>
      </c>
      <c r="R272" s="143">
        <v>2017</v>
      </c>
      <c r="S272" s="143" t="s">
        <v>14269</v>
      </c>
      <c r="T272" s="143">
        <v>1590</v>
      </c>
      <c r="U272" s="168">
        <v>45534</v>
      </c>
      <c r="V272" s="146">
        <v>45608</v>
      </c>
      <c r="W272" s="1449"/>
      <c r="X272" s="466"/>
    </row>
    <row r="273" spans="1:24" ht="26.25" customHeight="1">
      <c r="A273" s="464"/>
      <c r="B273" s="143"/>
      <c r="C273" s="143" t="s">
        <v>12778</v>
      </c>
      <c r="D273" s="143" t="s">
        <v>191</v>
      </c>
      <c r="E273" s="143"/>
      <c r="F273" s="143"/>
      <c r="G273" s="143"/>
      <c r="H273" s="143"/>
      <c r="I273" s="143"/>
      <c r="J273" s="143"/>
      <c r="K273" s="144" t="s">
        <v>8972</v>
      </c>
      <c r="L273" s="143"/>
      <c r="M273" s="2868"/>
      <c r="N273" s="73" t="s">
        <v>12996</v>
      </c>
      <c r="O273" s="1666"/>
      <c r="P273" s="143"/>
      <c r="Q273" s="143" t="s">
        <v>7991</v>
      </c>
      <c r="R273" s="143">
        <v>2018</v>
      </c>
      <c r="S273" s="143" t="s">
        <v>14270</v>
      </c>
      <c r="T273" s="143">
        <v>1580</v>
      </c>
      <c r="U273" s="146">
        <v>45535</v>
      </c>
      <c r="V273" s="146"/>
      <c r="W273" s="147"/>
      <c r="X273" s="466"/>
    </row>
    <row r="274" spans="1:24" ht="26.25" customHeight="1">
      <c r="A274" s="464"/>
      <c r="B274" s="143"/>
      <c r="C274" s="143" t="s">
        <v>13047</v>
      </c>
      <c r="D274" s="143" t="s">
        <v>191</v>
      </c>
      <c r="E274" s="143"/>
      <c r="F274" s="143"/>
      <c r="G274" s="143"/>
      <c r="H274" s="143"/>
      <c r="I274" s="143"/>
      <c r="J274" s="143"/>
      <c r="K274" s="144"/>
      <c r="L274" s="143"/>
      <c r="M274" s="2559" t="s">
        <v>11304</v>
      </c>
      <c r="N274" s="2560"/>
      <c r="O274" s="2561"/>
      <c r="P274" s="143"/>
      <c r="Q274" s="143"/>
      <c r="R274" s="143"/>
      <c r="S274" s="148" t="s">
        <v>189</v>
      </c>
      <c r="T274" s="148">
        <v>3830</v>
      </c>
      <c r="U274" s="146"/>
      <c r="V274" s="146"/>
      <c r="W274" s="147"/>
      <c r="X274" s="466"/>
    </row>
    <row r="275" spans="1:24" ht="26.25" customHeight="1">
      <c r="A275" s="464"/>
      <c r="B275" s="143"/>
      <c r="C275" s="143" t="s">
        <v>10002</v>
      </c>
      <c r="D275" s="143" t="s">
        <v>191</v>
      </c>
      <c r="E275" s="143"/>
      <c r="F275" s="143"/>
      <c r="G275" s="143"/>
      <c r="H275" s="143"/>
      <c r="I275" s="143"/>
      <c r="J275" s="143"/>
      <c r="K275" s="144"/>
      <c r="L275" s="143"/>
      <c r="M275" s="143"/>
      <c r="N275" s="143"/>
      <c r="O275" s="143"/>
      <c r="P275" s="143"/>
      <c r="Q275" s="143"/>
      <c r="R275" s="143"/>
      <c r="S275" s="148" t="s">
        <v>2472</v>
      </c>
      <c r="T275" s="148">
        <f>SUM(T270:T274)</f>
        <v>10530</v>
      </c>
      <c r="U275" s="168"/>
      <c r="V275" s="146"/>
      <c r="W275" s="147"/>
      <c r="X275" s="466"/>
    </row>
    <row r="276" spans="1:24" ht="26.25" customHeight="1" thickBot="1">
      <c r="A276" s="467"/>
      <c r="B276" s="468"/>
      <c r="C276" s="468" t="s">
        <v>13824</v>
      </c>
      <c r="D276" s="468" t="s">
        <v>4036</v>
      </c>
      <c r="E276" s="468"/>
      <c r="F276" s="468"/>
      <c r="G276" s="468"/>
      <c r="H276" s="468"/>
      <c r="I276" s="468"/>
      <c r="J276" s="555" t="s">
        <v>2745</v>
      </c>
      <c r="K276" s="611" t="s">
        <v>14154</v>
      </c>
      <c r="L276" s="468"/>
      <c r="M276" s="468"/>
      <c r="N276" s="470"/>
      <c r="O276" s="470"/>
      <c r="P276" s="471"/>
      <c r="Q276" s="468"/>
      <c r="R276" s="468"/>
      <c r="S276" s="471"/>
      <c r="T276" s="471"/>
      <c r="U276" s="473"/>
      <c r="V276" s="474"/>
      <c r="W276" s="475"/>
      <c r="X276" s="476"/>
    </row>
    <row r="317" spans="12:15" ht="26.25" customHeight="1">
      <c r="L317" s="327"/>
    </row>
    <row r="318" spans="12:15" ht="26.25" customHeight="1">
      <c r="L318" s="327"/>
    </row>
    <row r="320" spans="12:15" ht="26.25" customHeight="1">
      <c r="N320" s="326"/>
      <c r="O320" s="326"/>
    </row>
  </sheetData>
  <autoFilter ref="B2:X2" xr:uid="{00000000-0009-0000-0000-000014000000}"/>
  <mergeCells count="56">
    <mergeCell ref="L173:L177"/>
    <mergeCell ref="L178:L180"/>
    <mergeCell ref="L181:L182"/>
    <mergeCell ref="M204:P204"/>
    <mergeCell ref="M197:P197"/>
    <mergeCell ref="M192:M193"/>
    <mergeCell ref="M194:M195"/>
    <mergeCell ref="M199:M200"/>
    <mergeCell ref="N178:N180"/>
    <mergeCell ref="O173:O177"/>
    <mergeCell ref="O178:O180"/>
    <mergeCell ref="O181:O182"/>
    <mergeCell ref="M238:M241"/>
    <mergeCell ref="M245:M248"/>
    <mergeCell ref="M258:O258"/>
    <mergeCell ref="M267:O267"/>
    <mergeCell ref="M220:P220"/>
    <mergeCell ref="M227:P227"/>
    <mergeCell ref="M234:P234"/>
    <mergeCell ref="M274:O274"/>
    <mergeCell ref="M270:M273"/>
    <mergeCell ref="M263:M266"/>
    <mergeCell ref="M123:P123"/>
    <mergeCell ref="M130:P130"/>
    <mergeCell ref="M137:P137"/>
    <mergeCell ref="M144:P144"/>
    <mergeCell ref="M213:P213"/>
    <mergeCell ref="P173:P177"/>
    <mergeCell ref="P186:P188"/>
    <mergeCell ref="P181:P182"/>
    <mergeCell ref="P178:P180"/>
    <mergeCell ref="M181:M182"/>
    <mergeCell ref="M185:M188"/>
    <mergeCell ref="N185:N188"/>
    <mergeCell ref="M155:M157"/>
    <mergeCell ref="M159:O159"/>
    <mergeCell ref="M151:P151"/>
    <mergeCell ref="M173:M180"/>
    <mergeCell ref="A1:X1"/>
    <mergeCell ref="M36:P36"/>
    <mergeCell ref="M17:O17"/>
    <mergeCell ref="M26:O26"/>
    <mergeCell ref="M13:M16"/>
    <mergeCell ref="M24:M25"/>
    <mergeCell ref="M9:P9"/>
    <mergeCell ref="M116:P116"/>
    <mergeCell ref="M40:M42"/>
    <mergeCell ref="M58:M61"/>
    <mergeCell ref="M81:P81"/>
    <mergeCell ref="Q49:S49"/>
    <mergeCell ref="M85:M88"/>
    <mergeCell ref="M62:O62"/>
    <mergeCell ref="Q67:S67"/>
    <mergeCell ref="M107:P107"/>
    <mergeCell ref="M91:P91"/>
    <mergeCell ref="M98:P98"/>
  </mergeCells>
  <phoneticPr fontId="16" type="noConversion"/>
  <conditionalFormatting sqref="K45">
    <cfRule type="duplicateValues" dxfId="1591" priority="168"/>
  </conditionalFormatting>
  <conditionalFormatting sqref="L3">
    <cfRule type="duplicateValues" dxfId="1590" priority="163"/>
  </conditionalFormatting>
  <conditionalFormatting sqref="L38">
    <cfRule type="duplicateValues" dxfId="1589" priority="165"/>
  </conditionalFormatting>
  <conditionalFormatting sqref="L39">
    <cfRule type="duplicateValues" dxfId="1588" priority="6755"/>
  </conditionalFormatting>
  <conditionalFormatting sqref="L40">
    <cfRule type="duplicateValues" dxfId="1587" priority="175"/>
  </conditionalFormatting>
  <conditionalFormatting sqref="L45:L46">
    <cfRule type="duplicateValues" dxfId="1586" priority="171"/>
  </conditionalFormatting>
  <conditionalFormatting sqref="L47:L48">
    <cfRule type="duplicateValues" dxfId="1585" priority="152"/>
  </conditionalFormatting>
  <conditionalFormatting sqref="L49">
    <cfRule type="duplicateValues" dxfId="1584" priority="150"/>
  </conditionalFormatting>
  <conditionalFormatting sqref="L55">
    <cfRule type="duplicateValues" dxfId="1583" priority="151"/>
  </conditionalFormatting>
  <conditionalFormatting sqref="L65:L66">
    <cfRule type="duplicateValues" dxfId="1582" priority="77"/>
  </conditionalFormatting>
  <conditionalFormatting sqref="L67">
    <cfRule type="duplicateValues" dxfId="1581" priority="75"/>
  </conditionalFormatting>
  <conditionalFormatting sqref="L73">
    <cfRule type="duplicateValues" dxfId="1580" priority="76"/>
  </conditionalFormatting>
  <conditionalFormatting sqref="L110">
    <cfRule type="duplicateValues" dxfId="1579" priority="140"/>
  </conditionalFormatting>
  <conditionalFormatting sqref="L111">
    <cfRule type="duplicateValues" dxfId="1578" priority="138"/>
  </conditionalFormatting>
  <conditionalFormatting sqref="L112">
    <cfRule type="duplicateValues" dxfId="1577" priority="135"/>
  </conditionalFormatting>
  <conditionalFormatting sqref="L118">
    <cfRule type="duplicateValues" dxfId="1576" priority="128"/>
  </conditionalFormatting>
  <conditionalFormatting sqref="L119">
    <cfRule type="duplicateValues" dxfId="1575" priority="125"/>
  </conditionalFormatting>
  <conditionalFormatting sqref="L125">
    <cfRule type="duplicateValues" dxfId="1574" priority="118"/>
  </conditionalFormatting>
  <conditionalFormatting sqref="L126">
    <cfRule type="duplicateValues" dxfId="1573" priority="115"/>
  </conditionalFormatting>
  <conditionalFormatting sqref="L132">
    <cfRule type="duplicateValues" dxfId="1572" priority="108"/>
  </conditionalFormatting>
  <conditionalFormatting sqref="L133">
    <cfRule type="duplicateValues" dxfId="1571" priority="105"/>
  </conditionalFormatting>
  <conditionalFormatting sqref="L139">
    <cfRule type="duplicateValues" dxfId="1570" priority="98"/>
  </conditionalFormatting>
  <conditionalFormatting sqref="L140">
    <cfRule type="duplicateValues" dxfId="1569" priority="95"/>
  </conditionalFormatting>
  <conditionalFormatting sqref="L146">
    <cfRule type="duplicateValues" dxfId="1568" priority="88"/>
  </conditionalFormatting>
  <conditionalFormatting sqref="L147">
    <cfRule type="duplicateValues" dxfId="1567" priority="85"/>
  </conditionalFormatting>
  <conditionalFormatting sqref="L164:L168">
    <cfRule type="duplicateValues" dxfId="1566" priority="25"/>
  </conditionalFormatting>
  <conditionalFormatting sqref="L169:L170">
    <cfRule type="duplicateValues" dxfId="1565" priority="22"/>
  </conditionalFormatting>
  <conditionalFormatting sqref="L183">
    <cfRule type="duplicateValues" dxfId="1564" priority="13"/>
  </conditionalFormatting>
  <conditionalFormatting sqref="L207">
    <cfRule type="duplicateValues" dxfId="1563" priority="69"/>
  </conditionalFormatting>
  <conditionalFormatting sqref="L208">
    <cfRule type="duplicateValues" dxfId="1562" priority="67"/>
  </conditionalFormatting>
  <conditionalFormatting sqref="L209">
    <cfRule type="duplicateValues" dxfId="1561" priority="64"/>
  </conditionalFormatting>
  <conditionalFormatting sqref="L215">
    <cfRule type="duplicateValues" dxfId="1560" priority="57"/>
  </conditionalFormatting>
  <conditionalFormatting sqref="L216">
    <cfRule type="duplicateValues" dxfId="1559" priority="54"/>
  </conditionalFormatting>
  <conditionalFormatting sqref="L222">
    <cfRule type="duplicateValues" dxfId="1558" priority="47"/>
  </conditionalFormatting>
  <conditionalFormatting sqref="L223">
    <cfRule type="duplicateValues" dxfId="1557" priority="44"/>
  </conditionalFormatting>
  <conditionalFormatting sqref="L229">
    <cfRule type="duplicateValues" dxfId="1556" priority="37"/>
  </conditionalFormatting>
  <conditionalFormatting sqref="L230">
    <cfRule type="duplicateValues" dxfId="1555" priority="34"/>
  </conditionalFormatting>
  <conditionalFormatting sqref="L113:M114 L115:L116">
    <cfRule type="duplicateValues" dxfId="1554" priority="134"/>
  </conditionalFormatting>
  <conditionalFormatting sqref="L120:M121 L122:L123">
    <cfRule type="duplicateValues" dxfId="1553" priority="124"/>
  </conditionalFormatting>
  <conditionalFormatting sqref="L127:M128 L129:L130">
    <cfRule type="duplicateValues" dxfId="1552" priority="114"/>
  </conditionalFormatting>
  <conditionalFormatting sqref="L134:M135 L136:L137">
    <cfRule type="duplicateValues" dxfId="1551" priority="104"/>
  </conditionalFormatting>
  <conditionalFormatting sqref="L141:M142 L143:L144">
    <cfRule type="duplicateValues" dxfId="1550" priority="94"/>
  </conditionalFormatting>
  <conditionalFormatting sqref="L148:M149 L150:L151">
    <cfRule type="duplicateValues" dxfId="1549" priority="84"/>
  </conditionalFormatting>
  <conditionalFormatting sqref="L210:M211 L212:L213">
    <cfRule type="duplicateValues" dxfId="1548" priority="63"/>
  </conditionalFormatting>
  <conditionalFormatting sqref="L217:M218 L219:L220">
    <cfRule type="duplicateValues" dxfId="1547" priority="53"/>
  </conditionalFormatting>
  <conditionalFormatting sqref="L224:M225 L226:L227">
    <cfRule type="duplicateValues" dxfId="1546" priority="43"/>
  </conditionalFormatting>
  <conditionalFormatting sqref="L232:M232 L231 L233:L234 M230:M231">
    <cfRule type="duplicateValues" dxfId="1545" priority="33"/>
  </conditionalFormatting>
  <conditionalFormatting sqref="M9">
    <cfRule type="duplicateValues" dxfId="1544" priority="146"/>
  </conditionalFormatting>
  <conditionalFormatting sqref="M36">
    <cfRule type="duplicateValues" dxfId="1543" priority="147"/>
  </conditionalFormatting>
  <conditionalFormatting sqref="M81">
    <cfRule type="duplicateValues" dxfId="1542" priority="80"/>
  </conditionalFormatting>
  <conditionalFormatting sqref="M91">
    <cfRule type="duplicateValues" dxfId="1541" priority="28"/>
  </conditionalFormatting>
  <conditionalFormatting sqref="M98">
    <cfRule type="duplicateValues" dxfId="1540" priority="27"/>
  </conditionalFormatting>
  <conditionalFormatting sqref="M107">
    <cfRule type="duplicateValues" dxfId="1539" priority="26"/>
  </conditionalFormatting>
  <conditionalFormatting sqref="M111">
    <cfRule type="duplicateValues" dxfId="1538" priority="137"/>
  </conditionalFormatting>
  <conditionalFormatting sqref="M112">
    <cfRule type="duplicateValues" dxfId="1537" priority="136"/>
  </conditionalFormatting>
  <conditionalFormatting sqref="M116">
    <cfRule type="duplicateValues" dxfId="1536" priority="132"/>
  </conditionalFormatting>
  <conditionalFormatting sqref="M118">
    <cfRule type="duplicateValues" dxfId="1535" priority="127"/>
  </conditionalFormatting>
  <conditionalFormatting sqref="M119">
    <cfRule type="duplicateValues" dxfId="1534" priority="126"/>
  </conditionalFormatting>
  <conditionalFormatting sqref="M123">
    <cfRule type="duplicateValues" dxfId="1533" priority="122"/>
  </conditionalFormatting>
  <conditionalFormatting sqref="M125">
    <cfRule type="duplicateValues" dxfId="1532" priority="117"/>
  </conditionalFormatting>
  <conditionalFormatting sqref="M126">
    <cfRule type="duplicateValues" dxfId="1531" priority="116"/>
  </conditionalFormatting>
  <conditionalFormatting sqref="M130">
    <cfRule type="duplicateValues" dxfId="1530" priority="112"/>
  </conditionalFormatting>
  <conditionalFormatting sqref="M132">
    <cfRule type="duplicateValues" dxfId="1529" priority="107"/>
  </conditionalFormatting>
  <conditionalFormatting sqref="M133">
    <cfRule type="duplicateValues" dxfId="1528" priority="106"/>
  </conditionalFormatting>
  <conditionalFormatting sqref="M137">
    <cfRule type="duplicateValues" dxfId="1527" priority="102"/>
  </conditionalFormatting>
  <conditionalFormatting sqref="M139">
    <cfRule type="duplicateValues" dxfId="1526" priority="97"/>
  </conditionalFormatting>
  <conditionalFormatting sqref="M140">
    <cfRule type="duplicateValues" dxfId="1525" priority="96"/>
  </conditionalFormatting>
  <conditionalFormatting sqref="M144">
    <cfRule type="duplicateValues" dxfId="1524" priority="92"/>
  </conditionalFormatting>
  <conditionalFormatting sqref="M146">
    <cfRule type="duplicateValues" dxfId="1523" priority="87"/>
  </conditionalFormatting>
  <conditionalFormatting sqref="M147">
    <cfRule type="duplicateValues" dxfId="1522" priority="86"/>
  </conditionalFormatting>
  <conditionalFormatting sqref="M151">
    <cfRule type="duplicateValues" dxfId="1521" priority="82"/>
  </conditionalFormatting>
  <conditionalFormatting sqref="M165:M167 M169:P169 P168 O165:P167">
    <cfRule type="duplicateValues" dxfId="1520" priority="18"/>
  </conditionalFormatting>
  <conditionalFormatting sqref="M197">
    <cfRule type="duplicateValues" dxfId="1519" priority="79"/>
  </conditionalFormatting>
  <conditionalFormatting sqref="M204">
    <cfRule type="duplicateValues" dxfId="1518" priority="29"/>
  </conditionalFormatting>
  <conditionalFormatting sqref="M208">
    <cfRule type="duplicateValues" dxfId="1517" priority="66"/>
  </conditionalFormatting>
  <conditionalFormatting sqref="M209">
    <cfRule type="duplicateValues" dxfId="1516" priority="65"/>
  </conditionalFormatting>
  <conditionalFormatting sqref="M213">
    <cfRule type="duplicateValues" dxfId="1515" priority="61"/>
  </conditionalFormatting>
  <conditionalFormatting sqref="M215">
    <cfRule type="duplicateValues" dxfId="1514" priority="56"/>
  </conditionalFormatting>
  <conditionalFormatting sqref="M216">
    <cfRule type="duplicateValues" dxfId="1513" priority="55"/>
  </conditionalFormatting>
  <conditionalFormatting sqref="M220">
    <cfRule type="duplicateValues" dxfId="1512" priority="51"/>
  </conditionalFormatting>
  <conditionalFormatting sqref="M222">
    <cfRule type="duplicateValues" dxfId="1511" priority="46"/>
  </conditionalFormatting>
  <conditionalFormatting sqref="M223">
    <cfRule type="duplicateValues" dxfId="1510" priority="45"/>
  </conditionalFormatting>
  <conditionalFormatting sqref="M227">
    <cfRule type="duplicateValues" dxfId="1509" priority="41"/>
  </conditionalFormatting>
  <conditionalFormatting sqref="M229">
    <cfRule type="duplicateValues" dxfId="1508" priority="36"/>
  </conditionalFormatting>
  <conditionalFormatting sqref="M234">
    <cfRule type="duplicateValues" dxfId="1507" priority="31"/>
  </conditionalFormatting>
  <conditionalFormatting sqref="M168:O168">
    <cfRule type="duplicateValues" dxfId="1506" priority="17"/>
  </conditionalFormatting>
  <conditionalFormatting sqref="M115:P115">
    <cfRule type="duplicateValues" dxfId="1505" priority="131"/>
  </conditionalFormatting>
  <conditionalFormatting sqref="M122:P122">
    <cfRule type="duplicateValues" dxfId="1504" priority="121"/>
  </conditionalFormatting>
  <conditionalFormatting sqref="M129:P129">
    <cfRule type="duplicateValues" dxfId="1503" priority="111"/>
  </conditionalFormatting>
  <conditionalFormatting sqref="M136:P136">
    <cfRule type="duplicateValues" dxfId="1502" priority="101"/>
  </conditionalFormatting>
  <conditionalFormatting sqref="M143:P143">
    <cfRule type="duplicateValues" dxfId="1501" priority="91"/>
  </conditionalFormatting>
  <conditionalFormatting sqref="M150:P150">
    <cfRule type="duplicateValues" dxfId="1500" priority="81"/>
  </conditionalFormatting>
  <conditionalFormatting sqref="M212:P212">
    <cfRule type="duplicateValues" dxfId="1499" priority="60"/>
  </conditionalFormatting>
  <conditionalFormatting sqref="M219:P219">
    <cfRule type="duplicateValues" dxfId="1498" priority="50"/>
  </conditionalFormatting>
  <conditionalFormatting sqref="M226:P226">
    <cfRule type="duplicateValues" dxfId="1497" priority="40"/>
  </conditionalFormatting>
  <conditionalFormatting sqref="M233:P233">
    <cfRule type="duplicateValues" dxfId="1496" priority="30"/>
  </conditionalFormatting>
  <conditionalFormatting sqref="N112">
    <cfRule type="duplicateValues" dxfId="1495" priority="133"/>
  </conditionalFormatting>
  <conditionalFormatting sqref="N117">
    <cfRule type="duplicateValues" dxfId="1494" priority="142"/>
  </conditionalFormatting>
  <conditionalFormatting sqref="N119">
    <cfRule type="duplicateValues" dxfId="1493" priority="8"/>
  </conditionalFormatting>
  <conditionalFormatting sqref="N124">
    <cfRule type="duplicateValues" dxfId="1492" priority="130"/>
  </conditionalFormatting>
  <conditionalFormatting sqref="N126">
    <cfRule type="duplicateValues" dxfId="1491" priority="7"/>
  </conditionalFormatting>
  <conditionalFormatting sqref="N131">
    <cfRule type="duplicateValues" dxfId="1490" priority="120"/>
  </conditionalFormatting>
  <conditionalFormatting sqref="N133">
    <cfRule type="duplicateValues" dxfId="1489" priority="6"/>
  </conditionalFormatting>
  <conditionalFormatting sqref="N138">
    <cfRule type="duplicateValues" dxfId="1488" priority="110"/>
  </conditionalFormatting>
  <conditionalFormatting sqref="N140">
    <cfRule type="duplicateValues" dxfId="1487" priority="5"/>
  </conditionalFormatting>
  <conditionalFormatting sqref="N145">
    <cfRule type="duplicateValues" dxfId="1486" priority="100"/>
  </conditionalFormatting>
  <conditionalFormatting sqref="N147">
    <cfRule type="duplicateValues" dxfId="1485" priority="4"/>
  </conditionalFormatting>
  <conditionalFormatting sqref="N152">
    <cfRule type="duplicateValues" dxfId="1484" priority="90"/>
  </conditionalFormatting>
  <conditionalFormatting sqref="N209">
    <cfRule type="duplicateValues" dxfId="1483" priority="62"/>
  </conditionalFormatting>
  <conditionalFormatting sqref="N214">
    <cfRule type="duplicateValues" dxfId="1482" priority="71"/>
  </conditionalFormatting>
  <conditionalFormatting sqref="N216">
    <cfRule type="duplicateValues" dxfId="1481" priority="3"/>
  </conditionalFormatting>
  <conditionalFormatting sqref="N221">
    <cfRule type="duplicateValues" dxfId="1480" priority="59"/>
  </conditionalFormatting>
  <conditionalFormatting sqref="N223">
    <cfRule type="duplicateValues" dxfId="1479" priority="2"/>
  </conditionalFormatting>
  <conditionalFormatting sqref="N228">
    <cfRule type="duplicateValues" dxfId="1478" priority="49"/>
  </conditionalFormatting>
  <conditionalFormatting sqref="N230">
    <cfRule type="duplicateValues" dxfId="1477" priority="1"/>
  </conditionalFormatting>
  <conditionalFormatting sqref="N235">
    <cfRule type="duplicateValues" dxfId="1476" priority="39"/>
  </conditionalFormatting>
  <conditionalFormatting sqref="O112 O114">
    <cfRule type="duplicateValues" dxfId="1475" priority="139"/>
  </conditionalFormatting>
  <conditionalFormatting sqref="O119 O121">
    <cfRule type="duplicateValues" dxfId="1474" priority="129"/>
  </conditionalFormatting>
  <conditionalFormatting sqref="O126 O128">
    <cfRule type="duplicateValues" dxfId="1473" priority="119"/>
  </conditionalFormatting>
  <conditionalFormatting sqref="O133 O135">
    <cfRule type="duplicateValues" dxfId="1472" priority="109"/>
  </conditionalFormatting>
  <conditionalFormatting sqref="O140 O142">
    <cfRule type="duplicateValues" dxfId="1471" priority="99"/>
  </conditionalFormatting>
  <conditionalFormatting sqref="O147 O149">
    <cfRule type="duplicateValues" dxfId="1470" priority="89"/>
  </conditionalFormatting>
  <conditionalFormatting sqref="O209 O211">
    <cfRule type="duplicateValues" dxfId="1469" priority="68"/>
  </conditionalFormatting>
  <conditionalFormatting sqref="O216 O218">
    <cfRule type="duplicateValues" dxfId="1468" priority="58"/>
  </conditionalFormatting>
  <conditionalFormatting sqref="O223 O225">
    <cfRule type="duplicateValues" dxfId="1467" priority="48"/>
  </conditionalFormatting>
  <conditionalFormatting sqref="O230 O232">
    <cfRule type="duplicateValues" dxfId="1466" priority="38"/>
  </conditionalFormatting>
  <conditionalFormatting sqref="S3">
    <cfRule type="duplicateValues" dxfId="1465" priority="164"/>
  </conditionalFormatting>
  <conditionalFormatting sqref="S38">
    <cfRule type="duplicateValues" dxfId="1464" priority="166"/>
  </conditionalFormatting>
  <conditionalFormatting sqref="S39">
    <cfRule type="duplicateValues" dxfId="1463" priority="6756"/>
  </conditionalFormatting>
  <conditionalFormatting sqref="S40:S42">
    <cfRule type="duplicateValues" dxfId="1462" priority="174"/>
  </conditionalFormatting>
  <conditionalFormatting sqref="S43">
    <cfRule type="duplicateValues" dxfId="1461" priority="170"/>
  </conditionalFormatting>
  <conditionalFormatting sqref="S44">
    <cfRule type="duplicateValues" dxfId="1460" priority="173"/>
  </conditionalFormatting>
  <conditionalFormatting sqref="S45">
    <cfRule type="duplicateValues" dxfId="1459" priority="169"/>
  </conditionalFormatting>
  <conditionalFormatting sqref="S45:S46">
    <cfRule type="duplicateValues" dxfId="1458" priority="172"/>
  </conditionalFormatting>
  <conditionalFormatting sqref="S47:S48">
    <cfRule type="duplicateValues" dxfId="1457" priority="153"/>
  </conditionalFormatting>
  <conditionalFormatting sqref="S50:S51">
    <cfRule type="duplicateValues" dxfId="1456" priority="149"/>
  </conditionalFormatting>
  <conditionalFormatting sqref="S52">
    <cfRule type="duplicateValues" dxfId="1455" priority="148"/>
  </conditionalFormatting>
  <conditionalFormatting sqref="S65:S66">
    <cfRule type="duplicateValues" dxfId="1454" priority="78"/>
  </conditionalFormatting>
  <conditionalFormatting sqref="S68:S69">
    <cfRule type="duplicateValues" dxfId="1453" priority="74"/>
  </conditionalFormatting>
  <conditionalFormatting sqref="S70">
    <cfRule type="duplicateValues" dxfId="1452" priority="73"/>
  </conditionalFormatting>
  <conditionalFormatting sqref="S110">
    <cfRule type="duplicateValues" dxfId="1451" priority="141"/>
  </conditionalFormatting>
  <conditionalFormatting sqref="S164:S166">
    <cfRule type="duplicateValues" dxfId="1450" priority="24"/>
  </conditionalFormatting>
  <conditionalFormatting sqref="S167">
    <cfRule type="duplicateValues" dxfId="1449" priority="21"/>
  </conditionalFormatting>
  <conditionalFormatting sqref="S168">
    <cfRule type="duplicateValues" dxfId="1448" priority="20"/>
  </conditionalFormatting>
  <conditionalFormatting sqref="S169:S170">
    <cfRule type="duplicateValues" dxfId="1447" priority="23"/>
  </conditionalFormatting>
  <conditionalFormatting sqref="S173:S175">
    <cfRule type="duplicateValues" dxfId="1446" priority="15"/>
  </conditionalFormatting>
  <conditionalFormatting sqref="S176">
    <cfRule type="duplicateValues" dxfId="1445" priority="16"/>
  </conditionalFormatting>
  <conditionalFormatting sqref="S207">
    <cfRule type="duplicateValues" dxfId="1444" priority="70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ignoredErrors>
    <ignoredError sqref="T250" formulaRange="1"/>
  </ignoredError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X175"/>
  <sheetViews>
    <sheetView showGridLines="0" zoomScale="55" zoomScaleNormal="55" zoomScaleSheetLayoutView="70" workbookViewId="0">
      <pane ySplit="2" topLeftCell="A60" activePane="bottomLeft" state="frozen"/>
      <selection activeCell="M87" sqref="M87"/>
      <selection pane="bottomLeft" activeCell="L77" sqref="L77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14295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492" t="s">
        <v>188</v>
      </c>
      <c r="B4" s="493"/>
      <c r="C4" s="493" t="s">
        <v>2710</v>
      </c>
      <c r="D4" s="493" t="s">
        <v>190</v>
      </c>
      <c r="E4" s="493" t="s">
        <v>191</v>
      </c>
      <c r="F4" s="493" t="s">
        <v>191</v>
      </c>
      <c r="G4" s="493" t="s">
        <v>191</v>
      </c>
      <c r="H4" s="1481"/>
      <c r="I4" s="493" t="s">
        <v>10574</v>
      </c>
      <c r="J4" s="494" t="s">
        <v>14254</v>
      </c>
      <c r="K4" s="493" t="s">
        <v>10534</v>
      </c>
      <c r="L4" s="494" t="s">
        <v>14507</v>
      </c>
      <c r="M4" s="2875" t="s">
        <v>14338</v>
      </c>
      <c r="N4" s="495" t="s">
        <v>14389</v>
      </c>
      <c r="O4" s="495">
        <v>25835921</v>
      </c>
      <c r="P4" s="496" t="s">
        <v>14545</v>
      </c>
      <c r="Q4" s="493" t="s">
        <v>7181</v>
      </c>
      <c r="R4" s="493">
        <f>IF(MID(RIGHT(S4,8),1,1)="M",2021,IF(MID(RIGHT(S4,8),1,1)="N",2022,IF(MID(RIGHT(S4,8),1,1)="P",2023,IF(MID(RIGHT(S4,8),1,1)="R",1994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2019</v>
      </c>
      <c r="S4" s="493" t="s">
        <v>14304</v>
      </c>
      <c r="T4" s="493">
        <v>1430</v>
      </c>
      <c r="U4" s="497">
        <v>45534</v>
      </c>
      <c r="V4" s="497">
        <v>45560</v>
      </c>
      <c r="W4" s="498">
        <v>2900</v>
      </c>
      <c r="X4" s="499">
        <v>3500</v>
      </c>
    </row>
    <row r="5" spans="1:24" ht="26.25" customHeight="1">
      <c r="A5" s="500"/>
      <c r="B5" s="97"/>
      <c r="C5" s="320" t="s">
        <v>13510</v>
      </c>
      <c r="D5" s="97"/>
      <c r="E5" s="97"/>
      <c r="F5" s="97"/>
      <c r="G5" s="97"/>
      <c r="H5" s="97"/>
      <c r="I5" s="97" t="s">
        <v>3598</v>
      </c>
      <c r="J5" s="317" t="s">
        <v>14255</v>
      </c>
      <c r="K5" s="99" t="s">
        <v>12565</v>
      </c>
      <c r="L5" s="427" t="s">
        <v>3603</v>
      </c>
      <c r="M5" s="2876"/>
      <c r="N5" s="73" t="s">
        <v>2943</v>
      </c>
      <c r="O5" s="97"/>
      <c r="P5" s="99"/>
      <c r="Q5" s="97" t="s">
        <v>14303</v>
      </c>
      <c r="R5" s="97">
        <f>IF(MID(RIGHT(S5,8),1,1)="M",2021,IF(MID(RIGHT(S5,8),1,1)="N",2022,IF(MID(RIGHT(S5,8),1,1)="P",2023,IF(MID(RIGHT(S5,8),1,1)="R",1994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2019</v>
      </c>
      <c r="S5" s="97" t="s">
        <v>14305</v>
      </c>
      <c r="T5" s="97">
        <v>2935</v>
      </c>
      <c r="U5" s="431">
        <v>45537</v>
      </c>
      <c r="V5" s="431">
        <v>45564</v>
      </c>
      <c r="W5" s="106" t="s">
        <v>14538</v>
      </c>
      <c r="X5" s="1528" t="s">
        <v>14539</v>
      </c>
    </row>
    <row r="6" spans="1:24" ht="26.25" customHeight="1">
      <c r="A6" s="500"/>
      <c r="B6" s="97"/>
      <c r="C6" s="97" t="s">
        <v>12776</v>
      </c>
      <c r="D6" s="97" t="s">
        <v>191</v>
      </c>
      <c r="E6" s="97"/>
      <c r="F6" s="97"/>
      <c r="G6" s="97"/>
      <c r="H6" s="97"/>
      <c r="I6" s="97"/>
      <c r="J6" s="97"/>
      <c r="K6" s="97" t="s">
        <v>14261</v>
      </c>
      <c r="L6" s="98"/>
      <c r="M6" s="2877"/>
      <c r="N6" s="73" t="s">
        <v>7035</v>
      </c>
      <c r="O6" s="97"/>
      <c r="P6" s="99"/>
      <c r="Q6" s="97" t="s">
        <v>2580</v>
      </c>
      <c r="R6" s="97">
        <f>IF(MID(RIGHT(S6,8),1,1)="M",2021,IF(MID(RIGHT(S6,8),1,1)="N",2022,IF(MID(RIGHT(S6,8),1,1)="P",2023,IF(MID(RIGHT(S6,8),1,1)="R",1994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2021</v>
      </c>
      <c r="S6" s="97" t="s">
        <v>14306</v>
      </c>
      <c r="T6" s="97">
        <v>1340</v>
      </c>
      <c r="U6" s="431"/>
      <c r="V6" s="430"/>
      <c r="W6" s="106"/>
      <c r="X6" s="652"/>
    </row>
    <row r="7" spans="1:24" ht="26.25" customHeight="1">
      <c r="A7" s="500"/>
      <c r="B7" s="97"/>
      <c r="C7" s="97" t="s">
        <v>12778</v>
      </c>
      <c r="D7" s="97" t="s">
        <v>191</v>
      </c>
      <c r="E7" s="97"/>
      <c r="F7" s="97"/>
      <c r="G7" s="97"/>
      <c r="H7" s="97"/>
      <c r="I7" s="97"/>
      <c r="J7" s="428"/>
      <c r="K7" s="98" t="s">
        <v>1772</v>
      </c>
      <c r="L7" s="98"/>
      <c r="M7" s="97" t="s">
        <v>14340</v>
      </c>
      <c r="N7" s="73" t="s">
        <v>12674</v>
      </c>
      <c r="O7" s="97"/>
      <c r="P7" s="99"/>
      <c r="Q7" s="97" t="s">
        <v>1838</v>
      </c>
      <c r="R7" s="97">
        <f>IF(MID(RIGHT(S7,8),1,1)="M",2021,IF(MID(RIGHT(S7,8),1,1)="N",2022,IF(MID(RIGHT(S7,8),1,1)="P",2023,IF(MID(RIGHT(S7,8),1,1)="R",1994,IF(MID(RIGHT(S7,8),1,1)="S",1995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2021</v>
      </c>
      <c r="S7" s="97" t="s">
        <v>14339</v>
      </c>
      <c r="T7" s="97">
        <v>1510</v>
      </c>
      <c r="U7" s="431"/>
      <c r="V7" s="431"/>
      <c r="W7" s="106"/>
      <c r="X7" s="652"/>
    </row>
    <row r="8" spans="1:24" ht="26.25" customHeight="1">
      <c r="A8" s="500"/>
      <c r="B8" s="97"/>
      <c r="C8" s="97" t="s">
        <v>13047</v>
      </c>
      <c r="D8" s="97" t="s">
        <v>191</v>
      </c>
      <c r="E8" s="97"/>
      <c r="F8" s="97"/>
      <c r="G8" s="97"/>
      <c r="H8" s="97"/>
      <c r="I8" s="97"/>
      <c r="J8" s="97"/>
      <c r="K8" s="98"/>
      <c r="L8" s="98"/>
      <c r="M8" s="98"/>
      <c r="N8" s="98"/>
      <c r="O8" s="98"/>
      <c r="P8" s="99"/>
      <c r="Q8" s="97"/>
      <c r="R8" s="97"/>
      <c r="S8" s="102" t="s">
        <v>189</v>
      </c>
      <c r="T8" s="965">
        <v>3830</v>
      </c>
      <c r="U8" s="430"/>
      <c r="V8" s="430"/>
      <c r="W8" s="106"/>
      <c r="X8" s="652"/>
    </row>
    <row r="9" spans="1:24" ht="26.25" customHeight="1">
      <c r="A9" s="500"/>
      <c r="B9" s="97"/>
      <c r="C9" s="97" t="s">
        <v>10002</v>
      </c>
      <c r="D9" s="97" t="s">
        <v>191</v>
      </c>
      <c r="E9" s="97"/>
      <c r="F9" s="97"/>
      <c r="G9" s="97"/>
      <c r="H9" s="97"/>
      <c r="I9" s="97"/>
      <c r="J9" s="97"/>
      <c r="K9" s="98"/>
      <c r="L9" s="98"/>
      <c r="M9" s="2559" t="s">
        <v>9468</v>
      </c>
      <c r="N9" s="2560"/>
      <c r="O9" s="2560"/>
      <c r="P9" s="2561"/>
      <c r="Q9" s="97"/>
      <c r="R9" s="97"/>
      <c r="S9" s="102" t="s">
        <v>2472</v>
      </c>
      <c r="T9" s="965">
        <f>SUM(T4:T8)</f>
        <v>11045</v>
      </c>
      <c r="U9" s="100"/>
      <c r="V9" s="101"/>
      <c r="W9" s="106"/>
      <c r="X9" s="501"/>
    </row>
    <row r="10" spans="1:24" ht="26.25" customHeight="1" thickBot="1">
      <c r="A10" s="1166"/>
      <c r="B10" s="1167"/>
      <c r="C10" s="1167" t="s">
        <v>10003</v>
      </c>
      <c r="D10" s="1167" t="s">
        <v>191</v>
      </c>
      <c r="E10" s="1167"/>
      <c r="F10" s="1167"/>
      <c r="G10" s="1167"/>
      <c r="H10" s="1167"/>
      <c r="I10" s="1167"/>
      <c r="J10" s="1167"/>
      <c r="K10" s="611" t="s">
        <v>14253</v>
      </c>
      <c r="L10" s="1169"/>
      <c r="M10" s="1169"/>
      <c r="N10" s="1167"/>
      <c r="O10" s="1167"/>
      <c r="P10" s="1170"/>
      <c r="Q10" s="1171"/>
      <c r="R10" s="1171"/>
      <c r="S10" s="1171"/>
      <c r="T10" s="1171"/>
      <c r="U10" s="1172"/>
      <c r="V10" s="1173"/>
      <c r="W10" s="1174"/>
      <c r="X10" s="1175"/>
    </row>
    <row r="12" spans="1:24" ht="26.25" customHeight="1" thickBot="1"/>
    <row r="13" spans="1:24" s="1375" customFormat="1" ht="26.25" customHeight="1">
      <c r="A13" s="1376" t="s">
        <v>9581</v>
      </c>
      <c r="B13" s="1377" t="s">
        <v>9582</v>
      </c>
      <c r="C13" s="1377" t="s">
        <v>1442</v>
      </c>
      <c r="D13" s="1377" t="s">
        <v>190</v>
      </c>
      <c r="E13" s="1377" t="s">
        <v>191</v>
      </c>
      <c r="F13" s="1377" t="s">
        <v>191</v>
      </c>
      <c r="G13" s="1377" t="s">
        <v>191</v>
      </c>
      <c r="H13" s="1490"/>
      <c r="I13" s="1377" t="s">
        <v>10531</v>
      </c>
      <c r="J13" s="1378" t="s">
        <v>14254</v>
      </c>
      <c r="K13" s="1377" t="s">
        <v>10534</v>
      </c>
      <c r="L13" s="1377" t="s">
        <v>14388</v>
      </c>
      <c r="M13" s="1377" t="s">
        <v>14357</v>
      </c>
      <c r="N13" s="1378" t="s">
        <v>14480</v>
      </c>
      <c r="O13" s="1377">
        <v>25836046</v>
      </c>
      <c r="P13" s="1526" t="s">
        <v>14875</v>
      </c>
      <c r="Q13" s="1377" t="s">
        <v>377</v>
      </c>
      <c r="R13" s="536">
        <f>IF(MID(RIGHT(S13,8),1,1)="M",2021,IF(MID(RIGHT(S13,8),1,1)="N",2022,IF(MID(RIGHT(S13,8),1,1)="P",2023,IF(MID(RIGHT(S13,8),1,1)="R",1994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2010</v>
      </c>
      <c r="S13" s="1379" t="s">
        <v>14332</v>
      </c>
      <c r="T13" s="1377">
        <v>1305</v>
      </c>
      <c r="U13" s="1380">
        <v>45534</v>
      </c>
      <c r="V13" s="1380">
        <v>45560</v>
      </c>
      <c r="W13" s="1415">
        <v>2900</v>
      </c>
      <c r="X13" s="1416">
        <v>3500</v>
      </c>
    </row>
    <row r="14" spans="1:24" s="1375" customFormat="1" ht="26.25" customHeight="1">
      <c r="A14" s="1381"/>
      <c r="B14" s="1382"/>
      <c r="C14" s="320" t="s">
        <v>12700</v>
      </c>
      <c r="D14" s="1382"/>
      <c r="E14" s="1382"/>
      <c r="F14" s="1382"/>
      <c r="G14" s="1382"/>
      <c r="H14" s="1382"/>
      <c r="I14" s="1383" t="s">
        <v>3598</v>
      </c>
      <c r="J14" s="1417" t="s">
        <v>14287</v>
      </c>
      <c r="K14" s="1386" t="s">
        <v>11427</v>
      </c>
      <c r="L14" s="961" t="s">
        <v>3603</v>
      </c>
      <c r="M14" s="1385" t="s">
        <v>14335</v>
      </c>
      <c r="N14" s="73" t="s">
        <v>7287</v>
      </c>
      <c r="O14" s="1385"/>
      <c r="P14" s="1386"/>
      <c r="Q14" s="1382" t="s">
        <v>375</v>
      </c>
      <c r="R14" s="606">
        <f>IF(MID(RIGHT(S14,8),1,1)="M",2021,IF(MID(RIGHT(S14,8),1,1)="N",2022,IF(MID(RIGHT(S14,8),1,1)="P",2023,IF(MID(RIGHT(S14,8),1,1)="R",1994,IF(MID(RIGHT(S14,8),1,1)="S",1995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2012</v>
      </c>
      <c r="S14" s="1382" t="s">
        <v>14333</v>
      </c>
      <c r="T14" s="1382">
        <v>1515</v>
      </c>
      <c r="U14" s="1388">
        <v>45537</v>
      </c>
      <c r="V14" s="1388">
        <v>45564</v>
      </c>
      <c r="W14" s="1472"/>
      <c r="X14" s="1473" t="s">
        <v>14862</v>
      </c>
    </row>
    <row r="15" spans="1:24" s="1375" customFormat="1" ht="26.25" customHeight="1">
      <c r="A15" s="1381"/>
      <c r="B15" s="1382"/>
      <c r="C15" s="1391" t="s">
        <v>12775</v>
      </c>
      <c r="D15" s="1382" t="s">
        <v>191</v>
      </c>
      <c r="E15" s="1382"/>
      <c r="F15" s="1382"/>
      <c r="G15" s="1382"/>
      <c r="H15" s="1382"/>
      <c r="I15" s="1382"/>
      <c r="J15" s="1384"/>
      <c r="K15" s="1385" t="s">
        <v>14215</v>
      </c>
      <c r="L15" s="1385"/>
      <c r="M15" s="1385" t="s">
        <v>14358</v>
      </c>
      <c r="N15" s="73" t="s">
        <v>7035</v>
      </c>
      <c r="O15" s="1385"/>
      <c r="P15" s="1385"/>
      <c r="Q15" s="1382" t="s">
        <v>12478</v>
      </c>
      <c r="R15" s="606">
        <f>IF(MID(RIGHT(S15,8),1,1)="M",2021,IF(MID(RIGHT(S15,8),1,1)="N",2022,IF(MID(RIGHT(S15,8),1,1)="P",2023,IF(MID(RIGHT(S15,8),1,1)="R",1994,IF(MID(RIGHT(S15,8),1,1)="S",1995,IF(MID(RIGHT(S15,8),1,1)="T",1996,IF(MID(RIGHT(S15,8),1,1)="V",1997,IF(MID(RIGHT(S15,8),1,1)="W",1998,IF(MID(RIGHT(S15,8),1,1)="X",1999,IF(MID(RIGHT(S15,8),1,1)="Y",2000,IF(MID(RIGHT(S15,8),1,1)="1",2001,IF(MID(RIGHT(S15,8),1,1)="2",2002,IF(MID(RIGHT(S15,8),1,1)="3",2003,IF(MID(RIGHT(S15,8),1,1)="4",2004,IF(MID(RIGHT(S15,8),1,1)="5",2005,IF(MID(RIGHT(S15,8),1,1)="6",2006,IF(MID(RIGHT(S15,8),1,1)="7",2007,IF(MID(RIGHT(S15,8),1,1)="8",2008,IF(MID(RIGHT(S15,8),1,1)="9",2009,IF(MID(RIGHT(S15,8),1,1)="A",2010,IF(MID(RIGHT(S15,8),1,1)="B",2011,IF(MID(RIGHT(S15,8),1,1)="C",2012,IF(MID(RIGHT(S15,8),1,1)="D",2013,IF(MID(RIGHT(S15,8),1,1)="E",2014,IF(MID(RIGHT(S15,8),1,1)="F",2015,IF(MID(RIGHT(S15,8),1,1)="G",2016,IF(MID(RIGHT(S15,8),1,1)="H",2017,IF(MID(RIGHT(S15,8),1,1)="J",2018,IF(MID(RIGHT(S15,8),1,1)="K",2019,IF(MID(RIGHT(S15,8),1,1)="L",2020,""))))))))))))))))))))))))))))))</f>
        <v>2013</v>
      </c>
      <c r="S15" s="1382" t="s">
        <v>14334</v>
      </c>
      <c r="T15" s="1382">
        <v>2955</v>
      </c>
      <c r="U15" s="1387"/>
      <c r="V15" s="1387"/>
      <c r="W15" s="1472"/>
      <c r="X15" s="1390"/>
    </row>
    <row r="16" spans="1:24" s="1375" customFormat="1" ht="26.25" customHeight="1">
      <c r="A16" s="1381"/>
      <c r="B16" s="1382"/>
      <c r="C16" s="1391" t="s">
        <v>12777</v>
      </c>
      <c r="D16" s="1382" t="s">
        <v>191</v>
      </c>
      <c r="E16" s="1382"/>
      <c r="F16" s="1382"/>
      <c r="G16" s="1382"/>
      <c r="H16" s="1382"/>
      <c r="I16" s="1382"/>
      <c r="J16" s="1384"/>
      <c r="K16" s="1385" t="s">
        <v>1772</v>
      </c>
      <c r="L16" s="1385"/>
      <c r="M16" s="1385"/>
      <c r="N16" s="73" t="s">
        <v>12674</v>
      </c>
      <c r="O16" s="1385"/>
      <c r="P16" s="1385"/>
      <c r="Q16" s="1382"/>
      <c r="R16" s="606"/>
      <c r="S16" s="1382"/>
      <c r="T16" s="1382"/>
      <c r="U16" s="1387"/>
      <c r="V16" s="1388"/>
      <c r="W16" s="1472"/>
      <c r="X16" s="1390"/>
    </row>
    <row r="17" spans="1:24" s="1375" customFormat="1" ht="26.25" customHeight="1">
      <c r="A17" s="1381"/>
      <c r="B17" s="1382"/>
      <c r="C17" s="1420" t="s">
        <v>14286</v>
      </c>
      <c r="D17" s="1382" t="s">
        <v>191</v>
      </c>
      <c r="E17" s="1382"/>
      <c r="F17" s="1382"/>
      <c r="G17" s="1382"/>
      <c r="H17" s="1382"/>
      <c r="I17" s="1382"/>
      <c r="J17" s="1382" t="s">
        <v>11367</v>
      </c>
      <c r="K17" s="1422"/>
      <c r="L17" s="1385"/>
      <c r="M17" s="1385"/>
      <c r="N17" s="1404"/>
      <c r="O17" s="1385"/>
      <c r="P17" s="1386"/>
      <c r="Q17" s="1382"/>
      <c r="R17" s="606"/>
      <c r="S17" s="1392" t="s">
        <v>9583</v>
      </c>
      <c r="T17" s="1392">
        <v>3800</v>
      </c>
      <c r="U17" s="1387"/>
      <c r="V17" s="1388"/>
      <c r="W17" s="1389"/>
      <c r="X17" s="1390"/>
    </row>
    <row r="18" spans="1:24" s="1375" customFormat="1" ht="26.25" customHeight="1">
      <c r="A18" s="1418"/>
      <c r="B18" s="1419"/>
      <c r="C18" s="1420" t="s">
        <v>10098</v>
      </c>
      <c r="D18" s="1382" t="s">
        <v>191</v>
      </c>
      <c r="E18" s="1419"/>
      <c r="F18" s="1419"/>
      <c r="G18" s="1419"/>
      <c r="H18" s="1419"/>
      <c r="I18" s="1419"/>
      <c r="J18" s="1421"/>
      <c r="K18" s="1422"/>
      <c r="L18" s="1422"/>
      <c r="M18" s="1422"/>
      <c r="N18" s="1423"/>
      <c r="O18" s="1422"/>
      <c r="P18" s="1424"/>
      <c r="Q18" s="1419"/>
      <c r="R18" s="1382"/>
      <c r="S18" s="1425" t="s">
        <v>2472</v>
      </c>
      <c r="T18" s="1425">
        <f>SUM(T13:T17)</f>
        <v>9575</v>
      </c>
      <c r="U18" s="1426"/>
      <c r="V18" s="1427"/>
      <c r="W18" s="1428"/>
      <c r="X18" s="1429"/>
    </row>
    <row r="19" spans="1:24" s="1375" customFormat="1" ht="26.25" customHeight="1" thickBot="1">
      <c r="A19" s="1393"/>
      <c r="B19" s="1394"/>
      <c r="C19" s="1394" t="s">
        <v>10099</v>
      </c>
      <c r="D19" s="1394" t="s">
        <v>191</v>
      </c>
      <c r="E19" s="1394"/>
      <c r="F19" s="1394"/>
      <c r="G19" s="1394"/>
      <c r="H19" s="1394"/>
      <c r="I19" s="1394"/>
      <c r="J19" s="1395"/>
      <c r="K19" s="611" t="s">
        <v>14253</v>
      </c>
      <c r="L19" s="1396"/>
      <c r="M19" s="1396"/>
      <c r="N19" s="1411"/>
      <c r="O19" s="1396"/>
      <c r="P19" s="1397"/>
      <c r="Q19" s="1394"/>
      <c r="R19" s="1258"/>
      <c r="S19" s="1398"/>
      <c r="T19" s="1398"/>
      <c r="U19" s="1399"/>
      <c r="V19" s="1400"/>
      <c r="W19" s="1401"/>
      <c r="X19" s="1402"/>
    </row>
    <row r="21" spans="1:24" ht="26.25" customHeight="1" thickBot="1"/>
    <row r="22" spans="1:24" ht="26.25" customHeight="1">
      <c r="A22" s="699" t="s">
        <v>188</v>
      </c>
      <c r="B22" s="700"/>
      <c r="C22" s="700" t="s">
        <v>154</v>
      </c>
      <c r="D22" s="700" t="s">
        <v>190</v>
      </c>
      <c r="E22" s="700" t="s">
        <v>191</v>
      </c>
      <c r="F22" s="700" t="s">
        <v>191</v>
      </c>
      <c r="G22" s="700" t="s">
        <v>191</v>
      </c>
      <c r="H22" s="700" t="s">
        <v>191</v>
      </c>
      <c r="I22" s="700" t="s">
        <v>126</v>
      </c>
      <c r="J22" s="715" t="s">
        <v>14213</v>
      </c>
      <c r="K22" s="700" t="s">
        <v>12321</v>
      </c>
      <c r="L22" s="715" t="s">
        <v>14367</v>
      </c>
      <c r="M22" s="2883" t="s">
        <v>14328</v>
      </c>
      <c r="N22" s="701" t="s">
        <v>14479</v>
      </c>
      <c r="O22" s="701" t="s">
        <v>14387</v>
      </c>
      <c r="P22" s="702" t="s">
        <v>15080</v>
      </c>
      <c r="Q22" s="700" t="s">
        <v>520</v>
      </c>
      <c r="R22" s="700">
        <f>IF(MID(RIGHT(S22,8),1,1)="M",2021,IF(MID(RIGHT(S22,8),1,1)="N",2022,IF(MID(RIGHT(S22,8),1,1)="P",2023,IF(MID(RIGHT(S22,8),1,1)="R",1994,IF(MID(RIGHT(S22,8),1,1)="S",1995,IF(MID(RIGHT(S22,8),1,1)="T",1996,IF(MID(RIGHT(S22,8),1,1)="V",1997,IF(MID(RIGHT(S22,8),1,1)="W",1998,IF(MID(RIGHT(S22,8),1,1)="X",1999,IF(MID(RIGHT(S22,8),1,1)="Y",2000,IF(MID(RIGHT(S22,8),1,1)="1",2001,IF(MID(RIGHT(S22,8),1,1)="2",2002,IF(MID(RIGHT(S22,8),1,1)="3",2003,IF(MID(RIGHT(S22,8),1,1)="4",2004,IF(MID(RIGHT(S22,8),1,1)="5",2005,IF(MID(RIGHT(S22,8),1,1)="6",2006,IF(MID(RIGHT(S22,8),1,1)="7",2007,IF(MID(RIGHT(S22,8),1,1)="8",2008,IF(MID(RIGHT(S22,8),1,1)="9",2009,IF(MID(RIGHT(S22,8),1,1)="A",2010,IF(MID(RIGHT(S22,8),1,1)="B",2011,IF(MID(RIGHT(S22,8),1,1)="C",2012,IF(MID(RIGHT(S22,8),1,1)="D",2013,IF(MID(RIGHT(S22,8),1,1)="E",2014,IF(MID(RIGHT(S22,8),1,1)="F",2015,IF(MID(RIGHT(S22,8),1,1)="G",2016,IF(MID(RIGHT(S22,8),1,1)="H",2017,IF(MID(RIGHT(S22,8),1,1)="J",2018,IF(MID(RIGHT(S22,8),1,1)="K",2019,IF(MID(RIGHT(S22,8),1,1)="L",2020,""))))))))))))))))))))))))))))))</f>
        <v>2021</v>
      </c>
      <c r="S22" s="700" t="s">
        <v>14319</v>
      </c>
      <c r="T22" s="700">
        <v>2210</v>
      </c>
      <c r="U22" s="716">
        <v>45535</v>
      </c>
      <c r="V22" s="716">
        <v>45603</v>
      </c>
      <c r="W22" s="1368">
        <v>5200</v>
      </c>
      <c r="X22" s="704">
        <v>8900</v>
      </c>
    </row>
    <row r="23" spans="1:24" ht="26.25" customHeight="1">
      <c r="A23" s="705"/>
      <c r="B23" s="278"/>
      <c r="C23" s="320" t="s">
        <v>9313</v>
      </c>
      <c r="D23" s="278"/>
      <c r="E23" s="278"/>
      <c r="F23" s="278"/>
      <c r="G23" s="278"/>
      <c r="H23" s="278"/>
      <c r="I23" s="278" t="s">
        <v>3598</v>
      </c>
      <c r="J23" s="317" t="s">
        <v>14214</v>
      </c>
      <c r="K23" s="280" t="s">
        <v>195</v>
      </c>
      <c r="L23" s="425" t="s">
        <v>3603</v>
      </c>
      <c r="M23" s="2884"/>
      <c r="N23" s="73" t="s">
        <v>2435</v>
      </c>
      <c r="O23" s="278"/>
      <c r="P23" s="278"/>
      <c r="Q23" s="278" t="s">
        <v>1934</v>
      </c>
      <c r="R23" s="278">
        <f>IF(MID(RIGHT(S23,8),1,1)="M",2021,IF(MID(RIGHT(S23,8),1,1)="N",2022,IF(MID(RIGHT(S23,8),1,1)="P",2023,IF(MID(RIGHT(S23,8),1,1)="R",1994,IF(MID(RIGHT(S23,8),1,1)="S",1995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2020</v>
      </c>
      <c r="S23" s="278" t="s">
        <v>14320</v>
      </c>
      <c r="T23" s="278">
        <v>2110</v>
      </c>
      <c r="U23" s="719">
        <v>45536</v>
      </c>
      <c r="V23" s="719">
        <v>45601</v>
      </c>
      <c r="W23" s="283">
        <v>5250</v>
      </c>
      <c r="X23" s="706" t="s">
        <v>14686</v>
      </c>
    </row>
    <row r="24" spans="1:24" ht="26.25" customHeight="1">
      <c r="A24" s="705"/>
      <c r="B24" s="278"/>
      <c r="C24" s="278" t="s">
        <v>12776</v>
      </c>
      <c r="D24" s="278" t="s">
        <v>191</v>
      </c>
      <c r="E24" s="278"/>
      <c r="F24" s="278"/>
      <c r="G24" s="278"/>
      <c r="H24" s="278"/>
      <c r="I24" s="720"/>
      <c r="J24" s="425" t="s">
        <v>3281</v>
      </c>
      <c r="K24" s="278" t="s">
        <v>14215</v>
      </c>
      <c r="L24" s="278"/>
      <c r="M24" s="2885"/>
      <c r="N24" s="73" t="s">
        <v>3073</v>
      </c>
      <c r="O24" s="1371"/>
      <c r="P24" s="278"/>
      <c r="Q24" s="278" t="s">
        <v>588</v>
      </c>
      <c r="R24" s="278">
        <f>IF(MID(RIGHT(S24,8),1,1)="M",2021,IF(MID(RIGHT(S24,8),1,1)="N",2022,IF(MID(RIGHT(S24,8),1,1)="P",2023,IF(MID(RIGHT(S24,8),1,1)="R",1994,IF(MID(RIGHT(S24,8),1,1)="S",1995,IF(MID(RIGHT(S24,8),1,1)="T",1996,IF(MID(RIGHT(S24,8),1,1)="V",1997,IF(MID(RIGHT(S24,8),1,1)="W",1998,IF(MID(RIGHT(S24,8),1,1)="X",1999,IF(MID(RIGHT(S24,8),1,1)="Y",2000,IF(MID(RIGHT(S24,8),1,1)="1",2001,IF(MID(RIGHT(S24,8),1,1)="2",2002,IF(MID(RIGHT(S24,8),1,1)="3",2003,IF(MID(RIGHT(S24,8),1,1)="4",2004,IF(MID(RIGHT(S24,8),1,1)="5",2005,IF(MID(RIGHT(S24,8),1,1)="6",2006,IF(MID(RIGHT(S24,8),1,1)="7",2007,IF(MID(RIGHT(S24,8),1,1)="8",2008,IF(MID(RIGHT(S24,8),1,1)="9",2009,IF(MID(RIGHT(S24,8),1,1)="A",2010,IF(MID(RIGHT(S24,8),1,1)="B",2011,IF(MID(RIGHT(S24,8),1,1)="C",2012,IF(MID(RIGHT(S24,8),1,1)="D",2013,IF(MID(RIGHT(S24,8),1,1)="E",2014,IF(MID(RIGHT(S24,8),1,1)="F",2015,IF(MID(RIGHT(S24,8),1,1)="G",2016,IF(MID(RIGHT(S24,8),1,1)="H",2017,IF(MID(RIGHT(S24,8),1,1)="J",2018,IF(MID(RIGHT(S24,8),1,1)="K",2019,IF(MID(RIGHT(S24,8),1,1)="L",2020,""))))))))))))))))))))))))))))))</f>
        <v>2021</v>
      </c>
      <c r="S24" s="278" t="s">
        <v>14321</v>
      </c>
      <c r="T24" s="278">
        <v>2515</v>
      </c>
      <c r="U24" s="420">
        <v>45537</v>
      </c>
      <c r="V24" s="719">
        <v>45617</v>
      </c>
      <c r="W24" s="1829" t="s">
        <v>14550</v>
      </c>
      <c r="X24" s="706"/>
    </row>
    <row r="25" spans="1:24" ht="26.25" customHeight="1">
      <c r="A25" s="705"/>
      <c r="B25" s="278"/>
      <c r="C25" s="278" t="s">
        <v>12778</v>
      </c>
      <c r="D25" s="278" t="s">
        <v>191</v>
      </c>
      <c r="E25" s="278"/>
      <c r="F25" s="278"/>
      <c r="G25" s="278"/>
      <c r="H25" s="278"/>
      <c r="I25" s="720"/>
      <c r="J25" s="720"/>
      <c r="K25" s="278" t="s">
        <v>4071</v>
      </c>
      <c r="L25" s="278"/>
      <c r="M25" s="278" t="s">
        <v>14329</v>
      </c>
      <c r="N25" s="73" t="s">
        <v>7870</v>
      </c>
      <c r="O25" s="278"/>
      <c r="P25" s="280"/>
      <c r="Q25" s="278" t="s">
        <v>7181</v>
      </c>
      <c r="R25" s="278">
        <f>IF(MID(RIGHT(S25,8),1,1)="M",2021,IF(MID(RIGHT(S25,8),1,1)="N",2022,IF(MID(RIGHT(S25,8),1,1)="P",2023,IF(MID(RIGHT(S25,8),1,1)="R",1994,IF(MID(RIGHT(S25,8),1,1)="S",1995,IF(MID(RIGHT(S25,8),1,1)="T",1996,IF(MID(RIGHT(S25,8),1,1)="V",1997,IF(MID(RIGHT(S25,8),1,1)="W",1998,IF(MID(RIGHT(S25,8),1,1)="X",1999,IF(MID(RIGHT(S25,8),1,1)="Y",2000,IF(MID(RIGHT(S25,8),1,1)="1",2001,IF(MID(RIGHT(S25,8),1,1)="2",2002,IF(MID(RIGHT(S25,8),1,1)="3",2003,IF(MID(RIGHT(S25,8),1,1)="4",2004,IF(MID(RIGHT(S25,8),1,1)="5",2005,IF(MID(RIGHT(S25,8),1,1)="6",2006,IF(MID(RIGHT(S25,8),1,1)="7",2007,IF(MID(RIGHT(S25,8),1,1)="8",2008,IF(MID(RIGHT(S25,8),1,1)="9",2009,IF(MID(RIGHT(S25,8),1,1)="A",2010,IF(MID(RIGHT(S25,8),1,1)="B",2011,IF(MID(RIGHT(S25,8),1,1)="C",2012,IF(MID(RIGHT(S25,8),1,1)="D",2013,IF(MID(RIGHT(S25,8),1,1)="E",2014,IF(MID(RIGHT(S25,8),1,1)="F",2015,IF(MID(RIGHT(S25,8),1,1)="G",2016,IF(MID(RIGHT(S25,8),1,1)="H",2017,IF(MID(RIGHT(S25,8),1,1)="J",2018,IF(MID(RIGHT(S25,8),1,1)="K",2019,IF(MID(RIGHT(S25,8),1,1)="L",2020,""))))))))))))))))))))))))))))))</f>
        <v>2017</v>
      </c>
      <c r="S25" s="278" t="s">
        <v>14322</v>
      </c>
      <c r="T25" s="278">
        <v>1095</v>
      </c>
      <c r="U25" s="281"/>
      <c r="V25" s="282">
        <v>45608</v>
      </c>
      <c r="W25" s="281"/>
      <c r="X25" s="721"/>
    </row>
    <row r="26" spans="1:24" ht="26.25" customHeight="1">
      <c r="A26" s="705"/>
      <c r="B26" s="278"/>
      <c r="C26" s="278" t="s">
        <v>13047</v>
      </c>
      <c r="D26" s="278" t="s">
        <v>191</v>
      </c>
      <c r="E26" s="278"/>
      <c r="F26" s="278"/>
      <c r="G26" s="278"/>
      <c r="H26" s="278"/>
      <c r="I26" s="278"/>
      <c r="J26" s="188" t="s">
        <v>14359</v>
      </c>
      <c r="K26" s="278"/>
      <c r="L26" s="278"/>
      <c r="M26" s="2476" t="s">
        <v>10944</v>
      </c>
      <c r="N26" s="2477"/>
      <c r="O26" s="2478"/>
      <c r="P26" s="278"/>
      <c r="Q26" s="278"/>
      <c r="R26" s="278"/>
      <c r="S26" s="284" t="s">
        <v>189</v>
      </c>
      <c r="T26" s="284">
        <v>3840</v>
      </c>
      <c r="U26" s="281"/>
      <c r="V26" s="282"/>
      <c r="W26" s="283">
        <v>1600</v>
      </c>
      <c r="X26" s="722"/>
    </row>
    <row r="27" spans="1:24" ht="26.25" customHeight="1">
      <c r="A27" s="705"/>
      <c r="B27" s="278"/>
      <c r="C27" s="278" t="s">
        <v>10002</v>
      </c>
      <c r="D27" s="278" t="s">
        <v>191</v>
      </c>
      <c r="E27" s="278"/>
      <c r="F27" s="278"/>
      <c r="G27" s="278"/>
      <c r="H27" s="278"/>
      <c r="I27" s="278"/>
      <c r="J27" s="278" t="s">
        <v>10957</v>
      </c>
      <c r="K27" s="278"/>
      <c r="L27" s="278"/>
      <c r="M27" s="278"/>
      <c r="N27" s="278"/>
      <c r="O27" s="278"/>
      <c r="P27" s="280"/>
      <c r="Q27" s="278"/>
      <c r="R27" s="278"/>
      <c r="S27" s="284" t="s">
        <v>2472</v>
      </c>
      <c r="T27" s="284">
        <f>SUM(T22:T26)</f>
        <v>11770</v>
      </c>
      <c r="U27" s="281"/>
      <c r="V27" s="281"/>
      <c r="W27" s="283">
        <v>485</v>
      </c>
      <c r="X27" s="722"/>
    </row>
    <row r="28" spans="1:24" ht="26.25" customHeight="1" thickBot="1">
      <c r="A28" s="707"/>
      <c r="B28" s="708"/>
      <c r="C28" s="708" t="s">
        <v>10003</v>
      </c>
      <c r="D28" s="708" t="s">
        <v>4036</v>
      </c>
      <c r="E28" s="708"/>
      <c r="F28" s="708"/>
      <c r="G28" s="708"/>
      <c r="H28" s="708"/>
      <c r="I28" s="708"/>
      <c r="J28" s="708" t="s">
        <v>13178</v>
      </c>
      <c r="K28" s="611" t="s">
        <v>14253</v>
      </c>
      <c r="L28" s="709"/>
      <c r="M28" s="709"/>
      <c r="N28" s="708"/>
      <c r="O28" s="708"/>
      <c r="P28" s="710"/>
      <c r="Q28" s="711"/>
      <c r="R28" s="711"/>
      <c r="S28" s="711"/>
      <c r="T28" s="711"/>
      <c r="U28" s="712"/>
      <c r="V28" s="713"/>
      <c r="W28" s="723" t="s">
        <v>15137</v>
      </c>
      <c r="X28" s="724"/>
    </row>
    <row r="29" spans="1:24" ht="26.2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51"/>
      <c r="L29" s="4"/>
      <c r="M29" s="4"/>
      <c r="N29" s="451"/>
      <c r="O29" s="451"/>
      <c r="P29" s="452"/>
      <c r="Q29" s="4"/>
      <c r="R29" s="4"/>
      <c r="S29" s="4"/>
      <c r="T29" s="4"/>
      <c r="U29" s="453"/>
      <c r="V29" s="454"/>
      <c r="W29" s="455"/>
      <c r="X29" s="455"/>
    </row>
    <row r="30" spans="1:24" ht="26.25" customHeight="1" thickBot="1">
      <c r="A30" s="445"/>
      <c r="B30" s="445"/>
      <c r="C30" s="445"/>
      <c r="D30" s="445"/>
      <c r="E30" s="445"/>
      <c r="F30" s="445"/>
      <c r="G30" s="445"/>
      <c r="H30" s="445"/>
      <c r="I30" s="445"/>
      <c r="J30" s="445"/>
      <c r="K30" s="446"/>
      <c r="L30" s="445"/>
      <c r="M30" s="445"/>
      <c r="N30" s="446"/>
      <c r="O30" s="446"/>
      <c r="P30" s="447"/>
      <c r="Q30" s="445"/>
      <c r="R30" s="445"/>
      <c r="S30" s="445"/>
      <c r="T30" s="445"/>
      <c r="U30" s="448"/>
      <c r="V30" s="449"/>
      <c r="W30" s="450"/>
      <c r="X30" s="450"/>
    </row>
    <row r="31" spans="1:24" s="1375" customFormat="1" ht="26.25" customHeight="1">
      <c r="A31" s="1376" t="s">
        <v>9581</v>
      </c>
      <c r="B31" s="1377" t="s">
        <v>9582</v>
      </c>
      <c r="C31" s="1377" t="s">
        <v>1442</v>
      </c>
      <c r="D31" s="1377" t="s">
        <v>190</v>
      </c>
      <c r="E31" s="1377" t="s">
        <v>191</v>
      </c>
      <c r="F31" s="1377" t="s">
        <v>191</v>
      </c>
      <c r="G31" s="1377" t="s">
        <v>191</v>
      </c>
      <c r="H31" s="1490"/>
      <c r="I31" s="1377" t="s">
        <v>7787</v>
      </c>
      <c r="J31" s="1378" t="s">
        <v>14296</v>
      </c>
      <c r="K31" s="1819" t="s">
        <v>11332</v>
      </c>
      <c r="L31" s="1377" t="s">
        <v>14416</v>
      </c>
      <c r="M31" s="2925" t="s">
        <v>14411</v>
      </c>
      <c r="N31" s="1378" t="s">
        <v>14409</v>
      </c>
      <c r="O31" s="1377" t="s">
        <v>14410</v>
      </c>
      <c r="P31" s="1526" t="s">
        <v>17171</v>
      </c>
      <c r="Q31" s="1377" t="s">
        <v>14323</v>
      </c>
      <c r="R31" s="536">
        <f>IF(MID(RIGHT(S31,8),1,1)="M",2021,IF(MID(RIGHT(S31,8),1,1)="N",2022,IF(MID(RIGHT(S31,8),1,1)="P",2023,IF(MID(RIGHT(S31,8),1,1)="R",1994,IF(MID(RIGHT(S31,8),1,1)="S",1995,IF(MID(RIGHT(S31,8),1,1)="T",1996,IF(MID(RIGHT(S31,8),1,1)="V",1997,IF(MID(RIGHT(S31,8),1,1)="W",1998,IF(MID(RIGHT(S31,8),1,1)="X",1999,IF(MID(RIGHT(S31,8),1,1)="Y",2000,IF(MID(RIGHT(S31,8),1,1)="1",2001,IF(MID(RIGHT(S31,8),1,1)="2",2002,IF(MID(RIGHT(S31,8),1,1)="3",2003,IF(MID(RIGHT(S31,8),1,1)="4",2004,IF(MID(RIGHT(S31,8),1,1)="5",2005,IF(MID(RIGHT(S31,8),1,1)="6",2006,IF(MID(RIGHT(S31,8),1,1)="7",2007,IF(MID(RIGHT(S31,8),1,1)="8",2008,IF(MID(RIGHT(S31,8),1,1)="9",2009,IF(MID(RIGHT(S31,8),1,1)="A",2010,IF(MID(RIGHT(S31,8),1,1)="B",2011,IF(MID(RIGHT(S31,8),1,1)="C",2012,IF(MID(RIGHT(S31,8),1,1)="D",2013,IF(MID(RIGHT(S31,8),1,1)="E",2014,IF(MID(RIGHT(S31,8),1,1)="F",2015,IF(MID(RIGHT(S31,8),1,1)="G",2016,IF(MID(RIGHT(S31,8),1,1)="H",2017,IF(MID(RIGHT(S31,8),1,1)="J",2018,IF(MID(RIGHT(S31,8),1,1)="K",2019,IF(MID(RIGHT(S31,8),1,1)="L",2020,""))))))))))))))))))))))))))))))</f>
        <v>2012</v>
      </c>
      <c r="S31" s="1379" t="s">
        <v>14324</v>
      </c>
      <c r="T31" s="1377">
        <v>1945</v>
      </c>
      <c r="U31" s="1380">
        <v>45539</v>
      </c>
      <c r="V31" s="1380">
        <v>45602</v>
      </c>
      <c r="W31" s="1821">
        <v>5800</v>
      </c>
      <c r="X31" s="1833">
        <v>6500</v>
      </c>
    </row>
    <row r="32" spans="1:24" s="1375" customFormat="1" ht="26.25" customHeight="1">
      <c r="A32" s="1381"/>
      <c r="B32" s="1382"/>
      <c r="C32" s="320" t="s">
        <v>14646</v>
      </c>
      <c r="D32" s="1382"/>
      <c r="E32" s="1382"/>
      <c r="F32" s="1382"/>
      <c r="G32" s="1382"/>
      <c r="H32" s="1382"/>
      <c r="I32" s="1383" t="s">
        <v>3598</v>
      </c>
      <c r="J32" s="1417" t="s">
        <v>14299</v>
      </c>
      <c r="K32" s="1386" t="s">
        <v>11427</v>
      </c>
      <c r="L32" s="961" t="s">
        <v>7421</v>
      </c>
      <c r="M32" s="2926"/>
      <c r="N32" s="73" t="s">
        <v>7287</v>
      </c>
      <c r="O32" s="1385"/>
      <c r="P32" s="1386" t="s">
        <v>14360</v>
      </c>
      <c r="Q32" s="1382" t="s">
        <v>229</v>
      </c>
      <c r="R32" s="606">
        <f>IF(MID(RIGHT(S32,8),1,1)="M",2021,IF(MID(RIGHT(S32,8),1,1)="N",2022,IF(MID(RIGHT(S32,8),1,1)="P",2023,IF(MID(RIGHT(S32,8),1,1)="R",1994,IF(MID(RIGHT(S32,8),1,1)="S",1995,IF(MID(RIGHT(S32,8),1,1)="T",1996,IF(MID(RIGHT(S32,8),1,1)="V",1997,IF(MID(RIGHT(S32,8),1,1)="W",1998,IF(MID(RIGHT(S32,8),1,1)="X",1999,IF(MID(RIGHT(S32,8),1,1)="Y",2000,IF(MID(RIGHT(S32,8),1,1)="1",2001,IF(MID(RIGHT(S32,8),1,1)="2",2002,IF(MID(RIGHT(S32,8),1,1)="3",2003,IF(MID(RIGHT(S32,8),1,1)="4",2004,IF(MID(RIGHT(S32,8),1,1)="5",2005,IF(MID(RIGHT(S32,8),1,1)="6",2006,IF(MID(RIGHT(S32,8),1,1)="7",2007,IF(MID(RIGHT(S32,8),1,1)="8",2008,IF(MID(RIGHT(S32,8),1,1)="9",2009,IF(MID(RIGHT(S32,8),1,1)="A",2010,IF(MID(RIGHT(S32,8),1,1)="B",2011,IF(MID(RIGHT(S32,8),1,1)="C",2012,IF(MID(RIGHT(S32,8),1,1)="D",2013,IF(MID(RIGHT(S32,8),1,1)="E",2014,IF(MID(RIGHT(S32,8),1,1)="F",2015,IF(MID(RIGHT(S32,8),1,1)="G",2016,IF(MID(RIGHT(S32,8),1,1)="H",2017,IF(MID(RIGHT(S32,8),1,1)="J",2018,IF(MID(RIGHT(S32,8),1,1)="K",2019,IF(MID(RIGHT(S32,8),1,1)="L",2020,""))))))))))))))))))))))))))))))</f>
        <v>2013</v>
      </c>
      <c r="S32" s="1382" t="s">
        <v>14325</v>
      </c>
      <c r="T32" s="1382">
        <v>2070</v>
      </c>
      <c r="U32" s="1388">
        <v>45540</v>
      </c>
      <c r="V32" s="1387">
        <v>45603</v>
      </c>
      <c r="W32" s="1472">
        <v>5600</v>
      </c>
      <c r="X32" s="1618">
        <f>X31+170</f>
        <v>6670</v>
      </c>
    </row>
    <row r="33" spans="1:24" s="1375" customFormat="1" ht="26.25" customHeight="1">
      <c r="A33" s="1381"/>
      <c r="B33" s="1382"/>
      <c r="C33" s="1391" t="s">
        <v>12775</v>
      </c>
      <c r="D33" s="1382" t="s">
        <v>191</v>
      </c>
      <c r="E33" s="1382"/>
      <c r="F33" s="1382"/>
      <c r="G33" s="1382"/>
      <c r="H33" s="1382"/>
      <c r="I33" s="1382"/>
      <c r="J33" s="1384"/>
      <c r="K33" s="1385" t="s">
        <v>14300</v>
      </c>
      <c r="L33" s="1385"/>
      <c r="M33" s="2926"/>
      <c r="N33" s="73" t="s">
        <v>3907</v>
      </c>
      <c r="O33" s="1385"/>
      <c r="P33" s="1385"/>
      <c r="Q33" s="1382" t="s">
        <v>229</v>
      </c>
      <c r="R33" s="606">
        <f>IF(MID(RIGHT(S33,8),1,1)="M",2021,IF(MID(RIGHT(S33,8),1,1)="N",2022,IF(MID(RIGHT(S33,8),1,1)="P",2023,IF(MID(RIGHT(S33,8),1,1)="R",1994,IF(MID(RIGHT(S33,8),1,1)="S",1995,IF(MID(RIGHT(S33,8),1,1)="T",1996,IF(MID(RIGHT(S33,8),1,1)="V",1997,IF(MID(RIGHT(S33,8),1,1)="W",1998,IF(MID(RIGHT(S33,8),1,1)="X",1999,IF(MID(RIGHT(S33,8),1,1)="Y",2000,IF(MID(RIGHT(S33,8),1,1)="1",2001,IF(MID(RIGHT(S33,8),1,1)="2",2002,IF(MID(RIGHT(S33,8),1,1)="3",2003,IF(MID(RIGHT(S33,8),1,1)="4",2004,IF(MID(RIGHT(S33,8),1,1)="5",2005,IF(MID(RIGHT(S33,8),1,1)="6",2006,IF(MID(RIGHT(S33,8),1,1)="7",2007,IF(MID(RIGHT(S33,8),1,1)="8",2008,IF(MID(RIGHT(S33,8),1,1)="9",2009,IF(MID(RIGHT(S33,8),1,1)="A",2010,IF(MID(RIGHT(S33,8),1,1)="B",2011,IF(MID(RIGHT(S33,8),1,1)="C",2012,IF(MID(RIGHT(S33,8),1,1)="D",2013,IF(MID(RIGHT(S33,8),1,1)="E",2014,IF(MID(RIGHT(S33,8),1,1)="F",2015,IF(MID(RIGHT(S33,8),1,1)="G",2016,IF(MID(RIGHT(S33,8),1,1)="H",2017,IF(MID(RIGHT(S33,8),1,1)="J",2018,IF(MID(RIGHT(S33,8),1,1)="K",2019,IF(MID(RIGHT(S33,8),1,1)="L",2020,""))))))))))))))))))))))))))))))</f>
        <v>2015</v>
      </c>
      <c r="S33" s="1382" t="s">
        <v>14326</v>
      </c>
      <c r="T33" s="1382">
        <v>2070</v>
      </c>
      <c r="U33" s="1387"/>
      <c r="V33" s="1387">
        <v>45616</v>
      </c>
      <c r="W33" s="1472"/>
      <c r="X33" s="1390"/>
    </row>
    <row r="34" spans="1:24" s="1375" customFormat="1" ht="26.25" customHeight="1">
      <c r="A34" s="1381"/>
      <c r="B34" s="1382"/>
      <c r="C34" s="1391" t="s">
        <v>12777</v>
      </c>
      <c r="D34" s="1382" t="s">
        <v>191</v>
      </c>
      <c r="E34" s="1382"/>
      <c r="F34" s="1382"/>
      <c r="G34" s="1382"/>
      <c r="H34" s="1382"/>
      <c r="I34" s="1382"/>
      <c r="J34" s="1384"/>
      <c r="K34" s="1385" t="s">
        <v>8972</v>
      </c>
      <c r="L34" s="1385"/>
      <c r="M34" s="2927"/>
      <c r="N34" s="73" t="s">
        <v>12674</v>
      </c>
      <c r="O34" s="1385" t="s">
        <v>14579</v>
      </c>
      <c r="P34" s="1385"/>
      <c r="Q34" s="1382" t="s">
        <v>11538</v>
      </c>
      <c r="R34" s="606">
        <f>IF(MID(RIGHT(S34,8),1,1)="M",2021,IF(MID(RIGHT(S34,8),1,1)="N",2022,IF(MID(RIGHT(S34,8),1,1)="P",2023,IF(MID(RIGHT(S34,8),1,1)="R",1994,IF(MID(RIGHT(S34,8),1,1)="S",1995,IF(MID(RIGHT(S34,8),1,1)="T",1996,IF(MID(RIGHT(S34,8),1,1)="V",1997,IF(MID(RIGHT(S34,8),1,1)="W",1998,IF(MID(RIGHT(S34,8),1,1)="X",1999,IF(MID(RIGHT(S34,8),1,1)="Y",2000,IF(MID(RIGHT(S34,8),1,1)="1",2001,IF(MID(RIGHT(S34,8),1,1)="2",2002,IF(MID(RIGHT(S34,8),1,1)="3",2003,IF(MID(RIGHT(S34,8),1,1)="4",2004,IF(MID(RIGHT(S34,8),1,1)="5",2005,IF(MID(RIGHT(S34,8),1,1)="6",2006,IF(MID(RIGHT(S34,8),1,1)="7",2007,IF(MID(RIGHT(S34,8),1,1)="8",2008,IF(MID(RIGHT(S34,8),1,1)="9",2009,IF(MID(RIGHT(S34,8),1,1)="A",2010,IF(MID(RIGHT(S34,8),1,1)="B",2011,IF(MID(RIGHT(S34,8),1,1)="C",2012,IF(MID(RIGHT(S34,8),1,1)="D",2013,IF(MID(RIGHT(S34,8),1,1)="E",2014,IF(MID(RIGHT(S34,8),1,1)="F",2015,IF(MID(RIGHT(S34,8),1,1)="G",2016,IF(MID(RIGHT(S34,8),1,1)="H",2017,IF(MID(RIGHT(S34,8),1,1)="J",2018,IF(MID(RIGHT(S34,8),1,1)="K",2019,IF(MID(RIGHT(S34,8),1,1)="L",2020,""))))))))))))))))))))))))))))))</f>
        <v>2014</v>
      </c>
      <c r="S34" s="1382" t="s">
        <v>14327</v>
      </c>
      <c r="T34" s="1382">
        <v>1740</v>
      </c>
      <c r="U34" s="1387"/>
      <c r="V34" s="1387">
        <v>45627</v>
      </c>
      <c r="W34" s="1472"/>
      <c r="X34" s="1390"/>
    </row>
    <row r="35" spans="1:24" s="1375" customFormat="1" ht="26.25" customHeight="1">
      <c r="A35" s="1381"/>
      <c r="B35" s="1382"/>
      <c r="C35" s="1420" t="s">
        <v>13047</v>
      </c>
      <c r="D35" s="1382" t="s">
        <v>191</v>
      </c>
      <c r="E35" s="1382"/>
      <c r="F35" s="1382"/>
      <c r="G35" s="1382"/>
      <c r="H35" s="1382"/>
      <c r="I35" s="1382"/>
      <c r="J35" s="1382"/>
      <c r="K35" s="1422"/>
      <c r="L35" s="1385"/>
      <c r="M35" s="1385"/>
      <c r="N35" s="1404"/>
      <c r="O35" s="1385"/>
      <c r="P35" s="1386"/>
      <c r="Q35" s="1382"/>
      <c r="R35" s="606"/>
      <c r="S35" s="1392" t="s">
        <v>9583</v>
      </c>
      <c r="T35" s="1392">
        <v>3700</v>
      </c>
      <c r="U35" s="1387"/>
      <c r="V35" s="1387">
        <v>45633</v>
      </c>
      <c r="W35" s="1389"/>
      <c r="X35" s="1390"/>
    </row>
    <row r="36" spans="1:24" s="1375" customFormat="1" ht="26.25" customHeight="1">
      <c r="A36" s="1418"/>
      <c r="B36" s="1419"/>
      <c r="C36" s="1420" t="s">
        <v>10002</v>
      </c>
      <c r="D36" s="1382" t="s">
        <v>191</v>
      </c>
      <c r="E36" s="1419"/>
      <c r="F36" s="1419"/>
      <c r="G36" s="1419"/>
      <c r="H36" s="1419"/>
      <c r="I36" s="1419"/>
      <c r="J36" s="1421"/>
      <c r="K36" s="1422"/>
      <c r="L36" s="1422"/>
      <c r="M36" s="1422"/>
      <c r="N36" s="1423"/>
      <c r="O36" s="1422"/>
      <c r="P36" s="1424"/>
      <c r="Q36" s="1419"/>
      <c r="R36" s="1382"/>
      <c r="S36" s="1425" t="s">
        <v>2472</v>
      </c>
      <c r="T36" s="1425">
        <f>SUM(T31:T35)</f>
        <v>11525</v>
      </c>
      <c r="U36" s="1426"/>
      <c r="V36" s="1426">
        <v>45635</v>
      </c>
      <c r="W36" s="1428"/>
      <c r="X36" s="1429"/>
    </row>
    <row r="37" spans="1:24" s="1375" customFormat="1" ht="26.25" customHeight="1" thickBot="1">
      <c r="A37" s="1393"/>
      <c r="B37" s="1394"/>
      <c r="C37" s="1394" t="s">
        <v>10003</v>
      </c>
      <c r="D37" s="1394" t="s">
        <v>191</v>
      </c>
      <c r="E37" s="1394"/>
      <c r="F37" s="1394"/>
      <c r="G37" s="1394"/>
      <c r="H37" s="1394"/>
      <c r="I37" s="1394"/>
      <c r="J37" s="1395"/>
      <c r="K37" s="611" t="s">
        <v>4620</v>
      </c>
      <c r="L37" s="1396"/>
      <c r="M37" s="1396"/>
      <c r="N37" s="1411"/>
      <c r="O37" s="1396"/>
      <c r="P37" s="1397"/>
      <c r="Q37" s="1394"/>
      <c r="R37" s="1258"/>
      <c r="S37" s="1398"/>
      <c r="T37" s="1398"/>
      <c r="U37" s="1399"/>
      <c r="V37" s="1400">
        <v>45666</v>
      </c>
      <c r="W37" s="1401"/>
      <c r="X37" s="1402"/>
    </row>
    <row r="39" spans="1:24" ht="26.25" customHeight="1" thickBot="1"/>
    <row r="40" spans="1:24" ht="26.25" customHeight="1">
      <c r="A40" s="874" t="s">
        <v>188</v>
      </c>
      <c r="B40" s="875"/>
      <c r="C40" s="875" t="s">
        <v>13111</v>
      </c>
      <c r="D40" s="875" t="s">
        <v>190</v>
      </c>
      <c r="E40" s="875" t="s">
        <v>191</v>
      </c>
      <c r="F40" s="875" t="s">
        <v>191</v>
      </c>
      <c r="G40" s="875" t="s">
        <v>191</v>
      </c>
      <c r="H40" s="1478"/>
      <c r="I40" s="875" t="s">
        <v>14471</v>
      </c>
      <c r="J40" s="875" t="s">
        <v>14426</v>
      </c>
      <c r="K40" s="876" t="s">
        <v>12753</v>
      </c>
      <c r="L40" s="875" t="s">
        <v>14476</v>
      </c>
      <c r="M40" s="2857" t="s">
        <v>14481</v>
      </c>
      <c r="N40" s="876" t="s">
        <v>14464</v>
      </c>
      <c r="O40" s="876" t="s">
        <v>14429</v>
      </c>
      <c r="P40" s="1754"/>
      <c r="Q40" s="875" t="s">
        <v>14482</v>
      </c>
      <c r="R40" s="875">
        <v>2023</v>
      </c>
      <c r="S40" s="875" t="s">
        <v>14465</v>
      </c>
      <c r="T40" s="875">
        <v>2800</v>
      </c>
      <c r="U40" s="878">
        <v>45540</v>
      </c>
      <c r="V40" s="878"/>
      <c r="W40" s="879">
        <f>5600+300</f>
        <v>5900</v>
      </c>
      <c r="X40" s="880">
        <v>6500</v>
      </c>
    </row>
    <row r="41" spans="1:24" ht="26.25" customHeight="1">
      <c r="A41" s="1759"/>
      <c r="B41" s="1755"/>
      <c r="C41" s="320" t="s">
        <v>13365</v>
      </c>
      <c r="D41" s="1755"/>
      <c r="E41" s="1755"/>
      <c r="F41" s="1755"/>
      <c r="G41" s="1755"/>
      <c r="H41" s="1755"/>
      <c r="I41" s="1755"/>
      <c r="J41" s="412" t="s">
        <v>14428</v>
      </c>
      <c r="K41" s="884" t="s">
        <v>211</v>
      </c>
      <c r="L41" s="1755" t="s">
        <v>14472</v>
      </c>
      <c r="M41" s="2878"/>
      <c r="N41" s="73" t="s">
        <v>2431</v>
      </c>
      <c r="O41" s="882"/>
      <c r="P41" s="1760"/>
      <c r="Q41" s="882" t="s">
        <v>13399</v>
      </c>
      <c r="R41" s="882">
        <v>2022</v>
      </c>
      <c r="S41" s="882" t="s">
        <v>14466</v>
      </c>
      <c r="T41" s="882">
        <v>900</v>
      </c>
      <c r="U41" s="885">
        <v>45541</v>
      </c>
      <c r="V41" s="1761"/>
      <c r="W41" s="1762" t="s">
        <v>14659</v>
      </c>
      <c r="X41" s="1763" t="s">
        <v>14662</v>
      </c>
    </row>
    <row r="42" spans="1:24" ht="26.25" customHeight="1">
      <c r="A42" s="881"/>
      <c r="B42" s="882"/>
      <c r="C42" s="882" t="s">
        <v>12776</v>
      </c>
      <c r="D42" s="882" t="s">
        <v>191</v>
      </c>
      <c r="E42" s="882"/>
      <c r="F42" s="882"/>
      <c r="G42" s="882"/>
      <c r="H42" s="882"/>
      <c r="I42" s="882"/>
      <c r="J42" s="320" t="s">
        <v>14427</v>
      </c>
      <c r="K42" s="889" t="s">
        <v>4787</v>
      </c>
      <c r="L42" s="882" t="s">
        <v>14473</v>
      </c>
      <c r="M42" s="2878"/>
      <c r="N42" s="73" t="s">
        <v>3907</v>
      </c>
      <c r="O42" s="1436"/>
      <c r="P42" s="882"/>
      <c r="Q42" s="882" t="s">
        <v>10635</v>
      </c>
      <c r="R42" s="882">
        <v>2016</v>
      </c>
      <c r="S42" s="882" t="s">
        <v>14468</v>
      </c>
      <c r="T42" s="882">
        <v>1800</v>
      </c>
      <c r="U42" s="891"/>
      <c r="V42" s="885"/>
      <c r="W42" s="911"/>
      <c r="X42" s="888"/>
    </row>
    <row r="43" spans="1:24" ht="26.25" customHeight="1">
      <c r="A43" s="881"/>
      <c r="B43" s="882"/>
      <c r="C43" s="882" t="s">
        <v>12778</v>
      </c>
      <c r="D43" s="882" t="s">
        <v>191</v>
      </c>
      <c r="E43" s="882"/>
      <c r="F43" s="882"/>
      <c r="G43" s="882"/>
      <c r="H43" s="882"/>
      <c r="I43" s="882"/>
      <c r="J43" s="882"/>
      <c r="K43" s="889" t="s">
        <v>4071</v>
      </c>
      <c r="L43" s="882" t="s">
        <v>14474</v>
      </c>
      <c r="M43" s="2842"/>
      <c r="N43" s="73" t="s">
        <v>12674</v>
      </c>
      <c r="O43" s="1436"/>
      <c r="P43" s="1772"/>
      <c r="Q43" s="882" t="s">
        <v>14467</v>
      </c>
      <c r="R43" s="882">
        <v>2017</v>
      </c>
      <c r="S43" s="882" t="s">
        <v>14469</v>
      </c>
      <c r="T43" s="882">
        <v>1800</v>
      </c>
      <c r="U43" s="891"/>
      <c r="V43" s="885"/>
      <c r="W43" s="911"/>
      <c r="X43" s="888"/>
    </row>
    <row r="44" spans="1:24" ht="26.25" customHeight="1">
      <c r="A44" s="881"/>
      <c r="B44" s="882"/>
      <c r="C44" s="882" t="s">
        <v>13047</v>
      </c>
      <c r="D44" s="882" t="s">
        <v>191</v>
      </c>
      <c r="E44" s="882"/>
      <c r="F44" s="882"/>
      <c r="G44" s="882"/>
      <c r="H44" s="882"/>
      <c r="I44" s="882"/>
      <c r="J44" s="882"/>
      <c r="K44" s="889"/>
      <c r="L44" s="882" t="s">
        <v>14475</v>
      </c>
      <c r="M44" s="882" t="s">
        <v>14470</v>
      </c>
      <c r="N44" s="1436"/>
      <c r="O44" s="1436"/>
      <c r="P44" s="1772"/>
      <c r="Q44" s="2502" t="s">
        <v>8528</v>
      </c>
      <c r="R44" s="2504"/>
      <c r="S44" s="882" t="s">
        <v>14492</v>
      </c>
      <c r="T44" s="882">
        <v>3530</v>
      </c>
      <c r="U44" s="891"/>
      <c r="V44" s="885"/>
      <c r="W44" s="911"/>
      <c r="X44" s="888"/>
    </row>
    <row r="45" spans="1:24" ht="26.25" customHeight="1">
      <c r="A45" s="881"/>
      <c r="B45" s="882"/>
      <c r="C45" s="882" t="s">
        <v>10002</v>
      </c>
      <c r="D45" s="882" t="s">
        <v>191</v>
      </c>
      <c r="E45" s="882"/>
      <c r="F45" s="882"/>
      <c r="G45" s="882"/>
      <c r="H45" s="882"/>
      <c r="I45" s="882"/>
      <c r="J45" s="882"/>
      <c r="K45" s="890"/>
      <c r="L45" s="882"/>
      <c r="M45" s="882"/>
      <c r="N45" s="882"/>
      <c r="O45" s="882"/>
      <c r="P45" s="882"/>
      <c r="Q45" s="882"/>
      <c r="R45" s="882"/>
      <c r="S45" s="883" t="s">
        <v>189</v>
      </c>
      <c r="T45" s="883">
        <v>3880</v>
      </c>
      <c r="U45" s="885"/>
      <c r="V45" s="891"/>
      <c r="W45" s="887"/>
      <c r="X45" s="888"/>
    </row>
    <row r="46" spans="1:24" ht="26.25" customHeight="1">
      <c r="A46" s="881"/>
      <c r="B46" s="882"/>
      <c r="C46" s="882" t="s">
        <v>10099</v>
      </c>
      <c r="D46" s="882" t="s">
        <v>191</v>
      </c>
      <c r="E46" s="882"/>
      <c r="F46" s="882"/>
      <c r="G46" s="882"/>
      <c r="H46" s="882"/>
      <c r="I46" s="882"/>
      <c r="J46" s="882"/>
      <c r="K46" s="890"/>
      <c r="L46" s="882" t="s">
        <v>14477</v>
      </c>
      <c r="M46" s="882"/>
      <c r="N46" s="882"/>
      <c r="O46" s="882"/>
      <c r="P46" s="882"/>
      <c r="Q46" s="882"/>
      <c r="R46" s="882"/>
      <c r="S46" s="883" t="s">
        <v>2472</v>
      </c>
      <c r="T46" s="883">
        <f>SUM(T40:T45)</f>
        <v>14710</v>
      </c>
      <c r="U46" s="891"/>
      <c r="V46" s="891"/>
      <c r="W46" s="887"/>
      <c r="X46" s="1309"/>
    </row>
    <row r="47" spans="1:24" ht="26.25" customHeight="1" thickBot="1">
      <c r="A47" s="892"/>
      <c r="B47" s="893"/>
      <c r="C47" s="893"/>
      <c r="D47" s="893"/>
      <c r="E47" s="893"/>
      <c r="F47" s="893"/>
      <c r="G47" s="893"/>
      <c r="H47" s="893"/>
      <c r="I47" s="893"/>
      <c r="J47" s="893" t="s">
        <v>13113</v>
      </c>
      <c r="K47" s="611" t="s">
        <v>14424</v>
      </c>
      <c r="L47" s="893"/>
      <c r="M47" s="893"/>
      <c r="N47" s="894"/>
      <c r="O47" s="894"/>
      <c r="P47" s="895"/>
      <c r="Q47" s="893"/>
      <c r="R47" s="893"/>
      <c r="S47" s="896" t="s">
        <v>12541</v>
      </c>
      <c r="T47" s="896">
        <v>10830</v>
      </c>
      <c r="U47" s="897"/>
      <c r="V47" s="898"/>
      <c r="W47" s="899"/>
      <c r="X47" s="900"/>
    </row>
    <row r="49" spans="1:24" ht="26.25" customHeight="1" thickBot="1">
      <c r="A49" s="4"/>
      <c r="B49" s="4"/>
      <c r="C49" s="4"/>
      <c r="D49" s="4"/>
      <c r="E49" s="4"/>
      <c r="F49" s="4"/>
      <c r="G49" s="4"/>
      <c r="H49" s="4"/>
      <c r="I49" s="4"/>
      <c r="J49" s="4"/>
      <c r="K49" s="451"/>
      <c r="L49" s="4"/>
      <c r="M49" s="4"/>
      <c r="N49" s="451"/>
      <c r="O49" s="451"/>
      <c r="P49" s="452"/>
      <c r="Q49" s="4"/>
      <c r="R49" s="4"/>
      <c r="S49" s="4"/>
      <c r="T49" s="4"/>
      <c r="U49" s="453"/>
      <c r="V49" s="454"/>
      <c r="W49" s="455"/>
      <c r="X49" s="455"/>
    </row>
    <row r="50" spans="1:24" ht="26.25" customHeight="1">
      <c r="A50" s="1004" t="s">
        <v>188</v>
      </c>
      <c r="B50" s="1005"/>
      <c r="C50" s="1005" t="s">
        <v>26</v>
      </c>
      <c r="D50" s="1005" t="s">
        <v>190</v>
      </c>
      <c r="E50" s="1005" t="s">
        <v>191</v>
      </c>
      <c r="F50" s="1005" t="s">
        <v>191</v>
      </c>
      <c r="G50" s="1005" t="s">
        <v>191</v>
      </c>
      <c r="H50" s="1005" t="s">
        <v>191</v>
      </c>
      <c r="I50" s="1005" t="s">
        <v>13473</v>
      </c>
      <c r="J50" s="1010" t="s">
        <v>14426</v>
      </c>
      <c r="K50" s="1011" t="s">
        <v>11854</v>
      </c>
      <c r="L50" s="1005" t="s">
        <v>14530</v>
      </c>
      <c r="M50" s="2847" t="s">
        <v>14522</v>
      </c>
      <c r="N50" s="1011" t="s">
        <v>14555</v>
      </c>
      <c r="O50" s="1011">
        <v>870867</v>
      </c>
      <c r="P50" s="1015"/>
      <c r="Q50" s="1005" t="s">
        <v>205</v>
      </c>
      <c r="R50" s="1005">
        <f>IF(MID(RIGHT(S50,8),1,1)="M",2021,IF(MID(RIGHT(S50,8),1,1)="N",2022,IF(MID(RIGHT(S50,8),1,1)="P",2023,IF(MID(RIGHT(S50,8),1,1)="R",1994,IF(MID(RIGHT(S50,8),1,1)="S",1995,IF(MID(RIGHT(S50,8),1,1)="T",1996,IF(MID(RIGHT(S50,8),1,1)="V",1997,IF(MID(RIGHT(S50,8),1,1)="W",1998,IF(MID(RIGHT(S50,8),1,1)="X",1999,IF(MID(RIGHT(S50,8),1,1)="Y",2000,IF(MID(RIGHT(S50,8),1,1)="1",2001,IF(MID(RIGHT(S50,8),1,1)="2",2002,IF(MID(RIGHT(S50,8),1,1)="3",2003,IF(MID(RIGHT(S50,8),1,1)="4",2004,IF(MID(RIGHT(S50,8),1,1)="5",2005,IF(MID(RIGHT(S50,8),1,1)="6",2006,IF(MID(RIGHT(S50,8),1,1)="7",2007,IF(MID(RIGHT(S50,8),1,1)="8",2008,IF(MID(RIGHT(S50,8),1,1)="9",2009,IF(MID(RIGHT(S50,8),1,1)="A",2010,IF(MID(RIGHT(S50,8),1,1)="B",2011,IF(MID(RIGHT(S50,8),1,1)="C",2012,IF(MID(RIGHT(S50,8),1,1)="D",2013,IF(MID(RIGHT(S50,8),1,1)="E",2014,IF(MID(RIGHT(S50,8),1,1)="F",2015,IF(MID(RIGHT(S50,8),1,1)="G",2016,IF(MID(RIGHT(S50,8),1,1)="H",2017,IF(MID(RIGHT(S50,8),1,1)="J",2018,IF(MID(RIGHT(S50,8),1,1)="K",2019,IF(MID(RIGHT(S50,8),1,1)="L",2020,""))))))))))))))))))))))))))))))</f>
        <v>2016</v>
      </c>
      <c r="S50" s="1005" t="s">
        <v>14517</v>
      </c>
      <c r="T50" s="1005">
        <v>1310</v>
      </c>
      <c r="U50" s="1016" t="s">
        <v>14493</v>
      </c>
      <c r="V50" s="1016"/>
      <c r="W50" s="1579">
        <v>8300</v>
      </c>
      <c r="X50" s="1788">
        <v>9000</v>
      </c>
    </row>
    <row r="51" spans="1:24" ht="26.25" customHeight="1">
      <c r="A51" s="1006"/>
      <c r="B51" s="1007"/>
      <c r="C51" s="320" t="s">
        <v>3121</v>
      </c>
      <c r="D51" s="1007"/>
      <c r="E51" s="1007"/>
      <c r="F51" s="1007"/>
      <c r="G51" s="1007"/>
      <c r="H51" s="1007"/>
      <c r="I51" s="1007" t="s">
        <v>3598</v>
      </c>
      <c r="J51" s="317" t="s">
        <v>14509</v>
      </c>
      <c r="K51" s="1012" t="s">
        <v>195</v>
      </c>
      <c r="L51" s="1007" t="s">
        <v>14527</v>
      </c>
      <c r="M51" s="2787"/>
      <c r="N51" s="73" t="s">
        <v>2431</v>
      </c>
      <c r="O51" s="1525"/>
      <c r="P51" s="1019"/>
      <c r="Q51" s="1007" t="s">
        <v>200</v>
      </c>
      <c r="R51" s="1007">
        <f>IF(MID(RIGHT(S51,8),1,1)="M",2021,IF(MID(RIGHT(S51,8),1,1)="N",2022,IF(MID(RIGHT(S51,8),1,1)="P",2023,IF(MID(RIGHT(S51,8),1,1)="R",1994,IF(MID(RIGHT(S51,8),1,1)="S",1995,IF(MID(RIGHT(S51,8),1,1)="T",1996,IF(MID(RIGHT(S51,8),1,1)="V",1997,IF(MID(RIGHT(S51,8),1,1)="W",1998,IF(MID(RIGHT(S51,8),1,1)="X",1999,IF(MID(RIGHT(S51,8),1,1)="Y",2000,IF(MID(RIGHT(S51,8),1,1)="1",2001,IF(MID(RIGHT(S51,8),1,1)="2",2002,IF(MID(RIGHT(S51,8),1,1)="3",2003,IF(MID(RIGHT(S51,8),1,1)="4",2004,IF(MID(RIGHT(S51,8),1,1)="5",2005,IF(MID(RIGHT(S51,8),1,1)="6",2006,IF(MID(RIGHT(S51,8),1,1)="7",2007,IF(MID(RIGHT(S51,8),1,1)="8",2008,IF(MID(RIGHT(S51,8),1,1)="9",2009,IF(MID(RIGHT(S51,8),1,1)="A",2010,IF(MID(RIGHT(S51,8),1,1)="B",2011,IF(MID(RIGHT(S51,8),1,1)="C",2012,IF(MID(RIGHT(S51,8),1,1)="D",2013,IF(MID(RIGHT(S51,8),1,1)="E",2014,IF(MID(RIGHT(S51,8),1,1)="F",2015,IF(MID(RIGHT(S51,8),1,1)="G",2016,IF(MID(RIGHT(S51,8),1,1)="H",2017,IF(MID(RIGHT(S51,8),1,1)="J",2018,IF(MID(RIGHT(S51,8),1,1)="K",2019,IF(MID(RIGHT(S51,8),1,1)="L",2020,""))))))))))))))))))))))))))))))</f>
        <v>2018</v>
      </c>
      <c r="S51" s="1007" t="s">
        <v>14519</v>
      </c>
      <c r="T51" s="1007">
        <v>2060</v>
      </c>
      <c r="U51" s="1131" t="s">
        <v>14487</v>
      </c>
      <c r="V51" s="1020"/>
      <c r="W51" s="1826">
        <f>W50+700</f>
        <v>9000</v>
      </c>
      <c r="X51" s="1830">
        <f>X50+700</f>
        <v>9700</v>
      </c>
    </row>
    <row r="52" spans="1:24" ht="26.25" customHeight="1">
      <c r="A52" s="1006"/>
      <c r="B52" s="1007"/>
      <c r="C52" s="1007" t="s">
        <v>12776</v>
      </c>
      <c r="D52" s="1007" t="s">
        <v>191</v>
      </c>
      <c r="E52" s="1007"/>
      <c r="F52" s="1007"/>
      <c r="G52" s="1007"/>
      <c r="H52" s="1007"/>
      <c r="I52" s="1007"/>
      <c r="J52" s="320" t="s">
        <v>14508</v>
      </c>
      <c r="K52" s="1013" t="s">
        <v>14445</v>
      </c>
      <c r="L52" s="1007" t="s">
        <v>14528</v>
      </c>
      <c r="M52" s="2787"/>
      <c r="N52" s="73" t="s">
        <v>7035</v>
      </c>
      <c r="O52" s="1013"/>
      <c r="P52" s="1019"/>
      <c r="Q52" s="1007" t="s">
        <v>8353</v>
      </c>
      <c r="R52" s="1007">
        <f>IF(MID(RIGHT(S52,8),1,1)="M",2021,IF(MID(RIGHT(S52,8),1,1)="N",2022,IF(MID(RIGHT(S52,8),1,1)="P",2023,IF(MID(RIGHT(S52,8),1,1)="R",1994,IF(MID(RIGHT(S52,8),1,1)="S",1995,IF(MID(RIGHT(S52,8),1,1)="T",1996,IF(MID(RIGHT(S52,8),1,1)="V",1997,IF(MID(RIGHT(S52,8),1,1)="W",1998,IF(MID(RIGHT(S52,8),1,1)="X",1999,IF(MID(RIGHT(S52,8),1,1)="Y",2000,IF(MID(RIGHT(S52,8),1,1)="1",2001,IF(MID(RIGHT(S52,8),1,1)="2",2002,IF(MID(RIGHT(S52,8),1,1)="3",2003,IF(MID(RIGHT(S52,8),1,1)="4",2004,IF(MID(RIGHT(S52,8),1,1)="5",2005,IF(MID(RIGHT(S52,8),1,1)="6",2006,IF(MID(RIGHT(S52,8),1,1)="7",2007,IF(MID(RIGHT(S52,8),1,1)="8",2008,IF(MID(RIGHT(S52,8),1,1)="9",2009,IF(MID(RIGHT(S52,8),1,1)="A",2010,IF(MID(RIGHT(S52,8),1,1)="B",2011,IF(MID(RIGHT(S52,8),1,1)="C",2012,IF(MID(RIGHT(S52,8),1,1)="D",2013,IF(MID(RIGHT(S52,8),1,1)="E",2014,IF(MID(RIGHT(S52,8),1,1)="F",2015,IF(MID(RIGHT(S52,8),1,1)="G",2016,IF(MID(RIGHT(S52,8),1,1)="H",2017,IF(MID(RIGHT(S52,8),1,1)="J",2018,IF(MID(RIGHT(S52,8),1,1)="K",2019,IF(MID(RIGHT(S52,8),1,1)="L",2020,""))))))))))))))))))))))))))))))</f>
        <v>2016</v>
      </c>
      <c r="S52" s="1007" t="s">
        <v>14516</v>
      </c>
      <c r="T52" s="1007">
        <v>1380</v>
      </c>
      <c r="U52" s="1020"/>
      <c r="V52" s="1020"/>
      <c r="W52" s="359">
        <f>W51-100</f>
        <v>8900</v>
      </c>
      <c r="X52" s="777">
        <v>9600</v>
      </c>
    </row>
    <row r="53" spans="1:24" ht="26.25" customHeight="1">
      <c r="A53" s="1006"/>
      <c r="B53" s="1007"/>
      <c r="C53" s="1007" t="s">
        <v>12778</v>
      </c>
      <c r="D53" s="1007" t="s">
        <v>191</v>
      </c>
      <c r="E53" s="1007"/>
      <c r="F53" s="1007"/>
      <c r="G53" s="1007"/>
      <c r="H53" s="1007"/>
      <c r="I53" s="1007"/>
      <c r="J53" s="320" t="s">
        <v>14510</v>
      </c>
      <c r="K53" s="1013" t="s">
        <v>8972</v>
      </c>
      <c r="L53" s="1007" t="s">
        <v>14529</v>
      </c>
      <c r="M53" s="2786"/>
      <c r="N53" s="73" t="s">
        <v>11765</v>
      </c>
      <c r="O53" s="1013"/>
      <c r="P53" s="1019"/>
      <c r="Q53" s="1007" t="s">
        <v>200</v>
      </c>
      <c r="R53" s="1007">
        <f>IF(MID(RIGHT(S53,8),1,1)="M",2021,IF(MID(RIGHT(S53,8),1,1)="N",2022,IF(MID(RIGHT(S53,8),1,1)="P",2023,IF(MID(RIGHT(S53,8),1,1)="R",1994,IF(MID(RIGHT(S53,8),1,1)="S",1995,IF(MID(RIGHT(S53,8),1,1)="T",1996,IF(MID(RIGHT(S53,8),1,1)="V",1997,IF(MID(RIGHT(S53,8),1,1)="W",1998,IF(MID(RIGHT(S53,8),1,1)="X",1999,IF(MID(RIGHT(S53,8),1,1)="Y",2000,IF(MID(RIGHT(S53,8),1,1)="1",2001,IF(MID(RIGHT(S53,8),1,1)="2",2002,IF(MID(RIGHT(S53,8),1,1)="3",2003,IF(MID(RIGHT(S53,8),1,1)="4",2004,IF(MID(RIGHT(S53,8),1,1)="5",2005,IF(MID(RIGHT(S53,8),1,1)="6",2006,IF(MID(RIGHT(S53,8),1,1)="7",2007,IF(MID(RIGHT(S53,8),1,1)="8",2008,IF(MID(RIGHT(S53,8),1,1)="9",2009,IF(MID(RIGHT(S53,8),1,1)="A",2010,IF(MID(RIGHT(S53,8),1,1)="B",2011,IF(MID(RIGHT(S53,8),1,1)="C",2012,IF(MID(RIGHT(S53,8),1,1)="D",2013,IF(MID(RIGHT(S53,8),1,1)="E",2014,IF(MID(RIGHT(S53,8),1,1)="F",2015,IF(MID(RIGHT(S53,8),1,1)="G",2016,IF(MID(RIGHT(S53,8),1,1)="H",2017,IF(MID(RIGHT(S53,8),1,1)="J",2018,IF(MID(RIGHT(S53,8),1,1)="K",2019,IF(MID(RIGHT(S53,8),1,1)="L",2020,""))))))))))))))))))))))))))))))</f>
        <v>2016</v>
      </c>
      <c r="S53" s="1007" t="s">
        <v>14518</v>
      </c>
      <c r="T53" s="1007">
        <v>2060</v>
      </c>
      <c r="U53" s="1023"/>
      <c r="V53" s="1023"/>
      <c r="W53" s="1021" t="s">
        <v>14673</v>
      </c>
      <c r="X53" s="1022" t="s">
        <v>14674</v>
      </c>
    </row>
    <row r="54" spans="1:24" ht="26.25" customHeight="1">
      <c r="A54" s="1006"/>
      <c r="B54" s="1007"/>
      <c r="C54" s="1007" t="s">
        <v>13047</v>
      </c>
      <c r="D54" s="1007" t="s">
        <v>191</v>
      </c>
      <c r="E54" s="1007"/>
      <c r="F54" s="1007"/>
      <c r="G54" s="1007"/>
      <c r="H54" s="1007"/>
      <c r="I54" s="1007"/>
      <c r="J54" s="1007"/>
      <c r="K54" s="1013"/>
      <c r="L54" s="1007"/>
      <c r="M54" s="1007"/>
      <c r="N54" s="1007"/>
      <c r="O54" s="1007"/>
      <c r="P54" s="1019"/>
      <c r="Q54" s="1007"/>
      <c r="R54" s="1007"/>
      <c r="S54" s="1024" t="s">
        <v>189</v>
      </c>
      <c r="T54" s="1024">
        <v>3922</v>
      </c>
      <c r="U54" s="1020"/>
      <c r="V54" s="1020"/>
      <c r="W54" s="1021"/>
      <c r="X54" s="1022"/>
    </row>
    <row r="55" spans="1:24" ht="26.25" customHeight="1">
      <c r="A55" s="1006"/>
      <c r="B55" s="1007"/>
      <c r="C55" s="1007" t="s">
        <v>12213</v>
      </c>
      <c r="D55" s="1007" t="s">
        <v>191</v>
      </c>
      <c r="E55" s="1007"/>
      <c r="F55" s="1007"/>
      <c r="G55" s="1007"/>
      <c r="H55" s="1007"/>
      <c r="I55" s="1007"/>
      <c r="J55" s="1790" t="s">
        <v>13763</v>
      </c>
      <c r="K55" s="1013"/>
      <c r="L55" s="1007"/>
      <c r="M55" s="1007"/>
      <c r="N55" s="1013"/>
      <c r="O55" s="1013"/>
      <c r="P55" s="1019"/>
      <c r="Q55" s="1007"/>
      <c r="R55" s="1007"/>
      <c r="S55" s="1024" t="s">
        <v>2472</v>
      </c>
      <c r="T55" s="1024">
        <f>SUM(T50:T54)</f>
        <v>10732</v>
      </c>
      <c r="U55" s="1020"/>
      <c r="V55" s="1020"/>
      <c r="W55" s="1021"/>
      <c r="X55" s="1022"/>
    </row>
    <row r="56" spans="1:24" ht="26.25" customHeight="1" thickBot="1">
      <c r="A56" s="1008"/>
      <c r="B56" s="1009"/>
      <c r="C56" s="1009" t="s">
        <v>10003</v>
      </c>
      <c r="D56" s="1009" t="s">
        <v>4036</v>
      </c>
      <c r="E56" s="1009"/>
      <c r="F56" s="1009"/>
      <c r="G56" s="1009"/>
      <c r="H56" s="1009"/>
      <c r="I56" s="1009"/>
      <c r="J56" s="1009"/>
      <c r="K56" s="611" t="s">
        <v>14511</v>
      </c>
      <c r="L56" s="1009"/>
      <c r="M56" s="1009"/>
      <c r="N56" s="1014"/>
      <c r="O56" s="1014"/>
      <c r="P56" s="1025"/>
      <c r="Q56" s="1009"/>
      <c r="R56" s="1009"/>
      <c r="S56" s="1025" t="s">
        <v>12541</v>
      </c>
      <c r="T56" s="1025">
        <v>6810</v>
      </c>
      <c r="U56" s="1027"/>
      <c r="V56" s="1028"/>
      <c r="W56" s="1029"/>
      <c r="X56" s="1030"/>
    </row>
    <row r="58" spans="1:24" ht="26.25" customHeight="1" thickBot="1">
      <c r="A58" s="445"/>
      <c r="B58" s="445"/>
      <c r="C58" s="445"/>
      <c r="D58" s="445"/>
      <c r="E58" s="445"/>
      <c r="F58" s="445"/>
      <c r="G58" s="445"/>
      <c r="H58" s="445"/>
      <c r="I58" s="445"/>
      <c r="J58" s="445"/>
      <c r="K58" s="446"/>
      <c r="L58" s="445"/>
      <c r="M58" s="445"/>
      <c r="N58" s="446"/>
      <c r="O58" s="446"/>
      <c r="P58" s="447"/>
      <c r="Q58" s="445"/>
      <c r="R58" s="445"/>
      <c r="S58" s="445"/>
      <c r="T58" s="445"/>
      <c r="U58" s="448"/>
      <c r="V58" s="449"/>
      <c r="W58" s="450"/>
      <c r="X58" s="450"/>
    </row>
    <row r="59" spans="1:24" ht="26.25" customHeight="1">
      <c r="A59" s="1453" t="s">
        <v>188</v>
      </c>
      <c r="B59" s="1454"/>
      <c r="C59" s="1454" t="s">
        <v>155</v>
      </c>
      <c r="D59" s="1454" t="s">
        <v>198</v>
      </c>
      <c r="E59" s="1454" t="s">
        <v>191</v>
      </c>
      <c r="F59" s="1454" t="s">
        <v>191</v>
      </c>
      <c r="G59" s="1454" t="s">
        <v>191</v>
      </c>
      <c r="H59" s="1483"/>
      <c r="I59" s="1454" t="s">
        <v>126</v>
      </c>
      <c r="J59" s="1454" t="s">
        <v>14365</v>
      </c>
      <c r="K59" s="1455" t="s">
        <v>135</v>
      </c>
      <c r="L59" s="1454" t="s">
        <v>14432</v>
      </c>
      <c r="M59" s="1454" t="s">
        <v>14458</v>
      </c>
      <c r="N59" s="1455" t="s">
        <v>14520</v>
      </c>
      <c r="O59" s="1455" t="s">
        <v>14521</v>
      </c>
      <c r="P59" s="1834" t="s">
        <v>14597</v>
      </c>
      <c r="Q59" s="1454" t="s">
        <v>14462</v>
      </c>
      <c r="R59" s="1454">
        <f>IF(MID(RIGHT(S59,8),1,1)="M",2021,IF(MID(RIGHT(S59,8),1,1)="N",2022,IF(MID(RIGHT(S59,8),1,1)="P",2023,IF(MID(RIGHT(S59,8),1,1)="R",1994,IF(MID(RIGHT(S59,8),1,1)="S",1995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>2009</v>
      </c>
      <c r="S59" s="1454" t="s">
        <v>14433</v>
      </c>
      <c r="T59" s="1454">
        <v>1980</v>
      </c>
      <c r="U59" s="1457">
        <v>45546</v>
      </c>
      <c r="V59" s="1457">
        <v>45602</v>
      </c>
      <c r="W59" s="1458"/>
      <c r="X59" s="1459">
        <v>700</v>
      </c>
    </row>
    <row r="60" spans="1:24" ht="26.25" customHeight="1">
      <c r="A60" s="1460"/>
      <c r="B60" s="125"/>
      <c r="C60" s="320" t="s">
        <v>13757</v>
      </c>
      <c r="D60" s="125"/>
      <c r="E60" s="125"/>
      <c r="F60" s="125"/>
      <c r="G60" s="125"/>
      <c r="H60" s="125"/>
      <c r="I60" s="125" t="s">
        <v>194</v>
      </c>
      <c r="J60" s="412" t="s">
        <v>14430</v>
      </c>
      <c r="K60" s="132" t="s">
        <v>11774</v>
      </c>
      <c r="L60" s="425" t="s">
        <v>3603</v>
      </c>
      <c r="M60" s="125" t="s">
        <v>14459</v>
      </c>
      <c r="N60" s="73" t="s">
        <v>9368</v>
      </c>
      <c r="O60" s="126"/>
      <c r="P60" s="127" t="s">
        <v>16231</v>
      </c>
      <c r="Q60" s="125" t="s">
        <v>11943</v>
      </c>
      <c r="R60" s="125">
        <f>IF(MID(RIGHT(S60,8),1,1)="M",2021,IF(MID(RIGHT(S60,8),1,1)="N",2022,IF(MID(RIGHT(S60,8),1,1)="P",2023,IF(MID(RIGHT(S60,8),1,1)="R",1994,IF(MID(RIGHT(S60,8),1,1)="S",1995,IF(MID(RIGHT(S60,8),1,1)="T",1996,IF(MID(RIGHT(S60,8),1,1)="V",1997,IF(MID(RIGHT(S60,8),1,1)="W",1998,IF(MID(RIGHT(S60,8),1,1)="X",1999,IF(MID(RIGHT(S60,8),1,1)="Y",2000,IF(MID(RIGHT(S60,8),1,1)="1",2001,IF(MID(RIGHT(S60,8),1,1)="2",2002,IF(MID(RIGHT(S60,8),1,1)="3",2003,IF(MID(RIGHT(S60,8),1,1)="4",2004,IF(MID(RIGHT(S60,8),1,1)="5",2005,IF(MID(RIGHT(S60,8),1,1)="6",2006,IF(MID(RIGHT(S60,8),1,1)="7",2007,IF(MID(RIGHT(S60,8),1,1)="8",2008,IF(MID(RIGHT(S60,8),1,1)="9",2009,IF(MID(RIGHT(S60,8),1,1)="A",2010,IF(MID(RIGHT(S60,8),1,1)="B",2011,IF(MID(RIGHT(S60,8),1,1)="C",2012,IF(MID(RIGHT(S60,8),1,1)="D",2013,IF(MID(RIGHT(S60,8),1,1)="E",2014,IF(MID(RIGHT(S60,8),1,1)="F",2015,IF(MID(RIGHT(S60,8),1,1)="G",2016,IF(MID(RIGHT(S60,8),1,1)="H",2017,IF(MID(RIGHT(S60,8),1,1)="J",2018,IF(MID(RIGHT(S60,8),1,1)="K",2019,IF(MID(RIGHT(S60,8),1,1)="L",2020,""))))))))))))))))))))))))))))))</f>
        <v>2012</v>
      </c>
      <c r="S60" s="125" t="s">
        <v>14434</v>
      </c>
      <c r="T60" s="125">
        <v>2195</v>
      </c>
      <c r="U60" s="128">
        <v>45548</v>
      </c>
      <c r="V60" s="128">
        <v>45615</v>
      </c>
      <c r="W60" s="130" t="s">
        <v>14595</v>
      </c>
      <c r="X60" s="1461" t="s">
        <v>14596</v>
      </c>
    </row>
    <row r="61" spans="1:24" ht="26.25" customHeight="1">
      <c r="A61" s="1460"/>
      <c r="B61" s="125"/>
      <c r="C61" s="125" t="s">
        <v>12776</v>
      </c>
      <c r="D61" s="125" t="s">
        <v>191</v>
      </c>
      <c r="E61" s="125"/>
      <c r="F61" s="125"/>
      <c r="G61" s="125"/>
      <c r="H61" s="125"/>
      <c r="I61" s="125"/>
      <c r="J61" s="425" t="s">
        <v>11972</v>
      </c>
      <c r="K61" s="126" t="s">
        <v>14431</v>
      </c>
      <c r="L61" s="125" t="s">
        <v>16171</v>
      </c>
      <c r="M61" s="125" t="s">
        <v>14460</v>
      </c>
      <c r="N61" s="73" t="s">
        <v>7035</v>
      </c>
      <c r="O61" s="126"/>
      <c r="P61" s="1827"/>
      <c r="Q61" s="125" t="s">
        <v>250</v>
      </c>
      <c r="R61" s="125">
        <f>IF(MID(RIGHT(S61,8),1,1)="M",2021,IF(MID(RIGHT(S61,8),1,1)="N",2022,IF(MID(RIGHT(S61,8),1,1)="P",2023,IF(MID(RIGHT(S61,8),1,1)="R",1994,IF(MID(RIGHT(S61,8),1,1)="S",1995,IF(MID(RIGHT(S61,8),1,1)="T",1996,IF(MID(RIGHT(S61,8),1,1)="V",1997,IF(MID(RIGHT(S61,8),1,1)="W",1998,IF(MID(RIGHT(S61,8),1,1)="X",1999,IF(MID(RIGHT(S61,8),1,1)="Y",2000,IF(MID(RIGHT(S61,8),1,1)="1",2001,IF(MID(RIGHT(S61,8),1,1)="2",2002,IF(MID(RIGHT(S61,8),1,1)="3",2003,IF(MID(RIGHT(S61,8),1,1)="4",2004,IF(MID(RIGHT(S61,8),1,1)="5",2005,IF(MID(RIGHT(S61,8),1,1)="6",2006,IF(MID(RIGHT(S61,8),1,1)="7",2007,IF(MID(RIGHT(S61,8),1,1)="8",2008,IF(MID(RIGHT(S61,8),1,1)="9",2009,IF(MID(RIGHT(S61,8),1,1)="A",2010,IF(MID(RIGHT(S61,8),1,1)="B",2011,IF(MID(RIGHT(S61,8),1,1)="C",2012,IF(MID(RIGHT(S61,8),1,1)="D",2013,IF(MID(RIGHT(S61,8),1,1)="E",2014,IF(MID(RIGHT(S61,8),1,1)="F",2015,IF(MID(RIGHT(S61,8),1,1)="G",2016,IF(MID(RIGHT(S61,8),1,1)="H",2017,IF(MID(RIGHT(S61,8),1,1)="J",2018,IF(MID(RIGHT(S61,8),1,1)="K",2019,IF(MID(RIGHT(S61,8),1,1)="L",2020,""))))))))))))))))))))))))))))))</f>
        <v>2016</v>
      </c>
      <c r="S61" s="125" t="s">
        <v>14435</v>
      </c>
      <c r="T61" s="125">
        <v>1885</v>
      </c>
      <c r="U61" s="129">
        <v>45549</v>
      </c>
      <c r="V61" s="128">
        <v>45631</v>
      </c>
      <c r="W61" s="130"/>
      <c r="X61" s="1461"/>
    </row>
    <row r="62" spans="1:24" ht="26.25" customHeight="1">
      <c r="A62" s="1460"/>
      <c r="B62" s="125"/>
      <c r="C62" s="125" t="s">
        <v>13436</v>
      </c>
      <c r="D62" s="125" t="s">
        <v>191</v>
      </c>
      <c r="E62" s="125"/>
      <c r="F62" s="125"/>
      <c r="G62" s="125"/>
      <c r="H62" s="125"/>
      <c r="I62" s="125"/>
      <c r="J62" s="125"/>
      <c r="K62" s="1639" t="s">
        <v>8972</v>
      </c>
      <c r="L62" s="125"/>
      <c r="M62" s="125" t="s">
        <v>14461</v>
      </c>
      <c r="N62" s="126"/>
      <c r="O62" s="126"/>
      <c r="P62" s="1827"/>
      <c r="Q62" s="125" t="s">
        <v>9864</v>
      </c>
      <c r="R62" s="125">
        <f>IF(MID(RIGHT(S62,8),1,1)="M",2021,IF(MID(RIGHT(S62,8),1,1)="N",2022,IF(MID(RIGHT(S62,8),1,1)="P",2023,IF(MID(RIGHT(S62,8),1,1)="R",1994,IF(MID(RIGHT(S62,8),1,1)="S",1995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>2015</v>
      </c>
      <c r="S62" s="125" t="s">
        <v>14436</v>
      </c>
      <c r="T62" s="125">
        <v>2205</v>
      </c>
      <c r="U62" s="128"/>
      <c r="V62" s="128">
        <v>45646</v>
      </c>
      <c r="W62" s="130"/>
      <c r="X62" s="1461"/>
    </row>
    <row r="63" spans="1:24" ht="26.25" customHeight="1">
      <c r="A63" s="1460"/>
      <c r="B63" s="125"/>
      <c r="C63" s="125" t="s">
        <v>13047</v>
      </c>
      <c r="D63" s="125" t="s">
        <v>191</v>
      </c>
      <c r="E63" s="125"/>
      <c r="F63" s="125"/>
      <c r="G63" s="125"/>
      <c r="H63" s="125"/>
      <c r="I63" s="125"/>
      <c r="J63" s="425" t="s">
        <v>12049</v>
      </c>
      <c r="K63" s="126"/>
      <c r="L63" s="125"/>
      <c r="M63" s="2476" t="s">
        <v>8707</v>
      </c>
      <c r="N63" s="2477"/>
      <c r="O63" s="2478"/>
      <c r="P63" s="127"/>
      <c r="Q63" s="125"/>
      <c r="R63" s="125"/>
      <c r="S63" s="131" t="s">
        <v>189</v>
      </c>
      <c r="T63" s="131">
        <v>3700</v>
      </c>
      <c r="U63" s="128"/>
      <c r="V63" s="128">
        <v>45641</v>
      </c>
      <c r="W63" s="130"/>
      <c r="X63" s="1461"/>
    </row>
    <row r="64" spans="1:24" ht="26.25" customHeight="1">
      <c r="A64" s="1460"/>
      <c r="B64" s="125"/>
      <c r="C64" s="125" t="s">
        <v>10002</v>
      </c>
      <c r="D64" s="125" t="s">
        <v>191</v>
      </c>
      <c r="E64" s="125"/>
      <c r="F64" s="125"/>
      <c r="G64" s="125"/>
      <c r="H64" s="125"/>
      <c r="I64" s="125"/>
      <c r="J64" s="125"/>
      <c r="K64" s="126"/>
      <c r="L64" s="125"/>
      <c r="M64" s="125"/>
      <c r="N64" s="126"/>
      <c r="O64" s="126"/>
      <c r="P64" s="127"/>
      <c r="Q64" s="125"/>
      <c r="R64" s="125"/>
      <c r="S64" s="131" t="s">
        <v>2472</v>
      </c>
      <c r="T64" s="131">
        <f>SUM(T59:T63)</f>
        <v>11965</v>
      </c>
      <c r="U64" s="128"/>
      <c r="V64" s="128">
        <v>45644</v>
      </c>
      <c r="W64" s="130"/>
      <c r="X64" s="1461"/>
    </row>
    <row r="65" spans="1:24" ht="26.25" customHeight="1" thickBot="1">
      <c r="A65" s="1462"/>
      <c r="B65" s="1463"/>
      <c r="C65" s="1463" t="s">
        <v>10003</v>
      </c>
      <c r="D65" s="1463" t="s">
        <v>4036</v>
      </c>
      <c r="E65" s="1463"/>
      <c r="F65" s="1463"/>
      <c r="G65" s="1463"/>
      <c r="H65" s="1463"/>
      <c r="I65" s="1463"/>
      <c r="J65" s="1463"/>
      <c r="K65" s="611" t="s">
        <v>14366</v>
      </c>
      <c r="L65" s="1463"/>
      <c r="M65" s="1463"/>
      <c r="N65" s="1464"/>
      <c r="O65" s="1464"/>
      <c r="P65" s="1465"/>
      <c r="Q65" s="1463"/>
      <c r="R65" s="1463"/>
      <c r="S65" s="1466"/>
      <c r="T65" s="1466"/>
      <c r="U65" s="1467"/>
      <c r="V65" s="1468">
        <v>45641</v>
      </c>
      <c r="W65" s="1469"/>
      <c r="X65" s="1470"/>
    </row>
    <row r="67" spans="1:24" ht="26.25" customHeight="1" thickBot="1"/>
    <row r="68" spans="1:24" ht="26.25" customHeight="1">
      <c r="A68" s="1178" t="s">
        <v>188</v>
      </c>
      <c r="B68" s="1179"/>
      <c r="C68" s="1179" t="s">
        <v>4908</v>
      </c>
      <c r="D68" s="1179" t="s">
        <v>190</v>
      </c>
      <c r="E68" s="1179" t="s">
        <v>191</v>
      </c>
      <c r="F68" s="1179" t="s">
        <v>191</v>
      </c>
      <c r="G68" s="1179" t="s">
        <v>191</v>
      </c>
      <c r="H68" s="1482"/>
      <c r="I68" s="1179" t="s">
        <v>10941</v>
      </c>
      <c r="J68" s="1179" t="s">
        <v>14365</v>
      </c>
      <c r="K68" s="1180" t="s">
        <v>12321</v>
      </c>
      <c r="L68" s="1179" t="s">
        <v>14485</v>
      </c>
      <c r="M68" s="1180" t="s">
        <v>14454</v>
      </c>
      <c r="N68" s="1180" t="s">
        <v>14483</v>
      </c>
      <c r="O68" s="1784" t="s">
        <v>14484</v>
      </c>
      <c r="P68" s="1181" t="s">
        <v>16305</v>
      </c>
      <c r="Q68" s="1179" t="s">
        <v>361</v>
      </c>
      <c r="R68" s="1179">
        <f>IF(MID(RIGHT(S68,8),1,1)="M",2021,IF(MID(RIGHT(S68,8),1,1)="N",2022,IF(MID(RIGHT(S68,8),1,1)="P",2023,IF(MID(RIGHT(S68,8),1,1)="R",1994,IF(MID(RIGHT(S68,8),1,1)="S",1995,IF(MID(RIGHT(S68,8),1,1)="T",1996,IF(MID(RIGHT(S68,8),1,1)="V",1997,IF(MID(RIGHT(S68,8),1,1)="W",1998,IF(MID(RIGHT(S68,8),1,1)="X",1999,IF(MID(RIGHT(S68,8),1,1)="Y",2000,IF(MID(RIGHT(S68,8),1,1)="1",2001,IF(MID(RIGHT(S68,8),1,1)="2",2002,IF(MID(RIGHT(S68,8),1,1)="3",2003,IF(MID(RIGHT(S68,8),1,1)="4",2004,IF(MID(RIGHT(S68,8),1,1)="5",2005,IF(MID(RIGHT(S68,8),1,1)="6",2006,IF(MID(RIGHT(S68,8),1,1)="7",2007,IF(MID(RIGHT(S68,8),1,1)="8",2008,IF(MID(RIGHT(S68,8),1,1)="9",2009,IF(MID(RIGHT(S68,8),1,1)="A",2010,IF(MID(RIGHT(S68,8),1,1)="B",2011,IF(MID(RIGHT(S68,8),1,1)="C",2012,IF(MID(RIGHT(S68,8),1,1)="D",2013,IF(MID(RIGHT(S68,8),1,1)="E",2014,IF(MID(RIGHT(S68,8),1,1)="F",2015,IF(MID(RIGHT(S68,8),1,1)="G",2016,IF(MID(RIGHT(S68,8),1,1)="H",2017,IF(MID(RIGHT(S68,8),1,1)="J",2018,IF(MID(RIGHT(S68,8),1,1)="K",2019,IF(MID(RIGHT(S68,8),1,1)="L",2020,""))))))))))))))))))))))))))))))</f>
        <v>2017</v>
      </c>
      <c r="S68" s="1179" t="s">
        <v>14451</v>
      </c>
      <c r="T68" s="1179">
        <v>2175</v>
      </c>
      <c r="U68" s="1182">
        <v>45546</v>
      </c>
      <c r="V68" s="1182">
        <v>45617</v>
      </c>
      <c r="W68" s="1183">
        <v>4800</v>
      </c>
      <c r="X68" s="1184">
        <v>4850</v>
      </c>
    </row>
    <row r="69" spans="1:24" ht="26.25" customHeight="1">
      <c r="A69" s="1185"/>
      <c r="B69" s="1186"/>
      <c r="C69" s="320" t="s">
        <v>14382</v>
      </c>
      <c r="D69" s="1186"/>
      <c r="E69" s="1186"/>
      <c r="F69" s="1186"/>
      <c r="G69" s="1186"/>
      <c r="H69" s="1186"/>
      <c r="I69" s="1186" t="s">
        <v>3598</v>
      </c>
      <c r="J69" s="412" t="s">
        <v>14383</v>
      </c>
      <c r="K69" s="1188"/>
      <c r="L69" s="425" t="s">
        <v>3603</v>
      </c>
      <c r="M69" s="1186" t="s">
        <v>14455</v>
      </c>
      <c r="N69" s="1186"/>
      <c r="O69" s="1447"/>
      <c r="P69" s="1447"/>
      <c r="Q69" s="1186" t="s">
        <v>363</v>
      </c>
      <c r="R69" s="1186">
        <f>IF(MID(RIGHT(S69,8),1,1)="M",2021,IF(MID(RIGHT(S69,8),1,1)="N",2022,IF(MID(RIGHT(S69,8),1,1)="P",2023,IF(MID(RIGHT(S69,8),1,1)="R",1994,IF(MID(RIGHT(S69,8),1,1)="S",1995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>2020</v>
      </c>
      <c r="S69" s="1186" t="s">
        <v>14494</v>
      </c>
      <c r="T69" s="1186">
        <v>2120</v>
      </c>
      <c r="U69" s="1189">
        <v>45548</v>
      </c>
      <c r="V69" s="1189">
        <v>45646</v>
      </c>
      <c r="W69" s="1191" t="s">
        <v>14659</v>
      </c>
      <c r="X69" s="1192" t="s">
        <v>14644</v>
      </c>
    </row>
    <row r="70" spans="1:24" ht="26.25" customHeight="1">
      <c r="A70" s="1185"/>
      <c r="B70" s="1186"/>
      <c r="C70" s="1186" t="s">
        <v>12776</v>
      </c>
      <c r="D70" s="1186" t="s">
        <v>191</v>
      </c>
      <c r="E70" s="1186"/>
      <c r="F70" s="1186"/>
      <c r="G70" s="1186"/>
      <c r="H70" s="1186"/>
      <c r="I70" s="1186"/>
      <c r="J70" s="1186" t="s">
        <v>14384</v>
      </c>
      <c r="K70" s="1188"/>
      <c r="L70" s="1825" t="s">
        <v>14478</v>
      </c>
      <c r="M70" s="1186" t="s">
        <v>14456</v>
      </c>
      <c r="N70" s="1186"/>
      <c r="O70" s="1186"/>
      <c r="P70" s="1186"/>
      <c r="Q70" s="1186" t="s">
        <v>14450</v>
      </c>
      <c r="R70" s="1186">
        <f>IF(MID(RIGHT(S70,8),1,1)="M",2021,IF(MID(RIGHT(S70,8),1,1)="N",2022,IF(MID(RIGHT(S70,8),1,1)="P",2023,IF(MID(RIGHT(S70,8),1,1)="R",1994,IF(MID(RIGHT(S70,8),1,1)="S",1995,IF(MID(RIGHT(S70,8),1,1)="T",1996,IF(MID(RIGHT(S70,8),1,1)="V",1997,IF(MID(RIGHT(S70,8),1,1)="W",1998,IF(MID(RIGHT(S70,8),1,1)="X",1999,IF(MID(RIGHT(S70,8),1,1)="Y",2000,IF(MID(RIGHT(S70,8),1,1)="1",2001,IF(MID(RIGHT(S70,8),1,1)="2",2002,IF(MID(RIGHT(S70,8),1,1)="3",2003,IF(MID(RIGHT(S70,8),1,1)="4",2004,IF(MID(RIGHT(S70,8),1,1)="5",2005,IF(MID(RIGHT(S70,8),1,1)="6",2006,IF(MID(RIGHT(S70,8),1,1)="7",2007,IF(MID(RIGHT(S70,8),1,1)="8",2008,IF(MID(RIGHT(S70,8),1,1)="9",2009,IF(MID(RIGHT(S70,8),1,1)="A",2010,IF(MID(RIGHT(S70,8),1,1)="B",2011,IF(MID(RIGHT(S70,8),1,1)="C",2012,IF(MID(RIGHT(S70,8),1,1)="D",2013,IF(MID(RIGHT(S70,8),1,1)="E",2014,IF(MID(RIGHT(S70,8),1,1)="F",2015,IF(MID(RIGHT(S70,8),1,1)="G",2016,IF(MID(RIGHT(S70,8),1,1)="H",2017,IF(MID(RIGHT(S70,8),1,1)="J",2018,IF(MID(RIGHT(S70,8),1,1)="K",2019,IF(MID(RIGHT(S70,8),1,1)="L",2020,""))))))))))))))))))))))))))))))</f>
        <v>2017</v>
      </c>
      <c r="S70" s="1186" t="s">
        <v>14452</v>
      </c>
      <c r="T70" s="1186">
        <v>1700</v>
      </c>
      <c r="U70" s="1190">
        <v>45549</v>
      </c>
      <c r="V70" s="1189">
        <v>45641</v>
      </c>
      <c r="W70" s="1191"/>
      <c r="X70" s="1192"/>
    </row>
    <row r="71" spans="1:24" ht="26.25" customHeight="1">
      <c r="A71" s="1185"/>
      <c r="B71" s="1186"/>
      <c r="C71" s="1186" t="s">
        <v>13436</v>
      </c>
      <c r="D71" s="1186" t="s">
        <v>191</v>
      </c>
      <c r="E71" s="1186"/>
      <c r="F71" s="1186"/>
      <c r="G71" s="1186"/>
      <c r="H71" s="1186"/>
      <c r="I71" s="1186"/>
      <c r="J71" s="425" t="s">
        <v>3281</v>
      </c>
      <c r="K71" s="1254" t="s">
        <v>8972</v>
      </c>
      <c r="L71" s="1186"/>
      <c r="M71" s="1186" t="s">
        <v>14457</v>
      </c>
      <c r="N71" s="1186"/>
      <c r="O71" s="1186"/>
      <c r="P71" s="1186"/>
      <c r="Q71" s="1186" t="s">
        <v>363</v>
      </c>
      <c r="R71" s="1186">
        <f>IF(MID(RIGHT(S71,8),1,1)="M",2021,IF(MID(RIGHT(S71,8),1,1)="N",2022,IF(MID(RIGHT(S71,8),1,1)="P",2023,IF(MID(RIGHT(S71,8),1,1)="R",1994,IF(MID(RIGHT(S71,8),1,1)="S",1995,IF(MID(RIGHT(S71,8),1,1)="T",1996,IF(MID(RIGHT(S71,8),1,1)="V",1997,IF(MID(RIGHT(S71,8),1,1)="W",1998,IF(MID(RIGHT(S71,8),1,1)="X",1999,IF(MID(RIGHT(S71,8),1,1)="Y",2000,IF(MID(RIGHT(S71,8),1,1)="1",2001,IF(MID(RIGHT(S71,8),1,1)="2",2002,IF(MID(RIGHT(S71,8),1,1)="3",2003,IF(MID(RIGHT(S71,8),1,1)="4",2004,IF(MID(RIGHT(S71,8),1,1)="5",2005,IF(MID(RIGHT(S71,8),1,1)="6",2006,IF(MID(RIGHT(S71,8),1,1)="7",2007,IF(MID(RIGHT(S71,8),1,1)="8",2008,IF(MID(RIGHT(S71,8),1,1)="9",2009,IF(MID(RIGHT(S71,8),1,1)="A",2010,IF(MID(RIGHT(S71,8),1,1)="B",2011,IF(MID(RIGHT(S71,8),1,1)="C",2012,IF(MID(RIGHT(S71,8),1,1)="D",2013,IF(MID(RIGHT(S71,8),1,1)="E",2014,IF(MID(RIGHT(S71,8),1,1)="F",2015,IF(MID(RIGHT(S71,8),1,1)="G",2016,IF(MID(RIGHT(S71,8),1,1)="H",2017,IF(MID(RIGHT(S71,8),1,1)="J",2018,IF(MID(RIGHT(S71,8),1,1)="K",2019,IF(MID(RIGHT(S71,8),1,1)="L",2020,""))))))))))))))))))))))))))))))</f>
        <v>2016</v>
      </c>
      <c r="S71" s="1186" t="s">
        <v>14453</v>
      </c>
      <c r="T71" s="1186">
        <v>2020</v>
      </c>
      <c r="U71" s="1189"/>
      <c r="V71" s="1190">
        <v>45644</v>
      </c>
      <c r="W71" s="1191"/>
      <c r="X71" s="1192"/>
    </row>
    <row r="72" spans="1:24" ht="26.25" customHeight="1">
      <c r="A72" s="1185"/>
      <c r="B72" s="1186"/>
      <c r="C72" s="1186" t="s">
        <v>10002</v>
      </c>
      <c r="D72" s="1186" t="s">
        <v>191</v>
      </c>
      <c r="E72" s="1186"/>
      <c r="F72" s="1186"/>
      <c r="G72" s="1186"/>
      <c r="H72" s="1186"/>
      <c r="I72" s="1186"/>
      <c r="J72" s="1186"/>
      <c r="K72" s="1442"/>
      <c r="L72" s="1186"/>
      <c r="M72" s="2559" t="s">
        <v>10944</v>
      </c>
      <c r="N72" s="2560"/>
      <c r="O72" s="2560"/>
      <c r="P72" s="2561"/>
      <c r="Q72" s="1186"/>
      <c r="R72" s="1186"/>
      <c r="S72" s="1187" t="s">
        <v>189</v>
      </c>
      <c r="T72" s="1187">
        <v>3830</v>
      </c>
      <c r="U72" s="1189"/>
      <c r="V72" s="1189"/>
      <c r="W72" s="1191"/>
      <c r="X72" s="1192"/>
    </row>
    <row r="73" spans="1:24" ht="26.25" customHeight="1">
      <c r="A73" s="1185"/>
      <c r="B73" s="1186"/>
      <c r="C73" s="1186" t="s">
        <v>10003</v>
      </c>
      <c r="D73" s="1186" t="s">
        <v>191</v>
      </c>
      <c r="E73" s="1186"/>
      <c r="F73" s="1186"/>
      <c r="G73" s="1186"/>
      <c r="H73" s="1186"/>
      <c r="I73" s="1186"/>
      <c r="J73" s="1186"/>
      <c r="K73" s="1188"/>
      <c r="L73" s="1186"/>
      <c r="M73" s="1186"/>
      <c r="N73" s="1186"/>
      <c r="O73" s="1186"/>
      <c r="P73" s="1186"/>
      <c r="Q73" s="1186"/>
      <c r="R73" s="1186"/>
      <c r="S73" s="1187" t="s">
        <v>2472</v>
      </c>
      <c r="T73" s="1187">
        <f>SUM(T68:T72)</f>
        <v>11845</v>
      </c>
      <c r="U73" s="1189"/>
      <c r="V73" s="1189"/>
      <c r="W73" s="1191"/>
      <c r="X73" s="1192"/>
    </row>
    <row r="74" spans="1:24" ht="26.25" customHeight="1" thickBot="1">
      <c r="A74" s="1193"/>
      <c r="B74" s="1194"/>
      <c r="C74" s="1194"/>
      <c r="D74" s="1194"/>
      <c r="E74" s="1194"/>
      <c r="F74" s="1194"/>
      <c r="G74" s="1194"/>
      <c r="H74" s="1194"/>
      <c r="I74" s="1194"/>
      <c r="J74" s="1194"/>
      <c r="K74" s="611" t="s">
        <v>14366</v>
      </c>
      <c r="L74" s="1194"/>
      <c r="M74" s="1194"/>
      <c r="N74" s="1195"/>
      <c r="O74" s="1195"/>
      <c r="P74" s="1196"/>
      <c r="Q74" s="1194"/>
      <c r="R74" s="1194"/>
      <c r="S74" s="1197"/>
      <c r="T74" s="1197"/>
      <c r="U74" s="1198"/>
      <c r="V74" s="1199"/>
      <c r="W74" s="1200"/>
      <c r="X74" s="1201"/>
    </row>
    <row r="76" spans="1:24" ht="26.25" customHeight="1" thickBot="1"/>
    <row r="77" spans="1:24" ht="26.25" customHeight="1">
      <c r="A77" s="874" t="s">
        <v>188</v>
      </c>
      <c r="B77" s="875"/>
      <c r="C77" s="875" t="s">
        <v>14312</v>
      </c>
      <c r="D77" s="875" t="s">
        <v>190</v>
      </c>
      <c r="E77" s="875" t="s">
        <v>191</v>
      </c>
      <c r="F77" s="875" t="s">
        <v>191</v>
      </c>
      <c r="G77" s="875" t="s">
        <v>191</v>
      </c>
      <c r="H77" s="1478"/>
      <c r="I77" s="875" t="s">
        <v>10574</v>
      </c>
      <c r="J77" s="875" t="s">
        <v>14365</v>
      </c>
      <c r="K77" s="876" t="s">
        <v>14316</v>
      </c>
      <c r="L77" s="875" t="s">
        <v>14523</v>
      </c>
      <c r="M77" s="2857" t="s">
        <v>14349</v>
      </c>
      <c r="N77" s="876" t="s">
        <v>14556</v>
      </c>
      <c r="O77" s="876" t="s">
        <v>14486</v>
      </c>
      <c r="P77" s="2922" t="s">
        <v>14310</v>
      </c>
      <c r="Q77" s="875" t="s">
        <v>363</v>
      </c>
      <c r="R77" s="875">
        <f>IF(MID(RIGHT(S77,8),1,1)="M",2021,IF(MID(RIGHT(S77,8),1,1)="N",2022,IF(MID(RIGHT(S77,8),1,1)="P",2023,IF(MID(RIGHT(S77,8),1,1)="R",1994,IF(MID(RIGHT(S77,8),1,1)="S",1995,IF(MID(RIGHT(S77,8),1,1)="T",1996,IF(MID(RIGHT(S77,8),1,1)="V",1997,IF(MID(RIGHT(S77,8),1,1)="W",1998,IF(MID(RIGHT(S77,8),1,1)="X",1999,IF(MID(RIGHT(S77,8),1,1)="Y",2000,IF(MID(RIGHT(S77,8),1,1)="1",2001,IF(MID(RIGHT(S77,8),1,1)="2",2002,IF(MID(RIGHT(S77,8),1,1)="3",2003,IF(MID(RIGHT(S77,8),1,1)="4",2004,IF(MID(RIGHT(S77,8),1,1)="5",2005,IF(MID(RIGHT(S77,8),1,1)="6",2006,IF(MID(RIGHT(S77,8),1,1)="7",2007,IF(MID(RIGHT(S77,8),1,1)="8",2008,IF(MID(RIGHT(S77,8),1,1)="9",2009,IF(MID(RIGHT(S77,8),1,1)="A",2010,IF(MID(RIGHT(S77,8),1,1)="B",2011,IF(MID(RIGHT(S77,8),1,1)="C",2012,IF(MID(RIGHT(S77,8),1,1)="D",2013,IF(MID(RIGHT(S77,8),1,1)="E",2014,IF(MID(RIGHT(S77,8),1,1)="F",2015,IF(MID(RIGHT(S77,8),1,1)="G",2016,IF(MID(RIGHT(S77,8),1,1)="H",2017,IF(MID(RIGHT(S77,8),1,1)="J",2018,IF(MID(RIGHT(S77,8),1,1)="K",2019,IF(MID(RIGHT(S77,8),1,1)="L",2020,""))))))))))))))))))))))))))))))</f>
        <v>2019</v>
      </c>
      <c r="S77" s="875" t="s">
        <v>14552</v>
      </c>
      <c r="T77" s="875">
        <v>1820</v>
      </c>
      <c r="U77" s="1239">
        <v>45535</v>
      </c>
      <c r="V77" s="1239">
        <v>45566</v>
      </c>
      <c r="W77" s="1240">
        <v>2700</v>
      </c>
      <c r="X77" s="1438">
        <v>3800</v>
      </c>
    </row>
    <row r="78" spans="1:24" ht="26.25" customHeight="1">
      <c r="A78" s="1759"/>
      <c r="B78" s="1755"/>
      <c r="C78" s="320" t="s">
        <v>13667</v>
      </c>
      <c r="D78" s="1755"/>
      <c r="E78" s="1755"/>
      <c r="F78" s="1755"/>
      <c r="G78" s="1755"/>
      <c r="H78" s="1755"/>
      <c r="I78" s="1755" t="s">
        <v>3598</v>
      </c>
      <c r="J78" s="412" t="s">
        <v>14330</v>
      </c>
      <c r="K78" s="884" t="s">
        <v>195</v>
      </c>
      <c r="L78" s="427" t="s">
        <v>3603</v>
      </c>
      <c r="M78" s="2878"/>
      <c r="N78" s="73" t="s">
        <v>2435</v>
      </c>
      <c r="O78" s="1860" t="s">
        <v>15084</v>
      </c>
      <c r="P78" s="2923"/>
      <c r="Q78" s="882" t="s">
        <v>363</v>
      </c>
      <c r="R78" s="882">
        <f>IF(MID(RIGHT(S78,8),1,1)="M",2021,IF(MID(RIGHT(S78,8),1,1)="N",2022,IF(MID(RIGHT(S78,8),1,1)="P",2023,IF(MID(RIGHT(S78,8),1,1)="R",1994,IF(MID(RIGHT(S78,8),1,1)="S",1995,IF(MID(RIGHT(S78,8),1,1)="T",1996,IF(MID(RIGHT(S78,8),1,1)="V",1997,IF(MID(RIGHT(S78,8),1,1)="W",1998,IF(MID(RIGHT(S78,8),1,1)="X",1999,IF(MID(RIGHT(S78,8),1,1)="Y",2000,IF(MID(RIGHT(S78,8),1,1)="1",2001,IF(MID(RIGHT(S78,8),1,1)="2",2002,IF(MID(RIGHT(S78,8),1,1)="3",2003,IF(MID(RIGHT(S78,8),1,1)="4",2004,IF(MID(RIGHT(S78,8),1,1)="5",2005,IF(MID(RIGHT(S78,8),1,1)="6",2006,IF(MID(RIGHT(S78,8),1,1)="7",2007,IF(MID(RIGHT(S78,8),1,1)="8",2008,IF(MID(RIGHT(S78,8),1,1)="9",2009,IF(MID(RIGHT(S78,8),1,1)="A",2010,IF(MID(RIGHT(S78,8),1,1)="B",2011,IF(MID(RIGHT(S78,8),1,1)="C",2012,IF(MID(RIGHT(S78,8),1,1)="D",2013,IF(MID(RIGHT(S78,8),1,1)="E",2014,IF(MID(RIGHT(S78,8),1,1)="F",2015,IF(MID(RIGHT(S78,8),1,1)="G",2016,IF(MID(RIGHT(S78,8),1,1)="H",2017,IF(MID(RIGHT(S78,8),1,1)="J",2018,IF(MID(RIGHT(S78,8),1,1)="K",2019,IF(MID(RIGHT(S78,8),1,1)="L",2020,""))))))))))))))))))))))))))))))</f>
        <v>2020</v>
      </c>
      <c r="S78" s="882" t="s">
        <v>14551</v>
      </c>
      <c r="T78" s="882">
        <v>1820</v>
      </c>
      <c r="U78" s="891">
        <v>45544</v>
      </c>
      <c r="V78" s="1761">
        <v>45578</v>
      </c>
      <c r="W78" s="1832">
        <f>W77+200+10</f>
        <v>2910</v>
      </c>
      <c r="X78" s="1763">
        <f>X77+210</f>
        <v>4010</v>
      </c>
    </row>
    <row r="79" spans="1:24" ht="26.25" customHeight="1">
      <c r="A79" s="881"/>
      <c r="B79" s="882"/>
      <c r="C79" s="882" t="s">
        <v>12775</v>
      </c>
      <c r="D79" s="882" t="s">
        <v>191</v>
      </c>
      <c r="E79" s="882"/>
      <c r="F79" s="882"/>
      <c r="G79" s="882"/>
      <c r="H79" s="882"/>
      <c r="I79" s="882"/>
      <c r="J79" s="882" t="s">
        <v>14364</v>
      </c>
      <c r="K79" s="889" t="s">
        <v>14261</v>
      </c>
      <c r="L79" s="882" t="s">
        <v>14514</v>
      </c>
      <c r="M79" s="2842"/>
      <c r="N79" s="73" t="s">
        <v>3073</v>
      </c>
      <c r="O79" s="1436"/>
      <c r="P79" s="2924"/>
      <c r="Q79" s="882" t="s">
        <v>375</v>
      </c>
      <c r="R79" s="882">
        <f>IF(MID(RIGHT(S79,8),1,1)="M",2021,IF(MID(RIGHT(S79,8),1,1)="N",2022,IF(MID(RIGHT(S79,8),1,1)="P",2023,IF(MID(RIGHT(S79,8),1,1)="R",1994,IF(MID(RIGHT(S79,8),1,1)="S",1995,IF(MID(RIGHT(S79,8),1,1)="T",1996,IF(MID(RIGHT(S79,8),1,1)="V",1997,IF(MID(RIGHT(S79,8),1,1)="W",1998,IF(MID(RIGHT(S79,8),1,1)="X",1999,IF(MID(RIGHT(S79,8),1,1)="Y",2000,IF(MID(RIGHT(S79,8),1,1)="1",2001,IF(MID(RIGHT(S79,8),1,1)="2",2002,IF(MID(RIGHT(S79,8),1,1)="3",2003,IF(MID(RIGHT(S79,8),1,1)="4",2004,IF(MID(RIGHT(S79,8),1,1)="5",2005,IF(MID(RIGHT(S79,8),1,1)="6",2006,IF(MID(RIGHT(S79,8),1,1)="7",2007,IF(MID(RIGHT(S79,8),1,1)="8",2008,IF(MID(RIGHT(S79,8),1,1)="9",2009,IF(MID(RIGHT(S79,8),1,1)="A",2010,IF(MID(RIGHT(S79,8),1,1)="B",2011,IF(MID(RIGHT(S79,8),1,1)="C",2012,IF(MID(RIGHT(S79,8),1,1)="D",2013,IF(MID(RIGHT(S79,8),1,1)="E",2014,IF(MID(RIGHT(S79,8),1,1)="F",2015,IF(MID(RIGHT(S79,8),1,1)="G",2016,IF(MID(RIGHT(S79,8),1,1)="H",2017,IF(MID(RIGHT(S79,8),1,1)="J",2018,IF(MID(RIGHT(S79,8),1,1)="K",2019,IF(MID(RIGHT(S79,8),1,1)="L",2020,""))))))))))))))))))))))))))))))</f>
        <v>2021</v>
      </c>
      <c r="S79" s="882" t="s">
        <v>14553</v>
      </c>
      <c r="T79" s="882">
        <v>1335</v>
      </c>
      <c r="U79" s="891">
        <v>45546</v>
      </c>
      <c r="V79" s="891">
        <v>45592</v>
      </c>
      <c r="W79" s="1831" t="s">
        <v>14655</v>
      </c>
      <c r="X79" s="777">
        <f>X78+70</f>
        <v>4080</v>
      </c>
    </row>
    <row r="80" spans="1:24" ht="26.25" customHeight="1">
      <c r="A80" s="881"/>
      <c r="B80" s="882"/>
      <c r="C80" s="882" t="s">
        <v>12777</v>
      </c>
      <c r="D80" s="882" t="s">
        <v>191</v>
      </c>
      <c r="E80" s="882"/>
      <c r="F80" s="882"/>
      <c r="G80" s="882"/>
      <c r="H80" s="882"/>
      <c r="I80" s="882"/>
      <c r="J80" s="882"/>
      <c r="K80" s="889" t="s">
        <v>8972</v>
      </c>
      <c r="L80" s="882"/>
      <c r="M80" s="882" t="s">
        <v>14438</v>
      </c>
      <c r="N80" s="73" t="s">
        <v>12607</v>
      </c>
      <c r="O80" s="882" t="s">
        <v>14342</v>
      </c>
      <c r="P80" s="882" t="s">
        <v>14311</v>
      </c>
      <c r="Q80" s="882" t="s">
        <v>375</v>
      </c>
      <c r="R80" s="883">
        <f>IF(MID(RIGHT(S80,8),1,1)="M",2021,IF(MID(RIGHT(S80,8),1,1)="N",2022,IF(MID(RIGHT(S80,8),1,1)="P",2023,IF(MID(RIGHT(S80,8),1,1)="R",1994,IF(MID(RIGHT(S80,8),1,1)="S",1995,IF(MID(RIGHT(S80,8),1,1)="T",1996,IF(MID(RIGHT(S80,8),1,1)="V",1997,IF(MID(RIGHT(S80,8),1,1)="W",1998,IF(MID(RIGHT(S80,8),1,1)="X",1999,IF(MID(RIGHT(S80,8),1,1)="Y",2000,IF(MID(RIGHT(S80,8),1,1)="1",2001,IF(MID(RIGHT(S80,8),1,1)="2",2002,IF(MID(RIGHT(S80,8),1,1)="3",2003,IF(MID(RIGHT(S80,8),1,1)="4",2004,IF(MID(RIGHT(S80,8),1,1)="5",2005,IF(MID(RIGHT(S80,8),1,1)="6",2006,IF(MID(RIGHT(S80,8),1,1)="7",2007,IF(MID(RIGHT(S80,8),1,1)="8",2008,IF(MID(RIGHT(S80,8),1,1)="9",2009,IF(MID(RIGHT(S80,8),1,1)="A",2010,IF(MID(RIGHT(S80,8),1,1)="B",2011,IF(MID(RIGHT(S80,8),1,1)="C",2012,IF(MID(RIGHT(S80,8),1,1)="D",2013,IF(MID(RIGHT(S80,8),1,1)="E",2014,IF(MID(RIGHT(S80,8),1,1)="F",2015,IF(MID(RIGHT(S80,8),1,1)="G",2016,IF(MID(RIGHT(S80,8),1,1)="H",2017,IF(MID(RIGHT(S80,8),1,1)="J",2018,IF(MID(RIGHT(S80,8),1,1)="K",2019,IF(MID(RIGHT(S80,8),1,1)="L",2020,""))))))))))))))))))))))))))))))</f>
        <v>2019</v>
      </c>
      <c r="S80" s="882" t="s">
        <v>14554</v>
      </c>
      <c r="T80" s="882">
        <v>1335</v>
      </c>
      <c r="U80" s="891">
        <v>45548</v>
      </c>
      <c r="V80" s="891">
        <v>45594</v>
      </c>
      <c r="W80" s="911" t="s">
        <v>14673</v>
      </c>
      <c r="X80" s="888"/>
    </row>
    <row r="81" spans="1:24" ht="26.25" customHeight="1">
      <c r="A81" s="881"/>
      <c r="B81" s="882"/>
      <c r="C81" s="882" t="s">
        <v>14286</v>
      </c>
      <c r="D81" s="882" t="s">
        <v>191</v>
      </c>
      <c r="E81" s="882"/>
      <c r="F81" s="882"/>
      <c r="G81" s="882"/>
      <c r="H81" s="882"/>
      <c r="I81" s="882"/>
      <c r="J81" s="909" t="s">
        <v>14425</v>
      </c>
      <c r="K81" s="890"/>
      <c r="L81" s="1860"/>
      <c r="M81" s="882"/>
      <c r="N81" s="882"/>
      <c r="O81" s="882"/>
      <c r="P81" s="882"/>
      <c r="Q81" s="882"/>
      <c r="R81" s="882"/>
      <c r="S81" s="883" t="s">
        <v>189</v>
      </c>
      <c r="T81" s="883">
        <v>3700</v>
      </c>
      <c r="U81" s="885">
        <v>45549</v>
      </c>
      <c r="V81" s="891">
        <v>45595</v>
      </c>
      <c r="W81" s="887"/>
      <c r="X81" s="888" t="s">
        <v>15206</v>
      </c>
    </row>
    <row r="82" spans="1:24" ht="26.25" customHeight="1">
      <c r="A82" s="881"/>
      <c r="B82" s="882"/>
      <c r="C82" s="882" t="s">
        <v>10098</v>
      </c>
      <c r="D82" s="882" t="s">
        <v>191</v>
      </c>
      <c r="E82" s="882"/>
      <c r="F82" s="882"/>
      <c r="G82" s="882"/>
      <c r="H82" s="882"/>
      <c r="I82" s="882"/>
      <c r="J82" s="882" t="s">
        <v>14656</v>
      </c>
      <c r="K82" s="1823" t="s">
        <v>14331</v>
      </c>
      <c r="L82" s="882"/>
      <c r="M82" s="2559" t="s">
        <v>14130</v>
      </c>
      <c r="N82" s="2560"/>
      <c r="O82" s="2560"/>
      <c r="P82" s="2561"/>
      <c r="Q82" s="882"/>
      <c r="R82" s="882"/>
      <c r="S82" s="883" t="s">
        <v>2472</v>
      </c>
      <c r="T82" s="883">
        <f>SUM(T77:T81)</f>
        <v>10010</v>
      </c>
      <c r="U82" s="891"/>
      <c r="V82" s="885">
        <v>45596</v>
      </c>
      <c r="W82" s="887"/>
      <c r="X82" s="1309"/>
    </row>
    <row r="83" spans="1:24" ht="26.25" customHeight="1" thickBot="1">
      <c r="A83" s="892"/>
      <c r="B83" s="893"/>
      <c r="C83" s="893" t="s">
        <v>10099</v>
      </c>
      <c r="D83" s="893" t="s">
        <v>4036</v>
      </c>
      <c r="E83" s="893"/>
      <c r="F83" s="893"/>
      <c r="G83" s="893"/>
      <c r="H83" s="893"/>
      <c r="I83" s="893"/>
      <c r="J83" s="893"/>
      <c r="K83" s="611" t="s">
        <v>14424</v>
      </c>
      <c r="L83" s="893"/>
      <c r="M83" s="893"/>
      <c r="N83" s="894"/>
      <c r="O83" s="894"/>
      <c r="P83" s="895"/>
      <c r="Q83" s="893"/>
      <c r="R83" s="893"/>
      <c r="S83" s="896"/>
      <c r="T83" s="896"/>
      <c r="U83" s="897"/>
      <c r="V83" s="898"/>
      <c r="W83" s="899"/>
      <c r="X83" s="900"/>
    </row>
    <row r="85" spans="1:24" ht="26.25" customHeight="1" thickBot="1"/>
    <row r="86" spans="1:24" ht="26.25" customHeight="1">
      <c r="A86" s="456" t="s">
        <v>188</v>
      </c>
      <c r="B86" s="457"/>
      <c r="C86" s="457" t="s">
        <v>13832</v>
      </c>
      <c r="D86" s="457" t="s">
        <v>190</v>
      </c>
      <c r="E86" s="457" t="s">
        <v>191</v>
      </c>
      <c r="F86" s="457" t="s">
        <v>191</v>
      </c>
      <c r="G86" s="457" t="s">
        <v>191</v>
      </c>
      <c r="H86" s="477"/>
      <c r="I86" s="457" t="s">
        <v>126</v>
      </c>
      <c r="J86" s="457" t="s">
        <v>14440</v>
      </c>
      <c r="K86" s="458" t="s">
        <v>12321</v>
      </c>
      <c r="L86" s="457" t="s">
        <v>14549</v>
      </c>
      <c r="M86" s="2879" t="s">
        <v>14544</v>
      </c>
      <c r="N86" s="458" t="s">
        <v>14532</v>
      </c>
      <c r="O86" s="458" t="s">
        <v>14526</v>
      </c>
      <c r="P86" s="459" t="s">
        <v>15965</v>
      </c>
      <c r="Q86" s="457" t="s">
        <v>520</v>
      </c>
      <c r="R86" s="457">
        <v>2015</v>
      </c>
      <c r="S86" s="457" t="s">
        <v>14540</v>
      </c>
      <c r="T86" s="457">
        <v>2445</v>
      </c>
      <c r="U86" s="460">
        <v>45548</v>
      </c>
      <c r="V86" s="460">
        <v>45614</v>
      </c>
      <c r="W86" s="462">
        <v>4800</v>
      </c>
      <c r="X86" s="463">
        <v>6000</v>
      </c>
    </row>
    <row r="87" spans="1:24" ht="26.25" customHeight="1">
      <c r="A87" s="464"/>
      <c r="B87" s="143"/>
      <c r="C87" s="320" t="s">
        <v>13845</v>
      </c>
      <c r="D87" s="143"/>
      <c r="E87" s="143"/>
      <c r="F87" s="143"/>
      <c r="G87" s="143"/>
      <c r="H87" s="143"/>
      <c r="I87" s="143" t="s">
        <v>3598</v>
      </c>
      <c r="J87" s="412" t="s">
        <v>14449</v>
      </c>
      <c r="K87" s="169" t="s">
        <v>195</v>
      </c>
      <c r="L87" s="427" t="s">
        <v>7421</v>
      </c>
      <c r="M87" s="2867"/>
      <c r="N87" s="73" t="s">
        <v>2435</v>
      </c>
      <c r="O87" s="1666"/>
      <c r="P87" s="1666"/>
      <c r="Q87" s="143" t="s">
        <v>1934</v>
      </c>
      <c r="R87" s="143">
        <v>2015</v>
      </c>
      <c r="S87" s="143" t="s">
        <v>14541</v>
      </c>
      <c r="T87" s="143">
        <v>1980</v>
      </c>
      <c r="U87" s="168">
        <v>45549</v>
      </c>
      <c r="V87" s="168">
        <v>45615</v>
      </c>
      <c r="W87" s="147" t="s">
        <v>1696</v>
      </c>
      <c r="X87" s="466"/>
    </row>
    <row r="88" spans="1:24" ht="26.25" customHeight="1">
      <c r="A88" s="464"/>
      <c r="B88" s="143"/>
      <c r="C88" s="143" t="s">
        <v>12776</v>
      </c>
      <c r="D88" s="143" t="s">
        <v>191</v>
      </c>
      <c r="E88" s="143"/>
      <c r="F88" s="143"/>
      <c r="G88" s="143"/>
      <c r="H88" s="143"/>
      <c r="I88" s="143"/>
      <c r="J88" s="425" t="s">
        <v>3281</v>
      </c>
      <c r="K88" s="144" t="s">
        <v>14445</v>
      </c>
      <c r="L88" s="143" t="s">
        <v>14567</v>
      </c>
      <c r="M88" s="2867"/>
      <c r="N88" s="73" t="s">
        <v>3073</v>
      </c>
      <c r="O88" s="1666"/>
      <c r="P88" s="143"/>
      <c r="Q88" s="143" t="s">
        <v>1934</v>
      </c>
      <c r="R88" s="143">
        <v>2016</v>
      </c>
      <c r="S88" s="143" t="s">
        <v>14542</v>
      </c>
      <c r="T88" s="143">
        <v>2085</v>
      </c>
      <c r="U88" s="168">
        <v>45550</v>
      </c>
      <c r="V88" s="168">
        <v>45631</v>
      </c>
      <c r="W88" s="1449"/>
      <c r="X88" s="466"/>
    </row>
    <row r="89" spans="1:24" ht="26.25" customHeight="1">
      <c r="A89" s="464"/>
      <c r="B89" s="143"/>
      <c r="C89" s="143" t="s">
        <v>12778</v>
      </c>
      <c r="D89" s="143" t="s">
        <v>191</v>
      </c>
      <c r="E89" s="143"/>
      <c r="F89" s="143"/>
      <c r="G89" s="143"/>
      <c r="H89" s="143"/>
      <c r="I89" s="143"/>
      <c r="J89" s="143"/>
      <c r="K89" s="144" t="s">
        <v>8972</v>
      </c>
      <c r="L89" s="143"/>
      <c r="M89" s="2868"/>
      <c r="N89" s="73" t="s">
        <v>12996</v>
      </c>
      <c r="O89" s="1666"/>
      <c r="P89" s="143"/>
      <c r="Q89" s="143" t="s">
        <v>589</v>
      </c>
      <c r="R89" s="143">
        <v>2015</v>
      </c>
      <c r="S89" s="143" t="s">
        <v>14543</v>
      </c>
      <c r="T89" s="143">
        <v>1620</v>
      </c>
      <c r="U89" s="146">
        <v>45551</v>
      </c>
      <c r="V89" s="146">
        <v>45629</v>
      </c>
      <c r="W89" s="147"/>
      <c r="X89" s="466"/>
    </row>
    <row r="90" spans="1:24" ht="26.25" customHeight="1">
      <c r="A90" s="464"/>
      <c r="B90" s="143"/>
      <c r="C90" s="143" t="s">
        <v>13047</v>
      </c>
      <c r="D90" s="143" t="s">
        <v>191</v>
      </c>
      <c r="E90" s="143"/>
      <c r="F90" s="143"/>
      <c r="G90" s="143"/>
      <c r="H90" s="143"/>
      <c r="I90" s="143"/>
      <c r="J90" s="143" t="s">
        <v>2627</v>
      </c>
      <c r="K90" s="144"/>
      <c r="L90" s="143"/>
      <c r="M90" s="2559" t="s">
        <v>11304</v>
      </c>
      <c r="N90" s="2560"/>
      <c r="O90" s="2561"/>
      <c r="P90" s="143"/>
      <c r="Q90" s="143"/>
      <c r="R90" s="143"/>
      <c r="S90" s="148" t="s">
        <v>189</v>
      </c>
      <c r="T90" s="148">
        <v>3730</v>
      </c>
      <c r="U90" s="146"/>
      <c r="V90" s="146"/>
      <c r="W90" s="147"/>
      <c r="X90" s="466"/>
    </row>
    <row r="91" spans="1:24" ht="26.25" customHeight="1">
      <c r="A91" s="464"/>
      <c r="B91" s="143"/>
      <c r="C91" s="143" t="s">
        <v>10002</v>
      </c>
      <c r="D91" s="143" t="s">
        <v>191</v>
      </c>
      <c r="E91" s="143"/>
      <c r="F91" s="143"/>
      <c r="G91" s="143"/>
      <c r="H91" s="143"/>
      <c r="I91" s="143"/>
      <c r="J91" s="143"/>
      <c r="K91" s="144"/>
      <c r="L91" s="143"/>
      <c r="M91" s="143"/>
      <c r="N91" s="143"/>
      <c r="O91" s="143"/>
      <c r="P91" s="143"/>
      <c r="Q91" s="143"/>
      <c r="R91" s="143"/>
      <c r="S91" s="148" t="s">
        <v>2472</v>
      </c>
      <c r="T91" s="148">
        <f>SUM(T86:T90)</f>
        <v>11860</v>
      </c>
      <c r="U91" s="168"/>
      <c r="V91" s="146"/>
      <c r="W91" s="147"/>
      <c r="X91" s="466"/>
    </row>
    <row r="92" spans="1:24" ht="26.25" customHeight="1" thickBot="1">
      <c r="A92" s="467"/>
      <c r="B92" s="468"/>
      <c r="C92" s="468" t="s">
        <v>13824</v>
      </c>
      <c r="D92" s="468" t="s">
        <v>4036</v>
      </c>
      <c r="E92" s="468"/>
      <c r="F92" s="468"/>
      <c r="G92" s="468"/>
      <c r="H92" s="468"/>
      <c r="I92" s="468"/>
      <c r="J92" s="555" t="s">
        <v>2745</v>
      </c>
      <c r="K92" s="611" t="s">
        <v>14441</v>
      </c>
      <c r="L92" s="468"/>
      <c r="M92" s="468"/>
      <c r="N92" s="470"/>
      <c r="O92" s="470"/>
      <c r="P92" s="471"/>
      <c r="Q92" s="468"/>
      <c r="R92" s="468"/>
      <c r="S92" s="471"/>
      <c r="T92" s="471"/>
      <c r="U92" s="473"/>
      <c r="V92" s="474"/>
      <c r="W92" s="475"/>
      <c r="X92" s="476"/>
    </row>
    <row r="94" spans="1:24" ht="26.25" customHeight="1" thickBot="1"/>
    <row r="95" spans="1:24" ht="26.25" customHeight="1">
      <c r="A95" s="456" t="s">
        <v>188</v>
      </c>
      <c r="B95" s="457"/>
      <c r="C95" s="457" t="s">
        <v>10329</v>
      </c>
      <c r="D95" s="457" t="s">
        <v>190</v>
      </c>
      <c r="E95" s="457" t="s">
        <v>191</v>
      </c>
      <c r="F95" s="457" t="s">
        <v>191</v>
      </c>
      <c r="G95" s="457" t="s">
        <v>191</v>
      </c>
      <c r="H95" s="477"/>
      <c r="I95" s="457" t="s">
        <v>126</v>
      </c>
      <c r="J95" s="457" t="s">
        <v>14440</v>
      </c>
      <c r="K95" s="458" t="s">
        <v>12321</v>
      </c>
      <c r="L95" s="457" t="s">
        <v>14548</v>
      </c>
      <c r="M95" s="459" t="s">
        <v>14531</v>
      </c>
      <c r="N95" s="458" t="s">
        <v>14570</v>
      </c>
      <c r="O95" s="458" t="s">
        <v>14533</v>
      </c>
      <c r="P95" s="459" t="s">
        <v>15965</v>
      </c>
      <c r="Q95" s="457" t="s">
        <v>363</v>
      </c>
      <c r="R95" s="457">
        <v>2016</v>
      </c>
      <c r="S95" s="457" t="s">
        <v>14499</v>
      </c>
      <c r="T95" s="457">
        <v>2115</v>
      </c>
      <c r="U95" s="460">
        <v>45548</v>
      </c>
      <c r="V95" s="460">
        <v>45614</v>
      </c>
      <c r="W95" s="462">
        <v>4800</v>
      </c>
      <c r="X95" s="463">
        <v>6000</v>
      </c>
    </row>
    <row r="96" spans="1:24" ht="26.25" customHeight="1">
      <c r="A96" s="464"/>
      <c r="B96" s="143"/>
      <c r="C96" s="320" t="s">
        <v>13844</v>
      </c>
      <c r="D96" s="143"/>
      <c r="E96" s="143"/>
      <c r="F96" s="143"/>
      <c r="G96" s="143"/>
      <c r="H96" s="143"/>
      <c r="I96" s="143" t="s">
        <v>3598</v>
      </c>
      <c r="J96" s="412" t="s">
        <v>14442</v>
      </c>
      <c r="K96" s="169" t="s">
        <v>10395</v>
      </c>
      <c r="L96" s="427" t="s">
        <v>3603</v>
      </c>
      <c r="M96" s="1828" t="s">
        <v>14534</v>
      </c>
      <c r="N96" s="73" t="s">
        <v>7287</v>
      </c>
      <c r="O96" s="1666"/>
      <c r="P96" s="1666"/>
      <c r="Q96" s="143" t="s">
        <v>1901</v>
      </c>
      <c r="R96" s="143">
        <v>2016</v>
      </c>
      <c r="S96" s="143" t="s">
        <v>14500</v>
      </c>
      <c r="T96" s="143">
        <v>2715</v>
      </c>
      <c r="U96" s="168">
        <v>45549</v>
      </c>
      <c r="V96" s="168">
        <v>45615</v>
      </c>
      <c r="W96" s="147" t="s">
        <v>1696</v>
      </c>
      <c r="X96" s="466"/>
    </row>
    <row r="97" spans="1:24" ht="26.25" customHeight="1">
      <c r="A97" s="464"/>
      <c r="B97" s="143"/>
      <c r="C97" s="143" t="s">
        <v>12776</v>
      </c>
      <c r="D97" s="143" t="s">
        <v>191</v>
      </c>
      <c r="E97" s="143"/>
      <c r="F97" s="143"/>
      <c r="G97" s="143"/>
      <c r="H97" s="143"/>
      <c r="I97" s="143"/>
      <c r="J97" s="425" t="s">
        <v>3281</v>
      </c>
      <c r="K97" s="144" t="s">
        <v>14445</v>
      </c>
      <c r="L97" s="143" t="s">
        <v>14567</v>
      </c>
      <c r="M97" s="143" t="s">
        <v>14535</v>
      </c>
      <c r="N97" s="73" t="s">
        <v>14447</v>
      </c>
      <c r="O97" s="143"/>
      <c r="P97" s="143"/>
      <c r="Q97" s="143" t="s">
        <v>370</v>
      </c>
      <c r="R97" s="143">
        <v>2015</v>
      </c>
      <c r="S97" s="143" t="s">
        <v>14501</v>
      </c>
      <c r="T97" s="143">
        <v>1535</v>
      </c>
      <c r="U97" s="168">
        <v>45550</v>
      </c>
      <c r="V97" s="168">
        <v>45631</v>
      </c>
      <c r="W97" s="1449"/>
      <c r="X97" s="466"/>
    </row>
    <row r="98" spans="1:24" ht="26.25" customHeight="1">
      <c r="A98" s="464"/>
      <c r="B98" s="143"/>
      <c r="C98" s="143" t="s">
        <v>12778</v>
      </c>
      <c r="D98" s="143" t="s">
        <v>191</v>
      </c>
      <c r="E98" s="143"/>
      <c r="F98" s="143"/>
      <c r="G98" s="143"/>
      <c r="H98" s="143"/>
      <c r="I98" s="143"/>
      <c r="J98" s="143"/>
      <c r="K98" s="144" t="s">
        <v>4071</v>
      </c>
      <c r="L98" s="143"/>
      <c r="M98" s="1828" t="s">
        <v>14534</v>
      </c>
      <c r="N98" s="73" t="s">
        <v>12674</v>
      </c>
      <c r="O98" s="143"/>
      <c r="P98" s="143"/>
      <c r="Q98" s="143" t="s">
        <v>370</v>
      </c>
      <c r="R98" s="143">
        <v>2016</v>
      </c>
      <c r="S98" s="143" t="s">
        <v>14502</v>
      </c>
      <c r="T98" s="143">
        <v>1460</v>
      </c>
      <c r="U98" s="146">
        <v>45551</v>
      </c>
      <c r="V98" s="146">
        <v>45629</v>
      </c>
      <c r="W98" s="147"/>
      <c r="X98" s="466"/>
    </row>
    <row r="99" spans="1:24" ht="26.25" customHeight="1">
      <c r="A99" s="464"/>
      <c r="B99" s="143"/>
      <c r="C99" s="143" t="s">
        <v>13047</v>
      </c>
      <c r="D99" s="143" t="s">
        <v>191</v>
      </c>
      <c r="E99" s="143"/>
      <c r="F99" s="143"/>
      <c r="G99" s="143"/>
      <c r="H99" s="143"/>
      <c r="I99" s="143"/>
      <c r="J99" s="143" t="s">
        <v>2627</v>
      </c>
      <c r="K99" s="144"/>
      <c r="L99" s="143"/>
      <c r="M99" s="2559" t="s">
        <v>11304</v>
      </c>
      <c r="N99" s="2560"/>
      <c r="O99" s="2561"/>
      <c r="P99" s="143"/>
      <c r="Q99" s="143"/>
      <c r="R99" s="143"/>
      <c r="S99" s="148" t="s">
        <v>189</v>
      </c>
      <c r="T99" s="148">
        <v>3840</v>
      </c>
      <c r="U99" s="146"/>
      <c r="V99" s="146"/>
      <c r="W99" s="147"/>
      <c r="X99" s="466"/>
    </row>
    <row r="100" spans="1:24" ht="26.25" customHeight="1">
      <c r="A100" s="464"/>
      <c r="B100" s="143"/>
      <c r="C100" s="143" t="s">
        <v>10002</v>
      </c>
      <c r="D100" s="143" t="s">
        <v>191</v>
      </c>
      <c r="E100" s="143"/>
      <c r="F100" s="143"/>
      <c r="G100" s="143"/>
      <c r="H100" s="143"/>
      <c r="I100" s="143"/>
      <c r="J100" s="143"/>
      <c r="K100" s="144"/>
      <c r="L100" s="143"/>
      <c r="M100" s="143"/>
      <c r="N100" s="143"/>
      <c r="O100" s="143"/>
      <c r="P100" s="143"/>
      <c r="Q100" s="143"/>
      <c r="R100" s="143"/>
      <c r="S100" s="148" t="s">
        <v>2472</v>
      </c>
      <c r="T100" s="148">
        <f>SUM(T95:T99)</f>
        <v>11665</v>
      </c>
      <c r="U100" s="168"/>
      <c r="V100" s="146"/>
      <c r="W100" s="147"/>
      <c r="X100" s="466"/>
    </row>
    <row r="101" spans="1:24" ht="26.25" customHeight="1" thickBot="1">
      <c r="A101" s="467"/>
      <c r="B101" s="468"/>
      <c r="C101" s="468" t="s">
        <v>13824</v>
      </c>
      <c r="D101" s="468" t="s">
        <v>4036</v>
      </c>
      <c r="E101" s="468"/>
      <c r="F101" s="468"/>
      <c r="G101" s="468"/>
      <c r="H101" s="468"/>
      <c r="I101" s="468"/>
      <c r="J101" s="555" t="s">
        <v>2745</v>
      </c>
      <c r="K101" s="611" t="s">
        <v>14441</v>
      </c>
      <c r="L101" s="468"/>
      <c r="M101" s="468"/>
      <c r="N101" s="470"/>
      <c r="O101" s="470"/>
      <c r="P101" s="471"/>
      <c r="Q101" s="468"/>
      <c r="R101" s="468"/>
      <c r="S101" s="471"/>
      <c r="T101" s="471"/>
      <c r="U101" s="473"/>
      <c r="V101" s="474"/>
      <c r="W101" s="475"/>
      <c r="X101" s="476"/>
    </row>
    <row r="102" spans="1:24" ht="26.25" customHeight="1">
      <c r="A102" s="456" t="s">
        <v>188</v>
      </c>
      <c r="B102" s="457"/>
      <c r="C102" s="457" t="s">
        <v>10329</v>
      </c>
      <c r="D102" s="457" t="s">
        <v>190</v>
      </c>
      <c r="E102" s="457" t="s">
        <v>191</v>
      </c>
      <c r="F102" s="457" t="s">
        <v>191</v>
      </c>
      <c r="G102" s="457" t="s">
        <v>191</v>
      </c>
      <c r="H102" s="477"/>
      <c r="I102" s="457" t="s">
        <v>126</v>
      </c>
      <c r="J102" s="457" t="s">
        <v>14440</v>
      </c>
      <c r="K102" s="458" t="s">
        <v>12321</v>
      </c>
      <c r="L102" s="457" t="s">
        <v>14547</v>
      </c>
      <c r="M102" s="1789" t="s">
        <v>14515</v>
      </c>
      <c r="N102" s="458" t="s">
        <v>14571</v>
      </c>
      <c r="O102" s="458" t="s">
        <v>14536</v>
      </c>
      <c r="P102" s="459" t="s">
        <v>15965</v>
      </c>
      <c r="Q102" s="457" t="s">
        <v>361</v>
      </c>
      <c r="R102" s="457">
        <v>2017</v>
      </c>
      <c r="S102" s="457" t="s">
        <v>14495</v>
      </c>
      <c r="T102" s="457">
        <v>2335</v>
      </c>
      <c r="U102" s="460">
        <v>45548</v>
      </c>
      <c r="V102" s="460">
        <v>45614</v>
      </c>
      <c r="W102" s="462">
        <v>4800</v>
      </c>
      <c r="X102" s="463">
        <v>6000</v>
      </c>
    </row>
    <row r="103" spans="1:24" ht="26.25" customHeight="1">
      <c r="A103" s="464"/>
      <c r="B103" s="143"/>
      <c r="C103" s="320" t="s">
        <v>13844</v>
      </c>
      <c r="D103" s="143"/>
      <c r="E103" s="143"/>
      <c r="F103" s="143"/>
      <c r="G103" s="143"/>
      <c r="H103" s="143"/>
      <c r="I103" s="143" t="s">
        <v>3598</v>
      </c>
      <c r="J103" s="412" t="s">
        <v>14443</v>
      </c>
      <c r="K103" s="169" t="s">
        <v>10395</v>
      </c>
      <c r="L103" s="427" t="s">
        <v>3603</v>
      </c>
      <c r="M103" s="1828" t="s">
        <v>14515</v>
      </c>
      <c r="N103" s="73" t="s">
        <v>7287</v>
      </c>
      <c r="O103" s="1666"/>
      <c r="P103" s="1666"/>
      <c r="Q103" s="143" t="s">
        <v>361</v>
      </c>
      <c r="R103" s="143">
        <v>2015</v>
      </c>
      <c r="S103" s="143" t="s">
        <v>14496</v>
      </c>
      <c r="T103" s="143">
        <v>2340</v>
      </c>
      <c r="U103" s="168">
        <v>45549</v>
      </c>
      <c r="V103" s="168">
        <v>45615</v>
      </c>
      <c r="W103" s="147" t="s">
        <v>1696</v>
      </c>
      <c r="X103" s="466"/>
    </row>
    <row r="104" spans="1:24" ht="26.25" customHeight="1">
      <c r="A104" s="464"/>
      <c r="B104" s="143"/>
      <c r="C104" s="143" t="s">
        <v>12776</v>
      </c>
      <c r="D104" s="143" t="s">
        <v>191</v>
      </c>
      <c r="E104" s="143"/>
      <c r="F104" s="143"/>
      <c r="G104" s="143"/>
      <c r="H104" s="143"/>
      <c r="I104" s="143"/>
      <c r="J104" s="425" t="s">
        <v>3281</v>
      </c>
      <c r="K104" s="144" t="s">
        <v>14445</v>
      </c>
      <c r="L104" s="143" t="s">
        <v>14567</v>
      </c>
      <c r="M104" s="143" t="s">
        <v>14568</v>
      </c>
      <c r="N104" s="73" t="s">
        <v>14447</v>
      </c>
      <c r="O104" s="143"/>
      <c r="P104" s="143"/>
      <c r="Q104" s="143" t="s">
        <v>1661</v>
      </c>
      <c r="R104" s="143">
        <v>2016</v>
      </c>
      <c r="S104" s="143" t="s">
        <v>14497</v>
      </c>
      <c r="T104" s="143">
        <v>1660</v>
      </c>
      <c r="U104" s="168">
        <v>45550</v>
      </c>
      <c r="V104" s="168">
        <v>45631</v>
      </c>
      <c r="W104" s="1449"/>
      <c r="X104" s="466"/>
    </row>
    <row r="105" spans="1:24" ht="26.25" customHeight="1">
      <c r="A105" s="464"/>
      <c r="B105" s="143"/>
      <c r="C105" s="143" t="s">
        <v>12778</v>
      </c>
      <c r="D105" s="143" t="s">
        <v>191</v>
      </c>
      <c r="E105" s="143"/>
      <c r="F105" s="143"/>
      <c r="G105" s="143"/>
      <c r="H105" s="143"/>
      <c r="I105" s="143"/>
      <c r="J105" s="143"/>
      <c r="K105" s="144" t="s">
        <v>8972</v>
      </c>
      <c r="L105" s="143"/>
      <c r="M105" s="148" t="s">
        <v>14515</v>
      </c>
      <c r="N105" s="73" t="s">
        <v>12674</v>
      </c>
      <c r="O105" s="143"/>
      <c r="P105" s="143"/>
      <c r="Q105" s="143" t="s">
        <v>636</v>
      </c>
      <c r="R105" s="143">
        <v>2015</v>
      </c>
      <c r="S105" s="143" t="s">
        <v>14498</v>
      </c>
      <c r="T105" s="143">
        <v>1855</v>
      </c>
      <c r="U105" s="146">
        <v>45551</v>
      </c>
      <c r="V105" s="146">
        <v>45629</v>
      </c>
      <c r="W105" s="147"/>
      <c r="X105" s="466"/>
    </row>
    <row r="106" spans="1:24" ht="26.25" customHeight="1">
      <c r="A106" s="464"/>
      <c r="B106" s="143"/>
      <c r="C106" s="143" t="s">
        <v>13047</v>
      </c>
      <c r="D106" s="143" t="s">
        <v>191</v>
      </c>
      <c r="E106" s="143"/>
      <c r="F106" s="143"/>
      <c r="G106" s="143"/>
      <c r="H106" s="143"/>
      <c r="I106" s="143"/>
      <c r="J106" s="143" t="s">
        <v>2627</v>
      </c>
      <c r="K106" s="144"/>
      <c r="L106" s="143"/>
      <c r="M106" s="2559" t="s">
        <v>11304</v>
      </c>
      <c r="N106" s="2560"/>
      <c r="O106" s="2561"/>
      <c r="P106" s="143"/>
      <c r="Q106" s="143"/>
      <c r="R106" s="143"/>
      <c r="S106" s="148" t="s">
        <v>189</v>
      </c>
      <c r="T106" s="148">
        <v>3840</v>
      </c>
      <c r="U106" s="146"/>
      <c r="V106" s="146"/>
      <c r="W106" s="147"/>
      <c r="X106" s="466"/>
    </row>
    <row r="107" spans="1:24" ht="26.25" customHeight="1">
      <c r="A107" s="464"/>
      <c r="B107" s="143"/>
      <c r="C107" s="143" t="s">
        <v>10002</v>
      </c>
      <c r="D107" s="143" t="s">
        <v>191</v>
      </c>
      <c r="E107" s="143"/>
      <c r="F107" s="143"/>
      <c r="G107" s="143"/>
      <c r="H107" s="143"/>
      <c r="I107" s="143"/>
      <c r="J107" s="143"/>
      <c r="K107" s="144"/>
      <c r="L107" s="143"/>
      <c r="M107" s="143"/>
      <c r="N107" s="143"/>
      <c r="O107" s="143"/>
      <c r="P107" s="143"/>
      <c r="Q107" s="143"/>
      <c r="R107" s="143"/>
      <c r="S107" s="148" t="s">
        <v>2472</v>
      </c>
      <c r="T107" s="148">
        <f>SUM(T102:T106)</f>
        <v>12030</v>
      </c>
      <c r="U107" s="168"/>
      <c r="V107" s="146"/>
      <c r="W107" s="147"/>
      <c r="X107" s="466"/>
    </row>
    <row r="108" spans="1:24" ht="26.25" customHeight="1" thickBot="1">
      <c r="A108" s="467"/>
      <c r="B108" s="468"/>
      <c r="C108" s="468" t="s">
        <v>13824</v>
      </c>
      <c r="D108" s="468" t="s">
        <v>4036</v>
      </c>
      <c r="E108" s="468"/>
      <c r="F108" s="468"/>
      <c r="G108" s="468"/>
      <c r="H108" s="468"/>
      <c r="I108" s="468"/>
      <c r="J108" s="555" t="s">
        <v>2745</v>
      </c>
      <c r="K108" s="611" t="s">
        <v>14441</v>
      </c>
      <c r="L108" s="468"/>
      <c r="M108" s="468"/>
      <c r="N108" s="470"/>
      <c r="O108" s="470"/>
      <c r="P108" s="471"/>
      <c r="Q108" s="468"/>
      <c r="R108" s="468"/>
      <c r="S108" s="471"/>
      <c r="T108" s="471"/>
      <c r="U108" s="473"/>
      <c r="V108" s="474"/>
      <c r="W108" s="475"/>
      <c r="X108" s="476"/>
    </row>
    <row r="109" spans="1:24" ht="26.25" customHeight="1">
      <c r="A109" s="456" t="s">
        <v>188</v>
      </c>
      <c r="B109" s="457"/>
      <c r="C109" s="457" t="s">
        <v>10329</v>
      </c>
      <c r="D109" s="457" t="s">
        <v>190</v>
      </c>
      <c r="E109" s="457" t="s">
        <v>191</v>
      </c>
      <c r="F109" s="457" t="s">
        <v>191</v>
      </c>
      <c r="G109" s="457" t="s">
        <v>191</v>
      </c>
      <c r="H109" s="477"/>
      <c r="I109" s="457" t="s">
        <v>126</v>
      </c>
      <c r="J109" s="457" t="s">
        <v>14440</v>
      </c>
      <c r="K109" s="458" t="s">
        <v>12321</v>
      </c>
      <c r="L109" s="457" t="s">
        <v>14546</v>
      </c>
      <c r="M109" s="2879" t="s">
        <v>14569</v>
      </c>
      <c r="N109" s="458" t="s">
        <v>14572</v>
      </c>
      <c r="O109" s="458" t="s">
        <v>14537</v>
      </c>
      <c r="P109" s="459" t="s">
        <v>15965</v>
      </c>
      <c r="Q109" s="457" t="s">
        <v>363</v>
      </c>
      <c r="R109" s="457">
        <v>2015</v>
      </c>
      <c r="S109" s="457" t="s">
        <v>14503</v>
      </c>
      <c r="T109" s="457">
        <v>2125</v>
      </c>
      <c r="U109" s="460">
        <v>45548</v>
      </c>
      <c r="V109" s="460">
        <v>45614</v>
      </c>
      <c r="W109" s="462">
        <v>4800</v>
      </c>
      <c r="X109" s="463">
        <v>6000</v>
      </c>
    </row>
    <row r="110" spans="1:24" ht="26.25" customHeight="1">
      <c r="A110" s="464"/>
      <c r="B110" s="143"/>
      <c r="C110" s="320" t="s">
        <v>13844</v>
      </c>
      <c r="D110" s="143"/>
      <c r="E110" s="143"/>
      <c r="F110" s="143"/>
      <c r="G110" s="143"/>
      <c r="H110" s="143"/>
      <c r="I110" s="143" t="s">
        <v>3598</v>
      </c>
      <c r="J110" s="412" t="s">
        <v>14444</v>
      </c>
      <c r="K110" s="169" t="s">
        <v>10395</v>
      </c>
      <c r="L110" s="427" t="s">
        <v>3603</v>
      </c>
      <c r="M110" s="2867"/>
      <c r="N110" s="73" t="s">
        <v>7287</v>
      </c>
      <c r="O110" s="1666"/>
      <c r="P110" s="1666"/>
      <c r="Q110" s="143" t="s">
        <v>363</v>
      </c>
      <c r="R110" s="143">
        <v>2015</v>
      </c>
      <c r="S110" s="143" t="s">
        <v>14504</v>
      </c>
      <c r="T110" s="143">
        <v>2245</v>
      </c>
      <c r="U110" s="168">
        <v>45549</v>
      </c>
      <c r="V110" s="168">
        <v>45615</v>
      </c>
      <c r="W110" s="147" t="s">
        <v>1696</v>
      </c>
      <c r="X110" s="466"/>
    </row>
    <row r="111" spans="1:24" ht="26.25" customHeight="1">
      <c r="A111" s="464"/>
      <c r="B111" s="143"/>
      <c r="C111" s="143" t="s">
        <v>12776</v>
      </c>
      <c r="D111" s="143" t="s">
        <v>191</v>
      </c>
      <c r="E111" s="143"/>
      <c r="F111" s="143"/>
      <c r="G111" s="143"/>
      <c r="H111" s="143"/>
      <c r="I111" s="143"/>
      <c r="J111" s="425" t="s">
        <v>3281</v>
      </c>
      <c r="K111" s="144" t="s">
        <v>14445</v>
      </c>
      <c r="L111" s="143" t="s">
        <v>14567</v>
      </c>
      <c r="M111" s="2867"/>
      <c r="N111" s="73" t="s">
        <v>14447</v>
      </c>
      <c r="O111" s="143"/>
      <c r="P111" s="143"/>
      <c r="Q111" s="143" t="s">
        <v>7964</v>
      </c>
      <c r="R111" s="143">
        <v>2015</v>
      </c>
      <c r="S111" s="143" t="s">
        <v>14505</v>
      </c>
      <c r="T111" s="143">
        <v>2215</v>
      </c>
      <c r="U111" s="168">
        <v>45550</v>
      </c>
      <c r="V111" s="168">
        <v>45631</v>
      </c>
      <c r="W111" s="1449"/>
      <c r="X111" s="466"/>
    </row>
    <row r="112" spans="1:24" ht="26.25" customHeight="1">
      <c r="A112" s="464"/>
      <c r="B112" s="143"/>
      <c r="C112" s="143" t="s">
        <v>12778</v>
      </c>
      <c r="D112" s="143" t="s">
        <v>191</v>
      </c>
      <c r="E112" s="143"/>
      <c r="F112" s="143"/>
      <c r="G112" s="143"/>
      <c r="H112" s="143"/>
      <c r="I112" s="143"/>
      <c r="J112" s="143"/>
      <c r="K112" s="144" t="s">
        <v>8972</v>
      </c>
      <c r="L112" s="143"/>
      <c r="M112" s="2868"/>
      <c r="N112" s="73" t="s">
        <v>12674</v>
      </c>
      <c r="O112" s="143"/>
      <c r="P112" s="143"/>
      <c r="Q112" s="143" t="s">
        <v>7964</v>
      </c>
      <c r="R112" s="143">
        <v>2015</v>
      </c>
      <c r="S112" s="143" t="s">
        <v>14506</v>
      </c>
      <c r="T112" s="143">
        <v>2215</v>
      </c>
      <c r="U112" s="146">
        <v>45551</v>
      </c>
      <c r="V112" s="146">
        <v>45629</v>
      </c>
      <c r="W112" s="147"/>
      <c r="X112" s="466"/>
    </row>
    <row r="113" spans="1:24" ht="26.25" customHeight="1">
      <c r="A113" s="464"/>
      <c r="B113" s="143"/>
      <c r="C113" s="143" t="s">
        <v>13047</v>
      </c>
      <c r="D113" s="143" t="s">
        <v>191</v>
      </c>
      <c r="E113" s="143"/>
      <c r="F113" s="143"/>
      <c r="G113" s="143"/>
      <c r="H113" s="143"/>
      <c r="I113" s="143"/>
      <c r="J113" s="143" t="s">
        <v>2627</v>
      </c>
      <c r="K113" s="144"/>
      <c r="L113" s="143"/>
      <c r="M113" s="2559" t="s">
        <v>11304</v>
      </c>
      <c r="N113" s="2560"/>
      <c r="O113" s="2561"/>
      <c r="P113" s="143"/>
      <c r="Q113" s="143"/>
      <c r="R113" s="143"/>
      <c r="S113" s="148" t="s">
        <v>189</v>
      </c>
      <c r="T113" s="148">
        <v>3700</v>
      </c>
      <c r="U113" s="146"/>
      <c r="V113" s="146"/>
      <c r="W113" s="147"/>
      <c r="X113" s="466"/>
    </row>
    <row r="114" spans="1:24" ht="26.25" customHeight="1">
      <c r="A114" s="464"/>
      <c r="B114" s="143"/>
      <c r="C114" s="143" t="s">
        <v>10002</v>
      </c>
      <c r="D114" s="143" t="s">
        <v>191</v>
      </c>
      <c r="E114" s="143"/>
      <c r="F114" s="143"/>
      <c r="G114" s="143"/>
      <c r="H114" s="143"/>
      <c r="I114" s="143"/>
      <c r="J114" s="143"/>
      <c r="K114" s="144"/>
      <c r="L114" s="143"/>
      <c r="M114" s="143"/>
      <c r="N114" s="143"/>
      <c r="O114" s="143"/>
      <c r="P114" s="143"/>
      <c r="Q114" s="143"/>
      <c r="R114" s="143"/>
      <c r="S114" s="148" t="s">
        <v>2472</v>
      </c>
      <c r="T114" s="148">
        <f>SUM(T109:T113)</f>
        <v>12500</v>
      </c>
      <c r="U114" s="168"/>
      <c r="V114" s="146"/>
      <c r="W114" s="147"/>
      <c r="X114" s="466"/>
    </row>
    <row r="115" spans="1:24" ht="26.25" customHeight="1" thickBot="1">
      <c r="A115" s="467"/>
      <c r="B115" s="468"/>
      <c r="C115" s="468" t="s">
        <v>13824</v>
      </c>
      <c r="D115" s="468" t="s">
        <v>4036</v>
      </c>
      <c r="E115" s="468"/>
      <c r="F115" s="468"/>
      <c r="G115" s="468"/>
      <c r="H115" s="468"/>
      <c r="I115" s="468"/>
      <c r="J115" s="555" t="s">
        <v>2745</v>
      </c>
      <c r="K115" s="611" t="s">
        <v>14441</v>
      </c>
      <c r="L115" s="468"/>
      <c r="M115" s="468"/>
      <c r="N115" s="470"/>
      <c r="O115" s="470"/>
      <c r="P115" s="471"/>
      <c r="Q115" s="468"/>
      <c r="R115" s="468"/>
      <c r="S115" s="471"/>
      <c r="T115" s="471"/>
      <c r="U115" s="473"/>
      <c r="V115" s="474"/>
      <c r="W115" s="475"/>
      <c r="X115" s="476"/>
    </row>
    <row r="117" spans="1:24" ht="26.25" customHeight="1" thickBot="1"/>
    <row r="118" spans="1:24" ht="26.25" customHeight="1">
      <c r="A118" s="699" t="s">
        <v>188</v>
      </c>
      <c r="B118" s="700"/>
      <c r="C118" s="700" t="s">
        <v>154</v>
      </c>
      <c r="D118" s="700" t="s">
        <v>190</v>
      </c>
      <c r="E118" s="700" t="s">
        <v>191</v>
      </c>
      <c r="F118" s="700" t="s">
        <v>191</v>
      </c>
      <c r="G118" s="700" t="s">
        <v>191</v>
      </c>
      <c r="H118" s="1484"/>
      <c r="I118" s="700" t="s">
        <v>8125</v>
      </c>
      <c r="J118" s="715" t="s">
        <v>14408</v>
      </c>
      <c r="K118" s="1515" t="s">
        <v>11332</v>
      </c>
      <c r="L118" s="715" t="s">
        <v>14574</v>
      </c>
      <c r="M118" s="2883" t="s">
        <v>14557</v>
      </c>
      <c r="N118" s="701" t="s">
        <v>14576</v>
      </c>
      <c r="O118" s="701" t="s">
        <v>14587</v>
      </c>
      <c r="P118" s="702" t="s">
        <v>15084</v>
      </c>
      <c r="Q118" s="700" t="s">
        <v>2093</v>
      </c>
      <c r="R118" s="700">
        <f>IF(MID(RIGHT(S118,8),1,1)="M",2021,IF(MID(RIGHT(S118,8),1,1)="N",2022,IF(MID(RIGHT(S118,8),1,1)="P",2023,IF(MID(RIGHT(S118,8),1,1)="R",1994,IF(MID(RIGHT(S118,8),1,1)="S",1995,IF(MID(RIGHT(S118,8),1,1)="T",1996,IF(MID(RIGHT(S118,8),1,1)="V",1997,IF(MID(RIGHT(S118,8),1,1)="W",1998,IF(MID(RIGHT(S118,8),1,1)="X",1999,IF(MID(RIGHT(S118,8),1,1)="Y",2000,IF(MID(RIGHT(S118,8),1,1)="1",2001,IF(MID(RIGHT(S118,8),1,1)="2",2002,IF(MID(RIGHT(S118,8),1,1)="3",2003,IF(MID(RIGHT(S118,8),1,1)="4",2004,IF(MID(RIGHT(S118,8),1,1)="5",2005,IF(MID(RIGHT(S118,8),1,1)="6",2006,IF(MID(RIGHT(S118,8),1,1)="7",2007,IF(MID(RIGHT(S118,8),1,1)="8",2008,IF(MID(RIGHT(S118,8),1,1)="9",2009,IF(MID(RIGHT(S118,8),1,1)="A",2010,IF(MID(RIGHT(S118,8),1,1)="B",2011,IF(MID(RIGHT(S118,8),1,1)="C",2012,IF(MID(RIGHT(S118,8),1,1)="D",2013,IF(MID(RIGHT(S118,8),1,1)="E",2014,IF(MID(RIGHT(S118,8),1,1)="F",2015,IF(MID(RIGHT(S118,8),1,1)="G",2016,IF(MID(RIGHT(S118,8),1,1)="H",2017,IF(MID(RIGHT(S118,8),1,1)="J",2018,IF(MID(RIGHT(S118,8),1,1)="K",2019,IF(MID(RIGHT(S118,8),1,1)="L",2020,""))))))))))))))))))))))))))))))</f>
        <v>2020</v>
      </c>
      <c r="S118" s="700" t="s">
        <v>14560</v>
      </c>
      <c r="T118" s="700">
        <v>1815</v>
      </c>
      <c r="U118" s="1344">
        <v>45539</v>
      </c>
      <c r="V118" s="1344">
        <v>45597</v>
      </c>
      <c r="W118" s="703">
        <v>5500</v>
      </c>
      <c r="X118" s="704">
        <v>7050</v>
      </c>
    </row>
    <row r="119" spans="1:24" ht="26.25" customHeight="1">
      <c r="A119" s="705"/>
      <c r="B119" s="278"/>
      <c r="C119" s="320" t="s">
        <v>8623</v>
      </c>
      <c r="D119" s="278"/>
      <c r="E119" s="278"/>
      <c r="F119" s="278"/>
      <c r="G119" s="278"/>
      <c r="H119" s="278"/>
      <c r="I119" s="278" t="s">
        <v>2578</v>
      </c>
      <c r="J119" s="317" t="s">
        <v>14317</v>
      </c>
      <c r="K119" s="280" t="s">
        <v>195</v>
      </c>
      <c r="L119" s="425" t="s">
        <v>3603</v>
      </c>
      <c r="M119" s="2884"/>
      <c r="N119" s="73" t="s">
        <v>2435</v>
      </c>
      <c r="O119" s="278"/>
      <c r="P119" s="278"/>
      <c r="Q119" s="278" t="s">
        <v>3291</v>
      </c>
      <c r="R119" s="278">
        <f>IF(MID(RIGHT(S119,8),1,1)="M",2021,IF(MID(RIGHT(S119,8),1,1)="N",2022,IF(MID(RIGHT(S119,8),1,1)="P",2023,IF(MID(RIGHT(S119,8),1,1)="R",1994,IF(MID(RIGHT(S119,8),1,1)="S",1995,IF(MID(RIGHT(S119,8),1,1)="T",1996,IF(MID(RIGHT(S119,8),1,1)="V",1997,IF(MID(RIGHT(S119,8),1,1)="W",1998,IF(MID(RIGHT(S119,8),1,1)="X",1999,IF(MID(RIGHT(S119,8),1,1)="Y",2000,IF(MID(RIGHT(S119,8),1,1)="1",2001,IF(MID(RIGHT(S119,8),1,1)="2",2002,IF(MID(RIGHT(S119,8),1,1)="3",2003,IF(MID(RIGHT(S119,8),1,1)="4",2004,IF(MID(RIGHT(S119,8),1,1)="5",2005,IF(MID(RIGHT(S119,8),1,1)="6",2006,IF(MID(RIGHT(S119,8),1,1)="7",2007,IF(MID(RIGHT(S119,8),1,1)="8",2008,IF(MID(RIGHT(S119,8),1,1)="9",2009,IF(MID(RIGHT(S119,8),1,1)="A",2010,IF(MID(RIGHT(S119,8),1,1)="B",2011,IF(MID(RIGHT(S119,8),1,1)="C",2012,IF(MID(RIGHT(S119,8),1,1)="D",2013,IF(MID(RIGHT(S119,8),1,1)="E",2014,IF(MID(RIGHT(S119,8),1,1)="F",2015,IF(MID(RIGHT(S119,8),1,1)="G",2016,IF(MID(RIGHT(S119,8),1,1)="H",2017,IF(MID(RIGHT(S119,8),1,1)="J",2018,IF(MID(RIGHT(S119,8),1,1)="K",2019,IF(MID(RIGHT(S119,8),1,1)="L",2020,""))))))))))))))))))))))))))))))</f>
        <v>2020</v>
      </c>
      <c r="S119" s="278" t="s">
        <v>14559</v>
      </c>
      <c r="T119" s="278">
        <v>1815</v>
      </c>
      <c r="U119" s="1488">
        <v>45540</v>
      </c>
      <c r="V119" s="1488"/>
      <c r="W119" s="283" t="s">
        <v>15083</v>
      </c>
      <c r="X119" s="706" t="s">
        <v>14702</v>
      </c>
    </row>
    <row r="120" spans="1:24" ht="26.25" customHeight="1">
      <c r="A120" s="705"/>
      <c r="B120" s="278"/>
      <c r="C120" s="278" t="s">
        <v>12776</v>
      </c>
      <c r="D120" s="278" t="s">
        <v>191</v>
      </c>
      <c r="E120" s="278"/>
      <c r="F120" s="278"/>
      <c r="G120" s="278"/>
      <c r="H120" s="278"/>
      <c r="I120" s="720"/>
      <c r="J120" s="278" t="s">
        <v>14390</v>
      </c>
      <c r="K120" s="278" t="s">
        <v>14412</v>
      </c>
      <c r="L120" s="278"/>
      <c r="M120" s="2884"/>
      <c r="N120" s="73" t="s">
        <v>3073</v>
      </c>
      <c r="O120" s="1371"/>
      <c r="P120" s="278"/>
      <c r="Q120" s="278" t="s">
        <v>3291</v>
      </c>
      <c r="R120" s="278">
        <f>IF(MID(RIGHT(S120,8),1,1)="M",2021,IF(MID(RIGHT(S120,8),1,1)="N",2022,IF(MID(RIGHT(S120,8),1,1)="P",2023,IF(MID(RIGHT(S120,8),1,1)="R",1994,IF(MID(RIGHT(S120,8),1,1)="S",1995,IF(MID(RIGHT(S120,8),1,1)="T",1996,IF(MID(RIGHT(S120,8),1,1)="V",1997,IF(MID(RIGHT(S120,8),1,1)="W",1998,IF(MID(RIGHT(S120,8),1,1)="X",1999,IF(MID(RIGHT(S120,8),1,1)="Y",2000,IF(MID(RIGHT(S120,8),1,1)="1",2001,IF(MID(RIGHT(S120,8),1,1)="2",2002,IF(MID(RIGHT(S120,8),1,1)="3",2003,IF(MID(RIGHT(S120,8),1,1)="4",2004,IF(MID(RIGHT(S120,8),1,1)="5",2005,IF(MID(RIGHT(S120,8),1,1)="6",2006,IF(MID(RIGHT(S120,8),1,1)="7",2007,IF(MID(RIGHT(S120,8),1,1)="8",2008,IF(MID(RIGHT(S120,8),1,1)="9",2009,IF(MID(RIGHT(S120,8),1,1)="A",2010,IF(MID(RIGHT(S120,8),1,1)="B",2011,IF(MID(RIGHT(S120,8),1,1)="C",2012,IF(MID(RIGHT(S120,8),1,1)="D",2013,IF(MID(RIGHT(S120,8),1,1)="E",2014,IF(MID(RIGHT(S120,8),1,1)="F",2015,IF(MID(RIGHT(S120,8),1,1)="G",2016,IF(MID(RIGHT(S120,8),1,1)="H",2017,IF(MID(RIGHT(S120,8),1,1)="J",2018,IF(MID(RIGHT(S120,8),1,1)="K",2019,IF(MID(RIGHT(S120,8),1,1)="L",2020,""))))))))))))))))))))))))))))))</f>
        <v>2020</v>
      </c>
      <c r="S120" s="278" t="s">
        <v>14558</v>
      </c>
      <c r="T120" s="278">
        <v>1815</v>
      </c>
      <c r="U120" s="719">
        <v>45548</v>
      </c>
      <c r="V120" s="719">
        <v>45611</v>
      </c>
      <c r="W120" s="283"/>
      <c r="X120" s="706"/>
    </row>
    <row r="121" spans="1:24" ht="26.25" customHeight="1">
      <c r="A121" s="705"/>
      <c r="B121" s="278"/>
      <c r="C121" s="278" t="s">
        <v>12778</v>
      </c>
      <c r="D121" s="278" t="s">
        <v>191</v>
      </c>
      <c r="E121" s="278"/>
      <c r="F121" s="278"/>
      <c r="G121" s="278"/>
      <c r="H121" s="278"/>
      <c r="I121" s="720" t="s">
        <v>8207</v>
      </c>
      <c r="J121" s="278" t="s">
        <v>14391</v>
      </c>
      <c r="K121" s="278" t="s">
        <v>8972</v>
      </c>
      <c r="L121" s="278"/>
      <c r="M121" s="2885"/>
      <c r="N121" s="73" t="s">
        <v>7870</v>
      </c>
      <c r="O121" s="278"/>
      <c r="P121" s="280"/>
      <c r="Q121" s="278" t="s">
        <v>2214</v>
      </c>
      <c r="R121" s="278">
        <f>IF(MID(RIGHT(S121,8),1,1)="M",2021,IF(MID(RIGHT(S121,8),1,1)="N",2022,IF(MID(RIGHT(S121,8),1,1)="P",2023,IF(MID(RIGHT(S121,8),1,1)="R",1994,IF(MID(RIGHT(S121,8),1,1)="S",1995,IF(MID(RIGHT(S121,8),1,1)="T",1996,IF(MID(RIGHT(S121,8),1,1)="V",1997,IF(MID(RIGHT(S121,8),1,1)="W",1998,IF(MID(RIGHT(S121,8),1,1)="X",1999,IF(MID(RIGHT(S121,8),1,1)="Y",2000,IF(MID(RIGHT(S121,8),1,1)="1",2001,IF(MID(RIGHT(S121,8),1,1)="2",2002,IF(MID(RIGHT(S121,8),1,1)="3",2003,IF(MID(RIGHT(S121,8),1,1)="4",2004,IF(MID(RIGHT(S121,8),1,1)="5",2005,IF(MID(RIGHT(S121,8),1,1)="6",2006,IF(MID(RIGHT(S121,8),1,1)="7",2007,IF(MID(RIGHT(S121,8),1,1)="8",2008,IF(MID(RIGHT(S121,8),1,1)="9",2009,IF(MID(RIGHT(S121,8),1,1)="A",2010,IF(MID(RIGHT(S121,8),1,1)="B",2011,IF(MID(RIGHT(S121,8),1,1)="C",2012,IF(MID(RIGHT(S121,8),1,1)="D",2013,IF(MID(RIGHT(S121,8),1,1)="E",2014,IF(MID(RIGHT(S121,8),1,1)="F",2015,IF(MID(RIGHT(S121,8),1,1)="G",2016,IF(MID(RIGHT(S121,8),1,1)="H",2017,IF(MID(RIGHT(S121,8),1,1)="J",2018,IF(MID(RIGHT(S121,8),1,1)="K",2019,IF(MID(RIGHT(S121,8),1,1)="L",2020,""))))))))))))))))))))))))))))))</f>
        <v>2021</v>
      </c>
      <c r="S121" s="278" t="s">
        <v>14561</v>
      </c>
      <c r="T121" s="278">
        <v>2730</v>
      </c>
      <c r="U121" s="281">
        <v>45549</v>
      </c>
      <c r="V121" s="281">
        <v>45616</v>
      </c>
      <c r="W121" s="283"/>
      <c r="X121" s="721"/>
    </row>
    <row r="122" spans="1:24" ht="26.25" customHeight="1">
      <c r="A122" s="705"/>
      <c r="B122" s="278"/>
      <c r="C122" s="278" t="s">
        <v>13047</v>
      </c>
      <c r="D122" s="278" t="s">
        <v>191</v>
      </c>
      <c r="E122" s="278"/>
      <c r="F122" s="278"/>
      <c r="G122" s="278"/>
      <c r="H122" s="278"/>
      <c r="I122" s="278"/>
      <c r="J122" s="278" t="s">
        <v>14350</v>
      </c>
      <c r="K122" s="278"/>
      <c r="L122" s="278"/>
      <c r="M122" s="278"/>
      <c r="N122" s="278"/>
      <c r="O122" s="278"/>
      <c r="P122" s="278"/>
      <c r="Q122" s="278"/>
      <c r="R122" s="280"/>
      <c r="S122" s="284" t="s">
        <v>189</v>
      </c>
      <c r="T122" s="284">
        <v>3860</v>
      </c>
      <c r="U122" s="281">
        <v>45550</v>
      </c>
      <c r="V122" s="281">
        <v>45619</v>
      </c>
      <c r="W122" s="283"/>
      <c r="X122" s="722"/>
    </row>
    <row r="123" spans="1:24" ht="26.25" customHeight="1">
      <c r="A123" s="705"/>
      <c r="B123" s="278"/>
      <c r="C123" s="278" t="s">
        <v>10002</v>
      </c>
      <c r="D123" s="278" t="s">
        <v>191</v>
      </c>
      <c r="E123" s="278"/>
      <c r="F123" s="278"/>
      <c r="G123" s="278"/>
      <c r="H123" s="278"/>
      <c r="I123" s="278"/>
      <c r="J123" s="278" t="s">
        <v>14351</v>
      </c>
      <c r="K123" s="278"/>
      <c r="L123" s="278"/>
      <c r="M123" s="2559" t="s">
        <v>10780</v>
      </c>
      <c r="N123" s="2560"/>
      <c r="O123" s="2560"/>
      <c r="P123" s="2561"/>
      <c r="Q123" s="278"/>
      <c r="R123" s="278"/>
      <c r="S123" s="284" t="s">
        <v>2472</v>
      </c>
      <c r="T123" s="284">
        <f>SUM(T118:T122)</f>
        <v>12035</v>
      </c>
      <c r="U123" s="282">
        <v>45551</v>
      </c>
      <c r="V123" s="281">
        <v>45622</v>
      </c>
      <c r="W123" s="283"/>
      <c r="X123" s="722"/>
    </row>
    <row r="124" spans="1:24" ht="26.25" customHeight="1" thickBot="1">
      <c r="A124" s="707"/>
      <c r="B124" s="708"/>
      <c r="C124" s="708" t="s">
        <v>10003</v>
      </c>
      <c r="D124" s="708" t="s">
        <v>4036</v>
      </c>
      <c r="E124" s="708"/>
      <c r="F124" s="708"/>
      <c r="G124" s="708"/>
      <c r="H124" s="708"/>
      <c r="I124" s="708"/>
      <c r="J124" s="708"/>
      <c r="K124" s="611" t="s">
        <v>14392</v>
      </c>
      <c r="L124" s="709"/>
      <c r="M124" s="709"/>
      <c r="N124" s="708"/>
      <c r="O124" s="708"/>
      <c r="P124" s="710"/>
      <c r="Q124" s="711"/>
      <c r="R124" s="711"/>
      <c r="S124" s="711"/>
      <c r="T124" s="711"/>
      <c r="U124" s="712"/>
      <c r="V124" s="713">
        <v>45621</v>
      </c>
      <c r="W124" s="723"/>
      <c r="X124" s="724"/>
    </row>
    <row r="125" spans="1:24" ht="26.25" customHeight="1">
      <c r="A125" s="699" t="s">
        <v>188</v>
      </c>
      <c r="B125" s="700"/>
      <c r="C125" s="700" t="s">
        <v>154</v>
      </c>
      <c r="D125" s="700" t="s">
        <v>190</v>
      </c>
      <c r="E125" s="700" t="s">
        <v>191</v>
      </c>
      <c r="F125" s="700" t="s">
        <v>191</v>
      </c>
      <c r="G125" s="700" t="s">
        <v>191</v>
      </c>
      <c r="H125" s="1484"/>
      <c r="I125" s="700" t="s">
        <v>8125</v>
      </c>
      <c r="J125" s="715" t="s">
        <v>14408</v>
      </c>
      <c r="K125" s="1515" t="s">
        <v>11332</v>
      </c>
      <c r="L125" s="715" t="s">
        <v>14575</v>
      </c>
      <c r="M125" s="2883" t="s">
        <v>14566</v>
      </c>
      <c r="N125" s="701" t="s">
        <v>14577</v>
      </c>
      <c r="O125" s="701" t="s">
        <v>14578</v>
      </c>
      <c r="P125" s="702" t="s">
        <v>15084</v>
      </c>
      <c r="Q125" s="700" t="s">
        <v>520</v>
      </c>
      <c r="R125" s="700">
        <f>IF(MID(RIGHT(S125,8),1,1)="M",2021,IF(MID(RIGHT(S125,8),1,1)="N",2022,IF(MID(RIGHT(S125,8),1,1)="P",2023,IF(MID(RIGHT(S125,8),1,1)="R",1994,IF(MID(RIGHT(S125,8),1,1)="S",1995,IF(MID(RIGHT(S125,8),1,1)="T",1996,IF(MID(RIGHT(S125,8),1,1)="V",1997,IF(MID(RIGHT(S125,8),1,1)="W",1998,IF(MID(RIGHT(S125,8),1,1)="X",1999,IF(MID(RIGHT(S125,8),1,1)="Y",2000,IF(MID(RIGHT(S125,8),1,1)="1",2001,IF(MID(RIGHT(S125,8),1,1)="2",2002,IF(MID(RIGHT(S125,8),1,1)="3",2003,IF(MID(RIGHT(S125,8),1,1)="4",2004,IF(MID(RIGHT(S125,8),1,1)="5",2005,IF(MID(RIGHT(S125,8),1,1)="6",2006,IF(MID(RIGHT(S125,8),1,1)="7",2007,IF(MID(RIGHT(S125,8),1,1)="8",2008,IF(MID(RIGHT(S125,8),1,1)="9",2009,IF(MID(RIGHT(S125,8),1,1)="A",2010,IF(MID(RIGHT(S125,8),1,1)="B",2011,IF(MID(RIGHT(S125,8),1,1)="C",2012,IF(MID(RIGHT(S125,8),1,1)="D",2013,IF(MID(RIGHT(S125,8),1,1)="E",2014,IF(MID(RIGHT(S125,8),1,1)="F",2015,IF(MID(RIGHT(S125,8),1,1)="G",2016,IF(MID(RIGHT(S125,8),1,1)="H",2017,IF(MID(RIGHT(S125,8),1,1)="J",2018,IF(MID(RIGHT(S125,8),1,1)="K",2019,IF(MID(RIGHT(S125,8),1,1)="L",2020,""))))))))))))))))))))))))))))))</f>
        <v>2021</v>
      </c>
      <c r="S125" s="700" t="s">
        <v>14565</v>
      </c>
      <c r="T125" s="700">
        <v>2260</v>
      </c>
      <c r="U125" s="1344">
        <v>45539</v>
      </c>
      <c r="V125" s="1344">
        <v>45597</v>
      </c>
      <c r="W125" s="703">
        <v>5500</v>
      </c>
      <c r="X125" s="704">
        <v>7050</v>
      </c>
    </row>
    <row r="126" spans="1:24" ht="26.25" customHeight="1">
      <c r="A126" s="705"/>
      <c r="B126" s="278"/>
      <c r="C126" s="320" t="s">
        <v>8623</v>
      </c>
      <c r="D126" s="278"/>
      <c r="E126" s="278"/>
      <c r="F126" s="278"/>
      <c r="G126" s="278"/>
      <c r="H126" s="278"/>
      <c r="I126" s="278" t="s">
        <v>2578</v>
      </c>
      <c r="J126" s="317" t="s">
        <v>14318</v>
      </c>
      <c r="K126" s="280" t="s">
        <v>195</v>
      </c>
      <c r="L126" s="425" t="s">
        <v>3603</v>
      </c>
      <c r="M126" s="2884"/>
      <c r="N126" s="73" t="s">
        <v>2435</v>
      </c>
      <c r="O126" s="278"/>
      <c r="P126" s="278"/>
      <c r="Q126" s="278" t="s">
        <v>7991</v>
      </c>
      <c r="R126" s="278">
        <f>IF(MID(RIGHT(S126,8),1,1)="M",2021,IF(MID(RIGHT(S126,8),1,1)="N",2022,IF(MID(RIGHT(S126,8),1,1)="P",2023,IF(MID(RIGHT(S126,8),1,1)="R",1994,IF(MID(RIGHT(S126,8),1,1)="S",1995,IF(MID(RIGHT(S126,8),1,1)="T",1996,IF(MID(RIGHT(S126,8),1,1)="V",1997,IF(MID(RIGHT(S126,8),1,1)="W",1998,IF(MID(RIGHT(S126,8),1,1)="X",1999,IF(MID(RIGHT(S126,8),1,1)="Y",2000,IF(MID(RIGHT(S126,8),1,1)="1",2001,IF(MID(RIGHT(S126,8),1,1)="2",2002,IF(MID(RIGHT(S126,8),1,1)="3",2003,IF(MID(RIGHT(S126,8),1,1)="4",2004,IF(MID(RIGHT(S126,8),1,1)="5",2005,IF(MID(RIGHT(S126,8),1,1)="6",2006,IF(MID(RIGHT(S126,8),1,1)="7",2007,IF(MID(RIGHT(S126,8),1,1)="8",2008,IF(MID(RIGHT(S126,8),1,1)="9",2009,IF(MID(RIGHT(S126,8),1,1)="A",2010,IF(MID(RIGHT(S126,8),1,1)="B",2011,IF(MID(RIGHT(S126,8),1,1)="C",2012,IF(MID(RIGHT(S126,8),1,1)="D",2013,IF(MID(RIGHT(S126,8),1,1)="E",2014,IF(MID(RIGHT(S126,8),1,1)="F",2015,IF(MID(RIGHT(S126,8),1,1)="G",2016,IF(MID(RIGHT(S126,8),1,1)="H",2017,IF(MID(RIGHT(S126,8),1,1)="J",2018,IF(MID(RIGHT(S126,8),1,1)="K",2019,IF(MID(RIGHT(S126,8),1,1)="L",2020,""))))))))))))))))))))))))))))))</f>
        <v>2020</v>
      </c>
      <c r="S126" s="278" t="s">
        <v>14562</v>
      </c>
      <c r="T126" s="278">
        <v>2065</v>
      </c>
      <c r="U126" s="1488">
        <v>45540</v>
      </c>
      <c r="V126" s="1488"/>
      <c r="W126" s="283" t="s">
        <v>15083</v>
      </c>
      <c r="X126" s="706" t="s">
        <v>14702</v>
      </c>
    </row>
    <row r="127" spans="1:24" ht="26.25" customHeight="1">
      <c r="A127" s="705"/>
      <c r="B127" s="278"/>
      <c r="C127" s="278" t="s">
        <v>12776</v>
      </c>
      <c r="D127" s="278" t="s">
        <v>191</v>
      </c>
      <c r="E127" s="278"/>
      <c r="F127" s="278"/>
      <c r="G127" s="278"/>
      <c r="H127" s="278"/>
      <c r="I127" s="720"/>
      <c r="J127" s="278" t="s">
        <v>14390</v>
      </c>
      <c r="K127" s="278" t="s">
        <v>14412</v>
      </c>
      <c r="L127" s="278"/>
      <c r="M127" s="2884"/>
      <c r="N127" s="73" t="s">
        <v>3073</v>
      </c>
      <c r="O127" s="1371"/>
      <c r="P127" s="278"/>
      <c r="Q127" s="278" t="s">
        <v>3291</v>
      </c>
      <c r="R127" s="278">
        <f>IF(MID(RIGHT(S127,8),1,1)="M",2021,IF(MID(RIGHT(S127,8),1,1)="N",2022,IF(MID(RIGHT(S127,8),1,1)="P",2023,IF(MID(RIGHT(S127,8),1,1)="R",1994,IF(MID(RIGHT(S127,8),1,1)="S",1995,IF(MID(RIGHT(S127,8),1,1)="T",1996,IF(MID(RIGHT(S127,8),1,1)="V",1997,IF(MID(RIGHT(S127,8),1,1)="W",1998,IF(MID(RIGHT(S127,8),1,1)="X",1999,IF(MID(RIGHT(S127,8),1,1)="Y",2000,IF(MID(RIGHT(S127,8),1,1)="1",2001,IF(MID(RIGHT(S127,8),1,1)="2",2002,IF(MID(RIGHT(S127,8),1,1)="3",2003,IF(MID(RIGHT(S127,8),1,1)="4",2004,IF(MID(RIGHT(S127,8),1,1)="5",2005,IF(MID(RIGHT(S127,8),1,1)="6",2006,IF(MID(RIGHT(S127,8),1,1)="7",2007,IF(MID(RIGHT(S127,8),1,1)="8",2008,IF(MID(RIGHT(S127,8),1,1)="9",2009,IF(MID(RIGHT(S127,8),1,1)="A",2010,IF(MID(RIGHT(S127,8),1,1)="B",2011,IF(MID(RIGHT(S127,8),1,1)="C",2012,IF(MID(RIGHT(S127,8),1,1)="D",2013,IF(MID(RIGHT(S127,8),1,1)="E",2014,IF(MID(RIGHT(S127,8),1,1)="F",2015,IF(MID(RIGHT(S127,8),1,1)="G",2016,IF(MID(RIGHT(S127,8),1,1)="H",2017,IF(MID(RIGHT(S127,8),1,1)="J",2018,IF(MID(RIGHT(S127,8),1,1)="K",2019,IF(MID(RIGHT(S127,8),1,1)="L",2020,""))))))))))))))))))))))))))))))</f>
        <v>2018</v>
      </c>
      <c r="S127" s="278" t="s">
        <v>14564</v>
      </c>
      <c r="T127" s="278">
        <v>1840</v>
      </c>
      <c r="U127" s="719">
        <v>45548</v>
      </c>
      <c r="V127" s="719">
        <v>45611</v>
      </c>
      <c r="W127" s="283"/>
      <c r="X127" s="706"/>
    </row>
    <row r="128" spans="1:24" ht="26.25" customHeight="1">
      <c r="A128" s="705"/>
      <c r="B128" s="278"/>
      <c r="C128" s="278" t="s">
        <v>12778</v>
      </c>
      <c r="D128" s="278" t="s">
        <v>191</v>
      </c>
      <c r="E128" s="278"/>
      <c r="F128" s="278"/>
      <c r="G128" s="278"/>
      <c r="H128" s="278"/>
      <c r="I128" s="720" t="s">
        <v>8207</v>
      </c>
      <c r="J128" s="278" t="s">
        <v>14391</v>
      </c>
      <c r="K128" s="278" t="s">
        <v>8972</v>
      </c>
      <c r="L128" s="278"/>
      <c r="M128" s="2885"/>
      <c r="N128" s="73" t="s">
        <v>7870</v>
      </c>
      <c r="O128" s="278"/>
      <c r="P128" s="280"/>
      <c r="Q128" s="278" t="s">
        <v>2093</v>
      </c>
      <c r="R128" s="278">
        <f>IF(MID(RIGHT(S128,8),1,1)="M",2021,IF(MID(RIGHT(S128,8),1,1)="N",2022,IF(MID(RIGHT(S128,8),1,1)="P",2023,IF(MID(RIGHT(S128,8),1,1)="R",1994,IF(MID(RIGHT(S128,8),1,1)="S",1995,IF(MID(RIGHT(S128,8),1,1)="T",1996,IF(MID(RIGHT(S128,8),1,1)="V",1997,IF(MID(RIGHT(S128,8),1,1)="W",1998,IF(MID(RIGHT(S128,8),1,1)="X",1999,IF(MID(RIGHT(S128,8),1,1)="Y",2000,IF(MID(RIGHT(S128,8),1,1)="1",2001,IF(MID(RIGHT(S128,8),1,1)="2",2002,IF(MID(RIGHT(S128,8),1,1)="3",2003,IF(MID(RIGHT(S128,8),1,1)="4",2004,IF(MID(RIGHT(S128,8),1,1)="5",2005,IF(MID(RIGHT(S128,8),1,1)="6",2006,IF(MID(RIGHT(S128,8),1,1)="7",2007,IF(MID(RIGHT(S128,8),1,1)="8",2008,IF(MID(RIGHT(S128,8),1,1)="9",2009,IF(MID(RIGHT(S128,8),1,1)="A",2010,IF(MID(RIGHT(S128,8),1,1)="B",2011,IF(MID(RIGHT(S128,8),1,1)="C",2012,IF(MID(RIGHT(S128,8),1,1)="D",2013,IF(MID(RIGHT(S128,8),1,1)="E",2014,IF(MID(RIGHT(S128,8),1,1)="F",2015,IF(MID(RIGHT(S128,8),1,1)="G",2016,IF(MID(RIGHT(S128,8),1,1)="H",2017,IF(MID(RIGHT(S128,8),1,1)="J",2018,IF(MID(RIGHT(S128,8),1,1)="K",2019,IF(MID(RIGHT(S128,8),1,1)="L",2020,""))))))))))))))))))))))))))))))</f>
        <v>2018</v>
      </c>
      <c r="S128" s="278" t="s">
        <v>14563</v>
      </c>
      <c r="T128" s="278">
        <v>1865</v>
      </c>
      <c r="U128" s="281">
        <v>45549</v>
      </c>
      <c r="V128" s="281">
        <v>45616</v>
      </c>
      <c r="W128" s="283"/>
      <c r="X128" s="721"/>
    </row>
    <row r="129" spans="1:24" ht="26.25" customHeight="1">
      <c r="A129" s="705"/>
      <c r="B129" s="278"/>
      <c r="C129" s="278" t="s">
        <v>13047</v>
      </c>
      <c r="D129" s="278" t="s">
        <v>191</v>
      </c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80"/>
      <c r="S129" s="284" t="s">
        <v>189</v>
      </c>
      <c r="T129" s="284">
        <v>3700</v>
      </c>
      <c r="U129" s="281">
        <v>45550</v>
      </c>
      <c r="V129" s="281">
        <v>45619</v>
      </c>
      <c r="W129" s="283"/>
      <c r="X129" s="722"/>
    </row>
    <row r="130" spans="1:24" ht="26.25" customHeight="1">
      <c r="A130" s="705"/>
      <c r="B130" s="278"/>
      <c r="C130" s="278" t="s">
        <v>10002</v>
      </c>
      <c r="D130" s="278" t="s">
        <v>191</v>
      </c>
      <c r="E130" s="278"/>
      <c r="F130" s="278"/>
      <c r="G130" s="278"/>
      <c r="H130" s="278"/>
      <c r="I130" s="278"/>
      <c r="J130" s="278"/>
      <c r="K130" s="278"/>
      <c r="L130" s="278"/>
      <c r="M130" s="2559" t="s">
        <v>10780</v>
      </c>
      <c r="N130" s="2560"/>
      <c r="O130" s="2560"/>
      <c r="P130" s="2561"/>
      <c r="Q130" s="278"/>
      <c r="R130" s="278"/>
      <c r="S130" s="284" t="s">
        <v>2472</v>
      </c>
      <c r="T130" s="284">
        <f>SUM(T125:T129)</f>
        <v>11730</v>
      </c>
      <c r="U130" s="282">
        <v>45551</v>
      </c>
      <c r="V130" s="281">
        <v>45622</v>
      </c>
      <c r="W130" s="283"/>
      <c r="X130" s="722"/>
    </row>
    <row r="131" spans="1:24" ht="26.25" customHeight="1" thickBot="1">
      <c r="A131" s="707"/>
      <c r="B131" s="708"/>
      <c r="C131" s="708" t="s">
        <v>10003</v>
      </c>
      <c r="D131" s="708" t="s">
        <v>4036</v>
      </c>
      <c r="E131" s="708"/>
      <c r="F131" s="708"/>
      <c r="G131" s="708"/>
      <c r="H131" s="708"/>
      <c r="I131" s="708"/>
      <c r="J131" s="708"/>
      <c r="K131" s="611" t="s">
        <v>14392</v>
      </c>
      <c r="L131" s="709"/>
      <c r="M131" s="709"/>
      <c r="N131" s="708"/>
      <c r="O131" s="708"/>
      <c r="P131" s="710"/>
      <c r="Q131" s="711"/>
      <c r="R131" s="711"/>
      <c r="S131" s="711"/>
      <c r="T131" s="711"/>
      <c r="U131" s="712"/>
      <c r="V131" s="713">
        <v>45621</v>
      </c>
      <c r="W131" s="723"/>
      <c r="X131" s="724"/>
    </row>
    <row r="133" spans="1:24" ht="26.25" customHeight="1" thickBot="1"/>
    <row r="134" spans="1:24" ht="26.25" customHeight="1">
      <c r="A134" s="924" t="s">
        <v>188</v>
      </c>
      <c r="B134" s="925"/>
      <c r="C134" s="925" t="s">
        <v>10562</v>
      </c>
      <c r="D134" s="925" t="s">
        <v>190</v>
      </c>
      <c r="E134" s="925" t="s">
        <v>191</v>
      </c>
      <c r="F134" s="925" t="s">
        <v>191</v>
      </c>
      <c r="G134" s="925" t="s">
        <v>191</v>
      </c>
      <c r="H134" s="1499"/>
      <c r="I134" s="925" t="s">
        <v>10531</v>
      </c>
      <c r="J134" s="925" t="s">
        <v>14590</v>
      </c>
      <c r="K134" s="927" t="s">
        <v>14589</v>
      </c>
      <c r="L134" s="925" t="s">
        <v>14651</v>
      </c>
      <c r="M134" s="2872" t="s">
        <v>14625</v>
      </c>
      <c r="N134" s="927" t="s">
        <v>14657</v>
      </c>
      <c r="O134" s="927">
        <v>231539682</v>
      </c>
      <c r="P134" s="928" t="s">
        <v>15250</v>
      </c>
      <c r="Q134" s="925" t="s">
        <v>11206</v>
      </c>
      <c r="R134" s="925">
        <f>IF(MID(RIGHT(S134,8),1,1)="M",2021,IF(MID(RIGHT(S134,8),1,1)="N",2022,IF(MID(RIGHT(S134,8),1,1)="P",2023,IF(MID(RIGHT(S134,8),1,1)="R",1994,IF(MID(RIGHT(S134,8),1,1)="S",1995,IF(MID(RIGHT(S134,8),1,1)="T",1996,IF(MID(RIGHT(S134,8),1,1)="V",1997,IF(MID(RIGHT(S134,8),1,1)="W",1998,IF(MID(RIGHT(S134,8),1,1)="X",1999,IF(MID(RIGHT(S134,8),1,1)="Y",2000,IF(MID(RIGHT(S134,8),1,1)="1",2001,IF(MID(RIGHT(S134,8),1,1)="2",2002,IF(MID(RIGHT(S134,8),1,1)="3",2003,IF(MID(RIGHT(S134,8),1,1)="4",2004,IF(MID(RIGHT(S134,8),1,1)="5",2005,IF(MID(RIGHT(S134,8),1,1)="6",2006,IF(MID(RIGHT(S134,8),1,1)="7",2007,IF(MID(RIGHT(S134,8),1,1)="8",2008,IF(MID(RIGHT(S134,8),1,1)="9",2009,IF(MID(RIGHT(S134,8),1,1)="A",2010,IF(MID(RIGHT(S134,8),1,1)="B",2011,IF(MID(RIGHT(S134,8),1,1)="C",2012,IF(MID(RIGHT(S134,8),1,1)="D",2013,IF(MID(RIGHT(S134,8),1,1)="E",2014,IF(MID(RIGHT(S134,8),1,1)="F",2015,IF(MID(RIGHT(S134,8),1,1)="G",2016,IF(MID(RIGHT(S134,8),1,1)="H",2017,IF(MID(RIGHT(S134,8),1,1)="J",2018,IF(MID(RIGHT(S134,8),1,1)="K",2019,IF(MID(RIGHT(S134,8),1,1)="L",2020,""))))))))))))))))))))))))))))))</f>
        <v>2013</v>
      </c>
      <c r="S134" s="925" t="s">
        <v>14609</v>
      </c>
      <c r="T134" s="925">
        <v>1995</v>
      </c>
      <c r="U134" s="929">
        <v>45560</v>
      </c>
      <c r="V134" s="929">
        <v>45600</v>
      </c>
      <c r="W134" s="1237">
        <v>2010</v>
      </c>
      <c r="X134" s="930">
        <v>2500</v>
      </c>
    </row>
    <row r="135" spans="1:24" ht="26.25" customHeight="1">
      <c r="A135" s="931"/>
      <c r="B135" s="932"/>
      <c r="C135" s="320" t="s">
        <v>13512</v>
      </c>
      <c r="D135" s="932"/>
      <c r="E135" s="932"/>
      <c r="F135" s="932"/>
      <c r="G135" s="932"/>
      <c r="H135" s="932"/>
      <c r="I135" s="932" t="s">
        <v>194</v>
      </c>
      <c r="J135" s="412" t="s">
        <v>14593</v>
      </c>
      <c r="K135" s="934" t="s">
        <v>195</v>
      </c>
      <c r="L135" s="961" t="s">
        <v>3603</v>
      </c>
      <c r="M135" s="2874"/>
      <c r="N135" s="73" t="s">
        <v>2435</v>
      </c>
      <c r="O135" s="779"/>
      <c r="P135" s="935"/>
      <c r="Q135" s="932" t="s">
        <v>10637</v>
      </c>
      <c r="R135" s="932">
        <f>IF(MID(RIGHT(S135,8),1,1)="M",2021,IF(MID(RIGHT(S135,8),1,1)="N",2022,IF(MID(RIGHT(S135,8),1,1)="P",2023,IF(MID(RIGHT(S135,8),1,1)="R",1994,IF(MID(RIGHT(S135,8),1,1)="S",1995,IF(MID(RIGHT(S135,8),1,1)="T",1996,IF(MID(RIGHT(S135,8),1,1)="V",1997,IF(MID(RIGHT(S135,8),1,1)="W",1998,IF(MID(RIGHT(S135,8),1,1)="X",1999,IF(MID(RIGHT(S135,8),1,1)="Y",2000,IF(MID(RIGHT(S135,8),1,1)="1",2001,IF(MID(RIGHT(S135,8),1,1)="2",2002,IF(MID(RIGHT(S135,8),1,1)="3",2003,IF(MID(RIGHT(S135,8),1,1)="4",2004,IF(MID(RIGHT(S135,8),1,1)="5",2005,IF(MID(RIGHT(S135,8),1,1)="6",2006,IF(MID(RIGHT(S135,8),1,1)="7",2007,IF(MID(RIGHT(S135,8),1,1)="8",2008,IF(MID(RIGHT(S135,8),1,1)="9",2009,IF(MID(RIGHT(S135,8),1,1)="A",2010,IF(MID(RIGHT(S135,8),1,1)="B",2011,IF(MID(RIGHT(S135,8),1,1)="C",2012,IF(MID(RIGHT(S135,8),1,1)="D",2013,IF(MID(RIGHT(S135,8),1,1)="E",2014,IF(MID(RIGHT(S135,8),1,1)="F",2015,IF(MID(RIGHT(S135,8),1,1)="G",2016,IF(MID(RIGHT(S135,8),1,1)="H",2017,IF(MID(RIGHT(S135,8),1,1)="J",2018,IF(MID(RIGHT(S135,8),1,1)="K",2019,IF(MID(RIGHT(S135,8),1,1)="L",2020,""))))))))))))))))))))))))))))))</f>
        <v>2017</v>
      </c>
      <c r="S135" s="932" t="s">
        <v>14610</v>
      </c>
      <c r="T135" s="932">
        <v>1840</v>
      </c>
      <c r="U135" s="1342"/>
      <c r="V135" s="937">
        <v>45605</v>
      </c>
      <c r="W135" s="938" t="s">
        <v>7831</v>
      </c>
      <c r="X135" s="939"/>
    </row>
    <row r="136" spans="1:24" ht="26.25" customHeight="1">
      <c r="A136" s="931"/>
      <c r="B136" s="932"/>
      <c r="C136" s="932" t="s">
        <v>12776</v>
      </c>
      <c r="D136" s="932" t="s">
        <v>191</v>
      </c>
      <c r="E136" s="932"/>
      <c r="F136" s="932"/>
      <c r="G136" s="932"/>
      <c r="H136" s="932"/>
      <c r="I136" s="932"/>
      <c r="J136" s="932"/>
      <c r="K136" s="779" t="s">
        <v>7413</v>
      </c>
      <c r="L136" s="779" t="s">
        <v>14654</v>
      </c>
      <c r="M136" s="932" t="s">
        <v>14624</v>
      </c>
      <c r="N136" s="73" t="s">
        <v>3907</v>
      </c>
      <c r="O136" s="779"/>
      <c r="P136" s="935"/>
      <c r="Q136" s="932" t="s">
        <v>10637</v>
      </c>
      <c r="R136" s="932">
        <f>IF(MID(RIGHT(S136,8),1,1)="M",2021,IF(MID(RIGHT(S136,8),1,1)="N",2022,IF(MID(RIGHT(S136,8),1,1)="P",2023,IF(MID(RIGHT(S136,8),1,1)="R",1994,IF(MID(RIGHT(S136,8),1,1)="S",1995,IF(MID(RIGHT(S136,8),1,1)="T",1996,IF(MID(RIGHT(S136,8),1,1)="V",1997,IF(MID(RIGHT(S136,8),1,1)="W",1998,IF(MID(RIGHT(S136,8),1,1)="X",1999,IF(MID(RIGHT(S136,8),1,1)="Y",2000,IF(MID(RIGHT(S136,8),1,1)="1",2001,IF(MID(RIGHT(S136,8),1,1)="2",2002,IF(MID(RIGHT(S136,8),1,1)="3",2003,IF(MID(RIGHT(S136,8),1,1)="4",2004,IF(MID(RIGHT(S136,8),1,1)="5",2005,IF(MID(RIGHT(S136,8),1,1)="6",2006,IF(MID(RIGHT(S136,8),1,1)="7",2007,IF(MID(RIGHT(S136,8),1,1)="8",2008,IF(MID(RIGHT(S136,8),1,1)="9",2009,IF(MID(RIGHT(S136,8),1,1)="A",2010,IF(MID(RIGHT(S136,8),1,1)="B",2011,IF(MID(RIGHT(S136,8),1,1)="C",2012,IF(MID(RIGHT(S136,8),1,1)="D",2013,IF(MID(RIGHT(S136,8),1,1)="E",2014,IF(MID(RIGHT(S136,8),1,1)="F",2015,IF(MID(RIGHT(S136,8),1,1)="G",2016,IF(MID(RIGHT(S136,8),1,1)="H",2017,IF(MID(RIGHT(S136,8),1,1)="J",2018,IF(MID(RIGHT(S136,8),1,1)="K",2019,IF(MID(RIGHT(S136,8),1,1)="L",2020,""))))))))))))))))))))))))))))))</f>
        <v>2017</v>
      </c>
      <c r="S136" s="932" t="s">
        <v>14611</v>
      </c>
      <c r="T136" s="932">
        <v>1840</v>
      </c>
      <c r="U136" s="937"/>
      <c r="V136" s="937">
        <v>45602</v>
      </c>
      <c r="W136" s="938"/>
      <c r="X136" s="939"/>
    </row>
    <row r="137" spans="1:24" ht="26.25" customHeight="1">
      <c r="A137" s="931"/>
      <c r="B137" s="932"/>
      <c r="C137" s="932" t="s">
        <v>12778</v>
      </c>
      <c r="D137" s="932" t="s">
        <v>191</v>
      </c>
      <c r="E137" s="932"/>
      <c r="F137" s="932"/>
      <c r="G137" s="932"/>
      <c r="H137" s="932"/>
      <c r="I137" s="932"/>
      <c r="J137" s="932"/>
      <c r="K137" s="940" t="s">
        <v>8972</v>
      </c>
      <c r="L137" s="779"/>
      <c r="M137" s="932" t="s">
        <v>14623</v>
      </c>
      <c r="N137" s="73" t="s">
        <v>12674</v>
      </c>
      <c r="O137" s="779"/>
      <c r="P137" s="935"/>
      <c r="Q137" s="932" t="s">
        <v>10637</v>
      </c>
      <c r="R137" s="932">
        <f>IF(MID(RIGHT(S137,8),1,1)="M",2021,IF(MID(RIGHT(S137,8),1,1)="N",2022,IF(MID(RIGHT(S137,8),1,1)="P",2023,IF(MID(RIGHT(S137,8),1,1)="R",1994,IF(MID(RIGHT(S137,8),1,1)="S",1995,IF(MID(RIGHT(S137,8),1,1)="T",1996,IF(MID(RIGHT(S137,8),1,1)="V",1997,IF(MID(RIGHT(S137,8),1,1)="W",1998,IF(MID(RIGHT(S137,8),1,1)="X",1999,IF(MID(RIGHT(S137,8),1,1)="Y",2000,IF(MID(RIGHT(S137,8),1,1)="1",2001,IF(MID(RIGHT(S137,8),1,1)="2",2002,IF(MID(RIGHT(S137,8),1,1)="3",2003,IF(MID(RIGHT(S137,8),1,1)="4",2004,IF(MID(RIGHT(S137,8),1,1)="5",2005,IF(MID(RIGHT(S137,8),1,1)="6",2006,IF(MID(RIGHT(S137,8),1,1)="7",2007,IF(MID(RIGHT(S137,8),1,1)="8",2008,IF(MID(RIGHT(S137,8),1,1)="9",2009,IF(MID(RIGHT(S137,8),1,1)="A",2010,IF(MID(RIGHT(S137,8),1,1)="B",2011,IF(MID(RIGHT(S137,8),1,1)="C",2012,IF(MID(RIGHT(S137,8),1,1)="D",2013,IF(MID(RIGHT(S137,8),1,1)="E",2014,IF(MID(RIGHT(S137,8),1,1)="F",2015,IF(MID(RIGHT(S137,8),1,1)="G",2016,IF(MID(RIGHT(S137,8),1,1)="H",2017,IF(MID(RIGHT(S137,8),1,1)="J",2018,IF(MID(RIGHT(S137,8),1,1)="K",2019,IF(MID(RIGHT(S137,8),1,1)="L",2020,""))))))))))))))))))))))))))))))</f>
        <v>2017</v>
      </c>
      <c r="S137" s="932" t="s">
        <v>14612</v>
      </c>
      <c r="T137" s="932">
        <v>1840</v>
      </c>
      <c r="U137" s="936"/>
      <c r="V137" s="937">
        <v>45601</v>
      </c>
      <c r="W137" s="938"/>
      <c r="X137" s="939"/>
    </row>
    <row r="138" spans="1:24" ht="26.25" customHeight="1">
      <c r="A138" s="931"/>
      <c r="B138" s="932"/>
      <c r="C138" s="932" t="s">
        <v>13047</v>
      </c>
      <c r="D138" s="932" t="s">
        <v>191</v>
      </c>
      <c r="E138" s="932"/>
      <c r="F138" s="932"/>
      <c r="G138" s="932"/>
      <c r="H138" s="932"/>
      <c r="I138" s="932"/>
      <c r="J138" s="932"/>
      <c r="K138" s="940"/>
      <c r="L138" s="950"/>
      <c r="M138" s="950"/>
      <c r="N138" s="950"/>
      <c r="O138" s="950"/>
      <c r="P138" s="935"/>
      <c r="Q138" s="932"/>
      <c r="R138" s="932"/>
      <c r="S138" s="933" t="s">
        <v>189</v>
      </c>
      <c r="T138" s="933">
        <v>3700</v>
      </c>
      <c r="U138" s="937"/>
      <c r="V138" s="937">
        <v>45603</v>
      </c>
      <c r="W138" s="938"/>
      <c r="X138" s="939"/>
    </row>
    <row r="139" spans="1:24" ht="26.25" customHeight="1">
      <c r="A139" s="931"/>
      <c r="B139" s="932"/>
      <c r="C139" s="932" t="s">
        <v>10098</v>
      </c>
      <c r="D139" s="932" t="s">
        <v>191</v>
      </c>
      <c r="E139" s="932"/>
      <c r="F139" s="932"/>
      <c r="G139" s="932"/>
      <c r="H139" s="932"/>
      <c r="I139" s="932"/>
      <c r="J139" s="932"/>
      <c r="K139" s="932"/>
      <c r="L139" s="950"/>
      <c r="M139" s="2559" t="s">
        <v>14600</v>
      </c>
      <c r="N139" s="2560"/>
      <c r="O139" s="2560"/>
      <c r="P139" s="2561"/>
      <c r="Q139" s="932"/>
      <c r="R139" s="932"/>
      <c r="S139" s="933" t="s">
        <v>2472</v>
      </c>
      <c r="T139" s="933">
        <f>SUM(T134:T138)</f>
        <v>11215</v>
      </c>
      <c r="U139" s="936"/>
      <c r="V139" s="937">
        <v>45604</v>
      </c>
      <c r="W139" s="938"/>
      <c r="X139" s="939"/>
    </row>
    <row r="140" spans="1:24" ht="26.25" customHeight="1" thickBot="1">
      <c r="A140" s="941"/>
      <c r="B140" s="942"/>
      <c r="C140" s="942" t="s">
        <v>10099</v>
      </c>
      <c r="D140" s="942" t="s">
        <v>4036</v>
      </c>
      <c r="E140" s="942"/>
      <c r="F140" s="942"/>
      <c r="G140" s="942"/>
      <c r="H140" s="942"/>
      <c r="I140" s="942"/>
      <c r="J140" s="942"/>
      <c r="K140" s="611" t="s">
        <v>7412</v>
      </c>
      <c r="L140" s="942"/>
      <c r="M140" s="942"/>
      <c r="N140" s="943"/>
      <c r="O140" s="943"/>
      <c r="P140" s="944"/>
      <c r="Q140" s="942"/>
      <c r="R140" s="942"/>
      <c r="S140" s="945"/>
      <c r="T140" s="945"/>
      <c r="U140" s="946"/>
      <c r="V140" s="947">
        <v>45605</v>
      </c>
      <c r="W140" s="948"/>
      <c r="X140" s="949"/>
    </row>
    <row r="141" spans="1:24" ht="26.25" customHeight="1">
      <c r="A141" s="924" t="s">
        <v>188</v>
      </c>
      <c r="B141" s="925"/>
      <c r="C141" s="925" t="s">
        <v>10562</v>
      </c>
      <c r="D141" s="925" t="s">
        <v>190</v>
      </c>
      <c r="E141" s="925" t="s">
        <v>191</v>
      </c>
      <c r="F141" s="925" t="s">
        <v>191</v>
      </c>
      <c r="G141" s="925" t="s">
        <v>191</v>
      </c>
      <c r="H141" s="1499"/>
      <c r="I141" s="925" t="s">
        <v>10531</v>
      </c>
      <c r="J141" s="925" t="s">
        <v>14590</v>
      </c>
      <c r="K141" s="927" t="s">
        <v>14589</v>
      </c>
      <c r="L141" s="925" t="s">
        <v>14652</v>
      </c>
      <c r="M141" s="2872" t="s">
        <v>14626</v>
      </c>
      <c r="N141" s="927" t="s">
        <v>14636</v>
      </c>
      <c r="O141" s="927" t="s">
        <v>14637</v>
      </c>
      <c r="P141" s="928" t="s">
        <v>15250</v>
      </c>
      <c r="Q141" s="925" t="s">
        <v>11206</v>
      </c>
      <c r="R141" s="925">
        <f>IF(MID(RIGHT(S141,8),1,1)="M",2021,IF(MID(RIGHT(S141,8),1,1)="N",2022,IF(MID(RIGHT(S141,8),1,1)="P",2023,IF(MID(RIGHT(S141,8),1,1)="R",1994,IF(MID(RIGHT(S141,8),1,1)="S",1995,IF(MID(RIGHT(S141,8),1,1)="T",1996,IF(MID(RIGHT(S141,8),1,1)="V",1997,IF(MID(RIGHT(S141,8),1,1)="W",1998,IF(MID(RIGHT(S141,8),1,1)="X",1999,IF(MID(RIGHT(S141,8),1,1)="Y",2000,IF(MID(RIGHT(S141,8),1,1)="1",2001,IF(MID(RIGHT(S141,8),1,1)="2",2002,IF(MID(RIGHT(S141,8),1,1)="3",2003,IF(MID(RIGHT(S141,8),1,1)="4",2004,IF(MID(RIGHT(S141,8),1,1)="5",2005,IF(MID(RIGHT(S141,8),1,1)="6",2006,IF(MID(RIGHT(S141,8),1,1)="7",2007,IF(MID(RIGHT(S141,8),1,1)="8",2008,IF(MID(RIGHT(S141,8),1,1)="9",2009,IF(MID(RIGHT(S141,8),1,1)="A",2010,IF(MID(RIGHT(S141,8),1,1)="B",2011,IF(MID(RIGHT(S141,8),1,1)="C",2012,IF(MID(RIGHT(S141,8),1,1)="D",2013,IF(MID(RIGHT(S141,8),1,1)="E",2014,IF(MID(RIGHT(S141,8),1,1)="F",2015,IF(MID(RIGHT(S141,8),1,1)="G",2016,IF(MID(RIGHT(S141,8),1,1)="H",2017,IF(MID(RIGHT(S141,8),1,1)="J",2018,IF(MID(RIGHT(S141,8),1,1)="K",2019,IF(MID(RIGHT(S141,8),1,1)="L",2020,""))))))))))))))))))))))))))))))</f>
        <v>2011</v>
      </c>
      <c r="S141" s="925" t="s">
        <v>14613</v>
      </c>
      <c r="T141" s="925">
        <v>1995</v>
      </c>
      <c r="U141" s="929">
        <v>45560</v>
      </c>
      <c r="V141" s="929">
        <v>45600</v>
      </c>
      <c r="W141" s="1237">
        <v>2010</v>
      </c>
      <c r="X141" s="930">
        <v>2500</v>
      </c>
    </row>
    <row r="142" spans="1:24" ht="26.25" customHeight="1">
      <c r="A142" s="931"/>
      <c r="B142" s="932"/>
      <c r="C142" s="320" t="s">
        <v>13512</v>
      </c>
      <c r="D142" s="932"/>
      <c r="E142" s="932"/>
      <c r="F142" s="932"/>
      <c r="G142" s="932"/>
      <c r="H142" s="932"/>
      <c r="I142" s="932" t="s">
        <v>194</v>
      </c>
      <c r="J142" s="412" t="s">
        <v>14594</v>
      </c>
      <c r="K142" s="934" t="s">
        <v>195</v>
      </c>
      <c r="L142" s="961" t="s">
        <v>3603</v>
      </c>
      <c r="M142" s="2873"/>
      <c r="N142" s="73" t="s">
        <v>2435</v>
      </c>
      <c r="O142" s="779"/>
      <c r="P142" s="935"/>
      <c r="Q142" s="932" t="s">
        <v>11206</v>
      </c>
      <c r="R142" s="932">
        <f>IF(MID(RIGHT(S142,8),1,1)="M",2021,IF(MID(RIGHT(S142,8),1,1)="N",2022,IF(MID(RIGHT(S142,8),1,1)="P",2023,IF(MID(RIGHT(S142,8),1,1)="R",1994,IF(MID(RIGHT(S142,8),1,1)="S",1995,IF(MID(RIGHT(S142,8),1,1)="T",1996,IF(MID(RIGHT(S142,8),1,1)="V",1997,IF(MID(RIGHT(S142,8),1,1)="W",1998,IF(MID(RIGHT(S142,8),1,1)="X",1999,IF(MID(RIGHT(S142,8),1,1)="Y",2000,IF(MID(RIGHT(S142,8),1,1)="1",2001,IF(MID(RIGHT(S142,8),1,1)="2",2002,IF(MID(RIGHT(S142,8),1,1)="3",2003,IF(MID(RIGHT(S142,8),1,1)="4",2004,IF(MID(RIGHT(S142,8),1,1)="5",2005,IF(MID(RIGHT(S142,8),1,1)="6",2006,IF(MID(RIGHT(S142,8),1,1)="7",2007,IF(MID(RIGHT(S142,8),1,1)="8",2008,IF(MID(RIGHT(S142,8),1,1)="9",2009,IF(MID(RIGHT(S142,8),1,1)="A",2010,IF(MID(RIGHT(S142,8),1,1)="B",2011,IF(MID(RIGHT(S142,8),1,1)="C",2012,IF(MID(RIGHT(S142,8),1,1)="D",2013,IF(MID(RIGHT(S142,8),1,1)="E",2014,IF(MID(RIGHT(S142,8),1,1)="F",2015,IF(MID(RIGHT(S142,8),1,1)="G",2016,IF(MID(RIGHT(S142,8),1,1)="H",2017,IF(MID(RIGHT(S142,8),1,1)="J",2018,IF(MID(RIGHT(S142,8),1,1)="K",2019,IF(MID(RIGHT(S142,8),1,1)="L",2020,""))))))))))))))))))))))))))))))</f>
        <v>2008</v>
      </c>
      <c r="S142" s="932" t="s">
        <v>14614</v>
      </c>
      <c r="T142" s="932">
        <v>1995</v>
      </c>
      <c r="U142" s="1342"/>
      <c r="V142" s="937">
        <v>45605</v>
      </c>
      <c r="W142" s="938" t="s">
        <v>7831</v>
      </c>
      <c r="X142" s="939"/>
    </row>
    <row r="143" spans="1:24" ht="26.25" customHeight="1">
      <c r="A143" s="931"/>
      <c r="B143" s="932"/>
      <c r="C143" s="932" t="s">
        <v>12776</v>
      </c>
      <c r="D143" s="932" t="s">
        <v>191</v>
      </c>
      <c r="E143" s="932"/>
      <c r="F143" s="932"/>
      <c r="G143" s="932"/>
      <c r="H143" s="932"/>
      <c r="I143" s="932"/>
      <c r="J143" s="932"/>
      <c r="K143" s="779" t="s">
        <v>7413</v>
      </c>
      <c r="L143" s="779" t="s">
        <v>14654</v>
      </c>
      <c r="M143" s="2874"/>
      <c r="N143" s="73" t="s">
        <v>3907</v>
      </c>
      <c r="O143" s="779"/>
      <c r="P143" s="935"/>
      <c r="Q143" s="932" t="s">
        <v>2715</v>
      </c>
      <c r="R143" s="932">
        <f>IF(MID(RIGHT(S143,8),1,1)="M",2021,IF(MID(RIGHT(S143,8),1,1)="N",2022,IF(MID(RIGHT(S143,8),1,1)="P",2023,IF(MID(RIGHT(S143,8),1,1)="R",1994,IF(MID(RIGHT(S143,8),1,1)="S",1995,IF(MID(RIGHT(S143,8),1,1)="T",1996,IF(MID(RIGHT(S143,8),1,1)="V",1997,IF(MID(RIGHT(S143,8),1,1)="W",1998,IF(MID(RIGHT(S143,8),1,1)="X",1999,IF(MID(RIGHT(S143,8),1,1)="Y",2000,IF(MID(RIGHT(S143,8),1,1)="1",2001,IF(MID(RIGHT(S143,8),1,1)="2",2002,IF(MID(RIGHT(S143,8),1,1)="3",2003,IF(MID(RIGHT(S143,8),1,1)="4",2004,IF(MID(RIGHT(S143,8),1,1)="5",2005,IF(MID(RIGHT(S143,8),1,1)="6",2006,IF(MID(RIGHT(S143,8),1,1)="7",2007,IF(MID(RIGHT(S143,8),1,1)="8",2008,IF(MID(RIGHT(S143,8),1,1)="9",2009,IF(MID(RIGHT(S143,8),1,1)="A",2010,IF(MID(RIGHT(S143,8),1,1)="B",2011,IF(MID(RIGHT(S143,8),1,1)="C",2012,IF(MID(RIGHT(S143,8),1,1)="D",2013,IF(MID(RIGHT(S143,8),1,1)="E",2014,IF(MID(RIGHT(S143,8),1,1)="F",2015,IF(MID(RIGHT(S143,8),1,1)="G",2016,IF(MID(RIGHT(S143,8),1,1)="H",2017,IF(MID(RIGHT(S143,8),1,1)="J",2018,IF(MID(RIGHT(S143,8),1,1)="K",2019,IF(MID(RIGHT(S143,8),1,1)="L",2020,""))))))))))))))))))))))))))))))</f>
        <v>2016</v>
      </c>
      <c r="S143" s="932" t="s">
        <v>14615</v>
      </c>
      <c r="T143" s="932">
        <v>1970</v>
      </c>
      <c r="U143" s="937"/>
      <c r="V143" s="937">
        <v>45602</v>
      </c>
      <c r="W143" s="938"/>
      <c r="X143" s="939"/>
    </row>
    <row r="144" spans="1:24" ht="26.25" customHeight="1">
      <c r="A144" s="931"/>
      <c r="B144" s="932"/>
      <c r="C144" s="932" t="s">
        <v>12778</v>
      </c>
      <c r="D144" s="932" t="s">
        <v>191</v>
      </c>
      <c r="E144" s="932"/>
      <c r="F144" s="932"/>
      <c r="G144" s="932"/>
      <c r="H144" s="932"/>
      <c r="I144" s="932"/>
      <c r="J144" s="932"/>
      <c r="K144" s="940" t="s">
        <v>8972</v>
      </c>
      <c r="L144" s="779"/>
      <c r="M144" s="932" t="s">
        <v>14627</v>
      </c>
      <c r="N144" s="73" t="s">
        <v>12674</v>
      </c>
      <c r="O144" s="779"/>
      <c r="P144" s="935"/>
      <c r="Q144" s="932" t="s">
        <v>11178</v>
      </c>
      <c r="R144" s="932">
        <f>IF(MID(RIGHT(S144,8),1,1)="M",2021,IF(MID(RIGHT(S144,8),1,1)="N",2022,IF(MID(RIGHT(S144,8),1,1)="P",2023,IF(MID(RIGHT(S144,8),1,1)="R",1994,IF(MID(RIGHT(S144,8),1,1)="S",1995,IF(MID(RIGHT(S144,8),1,1)="T",1996,IF(MID(RIGHT(S144,8),1,1)="V",1997,IF(MID(RIGHT(S144,8),1,1)="W",1998,IF(MID(RIGHT(S144,8),1,1)="X",1999,IF(MID(RIGHT(S144,8),1,1)="Y",2000,IF(MID(RIGHT(S144,8),1,1)="1",2001,IF(MID(RIGHT(S144,8),1,1)="2",2002,IF(MID(RIGHT(S144,8),1,1)="3",2003,IF(MID(RIGHT(S144,8),1,1)="4",2004,IF(MID(RIGHT(S144,8),1,1)="5",2005,IF(MID(RIGHT(S144,8),1,1)="6",2006,IF(MID(RIGHT(S144,8),1,1)="7",2007,IF(MID(RIGHT(S144,8),1,1)="8",2008,IF(MID(RIGHT(S144,8),1,1)="9",2009,IF(MID(RIGHT(S144,8),1,1)="A",2010,IF(MID(RIGHT(S144,8),1,1)="B",2011,IF(MID(RIGHT(S144,8),1,1)="C",2012,IF(MID(RIGHT(S144,8),1,1)="D",2013,IF(MID(RIGHT(S144,8),1,1)="E",2014,IF(MID(RIGHT(S144,8),1,1)="F",2015,IF(MID(RIGHT(S144,8),1,1)="G",2016,IF(MID(RIGHT(S144,8),1,1)="H",2017,IF(MID(RIGHT(S144,8),1,1)="J",2018,IF(MID(RIGHT(S144,8),1,1)="K",2019,IF(MID(RIGHT(S144,8),1,1)="L",2020,""))))))))))))))))))))))))))))))</f>
        <v>2010</v>
      </c>
      <c r="S144" s="932" t="s">
        <v>14616</v>
      </c>
      <c r="T144" s="932">
        <v>2100</v>
      </c>
      <c r="U144" s="936"/>
      <c r="V144" s="937">
        <v>45601</v>
      </c>
      <c r="W144" s="938"/>
      <c r="X144" s="939"/>
    </row>
    <row r="145" spans="1:24" ht="26.25" customHeight="1">
      <c r="A145" s="931"/>
      <c r="B145" s="932"/>
      <c r="C145" s="932" t="s">
        <v>13047</v>
      </c>
      <c r="D145" s="932" t="s">
        <v>191</v>
      </c>
      <c r="E145" s="932"/>
      <c r="F145" s="932"/>
      <c r="G145" s="932"/>
      <c r="H145" s="932"/>
      <c r="I145" s="932"/>
      <c r="J145" s="932"/>
      <c r="K145" s="940"/>
      <c r="L145" s="950"/>
      <c r="M145" s="950"/>
      <c r="N145" s="950"/>
      <c r="O145" s="950"/>
      <c r="P145" s="935"/>
      <c r="Q145" s="932"/>
      <c r="R145" s="932"/>
      <c r="S145" s="933" t="s">
        <v>189</v>
      </c>
      <c r="T145" s="933">
        <v>3700</v>
      </c>
      <c r="U145" s="937"/>
      <c r="V145" s="937">
        <v>45603</v>
      </c>
      <c r="W145" s="938"/>
      <c r="X145" s="939"/>
    </row>
    <row r="146" spans="1:24" ht="26.25" customHeight="1">
      <c r="A146" s="931"/>
      <c r="B146" s="932"/>
      <c r="C146" s="932" t="s">
        <v>10098</v>
      </c>
      <c r="D146" s="932" t="s">
        <v>191</v>
      </c>
      <c r="E146" s="932"/>
      <c r="F146" s="932"/>
      <c r="G146" s="932"/>
      <c r="H146" s="932"/>
      <c r="I146" s="932"/>
      <c r="J146" s="932"/>
      <c r="K146" s="932"/>
      <c r="L146" s="950"/>
      <c r="M146" s="2559" t="s">
        <v>14600</v>
      </c>
      <c r="N146" s="2560"/>
      <c r="O146" s="2560"/>
      <c r="P146" s="2561"/>
      <c r="Q146" s="932"/>
      <c r="R146" s="932"/>
      <c r="S146" s="933" t="s">
        <v>2472</v>
      </c>
      <c r="T146" s="933">
        <f>SUM(T141:T145)</f>
        <v>11760</v>
      </c>
      <c r="U146" s="936"/>
      <c r="V146" s="937">
        <v>45604</v>
      </c>
      <c r="W146" s="938"/>
      <c r="X146" s="939"/>
    </row>
    <row r="147" spans="1:24" ht="26.25" customHeight="1" thickBot="1">
      <c r="A147" s="941"/>
      <c r="B147" s="942"/>
      <c r="C147" s="942" t="s">
        <v>10099</v>
      </c>
      <c r="D147" s="942" t="s">
        <v>4036</v>
      </c>
      <c r="E147" s="942"/>
      <c r="F147" s="942"/>
      <c r="G147" s="942"/>
      <c r="H147" s="942"/>
      <c r="I147" s="942"/>
      <c r="J147" s="942"/>
      <c r="K147" s="611" t="s">
        <v>7412</v>
      </c>
      <c r="L147" s="942"/>
      <c r="M147" s="942"/>
      <c r="N147" s="943"/>
      <c r="O147" s="943"/>
      <c r="P147" s="944"/>
      <c r="Q147" s="942"/>
      <c r="R147" s="942"/>
      <c r="S147" s="945"/>
      <c r="T147" s="945"/>
      <c r="U147" s="946"/>
      <c r="V147" s="947">
        <v>45605</v>
      </c>
      <c r="W147" s="948"/>
      <c r="X147" s="949"/>
    </row>
    <row r="148" spans="1:24" ht="26.25" customHeight="1">
      <c r="A148" s="924" t="s">
        <v>188</v>
      </c>
      <c r="B148" s="925"/>
      <c r="C148" s="925" t="s">
        <v>10562</v>
      </c>
      <c r="D148" s="925" t="s">
        <v>190</v>
      </c>
      <c r="E148" s="925" t="s">
        <v>191</v>
      </c>
      <c r="F148" s="925" t="s">
        <v>191</v>
      </c>
      <c r="G148" s="925" t="s">
        <v>191</v>
      </c>
      <c r="H148" s="1499"/>
      <c r="I148" s="925" t="s">
        <v>10531</v>
      </c>
      <c r="J148" s="925" t="s">
        <v>14590</v>
      </c>
      <c r="K148" s="927" t="s">
        <v>14589</v>
      </c>
      <c r="L148" s="925" t="s">
        <v>14653</v>
      </c>
      <c r="M148" s="2872" t="s">
        <v>14639</v>
      </c>
      <c r="N148" s="927" t="s">
        <v>14634</v>
      </c>
      <c r="O148" s="927" t="s">
        <v>14638</v>
      </c>
      <c r="P148" s="928" t="s">
        <v>15250</v>
      </c>
      <c r="Q148" s="925" t="s">
        <v>14617</v>
      </c>
      <c r="R148" s="925">
        <f>IF(MID(RIGHT(S148,8),1,1)="M",2021,IF(MID(RIGHT(S148,8),1,1)="N",2022,IF(MID(RIGHT(S148,8),1,1)="P",2023,IF(MID(RIGHT(S148,8),1,1)="R",1994,IF(MID(RIGHT(S148,8),1,1)="S",1995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2015</v>
      </c>
      <c r="S148" s="925" t="s">
        <v>14619</v>
      </c>
      <c r="T148" s="925">
        <v>2705</v>
      </c>
      <c r="U148" s="929">
        <v>45560</v>
      </c>
      <c r="V148" s="929">
        <v>45600</v>
      </c>
      <c r="W148" s="1237">
        <v>2010</v>
      </c>
      <c r="X148" s="930">
        <v>2500</v>
      </c>
    </row>
    <row r="149" spans="1:24" ht="26.25" customHeight="1">
      <c r="A149" s="931"/>
      <c r="B149" s="932"/>
      <c r="C149" s="320" t="s">
        <v>13512</v>
      </c>
      <c r="D149" s="932"/>
      <c r="E149" s="932"/>
      <c r="F149" s="932"/>
      <c r="G149" s="932"/>
      <c r="H149" s="932"/>
      <c r="I149" s="932" t="s">
        <v>194</v>
      </c>
      <c r="J149" s="412" t="s">
        <v>14601</v>
      </c>
      <c r="K149" s="934" t="s">
        <v>195</v>
      </c>
      <c r="L149" s="961" t="s">
        <v>3603</v>
      </c>
      <c r="M149" s="2874"/>
      <c r="N149" s="73" t="s">
        <v>2435</v>
      </c>
      <c r="O149" s="779"/>
      <c r="P149" s="935"/>
      <c r="Q149" s="932" t="s">
        <v>12481</v>
      </c>
      <c r="R149" s="932">
        <f>IF(MID(RIGHT(S149,8),1,1)="M",2021,IF(MID(RIGHT(S149,8),1,1)="N",2022,IF(MID(RIGHT(S149,8),1,1)="P",2023,IF(MID(RIGHT(S149,8),1,1)="R",1994,IF(MID(RIGHT(S149,8),1,1)="S",1995,IF(MID(RIGHT(S149,8),1,1)="T",1996,IF(MID(RIGHT(S149,8),1,1)="V",1997,IF(MID(RIGHT(S149,8),1,1)="W",1998,IF(MID(RIGHT(S149,8),1,1)="X",1999,IF(MID(RIGHT(S149,8),1,1)="Y",2000,IF(MID(RIGHT(S149,8),1,1)="1",2001,IF(MID(RIGHT(S149,8),1,1)="2",2002,IF(MID(RIGHT(S149,8),1,1)="3",2003,IF(MID(RIGHT(S149,8),1,1)="4",2004,IF(MID(RIGHT(S149,8),1,1)="5",2005,IF(MID(RIGHT(S149,8),1,1)="6",2006,IF(MID(RIGHT(S149,8),1,1)="7",2007,IF(MID(RIGHT(S149,8),1,1)="8",2008,IF(MID(RIGHT(S149,8),1,1)="9",2009,IF(MID(RIGHT(S149,8),1,1)="A",2010,IF(MID(RIGHT(S149,8),1,1)="B",2011,IF(MID(RIGHT(S149,8),1,1)="C",2012,IF(MID(RIGHT(S149,8),1,1)="D",2013,IF(MID(RIGHT(S149,8),1,1)="E",2014,IF(MID(RIGHT(S149,8),1,1)="F",2015,IF(MID(RIGHT(S149,8),1,1)="G",2016,IF(MID(RIGHT(S149,8),1,1)="H",2017,IF(MID(RIGHT(S149,8),1,1)="J",2018,IF(MID(RIGHT(S149,8),1,1)="K",2019,IF(MID(RIGHT(S149,8),1,1)="L",2020,""))))))))))))))))))))))))))))))</f>
        <v>2020</v>
      </c>
      <c r="S149" s="932" t="s">
        <v>14620</v>
      </c>
      <c r="T149" s="932">
        <v>2325</v>
      </c>
      <c r="U149" s="1342"/>
      <c r="V149" s="937">
        <v>45605</v>
      </c>
      <c r="W149" s="938" t="s">
        <v>7831</v>
      </c>
      <c r="X149" s="939"/>
    </row>
    <row r="150" spans="1:24" ht="26.25" customHeight="1">
      <c r="A150" s="931"/>
      <c r="B150" s="932"/>
      <c r="C150" s="932" t="s">
        <v>12776</v>
      </c>
      <c r="D150" s="932" t="s">
        <v>191</v>
      </c>
      <c r="E150" s="932"/>
      <c r="F150" s="932"/>
      <c r="G150" s="932"/>
      <c r="H150" s="932"/>
      <c r="I150" s="932"/>
      <c r="J150" s="932"/>
      <c r="K150" s="779" t="s">
        <v>7413</v>
      </c>
      <c r="L150" s="779" t="s">
        <v>14654</v>
      </c>
      <c r="M150" s="932" t="s">
        <v>14635</v>
      </c>
      <c r="N150" s="73" t="s">
        <v>3907</v>
      </c>
      <c r="O150" s="779"/>
      <c r="P150" s="935"/>
      <c r="Q150" s="932" t="s">
        <v>424</v>
      </c>
      <c r="R150" s="932">
        <f>IF(MID(RIGHT(S150,8),1,1)="M",2021,IF(MID(RIGHT(S150,8),1,1)="N",2022,IF(MID(RIGHT(S150,8),1,1)="P",2023,IF(MID(RIGHT(S150,8),1,1)="R",1994,IF(MID(RIGHT(S150,8),1,1)="S",1995,IF(MID(RIGHT(S150,8),1,1)="T",1996,IF(MID(RIGHT(S150,8),1,1)="V",1997,IF(MID(RIGHT(S150,8),1,1)="W",1998,IF(MID(RIGHT(S150,8),1,1)="X",1999,IF(MID(RIGHT(S150,8),1,1)="Y",2000,IF(MID(RIGHT(S150,8),1,1)="1",2001,IF(MID(RIGHT(S150,8),1,1)="2",2002,IF(MID(RIGHT(S150,8),1,1)="3",2003,IF(MID(RIGHT(S150,8),1,1)="4",2004,IF(MID(RIGHT(S150,8),1,1)="5",2005,IF(MID(RIGHT(S150,8),1,1)="6",2006,IF(MID(RIGHT(S150,8),1,1)="7",2007,IF(MID(RIGHT(S150,8),1,1)="8",2008,IF(MID(RIGHT(S150,8),1,1)="9",2009,IF(MID(RIGHT(S150,8),1,1)="A",2010,IF(MID(RIGHT(S150,8),1,1)="B",2011,IF(MID(RIGHT(S150,8),1,1)="C",2012,IF(MID(RIGHT(S150,8),1,1)="D",2013,IF(MID(RIGHT(S150,8),1,1)="E",2014,IF(MID(RIGHT(S150,8),1,1)="F",2015,IF(MID(RIGHT(S150,8),1,1)="G",2016,IF(MID(RIGHT(S150,8),1,1)="H",2017,IF(MID(RIGHT(S150,8),1,1)="J",2018,IF(MID(RIGHT(S150,8),1,1)="K",2019,IF(MID(RIGHT(S150,8),1,1)="L",2020,""))))))))))))))))))))))))))))))</f>
        <v>2017</v>
      </c>
      <c r="S150" s="932" t="s">
        <v>14621</v>
      </c>
      <c r="T150" s="932">
        <v>1235</v>
      </c>
      <c r="U150" s="937"/>
      <c r="V150" s="937">
        <v>45602</v>
      </c>
      <c r="W150" s="938"/>
      <c r="X150" s="939"/>
    </row>
    <row r="151" spans="1:24" ht="26.25" customHeight="1">
      <c r="A151" s="931"/>
      <c r="B151" s="932"/>
      <c r="C151" s="932" t="s">
        <v>12778</v>
      </c>
      <c r="D151" s="932" t="s">
        <v>191</v>
      </c>
      <c r="E151" s="932"/>
      <c r="F151" s="932"/>
      <c r="G151" s="932"/>
      <c r="H151" s="932"/>
      <c r="I151" s="932"/>
      <c r="J151" s="932"/>
      <c r="K151" s="940" t="s">
        <v>8972</v>
      </c>
      <c r="L151" s="779"/>
      <c r="M151" s="932" t="s">
        <v>14640</v>
      </c>
      <c r="N151" s="73" t="s">
        <v>12674</v>
      </c>
      <c r="O151" s="779"/>
      <c r="P151" s="935"/>
      <c r="Q151" s="932" t="s">
        <v>14618</v>
      </c>
      <c r="R151" s="932">
        <f>IF(MID(RIGHT(S151,8),1,1)="M",2021,IF(MID(RIGHT(S151,8),1,1)="N",2022,IF(MID(RIGHT(S151,8),1,1)="P",2023,IF(MID(RIGHT(S151,8),1,1)="R",1994,IF(MID(RIGHT(S151,8),1,1)="S",1995,IF(MID(RIGHT(S151,8),1,1)="T",1996,IF(MID(RIGHT(S151,8),1,1)="V",1997,IF(MID(RIGHT(S151,8),1,1)="W",1998,IF(MID(RIGHT(S151,8),1,1)="X",1999,IF(MID(RIGHT(S151,8),1,1)="Y",2000,IF(MID(RIGHT(S151,8),1,1)="1",2001,IF(MID(RIGHT(S151,8),1,1)="2",2002,IF(MID(RIGHT(S151,8),1,1)="3",2003,IF(MID(RIGHT(S151,8),1,1)="4",2004,IF(MID(RIGHT(S151,8),1,1)="5",2005,IF(MID(RIGHT(S151,8),1,1)="6",2006,IF(MID(RIGHT(S151,8),1,1)="7",2007,IF(MID(RIGHT(S151,8),1,1)="8",2008,IF(MID(RIGHT(S151,8),1,1)="9",2009,IF(MID(RIGHT(S151,8),1,1)="A",2010,IF(MID(RIGHT(S151,8),1,1)="B",2011,IF(MID(RIGHT(S151,8),1,1)="C",2012,IF(MID(RIGHT(S151,8),1,1)="D",2013,IF(MID(RIGHT(S151,8),1,1)="E",2014,IF(MID(RIGHT(S151,8),1,1)="F",2015,IF(MID(RIGHT(S151,8),1,1)="G",2016,IF(MID(RIGHT(S151,8),1,1)="H",2017,IF(MID(RIGHT(S151,8),1,1)="J",2018,IF(MID(RIGHT(S151,8),1,1)="K",2019,IF(MID(RIGHT(S151,8),1,1)="L",2020,""))))))))))))))))))))))))))))))</f>
        <v>2016</v>
      </c>
      <c r="S151" s="932" t="s">
        <v>14622</v>
      </c>
      <c r="T151" s="932">
        <v>2100</v>
      </c>
      <c r="U151" s="936"/>
      <c r="V151" s="937">
        <v>45601</v>
      </c>
      <c r="W151" s="938"/>
      <c r="X151" s="939"/>
    </row>
    <row r="152" spans="1:24" ht="26.25" customHeight="1">
      <c r="A152" s="931"/>
      <c r="B152" s="932"/>
      <c r="C152" s="932" t="s">
        <v>13047</v>
      </c>
      <c r="D152" s="932" t="s">
        <v>191</v>
      </c>
      <c r="E152" s="932"/>
      <c r="F152" s="932"/>
      <c r="G152" s="932"/>
      <c r="H152" s="932"/>
      <c r="I152" s="932"/>
      <c r="J152" s="932"/>
      <c r="K152" s="940"/>
      <c r="L152" s="950"/>
      <c r="M152" s="950"/>
      <c r="N152" s="950"/>
      <c r="O152" s="950"/>
      <c r="P152" s="935"/>
      <c r="Q152" s="932"/>
      <c r="R152" s="932"/>
      <c r="S152" s="933" t="s">
        <v>189</v>
      </c>
      <c r="T152" s="933">
        <v>3700</v>
      </c>
      <c r="U152" s="937"/>
      <c r="V152" s="937">
        <v>45603</v>
      </c>
      <c r="W152" s="938"/>
      <c r="X152" s="939"/>
    </row>
    <row r="153" spans="1:24" ht="26.25" customHeight="1">
      <c r="A153" s="931"/>
      <c r="B153" s="932"/>
      <c r="C153" s="932" t="s">
        <v>10098</v>
      </c>
      <c r="D153" s="932" t="s">
        <v>191</v>
      </c>
      <c r="E153" s="932"/>
      <c r="F153" s="932"/>
      <c r="G153" s="932"/>
      <c r="H153" s="932"/>
      <c r="I153" s="932"/>
      <c r="J153" s="932"/>
      <c r="K153" s="932"/>
      <c r="L153" s="950"/>
      <c r="M153" s="2559" t="s">
        <v>14600</v>
      </c>
      <c r="N153" s="2560"/>
      <c r="O153" s="2560"/>
      <c r="P153" s="2561"/>
      <c r="Q153" s="932"/>
      <c r="R153" s="932"/>
      <c r="S153" s="933" t="s">
        <v>2472</v>
      </c>
      <c r="T153" s="933">
        <f>SUM(T148:T152)</f>
        <v>12065</v>
      </c>
      <c r="U153" s="936"/>
      <c r="V153" s="937">
        <v>45604</v>
      </c>
      <c r="W153" s="938"/>
      <c r="X153" s="939"/>
    </row>
    <row r="154" spans="1:24" ht="26.25" customHeight="1" thickBot="1">
      <c r="A154" s="941"/>
      <c r="B154" s="942"/>
      <c r="C154" s="942" t="s">
        <v>10099</v>
      </c>
      <c r="D154" s="942" t="s">
        <v>4036</v>
      </c>
      <c r="E154" s="942"/>
      <c r="F154" s="942"/>
      <c r="G154" s="942"/>
      <c r="H154" s="942"/>
      <c r="I154" s="942"/>
      <c r="J154" s="942"/>
      <c r="K154" s="611" t="s">
        <v>7412</v>
      </c>
      <c r="L154" s="942"/>
      <c r="M154" s="942"/>
      <c r="N154" s="943"/>
      <c r="O154" s="943"/>
      <c r="P154" s="944"/>
      <c r="Q154" s="942"/>
      <c r="R154" s="942"/>
      <c r="S154" s="945"/>
      <c r="T154" s="945"/>
      <c r="U154" s="946"/>
      <c r="V154" s="947">
        <v>45605</v>
      </c>
      <c r="W154" s="948"/>
      <c r="X154" s="949"/>
    </row>
    <row r="156" spans="1:24" ht="26.25" customHeight="1" thickBot="1">
      <c r="A156" s="445"/>
      <c r="B156" s="445"/>
      <c r="C156" s="445"/>
      <c r="D156" s="445"/>
      <c r="E156" s="445"/>
      <c r="F156" s="445"/>
      <c r="G156" s="445"/>
      <c r="H156" s="445"/>
      <c r="I156" s="445"/>
      <c r="J156" s="445"/>
      <c r="K156" s="1735"/>
      <c r="L156" s="445"/>
      <c r="M156" s="1736"/>
      <c r="N156" s="446"/>
      <c r="O156" s="446"/>
      <c r="P156" s="447"/>
      <c r="Q156" s="445"/>
      <c r="R156" s="445"/>
      <c r="S156" s="445"/>
      <c r="T156" s="445"/>
      <c r="U156" s="448"/>
      <c r="V156" s="449"/>
      <c r="W156" s="450"/>
      <c r="X156" s="450"/>
    </row>
    <row r="157" spans="1:24" ht="26.25" customHeight="1">
      <c r="A157" s="1004" t="s">
        <v>2709</v>
      </c>
      <c r="B157" s="1005"/>
      <c r="C157" s="1802" t="s">
        <v>26</v>
      </c>
      <c r="D157" s="1005" t="s">
        <v>190</v>
      </c>
      <c r="E157" s="1005" t="s">
        <v>191</v>
      </c>
      <c r="F157" s="1005" t="s">
        <v>191</v>
      </c>
      <c r="G157" s="1005" t="s">
        <v>191</v>
      </c>
      <c r="H157" s="1485"/>
      <c r="I157" s="1005" t="s">
        <v>8261</v>
      </c>
      <c r="J157" s="1005" t="s">
        <v>14604</v>
      </c>
      <c r="K157" s="1011" t="s">
        <v>12301</v>
      </c>
      <c r="L157" s="1806" t="s">
        <v>14806</v>
      </c>
      <c r="M157" s="2915" t="s">
        <v>14241</v>
      </c>
      <c r="N157" s="1806"/>
      <c r="O157" s="1852" t="s">
        <v>14988</v>
      </c>
      <c r="P157" s="1806" t="s">
        <v>14661</v>
      </c>
      <c r="Q157" s="1015" t="s">
        <v>14228</v>
      </c>
      <c r="R157" s="1015">
        <f t="shared" ref="R157:R166" si="0">IF(MID(RIGHT(S157,8),1,1)="M",2021,IF(MID(RIGHT(S157,8),1,1)="N",2022,IF(MID(RIGHT(S157,8),1,1)="P",2023,IF(MID(RIGHT(S157,8),1,1)="R",1994,IF(MID(RIGHT(S157,8),1,1)="S",1995,IF(MID(RIGHT(S157,8),1,1)="T",1996,IF(MID(RIGHT(S157,8),1,1)="V",1997,IF(MID(RIGHT(S157,8),1,1)="W",1998,IF(MID(RIGHT(S157,8),1,1)="X",1999,IF(MID(RIGHT(S157,8),1,1)="Y",2000,IF(MID(RIGHT(S157,8),1,1)="1",2001,IF(MID(RIGHT(S157,8),1,1)="2",2002,IF(MID(RIGHT(S157,8),1,1)="3",2003,IF(MID(RIGHT(S157,8),1,1)="4",2004,IF(MID(RIGHT(S157,8),1,1)="5",2005,IF(MID(RIGHT(S157,8),1,1)="6",2006,IF(MID(RIGHT(S157,8),1,1)="7",2007,IF(MID(RIGHT(S157,8),1,1)="8",2008,IF(MID(RIGHT(S157,8),1,1)="9",2009,IF(MID(RIGHT(S157,8),1,1)="A",2010,IF(MID(RIGHT(S157,8),1,1)="B",2011,IF(MID(RIGHT(S157,8),1,1)="C",2012,IF(MID(RIGHT(S157,8),1,1)="D",2013,IF(MID(RIGHT(S157,8),1,1)="E",2014,IF(MID(RIGHT(S157,8),1,1)="F",2015,IF(MID(RIGHT(S157,8),1,1)="G",2016,IF(MID(RIGHT(S157,8),1,1)="H",2017,IF(MID(RIGHT(S157,8),1,1)="J",2018,IF(MID(RIGHT(S157,8),1,1)="K",2019,IF(MID(RIGHT(S157,8),1,1)="L",2020,""))))))))))))))))))))))))))))))</f>
        <v>2016</v>
      </c>
      <c r="S157" s="1015" t="s">
        <v>14605</v>
      </c>
      <c r="T157" s="1015">
        <v>1600</v>
      </c>
      <c r="U157" s="1412">
        <v>45558</v>
      </c>
      <c r="V157" s="1016">
        <v>45588</v>
      </c>
      <c r="W157" s="1017">
        <v>1650</v>
      </c>
      <c r="X157" s="1018">
        <f t="shared" ref="X157:X166" si="1">W157+50</f>
        <v>1700</v>
      </c>
    </row>
    <row r="158" spans="1:24" ht="26.25" customHeight="1">
      <c r="A158" s="1006"/>
      <c r="B158" s="1007"/>
      <c r="C158" s="1803"/>
      <c r="D158" s="1007"/>
      <c r="E158" s="1007" t="s">
        <v>191</v>
      </c>
      <c r="F158" s="1007" t="s">
        <v>191</v>
      </c>
      <c r="G158" s="1007" t="s">
        <v>191</v>
      </c>
      <c r="H158" s="1493"/>
      <c r="I158" s="1007"/>
      <c r="J158" s="1794" t="s">
        <v>14722</v>
      </c>
      <c r="K158" s="1013"/>
      <c r="L158" s="2918" t="s">
        <v>14735</v>
      </c>
      <c r="M158" s="2916"/>
      <c r="N158" s="1818"/>
      <c r="O158" s="2919" t="s">
        <v>14988</v>
      </c>
      <c r="P158" s="2918" t="s">
        <v>14660</v>
      </c>
      <c r="Q158" s="1019" t="s">
        <v>9021</v>
      </c>
      <c r="R158" s="1019">
        <f t="shared" si="0"/>
        <v>2016</v>
      </c>
      <c r="S158" s="1019" t="s">
        <v>14606</v>
      </c>
      <c r="T158" s="1019">
        <v>1810</v>
      </c>
      <c r="U158" s="1023">
        <v>45561</v>
      </c>
      <c r="V158" s="1020">
        <v>45591</v>
      </c>
      <c r="W158" s="1021">
        <v>1650</v>
      </c>
      <c r="X158" s="1022">
        <f t="shared" si="1"/>
        <v>1700</v>
      </c>
    </row>
    <row r="159" spans="1:24" ht="26.25" customHeight="1">
      <c r="A159" s="1566"/>
      <c r="B159" s="1565"/>
      <c r="C159" s="1803"/>
      <c r="D159" s="1565"/>
      <c r="E159" s="1565" t="s">
        <v>191</v>
      </c>
      <c r="F159" s="1565" t="s">
        <v>191</v>
      </c>
      <c r="G159" s="1565" t="s">
        <v>191</v>
      </c>
      <c r="H159" s="1493"/>
      <c r="I159" s="1565"/>
      <c r="J159" s="1822" t="s">
        <v>11594</v>
      </c>
      <c r="K159" s="1563"/>
      <c r="L159" s="2908"/>
      <c r="M159" s="2916"/>
      <c r="N159" s="1013"/>
      <c r="O159" s="2920"/>
      <c r="P159" s="2908"/>
      <c r="Q159" s="1564" t="s">
        <v>7104</v>
      </c>
      <c r="R159" s="1564">
        <f t="shared" si="0"/>
        <v>2016</v>
      </c>
      <c r="S159" s="1564" t="s">
        <v>14607</v>
      </c>
      <c r="T159" s="1564">
        <v>1250</v>
      </c>
      <c r="U159" s="1569"/>
      <c r="V159" s="1857">
        <v>45595</v>
      </c>
      <c r="W159" s="1021">
        <v>1650</v>
      </c>
      <c r="X159" s="1022">
        <f t="shared" si="1"/>
        <v>1700</v>
      </c>
    </row>
    <row r="160" spans="1:24" ht="26.25" customHeight="1">
      <c r="A160" s="1006"/>
      <c r="B160" s="1007"/>
      <c r="C160" s="1803"/>
      <c r="D160" s="1007"/>
      <c r="E160" s="1565" t="s">
        <v>191</v>
      </c>
      <c r="F160" s="1565" t="s">
        <v>191</v>
      </c>
      <c r="G160" s="1565" t="s">
        <v>191</v>
      </c>
      <c r="H160" s="1493"/>
      <c r="I160" s="1007"/>
      <c r="J160" s="1546"/>
      <c r="K160" s="1013"/>
      <c r="L160" s="2909"/>
      <c r="M160" s="2917"/>
      <c r="N160" s="1013"/>
      <c r="O160" s="2921"/>
      <c r="P160" s="2909"/>
      <c r="Q160" s="1019" t="s">
        <v>7104</v>
      </c>
      <c r="R160" s="1019">
        <f t="shared" si="0"/>
        <v>2016</v>
      </c>
      <c r="S160" s="1019" t="s">
        <v>14608</v>
      </c>
      <c r="T160" s="1019">
        <v>1250</v>
      </c>
      <c r="U160" s="1020"/>
      <c r="V160" s="1020"/>
      <c r="W160" s="1021">
        <v>1650</v>
      </c>
      <c r="X160" s="1022">
        <f t="shared" si="1"/>
        <v>1700</v>
      </c>
    </row>
    <row r="161" spans="1:24" ht="26.25" customHeight="1">
      <c r="A161" s="1553"/>
      <c r="B161" s="1546"/>
      <c r="C161" s="1803"/>
      <c r="D161" s="1007"/>
      <c r="E161" s="1565" t="s">
        <v>191</v>
      </c>
      <c r="F161" s="1565" t="s">
        <v>191</v>
      </c>
      <c r="G161" s="1565" t="s">
        <v>191</v>
      </c>
      <c r="H161" s="1493"/>
      <c r="I161" s="1546"/>
      <c r="J161" s="1007"/>
      <c r="K161" s="1545"/>
      <c r="L161" s="2756" t="s">
        <v>14721</v>
      </c>
      <c r="M161" s="2756" t="s">
        <v>14633</v>
      </c>
      <c r="N161" s="1013"/>
      <c r="O161" s="2912" t="s">
        <v>14988</v>
      </c>
      <c r="P161" s="2756" t="s">
        <v>14234</v>
      </c>
      <c r="Q161" s="1554" t="s">
        <v>14228</v>
      </c>
      <c r="R161" s="1019">
        <f t="shared" si="0"/>
        <v>2017</v>
      </c>
      <c r="S161" s="1019" t="s">
        <v>14628</v>
      </c>
      <c r="T161" s="1554">
        <v>1600</v>
      </c>
      <c r="U161" s="1555"/>
      <c r="V161" s="1555"/>
      <c r="W161" s="1021">
        <v>1650</v>
      </c>
      <c r="X161" s="1022">
        <f t="shared" si="1"/>
        <v>1700</v>
      </c>
    </row>
    <row r="162" spans="1:24" ht="26.25" customHeight="1">
      <c r="A162" s="1553"/>
      <c r="B162" s="1546"/>
      <c r="C162" s="1803"/>
      <c r="D162" s="1546"/>
      <c r="E162" s="1565" t="s">
        <v>191</v>
      </c>
      <c r="F162" s="1565" t="s">
        <v>191</v>
      </c>
      <c r="G162" s="1565" t="s">
        <v>191</v>
      </c>
      <c r="H162" s="1493"/>
      <c r="I162" s="1546"/>
      <c r="J162" s="1546"/>
      <c r="K162" s="1545"/>
      <c r="L162" s="2758"/>
      <c r="M162" s="2758"/>
      <c r="N162" s="1545"/>
      <c r="O162" s="2913"/>
      <c r="P162" s="2758"/>
      <c r="Q162" s="1019" t="s">
        <v>10603</v>
      </c>
      <c r="R162" s="1019">
        <f t="shared" si="0"/>
        <v>2012</v>
      </c>
      <c r="S162" s="1554" t="s">
        <v>14629</v>
      </c>
      <c r="T162" s="1554">
        <v>1290</v>
      </c>
      <c r="U162" s="1555"/>
      <c r="V162" s="1555"/>
      <c r="W162" s="1021">
        <v>1650</v>
      </c>
      <c r="X162" s="1022">
        <f t="shared" si="1"/>
        <v>1700</v>
      </c>
    </row>
    <row r="163" spans="1:24" ht="26.25" customHeight="1">
      <c r="A163" s="1553"/>
      <c r="B163" s="1546"/>
      <c r="C163" s="1803"/>
      <c r="D163" s="1546"/>
      <c r="E163" s="1565" t="s">
        <v>191</v>
      </c>
      <c r="F163" s="1565" t="s">
        <v>191</v>
      </c>
      <c r="G163" s="1565" t="s">
        <v>191</v>
      </c>
      <c r="H163" s="1493"/>
      <c r="I163" s="1546"/>
      <c r="J163" s="1546"/>
      <c r="K163" s="1545"/>
      <c r="L163" s="2758"/>
      <c r="M163" s="2758"/>
      <c r="N163" s="1545"/>
      <c r="O163" s="2913"/>
      <c r="P163" s="2758"/>
      <c r="Q163" s="1564" t="s">
        <v>10547</v>
      </c>
      <c r="R163" s="1019">
        <f t="shared" si="0"/>
        <v>2014</v>
      </c>
      <c r="S163" s="1554" t="s">
        <v>14630</v>
      </c>
      <c r="T163" s="1554">
        <v>1260</v>
      </c>
      <c r="U163" s="1555"/>
      <c r="V163" s="1555"/>
      <c r="W163" s="1021">
        <v>1650</v>
      </c>
      <c r="X163" s="1022">
        <f t="shared" si="1"/>
        <v>1700</v>
      </c>
    </row>
    <row r="164" spans="1:24" ht="26.25" customHeight="1">
      <c r="A164" s="1553"/>
      <c r="B164" s="1546"/>
      <c r="C164" s="1803"/>
      <c r="D164" s="1546"/>
      <c r="E164" s="1565" t="s">
        <v>191</v>
      </c>
      <c r="F164" s="1565" t="s">
        <v>191</v>
      </c>
      <c r="G164" s="1565" t="s">
        <v>191</v>
      </c>
      <c r="H164" s="1493"/>
      <c r="I164" s="1546"/>
      <c r="J164" s="1546"/>
      <c r="K164" s="1545"/>
      <c r="L164" s="2758"/>
      <c r="M164" s="2758"/>
      <c r="N164" s="1545"/>
      <c r="O164" s="2913"/>
      <c r="P164" s="2758"/>
      <c r="Q164" s="1564" t="s">
        <v>10547</v>
      </c>
      <c r="R164" s="1019">
        <f t="shared" si="0"/>
        <v>2011</v>
      </c>
      <c r="S164" s="1554" t="s">
        <v>14631</v>
      </c>
      <c r="T164" s="1554">
        <v>1260</v>
      </c>
      <c r="U164" s="1555"/>
      <c r="V164" s="1555"/>
      <c r="W164" s="1021">
        <v>1650</v>
      </c>
      <c r="X164" s="1022">
        <f t="shared" si="1"/>
        <v>1700</v>
      </c>
    </row>
    <row r="165" spans="1:24" ht="26.25" customHeight="1">
      <c r="A165" s="1553"/>
      <c r="B165" s="1546"/>
      <c r="C165" s="1803"/>
      <c r="D165" s="1546"/>
      <c r="E165" s="1565" t="s">
        <v>191</v>
      </c>
      <c r="F165" s="1565" t="s">
        <v>191</v>
      </c>
      <c r="G165" s="1565" t="s">
        <v>191</v>
      </c>
      <c r="H165" s="1493"/>
      <c r="I165" s="1546"/>
      <c r="J165" s="1546"/>
      <c r="K165" s="1545"/>
      <c r="L165" s="2758"/>
      <c r="M165" s="2758"/>
      <c r="N165" s="1818"/>
      <c r="O165" s="2913"/>
      <c r="P165" s="2758"/>
      <c r="Q165" s="1564" t="s">
        <v>198</v>
      </c>
      <c r="R165" s="1019">
        <f t="shared" si="0"/>
        <v>2015</v>
      </c>
      <c r="S165" s="1554" t="s">
        <v>14632</v>
      </c>
      <c r="T165" s="1554">
        <v>1600</v>
      </c>
      <c r="U165" s="1555"/>
      <c r="V165" s="1555"/>
      <c r="W165" s="1021">
        <v>1650</v>
      </c>
      <c r="X165" s="1022">
        <f t="shared" si="1"/>
        <v>1700</v>
      </c>
    </row>
    <row r="166" spans="1:24" ht="26.25" customHeight="1">
      <c r="A166" s="1553"/>
      <c r="B166" s="1546"/>
      <c r="C166" s="1803"/>
      <c r="D166" s="1546"/>
      <c r="E166" s="1565" t="s">
        <v>191</v>
      </c>
      <c r="F166" s="1565" t="s">
        <v>191</v>
      </c>
      <c r="G166" s="1565" t="s">
        <v>191</v>
      </c>
      <c r="H166" s="1493"/>
      <c r="I166" s="1546"/>
      <c r="J166" s="1546"/>
      <c r="K166" s="1545"/>
      <c r="L166" s="2757"/>
      <c r="M166" s="2757"/>
      <c r="N166" s="1818"/>
      <c r="O166" s="2914"/>
      <c r="P166" s="2757"/>
      <c r="Q166" s="1564" t="s">
        <v>423</v>
      </c>
      <c r="R166" s="1019">
        <f t="shared" si="0"/>
        <v>2017</v>
      </c>
      <c r="S166" s="1554" t="s">
        <v>14736</v>
      </c>
      <c r="T166" s="1554">
        <v>1607</v>
      </c>
      <c r="U166" s="1555"/>
      <c r="V166" s="1555"/>
      <c r="W166" s="1557">
        <v>1750</v>
      </c>
      <c r="X166" s="1022">
        <f t="shared" si="1"/>
        <v>1800</v>
      </c>
    </row>
    <row r="167" spans="1:24" ht="26.25" customHeight="1">
      <c r="A167" s="1553"/>
      <c r="B167" s="1546"/>
      <c r="C167" s="1791" t="s">
        <v>3121</v>
      </c>
      <c r="D167" s="1546"/>
      <c r="E167" s="1546"/>
      <c r="F167" s="1546"/>
      <c r="G167" s="1546"/>
      <c r="H167" s="1007"/>
      <c r="I167" s="1546"/>
      <c r="J167" s="1546"/>
      <c r="K167" s="1545"/>
      <c r="L167" s="425" t="s">
        <v>3590</v>
      </c>
      <c r="M167" s="1545"/>
      <c r="N167" s="1013"/>
      <c r="O167" s="1545"/>
      <c r="P167" s="1545"/>
      <c r="Q167" s="1546"/>
      <c r="R167" s="1546"/>
      <c r="S167" s="1546"/>
      <c r="T167" s="1546"/>
      <c r="U167" s="1555"/>
      <c r="V167" s="1555"/>
      <c r="W167" s="1851">
        <f>SUM(W157:W166)</f>
        <v>16600</v>
      </c>
      <c r="X167" s="1824">
        <f>SUM(X157:X166)</f>
        <v>17100</v>
      </c>
    </row>
    <row r="168" spans="1:24" ht="26.25" customHeight="1" thickBot="1">
      <c r="A168" s="1008"/>
      <c r="B168" s="1009"/>
      <c r="C168" s="1009"/>
      <c r="D168" s="1009"/>
      <c r="E168" s="1009"/>
      <c r="F168" s="1009"/>
      <c r="G168" s="1009"/>
      <c r="H168" s="1009"/>
      <c r="I168" s="1009"/>
      <c r="J168" s="1009"/>
      <c r="K168" s="611" t="s">
        <v>14144</v>
      </c>
      <c r="L168" s="1009"/>
      <c r="M168" s="1009"/>
      <c r="N168" s="1014"/>
      <c r="O168" s="1014"/>
      <c r="P168" s="1025"/>
      <c r="Q168" s="1009"/>
      <c r="R168" s="1009"/>
      <c r="S168" s="1026"/>
      <c r="T168" s="1026"/>
      <c r="U168" s="1027"/>
      <c r="V168" s="1028"/>
      <c r="W168" s="1133" t="s">
        <v>14371</v>
      </c>
      <c r="X168" s="1850">
        <f>X167+300</f>
        <v>17400</v>
      </c>
    </row>
    <row r="174" spans="1:24" ht="26.25" customHeight="1">
      <c r="S174" s="5" t="s">
        <v>14598</v>
      </c>
      <c r="T174" s="5">
        <v>5200</v>
      </c>
    </row>
    <row r="175" spans="1:24" ht="26.25" customHeight="1">
      <c r="S175" s="5" t="s">
        <v>14599</v>
      </c>
    </row>
  </sheetData>
  <autoFilter ref="B2:X2" xr:uid="{00000000-0009-0000-0000-000015000000}"/>
  <mergeCells count="38">
    <mergeCell ref="L158:L160"/>
    <mergeCell ref="L161:L166"/>
    <mergeCell ref="A1:X1"/>
    <mergeCell ref="M123:P123"/>
    <mergeCell ref="M26:O26"/>
    <mergeCell ref="M22:M24"/>
    <mergeCell ref="M4:M6"/>
    <mergeCell ref="M9:P9"/>
    <mergeCell ref="Q44:R44"/>
    <mergeCell ref="M31:M34"/>
    <mergeCell ref="M40:M43"/>
    <mergeCell ref="M50:M53"/>
    <mergeCell ref="M82:P82"/>
    <mergeCell ref="M109:M112"/>
    <mergeCell ref="P161:P166"/>
    <mergeCell ref="M63:O63"/>
    <mergeCell ref="M77:M79"/>
    <mergeCell ref="P77:P79"/>
    <mergeCell ref="M72:P72"/>
    <mergeCell ref="M118:M121"/>
    <mergeCell ref="M125:M128"/>
    <mergeCell ref="M113:O113"/>
    <mergeCell ref="M86:M89"/>
    <mergeCell ref="M90:O90"/>
    <mergeCell ref="M161:M166"/>
    <mergeCell ref="M148:M149"/>
    <mergeCell ref="M134:M135"/>
    <mergeCell ref="M99:O99"/>
    <mergeCell ref="M106:O106"/>
    <mergeCell ref="M139:P139"/>
    <mergeCell ref="M141:M143"/>
    <mergeCell ref="M157:M160"/>
    <mergeCell ref="P158:P160"/>
    <mergeCell ref="M146:P146"/>
    <mergeCell ref="M153:P153"/>
    <mergeCell ref="M130:P130"/>
    <mergeCell ref="O158:O160"/>
    <mergeCell ref="O161:O166"/>
  </mergeCells>
  <phoneticPr fontId="16" type="noConversion"/>
  <conditionalFormatting sqref="L30">
    <cfRule type="duplicateValues" dxfId="1443" priority="193"/>
  </conditionalFormatting>
  <conditionalFormatting sqref="L57">
    <cfRule type="duplicateValues" dxfId="1442" priority="24"/>
  </conditionalFormatting>
  <conditionalFormatting sqref="L58">
    <cfRule type="duplicateValues" dxfId="1441" priority="22"/>
  </conditionalFormatting>
  <conditionalFormatting sqref="L59 L61:L63">
    <cfRule type="duplicateValues" dxfId="1440" priority="21"/>
  </conditionalFormatting>
  <conditionalFormatting sqref="L60">
    <cfRule type="duplicateValues" dxfId="1439" priority="16"/>
  </conditionalFormatting>
  <conditionalFormatting sqref="L64:L65">
    <cfRule type="duplicateValues" dxfId="1438" priority="17"/>
  </conditionalFormatting>
  <conditionalFormatting sqref="L67">
    <cfRule type="duplicateValues" dxfId="1437" priority="6770"/>
  </conditionalFormatting>
  <conditionalFormatting sqref="L68">
    <cfRule type="duplicateValues" dxfId="1436" priority="30"/>
  </conditionalFormatting>
  <conditionalFormatting sqref="L69">
    <cfRule type="duplicateValues" dxfId="1435" priority="1"/>
  </conditionalFormatting>
  <conditionalFormatting sqref="L74">
    <cfRule type="duplicateValues" dxfId="1434" priority="33"/>
  </conditionalFormatting>
  <conditionalFormatting sqref="L117">
    <cfRule type="duplicateValues" dxfId="1433" priority="54"/>
  </conditionalFormatting>
  <conditionalFormatting sqref="L118">
    <cfRule type="duplicateValues" dxfId="1432" priority="52"/>
  </conditionalFormatting>
  <conditionalFormatting sqref="L119">
    <cfRule type="duplicateValues" dxfId="1431" priority="49"/>
  </conditionalFormatting>
  <conditionalFormatting sqref="L120:L123">
    <cfRule type="duplicateValues" dxfId="1430" priority="48"/>
  </conditionalFormatting>
  <conditionalFormatting sqref="L125">
    <cfRule type="duplicateValues" dxfId="1429" priority="42"/>
  </conditionalFormatting>
  <conditionalFormatting sqref="L126">
    <cfRule type="duplicateValues" dxfId="1428" priority="39"/>
  </conditionalFormatting>
  <conditionalFormatting sqref="L127:L130">
    <cfRule type="duplicateValues" dxfId="1427" priority="38"/>
  </conditionalFormatting>
  <conditionalFormatting sqref="L167">
    <cfRule type="duplicateValues" dxfId="1426" priority="6"/>
  </conditionalFormatting>
  <conditionalFormatting sqref="M9">
    <cfRule type="duplicateValues" dxfId="1425" priority="26"/>
  </conditionalFormatting>
  <conditionalFormatting sqref="M72">
    <cfRule type="duplicateValues" dxfId="1424" priority="27"/>
  </conditionalFormatting>
  <conditionalFormatting sqref="M82">
    <cfRule type="duplicateValues" dxfId="1423" priority="34"/>
  </conditionalFormatting>
  <conditionalFormatting sqref="M118">
    <cfRule type="duplicateValues" dxfId="1422" priority="51"/>
  </conditionalFormatting>
  <conditionalFormatting sqref="M123">
    <cfRule type="duplicateValues" dxfId="1421" priority="46"/>
  </conditionalFormatting>
  <conditionalFormatting sqref="M125">
    <cfRule type="duplicateValues" dxfId="1420" priority="41"/>
  </conditionalFormatting>
  <conditionalFormatting sqref="M130">
    <cfRule type="duplicateValues" dxfId="1419" priority="14"/>
  </conditionalFormatting>
  <conditionalFormatting sqref="M139">
    <cfRule type="duplicateValues" dxfId="1418" priority="13"/>
  </conditionalFormatting>
  <conditionalFormatting sqref="M146">
    <cfRule type="duplicateValues" dxfId="1417" priority="11"/>
  </conditionalFormatting>
  <conditionalFormatting sqref="M153">
    <cfRule type="duplicateValues" dxfId="1416" priority="10"/>
  </conditionalFormatting>
  <conditionalFormatting sqref="M122:P122">
    <cfRule type="duplicateValues" dxfId="1415" priority="45"/>
  </conditionalFormatting>
  <conditionalFormatting sqref="M129:P129">
    <cfRule type="duplicateValues" dxfId="1414" priority="35"/>
  </conditionalFormatting>
  <conditionalFormatting sqref="N119">
    <cfRule type="duplicateValues" dxfId="1413" priority="47"/>
  </conditionalFormatting>
  <conditionalFormatting sqref="N124">
    <cfRule type="duplicateValues" dxfId="1412" priority="56"/>
  </conditionalFormatting>
  <conditionalFormatting sqref="N126">
    <cfRule type="duplicateValues" dxfId="1411" priority="5"/>
  </conditionalFormatting>
  <conditionalFormatting sqref="N131">
    <cfRule type="duplicateValues" dxfId="1410" priority="44"/>
  </conditionalFormatting>
  <conditionalFormatting sqref="N135">
    <cfRule type="duplicateValues" dxfId="1409" priority="4"/>
  </conditionalFormatting>
  <conditionalFormatting sqref="N142">
    <cfRule type="duplicateValues" dxfId="1408" priority="3"/>
  </conditionalFormatting>
  <conditionalFormatting sqref="N149">
    <cfRule type="duplicateValues" dxfId="1407" priority="2"/>
  </conditionalFormatting>
  <conditionalFormatting sqref="O119 O121">
    <cfRule type="duplicateValues" dxfId="1406" priority="53"/>
  </conditionalFormatting>
  <conditionalFormatting sqref="O126 O128">
    <cfRule type="duplicateValues" dxfId="1405" priority="43"/>
  </conditionalFormatting>
  <conditionalFormatting sqref="S30">
    <cfRule type="duplicateValues" dxfId="1404" priority="194"/>
  </conditionalFormatting>
  <conditionalFormatting sqref="S57">
    <cfRule type="duplicateValues" dxfId="1403" priority="25"/>
  </conditionalFormatting>
  <conditionalFormatting sqref="S58">
    <cfRule type="duplicateValues" dxfId="1402" priority="23"/>
  </conditionalFormatting>
  <conditionalFormatting sqref="S59:S62">
    <cfRule type="duplicateValues" dxfId="1401" priority="20"/>
  </conditionalFormatting>
  <conditionalFormatting sqref="S63">
    <cfRule type="duplicateValues" dxfId="1400" priority="19"/>
  </conditionalFormatting>
  <conditionalFormatting sqref="S64:S65">
    <cfRule type="duplicateValues" dxfId="1399" priority="18"/>
  </conditionalFormatting>
  <conditionalFormatting sqref="S67">
    <cfRule type="duplicateValues" dxfId="1398" priority="6772"/>
  </conditionalFormatting>
  <conditionalFormatting sqref="S68:S70">
    <cfRule type="duplicateValues" dxfId="1397" priority="29"/>
  </conditionalFormatting>
  <conditionalFormatting sqref="S71">
    <cfRule type="duplicateValues" dxfId="1396" priority="28"/>
  </conditionalFormatting>
  <conditionalFormatting sqref="S117">
    <cfRule type="duplicateValues" dxfId="1395" priority="55"/>
  </conditionalFormatting>
  <conditionalFormatting sqref="S157:S159">
    <cfRule type="duplicateValues" dxfId="1394" priority="8"/>
  </conditionalFormatting>
  <conditionalFormatting sqref="S160">
    <cfRule type="duplicateValues" dxfId="1393" priority="9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3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X199"/>
  <sheetViews>
    <sheetView showGridLines="0" zoomScale="55" zoomScaleNormal="55" zoomScaleSheetLayoutView="70" workbookViewId="0">
      <pane ySplit="2" topLeftCell="A46" activePane="bottomLeft" state="frozen"/>
      <selection activeCell="M87" sqref="M87"/>
      <selection pane="bottomLeft" activeCell="L61" sqref="A61:XFD69"/>
    </sheetView>
  </sheetViews>
  <sheetFormatPr defaultRowHeight="26.25" customHeight="1"/>
  <cols>
    <col min="1" max="1" width="6.77734375" style="5" customWidth="1"/>
    <col min="2" max="2" width="6.77734375" style="5" hidden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14650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>
      <c r="A3" s="4"/>
      <c r="B3" s="4"/>
      <c r="C3" s="4"/>
      <c r="D3" s="4"/>
      <c r="E3" s="4"/>
      <c r="F3" s="4"/>
      <c r="G3" s="4"/>
      <c r="H3" s="4"/>
      <c r="I3" s="4"/>
      <c r="J3" s="4"/>
      <c r="K3" s="451"/>
      <c r="L3" s="4"/>
      <c r="M3" s="4"/>
      <c r="N3" s="451"/>
      <c r="O3" s="451"/>
      <c r="P3" s="452"/>
      <c r="Q3" s="4"/>
      <c r="R3" s="4"/>
      <c r="S3" s="4"/>
      <c r="T3" s="4"/>
      <c r="U3" s="453"/>
      <c r="V3" s="454"/>
      <c r="W3" s="455"/>
      <c r="X3" s="455"/>
    </row>
    <row r="4" spans="1:24" ht="26.25" customHeight="1">
      <c r="A4" s="1004" t="s">
        <v>188</v>
      </c>
      <c r="B4" s="1005"/>
      <c r="C4" s="1005" t="s">
        <v>26</v>
      </c>
      <c r="D4" s="1005" t="s">
        <v>190</v>
      </c>
      <c r="E4" s="1005" t="s">
        <v>191</v>
      </c>
      <c r="F4" s="1005" t="s">
        <v>191</v>
      </c>
      <c r="G4" s="1005" t="s">
        <v>191</v>
      </c>
      <c r="H4" s="1005" t="s">
        <v>191</v>
      </c>
      <c r="I4" s="1005" t="s">
        <v>13473</v>
      </c>
      <c r="J4" s="1010" t="s">
        <v>14676</v>
      </c>
      <c r="K4" s="1011" t="s">
        <v>11854</v>
      </c>
      <c r="L4" s="1005" t="s">
        <v>14716</v>
      </c>
      <c r="M4" s="2847" t="s">
        <v>14715</v>
      </c>
      <c r="N4" s="1011" t="s">
        <v>14742</v>
      </c>
      <c r="O4" s="1011">
        <v>870858</v>
      </c>
      <c r="P4" s="1015"/>
      <c r="Q4" s="1005" t="s">
        <v>14677</v>
      </c>
      <c r="R4" s="1005">
        <v>2015</v>
      </c>
      <c r="S4" s="1005" t="s">
        <v>14694</v>
      </c>
      <c r="T4" s="1005">
        <v>2000</v>
      </c>
      <c r="U4" s="1016">
        <v>45566</v>
      </c>
      <c r="V4" s="1016"/>
      <c r="W4" s="1017">
        <v>8300</v>
      </c>
      <c r="X4" s="1788">
        <v>9000</v>
      </c>
    </row>
    <row r="5" spans="1:24" ht="26.25" customHeight="1">
      <c r="A5" s="1006"/>
      <c r="B5" s="1007"/>
      <c r="C5" s="320" t="s">
        <v>3121</v>
      </c>
      <c r="D5" s="1007"/>
      <c r="E5" s="1007"/>
      <c r="F5" s="1007"/>
      <c r="G5" s="1007"/>
      <c r="H5" s="1007"/>
      <c r="I5" s="1007" t="s">
        <v>3598</v>
      </c>
      <c r="J5" s="317" t="s">
        <v>14679</v>
      </c>
      <c r="K5" s="1012" t="s">
        <v>195</v>
      </c>
      <c r="L5" s="1007" t="s">
        <v>14706</v>
      </c>
      <c r="M5" s="2787"/>
      <c r="N5" s="73" t="s">
        <v>2431</v>
      </c>
      <c r="O5" s="1525"/>
      <c r="P5" s="1019"/>
      <c r="Q5" s="1007" t="s">
        <v>361</v>
      </c>
      <c r="R5" s="1007">
        <v>2018</v>
      </c>
      <c r="S5" s="1007" t="s">
        <v>14695</v>
      </c>
      <c r="T5" s="1007">
        <v>2060</v>
      </c>
      <c r="U5" s="1177">
        <v>45567</v>
      </c>
      <c r="V5" s="1020"/>
      <c r="W5" s="1845">
        <v>300</v>
      </c>
      <c r="X5" s="1022">
        <v>9100</v>
      </c>
    </row>
    <row r="6" spans="1:24" ht="26.25" customHeight="1">
      <c r="A6" s="1006"/>
      <c r="B6" s="1007"/>
      <c r="C6" s="1007" t="s">
        <v>12776</v>
      </c>
      <c r="D6" s="1007" t="s">
        <v>191</v>
      </c>
      <c r="E6" s="1007"/>
      <c r="F6" s="1007"/>
      <c r="G6" s="1007"/>
      <c r="H6" s="1007"/>
      <c r="I6" s="1007" t="s">
        <v>14709</v>
      </c>
      <c r="J6" s="320" t="s">
        <v>14678</v>
      </c>
      <c r="K6" s="1013" t="s">
        <v>14675</v>
      </c>
      <c r="L6" s="1007" t="s">
        <v>14707</v>
      </c>
      <c r="M6" s="2787"/>
      <c r="N6" s="73" t="s">
        <v>7035</v>
      </c>
      <c r="O6" s="1013"/>
      <c r="P6" s="1019"/>
      <c r="Q6" s="1007" t="s">
        <v>361</v>
      </c>
      <c r="R6" s="1565">
        <f>IF(MID(RIGHT(S6,8),1,1)="M",2021,IF(MID(RIGHT(S6,8),1,1)="N",2022,IF(MID(RIGHT(S6,8),1,1)="P",2023,IF(MID(RIGHT(S6,8),1,1)="R",1994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2016</v>
      </c>
      <c r="S6" s="1007" t="s">
        <v>14696</v>
      </c>
      <c r="T6" s="1007">
        <v>2060</v>
      </c>
      <c r="U6" s="1020"/>
      <c r="V6" s="1020"/>
      <c r="W6" s="359">
        <f>W4+W5</f>
        <v>8600</v>
      </c>
      <c r="X6" s="1022" t="s">
        <v>14848</v>
      </c>
    </row>
    <row r="7" spans="1:24" ht="26.25" customHeight="1">
      <c r="A7" s="1006"/>
      <c r="B7" s="1007"/>
      <c r="C7" s="1007" t="s">
        <v>12778</v>
      </c>
      <c r="D7" s="1007" t="s">
        <v>191</v>
      </c>
      <c r="E7" s="1007"/>
      <c r="F7" s="1007"/>
      <c r="G7" s="1007"/>
      <c r="H7" s="1007"/>
      <c r="I7" s="1007"/>
      <c r="J7" s="320" t="s">
        <v>14681</v>
      </c>
      <c r="K7" s="1013" t="s">
        <v>11891</v>
      </c>
      <c r="L7" s="1007" t="s">
        <v>14708</v>
      </c>
      <c r="M7" s="2786"/>
      <c r="N7" s="73" t="s">
        <v>12196</v>
      </c>
      <c r="O7" s="1013"/>
      <c r="P7" s="1019"/>
      <c r="Q7" s="1007" t="s">
        <v>378</v>
      </c>
      <c r="R7" s="1007">
        <f>IF(MID(RIGHT(S7,8),1,1)="M",2021,IF(MID(RIGHT(S7,8),1,1)="N",2022,IF(MID(RIGHT(S7,8),1,1)="P",2023,IF(MID(RIGHT(S7,8),1,1)="R",1994,IF(MID(RIGHT(S7,8),1,1)="S",1995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2015</v>
      </c>
      <c r="S7" s="1007" t="s">
        <v>14697</v>
      </c>
      <c r="T7" s="1007">
        <v>1970</v>
      </c>
      <c r="U7" s="1023"/>
      <c r="V7" s="1023"/>
      <c r="W7" s="1021" t="s">
        <v>14850</v>
      </c>
      <c r="X7" s="1022"/>
    </row>
    <row r="8" spans="1:24" ht="26.25" customHeight="1">
      <c r="A8" s="1006"/>
      <c r="B8" s="1007"/>
      <c r="C8" s="1007" t="s">
        <v>13047</v>
      </c>
      <c r="D8" s="1007" t="s">
        <v>191</v>
      </c>
      <c r="E8" s="1007"/>
      <c r="F8" s="1007"/>
      <c r="G8" s="1007"/>
      <c r="H8" s="1007"/>
      <c r="I8" s="1007"/>
      <c r="J8" s="1007"/>
      <c r="K8" s="1013"/>
      <c r="L8" s="1007"/>
      <c r="M8" s="1007"/>
      <c r="N8" s="1007"/>
      <c r="O8" s="1007"/>
      <c r="P8" s="1019"/>
      <c r="Q8" s="1007"/>
      <c r="R8" s="1007"/>
      <c r="S8" s="1024" t="s">
        <v>189</v>
      </c>
      <c r="T8" s="1024">
        <v>3880</v>
      </c>
      <c r="U8" s="1020"/>
      <c r="V8" s="1020"/>
      <c r="W8" s="1021"/>
      <c r="X8" s="1022"/>
    </row>
    <row r="9" spans="1:24" ht="26.25" customHeight="1">
      <c r="A9" s="1006"/>
      <c r="B9" s="1007"/>
      <c r="C9" s="1007" t="s">
        <v>12213</v>
      </c>
      <c r="D9" s="1007" t="s">
        <v>191</v>
      </c>
      <c r="E9" s="1007"/>
      <c r="F9" s="1007"/>
      <c r="G9" s="1007"/>
      <c r="H9" s="1007"/>
      <c r="I9" s="1007"/>
      <c r="J9" s="1790" t="s">
        <v>13763</v>
      </c>
      <c r="K9" s="1013"/>
      <c r="L9" s="1007"/>
      <c r="M9" s="1007"/>
      <c r="N9" s="1013"/>
      <c r="O9" s="1013"/>
      <c r="P9" s="1019"/>
      <c r="Q9" s="1007"/>
      <c r="R9" s="1007"/>
      <c r="S9" s="1024" t="s">
        <v>2472</v>
      </c>
      <c r="T9" s="1024">
        <f>SUM(T4:T8)</f>
        <v>11970</v>
      </c>
      <c r="U9" s="1020"/>
      <c r="V9" s="1020"/>
      <c r="W9" s="1021"/>
      <c r="X9" s="1022"/>
    </row>
    <row r="10" spans="1:24" ht="26.25" customHeight="1" thickBot="1">
      <c r="A10" s="1008"/>
      <c r="B10" s="1009"/>
      <c r="C10" s="1009" t="s">
        <v>10003</v>
      </c>
      <c r="D10" s="1009" t="s">
        <v>4036</v>
      </c>
      <c r="E10" s="1009"/>
      <c r="F10" s="1009"/>
      <c r="G10" s="1009"/>
      <c r="H10" s="1009"/>
      <c r="I10" s="1009"/>
      <c r="J10" s="1009"/>
      <c r="K10" s="611" t="s">
        <v>14680</v>
      </c>
      <c r="L10" s="1009"/>
      <c r="M10" s="1009"/>
      <c r="N10" s="1014"/>
      <c r="O10" s="1014"/>
      <c r="P10" s="1025"/>
      <c r="Q10" s="1009"/>
      <c r="R10" s="1009"/>
      <c r="S10" s="1025" t="s">
        <v>12541</v>
      </c>
      <c r="T10" s="1025">
        <v>8090</v>
      </c>
      <c r="U10" s="1027"/>
      <c r="V10" s="1028"/>
      <c r="W10" s="1029"/>
      <c r="X10" s="1030"/>
    </row>
    <row r="12" spans="1:24" ht="26.25" customHeight="1" thickBot="1"/>
    <row r="13" spans="1:24" ht="26.25" customHeight="1">
      <c r="A13" s="456" t="s">
        <v>188</v>
      </c>
      <c r="B13" s="457"/>
      <c r="C13" s="457" t="s">
        <v>10329</v>
      </c>
      <c r="D13" s="457" t="s">
        <v>198</v>
      </c>
      <c r="E13" s="457" t="s">
        <v>191</v>
      </c>
      <c r="F13" s="457" t="s">
        <v>191</v>
      </c>
      <c r="G13" s="457" t="s">
        <v>191</v>
      </c>
      <c r="H13" s="477"/>
      <c r="I13" s="457" t="s">
        <v>10122</v>
      </c>
      <c r="J13" s="457" t="s">
        <v>14663</v>
      </c>
      <c r="K13" s="458" t="s">
        <v>14682</v>
      </c>
      <c r="L13" s="457" t="s">
        <v>14726</v>
      </c>
      <c r="M13" s="2879" t="s">
        <v>14699</v>
      </c>
      <c r="N13" s="458" t="s">
        <v>14863</v>
      </c>
      <c r="O13" s="458" t="s">
        <v>14864</v>
      </c>
      <c r="P13" s="1876" t="s">
        <v>15409</v>
      </c>
      <c r="Q13" s="457" t="s">
        <v>363</v>
      </c>
      <c r="R13" s="457">
        <v>2016</v>
      </c>
      <c r="S13" s="457" t="s">
        <v>14690</v>
      </c>
      <c r="T13" s="457">
        <v>2290</v>
      </c>
      <c r="U13" s="460">
        <v>45568</v>
      </c>
      <c r="V13" s="460">
        <v>45603</v>
      </c>
      <c r="W13" s="462"/>
      <c r="X13" s="463">
        <v>1850</v>
      </c>
    </row>
    <row r="14" spans="1:24" ht="26.25" customHeight="1">
      <c r="A14" s="464"/>
      <c r="B14" s="143"/>
      <c r="C14" s="320" t="s">
        <v>13844</v>
      </c>
      <c r="D14" s="143"/>
      <c r="E14" s="143"/>
      <c r="F14" s="143"/>
      <c r="G14" s="143"/>
      <c r="H14" s="143"/>
      <c r="I14" s="143" t="s">
        <v>3598</v>
      </c>
      <c r="J14" s="412" t="s">
        <v>14685</v>
      </c>
      <c r="K14" s="169" t="s">
        <v>14658</v>
      </c>
      <c r="L14" s="427" t="s">
        <v>3359</v>
      </c>
      <c r="M14" s="2867"/>
      <c r="N14" s="73" t="s">
        <v>14703</v>
      </c>
      <c r="O14" s="1835" t="s">
        <v>14700</v>
      </c>
      <c r="P14" s="1875" t="s">
        <v>15444</v>
      </c>
      <c r="Q14" s="143" t="s">
        <v>361</v>
      </c>
      <c r="R14" s="143">
        <v>2015</v>
      </c>
      <c r="S14" s="143" t="s">
        <v>14691</v>
      </c>
      <c r="T14" s="143">
        <v>2165</v>
      </c>
      <c r="U14" s="146">
        <v>45569</v>
      </c>
      <c r="V14" s="146"/>
      <c r="W14" s="147" t="s">
        <v>8142</v>
      </c>
      <c r="X14" s="466"/>
    </row>
    <row r="15" spans="1:24" ht="26.25" customHeight="1">
      <c r="A15" s="464"/>
      <c r="B15" s="143"/>
      <c r="C15" s="143" t="s">
        <v>12776</v>
      </c>
      <c r="D15" s="143" t="s">
        <v>191</v>
      </c>
      <c r="E15" s="143"/>
      <c r="F15" s="143"/>
      <c r="G15" s="143"/>
      <c r="H15" s="143"/>
      <c r="I15" s="143"/>
      <c r="J15" s="412" t="s">
        <v>14666</v>
      </c>
      <c r="K15" s="144" t="s">
        <v>7727</v>
      </c>
      <c r="L15" s="143" t="s">
        <v>14705</v>
      </c>
      <c r="M15" s="2867"/>
      <c r="N15" s="73" t="s">
        <v>14447</v>
      </c>
      <c r="O15" s="143"/>
      <c r="P15" s="143"/>
      <c r="Q15" s="143" t="s">
        <v>1661</v>
      </c>
      <c r="R15" s="143">
        <v>2016</v>
      </c>
      <c r="S15" s="143" t="s">
        <v>14692</v>
      </c>
      <c r="T15" s="143">
        <v>1575</v>
      </c>
      <c r="U15" s="146"/>
      <c r="V15" s="146"/>
      <c r="W15" s="1449"/>
      <c r="X15" s="466"/>
    </row>
    <row r="16" spans="1:24" ht="26.25" customHeight="1">
      <c r="A16" s="464"/>
      <c r="B16" s="143"/>
      <c r="C16" s="143" t="s">
        <v>12778</v>
      </c>
      <c r="D16" s="143" t="s">
        <v>191</v>
      </c>
      <c r="E16" s="143"/>
      <c r="F16" s="143"/>
      <c r="G16" s="143"/>
      <c r="H16" s="143"/>
      <c r="I16" s="143"/>
      <c r="J16" s="425" t="s">
        <v>3281</v>
      </c>
      <c r="K16" s="144" t="s">
        <v>3383</v>
      </c>
      <c r="L16" s="1838" t="s">
        <v>14704</v>
      </c>
      <c r="M16" s="2868"/>
      <c r="N16" s="73" t="s">
        <v>12674</v>
      </c>
      <c r="O16" s="143"/>
      <c r="P16" s="143"/>
      <c r="Q16" s="143" t="s">
        <v>377</v>
      </c>
      <c r="R16" s="143">
        <v>2016</v>
      </c>
      <c r="S16" s="143" t="s">
        <v>14693</v>
      </c>
      <c r="T16" s="143">
        <v>1785</v>
      </c>
      <c r="U16" s="168"/>
      <c r="V16" s="146"/>
      <c r="W16" s="147"/>
      <c r="X16" s="466"/>
    </row>
    <row r="17" spans="1:24" ht="26.25" customHeight="1">
      <c r="A17" s="464"/>
      <c r="B17" s="143"/>
      <c r="C17" s="143" t="s">
        <v>14665</v>
      </c>
      <c r="D17" s="143" t="s">
        <v>191</v>
      </c>
      <c r="E17" s="143"/>
      <c r="F17" s="143"/>
      <c r="G17" s="143"/>
      <c r="H17" s="143"/>
      <c r="I17" s="143"/>
      <c r="J17" s="143" t="s">
        <v>14664</v>
      </c>
      <c r="K17" s="144"/>
      <c r="L17" s="143"/>
      <c r="M17" s="143"/>
      <c r="N17" s="143"/>
      <c r="O17" s="143"/>
      <c r="P17" s="143"/>
      <c r="Q17" s="143"/>
      <c r="R17" s="143"/>
      <c r="S17" s="148" t="s">
        <v>189</v>
      </c>
      <c r="T17" s="148">
        <v>3840</v>
      </c>
      <c r="U17" s="146"/>
      <c r="V17" s="146"/>
      <c r="W17" s="147"/>
      <c r="X17" s="466"/>
    </row>
    <row r="18" spans="1:24" ht="26.25" customHeight="1">
      <c r="A18" s="464"/>
      <c r="B18" s="143"/>
      <c r="C18" s="143" t="s">
        <v>10002</v>
      </c>
      <c r="D18" s="143" t="s">
        <v>191</v>
      </c>
      <c r="E18" s="143"/>
      <c r="F18" s="143"/>
      <c r="G18" s="143"/>
      <c r="H18" s="143"/>
      <c r="I18" s="143"/>
      <c r="J18" s="143"/>
      <c r="K18" s="144"/>
      <c r="L18" s="143"/>
      <c r="M18" s="143"/>
      <c r="N18" s="143"/>
      <c r="O18" s="143"/>
      <c r="P18" s="143"/>
      <c r="Q18" s="143"/>
      <c r="R18" s="143"/>
      <c r="S18" s="148" t="s">
        <v>2472</v>
      </c>
      <c r="T18" s="148">
        <f>SUM(T13:T17)</f>
        <v>11655</v>
      </c>
      <c r="U18" s="168"/>
      <c r="V18" s="146"/>
      <c r="W18" s="147"/>
      <c r="X18" s="466"/>
    </row>
    <row r="19" spans="1:24" ht="26.25" customHeight="1" thickBot="1">
      <c r="A19" s="467"/>
      <c r="B19" s="468"/>
      <c r="C19" s="468" t="s">
        <v>13824</v>
      </c>
      <c r="D19" s="468" t="s">
        <v>4036</v>
      </c>
      <c r="E19" s="468"/>
      <c r="F19" s="468"/>
      <c r="G19" s="468"/>
      <c r="H19" s="468"/>
      <c r="I19" s="468"/>
      <c r="J19" s="555" t="s">
        <v>2745</v>
      </c>
      <c r="K19" s="611" t="s">
        <v>7617</v>
      </c>
      <c r="L19" s="468"/>
      <c r="M19" s="468"/>
      <c r="N19" s="470"/>
      <c r="O19" s="470"/>
      <c r="P19" s="471"/>
      <c r="Q19" s="468"/>
      <c r="R19" s="468"/>
      <c r="S19" s="471"/>
      <c r="T19" s="471"/>
      <c r="U19" s="473"/>
      <c r="V19" s="474"/>
      <c r="W19" s="475"/>
      <c r="X19" s="476"/>
    </row>
    <row r="21" spans="1:24" ht="26.25" customHeight="1" thickBot="1"/>
    <row r="22" spans="1:24" s="1375" customFormat="1" ht="26.25" customHeight="1">
      <c r="A22" s="1376" t="s">
        <v>9581</v>
      </c>
      <c r="B22" s="1377" t="s">
        <v>9582</v>
      </c>
      <c r="C22" s="1377" t="s">
        <v>1442</v>
      </c>
      <c r="D22" s="1377" t="s">
        <v>190</v>
      </c>
      <c r="E22" s="1377" t="s">
        <v>191</v>
      </c>
      <c r="F22" s="1377" t="s">
        <v>191</v>
      </c>
      <c r="G22" s="1377" t="s">
        <v>191</v>
      </c>
      <c r="H22" s="1490"/>
      <c r="I22" s="1377" t="s">
        <v>7787</v>
      </c>
      <c r="J22" s="1378" t="s">
        <v>14782</v>
      </c>
      <c r="K22" s="1819" t="s">
        <v>11332</v>
      </c>
      <c r="L22" s="1377" t="s">
        <v>14783</v>
      </c>
      <c r="M22" s="2928" t="s">
        <v>14748</v>
      </c>
      <c r="N22" s="1378" t="s">
        <v>14958</v>
      </c>
      <c r="O22" s="1377" t="s">
        <v>14847</v>
      </c>
      <c r="P22" s="1526" t="s">
        <v>16851</v>
      </c>
      <c r="Q22" s="1377" t="s">
        <v>10679</v>
      </c>
      <c r="R22" s="536">
        <f>IF(MID(RIGHT(S22,8),1,1)="M",2021,IF(MID(RIGHT(S22,8),1,1)="N",2022,IF(MID(RIGHT(S22,8),1,1)="P",2023,IF(MID(RIGHT(S22,8),1,1)="R",1994,IF(MID(RIGHT(S22,8),1,1)="S",1995,IF(MID(RIGHT(S22,8),1,1)="T",1996,IF(MID(RIGHT(S22,8),1,1)="V",1997,IF(MID(RIGHT(S22,8),1,1)="W",1998,IF(MID(RIGHT(S22,8),1,1)="X",1999,IF(MID(RIGHT(S22,8),1,1)="Y",2000,IF(MID(RIGHT(S22,8),1,1)="1",2001,IF(MID(RIGHT(S22,8),1,1)="2",2002,IF(MID(RIGHT(S22,8),1,1)="3",2003,IF(MID(RIGHT(S22,8),1,1)="4",2004,IF(MID(RIGHT(S22,8),1,1)="5",2005,IF(MID(RIGHT(S22,8),1,1)="6",2006,IF(MID(RIGHT(S22,8),1,1)="7",2007,IF(MID(RIGHT(S22,8),1,1)="8",2008,IF(MID(RIGHT(S22,8),1,1)="9",2009,IF(MID(RIGHT(S22,8),1,1)="A",2010,IF(MID(RIGHT(S22,8),1,1)="B",2011,IF(MID(RIGHT(S22,8),1,1)="C",2012,IF(MID(RIGHT(S22,8),1,1)="D",2013,IF(MID(RIGHT(S22,8),1,1)="E",2014,IF(MID(RIGHT(S22,8),1,1)="F",2015,IF(MID(RIGHT(S22,8),1,1)="G",2016,IF(MID(RIGHT(S22,8),1,1)="H",2017,IF(MID(RIGHT(S22,8),1,1)="J",2018,IF(MID(RIGHT(S22,8),1,1)="K",2019,IF(MID(RIGHT(S22,8),1,1)="L",2020,""))))))))))))))))))))))))))))))</f>
        <v>2012</v>
      </c>
      <c r="S22" s="1844" t="s">
        <v>14746</v>
      </c>
      <c r="T22" s="1377">
        <v>1945</v>
      </c>
      <c r="U22" s="1504">
        <v>45575</v>
      </c>
      <c r="V22" s="1504">
        <v>45644</v>
      </c>
      <c r="W22" s="1821">
        <v>4700</v>
      </c>
      <c r="X22" s="1833">
        <v>6000</v>
      </c>
    </row>
    <row r="23" spans="1:24" s="1375" customFormat="1" ht="26.25" customHeight="1">
      <c r="A23" s="1381"/>
      <c r="B23" s="1382"/>
      <c r="C23" s="320" t="s">
        <v>14725</v>
      </c>
      <c r="D23" s="1382"/>
      <c r="E23" s="1382"/>
      <c r="F23" s="1382"/>
      <c r="G23" s="1382"/>
      <c r="H23" s="1382"/>
      <c r="I23" s="1383" t="s">
        <v>3598</v>
      </c>
      <c r="J23" s="1417" t="s">
        <v>14648</v>
      </c>
      <c r="K23" s="1386" t="s">
        <v>11427</v>
      </c>
      <c r="L23" s="961" t="s">
        <v>3603</v>
      </c>
      <c r="M23" s="2929"/>
      <c r="N23" s="73" t="s">
        <v>7287</v>
      </c>
      <c r="O23" s="1385"/>
      <c r="P23" s="1386" t="s">
        <v>16865</v>
      </c>
      <c r="Q23" s="1382" t="s">
        <v>10679</v>
      </c>
      <c r="R23" s="606">
        <f>IF(MID(RIGHT(S23,8),1,1)="M",2021,IF(MID(RIGHT(S23,8),1,1)="N",2022,IF(MID(RIGHT(S23,8),1,1)="P",2023,IF(MID(RIGHT(S23,8),1,1)="R",1994,IF(MID(RIGHT(S23,8),1,1)="S",1995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2012</v>
      </c>
      <c r="S23" s="1382" t="s">
        <v>14747</v>
      </c>
      <c r="T23" s="1382">
        <v>2070</v>
      </c>
      <c r="U23" s="1388">
        <v>45575</v>
      </c>
      <c r="V23" s="1387">
        <v>45644</v>
      </c>
      <c r="W23" s="1472">
        <v>4100</v>
      </c>
      <c r="X23" s="1853">
        <v>5700</v>
      </c>
    </row>
    <row r="24" spans="1:24" s="1375" customFormat="1" ht="26.25" customHeight="1">
      <c r="A24" s="1381"/>
      <c r="B24" s="1382"/>
      <c r="C24" s="1391" t="s">
        <v>12775</v>
      </c>
      <c r="D24" s="1382" t="s">
        <v>191</v>
      </c>
      <c r="E24" s="1382"/>
      <c r="F24" s="1382"/>
      <c r="G24" s="1382"/>
      <c r="H24" s="1382"/>
      <c r="I24" s="1382"/>
      <c r="J24" s="1384" t="s">
        <v>14781</v>
      </c>
      <c r="K24" s="1385" t="s">
        <v>14649</v>
      </c>
      <c r="L24" s="1385"/>
      <c r="M24" s="1385" t="s">
        <v>14757</v>
      </c>
      <c r="N24" s="73" t="s">
        <v>3907</v>
      </c>
      <c r="O24" s="1385"/>
      <c r="P24" s="1386" t="s">
        <v>17172</v>
      </c>
      <c r="Q24" s="1382" t="s">
        <v>10679</v>
      </c>
      <c r="R24" s="606">
        <f>IF(MID(RIGHT(S24,8),1,1)="M",2021,IF(MID(RIGHT(S24,8),1,1)="N",2022,IF(MID(RIGHT(S24,8),1,1)="P",2023,IF(MID(RIGHT(S24,8),1,1)="R",1994,IF(MID(RIGHT(S24,8),1,1)="S",1995,IF(MID(RIGHT(S24,8),1,1)="T",1996,IF(MID(RIGHT(S24,8),1,1)="V",1997,IF(MID(RIGHT(S24,8),1,1)="W",1998,IF(MID(RIGHT(S24,8),1,1)="X",1999,IF(MID(RIGHT(S24,8),1,1)="Y",2000,IF(MID(RIGHT(S24,8),1,1)="1",2001,IF(MID(RIGHT(S24,8),1,1)="2",2002,IF(MID(RIGHT(S24,8),1,1)="3",2003,IF(MID(RIGHT(S24,8),1,1)="4",2004,IF(MID(RIGHT(S24,8),1,1)="5",2005,IF(MID(RIGHT(S24,8),1,1)="6",2006,IF(MID(RIGHT(S24,8),1,1)="7",2007,IF(MID(RIGHT(S24,8),1,1)="8",2008,IF(MID(RIGHT(S24,8),1,1)="9",2009,IF(MID(RIGHT(S24,8),1,1)="A",2010,IF(MID(RIGHT(S24,8),1,1)="B",2011,IF(MID(RIGHT(S24,8),1,1)="C",2012,IF(MID(RIGHT(S24,8),1,1)="D",2013,IF(MID(RIGHT(S24,8),1,1)="E",2014,IF(MID(RIGHT(S24,8),1,1)="F",2015,IF(MID(RIGHT(S24,8),1,1)="G",2016,IF(MID(RIGHT(S24,8),1,1)="H",2017,IF(MID(RIGHT(S24,8),1,1)="J",2018,IF(MID(RIGHT(S24,8),1,1)="K",2019,IF(MID(RIGHT(S24,8),1,1)="L",2020,""))))))))))))))))))))))))))))))</f>
        <v>2014</v>
      </c>
      <c r="S24" s="1382" t="s">
        <v>14756</v>
      </c>
      <c r="T24" s="1382">
        <v>2185</v>
      </c>
      <c r="U24" s="1387"/>
      <c r="V24" s="1387">
        <v>45655</v>
      </c>
      <c r="W24" s="1472" t="s">
        <v>16847</v>
      </c>
      <c r="X24" s="1473" t="s">
        <v>16846</v>
      </c>
    </row>
    <row r="25" spans="1:24" s="1375" customFormat="1" ht="26.25" customHeight="1">
      <c r="A25" s="1381"/>
      <c r="B25" s="1382"/>
      <c r="C25" s="1391" t="s">
        <v>12777</v>
      </c>
      <c r="D25" s="1382" t="s">
        <v>191</v>
      </c>
      <c r="E25" s="1382"/>
      <c r="F25" s="1382"/>
      <c r="G25" s="1382"/>
      <c r="H25" s="1382"/>
      <c r="I25" s="1382"/>
      <c r="J25" s="1384"/>
      <c r="K25" s="1385" t="s">
        <v>8972</v>
      </c>
      <c r="L25" s="1385"/>
      <c r="M25" s="1385" t="s">
        <v>14760</v>
      </c>
      <c r="N25" s="73" t="s">
        <v>12674</v>
      </c>
      <c r="O25" s="1385"/>
      <c r="P25" s="1385"/>
      <c r="Q25" s="1382" t="s">
        <v>10547</v>
      </c>
      <c r="R25" s="606">
        <f>IF(MID(RIGHT(S25,8),1,1)="M",2021,IF(MID(RIGHT(S25,8),1,1)="N",2022,IF(MID(RIGHT(S25,8),1,1)="P",2023,IF(MID(RIGHT(S25,8),1,1)="R",1994,IF(MID(RIGHT(S25,8),1,1)="S",1995,IF(MID(RIGHT(S25,8),1,1)="T",1996,IF(MID(RIGHT(S25,8),1,1)="V",1997,IF(MID(RIGHT(S25,8),1,1)="W",1998,IF(MID(RIGHT(S25,8),1,1)="X",1999,IF(MID(RIGHT(S25,8),1,1)="Y",2000,IF(MID(RIGHT(S25,8),1,1)="1",2001,IF(MID(RIGHT(S25,8),1,1)="2",2002,IF(MID(RIGHT(S25,8),1,1)="3",2003,IF(MID(RIGHT(S25,8),1,1)="4",2004,IF(MID(RIGHT(S25,8),1,1)="5",2005,IF(MID(RIGHT(S25,8),1,1)="6",2006,IF(MID(RIGHT(S25,8),1,1)="7",2007,IF(MID(RIGHT(S25,8),1,1)="8",2008,IF(MID(RIGHT(S25,8),1,1)="9",2009,IF(MID(RIGHT(S25,8),1,1)="A",2010,IF(MID(RIGHT(S25,8),1,1)="B",2011,IF(MID(RIGHT(S25,8),1,1)="C",2012,IF(MID(RIGHT(S25,8),1,1)="D",2013,IF(MID(RIGHT(S25,8),1,1)="E",2014,IF(MID(RIGHT(S25,8),1,1)="F",2015,IF(MID(RIGHT(S25,8),1,1)="G",2016,IF(MID(RIGHT(S25,8),1,1)="H",2017,IF(MID(RIGHT(S25,8),1,1)="J",2018,IF(MID(RIGHT(S25,8),1,1)="K",2019,IF(MID(RIGHT(S25,8),1,1)="L",2020,""))))))))))))))))))))))))))))))</f>
        <v>2011</v>
      </c>
      <c r="S25" s="1382" t="s">
        <v>14759</v>
      </c>
      <c r="T25" s="1382">
        <v>1745</v>
      </c>
      <c r="U25" s="1387"/>
      <c r="V25" s="1387">
        <v>45658</v>
      </c>
      <c r="W25" s="1472"/>
      <c r="X25" s="1390"/>
    </row>
    <row r="26" spans="1:24" s="1375" customFormat="1" ht="26.25" customHeight="1">
      <c r="A26" s="1381"/>
      <c r="B26" s="1382"/>
      <c r="C26" s="1420" t="s">
        <v>13047</v>
      </c>
      <c r="D26" s="1382" t="s">
        <v>191</v>
      </c>
      <c r="E26" s="1382"/>
      <c r="F26" s="1382"/>
      <c r="G26" s="1382"/>
      <c r="H26" s="1382"/>
      <c r="I26" s="1382"/>
      <c r="J26" s="1382"/>
      <c r="K26" s="1422"/>
      <c r="L26" s="1385"/>
      <c r="M26" s="1385"/>
      <c r="N26" s="1404"/>
      <c r="O26" s="1385"/>
      <c r="P26" s="1386"/>
      <c r="Q26" s="1382"/>
      <c r="R26" s="606"/>
      <c r="S26" s="1392" t="s">
        <v>9583</v>
      </c>
      <c r="T26" s="1392">
        <v>3700</v>
      </c>
      <c r="U26" s="1387"/>
      <c r="V26" s="1387">
        <v>45660</v>
      </c>
      <c r="W26" s="1389"/>
      <c r="X26" s="1390"/>
    </row>
    <row r="27" spans="1:24" s="1375" customFormat="1" ht="26.25" customHeight="1">
      <c r="A27" s="1418"/>
      <c r="B27" s="1419"/>
      <c r="C27" s="1420" t="s">
        <v>10002</v>
      </c>
      <c r="D27" s="1382" t="s">
        <v>191</v>
      </c>
      <c r="E27" s="1419"/>
      <c r="F27" s="1419"/>
      <c r="G27" s="1419"/>
      <c r="H27" s="1419"/>
      <c r="I27" s="1419"/>
      <c r="J27" s="1421"/>
      <c r="K27" s="1422"/>
      <c r="L27" s="1422"/>
      <c r="M27" s="2559" t="s">
        <v>10944</v>
      </c>
      <c r="N27" s="2560"/>
      <c r="O27" s="2560"/>
      <c r="P27" s="2561"/>
      <c r="Q27" s="1419"/>
      <c r="R27" s="1382"/>
      <c r="S27" s="1425" t="s">
        <v>2472</v>
      </c>
      <c r="T27" s="1425">
        <f>SUM(T22:T26)</f>
        <v>11645</v>
      </c>
      <c r="U27" s="1426"/>
      <c r="V27" s="1426">
        <v>45662</v>
      </c>
      <c r="W27" s="1428"/>
      <c r="X27" s="1429"/>
    </row>
    <row r="28" spans="1:24" s="1375" customFormat="1" ht="26.25" customHeight="1" thickBot="1">
      <c r="A28" s="1393"/>
      <c r="B28" s="1394"/>
      <c r="C28" s="1394" t="s">
        <v>10003</v>
      </c>
      <c r="D28" s="1394" t="s">
        <v>191</v>
      </c>
      <c r="E28" s="1394"/>
      <c r="F28" s="1394"/>
      <c r="G28" s="1394"/>
      <c r="H28" s="1394"/>
      <c r="I28" s="1394"/>
      <c r="J28" s="1395"/>
      <c r="K28" s="611" t="s">
        <v>14647</v>
      </c>
      <c r="L28" s="1396"/>
      <c r="M28" s="1396"/>
      <c r="N28" s="1411"/>
      <c r="O28" s="1396"/>
      <c r="P28" s="1397"/>
      <c r="Q28" s="1394"/>
      <c r="R28" s="1258"/>
      <c r="S28" s="1398"/>
      <c r="T28" s="1398"/>
      <c r="U28" s="1399"/>
      <c r="V28" s="1400">
        <v>45679</v>
      </c>
      <c r="W28" s="1401"/>
      <c r="X28" s="1402"/>
    </row>
    <row r="30" spans="1:24" ht="26.25" customHeight="1" thickBot="1"/>
    <row r="31" spans="1:24" ht="26.25" customHeight="1">
      <c r="A31" s="1004" t="s">
        <v>188</v>
      </c>
      <c r="B31" s="1005"/>
      <c r="C31" s="1005" t="s">
        <v>26</v>
      </c>
      <c r="D31" s="1005" t="s">
        <v>190</v>
      </c>
      <c r="E31" s="1005" t="s">
        <v>191</v>
      </c>
      <c r="F31" s="1005" t="s">
        <v>191</v>
      </c>
      <c r="G31" s="1005" t="s">
        <v>191</v>
      </c>
      <c r="H31" s="1485"/>
      <c r="I31" s="1005" t="s">
        <v>8261</v>
      </c>
      <c r="J31" s="1010" t="s">
        <v>14782</v>
      </c>
      <c r="K31" s="1011" t="s">
        <v>14731</v>
      </c>
      <c r="L31" s="1005" t="s">
        <v>14813</v>
      </c>
      <c r="M31" s="2847" t="s">
        <v>14774</v>
      </c>
      <c r="N31" s="1011" t="s">
        <v>14959</v>
      </c>
      <c r="O31" s="1011" t="s">
        <v>14960</v>
      </c>
      <c r="P31" s="1015" t="s">
        <v>16237</v>
      </c>
      <c r="Q31" s="1005" t="s">
        <v>10674</v>
      </c>
      <c r="R31" s="1005">
        <f>IF(MID(RIGHT(S31,8),1,1)="M",2021,IF(MID(RIGHT(S31,8),1,1)="N",2022,IF(MID(RIGHT(S31,8),1,1)="P",2023,IF(MID(RIGHT(S31,8),1,1)="R",1994,IF(MID(RIGHT(S31,8),1,1)="S",1995,IF(MID(RIGHT(S31,8),1,1)="T",1996,IF(MID(RIGHT(S31,8),1,1)="V",1997,IF(MID(RIGHT(S31,8),1,1)="W",1998,IF(MID(RIGHT(S31,8),1,1)="X",1999,IF(MID(RIGHT(S31,8),1,1)="Y",2000,IF(MID(RIGHT(S31,8),1,1)="1",2001,IF(MID(RIGHT(S31,8),1,1)="2",2002,IF(MID(RIGHT(S31,8),1,1)="3",2003,IF(MID(RIGHT(S31,8),1,1)="4",2004,IF(MID(RIGHT(S31,8),1,1)="5",2005,IF(MID(RIGHT(S31,8),1,1)="6",2006,IF(MID(RIGHT(S31,8),1,1)="7",2007,IF(MID(RIGHT(S31,8),1,1)="8",2008,IF(MID(RIGHT(S31,8),1,1)="9",2009,IF(MID(RIGHT(S31,8),1,1)="A",2010,IF(MID(RIGHT(S31,8),1,1)="B",2011,IF(MID(RIGHT(S31,8),1,1)="C",2012,IF(MID(RIGHT(S31,8),1,1)="D",2013,IF(MID(RIGHT(S31,8),1,1)="E",2014,IF(MID(RIGHT(S31,8),1,1)="F",2015,IF(MID(RIGHT(S31,8),1,1)="G",2016,IF(MID(RIGHT(S31,8),1,1)="H",2017,IF(MID(RIGHT(S31,8),1,1)="J",2018,IF(MID(RIGHT(S31,8),1,1)="K",2019,IF(MID(RIGHT(S31,8),1,1)="L",2020,""))))))))))))))))))))))))))))))</f>
        <v>2015</v>
      </c>
      <c r="S31" s="1005" t="s">
        <v>14770</v>
      </c>
      <c r="T31" s="1005">
        <v>1807</v>
      </c>
      <c r="U31" s="1842">
        <v>45575</v>
      </c>
      <c r="V31" s="1842">
        <v>45644</v>
      </c>
      <c r="W31" s="1579">
        <v>4500</v>
      </c>
      <c r="X31" s="1018">
        <v>5150</v>
      </c>
    </row>
    <row r="32" spans="1:24" ht="26.25" customHeight="1">
      <c r="A32" s="1006"/>
      <c r="B32" s="1007"/>
      <c r="C32" s="320" t="s">
        <v>3121</v>
      </c>
      <c r="D32" s="1007"/>
      <c r="E32" s="1007"/>
      <c r="F32" s="1007"/>
      <c r="G32" s="1007"/>
      <c r="H32" s="1007"/>
      <c r="I32" s="1007" t="s">
        <v>194</v>
      </c>
      <c r="J32" s="1417" t="s">
        <v>14737</v>
      </c>
      <c r="K32" s="1012" t="s">
        <v>14741</v>
      </c>
      <c r="L32" s="425" t="s">
        <v>3359</v>
      </c>
      <c r="M32" s="2787"/>
      <c r="N32" s="73" t="s">
        <v>7287</v>
      </c>
      <c r="O32" s="1013"/>
      <c r="P32" s="1019"/>
      <c r="Q32" s="1007" t="s">
        <v>198</v>
      </c>
      <c r="R32" s="1007">
        <f>IF(MID(RIGHT(S32,8),1,1)="M",2021,IF(MID(RIGHT(S32,8),1,1)="N",2022,IF(MID(RIGHT(S32,8),1,1)="P",2023,IF(MID(RIGHT(S32,8),1,1)="R",1994,IF(MID(RIGHT(S32,8),1,1)="S",1995,IF(MID(RIGHT(S32,8),1,1)="T",1996,IF(MID(RIGHT(S32,8),1,1)="V",1997,IF(MID(RIGHT(S32,8),1,1)="W",1998,IF(MID(RIGHT(S32,8),1,1)="X",1999,IF(MID(RIGHT(S32,8),1,1)="Y",2000,IF(MID(RIGHT(S32,8),1,1)="1",2001,IF(MID(RIGHT(S32,8),1,1)="2",2002,IF(MID(RIGHT(S32,8),1,1)="3",2003,IF(MID(RIGHT(S32,8),1,1)="4",2004,IF(MID(RIGHT(S32,8),1,1)="5",2005,IF(MID(RIGHT(S32,8),1,1)="6",2006,IF(MID(RIGHT(S32,8),1,1)="7",2007,IF(MID(RIGHT(S32,8),1,1)="8",2008,IF(MID(RIGHT(S32,8),1,1)="9",2009,IF(MID(RIGHT(S32,8),1,1)="A",2010,IF(MID(RIGHT(S32,8),1,1)="B",2011,IF(MID(RIGHT(S32,8),1,1)="C",2012,IF(MID(RIGHT(S32,8),1,1)="D",2013,IF(MID(RIGHT(S32,8),1,1)="E",2014,IF(MID(RIGHT(S32,8),1,1)="F",2015,IF(MID(RIGHT(S32,8),1,1)="G",2016,IF(MID(RIGHT(S32,8),1,1)="H",2017,IF(MID(RIGHT(S32,8),1,1)="J",2018,IF(MID(RIGHT(S32,8),1,1)="K",2019,IF(MID(RIGHT(S32,8),1,1)="L",2020,""))))))))))))))))))))))))))))))</f>
        <v>2015</v>
      </c>
      <c r="S32" s="1007" t="s">
        <v>14771</v>
      </c>
      <c r="T32" s="1007">
        <v>1600</v>
      </c>
      <c r="U32" s="1177">
        <v>45575</v>
      </c>
      <c r="V32" s="1020">
        <v>45644</v>
      </c>
      <c r="W32" s="1021">
        <v>4100</v>
      </c>
      <c r="X32" s="777">
        <f>X31+250</f>
        <v>5400</v>
      </c>
    </row>
    <row r="33" spans="1:24" ht="26.25" customHeight="1">
      <c r="A33" s="1006"/>
      <c r="B33" s="1007"/>
      <c r="C33" s="1007" t="s">
        <v>12775</v>
      </c>
      <c r="D33" s="1007" t="s">
        <v>191</v>
      </c>
      <c r="E33" s="1007"/>
      <c r="F33" s="1007"/>
      <c r="G33" s="1007"/>
      <c r="H33" s="1007"/>
      <c r="I33" s="1007"/>
      <c r="J33" s="1007" t="s">
        <v>14780</v>
      </c>
      <c r="K33" s="1013" t="s">
        <v>14732</v>
      </c>
      <c r="L33" s="1007"/>
      <c r="M33" s="2787"/>
      <c r="N33" s="73" t="s">
        <v>7844</v>
      </c>
      <c r="O33" s="1013"/>
      <c r="P33" s="1019"/>
      <c r="Q33" s="1007" t="s">
        <v>11538</v>
      </c>
      <c r="R33" s="1007">
        <f>IF(MID(RIGHT(S33,8),1,1)="M",2021,IF(MID(RIGHT(S33,8),1,1)="N",2022,IF(MID(RIGHT(S33,8),1,1)="P",2023,IF(MID(RIGHT(S33,8),1,1)="R",1994,IF(MID(RIGHT(S33,8),1,1)="S",1995,IF(MID(RIGHT(S33,8),1,1)="T",1996,IF(MID(RIGHT(S33,8),1,1)="V",1997,IF(MID(RIGHT(S33,8),1,1)="W",1998,IF(MID(RIGHT(S33,8),1,1)="X",1999,IF(MID(RIGHT(S33,8),1,1)="Y",2000,IF(MID(RIGHT(S33,8),1,1)="1",2001,IF(MID(RIGHT(S33,8),1,1)="2",2002,IF(MID(RIGHT(S33,8),1,1)="3",2003,IF(MID(RIGHT(S33,8),1,1)="4",2004,IF(MID(RIGHT(S33,8),1,1)="5",2005,IF(MID(RIGHT(S33,8),1,1)="6",2006,IF(MID(RIGHT(S33,8),1,1)="7",2007,IF(MID(RIGHT(S33,8),1,1)="8",2008,IF(MID(RIGHT(S33,8),1,1)="9",2009,IF(MID(RIGHT(S33,8),1,1)="A",2010,IF(MID(RIGHT(S33,8),1,1)="B",2011,IF(MID(RIGHT(S33,8),1,1)="C",2012,IF(MID(RIGHT(S33,8),1,1)="D",2013,IF(MID(RIGHT(S33,8),1,1)="E",2014,IF(MID(RIGHT(S33,8),1,1)="F",2015,IF(MID(RIGHT(S33,8),1,1)="G",2016,IF(MID(RIGHT(S33,8),1,1)="H",2017,IF(MID(RIGHT(S33,8),1,1)="J",2018,IF(MID(RIGHT(S33,8),1,1)="K",2019,IF(MID(RIGHT(S33,8),1,1)="L",2020,""))))))))))))))))))))))))))))))</f>
        <v>2015</v>
      </c>
      <c r="S33" s="1007" t="s">
        <v>14772</v>
      </c>
      <c r="T33" s="1007">
        <v>1260</v>
      </c>
      <c r="U33" s="1023"/>
      <c r="V33" s="1020">
        <v>45655</v>
      </c>
      <c r="W33" s="1021" t="s">
        <v>16187</v>
      </c>
      <c r="X33" s="1022" t="s">
        <v>16188</v>
      </c>
    </row>
    <row r="34" spans="1:24" ht="26.25" customHeight="1">
      <c r="A34" s="1006"/>
      <c r="B34" s="1007"/>
      <c r="C34" s="1007" t="s">
        <v>12777</v>
      </c>
      <c r="D34" s="1007" t="s">
        <v>191</v>
      </c>
      <c r="E34" s="1007"/>
      <c r="F34" s="1007"/>
      <c r="G34" s="1007"/>
      <c r="H34" s="1007"/>
      <c r="I34" s="1007"/>
      <c r="J34" s="1007" t="s">
        <v>14750</v>
      </c>
      <c r="K34" s="1013" t="s">
        <v>4071</v>
      </c>
      <c r="L34" s="1007"/>
      <c r="M34" s="2786"/>
      <c r="N34" s="73" t="s">
        <v>14749</v>
      </c>
      <c r="O34" s="1013"/>
      <c r="P34" s="1019"/>
      <c r="Q34" s="1007" t="s">
        <v>14769</v>
      </c>
      <c r="R34" s="1007">
        <f>IF(MID(RIGHT(S34,8),1,1)="M",2021,IF(MID(RIGHT(S34,8),1,1)="N",2022,IF(MID(RIGHT(S34,8),1,1)="P",2023,IF(MID(RIGHT(S34,8),1,1)="R",1994,IF(MID(RIGHT(S34,8),1,1)="S",1995,IF(MID(RIGHT(S34,8),1,1)="T",1996,IF(MID(RIGHT(S34,8),1,1)="V",1997,IF(MID(RIGHT(S34,8),1,1)="W",1998,IF(MID(RIGHT(S34,8),1,1)="X",1999,IF(MID(RIGHT(S34,8),1,1)="Y",2000,IF(MID(RIGHT(S34,8),1,1)="1",2001,IF(MID(RIGHT(S34,8),1,1)="2",2002,IF(MID(RIGHT(S34,8),1,1)="3",2003,IF(MID(RIGHT(S34,8),1,1)="4",2004,IF(MID(RIGHT(S34,8),1,1)="5",2005,IF(MID(RIGHT(S34,8),1,1)="6",2006,IF(MID(RIGHT(S34,8),1,1)="7",2007,IF(MID(RIGHT(S34,8),1,1)="8",2008,IF(MID(RIGHT(S34,8),1,1)="9",2009,IF(MID(RIGHT(S34,8),1,1)="A",2010,IF(MID(RIGHT(S34,8),1,1)="B",2011,IF(MID(RIGHT(S34,8),1,1)="C",2012,IF(MID(RIGHT(S34,8),1,1)="D",2013,IF(MID(RIGHT(S34,8),1,1)="E",2014,IF(MID(RIGHT(S34,8),1,1)="F",2015,IF(MID(RIGHT(S34,8),1,1)="G",2016,IF(MID(RIGHT(S34,8),1,1)="H",2017,IF(MID(RIGHT(S34,8),1,1)="J",2018,IF(MID(RIGHT(S34,8),1,1)="K",2019,IF(MID(RIGHT(S34,8),1,1)="L",2020,""))))))))))))))))))))))))))))))</f>
        <v>2015</v>
      </c>
      <c r="S34" s="1007" t="s">
        <v>14773</v>
      </c>
      <c r="T34" s="1007">
        <v>1516</v>
      </c>
      <c r="U34" s="1023"/>
      <c r="V34" s="1020">
        <v>45658</v>
      </c>
      <c r="W34" s="1021"/>
      <c r="X34" s="1022"/>
    </row>
    <row r="35" spans="1:24" ht="26.25" customHeight="1">
      <c r="A35" s="1006"/>
      <c r="B35" s="1007"/>
      <c r="C35" s="1007" t="s">
        <v>14286</v>
      </c>
      <c r="D35" s="1007" t="s">
        <v>191</v>
      </c>
      <c r="E35" s="1007"/>
      <c r="F35" s="1007"/>
      <c r="G35" s="1007"/>
      <c r="H35" s="1007"/>
      <c r="I35" s="1007"/>
      <c r="J35" s="1007" t="s">
        <v>14751</v>
      </c>
      <c r="K35" s="1013"/>
      <c r="L35" s="1007"/>
      <c r="M35" s="1007"/>
      <c r="N35" s="779" t="s">
        <v>14992</v>
      </c>
      <c r="O35" s="1013"/>
      <c r="P35" s="1019"/>
      <c r="Q35" s="1007"/>
      <c r="R35" s="1007"/>
      <c r="S35" s="1024" t="s">
        <v>189</v>
      </c>
      <c r="T35" s="1024">
        <v>3770</v>
      </c>
      <c r="U35" s="1020"/>
      <c r="V35" s="1020">
        <v>45646</v>
      </c>
      <c r="W35" s="1021"/>
      <c r="X35" s="1022"/>
    </row>
    <row r="36" spans="1:24" ht="26.25" customHeight="1">
      <c r="A36" s="1006"/>
      <c r="B36" s="1007"/>
      <c r="C36" s="1007" t="s">
        <v>10098</v>
      </c>
      <c r="D36" s="1007" t="s">
        <v>191</v>
      </c>
      <c r="E36" s="1007"/>
      <c r="F36" s="1007"/>
      <c r="G36" s="1007"/>
      <c r="H36" s="1007"/>
      <c r="I36" s="1007"/>
      <c r="J36" s="425" t="s">
        <v>9767</v>
      </c>
      <c r="K36" s="1013"/>
      <c r="L36" s="1007"/>
      <c r="M36" s="1007"/>
      <c r="N36" s="1013"/>
      <c r="O36" s="1013"/>
      <c r="P36" s="1019"/>
      <c r="Q36" s="1007"/>
      <c r="R36" s="1007"/>
      <c r="S36" s="1024" t="s">
        <v>2472</v>
      </c>
      <c r="T36" s="1024">
        <f>SUM(T31:T35)</f>
        <v>9953</v>
      </c>
      <c r="U36" s="1020"/>
      <c r="V36" s="1020">
        <v>45642</v>
      </c>
      <c r="W36" s="1021"/>
      <c r="X36" s="1022"/>
    </row>
    <row r="37" spans="1:24" ht="26.25" customHeight="1" thickBot="1">
      <c r="A37" s="1008"/>
      <c r="B37" s="1009"/>
      <c r="C37" s="1009" t="s">
        <v>10099</v>
      </c>
      <c r="D37" s="1009" t="s">
        <v>191</v>
      </c>
      <c r="E37" s="1009"/>
      <c r="F37" s="1009"/>
      <c r="G37" s="1009"/>
      <c r="H37" s="1009"/>
      <c r="I37" s="1009"/>
      <c r="J37" s="1009"/>
      <c r="K37" s="611" t="s">
        <v>14733</v>
      </c>
      <c r="L37" s="1009"/>
      <c r="M37" s="1009"/>
      <c r="N37" s="1014"/>
      <c r="O37" s="1014"/>
      <c r="P37" s="1025"/>
      <c r="Q37" s="1009"/>
      <c r="R37" s="1009"/>
      <c r="S37" s="1026"/>
      <c r="T37" s="1026"/>
      <c r="U37" s="1027"/>
      <c r="V37" s="1028">
        <v>45646</v>
      </c>
      <c r="W37" s="1029"/>
      <c r="X37" s="1030"/>
    </row>
    <row r="38" spans="1:24" ht="26.25" customHeight="1">
      <c r="A38" s="1004" t="s">
        <v>188</v>
      </c>
      <c r="B38" s="1005"/>
      <c r="C38" s="1005" t="s">
        <v>26</v>
      </c>
      <c r="D38" s="1005" t="s">
        <v>190</v>
      </c>
      <c r="E38" s="1005" t="s">
        <v>191</v>
      </c>
      <c r="F38" s="1005" t="s">
        <v>191</v>
      </c>
      <c r="G38" s="1005" t="s">
        <v>191</v>
      </c>
      <c r="H38" s="1485"/>
      <c r="I38" s="1005" t="s">
        <v>8261</v>
      </c>
      <c r="J38" s="1010" t="s">
        <v>14782</v>
      </c>
      <c r="K38" s="1011" t="s">
        <v>14731</v>
      </c>
      <c r="L38" s="1005" t="s">
        <v>14814</v>
      </c>
      <c r="M38" s="2847" t="s">
        <v>14778</v>
      </c>
      <c r="N38" s="1011" t="s">
        <v>14961</v>
      </c>
      <c r="O38" s="1011" t="s">
        <v>14962</v>
      </c>
      <c r="P38" s="1015" t="s">
        <v>16237</v>
      </c>
      <c r="Q38" s="1005" t="s">
        <v>11538</v>
      </c>
      <c r="R38" s="1005">
        <f>IF(MID(RIGHT(S38,8),1,1)="M",2021,IF(MID(RIGHT(S38,8),1,1)="N",2022,IF(MID(RIGHT(S38,8),1,1)="P",2023,IF(MID(RIGHT(S38,8),1,1)="R",1994,IF(MID(RIGHT(S38,8),1,1)="S",1995,IF(MID(RIGHT(S38,8),1,1)="T",1996,IF(MID(RIGHT(S38,8),1,1)="V",1997,IF(MID(RIGHT(S38,8),1,1)="W",1998,IF(MID(RIGHT(S38,8),1,1)="X",1999,IF(MID(RIGHT(S38,8),1,1)="Y",2000,IF(MID(RIGHT(S38,8),1,1)="1",2001,IF(MID(RIGHT(S38,8),1,1)="2",2002,IF(MID(RIGHT(S38,8),1,1)="3",2003,IF(MID(RIGHT(S38,8),1,1)="4",2004,IF(MID(RIGHT(S38,8),1,1)="5",2005,IF(MID(RIGHT(S38,8),1,1)="6",2006,IF(MID(RIGHT(S38,8),1,1)="7",2007,IF(MID(RIGHT(S38,8),1,1)="8",2008,IF(MID(RIGHT(S38,8),1,1)="9",2009,IF(MID(RIGHT(S38,8),1,1)="A",2010,IF(MID(RIGHT(S38,8),1,1)="B",2011,IF(MID(RIGHT(S38,8),1,1)="C",2012,IF(MID(RIGHT(S38,8),1,1)="D",2013,IF(MID(RIGHT(S38,8),1,1)="E",2014,IF(MID(RIGHT(S38,8),1,1)="F",2015,IF(MID(RIGHT(S38,8),1,1)="G",2016,IF(MID(RIGHT(S38,8),1,1)="H",2017,IF(MID(RIGHT(S38,8),1,1)="J",2018,IF(MID(RIGHT(S38,8),1,1)="K",2019,IF(MID(RIGHT(S38,8),1,1)="L",2020,""))))))))))))))))))))))))))))))</f>
        <v>2015</v>
      </c>
      <c r="S38" s="1005" t="s">
        <v>14775</v>
      </c>
      <c r="T38" s="1005">
        <v>1260</v>
      </c>
      <c r="U38" s="1842">
        <v>45575</v>
      </c>
      <c r="V38" s="1842">
        <v>45644</v>
      </c>
      <c r="W38" s="1579">
        <v>4500</v>
      </c>
      <c r="X38" s="1018">
        <v>5150</v>
      </c>
    </row>
    <row r="39" spans="1:24" ht="26.25" customHeight="1">
      <c r="A39" s="1006"/>
      <c r="B39" s="1007"/>
      <c r="C39" s="320" t="s">
        <v>3121</v>
      </c>
      <c r="D39" s="1007"/>
      <c r="E39" s="1007"/>
      <c r="F39" s="1007"/>
      <c r="G39" s="1007"/>
      <c r="H39" s="1007"/>
      <c r="I39" s="1007" t="s">
        <v>194</v>
      </c>
      <c r="J39" s="1417" t="s">
        <v>14738</v>
      </c>
      <c r="K39" s="1012" t="s">
        <v>14741</v>
      </c>
      <c r="L39" s="425" t="s">
        <v>3359</v>
      </c>
      <c r="M39" s="2787"/>
      <c r="N39" s="73" t="s">
        <v>7287</v>
      </c>
      <c r="O39" s="1013"/>
      <c r="P39" s="1019"/>
      <c r="Q39" s="1007" t="s">
        <v>196</v>
      </c>
      <c r="R39" s="1007">
        <f>IF(MID(RIGHT(S39,8),1,1)="M",2021,IF(MID(RIGHT(S39,8),1,1)="N",2022,IF(MID(RIGHT(S39,8),1,1)="P",2023,IF(MID(RIGHT(S39,8),1,1)="R",1994,IF(MID(RIGHT(S39,8),1,1)="S",1995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2013</v>
      </c>
      <c r="S39" s="1007" t="s">
        <v>14779</v>
      </c>
      <c r="T39" s="1007">
        <v>1820</v>
      </c>
      <c r="U39" s="1177">
        <v>45575</v>
      </c>
      <c r="V39" s="1020">
        <v>45644</v>
      </c>
      <c r="W39" s="1021">
        <v>4100</v>
      </c>
      <c r="X39" s="777">
        <f>X38+250</f>
        <v>5400</v>
      </c>
    </row>
    <row r="40" spans="1:24" ht="26.25" customHeight="1">
      <c r="A40" s="1006"/>
      <c r="B40" s="1007"/>
      <c r="C40" s="1007" t="s">
        <v>12775</v>
      </c>
      <c r="D40" s="1007" t="s">
        <v>191</v>
      </c>
      <c r="E40" s="1007"/>
      <c r="F40" s="1007"/>
      <c r="G40" s="1007"/>
      <c r="H40" s="1007"/>
      <c r="I40" s="1007"/>
      <c r="J40" s="1007" t="s">
        <v>14780</v>
      </c>
      <c r="K40" s="1013" t="s">
        <v>14732</v>
      </c>
      <c r="L40" s="1007"/>
      <c r="M40" s="2787"/>
      <c r="N40" s="73" t="s">
        <v>7844</v>
      </c>
      <c r="O40" s="1013"/>
      <c r="P40" s="1019"/>
      <c r="Q40" s="1007" t="s">
        <v>229</v>
      </c>
      <c r="R40" s="1007">
        <f>IF(MID(RIGHT(S40,8),1,1)="M",2021,IF(MID(RIGHT(S40,8),1,1)="N",2022,IF(MID(RIGHT(S40,8),1,1)="P",2023,IF(MID(RIGHT(S40,8),1,1)="R",1994,IF(MID(RIGHT(S40,8),1,1)="S",1995,IF(MID(RIGHT(S40,8),1,1)="T",1996,IF(MID(RIGHT(S40,8),1,1)="V",1997,IF(MID(RIGHT(S40,8),1,1)="W",1998,IF(MID(RIGHT(S40,8),1,1)="X",1999,IF(MID(RIGHT(S40,8),1,1)="Y",2000,IF(MID(RIGHT(S40,8),1,1)="1",2001,IF(MID(RIGHT(S40,8),1,1)="2",2002,IF(MID(RIGHT(S40,8),1,1)="3",2003,IF(MID(RIGHT(S40,8),1,1)="4",2004,IF(MID(RIGHT(S40,8),1,1)="5",2005,IF(MID(RIGHT(S40,8),1,1)="6",2006,IF(MID(RIGHT(S40,8),1,1)="7",2007,IF(MID(RIGHT(S40,8),1,1)="8",2008,IF(MID(RIGHT(S40,8),1,1)="9",2009,IF(MID(RIGHT(S40,8),1,1)="A",2010,IF(MID(RIGHT(S40,8),1,1)="B",2011,IF(MID(RIGHT(S40,8),1,1)="C",2012,IF(MID(RIGHT(S40,8),1,1)="D",2013,IF(MID(RIGHT(S40,8),1,1)="E",2014,IF(MID(RIGHT(S40,8),1,1)="F",2015,IF(MID(RIGHT(S40,8),1,1)="G",2016,IF(MID(RIGHT(S40,8),1,1)="H",2017,IF(MID(RIGHT(S40,8),1,1)="J",2018,IF(MID(RIGHT(S40,8),1,1)="K",2019,IF(MID(RIGHT(S40,8),1,1)="L",2020,""))))))))))))))))))))))))))))))</f>
        <v>2016</v>
      </c>
      <c r="S40" s="1007" t="s">
        <v>14776</v>
      </c>
      <c r="T40" s="1007">
        <v>1810</v>
      </c>
      <c r="U40" s="1023"/>
      <c r="V40" s="1020">
        <v>45655</v>
      </c>
      <c r="W40" s="1021" t="s">
        <v>16187</v>
      </c>
      <c r="X40" s="1022" t="s">
        <v>16188</v>
      </c>
    </row>
    <row r="41" spans="1:24" ht="26.25" customHeight="1">
      <c r="A41" s="1006"/>
      <c r="B41" s="1007"/>
      <c r="C41" s="1007" t="s">
        <v>12777</v>
      </c>
      <c r="D41" s="1007" t="s">
        <v>191</v>
      </c>
      <c r="E41" s="1007"/>
      <c r="F41" s="1007"/>
      <c r="G41" s="1007"/>
      <c r="H41" s="1007"/>
      <c r="I41" s="1007"/>
      <c r="J41" s="1007" t="s">
        <v>14750</v>
      </c>
      <c r="K41" s="1013" t="s">
        <v>8972</v>
      </c>
      <c r="L41" s="1007"/>
      <c r="M41" s="2786"/>
      <c r="N41" s="73" t="s">
        <v>14749</v>
      </c>
      <c r="O41" s="1013"/>
      <c r="P41" s="1019"/>
      <c r="Q41" s="1007" t="s">
        <v>196</v>
      </c>
      <c r="R41" s="1007">
        <f>IF(MID(RIGHT(S41,8),1,1)="M",2021,IF(MID(RIGHT(S41,8),1,1)="N",2022,IF(MID(RIGHT(S41,8),1,1)="P",2023,IF(MID(RIGHT(S41,8),1,1)="R",1994,IF(MID(RIGHT(S41,8),1,1)="S",1995,IF(MID(RIGHT(S41,8),1,1)="T",1996,IF(MID(RIGHT(S41,8),1,1)="V",1997,IF(MID(RIGHT(S41,8),1,1)="W",1998,IF(MID(RIGHT(S41,8),1,1)="X",1999,IF(MID(RIGHT(S41,8),1,1)="Y",2000,IF(MID(RIGHT(S41,8),1,1)="1",2001,IF(MID(RIGHT(S41,8),1,1)="2",2002,IF(MID(RIGHT(S41,8),1,1)="3",2003,IF(MID(RIGHT(S41,8),1,1)="4",2004,IF(MID(RIGHT(S41,8),1,1)="5",2005,IF(MID(RIGHT(S41,8),1,1)="6",2006,IF(MID(RIGHT(S41,8),1,1)="7",2007,IF(MID(RIGHT(S41,8),1,1)="8",2008,IF(MID(RIGHT(S41,8),1,1)="9",2009,IF(MID(RIGHT(S41,8),1,1)="A",2010,IF(MID(RIGHT(S41,8),1,1)="B",2011,IF(MID(RIGHT(S41,8),1,1)="C",2012,IF(MID(RIGHT(S41,8),1,1)="D",2013,IF(MID(RIGHT(S41,8),1,1)="E",2014,IF(MID(RIGHT(S41,8),1,1)="F",2015,IF(MID(RIGHT(S41,8),1,1)="G",2016,IF(MID(RIGHT(S41,8),1,1)="H",2017,IF(MID(RIGHT(S41,8),1,1)="J",2018,IF(MID(RIGHT(S41,8),1,1)="K",2019,IF(MID(RIGHT(S41,8),1,1)="L",2020,""))))))))))))))))))))))))))))))</f>
        <v>2013</v>
      </c>
      <c r="S41" s="1007" t="s">
        <v>14777</v>
      </c>
      <c r="T41" s="1007">
        <v>1820</v>
      </c>
      <c r="U41" s="1023"/>
      <c r="V41" s="1020">
        <v>45658</v>
      </c>
      <c r="W41" s="1021"/>
      <c r="X41" s="1022"/>
    </row>
    <row r="42" spans="1:24" ht="26.25" customHeight="1">
      <c r="A42" s="1006"/>
      <c r="B42" s="1007"/>
      <c r="C42" s="1007" t="s">
        <v>14286</v>
      </c>
      <c r="D42" s="1007" t="s">
        <v>191</v>
      </c>
      <c r="E42" s="1007"/>
      <c r="F42" s="1007"/>
      <c r="G42" s="1007"/>
      <c r="H42" s="1007"/>
      <c r="I42" s="1007"/>
      <c r="J42" s="1007" t="s">
        <v>14751</v>
      </c>
      <c r="K42" s="1013"/>
      <c r="L42" s="1007"/>
      <c r="M42" s="1007"/>
      <c r="N42" s="779" t="s">
        <v>14992</v>
      </c>
      <c r="O42" s="1013"/>
      <c r="P42" s="1019"/>
      <c r="Q42" s="1007"/>
      <c r="R42" s="1007"/>
      <c r="S42" s="1024" t="s">
        <v>189</v>
      </c>
      <c r="T42" s="1024">
        <v>3700</v>
      </c>
      <c r="U42" s="1020"/>
      <c r="V42" s="1020">
        <v>45646</v>
      </c>
      <c r="W42" s="1021"/>
      <c r="X42" s="1022"/>
    </row>
    <row r="43" spans="1:24" ht="26.25" customHeight="1">
      <c r="A43" s="1006"/>
      <c r="B43" s="1007"/>
      <c r="C43" s="1007" t="s">
        <v>10098</v>
      </c>
      <c r="D43" s="1007" t="s">
        <v>191</v>
      </c>
      <c r="E43" s="1007"/>
      <c r="F43" s="1007"/>
      <c r="G43" s="1007"/>
      <c r="H43" s="1007"/>
      <c r="I43" s="1007"/>
      <c r="J43" s="425" t="s">
        <v>9767</v>
      </c>
      <c r="K43" s="1013"/>
      <c r="L43" s="1007"/>
      <c r="M43" s="1007"/>
      <c r="N43" s="1013"/>
      <c r="O43" s="1013"/>
      <c r="P43" s="1019"/>
      <c r="Q43" s="1007"/>
      <c r="R43" s="1007"/>
      <c r="S43" s="1024" t="s">
        <v>2472</v>
      </c>
      <c r="T43" s="1024">
        <f>SUM(T38:T42)</f>
        <v>10410</v>
      </c>
      <c r="U43" s="1020"/>
      <c r="V43" s="1020">
        <v>45642</v>
      </c>
      <c r="W43" s="1021"/>
      <c r="X43" s="1022"/>
    </row>
    <row r="44" spans="1:24" ht="26.25" customHeight="1" thickBot="1">
      <c r="A44" s="1008"/>
      <c r="B44" s="1009"/>
      <c r="C44" s="1009" t="s">
        <v>10099</v>
      </c>
      <c r="D44" s="1009" t="s">
        <v>191</v>
      </c>
      <c r="E44" s="1009"/>
      <c r="F44" s="1009"/>
      <c r="G44" s="1009"/>
      <c r="H44" s="1009"/>
      <c r="I44" s="1009"/>
      <c r="J44" s="1009"/>
      <c r="K44" s="611" t="s">
        <v>14733</v>
      </c>
      <c r="L44" s="1009"/>
      <c r="M44" s="1009"/>
      <c r="N44" s="1014"/>
      <c r="O44" s="1014"/>
      <c r="P44" s="1025"/>
      <c r="Q44" s="1009"/>
      <c r="R44" s="1009"/>
      <c r="S44" s="1026"/>
      <c r="T44" s="1026"/>
      <c r="U44" s="1027"/>
      <c r="V44" s="1028">
        <v>45646</v>
      </c>
      <c r="W44" s="1029"/>
      <c r="X44" s="1030"/>
    </row>
    <row r="45" spans="1:24" ht="26.25" customHeight="1">
      <c r="A45" s="1004" t="s">
        <v>188</v>
      </c>
      <c r="B45" s="1005"/>
      <c r="C45" s="1005" t="s">
        <v>26</v>
      </c>
      <c r="D45" s="1005" t="s">
        <v>190</v>
      </c>
      <c r="E45" s="1005" t="s">
        <v>191</v>
      </c>
      <c r="F45" s="1005" t="s">
        <v>191</v>
      </c>
      <c r="G45" s="1005" t="s">
        <v>191</v>
      </c>
      <c r="H45" s="1485"/>
      <c r="I45" s="1005" t="s">
        <v>8261</v>
      </c>
      <c r="J45" s="1010" t="s">
        <v>14782</v>
      </c>
      <c r="K45" s="1011" t="s">
        <v>14731</v>
      </c>
      <c r="L45" s="1005" t="s">
        <v>14815</v>
      </c>
      <c r="M45" s="2847" t="s">
        <v>14789</v>
      </c>
      <c r="N45" s="1011" t="s">
        <v>14963</v>
      </c>
      <c r="O45" s="1011">
        <v>3431220</v>
      </c>
      <c r="P45" s="1015" t="s">
        <v>16237</v>
      </c>
      <c r="Q45" s="1005" t="s">
        <v>11538</v>
      </c>
      <c r="R45" s="1005">
        <f>IF(MID(RIGHT(S45,8),1,1)="M",2021,IF(MID(RIGHT(S45,8),1,1)="N",2022,IF(MID(RIGHT(S45,8),1,1)="P",2023,IF(MID(RIGHT(S45,8),1,1)="R",1994,IF(MID(RIGHT(S45,8),1,1)="S",1995,IF(MID(RIGHT(S45,8),1,1)="T",1996,IF(MID(RIGHT(S45,8),1,1)="V",1997,IF(MID(RIGHT(S45,8),1,1)="W",1998,IF(MID(RIGHT(S45,8),1,1)="X",1999,IF(MID(RIGHT(S45,8),1,1)="Y",2000,IF(MID(RIGHT(S45,8),1,1)="1",2001,IF(MID(RIGHT(S45,8),1,1)="2",2002,IF(MID(RIGHT(S45,8),1,1)="3",2003,IF(MID(RIGHT(S45,8),1,1)="4",2004,IF(MID(RIGHT(S45,8),1,1)="5",2005,IF(MID(RIGHT(S45,8),1,1)="6",2006,IF(MID(RIGHT(S45,8),1,1)="7",2007,IF(MID(RIGHT(S45,8),1,1)="8",2008,IF(MID(RIGHT(S45,8),1,1)="9",2009,IF(MID(RIGHT(S45,8),1,1)="A",2010,IF(MID(RIGHT(S45,8),1,1)="B",2011,IF(MID(RIGHT(S45,8),1,1)="C",2012,IF(MID(RIGHT(S45,8),1,1)="D",2013,IF(MID(RIGHT(S45,8),1,1)="E",2014,IF(MID(RIGHT(S45,8),1,1)="F",2015,IF(MID(RIGHT(S45,8),1,1)="G",2016,IF(MID(RIGHT(S45,8),1,1)="H",2017,IF(MID(RIGHT(S45,8),1,1)="J",2018,IF(MID(RIGHT(S45,8),1,1)="K",2019,IF(MID(RIGHT(S45,8),1,1)="L",2020,""))))))))))))))))))))))))))))))</f>
        <v>2015</v>
      </c>
      <c r="S45" s="1005" t="s">
        <v>14785</v>
      </c>
      <c r="T45" s="1005">
        <v>1260</v>
      </c>
      <c r="U45" s="1842">
        <v>45575</v>
      </c>
      <c r="V45" s="1842">
        <v>45644</v>
      </c>
      <c r="W45" s="1579">
        <v>4500</v>
      </c>
      <c r="X45" s="1018">
        <v>5150</v>
      </c>
    </row>
    <row r="46" spans="1:24" ht="26.25" customHeight="1">
      <c r="A46" s="1006"/>
      <c r="B46" s="1007"/>
      <c r="C46" s="320" t="s">
        <v>3121</v>
      </c>
      <c r="D46" s="1007"/>
      <c r="E46" s="1007"/>
      <c r="F46" s="1007"/>
      <c r="G46" s="1007"/>
      <c r="H46" s="1007"/>
      <c r="I46" s="1007" t="s">
        <v>194</v>
      </c>
      <c r="J46" s="1417" t="s">
        <v>14739</v>
      </c>
      <c r="K46" s="1012" t="s">
        <v>14741</v>
      </c>
      <c r="L46" s="425" t="s">
        <v>3359</v>
      </c>
      <c r="M46" s="2787"/>
      <c r="N46" s="73" t="s">
        <v>7287</v>
      </c>
      <c r="O46" s="1013"/>
      <c r="P46" s="1019"/>
      <c r="Q46" s="1007" t="s">
        <v>229</v>
      </c>
      <c r="R46" s="1007">
        <f>IF(MID(RIGHT(S46,8),1,1)="M",2021,IF(MID(RIGHT(S46,8),1,1)="N",2022,IF(MID(RIGHT(S46,8),1,1)="P",2023,IF(MID(RIGHT(S46,8),1,1)="R",1994,IF(MID(RIGHT(S46,8),1,1)="S",1995,IF(MID(RIGHT(S46,8),1,1)="T",1996,IF(MID(RIGHT(S46,8),1,1)="V",1997,IF(MID(RIGHT(S46,8),1,1)="W",1998,IF(MID(RIGHT(S46,8),1,1)="X",1999,IF(MID(RIGHT(S46,8),1,1)="Y",2000,IF(MID(RIGHT(S46,8),1,1)="1",2001,IF(MID(RIGHT(S46,8),1,1)="2",2002,IF(MID(RIGHT(S46,8),1,1)="3",2003,IF(MID(RIGHT(S46,8),1,1)="4",2004,IF(MID(RIGHT(S46,8),1,1)="5",2005,IF(MID(RIGHT(S46,8),1,1)="6",2006,IF(MID(RIGHT(S46,8),1,1)="7",2007,IF(MID(RIGHT(S46,8),1,1)="8",2008,IF(MID(RIGHT(S46,8),1,1)="9",2009,IF(MID(RIGHT(S46,8),1,1)="A",2010,IF(MID(RIGHT(S46,8),1,1)="B",2011,IF(MID(RIGHT(S46,8),1,1)="C",2012,IF(MID(RIGHT(S46,8),1,1)="D",2013,IF(MID(RIGHT(S46,8),1,1)="E",2014,IF(MID(RIGHT(S46,8),1,1)="F",2015,IF(MID(RIGHT(S46,8),1,1)="G",2016,IF(MID(RIGHT(S46,8),1,1)="H",2017,IF(MID(RIGHT(S46,8),1,1)="J",2018,IF(MID(RIGHT(S46,8),1,1)="K",2019,IF(MID(RIGHT(S46,8),1,1)="L",2020,""))))))))))))))))))))))))))))))</f>
        <v>2016</v>
      </c>
      <c r="S46" s="1007" t="s">
        <v>14786</v>
      </c>
      <c r="T46" s="1007">
        <v>1810</v>
      </c>
      <c r="U46" s="1177">
        <v>45575</v>
      </c>
      <c r="V46" s="1020">
        <v>45644</v>
      </c>
      <c r="W46" s="1021">
        <v>4100</v>
      </c>
      <c r="X46" s="777">
        <f>X45+250</f>
        <v>5400</v>
      </c>
    </row>
    <row r="47" spans="1:24" ht="26.25" customHeight="1">
      <c r="A47" s="1006"/>
      <c r="B47" s="1007"/>
      <c r="C47" s="1007" t="s">
        <v>12775</v>
      </c>
      <c r="D47" s="1007" t="s">
        <v>191</v>
      </c>
      <c r="E47" s="1007"/>
      <c r="F47" s="1007"/>
      <c r="G47" s="1007"/>
      <c r="H47" s="1007"/>
      <c r="I47" s="1007"/>
      <c r="J47" s="1007" t="s">
        <v>14780</v>
      </c>
      <c r="K47" s="1013" t="s">
        <v>14732</v>
      </c>
      <c r="L47" s="1007"/>
      <c r="M47" s="2787"/>
      <c r="N47" s="73" t="s">
        <v>7844</v>
      </c>
      <c r="O47" s="1013"/>
      <c r="P47" s="1019"/>
      <c r="Q47" s="1007" t="s">
        <v>14769</v>
      </c>
      <c r="R47" s="1007">
        <f>IF(MID(RIGHT(S47,8),1,1)="M",2021,IF(MID(RIGHT(S47,8),1,1)="N",2022,IF(MID(RIGHT(S47,8),1,1)="P",2023,IF(MID(RIGHT(S47,8),1,1)="R",1994,IF(MID(RIGHT(S47,8),1,1)="S",1995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2013</v>
      </c>
      <c r="S47" s="1007" t="s">
        <v>14787</v>
      </c>
      <c r="T47" s="1007">
        <v>1516</v>
      </c>
      <c r="U47" s="1023"/>
      <c r="V47" s="1020">
        <v>45655</v>
      </c>
      <c r="W47" s="1021" t="s">
        <v>16187</v>
      </c>
      <c r="X47" s="1022" t="s">
        <v>16188</v>
      </c>
    </row>
    <row r="48" spans="1:24" ht="26.25" customHeight="1">
      <c r="A48" s="1006"/>
      <c r="B48" s="1007"/>
      <c r="C48" s="1007" t="s">
        <v>12777</v>
      </c>
      <c r="D48" s="1007" t="s">
        <v>191</v>
      </c>
      <c r="E48" s="1007"/>
      <c r="F48" s="1007"/>
      <c r="G48" s="1007"/>
      <c r="H48" s="1007"/>
      <c r="I48" s="1007"/>
      <c r="J48" s="1007" t="s">
        <v>14750</v>
      </c>
      <c r="K48" s="1013" t="s">
        <v>8972</v>
      </c>
      <c r="L48" s="1007"/>
      <c r="M48" s="2786"/>
      <c r="N48" s="73" t="s">
        <v>14749</v>
      </c>
      <c r="O48" s="1013"/>
      <c r="P48" s="1019"/>
      <c r="Q48" s="1007" t="s">
        <v>11538</v>
      </c>
      <c r="R48" s="1007">
        <f>IF(MID(RIGHT(S48,8),1,1)="M",2021,IF(MID(RIGHT(S48,8),1,1)="N",2022,IF(MID(RIGHT(S48,8),1,1)="P",2023,IF(MID(RIGHT(S48,8),1,1)="R",1994,IF(MID(RIGHT(S48,8),1,1)="S",1995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2012</v>
      </c>
      <c r="S48" s="1007" t="s">
        <v>14788</v>
      </c>
      <c r="T48" s="1007">
        <v>1260</v>
      </c>
      <c r="U48" s="1023"/>
      <c r="V48" s="1020">
        <v>45658</v>
      </c>
      <c r="W48" s="1021"/>
      <c r="X48" s="1022"/>
    </row>
    <row r="49" spans="1:24" ht="26.25" customHeight="1">
      <c r="A49" s="1006"/>
      <c r="B49" s="1007"/>
      <c r="C49" s="1007" t="s">
        <v>14286</v>
      </c>
      <c r="D49" s="1007" t="s">
        <v>191</v>
      </c>
      <c r="E49" s="1007"/>
      <c r="F49" s="1007"/>
      <c r="G49" s="1007"/>
      <c r="H49" s="1007"/>
      <c r="I49" s="1007"/>
      <c r="J49" s="1007" t="s">
        <v>14751</v>
      </c>
      <c r="K49" s="1013"/>
      <c r="L49" s="1007"/>
      <c r="M49" s="1007"/>
      <c r="N49" s="779" t="s">
        <v>14992</v>
      </c>
      <c r="O49" s="1013"/>
      <c r="P49" s="1019"/>
      <c r="Q49" s="1007"/>
      <c r="R49" s="1007"/>
      <c r="S49" s="1024" t="s">
        <v>189</v>
      </c>
      <c r="T49" s="1024">
        <v>3700</v>
      </c>
      <c r="U49" s="1020"/>
      <c r="V49" s="1020">
        <v>45646</v>
      </c>
      <c r="W49" s="1021"/>
      <c r="X49" s="1022"/>
    </row>
    <row r="50" spans="1:24" ht="26.25" customHeight="1">
      <c r="A50" s="1006"/>
      <c r="B50" s="1007"/>
      <c r="C50" s="1007" t="s">
        <v>10098</v>
      </c>
      <c r="D50" s="1007" t="s">
        <v>191</v>
      </c>
      <c r="E50" s="1007"/>
      <c r="F50" s="1007"/>
      <c r="G50" s="1007"/>
      <c r="H50" s="1007"/>
      <c r="I50" s="1007"/>
      <c r="J50" s="425" t="s">
        <v>9767</v>
      </c>
      <c r="K50" s="1013"/>
      <c r="L50" s="1007"/>
      <c r="M50" s="1007"/>
      <c r="N50" s="1013"/>
      <c r="O50" s="1013"/>
      <c r="P50" s="1019"/>
      <c r="Q50" s="1007"/>
      <c r="R50" s="1007"/>
      <c r="S50" s="1024" t="s">
        <v>2472</v>
      </c>
      <c r="T50" s="1024">
        <f>SUM(T45:T49)</f>
        <v>9546</v>
      </c>
      <c r="U50" s="1020"/>
      <c r="V50" s="1020">
        <v>45642</v>
      </c>
      <c r="W50" s="1021"/>
      <c r="X50" s="1022"/>
    </row>
    <row r="51" spans="1:24" ht="26.25" customHeight="1" thickBot="1">
      <c r="A51" s="1008"/>
      <c r="B51" s="1009"/>
      <c r="C51" s="1009" t="s">
        <v>10099</v>
      </c>
      <c r="D51" s="1009" t="s">
        <v>4036</v>
      </c>
      <c r="E51" s="1009"/>
      <c r="F51" s="1009"/>
      <c r="G51" s="1009"/>
      <c r="H51" s="1009"/>
      <c r="I51" s="1009"/>
      <c r="J51" s="1009"/>
      <c r="K51" s="611" t="s">
        <v>14733</v>
      </c>
      <c r="L51" s="1009"/>
      <c r="M51" s="1009"/>
      <c r="N51" s="1014"/>
      <c r="O51" s="1014"/>
      <c r="P51" s="1025"/>
      <c r="Q51" s="1009"/>
      <c r="R51" s="1009"/>
      <c r="S51" s="1026"/>
      <c r="T51" s="1026"/>
      <c r="U51" s="1027"/>
      <c r="V51" s="1028">
        <v>45646</v>
      </c>
      <c r="W51" s="1029"/>
      <c r="X51" s="1030"/>
    </row>
    <row r="52" spans="1:24" ht="26.25" customHeight="1">
      <c r="L52" s="4"/>
    </row>
    <row r="53" spans="1:24" ht="26.25" customHeight="1" thickBot="1"/>
    <row r="54" spans="1:24" ht="26.25" customHeight="1">
      <c r="A54" s="1178" t="s">
        <v>188</v>
      </c>
      <c r="B54" s="1179"/>
      <c r="C54" s="1179" t="s">
        <v>14710</v>
      </c>
      <c r="D54" s="1179" t="s">
        <v>190</v>
      </c>
      <c r="E54" s="1179" t="s">
        <v>191</v>
      </c>
      <c r="F54" s="1179" t="s">
        <v>191</v>
      </c>
      <c r="G54" s="1179" t="s">
        <v>191</v>
      </c>
      <c r="H54" s="1482"/>
      <c r="I54" s="1179" t="s">
        <v>14714</v>
      </c>
      <c r="J54" s="1179" t="s">
        <v>14793</v>
      </c>
      <c r="K54" s="1180" t="s">
        <v>21</v>
      </c>
      <c r="L54" s="1179" t="s">
        <v>14828</v>
      </c>
      <c r="M54" s="1180" t="s">
        <v>14811</v>
      </c>
      <c r="N54" s="1180" t="s">
        <v>14836</v>
      </c>
      <c r="O54" s="1784" t="s">
        <v>14837</v>
      </c>
      <c r="P54" s="1181"/>
      <c r="Q54" s="1179" t="s">
        <v>226</v>
      </c>
      <c r="R54" s="1179">
        <f>IF(MID(RIGHT(S54,8),1,1)="M",2021,IF(MID(RIGHT(S54,8),1,1)="N",2022,IF(MID(RIGHT(S54,8),1,1)="P",2023,IF(MID(RIGHT(S54,8),1,1)="R",1994,IF(MID(RIGHT(S54,8),1,1)="S",1995,IF(MID(RIGHT(S54,8),1,1)="T",1996,IF(MID(RIGHT(S54,8),1,1)="V",1997,IF(MID(RIGHT(S54,8),1,1)="W",1998,IF(MID(RIGHT(S54,8),1,1)="X",1999,IF(MID(RIGHT(S54,8),1,1)="Y",2000,IF(MID(RIGHT(S54,8),1,1)="1",2001,IF(MID(RIGHT(S54,8),1,1)="2",2002,IF(MID(RIGHT(S54,8),1,1)="3",2003,IF(MID(RIGHT(S54,8),1,1)="4",2004,IF(MID(RIGHT(S54,8),1,1)="5",2005,IF(MID(RIGHT(S54,8),1,1)="6",2006,IF(MID(RIGHT(S54,8),1,1)="7",2007,IF(MID(RIGHT(S54,8),1,1)="8",2008,IF(MID(RIGHT(S54,8),1,1)="9",2009,IF(MID(RIGHT(S54,8),1,1)="A",2010,IF(MID(RIGHT(S54,8),1,1)="B",2011,IF(MID(RIGHT(S54,8),1,1)="C",2012,IF(MID(RIGHT(S54,8),1,1)="D",2013,IF(MID(RIGHT(S54,8),1,1)="E",2014,IF(MID(RIGHT(S54,8),1,1)="F",2015,IF(MID(RIGHT(S54,8),1,1)="G",2016,IF(MID(RIGHT(S54,8),1,1)="H",2017,IF(MID(RIGHT(S54,8),1,1)="J",2018,IF(MID(RIGHT(S54,8),1,1)="K",2019,IF(MID(RIGHT(S54,8),1,1)="L",2020,""))))))))))))))))))))))))))))))</f>
        <v>2016</v>
      </c>
      <c r="S54" s="1179" t="s">
        <v>14758</v>
      </c>
      <c r="T54" s="1179">
        <v>1745</v>
      </c>
      <c r="U54" s="1343">
        <v>45574</v>
      </c>
      <c r="V54" s="1182"/>
      <c r="W54" s="1183">
        <v>5900</v>
      </c>
      <c r="X54" s="1184">
        <v>6550</v>
      </c>
    </row>
    <row r="55" spans="1:24" ht="26.25" customHeight="1">
      <c r="A55" s="1185"/>
      <c r="B55" s="1186"/>
      <c r="C55" s="320" t="s">
        <v>14883</v>
      </c>
      <c r="D55" s="1186"/>
      <c r="E55" s="1186"/>
      <c r="F55" s="1186"/>
      <c r="G55" s="1186"/>
      <c r="H55" s="1186"/>
      <c r="I55" s="1186" t="s">
        <v>3598</v>
      </c>
      <c r="J55" s="412" t="s">
        <v>14717</v>
      </c>
      <c r="K55" s="1373" t="s">
        <v>14712</v>
      </c>
      <c r="L55" s="1186" t="s">
        <v>14826</v>
      </c>
      <c r="M55" s="1186" t="s">
        <v>14835</v>
      </c>
      <c r="N55" s="73" t="s">
        <v>2943</v>
      </c>
      <c r="O55" s="1186" t="s">
        <v>14727</v>
      </c>
      <c r="P55" s="1447"/>
      <c r="Q55" s="1186" t="s">
        <v>205</v>
      </c>
      <c r="R55" s="1186">
        <f>IF(MID(RIGHT(S55,8),1,1)="M",2021,IF(MID(RIGHT(S55,8),1,1)="N",2022,IF(MID(RIGHT(S55,8),1,1)="P",2023,IF(MID(RIGHT(S55,8),1,1)="R",1994,IF(MID(RIGHT(S55,8),1,1)="S",1995,IF(MID(RIGHT(S55,8),1,1)="T",1996,IF(MID(RIGHT(S55,8),1,1)="V",1997,IF(MID(RIGHT(S55,8),1,1)="W",1998,IF(MID(RIGHT(S55,8),1,1)="X",1999,IF(MID(RIGHT(S55,8),1,1)="Y",2000,IF(MID(RIGHT(S55,8),1,1)="1",2001,IF(MID(RIGHT(S55,8),1,1)="2",2002,IF(MID(RIGHT(S55,8),1,1)="3",2003,IF(MID(RIGHT(S55,8),1,1)="4",2004,IF(MID(RIGHT(S55,8),1,1)="5",2005,IF(MID(RIGHT(S55,8),1,1)="6",2006,IF(MID(RIGHT(S55,8),1,1)="7",2007,IF(MID(RIGHT(S55,8),1,1)="8",2008,IF(MID(RIGHT(S55,8),1,1)="9",2009,IF(MID(RIGHT(S55,8),1,1)="A",2010,IF(MID(RIGHT(S55,8),1,1)="B",2011,IF(MID(RIGHT(S55,8),1,1)="C",2012,IF(MID(RIGHT(S55,8),1,1)="D",2013,IF(MID(RIGHT(S55,8),1,1)="E",2014,IF(MID(RIGHT(S55,8),1,1)="F",2015,IF(MID(RIGHT(S55,8),1,1)="G",2016,IF(MID(RIGHT(S55,8),1,1)="H",2017,IF(MID(RIGHT(S55,8),1,1)="J",2018,IF(MID(RIGHT(S55,8),1,1)="K",2019,IF(MID(RIGHT(S55,8),1,1)="L",2020,""))))))))))))))))))))))))))))))</f>
        <v>2017</v>
      </c>
      <c r="S55" s="1186" t="s">
        <v>14767</v>
      </c>
      <c r="T55" s="1186">
        <v>1750</v>
      </c>
      <c r="U55" s="1189">
        <v>45575</v>
      </c>
      <c r="V55" s="1189"/>
      <c r="W55" s="1191" t="s">
        <v>14911</v>
      </c>
      <c r="X55" s="1192" t="s">
        <v>14911</v>
      </c>
    </row>
    <row r="56" spans="1:24" ht="26.25" customHeight="1">
      <c r="A56" s="1185"/>
      <c r="B56" s="1186"/>
      <c r="C56" s="1186" t="s">
        <v>12776</v>
      </c>
      <c r="D56" s="1186" t="s">
        <v>191</v>
      </c>
      <c r="E56" s="1186"/>
      <c r="F56" s="1186"/>
      <c r="G56" s="1186"/>
      <c r="H56" s="1186"/>
      <c r="I56" s="932" t="s">
        <v>2898</v>
      </c>
      <c r="J56" s="320" t="s">
        <v>14718</v>
      </c>
      <c r="K56" s="1188" t="s">
        <v>14711</v>
      </c>
      <c r="L56" s="1186" t="s">
        <v>14827</v>
      </c>
      <c r="M56" s="1186" t="s">
        <v>14812</v>
      </c>
      <c r="N56" s="73" t="s">
        <v>3907</v>
      </c>
      <c r="O56" s="1186"/>
      <c r="P56" s="1186"/>
      <c r="Q56" s="1186" t="s">
        <v>378</v>
      </c>
      <c r="R56" s="1186">
        <f>IF(MID(RIGHT(S56,8),1,1)="M",2021,IF(MID(RIGHT(S56,8),1,1)="N",2022,IF(MID(RIGHT(S56,8),1,1)="P",2023,IF(MID(RIGHT(S56,8),1,1)="R",1994,IF(MID(RIGHT(S56,8),1,1)="S",1995,IF(MID(RIGHT(S56,8),1,1)="T",1996,IF(MID(RIGHT(S56,8),1,1)="V",1997,IF(MID(RIGHT(S56,8),1,1)="W",1998,IF(MID(RIGHT(S56,8),1,1)="X",1999,IF(MID(RIGHT(S56,8),1,1)="Y",2000,IF(MID(RIGHT(S56,8),1,1)="1",2001,IF(MID(RIGHT(S56,8),1,1)="2",2002,IF(MID(RIGHT(S56,8),1,1)="3",2003,IF(MID(RIGHT(S56,8),1,1)="4",2004,IF(MID(RIGHT(S56,8),1,1)="5",2005,IF(MID(RIGHT(S56,8),1,1)="6",2006,IF(MID(RIGHT(S56,8),1,1)="7",2007,IF(MID(RIGHT(S56,8),1,1)="8",2008,IF(MID(RIGHT(S56,8),1,1)="9",2009,IF(MID(RIGHT(S56,8),1,1)="A",2010,IF(MID(RIGHT(S56,8),1,1)="B",2011,IF(MID(RIGHT(S56,8),1,1)="C",2012,IF(MID(RIGHT(S56,8),1,1)="D",2013,IF(MID(RIGHT(S56,8),1,1)="E",2014,IF(MID(RIGHT(S56,8),1,1)="F",2015,IF(MID(RIGHT(S56,8),1,1)="G",2016,IF(MID(RIGHT(S56,8),1,1)="H",2017,IF(MID(RIGHT(S56,8),1,1)="J",2018,IF(MID(RIGHT(S56,8),1,1)="K",2019,IF(MID(RIGHT(S56,8),1,1)="L",2020,""))))))))))))))))))))))))))))))</f>
        <v>2016</v>
      </c>
      <c r="S56" s="1186" t="s">
        <v>14768</v>
      </c>
      <c r="T56" s="1186">
        <v>1545</v>
      </c>
      <c r="U56" s="1190"/>
      <c r="V56" s="1189"/>
      <c r="W56" s="1191"/>
      <c r="X56" s="1192"/>
    </row>
    <row r="57" spans="1:24" ht="26.25" customHeight="1">
      <c r="A57" s="1185"/>
      <c r="B57" s="1186"/>
      <c r="C57" s="1186" t="s">
        <v>12778</v>
      </c>
      <c r="D57" s="1186" t="s">
        <v>191</v>
      </c>
      <c r="E57" s="1186"/>
      <c r="F57" s="1186"/>
      <c r="G57" s="1186"/>
      <c r="H57" s="1186"/>
      <c r="I57" s="1186"/>
      <c r="J57" s="1186" t="s">
        <v>14790</v>
      </c>
      <c r="K57" s="1254" t="s">
        <v>1772</v>
      </c>
      <c r="L57" s="1186"/>
      <c r="M57" s="1186"/>
      <c r="N57" s="73" t="s">
        <v>12674</v>
      </c>
      <c r="O57" s="1186"/>
      <c r="P57" s="1186"/>
      <c r="Q57" s="1186"/>
      <c r="R57" s="1186"/>
      <c r="S57" s="1186"/>
      <c r="T57" s="1186"/>
      <c r="U57" s="1189"/>
      <c r="V57" s="1190"/>
      <c r="W57" s="1191"/>
      <c r="X57" s="1192"/>
    </row>
    <row r="58" spans="1:24" ht="26.25" customHeight="1">
      <c r="A58" s="1185"/>
      <c r="B58" s="1186"/>
      <c r="C58" s="1186" t="s">
        <v>13047</v>
      </c>
      <c r="D58" s="1186" t="s">
        <v>191</v>
      </c>
      <c r="E58" s="1186"/>
      <c r="F58" s="1186"/>
      <c r="G58" s="1186"/>
      <c r="H58" s="1186"/>
      <c r="I58" s="1186" t="s">
        <v>14713</v>
      </c>
      <c r="J58" s="1186"/>
      <c r="K58" s="1442"/>
      <c r="L58" s="1186" t="s">
        <v>14829</v>
      </c>
      <c r="M58" s="1186"/>
      <c r="N58" s="1186"/>
      <c r="O58" s="1186"/>
      <c r="P58" s="1186"/>
      <c r="Q58" s="1186"/>
      <c r="R58" s="1186"/>
      <c r="S58" s="1187" t="s">
        <v>189</v>
      </c>
      <c r="T58" s="1187">
        <v>3800</v>
      </c>
      <c r="U58" s="1189"/>
      <c r="V58" s="1189"/>
      <c r="W58" s="1191"/>
      <c r="X58" s="1192"/>
    </row>
    <row r="59" spans="1:24" ht="26.25" customHeight="1">
      <c r="A59" s="1185"/>
      <c r="B59" s="1186"/>
      <c r="C59" s="1186" t="s">
        <v>10002</v>
      </c>
      <c r="D59" s="1186" t="s">
        <v>191</v>
      </c>
      <c r="E59" s="1186"/>
      <c r="F59" s="1186"/>
      <c r="G59" s="1186"/>
      <c r="H59" s="1186"/>
      <c r="I59" s="1186" t="s">
        <v>14784</v>
      </c>
      <c r="J59" s="425" t="s">
        <v>14723</v>
      </c>
      <c r="K59" s="1843" t="s">
        <v>14791</v>
      </c>
      <c r="L59" s="1186"/>
      <c r="M59" s="1186"/>
      <c r="N59" s="1186"/>
      <c r="O59" s="1186"/>
      <c r="P59" s="1186"/>
      <c r="Q59" s="1186"/>
      <c r="R59" s="1186"/>
      <c r="S59" s="1187" t="s">
        <v>2472</v>
      </c>
      <c r="T59" s="1187">
        <f>SUM(T54:T58)</f>
        <v>8840</v>
      </c>
      <c r="U59" s="1189"/>
      <c r="V59" s="1189"/>
      <c r="W59" s="1191"/>
      <c r="X59" s="1192"/>
    </row>
    <row r="60" spans="1:24" ht="26.25" customHeight="1" thickBot="1">
      <c r="A60" s="1193"/>
      <c r="B60" s="1194"/>
      <c r="C60" s="1194" t="s">
        <v>10003</v>
      </c>
      <c r="D60" s="1194" t="s">
        <v>4036</v>
      </c>
      <c r="E60" s="1194"/>
      <c r="F60" s="1194"/>
      <c r="G60" s="1194"/>
      <c r="H60" s="1194"/>
      <c r="I60" s="1194"/>
      <c r="J60" s="1194"/>
      <c r="K60" s="611" t="s">
        <v>14792</v>
      </c>
      <c r="L60" s="1194"/>
      <c r="M60" s="1194"/>
      <c r="N60" s="1195"/>
      <c r="O60" s="1195"/>
      <c r="P60" s="1196"/>
      <c r="Q60" s="1194"/>
      <c r="R60" s="1194"/>
      <c r="S60" s="1196" t="s">
        <v>12541</v>
      </c>
      <c r="T60" s="1196">
        <v>5050</v>
      </c>
      <c r="U60" s="1198"/>
      <c r="V60" s="1199"/>
      <c r="W60" s="1200"/>
      <c r="X60" s="1201"/>
    </row>
    <row r="62" spans="1:24" ht="26.25" customHeight="1" thickBot="1">
      <c r="A62" s="445"/>
      <c r="B62" s="445"/>
      <c r="C62" s="445"/>
      <c r="D62" s="445"/>
      <c r="E62" s="445"/>
      <c r="F62" s="445"/>
      <c r="G62" s="445"/>
      <c r="H62" s="445"/>
      <c r="I62" s="445"/>
      <c r="J62" s="445"/>
      <c r="K62" s="446"/>
      <c r="L62" s="445"/>
      <c r="M62" s="445"/>
      <c r="N62" s="446"/>
      <c r="O62" s="446"/>
      <c r="P62" s="447"/>
      <c r="Q62" s="445"/>
      <c r="R62" s="445"/>
      <c r="S62" s="445"/>
      <c r="T62" s="445"/>
      <c r="U62" s="448"/>
      <c r="V62" s="449"/>
      <c r="W62" s="450"/>
      <c r="X62" s="450"/>
    </row>
    <row r="63" spans="1:24" ht="26.25" customHeight="1">
      <c r="A63" s="1348" t="s">
        <v>188</v>
      </c>
      <c r="B63" s="1349"/>
      <c r="C63" s="1349" t="s">
        <v>123</v>
      </c>
      <c r="D63" s="1349" t="s">
        <v>190</v>
      </c>
      <c r="E63" s="1349" t="s">
        <v>191</v>
      </c>
      <c r="F63" s="1349" t="s">
        <v>191</v>
      </c>
      <c r="G63" s="1349" t="s">
        <v>191</v>
      </c>
      <c r="H63" s="1489"/>
      <c r="I63" s="1349" t="s">
        <v>126</v>
      </c>
      <c r="J63" s="1349" t="s">
        <v>14671</v>
      </c>
      <c r="K63" s="1350" t="s">
        <v>12321</v>
      </c>
      <c r="L63" s="1349" t="s">
        <v>14884</v>
      </c>
      <c r="M63" s="2895" t="s">
        <v>14728</v>
      </c>
      <c r="N63" s="1350" t="s">
        <v>14885</v>
      </c>
      <c r="O63" s="1350" t="s">
        <v>14886</v>
      </c>
      <c r="P63" s="1351" t="s">
        <v>16072</v>
      </c>
      <c r="Q63" s="1349" t="s">
        <v>2047</v>
      </c>
      <c r="R63" s="1349">
        <f>IF(MID(RIGHT(S63,8),1,1)="M",2021,IF(MID(RIGHT(S63,8),1,1)="N",2022,IF(MID(RIGHT(S63,8),1,1)="P",2023,IF(MID(RIGHT(S63,8),1,1)="R",1994,IF(MID(RIGHT(S63,8),1,1)="S",1995,IF(MID(RIGHT(S63,8),1,1)="T",1996,IF(MID(RIGHT(S63,8),1,1)="V",1997,IF(MID(RIGHT(S63,8),1,1)="W",1998,IF(MID(RIGHT(S63,8),1,1)="X",1999,IF(MID(RIGHT(S63,8),1,1)="Y",2000,IF(MID(RIGHT(S63,8),1,1)="1",2001,IF(MID(RIGHT(S63,8),1,1)="2",2002,IF(MID(RIGHT(S63,8),1,1)="3",2003,IF(MID(RIGHT(S63,8),1,1)="4",2004,IF(MID(RIGHT(S63,8),1,1)="5",2005,IF(MID(RIGHT(S63,8),1,1)="6",2006,IF(MID(RIGHT(S63,8),1,1)="7",2007,IF(MID(RIGHT(S63,8),1,1)="8",2008,IF(MID(RIGHT(S63,8),1,1)="9",2009,IF(MID(RIGHT(S63,8),1,1)="A",2010,IF(MID(RIGHT(S63,8),1,1)="B",2011,IF(MID(RIGHT(S63,8),1,1)="C",2012,IF(MID(RIGHT(S63,8),1,1)="D",2013,IF(MID(RIGHT(S63,8),1,1)="E",2014,IF(MID(RIGHT(S63,8),1,1)="F",2015,IF(MID(RIGHT(S63,8),1,1)="G",2016,IF(MID(RIGHT(S63,8),1,1)="H",2017,IF(MID(RIGHT(S63,8),1,1)="J",2018,IF(MID(RIGHT(S63,8),1,1)="K",2019,IF(MID(RIGHT(S63,8),1,1)="L",2020,""))))))))))))))))))))))))))))))</f>
        <v>2017</v>
      </c>
      <c r="S63" s="1349" t="s">
        <v>14667</v>
      </c>
      <c r="T63" s="1349">
        <v>2115</v>
      </c>
      <c r="U63" s="1352">
        <v>45575</v>
      </c>
      <c r="V63" s="1352">
        <v>45638</v>
      </c>
      <c r="W63" s="1840">
        <v>4400</v>
      </c>
      <c r="X63" s="1549">
        <v>5950</v>
      </c>
    </row>
    <row r="64" spans="1:24" ht="26.25" customHeight="1">
      <c r="A64" s="1355"/>
      <c r="B64" s="208"/>
      <c r="C64" s="320" t="s">
        <v>13513</v>
      </c>
      <c r="D64" s="208"/>
      <c r="E64" s="208"/>
      <c r="F64" s="208"/>
      <c r="G64" s="208"/>
      <c r="H64" s="208"/>
      <c r="I64" s="208" t="s">
        <v>194</v>
      </c>
      <c r="J64" s="412" t="s">
        <v>14670</v>
      </c>
      <c r="K64" s="215" t="s">
        <v>14688</v>
      </c>
      <c r="L64" s="425" t="s">
        <v>3603</v>
      </c>
      <c r="M64" s="2896"/>
      <c r="N64" s="73" t="s">
        <v>2943</v>
      </c>
      <c r="O64" s="209"/>
      <c r="P64" s="210"/>
      <c r="Q64" s="208" t="s">
        <v>8334</v>
      </c>
      <c r="R64" s="208">
        <f>IF(MID(RIGHT(S64,8),1,1)="M",2021,IF(MID(RIGHT(S64,8),1,1)="N",2022,IF(MID(RIGHT(S64,8),1,1)="P",2023,IF(MID(RIGHT(S64,8),1,1)="R",1994,IF(MID(RIGHT(S64,8),1,1)="S",1995,IF(MID(RIGHT(S64,8),1,1)="T",1996,IF(MID(RIGHT(S64,8),1,1)="V",1997,IF(MID(RIGHT(S64,8),1,1)="W",1998,IF(MID(RIGHT(S64,8),1,1)="X",1999,IF(MID(RIGHT(S64,8),1,1)="Y",2000,IF(MID(RIGHT(S64,8),1,1)="1",2001,IF(MID(RIGHT(S64,8),1,1)="2",2002,IF(MID(RIGHT(S64,8),1,1)="3",2003,IF(MID(RIGHT(S64,8),1,1)="4",2004,IF(MID(RIGHT(S64,8),1,1)="5",2005,IF(MID(RIGHT(S64,8),1,1)="6",2006,IF(MID(RIGHT(S64,8),1,1)="7",2007,IF(MID(RIGHT(S64,8),1,1)="8",2008,IF(MID(RIGHT(S64,8),1,1)="9",2009,IF(MID(RIGHT(S64,8),1,1)="A",2010,IF(MID(RIGHT(S64,8),1,1)="B",2011,IF(MID(RIGHT(S64,8),1,1)="C",2012,IF(MID(RIGHT(S64,8),1,1)="D",2013,IF(MID(RIGHT(S64,8),1,1)="E",2014,IF(MID(RIGHT(S64,8),1,1)="F",2015,IF(MID(RIGHT(S64,8),1,1)="G",2016,IF(MID(RIGHT(S64,8),1,1)="H",2017,IF(MID(RIGHT(S64,8),1,1)="J",2018,IF(MID(RIGHT(S64,8),1,1)="K",2019,IF(MID(RIGHT(S64,8),1,1)="L",2020,""))))))))))))))))))))))))))))))</f>
        <v>2017</v>
      </c>
      <c r="S64" s="208" t="s">
        <v>14669</v>
      </c>
      <c r="T64" s="208">
        <v>1575</v>
      </c>
      <c r="U64" s="212">
        <v>45576</v>
      </c>
      <c r="V64" s="211">
        <v>45646</v>
      </c>
      <c r="W64" s="213">
        <v>3600</v>
      </c>
      <c r="X64" s="1356">
        <v>4300</v>
      </c>
    </row>
    <row r="65" spans="1:24" ht="26.25" customHeight="1">
      <c r="A65" s="1355"/>
      <c r="B65" s="208"/>
      <c r="C65" s="208" t="s">
        <v>12775</v>
      </c>
      <c r="D65" s="208" t="s">
        <v>191</v>
      </c>
      <c r="E65" s="208"/>
      <c r="F65" s="208"/>
      <c r="G65" s="208"/>
      <c r="H65" s="208"/>
      <c r="I65" s="208"/>
      <c r="J65" s="425" t="s">
        <v>3281</v>
      </c>
      <c r="K65" s="209" t="s">
        <v>14689</v>
      </c>
      <c r="L65" s="208"/>
      <c r="M65" s="2896"/>
      <c r="N65" s="73" t="s">
        <v>3907</v>
      </c>
      <c r="O65" s="209"/>
      <c r="P65" s="210" t="s">
        <v>12748</v>
      </c>
      <c r="Q65" s="208" t="s">
        <v>7739</v>
      </c>
      <c r="R65" s="208">
        <f>IF(MID(RIGHT(S65,8),1,1)="M",2021,IF(MID(RIGHT(S65,8),1,1)="N",2022,IF(MID(RIGHT(S65,8),1,1)="P",2023,IF(MID(RIGHT(S65,8),1,1)="R",1994,IF(MID(RIGHT(S65,8),1,1)="S",1995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>2016</v>
      </c>
      <c r="S65" s="208" t="s">
        <v>14729</v>
      </c>
      <c r="T65" s="208">
        <v>1920</v>
      </c>
      <c r="U65" s="211"/>
      <c r="V65" s="211">
        <v>45641</v>
      </c>
      <c r="W65" s="1448" t="s">
        <v>8142</v>
      </c>
      <c r="X65" s="1356" t="s">
        <v>16070</v>
      </c>
    </row>
    <row r="66" spans="1:24" ht="26.25" customHeight="1">
      <c r="A66" s="1355"/>
      <c r="B66" s="208"/>
      <c r="C66" s="208" t="s">
        <v>12777</v>
      </c>
      <c r="D66" s="208" t="s">
        <v>191</v>
      </c>
      <c r="E66" s="208"/>
      <c r="F66" s="208"/>
      <c r="G66" s="208"/>
      <c r="H66" s="208"/>
      <c r="I66" s="208"/>
      <c r="J66" s="208"/>
      <c r="K66" s="209" t="s">
        <v>4071</v>
      </c>
      <c r="L66" s="208"/>
      <c r="M66" s="2897"/>
      <c r="N66" s="73" t="s">
        <v>12674</v>
      </c>
      <c r="O66" s="209"/>
      <c r="P66" s="210"/>
      <c r="Q66" s="208" t="s">
        <v>2047</v>
      </c>
      <c r="R66" s="208">
        <f>IF(MID(RIGHT(S66,8),1,1)="M",2021,IF(MID(RIGHT(S66,8),1,1)="N",2022,IF(MID(RIGHT(S66,8),1,1)="P",2023,IF(MID(RIGHT(S66,8),1,1)="R",1994,IF(MID(RIGHT(S66,8),1,1)="S",1995,IF(MID(RIGHT(S66,8),1,1)="T",1996,IF(MID(RIGHT(S66,8),1,1)="V",1997,IF(MID(RIGHT(S66,8),1,1)="W",1998,IF(MID(RIGHT(S66,8),1,1)="X",1999,IF(MID(RIGHT(S66,8),1,1)="Y",2000,IF(MID(RIGHT(S66,8),1,1)="1",2001,IF(MID(RIGHT(S66,8),1,1)="2",2002,IF(MID(RIGHT(S66,8),1,1)="3",2003,IF(MID(RIGHT(S66,8),1,1)="4",2004,IF(MID(RIGHT(S66,8),1,1)="5",2005,IF(MID(RIGHT(S66,8),1,1)="6",2006,IF(MID(RIGHT(S66,8),1,1)="7",2007,IF(MID(RIGHT(S66,8),1,1)="8",2008,IF(MID(RIGHT(S66,8),1,1)="9",2009,IF(MID(RIGHT(S66,8),1,1)="A",2010,IF(MID(RIGHT(S66,8),1,1)="B",2011,IF(MID(RIGHT(S66,8),1,1)="C",2012,IF(MID(RIGHT(S66,8),1,1)="D",2013,IF(MID(RIGHT(S66,8),1,1)="E",2014,IF(MID(RIGHT(S66,8),1,1)="F",2015,IF(MID(RIGHT(S66,8),1,1)="G",2016,IF(MID(RIGHT(S66,8),1,1)="H",2017,IF(MID(RIGHT(S66,8),1,1)="J",2018,IF(MID(RIGHT(S66,8),1,1)="K",2019,IF(MID(RIGHT(S66,8),1,1)="L",2020,""))))))))))))))))))))))))))))))</f>
        <v>2016</v>
      </c>
      <c r="S66" s="208" t="s">
        <v>14668</v>
      </c>
      <c r="T66" s="208">
        <v>2125</v>
      </c>
      <c r="U66" s="212"/>
      <c r="V66" s="211">
        <v>45644</v>
      </c>
      <c r="W66" s="213"/>
      <c r="X66" s="1356"/>
    </row>
    <row r="67" spans="1:24" ht="26.25" customHeight="1">
      <c r="A67" s="1355"/>
      <c r="B67" s="208"/>
      <c r="C67" s="208" t="s">
        <v>13047</v>
      </c>
      <c r="D67" s="208" t="s">
        <v>191</v>
      </c>
      <c r="E67" s="208"/>
      <c r="F67" s="208"/>
      <c r="G67" s="208"/>
      <c r="H67" s="208"/>
      <c r="I67" s="208"/>
      <c r="J67" s="208"/>
      <c r="K67" s="209"/>
      <c r="L67" s="208"/>
      <c r="M67" s="208"/>
      <c r="N67" s="208"/>
      <c r="O67" s="208"/>
      <c r="P67" s="210"/>
      <c r="Q67" s="208"/>
      <c r="R67" s="208"/>
      <c r="S67" s="214" t="s">
        <v>189</v>
      </c>
      <c r="T67" s="214">
        <v>3830</v>
      </c>
      <c r="U67" s="211"/>
      <c r="V67" s="212">
        <v>45641</v>
      </c>
      <c r="W67" s="213"/>
      <c r="X67" s="1356"/>
    </row>
    <row r="68" spans="1:24" ht="26.25" customHeight="1">
      <c r="A68" s="1355"/>
      <c r="B68" s="208"/>
      <c r="C68" s="208" t="s">
        <v>10098</v>
      </c>
      <c r="D68" s="208" t="s">
        <v>191</v>
      </c>
      <c r="E68" s="208"/>
      <c r="F68" s="208"/>
      <c r="G68" s="208"/>
      <c r="H68" s="208"/>
      <c r="I68" s="208"/>
      <c r="J68" s="208"/>
      <c r="K68" s="209"/>
      <c r="L68" s="208"/>
      <c r="M68" s="208"/>
      <c r="N68" s="208"/>
      <c r="O68" s="208"/>
      <c r="P68" s="210"/>
      <c r="Q68" s="208"/>
      <c r="R68" s="208"/>
      <c r="S68" s="214" t="s">
        <v>8411</v>
      </c>
      <c r="T68" s="214">
        <f>SUM(T63:T67)</f>
        <v>11565</v>
      </c>
      <c r="U68" s="211"/>
      <c r="V68" s="617"/>
      <c r="W68" s="213"/>
      <c r="X68" s="1356"/>
    </row>
    <row r="69" spans="1:24" ht="26.25" customHeight="1" thickBot="1">
      <c r="A69" s="1357"/>
      <c r="B69" s="1358"/>
      <c r="C69" s="1358" t="s">
        <v>10099</v>
      </c>
      <c r="D69" s="1358" t="s">
        <v>4036</v>
      </c>
      <c r="E69" s="1358"/>
      <c r="F69" s="1358"/>
      <c r="G69" s="1358"/>
      <c r="H69" s="1358"/>
      <c r="I69" s="1358"/>
      <c r="J69" s="1358"/>
      <c r="K69" s="611" t="s">
        <v>14672</v>
      </c>
      <c r="L69" s="1358"/>
      <c r="M69" s="1358"/>
      <c r="N69" s="1359"/>
      <c r="O69" s="1359"/>
      <c r="P69" s="1360"/>
      <c r="Q69" s="1358"/>
      <c r="R69" s="1358"/>
      <c r="S69" s="1361"/>
      <c r="T69" s="1361"/>
      <c r="U69" s="1362"/>
      <c r="V69" s="1363"/>
      <c r="W69" s="1364"/>
      <c r="X69" s="1365"/>
    </row>
    <row r="71" spans="1:24" ht="26.25" customHeight="1" thickBot="1"/>
    <row r="72" spans="1:24" ht="26.25" customHeight="1">
      <c r="A72" s="874" t="s">
        <v>188</v>
      </c>
      <c r="B72" s="875"/>
      <c r="C72" s="875" t="s">
        <v>13111</v>
      </c>
      <c r="D72" s="875" t="s">
        <v>190</v>
      </c>
      <c r="E72" s="875" t="s">
        <v>191</v>
      </c>
      <c r="F72" s="875" t="s">
        <v>191</v>
      </c>
      <c r="G72" s="875" t="s">
        <v>191</v>
      </c>
      <c r="H72" s="1478"/>
      <c r="I72" s="875" t="s">
        <v>14865</v>
      </c>
      <c r="J72" s="875" t="s">
        <v>14870</v>
      </c>
      <c r="K72" s="876" t="s">
        <v>12753</v>
      </c>
      <c r="L72" s="875" t="s">
        <v>15018</v>
      </c>
      <c r="M72" s="2857" t="s">
        <v>14953</v>
      </c>
      <c r="N72" s="876" t="s">
        <v>15015</v>
      </c>
      <c r="O72" s="876">
        <v>870948</v>
      </c>
      <c r="P72" s="1754"/>
      <c r="Q72" s="875" t="s">
        <v>14989</v>
      </c>
      <c r="R72" s="875">
        <f>IF(MID(RIGHT(S72,8),1,1)="M",2021,IF(MID(RIGHT(S72,8),1,1)="N",2022,IF(MID(RIGHT(S72,8),1,1)="P",2023,IF(MID(RIGHT(S72,8),1,1)="R",1994,IF(MID(RIGHT(S72,8),1,1)="S",1995,IF(MID(RIGHT(S72,8),1,1)="T",1996,IF(MID(RIGHT(S72,8),1,1)="V",1997,IF(MID(RIGHT(S72,8),1,1)="W",1998,IF(MID(RIGHT(S72,8),1,1)="X",1999,IF(MID(RIGHT(S72,8),1,1)="Y",2000,IF(MID(RIGHT(S72,8),1,1)="1",2001,IF(MID(RIGHT(S72,8),1,1)="2",2002,IF(MID(RIGHT(S72,8),1,1)="3",2003,IF(MID(RIGHT(S72,8),1,1)="4",2004,IF(MID(RIGHT(S72,8),1,1)="5",2005,IF(MID(RIGHT(S72,8),1,1)="6",2006,IF(MID(RIGHT(S72,8),1,1)="7",2007,IF(MID(RIGHT(S72,8),1,1)="8",2008,IF(MID(RIGHT(S72,8),1,1)="9",2009,IF(MID(RIGHT(S72,8),1,1)="A",2010,IF(MID(RIGHT(S72,8),1,1)="B",2011,IF(MID(RIGHT(S72,8),1,1)="C",2012,IF(MID(RIGHT(S72,8),1,1)="D",2013,IF(MID(RIGHT(S72,8),1,1)="E",2014,IF(MID(RIGHT(S72,8),1,1)="F",2015,IF(MID(RIGHT(S72,8),1,1)="G",2016,IF(MID(RIGHT(S72,8),1,1)="H",2017,IF(MID(RIGHT(S72,8),1,1)="J",2018,IF(MID(RIGHT(S72,8),1,1)="K",2019,IF(MID(RIGHT(S72,8),1,1)="L",2020,""))))))))))))))))))))))))))))))</f>
        <v>2014</v>
      </c>
      <c r="S72" s="875" t="s">
        <v>14951</v>
      </c>
      <c r="T72" s="875">
        <v>1870</v>
      </c>
      <c r="U72" s="878">
        <v>45583</v>
      </c>
      <c r="V72" s="878"/>
      <c r="W72" s="879">
        <v>5900</v>
      </c>
      <c r="X72" s="880">
        <v>6650</v>
      </c>
    </row>
    <row r="73" spans="1:24" ht="26.25" customHeight="1">
      <c r="A73" s="1759"/>
      <c r="B73" s="1755"/>
      <c r="C73" s="320" t="s">
        <v>13365</v>
      </c>
      <c r="D73" s="1755"/>
      <c r="E73" s="1755"/>
      <c r="F73" s="1755"/>
      <c r="G73" s="1755"/>
      <c r="H73" s="1755"/>
      <c r="I73" s="1755" t="s">
        <v>3598</v>
      </c>
      <c r="J73" s="412" t="s">
        <v>14871</v>
      </c>
      <c r="K73" s="884" t="s">
        <v>211</v>
      </c>
      <c r="L73" s="1755" t="s">
        <v>15017</v>
      </c>
      <c r="M73" s="2842"/>
      <c r="N73" s="73" t="s">
        <v>15186</v>
      </c>
      <c r="O73" s="882"/>
      <c r="P73" s="1760"/>
      <c r="Q73" s="882" t="s">
        <v>378</v>
      </c>
      <c r="R73" s="882">
        <f>IF(MID(RIGHT(S73,8),1,1)="M",2021,IF(MID(RIGHT(S73,8),1,1)="N",2022,IF(MID(RIGHT(S73,8),1,1)="P",2023,IF(MID(RIGHT(S73,8),1,1)="R",1994,IF(MID(RIGHT(S73,8),1,1)="S",1995,IF(MID(RIGHT(S73,8),1,1)="T",1996,IF(MID(RIGHT(S73,8),1,1)="V",1997,IF(MID(RIGHT(S73,8),1,1)="W",1998,IF(MID(RIGHT(S73,8),1,1)="X",1999,IF(MID(RIGHT(S73,8),1,1)="Y",2000,IF(MID(RIGHT(S73,8),1,1)="1",2001,IF(MID(RIGHT(S73,8),1,1)="2",2002,IF(MID(RIGHT(S73,8),1,1)="3",2003,IF(MID(RIGHT(S73,8),1,1)="4",2004,IF(MID(RIGHT(S73,8),1,1)="5",2005,IF(MID(RIGHT(S73,8),1,1)="6",2006,IF(MID(RIGHT(S73,8),1,1)="7",2007,IF(MID(RIGHT(S73,8),1,1)="8",2008,IF(MID(RIGHT(S73,8),1,1)="9",2009,IF(MID(RIGHT(S73,8),1,1)="A",2010,IF(MID(RIGHT(S73,8),1,1)="B",2011,IF(MID(RIGHT(S73,8),1,1)="C",2012,IF(MID(RIGHT(S73,8),1,1)="D",2013,IF(MID(RIGHT(S73,8),1,1)="E",2014,IF(MID(RIGHT(S73,8),1,1)="F",2015,IF(MID(RIGHT(S73,8),1,1)="G",2016,IF(MID(RIGHT(S73,8),1,1)="H",2017,IF(MID(RIGHT(S73,8),1,1)="J",2018,IF(MID(RIGHT(S73,8),1,1)="K",2019,IF(MID(RIGHT(S73,8),1,1)="L",2020,""))))))))))))))))))))))))))))))</f>
        <v>2012</v>
      </c>
      <c r="S73" s="882" t="s">
        <v>14952</v>
      </c>
      <c r="T73" s="882">
        <v>1700</v>
      </c>
      <c r="U73" s="891"/>
      <c r="V73" s="1761"/>
      <c r="W73" s="1762" t="s">
        <v>15072</v>
      </c>
      <c r="X73" s="1763" t="s">
        <v>15071</v>
      </c>
    </row>
    <row r="74" spans="1:24" ht="26.25" customHeight="1">
      <c r="A74" s="881"/>
      <c r="B74" s="882"/>
      <c r="C74" s="882" t="s">
        <v>12776</v>
      </c>
      <c r="D74" s="882" t="s">
        <v>191</v>
      </c>
      <c r="E74" s="882"/>
      <c r="F74" s="882"/>
      <c r="G74" s="882"/>
      <c r="H74" s="882"/>
      <c r="I74" s="932" t="s">
        <v>2898</v>
      </c>
      <c r="J74" s="320" t="s">
        <v>14869</v>
      </c>
      <c r="K74" s="1847" t="s">
        <v>7853</v>
      </c>
      <c r="L74" s="882" t="s">
        <v>15019</v>
      </c>
      <c r="M74" s="882" t="s">
        <v>14949</v>
      </c>
      <c r="N74" s="73" t="s">
        <v>3907</v>
      </c>
      <c r="O74" s="1436"/>
      <c r="P74" s="882"/>
      <c r="Q74" s="2502" t="s">
        <v>14991</v>
      </c>
      <c r="R74" s="2503"/>
      <c r="S74" s="2504"/>
      <c r="T74" s="882">
        <v>11332</v>
      </c>
      <c r="U74" s="891"/>
      <c r="V74" s="885"/>
      <c r="W74" s="911"/>
      <c r="X74" s="888"/>
    </row>
    <row r="75" spans="1:24" ht="26.25" customHeight="1">
      <c r="A75" s="881"/>
      <c r="B75" s="882"/>
      <c r="C75" s="882" t="s">
        <v>12778</v>
      </c>
      <c r="D75" s="882" t="s">
        <v>191</v>
      </c>
      <c r="E75" s="882"/>
      <c r="F75" s="882"/>
      <c r="G75" s="882"/>
      <c r="H75" s="882"/>
      <c r="I75" s="882"/>
      <c r="J75" s="882"/>
      <c r="K75" s="889" t="s">
        <v>7970</v>
      </c>
      <c r="L75" s="882" t="s">
        <v>15002</v>
      </c>
      <c r="M75" s="882" t="s">
        <v>14950</v>
      </c>
      <c r="N75" s="73" t="s">
        <v>12674</v>
      </c>
      <c r="O75" s="1436"/>
      <c r="P75" s="1772"/>
      <c r="Q75" s="2502" t="s">
        <v>14990</v>
      </c>
      <c r="R75" s="2503"/>
      <c r="S75" s="2504"/>
      <c r="T75" s="882">
        <v>858</v>
      </c>
      <c r="U75" s="891"/>
      <c r="V75" s="885"/>
      <c r="W75" s="911">
        <v>400</v>
      </c>
      <c r="X75" s="888">
        <v>400</v>
      </c>
    </row>
    <row r="76" spans="1:24" ht="26.25" customHeight="1">
      <c r="A76" s="881"/>
      <c r="B76" s="882"/>
      <c r="C76" s="882" t="s">
        <v>13047</v>
      </c>
      <c r="D76" s="882" t="s">
        <v>191</v>
      </c>
      <c r="E76" s="882"/>
      <c r="F76" s="882"/>
      <c r="G76" s="882"/>
      <c r="H76" s="882"/>
      <c r="I76" s="882"/>
      <c r="J76" s="882"/>
      <c r="K76" s="889" t="s">
        <v>14868</v>
      </c>
      <c r="L76" s="882"/>
      <c r="M76" s="882"/>
      <c r="N76" s="882"/>
      <c r="O76" s="882"/>
      <c r="P76" s="882"/>
      <c r="Q76" s="882"/>
      <c r="R76" s="882"/>
      <c r="S76" s="883" t="s">
        <v>189</v>
      </c>
      <c r="T76" s="883">
        <v>3900</v>
      </c>
      <c r="U76" s="885"/>
      <c r="V76" s="891"/>
      <c r="W76" s="887" t="s">
        <v>15202</v>
      </c>
      <c r="X76" s="888" t="s">
        <v>15199</v>
      </c>
    </row>
    <row r="77" spans="1:24" ht="26.25" customHeight="1">
      <c r="A77" s="881"/>
      <c r="B77" s="882"/>
      <c r="C77" s="882" t="s">
        <v>10002</v>
      </c>
      <c r="D77" s="882" t="s">
        <v>191</v>
      </c>
      <c r="E77" s="882"/>
      <c r="F77" s="882"/>
      <c r="G77" s="882"/>
      <c r="H77" s="882"/>
      <c r="I77" s="882"/>
      <c r="J77" s="425" t="s">
        <v>14723</v>
      </c>
      <c r="K77" s="890"/>
      <c r="L77" s="882" t="s">
        <v>15020</v>
      </c>
      <c r="M77" s="882"/>
      <c r="N77" s="882"/>
      <c r="O77" s="882"/>
      <c r="P77" s="882"/>
      <c r="Q77" s="882"/>
      <c r="R77" s="882"/>
      <c r="S77" s="883" t="s">
        <v>2472</v>
      </c>
      <c r="T77" s="883">
        <f>SUM(T72:T76)</f>
        <v>19660</v>
      </c>
      <c r="U77" s="891"/>
      <c r="V77" s="891"/>
      <c r="W77" s="887"/>
      <c r="X77" s="1309"/>
    </row>
    <row r="78" spans="1:24" ht="26.25" customHeight="1" thickBot="1">
      <c r="A78" s="892"/>
      <c r="B78" s="893"/>
      <c r="C78" s="893" t="s">
        <v>10003</v>
      </c>
      <c r="D78" s="893" t="s">
        <v>191</v>
      </c>
      <c r="E78" s="893"/>
      <c r="F78" s="893"/>
      <c r="G78" s="893"/>
      <c r="H78" s="893"/>
      <c r="I78" s="893"/>
      <c r="J78" s="893" t="s">
        <v>13113</v>
      </c>
      <c r="K78" s="611" t="s">
        <v>14867</v>
      </c>
      <c r="L78" s="893"/>
      <c r="M78" s="893"/>
      <c r="N78" s="894"/>
      <c r="O78" s="894"/>
      <c r="P78" s="895"/>
      <c r="Q78" s="893"/>
      <c r="R78" s="893"/>
      <c r="S78" s="896" t="s">
        <v>12541</v>
      </c>
      <c r="T78" s="896">
        <v>15760</v>
      </c>
      <c r="U78" s="897"/>
      <c r="V78" s="898"/>
      <c r="W78" s="899"/>
      <c r="X78" s="900"/>
    </row>
    <row r="80" spans="1:24" ht="26.25" customHeight="1" thickBot="1"/>
    <row r="81" spans="1:24" ht="26.25" customHeight="1">
      <c r="A81" s="924" t="s">
        <v>188</v>
      </c>
      <c r="B81" s="925"/>
      <c r="C81" s="925" t="s">
        <v>10562</v>
      </c>
      <c r="D81" s="925" t="s">
        <v>190</v>
      </c>
      <c r="E81" s="925" t="s">
        <v>191</v>
      </c>
      <c r="F81" s="925" t="s">
        <v>191</v>
      </c>
      <c r="G81" s="925" t="s">
        <v>191</v>
      </c>
      <c r="H81" s="1499"/>
      <c r="I81" s="925" t="s">
        <v>10531</v>
      </c>
      <c r="J81" s="925" t="s">
        <v>14877</v>
      </c>
      <c r="K81" s="927" t="s">
        <v>11393</v>
      </c>
      <c r="L81" s="925" t="s">
        <v>14945</v>
      </c>
      <c r="M81" s="2872" t="s">
        <v>14948</v>
      </c>
      <c r="N81" s="927" t="s">
        <v>14947</v>
      </c>
      <c r="O81" s="927" t="s">
        <v>14898</v>
      </c>
      <c r="P81" s="928" t="s">
        <v>15372</v>
      </c>
      <c r="Q81" s="925" t="s">
        <v>1661</v>
      </c>
      <c r="R81" s="925">
        <f>IF(MID(RIGHT(S81,8),1,1)="M",2021,IF(MID(RIGHT(S81,8),1,1)="N",2022,IF(MID(RIGHT(S81,8),1,1)="P",2023,IF(MID(RIGHT(S81,8),1,1)="R",1994,IF(MID(RIGHT(S81,8),1,1)="S",1995,IF(MID(RIGHT(S81,8),1,1)="T",1996,IF(MID(RIGHT(S81,8),1,1)="V",1997,IF(MID(RIGHT(S81,8),1,1)="W",1998,IF(MID(RIGHT(S81,8),1,1)="X",1999,IF(MID(RIGHT(S81,8),1,1)="Y",2000,IF(MID(RIGHT(S81,8),1,1)="1",2001,IF(MID(RIGHT(S81,8),1,1)="2",2002,IF(MID(RIGHT(S81,8),1,1)="3",2003,IF(MID(RIGHT(S81,8),1,1)="4",2004,IF(MID(RIGHT(S81,8),1,1)="5",2005,IF(MID(RIGHT(S81,8),1,1)="6",2006,IF(MID(RIGHT(S81,8),1,1)="7",2007,IF(MID(RIGHT(S81,8),1,1)="8",2008,IF(MID(RIGHT(S81,8),1,1)="9",2009,IF(MID(RIGHT(S81,8),1,1)="A",2010,IF(MID(RIGHT(S81,8),1,1)="B",2011,IF(MID(RIGHT(S81,8),1,1)="C",2012,IF(MID(RIGHT(S81,8),1,1)="D",2013,IF(MID(RIGHT(S81,8),1,1)="E",2014,IF(MID(RIGHT(S81,8),1,1)="F",2015,IF(MID(RIGHT(S81,8),1,1)="G",2016,IF(MID(RIGHT(S81,8),1,1)="H",2017,IF(MID(RIGHT(S81,8),1,1)="J",2018,IF(MID(RIGHT(S81,8),1,1)="K",2019,IF(MID(RIGHT(S81,8),1,1)="L",2020,""))))))))))))))))))))))))))))))</f>
        <v>2023</v>
      </c>
      <c r="S81" s="925" t="s">
        <v>14918</v>
      </c>
      <c r="T81" s="925">
        <v>1585</v>
      </c>
      <c r="U81" s="1341">
        <v>45583</v>
      </c>
      <c r="V81" s="1341">
        <v>45607</v>
      </c>
      <c r="W81" s="989">
        <v>1400</v>
      </c>
      <c r="X81" s="930">
        <v>1900</v>
      </c>
    </row>
    <row r="82" spans="1:24" ht="26.25" customHeight="1">
      <c r="A82" s="931"/>
      <c r="B82" s="932"/>
      <c r="C82" s="320" t="s">
        <v>13512</v>
      </c>
      <c r="D82" s="932"/>
      <c r="E82" s="932"/>
      <c r="F82" s="932"/>
      <c r="G82" s="932"/>
      <c r="H82" s="932"/>
      <c r="I82" s="932" t="s">
        <v>194</v>
      </c>
      <c r="J82" s="412" t="s">
        <v>14824</v>
      </c>
      <c r="K82" s="934" t="s">
        <v>195</v>
      </c>
      <c r="L82" s="961" t="s">
        <v>3603</v>
      </c>
      <c r="M82" s="2873"/>
      <c r="N82" s="73" t="s">
        <v>2435</v>
      </c>
      <c r="O82" s="779"/>
      <c r="P82" s="935"/>
      <c r="Q82" s="932" t="s">
        <v>14896</v>
      </c>
      <c r="R82" s="932">
        <f>IF(MID(RIGHT(S82,8),1,1)="M",2021,IF(MID(RIGHT(S82,8),1,1)="N",2022,IF(MID(RIGHT(S82,8),1,1)="P",2023,IF(MID(RIGHT(S82,8),1,1)="R",1994,IF(MID(RIGHT(S82,8),1,1)="S",1995,IF(MID(RIGHT(S82,8),1,1)="T",1996,IF(MID(RIGHT(S82,8),1,1)="V",1997,IF(MID(RIGHT(S82,8),1,1)="W",1998,IF(MID(RIGHT(S82,8),1,1)="X",1999,IF(MID(RIGHT(S82,8),1,1)="Y",2000,IF(MID(RIGHT(S82,8),1,1)="1",2001,IF(MID(RIGHT(S82,8),1,1)="2",2002,IF(MID(RIGHT(S82,8),1,1)="3",2003,IF(MID(RIGHT(S82,8),1,1)="4",2004,IF(MID(RIGHT(S82,8),1,1)="5",2005,IF(MID(RIGHT(S82,8),1,1)="6",2006,IF(MID(RIGHT(S82,8),1,1)="7",2007,IF(MID(RIGHT(S82,8),1,1)="8",2008,IF(MID(RIGHT(S82,8),1,1)="9",2009,IF(MID(RIGHT(S82,8),1,1)="A",2010,IF(MID(RIGHT(S82,8),1,1)="B",2011,IF(MID(RIGHT(S82,8),1,1)="C",2012,IF(MID(RIGHT(S82,8),1,1)="D",2013,IF(MID(RIGHT(S82,8),1,1)="E",2014,IF(MID(RIGHT(S82,8),1,1)="F",2015,IF(MID(RIGHT(S82,8),1,1)="G",2016,IF(MID(RIGHT(S82,8),1,1)="H",2017,IF(MID(RIGHT(S82,8),1,1)="J",2018,IF(MID(RIGHT(S82,8),1,1)="K",2019,IF(MID(RIGHT(S82,8),1,1)="L",2020,""))))))))))))))))))))))))))))))</f>
        <v>2023</v>
      </c>
      <c r="S82" s="932" t="s">
        <v>14917</v>
      </c>
      <c r="T82" s="932">
        <v>2155</v>
      </c>
      <c r="U82" s="1342">
        <v>45593</v>
      </c>
      <c r="V82" s="1342">
        <v>45621</v>
      </c>
      <c r="W82" s="938">
        <v>1100</v>
      </c>
      <c r="X82" s="939"/>
    </row>
    <row r="83" spans="1:24" ht="26.25" customHeight="1">
      <c r="A83" s="931"/>
      <c r="B83" s="932"/>
      <c r="C83" s="932" t="s">
        <v>12775</v>
      </c>
      <c r="D83" s="932" t="s">
        <v>191</v>
      </c>
      <c r="E83" s="932"/>
      <c r="F83" s="932"/>
      <c r="G83" s="932"/>
      <c r="H83" s="932"/>
      <c r="I83" s="932"/>
      <c r="J83" s="932" t="s">
        <v>14833</v>
      </c>
      <c r="K83" s="779" t="s">
        <v>7830</v>
      </c>
      <c r="L83" s="779"/>
      <c r="M83" s="2873"/>
      <c r="N83" s="73" t="s">
        <v>3907</v>
      </c>
      <c r="O83" s="779"/>
      <c r="P83" s="935"/>
      <c r="Q83" s="932" t="s">
        <v>14897</v>
      </c>
      <c r="R83" s="932">
        <f>IF(MID(RIGHT(S83,8),1,1)="M",2021,IF(MID(RIGHT(S83,8),1,1)="N",2022,IF(MID(RIGHT(S83,8),1,1)="P",2023,IF(MID(RIGHT(S83,8),1,1)="R",1994,IF(MID(RIGHT(S83,8),1,1)="S",1995,IF(MID(RIGHT(S83,8),1,1)="T",1996,IF(MID(RIGHT(S83,8),1,1)="V",1997,IF(MID(RIGHT(S83,8),1,1)="W",1998,IF(MID(RIGHT(S83,8),1,1)="X",1999,IF(MID(RIGHT(S83,8),1,1)="Y",2000,IF(MID(RIGHT(S83,8),1,1)="1",2001,IF(MID(RIGHT(S83,8),1,1)="2",2002,IF(MID(RIGHT(S83,8),1,1)="3",2003,IF(MID(RIGHT(S83,8),1,1)="4",2004,IF(MID(RIGHT(S83,8),1,1)="5",2005,IF(MID(RIGHT(S83,8),1,1)="6",2006,IF(MID(RIGHT(S83,8),1,1)="7",2007,IF(MID(RIGHT(S83,8),1,1)="8",2008,IF(MID(RIGHT(S83,8),1,1)="9",2009,IF(MID(RIGHT(S83,8),1,1)="A",2010,IF(MID(RIGHT(S83,8),1,1)="B",2011,IF(MID(RIGHT(S83,8),1,1)="C",2012,IF(MID(RIGHT(S83,8),1,1)="D",2013,IF(MID(RIGHT(S83,8),1,1)="E",2014,IF(MID(RIGHT(S83,8),1,1)="F",2015,IF(MID(RIGHT(S83,8),1,1)="G",2016,IF(MID(RIGHT(S83,8),1,1)="H",2017,IF(MID(RIGHT(S83,8),1,1)="J",2018,IF(MID(RIGHT(S83,8),1,1)="K",2019,IF(MID(RIGHT(S83,8),1,1)="L",2020,""))))))))))))))))))))))))))))))</f>
        <v>2023</v>
      </c>
      <c r="S83" s="932" t="s">
        <v>14919</v>
      </c>
      <c r="T83" s="932">
        <v>1990</v>
      </c>
      <c r="U83" s="936">
        <v>45583</v>
      </c>
      <c r="V83" s="937">
        <v>45607</v>
      </c>
      <c r="W83" s="938" t="s">
        <v>15205</v>
      </c>
      <c r="X83" s="939"/>
    </row>
    <row r="84" spans="1:24" ht="26.25" customHeight="1">
      <c r="A84" s="931"/>
      <c r="B84" s="932"/>
      <c r="C84" s="932" t="s">
        <v>12777</v>
      </c>
      <c r="D84" s="932" t="s">
        <v>191</v>
      </c>
      <c r="E84" s="932"/>
      <c r="F84" s="932"/>
      <c r="G84" s="932"/>
      <c r="H84" s="932"/>
      <c r="I84" s="932"/>
      <c r="J84" s="932" t="s">
        <v>14889</v>
      </c>
      <c r="K84" s="940" t="s">
        <v>8972</v>
      </c>
      <c r="L84" s="779"/>
      <c r="M84" s="932" t="s">
        <v>14916</v>
      </c>
      <c r="N84" s="73" t="s">
        <v>12674</v>
      </c>
      <c r="O84" s="779"/>
      <c r="P84" s="935"/>
      <c r="Q84" s="932" t="s">
        <v>12126</v>
      </c>
      <c r="R84" s="932">
        <f>IF(MID(RIGHT(S84,8),1,1)="M",2021,IF(MID(RIGHT(S84,8),1,1)="N",2022,IF(MID(RIGHT(S84,8),1,1)="P",2023,IF(MID(RIGHT(S84,8),1,1)="R",1994,IF(MID(RIGHT(S84,8),1,1)="S",1995,IF(MID(RIGHT(S84,8),1,1)="T",1996,IF(MID(RIGHT(S84,8),1,1)="V",1997,IF(MID(RIGHT(S84,8),1,1)="W",1998,IF(MID(RIGHT(S84,8),1,1)="X",1999,IF(MID(RIGHT(S84,8),1,1)="Y",2000,IF(MID(RIGHT(S84,8),1,1)="1",2001,IF(MID(RIGHT(S84,8),1,1)="2",2002,IF(MID(RIGHT(S84,8),1,1)="3",2003,IF(MID(RIGHT(S84,8),1,1)="4",2004,IF(MID(RIGHT(S84,8),1,1)="5",2005,IF(MID(RIGHT(S84,8),1,1)="6",2006,IF(MID(RIGHT(S84,8),1,1)="7",2007,IF(MID(RIGHT(S84,8),1,1)="8",2008,IF(MID(RIGHT(S84,8),1,1)="9",2009,IF(MID(RIGHT(S84,8),1,1)="A",2010,IF(MID(RIGHT(S84,8),1,1)="B",2011,IF(MID(RIGHT(S84,8),1,1)="C",2012,IF(MID(RIGHT(S84,8),1,1)="D",2013,IF(MID(RIGHT(S84,8),1,1)="E",2014,IF(MID(RIGHT(S84,8),1,1)="F",2015,IF(MID(RIGHT(S84,8),1,1)="G",2016,IF(MID(RIGHT(S84,8),1,1)="H",2017,IF(MID(RIGHT(S84,8),1,1)="J",2018,IF(MID(RIGHT(S84,8),1,1)="K",2019,IF(MID(RIGHT(S84,8),1,1)="L",2020,""))))))))))))))))))))))))))))))</f>
        <v>2023</v>
      </c>
      <c r="S84" s="932" t="s">
        <v>14915</v>
      </c>
      <c r="T84" s="932">
        <v>1735</v>
      </c>
      <c r="U84" s="1342"/>
      <c r="V84" s="936">
        <v>45609</v>
      </c>
      <c r="W84" s="938"/>
      <c r="X84" s="939"/>
    </row>
    <row r="85" spans="1:24" ht="26.25" customHeight="1">
      <c r="A85" s="931"/>
      <c r="B85" s="932"/>
      <c r="C85" s="932" t="s">
        <v>14286</v>
      </c>
      <c r="D85" s="932" t="s">
        <v>191</v>
      </c>
      <c r="E85" s="932"/>
      <c r="F85" s="932"/>
      <c r="G85" s="932"/>
      <c r="H85" s="932"/>
      <c r="I85" s="932"/>
      <c r="J85" s="932"/>
      <c r="K85" s="1846" t="s">
        <v>14825</v>
      </c>
      <c r="L85" s="950"/>
      <c r="M85" s="950"/>
      <c r="N85" s="950"/>
      <c r="O85" s="950"/>
      <c r="P85" s="935"/>
      <c r="Q85" s="932"/>
      <c r="R85" s="932"/>
      <c r="S85" s="933" t="s">
        <v>189</v>
      </c>
      <c r="T85" s="933">
        <v>3700</v>
      </c>
      <c r="U85" s="937"/>
      <c r="V85" s="936"/>
      <c r="W85" s="938"/>
      <c r="X85" s="939"/>
    </row>
    <row r="86" spans="1:24" ht="26.25" customHeight="1">
      <c r="A86" s="931"/>
      <c r="B86" s="932"/>
      <c r="C86" s="932" t="s">
        <v>10098</v>
      </c>
      <c r="D86" s="932" t="s">
        <v>191</v>
      </c>
      <c r="E86" s="932"/>
      <c r="F86" s="932"/>
      <c r="G86" s="932"/>
      <c r="H86" s="932"/>
      <c r="I86" s="932"/>
      <c r="J86" s="932"/>
      <c r="K86" s="1846" t="s">
        <v>14866</v>
      </c>
      <c r="L86" s="950"/>
      <c r="M86" s="950"/>
      <c r="N86" s="779"/>
      <c r="O86" s="779"/>
      <c r="P86" s="935"/>
      <c r="Q86" s="932"/>
      <c r="R86" s="932"/>
      <c r="S86" s="933" t="s">
        <v>2472</v>
      </c>
      <c r="T86" s="933">
        <f>SUM(T81:T85)</f>
        <v>11165</v>
      </c>
      <c r="U86" s="936"/>
      <c r="V86" s="936"/>
      <c r="W86" s="938"/>
      <c r="X86" s="939"/>
    </row>
    <row r="87" spans="1:24" ht="26.25" customHeight="1" thickBot="1">
      <c r="A87" s="941"/>
      <c r="B87" s="942"/>
      <c r="C87" s="942" t="s">
        <v>10099</v>
      </c>
      <c r="D87" s="942" t="s">
        <v>4036</v>
      </c>
      <c r="E87" s="942"/>
      <c r="F87" s="942"/>
      <c r="G87" s="942"/>
      <c r="H87" s="942"/>
      <c r="I87" s="942"/>
      <c r="J87" s="942"/>
      <c r="K87" s="1690" t="s">
        <v>14831</v>
      </c>
      <c r="L87" s="942"/>
      <c r="M87" s="942"/>
      <c r="N87" s="943"/>
      <c r="O87" s="943"/>
      <c r="P87" s="944"/>
      <c r="Q87" s="942"/>
      <c r="R87" s="942"/>
      <c r="S87" s="945"/>
      <c r="T87" s="945"/>
      <c r="U87" s="946"/>
      <c r="V87" s="947"/>
      <c r="W87" s="948"/>
      <c r="X87" s="949"/>
    </row>
    <row r="89" spans="1:24" ht="26.25" customHeight="1" thickBot="1">
      <c r="A89" s="445"/>
      <c r="B89" s="445"/>
      <c r="C89" s="445"/>
      <c r="D89" s="445"/>
      <c r="E89" s="445"/>
      <c r="F89" s="445"/>
      <c r="G89" s="445"/>
      <c r="H89" s="445"/>
      <c r="I89" s="445"/>
      <c r="J89" s="445"/>
      <c r="K89" s="446"/>
      <c r="L89" s="445"/>
      <c r="M89" s="445"/>
      <c r="N89" s="446"/>
      <c r="O89" s="446"/>
      <c r="P89" s="447"/>
      <c r="Q89" s="445"/>
      <c r="R89" s="445"/>
      <c r="S89" s="445"/>
      <c r="T89" s="445"/>
      <c r="U89" s="448"/>
      <c r="V89" s="449"/>
      <c r="W89" s="450"/>
      <c r="X89" s="450"/>
    </row>
    <row r="90" spans="1:24" ht="26.25" customHeight="1">
      <c r="A90" s="1348" t="s">
        <v>188</v>
      </c>
      <c r="B90" s="1349"/>
      <c r="C90" s="1349" t="s">
        <v>123</v>
      </c>
      <c r="D90" s="1349" t="s">
        <v>198</v>
      </c>
      <c r="E90" s="1349" t="s">
        <v>191</v>
      </c>
      <c r="F90" s="1349" t="s">
        <v>191</v>
      </c>
      <c r="G90" s="1349" t="s">
        <v>191</v>
      </c>
      <c r="H90" s="1489"/>
      <c r="I90" s="1349" t="s">
        <v>126</v>
      </c>
      <c r="J90" s="1349" t="s">
        <v>14763</v>
      </c>
      <c r="K90" s="1350" t="s">
        <v>131</v>
      </c>
      <c r="L90" s="1349" t="s">
        <v>15009</v>
      </c>
      <c r="M90" s="2895" t="s">
        <v>14891</v>
      </c>
      <c r="N90" s="1350" t="s">
        <v>14925</v>
      </c>
      <c r="O90" s="1350" t="s">
        <v>14899</v>
      </c>
      <c r="P90" s="1351" t="s">
        <v>15041</v>
      </c>
      <c r="Q90" s="1349" t="s">
        <v>2051</v>
      </c>
      <c r="R90" s="1349">
        <f>IF(MID(RIGHT(S90,8),1,1)="M",2021,IF(MID(RIGHT(S90,8),1,1)="N",2022,IF(MID(RIGHT(S90,8),1,1)="P",2023,IF(MID(RIGHT(S90,8),1,1)="R",1994,IF(MID(RIGHT(S90,8),1,1)="S",1995,IF(MID(RIGHT(S90,8),1,1)="T",1996,IF(MID(RIGHT(S90,8),1,1)="V",1997,IF(MID(RIGHT(S90,8),1,1)="W",1998,IF(MID(RIGHT(S90,8),1,1)="X",1999,IF(MID(RIGHT(S90,8),1,1)="Y",2000,IF(MID(RIGHT(S90,8),1,1)="1",2001,IF(MID(RIGHT(S90,8),1,1)="2",2002,IF(MID(RIGHT(S90,8),1,1)="3",2003,IF(MID(RIGHT(S90,8),1,1)="4",2004,IF(MID(RIGHT(S90,8),1,1)="5",2005,IF(MID(RIGHT(S90,8),1,1)="6",2006,IF(MID(RIGHT(S90,8),1,1)="7",2007,IF(MID(RIGHT(S90,8),1,1)="8",2008,IF(MID(RIGHT(S90,8),1,1)="9",2009,IF(MID(RIGHT(S90,8),1,1)="A",2010,IF(MID(RIGHT(S90,8),1,1)="B",2011,IF(MID(RIGHT(S90,8),1,1)="C",2012,IF(MID(RIGHT(S90,8),1,1)="D",2013,IF(MID(RIGHT(S90,8),1,1)="E",2014,IF(MID(RIGHT(S90,8),1,1)="F",2015,IF(MID(RIGHT(S90,8),1,1)="G",2016,IF(MID(RIGHT(S90,8),1,1)="H",2017,IF(MID(RIGHT(S90,8),1,1)="J",2018,IF(MID(RIGHT(S90,8),1,1)="K",2019,IF(MID(RIGHT(S90,8),1,1)="L",2020,""))))))))))))))))))))))))))))))</f>
        <v>2016</v>
      </c>
      <c r="S90" s="1349" t="s">
        <v>14808</v>
      </c>
      <c r="T90" s="1349">
        <v>2715</v>
      </c>
      <c r="U90" s="1352">
        <v>45584</v>
      </c>
      <c r="V90" s="1352">
        <v>45649</v>
      </c>
      <c r="W90" s="1353"/>
      <c r="X90" s="1354">
        <v>1050</v>
      </c>
    </row>
    <row r="91" spans="1:24" ht="26.25" customHeight="1">
      <c r="A91" s="1355"/>
      <c r="B91" s="208"/>
      <c r="C91" s="320" t="s">
        <v>13513</v>
      </c>
      <c r="D91" s="208"/>
      <c r="E91" s="208"/>
      <c r="F91" s="208"/>
      <c r="G91" s="208"/>
      <c r="H91" s="208"/>
      <c r="I91" s="208" t="s">
        <v>194</v>
      </c>
      <c r="J91" s="412" t="s">
        <v>14823</v>
      </c>
      <c r="K91" s="215" t="s">
        <v>211</v>
      </c>
      <c r="L91" s="425" t="s">
        <v>3603</v>
      </c>
      <c r="M91" s="2896"/>
      <c r="N91" s="73" t="s">
        <v>2432</v>
      </c>
      <c r="O91" s="209"/>
      <c r="P91" s="210"/>
      <c r="Q91" s="208" t="s">
        <v>2093</v>
      </c>
      <c r="R91" s="208">
        <f>IF(MID(RIGHT(S91,8),1,1)="M",2021,IF(MID(RIGHT(S91,8),1,1)="N",2022,IF(MID(RIGHT(S91,8),1,1)="P",2023,IF(MID(RIGHT(S91,8),1,1)="R",1994,IF(MID(RIGHT(S91,8),1,1)="S",1995,IF(MID(RIGHT(S91,8),1,1)="T",1996,IF(MID(RIGHT(S91,8),1,1)="V",1997,IF(MID(RIGHT(S91,8),1,1)="W",1998,IF(MID(RIGHT(S91,8),1,1)="X",1999,IF(MID(RIGHT(S91,8),1,1)="Y",2000,IF(MID(RIGHT(S91,8),1,1)="1",2001,IF(MID(RIGHT(S91,8),1,1)="2",2002,IF(MID(RIGHT(S91,8),1,1)="3",2003,IF(MID(RIGHT(S91,8),1,1)="4",2004,IF(MID(RIGHT(S91,8),1,1)="5",2005,IF(MID(RIGHT(S91,8),1,1)="6",2006,IF(MID(RIGHT(S91,8),1,1)="7",2007,IF(MID(RIGHT(S91,8),1,1)="8",2008,IF(MID(RIGHT(S91,8),1,1)="9",2009,IF(MID(RIGHT(S91,8),1,1)="A",2010,IF(MID(RIGHT(S91,8),1,1)="B",2011,IF(MID(RIGHT(S91,8),1,1)="C",2012,IF(MID(RIGHT(S91,8),1,1)="D",2013,IF(MID(RIGHT(S91,8),1,1)="E",2014,IF(MID(RIGHT(S91,8),1,1)="F",2015,IF(MID(RIGHT(S91,8),1,1)="G",2016,IF(MID(RIGHT(S91,8),1,1)="H",2017,IF(MID(RIGHT(S91,8),1,1)="J",2018,IF(MID(RIGHT(S91,8),1,1)="K",2019,IF(MID(RIGHT(S91,8),1,1)="L",2020,""))))))))))))))))))))))))))))))</f>
        <v>2016</v>
      </c>
      <c r="S91" s="208" t="s">
        <v>14809</v>
      </c>
      <c r="T91" s="208">
        <v>1855</v>
      </c>
      <c r="U91" s="212"/>
      <c r="V91" s="211">
        <v>45664</v>
      </c>
      <c r="W91" s="213" t="s">
        <v>15042</v>
      </c>
      <c r="X91" s="1356" t="s">
        <v>15014</v>
      </c>
    </row>
    <row r="92" spans="1:24" ht="26.25" customHeight="1">
      <c r="A92" s="1355"/>
      <c r="B92" s="208"/>
      <c r="C92" s="208" t="s">
        <v>12776</v>
      </c>
      <c r="D92" s="208" t="s">
        <v>191</v>
      </c>
      <c r="E92" s="208"/>
      <c r="F92" s="208"/>
      <c r="G92" s="208"/>
      <c r="H92" s="208"/>
      <c r="I92" s="208"/>
      <c r="J92" s="425" t="s">
        <v>14807</v>
      </c>
      <c r="K92" s="209" t="s">
        <v>7830</v>
      </c>
      <c r="L92" s="208"/>
      <c r="M92" s="2896"/>
      <c r="N92" s="73" t="s">
        <v>4260</v>
      </c>
      <c r="O92" s="209"/>
      <c r="P92" s="210"/>
      <c r="Q92" s="208" t="s">
        <v>523</v>
      </c>
      <c r="R92" s="208">
        <f>IF(MID(RIGHT(S92,8),1,1)="M",2021,IF(MID(RIGHT(S92,8),1,1)="N",2022,IF(MID(RIGHT(S92,8),1,1)="P",2023,IF(MID(RIGHT(S92,8),1,1)="R",1994,IF(MID(RIGHT(S92,8),1,1)="S",1995,IF(MID(RIGHT(S92,8),1,1)="T",1996,IF(MID(RIGHT(S92,8),1,1)="V",1997,IF(MID(RIGHT(S92,8),1,1)="W",1998,IF(MID(RIGHT(S92,8),1,1)="X",1999,IF(MID(RIGHT(S92,8),1,1)="Y",2000,IF(MID(RIGHT(S92,8),1,1)="1",2001,IF(MID(RIGHT(S92,8),1,1)="2",2002,IF(MID(RIGHT(S92,8),1,1)="3",2003,IF(MID(RIGHT(S92,8),1,1)="4",2004,IF(MID(RIGHT(S92,8),1,1)="5",2005,IF(MID(RIGHT(S92,8),1,1)="6",2006,IF(MID(RIGHT(S92,8),1,1)="7",2007,IF(MID(RIGHT(S92,8),1,1)="8",2008,IF(MID(RIGHT(S92,8),1,1)="9",2009,IF(MID(RIGHT(S92,8),1,1)="A",2010,IF(MID(RIGHT(S92,8),1,1)="B",2011,IF(MID(RIGHT(S92,8),1,1)="C",2012,IF(MID(RIGHT(S92,8),1,1)="D",2013,IF(MID(RIGHT(S92,8),1,1)="E",2014,IF(MID(RIGHT(S92,8),1,1)="F",2015,IF(MID(RIGHT(S92,8),1,1)="G",2016,IF(MID(RIGHT(S92,8),1,1)="H",2017,IF(MID(RIGHT(S92,8),1,1)="J",2018,IF(MID(RIGHT(S92,8),1,1)="K",2019,IF(MID(RIGHT(S92,8),1,1)="L",2020,""))))))))))))))))))))))))))))))</f>
        <v>2017</v>
      </c>
      <c r="S92" s="208" t="s">
        <v>14810</v>
      </c>
      <c r="T92" s="208">
        <v>2195</v>
      </c>
      <c r="U92" s="212"/>
      <c r="V92" s="211">
        <v>45666</v>
      </c>
      <c r="W92" s="1448"/>
      <c r="X92" s="1356"/>
    </row>
    <row r="93" spans="1:24" ht="26.25" customHeight="1">
      <c r="A93" s="1355"/>
      <c r="B93" s="208"/>
      <c r="C93" s="208" t="s">
        <v>12778</v>
      </c>
      <c r="D93" s="208" t="s">
        <v>191</v>
      </c>
      <c r="E93" s="208"/>
      <c r="F93" s="208"/>
      <c r="G93" s="208"/>
      <c r="H93" s="208"/>
      <c r="I93" s="208"/>
      <c r="J93" s="932" t="s">
        <v>14922</v>
      </c>
      <c r="K93" s="209" t="s">
        <v>2380</v>
      </c>
      <c r="L93" s="208"/>
      <c r="M93" s="2897"/>
      <c r="N93" s="73" t="s">
        <v>11765</v>
      </c>
      <c r="O93" s="209"/>
      <c r="P93" s="210"/>
      <c r="Q93" s="208" t="s">
        <v>2580</v>
      </c>
      <c r="R93" s="208">
        <f>IF(MID(RIGHT(S93,8),1,1)="M",2021,IF(MID(RIGHT(S93,8),1,1)="N",2022,IF(MID(RIGHT(S93,8),1,1)="P",2023,IF(MID(RIGHT(S93,8),1,1)="R",1994,IF(MID(RIGHT(S93,8),1,1)="S",1995,IF(MID(RIGHT(S93,8),1,1)="T",1996,IF(MID(RIGHT(S93,8),1,1)="V",1997,IF(MID(RIGHT(S93,8),1,1)="W",1998,IF(MID(RIGHT(S93,8),1,1)="X",1999,IF(MID(RIGHT(S93,8),1,1)="Y",2000,IF(MID(RIGHT(S93,8),1,1)="1",2001,IF(MID(RIGHT(S93,8),1,1)="2",2002,IF(MID(RIGHT(S93,8),1,1)="3",2003,IF(MID(RIGHT(S93,8),1,1)="4",2004,IF(MID(RIGHT(S93,8),1,1)="5",2005,IF(MID(RIGHT(S93,8),1,1)="6",2006,IF(MID(RIGHT(S93,8),1,1)="7",2007,IF(MID(RIGHT(S93,8),1,1)="8",2008,IF(MID(RIGHT(S93,8),1,1)="9",2009,IF(MID(RIGHT(S93,8),1,1)="A",2010,IF(MID(RIGHT(S93,8),1,1)="B",2011,IF(MID(RIGHT(S93,8),1,1)="C",2012,IF(MID(RIGHT(S93,8),1,1)="D",2013,IF(MID(RIGHT(S93,8),1,1)="E",2014,IF(MID(RIGHT(S93,8),1,1)="F",2015,IF(MID(RIGHT(S93,8),1,1)="G",2016,IF(MID(RIGHT(S93,8),1,1)="H",2017,IF(MID(RIGHT(S93,8),1,1)="J",2018,IF(MID(RIGHT(S93,8),1,1)="K",2019,IF(MID(RIGHT(S93,8),1,1)="L",2020,""))))))))))))))))))))))))))))))</f>
        <v>2016</v>
      </c>
      <c r="S93" s="208" t="s">
        <v>14900</v>
      </c>
      <c r="T93" s="208">
        <v>1260</v>
      </c>
      <c r="U93" s="212"/>
      <c r="V93" s="211">
        <v>45671</v>
      </c>
      <c r="W93" s="213"/>
      <c r="X93" s="1356"/>
    </row>
    <row r="94" spans="1:24" ht="26.25" customHeight="1">
      <c r="A94" s="1355"/>
      <c r="B94" s="208"/>
      <c r="C94" s="208" t="s">
        <v>13047</v>
      </c>
      <c r="D94" s="208" t="s">
        <v>191</v>
      </c>
      <c r="E94" s="208"/>
      <c r="F94" s="208"/>
      <c r="G94" s="208"/>
      <c r="H94" s="208"/>
      <c r="I94" s="208"/>
      <c r="J94" s="208"/>
      <c r="K94" s="209"/>
      <c r="L94" s="208"/>
      <c r="M94" s="208"/>
      <c r="N94" s="73" t="s">
        <v>14977</v>
      </c>
      <c r="O94" s="208"/>
      <c r="P94" s="210"/>
      <c r="Q94" s="208"/>
      <c r="R94" s="208"/>
      <c r="S94" s="214" t="s">
        <v>189</v>
      </c>
      <c r="T94" s="214">
        <v>3700</v>
      </c>
      <c r="U94" s="211"/>
      <c r="V94" s="211">
        <v>45686</v>
      </c>
      <c r="W94" s="213"/>
      <c r="X94" s="1356"/>
    </row>
    <row r="95" spans="1:24" ht="26.25" customHeight="1">
      <c r="A95" s="1355"/>
      <c r="B95" s="208"/>
      <c r="C95" s="208" t="s">
        <v>14745</v>
      </c>
      <c r="D95" s="208" t="s">
        <v>191</v>
      </c>
      <c r="E95" s="208"/>
      <c r="F95" s="208"/>
      <c r="G95" s="208"/>
      <c r="H95" s="208"/>
      <c r="I95" s="208"/>
      <c r="J95" s="208"/>
      <c r="K95" s="209"/>
      <c r="L95" s="208"/>
      <c r="M95" s="2559" t="s">
        <v>8707</v>
      </c>
      <c r="N95" s="2560"/>
      <c r="O95" s="2560"/>
      <c r="P95" s="2561"/>
      <c r="Q95" s="208"/>
      <c r="R95" s="208"/>
      <c r="S95" s="214" t="s">
        <v>2472</v>
      </c>
      <c r="T95" s="214">
        <f>SUM(T90:T94)</f>
        <v>11725</v>
      </c>
      <c r="U95" s="211"/>
      <c r="V95" s="211">
        <v>45689</v>
      </c>
      <c r="W95" s="213"/>
      <c r="X95" s="1356"/>
    </row>
    <row r="96" spans="1:24" ht="26.25" customHeight="1" thickBot="1">
      <c r="A96" s="1357"/>
      <c r="B96" s="1358"/>
      <c r="C96" s="1358" t="s">
        <v>11849</v>
      </c>
      <c r="D96" s="1358" t="s">
        <v>191</v>
      </c>
      <c r="E96" s="1358"/>
      <c r="F96" s="1358"/>
      <c r="G96" s="1358"/>
      <c r="H96" s="1358"/>
      <c r="I96" s="1358"/>
      <c r="J96" s="1358"/>
      <c r="K96" s="611" t="s">
        <v>14761</v>
      </c>
      <c r="L96" s="1358"/>
      <c r="M96" s="1358"/>
      <c r="N96" s="1359"/>
      <c r="O96" s="1359"/>
      <c r="P96" s="1360"/>
      <c r="Q96" s="1358"/>
      <c r="R96" s="1358"/>
      <c r="S96" s="1361"/>
      <c r="T96" s="1361"/>
      <c r="U96" s="1362"/>
      <c r="V96" s="1363">
        <v>45693</v>
      </c>
      <c r="W96" s="1364"/>
      <c r="X96" s="1365"/>
    </row>
    <row r="97" spans="1:24" ht="26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51"/>
      <c r="L97" s="4"/>
      <c r="M97" s="4"/>
      <c r="N97" s="451"/>
      <c r="O97" s="451"/>
      <c r="P97" s="452"/>
      <c r="Q97" s="4"/>
      <c r="R97" s="4"/>
      <c r="S97" s="4"/>
      <c r="T97" s="4"/>
      <c r="U97" s="453"/>
      <c r="V97" s="454"/>
      <c r="W97" s="455"/>
      <c r="X97" s="455"/>
    </row>
    <row r="98" spans="1:24" ht="26.25" customHeight="1" thickBot="1"/>
    <row r="99" spans="1:24" ht="26.25" customHeight="1">
      <c r="A99" s="874" t="s">
        <v>188</v>
      </c>
      <c r="B99" s="875"/>
      <c r="C99" s="875" t="s">
        <v>24</v>
      </c>
      <c r="D99" s="875" t="s">
        <v>190</v>
      </c>
      <c r="E99" s="875" t="s">
        <v>191</v>
      </c>
      <c r="F99" s="875" t="s">
        <v>191</v>
      </c>
      <c r="G99" s="875" t="s">
        <v>191</v>
      </c>
      <c r="H99" s="1478"/>
      <c r="I99" s="875" t="s">
        <v>153</v>
      </c>
      <c r="J99" s="875" t="s">
        <v>14894</v>
      </c>
      <c r="K99" s="876" t="s">
        <v>14888</v>
      </c>
      <c r="L99" s="875" t="s">
        <v>14985</v>
      </c>
      <c r="M99" s="2857" t="s">
        <v>14964</v>
      </c>
      <c r="N99" s="876" t="s">
        <v>14973</v>
      </c>
      <c r="O99" s="876" t="s">
        <v>14987</v>
      </c>
      <c r="P99" s="875"/>
      <c r="Q99" s="875" t="s">
        <v>12816</v>
      </c>
      <c r="R99" s="875">
        <f>IF(MID(RIGHT(S99,8),1,1)="M",2021,IF(MID(RIGHT(S99,8),1,1)="N",2022,IF(MID(RIGHT(S99,8),1,1)="P",2023,IF(MID(RIGHT(S99,8),1,1)="R",2024,IF(MID(RIGHT(S99,8),1,1)="S",1995,IF(MID(RIGHT(S99,8),1,1)="T",1996,IF(MID(RIGHT(S99,8),1,1)="V",1997,IF(MID(RIGHT(S99,8),1,1)="W",1998,IF(MID(RIGHT(S99,8),1,1)="X",1999,IF(MID(RIGHT(S99,8),1,1)="Y",2000,IF(MID(RIGHT(S99,8),1,1)="1",2001,IF(MID(RIGHT(S99,8),1,1)="2",2002,IF(MID(RIGHT(S99,8),1,1)="3",2003,IF(MID(RIGHT(S99,8),1,1)="4",2004,IF(MID(RIGHT(S99,8),1,1)="5",2005,IF(MID(RIGHT(S99,8),1,1)="6",2006,IF(MID(RIGHT(S99,8),1,1)="7",2007,IF(MID(RIGHT(S99,8),1,1)="8",2008,IF(MID(RIGHT(S99,8),1,1)="9",2009,IF(MID(RIGHT(S99,8),1,1)="A",2010,IF(MID(RIGHT(S99,8),1,1)="B",2011,IF(MID(RIGHT(S99,8),1,1)="C",2012,IF(MID(RIGHT(S99,8),1,1)="D",2013,IF(MID(RIGHT(S99,8),1,1)="E",2014,IF(MID(RIGHT(S99,8),1,1)="F",2015,IF(MID(RIGHT(S99,8),1,1)="G",2016,IF(MID(RIGHT(S99,8),1,1)="H",2017,IF(MID(RIGHT(S99,8),1,1)="J",2018,IF(MID(RIGHT(S99,8),1,1)="K",2019,IF(MID(RIGHT(S99,8),1,1)="L",2020,""))))))))))))))))))))))))))))))</f>
        <v>2024</v>
      </c>
      <c r="S99" s="875" t="s">
        <v>14967</v>
      </c>
      <c r="T99" s="875">
        <v>1870</v>
      </c>
      <c r="U99" s="878">
        <v>45587</v>
      </c>
      <c r="V99" s="878"/>
      <c r="W99" s="1240">
        <v>7100</v>
      </c>
      <c r="X99" s="880">
        <v>7400</v>
      </c>
    </row>
    <row r="100" spans="1:24" ht="26.25" customHeight="1">
      <c r="A100" s="1759"/>
      <c r="B100" s="1755"/>
      <c r="C100" s="320" t="s">
        <v>12054</v>
      </c>
      <c r="D100" s="1755"/>
      <c r="E100" s="1755"/>
      <c r="F100" s="1755"/>
      <c r="G100" s="1755"/>
      <c r="H100" s="1755"/>
      <c r="I100" s="1755" t="s">
        <v>7894</v>
      </c>
      <c r="J100" s="412" t="s">
        <v>14893</v>
      </c>
      <c r="K100" s="884" t="s">
        <v>12754</v>
      </c>
      <c r="L100" s="1755" t="s">
        <v>14982</v>
      </c>
      <c r="M100" s="2878"/>
      <c r="N100" s="73" t="s">
        <v>2943</v>
      </c>
      <c r="O100" s="882"/>
      <c r="P100" s="1755"/>
      <c r="Q100" s="882" t="s">
        <v>12816</v>
      </c>
      <c r="R100" s="882">
        <f>IF(MID(RIGHT(S100,8),1,1)="M",2021,IF(MID(RIGHT(S100,8),1,1)="N",2022,IF(MID(RIGHT(S100,8),1,1)="P",2023,IF(MID(RIGHT(S100,8),1,1)="R",2024,IF(MID(RIGHT(S100,8),1,1)="S",1995,IF(MID(RIGHT(S100,8),1,1)="T",1996,IF(MID(RIGHT(S100,8),1,1)="V",1997,IF(MID(RIGHT(S100,8),1,1)="W",1998,IF(MID(RIGHT(S100,8),1,1)="X",1999,IF(MID(RIGHT(S100,8),1,1)="Y",2000,IF(MID(RIGHT(S100,8),1,1)="1",2001,IF(MID(RIGHT(S100,8),1,1)="2",2002,IF(MID(RIGHT(S100,8),1,1)="3",2003,IF(MID(RIGHT(S100,8),1,1)="4",2004,IF(MID(RIGHT(S100,8),1,1)="5",2005,IF(MID(RIGHT(S100,8),1,1)="6",2006,IF(MID(RIGHT(S100,8),1,1)="7",2007,IF(MID(RIGHT(S100,8),1,1)="8",2008,IF(MID(RIGHT(S100,8),1,1)="9",2009,IF(MID(RIGHT(S100,8),1,1)="A",2010,IF(MID(RIGHT(S100,8),1,1)="B",2011,IF(MID(RIGHT(S100,8),1,1)="C",2012,IF(MID(RIGHT(S100,8),1,1)="D",2013,IF(MID(RIGHT(S100,8),1,1)="E",2014,IF(MID(RIGHT(S100,8),1,1)="F",2015,IF(MID(RIGHT(S100,8),1,1)="G",2016,IF(MID(RIGHT(S100,8),1,1)="H",2017,IF(MID(RIGHT(S100,8),1,1)="J",2018,IF(MID(RIGHT(S100,8),1,1)="K",2019,IF(MID(RIGHT(S100,8),1,1)="L",2020,""))))))))))))))))))))))))))))))</f>
        <v>2024</v>
      </c>
      <c r="S100" s="882" t="s">
        <v>14968</v>
      </c>
      <c r="T100" s="882">
        <v>1870</v>
      </c>
      <c r="U100" s="885">
        <v>45585</v>
      </c>
      <c r="V100" s="1761"/>
      <c r="W100" s="1762">
        <v>6900</v>
      </c>
      <c r="X100" s="1763" t="s">
        <v>15151</v>
      </c>
    </row>
    <row r="101" spans="1:24" ht="26.25" customHeight="1">
      <c r="A101" s="881"/>
      <c r="B101" s="882"/>
      <c r="C101" s="882" t="s">
        <v>12776</v>
      </c>
      <c r="D101" s="882" t="s">
        <v>191</v>
      </c>
      <c r="E101" s="882"/>
      <c r="F101" s="882"/>
      <c r="G101" s="882"/>
      <c r="H101" s="882"/>
      <c r="I101" s="882"/>
      <c r="J101" s="320" t="s">
        <v>14892</v>
      </c>
      <c r="K101" s="889" t="s">
        <v>14796</v>
      </c>
      <c r="L101" s="1755" t="s">
        <v>14983</v>
      </c>
      <c r="M101" s="2878"/>
      <c r="N101" s="73" t="s">
        <v>3907</v>
      </c>
      <c r="O101" s="1436"/>
      <c r="P101" s="1755"/>
      <c r="Q101" s="882" t="s">
        <v>12815</v>
      </c>
      <c r="R101" s="882">
        <f>IF(MID(RIGHT(S101,8),1,1)="M",2021,IF(MID(RIGHT(S101,8),1,1)="N",2022,IF(MID(RIGHT(S101,8),1,1)="P",2023,IF(MID(RIGHT(S101,8),1,1)="R",1994,IF(MID(RIGHT(S101,8),1,1)="S",1995,IF(MID(RIGHT(S101,8),1,1)="T",1996,IF(MID(RIGHT(S101,8),1,1)="V",1997,IF(MID(RIGHT(S101,8),1,1)="W",1998,IF(MID(RIGHT(S101,8),1,1)="X",1999,IF(MID(RIGHT(S101,8),1,1)="Y",2000,IF(MID(RIGHT(S101,8),1,1)="1",2001,IF(MID(RIGHT(S101,8),1,1)="2",2002,IF(MID(RIGHT(S101,8),1,1)="3",2003,IF(MID(RIGHT(S101,8),1,1)="4",2004,IF(MID(RIGHT(S101,8),1,1)="5",2005,IF(MID(RIGHT(S101,8),1,1)="6",2006,IF(MID(RIGHT(S101,8),1,1)="7",2007,IF(MID(RIGHT(S101,8),1,1)="8",2008,IF(MID(RIGHT(S101,8),1,1)="9",2009,IF(MID(RIGHT(S101,8),1,1)="A",2010,IF(MID(RIGHT(S101,8),1,1)="B",2011,IF(MID(RIGHT(S101,8),1,1)="C",2012,IF(MID(RIGHT(S101,8),1,1)="D",2013,IF(MID(RIGHT(S101,8),1,1)="E",2014,IF(MID(RIGHT(S101,8),1,1)="F",2015,IF(MID(RIGHT(S101,8),1,1)="G",2016,IF(MID(RIGHT(S101,8),1,1)="H",2017,IF(MID(RIGHT(S101,8),1,1)="J",2018,IF(MID(RIGHT(S101,8),1,1)="K",2019,IF(MID(RIGHT(S101,8),1,1)="L",2020,""))))))))))))))))))))))))))))))</f>
        <v>2023</v>
      </c>
      <c r="S101" s="882" t="s">
        <v>14965</v>
      </c>
      <c r="T101" s="882">
        <v>1870</v>
      </c>
      <c r="U101" s="891"/>
      <c r="V101" s="891"/>
      <c r="W101" s="911" t="s">
        <v>15152</v>
      </c>
      <c r="X101" s="888"/>
    </row>
    <row r="102" spans="1:24" ht="26.25" customHeight="1">
      <c r="A102" s="881"/>
      <c r="B102" s="882"/>
      <c r="C102" s="882" t="s">
        <v>12778</v>
      </c>
      <c r="D102" s="882" t="s">
        <v>191</v>
      </c>
      <c r="E102" s="882"/>
      <c r="F102" s="882"/>
      <c r="G102" s="882"/>
      <c r="H102" s="882"/>
      <c r="I102" s="882"/>
      <c r="J102" s="320" t="s">
        <v>14895</v>
      </c>
      <c r="K102" s="889" t="s">
        <v>8972</v>
      </c>
      <c r="L102" s="1755" t="s">
        <v>14984</v>
      </c>
      <c r="M102" s="2842"/>
      <c r="N102" s="73" t="s">
        <v>12674</v>
      </c>
      <c r="O102" s="1436"/>
      <c r="P102" s="882"/>
      <c r="Q102" s="882" t="s">
        <v>12816</v>
      </c>
      <c r="R102" s="882">
        <f>IF(MID(RIGHT(S102,8),1,1)="M",2021,IF(MID(RIGHT(S102,8),1,1)="N",2022,IF(MID(RIGHT(S102,8),1,1)="P",2023,IF(MID(RIGHT(S102,8),1,1)="R",2024,IF(MID(RIGHT(S102,8),1,1)="S",1995,IF(MID(RIGHT(S102,8),1,1)="T",1996,IF(MID(RIGHT(S102,8),1,1)="V",1997,IF(MID(RIGHT(S102,8),1,1)="W",1998,IF(MID(RIGHT(S102,8),1,1)="X",1999,IF(MID(RIGHT(S102,8),1,1)="Y",2000,IF(MID(RIGHT(S102,8),1,1)="1",2001,IF(MID(RIGHT(S102,8),1,1)="2",2002,IF(MID(RIGHT(S102,8),1,1)="3",2003,IF(MID(RIGHT(S102,8),1,1)="4",2004,IF(MID(RIGHT(S102,8),1,1)="5",2005,IF(MID(RIGHT(S102,8),1,1)="6",2006,IF(MID(RIGHT(S102,8),1,1)="7",2007,IF(MID(RIGHT(S102,8),1,1)="8",2008,IF(MID(RIGHT(S102,8),1,1)="9",2009,IF(MID(RIGHT(S102,8),1,1)="A",2010,IF(MID(RIGHT(S102,8),1,1)="B",2011,IF(MID(RIGHT(S102,8),1,1)="C",2012,IF(MID(RIGHT(S102,8),1,1)="D",2013,IF(MID(RIGHT(S102,8),1,1)="E",2014,IF(MID(RIGHT(S102,8),1,1)="F",2015,IF(MID(RIGHT(S102,8),1,1)="G",2016,IF(MID(RIGHT(S102,8),1,1)="H",2017,IF(MID(RIGHT(S102,8),1,1)="J",2018,IF(MID(RIGHT(S102,8),1,1)="K",2019,IF(MID(RIGHT(S102,8),1,1)="L",2020,""))))))))))))))))))))))))))))))</f>
        <v>2023</v>
      </c>
      <c r="S102" s="882" t="s">
        <v>14966</v>
      </c>
      <c r="T102" s="882">
        <v>1870</v>
      </c>
      <c r="U102" s="885"/>
      <c r="V102" s="891"/>
      <c r="W102" s="911"/>
      <c r="X102" s="888"/>
    </row>
    <row r="103" spans="1:24" ht="26.25" customHeight="1">
      <c r="A103" s="881"/>
      <c r="B103" s="882"/>
      <c r="C103" s="882" t="s">
        <v>13047</v>
      </c>
      <c r="D103" s="882" t="s">
        <v>191</v>
      </c>
      <c r="E103" s="882"/>
      <c r="F103" s="882"/>
      <c r="G103" s="882"/>
      <c r="H103" s="882"/>
      <c r="I103" s="882"/>
      <c r="J103" s="882"/>
      <c r="K103" s="890"/>
      <c r="L103" s="882"/>
      <c r="M103" s="882"/>
      <c r="N103" s="882"/>
      <c r="O103" s="882"/>
      <c r="P103" s="882"/>
      <c r="Q103" s="882"/>
      <c r="R103" s="882"/>
      <c r="S103" s="883" t="s">
        <v>189</v>
      </c>
      <c r="T103" s="883">
        <v>3920</v>
      </c>
      <c r="U103" s="885"/>
      <c r="V103" s="891"/>
      <c r="W103" s="887"/>
      <c r="X103" s="888"/>
    </row>
    <row r="104" spans="1:24" ht="26.25" customHeight="1">
      <c r="A104" s="881"/>
      <c r="B104" s="882"/>
      <c r="C104" s="882" t="s">
        <v>12213</v>
      </c>
      <c r="D104" s="882" t="s">
        <v>191</v>
      </c>
      <c r="E104" s="882"/>
      <c r="F104" s="882"/>
      <c r="G104" s="882"/>
      <c r="H104" s="882"/>
      <c r="I104" s="882"/>
      <c r="J104" s="882"/>
      <c r="K104" s="890"/>
      <c r="L104" s="882" t="s">
        <v>14986</v>
      </c>
      <c r="M104" s="882"/>
      <c r="N104" s="882"/>
      <c r="O104" s="882"/>
      <c r="P104" s="882"/>
      <c r="Q104" s="882"/>
      <c r="R104" s="882"/>
      <c r="S104" s="883" t="s">
        <v>2472</v>
      </c>
      <c r="T104" s="883">
        <f>SUM(T99:T103)</f>
        <v>11400</v>
      </c>
      <c r="U104" s="891"/>
      <c r="V104" s="891"/>
      <c r="W104" s="887"/>
      <c r="X104" s="1309"/>
    </row>
    <row r="105" spans="1:24" ht="26.25" customHeight="1" thickBot="1">
      <c r="A105" s="892"/>
      <c r="B105" s="893"/>
      <c r="C105" s="893" t="s">
        <v>10003</v>
      </c>
      <c r="D105" s="893" t="s">
        <v>4036</v>
      </c>
      <c r="E105" s="893"/>
      <c r="F105" s="893"/>
      <c r="G105" s="893"/>
      <c r="H105" s="893"/>
      <c r="I105" s="893"/>
      <c r="J105" s="893" t="s">
        <v>12800</v>
      </c>
      <c r="K105" s="611" t="s">
        <v>7988</v>
      </c>
      <c r="L105" s="893"/>
      <c r="M105" s="893"/>
      <c r="N105" s="894"/>
      <c r="O105" s="894"/>
      <c r="P105" s="895"/>
      <c r="Q105" s="893"/>
      <c r="R105" s="893"/>
      <c r="S105" s="896" t="s">
        <v>12541</v>
      </c>
      <c r="T105" s="896">
        <v>7490</v>
      </c>
      <c r="U105" s="897"/>
      <c r="V105" s="898"/>
      <c r="W105" s="899"/>
      <c r="X105" s="900"/>
    </row>
    <row r="107" spans="1:24" ht="26.25" customHeight="1" thickBot="1"/>
    <row r="108" spans="1:24" ht="26.25" customHeight="1">
      <c r="A108" s="1004" t="s">
        <v>188</v>
      </c>
      <c r="B108" s="1005"/>
      <c r="C108" s="1005" t="s">
        <v>26</v>
      </c>
      <c r="D108" s="1005" t="s">
        <v>190</v>
      </c>
      <c r="E108" s="1005" t="s">
        <v>4036</v>
      </c>
      <c r="F108" s="1005" t="s">
        <v>4036</v>
      </c>
      <c r="G108" s="1005" t="s">
        <v>4036</v>
      </c>
      <c r="H108" s="1485"/>
      <c r="I108" s="1005" t="s">
        <v>8261</v>
      </c>
      <c r="J108" s="1010" t="s">
        <v>14734</v>
      </c>
      <c r="K108" s="1011" t="s">
        <v>14731</v>
      </c>
      <c r="L108" s="1005" t="s">
        <v>14923</v>
      </c>
      <c r="M108" s="2847" t="s">
        <v>14912</v>
      </c>
      <c r="N108" s="1011" t="s">
        <v>15049</v>
      </c>
      <c r="O108" s="1011">
        <v>1539619</v>
      </c>
      <c r="P108" s="1015" t="s">
        <v>17194</v>
      </c>
      <c r="Q108" s="1005" t="s">
        <v>9407</v>
      </c>
      <c r="R108" s="1005">
        <f>IF(MID(RIGHT(S108,8),1,1)="M",2021,IF(MID(RIGHT(S108,8),1,1)="N",2022,IF(MID(RIGHT(S108,8),1,1)="P",2023,IF(MID(RIGHT(S108,8),1,1)="R",1994,IF(MID(RIGHT(S108,8),1,1)="S",1995,IF(MID(RIGHT(S108,8),1,1)="T",1996,IF(MID(RIGHT(S108,8),1,1)="V",1997,IF(MID(RIGHT(S108,8),1,1)="W",1998,IF(MID(RIGHT(S108,8),1,1)="X",1999,IF(MID(RIGHT(S108,8),1,1)="Y",2000,IF(MID(RIGHT(S108,8),1,1)="1",2001,IF(MID(RIGHT(S108,8),1,1)="2",2002,IF(MID(RIGHT(S108,8),1,1)="3",2003,IF(MID(RIGHT(S108,8),1,1)="4",2004,IF(MID(RIGHT(S108,8),1,1)="5",2005,IF(MID(RIGHT(S108,8),1,1)="6",2006,IF(MID(RIGHT(S108,8),1,1)="7",2007,IF(MID(RIGHT(S108,8),1,1)="8",2008,IF(MID(RIGHT(S108,8),1,1)="9",2009,IF(MID(RIGHT(S108,8),1,1)="A",2010,IF(MID(RIGHT(S108,8),1,1)="B",2011,IF(MID(RIGHT(S108,8),1,1)="C",2012,IF(MID(RIGHT(S108,8),1,1)="D",2013,IF(MID(RIGHT(S108,8),1,1)="E",2014,IF(MID(RIGHT(S108,8),1,1)="F",2015,IF(MID(RIGHT(S108,8),1,1)="G",2016,IF(MID(RIGHT(S108,8),1,1)="H",2017,IF(MID(RIGHT(S108,8),1,1)="J",2018,IF(MID(RIGHT(S108,8),1,1)="K",2019,IF(MID(RIGHT(S108,8),1,1)="L",2020,""))))))))))))))))))))))))))))))</f>
        <v>2015</v>
      </c>
      <c r="S108" s="1005" t="s">
        <v>14931</v>
      </c>
      <c r="T108" s="1005">
        <v>1250</v>
      </c>
      <c r="U108" s="1412">
        <v>45585</v>
      </c>
      <c r="V108" s="1412">
        <v>45659</v>
      </c>
      <c r="W108" s="1017">
        <v>4100</v>
      </c>
      <c r="X108" s="1018">
        <v>5300</v>
      </c>
    </row>
    <row r="109" spans="1:24" ht="26.25" customHeight="1">
      <c r="A109" s="1006"/>
      <c r="B109" s="1007"/>
      <c r="C109" s="320" t="s">
        <v>3121</v>
      </c>
      <c r="D109" s="1007"/>
      <c r="E109" s="1007"/>
      <c r="F109" s="1007"/>
      <c r="G109" s="1007"/>
      <c r="H109" s="1007"/>
      <c r="I109" s="1007" t="s">
        <v>194</v>
      </c>
      <c r="J109" s="1417" t="s">
        <v>14740</v>
      </c>
      <c r="K109" s="1012" t="s">
        <v>14741</v>
      </c>
      <c r="L109" s="425" t="s">
        <v>7421</v>
      </c>
      <c r="M109" s="2787"/>
      <c r="N109" s="73" t="s">
        <v>7287</v>
      </c>
      <c r="O109" s="1013"/>
      <c r="P109" s="1019"/>
      <c r="Q109" s="1007" t="s">
        <v>10547</v>
      </c>
      <c r="R109" s="1007">
        <f>IF(MID(RIGHT(S109,8),1,1)="M",2021,IF(MID(RIGHT(S109,8),1,1)="N",2022,IF(MID(RIGHT(S109,8),1,1)="P",2023,IF(MID(RIGHT(S109,8),1,1)="R",1994,IF(MID(RIGHT(S109,8),1,1)="S",1995,IF(MID(RIGHT(S109,8),1,1)="T",1996,IF(MID(RIGHT(S109,8),1,1)="V",1997,IF(MID(RIGHT(S109,8),1,1)="W",1998,IF(MID(RIGHT(S109,8),1,1)="X",1999,IF(MID(RIGHT(S109,8),1,1)="Y",2000,IF(MID(RIGHT(S109,8),1,1)="1",2001,IF(MID(RIGHT(S109,8),1,1)="2",2002,IF(MID(RIGHT(S109,8),1,1)="3",2003,IF(MID(RIGHT(S109,8),1,1)="4",2004,IF(MID(RIGHT(S109,8),1,1)="5",2005,IF(MID(RIGHT(S109,8),1,1)="6",2006,IF(MID(RIGHT(S109,8),1,1)="7",2007,IF(MID(RIGHT(S109,8),1,1)="8",2008,IF(MID(RIGHT(S109,8),1,1)="9",2009,IF(MID(RIGHT(S109,8),1,1)="A",2010,IF(MID(RIGHT(S109,8),1,1)="B",2011,IF(MID(RIGHT(S109,8),1,1)="C",2012,IF(MID(RIGHT(S109,8),1,1)="D",2013,IF(MID(RIGHT(S109,8),1,1)="E",2014,IF(MID(RIGHT(S109,8),1,1)="F",2015,IF(MID(RIGHT(S109,8),1,1)="G",2016,IF(MID(RIGHT(S109,8),1,1)="H",2017,IF(MID(RIGHT(S109,8),1,1)="J",2018,IF(MID(RIGHT(S109,8),1,1)="K",2019,IF(MID(RIGHT(S109,8),1,1)="L",2020,""))))))))))))))))))))))))))))))</f>
        <v>2012</v>
      </c>
      <c r="S109" s="1007" t="s">
        <v>14932</v>
      </c>
      <c r="T109" s="1007">
        <v>1260</v>
      </c>
      <c r="U109" s="1177"/>
      <c r="V109" s="1020">
        <v>45665</v>
      </c>
      <c r="W109" s="1021" t="s">
        <v>17186</v>
      </c>
      <c r="X109" s="1022" t="s">
        <v>17187</v>
      </c>
    </row>
    <row r="110" spans="1:24" ht="26.25" customHeight="1">
      <c r="A110" s="1006"/>
      <c r="B110" s="1007"/>
      <c r="C110" s="1007" t="s">
        <v>12775</v>
      </c>
      <c r="D110" s="1007" t="s">
        <v>191</v>
      </c>
      <c r="E110" s="1007"/>
      <c r="F110" s="1007"/>
      <c r="G110" s="1007"/>
      <c r="H110" s="1007"/>
      <c r="I110" s="1007"/>
      <c r="J110" s="1007"/>
      <c r="K110" s="1013" t="s">
        <v>7830</v>
      </c>
      <c r="L110" s="1007"/>
      <c r="M110" s="2787"/>
      <c r="N110" s="73" t="s">
        <v>7844</v>
      </c>
      <c r="O110" s="1013"/>
      <c r="P110" s="1019"/>
      <c r="Q110" s="1007" t="s">
        <v>10603</v>
      </c>
      <c r="R110" s="1007">
        <f>IF(MID(RIGHT(S110,8),1,1)="M",2021,IF(MID(RIGHT(S110,8),1,1)="N",2022,IF(MID(RIGHT(S110,8),1,1)="P",2023,IF(MID(RIGHT(S110,8),1,1)="R",1994,IF(MID(RIGHT(S110,8),1,1)="S",1995,IF(MID(RIGHT(S110,8),1,1)="T",1996,IF(MID(RIGHT(S110,8),1,1)="V",1997,IF(MID(RIGHT(S110,8),1,1)="W",1998,IF(MID(RIGHT(S110,8),1,1)="X",1999,IF(MID(RIGHT(S110,8),1,1)="Y",2000,IF(MID(RIGHT(S110,8),1,1)="1",2001,IF(MID(RIGHT(S110,8),1,1)="2",2002,IF(MID(RIGHT(S110,8),1,1)="3",2003,IF(MID(RIGHT(S110,8),1,1)="4",2004,IF(MID(RIGHT(S110,8),1,1)="5",2005,IF(MID(RIGHT(S110,8),1,1)="6",2006,IF(MID(RIGHT(S110,8),1,1)="7",2007,IF(MID(RIGHT(S110,8),1,1)="8",2008,IF(MID(RIGHT(S110,8),1,1)="9",2009,IF(MID(RIGHT(S110,8),1,1)="A",2010,IF(MID(RIGHT(S110,8),1,1)="B",2011,IF(MID(RIGHT(S110,8),1,1)="C",2012,IF(MID(RIGHT(S110,8),1,1)="D",2013,IF(MID(RIGHT(S110,8),1,1)="E",2014,IF(MID(RIGHT(S110,8),1,1)="F",2015,IF(MID(RIGHT(S110,8),1,1)="G",2016,IF(MID(RIGHT(S110,8),1,1)="H",2017,IF(MID(RIGHT(S110,8),1,1)="J",2018,IF(MID(RIGHT(S110,8),1,1)="K",2019,IF(MID(RIGHT(S110,8),1,1)="L",2020,""))))))))))))))))))))))))))))))</f>
        <v>2012</v>
      </c>
      <c r="S110" s="1007" t="s">
        <v>14933</v>
      </c>
      <c r="T110" s="1007">
        <v>1290</v>
      </c>
      <c r="U110" s="1023"/>
      <c r="V110" s="1020">
        <v>45668</v>
      </c>
      <c r="W110" s="1021"/>
      <c r="X110" s="1022"/>
    </row>
    <row r="111" spans="1:24" ht="26.25" customHeight="1">
      <c r="A111" s="1006"/>
      <c r="B111" s="1007"/>
      <c r="C111" s="1007" t="s">
        <v>12777</v>
      </c>
      <c r="D111" s="1007" t="s">
        <v>191</v>
      </c>
      <c r="E111" s="1007"/>
      <c r="F111" s="1007"/>
      <c r="G111" s="1007"/>
      <c r="H111" s="1007"/>
      <c r="I111" s="1007"/>
      <c r="J111" s="1007" t="s">
        <v>14750</v>
      </c>
      <c r="K111" s="1013" t="s">
        <v>8972</v>
      </c>
      <c r="L111" s="1007"/>
      <c r="M111" s="2786"/>
      <c r="N111" s="73" t="s">
        <v>14914</v>
      </c>
      <c r="O111" s="1013"/>
      <c r="P111" s="1019"/>
      <c r="Q111" s="1007" t="s">
        <v>363</v>
      </c>
      <c r="R111" s="1007">
        <f>IF(MID(RIGHT(S111,8),1,1)="M",2021,IF(MID(RIGHT(S111,8),1,1)="N",2022,IF(MID(RIGHT(S111,8),1,1)="P",2023,IF(MID(RIGHT(S111,8),1,1)="R",1994,IF(MID(RIGHT(S111,8),1,1)="S",1995,IF(MID(RIGHT(S111,8),1,1)="T",1996,IF(MID(RIGHT(S111,8),1,1)="V",1997,IF(MID(RIGHT(S111,8),1,1)="W",1998,IF(MID(RIGHT(S111,8),1,1)="X",1999,IF(MID(RIGHT(S111,8),1,1)="Y",2000,IF(MID(RIGHT(S111,8),1,1)="1",2001,IF(MID(RIGHT(S111,8),1,1)="2",2002,IF(MID(RIGHT(S111,8),1,1)="3",2003,IF(MID(RIGHT(S111,8),1,1)="4",2004,IF(MID(RIGHT(S111,8),1,1)="5",2005,IF(MID(RIGHT(S111,8),1,1)="6",2006,IF(MID(RIGHT(S111,8),1,1)="7",2007,IF(MID(RIGHT(S111,8),1,1)="8",2008,IF(MID(RIGHT(S111,8),1,1)="9",2009,IF(MID(RIGHT(S111,8),1,1)="A",2010,IF(MID(RIGHT(S111,8),1,1)="B",2011,IF(MID(RIGHT(S111,8),1,1)="C",2012,IF(MID(RIGHT(S111,8),1,1)="D",2013,IF(MID(RIGHT(S111,8),1,1)="E",2014,IF(MID(RIGHT(S111,8),1,1)="F",2015,IF(MID(RIGHT(S111,8),1,1)="G",2016,IF(MID(RIGHT(S111,8),1,1)="H",2017,IF(MID(RIGHT(S111,8),1,1)="J",2018,IF(MID(RIGHT(S111,8),1,1)="K",2019,IF(MID(RIGHT(S111,8),1,1)="L",2020,""))))))))))))))))))))))))))))))</f>
        <v>2013</v>
      </c>
      <c r="S111" s="1007" t="s">
        <v>14934</v>
      </c>
      <c r="T111" s="1007">
        <v>1820</v>
      </c>
      <c r="U111" s="1023"/>
      <c r="V111" s="1020">
        <v>45670</v>
      </c>
      <c r="W111" s="1021"/>
      <c r="X111" s="1022"/>
    </row>
    <row r="112" spans="1:24" ht="26.25" customHeight="1">
      <c r="A112" s="1006"/>
      <c r="B112" s="1007"/>
      <c r="C112" s="1007" t="s">
        <v>14286</v>
      </c>
      <c r="D112" s="1007" t="s">
        <v>191</v>
      </c>
      <c r="E112" s="1007"/>
      <c r="F112" s="1007"/>
      <c r="G112" s="1007"/>
      <c r="H112" s="1007"/>
      <c r="I112" s="1007"/>
      <c r="J112" s="1007" t="s">
        <v>14751</v>
      </c>
      <c r="K112" s="1013"/>
      <c r="L112" s="1007"/>
      <c r="M112" s="1007"/>
      <c r="N112" s="1013" t="s">
        <v>14913</v>
      </c>
      <c r="O112" s="1013"/>
      <c r="P112" s="1019"/>
      <c r="Q112" s="1007"/>
      <c r="R112" s="1007"/>
      <c r="S112" s="1024" t="s">
        <v>189</v>
      </c>
      <c r="T112" s="1024">
        <v>3700</v>
      </c>
      <c r="U112" s="1020"/>
      <c r="V112" s="1020" ph="1">
        <v>45672</v>
      </c>
      <c r="W112" s="1021"/>
      <c r="X112" s="1022"/>
    </row>
    <row r="113" spans="1:24" ht="26.25" customHeight="1">
      <c r="A113" s="1006"/>
      <c r="B113" s="1007"/>
      <c r="C113" s="1007" t="s">
        <v>10098</v>
      </c>
      <c r="D113" s="1007" t="s">
        <v>4036</v>
      </c>
      <c r="E113" s="1007"/>
      <c r="F113" s="1007"/>
      <c r="G113" s="1007"/>
      <c r="H113" s="1007"/>
      <c r="I113" s="1007"/>
      <c r="J113" s="425" t="s">
        <v>9767</v>
      </c>
      <c r="K113" s="1013"/>
      <c r="L113" s="1007"/>
      <c r="M113" s="1007"/>
      <c r="N113" s="1013"/>
      <c r="O113" s="1013"/>
      <c r="P113" s="1019"/>
      <c r="Q113" s="1007"/>
      <c r="R113" s="1007"/>
      <c r="S113" s="1024" t="s">
        <v>2472</v>
      </c>
      <c r="T113" s="1024">
        <f>SUM(T108:T112)</f>
        <v>9320</v>
      </c>
      <c r="U113" s="1020"/>
      <c r="V113" s="1020">
        <v>45671</v>
      </c>
      <c r="W113" s="1021"/>
      <c r="X113" s="1022"/>
    </row>
    <row r="114" spans="1:24" ht="26.25" customHeight="1" thickBot="1">
      <c r="A114" s="1008"/>
      <c r="B114" s="1009"/>
      <c r="C114" s="1009" t="s">
        <v>10099</v>
      </c>
      <c r="D114" s="1009" t="s">
        <v>4036</v>
      </c>
      <c r="E114" s="1009"/>
      <c r="F114" s="1009"/>
      <c r="G114" s="1009"/>
      <c r="H114" s="1009"/>
      <c r="I114" s="1009"/>
      <c r="J114" s="1009"/>
      <c r="K114" s="611" t="s">
        <v>14831</v>
      </c>
      <c r="L114" s="1009"/>
      <c r="M114" s="1009"/>
      <c r="N114" s="1014"/>
      <c r="O114" s="1014"/>
      <c r="P114" s="1025"/>
      <c r="Q114" s="1009"/>
      <c r="R114" s="1009"/>
      <c r="S114" s="1026"/>
      <c r="T114" s="1026"/>
      <c r="U114" s="1027"/>
      <c r="V114" s="1028">
        <v>45695</v>
      </c>
      <c r="W114" s="1029"/>
      <c r="X114" s="1030"/>
    </row>
    <row r="115" spans="1:24" ht="26.25" customHeight="1">
      <c r="A115" s="1004" t="s">
        <v>188</v>
      </c>
      <c r="B115" s="1005"/>
      <c r="C115" s="1005" t="s">
        <v>26</v>
      </c>
      <c r="D115" s="1005" t="s">
        <v>190</v>
      </c>
      <c r="E115" s="1005" t="s">
        <v>4036</v>
      </c>
      <c r="F115" s="1005" t="s">
        <v>4036</v>
      </c>
      <c r="G115" s="1005" t="s">
        <v>4036</v>
      </c>
      <c r="H115" s="1485"/>
      <c r="I115" s="1005" t="s">
        <v>8261</v>
      </c>
      <c r="J115" s="1010" t="s">
        <v>14734</v>
      </c>
      <c r="K115" s="1011" t="s">
        <v>14731</v>
      </c>
      <c r="L115" s="1005" t="s">
        <v>14926</v>
      </c>
      <c r="M115" s="2847" t="s">
        <v>14929</v>
      </c>
      <c r="N115" s="1011" t="s">
        <v>14930</v>
      </c>
      <c r="O115" s="1011">
        <v>1539618</v>
      </c>
      <c r="P115" s="1015" t="s">
        <v>17194</v>
      </c>
      <c r="Q115" s="1005" t="s">
        <v>7925</v>
      </c>
      <c r="R115" s="1005">
        <f>IF(MID(RIGHT(S115,8),1,1)="M",2021,IF(MID(RIGHT(S115,8),1,1)="N",2022,IF(MID(RIGHT(S115,8),1,1)="P",2023,IF(MID(RIGHT(S115,8),1,1)="R",1994,IF(MID(RIGHT(S115,8),1,1)="S",1995,IF(MID(RIGHT(S115,8),1,1)="T",1996,IF(MID(RIGHT(S115,8),1,1)="V",1997,IF(MID(RIGHT(S115,8),1,1)="W",1998,IF(MID(RIGHT(S115,8),1,1)="X",1999,IF(MID(RIGHT(S115,8),1,1)="Y",2000,IF(MID(RIGHT(S115,8),1,1)="1",2001,IF(MID(RIGHT(S115,8),1,1)="2",2002,IF(MID(RIGHT(S115,8),1,1)="3",2003,IF(MID(RIGHT(S115,8),1,1)="4",2004,IF(MID(RIGHT(S115,8),1,1)="5",2005,IF(MID(RIGHT(S115,8),1,1)="6",2006,IF(MID(RIGHT(S115,8),1,1)="7",2007,IF(MID(RIGHT(S115,8),1,1)="8",2008,IF(MID(RIGHT(S115,8),1,1)="9",2009,IF(MID(RIGHT(S115,8),1,1)="A",2010,IF(MID(RIGHT(S115,8),1,1)="B",2011,IF(MID(RIGHT(S115,8),1,1)="C",2012,IF(MID(RIGHT(S115,8),1,1)="D",2013,IF(MID(RIGHT(S115,8),1,1)="E",2014,IF(MID(RIGHT(S115,8),1,1)="F",2015,IF(MID(RIGHT(S115,8),1,1)="G",2016,IF(MID(RIGHT(S115,8),1,1)="H",2017,IF(MID(RIGHT(S115,8),1,1)="J",2018,IF(MID(RIGHT(S115,8),1,1)="K",2019,IF(MID(RIGHT(S115,8),1,1)="L",2020,""))))))))))))))))))))))))))))))</f>
        <v>2015</v>
      </c>
      <c r="S115" s="1005" t="s">
        <v>14935</v>
      </c>
      <c r="T115" s="1005">
        <v>1595</v>
      </c>
      <c r="U115" s="1412">
        <v>45585</v>
      </c>
      <c r="V115" s="1412">
        <v>45659</v>
      </c>
      <c r="W115" s="1017">
        <v>4100</v>
      </c>
      <c r="X115" s="1018">
        <v>5300</v>
      </c>
    </row>
    <row r="116" spans="1:24" ht="26.25" customHeight="1">
      <c r="A116" s="1006"/>
      <c r="B116" s="1007"/>
      <c r="C116" s="320" t="s">
        <v>3121</v>
      </c>
      <c r="D116" s="1007"/>
      <c r="E116" s="1007"/>
      <c r="F116" s="1007"/>
      <c r="G116" s="1007"/>
      <c r="H116" s="1007"/>
      <c r="I116" s="1007" t="s">
        <v>194</v>
      </c>
      <c r="J116" s="1417" t="s">
        <v>14830</v>
      </c>
      <c r="K116" s="1012" t="s">
        <v>14741</v>
      </c>
      <c r="L116" s="425" t="s">
        <v>7421</v>
      </c>
      <c r="M116" s="2787"/>
      <c r="N116" s="73" t="s">
        <v>7287</v>
      </c>
      <c r="O116" s="1013"/>
      <c r="P116" s="1019"/>
      <c r="Q116" s="1007" t="s">
        <v>9021</v>
      </c>
      <c r="R116" s="1007">
        <f>IF(MID(RIGHT(S116,8),1,1)="M",2021,IF(MID(RIGHT(S116,8),1,1)="N",2022,IF(MID(RIGHT(S116,8),1,1)="P",2023,IF(MID(RIGHT(S116,8),1,1)="R",1994,IF(MID(RIGHT(S116,8),1,1)="S",1995,IF(MID(RIGHT(S116,8),1,1)="T",1996,IF(MID(RIGHT(S116,8),1,1)="V",1997,IF(MID(RIGHT(S116,8),1,1)="W",1998,IF(MID(RIGHT(S116,8),1,1)="X",1999,IF(MID(RIGHT(S116,8),1,1)="Y",2000,IF(MID(RIGHT(S116,8),1,1)="1",2001,IF(MID(RIGHT(S116,8),1,1)="2",2002,IF(MID(RIGHT(S116,8),1,1)="3",2003,IF(MID(RIGHT(S116,8),1,1)="4",2004,IF(MID(RIGHT(S116,8),1,1)="5",2005,IF(MID(RIGHT(S116,8),1,1)="6",2006,IF(MID(RIGHT(S116,8),1,1)="7",2007,IF(MID(RIGHT(S116,8),1,1)="8",2008,IF(MID(RIGHT(S116,8),1,1)="9",2009,IF(MID(RIGHT(S116,8),1,1)="A",2010,IF(MID(RIGHT(S116,8),1,1)="B",2011,IF(MID(RIGHT(S116,8),1,1)="C",2012,IF(MID(RIGHT(S116,8),1,1)="D",2013,IF(MID(RIGHT(S116,8),1,1)="E",2014,IF(MID(RIGHT(S116,8),1,1)="F",2015,IF(MID(RIGHT(S116,8),1,1)="G",2016,IF(MID(RIGHT(S116,8),1,1)="H",2017,IF(MID(RIGHT(S116,8),1,1)="J",2018,IF(MID(RIGHT(S116,8),1,1)="K",2019,IF(MID(RIGHT(S116,8),1,1)="L",2020,""))))))))))))))))))))))))))))))</f>
        <v>2016</v>
      </c>
      <c r="S116" s="1007" t="s">
        <v>14901</v>
      </c>
      <c r="T116" s="1007">
        <v>1810</v>
      </c>
      <c r="U116" s="1177"/>
      <c r="V116" s="1020">
        <v>45665</v>
      </c>
      <c r="W116" s="1021" t="s">
        <v>17186</v>
      </c>
      <c r="X116" s="1022" t="s">
        <v>17187</v>
      </c>
    </row>
    <row r="117" spans="1:24" ht="26.25" customHeight="1">
      <c r="A117" s="1006"/>
      <c r="B117" s="1007"/>
      <c r="C117" s="1007" t="s">
        <v>12775</v>
      </c>
      <c r="D117" s="1007" t="s">
        <v>191</v>
      </c>
      <c r="E117" s="1007"/>
      <c r="F117" s="1007"/>
      <c r="G117" s="1007"/>
      <c r="H117" s="1007"/>
      <c r="I117" s="1007"/>
      <c r="J117" s="1007"/>
      <c r="K117" s="1013" t="s">
        <v>7830</v>
      </c>
      <c r="L117" s="1007"/>
      <c r="M117" s="2787"/>
      <c r="N117" s="73" t="s">
        <v>7844</v>
      </c>
      <c r="O117" s="1013"/>
      <c r="P117" s="1019"/>
      <c r="Q117" s="1007" t="s">
        <v>11408</v>
      </c>
      <c r="R117" s="1007">
        <f>IF(MID(RIGHT(S117,8),1,1)="M",2021,IF(MID(RIGHT(S117,8),1,1)="N",2022,IF(MID(RIGHT(S117,8),1,1)="P",2023,IF(MID(RIGHT(S117,8),1,1)="R",1994,IF(MID(RIGHT(S117,8),1,1)="S",1995,IF(MID(RIGHT(S117,8),1,1)="T",1996,IF(MID(RIGHT(S117,8),1,1)="V",1997,IF(MID(RIGHT(S117,8),1,1)="W",1998,IF(MID(RIGHT(S117,8),1,1)="X",1999,IF(MID(RIGHT(S117,8),1,1)="Y",2000,IF(MID(RIGHT(S117,8),1,1)="1",2001,IF(MID(RIGHT(S117,8),1,1)="2",2002,IF(MID(RIGHT(S117,8),1,1)="3",2003,IF(MID(RIGHT(S117,8),1,1)="4",2004,IF(MID(RIGHT(S117,8),1,1)="5",2005,IF(MID(RIGHT(S117,8),1,1)="6",2006,IF(MID(RIGHT(S117,8),1,1)="7",2007,IF(MID(RIGHT(S117,8),1,1)="8",2008,IF(MID(RIGHT(S117,8),1,1)="9",2009,IF(MID(RIGHT(S117,8),1,1)="A",2010,IF(MID(RIGHT(S117,8),1,1)="B",2011,IF(MID(RIGHT(S117,8),1,1)="C",2012,IF(MID(RIGHT(S117,8),1,1)="D",2013,IF(MID(RIGHT(S117,8),1,1)="E",2014,IF(MID(RIGHT(S117,8),1,1)="F",2015,IF(MID(RIGHT(S117,8),1,1)="G",2016,IF(MID(RIGHT(S117,8),1,1)="H",2017,IF(MID(RIGHT(S117,8),1,1)="J",2018,IF(MID(RIGHT(S117,8),1,1)="K",2019,IF(MID(RIGHT(S117,8),1,1)="L",2020,""))))))))))))))))))))))))))))))</f>
        <v>2013</v>
      </c>
      <c r="S117" s="1007" t="s">
        <v>14902</v>
      </c>
      <c r="T117" s="1007">
        <v>1600</v>
      </c>
      <c r="U117" s="1023"/>
      <c r="V117" s="1020">
        <v>45668</v>
      </c>
      <c r="W117" s="1021"/>
      <c r="X117" s="1022"/>
    </row>
    <row r="118" spans="1:24" ht="26.25" customHeight="1">
      <c r="A118" s="1006"/>
      <c r="B118" s="1007"/>
      <c r="C118" s="1007" t="s">
        <v>12777</v>
      </c>
      <c r="D118" s="1007" t="s">
        <v>191</v>
      </c>
      <c r="E118" s="1007"/>
      <c r="F118" s="1007"/>
      <c r="G118" s="1007"/>
      <c r="H118" s="1007"/>
      <c r="I118" s="1007"/>
      <c r="J118" s="425" t="s">
        <v>9767</v>
      </c>
      <c r="K118" s="1013" t="s">
        <v>8972</v>
      </c>
      <c r="L118" s="1007"/>
      <c r="M118" s="2786"/>
      <c r="N118" s="73" t="s">
        <v>11765</v>
      </c>
      <c r="O118" s="1013"/>
      <c r="P118" s="1019"/>
      <c r="Q118" s="1007" t="s">
        <v>10547</v>
      </c>
      <c r="R118" s="1007">
        <f>IF(MID(RIGHT(S118,8),1,1)="M",2021,IF(MID(RIGHT(S118,8),1,1)="N",2022,IF(MID(RIGHT(S118,8),1,1)="P",2023,IF(MID(RIGHT(S118,8),1,1)="R",1994,IF(MID(RIGHT(S118,8),1,1)="S",1995,IF(MID(RIGHT(S118,8),1,1)="T",1996,IF(MID(RIGHT(S118,8),1,1)="V",1997,IF(MID(RIGHT(S118,8),1,1)="W",1998,IF(MID(RIGHT(S118,8),1,1)="X",1999,IF(MID(RIGHT(S118,8),1,1)="Y",2000,IF(MID(RIGHT(S118,8),1,1)="1",2001,IF(MID(RIGHT(S118,8),1,1)="2",2002,IF(MID(RIGHT(S118,8),1,1)="3",2003,IF(MID(RIGHT(S118,8),1,1)="4",2004,IF(MID(RIGHT(S118,8),1,1)="5",2005,IF(MID(RIGHT(S118,8),1,1)="6",2006,IF(MID(RIGHT(S118,8),1,1)="7",2007,IF(MID(RIGHT(S118,8),1,1)="8",2008,IF(MID(RIGHT(S118,8),1,1)="9",2009,IF(MID(RIGHT(S118,8),1,1)="A",2010,IF(MID(RIGHT(S118,8),1,1)="B",2011,IF(MID(RIGHT(S118,8),1,1)="C",2012,IF(MID(RIGHT(S118,8),1,1)="D",2013,IF(MID(RIGHT(S118,8),1,1)="E",2014,IF(MID(RIGHT(S118,8),1,1)="F",2015,IF(MID(RIGHT(S118,8),1,1)="G",2016,IF(MID(RIGHT(S118,8),1,1)="H",2017,IF(MID(RIGHT(S118,8),1,1)="J",2018,IF(MID(RIGHT(S118,8),1,1)="K",2019,IF(MID(RIGHT(S118,8),1,1)="L",2020,""))))))))))))))))))))))))))))))</f>
        <v>2015</v>
      </c>
      <c r="S118" s="1007" t="s">
        <v>14903</v>
      </c>
      <c r="T118" s="1007">
        <v>1260</v>
      </c>
      <c r="U118" s="1023"/>
      <c r="V118" s="1020">
        <v>45670</v>
      </c>
      <c r="W118" s="1021"/>
      <c r="X118" s="1022"/>
    </row>
    <row r="119" spans="1:24" ht="26.25" customHeight="1">
      <c r="A119" s="1006"/>
      <c r="B119" s="1007"/>
      <c r="C119" s="1007" t="s">
        <v>14286</v>
      </c>
      <c r="D119" s="1007" t="s">
        <v>191</v>
      </c>
      <c r="E119" s="1007"/>
      <c r="F119" s="1007"/>
      <c r="G119" s="1007"/>
      <c r="H119" s="1007"/>
      <c r="I119" s="1007"/>
      <c r="J119" s="1007"/>
      <c r="K119" s="1013"/>
      <c r="L119" s="1007"/>
      <c r="M119" s="1007"/>
      <c r="N119" s="1013"/>
      <c r="O119" s="1013"/>
      <c r="P119" s="1019"/>
      <c r="Q119" s="1007"/>
      <c r="R119" s="1007"/>
      <c r="S119" s="1024" t="s">
        <v>189</v>
      </c>
      <c r="T119" s="1024">
        <v>3700</v>
      </c>
      <c r="U119" s="1020"/>
      <c r="V119" s="1020" ph="1">
        <v>45672</v>
      </c>
      <c r="W119" s="1021"/>
      <c r="X119" s="1022"/>
    </row>
    <row r="120" spans="1:24" ht="26.25" customHeight="1">
      <c r="A120" s="1006"/>
      <c r="B120" s="1007"/>
      <c r="C120" s="1007" t="s">
        <v>10098</v>
      </c>
      <c r="D120" s="1007" t="s">
        <v>4036</v>
      </c>
      <c r="E120" s="1007"/>
      <c r="F120" s="1007"/>
      <c r="G120" s="1007"/>
      <c r="H120" s="1007"/>
      <c r="I120" s="1007"/>
      <c r="J120" s="1007"/>
      <c r="K120" s="1013"/>
      <c r="L120" s="1007"/>
      <c r="M120" s="1007"/>
      <c r="N120" s="1013"/>
      <c r="O120" s="1013"/>
      <c r="P120" s="1019"/>
      <c r="Q120" s="1007"/>
      <c r="R120" s="1007"/>
      <c r="S120" s="1024" t="s">
        <v>2472</v>
      </c>
      <c r="T120" s="1024">
        <f>SUM(T115:T119)</f>
        <v>9965</v>
      </c>
      <c r="U120" s="1020"/>
      <c r="V120" s="1020">
        <v>45671</v>
      </c>
      <c r="W120" s="1021"/>
      <c r="X120" s="1022"/>
    </row>
    <row r="121" spans="1:24" ht="26.25" customHeight="1" thickBot="1">
      <c r="A121" s="1008"/>
      <c r="B121" s="1009"/>
      <c r="C121" s="1009" t="s">
        <v>10099</v>
      </c>
      <c r="D121" s="1009" t="s">
        <v>4036</v>
      </c>
      <c r="E121" s="1009"/>
      <c r="F121" s="1009"/>
      <c r="G121" s="1009"/>
      <c r="H121" s="1009"/>
      <c r="I121" s="1009"/>
      <c r="J121" s="1009"/>
      <c r="K121" s="611" t="s">
        <v>14831</v>
      </c>
      <c r="L121" s="1009"/>
      <c r="M121" s="1009"/>
      <c r="N121" s="1014"/>
      <c r="O121" s="1014"/>
      <c r="P121" s="1025"/>
      <c r="Q121" s="1009"/>
      <c r="R121" s="1009"/>
      <c r="S121" s="1026"/>
      <c r="T121" s="1026"/>
      <c r="U121" s="1027"/>
      <c r="V121" s="1028">
        <v>45695</v>
      </c>
      <c r="W121" s="1029"/>
      <c r="X121" s="1030"/>
    </row>
    <row r="123" spans="1:24" ht="26.25" customHeight="1" thickBot="1"/>
    <row r="124" spans="1:24" ht="26.25" customHeight="1">
      <c r="A124" s="1178" t="s">
        <v>188</v>
      </c>
      <c r="B124" s="1179"/>
      <c r="C124" s="1179" t="s">
        <v>14710</v>
      </c>
      <c r="D124" s="1179" t="s">
        <v>190</v>
      </c>
      <c r="E124" s="1179" t="s">
        <v>191</v>
      </c>
      <c r="F124" s="1179" t="s">
        <v>191</v>
      </c>
      <c r="G124" s="1179" t="s">
        <v>191</v>
      </c>
      <c r="H124" s="1482"/>
      <c r="I124" s="1179" t="s">
        <v>14714</v>
      </c>
      <c r="J124" s="1179" t="s">
        <v>14996</v>
      </c>
      <c r="K124" s="1180" t="s">
        <v>21</v>
      </c>
      <c r="L124" s="1179" t="s">
        <v>15044</v>
      </c>
      <c r="M124" s="1180" t="s">
        <v>15031</v>
      </c>
      <c r="N124" s="1180" t="s">
        <v>15497</v>
      </c>
      <c r="O124" s="1784" t="s">
        <v>15030</v>
      </c>
      <c r="P124" s="1181"/>
      <c r="Q124" s="1179" t="s">
        <v>2093</v>
      </c>
      <c r="R124" s="1179">
        <v>2017</v>
      </c>
      <c r="S124" s="1179" t="s">
        <v>14910</v>
      </c>
      <c r="T124" s="1179">
        <v>1667</v>
      </c>
      <c r="U124" s="1343">
        <v>45580</v>
      </c>
      <c r="V124" s="1182"/>
      <c r="W124" s="1183">
        <v>5900</v>
      </c>
      <c r="X124" s="1184">
        <v>6550</v>
      </c>
    </row>
    <row r="125" spans="1:24" ht="26.25" customHeight="1">
      <c r="A125" s="1185"/>
      <c r="B125" s="1186"/>
      <c r="C125" s="320" t="s">
        <v>14719</v>
      </c>
      <c r="D125" s="1186"/>
      <c r="E125" s="1186"/>
      <c r="F125" s="1186"/>
      <c r="G125" s="1186"/>
      <c r="H125" s="1186"/>
      <c r="I125" s="1186" t="s">
        <v>3598</v>
      </c>
      <c r="J125" s="412" t="s">
        <v>14861</v>
      </c>
      <c r="K125" s="1373" t="s">
        <v>14712</v>
      </c>
      <c r="L125" s="1186" t="s">
        <v>15046</v>
      </c>
      <c r="M125" s="1186" t="s">
        <v>14907</v>
      </c>
      <c r="N125" s="73" t="s">
        <v>2943</v>
      </c>
      <c r="O125" s="1186"/>
      <c r="P125" s="1447"/>
      <c r="Q125" s="1186" t="s">
        <v>378</v>
      </c>
      <c r="R125" s="1186">
        <v>2011</v>
      </c>
      <c r="S125" s="1186" t="s">
        <v>14906</v>
      </c>
      <c r="T125" s="1186">
        <v>1667</v>
      </c>
      <c r="U125" s="1841">
        <v>45584</v>
      </c>
      <c r="V125" s="1189"/>
      <c r="W125" s="1191" t="s">
        <v>15097</v>
      </c>
      <c r="X125" s="777">
        <f>X124+140</f>
        <v>6690</v>
      </c>
    </row>
    <row r="126" spans="1:24" ht="26.25" customHeight="1">
      <c r="A126" s="1185"/>
      <c r="B126" s="1186"/>
      <c r="C126" s="1186" t="s">
        <v>12776</v>
      </c>
      <c r="D126" s="1186" t="s">
        <v>14858</v>
      </c>
      <c r="E126" s="1186"/>
      <c r="F126" s="1186"/>
      <c r="G126" s="1186"/>
      <c r="H126" s="1186"/>
      <c r="I126" s="932" t="s">
        <v>2898</v>
      </c>
      <c r="J126" s="320" t="s">
        <v>14860</v>
      </c>
      <c r="K126" s="1188" t="s">
        <v>7830</v>
      </c>
      <c r="L126" s="1186" t="s">
        <v>15047</v>
      </c>
      <c r="M126" s="1186" t="s">
        <v>14909</v>
      </c>
      <c r="N126" s="73" t="s">
        <v>3907</v>
      </c>
      <c r="O126" s="1186"/>
      <c r="P126" s="1447"/>
      <c r="Q126" s="1186" t="s">
        <v>15033</v>
      </c>
      <c r="R126" s="1186">
        <v>2013</v>
      </c>
      <c r="S126" s="1186" t="s">
        <v>14908</v>
      </c>
      <c r="T126" s="1186">
        <v>1667</v>
      </c>
      <c r="U126" s="1190">
        <v>45591</v>
      </c>
      <c r="V126" s="1189"/>
      <c r="W126" s="1191"/>
      <c r="X126" s="1192" t="s">
        <v>15096</v>
      </c>
    </row>
    <row r="127" spans="1:24" ht="26.25" customHeight="1">
      <c r="A127" s="1185"/>
      <c r="B127" s="1186"/>
      <c r="C127" s="1186" t="s">
        <v>12778</v>
      </c>
      <c r="D127" s="1186" t="s">
        <v>14858</v>
      </c>
      <c r="E127" s="1186"/>
      <c r="F127" s="1186"/>
      <c r="G127" s="1186"/>
      <c r="H127" s="1186"/>
      <c r="I127" s="1186"/>
      <c r="J127" s="1186" t="s">
        <v>14994</v>
      </c>
      <c r="K127" s="1254" t="s">
        <v>4253</v>
      </c>
      <c r="L127" s="1186" t="s">
        <v>15045</v>
      </c>
      <c r="M127" s="1186" t="s">
        <v>15054</v>
      </c>
      <c r="N127" s="73" t="s">
        <v>12674</v>
      </c>
      <c r="O127" s="1186"/>
      <c r="P127" s="1186"/>
      <c r="Q127" s="1186" t="s">
        <v>15032</v>
      </c>
      <c r="R127" s="1186">
        <v>2010</v>
      </c>
      <c r="S127" s="1186" t="s">
        <v>15008</v>
      </c>
      <c r="T127" s="1186">
        <v>1667</v>
      </c>
      <c r="U127" s="1189"/>
      <c r="V127" s="1190"/>
      <c r="W127" s="1191"/>
      <c r="X127" s="1192"/>
    </row>
    <row r="128" spans="1:24" ht="26.25" customHeight="1">
      <c r="A128" s="1185"/>
      <c r="B128" s="1186"/>
      <c r="C128" s="1186" t="s">
        <v>13047</v>
      </c>
      <c r="D128" s="1186" t="s">
        <v>191</v>
      </c>
      <c r="E128" s="1186"/>
      <c r="F128" s="1186"/>
      <c r="G128" s="1186"/>
      <c r="H128" s="1186"/>
      <c r="I128" s="1186" t="s">
        <v>14713</v>
      </c>
      <c r="J128" s="1186" t="s">
        <v>14995</v>
      </c>
      <c r="K128" s="1849" t="s">
        <v>14825</v>
      </c>
      <c r="L128" s="1186"/>
      <c r="M128" s="1186"/>
      <c r="N128" s="1186"/>
      <c r="O128" s="1186"/>
      <c r="P128" s="1186"/>
      <c r="Q128" s="1186"/>
      <c r="R128" s="1186"/>
      <c r="S128" s="1187" t="s">
        <v>189</v>
      </c>
      <c r="T128" s="1187">
        <v>3920</v>
      </c>
      <c r="U128" s="1189"/>
      <c r="V128" s="1189"/>
      <c r="W128" s="1191"/>
      <c r="X128" s="1192"/>
    </row>
    <row r="129" spans="1:24" ht="26.25" customHeight="1">
      <c r="A129" s="1185"/>
      <c r="B129" s="1186"/>
      <c r="C129" s="1186" t="s">
        <v>10002</v>
      </c>
      <c r="D129" s="1186" t="s">
        <v>191</v>
      </c>
      <c r="E129" s="1186"/>
      <c r="F129" s="1186"/>
      <c r="G129" s="1186"/>
      <c r="H129" s="1186"/>
      <c r="I129" s="1186" t="s">
        <v>14784</v>
      </c>
      <c r="J129" s="425" t="s">
        <v>14723</v>
      </c>
      <c r="K129" s="1849" t="s">
        <v>14867</v>
      </c>
      <c r="L129" s="1186" t="s">
        <v>15048</v>
      </c>
      <c r="M129" s="1186"/>
      <c r="N129" s="1186"/>
      <c r="O129" s="1186"/>
      <c r="P129" s="1186"/>
      <c r="Q129" s="1186"/>
      <c r="R129" s="1186"/>
      <c r="S129" s="1187" t="s">
        <v>2472</v>
      </c>
      <c r="T129" s="1187">
        <f>SUM(T124:T128)</f>
        <v>10588</v>
      </c>
      <c r="U129" s="1189"/>
      <c r="V129" s="1189"/>
      <c r="W129" s="1191"/>
      <c r="X129" s="1192"/>
    </row>
    <row r="130" spans="1:24" ht="26.25" customHeight="1" thickBot="1">
      <c r="A130" s="1193"/>
      <c r="B130" s="1194"/>
      <c r="C130" s="1194" t="s">
        <v>10003</v>
      </c>
      <c r="D130" s="1194" t="s">
        <v>191</v>
      </c>
      <c r="E130" s="1194"/>
      <c r="F130" s="1194"/>
      <c r="G130" s="1194"/>
      <c r="H130" s="1194"/>
      <c r="I130" s="1194"/>
      <c r="J130" s="1194"/>
      <c r="K130" s="611" t="s">
        <v>14866</v>
      </c>
      <c r="L130" s="1194"/>
      <c r="M130" s="1194"/>
      <c r="N130" s="1195"/>
      <c r="O130" s="1195"/>
      <c r="P130" s="1196"/>
      <c r="Q130" s="1194"/>
      <c r="R130" s="1194"/>
      <c r="S130" s="1197" t="s">
        <v>12541</v>
      </c>
      <c r="T130" s="1197">
        <v>6670</v>
      </c>
      <c r="U130" s="1198"/>
      <c r="V130" s="1199"/>
      <c r="W130" s="1200"/>
      <c r="X130" s="1201"/>
    </row>
    <row r="131" spans="1:24" ht="26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51"/>
      <c r="L131" s="4"/>
      <c r="M131" s="4"/>
      <c r="N131" s="451"/>
      <c r="O131" s="451"/>
      <c r="P131" s="452"/>
      <c r="Q131" s="4"/>
      <c r="R131" s="4"/>
      <c r="S131" s="4"/>
      <c r="T131" s="4"/>
      <c r="U131" s="453"/>
      <c r="V131" s="454"/>
      <c r="W131" s="455"/>
      <c r="X131" s="455"/>
    </row>
    <row r="132" spans="1:24" ht="26.25" customHeight="1" thickBot="1"/>
    <row r="133" spans="1:24" ht="26.25" customHeight="1">
      <c r="A133" s="456" t="s">
        <v>188</v>
      </c>
      <c r="B133" s="457"/>
      <c r="C133" s="457" t="s">
        <v>10329</v>
      </c>
      <c r="D133" s="457" t="s">
        <v>190</v>
      </c>
      <c r="E133" s="457" t="s">
        <v>191</v>
      </c>
      <c r="F133" s="457" t="s">
        <v>191</v>
      </c>
      <c r="G133" s="457" t="s">
        <v>191</v>
      </c>
      <c r="H133" s="477"/>
      <c r="I133" s="457" t="s">
        <v>126</v>
      </c>
      <c r="J133" s="457" t="s">
        <v>14879</v>
      </c>
      <c r="K133" s="458" t="s">
        <v>12321</v>
      </c>
      <c r="L133" s="457" t="s">
        <v>15021</v>
      </c>
      <c r="M133" s="2931" t="s">
        <v>14938</v>
      </c>
      <c r="N133" s="458" t="s">
        <v>14940</v>
      </c>
      <c r="O133" s="458" t="s">
        <v>14937</v>
      </c>
      <c r="P133" s="459" t="s">
        <v>16466</v>
      </c>
      <c r="Q133" s="457" t="s">
        <v>361</v>
      </c>
      <c r="R133" s="457">
        <v>2015</v>
      </c>
      <c r="S133" s="457" t="s">
        <v>14939</v>
      </c>
      <c r="T133" s="457">
        <v>2165</v>
      </c>
      <c r="U133" s="1517">
        <v>45583</v>
      </c>
      <c r="V133" s="1517">
        <v>45645</v>
      </c>
      <c r="W133" s="462">
        <v>3200</v>
      </c>
      <c r="X133" s="463">
        <v>4350</v>
      </c>
    </row>
    <row r="134" spans="1:24" ht="26.25" customHeight="1">
      <c r="A134" s="464"/>
      <c r="B134" s="143"/>
      <c r="C134" s="320" t="s">
        <v>13844</v>
      </c>
      <c r="D134" s="143"/>
      <c r="E134" s="143"/>
      <c r="F134" s="143"/>
      <c r="G134" s="143"/>
      <c r="H134" s="143"/>
      <c r="I134" s="143" t="s">
        <v>3598</v>
      </c>
      <c r="J134" s="412" t="s">
        <v>14765</v>
      </c>
      <c r="K134" s="169" t="s">
        <v>10395</v>
      </c>
      <c r="L134" s="427" t="s">
        <v>3603</v>
      </c>
      <c r="M134" s="2932"/>
      <c r="N134" s="73" t="s">
        <v>7287</v>
      </c>
      <c r="O134" s="1666"/>
      <c r="P134" s="1666"/>
      <c r="Q134" s="143" t="s">
        <v>375</v>
      </c>
      <c r="R134" s="143">
        <v>2017</v>
      </c>
      <c r="S134" s="143" t="s">
        <v>14840</v>
      </c>
      <c r="T134" s="143">
        <v>1675</v>
      </c>
      <c r="U134" s="168">
        <v>45587</v>
      </c>
      <c r="V134" s="168">
        <v>45659</v>
      </c>
      <c r="W134" s="147"/>
      <c r="X134" s="466"/>
    </row>
    <row r="135" spans="1:24" ht="26.25" customHeight="1">
      <c r="A135" s="464"/>
      <c r="B135" s="143"/>
      <c r="C135" s="143" t="s">
        <v>12776</v>
      </c>
      <c r="D135" s="143" t="s">
        <v>191</v>
      </c>
      <c r="E135" s="143"/>
      <c r="F135" s="143"/>
      <c r="G135" s="143"/>
      <c r="H135" s="143"/>
      <c r="I135" s="143"/>
      <c r="J135" s="425" t="s">
        <v>3281</v>
      </c>
      <c r="K135" s="144" t="s">
        <v>14766</v>
      </c>
      <c r="L135" s="143" t="s">
        <v>14920</v>
      </c>
      <c r="M135" s="2933"/>
      <c r="N135" s="73" t="s">
        <v>14447</v>
      </c>
      <c r="O135" s="143"/>
      <c r="P135" s="143"/>
      <c r="Q135" s="143" t="s">
        <v>2715</v>
      </c>
      <c r="R135" s="143">
        <v>2016</v>
      </c>
      <c r="S135" s="143" t="s">
        <v>14841</v>
      </c>
      <c r="T135" s="143">
        <v>1985</v>
      </c>
      <c r="U135" s="168">
        <v>45589</v>
      </c>
      <c r="V135" s="168">
        <v>45651</v>
      </c>
      <c r="W135" s="1449"/>
      <c r="X135" s="466"/>
    </row>
    <row r="136" spans="1:24" ht="26.25" customHeight="1">
      <c r="A136" s="464"/>
      <c r="B136" s="143"/>
      <c r="C136" s="143" t="s">
        <v>12778</v>
      </c>
      <c r="D136" s="143" t="s">
        <v>191</v>
      </c>
      <c r="E136" s="143"/>
      <c r="F136" s="143"/>
      <c r="G136" s="143"/>
      <c r="H136" s="143"/>
      <c r="I136" s="143"/>
      <c r="J136" s="143" t="s">
        <v>14880</v>
      </c>
      <c r="K136" s="144" t="s">
        <v>4071</v>
      </c>
      <c r="L136" s="143" t="s">
        <v>15457</v>
      </c>
      <c r="M136" s="1828" t="s">
        <v>14878</v>
      </c>
      <c r="N136" s="73" t="s">
        <v>12674</v>
      </c>
      <c r="O136" s="143"/>
      <c r="P136" s="143"/>
      <c r="Q136" s="143" t="s">
        <v>14846</v>
      </c>
      <c r="R136" s="143">
        <v>2017</v>
      </c>
      <c r="S136" s="143" t="s">
        <v>14859</v>
      </c>
      <c r="T136" s="143">
        <v>2455</v>
      </c>
      <c r="U136" s="168">
        <v>45590</v>
      </c>
      <c r="V136" s="168">
        <v>45659</v>
      </c>
      <c r="W136" s="147"/>
      <c r="X136" s="466"/>
    </row>
    <row r="137" spans="1:24" ht="26.25" customHeight="1">
      <c r="A137" s="464"/>
      <c r="B137" s="143"/>
      <c r="C137" s="143" t="s">
        <v>13047</v>
      </c>
      <c r="D137" s="143" t="s">
        <v>191</v>
      </c>
      <c r="E137" s="143"/>
      <c r="F137" s="143"/>
      <c r="G137" s="143"/>
      <c r="H137" s="143"/>
      <c r="I137" s="143"/>
      <c r="J137" s="143" t="s">
        <v>2627</v>
      </c>
      <c r="K137" s="144"/>
      <c r="L137" s="143"/>
      <c r="M137" s="2559" t="s">
        <v>11304</v>
      </c>
      <c r="N137" s="2560"/>
      <c r="O137" s="2561"/>
      <c r="P137" s="143"/>
      <c r="Q137" s="143"/>
      <c r="R137" s="143"/>
      <c r="S137" s="148" t="s">
        <v>189</v>
      </c>
      <c r="T137" s="148">
        <v>3700</v>
      </c>
      <c r="U137" s="146">
        <v>45591</v>
      </c>
      <c r="V137" s="168">
        <v>46019</v>
      </c>
      <c r="W137" s="147"/>
      <c r="X137" s="466"/>
    </row>
    <row r="138" spans="1:24" ht="26.25" customHeight="1">
      <c r="A138" s="464"/>
      <c r="B138" s="143"/>
      <c r="C138" s="143" t="s">
        <v>10002</v>
      </c>
      <c r="D138" s="143" t="s">
        <v>191</v>
      </c>
      <c r="E138" s="143"/>
      <c r="F138" s="143"/>
      <c r="G138" s="143"/>
      <c r="H138" s="143"/>
      <c r="I138" s="143"/>
      <c r="J138" s="143"/>
      <c r="K138" s="144"/>
      <c r="L138" s="143"/>
      <c r="M138" s="143"/>
      <c r="N138" s="143"/>
      <c r="O138" s="143"/>
      <c r="P138" s="143"/>
      <c r="Q138" s="143"/>
      <c r="R138" s="143"/>
      <c r="S138" s="148" t="s">
        <v>2472</v>
      </c>
      <c r="T138" s="148">
        <f>SUM(T133:T137)</f>
        <v>11980</v>
      </c>
      <c r="U138" s="168"/>
      <c r="V138" s="168">
        <v>45658</v>
      </c>
      <c r="W138" s="147"/>
      <c r="X138" s="466"/>
    </row>
    <row r="139" spans="1:24" ht="26.25" customHeight="1" thickBot="1">
      <c r="A139" s="467"/>
      <c r="B139" s="468"/>
      <c r="C139" s="468" t="s">
        <v>13824</v>
      </c>
      <c r="D139" s="468" t="s">
        <v>4036</v>
      </c>
      <c r="E139" s="468"/>
      <c r="F139" s="468"/>
      <c r="G139" s="468"/>
      <c r="H139" s="468"/>
      <c r="I139" s="468"/>
      <c r="J139" s="555" t="s">
        <v>2745</v>
      </c>
      <c r="K139" s="611" t="s">
        <v>14762</v>
      </c>
      <c r="L139" s="468"/>
      <c r="M139" s="468"/>
      <c r="N139" s="470"/>
      <c r="O139" s="470"/>
      <c r="P139" s="471"/>
      <c r="Q139" s="468"/>
      <c r="R139" s="468"/>
      <c r="S139" s="471"/>
      <c r="T139" s="471"/>
      <c r="U139" s="473"/>
      <c r="V139" s="474">
        <v>45663</v>
      </c>
      <c r="W139" s="475"/>
      <c r="X139" s="476"/>
    </row>
    <row r="141" spans="1:24" ht="26.25" customHeight="1" thickBot="1"/>
    <row r="142" spans="1:24" ht="26.25" customHeight="1">
      <c r="A142" s="1004" t="s">
        <v>188</v>
      </c>
      <c r="B142" s="1005"/>
      <c r="C142" s="1005" t="s">
        <v>26</v>
      </c>
      <c r="D142" s="1005" t="s">
        <v>190</v>
      </c>
      <c r="E142" s="1005" t="s">
        <v>15052</v>
      </c>
      <c r="F142" s="1005" t="s">
        <v>191</v>
      </c>
      <c r="G142" s="1005" t="s">
        <v>191</v>
      </c>
      <c r="H142" s="1485"/>
      <c r="I142" s="1005" t="s">
        <v>8261</v>
      </c>
      <c r="J142" s="1010" t="s">
        <v>14927</v>
      </c>
      <c r="K142" s="1011" t="s">
        <v>14731</v>
      </c>
      <c r="L142" s="1005" t="s">
        <v>15063</v>
      </c>
      <c r="M142" s="2930" t="s">
        <v>15053</v>
      </c>
      <c r="N142" s="1011" t="s">
        <v>15077</v>
      </c>
      <c r="O142" s="1011" t="s">
        <v>15207</v>
      </c>
      <c r="P142" s="1015" t="s">
        <v>17118</v>
      </c>
      <c r="Q142" s="1005" t="s">
        <v>15078</v>
      </c>
      <c r="R142" s="1005">
        <f>IF(MID(RIGHT(S142,8),1,1)="M",2021,IF(MID(RIGHT(S142,8),1,1)="N",2022,IF(MID(RIGHT(S142,8),1,1)="P",2023,IF(MID(RIGHT(S142,8),1,1)="R",1994,IF(MID(RIGHT(S142,8),1,1)="S",1995,IF(MID(RIGHT(S142,8),1,1)="T",1996,IF(MID(RIGHT(S142,8),1,1)="V",1997,IF(MID(RIGHT(S142,8),1,1)="W",1998,IF(MID(RIGHT(S142,8),1,1)="X",1999,IF(MID(RIGHT(S142,8),1,1)="Y",2000,IF(MID(RIGHT(S142,8),1,1)="1",2001,IF(MID(RIGHT(S142,8),1,1)="2",2002,IF(MID(RIGHT(S142,8),1,1)="3",2003,IF(MID(RIGHT(S142,8),1,1)="4",2004,IF(MID(RIGHT(S142,8),1,1)="5",2005,IF(MID(RIGHT(S142,8),1,1)="6",2006,IF(MID(RIGHT(S142,8),1,1)="7",2007,IF(MID(RIGHT(S142,8),1,1)="8",2008,IF(MID(RIGHT(S142,8),1,1)="9",2009,IF(MID(RIGHT(S142,8),1,1)="A",2010,IF(MID(RIGHT(S142,8),1,1)="B",2011,IF(MID(RIGHT(S142,8),1,1)="C",2012,IF(MID(RIGHT(S142,8),1,1)="D",2013,IF(MID(RIGHT(S142,8),1,1)="E",2014,IF(MID(RIGHT(S142,8),1,1)="F",2015,IF(MID(RIGHT(S142,8),1,1)="G",2016,IF(MID(RIGHT(S142,8),1,1)="H",2017,IF(MID(RIGHT(S142,8),1,1)="J",2018,IF(MID(RIGHT(S142,8),1,1)="K",2019,IF(MID(RIGHT(S142,8),1,1)="L",2020,""))))))))))))))))))))))))))))))</f>
        <v>2014</v>
      </c>
      <c r="S142" s="1005" t="s">
        <v>15026</v>
      </c>
      <c r="T142" s="1005">
        <v>1607</v>
      </c>
      <c r="U142" s="1412">
        <v>45595</v>
      </c>
      <c r="V142" s="1412">
        <v>45665</v>
      </c>
      <c r="W142" s="1579">
        <v>4100</v>
      </c>
      <c r="X142" s="1018">
        <v>5300</v>
      </c>
    </row>
    <row r="143" spans="1:24" ht="26.25" customHeight="1">
      <c r="A143" s="1006"/>
      <c r="B143" s="1007"/>
      <c r="C143" s="320" t="s">
        <v>3121</v>
      </c>
      <c r="D143" s="1007"/>
      <c r="E143" s="1007"/>
      <c r="F143" s="1007"/>
      <c r="G143" s="1007"/>
      <c r="H143" s="1007"/>
      <c r="I143" s="1007" t="s">
        <v>194</v>
      </c>
      <c r="J143" s="1417" t="s">
        <v>14980</v>
      </c>
      <c r="K143" s="1012" t="s">
        <v>195</v>
      </c>
      <c r="L143" s="425" t="s">
        <v>7421</v>
      </c>
      <c r="M143" s="2758"/>
      <c r="N143" s="73" t="s">
        <v>2435</v>
      </c>
      <c r="O143" s="1013"/>
      <c r="P143" s="1019"/>
      <c r="Q143" s="1007" t="s">
        <v>15078</v>
      </c>
      <c r="R143" s="1007">
        <f>IF(MID(RIGHT(S143,8),1,1)="M",2021,IF(MID(RIGHT(S143,8),1,1)="N",2022,IF(MID(RIGHT(S143,8),1,1)="P",2023,IF(MID(RIGHT(S143,8),1,1)="R",1994,IF(MID(RIGHT(S143,8),1,1)="S",1995,IF(MID(RIGHT(S143,8),1,1)="T",1996,IF(MID(RIGHT(S143,8),1,1)="V",1997,IF(MID(RIGHT(S143,8),1,1)="W",1998,IF(MID(RIGHT(S143,8),1,1)="X",1999,IF(MID(RIGHT(S143,8),1,1)="Y",2000,IF(MID(RIGHT(S143,8),1,1)="1",2001,IF(MID(RIGHT(S143,8),1,1)="2",2002,IF(MID(RIGHT(S143,8),1,1)="3",2003,IF(MID(RIGHT(S143,8),1,1)="4",2004,IF(MID(RIGHT(S143,8),1,1)="5",2005,IF(MID(RIGHT(S143,8),1,1)="6",2006,IF(MID(RIGHT(S143,8),1,1)="7",2007,IF(MID(RIGHT(S143,8),1,1)="8",2008,IF(MID(RIGHT(S143,8),1,1)="9",2009,IF(MID(RIGHT(S143,8),1,1)="A",2010,IF(MID(RIGHT(S143,8),1,1)="B",2011,IF(MID(RIGHT(S143,8),1,1)="C",2012,IF(MID(RIGHT(S143,8),1,1)="D",2013,IF(MID(RIGHT(S143,8),1,1)="E",2014,IF(MID(RIGHT(S143,8),1,1)="F",2015,IF(MID(RIGHT(S143,8),1,1)="G",2016,IF(MID(RIGHT(S143,8),1,1)="H",2017,IF(MID(RIGHT(S143,8),1,1)="J",2018,IF(MID(RIGHT(S143,8),1,1)="K",2019,IF(MID(RIGHT(S143,8),1,1)="L",2020,""))))))))))))))))))))))))))))))</f>
        <v>2013</v>
      </c>
      <c r="S143" s="1007" t="s">
        <v>15025</v>
      </c>
      <c r="T143" s="1007">
        <v>1607</v>
      </c>
      <c r="U143" s="1131">
        <v>45593</v>
      </c>
      <c r="V143" s="1020">
        <v>45666</v>
      </c>
      <c r="W143" s="1021">
        <v>4000</v>
      </c>
      <c r="X143" s="1022" t="s">
        <v>17115</v>
      </c>
    </row>
    <row r="144" spans="1:24" ht="26.25" customHeight="1">
      <c r="A144" s="1006"/>
      <c r="B144" s="1007"/>
      <c r="C144" s="1007" t="s">
        <v>12775</v>
      </c>
      <c r="D144" s="1007" t="s">
        <v>191</v>
      </c>
      <c r="E144" s="1007"/>
      <c r="F144" s="1007"/>
      <c r="G144" s="1007"/>
      <c r="H144" s="1007"/>
      <c r="I144" s="1007"/>
      <c r="J144" s="425" t="s">
        <v>14979</v>
      </c>
      <c r="K144" s="1013" t="s">
        <v>14981</v>
      </c>
      <c r="L144" s="1007" t="s">
        <v>15064</v>
      </c>
      <c r="M144" s="2758"/>
      <c r="N144" s="73" t="s">
        <v>3073</v>
      </c>
      <c r="O144" s="1013"/>
      <c r="P144" s="1019"/>
      <c r="Q144" s="1007" t="s">
        <v>15078</v>
      </c>
      <c r="R144" s="1007">
        <f>IF(MID(RIGHT(S144,8),1,1)="M",2021,IF(MID(RIGHT(S144,8),1,1)="N",2022,IF(MID(RIGHT(S144,8),1,1)="P",2023,IF(MID(RIGHT(S144,8),1,1)="R",1994,IF(MID(RIGHT(S144,8),1,1)="S",1995,IF(MID(RIGHT(S144,8),1,1)="T",1996,IF(MID(RIGHT(S144,8),1,1)="V",1997,IF(MID(RIGHT(S144,8),1,1)="W",1998,IF(MID(RIGHT(S144,8),1,1)="X",1999,IF(MID(RIGHT(S144,8),1,1)="Y",2000,IF(MID(RIGHT(S144,8),1,1)="1",2001,IF(MID(RIGHT(S144,8),1,1)="2",2002,IF(MID(RIGHT(S144,8),1,1)="3",2003,IF(MID(RIGHT(S144,8),1,1)="4",2004,IF(MID(RIGHT(S144,8),1,1)="5",2005,IF(MID(RIGHT(S144,8),1,1)="6",2006,IF(MID(RIGHT(S144,8),1,1)="7",2007,IF(MID(RIGHT(S144,8),1,1)="8",2008,IF(MID(RIGHT(S144,8),1,1)="9",2009,IF(MID(RIGHT(S144,8),1,1)="A",2010,IF(MID(RIGHT(S144,8),1,1)="B",2011,IF(MID(RIGHT(S144,8),1,1)="C",2012,IF(MID(RIGHT(S144,8),1,1)="D",2013,IF(MID(RIGHT(S144,8),1,1)="E",2014,IF(MID(RIGHT(S144,8),1,1)="F",2015,IF(MID(RIGHT(S144,8),1,1)="G",2016,IF(MID(RIGHT(S144,8),1,1)="H",2017,IF(MID(RIGHT(S144,8),1,1)="J",2018,IF(MID(RIGHT(S144,8),1,1)="K",2019,IF(MID(RIGHT(S144,8),1,1)="L",2020,""))))))))))))))))))))))))))))))</f>
        <v>2013</v>
      </c>
      <c r="S144" s="1007" t="s">
        <v>15079</v>
      </c>
      <c r="T144" s="1007">
        <v>1607</v>
      </c>
      <c r="U144" s="1020">
        <v>45594</v>
      </c>
      <c r="V144" s="1020">
        <v>45667</v>
      </c>
      <c r="W144" s="1021" t="s">
        <v>17116</v>
      </c>
      <c r="X144" s="1022"/>
    </row>
    <row r="145" spans="1:24" ht="26.25" customHeight="1">
      <c r="A145" s="1006"/>
      <c r="B145" s="1007"/>
      <c r="C145" s="1007" t="s">
        <v>12777</v>
      </c>
      <c r="D145" s="1007" t="s">
        <v>191</v>
      </c>
      <c r="E145" s="1007"/>
      <c r="F145" s="1007"/>
      <c r="G145" s="1007"/>
      <c r="H145" s="1007"/>
      <c r="I145" s="1007"/>
      <c r="J145" s="1007"/>
      <c r="K145" s="1013" t="s">
        <v>4071</v>
      </c>
      <c r="L145" s="1007"/>
      <c r="M145" s="2757"/>
      <c r="N145" s="73" t="s">
        <v>11765</v>
      </c>
      <c r="O145" s="1013"/>
      <c r="P145" s="1019"/>
      <c r="Q145" s="1007" t="s">
        <v>15078</v>
      </c>
      <c r="R145" s="1007">
        <f>IF(MID(RIGHT(S145,8),1,1)="M",2021,IF(MID(RIGHT(S145,8),1,1)="N",2022,IF(MID(RIGHT(S145,8),1,1)="P",2023,IF(MID(RIGHT(S145,8),1,1)="R",1994,IF(MID(RIGHT(S145,8),1,1)="S",1995,IF(MID(RIGHT(S145,8),1,1)="T",1996,IF(MID(RIGHT(S145,8),1,1)="V",1997,IF(MID(RIGHT(S145,8),1,1)="W",1998,IF(MID(RIGHT(S145,8),1,1)="X",1999,IF(MID(RIGHT(S145,8),1,1)="Y",2000,IF(MID(RIGHT(S145,8),1,1)="1",2001,IF(MID(RIGHT(S145,8),1,1)="2",2002,IF(MID(RIGHT(S145,8),1,1)="3",2003,IF(MID(RIGHT(S145,8),1,1)="4",2004,IF(MID(RIGHT(S145,8),1,1)="5",2005,IF(MID(RIGHT(S145,8),1,1)="6",2006,IF(MID(RIGHT(S145,8),1,1)="7",2007,IF(MID(RIGHT(S145,8),1,1)="8",2008,IF(MID(RIGHT(S145,8),1,1)="9",2009,IF(MID(RIGHT(S145,8),1,1)="A",2010,IF(MID(RIGHT(S145,8),1,1)="B",2011,IF(MID(RIGHT(S145,8),1,1)="C",2012,IF(MID(RIGHT(S145,8),1,1)="D",2013,IF(MID(RIGHT(S145,8),1,1)="E",2014,IF(MID(RIGHT(S145,8),1,1)="F",2015,IF(MID(RIGHT(S145,8),1,1)="G",2016,IF(MID(RIGHT(S145,8),1,1)="H",2017,IF(MID(RIGHT(S145,8),1,1)="J",2018,IF(MID(RIGHT(S145,8),1,1)="K",2019,IF(MID(RIGHT(S145,8),1,1)="L",2020,""))))))))))))))))))))))))))))))</f>
        <v>2012</v>
      </c>
      <c r="S145" s="1007" t="s">
        <v>15024</v>
      </c>
      <c r="T145" s="1007">
        <v>1607</v>
      </c>
      <c r="U145" s="1023">
        <v>45595</v>
      </c>
      <c r="V145" s="1020">
        <v>45668</v>
      </c>
      <c r="W145" s="1021"/>
      <c r="X145" s="1022"/>
    </row>
    <row r="146" spans="1:24" ht="26.25" customHeight="1">
      <c r="A146" s="1006"/>
      <c r="B146" s="1007"/>
      <c r="C146" s="1007" t="s">
        <v>14286</v>
      </c>
      <c r="D146" s="1007" t="s">
        <v>191</v>
      </c>
      <c r="E146" s="1007"/>
      <c r="F146" s="1007"/>
      <c r="G146" s="1007"/>
      <c r="H146" s="1007"/>
      <c r="I146" s="1007"/>
      <c r="J146" s="1007"/>
      <c r="K146" s="1013"/>
      <c r="L146" s="1007"/>
      <c r="M146" s="1007"/>
      <c r="N146" s="1007"/>
      <c r="O146" s="1013"/>
      <c r="P146" s="1019"/>
      <c r="Q146" s="1007"/>
      <c r="R146" s="1007"/>
      <c r="S146" s="1024" t="s">
        <v>189</v>
      </c>
      <c r="T146" s="1024">
        <v>3700</v>
      </c>
      <c r="U146" s="1020"/>
      <c r="V146" s="1020">
        <v>45671</v>
      </c>
      <c r="W146" s="1021"/>
      <c r="X146" s="1022"/>
    </row>
    <row r="147" spans="1:24" ht="26.25" customHeight="1">
      <c r="A147" s="1006"/>
      <c r="B147" s="1007"/>
      <c r="C147" s="1007" t="s">
        <v>10098</v>
      </c>
      <c r="D147" s="1007" t="s">
        <v>191</v>
      </c>
      <c r="E147" s="1007"/>
      <c r="F147" s="1007"/>
      <c r="G147" s="1007"/>
      <c r="H147" s="1007"/>
      <c r="I147" s="1007"/>
      <c r="J147" s="1007"/>
      <c r="K147" s="1013"/>
      <c r="L147" s="1007"/>
      <c r="M147" s="1007"/>
      <c r="N147" s="1013"/>
      <c r="O147" s="1013"/>
      <c r="P147" s="1019"/>
      <c r="Q147" s="1007"/>
      <c r="R147" s="1007"/>
      <c r="S147" s="1024" t="s">
        <v>2472</v>
      </c>
      <c r="T147" s="1024">
        <f>SUM(T142:T146)</f>
        <v>10128</v>
      </c>
      <c r="U147" s="1020"/>
      <c r="V147" s="1023">
        <v>45679</v>
      </c>
      <c r="W147" s="1021"/>
      <c r="X147" s="1022"/>
    </row>
    <row r="148" spans="1:24" ht="26.25" customHeight="1" thickBot="1">
      <c r="A148" s="1008"/>
      <c r="B148" s="1009"/>
      <c r="C148" s="1009" t="s">
        <v>10099</v>
      </c>
      <c r="D148" s="1009" t="s">
        <v>4036</v>
      </c>
      <c r="E148" s="1009"/>
      <c r="F148" s="1009"/>
      <c r="G148" s="1009"/>
      <c r="H148" s="1009"/>
      <c r="I148" s="1009"/>
      <c r="J148" s="1009"/>
      <c r="K148" s="611" t="s">
        <v>14978</v>
      </c>
      <c r="L148" s="1009"/>
      <c r="M148" s="1009"/>
      <c r="N148" s="1014"/>
      <c r="O148" s="1014"/>
      <c r="P148" s="1025"/>
      <c r="Q148" s="1009"/>
      <c r="R148" s="1009"/>
      <c r="S148" s="1026"/>
      <c r="T148" s="1026"/>
      <c r="U148" s="1027"/>
      <c r="V148" s="1028"/>
      <c r="W148" s="1029"/>
      <c r="X148" s="1030"/>
    </row>
    <row r="150" spans="1:24" ht="26.25" customHeight="1" thickBo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51"/>
      <c r="L150" s="4"/>
      <c r="M150" s="4"/>
      <c r="N150" s="451"/>
      <c r="O150" s="451"/>
      <c r="P150" s="452"/>
      <c r="Q150" s="4"/>
      <c r="R150" s="4"/>
      <c r="S150" s="4"/>
      <c r="T150" s="4"/>
      <c r="U150" s="453"/>
      <c r="V150" s="454"/>
      <c r="W150" s="455"/>
      <c r="X150" s="455"/>
    </row>
    <row r="151" spans="1:24" ht="26.25" customHeight="1">
      <c r="A151" s="1004" t="s">
        <v>188</v>
      </c>
      <c r="B151" s="1005"/>
      <c r="C151" s="1005" t="s">
        <v>26</v>
      </c>
      <c r="D151" s="1005" t="s">
        <v>190</v>
      </c>
      <c r="E151" s="1005" t="s">
        <v>191</v>
      </c>
      <c r="F151" s="1005" t="s">
        <v>191</v>
      </c>
      <c r="G151" s="1005" t="s">
        <v>191</v>
      </c>
      <c r="H151" s="1005" t="s">
        <v>191</v>
      </c>
      <c r="I151" s="1005" t="s">
        <v>14794</v>
      </c>
      <c r="J151" s="1010" t="s">
        <v>14795</v>
      </c>
      <c r="K151" s="1011" t="s">
        <v>12321</v>
      </c>
      <c r="L151" s="1011" t="s">
        <v>14975</v>
      </c>
      <c r="M151" s="2847" t="s">
        <v>14956</v>
      </c>
      <c r="N151" s="1011" t="s">
        <v>15257</v>
      </c>
      <c r="O151" s="1011" t="s">
        <v>15258</v>
      </c>
      <c r="P151" s="1015" t="s">
        <v>16563</v>
      </c>
      <c r="Q151" s="1005" t="s">
        <v>363</v>
      </c>
      <c r="R151" s="1005">
        <v>2015</v>
      </c>
      <c r="S151" s="1005" t="s">
        <v>14944</v>
      </c>
      <c r="T151" s="1005">
        <v>1820</v>
      </c>
      <c r="U151" s="1016">
        <v>45589</v>
      </c>
      <c r="V151" s="1016">
        <v>45659</v>
      </c>
      <c r="W151" s="1017">
        <v>3200</v>
      </c>
      <c r="X151" s="1018">
        <v>6650</v>
      </c>
    </row>
    <row r="152" spans="1:24" ht="26.25" customHeight="1">
      <c r="A152" s="1006"/>
      <c r="B152" s="1007"/>
      <c r="C152" s="320" t="s">
        <v>3121</v>
      </c>
      <c r="D152" s="1007"/>
      <c r="E152" s="1007"/>
      <c r="F152" s="1007"/>
      <c r="G152" s="1007"/>
      <c r="H152" s="1007"/>
      <c r="I152" s="1007" t="s">
        <v>3598</v>
      </c>
      <c r="J152" s="317" t="s">
        <v>14797</v>
      </c>
      <c r="K152" s="1012" t="s">
        <v>195</v>
      </c>
      <c r="L152" s="427" t="s">
        <v>3603</v>
      </c>
      <c r="M152" s="2787"/>
      <c r="N152" s="73" t="s">
        <v>2435</v>
      </c>
      <c r="O152" s="1525"/>
      <c r="P152" s="1019"/>
      <c r="Q152" s="1007" t="s">
        <v>361</v>
      </c>
      <c r="R152" s="1007">
        <v>2016</v>
      </c>
      <c r="S152" s="1007" t="s">
        <v>14942</v>
      </c>
      <c r="T152" s="1007">
        <v>2060</v>
      </c>
      <c r="U152" s="1131">
        <v>45590</v>
      </c>
      <c r="V152" s="1020">
        <v>45651</v>
      </c>
      <c r="W152" s="1021">
        <v>35</v>
      </c>
      <c r="X152" s="1022"/>
    </row>
    <row r="153" spans="1:24" ht="26.25" customHeight="1">
      <c r="A153" s="1006"/>
      <c r="B153" s="1007"/>
      <c r="C153" s="1007" t="s">
        <v>12776</v>
      </c>
      <c r="D153" s="1007" t="s">
        <v>191</v>
      </c>
      <c r="E153" s="1007"/>
      <c r="F153" s="1007"/>
      <c r="G153" s="1007"/>
      <c r="H153" s="1007"/>
      <c r="I153" s="1007"/>
      <c r="J153" s="425" t="s">
        <v>3281</v>
      </c>
      <c r="K153" s="1013" t="s">
        <v>14796</v>
      </c>
      <c r="L153" s="1007" t="s">
        <v>14976</v>
      </c>
      <c r="M153" s="2787"/>
      <c r="N153" s="73" t="s">
        <v>3073</v>
      </c>
      <c r="O153" s="1013"/>
      <c r="P153" s="1019"/>
      <c r="Q153" s="1007" t="s">
        <v>361</v>
      </c>
      <c r="R153" s="1007">
        <v>2017</v>
      </c>
      <c r="S153" s="1007" t="s">
        <v>14941</v>
      </c>
      <c r="T153" s="1007">
        <v>2060</v>
      </c>
      <c r="U153" s="1020">
        <v>45593</v>
      </c>
      <c r="V153" s="1020">
        <v>45659</v>
      </c>
      <c r="W153" s="1021" t="s">
        <v>16538</v>
      </c>
      <c r="X153" s="1022"/>
    </row>
    <row r="154" spans="1:24" ht="26.25" customHeight="1">
      <c r="A154" s="1006"/>
      <c r="B154" s="1007"/>
      <c r="C154" s="1007" t="s">
        <v>12778</v>
      </c>
      <c r="D154" s="1007" t="s">
        <v>191</v>
      </c>
      <c r="E154" s="1007"/>
      <c r="F154" s="1007"/>
      <c r="G154" s="1007"/>
      <c r="H154" s="1007"/>
      <c r="I154" s="1007"/>
      <c r="J154" s="1007"/>
      <c r="K154" s="1013" t="s">
        <v>8972</v>
      </c>
      <c r="L154" s="188" t="s">
        <v>16744</v>
      </c>
      <c r="M154" s="2786"/>
      <c r="N154" s="73" t="s">
        <v>11765</v>
      </c>
      <c r="O154" s="1013" t="s">
        <v>14928</v>
      </c>
      <c r="P154" s="1019"/>
      <c r="Q154" s="1007" t="s">
        <v>378</v>
      </c>
      <c r="R154" s="1007">
        <v>2015</v>
      </c>
      <c r="S154" s="1007" t="s">
        <v>14943</v>
      </c>
      <c r="T154" s="1007">
        <v>1455</v>
      </c>
      <c r="U154" s="1020">
        <v>45594</v>
      </c>
      <c r="V154" s="1020">
        <v>45655</v>
      </c>
      <c r="W154" s="1021">
        <v>1700</v>
      </c>
      <c r="X154" s="1022"/>
    </row>
    <row r="155" spans="1:24" ht="26.25" customHeight="1">
      <c r="A155" s="1006"/>
      <c r="B155" s="1007"/>
      <c r="C155" s="1007" t="s">
        <v>13047</v>
      </c>
      <c r="D155" s="1007" t="s">
        <v>191</v>
      </c>
      <c r="E155" s="1007"/>
      <c r="F155" s="1007"/>
      <c r="G155" s="1007"/>
      <c r="H155" s="1007"/>
      <c r="I155" s="1007"/>
      <c r="J155" s="1007"/>
      <c r="K155" s="1013"/>
      <c r="L155" s="1007" t="s">
        <v>16761</v>
      </c>
      <c r="M155" s="1007"/>
      <c r="N155" s="1007"/>
      <c r="O155" s="1007"/>
      <c r="P155" s="1019"/>
      <c r="Q155" s="1007"/>
      <c r="R155" s="1007"/>
      <c r="S155" s="1024" t="s">
        <v>189</v>
      </c>
      <c r="T155" s="1024">
        <v>3700</v>
      </c>
      <c r="U155" s="1023">
        <v>45595</v>
      </c>
      <c r="V155" s="1020">
        <v>45658</v>
      </c>
      <c r="W155" s="1021">
        <f>10+532</f>
        <v>542</v>
      </c>
      <c r="X155" s="1022"/>
    </row>
    <row r="156" spans="1:24" ht="26.25" customHeight="1">
      <c r="A156" s="1006"/>
      <c r="B156" s="1007"/>
      <c r="C156" s="1007" t="s">
        <v>10002</v>
      </c>
      <c r="D156" s="1007" t="s">
        <v>4036</v>
      </c>
      <c r="E156" s="1007"/>
      <c r="F156" s="1007"/>
      <c r="G156" s="1007"/>
      <c r="H156" s="1007"/>
      <c r="I156" s="1007"/>
      <c r="J156" s="1007"/>
      <c r="K156" s="1013"/>
      <c r="L156" s="1007"/>
      <c r="M156" s="2559" t="s">
        <v>10944</v>
      </c>
      <c r="N156" s="2560"/>
      <c r="O156" s="2560"/>
      <c r="P156" s="2561"/>
      <c r="Q156" s="1007"/>
      <c r="R156" s="1007"/>
      <c r="S156" s="1024" t="s">
        <v>2472</v>
      </c>
      <c r="T156" s="1024">
        <f>SUM(T151:T155)</f>
        <v>11095</v>
      </c>
      <c r="U156" s="1020"/>
      <c r="V156" s="1023">
        <v>45662</v>
      </c>
      <c r="W156" s="1021"/>
      <c r="X156" s="1022"/>
    </row>
    <row r="157" spans="1:24" ht="26.25" customHeight="1" thickBot="1">
      <c r="A157" s="1008"/>
      <c r="B157" s="1009"/>
      <c r="C157" s="1009" t="s">
        <v>10003</v>
      </c>
      <c r="D157" s="1009" t="s">
        <v>4036</v>
      </c>
      <c r="E157" s="1009"/>
      <c r="F157" s="1009"/>
      <c r="G157" s="1009"/>
      <c r="H157" s="1009"/>
      <c r="I157" s="1009"/>
      <c r="J157" s="1009"/>
      <c r="K157" s="611" t="s">
        <v>14798</v>
      </c>
      <c r="L157" s="1009"/>
      <c r="M157" s="1009"/>
      <c r="N157" s="1014"/>
      <c r="O157" s="1014"/>
      <c r="P157" s="1025"/>
      <c r="Q157" s="1009"/>
      <c r="R157" s="1009"/>
      <c r="S157" s="1025"/>
      <c r="T157" s="1025"/>
      <c r="U157" s="1027"/>
      <c r="V157" s="1028"/>
      <c r="W157" s="1029"/>
      <c r="X157" s="1030"/>
    </row>
    <row r="159" spans="1:24" ht="26.25" customHeight="1" thickBot="1"/>
    <row r="160" spans="1:24" ht="26.25" customHeight="1">
      <c r="A160" s="456" t="s">
        <v>188</v>
      </c>
      <c r="B160" s="457"/>
      <c r="C160" s="457" t="s">
        <v>10329</v>
      </c>
      <c r="D160" s="457" t="s">
        <v>190</v>
      </c>
      <c r="E160" s="457" t="s">
        <v>191</v>
      </c>
      <c r="F160" s="457" t="s">
        <v>191</v>
      </c>
      <c r="G160" s="457" t="s">
        <v>191</v>
      </c>
      <c r="H160" s="477"/>
      <c r="I160" s="457" t="s">
        <v>126</v>
      </c>
      <c r="J160" s="457" t="s">
        <v>14795</v>
      </c>
      <c r="K160" s="458" t="s">
        <v>12321</v>
      </c>
      <c r="L160" s="457" t="s">
        <v>15023</v>
      </c>
      <c r="M160" s="459" t="s">
        <v>14856</v>
      </c>
      <c r="N160" s="458" t="s">
        <v>15138</v>
      </c>
      <c r="O160" s="458" t="s">
        <v>14872</v>
      </c>
      <c r="P160" s="459" t="s">
        <v>16467</v>
      </c>
      <c r="Q160" s="457" t="s">
        <v>363</v>
      </c>
      <c r="R160" s="457">
        <v>2022</v>
      </c>
      <c r="S160" s="457" t="s">
        <v>14842</v>
      </c>
      <c r="T160" s="457">
        <v>2115</v>
      </c>
      <c r="U160" s="1517">
        <v>45583</v>
      </c>
      <c r="V160" s="1517">
        <v>45645</v>
      </c>
      <c r="W160" s="462">
        <v>3200</v>
      </c>
      <c r="X160" s="463">
        <v>4350</v>
      </c>
    </row>
    <row r="161" spans="1:24" ht="26.25" customHeight="1">
      <c r="A161" s="464"/>
      <c r="B161" s="143"/>
      <c r="C161" s="320" t="s">
        <v>13844</v>
      </c>
      <c r="D161" s="143"/>
      <c r="E161" s="143"/>
      <c r="F161" s="143"/>
      <c r="G161" s="143"/>
      <c r="H161" s="143"/>
      <c r="I161" s="143" t="s">
        <v>3598</v>
      </c>
      <c r="J161" s="412" t="s">
        <v>14764</v>
      </c>
      <c r="K161" s="169" t="s">
        <v>10395</v>
      </c>
      <c r="L161" s="427" t="s">
        <v>3603</v>
      </c>
      <c r="M161" s="1828" t="s">
        <v>14873</v>
      </c>
      <c r="N161" s="73" t="s">
        <v>7287</v>
      </c>
      <c r="O161" s="1666"/>
      <c r="P161" s="1666"/>
      <c r="Q161" s="143" t="s">
        <v>363</v>
      </c>
      <c r="R161" s="143">
        <v>2017</v>
      </c>
      <c r="S161" s="143" t="s">
        <v>14843</v>
      </c>
      <c r="T161" s="143">
        <v>2115</v>
      </c>
      <c r="U161" s="1801">
        <v>45587</v>
      </c>
      <c r="V161" s="1801">
        <v>45659</v>
      </c>
      <c r="W161" s="147" t="s">
        <v>16537</v>
      </c>
      <c r="X161" s="466"/>
    </row>
    <row r="162" spans="1:24" ht="26.25" customHeight="1">
      <c r="A162" s="464"/>
      <c r="B162" s="143"/>
      <c r="C162" s="143" t="s">
        <v>12776</v>
      </c>
      <c r="D162" s="143" t="s">
        <v>191</v>
      </c>
      <c r="E162" s="143"/>
      <c r="F162" s="143"/>
      <c r="G162" s="143"/>
      <c r="H162" s="143"/>
      <c r="I162" s="143"/>
      <c r="J162" s="425" t="s">
        <v>3281</v>
      </c>
      <c r="K162" s="144" t="s">
        <v>14766</v>
      </c>
      <c r="L162" s="143" t="s">
        <v>14920</v>
      </c>
      <c r="M162" s="143" t="s">
        <v>14874</v>
      </c>
      <c r="N162" s="73" t="s">
        <v>14447</v>
      </c>
      <c r="O162" s="143"/>
      <c r="P162" s="143"/>
      <c r="Q162" s="143" t="s">
        <v>377</v>
      </c>
      <c r="R162" s="143">
        <v>2015</v>
      </c>
      <c r="S162" s="143" t="s">
        <v>14844</v>
      </c>
      <c r="T162" s="143">
        <v>1785</v>
      </c>
      <c r="U162" s="168">
        <v>45593</v>
      </c>
      <c r="V162" s="168">
        <v>45659</v>
      </c>
      <c r="W162" s="1449"/>
      <c r="X162" s="466"/>
    </row>
    <row r="163" spans="1:24" ht="26.25" customHeight="1">
      <c r="A163" s="464"/>
      <c r="B163" s="143"/>
      <c r="C163" s="143" t="s">
        <v>12778</v>
      </c>
      <c r="D163" s="143" t="s">
        <v>191</v>
      </c>
      <c r="E163" s="143"/>
      <c r="F163" s="143"/>
      <c r="G163" s="143"/>
      <c r="H163" s="143"/>
      <c r="I163" s="143"/>
      <c r="J163" s="143" t="s">
        <v>14997</v>
      </c>
      <c r="K163" s="144" t="s">
        <v>4071</v>
      </c>
      <c r="L163" s="143"/>
      <c r="M163" s="1828" t="s">
        <v>14873</v>
      </c>
      <c r="N163" s="73" t="s">
        <v>12674</v>
      </c>
      <c r="O163" s="143"/>
      <c r="P163" s="143"/>
      <c r="Q163" s="143" t="s">
        <v>1661</v>
      </c>
      <c r="R163" s="143">
        <v>2015</v>
      </c>
      <c r="S163" s="143" t="s">
        <v>14845</v>
      </c>
      <c r="T163" s="143">
        <v>1535</v>
      </c>
      <c r="U163" s="168">
        <v>45594</v>
      </c>
      <c r="V163" s="168">
        <v>45651</v>
      </c>
      <c r="W163" s="147"/>
      <c r="X163" s="466"/>
    </row>
    <row r="164" spans="1:24" ht="26.25" customHeight="1">
      <c r="A164" s="464"/>
      <c r="B164" s="143"/>
      <c r="C164" s="143" t="s">
        <v>13047</v>
      </c>
      <c r="D164" s="143" t="s">
        <v>191</v>
      </c>
      <c r="E164" s="143"/>
      <c r="F164" s="143"/>
      <c r="G164" s="143"/>
      <c r="H164" s="143"/>
      <c r="I164" s="143"/>
      <c r="J164" s="143" t="s">
        <v>14998</v>
      </c>
      <c r="K164" s="144"/>
      <c r="L164" s="143"/>
      <c r="M164" s="2559" t="s">
        <v>11304</v>
      </c>
      <c r="N164" s="2560"/>
      <c r="O164" s="2561"/>
      <c r="P164" s="143"/>
      <c r="Q164" s="143"/>
      <c r="R164" s="143"/>
      <c r="S164" s="148" t="s">
        <v>189</v>
      </c>
      <c r="T164" s="148">
        <v>3830</v>
      </c>
      <c r="U164" s="146">
        <v>45595</v>
      </c>
      <c r="V164" s="168">
        <v>45659</v>
      </c>
      <c r="W164" s="147"/>
      <c r="X164" s="466"/>
    </row>
    <row r="165" spans="1:24" ht="26.25" customHeight="1">
      <c r="A165" s="464"/>
      <c r="B165" s="143"/>
      <c r="C165" s="143" t="s">
        <v>10002</v>
      </c>
      <c r="D165" s="143" t="s">
        <v>191</v>
      </c>
      <c r="E165" s="143"/>
      <c r="F165" s="143"/>
      <c r="G165" s="143"/>
      <c r="H165" s="143"/>
      <c r="I165" s="143"/>
      <c r="J165" s="143" t="s">
        <v>2627</v>
      </c>
      <c r="K165" s="144"/>
      <c r="L165" s="143"/>
      <c r="M165" s="143"/>
      <c r="N165" s="143"/>
      <c r="O165" s="143"/>
      <c r="P165" s="143"/>
      <c r="Q165" s="143"/>
      <c r="R165" s="143"/>
      <c r="S165" s="148" t="s">
        <v>2472</v>
      </c>
      <c r="T165" s="148">
        <f>SUM(T160:T164)</f>
        <v>11380</v>
      </c>
      <c r="U165" s="168"/>
      <c r="V165" s="168">
        <v>45655</v>
      </c>
      <c r="W165" s="147"/>
      <c r="X165" s="466"/>
    </row>
    <row r="166" spans="1:24" ht="26.25" customHeight="1" thickBot="1">
      <c r="A166" s="467"/>
      <c r="B166" s="468"/>
      <c r="C166" s="468" t="s">
        <v>13824</v>
      </c>
      <c r="D166" s="468" t="s">
        <v>4036</v>
      </c>
      <c r="E166" s="468"/>
      <c r="F166" s="468"/>
      <c r="G166" s="468"/>
      <c r="H166" s="468"/>
      <c r="I166" s="468"/>
      <c r="J166" s="555" t="s">
        <v>2745</v>
      </c>
      <c r="K166" s="611" t="s">
        <v>14762</v>
      </c>
      <c r="L166" s="468"/>
      <c r="M166" s="468"/>
      <c r="N166" s="470"/>
      <c r="O166" s="470"/>
      <c r="P166" s="471"/>
      <c r="Q166" s="468"/>
      <c r="R166" s="468"/>
      <c r="S166" s="471"/>
      <c r="T166" s="471"/>
      <c r="U166" s="473"/>
      <c r="V166" s="474">
        <v>45663</v>
      </c>
      <c r="W166" s="475"/>
      <c r="X166" s="476"/>
    </row>
    <row r="168" spans="1:24" ht="26.25" customHeight="1" thickBot="1"/>
    <row r="169" spans="1:24" ht="26.25" customHeight="1">
      <c r="A169" s="456" t="s">
        <v>188</v>
      </c>
      <c r="B169" s="457"/>
      <c r="C169" s="457" t="s">
        <v>10329</v>
      </c>
      <c r="D169" s="457" t="s">
        <v>190</v>
      </c>
      <c r="E169" s="457" t="s">
        <v>191</v>
      </c>
      <c r="F169" s="457" t="s">
        <v>191</v>
      </c>
      <c r="G169" s="457" t="s">
        <v>191</v>
      </c>
      <c r="H169" s="477"/>
      <c r="I169" s="457" t="s">
        <v>126</v>
      </c>
      <c r="J169" s="457" t="s">
        <v>14795</v>
      </c>
      <c r="K169" s="458" t="s">
        <v>12321</v>
      </c>
      <c r="L169" s="457" t="s">
        <v>15109</v>
      </c>
      <c r="M169" s="2879" t="s">
        <v>15040</v>
      </c>
      <c r="N169" s="458" t="s">
        <v>15139</v>
      </c>
      <c r="O169" s="458" t="s">
        <v>15056</v>
      </c>
      <c r="P169" s="459" t="s">
        <v>16780</v>
      </c>
      <c r="Q169" s="457" t="s">
        <v>361</v>
      </c>
      <c r="R169" s="457">
        <v>2015</v>
      </c>
      <c r="S169" s="457" t="s">
        <v>15037</v>
      </c>
      <c r="T169" s="457">
        <v>2165</v>
      </c>
      <c r="U169" s="460">
        <v>45594</v>
      </c>
      <c r="V169" s="460">
        <v>45659</v>
      </c>
      <c r="W169" s="462">
        <v>3200</v>
      </c>
      <c r="X169" s="463">
        <v>4350</v>
      </c>
    </row>
    <row r="170" spans="1:24" ht="26.25" customHeight="1">
      <c r="A170" s="464"/>
      <c r="B170" s="143"/>
      <c r="C170" s="320" t="s">
        <v>13844</v>
      </c>
      <c r="D170" s="143"/>
      <c r="E170" s="143"/>
      <c r="F170" s="143"/>
      <c r="G170" s="143"/>
      <c r="H170" s="143"/>
      <c r="I170" s="143" t="s">
        <v>3598</v>
      </c>
      <c r="J170" s="412" t="s">
        <v>14954</v>
      </c>
      <c r="K170" s="169" t="s">
        <v>10395</v>
      </c>
      <c r="L170" s="427" t="s">
        <v>3603</v>
      </c>
      <c r="M170" s="2867"/>
      <c r="N170" s="73" t="s">
        <v>7287</v>
      </c>
      <c r="O170" s="1666"/>
      <c r="P170" s="1666"/>
      <c r="Q170" s="143" t="s">
        <v>363</v>
      </c>
      <c r="R170" s="143">
        <v>2015</v>
      </c>
      <c r="S170" s="143" t="s">
        <v>15038</v>
      </c>
      <c r="T170" s="143">
        <v>2125</v>
      </c>
      <c r="U170" s="146">
        <v>45595</v>
      </c>
      <c r="V170" s="168">
        <v>45651</v>
      </c>
      <c r="W170" s="147" t="s">
        <v>16538</v>
      </c>
      <c r="X170" s="466"/>
    </row>
    <row r="171" spans="1:24" ht="26.25" customHeight="1">
      <c r="A171" s="464"/>
      <c r="B171" s="143"/>
      <c r="C171" s="143" t="s">
        <v>12776</v>
      </c>
      <c r="D171" s="143" t="s">
        <v>191</v>
      </c>
      <c r="E171" s="143"/>
      <c r="F171" s="143"/>
      <c r="G171" s="143"/>
      <c r="H171" s="143"/>
      <c r="I171" s="143"/>
      <c r="J171" s="425" t="s">
        <v>3281</v>
      </c>
      <c r="K171" s="144" t="s">
        <v>14955</v>
      </c>
      <c r="L171" s="143" t="s">
        <v>15043</v>
      </c>
      <c r="M171" s="2867"/>
      <c r="N171" s="73" t="s">
        <v>14447</v>
      </c>
      <c r="O171" s="143"/>
      <c r="P171" s="143"/>
      <c r="Q171" s="143" t="s">
        <v>636</v>
      </c>
      <c r="R171" s="143">
        <v>2015</v>
      </c>
      <c r="S171" s="143" t="s">
        <v>15039</v>
      </c>
      <c r="T171" s="143">
        <v>1765</v>
      </c>
      <c r="U171" s="146"/>
      <c r="V171" s="168">
        <v>45659</v>
      </c>
      <c r="W171" s="1449"/>
      <c r="X171" s="466"/>
    </row>
    <row r="172" spans="1:24" ht="26.25" customHeight="1">
      <c r="A172" s="464"/>
      <c r="B172" s="143"/>
      <c r="C172" s="143" t="s">
        <v>12778</v>
      </c>
      <c r="D172" s="143" t="s">
        <v>191</v>
      </c>
      <c r="E172" s="143"/>
      <c r="F172" s="143"/>
      <c r="G172" s="143"/>
      <c r="H172" s="143"/>
      <c r="I172" s="143"/>
      <c r="J172" s="143"/>
      <c r="K172" s="144" t="s">
        <v>4071</v>
      </c>
      <c r="L172" s="143"/>
      <c r="M172" s="2868"/>
      <c r="N172" s="73" t="s">
        <v>12674</v>
      </c>
      <c r="O172" s="143"/>
      <c r="P172" s="143"/>
      <c r="Q172" s="143" t="s">
        <v>378</v>
      </c>
      <c r="R172" s="143">
        <v>2015</v>
      </c>
      <c r="S172" s="143" t="s">
        <v>15055</v>
      </c>
      <c r="T172" s="143">
        <v>2020</v>
      </c>
      <c r="U172" s="146"/>
      <c r="V172" s="168">
        <v>45655</v>
      </c>
      <c r="W172" s="147"/>
      <c r="X172" s="466"/>
    </row>
    <row r="173" spans="1:24" ht="26.25" customHeight="1">
      <c r="A173" s="464"/>
      <c r="B173" s="143"/>
      <c r="C173" s="143" t="s">
        <v>13047</v>
      </c>
      <c r="D173" s="143" t="s">
        <v>191</v>
      </c>
      <c r="E173" s="143"/>
      <c r="F173" s="143"/>
      <c r="G173" s="143"/>
      <c r="H173" s="143"/>
      <c r="I173" s="143"/>
      <c r="J173" s="143" t="s">
        <v>2627</v>
      </c>
      <c r="K173" s="144"/>
      <c r="L173" s="143"/>
      <c r="M173" s="2559" t="s">
        <v>11304</v>
      </c>
      <c r="N173" s="2560"/>
      <c r="O173" s="2561"/>
      <c r="P173" s="143"/>
      <c r="Q173" s="143"/>
      <c r="R173" s="143"/>
      <c r="S173" s="148" t="s">
        <v>189</v>
      </c>
      <c r="T173" s="148">
        <v>3770</v>
      </c>
      <c r="U173" s="146"/>
      <c r="V173" s="168">
        <v>45658</v>
      </c>
      <c r="W173" s="147"/>
      <c r="X173" s="466"/>
    </row>
    <row r="174" spans="1:24" ht="26.25" customHeight="1">
      <c r="A174" s="464"/>
      <c r="B174" s="143"/>
      <c r="C174" s="143" t="s">
        <v>10002</v>
      </c>
      <c r="D174" s="143" t="s">
        <v>191</v>
      </c>
      <c r="E174" s="143"/>
      <c r="F174" s="143"/>
      <c r="G174" s="143"/>
      <c r="H174" s="143"/>
      <c r="I174" s="143"/>
      <c r="J174" s="143"/>
      <c r="K174" s="144"/>
      <c r="L174" s="143"/>
      <c r="M174" s="143"/>
      <c r="N174" s="143"/>
      <c r="O174" s="143"/>
      <c r="P174" s="143"/>
      <c r="Q174" s="143"/>
      <c r="R174" s="143"/>
      <c r="S174" s="148" t="s">
        <v>2472</v>
      </c>
      <c r="T174" s="148">
        <f>SUM(T169:T173)</f>
        <v>11845</v>
      </c>
      <c r="U174" s="168"/>
      <c r="V174" s="168">
        <v>45662</v>
      </c>
      <c r="W174" s="147"/>
      <c r="X174" s="466"/>
    </row>
    <row r="175" spans="1:24" ht="26.25" customHeight="1" thickBot="1">
      <c r="A175" s="467"/>
      <c r="B175" s="468"/>
      <c r="C175" s="468" t="s">
        <v>13824</v>
      </c>
      <c r="D175" s="468" t="s">
        <v>4036</v>
      </c>
      <c r="E175" s="468"/>
      <c r="F175" s="468"/>
      <c r="G175" s="468"/>
      <c r="H175" s="468"/>
      <c r="I175" s="468"/>
      <c r="J175" s="555" t="s">
        <v>2745</v>
      </c>
      <c r="K175" s="611" t="s">
        <v>14946</v>
      </c>
      <c r="L175" s="468"/>
      <c r="M175" s="468"/>
      <c r="N175" s="470"/>
      <c r="O175" s="470"/>
      <c r="P175" s="471"/>
      <c r="Q175" s="468"/>
      <c r="R175" s="468"/>
      <c r="S175" s="471"/>
      <c r="T175" s="471"/>
      <c r="U175" s="473"/>
      <c r="V175" s="474">
        <v>45663</v>
      </c>
      <c r="W175" s="475"/>
      <c r="X175" s="476"/>
    </row>
    <row r="177" spans="1:24" ht="26.25" customHeight="1" thickBot="1"/>
    <row r="178" spans="1:24" ht="26.25" customHeight="1">
      <c r="A178" s="1178" t="s">
        <v>188</v>
      </c>
      <c r="B178" s="1179"/>
      <c r="C178" s="1179" t="s">
        <v>14876</v>
      </c>
      <c r="D178" s="1179" t="s">
        <v>190</v>
      </c>
      <c r="E178" s="1179" t="s">
        <v>15052</v>
      </c>
      <c r="F178" s="1179" t="s">
        <v>191</v>
      </c>
      <c r="G178" s="1179" t="s">
        <v>191</v>
      </c>
      <c r="H178" s="1482"/>
      <c r="I178" s="1179" t="s">
        <v>10531</v>
      </c>
      <c r="J178" s="1179" t="s">
        <v>14927</v>
      </c>
      <c r="K178" s="1180" t="s">
        <v>11393</v>
      </c>
      <c r="L178" s="1179" t="s">
        <v>15094</v>
      </c>
      <c r="M178" s="2869" t="s">
        <v>15050</v>
      </c>
      <c r="N178" s="1180" t="s">
        <v>15208</v>
      </c>
      <c r="O178" s="1784">
        <v>230528662</v>
      </c>
      <c r="P178" s="1181" t="s">
        <v>15765</v>
      </c>
      <c r="Q178" s="1179" t="s">
        <v>7552</v>
      </c>
      <c r="R178" s="1179">
        <f>IF(MID(RIGHT(S178,8),1,1)="M",2021,IF(MID(RIGHT(S178,8),1,1)="N",2022,IF(MID(RIGHT(S178,8),1,1)="P",2023,IF(MID(RIGHT(S178,8),1,1)="R",1994,IF(MID(RIGHT(S178,8),1,1)="S",1995,IF(MID(RIGHT(S178,8),1,1)="T",1996,IF(MID(RIGHT(S178,8),1,1)="V",1997,IF(MID(RIGHT(S178,8),1,1)="W",1998,IF(MID(RIGHT(S178,8),1,1)="X",1999,IF(MID(RIGHT(S178,8),1,1)="Y",2000,IF(MID(RIGHT(S178,8),1,1)="1",2001,IF(MID(RIGHT(S178,8),1,1)="2",2002,IF(MID(RIGHT(S178,8),1,1)="3",2003,IF(MID(RIGHT(S178,8),1,1)="4",2004,IF(MID(RIGHT(S178,8),1,1)="5",2005,IF(MID(RIGHT(S178,8),1,1)="6",2006,IF(MID(RIGHT(S178,8),1,1)="7",2007,IF(MID(RIGHT(S178,8),1,1)="8",2008,IF(MID(RIGHT(S178,8),1,1)="9",2009,IF(MID(RIGHT(S178,8),1,1)="A",2010,IF(MID(RIGHT(S178,8),1,1)="B",2011,IF(MID(RIGHT(S178,8),1,1)="C",2012,IF(MID(RIGHT(S178,8),1,1)="D",2013,IF(MID(RIGHT(S178,8),1,1)="E",2014,IF(MID(RIGHT(S178,8),1,1)="F",2015,IF(MID(RIGHT(S178,8),1,1)="G",2016,IF(MID(RIGHT(S178,8),1,1)="H",2017,IF(MID(RIGHT(S178,8),1,1)="J",2018,IF(MID(RIGHT(S178,8),1,1)="K",2019,IF(MID(RIGHT(S178,8),1,1)="L",2020,""))))))))))))))))))))))))))))))</f>
        <v>2010</v>
      </c>
      <c r="S178" s="1179" t="s">
        <v>15003</v>
      </c>
      <c r="T178" s="1179">
        <v>3385</v>
      </c>
      <c r="U178" s="1343">
        <v>45583</v>
      </c>
      <c r="V178" s="1343">
        <v>45614</v>
      </c>
      <c r="W178" s="1183">
        <v>1100</v>
      </c>
      <c r="X178" s="1184">
        <v>1600</v>
      </c>
    </row>
    <row r="179" spans="1:24" ht="26.25" customHeight="1">
      <c r="A179" s="1185"/>
      <c r="B179" s="1186"/>
      <c r="C179" s="320" t="s">
        <v>15153</v>
      </c>
      <c r="D179" s="1186"/>
      <c r="E179" s="1186"/>
      <c r="F179" s="1186"/>
      <c r="G179" s="1186"/>
      <c r="H179" s="1186"/>
      <c r="I179" s="1186"/>
      <c r="J179" s="412" t="s">
        <v>14881</v>
      </c>
      <c r="K179" s="1373" t="s">
        <v>14882</v>
      </c>
      <c r="L179" s="961" t="s">
        <v>3603</v>
      </c>
      <c r="M179" s="2870"/>
      <c r="N179" s="73" t="s">
        <v>7287</v>
      </c>
      <c r="O179" s="1836"/>
      <c r="P179" s="1447"/>
      <c r="Q179" s="1186" t="s">
        <v>15051</v>
      </c>
      <c r="R179" s="1186">
        <f>IF(MID(RIGHT(S179,8),1,1)="M",2021,IF(MID(RIGHT(S179,8),1,1)="N",2022,IF(MID(RIGHT(S179,8),1,1)="P",2023,IF(MID(RIGHT(S179,8),1,1)="R",1994,IF(MID(RIGHT(S179,8),1,1)="S",1995,IF(MID(RIGHT(S179,8),1,1)="T",1996,IF(MID(RIGHT(S179,8),1,1)="V",1997,IF(MID(RIGHT(S179,8),1,1)="W",1998,IF(MID(RIGHT(S179,8),1,1)="X",1999,IF(MID(RIGHT(S179,8),1,1)="Y",2000,IF(MID(RIGHT(S179,8),1,1)="1",2001,IF(MID(RIGHT(S179,8),1,1)="2",2002,IF(MID(RIGHT(S179,8),1,1)="3",2003,IF(MID(RIGHT(S179,8),1,1)="4",2004,IF(MID(RIGHT(S179,8),1,1)="5",2005,IF(MID(RIGHT(S179,8),1,1)="6",2006,IF(MID(RIGHT(S179,8),1,1)="7",2007,IF(MID(RIGHT(S179,8),1,1)="8",2008,IF(MID(RIGHT(S179,8),1,1)="9",2009,IF(MID(RIGHT(S179,8),1,1)="A",2010,IF(MID(RIGHT(S179,8),1,1)="B",2011,IF(MID(RIGHT(S179,8),1,1)="C",2012,IF(MID(RIGHT(S179,8),1,1)="D",2013,IF(MID(RIGHT(S179,8),1,1)="E",2014,IF(MID(RIGHT(S179,8),1,1)="F",2015,IF(MID(RIGHT(S179,8),1,1)="G",2016,IF(MID(RIGHT(S179,8),1,1)="H",2017,IF(MID(RIGHT(S179,8),1,1)="J",2018,IF(MID(RIGHT(S179,8),1,1)="K",2019,IF(MID(RIGHT(S179,8),1,1)="L",2020,""))))))))))))))))))))))))))))))</f>
        <v>2008</v>
      </c>
      <c r="S179" s="1186" t="s">
        <v>15004</v>
      </c>
      <c r="T179" s="1186">
        <v>3385</v>
      </c>
      <c r="U179" s="1189">
        <v>45593</v>
      </c>
      <c r="V179" s="1189">
        <v>45628</v>
      </c>
      <c r="W179" s="1191" t="s">
        <v>15391</v>
      </c>
      <c r="X179" s="1192" t="s">
        <v>15990</v>
      </c>
    </row>
    <row r="180" spans="1:24" ht="26.25" customHeight="1">
      <c r="A180" s="1185"/>
      <c r="B180" s="1186"/>
      <c r="C180" s="1186" t="s">
        <v>12776</v>
      </c>
      <c r="D180" s="1186" t="s">
        <v>191</v>
      </c>
      <c r="E180" s="1186"/>
      <c r="F180" s="1186"/>
      <c r="G180" s="1186"/>
      <c r="H180" s="1186"/>
      <c r="I180" s="1186"/>
      <c r="J180" s="1186" t="s">
        <v>14833</v>
      </c>
      <c r="K180" s="1188" t="s">
        <v>7853</v>
      </c>
      <c r="L180" s="1186"/>
      <c r="M180" s="2870"/>
      <c r="N180" s="73" t="s">
        <v>3907</v>
      </c>
      <c r="O180" s="1186"/>
      <c r="P180" s="1186"/>
      <c r="Q180" s="1186" t="s">
        <v>15051</v>
      </c>
      <c r="R180" s="1186">
        <f>IF(MID(RIGHT(S180,8),1,1)="M",2021,IF(MID(RIGHT(S180,8),1,1)="N",2022,IF(MID(RIGHT(S180,8),1,1)="P",2023,IF(MID(RIGHT(S180,8),1,1)="R",1994,IF(MID(RIGHT(S180,8),1,1)="S",1995,IF(MID(RIGHT(S180,8),1,1)="T",1996,IF(MID(RIGHT(S180,8),1,1)="V",1997,IF(MID(RIGHT(S180,8),1,1)="W",1998,IF(MID(RIGHT(S180,8),1,1)="X",1999,IF(MID(RIGHT(S180,8),1,1)="Y",2000,IF(MID(RIGHT(S180,8),1,1)="1",2001,IF(MID(RIGHT(S180,8),1,1)="2",2002,IF(MID(RIGHT(S180,8),1,1)="3",2003,IF(MID(RIGHT(S180,8),1,1)="4",2004,IF(MID(RIGHT(S180,8),1,1)="5",2005,IF(MID(RIGHT(S180,8),1,1)="6",2006,IF(MID(RIGHT(S180,8),1,1)="7",2007,IF(MID(RIGHT(S180,8),1,1)="8",2008,IF(MID(RIGHT(S180,8),1,1)="9",2009,IF(MID(RIGHT(S180,8),1,1)="A",2010,IF(MID(RIGHT(S180,8),1,1)="B",2011,IF(MID(RIGHT(S180,8),1,1)="C",2012,IF(MID(RIGHT(S180,8),1,1)="D",2013,IF(MID(RIGHT(S180,8),1,1)="E",2014,IF(MID(RIGHT(S180,8),1,1)="F",2015,IF(MID(RIGHT(S180,8),1,1)="G",2016,IF(MID(RIGHT(S180,8),1,1)="H",2017,IF(MID(RIGHT(S180,8),1,1)="J",2018,IF(MID(RIGHT(S180,8),1,1)="K",2019,IF(MID(RIGHT(S180,8),1,1)="L",2020,""))))))))))))))))))))))))))))))</f>
        <v>2008</v>
      </c>
      <c r="S180" s="1186" t="s">
        <v>15005</v>
      </c>
      <c r="T180" s="1186">
        <v>2950</v>
      </c>
      <c r="U180" s="1189">
        <v>45594</v>
      </c>
      <c r="V180" s="1189">
        <v>45629</v>
      </c>
      <c r="W180" s="1191"/>
      <c r="X180" s="1192"/>
    </row>
    <row r="181" spans="1:24" ht="26.25" customHeight="1">
      <c r="A181" s="1185"/>
      <c r="B181" s="1186"/>
      <c r="C181" s="1186" t="s">
        <v>12778</v>
      </c>
      <c r="D181" s="1186" t="s">
        <v>191</v>
      </c>
      <c r="E181" s="1186"/>
      <c r="F181" s="1186"/>
      <c r="G181" s="1186"/>
      <c r="H181" s="1186"/>
      <c r="I181" s="1186"/>
      <c r="J181" s="1186"/>
      <c r="K181" s="1254" t="s">
        <v>4071</v>
      </c>
      <c r="L181" s="1186"/>
      <c r="M181" s="2870"/>
      <c r="N181" s="73" t="s">
        <v>12674</v>
      </c>
      <c r="O181" s="1186"/>
      <c r="P181" s="1186"/>
      <c r="Q181" s="1186" t="s">
        <v>15051</v>
      </c>
      <c r="R181" s="1186">
        <f>IF(MID(RIGHT(S181,8),1,1)="M",2021,IF(MID(RIGHT(S181,8),1,1)="N",2022,IF(MID(RIGHT(S181,8),1,1)="P",2023,IF(MID(RIGHT(S181,8),1,1)="R",1994,IF(MID(RIGHT(S181,8),1,1)="S",1995,IF(MID(RIGHT(S181,8),1,1)="T",1996,IF(MID(RIGHT(S181,8),1,1)="V",1997,IF(MID(RIGHT(S181,8),1,1)="W",1998,IF(MID(RIGHT(S181,8),1,1)="X",1999,IF(MID(RIGHT(S181,8),1,1)="Y",2000,IF(MID(RIGHT(S181,8),1,1)="1",2001,IF(MID(RIGHT(S181,8),1,1)="2",2002,IF(MID(RIGHT(S181,8),1,1)="3",2003,IF(MID(RIGHT(S181,8),1,1)="4",2004,IF(MID(RIGHT(S181,8),1,1)="5",2005,IF(MID(RIGHT(S181,8),1,1)="6",2006,IF(MID(RIGHT(S181,8),1,1)="7",2007,IF(MID(RIGHT(S181,8),1,1)="8",2008,IF(MID(RIGHT(S181,8),1,1)="9",2009,IF(MID(RIGHT(S181,8),1,1)="A",2010,IF(MID(RIGHT(S181,8),1,1)="B",2011,IF(MID(RIGHT(S181,8),1,1)="C",2012,IF(MID(RIGHT(S181,8),1,1)="D",2013,IF(MID(RIGHT(S181,8),1,1)="E",2014,IF(MID(RIGHT(S181,8),1,1)="F",2015,IF(MID(RIGHT(S181,8),1,1)="G",2016,IF(MID(RIGHT(S181,8),1,1)="H",2017,IF(MID(RIGHT(S181,8),1,1)="J",2018,IF(MID(RIGHT(S181,8),1,1)="K",2019,IF(MID(RIGHT(S181,8),1,1)="L",2020,""))))))))))))))))))))))))))))))</f>
        <v>2008</v>
      </c>
      <c r="S181" s="1186" t="s">
        <v>15006</v>
      </c>
      <c r="T181" s="1186">
        <v>2970</v>
      </c>
      <c r="U181" s="1190">
        <v>45595</v>
      </c>
      <c r="V181" s="1190">
        <v>45631</v>
      </c>
      <c r="W181" s="1191"/>
      <c r="X181" s="1192"/>
    </row>
    <row r="182" spans="1:24" ht="26.25" customHeight="1">
      <c r="A182" s="1185"/>
      <c r="B182" s="1186"/>
      <c r="C182" s="1186" t="s">
        <v>13047</v>
      </c>
      <c r="D182" s="1186" t="s">
        <v>191</v>
      </c>
      <c r="E182" s="1186"/>
      <c r="F182" s="1186"/>
      <c r="G182" s="1186"/>
      <c r="H182" s="1186"/>
      <c r="I182" s="1186"/>
      <c r="J182" s="1186"/>
      <c r="K182" s="1254"/>
      <c r="L182" s="1186"/>
      <c r="M182" s="2871"/>
      <c r="N182" s="1186"/>
      <c r="O182" s="1186"/>
      <c r="P182" s="1186"/>
      <c r="Q182" s="1186" t="s">
        <v>15051</v>
      </c>
      <c r="R182" s="1186">
        <f>IF(MID(RIGHT(S182,8),1,1)="M",2021,IF(MID(RIGHT(S182,8),1,1)="N",2022,IF(MID(RIGHT(S182,8),1,1)="P",2023,IF(MID(RIGHT(S182,8),1,1)="R",1994,IF(MID(RIGHT(S182,8),1,1)="S",1995,IF(MID(RIGHT(S182,8),1,1)="T",1996,IF(MID(RIGHT(S182,8),1,1)="V",1997,IF(MID(RIGHT(S182,8),1,1)="W",1998,IF(MID(RIGHT(S182,8),1,1)="X",1999,IF(MID(RIGHT(S182,8),1,1)="Y",2000,IF(MID(RIGHT(S182,8),1,1)="1",2001,IF(MID(RIGHT(S182,8),1,1)="2",2002,IF(MID(RIGHT(S182,8),1,1)="3",2003,IF(MID(RIGHT(S182,8),1,1)="4",2004,IF(MID(RIGHT(S182,8),1,1)="5",2005,IF(MID(RIGHT(S182,8),1,1)="6",2006,IF(MID(RIGHT(S182,8),1,1)="7",2007,IF(MID(RIGHT(S182,8),1,1)="8",2008,IF(MID(RIGHT(S182,8),1,1)="9",2009,IF(MID(RIGHT(S182,8),1,1)="A",2010,IF(MID(RIGHT(S182,8),1,1)="B",2011,IF(MID(RIGHT(S182,8),1,1)="C",2012,IF(MID(RIGHT(S182,8),1,1)="D",2013,IF(MID(RIGHT(S182,8),1,1)="E",2014,IF(MID(RIGHT(S182,8),1,1)="F",2015,IF(MID(RIGHT(S182,8),1,1)="G",2016,IF(MID(RIGHT(S182,8),1,1)="H",2017,IF(MID(RIGHT(S182,8),1,1)="J",2018,IF(MID(RIGHT(S182,8),1,1)="K",2019,IF(MID(RIGHT(S182,8),1,1)="L",2020,""))))))))))))))))))))))))))))))</f>
        <v>2009</v>
      </c>
      <c r="S182" s="1186" t="s">
        <v>15007</v>
      </c>
      <c r="T182" s="1186">
        <v>2970</v>
      </c>
      <c r="U182" s="1189"/>
      <c r="V182" s="1190"/>
      <c r="W182" s="1191"/>
      <c r="X182" s="1192"/>
    </row>
    <row r="183" spans="1:24" ht="26.25" customHeight="1">
      <c r="A183" s="1185"/>
      <c r="B183" s="1186"/>
      <c r="C183" s="1186" t="s">
        <v>10002</v>
      </c>
      <c r="D183" s="1186" t="s">
        <v>191</v>
      </c>
      <c r="E183" s="1186"/>
      <c r="F183" s="1186"/>
      <c r="G183" s="1186"/>
      <c r="H183" s="1186"/>
      <c r="I183" s="1186"/>
      <c r="J183" s="1186"/>
      <c r="K183" s="1186"/>
      <c r="L183" s="1186"/>
      <c r="M183" s="1186"/>
      <c r="N183" s="1186"/>
      <c r="O183" s="1186"/>
      <c r="P183" s="1186"/>
      <c r="Q183" s="1186"/>
      <c r="R183" s="1186"/>
      <c r="S183" s="1187" t="s">
        <v>546</v>
      </c>
      <c r="T183" s="1187">
        <v>3700</v>
      </c>
      <c r="U183" s="1189"/>
      <c r="V183" s="1189"/>
      <c r="W183" s="1191"/>
      <c r="X183" s="1192"/>
    </row>
    <row r="184" spans="1:24" ht="26.25" customHeight="1">
      <c r="A184" s="1185"/>
      <c r="B184" s="1186"/>
      <c r="C184" s="1186" t="s">
        <v>10099</v>
      </c>
      <c r="D184" s="1186" t="s">
        <v>191</v>
      </c>
      <c r="E184" s="1186"/>
      <c r="F184" s="1186"/>
      <c r="G184" s="1186"/>
      <c r="H184" s="1186"/>
      <c r="I184" s="1186"/>
      <c r="J184" s="1186"/>
      <c r="K184" s="1849" t="s">
        <v>14825</v>
      </c>
      <c r="L184" s="1186"/>
      <c r="M184" s="1186"/>
      <c r="N184" s="1186"/>
      <c r="O184" s="1186"/>
      <c r="P184" s="1186"/>
      <c r="Q184" s="1186"/>
      <c r="R184" s="1186"/>
      <c r="S184" s="1187" t="s">
        <v>2472</v>
      </c>
      <c r="T184" s="1187">
        <f>SUM(T178:T183)</f>
        <v>19360</v>
      </c>
      <c r="U184" s="1189"/>
      <c r="V184" s="1189"/>
      <c r="W184" s="1191"/>
      <c r="X184" s="1192"/>
    </row>
    <row r="185" spans="1:24" ht="26.25" customHeight="1" thickBot="1">
      <c r="A185" s="1193"/>
      <c r="B185" s="1194"/>
      <c r="C185" s="1194"/>
      <c r="D185" s="1194"/>
      <c r="E185" s="1194"/>
      <c r="F185" s="1194"/>
      <c r="G185" s="1194"/>
      <c r="H185" s="1194"/>
      <c r="I185" s="1194"/>
      <c r="J185" s="1194"/>
      <c r="K185" s="611" t="s">
        <v>14866</v>
      </c>
      <c r="L185" s="1194"/>
      <c r="M185" s="1194"/>
      <c r="N185" s="1195"/>
      <c r="O185" s="1195"/>
      <c r="P185" s="1196"/>
      <c r="Q185" s="1194"/>
      <c r="R185" s="1194"/>
      <c r="S185" s="1196"/>
      <c r="T185" s="1197"/>
      <c r="U185" s="1198"/>
      <c r="V185" s="1199"/>
      <c r="W185" s="1200"/>
      <c r="X185" s="1201"/>
    </row>
    <row r="187" spans="1:24" ht="26.25" customHeight="1" thickBot="1"/>
    <row r="188" spans="1:24" ht="26.25" customHeight="1">
      <c r="A188" s="924" t="s">
        <v>188</v>
      </c>
      <c r="B188" s="925"/>
      <c r="C188" s="925" t="s">
        <v>10562</v>
      </c>
      <c r="D188" s="925" t="s">
        <v>190</v>
      </c>
      <c r="E188" s="925" t="s">
        <v>15082</v>
      </c>
      <c r="F188" s="925" t="s">
        <v>191</v>
      </c>
      <c r="G188" s="925" t="s">
        <v>191</v>
      </c>
      <c r="H188" s="1499"/>
      <c r="I188" s="925" t="s">
        <v>10531</v>
      </c>
      <c r="J188" s="925" t="s">
        <v>14927</v>
      </c>
      <c r="K188" s="927" t="s">
        <v>11393</v>
      </c>
      <c r="L188" s="925" t="s">
        <v>15095</v>
      </c>
      <c r="M188" s="2872" t="s">
        <v>15081</v>
      </c>
      <c r="N188" s="927" t="s">
        <v>15070</v>
      </c>
      <c r="O188" s="927">
        <v>231539656</v>
      </c>
      <c r="P188" s="928" t="s">
        <v>15674</v>
      </c>
      <c r="Q188" s="925" t="s">
        <v>8270</v>
      </c>
      <c r="R188" s="925">
        <f>IF(MID(RIGHT(S188,8),1,1)="M",2021,IF(MID(RIGHT(S188,8),1,1)="N",2022,IF(MID(RIGHT(S188,8),1,1)="P",2023,IF(MID(RIGHT(S188,8),1,1)="R",2024,IF(MID(RIGHT(S188,8),1,1)="S",1995,IF(MID(RIGHT(S188,8),1,1)="T",1996,IF(MID(RIGHT(S188,8),1,1)="V",1997,IF(MID(RIGHT(S188,8),1,1)="W",1998,IF(MID(RIGHT(S188,8),1,1)="X",1999,IF(MID(RIGHT(S188,8),1,1)="Y",2000,IF(MID(RIGHT(S188,8),1,1)="1",2001,IF(MID(RIGHT(S188,8),1,1)="2",2002,IF(MID(RIGHT(S188,8),1,1)="3",2003,IF(MID(RIGHT(S188,8),1,1)="4",2004,IF(MID(RIGHT(S188,8),1,1)="5",2005,IF(MID(RIGHT(S188,8),1,1)="6",2006,IF(MID(RIGHT(S188,8),1,1)="7",2007,IF(MID(RIGHT(S188,8),1,1)="8",2008,IF(MID(RIGHT(S188,8),1,1)="9",2009,IF(MID(RIGHT(S188,8),1,1)="A",2010,IF(MID(RIGHT(S188,8),1,1)="B",2011,IF(MID(RIGHT(S188,8),1,1)="C",2012,IF(MID(RIGHT(S188,8),1,1)="D",2013,IF(MID(RIGHT(S188,8),1,1)="E",2014,IF(MID(RIGHT(S188,8),1,1)="F",2015,IF(MID(RIGHT(S188,8),1,1)="G",2016,IF(MID(RIGHT(S188,8),1,1)="H",2017,IF(MID(RIGHT(S188,8),1,1)="J",2018,IF(MID(RIGHT(S188,8),1,1)="K",2019,IF(MID(RIGHT(S188,8),1,1)="L",2020,""))))))))))))))))))))))))))))))</f>
        <v>2023</v>
      </c>
      <c r="S188" s="925" t="s">
        <v>15073</v>
      </c>
      <c r="T188" s="925">
        <v>1930</v>
      </c>
      <c r="U188" s="929">
        <v>45594</v>
      </c>
      <c r="V188" s="929">
        <v>45628</v>
      </c>
      <c r="W188" s="1237">
        <v>1100</v>
      </c>
      <c r="X188" s="930">
        <v>1600</v>
      </c>
    </row>
    <row r="189" spans="1:24" ht="26.25" customHeight="1">
      <c r="A189" s="931"/>
      <c r="B189" s="932"/>
      <c r="C189" s="320" t="s">
        <v>13512</v>
      </c>
      <c r="D189" s="932"/>
      <c r="E189" s="932"/>
      <c r="F189" s="932"/>
      <c r="G189" s="932"/>
      <c r="H189" s="932"/>
      <c r="I189" s="932" t="s">
        <v>194</v>
      </c>
      <c r="J189" s="412" t="s">
        <v>15061</v>
      </c>
      <c r="K189" s="934" t="s">
        <v>195</v>
      </c>
      <c r="L189" s="961" t="s">
        <v>3603</v>
      </c>
      <c r="M189" s="2873"/>
      <c r="N189" s="73" t="s">
        <v>2435</v>
      </c>
      <c r="O189" s="779"/>
      <c r="P189" s="935"/>
      <c r="Q189" s="932" t="s">
        <v>12126</v>
      </c>
      <c r="R189" s="932">
        <f t="shared" ref="R189:R191" si="0">IF(MID(RIGHT(S189,8),1,1)="M",2021,IF(MID(RIGHT(S189,8),1,1)="N",2022,IF(MID(RIGHT(S189,8),1,1)="P",2023,IF(MID(RIGHT(S189,8),1,1)="R",2024,IF(MID(RIGHT(S189,8),1,1)="S",1995,IF(MID(RIGHT(S189,8),1,1)="T",1996,IF(MID(RIGHT(S189,8),1,1)="V",1997,IF(MID(RIGHT(S189,8),1,1)="W",1998,IF(MID(RIGHT(S189,8),1,1)="X",1999,IF(MID(RIGHT(S189,8),1,1)="Y",2000,IF(MID(RIGHT(S189,8),1,1)="1",2001,IF(MID(RIGHT(S189,8),1,1)="2",2002,IF(MID(RIGHT(S189,8),1,1)="3",2003,IF(MID(RIGHT(S189,8),1,1)="4",2004,IF(MID(RIGHT(S189,8),1,1)="5",2005,IF(MID(RIGHT(S189,8),1,1)="6",2006,IF(MID(RIGHT(S189,8),1,1)="7",2007,IF(MID(RIGHT(S189,8),1,1)="8",2008,IF(MID(RIGHT(S189,8),1,1)="9",2009,IF(MID(RIGHT(S189,8),1,1)="A",2010,IF(MID(RIGHT(S189,8),1,1)="B",2011,IF(MID(RIGHT(S189,8),1,1)="C",2012,IF(MID(RIGHT(S189,8),1,1)="D",2013,IF(MID(RIGHT(S189,8),1,1)="E",2014,IF(MID(RIGHT(S189,8),1,1)="F",2015,IF(MID(RIGHT(S189,8),1,1)="G",2016,IF(MID(RIGHT(S189,8),1,1)="H",2017,IF(MID(RIGHT(S189,8),1,1)="J",2018,IF(MID(RIGHT(S189,8),1,1)="K",2019,IF(MID(RIGHT(S189,8),1,1)="L",2020,""))))))))))))))))))))))))))))))</f>
        <v>2024</v>
      </c>
      <c r="S189" s="932" t="s">
        <v>15074</v>
      </c>
      <c r="T189" s="932">
        <v>1735</v>
      </c>
      <c r="U189" s="936">
        <v>45595</v>
      </c>
      <c r="V189" s="937">
        <v>45629</v>
      </c>
      <c r="W189" s="938" t="s">
        <v>15391</v>
      </c>
      <c r="X189" s="939"/>
    </row>
    <row r="190" spans="1:24" ht="26.25" customHeight="1">
      <c r="A190" s="931"/>
      <c r="B190" s="932"/>
      <c r="C190" s="932" t="s">
        <v>12775</v>
      </c>
      <c r="D190" s="932" t="s">
        <v>15052</v>
      </c>
      <c r="E190" s="932"/>
      <c r="F190" s="932"/>
      <c r="G190" s="932"/>
      <c r="H190" s="932"/>
      <c r="I190" s="932"/>
      <c r="J190" s="932"/>
      <c r="K190" s="779" t="s">
        <v>8146</v>
      </c>
      <c r="L190" s="779"/>
      <c r="M190" s="2873"/>
      <c r="N190" s="73" t="s">
        <v>3907</v>
      </c>
      <c r="O190" s="779"/>
      <c r="P190" s="935"/>
      <c r="Q190" s="932" t="s">
        <v>377</v>
      </c>
      <c r="R190" s="932">
        <f t="shared" si="0"/>
        <v>2023</v>
      </c>
      <c r="S190" s="932" t="s">
        <v>15075</v>
      </c>
      <c r="T190" s="932">
        <v>1795</v>
      </c>
      <c r="U190" s="936"/>
      <c r="V190" s="936">
        <v>45631</v>
      </c>
      <c r="W190" s="938"/>
      <c r="X190" s="939"/>
    </row>
    <row r="191" spans="1:24" ht="26.25" customHeight="1">
      <c r="A191" s="931"/>
      <c r="B191" s="932"/>
      <c r="C191" s="932" t="s">
        <v>12777</v>
      </c>
      <c r="D191" s="932" t="s">
        <v>15052</v>
      </c>
      <c r="E191" s="932"/>
      <c r="F191" s="932"/>
      <c r="G191" s="932"/>
      <c r="H191" s="932"/>
      <c r="I191" s="932"/>
      <c r="J191" s="932"/>
      <c r="K191" s="940" t="s">
        <v>8972</v>
      </c>
      <c r="L191" s="779"/>
      <c r="M191" s="2874"/>
      <c r="N191" s="73" t="s">
        <v>12674</v>
      </c>
      <c r="O191" s="779"/>
      <c r="P191" s="935"/>
      <c r="Q191" s="932" t="s">
        <v>375</v>
      </c>
      <c r="R191" s="932">
        <f t="shared" si="0"/>
        <v>2024</v>
      </c>
      <c r="S191" s="932" t="s">
        <v>15076</v>
      </c>
      <c r="T191" s="932">
        <v>1515</v>
      </c>
      <c r="U191" s="1342"/>
      <c r="V191" s="937"/>
      <c r="W191" s="938"/>
      <c r="X191" s="939"/>
    </row>
    <row r="192" spans="1:24" ht="26.25" customHeight="1">
      <c r="A192" s="931"/>
      <c r="B192" s="932"/>
      <c r="C192" s="932" t="s">
        <v>14286</v>
      </c>
      <c r="D192" s="932" t="s">
        <v>191</v>
      </c>
      <c r="E192" s="932"/>
      <c r="F192" s="932"/>
      <c r="G192" s="932"/>
      <c r="H192" s="932"/>
      <c r="I192" s="932"/>
      <c r="J192" s="932"/>
      <c r="K192" s="1846"/>
      <c r="L192" s="950"/>
      <c r="M192" s="935"/>
      <c r="N192" s="950"/>
      <c r="O192" s="950"/>
      <c r="P192" s="935"/>
      <c r="Q192" s="932"/>
      <c r="R192" s="932"/>
      <c r="S192" s="933" t="s">
        <v>189</v>
      </c>
      <c r="T192" s="933">
        <v>3700</v>
      </c>
      <c r="U192" s="937"/>
      <c r="V192" s="936"/>
      <c r="W192" s="938"/>
      <c r="X192" s="939"/>
    </row>
    <row r="193" spans="1:24" ht="26.25" customHeight="1">
      <c r="A193" s="931"/>
      <c r="B193" s="932"/>
      <c r="C193" s="932" t="s">
        <v>10098</v>
      </c>
      <c r="D193" s="932" t="s">
        <v>191</v>
      </c>
      <c r="E193" s="932"/>
      <c r="F193" s="932"/>
      <c r="G193" s="932"/>
      <c r="H193" s="932"/>
      <c r="I193" s="932"/>
      <c r="J193" s="932"/>
      <c r="K193" s="1846"/>
      <c r="L193" s="950"/>
      <c r="M193" s="950"/>
      <c r="N193" s="779"/>
      <c r="O193" s="779"/>
      <c r="P193" s="935"/>
      <c r="Q193" s="932"/>
      <c r="R193" s="932"/>
      <c r="S193" s="933" t="s">
        <v>2472</v>
      </c>
      <c r="T193" s="933">
        <f>SUM(T188:T192)</f>
        <v>10675</v>
      </c>
      <c r="U193" s="936"/>
      <c r="V193" s="936"/>
      <c r="W193" s="938"/>
      <c r="X193" s="939"/>
    </row>
    <row r="194" spans="1:24" ht="26.25" customHeight="1" thickBot="1">
      <c r="A194" s="941"/>
      <c r="B194" s="942"/>
      <c r="C194" s="942" t="s">
        <v>10099</v>
      </c>
      <c r="D194" s="942" t="s">
        <v>4036</v>
      </c>
      <c r="E194" s="942"/>
      <c r="F194" s="942"/>
      <c r="G194" s="942"/>
      <c r="H194" s="942"/>
      <c r="I194" s="942"/>
      <c r="J194" s="942"/>
      <c r="K194" s="1690" t="s">
        <v>15062</v>
      </c>
      <c r="L194" s="942"/>
      <c r="M194" s="942"/>
      <c r="N194" s="943"/>
      <c r="O194" s="943"/>
      <c r="P194" s="944"/>
      <c r="Q194" s="942"/>
      <c r="R194" s="942"/>
      <c r="S194" s="945"/>
      <c r="T194" s="945"/>
      <c r="U194" s="946"/>
      <c r="V194" s="947"/>
      <c r="W194" s="948"/>
      <c r="X194" s="949"/>
    </row>
    <row r="199" spans="1:24" ht="26.25" customHeight="1">
      <c r="Q199" s="320" t="s">
        <v>14974</v>
      </c>
      <c r="R199" s="320" t="str">
        <f>IF(MID(RIGHT(S199,8),1,1)="M",2021,IF(MID(RIGHT(S199,8),1,1)="N",2022,IF(MID(RIGHT(S199,8),1,1)="P",2023,IF(MID(RIGHT(S199,8),1,1)="R",2024,IF(MID(RIGHT(S199,8),1,1)="S",1995,IF(MID(RIGHT(S199,8),1,1)="T",1996,IF(MID(RIGHT(S199,8),1,1)="V",1997,IF(MID(RIGHT(S199,8),1,1)="W",1998,IF(MID(RIGHT(S199,8),1,1)="X",1999,IF(MID(RIGHT(S199,8),1,1)="Y",2000,IF(MID(RIGHT(S199,8),1,1)="1",2001,IF(MID(RIGHT(S199,8),1,1)="2",2002,IF(MID(RIGHT(S199,8),1,1)="3",2003,IF(MID(RIGHT(S199,8),1,1)="4",2004,IF(MID(RIGHT(S199,8),1,1)="5",2005,IF(MID(RIGHT(S199,8),1,1)="6",2006,IF(MID(RIGHT(S199,8),1,1)="7",2007,IF(MID(RIGHT(S199,8),1,1)="8",2008,IF(MID(RIGHT(S199,8),1,1)="9",2009,IF(MID(RIGHT(S199,8),1,1)="A",2010,IF(MID(RIGHT(S199,8),1,1)="B",2011,IF(MID(RIGHT(S199,8),1,1)="C",2012,IF(MID(RIGHT(S199,8),1,1)="D",2013,IF(MID(RIGHT(S199,8),1,1)="E",2014,IF(MID(RIGHT(S199,8),1,1)="F",2015,IF(MID(RIGHT(S199,8),1,1)="G",2016,IF(MID(RIGHT(S199,8),1,1)="H",2017,IF(MID(RIGHT(S199,8),1,1)="J",2018,IF(MID(RIGHT(S199,8),1,1)="K",2019,IF(MID(RIGHT(S199,8),1,1)="L",2020,""))))))))))))))))))))))))))))))</f>
        <v/>
      </c>
    </row>
  </sheetData>
  <autoFilter ref="B2:X2" xr:uid="{00000000-0009-0000-0000-000016000000}"/>
  <mergeCells count="28">
    <mergeCell ref="M178:M182"/>
    <mergeCell ref="M188:M191"/>
    <mergeCell ref="M142:M145"/>
    <mergeCell ref="M169:M172"/>
    <mergeCell ref="M81:M83"/>
    <mergeCell ref="M173:O173"/>
    <mergeCell ref="M99:M102"/>
    <mergeCell ref="M95:P95"/>
    <mergeCell ref="M164:O164"/>
    <mergeCell ref="M133:M135"/>
    <mergeCell ref="M156:P156"/>
    <mergeCell ref="M137:O137"/>
    <mergeCell ref="M151:M154"/>
    <mergeCell ref="M115:M118"/>
    <mergeCell ref="M108:M111"/>
    <mergeCell ref="Q75:S75"/>
    <mergeCell ref="M72:M73"/>
    <mergeCell ref="Q74:S74"/>
    <mergeCell ref="M90:M93"/>
    <mergeCell ref="A1:X1"/>
    <mergeCell ref="M13:M16"/>
    <mergeCell ref="M4:M7"/>
    <mergeCell ref="M63:M66"/>
    <mergeCell ref="M22:M23"/>
    <mergeCell ref="M27:P27"/>
    <mergeCell ref="M31:M34"/>
    <mergeCell ref="M38:M41"/>
    <mergeCell ref="M45:M48"/>
  </mergeCells>
  <phoneticPr fontId="16" type="noConversion"/>
  <conditionalFormatting sqref="L29:L30">
    <cfRule type="duplicateValues" dxfId="1392" priority="52"/>
  </conditionalFormatting>
  <conditionalFormatting sqref="L31 L33">
    <cfRule type="duplicateValues" dxfId="1391" priority="51"/>
  </conditionalFormatting>
  <conditionalFormatting sqref="L32">
    <cfRule type="duplicateValues" dxfId="1390" priority="48"/>
  </conditionalFormatting>
  <conditionalFormatting sqref="L38 L40">
    <cfRule type="duplicateValues" dxfId="1389" priority="47"/>
  </conditionalFormatting>
  <conditionalFormatting sqref="L39">
    <cfRule type="duplicateValues" dxfId="1388" priority="2"/>
  </conditionalFormatting>
  <conditionalFormatting sqref="L45 L47">
    <cfRule type="duplicateValues" dxfId="1387" priority="43"/>
  </conditionalFormatting>
  <conditionalFormatting sqref="L46">
    <cfRule type="duplicateValues" dxfId="1386" priority="1"/>
  </conditionalFormatting>
  <conditionalFormatting sqref="L52">
    <cfRule type="duplicateValues" dxfId="1385" priority="6852"/>
  </conditionalFormatting>
  <conditionalFormatting sqref="L53">
    <cfRule type="duplicateValues" dxfId="1384" priority="59"/>
  </conditionalFormatting>
  <conditionalFormatting sqref="L54">
    <cfRule type="duplicateValues" dxfId="1383" priority="57"/>
  </conditionalFormatting>
  <conditionalFormatting sqref="L60">
    <cfRule type="duplicateValues" dxfId="1382" priority="58"/>
  </conditionalFormatting>
  <conditionalFormatting sqref="L61:L62">
    <cfRule type="duplicateValues" dxfId="1381" priority="99"/>
  </conditionalFormatting>
  <conditionalFormatting sqref="L63 L65:L67">
    <cfRule type="duplicateValues" dxfId="1380" priority="98"/>
  </conditionalFormatting>
  <conditionalFormatting sqref="L64">
    <cfRule type="duplicateValues" dxfId="1379" priority="91"/>
  </conditionalFormatting>
  <conditionalFormatting sqref="L68:L69">
    <cfRule type="duplicateValues" dxfId="1378" priority="94"/>
  </conditionalFormatting>
  <conditionalFormatting sqref="L108 L110">
    <cfRule type="duplicateValues" dxfId="1377" priority="35"/>
  </conditionalFormatting>
  <conditionalFormatting sqref="L109">
    <cfRule type="duplicateValues" dxfId="1376" priority="32"/>
  </conditionalFormatting>
  <conditionalFormatting sqref="L115 L117">
    <cfRule type="duplicateValues" dxfId="1375" priority="26"/>
  </conditionalFormatting>
  <conditionalFormatting sqref="L116">
    <cfRule type="duplicateValues" dxfId="1374" priority="23"/>
  </conditionalFormatting>
  <conditionalFormatting sqref="L124">
    <cfRule type="duplicateValues" dxfId="1373" priority="17"/>
  </conditionalFormatting>
  <conditionalFormatting sqref="L130">
    <cfRule type="duplicateValues" dxfId="1372" priority="18"/>
  </conditionalFormatting>
  <conditionalFormatting sqref="L140:L141">
    <cfRule type="duplicateValues" dxfId="1371" priority="7"/>
  </conditionalFormatting>
  <conditionalFormatting sqref="L142">
    <cfRule type="duplicateValues" dxfId="1370" priority="6"/>
  </conditionalFormatting>
  <conditionalFormatting sqref="L143">
    <cfRule type="duplicateValues" dxfId="1369" priority="3"/>
  </conditionalFormatting>
  <conditionalFormatting sqref="L177">
    <cfRule type="duplicateValues" dxfId="1368" priority="13"/>
  </conditionalFormatting>
  <conditionalFormatting sqref="L178">
    <cfRule type="duplicateValues" dxfId="1367" priority="11"/>
  </conditionalFormatting>
  <conditionalFormatting sqref="L185">
    <cfRule type="duplicateValues" dxfId="1366" priority="12"/>
  </conditionalFormatting>
  <conditionalFormatting sqref="M27">
    <cfRule type="duplicateValues" dxfId="1365" priority="101"/>
  </conditionalFormatting>
  <conditionalFormatting sqref="M95">
    <cfRule type="duplicateValues" dxfId="1364" priority="30"/>
  </conditionalFormatting>
  <conditionalFormatting sqref="M156">
    <cfRule type="duplicateValues" dxfId="1363" priority="27"/>
  </conditionalFormatting>
  <conditionalFormatting sqref="M67:O68">
    <cfRule type="duplicateValues" dxfId="1362" priority="90"/>
  </conditionalFormatting>
  <conditionalFormatting sqref="S29:S30">
    <cfRule type="duplicateValues" dxfId="1361" priority="53"/>
  </conditionalFormatting>
  <conditionalFormatting sqref="S31:S34">
    <cfRule type="duplicateValues" dxfId="1360" priority="50"/>
  </conditionalFormatting>
  <conditionalFormatting sqref="S35">
    <cfRule type="duplicateValues" dxfId="1359" priority="49"/>
  </conditionalFormatting>
  <conditionalFormatting sqref="S38:S41">
    <cfRule type="duplicateValues" dxfId="1358" priority="46"/>
  </conditionalFormatting>
  <conditionalFormatting sqref="S42">
    <cfRule type="duplicateValues" dxfId="1357" priority="45"/>
  </conditionalFormatting>
  <conditionalFormatting sqref="S45:S48">
    <cfRule type="duplicateValues" dxfId="1356" priority="42"/>
  </conditionalFormatting>
  <conditionalFormatting sqref="S49">
    <cfRule type="duplicateValues" dxfId="1355" priority="41"/>
  </conditionalFormatting>
  <conditionalFormatting sqref="S52">
    <cfRule type="duplicateValues" dxfId="1354" priority="6853"/>
  </conditionalFormatting>
  <conditionalFormatting sqref="S53">
    <cfRule type="duplicateValues" dxfId="1353" priority="60"/>
  </conditionalFormatting>
  <conditionalFormatting sqref="S54:S56">
    <cfRule type="duplicateValues" dxfId="1352" priority="56"/>
  </conditionalFormatting>
  <conditionalFormatting sqref="S57">
    <cfRule type="duplicateValues" dxfId="1351" priority="55"/>
  </conditionalFormatting>
  <conditionalFormatting sqref="S61:S62">
    <cfRule type="duplicateValues" dxfId="1350" priority="100"/>
  </conditionalFormatting>
  <conditionalFormatting sqref="S63:S65">
    <cfRule type="duplicateValues" dxfId="1349" priority="97"/>
  </conditionalFormatting>
  <conditionalFormatting sqref="S66">
    <cfRule type="duplicateValues" dxfId="1348" priority="93"/>
  </conditionalFormatting>
  <conditionalFormatting sqref="S67">
    <cfRule type="duplicateValues" dxfId="1347" priority="96"/>
  </conditionalFormatting>
  <conditionalFormatting sqref="S68">
    <cfRule type="duplicateValues" dxfId="1346" priority="92"/>
  </conditionalFormatting>
  <conditionalFormatting sqref="S68:S69">
    <cfRule type="duplicateValues" dxfId="1345" priority="95"/>
  </conditionalFormatting>
  <conditionalFormatting sqref="S108:S111">
    <cfRule type="duplicateValues" dxfId="1344" priority="34"/>
  </conditionalFormatting>
  <conditionalFormatting sqref="S112">
    <cfRule type="duplicateValues" dxfId="1343" priority="33"/>
  </conditionalFormatting>
  <conditionalFormatting sqref="S115:S118">
    <cfRule type="duplicateValues" dxfId="1342" priority="25"/>
  </conditionalFormatting>
  <conditionalFormatting sqref="S119">
    <cfRule type="duplicateValues" dxfId="1341" priority="24"/>
  </conditionalFormatting>
  <conditionalFormatting sqref="S124:S126">
    <cfRule type="duplicateValues" dxfId="1340" priority="16"/>
  </conditionalFormatting>
  <conditionalFormatting sqref="S127">
    <cfRule type="duplicateValues" dxfId="1339" priority="15"/>
  </conditionalFormatting>
  <conditionalFormatting sqref="S140:S141">
    <cfRule type="duplicateValues" dxfId="1338" priority="8"/>
  </conditionalFormatting>
  <conditionalFormatting sqref="S142:S145">
    <cfRule type="duplicateValues" dxfId="1337" priority="5"/>
  </conditionalFormatting>
  <conditionalFormatting sqref="S146">
    <cfRule type="duplicateValues" dxfId="1336" priority="4"/>
  </conditionalFormatting>
  <conditionalFormatting sqref="S177">
    <cfRule type="duplicateValues" dxfId="1335" priority="14"/>
  </conditionalFormatting>
  <conditionalFormatting sqref="S178:S180">
    <cfRule type="duplicateValues" dxfId="1334" priority="10"/>
  </conditionalFormatting>
  <conditionalFormatting sqref="S181:S182">
    <cfRule type="duplicateValues" dxfId="1333" priority="9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3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X394"/>
  <sheetViews>
    <sheetView showGridLines="0" zoomScale="55" zoomScaleNormal="55" zoomScaleSheetLayoutView="70" workbookViewId="0">
      <pane ySplit="2" topLeftCell="A219" activePane="bottomLeft" state="frozen"/>
      <selection activeCell="M87" sqref="M87"/>
      <selection pane="bottomLeft" activeCell="J236" sqref="J236"/>
    </sheetView>
  </sheetViews>
  <sheetFormatPr defaultRowHeight="26.25" customHeight="1"/>
  <cols>
    <col min="1" max="2" width="6.77734375" style="5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15001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874" t="s">
        <v>188</v>
      </c>
      <c r="B4" s="875"/>
      <c r="C4" s="875" t="s">
        <v>15107</v>
      </c>
      <c r="D4" s="875" t="s">
        <v>190</v>
      </c>
      <c r="E4" s="875" t="s">
        <v>191</v>
      </c>
      <c r="F4" s="875" t="s">
        <v>191</v>
      </c>
      <c r="G4" s="875" t="s">
        <v>191</v>
      </c>
      <c r="H4" s="1478"/>
      <c r="I4" s="875" t="s">
        <v>10574</v>
      </c>
      <c r="J4" s="875" t="s">
        <v>15111</v>
      </c>
      <c r="K4" s="876" t="s">
        <v>10534</v>
      </c>
      <c r="L4" s="875" t="s">
        <v>15022</v>
      </c>
      <c r="M4" s="2922" t="s">
        <v>14855</v>
      </c>
      <c r="N4" s="876" t="s">
        <v>14816</v>
      </c>
      <c r="O4" s="876">
        <v>19366075</v>
      </c>
      <c r="P4" s="1805" t="s">
        <v>15235</v>
      </c>
      <c r="Q4" s="875" t="s">
        <v>14817</v>
      </c>
      <c r="R4" s="875">
        <f>IF(MID(RIGHT(S4,8),1,1)="M",2021,IF(MID(RIGHT(S4,8),1,1)="N",2022,IF(MID(RIGHT(S4,8),1,1)="P",2023,IF(MID(RIGHT(S4,8),1,1)="R",1994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2012</v>
      </c>
      <c r="S4" s="875" t="s">
        <v>14799</v>
      </c>
      <c r="T4" s="875">
        <v>1400</v>
      </c>
      <c r="U4" s="1239">
        <v>45579</v>
      </c>
      <c r="V4" s="1239">
        <v>45616</v>
      </c>
      <c r="W4" s="1240">
        <v>1350</v>
      </c>
      <c r="X4" s="880">
        <v>1850</v>
      </c>
    </row>
    <row r="5" spans="1:24" ht="26.25" customHeight="1">
      <c r="A5" s="1759"/>
      <c r="B5" s="1755"/>
      <c r="C5" s="320" t="s">
        <v>15108</v>
      </c>
      <c r="D5" s="1755"/>
      <c r="E5" s="1755"/>
      <c r="F5" s="1755"/>
      <c r="G5" s="1755"/>
      <c r="H5" s="1755"/>
      <c r="I5" s="1755" t="s">
        <v>3598</v>
      </c>
      <c r="J5" s="1417" t="s">
        <v>14755</v>
      </c>
      <c r="K5" s="884" t="s">
        <v>14752</v>
      </c>
      <c r="L5" s="427" t="s">
        <v>3603</v>
      </c>
      <c r="M5" s="2923"/>
      <c r="N5" s="73" t="s">
        <v>14754</v>
      </c>
      <c r="O5" s="882"/>
      <c r="P5" s="1760"/>
      <c r="Q5" s="882" t="s">
        <v>14818</v>
      </c>
      <c r="R5" s="882">
        <f>IF(MID(RIGHT(S5,8),1,1)="M",2021,IF(MID(RIGHT(S5,8),1,1)="N",2022,IF(MID(RIGHT(S5,8),1,1)="P",2023,IF(MID(RIGHT(S5,8),1,1)="R",1994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2016</v>
      </c>
      <c r="S5" s="882" t="s">
        <v>14800</v>
      </c>
      <c r="T5" s="882">
        <v>1640</v>
      </c>
      <c r="U5" s="1781">
        <v>45583</v>
      </c>
      <c r="V5" s="1854">
        <v>45615</v>
      </c>
      <c r="W5" s="1864">
        <v>1250</v>
      </c>
      <c r="X5" s="1763" t="s">
        <v>15232</v>
      </c>
    </row>
    <row r="6" spans="1:24" ht="26.25" customHeight="1">
      <c r="A6" s="881"/>
      <c r="B6" s="882"/>
      <c r="C6" s="882" t="s">
        <v>12776</v>
      </c>
      <c r="D6" s="882" t="s">
        <v>191</v>
      </c>
      <c r="E6" s="882"/>
      <c r="F6" s="882"/>
      <c r="G6" s="882"/>
      <c r="H6" s="882"/>
      <c r="I6" s="882"/>
      <c r="J6" s="882" t="s">
        <v>15011</v>
      </c>
      <c r="K6" s="889" t="s">
        <v>14732</v>
      </c>
      <c r="L6" s="882"/>
      <c r="M6" s="2923"/>
      <c r="N6" s="73" t="s">
        <v>3907</v>
      </c>
      <c r="O6" s="1436"/>
      <c r="P6" s="882"/>
      <c r="Q6" s="882" t="s">
        <v>14819</v>
      </c>
      <c r="R6" s="882">
        <f>IF(MID(RIGHT(S6,8),1,1)="M",2021,IF(MID(RIGHT(S6,8),1,1)="N",2022,IF(MID(RIGHT(S6,8),1,1)="P",2023,IF(MID(RIGHT(S6,8),1,1)="R",1994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2014</v>
      </c>
      <c r="S6" s="882" t="s">
        <v>14801</v>
      </c>
      <c r="T6" s="882">
        <v>1450</v>
      </c>
      <c r="U6" s="1781">
        <v>45590</v>
      </c>
      <c r="V6" s="891">
        <v>45618</v>
      </c>
      <c r="W6" s="911">
        <v>1100</v>
      </c>
      <c r="X6" s="888"/>
    </row>
    <row r="7" spans="1:24" ht="26.25" customHeight="1">
      <c r="A7" s="881"/>
      <c r="B7" s="882"/>
      <c r="C7" s="882" t="s">
        <v>12778</v>
      </c>
      <c r="D7" s="882" t="s">
        <v>191</v>
      </c>
      <c r="E7" s="882"/>
      <c r="F7" s="882"/>
      <c r="G7" s="882"/>
      <c r="H7" s="882"/>
      <c r="I7" s="882"/>
      <c r="J7" s="882" t="s">
        <v>15013</v>
      </c>
      <c r="K7" s="889" t="s">
        <v>16669</v>
      </c>
      <c r="L7" s="882"/>
      <c r="M7" s="2924"/>
      <c r="N7" s="73" t="s">
        <v>12674</v>
      </c>
      <c r="O7" s="1436"/>
      <c r="P7" s="882"/>
      <c r="Q7" s="882" t="s">
        <v>14820</v>
      </c>
      <c r="R7" s="882">
        <f>IF(MID(RIGHT(S7,8),1,1)="M",2021,IF(MID(RIGHT(S7,8),1,1)="N",2022,IF(MID(RIGHT(S7,8),1,1)="P",2023,IF(MID(RIGHT(S7,8),1,1)="R",1994,IF(MID(RIGHT(S7,8),1,1)="S",1995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2011</v>
      </c>
      <c r="S7" s="882" t="s">
        <v>14802</v>
      </c>
      <c r="T7" s="882">
        <v>2200</v>
      </c>
      <c r="U7" s="1781">
        <v>45592</v>
      </c>
      <c r="V7" s="885">
        <v>45625</v>
      </c>
      <c r="W7" s="911" t="s">
        <v>15234</v>
      </c>
      <c r="X7" s="888"/>
    </row>
    <row r="8" spans="1:24" ht="26.25" customHeight="1">
      <c r="A8" s="881"/>
      <c r="B8" s="882"/>
      <c r="C8" s="882" t="s">
        <v>13047</v>
      </c>
      <c r="D8" s="882" t="s">
        <v>191</v>
      </c>
      <c r="E8" s="882"/>
      <c r="F8" s="882"/>
      <c r="G8" s="882"/>
      <c r="H8" s="882"/>
      <c r="I8" s="882"/>
      <c r="J8" s="882" t="s">
        <v>15093</v>
      </c>
      <c r="K8" s="890"/>
      <c r="L8" s="882"/>
      <c r="M8" s="882"/>
      <c r="N8" s="882"/>
      <c r="O8" s="882"/>
      <c r="P8" s="882"/>
      <c r="Q8" s="882"/>
      <c r="R8" s="882"/>
      <c r="S8" s="883" t="s">
        <v>189</v>
      </c>
      <c r="T8" s="883">
        <v>3800</v>
      </c>
      <c r="U8" s="1781">
        <v>45593</v>
      </c>
      <c r="V8" s="891"/>
      <c r="W8" s="887" t="s">
        <v>15298</v>
      </c>
      <c r="X8" s="888"/>
    </row>
    <row r="9" spans="1:24" ht="26.25" customHeight="1">
      <c r="A9" s="881"/>
      <c r="B9" s="882"/>
      <c r="C9" s="882" t="s">
        <v>10002</v>
      </c>
      <c r="D9" s="882" t="s">
        <v>14803</v>
      </c>
      <c r="E9" s="882"/>
      <c r="F9" s="882"/>
      <c r="G9" s="882"/>
      <c r="H9" s="882"/>
      <c r="I9" s="882"/>
      <c r="J9" s="882"/>
      <c r="K9" s="890"/>
      <c r="L9" s="882"/>
      <c r="M9" s="2559" t="s">
        <v>8710</v>
      </c>
      <c r="N9" s="2560"/>
      <c r="O9" s="2560"/>
      <c r="P9" s="2561"/>
      <c r="Q9" s="882"/>
      <c r="R9" s="882"/>
      <c r="S9" s="883" t="s">
        <v>2472</v>
      </c>
      <c r="T9" s="883">
        <f>SUM(T4:T8)</f>
        <v>10490</v>
      </c>
      <c r="U9" s="891">
        <v>45597</v>
      </c>
      <c r="V9" s="891"/>
      <c r="W9" s="887"/>
      <c r="X9" s="1309"/>
    </row>
    <row r="10" spans="1:24" ht="26.25" customHeight="1" thickBot="1">
      <c r="A10" s="892"/>
      <c r="B10" s="893"/>
      <c r="C10" s="893" t="s">
        <v>10003</v>
      </c>
      <c r="D10" s="893" t="s">
        <v>14805</v>
      </c>
      <c r="E10" s="893"/>
      <c r="F10" s="893"/>
      <c r="G10" s="893"/>
      <c r="H10" s="893"/>
      <c r="I10" s="893"/>
      <c r="J10" s="893"/>
      <c r="K10" s="611" t="s">
        <v>14753</v>
      </c>
      <c r="L10" s="893"/>
      <c r="M10" s="893"/>
      <c r="N10" s="894"/>
      <c r="O10" s="894"/>
      <c r="P10" s="895"/>
      <c r="Q10" s="893"/>
      <c r="R10" s="893"/>
      <c r="S10" s="896"/>
      <c r="T10" s="896"/>
      <c r="U10" s="898">
        <v>45598</v>
      </c>
      <c r="V10" s="898"/>
      <c r="W10" s="899"/>
      <c r="X10" s="900"/>
    </row>
    <row r="12" spans="1:24" ht="26.25" customHeight="1" thickBot="1"/>
    <row r="13" spans="1:24" s="1375" customFormat="1" ht="26.25" customHeight="1">
      <c r="A13" s="1376" t="s">
        <v>9581</v>
      </c>
      <c r="B13" s="1377" t="s">
        <v>9582</v>
      </c>
      <c r="C13" s="1377" t="s">
        <v>15106</v>
      </c>
      <c r="D13" s="1377" t="s">
        <v>190</v>
      </c>
      <c r="E13" s="1377" t="s">
        <v>14858</v>
      </c>
      <c r="F13" s="1377" t="s">
        <v>191</v>
      </c>
      <c r="G13" s="1377" t="s">
        <v>191</v>
      </c>
      <c r="H13" s="1490"/>
      <c r="I13" s="1377" t="s">
        <v>10531</v>
      </c>
      <c r="J13" s="1378" t="s">
        <v>15110</v>
      </c>
      <c r="K13" s="1819" t="s">
        <v>10535</v>
      </c>
      <c r="L13" s="1377" t="s">
        <v>14921</v>
      </c>
      <c r="M13" s="1848" t="s">
        <v>14852</v>
      </c>
      <c r="N13" s="1378" t="s">
        <v>14857</v>
      </c>
      <c r="O13" s="1377">
        <v>24112386</v>
      </c>
      <c r="P13" s="1526" t="s">
        <v>15649</v>
      </c>
      <c r="Q13" s="1377" t="s">
        <v>8934</v>
      </c>
      <c r="R13" s="536">
        <f>IF(MID(RIGHT(S13,8),1,1)="M",2021,IF(MID(RIGHT(S13,8),1,1)="N",2022,IF(MID(RIGHT(S13,8),1,1)="P",2023,IF(MID(RIGHT(S13,8),1,1)="R",1994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2013</v>
      </c>
      <c r="S13" s="1379" t="s">
        <v>14851</v>
      </c>
      <c r="T13" s="1377">
        <v>1580</v>
      </c>
      <c r="U13" s="1504">
        <v>45579</v>
      </c>
      <c r="V13" s="1504">
        <v>45616</v>
      </c>
      <c r="W13" s="1821">
        <v>1350</v>
      </c>
      <c r="X13" s="1416">
        <v>2000</v>
      </c>
    </row>
    <row r="14" spans="1:24" s="1375" customFormat="1" ht="26.25" customHeight="1">
      <c r="A14" s="1381"/>
      <c r="B14" s="1382"/>
      <c r="C14" s="1432" t="s">
        <v>10713</v>
      </c>
      <c r="D14" s="1382"/>
      <c r="E14" s="1382"/>
      <c r="F14" s="1382"/>
      <c r="G14" s="1382"/>
      <c r="H14" s="1382"/>
      <c r="I14" s="1383" t="s">
        <v>3598</v>
      </c>
      <c r="J14" s="1417" t="s">
        <v>14743</v>
      </c>
      <c r="K14" s="1386" t="s">
        <v>11427</v>
      </c>
      <c r="L14" s="427" t="s">
        <v>3603</v>
      </c>
      <c r="M14" s="1385" t="s">
        <v>14853</v>
      </c>
      <c r="N14" s="73" t="s">
        <v>7287</v>
      </c>
      <c r="O14" s="1385" t="s">
        <v>14744</v>
      </c>
      <c r="P14" s="1386"/>
      <c r="Q14" s="1382" t="s">
        <v>8934</v>
      </c>
      <c r="R14" s="606">
        <f>IF(MID(RIGHT(S14,8),1,1)="M",2021,IF(MID(RIGHT(S14,8),1,1)="N",2022,IF(MID(RIGHT(S14,8),1,1)="P",2023,IF(MID(RIGHT(S14,8),1,1)="R",1994,IF(MID(RIGHT(S14,8),1,1)="S",1995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2014</v>
      </c>
      <c r="S14" s="1382" t="s">
        <v>14849</v>
      </c>
      <c r="T14" s="1382">
        <v>1570</v>
      </c>
      <c r="U14" s="1855">
        <v>45583</v>
      </c>
      <c r="V14" s="1855">
        <v>45615</v>
      </c>
      <c r="W14" s="1863">
        <v>1250</v>
      </c>
      <c r="X14" s="1853" t="s">
        <v>15547</v>
      </c>
    </row>
    <row r="15" spans="1:24" s="1375" customFormat="1" ht="26.25" customHeight="1">
      <c r="A15" s="1381"/>
      <c r="B15" s="1382"/>
      <c r="C15" s="1391" t="s">
        <v>12775</v>
      </c>
      <c r="D15" s="1382" t="s">
        <v>191</v>
      </c>
      <c r="E15" s="1382"/>
      <c r="F15" s="1382"/>
      <c r="G15" s="1382"/>
      <c r="H15" s="1382"/>
      <c r="I15" s="1382"/>
      <c r="J15" s="1384" t="s">
        <v>15010</v>
      </c>
      <c r="K15" s="1385" t="s">
        <v>14711</v>
      </c>
      <c r="L15" s="1385"/>
      <c r="M15" s="1385" t="s">
        <v>14854</v>
      </c>
      <c r="N15" s="73" t="s">
        <v>3907</v>
      </c>
      <c r="O15" s="1385"/>
      <c r="P15" s="1385"/>
      <c r="Q15" s="1382" t="s">
        <v>8934</v>
      </c>
      <c r="R15" s="606">
        <f>IF(MID(RIGHT(S15,8),1,1)="M",2021,IF(MID(RIGHT(S15,8),1,1)="N",2022,IF(MID(RIGHT(S15,8),1,1)="P",2023,IF(MID(RIGHT(S15,8),1,1)="R",1994,IF(MID(RIGHT(S15,8),1,1)="S",1995,IF(MID(RIGHT(S15,8),1,1)="T",1996,IF(MID(RIGHT(S15,8),1,1)="V",1997,IF(MID(RIGHT(S15,8),1,1)="W",1998,IF(MID(RIGHT(S15,8),1,1)="X",1999,IF(MID(RIGHT(S15,8),1,1)="Y",2000,IF(MID(RIGHT(S15,8),1,1)="1",2001,IF(MID(RIGHT(S15,8),1,1)="2",2002,IF(MID(RIGHT(S15,8),1,1)="3",2003,IF(MID(RIGHT(S15,8),1,1)="4",2004,IF(MID(RIGHT(S15,8),1,1)="5",2005,IF(MID(RIGHT(S15,8),1,1)="6",2006,IF(MID(RIGHT(S15,8),1,1)="7",2007,IF(MID(RIGHT(S15,8),1,1)="8",2008,IF(MID(RIGHT(S15,8),1,1)="9",2009,IF(MID(RIGHT(S15,8),1,1)="A",2010,IF(MID(RIGHT(S15,8),1,1)="B",2011,IF(MID(RIGHT(S15,8),1,1)="C",2012,IF(MID(RIGHT(S15,8),1,1)="D",2013,IF(MID(RIGHT(S15,8),1,1)="E",2014,IF(MID(RIGHT(S15,8),1,1)="F",2015,IF(MID(RIGHT(S15,8),1,1)="G",2016,IF(MID(RIGHT(S15,8),1,1)="H",2017,IF(MID(RIGHT(S15,8),1,1)="J",2018,IF(MID(RIGHT(S15,8),1,1)="K",2019,IF(MID(RIGHT(S15,8),1,1)="L",2020,""))))))))))))))))))))))))))))))</f>
        <v>2016</v>
      </c>
      <c r="S15" s="1382" t="s">
        <v>14821</v>
      </c>
      <c r="T15" s="1382">
        <v>1570</v>
      </c>
      <c r="U15" s="1855">
        <v>45590</v>
      </c>
      <c r="V15" s="1387">
        <v>45618</v>
      </c>
      <c r="W15" s="1472">
        <v>1100</v>
      </c>
      <c r="X15" s="1390"/>
    </row>
    <row r="16" spans="1:24" s="1375" customFormat="1" ht="26.25" customHeight="1">
      <c r="A16" s="1381"/>
      <c r="B16" s="1382"/>
      <c r="C16" s="1391" t="s">
        <v>12777</v>
      </c>
      <c r="D16" s="1382" t="s">
        <v>191</v>
      </c>
      <c r="E16" s="1382"/>
      <c r="F16" s="1382"/>
      <c r="G16" s="1382"/>
      <c r="H16" s="1382"/>
      <c r="I16" s="1382"/>
      <c r="J16" s="1384" t="s">
        <v>15012</v>
      </c>
      <c r="K16" s="1385" t="s">
        <v>1772</v>
      </c>
      <c r="L16" s="1385"/>
      <c r="M16" s="1385" t="s">
        <v>14832</v>
      </c>
      <c r="N16" s="73" t="s">
        <v>12674</v>
      </c>
      <c r="O16" s="1385"/>
      <c r="P16" s="1385"/>
      <c r="Q16" s="1382" t="s">
        <v>8934</v>
      </c>
      <c r="R16" s="606">
        <f>IF(MID(RIGHT(S16,8),1,1)="M",2021,IF(MID(RIGHT(S16,8),1,1)="N",2022,IF(MID(RIGHT(S16,8),1,1)="P",2023,IF(MID(RIGHT(S16,8),1,1)="R",1994,IF(MID(RIGHT(S16,8),1,1)="S",1995,IF(MID(RIGHT(S16,8),1,1)="T",1996,IF(MID(RIGHT(S16,8),1,1)="V",1997,IF(MID(RIGHT(S16,8),1,1)="W",1998,IF(MID(RIGHT(S16,8),1,1)="X",1999,IF(MID(RIGHT(S16,8),1,1)="Y",2000,IF(MID(RIGHT(S16,8),1,1)="1",2001,IF(MID(RIGHT(S16,8),1,1)="2",2002,IF(MID(RIGHT(S16,8),1,1)="3",2003,IF(MID(RIGHT(S16,8),1,1)="4",2004,IF(MID(RIGHT(S16,8),1,1)="5",2005,IF(MID(RIGHT(S16,8),1,1)="6",2006,IF(MID(RIGHT(S16,8),1,1)="7",2007,IF(MID(RIGHT(S16,8),1,1)="8",2008,IF(MID(RIGHT(S16,8),1,1)="9",2009,IF(MID(RIGHT(S16,8),1,1)="A",2010,IF(MID(RIGHT(S16,8),1,1)="B",2011,IF(MID(RIGHT(S16,8),1,1)="C",2012,IF(MID(RIGHT(S16,8),1,1)="D",2013,IF(MID(RIGHT(S16,8),1,1)="E",2014,IF(MID(RIGHT(S16,8),1,1)="F",2015,IF(MID(RIGHT(S16,8),1,1)="G",2016,IF(MID(RIGHT(S16,8),1,1)="H",2017,IF(MID(RIGHT(S16,8),1,1)="J",2018,IF(MID(RIGHT(S16,8),1,1)="K",2019,IF(MID(RIGHT(S16,8),1,1)="L",2020,""))))))))))))))))))))))))))))))</f>
        <v>2012</v>
      </c>
      <c r="S16" s="1382" t="s">
        <v>14838</v>
      </c>
      <c r="T16" s="1382">
        <v>2100</v>
      </c>
      <c r="U16" s="1855">
        <v>45592</v>
      </c>
      <c r="V16" s="1388">
        <v>45625</v>
      </c>
      <c r="W16" s="1472" t="s">
        <v>15298</v>
      </c>
      <c r="X16" s="1390"/>
    </row>
    <row r="17" spans="1:24" s="1375" customFormat="1" ht="26.25" customHeight="1">
      <c r="A17" s="1381"/>
      <c r="B17" s="1382"/>
      <c r="C17" s="1420" t="s">
        <v>14286</v>
      </c>
      <c r="D17" s="1382" t="s">
        <v>191</v>
      </c>
      <c r="E17" s="1382"/>
      <c r="F17" s="1382"/>
      <c r="G17" s="1382"/>
      <c r="H17" s="1382"/>
      <c r="I17" s="1382"/>
      <c r="J17" s="1384" t="s">
        <v>15092</v>
      </c>
      <c r="K17" s="1422"/>
      <c r="L17" s="1385"/>
      <c r="M17" s="1385" t="s">
        <v>14822</v>
      </c>
      <c r="N17" s="1385"/>
      <c r="O17" s="1385"/>
      <c r="P17" s="1385"/>
      <c r="Q17" s="1382" t="s">
        <v>8934</v>
      </c>
      <c r="R17" s="606">
        <f>IF(MID(RIGHT(S17,8),1,1)="M",2021,IF(MID(RIGHT(S17,8),1,1)="N",2022,IF(MID(RIGHT(S17,8),1,1)="P",2023,IF(MID(RIGHT(S17,8),1,1)="R",1994,IF(MID(RIGHT(S17,8),1,1)="S",1995,IF(MID(RIGHT(S17,8),1,1)="T",1996,IF(MID(RIGHT(S17,8),1,1)="V",1997,IF(MID(RIGHT(S17,8),1,1)="W",1998,IF(MID(RIGHT(S17,8),1,1)="X",1999,IF(MID(RIGHT(S17,8),1,1)="Y",2000,IF(MID(RIGHT(S17,8),1,1)="1",2001,IF(MID(RIGHT(S17,8),1,1)="2",2002,IF(MID(RIGHT(S17,8),1,1)="3",2003,IF(MID(RIGHT(S17,8),1,1)="4",2004,IF(MID(RIGHT(S17,8),1,1)="5",2005,IF(MID(RIGHT(S17,8),1,1)="6",2006,IF(MID(RIGHT(S17,8),1,1)="7",2007,IF(MID(RIGHT(S17,8),1,1)="8",2008,IF(MID(RIGHT(S17,8),1,1)="9",2009,IF(MID(RIGHT(S17,8),1,1)="A",2010,IF(MID(RIGHT(S17,8),1,1)="B",2011,IF(MID(RIGHT(S17,8),1,1)="C",2012,IF(MID(RIGHT(S17,8),1,1)="D",2013,IF(MID(RIGHT(S17,8),1,1)="E",2014,IF(MID(RIGHT(S17,8),1,1)="F",2015,IF(MID(RIGHT(S17,8),1,1)="G",2016,IF(MID(RIGHT(S17,8),1,1)="H",2017,IF(MID(RIGHT(S17,8),1,1)="J",2018,IF(MID(RIGHT(S17,8),1,1)="K",2019,IF(MID(RIGHT(S17,8),1,1)="L",2020,""))))))))))))))))))))))))))))))</f>
        <v>2007</v>
      </c>
      <c r="S17" s="1382" t="s">
        <v>14804</v>
      </c>
      <c r="T17" s="1382">
        <v>1850</v>
      </c>
      <c r="U17" s="1855">
        <v>45593</v>
      </c>
      <c r="V17" s="1388"/>
      <c r="W17" s="1472"/>
      <c r="X17" s="1390"/>
    </row>
    <row r="18" spans="1:24" s="1375" customFormat="1" ht="26.25" customHeight="1">
      <c r="A18" s="1381"/>
      <c r="B18" s="1382"/>
      <c r="C18" s="1420" t="s">
        <v>10098</v>
      </c>
      <c r="D18" s="1382" t="s">
        <v>191</v>
      </c>
      <c r="E18" s="1382"/>
      <c r="F18" s="1382"/>
      <c r="G18" s="1382"/>
      <c r="H18" s="1382"/>
      <c r="I18" s="1382"/>
      <c r="J18" s="1382"/>
      <c r="K18" s="1422"/>
      <c r="L18" s="1385"/>
      <c r="M18" s="1385"/>
      <c r="N18" s="1404"/>
      <c r="O18" s="1385"/>
      <c r="P18" s="1386"/>
      <c r="Q18" s="1382"/>
      <c r="R18" s="606"/>
      <c r="S18" s="1392" t="s">
        <v>9583</v>
      </c>
      <c r="T18" s="1392">
        <v>3800</v>
      </c>
      <c r="U18" s="1387">
        <v>45597</v>
      </c>
      <c r="V18" s="1388"/>
      <c r="W18" s="1389"/>
      <c r="X18" s="1390"/>
    </row>
    <row r="19" spans="1:24" s="1375" customFormat="1" ht="26.25" customHeight="1">
      <c r="A19" s="1418"/>
      <c r="B19" s="1419"/>
      <c r="C19" s="1420" t="s">
        <v>10099</v>
      </c>
      <c r="D19" s="1382" t="s">
        <v>191</v>
      </c>
      <c r="E19" s="1419"/>
      <c r="F19" s="1419"/>
      <c r="G19" s="1419"/>
      <c r="H19" s="1419"/>
      <c r="I19" s="1419"/>
      <c r="J19" s="1421"/>
      <c r="K19" s="1422"/>
      <c r="L19" s="1422"/>
      <c r="M19" s="2559" t="s">
        <v>8710</v>
      </c>
      <c r="N19" s="2560"/>
      <c r="O19" s="2560"/>
      <c r="P19" s="2561"/>
      <c r="Q19" s="1419"/>
      <c r="R19" s="1382"/>
      <c r="S19" s="1425" t="s">
        <v>2472</v>
      </c>
      <c r="T19" s="1425">
        <f>SUM(T13:T18)</f>
        <v>12470</v>
      </c>
      <c r="U19" s="1427">
        <v>45598</v>
      </c>
      <c r="V19" s="1427"/>
      <c r="W19" s="1428"/>
      <c r="X19" s="1429"/>
    </row>
    <row r="20" spans="1:24" s="1375" customFormat="1" ht="26.25" customHeight="1" thickBot="1">
      <c r="A20" s="1393"/>
      <c r="B20" s="1394"/>
      <c r="C20" s="1394"/>
      <c r="D20" s="1394"/>
      <c r="E20" s="1394"/>
      <c r="F20" s="1394"/>
      <c r="G20" s="1394"/>
      <c r="H20" s="1394"/>
      <c r="I20" s="1394"/>
      <c r="J20" s="1395"/>
      <c r="K20" s="611" t="s">
        <v>14834</v>
      </c>
      <c r="L20" s="1396"/>
      <c r="M20" s="1396"/>
      <c r="N20" s="1411"/>
      <c r="O20" s="1396"/>
      <c r="P20" s="1397"/>
      <c r="Q20" s="1394"/>
      <c r="R20" s="1258"/>
      <c r="S20" s="1398"/>
      <c r="T20" s="1398"/>
      <c r="U20" s="1399"/>
      <c r="V20" s="1400"/>
      <c r="W20" s="1401"/>
      <c r="X20" s="1402"/>
    </row>
    <row r="21" spans="1:24" ht="26.2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51"/>
      <c r="L21" s="4"/>
      <c r="M21" s="4"/>
      <c r="N21" s="451"/>
      <c r="O21" s="451"/>
      <c r="P21" s="452"/>
      <c r="Q21" s="4"/>
      <c r="R21" s="4"/>
      <c r="S21" s="4"/>
      <c r="T21" s="4"/>
      <c r="U21" s="453"/>
      <c r="V21" s="454"/>
      <c r="W21" s="455"/>
      <c r="X21" s="455"/>
    </row>
    <row r="22" spans="1:24" ht="26.25" customHeight="1" thickBot="1"/>
    <row r="23" spans="1:24" ht="26.25" customHeight="1">
      <c r="A23" s="874" t="s">
        <v>188</v>
      </c>
      <c r="B23" s="875"/>
      <c r="C23" s="875" t="s">
        <v>15059</v>
      </c>
      <c r="D23" s="875" t="s">
        <v>190</v>
      </c>
      <c r="E23" s="875" t="s">
        <v>15160</v>
      </c>
      <c r="F23" s="875" t="s">
        <v>191</v>
      </c>
      <c r="G23" s="875" t="s">
        <v>191</v>
      </c>
      <c r="H23" s="1478"/>
      <c r="I23" s="875" t="s">
        <v>10574</v>
      </c>
      <c r="J23" s="875" t="s">
        <v>15113</v>
      </c>
      <c r="K23" s="876" t="s">
        <v>15060</v>
      </c>
      <c r="L23" s="875" t="s">
        <v>15240</v>
      </c>
      <c r="M23" s="2922" t="s">
        <v>15149</v>
      </c>
      <c r="N23" s="876" t="s">
        <v>15260</v>
      </c>
      <c r="O23" s="876" t="s">
        <v>15261</v>
      </c>
      <c r="P23" s="1805" t="s">
        <v>16084</v>
      </c>
      <c r="Q23" s="875" t="s">
        <v>363</v>
      </c>
      <c r="R23" s="875">
        <f>IF(MID(RIGHT(S23,8),1,1)="M",2021,IF(MID(RIGHT(S23,8),1,1)="N",2022,IF(MID(RIGHT(S23,8),1,1)="P",2023,IF(MID(RIGHT(S23,8),1,1)="R",2024,IF(MID(RIGHT(S23,8),1,1)="S",1995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2019</v>
      </c>
      <c r="S23" s="875" t="s">
        <v>15146</v>
      </c>
      <c r="T23" s="875">
        <v>2120</v>
      </c>
      <c r="U23" s="878">
        <v>45600</v>
      </c>
      <c r="V23" s="878">
        <v>45624</v>
      </c>
      <c r="W23" s="879">
        <v>1300</v>
      </c>
      <c r="X23" s="880">
        <v>1850</v>
      </c>
    </row>
    <row r="24" spans="1:24" ht="26.25" customHeight="1">
      <c r="A24" s="1759"/>
      <c r="B24" s="1755"/>
      <c r="C24" s="320" t="s">
        <v>15239</v>
      </c>
      <c r="D24" s="1755"/>
      <c r="E24" s="1755"/>
      <c r="F24" s="1755"/>
      <c r="G24" s="1755"/>
      <c r="H24" s="1755"/>
      <c r="I24" s="1755" t="s">
        <v>3598</v>
      </c>
      <c r="J24" s="412" t="s">
        <v>15065</v>
      </c>
      <c r="K24" s="884" t="s">
        <v>211</v>
      </c>
      <c r="L24" s="427" t="s">
        <v>3590</v>
      </c>
      <c r="M24" s="2923"/>
      <c r="N24" s="73" t="s">
        <v>2432</v>
      </c>
      <c r="O24" s="882"/>
      <c r="P24" s="1760"/>
      <c r="Q24" s="882" t="s">
        <v>243</v>
      </c>
      <c r="R24" s="882">
        <f>IF(MID(RIGHT(S24,8),1,1)="M",2021,IF(MID(RIGHT(S24,8),1,1)="N",2022,IF(MID(RIGHT(S24,8),1,1)="P",2023,IF(MID(RIGHT(S24,8),1,1)="R",2024,IF(MID(RIGHT(S24,8),1,1)="S",1995,IF(MID(RIGHT(S24,8),1,1)="T",1996,IF(MID(RIGHT(S24,8),1,1)="V",1997,IF(MID(RIGHT(S24,8),1,1)="W",1998,IF(MID(RIGHT(S24,8),1,1)="X",1999,IF(MID(RIGHT(S24,8),1,1)="Y",2000,IF(MID(RIGHT(S24,8),1,1)="1",2001,IF(MID(RIGHT(S24,8),1,1)="2",2002,IF(MID(RIGHT(S24,8),1,1)="3",2003,IF(MID(RIGHT(S24,8),1,1)="4",2004,IF(MID(RIGHT(S24,8),1,1)="5",2005,IF(MID(RIGHT(S24,8),1,1)="6",2006,IF(MID(RIGHT(S24,8),1,1)="7",2007,IF(MID(RIGHT(S24,8),1,1)="8",2008,IF(MID(RIGHT(S24,8),1,1)="9",2009,IF(MID(RIGHT(S24,8),1,1)="A",2010,IF(MID(RIGHT(S24,8),1,1)="B",2011,IF(MID(RIGHT(S24,8),1,1)="C",2012,IF(MID(RIGHT(S24,8),1,1)="D",2013,IF(MID(RIGHT(S24,8),1,1)="E",2014,IF(MID(RIGHT(S24,8),1,1)="F",2015,IF(MID(RIGHT(S24,8),1,1)="G",2016,IF(MID(RIGHT(S24,8),1,1)="H",2017,IF(MID(RIGHT(S24,8),1,1)="J",2018,IF(MID(RIGHT(S24,8),1,1)="K",2019,IF(MID(RIGHT(S24,8),1,1)="L",2020,""))))))))))))))))))))))))))))))</f>
        <v>2019</v>
      </c>
      <c r="S24" s="882" t="s">
        <v>15147</v>
      </c>
      <c r="T24" s="882">
        <v>2005</v>
      </c>
      <c r="U24" s="891">
        <v>45601</v>
      </c>
      <c r="V24" s="1761">
        <v>45627</v>
      </c>
      <c r="W24" s="1762" t="s">
        <v>16002</v>
      </c>
      <c r="X24" s="1763" t="s">
        <v>15091</v>
      </c>
    </row>
    <row r="25" spans="1:24" ht="26.25" customHeight="1">
      <c r="A25" s="881"/>
      <c r="B25" s="882"/>
      <c r="C25" s="882" t="s">
        <v>12775</v>
      </c>
      <c r="D25" s="882" t="s">
        <v>15066</v>
      </c>
      <c r="E25" s="882"/>
      <c r="F25" s="882"/>
      <c r="G25" s="882"/>
      <c r="H25" s="882"/>
      <c r="I25" s="882" t="s">
        <v>15067</v>
      </c>
      <c r="J25" s="882"/>
      <c r="K25" s="889" t="s">
        <v>8304</v>
      </c>
      <c r="L25" s="882" t="s">
        <v>15190</v>
      </c>
      <c r="M25" s="2924"/>
      <c r="N25" s="73" t="s">
        <v>12794</v>
      </c>
      <c r="O25" s="882" t="s">
        <v>15120</v>
      </c>
      <c r="P25" s="882"/>
      <c r="Q25" s="882" t="s">
        <v>363</v>
      </c>
      <c r="R25" s="882">
        <f>IF(MID(RIGHT(S25,8),1,1)="M",2021,IF(MID(RIGHT(S25,8),1,1)="N",2022,IF(MID(RIGHT(S25,8),1,1)="P",2023,IF(MID(RIGHT(S25,8),1,1)="R",2024,IF(MID(RIGHT(S25,8),1,1)="S",1995,IF(MID(RIGHT(S25,8),1,1)="T",1996,IF(MID(RIGHT(S25,8),1,1)="V",1997,IF(MID(RIGHT(S25,8),1,1)="W",1998,IF(MID(RIGHT(S25,8),1,1)="X",1999,IF(MID(RIGHT(S25,8),1,1)="Y",2000,IF(MID(RIGHT(S25,8),1,1)="1",2001,IF(MID(RIGHT(S25,8),1,1)="2",2002,IF(MID(RIGHT(S25,8),1,1)="3",2003,IF(MID(RIGHT(S25,8),1,1)="4",2004,IF(MID(RIGHT(S25,8),1,1)="5",2005,IF(MID(RIGHT(S25,8),1,1)="6",2006,IF(MID(RIGHT(S25,8),1,1)="7",2007,IF(MID(RIGHT(S25,8),1,1)="8",2008,IF(MID(RIGHT(S25,8),1,1)="9",2009,IF(MID(RIGHT(S25,8),1,1)="A",2010,IF(MID(RIGHT(S25,8),1,1)="B",2011,IF(MID(RIGHT(S25,8),1,1)="C",2012,IF(MID(RIGHT(S25,8),1,1)="D",2013,IF(MID(RIGHT(S25,8),1,1)="E",2014,IF(MID(RIGHT(S25,8),1,1)="F",2015,IF(MID(RIGHT(S25,8),1,1)="G",2016,IF(MID(RIGHT(S25,8),1,1)="H",2017,IF(MID(RIGHT(S25,8),1,1)="J",2018,IF(MID(RIGHT(S25,8),1,1)="K",2019,IF(MID(RIGHT(S25,8),1,1)="L",2020,""))))))))))))))))))))))))))))))</f>
        <v>2019</v>
      </c>
      <c r="S25" s="882" t="s">
        <v>15148</v>
      </c>
      <c r="T25" s="882">
        <v>2120</v>
      </c>
      <c r="U25" s="885">
        <v>45602</v>
      </c>
      <c r="V25" s="891">
        <v>45638</v>
      </c>
      <c r="W25" s="911"/>
      <c r="X25" s="888"/>
    </row>
    <row r="26" spans="1:24" ht="26.25" customHeight="1">
      <c r="A26" s="881"/>
      <c r="B26" s="882"/>
      <c r="C26" s="882" t="s">
        <v>15089</v>
      </c>
      <c r="D26" s="882" t="s">
        <v>15066</v>
      </c>
      <c r="E26" s="882"/>
      <c r="F26" s="882"/>
      <c r="G26" s="882"/>
      <c r="H26" s="882"/>
      <c r="I26" s="882"/>
      <c r="J26" s="882"/>
      <c r="K26" s="889" t="s">
        <v>9460</v>
      </c>
      <c r="L26" s="882"/>
      <c r="M26" s="882"/>
      <c r="N26" s="73" t="s">
        <v>15126</v>
      </c>
      <c r="O26" s="882" t="s">
        <v>15120</v>
      </c>
      <c r="P26" s="882"/>
      <c r="Q26" s="882"/>
      <c r="R26" s="882" t="str">
        <f>IF(MID(RIGHT(S26,8),1,1)="M",2021,IF(MID(RIGHT(S26,8),1,1)="N",2022,IF(MID(RIGHT(S26,8),1,1)="P",2023,IF(MID(RIGHT(S26,8),1,1)="R",2024,IF(MID(RIGHT(S26,8),1,1)="S",1995,IF(MID(RIGHT(S26,8),1,1)="T",1996,IF(MID(RIGHT(S26,8),1,1)="V",1997,IF(MID(RIGHT(S26,8),1,1)="W",1998,IF(MID(RIGHT(S26,8),1,1)="X",1999,IF(MID(RIGHT(S26,8),1,1)="Y",2000,IF(MID(RIGHT(S26,8),1,1)="1",2001,IF(MID(RIGHT(S26,8),1,1)="2",2002,IF(MID(RIGHT(S26,8),1,1)="3",2003,IF(MID(RIGHT(S26,8),1,1)="4",2004,IF(MID(RIGHT(S26,8),1,1)="5",2005,IF(MID(RIGHT(S26,8),1,1)="6",2006,IF(MID(RIGHT(S26,8),1,1)="7",2007,IF(MID(RIGHT(S26,8),1,1)="8",2008,IF(MID(RIGHT(S26,8),1,1)="9",2009,IF(MID(RIGHT(S26,8),1,1)="A",2010,IF(MID(RIGHT(S26,8),1,1)="B",2011,IF(MID(RIGHT(S26,8),1,1)="C",2012,IF(MID(RIGHT(S26,8),1,1)="D",2013,IF(MID(RIGHT(S26,8),1,1)="E",2014,IF(MID(RIGHT(S26,8),1,1)="F",2015,IF(MID(RIGHT(S26,8),1,1)="G",2016,IF(MID(RIGHT(S26,8),1,1)="H",2017,IF(MID(RIGHT(S26,8),1,1)="J",2018,IF(MID(RIGHT(S26,8),1,1)="K",2019,IF(MID(RIGHT(S26,8),1,1)="L",2020,""))))))))))))))))))))))))))))))</f>
        <v/>
      </c>
      <c r="S26" s="882"/>
      <c r="T26" s="882"/>
      <c r="U26" s="885"/>
      <c r="V26" s="891">
        <v>45642</v>
      </c>
      <c r="W26" s="911"/>
      <c r="X26" s="888" t="s">
        <v>15121</v>
      </c>
    </row>
    <row r="27" spans="1:24" ht="26.25" customHeight="1">
      <c r="A27" s="881"/>
      <c r="B27" s="882"/>
      <c r="C27" s="882" t="s">
        <v>15090</v>
      </c>
      <c r="D27" s="882" t="s">
        <v>191</v>
      </c>
      <c r="E27" s="882"/>
      <c r="F27" s="882"/>
      <c r="G27" s="882"/>
      <c r="H27" s="882"/>
      <c r="I27" s="882"/>
      <c r="J27" s="882"/>
      <c r="K27" s="890"/>
      <c r="L27" s="882"/>
      <c r="M27" s="882"/>
      <c r="N27" s="882"/>
      <c r="O27" s="882"/>
      <c r="P27" s="882"/>
      <c r="Q27" s="882"/>
      <c r="R27" s="882"/>
      <c r="S27" s="883" t="s">
        <v>189</v>
      </c>
      <c r="T27" s="883">
        <v>3700</v>
      </c>
      <c r="U27" s="885"/>
      <c r="V27" s="891">
        <v>45643</v>
      </c>
      <c r="W27" s="887"/>
      <c r="X27" s="888" t="s">
        <v>15127</v>
      </c>
    </row>
    <row r="28" spans="1:24" ht="26.25" customHeight="1">
      <c r="A28" s="881"/>
      <c r="B28" s="882"/>
      <c r="C28" s="882" t="s">
        <v>10098</v>
      </c>
      <c r="D28" s="882" t="s">
        <v>191</v>
      </c>
      <c r="E28" s="882"/>
      <c r="F28" s="882"/>
      <c r="G28" s="882"/>
      <c r="H28" s="882"/>
      <c r="I28" s="882"/>
      <c r="J28" s="882"/>
      <c r="K28" s="890"/>
      <c r="L28" s="882"/>
      <c r="M28" s="2559" t="s">
        <v>10944</v>
      </c>
      <c r="N28" s="2560"/>
      <c r="O28" s="2560"/>
      <c r="P28" s="2561"/>
      <c r="Q28" s="882"/>
      <c r="R28" s="882"/>
      <c r="S28" s="883" t="s">
        <v>2472</v>
      </c>
      <c r="T28" s="883">
        <f>SUM(T23:T27)</f>
        <v>9945</v>
      </c>
      <c r="U28" s="891"/>
      <c r="V28" s="891">
        <v>45644</v>
      </c>
      <c r="W28" s="887"/>
      <c r="X28" s="888" t="s">
        <v>16001</v>
      </c>
    </row>
    <row r="29" spans="1:24" ht="26.25" customHeight="1" thickBot="1">
      <c r="A29" s="892"/>
      <c r="B29" s="893"/>
      <c r="C29" s="893" t="s">
        <v>10099</v>
      </c>
      <c r="D29" s="893" t="s">
        <v>4036</v>
      </c>
      <c r="E29" s="893"/>
      <c r="F29" s="893"/>
      <c r="G29" s="893"/>
      <c r="H29" s="893"/>
      <c r="I29" s="893"/>
      <c r="J29" s="893"/>
      <c r="K29" s="611" t="s">
        <v>8283</v>
      </c>
      <c r="L29" s="893"/>
      <c r="M29" s="893"/>
      <c r="N29" s="894"/>
      <c r="O29" s="894"/>
      <c r="P29" s="895"/>
      <c r="Q29" s="893"/>
      <c r="R29" s="893"/>
      <c r="S29" s="896"/>
      <c r="T29" s="896"/>
      <c r="U29" s="897"/>
      <c r="V29" s="898">
        <v>45648</v>
      </c>
      <c r="W29" s="899"/>
      <c r="X29" s="900"/>
    </row>
    <row r="30" spans="1:24" ht="26.25" customHeight="1">
      <c r="A30" s="874" t="s">
        <v>188</v>
      </c>
      <c r="B30" s="875"/>
      <c r="C30" s="875" t="s">
        <v>15059</v>
      </c>
      <c r="D30" s="875" t="s">
        <v>190</v>
      </c>
      <c r="E30" s="875" t="s">
        <v>15160</v>
      </c>
      <c r="F30" s="875" t="s">
        <v>191</v>
      </c>
      <c r="G30" s="875" t="s">
        <v>191</v>
      </c>
      <c r="H30" s="1478"/>
      <c r="I30" s="875" t="s">
        <v>10574</v>
      </c>
      <c r="J30" s="875" t="s">
        <v>15112</v>
      </c>
      <c r="K30" s="876" t="s">
        <v>15060</v>
      </c>
      <c r="L30" s="875" t="s">
        <v>15259</v>
      </c>
      <c r="M30" s="2922" t="s">
        <v>15157</v>
      </c>
      <c r="N30" s="876" t="s">
        <v>15262</v>
      </c>
      <c r="O30" s="876" t="s">
        <v>15263</v>
      </c>
      <c r="P30" s="1805" t="s">
        <v>16084</v>
      </c>
      <c r="Q30" s="875" t="s">
        <v>363</v>
      </c>
      <c r="R30" s="875">
        <f>IF(MID(RIGHT(S30,8),1,1)="M",2021,IF(MID(RIGHT(S30,8),1,1)="N",2022,IF(MID(RIGHT(S30,8),1,1)="P",2023,IF(MID(RIGHT(S30,8),1,1)="R",2024,IF(MID(RIGHT(S30,8),1,1)="S",1995,IF(MID(RIGHT(S30,8),1,1)="T",1996,IF(MID(RIGHT(S30,8),1,1)="V",1997,IF(MID(RIGHT(S30,8),1,1)="W",1998,IF(MID(RIGHT(S30,8),1,1)="X",1999,IF(MID(RIGHT(S30,8),1,1)="Y",2000,IF(MID(RIGHT(S30,8),1,1)="1",2001,IF(MID(RIGHT(S30,8),1,1)="2",2002,IF(MID(RIGHT(S30,8),1,1)="3",2003,IF(MID(RIGHT(S30,8),1,1)="4",2004,IF(MID(RIGHT(S30,8),1,1)="5",2005,IF(MID(RIGHT(S30,8),1,1)="6",2006,IF(MID(RIGHT(S30,8),1,1)="7",2007,IF(MID(RIGHT(S30,8),1,1)="8",2008,IF(MID(RIGHT(S30,8),1,1)="9",2009,IF(MID(RIGHT(S30,8),1,1)="A",2010,IF(MID(RIGHT(S30,8),1,1)="B",2011,IF(MID(RIGHT(S30,8),1,1)="C",2012,IF(MID(RIGHT(S30,8),1,1)="D",2013,IF(MID(RIGHT(S30,8),1,1)="E",2014,IF(MID(RIGHT(S30,8),1,1)="F",2015,IF(MID(RIGHT(S30,8),1,1)="G",2016,IF(MID(RIGHT(S30,8),1,1)="H",2017,IF(MID(RIGHT(S30,8),1,1)="J",2018,IF(MID(RIGHT(S30,8),1,1)="K",2019,IF(MID(RIGHT(S30,8),1,1)="L",2020,""))))))))))))))))))))))))))))))</f>
        <v>2019</v>
      </c>
      <c r="S30" s="875" t="s">
        <v>15154</v>
      </c>
      <c r="T30" s="875">
        <v>2290</v>
      </c>
      <c r="U30" s="878">
        <v>45600</v>
      </c>
      <c r="V30" s="878">
        <v>45624</v>
      </c>
      <c r="W30" s="879">
        <v>1300</v>
      </c>
      <c r="X30" s="880">
        <v>1850</v>
      </c>
    </row>
    <row r="31" spans="1:24" ht="26.25" customHeight="1">
      <c r="A31" s="1759"/>
      <c r="B31" s="1755"/>
      <c r="C31" s="320" t="s">
        <v>15239</v>
      </c>
      <c r="D31" s="1755"/>
      <c r="E31" s="1755"/>
      <c r="F31" s="1755"/>
      <c r="G31" s="1755"/>
      <c r="H31" s="1755"/>
      <c r="I31" s="1755" t="s">
        <v>3598</v>
      </c>
      <c r="J31" s="412" t="s">
        <v>15068</v>
      </c>
      <c r="K31" s="884" t="s">
        <v>211</v>
      </c>
      <c r="L31" s="427" t="s">
        <v>3590</v>
      </c>
      <c r="M31" s="2923"/>
      <c r="N31" s="73" t="s">
        <v>2432</v>
      </c>
      <c r="O31" s="882"/>
      <c r="P31" s="1760"/>
      <c r="Q31" s="882" t="s">
        <v>363</v>
      </c>
      <c r="R31" s="882">
        <f>IF(MID(RIGHT(S31,8),1,1)="M",2021,IF(MID(RIGHT(S31,8),1,1)="N",2022,IF(MID(RIGHT(S31,8),1,1)="P",2023,IF(MID(RIGHT(S31,8),1,1)="R",2024,IF(MID(RIGHT(S31,8),1,1)="S",1995,IF(MID(RIGHT(S31,8),1,1)="T",1996,IF(MID(RIGHT(S31,8),1,1)="V",1997,IF(MID(RIGHT(S31,8),1,1)="W",1998,IF(MID(RIGHT(S31,8),1,1)="X",1999,IF(MID(RIGHT(S31,8),1,1)="Y",2000,IF(MID(RIGHT(S31,8),1,1)="1",2001,IF(MID(RIGHT(S31,8),1,1)="2",2002,IF(MID(RIGHT(S31,8),1,1)="3",2003,IF(MID(RIGHT(S31,8),1,1)="4",2004,IF(MID(RIGHT(S31,8),1,1)="5",2005,IF(MID(RIGHT(S31,8),1,1)="6",2006,IF(MID(RIGHT(S31,8),1,1)="7",2007,IF(MID(RIGHT(S31,8),1,1)="8",2008,IF(MID(RIGHT(S31,8),1,1)="9",2009,IF(MID(RIGHT(S31,8),1,1)="A",2010,IF(MID(RIGHT(S31,8),1,1)="B",2011,IF(MID(RIGHT(S31,8),1,1)="C",2012,IF(MID(RIGHT(S31,8),1,1)="D",2013,IF(MID(RIGHT(S31,8),1,1)="E",2014,IF(MID(RIGHT(S31,8),1,1)="F",2015,IF(MID(RIGHT(S31,8),1,1)="G",2016,IF(MID(RIGHT(S31,8),1,1)="H",2017,IF(MID(RIGHT(S31,8),1,1)="J",2018,IF(MID(RIGHT(S31,8),1,1)="K",2019,IF(MID(RIGHT(S31,8),1,1)="L",2020,""))))))))))))))))))))))))))))))</f>
        <v>2019</v>
      </c>
      <c r="S31" s="882" t="s">
        <v>15155</v>
      </c>
      <c r="T31" s="882">
        <v>2185</v>
      </c>
      <c r="U31" s="891">
        <v>45601</v>
      </c>
      <c r="V31" s="1761">
        <v>45627</v>
      </c>
      <c r="W31" s="1762" t="s">
        <v>16002</v>
      </c>
      <c r="X31" s="1763" t="s">
        <v>15091</v>
      </c>
    </row>
    <row r="32" spans="1:24" ht="26.25" customHeight="1">
      <c r="A32" s="881"/>
      <c r="B32" s="882"/>
      <c r="C32" s="882" t="s">
        <v>12775</v>
      </c>
      <c r="D32" s="882" t="s">
        <v>15066</v>
      </c>
      <c r="E32" s="882"/>
      <c r="F32" s="882"/>
      <c r="G32" s="882"/>
      <c r="H32" s="882"/>
      <c r="I32" s="882" t="s">
        <v>15067</v>
      </c>
      <c r="J32" s="882"/>
      <c r="K32" s="889" t="s">
        <v>8304</v>
      </c>
      <c r="L32" s="882" t="s">
        <v>15190</v>
      </c>
      <c r="M32" s="2924"/>
      <c r="N32" s="73" t="s">
        <v>12794</v>
      </c>
      <c r="O32" s="882" t="s">
        <v>15120</v>
      </c>
      <c r="P32" s="882"/>
      <c r="Q32" s="882" t="s">
        <v>363</v>
      </c>
      <c r="R32" s="882">
        <f>IF(MID(RIGHT(S32,8),1,1)="M",2021,IF(MID(RIGHT(S32,8),1,1)="N",2022,IF(MID(RIGHT(S32,8),1,1)="P",2023,IF(MID(RIGHT(S32,8),1,1)="R",2024,IF(MID(RIGHT(S32,8),1,1)="S",1995,IF(MID(RIGHT(S32,8),1,1)="T",1996,IF(MID(RIGHT(S32,8),1,1)="V",1997,IF(MID(RIGHT(S32,8),1,1)="W",1998,IF(MID(RIGHT(S32,8),1,1)="X",1999,IF(MID(RIGHT(S32,8),1,1)="Y",2000,IF(MID(RIGHT(S32,8),1,1)="1",2001,IF(MID(RIGHT(S32,8),1,1)="2",2002,IF(MID(RIGHT(S32,8),1,1)="3",2003,IF(MID(RIGHT(S32,8),1,1)="4",2004,IF(MID(RIGHT(S32,8),1,1)="5",2005,IF(MID(RIGHT(S32,8),1,1)="6",2006,IF(MID(RIGHT(S32,8),1,1)="7",2007,IF(MID(RIGHT(S32,8),1,1)="8",2008,IF(MID(RIGHT(S32,8),1,1)="9",2009,IF(MID(RIGHT(S32,8),1,1)="A",2010,IF(MID(RIGHT(S32,8),1,1)="B",2011,IF(MID(RIGHT(S32,8),1,1)="C",2012,IF(MID(RIGHT(S32,8),1,1)="D",2013,IF(MID(RIGHT(S32,8),1,1)="E",2014,IF(MID(RIGHT(S32,8),1,1)="F",2015,IF(MID(RIGHT(S32,8),1,1)="G",2016,IF(MID(RIGHT(S32,8),1,1)="H",2017,IF(MID(RIGHT(S32,8),1,1)="J",2018,IF(MID(RIGHT(S32,8),1,1)="K",2019,IF(MID(RIGHT(S32,8),1,1)="L",2020,""))))))))))))))))))))))))))))))</f>
        <v>2019</v>
      </c>
      <c r="S32" s="882" t="s">
        <v>15156</v>
      </c>
      <c r="T32" s="882">
        <v>2120</v>
      </c>
      <c r="U32" s="885">
        <v>45602</v>
      </c>
      <c r="V32" s="891">
        <v>45638</v>
      </c>
      <c r="W32" s="911"/>
      <c r="X32" s="888"/>
    </row>
    <row r="33" spans="1:24" ht="26.25" customHeight="1">
      <c r="A33" s="881"/>
      <c r="B33" s="882"/>
      <c r="C33" s="882" t="s">
        <v>15089</v>
      </c>
      <c r="D33" s="882" t="s">
        <v>191</v>
      </c>
      <c r="E33" s="882"/>
      <c r="F33" s="882"/>
      <c r="G33" s="882"/>
      <c r="H33" s="882"/>
      <c r="I33" s="882"/>
      <c r="J33" s="882"/>
      <c r="K33" s="889" t="s">
        <v>9460</v>
      </c>
      <c r="L33" s="882"/>
      <c r="M33" s="882"/>
      <c r="N33" s="73" t="s">
        <v>15126</v>
      </c>
      <c r="O33" s="882" t="s">
        <v>15120</v>
      </c>
      <c r="P33" s="882"/>
      <c r="Q33" s="882"/>
      <c r="R33" s="882" t="str">
        <f>IF(MID(RIGHT(S33,8),1,1)="M",2021,IF(MID(RIGHT(S33,8),1,1)="N",2022,IF(MID(RIGHT(S33,8),1,1)="P",2023,IF(MID(RIGHT(S33,8),1,1)="R",2024,IF(MID(RIGHT(S33,8),1,1)="S",1995,IF(MID(RIGHT(S33,8),1,1)="T",1996,IF(MID(RIGHT(S33,8),1,1)="V",1997,IF(MID(RIGHT(S33,8),1,1)="W",1998,IF(MID(RIGHT(S33,8),1,1)="X",1999,IF(MID(RIGHT(S33,8),1,1)="Y",2000,IF(MID(RIGHT(S33,8),1,1)="1",2001,IF(MID(RIGHT(S33,8),1,1)="2",2002,IF(MID(RIGHT(S33,8),1,1)="3",2003,IF(MID(RIGHT(S33,8),1,1)="4",2004,IF(MID(RIGHT(S33,8),1,1)="5",2005,IF(MID(RIGHT(S33,8),1,1)="6",2006,IF(MID(RIGHT(S33,8),1,1)="7",2007,IF(MID(RIGHT(S33,8),1,1)="8",2008,IF(MID(RIGHT(S33,8),1,1)="9",2009,IF(MID(RIGHT(S33,8),1,1)="A",2010,IF(MID(RIGHT(S33,8),1,1)="B",2011,IF(MID(RIGHT(S33,8),1,1)="C",2012,IF(MID(RIGHT(S33,8),1,1)="D",2013,IF(MID(RIGHT(S33,8),1,1)="E",2014,IF(MID(RIGHT(S33,8),1,1)="F",2015,IF(MID(RIGHT(S33,8),1,1)="G",2016,IF(MID(RIGHT(S33,8),1,1)="H",2017,IF(MID(RIGHT(S33,8),1,1)="J",2018,IF(MID(RIGHT(S33,8),1,1)="K",2019,IF(MID(RIGHT(S33,8),1,1)="L",2020,""))))))))))))))))))))))))))))))</f>
        <v/>
      </c>
      <c r="S33" s="882"/>
      <c r="T33" s="882"/>
      <c r="U33" s="885"/>
      <c r="V33" s="891">
        <v>45642</v>
      </c>
      <c r="W33" s="911"/>
      <c r="X33" s="888" t="s">
        <v>15121</v>
      </c>
    </row>
    <row r="34" spans="1:24" ht="26.25" customHeight="1">
      <c r="A34" s="881"/>
      <c r="B34" s="882"/>
      <c r="C34" s="882" t="s">
        <v>15090</v>
      </c>
      <c r="D34" s="882" t="s">
        <v>191</v>
      </c>
      <c r="E34" s="882"/>
      <c r="F34" s="882"/>
      <c r="G34" s="882"/>
      <c r="H34" s="882"/>
      <c r="I34" s="882"/>
      <c r="J34" s="882"/>
      <c r="K34" s="890"/>
      <c r="L34" s="882"/>
      <c r="M34" s="882"/>
      <c r="N34" s="882"/>
      <c r="O34" s="882"/>
      <c r="P34" s="882"/>
      <c r="Q34" s="882"/>
      <c r="R34" s="882"/>
      <c r="S34" s="883" t="s">
        <v>189</v>
      </c>
      <c r="T34" s="883">
        <v>3840</v>
      </c>
      <c r="U34" s="885"/>
      <c r="V34" s="891">
        <v>45643</v>
      </c>
      <c r="W34" s="887"/>
      <c r="X34" s="888" t="s">
        <v>15127</v>
      </c>
    </row>
    <row r="35" spans="1:24" ht="26.25" customHeight="1">
      <c r="A35" s="881"/>
      <c r="B35" s="882"/>
      <c r="C35" s="882" t="s">
        <v>10098</v>
      </c>
      <c r="D35" s="882" t="s">
        <v>191</v>
      </c>
      <c r="E35" s="882"/>
      <c r="F35" s="882"/>
      <c r="G35" s="882"/>
      <c r="H35" s="882"/>
      <c r="I35" s="882"/>
      <c r="J35" s="882"/>
      <c r="K35" s="890"/>
      <c r="L35" s="882"/>
      <c r="M35" s="2559" t="s">
        <v>10944</v>
      </c>
      <c r="N35" s="2560"/>
      <c r="O35" s="2560"/>
      <c r="P35" s="2561"/>
      <c r="Q35" s="882"/>
      <c r="R35" s="882"/>
      <c r="S35" s="883" t="s">
        <v>2472</v>
      </c>
      <c r="T35" s="883">
        <f>SUM(T30:T34)</f>
        <v>10435</v>
      </c>
      <c r="U35" s="891"/>
      <c r="V35" s="891">
        <v>45644</v>
      </c>
      <c r="W35" s="887"/>
      <c r="X35" s="888" t="s">
        <v>16001</v>
      </c>
    </row>
    <row r="36" spans="1:24" ht="26.25" customHeight="1" thickBot="1">
      <c r="A36" s="892"/>
      <c r="B36" s="893"/>
      <c r="C36" s="893" t="s">
        <v>10099</v>
      </c>
      <c r="D36" s="893" t="s">
        <v>4036</v>
      </c>
      <c r="E36" s="893"/>
      <c r="F36" s="893"/>
      <c r="G36" s="893"/>
      <c r="H36" s="893"/>
      <c r="I36" s="893"/>
      <c r="J36" s="893"/>
      <c r="K36" s="611" t="s">
        <v>8283</v>
      </c>
      <c r="L36" s="893"/>
      <c r="M36" s="893"/>
      <c r="N36" s="894"/>
      <c r="O36" s="894"/>
      <c r="P36" s="895"/>
      <c r="Q36" s="893"/>
      <c r="R36" s="893"/>
      <c r="S36" s="896"/>
      <c r="T36" s="896"/>
      <c r="U36" s="897"/>
      <c r="V36" s="898">
        <v>45648</v>
      </c>
      <c r="W36" s="899"/>
      <c r="X36" s="900"/>
    </row>
    <row r="38" spans="1:24" ht="26.25" customHeight="1" thickBot="1">
      <c r="A38" s="445"/>
      <c r="B38" s="445"/>
      <c r="C38" s="445"/>
      <c r="D38" s="445"/>
      <c r="E38" s="445"/>
      <c r="F38" s="445"/>
      <c r="G38" s="445"/>
      <c r="H38" s="445"/>
      <c r="I38" s="445"/>
      <c r="J38" s="445"/>
      <c r="K38" s="1735"/>
      <c r="L38" s="445"/>
      <c r="M38" s="1736"/>
      <c r="N38" s="446"/>
      <c r="O38" s="446"/>
      <c r="P38" s="447"/>
      <c r="Q38" s="445"/>
      <c r="R38" s="445"/>
      <c r="S38" s="445"/>
      <c r="T38" s="445"/>
      <c r="U38" s="448"/>
      <c r="V38" s="449"/>
      <c r="W38" s="450"/>
      <c r="X38" s="450"/>
    </row>
    <row r="39" spans="1:24" ht="26.25" customHeight="1">
      <c r="A39" s="1004" t="s">
        <v>2709</v>
      </c>
      <c r="B39" s="1005"/>
      <c r="C39" s="1802" t="s">
        <v>26</v>
      </c>
      <c r="D39" s="1005" t="s">
        <v>190</v>
      </c>
      <c r="E39" s="1005" t="s">
        <v>191</v>
      </c>
      <c r="F39" s="1005" t="s">
        <v>191</v>
      </c>
      <c r="G39" s="1005" t="s">
        <v>191</v>
      </c>
      <c r="H39" s="1485"/>
      <c r="I39" s="1005" t="s">
        <v>15135</v>
      </c>
      <c r="J39" s="1005" t="s">
        <v>15150</v>
      </c>
      <c r="K39" s="1011" t="s">
        <v>15136</v>
      </c>
      <c r="L39" s="1806" t="s">
        <v>15301</v>
      </c>
      <c r="M39" s="2915" t="s">
        <v>15197</v>
      </c>
      <c r="N39" s="1806"/>
      <c r="O39" s="1869" t="s">
        <v>15175</v>
      </c>
      <c r="P39" s="1852" t="s">
        <v>15600</v>
      </c>
      <c r="Q39" s="1005" t="s">
        <v>15198</v>
      </c>
      <c r="R39" s="1005">
        <f t="shared" ref="R39:R48" si="0">IF(MID(RIGHT(S39,8),1,1)="M",2021,IF(MID(RIGHT(S39,8),1,1)="N",2022,IF(MID(RIGHT(S39,8),1,1)="P",2023,IF(MID(RIGHT(S39,8),1,1)="R",2024,IF(MID(RIGHT(S39,8),1,1)="S",1995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2016</v>
      </c>
      <c r="S39" s="1005" t="s">
        <v>15166</v>
      </c>
      <c r="T39" s="1005">
        <v>1630</v>
      </c>
      <c r="U39" s="1412">
        <v>45603</v>
      </c>
      <c r="V39" s="1016">
        <f>U39+50</f>
        <v>45653</v>
      </c>
      <c r="W39" s="1017">
        <v>1550</v>
      </c>
      <c r="X39" s="1018">
        <f t="shared" ref="X39:X48" si="1">W39+50</f>
        <v>1600</v>
      </c>
    </row>
    <row r="40" spans="1:24" ht="26.25" customHeight="1">
      <c r="A40" s="1006"/>
      <c r="B40" s="1007"/>
      <c r="C40" s="1803"/>
      <c r="D40" s="1007"/>
      <c r="E40" s="1007" t="s">
        <v>191</v>
      </c>
      <c r="F40" s="1007" t="s">
        <v>191</v>
      </c>
      <c r="G40" s="1007" t="s">
        <v>191</v>
      </c>
      <c r="H40" s="1493"/>
      <c r="I40" s="1007"/>
      <c r="J40" s="1794" t="s">
        <v>15310</v>
      </c>
      <c r="K40" s="1013" t="s">
        <v>15187</v>
      </c>
      <c r="L40" s="1818" t="s">
        <v>15302</v>
      </c>
      <c r="M40" s="2916"/>
      <c r="N40" s="1818"/>
      <c r="O40" s="1870" t="s">
        <v>15175</v>
      </c>
      <c r="P40" s="1879" t="s">
        <v>15600</v>
      </c>
      <c r="Q40" s="1007" t="s">
        <v>15162</v>
      </c>
      <c r="R40" s="1007">
        <f t="shared" si="0"/>
        <v>2015</v>
      </c>
      <c r="S40" s="1007" t="s">
        <v>15167</v>
      </c>
      <c r="T40" s="1007">
        <v>1520</v>
      </c>
      <c r="U40" s="1023">
        <v>45605</v>
      </c>
      <c r="V40" s="1020">
        <v>45657</v>
      </c>
      <c r="W40" s="1021">
        <v>1550</v>
      </c>
      <c r="X40" s="1022">
        <f t="shared" si="1"/>
        <v>1600</v>
      </c>
    </row>
    <row r="41" spans="1:24" ht="26.25" customHeight="1">
      <c r="A41" s="1566"/>
      <c r="B41" s="1565"/>
      <c r="C41" s="1803"/>
      <c r="D41" s="1565"/>
      <c r="E41" s="1007" t="s">
        <v>191</v>
      </c>
      <c r="F41" s="1007" t="s">
        <v>191</v>
      </c>
      <c r="G41" s="1007" t="s">
        <v>191</v>
      </c>
      <c r="H41" s="1493"/>
      <c r="I41" s="1565"/>
      <c r="J41" s="1546"/>
      <c r="K41" s="1563"/>
      <c r="L41" s="1818" t="s">
        <v>15303</v>
      </c>
      <c r="M41" s="2916"/>
      <c r="N41" s="1013"/>
      <c r="O41" s="1012" t="s">
        <v>15176</v>
      </c>
      <c r="P41" s="1879" t="s">
        <v>15600</v>
      </c>
      <c r="Q41" s="1565" t="s">
        <v>15163</v>
      </c>
      <c r="R41" s="1007">
        <f t="shared" si="0"/>
        <v>2015</v>
      </c>
      <c r="S41" s="1565" t="s">
        <v>15168</v>
      </c>
      <c r="T41" s="1565">
        <v>1600</v>
      </c>
      <c r="U41" s="1569"/>
      <c r="V41" s="1857">
        <v>45653</v>
      </c>
      <c r="W41" s="1021">
        <v>1650</v>
      </c>
      <c r="X41" s="1022">
        <f t="shared" si="1"/>
        <v>1700</v>
      </c>
    </row>
    <row r="42" spans="1:24" ht="26.25" customHeight="1">
      <c r="A42" s="1006"/>
      <c r="B42" s="1007"/>
      <c r="C42" s="1803"/>
      <c r="D42" s="1007"/>
      <c r="E42" s="1007" t="s">
        <v>191</v>
      </c>
      <c r="F42" s="1007" t="s">
        <v>191</v>
      </c>
      <c r="G42" s="1007" t="s">
        <v>191</v>
      </c>
      <c r="H42" s="1493"/>
      <c r="I42" s="1007"/>
      <c r="J42" s="1546" t="s">
        <v>15200</v>
      </c>
      <c r="K42" s="1013"/>
      <c r="L42" s="1818" t="s">
        <v>15304</v>
      </c>
      <c r="M42" s="2916"/>
      <c r="N42" s="1013"/>
      <c r="O42" s="1871" t="s">
        <v>15175</v>
      </c>
      <c r="P42" s="1879" t="s">
        <v>15600</v>
      </c>
      <c r="Q42" s="1007" t="s">
        <v>15164</v>
      </c>
      <c r="R42" s="1007">
        <f t="shared" si="0"/>
        <v>2015</v>
      </c>
      <c r="S42" s="1007" t="s">
        <v>15169</v>
      </c>
      <c r="T42" s="1007">
        <v>1260</v>
      </c>
      <c r="U42" s="1020"/>
      <c r="V42" s="1020"/>
      <c r="W42" s="1021">
        <v>1550</v>
      </c>
      <c r="X42" s="1022">
        <f t="shared" si="1"/>
        <v>1600</v>
      </c>
    </row>
    <row r="43" spans="1:24" ht="26.25" customHeight="1">
      <c r="A43" s="1553"/>
      <c r="B43" s="1546"/>
      <c r="C43" s="1803"/>
      <c r="D43" s="1007"/>
      <c r="E43" s="1007" t="s">
        <v>191</v>
      </c>
      <c r="F43" s="1007" t="s">
        <v>191</v>
      </c>
      <c r="G43" s="1007" t="s">
        <v>191</v>
      </c>
      <c r="H43" s="1493"/>
      <c r="I43" s="1546"/>
      <c r="J43" s="1007"/>
      <c r="K43" s="1545"/>
      <c r="L43" s="1818" t="s">
        <v>15305</v>
      </c>
      <c r="M43" s="2916"/>
      <c r="N43" s="1013"/>
      <c r="O43" s="1871" t="s">
        <v>15175</v>
      </c>
      <c r="P43" s="1879" t="s">
        <v>15600</v>
      </c>
      <c r="Q43" s="1546" t="s">
        <v>11163</v>
      </c>
      <c r="R43" s="1007">
        <f t="shared" si="0"/>
        <v>2016</v>
      </c>
      <c r="S43" s="1007" t="s">
        <v>15170</v>
      </c>
      <c r="T43" s="1546">
        <v>1350</v>
      </c>
      <c r="U43" s="1555"/>
      <c r="V43" s="1555"/>
      <c r="W43" s="1021">
        <v>1550</v>
      </c>
      <c r="X43" s="1022">
        <f t="shared" si="1"/>
        <v>1600</v>
      </c>
    </row>
    <row r="44" spans="1:24" ht="26.25" customHeight="1">
      <c r="A44" s="1553"/>
      <c r="B44" s="1546"/>
      <c r="C44" s="1803"/>
      <c r="D44" s="1546"/>
      <c r="E44" s="1007" t="s">
        <v>191</v>
      </c>
      <c r="F44" s="1007" t="s">
        <v>191</v>
      </c>
      <c r="G44" s="1007" t="s">
        <v>191</v>
      </c>
      <c r="H44" s="1493"/>
      <c r="I44" s="1546"/>
      <c r="J44" s="1546"/>
      <c r="K44" s="1545"/>
      <c r="L44" s="2756" t="s">
        <v>15306</v>
      </c>
      <c r="M44" s="2916"/>
      <c r="N44" s="2756"/>
      <c r="O44" s="2959" t="s">
        <v>15175</v>
      </c>
      <c r="P44" s="2912" t="s">
        <v>15600</v>
      </c>
      <c r="Q44" s="1007" t="s">
        <v>10664</v>
      </c>
      <c r="R44" s="1007">
        <f t="shared" si="0"/>
        <v>2015</v>
      </c>
      <c r="S44" s="1546" t="s">
        <v>15171</v>
      </c>
      <c r="T44" s="1546">
        <v>1516</v>
      </c>
      <c r="U44" s="1555"/>
      <c r="V44" s="1555"/>
      <c r="W44" s="1021">
        <v>1550</v>
      </c>
      <c r="X44" s="1022">
        <f t="shared" si="1"/>
        <v>1600</v>
      </c>
    </row>
    <row r="45" spans="1:24" ht="26.25" customHeight="1">
      <c r="A45" s="1553"/>
      <c r="B45" s="1546"/>
      <c r="C45" s="1803"/>
      <c r="D45" s="1546"/>
      <c r="E45" s="1007" t="s">
        <v>191</v>
      </c>
      <c r="F45" s="1007" t="s">
        <v>191</v>
      </c>
      <c r="G45" s="1007" t="s">
        <v>191</v>
      </c>
      <c r="H45" s="1493"/>
      <c r="I45" s="1546"/>
      <c r="J45" s="1546"/>
      <c r="K45" s="1545"/>
      <c r="L45" s="2757"/>
      <c r="M45" s="2916"/>
      <c r="N45" s="2757"/>
      <c r="O45" s="2960"/>
      <c r="P45" s="2914"/>
      <c r="Q45" s="1565" t="s">
        <v>10664</v>
      </c>
      <c r="R45" s="1007">
        <f t="shared" si="0"/>
        <v>2015</v>
      </c>
      <c r="S45" s="1546" t="s">
        <v>15172</v>
      </c>
      <c r="T45" s="1546">
        <v>1516</v>
      </c>
      <c r="U45" s="1555"/>
      <c r="V45" s="1555"/>
      <c r="W45" s="1021">
        <v>1550</v>
      </c>
      <c r="X45" s="1022">
        <f t="shared" si="1"/>
        <v>1600</v>
      </c>
    </row>
    <row r="46" spans="1:24" ht="26.25" customHeight="1">
      <c r="A46" s="1553"/>
      <c r="B46" s="1546"/>
      <c r="C46" s="1803"/>
      <c r="D46" s="1546"/>
      <c r="E46" s="1007" t="s">
        <v>191</v>
      </c>
      <c r="F46" s="1007" t="s">
        <v>191</v>
      </c>
      <c r="G46" s="1007" t="s">
        <v>191</v>
      </c>
      <c r="H46" s="1493"/>
      <c r="I46" s="1546"/>
      <c r="J46" s="1546"/>
      <c r="K46" s="1545"/>
      <c r="L46" s="1545" t="s">
        <v>15307</v>
      </c>
      <c r="M46" s="2916"/>
      <c r="N46" s="1545"/>
      <c r="O46" s="1871" t="s">
        <v>15175</v>
      </c>
      <c r="P46" s="1879" t="s">
        <v>15600</v>
      </c>
      <c r="Q46" s="1007" t="s">
        <v>10664</v>
      </c>
      <c r="R46" s="1007">
        <f t="shared" si="0"/>
        <v>2015</v>
      </c>
      <c r="S46" s="1007" t="s">
        <v>15173</v>
      </c>
      <c r="T46" s="1546">
        <v>1516</v>
      </c>
      <c r="U46" s="1555"/>
      <c r="V46" s="1555"/>
      <c r="W46" s="1021">
        <v>1550</v>
      </c>
      <c r="X46" s="1022">
        <f t="shared" si="1"/>
        <v>1600</v>
      </c>
    </row>
    <row r="47" spans="1:24" ht="26.25" customHeight="1">
      <c r="A47" s="1553"/>
      <c r="B47" s="1546"/>
      <c r="C47" s="1803"/>
      <c r="D47" s="1546"/>
      <c r="E47" s="1007" t="s">
        <v>191</v>
      </c>
      <c r="F47" s="1007" t="s">
        <v>191</v>
      </c>
      <c r="G47" s="1007" t="s">
        <v>191</v>
      </c>
      <c r="H47" s="1493"/>
      <c r="I47" s="1546"/>
      <c r="J47" s="1546"/>
      <c r="K47" s="1545"/>
      <c r="L47" s="1545" t="s">
        <v>15308</v>
      </c>
      <c r="M47" s="2916"/>
      <c r="N47" s="1545"/>
      <c r="O47" s="1871" t="s">
        <v>15175</v>
      </c>
      <c r="P47" s="1879" t="s">
        <v>15600</v>
      </c>
      <c r="Q47" s="1007" t="s">
        <v>9021</v>
      </c>
      <c r="R47" s="1007">
        <f t="shared" si="0"/>
        <v>2016</v>
      </c>
      <c r="S47" s="1007" t="s">
        <v>15196</v>
      </c>
      <c r="T47" s="1546">
        <v>1810</v>
      </c>
      <c r="U47" s="1555"/>
      <c r="V47" s="1555"/>
      <c r="W47" s="1021">
        <v>1550</v>
      </c>
      <c r="X47" s="1691">
        <f t="shared" si="1"/>
        <v>1600</v>
      </c>
    </row>
    <row r="48" spans="1:24" ht="26.25" customHeight="1">
      <c r="A48" s="1553"/>
      <c r="B48" s="1546"/>
      <c r="C48" s="1803"/>
      <c r="D48" s="1546"/>
      <c r="E48" s="1007" t="s">
        <v>191</v>
      </c>
      <c r="F48" s="1007" t="s">
        <v>191</v>
      </c>
      <c r="G48" s="1007" t="s">
        <v>191</v>
      </c>
      <c r="H48" s="1493"/>
      <c r="I48" s="1546"/>
      <c r="J48" s="1546"/>
      <c r="K48" s="1545"/>
      <c r="L48" s="1545" t="s">
        <v>15309</v>
      </c>
      <c r="M48" s="2917"/>
      <c r="N48" s="1545"/>
      <c r="O48" s="1871" t="s">
        <v>15175</v>
      </c>
      <c r="P48" s="1879" t="s">
        <v>15600</v>
      </c>
      <c r="Q48" s="1007" t="s">
        <v>11163</v>
      </c>
      <c r="R48" s="1007">
        <f t="shared" si="0"/>
        <v>2015</v>
      </c>
      <c r="S48" s="1007" t="s">
        <v>15174</v>
      </c>
      <c r="T48" s="1546">
        <v>1350</v>
      </c>
      <c r="U48" s="1555"/>
      <c r="V48" s="1555"/>
      <c r="W48" s="1021">
        <v>1550</v>
      </c>
      <c r="X48" s="1691">
        <f t="shared" si="1"/>
        <v>1600</v>
      </c>
    </row>
    <row r="49" spans="1:24" ht="26.25" customHeight="1">
      <c r="A49" s="1553"/>
      <c r="B49" s="1546"/>
      <c r="C49" s="1791" t="s">
        <v>3121</v>
      </c>
      <c r="D49" s="1546"/>
      <c r="E49" s="1546"/>
      <c r="F49" s="1546"/>
      <c r="G49" s="1546"/>
      <c r="H49" s="1007"/>
      <c r="I49" s="1546"/>
      <c r="J49" s="1546"/>
      <c r="K49" s="1545"/>
      <c r="L49" s="425" t="s">
        <v>3359</v>
      </c>
      <c r="M49" s="1545"/>
      <c r="N49" s="1013"/>
      <c r="O49" s="1545"/>
      <c r="P49" s="1879"/>
      <c r="Q49" s="1546"/>
      <c r="R49" s="1546"/>
      <c r="S49" s="1546"/>
      <c r="T49" s="1546"/>
      <c r="U49" s="1555"/>
      <c r="V49" s="1555"/>
      <c r="W49" s="1851">
        <f>SUM(W39:W48)-10*100</f>
        <v>14600</v>
      </c>
      <c r="X49" s="1558">
        <f>SUM(X39:X48)</f>
        <v>16100</v>
      </c>
    </row>
    <row r="50" spans="1:24" ht="26.25" customHeight="1" thickBot="1">
      <c r="A50" s="1008"/>
      <c r="B50" s="1009"/>
      <c r="C50" s="1009"/>
      <c r="D50" s="1009"/>
      <c r="E50" s="1009"/>
      <c r="F50" s="1009"/>
      <c r="G50" s="1009"/>
      <c r="H50" s="1009"/>
      <c r="I50" s="1009"/>
      <c r="J50" s="1009"/>
      <c r="K50" s="611" t="s">
        <v>15028</v>
      </c>
      <c r="L50" s="1009"/>
      <c r="M50" s="1009"/>
      <c r="N50" s="1014"/>
      <c r="O50" s="1014"/>
      <c r="P50" s="1025"/>
      <c r="Q50" s="1009"/>
      <c r="R50" s="1009"/>
      <c r="S50" s="1026"/>
      <c r="T50" s="1026"/>
      <c r="U50" s="1027"/>
      <c r="V50" s="1028"/>
      <c r="W50" s="1028"/>
      <c r="X50" s="1028"/>
    </row>
    <row r="52" spans="1:24" ht="26.25" customHeight="1" thickBot="1"/>
    <row r="53" spans="1:24" ht="26.25" customHeight="1">
      <c r="A53" s="456" t="s">
        <v>188</v>
      </c>
      <c r="B53" s="457"/>
      <c r="C53" s="457" t="s">
        <v>10329</v>
      </c>
      <c r="D53" s="457" t="s">
        <v>190</v>
      </c>
      <c r="E53" s="457" t="s">
        <v>15160</v>
      </c>
      <c r="F53" s="457" t="s">
        <v>191</v>
      </c>
      <c r="G53" s="457" t="s">
        <v>191</v>
      </c>
      <c r="H53" s="477"/>
      <c r="I53" s="457" t="s">
        <v>126</v>
      </c>
      <c r="J53" s="457" t="s">
        <v>15016</v>
      </c>
      <c r="K53" s="458" t="s">
        <v>12321</v>
      </c>
      <c r="L53" s="457" t="s">
        <v>15188</v>
      </c>
      <c r="M53" s="2879" t="s">
        <v>15145</v>
      </c>
      <c r="N53" s="458" t="s">
        <v>15251</v>
      </c>
      <c r="O53" s="458" t="s">
        <v>15191</v>
      </c>
      <c r="P53" s="459" t="s">
        <v>16998</v>
      </c>
      <c r="Q53" s="457" t="s">
        <v>361</v>
      </c>
      <c r="R53" s="457">
        <v>2016</v>
      </c>
      <c r="S53" s="457" t="s">
        <v>15140</v>
      </c>
      <c r="T53" s="457">
        <v>2345</v>
      </c>
      <c r="U53" s="460">
        <v>45606</v>
      </c>
      <c r="V53" s="460">
        <v>45666</v>
      </c>
      <c r="W53" s="462">
        <v>3400</v>
      </c>
      <c r="X53" s="463">
        <v>4590</v>
      </c>
    </row>
    <row r="54" spans="1:24" ht="26.25" customHeight="1">
      <c r="A54" s="464"/>
      <c r="B54" s="143"/>
      <c r="C54" s="320" t="s">
        <v>13509</v>
      </c>
      <c r="D54" s="143"/>
      <c r="E54" s="143"/>
      <c r="F54" s="143"/>
      <c r="G54" s="143"/>
      <c r="H54" s="143"/>
      <c r="I54" s="143" t="s">
        <v>3598</v>
      </c>
      <c r="J54" s="412" t="s">
        <v>15124</v>
      </c>
      <c r="K54" s="169" t="s">
        <v>10395</v>
      </c>
      <c r="L54" s="427" t="s">
        <v>3603</v>
      </c>
      <c r="M54" s="2867"/>
      <c r="N54" s="73" t="s">
        <v>7287</v>
      </c>
      <c r="O54" s="1666"/>
      <c r="P54" s="1666"/>
      <c r="Q54" s="143" t="s">
        <v>378</v>
      </c>
      <c r="R54" s="143">
        <v>2015</v>
      </c>
      <c r="S54" s="143" t="s">
        <v>15141</v>
      </c>
      <c r="T54" s="143">
        <v>2020</v>
      </c>
      <c r="U54" s="146">
        <v>45607</v>
      </c>
      <c r="V54" s="168">
        <v>45680</v>
      </c>
      <c r="W54" s="147" t="s">
        <v>15275</v>
      </c>
      <c r="X54" s="466" t="s">
        <v>15271</v>
      </c>
    </row>
    <row r="55" spans="1:24" ht="26.25" customHeight="1">
      <c r="A55" s="464"/>
      <c r="B55" s="143"/>
      <c r="C55" s="143" t="s">
        <v>12776</v>
      </c>
      <c r="D55" s="143" t="s">
        <v>15123</v>
      </c>
      <c r="E55" s="143"/>
      <c r="F55" s="143"/>
      <c r="G55" s="143"/>
      <c r="H55" s="143"/>
      <c r="I55" s="143"/>
      <c r="J55" s="425" t="s">
        <v>3281</v>
      </c>
      <c r="K55" s="144" t="s">
        <v>8282</v>
      </c>
      <c r="L55" s="143" t="s">
        <v>15189</v>
      </c>
      <c r="M55" s="2867"/>
      <c r="N55" s="73" t="s">
        <v>14447</v>
      </c>
      <c r="O55" s="143"/>
      <c r="P55" s="143"/>
      <c r="Q55" s="143" t="s">
        <v>2715</v>
      </c>
      <c r="R55" s="143">
        <v>2016</v>
      </c>
      <c r="S55" s="143" t="s">
        <v>15142</v>
      </c>
      <c r="T55" s="143">
        <v>1985</v>
      </c>
      <c r="U55" s="168"/>
      <c r="V55" s="168">
        <v>45681</v>
      </c>
      <c r="W55" s="1449"/>
      <c r="X55" s="466"/>
    </row>
    <row r="56" spans="1:24" ht="26.25" customHeight="1">
      <c r="A56" s="464"/>
      <c r="B56" s="143"/>
      <c r="C56" s="143" t="s">
        <v>12778</v>
      </c>
      <c r="D56" s="143" t="s">
        <v>15123</v>
      </c>
      <c r="E56" s="143"/>
      <c r="F56" s="143"/>
      <c r="G56" s="143"/>
      <c r="H56" s="143"/>
      <c r="I56" s="143"/>
      <c r="J56" s="143"/>
      <c r="K56" s="144" t="s">
        <v>4071</v>
      </c>
      <c r="L56" s="143"/>
      <c r="M56" s="2868"/>
      <c r="N56" s="73" t="s">
        <v>12674</v>
      </c>
      <c r="O56" s="143"/>
      <c r="P56" s="143"/>
      <c r="Q56" s="143" t="s">
        <v>375</v>
      </c>
      <c r="R56" s="143">
        <v>2016</v>
      </c>
      <c r="S56" s="143" t="s">
        <v>15143</v>
      </c>
      <c r="T56" s="143">
        <v>1675</v>
      </c>
      <c r="U56" s="168"/>
      <c r="V56" s="168">
        <v>45666</v>
      </c>
      <c r="W56" s="147"/>
      <c r="X56" s="466"/>
    </row>
    <row r="57" spans="1:24" ht="26.25" customHeight="1">
      <c r="A57" s="464"/>
      <c r="B57" s="143"/>
      <c r="C57" s="143" t="s">
        <v>13047</v>
      </c>
      <c r="D57" s="143" t="s">
        <v>191</v>
      </c>
      <c r="E57" s="143"/>
      <c r="F57" s="143"/>
      <c r="G57" s="143"/>
      <c r="H57" s="143"/>
      <c r="I57" s="143"/>
      <c r="J57" s="143"/>
      <c r="K57" s="144"/>
      <c r="L57" s="143"/>
      <c r="M57" s="2559" t="s">
        <v>11304</v>
      </c>
      <c r="N57" s="2560"/>
      <c r="O57" s="2561"/>
      <c r="P57" s="143"/>
      <c r="Q57" s="143"/>
      <c r="R57" s="143"/>
      <c r="S57" s="148" t="s">
        <v>189</v>
      </c>
      <c r="T57" s="148">
        <v>3700</v>
      </c>
      <c r="U57" s="146"/>
      <c r="V57" s="168">
        <v>45667</v>
      </c>
      <c r="W57" s="147"/>
      <c r="X57" s="466"/>
    </row>
    <row r="58" spans="1:24" ht="26.25" customHeight="1">
      <c r="A58" s="464"/>
      <c r="B58" s="143"/>
      <c r="C58" s="143" t="s">
        <v>10002</v>
      </c>
      <c r="D58" s="143" t="s">
        <v>191</v>
      </c>
      <c r="E58" s="143"/>
      <c r="F58" s="143"/>
      <c r="G58" s="143"/>
      <c r="H58" s="143"/>
      <c r="I58" s="143"/>
      <c r="J58" s="143" t="s">
        <v>2627</v>
      </c>
      <c r="K58" s="144"/>
      <c r="L58" s="143"/>
      <c r="M58" s="143"/>
      <c r="N58" s="143"/>
      <c r="O58" s="143"/>
      <c r="P58" s="143"/>
      <c r="Q58" s="143"/>
      <c r="R58" s="143"/>
      <c r="S58" s="148" t="s">
        <v>2472</v>
      </c>
      <c r="T58" s="148">
        <f>SUM(T53:T57)</f>
        <v>11725</v>
      </c>
      <c r="U58" s="168"/>
      <c r="V58" s="168">
        <v>45682</v>
      </c>
      <c r="W58" s="147"/>
      <c r="X58" s="466"/>
    </row>
    <row r="59" spans="1:24" ht="26.25" customHeight="1" thickBot="1">
      <c r="A59" s="467"/>
      <c r="B59" s="468"/>
      <c r="C59" s="468" t="s">
        <v>13824</v>
      </c>
      <c r="D59" s="468" t="s">
        <v>4036</v>
      </c>
      <c r="E59" s="468"/>
      <c r="F59" s="468"/>
      <c r="G59" s="468"/>
      <c r="H59" s="468"/>
      <c r="I59" s="468"/>
      <c r="J59" s="555" t="s">
        <v>2745</v>
      </c>
      <c r="K59" s="611" t="s">
        <v>15028</v>
      </c>
      <c r="L59" s="468"/>
      <c r="M59" s="468"/>
      <c r="N59" s="470"/>
      <c r="O59" s="470"/>
      <c r="P59" s="471"/>
      <c r="Q59" s="468"/>
      <c r="R59" s="468"/>
      <c r="S59" s="471"/>
      <c r="T59" s="471"/>
      <c r="U59" s="473"/>
      <c r="V59" s="474">
        <v>45687</v>
      </c>
      <c r="W59" s="475"/>
      <c r="X59" s="476"/>
    </row>
    <row r="61" spans="1:24" ht="26.25" customHeight="1" thickBot="1">
      <c r="A61" s="445"/>
      <c r="B61" s="445"/>
      <c r="C61" s="445"/>
      <c r="D61" s="445"/>
      <c r="E61" s="445"/>
      <c r="F61" s="445"/>
      <c r="G61" s="445"/>
      <c r="H61" s="445"/>
      <c r="I61" s="445"/>
      <c r="J61" s="445"/>
      <c r="K61" s="446"/>
      <c r="L61" s="445"/>
      <c r="M61" s="445"/>
      <c r="N61" s="446"/>
      <c r="O61" s="446"/>
      <c r="P61" s="447"/>
      <c r="Q61" s="445"/>
      <c r="R61" s="445"/>
      <c r="S61" s="445"/>
      <c r="T61" s="445"/>
      <c r="U61" s="448"/>
      <c r="V61" s="449"/>
      <c r="W61" s="450"/>
      <c r="X61" s="450"/>
    </row>
    <row r="62" spans="1:24" ht="26.25" hidden="1" customHeight="1">
      <c r="A62" s="1348" t="s">
        <v>188</v>
      </c>
      <c r="B62" s="1349"/>
      <c r="C62" s="1349" t="s">
        <v>123</v>
      </c>
      <c r="D62" s="1349" t="s">
        <v>198</v>
      </c>
      <c r="E62" s="1349"/>
      <c r="F62" s="1349"/>
      <c r="G62" s="1349"/>
      <c r="H62" s="1489"/>
      <c r="I62" s="1349" t="s">
        <v>126</v>
      </c>
      <c r="J62" s="1349" t="s">
        <v>15098</v>
      </c>
      <c r="K62" s="1350" t="s">
        <v>131</v>
      </c>
      <c r="L62" s="1349"/>
      <c r="M62" s="1351"/>
      <c r="N62" s="1350"/>
      <c r="O62" s="1350"/>
      <c r="P62" s="1351"/>
      <c r="Q62" s="1349" t="s">
        <v>15116</v>
      </c>
      <c r="R62" s="1349">
        <f>IF(MID(RIGHT(S62,8),1,1)="M",2021,IF(MID(RIGHT(S62,8),1,1)="N",2022,IF(MID(RIGHT(S62,8),1,1)="P",2023,IF(MID(RIGHT(S62,8),1,1)="R",2024,IF(MID(RIGHT(S62,8),1,1)="S",1995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>2016</v>
      </c>
      <c r="S62" s="1349" t="s">
        <v>15085</v>
      </c>
      <c r="T62" s="1349"/>
      <c r="U62" s="1352">
        <v>45605</v>
      </c>
      <c r="V62" s="1352">
        <v>45670</v>
      </c>
      <c r="W62" s="1353"/>
      <c r="X62" s="1354">
        <v>1050</v>
      </c>
    </row>
    <row r="63" spans="1:24" ht="26.25" hidden="1" customHeight="1">
      <c r="A63" s="1355"/>
      <c r="B63" s="208"/>
      <c r="C63" s="320" t="s">
        <v>13513</v>
      </c>
      <c r="D63" s="208"/>
      <c r="E63" s="208"/>
      <c r="F63" s="208"/>
      <c r="G63" s="208"/>
      <c r="H63" s="208"/>
      <c r="I63" s="208" t="s">
        <v>194</v>
      </c>
      <c r="J63" s="412" t="s">
        <v>15104</v>
      </c>
      <c r="K63" s="215" t="s">
        <v>211</v>
      </c>
      <c r="L63" s="425" t="s">
        <v>3603</v>
      </c>
      <c r="M63" s="2442" t="s">
        <v>3301</v>
      </c>
      <c r="N63" s="2443"/>
      <c r="O63" s="2444"/>
      <c r="P63" s="210"/>
      <c r="Q63" s="208" t="s">
        <v>1661</v>
      </c>
      <c r="R63" s="208">
        <f>IF(MID(RIGHT(S63,8),1,1)="M",2021,IF(MID(RIGHT(S63,8),1,1)="N",2022,IF(MID(RIGHT(S63,8),1,1)="P",2023,IF(MID(RIGHT(S63,8),1,1)="R",2024,IF(MID(RIGHT(S63,8),1,1)="S",1995,IF(MID(RIGHT(S63,8),1,1)="T",1996,IF(MID(RIGHT(S63,8),1,1)="V",1997,IF(MID(RIGHT(S63,8),1,1)="W",1998,IF(MID(RIGHT(S63,8),1,1)="X",1999,IF(MID(RIGHT(S63,8),1,1)="Y",2000,IF(MID(RIGHT(S63,8),1,1)="1",2001,IF(MID(RIGHT(S63,8),1,1)="2",2002,IF(MID(RIGHT(S63,8),1,1)="3",2003,IF(MID(RIGHT(S63,8),1,1)="4",2004,IF(MID(RIGHT(S63,8),1,1)="5",2005,IF(MID(RIGHT(S63,8),1,1)="6",2006,IF(MID(RIGHT(S63,8),1,1)="7",2007,IF(MID(RIGHT(S63,8),1,1)="8",2008,IF(MID(RIGHT(S63,8),1,1)="9",2009,IF(MID(RIGHT(S63,8),1,1)="A",2010,IF(MID(RIGHT(S63,8),1,1)="B",2011,IF(MID(RIGHT(S63,8),1,1)="C",2012,IF(MID(RIGHT(S63,8),1,1)="D",2013,IF(MID(RIGHT(S63,8),1,1)="E",2014,IF(MID(RIGHT(S63,8),1,1)="F",2015,IF(MID(RIGHT(S63,8),1,1)="G",2016,IF(MID(RIGHT(S63,8),1,1)="H",2017,IF(MID(RIGHT(S63,8),1,1)="J",2018,IF(MID(RIGHT(S63,8),1,1)="K",2019,IF(MID(RIGHT(S63,8),1,1)="L",2020,""))))))))))))))))))))))))))))))</f>
        <v>2016</v>
      </c>
      <c r="S63" s="208" t="s">
        <v>15086</v>
      </c>
      <c r="T63" s="208"/>
      <c r="U63" s="212"/>
      <c r="V63" s="212"/>
      <c r="W63" s="213"/>
      <c r="X63" s="1356"/>
    </row>
    <row r="64" spans="1:24" ht="26.25" hidden="1" customHeight="1">
      <c r="A64" s="1355"/>
      <c r="B64" s="208"/>
      <c r="C64" s="208" t="s">
        <v>12776</v>
      </c>
      <c r="D64" s="208" t="s">
        <v>15105</v>
      </c>
      <c r="E64" s="208"/>
      <c r="F64" s="208"/>
      <c r="G64" s="208"/>
      <c r="H64" s="208"/>
      <c r="I64" s="208"/>
      <c r="J64" s="425" t="s">
        <v>14807</v>
      </c>
      <c r="K64" s="209" t="s">
        <v>15103</v>
      </c>
      <c r="L64" s="208"/>
      <c r="M64" s="2445"/>
      <c r="N64" s="2446"/>
      <c r="O64" s="2447"/>
      <c r="P64" s="210"/>
      <c r="Q64" s="208" t="s">
        <v>15114</v>
      </c>
      <c r="R64" s="208">
        <f>IF(MID(RIGHT(S64,8),1,1)="M",2021,IF(MID(RIGHT(S64,8),1,1)="N",2022,IF(MID(RIGHT(S64,8),1,1)="P",2023,IF(MID(RIGHT(S64,8),1,1)="R",2024,IF(MID(RIGHT(S64,8),1,1)="S",1995,IF(MID(RIGHT(S64,8),1,1)="T",1996,IF(MID(RIGHT(S64,8),1,1)="V",1997,IF(MID(RIGHT(S64,8),1,1)="W",1998,IF(MID(RIGHT(S64,8),1,1)="X",1999,IF(MID(RIGHT(S64,8),1,1)="Y",2000,IF(MID(RIGHT(S64,8),1,1)="1",2001,IF(MID(RIGHT(S64,8),1,1)="2",2002,IF(MID(RIGHT(S64,8),1,1)="3",2003,IF(MID(RIGHT(S64,8),1,1)="4",2004,IF(MID(RIGHT(S64,8),1,1)="5",2005,IF(MID(RIGHT(S64,8),1,1)="6",2006,IF(MID(RIGHT(S64,8),1,1)="7",2007,IF(MID(RIGHT(S64,8),1,1)="8",2008,IF(MID(RIGHT(S64,8),1,1)="9",2009,IF(MID(RIGHT(S64,8),1,1)="A",2010,IF(MID(RIGHT(S64,8),1,1)="B",2011,IF(MID(RIGHT(S64,8),1,1)="C",2012,IF(MID(RIGHT(S64,8),1,1)="D",2013,IF(MID(RIGHT(S64,8),1,1)="E",2014,IF(MID(RIGHT(S64,8),1,1)="F",2015,IF(MID(RIGHT(S64,8),1,1)="G",2016,IF(MID(RIGHT(S64,8),1,1)="H",2017,IF(MID(RIGHT(S64,8),1,1)="J",2018,IF(MID(RIGHT(S64,8),1,1)="K",2019,IF(MID(RIGHT(S64,8),1,1)="L",2020,""))))))))))))))))))))))))))))))</f>
        <v>2016</v>
      </c>
      <c r="S64" s="208" t="s">
        <v>15087</v>
      </c>
      <c r="T64" s="208"/>
      <c r="U64" s="212"/>
      <c r="V64" s="211"/>
      <c r="W64" s="1448"/>
      <c r="X64" s="1356"/>
    </row>
    <row r="65" spans="1:24" ht="26.25" hidden="1" customHeight="1">
      <c r="A65" s="1355"/>
      <c r="B65" s="208"/>
      <c r="C65" s="208" t="s">
        <v>12778</v>
      </c>
      <c r="D65" s="208" t="s">
        <v>191</v>
      </c>
      <c r="E65" s="208"/>
      <c r="F65" s="208"/>
      <c r="G65" s="208"/>
      <c r="H65" s="208"/>
      <c r="I65" s="208"/>
      <c r="J65" s="932" t="s">
        <v>14922</v>
      </c>
      <c r="K65" s="209" t="s">
        <v>2380</v>
      </c>
      <c r="L65" s="208"/>
      <c r="M65" s="2445"/>
      <c r="N65" s="2446"/>
      <c r="O65" s="2447"/>
      <c r="P65" s="210"/>
      <c r="Q65" s="208" t="s">
        <v>15115</v>
      </c>
      <c r="R65" s="208">
        <f>IF(MID(RIGHT(S65,8),1,1)="M",2021,IF(MID(RIGHT(S65,8),1,1)="N",2022,IF(MID(RIGHT(S65,8),1,1)="P",2023,IF(MID(RIGHT(S65,8),1,1)="R",2024,IF(MID(RIGHT(S65,8),1,1)="S",1995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>2016</v>
      </c>
      <c r="S65" s="208" t="s">
        <v>15088</v>
      </c>
      <c r="T65" s="208"/>
      <c r="U65" s="212"/>
      <c r="V65" s="211"/>
      <c r="W65" s="213"/>
      <c r="X65" s="1356"/>
    </row>
    <row r="66" spans="1:24" ht="26.25" hidden="1" customHeight="1">
      <c r="A66" s="1355"/>
      <c r="B66" s="208"/>
      <c r="C66" s="208" t="s">
        <v>13047</v>
      </c>
      <c r="D66" s="208"/>
      <c r="E66" s="208"/>
      <c r="F66" s="208"/>
      <c r="G66" s="208"/>
      <c r="H66" s="208"/>
      <c r="I66" s="208"/>
      <c r="J66" s="208"/>
      <c r="K66" s="209"/>
      <c r="L66" s="208"/>
      <c r="M66" s="2445"/>
      <c r="N66" s="2446"/>
      <c r="O66" s="2447"/>
      <c r="P66" s="210"/>
      <c r="Q66" s="208"/>
      <c r="R66" s="208"/>
      <c r="S66" s="214" t="s">
        <v>189</v>
      </c>
      <c r="T66" s="214"/>
      <c r="U66" s="211"/>
      <c r="V66" s="211"/>
      <c r="W66" s="213"/>
      <c r="X66" s="1356"/>
    </row>
    <row r="67" spans="1:24" ht="26.25" hidden="1" customHeight="1">
      <c r="A67" s="1355"/>
      <c r="B67" s="208"/>
      <c r="C67" s="208" t="s">
        <v>14745</v>
      </c>
      <c r="D67" s="208"/>
      <c r="E67" s="208"/>
      <c r="F67" s="208"/>
      <c r="G67" s="208"/>
      <c r="H67" s="208"/>
      <c r="I67" s="208"/>
      <c r="J67" s="208"/>
      <c r="K67" s="209"/>
      <c r="L67" s="208"/>
      <c r="M67" s="2448"/>
      <c r="N67" s="2449"/>
      <c r="O67" s="2450"/>
      <c r="P67" s="208"/>
      <c r="Q67" s="208"/>
      <c r="R67" s="208"/>
      <c r="S67" s="214" t="s">
        <v>2472</v>
      </c>
      <c r="T67" s="214">
        <f>SUM(T62:T66)</f>
        <v>0</v>
      </c>
      <c r="U67" s="211"/>
      <c r="V67" s="617"/>
      <c r="W67" s="213"/>
      <c r="X67" s="1356"/>
    </row>
    <row r="68" spans="1:24" ht="26.25" hidden="1" customHeight="1" thickBot="1">
      <c r="A68" s="1357"/>
      <c r="B68" s="1358"/>
      <c r="C68" s="1358" t="s">
        <v>11849</v>
      </c>
      <c r="D68" s="1358"/>
      <c r="E68" s="1358"/>
      <c r="F68" s="1358"/>
      <c r="G68" s="1358"/>
      <c r="H68" s="1358"/>
      <c r="I68" s="1358"/>
      <c r="J68" s="1358"/>
      <c r="K68" s="611" t="s">
        <v>15028</v>
      </c>
      <c r="L68" s="1358"/>
      <c r="M68" s="1358"/>
      <c r="N68" s="1359"/>
      <c r="O68" s="1359"/>
      <c r="P68" s="1360"/>
      <c r="Q68" s="1358"/>
      <c r="R68" s="1358"/>
      <c r="S68" s="1361"/>
      <c r="T68" s="1361"/>
      <c r="U68" s="1362"/>
      <c r="V68" s="1363"/>
      <c r="W68" s="1364"/>
      <c r="X68" s="1365"/>
    </row>
    <row r="69" spans="1:24" ht="26.25" customHeight="1">
      <c r="A69" s="1348" t="s">
        <v>188</v>
      </c>
      <c r="B69" s="1349"/>
      <c r="C69" s="1349" t="s">
        <v>123</v>
      </c>
      <c r="D69" s="1349" t="s">
        <v>198</v>
      </c>
      <c r="E69" s="1349" t="s">
        <v>15160</v>
      </c>
      <c r="F69" s="1349" t="s">
        <v>191</v>
      </c>
      <c r="G69" s="1349" t="s">
        <v>191</v>
      </c>
      <c r="H69" s="1489"/>
      <c r="I69" s="1349" t="s">
        <v>126</v>
      </c>
      <c r="J69" s="1349" t="s">
        <v>15016</v>
      </c>
      <c r="K69" s="1350" t="s">
        <v>135</v>
      </c>
      <c r="L69" s="1349" t="s">
        <v>15128</v>
      </c>
      <c r="M69" s="2895" t="s">
        <v>15144</v>
      </c>
      <c r="N69" s="1350" t="s">
        <v>15252</v>
      </c>
      <c r="O69" s="1350" t="s">
        <v>15194</v>
      </c>
      <c r="P69" s="1351" t="s">
        <v>15276</v>
      </c>
      <c r="Q69" s="1349" t="s">
        <v>589</v>
      </c>
      <c r="R69" s="1349">
        <f>IF(MID(RIGHT(S69,8),1,1)="M",2021,IF(MID(RIGHT(S69,8),1,1)="N",2022,IF(MID(RIGHT(S69,8),1,1)="P",2023,IF(MID(RIGHT(S69,8),1,1)="R",2024,IF(MID(RIGHT(S69,8),1,1)="S",1995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>2016</v>
      </c>
      <c r="S69" s="1349" t="s">
        <v>15086</v>
      </c>
      <c r="T69" s="1349">
        <v>1575</v>
      </c>
      <c r="U69" s="1352">
        <v>45606</v>
      </c>
      <c r="V69" s="1352">
        <v>45666</v>
      </c>
      <c r="W69" s="1353"/>
      <c r="X69" s="1354">
        <v>1050</v>
      </c>
    </row>
    <row r="70" spans="1:24" ht="26.25" customHeight="1">
      <c r="A70" s="1355"/>
      <c r="B70" s="208"/>
      <c r="C70" s="320" t="s">
        <v>13513</v>
      </c>
      <c r="D70" s="208"/>
      <c r="E70" s="208"/>
      <c r="F70" s="208"/>
      <c r="G70" s="208"/>
      <c r="H70" s="208"/>
      <c r="I70" s="208" t="s">
        <v>194</v>
      </c>
      <c r="J70" s="412" t="s">
        <v>15119</v>
      </c>
      <c r="K70" s="215" t="s">
        <v>211</v>
      </c>
      <c r="L70" s="425" t="s">
        <v>3603</v>
      </c>
      <c r="M70" s="2896"/>
      <c r="N70" s="73" t="s">
        <v>2435</v>
      </c>
      <c r="O70" s="209"/>
      <c r="P70" s="210"/>
      <c r="Q70" s="208" t="s">
        <v>4685</v>
      </c>
      <c r="R70" s="208">
        <f>IF(MID(RIGHT(S70,8),1,1)="M",2021,IF(MID(RIGHT(S70,8),1,1)="N",2022,IF(MID(RIGHT(S70,8),1,1)="P",2023,IF(MID(RIGHT(S70,8),1,1)="R",2024,IF(MID(RIGHT(S70,8),1,1)="S",1995,IF(MID(RIGHT(S70,8),1,1)="T",1996,IF(MID(RIGHT(S70,8),1,1)="V",1997,IF(MID(RIGHT(S70,8),1,1)="W",1998,IF(MID(RIGHT(S70,8),1,1)="X",1999,IF(MID(RIGHT(S70,8),1,1)="Y",2000,IF(MID(RIGHT(S70,8),1,1)="1",2001,IF(MID(RIGHT(S70,8),1,1)="2",2002,IF(MID(RIGHT(S70,8),1,1)="3",2003,IF(MID(RIGHT(S70,8),1,1)="4",2004,IF(MID(RIGHT(S70,8),1,1)="5",2005,IF(MID(RIGHT(S70,8),1,1)="6",2006,IF(MID(RIGHT(S70,8),1,1)="7",2007,IF(MID(RIGHT(S70,8),1,1)="8",2008,IF(MID(RIGHT(S70,8),1,1)="9",2009,IF(MID(RIGHT(S70,8),1,1)="A",2010,IF(MID(RIGHT(S70,8),1,1)="B",2011,IF(MID(RIGHT(S70,8),1,1)="C",2012,IF(MID(RIGHT(S70,8),1,1)="D",2013,IF(MID(RIGHT(S70,8),1,1)="E",2014,IF(MID(RIGHT(S70,8),1,1)="F",2015,IF(MID(RIGHT(S70,8),1,1)="G",2016,IF(MID(RIGHT(S70,8),1,1)="H",2017,IF(MID(RIGHT(S70,8),1,1)="J",2018,IF(MID(RIGHT(S70,8),1,1)="K",2019,IF(MID(RIGHT(S70,8),1,1)="L",2020,""))))))))))))))))))))))))))))))</f>
        <v>2016</v>
      </c>
      <c r="S70" s="208" t="s">
        <v>15085</v>
      </c>
      <c r="T70" s="208">
        <v>2030</v>
      </c>
      <c r="U70" s="212">
        <v>45607</v>
      </c>
      <c r="V70" s="211">
        <v>45680</v>
      </c>
      <c r="W70" s="213" t="s">
        <v>15275</v>
      </c>
      <c r="X70" s="1356" t="s">
        <v>15271</v>
      </c>
    </row>
    <row r="71" spans="1:24" ht="26.25" customHeight="1">
      <c r="A71" s="1355"/>
      <c r="B71" s="208"/>
      <c r="C71" s="208" t="s">
        <v>12776</v>
      </c>
      <c r="D71" s="208" t="s">
        <v>15123</v>
      </c>
      <c r="E71" s="208"/>
      <c r="F71" s="208"/>
      <c r="G71" s="208"/>
      <c r="H71" s="208"/>
      <c r="I71" s="208"/>
      <c r="J71" s="425" t="s">
        <v>15117</v>
      </c>
      <c r="K71" s="209" t="s">
        <v>15122</v>
      </c>
      <c r="L71" s="208"/>
      <c r="M71" s="2896"/>
      <c r="N71" s="73" t="s">
        <v>4260</v>
      </c>
      <c r="O71" s="209"/>
      <c r="P71" s="210"/>
      <c r="Q71" s="208" t="s">
        <v>520</v>
      </c>
      <c r="R71" s="208">
        <f>IF(MID(RIGHT(S71,8),1,1)="M",2021,IF(MID(RIGHT(S71,8),1,1)="N",2022,IF(MID(RIGHT(S71,8),1,1)="P",2023,IF(MID(RIGHT(S71,8),1,1)="R",2024,IF(MID(RIGHT(S71,8),1,1)="S",1995,IF(MID(RIGHT(S71,8),1,1)="T",1996,IF(MID(RIGHT(S71,8),1,1)="V",1997,IF(MID(RIGHT(S71,8),1,1)="W",1998,IF(MID(RIGHT(S71,8),1,1)="X",1999,IF(MID(RIGHT(S71,8),1,1)="Y",2000,IF(MID(RIGHT(S71,8),1,1)="1",2001,IF(MID(RIGHT(S71,8),1,1)="2",2002,IF(MID(RIGHT(S71,8),1,1)="3",2003,IF(MID(RIGHT(S71,8),1,1)="4",2004,IF(MID(RIGHT(S71,8),1,1)="5",2005,IF(MID(RIGHT(S71,8),1,1)="6",2006,IF(MID(RIGHT(S71,8),1,1)="7",2007,IF(MID(RIGHT(S71,8),1,1)="8",2008,IF(MID(RIGHT(S71,8),1,1)="9",2009,IF(MID(RIGHT(S71,8),1,1)="A",2010,IF(MID(RIGHT(S71,8),1,1)="B",2011,IF(MID(RIGHT(S71,8),1,1)="C",2012,IF(MID(RIGHT(S71,8),1,1)="D",2013,IF(MID(RIGHT(S71,8),1,1)="E",2014,IF(MID(RIGHT(S71,8),1,1)="F",2015,IF(MID(RIGHT(S71,8),1,1)="G",2016,IF(MID(RIGHT(S71,8),1,1)="H",2017,IF(MID(RIGHT(S71,8),1,1)="J",2018,IF(MID(RIGHT(S71,8),1,1)="K",2019,IF(MID(RIGHT(S71,8),1,1)="L",2020,""))))))))))))))))))))))))))))))</f>
        <v>2016</v>
      </c>
      <c r="S71" s="208" t="s">
        <v>15087</v>
      </c>
      <c r="T71" s="208">
        <v>2345</v>
      </c>
      <c r="U71" s="212"/>
      <c r="V71" s="211">
        <v>45681</v>
      </c>
      <c r="W71" s="1448"/>
      <c r="X71" s="1356"/>
    </row>
    <row r="72" spans="1:24" ht="26.25" customHeight="1">
      <c r="A72" s="1355"/>
      <c r="B72" s="208"/>
      <c r="C72" s="208" t="s">
        <v>12778</v>
      </c>
      <c r="D72" s="208" t="s">
        <v>15123</v>
      </c>
      <c r="E72" s="208"/>
      <c r="F72" s="208"/>
      <c r="G72" s="208"/>
      <c r="H72" s="208"/>
      <c r="I72" s="208"/>
      <c r="J72" s="932" t="s">
        <v>3281</v>
      </c>
      <c r="K72" s="209" t="s">
        <v>8972</v>
      </c>
      <c r="L72" s="208"/>
      <c r="M72" s="2897"/>
      <c r="N72" s="73" t="s">
        <v>11765</v>
      </c>
      <c r="O72" s="209"/>
      <c r="P72" s="210"/>
      <c r="Q72" s="208" t="s">
        <v>2093</v>
      </c>
      <c r="R72" s="208">
        <f>IF(MID(RIGHT(S72,8),1,1)="M",2021,IF(MID(RIGHT(S72,8),1,1)="N",2022,IF(MID(RIGHT(S72,8),1,1)="P",2023,IF(MID(RIGHT(S72,8),1,1)="R",2024,IF(MID(RIGHT(S72,8),1,1)="S",1995,IF(MID(RIGHT(S72,8),1,1)="T",1996,IF(MID(RIGHT(S72,8),1,1)="V",1997,IF(MID(RIGHT(S72,8),1,1)="W",1998,IF(MID(RIGHT(S72,8),1,1)="X",1999,IF(MID(RIGHT(S72,8),1,1)="Y",2000,IF(MID(RIGHT(S72,8),1,1)="1",2001,IF(MID(RIGHT(S72,8),1,1)="2",2002,IF(MID(RIGHT(S72,8),1,1)="3",2003,IF(MID(RIGHT(S72,8),1,1)="4",2004,IF(MID(RIGHT(S72,8),1,1)="5",2005,IF(MID(RIGHT(S72,8),1,1)="6",2006,IF(MID(RIGHT(S72,8),1,1)="7",2007,IF(MID(RIGHT(S72,8),1,1)="8",2008,IF(MID(RIGHT(S72,8),1,1)="9",2009,IF(MID(RIGHT(S72,8),1,1)="A",2010,IF(MID(RIGHT(S72,8),1,1)="B",2011,IF(MID(RIGHT(S72,8),1,1)="C",2012,IF(MID(RIGHT(S72,8),1,1)="D",2013,IF(MID(RIGHT(S72,8),1,1)="E",2014,IF(MID(RIGHT(S72,8),1,1)="F",2015,IF(MID(RIGHT(S72,8),1,1)="G",2016,IF(MID(RIGHT(S72,8),1,1)="H",2017,IF(MID(RIGHT(S72,8),1,1)="J",2018,IF(MID(RIGHT(S72,8),1,1)="K",2019,IF(MID(RIGHT(S72,8),1,1)="L",2020,""))))))))))))))))))))))))))))))</f>
        <v>2016</v>
      </c>
      <c r="S72" s="208" t="s">
        <v>15088</v>
      </c>
      <c r="T72" s="208">
        <v>1845</v>
      </c>
      <c r="U72" s="212"/>
      <c r="V72" s="211">
        <v>45666</v>
      </c>
      <c r="W72" s="213"/>
      <c r="X72" s="1356"/>
    </row>
    <row r="73" spans="1:24" ht="26.25" customHeight="1">
      <c r="A73" s="1355"/>
      <c r="B73" s="208"/>
      <c r="C73" s="208" t="s">
        <v>13047</v>
      </c>
      <c r="D73" s="208" t="s">
        <v>15123</v>
      </c>
      <c r="E73" s="208"/>
      <c r="F73" s="208"/>
      <c r="G73" s="208"/>
      <c r="H73" s="208"/>
      <c r="I73" s="208"/>
      <c r="J73" s="208"/>
      <c r="K73" s="209"/>
      <c r="L73" s="208"/>
      <c r="M73" s="208"/>
      <c r="N73" s="73" t="s">
        <v>15118</v>
      </c>
      <c r="O73" s="208"/>
      <c r="P73" s="210"/>
      <c r="Q73" s="208"/>
      <c r="R73" s="208"/>
      <c r="S73" s="214" t="s">
        <v>189</v>
      </c>
      <c r="T73" s="214">
        <v>3700</v>
      </c>
      <c r="U73" s="211"/>
      <c r="V73" s="211">
        <v>45667</v>
      </c>
      <c r="W73" s="213"/>
      <c r="X73" s="1356"/>
    </row>
    <row r="74" spans="1:24" ht="26.25" customHeight="1">
      <c r="A74" s="1355"/>
      <c r="B74" s="208"/>
      <c r="C74" s="208" t="s">
        <v>15161</v>
      </c>
      <c r="D74" s="208" t="s">
        <v>191</v>
      </c>
      <c r="E74" s="208"/>
      <c r="F74" s="208"/>
      <c r="G74" s="208"/>
      <c r="H74" s="208"/>
      <c r="I74" s="208"/>
      <c r="J74" s="1861"/>
      <c r="K74" s="209"/>
      <c r="L74" s="208"/>
      <c r="M74" s="2559" t="s">
        <v>8707</v>
      </c>
      <c r="N74" s="2560"/>
      <c r="O74" s="2560"/>
      <c r="P74" s="2561"/>
      <c r="Q74" s="208"/>
      <c r="R74" s="208"/>
      <c r="S74" s="214" t="s">
        <v>2472</v>
      </c>
      <c r="T74" s="214">
        <f>SUM(T69:T73)</f>
        <v>11495</v>
      </c>
      <c r="U74" s="211"/>
      <c r="V74" s="211">
        <v>45682</v>
      </c>
      <c r="W74" s="213"/>
      <c r="X74" s="1356"/>
    </row>
    <row r="75" spans="1:24" ht="26.25" customHeight="1" thickBot="1">
      <c r="A75" s="1357"/>
      <c r="B75" s="1358"/>
      <c r="C75" s="1358" t="s">
        <v>2472</v>
      </c>
      <c r="D75" s="1358" t="s">
        <v>4036</v>
      </c>
      <c r="E75" s="1358"/>
      <c r="F75" s="1358"/>
      <c r="G75" s="1358"/>
      <c r="H75" s="1358"/>
      <c r="I75" s="1358"/>
      <c r="J75" s="1358"/>
      <c r="K75" s="611" t="s">
        <v>15028</v>
      </c>
      <c r="L75" s="1358"/>
      <c r="M75" s="1358"/>
      <c r="N75" s="1359"/>
      <c r="O75" s="1359"/>
      <c r="P75" s="1360"/>
      <c r="Q75" s="1358"/>
      <c r="R75" s="1358"/>
      <c r="S75" s="1361"/>
      <c r="T75" s="1361"/>
      <c r="U75" s="1362"/>
      <c r="V75" s="1363">
        <v>45687</v>
      </c>
      <c r="W75" s="1364"/>
      <c r="X75" s="1365"/>
    </row>
    <row r="76" spans="1:24" ht="26.25" hidden="1" customHeight="1"/>
    <row r="77" spans="1:24" ht="26.25" hidden="1" customHeight="1" thickBot="1"/>
    <row r="78" spans="1:24" ht="26.25" hidden="1" customHeight="1">
      <c r="A78" s="699" t="s">
        <v>188</v>
      </c>
      <c r="B78" s="700"/>
      <c r="C78" s="700" t="s">
        <v>154</v>
      </c>
      <c r="D78" s="700" t="s">
        <v>190</v>
      </c>
      <c r="E78" s="700"/>
      <c r="F78" s="700"/>
      <c r="G78" s="700"/>
      <c r="H78" s="700"/>
      <c r="I78" s="700" t="s">
        <v>14794</v>
      </c>
      <c r="J78" s="715" t="s">
        <v>15016</v>
      </c>
      <c r="K78" s="700" t="s">
        <v>12321</v>
      </c>
      <c r="L78" s="715"/>
      <c r="M78" s="715"/>
      <c r="N78" s="701"/>
      <c r="O78" s="701"/>
      <c r="P78" s="702"/>
      <c r="Q78" s="700"/>
      <c r="R78" s="700" t="str">
        <f>IF(MID(RIGHT(S78,8),1,1)="M",2021,IF(MID(RIGHT(S78,8),1,1)="N",2022,IF(MID(RIGHT(S78,8),1,1)="P",2023,IF(MID(RIGHT(S78,8),1,1)="R",2024,IF(MID(RIGHT(S78,8),1,1)="S",1995,IF(MID(RIGHT(S78,8),1,1)="T",1996,IF(MID(RIGHT(S78,8),1,1)="V",1997,IF(MID(RIGHT(S78,8),1,1)="W",1998,IF(MID(RIGHT(S78,8),1,1)="X",1999,IF(MID(RIGHT(S78,8),1,1)="Y",2000,IF(MID(RIGHT(S78,8),1,1)="1",2001,IF(MID(RIGHT(S78,8),1,1)="2",2002,IF(MID(RIGHT(S78,8),1,1)="3",2003,IF(MID(RIGHT(S78,8),1,1)="4",2004,IF(MID(RIGHT(S78,8),1,1)="5",2005,IF(MID(RIGHT(S78,8),1,1)="6",2006,IF(MID(RIGHT(S78,8),1,1)="7",2007,IF(MID(RIGHT(S78,8),1,1)="8",2008,IF(MID(RIGHT(S78,8),1,1)="9",2009,IF(MID(RIGHT(S78,8),1,1)="A",2010,IF(MID(RIGHT(S78,8),1,1)="B",2011,IF(MID(RIGHT(S78,8),1,1)="C",2012,IF(MID(RIGHT(S78,8),1,1)="D",2013,IF(MID(RIGHT(S78,8),1,1)="E",2014,IF(MID(RIGHT(S78,8),1,1)="F",2015,IF(MID(RIGHT(S78,8),1,1)="G",2016,IF(MID(RIGHT(S78,8),1,1)="H",2017,IF(MID(RIGHT(S78,8),1,1)="J",2018,IF(MID(RIGHT(S78,8),1,1)="K",2019,IF(MID(RIGHT(S78,8),1,1)="L",2020,""))))))))))))))))))))))))))))))</f>
        <v/>
      </c>
      <c r="S78" s="700"/>
      <c r="T78" s="700"/>
      <c r="U78" s="716">
        <v>45605</v>
      </c>
      <c r="V78" s="716">
        <v>45666</v>
      </c>
      <c r="W78" s="703">
        <v>3400</v>
      </c>
      <c r="X78" s="704">
        <v>6900</v>
      </c>
    </row>
    <row r="79" spans="1:24" ht="26.25" hidden="1" customHeight="1">
      <c r="A79" s="705"/>
      <c r="B79" s="278"/>
      <c r="C79" s="320" t="s">
        <v>9313</v>
      </c>
      <c r="D79" s="278"/>
      <c r="E79" s="278"/>
      <c r="F79" s="278"/>
      <c r="G79" s="278"/>
      <c r="H79" s="278"/>
      <c r="I79" s="278" t="s">
        <v>3598</v>
      </c>
      <c r="J79" s="317" t="s">
        <v>15027</v>
      </c>
      <c r="K79" s="280" t="s">
        <v>195</v>
      </c>
      <c r="L79" s="425" t="s">
        <v>3603</v>
      </c>
      <c r="M79" s="2970" t="s">
        <v>3301</v>
      </c>
      <c r="N79" s="2971"/>
      <c r="O79" s="2972"/>
      <c r="P79" s="278"/>
      <c r="Q79" s="278"/>
      <c r="R79" s="278" t="str">
        <f>IF(MID(RIGHT(S79,8),1,1)="M",2021,IF(MID(RIGHT(S79,8),1,1)="N",2022,IF(MID(RIGHT(S79,8),1,1)="P",2023,IF(MID(RIGHT(S79,8),1,1)="R",2024,IF(MID(RIGHT(S79,8),1,1)="S",1995,IF(MID(RIGHT(S79,8),1,1)="T",1996,IF(MID(RIGHT(S79,8),1,1)="V",1997,IF(MID(RIGHT(S79,8),1,1)="W",1998,IF(MID(RIGHT(S79,8),1,1)="X",1999,IF(MID(RIGHT(S79,8),1,1)="Y",2000,IF(MID(RIGHT(S79,8),1,1)="1",2001,IF(MID(RIGHT(S79,8),1,1)="2",2002,IF(MID(RIGHT(S79,8),1,1)="3",2003,IF(MID(RIGHT(S79,8),1,1)="4",2004,IF(MID(RIGHT(S79,8),1,1)="5",2005,IF(MID(RIGHT(S79,8),1,1)="6",2006,IF(MID(RIGHT(S79,8),1,1)="7",2007,IF(MID(RIGHT(S79,8),1,1)="8",2008,IF(MID(RIGHT(S79,8),1,1)="9",2009,IF(MID(RIGHT(S79,8),1,1)="A",2010,IF(MID(RIGHT(S79,8),1,1)="B",2011,IF(MID(RIGHT(S79,8),1,1)="C",2012,IF(MID(RIGHT(S79,8),1,1)="D",2013,IF(MID(RIGHT(S79,8),1,1)="E",2014,IF(MID(RIGHT(S79,8),1,1)="F",2015,IF(MID(RIGHT(S79,8),1,1)="G",2016,IF(MID(RIGHT(S79,8),1,1)="H",2017,IF(MID(RIGHT(S79,8),1,1)="J",2018,IF(MID(RIGHT(S79,8),1,1)="K",2019,IF(MID(RIGHT(S79,8),1,1)="L",2020,""))))))))))))))))))))))))))))))</f>
        <v/>
      </c>
      <c r="S79" s="278"/>
      <c r="T79" s="278"/>
      <c r="U79" s="420">
        <v>45606</v>
      </c>
      <c r="V79" s="420"/>
      <c r="W79" s="283"/>
      <c r="X79" s="706"/>
    </row>
    <row r="80" spans="1:24" ht="26.25" hidden="1" customHeight="1">
      <c r="A80" s="705"/>
      <c r="B80" s="278"/>
      <c r="C80" s="278" t="s">
        <v>12775</v>
      </c>
      <c r="D80" s="278" t="s">
        <v>191</v>
      </c>
      <c r="E80" s="278"/>
      <c r="F80" s="278"/>
      <c r="G80" s="278"/>
      <c r="H80" s="278"/>
      <c r="I80" s="720"/>
      <c r="J80" s="425" t="s">
        <v>3281</v>
      </c>
      <c r="K80" s="278"/>
      <c r="L80" s="278"/>
      <c r="M80" s="2973"/>
      <c r="N80" s="2974"/>
      <c r="O80" s="2975"/>
      <c r="P80" s="278"/>
      <c r="Q80" s="278"/>
      <c r="R80" s="278" t="str">
        <f>IF(MID(RIGHT(S80,8),1,1)="M",2021,IF(MID(RIGHT(S80,8),1,1)="N",2022,IF(MID(RIGHT(S80,8),1,1)="P",2023,IF(MID(RIGHT(S80,8),1,1)="R",2024,IF(MID(RIGHT(S80,8),1,1)="S",1995,IF(MID(RIGHT(S80,8),1,1)="T",1996,IF(MID(RIGHT(S80,8),1,1)="V",1997,IF(MID(RIGHT(S80,8),1,1)="W",1998,IF(MID(RIGHT(S80,8),1,1)="X",1999,IF(MID(RIGHT(S80,8),1,1)="Y",2000,IF(MID(RIGHT(S80,8),1,1)="1",2001,IF(MID(RIGHT(S80,8),1,1)="2",2002,IF(MID(RIGHT(S80,8),1,1)="3",2003,IF(MID(RIGHT(S80,8),1,1)="4",2004,IF(MID(RIGHT(S80,8),1,1)="5",2005,IF(MID(RIGHT(S80,8),1,1)="6",2006,IF(MID(RIGHT(S80,8),1,1)="7",2007,IF(MID(RIGHT(S80,8),1,1)="8",2008,IF(MID(RIGHT(S80,8),1,1)="9",2009,IF(MID(RIGHT(S80,8),1,1)="A",2010,IF(MID(RIGHT(S80,8),1,1)="B",2011,IF(MID(RIGHT(S80,8),1,1)="C",2012,IF(MID(RIGHT(S80,8),1,1)="D",2013,IF(MID(RIGHT(S80,8),1,1)="E",2014,IF(MID(RIGHT(S80,8),1,1)="F",2015,IF(MID(RIGHT(S80,8),1,1)="G",2016,IF(MID(RIGHT(S80,8),1,1)="H",2017,IF(MID(RIGHT(S80,8),1,1)="J",2018,IF(MID(RIGHT(S80,8),1,1)="K",2019,IF(MID(RIGHT(S80,8),1,1)="L",2020,""))))))))))))))))))))))))))))))</f>
        <v/>
      </c>
      <c r="S80" s="278"/>
      <c r="T80" s="278"/>
      <c r="U80" s="420"/>
      <c r="V80" s="719"/>
      <c r="W80" s="283">
        <v>1800</v>
      </c>
      <c r="X80" s="706"/>
    </row>
    <row r="81" spans="1:24" ht="26.25" hidden="1" customHeight="1">
      <c r="A81" s="705"/>
      <c r="B81" s="278"/>
      <c r="C81" s="278" t="s">
        <v>12777</v>
      </c>
      <c r="D81" s="278"/>
      <c r="E81" s="278"/>
      <c r="F81" s="278"/>
      <c r="G81" s="278"/>
      <c r="H81" s="278"/>
      <c r="I81" s="720"/>
      <c r="J81" s="720"/>
      <c r="K81" s="278" t="s">
        <v>8972</v>
      </c>
      <c r="L81" s="188" t="s">
        <v>15000</v>
      </c>
      <c r="M81" s="2973"/>
      <c r="N81" s="2974"/>
      <c r="O81" s="2975"/>
      <c r="P81" s="280"/>
      <c r="Q81" s="278"/>
      <c r="R81" s="278" t="str">
        <f>IF(MID(RIGHT(S81,8),1,1)="M",2021,IF(MID(RIGHT(S81,8),1,1)="N",2022,IF(MID(RIGHT(S81,8),1,1)="P",2023,IF(MID(RIGHT(S81,8),1,1)="R",2024,IF(MID(RIGHT(S81,8),1,1)="S",1995,IF(MID(RIGHT(S81,8),1,1)="T",1996,IF(MID(RIGHT(S81,8),1,1)="V",1997,IF(MID(RIGHT(S81,8),1,1)="W",1998,IF(MID(RIGHT(S81,8),1,1)="X",1999,IF(MID(RIGHT(S81,8),1,1)="Y",2000,IF(MID(RIGHT(S81,8),1,1)="1",2001,IF(MID(RIGHT(S81,8),1,1)="2",2002,IF(MID(RIGHT(S81,8),1,1)="3",2003,IF(MID(RIGHT(S81,8),1,1)="4",2004,IF(MID(RIGHT(S81,8),1,1)="5",2005,IF(MID(RIGHT(S81,8),1,1)="6",2006,IF(MID(RIGHT(S81,8),1,1)="7",2007,IF(MID(RIGHT(S81,8),1,1)="8",2008,IF(MID(RIGHT(S81,8),1,1)="9",2009,IF(MID(RIGHT(S81,8),1,1)="A",2010,IF(MID(RIGHT(S81,8),1,1)="B",2011,IF(MID(RIGHT(S81,8),1,1)="C",2012,IF(MID(RIGHT(S81,8),1,1)="D",2013,IF(MID(RIGHT(S81,8),1,1)="E",2014,IF(MID(RIGHT(S81,8),1,1)="F",2015,IF(MID(RIGHT(S81,8),1,1)="G",2016,IF(MID(RIGHT(S81,8),1,1)="H",2017,IF(MID(RIGHT(S81,8),1,1)="J",2018,IF(MID(RIGHT(S81,8),1,1)="K",2019,IF(MID(RIGHT(S81,8),1,1)="L",2020,""))))))))))))))))))))))))))))))</f>
        <v/>
      </c>
      <c r="S81" s="278"/>
      <c r="T81" s="278"/>
      <c r="U81" s="281"/>
      <c r="V81" s="281"/>
      <c r="W81" s="283">
        <v>500</v>
      </c>
      <c r="X81" s="721"/>
    </row>
    <row r="82" spans="1:24" ht="26.25" hidden="1" customHeight="1">
      <c r="A82" s="705"/>
      <c r="B82" s="278"/>
      <c r="C82" s="278" t="s">
        <v>14286</v>
      </c>
      <c r="D82" s="278"/>
      <c r="E82" s="278"/>
      <c r="F82" s="278"/>
      <c r="G82" s="278"/>
      <c r="H82" s="278"/>
      <c r="I82" s="278"/>
      <c r="J82" s="720"/>
      <c r="K82" s="278"/>
      <c r="L82" s="278"/>
      <c r="M82" s="2973"/>
      <c r="N82" s="2974"/>
      <c r="O82" s="2975"/>
      <c r="P82" s="278"/>
      <c r="Q82" s="278"/>
      <c r="R82" s="278"/>
      <c r="S82" s="284" t="s">
        <v>189</v>
      </c>
      <c r="T82" s="284"/>
      <c r="U82" s="281"/>
      <c r="V82" s="281"/>
      <c r="W82" s="283"/>
      <c r="X82" s="722"/>
    </row>
    <row r="83" spans="1:24" ht="26.25" hidden="1" customHeight="1">
      <c r="A83" s="705"/>
      <c r="B83" s="278"/>
      <c r="C83" s="278" t="s">
        <v>10098</v>
      </c>
      <c r="D83" s="278"/>
      <c r="E83" s="278"/>
      <c r="F83" s="278"/>
      <c r="G83" s="278"/>
      <c r="H83" s="278"/>
      <c r="I83" s="278"/>
      <c r="J83" s="278" t="s">
        <v>10957</v>
      </c>
      <c r="K83" s="278"/>
      <c r="L83" s="278"/>
      <c r="M83" s="2976"/>
      <c r="N83" s="2977"/>
      <c r="O83" s="2978"/>
      <c r="P83" s="278"/>
      <c r="Q83" s="278"/>
      <c r="R83" s="278"/>
      <c r="S83" s="284" t="s">
        <v>2472</v>
      </c>
      <c r="T83" s="284">
        <f>SUM(T78:T82)</f>
        <v>0</v>
      </c>
      <c r="U83" s="281"/>
      <c r="V83" s="281"/>
      <c r="W83" s="283">
        <f>3400+1800+500</f>
        <v>5700</v>
      </c>
      <c r="X83" s="722"/>
    </row>
    <row r="84" spans="1:24" ht="26.25" hidden="1" customHeight="1" thickBot="1">
      <c r="A84" s="1939"/>
      <c r="B84" s="1890"/>
      <c r="C84" s="1890" t="s">
        <v>14999</v>
      </c>
      <c r="D84" s="1890"/>
      <c r="E84" s="1890"/>
      <c r="F84" s="1890"/>
      <c r="G84" s="1890"/>
      <c r="H84" s="1890"/>
      <c r="I84" s="1890"/>
      <c r="J84" s="1890" t="s">
        <v>13178</v>
      </c>
      <c r="K84" s="1889" t="s">
        <v>15028</v>
      </c>
      <c r="L84" s="1891"/>
      <c r="M84" s="1891"/>
      <c r="N84" s="1890"/>
      <c r="O84" s="1890"/>
      <c r="P84" s="1892"/>
      <c r="Q84" s="1893"/>
      <c r="R84" s="1893"/>
      <c r="S84" s="1893"/>
      <c r="T84" s="1893"/>
      <c r="U84" s="1894"/>
      <c r="V84" s="1895"/>
      <c r="W84" s="1896"/>
      <c r="X84" s="1940"/>
    </row>
    <row r="86" spans="1:24" s="1375" customFormat="1" ht="26.25" customHeight="1" thickBot="1">
      <c r="A86" s="1897"/>
      <c r="B86" s="1897"/>
      <c r="C86" s="1897"/>
      <c r="D86" s="1897"/>
      <c r="E86" s="1897"/>
      <c r="F86" s="1897"/>
      <c r="G86" s="1897"/>
      <c r="H86" s="1897"/>
      <c r="I86" s="1897"/>
      <c r="J86" s="1897"/>
      <c r="K86" s="1898"/>
      <c r="L86" s="1898"/>
      <c r="M86" s="1898"/>
      <c r="N86" s="1897"/>
      <c r="O86" s="1897"/>
      <c r="P86" s="1899"/>
      <c r="Q86" s="1897"/>
      <c r="R86" s="1897"/>
      <c r="S86" s="1897"/>
      <c r="T86" s="1897"/>
      <c r="U86" s="1900"/>
      <c r="V86" s="1901"/>
      <c r="W86" s="1902"/>
      <c r="X86" s="1903"/>
    </row>
    <row r="87" spans="1:24" ht="26.25" customHeight="1">
      <c r="A87" s="1904" t="s">
        <v>188</v>
      </c>
      <c r="B87" s="1905"/>
      <c r="C87" s="1905" t="s">
        <v>15807</v>
      </c>
      <c r="D87" s="1905" t="s">
        <v>190</v>
      </c>
      <c r="E87" s="1905" t="s">
        <v>15808</v>
      </c>
      <c r="F87" s="1905" t="s">
        <v>15808</v>
      </c>
      <c r="G87" s="1905" t="s">
        <v>15808</v>
      </c>
      <c r="H87" s="1905" t="s">
        <v>15808</v>
      </c>
      <c r="I87" s="1905" t="s">
        <v>15809</v>
      </c>
      <c r="J87" s="1906" t="s">
        <v>15810</v>
      </c>
      <c r="K87" s="1907" t="s">
        <v>15811</v>
      </c>
      <c r="L87" s="1908" t="s">
        <v>15812</v>
      </c>
      <c r="M87" s="1909" t="s">
        <v>15813</v>
      </c>
      <c r="N87" s="1905" t="s">
        <v>15814</v>
      </c>
      <c r="O87" s="1909" t="s">
        <v>15815</v>
      </c>
      <c r="P87" s="1909" t="s">
        <v>15816</v>
      </c>
      <c r="Q87" s="1905" t="s">
        <v>15817</v>
      </c>
      <c r="R87" s="1905">
        <f t="shared" ref="R87:R92" si="2">IF(MID(RIGHT(S87,8),1,1)="M",2021,IF(MID(RIGHT(S87,8),1,1)="N",2022,IF(MID(RIGHT(S87,8),1,1)="P",2023,IF(MID(RIGHT(S87,8),1,1)="R",1994,IF(MID(RIGHT(S87,8),1,1)="S",1995,IF(MID(RIGHT(S87,8),1,1)="T",1996,IF(MID(RIGHT(S87,8),1,1)="V",1997,IF(MID(RIGHT(S87,8),1,1)="W",1998,IF(MID(RIGHT(S87,8),1,1)="X",1999,IF(MID(RIGHT(S87,8),1,1)="Y",2000,IF(MID(RIGHT(S87,8),1,1)="1",2001,IF(MID(RIGHT(S87,8),1,1)="2",2002,IF(MID(RIGHT(S87,8),1,1)="3",2003,IF(MID(RIGHT(S87,8),1,1)="4",2004,IF(MID(RIGHT(S87,8),1,1)="5",2005,IF(MID(RIGHT(S87,8),1,1)="6",2006,IF(MID(RIGHT(S87,8),1,1)="7",2007,IF(MID(RIGHT(S87,8),1,1)="8",2008,IF(MID(RIGHT(S87,8),1,1)="9",2009,IF(MID(RIGHT(S87,8),1,1)="A",2010,IF(MID(RIGHT(S87,8),1,1)="B",2011,IF(MID(RIGHT(S87,8),1,1)="C",2012,IF(MID(RIGHT(S87,8),1,1)="D",2013,IF(MID(RIGHT(S87,8),1,1)="E",2014,IF(MID(RIGHT(S87,8),1,1)="F",2015,IF(MID(RIGHT(S87,8),1,1)="G",2016,IF(MID(RIGHT(S87,8),1,1)="H",2017,IF(MID(RIGHT(S87,8),1,1)="J",2018,IF(MID(RIGHT(S87,8),1,1)="K",2019,IF(MID(RIGHT(S87,8),1,1)="L",2020,""))))))))))))))))))))))))))))))</f>
        <v>2021</v>
      </c>
      <c r="S87" s="1905" t="s">
        <v>15818</v>
      </c>
      <c r="T87" s="1905">
        <v>1340</v>
      </c>
      <c r="U87" s="1910">
        <v>45606</v>
      </c>
      <c r="V87" s="1910">
        <v>45641</v>
      </c>
      <c r="W87" s="1911">
        <v>4600</v>
      </c>
      <c r="X87" s="1912">
        <v>5050</v>
      </c>
    </row>
    <row r="88" spans="1:24" ht="26.25" customHeight="1">
      <c r="A88" s="1913"/>
      <c r="B88" s="1914"/>
      <c r="C88" s="1915"/>
      <c r="D88" s="1914"/>
      <c r="E88" s="1916"/>
      <c r="F88" s="1914"/>
      <c r="G88" s="1914"/>
      <c r="H88" s="1914"/>
      <c r="I88" s="1914" t="s">
        <v>2578</v>
      </c>
      <c r="J88" s="1916" t="s">
        <v>15819</v>
      </c>
      <c r="K88" s="1917" t="s">
        <v>15820</v>
      </c>
      <c r="L88" s="1918"/>
      <c r="M88" s="1918"/>
      <c r="N88" s="1914"/>
      <c r="O88" s="1918" t="s">
        <v>15821</v>
      </c>
      <c r="P88" s="1918"/>
      <c r="Q88" s="1914" t="s">
        <v>15817</v>
      </c>
      <c r="R88" s="1914">
        <f t="shared" si="2"/>
        <v>2021</v>
      </c>
      <c r="S88" s="1919" t="s">
        <v>15822</v>
      </c>
      <c r="T88" s="1914">
        <v>1340</v>
      </c>
      <c r="U88" s="1920">
        <v>45607</v>
      </c>
      <c r="V88" s="1920">
        <v>45637</v>
      </c>
      <c r="W88" s="1922"/>
      <c r="X88" s="1923"/>
    </row>
    <row r="89" spans="1:24" ht="26.25" customHeight="1">
      <c r="A89" s="1913"/>
      <c r="B89" s="1914"/>
      <c r="C89" s="1924"/>
      <c r="D89" s="1914"/>
      <c r="E89" s="1914"/>
      <c r="F89" s="1914"/>
      <c r="G89" s="1914"/>
      <c r="H89" s="1914"/>
      <c r="I89" s="1914" t="s">
        <v>15823</v>
      </c>
      <c r="J89" s="1914" t="s">
        <v>15824</v>
      </c>
      <c r="K89" s="1925" t="s">
        <v>15825</v>
      </c>
      <c r="L89" s="91" t="s">
        <v>15826</v>
      </c>
      <c r="M89" s="1918"/>
      <c r="N89" s="1914"/>
      <c r="O89" s="1918" t="s">
        <v>15827</v>
      </c>
      <c r="P89" s="2076" t="s">
        <v>16581</v>
      </c>
      <c r="Q89" s="1914" t="s">
        <v>15817</v>
      </c>
      <c r="R89" s="1914">
        <f t="shared" si="2"/>
        <v>2021</v>
      </c>
      <c r="S89" s="1919" t="s">
        <v>15828</v>
      </c>
      <c r="T89" s="1914">
        <v>1340</v>
      </c>
      <c r="U89" s="1920"/>
      <c r="V89" s="1920">
        <v>45654</v>
      </c>
      <c r="W89" s="1922"/>
      <c r="X89" s="1926"/>
    </row>
    <row r="90" spans="1:24" ht="26.25" customHeight="1">
      <c r="A90" s="1913"/>
      <c r="B90" s="1914"/>
      <c r="C90" s="1924"/>
      <c r="D90" s="1914"/>
      <c r="E90" s="1914"/>
      <c r="F90" s="1914"/>
      <c r="G90" s="1914"/>
      <c r="H90" s="1914"/>
      <c r="I90" s="1914"/>
      <c r="J90" s="1914" t="s">
        <v>15829</v>
      </c>
      <c r="K90" s="1927" t="s">
        <v>15830</v>
      </c>
      <c r="L90" s="91" t="s">
        <v>15831</v>
      </c>
      <c r="M90" s="1918"/>
      <c r="N90" s="1914"/>
      <c r="O90" s="1918"/>
      <c r="P90" s="2076" t="s">
        <v>16591</v>
      </c>
      <c r="Q90" s="1914" t="s">
        <v>15817</v>
      </c>
      <c r="R90" s="1914">
        <f t="shared" si="2"/>
        <v>2021</v>
      </c>
      <c r="S90" s="1919" t="s">
        <v>15832</v>
      </c>
      <c r="T90" s="1914">
        <v>1340</v>
      </c>
      <c r="U90" s="1920"/>
      <c r="V90" s="1920">
        <v>45653</v>
      </c>
      <c r="W90" s="1922"/>
      <c r="X90" s="1926"/>
    </row>
    <row r="91" spans="1:24" ht="26.25" customHeight="1">
      <c r="A91" s="1913"/>
      <c r="B91" s="1914"/>
      <c r="C91" s="1914"/>
      <c r="D91" s="1914"/>
      <c r="E91" s="1914"/>
      <c r="F91" s="1914"/>
      <c r="G91" s="1914"/>
      <c r="H91" s="1914"/>
      <c r="I91" s="1914"/>
      <c r="J91" s="1914"/>
      <c r="K91" s="1925"/>
      <c r="L91" s="91" t="s">
        <v>15833</v>
      </c>
      <c r="M91" s="1918"/>
      <c r="N91" s="1914"/>
      <c r="O91" s="1918"/>
      <c r="P91" s="1918"/>
      <c r="Q91" s="1914" t="s">
        <v>15817</v>
      </c>
      <c r="R91" s="1914">
        <f t="shared" si="2"/>
        <v>2021</v>
      </c>
      <c r="S91" s="1919" t="s">
        <v>15834</v>
      </c>
      <c r="T91" s="1914">
        <v>1340</v>
      </c>
      <c r="U91" s="1920"/>
      <c r="V91" s="1920">
        <v>45654</v>
      </c>
      <c r="W91" s="1928"/>
      <c r="X91" s="1926"/>
    </row>
    <row r="92" spans="1:24" ht="26.25" customHeight="1">
      <c r="A92" s="1913"/>
      <c r="B92" s="1914"/>
      <c r="C92" s="1914"/>
      <c r="D92" s="1914"/>
      <c r="E92" s="1914"/>
      <c r="F92" s="1914"/>
      <c r="G92" s="1914"/>
      <c r="H92" s="1914"/>
      <c r="I92" s="1914"/>
      <c r="J92" s="1914"/>
      <c r="K92" s="1925"/>
      <c r="L92" s="1918"/>
      <c r="M92" s="1918"/>
      <c r="N92" s="1914"/>
      <c r="O92" s="1918"/>
      <c r="P92" s="1918"/>
      <c r="Q92" s="1914" t="s">
        <v>15817</v>
      </c>
      <c r="R92" s="1914">
        <f t="shared" si="2"/>
        <v>2021</v>
      </c>
      <c r="S92" s="1929" t="s">
        <v>15835</v>
      </c>
      <c r="T92" s="1914">
        <v>1235</v>
      </c>
      <c r="U92" s="1920"/>
      <c r="V92" s="1921">
        <v>45653</v>
      </c>
      <c r="W92" s="1928"/>
      <c r="X92" s="1926"/>
    </row>
    <row r="93" spans="1:24" ht="26.25" customHeight="1">
      <c r="A93" s="1913"/>
      <c r="B93" s="1914"/>
      <c r="C93" s="1914"/>
      <c r="D93" s="1914"/>
      <c r="E93" s="1914"/>
      <c r="F93" s="1914"/>
      <c r="G93" s="1914"/>
      <c r="H93" s="1914"/>
      <c r="I93" s="1914"/>
      <c r="J93" s="1914" t="s">
        <v>15836</v>
      </c>
      <c r="K93" s="1925"/>
      <c r="L93" s="1918"/>
      <c r="M93" s="1918"/>
      <c r="N93" s="1914"/>
      <c r="O93" s="1918"/>
      <c r="P93" s="1918"/>
      <c r="Q93" s="1914"/>
      <c r="R93" s="1914"/>
      <c r="S93" s="1916" t="s">
        <v>189</v>
      </c>
      <c r="T93" s="1916">
        <v>3840</v>
      </c>
      <c r="U93" s="1920"/>
      <c r="V93" s="1921"/>
      <c r="W93" s="1928"/>
      <c r="X93" s="1926"/>
    </row>
    <row r="94" spans="1:24" ht="26.25" customHeight="1" thickBot="1">
      <c r="A94" s="1930"/>
      <c r="B94" s="1931"/>
      <c r="C94" s="1931"/>
      <c r="D94" s="1931"/>
      <c r="E94" s="1931"/>
      <c r="F94" s="1931"/>
      <c r="G94" s="1931"/>
      <c r="H94" s="1931"/>
      <c r="I94" s="1931"/>
      <c r="J94" s="1931" t="s">
        <v>15837</v>
      </c>
      <c r="K94" s="1932"/>
      <c r="L94" s="1933"/>
      <c r="M94" s="1933"/>
      <c r="N94" s="1931"/>
      <c r="O94" s="1933"/>
      <c r="P94" s="1933"/>
      <c r="Q94" s="1931"/>
      <c r="R94" s="1934"/>
      <c r="S94" s="1934" t="s">
        <v>2472</v>
      </c>
      <c r="T94" s="1934">
        <f>SUM(T87:T93)</f>
        <v>11775</v>
      </c>
      <c r="U94" s="1935"/>
      <c r="V94" s="1936"/>
      <c r="W94" s="1937"/>
      <c r="X94" s="1938"/>
    </row>
    <row r="96" spans="1:24" ht="26.25" customHeight="1" thickBot="1">
      <c r="A96" s="445"/>
      <c r="B96" s="445"/>
      <c r="C96" s="445"/>
      <c r="D96" s="445"/>
      <c r="E96" s="445"/>
      <c r="F96" s="445"/>
      <c r="G96" s="445"/>
      <c r="H96" s="445"/>
      <c r="I96" s="445"/>
      <c r="J96" s="445"/>
      <c r="K96" s="1735"/>
      <c r="L96" s="445"/>
      <c r="M96" s="1736"/>
      <c r="N96" s="446"/>
      <c r="O96" s="446"/>
      <c r="P96" s="447"/>
      <c r="Q96" s="445"/>
      <c r="R96" s="445"/>
      <c r="S96" s="445"/>
      <c r="T96" s="445"/>
      <c r="U96" s="448"/>
      <c r="V96" s="449"/>
      <c r="W96" s="450"/>
      <c r="X96" s="450"/>
    </row>
    <row r="97" spans="1:24" ht="26.25" customHeight="1">
      <c r="A97" s="1004" t="s">
        <v>2709</v>
      </c>
      <c r="B97" s="1005"/>
      <c r="C97" s="1802" t="s">
        <v>13985</v>
      </c>
      <c r="D97" s="1005" t="s">
        <v>190</v>
      </c>
      <c r="E97" s="1005"/>
      <c r="F97" s="1005"/>
      <c r="G97" s="1005"/>
      <c r="H97" s="1485"/>
      <c r="I97" s="1005" t="s">
        <v>8261</v>
      </c>
      <c r="J97" s="1005" t="s">
        <v>15125</v>
      </c>
      <c r="K97" s="1011" t="s">
        <v>12301</v>
      </c>
      <c r="L97" s="1862" t="s">
        <v>15376</v>
      </c>
      <c r="M97" s="1858" t="s">
        <v>15100</v>
      </c>
      <c r="N97" s="1858" t="s">
        <v>15101</v>
      </c>
      <c r="O97" s="1859" t="s">
        <v>15102</v>
      </c>
      <c r="P97" s="1858"/>
      <c r="Q97" s="1005" t="s">
        <v>15099</v>
      </c>
      <c r="R97" s="1005">
        <f>IF(MID(RIGHT(S97,8),1,1)="M",2021,IF(MID(RIGHT(S97,8),1,1)="N",2022,IF(MID(RIGHT(S97,8),1,1)="P",2023,IF(MID(RIGHT(S97,8),1,1)="R",2024,IF(MID(RIGHT(S97,8),1,1)="S",1995,IF(MID(RIGHT(S97,8),1,1)="T",1996,IF(MID(RIGHT(S97,8),1,1)="V",1997,IF(MID(RIGHT(S97,8),1,1)="W",1998,IF(MID(RIGHT(S97,8),1,1)="X",1999,IF(MID(RIGHT(S97,8),1,1)="Y",2000,IF(MID(RIGHT(S97,8),1,1)="1",2001,IF(MID(RIGHT(S97,8),1,1)="2",2002,IF(MID(RIGHT(S97,8),1,1)="3",2003,IF(MID(RIGHT(S97,8),1,1)="4",2004,IF(MID(RIGHT(S97,8),1,1)="5",2005,IF(MID(RIGHT(S97,8),1,1)="6",2006,IF(MID(RIGHT(S97,8),1,1)="7",2007,IF(MID(RIGHT(S97,8),1,1)="8",2008,IF(MID(RIGHT(S97,8),1,1)="9",2009,IF(MID(RIGHT(S97,8),1,1)="A",2010,IF(MID(RIGHT(S97,8),1,1)="B",2011,IF(MID(RIGHT(S97,8),1,1)="C",2012,IF(MID(RIGHT(S97,8),1,1)="D",2013,IF(MID(RIGHT(S97,8),1,1)="E",2014,IF(MID(RIGHT(S97,8),1,1)="F",2015,IF(MID(RIGHT(S97,8),1,1)="G",2016,IF(MID(RIGHT(S97,8),1,1)="H",2017,IF(MID(RIGHT(S97,8),1,1)="J",2018,IF(MID(RIGHT(S97,8),1,1)="K",2019,IF(MID(RIGHT(S97,8),1,1)="L",2020,""))))))))))))))))))))))))))))))</f>
        <v>2014</v>
      </c>
      <c r="S97" s="1005" t="s">
        <v>15623</v>
      </c>
      <c r="T97" s="1005">
        <v>2110</v>
      </c>
      <c r="U97" s="1412">
        <v>45609</v>
      </c>
      <c r="V97" s="1016"/>
      <c r="W97" s="1017"/>
      <c r="X97" s="1018"/>
    </row>
    <row r="98" spans="1:24" ht="26.25" customHeight="1">
      <c r="A98" s="1553"/>
      <c r="B98" s="1546"/>
      <c r="C98" s="1791" t="s">
        <v>13984</v>
      </c>
      <c r="D98" s="1546"/>
      <c r="E98" s="1546"/>
      <c r="F98" s="1007"/>
      <c r="G98" s="1007"/>
      <c r="H98" s="1007"/>
      <c r="I98" s="1546"/>
      <c r="J98" s="1794" t="s">
        <v>15158</v>
      </c>
      <c r="K98" s="1545"/>
      <c r="L98" s="1013" t="s">
        <v>15624</v>
      </c>
      <c r="M98" s="1013"/>
      <c r="N98" s="1013"/>
      <c r="O98" s="1013"/>
      <c r="P98" s="1013"/>
      <c r="Q98" s="1565"/>
      <c r="R98" s="1007"/>
      <c r="S98" s="1546"/>
      <c r="T98" s="1546"/>
      <c r="U98" s="1556">
        <v>45613</v>
      </c>
      <c r="V98" s="1555"/>
      <c r="W98" s="1557"/>
      <c r="X98" s="1691"/>
    </row>
    <row r="99" spans="1:24" ht="26.25" customHeight="1">
      <c r="A99" s="1553"/>
      <c r="B99" s="1546"/>
      <c r="C99" s="1546"/>
      <c r="D99" s="1546"/>
      <c r="E99" s="1546"/>
      <c r="F99" s="1546"/>
      <c r="G99" s="1546"/>
      <c r="H99" s="1546"/>
      <c r="I99" s="1546"/>
      <c r="J99" s="1822" t="s">
        <v>15159</v>
      </c>
      <c r="K99" s="1545"/>
      <c r="L99" s="1545" t="s">
        <v>16323</v>
      </c>
      <c r="M99" s="1545"/>
      <c r="N99" s="1545"/>
      <c r="O99" s="1545"/>
      <c r="P99" s="1545"/>
      <c r="Q99" s="1545"/>
      <c r="R99" s="1546"/>
      <c r="S99" s="1546"/>
      <c r="T99" s="1546"/>
      <c r="U99" s="1555"/>
      <c r="V99" s="1555"/>
      <c r="W99" s="1557"/>
      <c r="X99" s="1691"/>
    </row>
    <row r="100" spans="1:24" ht="26.25" customHeight="1" thickBot="1">
      <c r="A100" s="1008"/>
      <c r="B100" s="1009"/>
      <c r="C100" s="1009"/>
      <c r="D100" s="1009"/>
      <c r="E100" s="1009"/>
      <c r="F100" s="1009"/>
      <c r="G100" s="1009"/>
      <c r="H100" s="1009"/>
      <c r="I100" s="1009"/>
      <c r="J100" s="1009"/>
      <c r="K100" s="611" t="s">
        <v>13431</v>
      </c>
      <c r="L100" s="1009"/>
      <c r="M100" s="1009"/>
      <c r="N100" s="1014"/>
      <c r="O100" s="1014"/>
      <c r="P100" s="1025"/>
      <c r="Q100" s="1009"/>
      <c r="R100" s="1009"/>
      <c r="S100" s="1026"/>
      <c r="T100" s="1026"/>
      <c r="U100" s="1027"/>
      <c r="V100" s="1028"/>
      <c r="W100" s="1029"/>
      <c r="X100" s="1030"/>
    </row>
    <row r="101" spans="1:24" ht="26.25" hidden="1" customHeight="1"/>
    <row r="102" spans="1:24" ht="26.25" hidden="1" customHeight="1" thickBot="1"/>
    <row r="103" spans="1:24" ht="26.25" hidden="1" customHeight="1">
      <c r="A103" s="1178" t="s">
        <v>188</v>
      </c>
      <c r="B103" s="1179"/>
      <c r="C103" s="1179" t="s">
        <v>15177</v>
      </c>
      <c r="D103" s="1179" t="s">
        <v>190</v>
      </c>
      <c r="E103" s="1179"/>
      <c r="F103" s="1179"/>
      <c r="G103" s="1179"/>
      <c r="H103" s="1482"/>
      <c r="I103" s="1179" t="s">
        <v>15179</v>
      </c>
      <c r="J103" s="1179" t="s">
        <v>15181</v>
      </c>
      <c r="K103" s="1180" t="s">
        <v>131</v>
      </c>
      <c r="L103" s="1179"/>
      <c r="M103" s="1784"/>
      <c r="N103" s="1180"/>
      <c r="O103" s="1784"/>
      <c r="P103" s="1181"/>
      <c r="Q103" s="1179"/>
      <c r="R103" s="1179"/>
      <c r="S103" s="1179"/>
      <c r="T103" s="1179"/>
      <c r="U103" s="1182">
        <v>45612</v>
      </c>
      <c r="V103" s="1182">
        <v>45677</v>
      </c>
      <c r="W103" s="1183">
        <v>4100</v>
      </c>
      <c r="X103" s="1184">
        <v>4200</v>
      </c>
    </row>
    <row r="104" spans="1:24" ht="26.25" hidden="1" customHeight="1">
      <c r="A104" s="1185"/>
      <c r="B104" s="1186"/>
      <c r="C104" s="320" t="s">
        <v>15178</v>
      </c>
      <c r="D104" s="1186"/>
      <c r="E104" s="1186"/>
      <c r="F104" s="1186"/>
      <c r="G104" s="1186"/>
      <c r="H104" s="1186"/>
      <c r="I104" s="1186"/>
      <c r="J104" s="412" t="s">
        <v>15193</v>
      </c>
      <c r="K104" s="1373"/>
      <c r="L104" s="961" t="s">
        <v>3603</v>
      </c>
      <c r="M104" s="2961" t="s">
        <v>15203</v>
      </c>
      <c r="N104" s="2962"/>
      <c r="O104" s="2962"/>
      <c r="P104" s="2963"/>
      <c r="Q104" s="1186"/>
      <c r="R104" s="1186"/>
      <c r="S104" s="1186"/>
      <c r="T104" s="1186"/>
      <c r="U104" s="1189"/>
      <c r="V104" s="1189"/>
      <c r="W104" s="1191"/>
      <c r="X104" s="1192"/>
    </row>
    <row r="105" spans="1:24" ht="26.25" hidden="1" customHeight="1">
      <c r="A105" s="1185"/>
      <c r="B105" s="1186"/>
      <c r="C105" s="1186" t="s">
        <v>12776</v>
      </c>
      <c r="D105" s="1186" t="s">
        <v>15195</v>
      </c>
      <c r="E105" s="1186"/>
      <c r="F105" s="1186"/>
      <c r="G105" s="1186"/>
      <c r="H105" s="1186"/>
      <c r="I105" s="1186"/>
      <c r="J105" s="1794" t="s">
        <v>14807</v>
      </c>
      <c r="K105" s="1188" t="s">
        <v>15201</v>
      </c>
      <c r="L105" s="1186"/>
      <c r="M105" s="2964"/>
      <c r="N105" s="2965"/>
      <c r="O105" s="2965"/>
      <c r="P105" s="2966"/>
      <c r="Q105" s="1186"/>
      <c r="R105" s="1186"/>
      <c r="S105" s="1186"/>
      <c r="T105" s="1186"/>
      <c r="U105" s="1189"/>
      <c r="V105" s="1189"/>
      <c r="W105" s="1191"/>
      <c r="X105" s="1192"/>
    </row>
    <row r="106" spans="1:24" ht="26.25" hidden="1" customHeight="1">
      <c r="A106" s="1185"/>
      <c r="B106" s="1186"/>
      <c r="C106" s="1186" t="s">
        <v>15182</v>
      </c>
      <c r="D106" s="1186" t="s">
        <v>15195</v>
      </c>
      <c r="E106" s="1186"/>
      <c r="F106" s="1186"/>
      <c r="G106" s="1186"/>
      <c r="H106" s="1186"/>
      <c r="I106" s="1186"/>
      <c r="J106" s="1794" t="s">
        <v>15180</v>
      </c>
      <c r="K106" s="1254" t="s">
        <v>9460</v>
      </c>
      <c r="L106" s="1186"/>
      <c r="M106" s="2964"/>
      <c r="N106" s="2965"/>
      <c r="O106" s="2965"/>
      <c r="P106" s="2966"/>
      <c r="Q106" s="1186"/>
      <c r="R106" s="1186"/>
      <c r="S106" s="1186"/>
      <c r="T106" s="1186"/>
      <c r="U106" s="1190"/>
      <c r="V106" s="1190"/>
      <c r="W106" s="1191"/>
      <c r="X106" s="1192"/>
    </row>
    <row r="107" spans="1:24" ht="26.25" hidden="1" customHeight="1">
      <c r="A107" s="1185"/>
      <c r="B107" s="1186"/>
      <c r="C107" s="1186" t="s">
        <v>15183</v>
      </c>
      <c r="D107" s="1186"/>
      <c r="E107" s="1186"/>
      <c r="F107" s="1186"/>
      <c r="G107" s="1186"/>
      <c r="H107" s="1186"/>
      <c r="I107" s="1186"/>
      <c r="J107" s="1186"/>
      <c r="K107" s="1186"/>
      <c r="L107" s="1186"/>
      <c r="M107" s="2964"/>
      <c r="N107" s="2965"/>
      <c r="O107" s="2965"/>
      <c r="P107" s="2966"/>
      <c r="Q107" s="1186"/>
      <c r="R107" s="1186"/>
      <c r="S107" s="1187" t="s">
        <v>546</v>
      </c>
      <c r="T107" s="1187"/>
      <c r="U107" s="1189"/>
      <c r="V107" s="1189"/>
      <c r="W107" s="1191"/>
      <c r="X107" s="1192"/>
    </row>
    <row r="108" spans="1:24" ht="26.25" hidden="1" customHeight="1">
      <c r="A108" s="1185"/>
      <c r="B108" s="1186"/>
      <c r="C108" s="1186" t="s">
        <v>15184</v>
      </c>
      <c r="D108" s="1186"/>
      <c r="E108" s="1186"/>
      <c r="F108" s="1186"/>
      <c r="G108" s="1186"/>
      <c r="H108" s="1186"/>
      <c r="I108" s="1186"/>
      <c r="J108" s="1186"/>
      <c r="K108" s="1186"/>
      <c r="L108" s="1186"/>
      <c r="M108" s="2967"/>
      <c r="N108" s="2968"/>
      <c r="O108" s="2968"/>
      <c r="P108" s="2969"/>
      <c r="Q108" s="1186"/>
      <c r="R108" s="1186"/>
      <c r="S108" s="1187" t="s">
        <v>2472</v>
      </c>
      <c r="T108" s="1187">
        <f>SUM(T103:T107)</f>
        <v>0</v>
      </c>
      <c r="U108" s="1189"/>
      <c r="V108" s="1189"/>
      <c r="W108" s="1191"/>
      <c r="X108" s="1192"/>
    </row>
    <row r="109" spans="1:24" ht="26.25" hidden="1" customHeight="1" thickBot="1">
      <c r="A109" s="1193"/>
      <c r="B109" s="1194"/>
      <c r="C109" s="1194" t="s">
        <v>15185</v>
      </c>
      <c r="D109" s="1194"/>
      <c r="E109" s="1194"/>
      <c r="F109" s="1194"/>
      <c r="G109" s="1194"/>
      <c r="H109" s="1194"/>
      <c r="I109" s="1194"/>
      <c r="J109" s="1194"/>
      <c r="K109" s="611" t="s">
        <v>15192</v>
      </c>
      <c r="L109" s="1194"/>
      <c r="M109" s="1194"/>
      <c r="N109" s="1195"/>
      <c r="O109" s="1195"/>
      <c r="P109" s="1196"/>
      <c r="Q109" s="1194"/>
      <c r="R109" s="1194"/>
      <c r="S109" s="1196"/>
      <c r="T109" s="1197"/>
      <c r="U109" s="1198"/>
      <c r="V109" s="1199"/>
      <c r="W109" s="1200"/>
      <c r="X109" s="1201"/>
    </row>
    <row r="111" spans="1:24" ht="26.25" customHeight="1" thickBot="1"/>
    <row r="112" spans="1:24" s="1375" customFormat="1" ht="26.25" customHeight="1">
      <c r="A112" s="1973" t="s">
        <v>15861</v>
      </c>
      <c r="B112" s="2860" t="s">
        <v>15856</v>
      </c>
      <c r="C112" s="2943" t="s">
        <v>15873</v>
      </c>
      <c r="D112" s="1974"/>
      <c r="E112" s="1974" t="s">
        <v>15808</v>
      </c>
      <c r="F112" s="1974" t="s">
        <v>15808</v>
      </c>
      <c r="G112" s="1974" t="s">
        <v>15808</v>
      </c>
      <c r="H112" s="1974" t="s">
        <v>15808</v>
      </c>
      <c r="I112" s="1974" t="s">
        <v>15864</v>
      </c>
      <c r="J112" s="1975" t="s">
        <v>15874</v>
      </c>
      <c r="K112" s="1976" t="s">
        <v>15866</v>
      </c>
      <c r="L112" s="1976"/>
      <c r="M112" s="1977">
        <v>18130</v>
      </c>
      <c r="N112" s="2938" t="s">
        <v>15875</v>
      </c>
      <c r="O112" s="2938" t="s">
        <v>15876</v>
      </c>
      <c r="P112" s="2934" t="s">
        <v>16105</v>
      </c>
      <c r="Q112" s="1974" t="s">
        <v>375</v>
      </c>
      <c r="R112" s="630">
        <f>IF(MID(RIGHT(S112,8),1,1)="M",2021,IF(MID(RIGHT(S112,8),1,1)="N",2022,IF(MID(RIGHT(S112,8),1,1)="P",2023,IF(MID(RIGHT(S112,8),1,1)="R",1994,IF(MID(RIGHT(S112,8),1,1)="S",1995,IF(MID(RIGHT(S112,8),1,1)="T",1996,IF(MID(RIGHT(S112,8),1,1)="V",1997,IF(MID(RIGHT(S112,8),1,1)="W",1998,IF(MID(RIGHT(S112,8),1,1)="X",1999,IF(MID(RIGHT(S112,8),1,1)="Y",2000,IF(MID(RIGHT(S112,8),1,1)="1",2001,IF(MID(RIGHT(S112,8),1,1)="2",2002,IF(MID(RIGHT(S112,8),1,1)="3",2003,IF(MID(RIGHT(S112,8),1,1)="4",2004,IF(MID(RIGHT(S112,8),1,1)="5",2005,IF(MID(RIGHT(S112,8),1,1)="6",2006,IF(MID(RIGHT(S112,8),1,1)="7",2007,IF(MID(RIGHT(S112,8),1,1)="8",2008,IF(MID(RIGHT(S112,8),1,1)="9",2009,IF(MID(RIGHT(S112,8),1,1)="A",2010,IF(MID(RIGHT(S112,8),1,1)="B",2011,IF(MID(RIGHT(S112,8),1,1)="C",2012,IF(MID(RIGHT(S112,8),1,1)="D",2013,IF(MID(RIGHT(S112,8),1,1)="E",2014,IF(MID(RIGHT(S112,8),1,1)="F",2015,IF(MID(RIGHT(S112,8),1,1)="G",2016,IF(MID(RIGHT(S112,8),1,1)="H",2017,IF(MID(RIGHT(S112,8),1,1)="J",2018,IF(MID(RIGHT(S112,8),1,1)="K",2019,IF(MID(RIGHT(S112,8),1,1)="L",2020,""))))))))))))))))))))))))))))))</f>
        <v>2021</v>
      </c>
      <c r="S112" s="1974" t="s">
        <v>15877</v>
      </c>
      <c r="T112" s="1974"/>
      <c r="U112" s="1978">
        <v>45617</v>
      </c>
      <c r="V112" s="1978">
        <v>45642</v>
      </c>
      <c r="W112" s="1979">
        <v>1533</v>
      </c>
      <c r="X112" s="1980">
        <v>1633</v>
      </c>
    </row>
    <row r="113" spans="1:24" s="1375" customFormat="1" ht="26.25" customHeight="1">
      <c r="A113" s="1981"/>
      <c r="B113" s="2941"/>
      <c r="C113" s="2941"/>
      <c r="D113" s="1982"/>
      <c r="E113" s="1982"/>
      <c r="F113" s="1982"/>
      <c r="G113" s="1982"/>
      <c r="H113" s="1982"/>
      <c r="I113" s="1982"/>
      <c r="J113" s="1983" t="s">
        <v>15878</v>
      </c>
      <c r="K113" s="1984"/>
      <c r="L113" s="1984"/>
      <c r="M113" s="1985"/>
      <c r="N113" s="2939"/>
      <c r="O113" s="2939"/>
      <c r="P113" s="2935"/>
      <c r="Q113" s="1982" t="s">
        <v>12815</v>
      </c>
      <c r="R113" s="1886">
        <f t="shared" ref="R113:R152" si="3">IF(MID(RIGHT(S113,8),1,1)="M",2021,IF(MID(RIGHT(S113,8),1,1)="N",2022,IF(MID(RIGHT(S113,8),1,1)="P",2023,IF(MID(RIGHT(S113,8),1,1)="R",2024,IF(MID(RIGHT(S113,8),1,1)="S",1995,IF(MID(RIGHT(S113,8),1,1)="T",1996,IF(MID(RIGHT(S113,8),1,1)="V",1997,IF(MID(RIGHT(S113,8),1,1)="W",1998,IF(MID(RIGHT(S113,8),1,1)="X",1999,IF(MID(RIGHT(S113,8),1,1)="Y",2000,IF(MID(RIGHT(S113,8),1,1)="1",2001,IF(MID(RIGHT(S113,8),1,1)="2",2002,IF(MID(RIGHT(S113,8),1,1)="3",2003,IF(MID(RIGHT(S113,8),1,1)="4",2004,IF(MID(RIGHT(S113,8),1,1)="5",2005,IF(MID(RIGHT(S113,8),1,1)="6",2006,IF(MID(RIGHT(S113,8),1,1)="7",2007,IF(MID(RIGHT(S113,8),1,1)="8",2008,IF(MID(RIGHT(S113,8),1,1)="9",2009,IF(MID(RIGHT(S113,8),1,1)="A",2010,IF(MID(RIGHT(S113,8),1,1)="B",2011,IF(MID(RIGHT(S113,8),1,1)="C",2012,IF(MID(RIGHT(S113,8),1,1)="D",2013,IF(MID(RIGHT(S113,8),1,1)="E",2014,IF(MID(RIGHT(S113,8),1,1)="F",2015,IF(MID(RIGHT(S113,8),1,1)="G",2016,IF(MID(RIGHT(S113,8),1,1)="H",2017,IF(MID(RIGHT(S113,8),1,1)="J",2018,IF(MID(RIGHT(S113,8),1,1)="K",2019,IF(MID(RIGHT(S113,8),1,1)="L",2020,""))))))))))))))))))))))))))))))</f>
        <v>2023</v>
      </c>
      <c r="S113" s="1982" t="s">
        <v>16080</v>
      </c>
      <c r="T113" s="1982"/>
      <c r="U113" s="1987"/>
      <c r="V113" s="1987">
        <v>45644</v>
      </c>
      <c r="W113" s="1989">
        <v>1833</v>
      </c>
      <c r="X113" s="1990">
        <v>1933</v>
      </c>
    </row>
    <row r="114" spans="1:24" s="1375" customFormat="1" ht="26.25" customHeight="1">
      <c r="A114" s="1981"/>
      <c r="B114" s="2941"/>
      <c r="C114" s="2941"/>
      <c r="D114" s="1982"/>
      <c r="E114" s="1982"/>
      <c r="F114" s="1982"/>
      <c r="G114" s="1982"/>
      <c r="H114" s="1982"/>
      <c r="I114" s="1982"/>
      <c r="J114" s="1983" t="s">
        <v>15879</v>
      </c>
      <c r="K114" s="1984"/>
      <c r="L114" s="1984"/>
      <c r="M114" s="1985"/>
      <c r="N114" s="2939"/>
      <c r="O114" s="2939"/>
      <c r="P114" s="2935"/>
      <c r="Q114" s="1982" t="s">
        <v>12815</v>
      </c>
      <c r="R114" s="1886">
        <f t="shared" si="3"/>
        <v>2023</v>
      </c>
      <c r="S114" s="1982" t="s">
        <v>15880</v>
      </c>
      <c r="T114" s="1982"/>
      <c r="U114" s="1987"/>
      <c r="V114" s="1988">
        <v>45646</v>
      </c>
      <c r="W114" s="1989">
        <v>2033</v>
      </c>
      <c r="X114" s="1990">
        <v>2133</v>
      </c>
    </row>
    <row r="115" spans="1:24" s="1375" customFormat="1" ht="26.25" customHeight="1">
      <c r="A115" s="1981"/>
      <c r="B115" s="2941"/>
      <c r="C115" s="2941"/>
      <c r="D115" s="1982"/>
      <c r="E115" s="1982"/>
      <c r="F115" s="1982"/>
      <c r="G115" s="1982"/>
      <c r="H115" s="1982"/>
      <c r="I115" s="1982"/>
      <c r="J115" s="1983" t="s">
        <v>15881</v>
      </c>
      <c r="K115" s="1984"/>
      <c r="L115" s="1984"/>
      <c r="M115" s="1985"/>
      <c r="N115" s="2939"/>
      <c r="O115" s="2939"/>
      <c r="P115" s="2935"/>
      <c r="Q115" s="1982" t="s">
        <v>378</v>
      </c>
      <c r="R115" s="1886">
        <f t="shared" si="3"/>
        <v>2023</v>
      </c>
      <c r="S115" s="1982" t="s">
        <v>15882</v>
      </c>
      <c r="T115" s="1982"/>
      <c r="U115" s="1987"/>
      <c r="V115" s="1988"/>
      <c r="W115" s="1989"/>
      <c r="X115" s="1990" t="s">
        <v>15870</v>
      </c>
    </row>
    <row r="116" spans="1:24" s="1375" customFormat="1" ht="26.25" customHeight="1">
      <c r="A116" s="1981"/>
      <c r="B116" s="2941"/>
      <c r="C116" s="2941"/>
      <c r="D116" s="1982"/>
      <c r="E116" s="1982"/>
      <c r="F116" s="1982"/>
      <c r="G116" s="1982"/>
      <c r="H116" s="1982"/>
      <c r="I116" s="1982"/>
      <c r="J116" s="1983" t="s">
        <v>15883</v>
      </c>
      <c r="K116" s="1984"/>
      <c r="L116" s="1984"/>
      <c r="M116" s="1985"/>
      <c r="N116" s="2939"/>
      <c r="O116" s="2939"/>
      <c r="P116" s="2935"/>
      <c r="Q116" s="1982" t="s">
        <v>15884</v>
      </c>
      <c r="R116" s="1886">
        <f t="shared" si="3"/>
        <v>2023</v>
      </c>
      <c r="S116" s="1982" t="s">
        <v>15885</v>
      </c>
      <c r="T116" s="1982"/>
      <c r="U116" s="1987"/>
      <c r="V116" s="1988"/>
      <c r="W116" s="1989" t="s">
        <v>16032</v>
      </c>
      <c r="X116" s="1990"/>
    </row>
    <row r="117" spans="1:24" s="1375" customFormat="1" ht="26.25" customHeight="1">
      <c r="A117" s="1981"/>
      <c r="B117" s="2941"/>
      <c r="C117" s="2941"/>
      <c r="D117" s="1982"/>
      <c r="E117" s="1982"/>
      <c r="F117" s="1982"/>
      <c r="G117" s="1982"/>
      <c r="H117" s="1982"/>
      <c r="I117" s="1982"/>
      <c r="J117" s="1983"/>
      <c r="K117" s="1984"/>
      <c r="L117" s="1984"/>
      <c r="M117" s="1985"/>
      <c r="N117" s="2939"/>
      <c r="O117" s="2939"/>
      <c r="P117" s="2935"/>
      <c r="Q117" s="1982" t="s">
        <v>15884</v>
      </c>
      <c r="R117" s="1886">
        <f t="shared" si="3"/>
        <v>2023</v>
      </c>
      <c r="S117" s="1982" t="s">
        <v>15886</v>
      </c>
      <c r="T117" s="1982"/>
      <c r="U117" s="1987"/>
      <c r="V117" s="1988"/>
      <c r="W117" s="1989"/>
      <c r="X117" s="1990"/>
    </row>
    <row r="118" spans="1:24" s="1375" customFormat="1" ht="26.25" customHeight="1">
      <c r="A118" s="1981"/>
      <c r="B118" s="2941"/>
      <c r="C118" s="2941"/>
      <c r="D118" s="1982"/>
      <c r="E118" s="1982"/>
      <c r="F118" s="1982"/>
      <c r="G118" s="1982"/>
      <c r="H118" s="1982"/>
      <c r="I118" s="1982"/>
      <c r="J118" s="1983"/>
      <c r="K118" s="1984"/>
      <c r="L118" s="1984"/>
      <c r="M118" s="1985"/>
      <c r="N118" s="2939"/>
      <c r="O118" s="2939"/>
      <c r="P118" s="2935"/>
      <c r="Q118" s="1982" t="s">
        <v>15872</v>
      </c>
      <c r="R118" s="1886">
        <f t="shared" si="3"/>
        <v>2019</v>
      </c>
      <c r="S118" s="1982" t="s">
        <v>15887</v>
      </c>
      <c r="T118" s="1982"/>
      <c r="U118" s="1987"/>
      <c r="V118" s="1988"/>
      <c r="W118" s="1989"/>
      <c r="X118" s="1990"/>
    </row>
    <row r="119" spans="1:24" s="1375" customFormat="1" ht="26.25" customHeight="1">
      <c r="A119" s="1981"/>
      <c r="B119" s="2941"/>
      <c r="C119" s="2941"/>
      <c r="D119" s="1982"/>
      <c r="E119" s="1982"/>
      <c r="F119" s="1982"/>
      <c r="G119" s="1982"/>
      <c r="H119" s="1982"/>
      <c r="I119" s="1982"/>
      <c r="J119" s="1983"/>
      <c r="K119" s="1984"/>
      <c r="L119" s="1984"/>
      <c r="M119" s="1985"/>
      <c r="N119" s="2939"/>
      <c r="O119" s="2939"/>
      <c r="P119" s="2935"/>
      <c r="Q119" s="1982" t="s">
        <v>15872</v>
      </c>
      <c r="R119" s="1886">
        <f t="shared" si="3"/>
        <v>2019</v>
      </c>
      <c r="S119" s="1982" t="s">
        <v>15888</v>
      </c>
      <c r="T119" s="1982"/>
      <c r="U119" s="1987"/>
      <c r="V119" s="1988"/>
      <c r="W119" s="1989"/>
      <c r="X119" s="1990"/>
    </row>
    <row r="120" spans="1:24" s="1375" customFormat="1" ht="26.25" customHeight="1">
      <c r="A120" s="1981"/>
      <c r="B120" s="2941"/>
      <c r="C120" s="2941"/>
      <c r="D120" s="1982"/>
      <c r="E120" s="1982"/>
      <c r="F120" s="1982"/>
      <c r="G120" s="1982"/>
      <c r="H120" s="1982"/>
      <c r="I120" s="1982"/>
      <c r="J120" s="1983"/>
      <c r="K120" s="1984"/>
      <c r="L120" s="1984"/>
      <c r="M120" s="1985"/>
      <c r="N120" s="2939"/>
      <c r="O120" s="2939"/>
      <c r="P120" s="2935"/>
      <c r="Q120" s="1982" t="s">
        <v>15872</v>
      </c>
      <c r="R120" s="1886">
        <f t="shared" si="3"/>
        <v>2019</v>
      </c>
      <c r="S120" s="1982" t="s">
        <v>15889</v>
      </c>
      <c r="T120" s="1982"/>
      <c r="U120" s="1987"/>
      <c r="V120" s="1988"/>
      <c r="W120" s="1989"/>
      <c r="X120" s="1990"/>
    </row>
    <row r="121" spans="1:24" s="1375" customFormat="1" ht="26.25" customHeight="1">
      <c r="A121" s="1981"/>
      <c r="B121" s="2859"/>
      <c r="C121" s="2859"/>
      <c r="D121" s="1982"/>
      <c r="E121" s="1982"/>
      <c r="F121" s="1982"/>
      <c r="G121" s="1982"/>
      <c r="H121" s="1982"/>
      <c r="I121" s="1982"/>
      <c r="J121" s="1983"/>
      <c r="K121" s="1984"/>
      <c r="L121" s="1984"/>
      <c r="M121" s="1985"/>
      <c r="N121" s="2940"/>
      <c r="O121" s="2940"/>
      <c r="P121" s="2936"/>
      <c r="Q121" s="1982" t="s">
        <v>15872</v>
      </c>
      <c r="R121" s="1886">
        <f t="shared" si="3"/>
        <v>2019</v>
      </c>
      <c r="S121" s="1982" t="s">
        <v>15890</v>
      </c>
      <c r="T121" s="1982"/>
      <c r="U121" s="1987"/>
      <c r="V121" s="1988"/>
      <c r="W121" s="1989"/>
      <c r="X121" s="1990"/>
    </row>
    <row r="122" spans="1:24" s="1375" customFormat="1" ht="26.25" customHeight="1">
      <c r="A122" s="1981"/>
      <c r="B122" s="2858" t="s">
        <v>15856</v>
      </c>
      <c r="C122" s="2858" t="s">
        <v>15891</v>
      </c>
      <c r="D122" s="1982"/>
      <c r="E122" s="1982" t="s">
        <v>15808</v>
      </c>
      <c r="F122" s="1982" t="s">
        <v>15808</v>
      </c>
      <c r="G122" s="1982" t="s">
        <v>15808</v>
      </c>
      <c r="H122" s="1982" t="s">
        <v>15808</v>
      </c>
      <c r="I122" s="1982"/>
      <c r="J122" s="1983"/>
      <c r="K122" s="1984"/>
      <c r="L122" s="1984"/>
      <c r="M122" s="1985">
        <v>11008</v>
      </c>
      <c r="N122" s="2942" t="s">
        <v>15892</v>
      </c>
      <c r="O122" s="2939" t="s">
        <v>15893</v>
      </c>
      <c r="P122" s="2937" t="s">
        <v>16105</v>
      </c>
      <c r="Q122" s="1982" t="s">
        <v>375</v>
      </c>
      <c r="R122" s="1886">
        <f t="shared" si="3"/>
        <v>2021</v>
      </c>
      <c r="S122" s="1982" t="s">
        <v>15894</v>
      </c>
      <c r="T122" s="1982"/>
      <c r="U122" s="1987"/>
      <c r="V122" s="1988"/>
      <c r="W122" s="1989"/>
      <c r="X122" s="1990" t="s">
        <v>15895</v>
      </c>
    </row>
    <row r="123" spans="1:24" s="1375" customFormat="1" ht="26.25" customHeight="1">
      <c r="A123" s="1981"/>
      <c r="B123" s="2941"/>
      <c r="C123" s="2941"/>
      <c r="D123" s="1982"/>
      <c r="E123" s="1982"/>
      <c r="F123" s="1982"/>
      <c r="G123" s="1982"/>
      <c r="H123" s="1982"/>
      <c r="I123" s="1982"/>
      <c r="J123" s="1983"/>
      <c r="K123" s="1984"/>
      <c r="L123" s="1984"/>
      <c r="M123" s="1985"/>
      <c r="N123" s="2939"/>
      <c r="O123" s="2939"/>
      <c r="P123" s="2935"/>
      <c r="Q123" s="1982" t="s">
        <v>375</v>
      </c>
      <c r="R123" s="1886">
        <f t="shared" si="3"/>
        <v>2021</v>
      </c>
      <c r="S123" s="1982" t="s">
        <v>15896</v>
      </c>
      <c r="T123" s="1982"/>
      <c r="U123" s="1987"/>
      <c r="V123" s="1988"/>
      <c r="W123" s="1989"/>
      <c r="X123" s="1990" t="s">
        <v>15895</v>
      </c>
    </row>
    <row r="124" spans="1:24" s="1375" customFormat="1" ht="26.25" customHeight="1">
      <c r="A124" s="1981"/>
      <c r="B124" s="2941"/>
      <c r="C124" s="2941"/>
      <c r="D124" s="1982"/>
      <c r="E124" s="1982"/>
      <c r="F124" s="1982"/>
      <c r="G124" s="1982"/>
      <c r="H124" s="1982"/>
      <c r="I124" s="1982"/>
      <c r="J124" s="1983"/>
      <c r="K124" s="1984"/>
      <c r="L124" s="1984"/>
      <c r="M124" s="1985"/>
      <c r="N124" s="2939"/>
      <c r="O124" s="2939"/>
      <c r="P124" s="2935"/>
      <c r="Q124" s="1982" t="s">
        <v>375</v>
      </c>
      <c r="R124" s="1886">
        <f t="shared" si="3"/>
        <v>2021</v>
      </c>
      <c r="S124" s="1982" t="s">
        <v>15897</v>
      </c>
      <c r="T124" s="1982"/>
      <c r="U124" s="1987"/>
      <c r="V124" s="1988"/>
      <c r="W124" s="1989"/>
      <c r="X124" s="1990" t="s">
        <v>15895</v>
      </c>
    </row>
    <row r="125" spans="1:24" s="1375" customFormat="1" ht="26.25" customHeight="1">
      <c r="A125" s="1981"/>
      <c r="B125" s="2941"/>
      <c r="C125" s="2941"/>
      <c r="D125" s="1982"/>
      <c r="E125" s="1982"/>
      <c r="F125" s="1982"/>
      <c r="G125" s="1982"/>
      <c r="H125" s="1982"/>
      <c r="I125" s="1982"/>
      <c r="J125" s="1983"/>
      <c r="K125" s="1984"/>
      <c r="L125" s="1984"/>
      <c r="M125" s="1985"/>
      <c r="N125" s="2939"/>
      <c r="O125" s="2939"/>
      <c r="P125" s="2935"/>
      <c r="Q125" s="1982" t="s">
        <v>15858</v>
      </c>
      <c r="R125" s="1886">
        <f t="shared" si="3"/>
        <v>2022</v>
      </c>
      <c r="S125" s="1982" t="s">
        <v>15898</v>
      </c>
      <c r="T125" s="1982"/>
      <c r="U125" s="1987"/>
      <c r="V125" s="1988"/>
      <c r="W125" s="1989"/>
      <c r="X125" s="1990" t="s">
        <v>15895</v>
      </c>
    </row>
    <row r="126" spans="1:24" s="1375" customFormat="1" ht="26.25" customHeight="1">
      <c r="A126" s="1981"/>
      <c r="B126" s="2941"/>
      <c r="C126" s="2941"/>
      <c r="D126" s="1982"/>
      <c r="E126" s="1982"/>
      <c r="F126" s="1982"/>
      <c r="G126" s="1982"/>
      <c r="H126" s="1982"/>
      <c r="I126" s="1982"/>
      <c r="J126" s="1983"/>
      <c r="K126" s="1984"/>
      <c r="L126" s="1984"/>
      <c r="M126" s="1985"/>
      <c r="N126" s="2939"/>
      <c r="O126" s="2939"/>
      <c r="P126" s="2935"/>
      <c r="Q126" s="1982" t="s">
        <v>15899</v>
      </c>
      <c r="R126" s="1886">
        <f t="shared" si="3"/>
        <v>2022</v>
      </c>
      <c r="S126" s="1982" t="s">
        <v>15900</v>
      </c>
      <c r="T126" s="1982"/>
      <c r="U126" s="1987"/>
      <c r="V126" s="1988"/>
      <c r="W126" s="1989"/>
      <c r="X126" s="1990" t="s">
        <v>15895</v>
      </c>
    </row>
    <row r="127" spans="1:24" s="1375" customFormat="1" ht="26.25" customHeight="1">
      <c r="A127" s="1981"/>
      <c r="B127" s="2859"/>
      <c r="C127" s="2859"/>
      <c r="D127" s="1982"/>
      <c r="E127" s="1982"/>
      <c r="F127" s="1982"/>
      <c r="G127" s="1982"/>
      <c r="H127" s="1982"/>
      <c r="I127" s="1982"/>
      <c r="J127" s="1983"/>
      <c r="K127" s="1984"/>
      <c r="L127" s="1984"/>
      <c r="M127" s="1985"/>
      <c r="N127" s="2940"/>
      <c r="O127" s="2940"/>
      <c r="P127" s="2936"/>
      <c r="Q127" s="1982" t="s">
        <v>15899</v>
      </c>
      <c r="R127" s="1886">
        <f t="shared" si="3"/>
        <v>2023</v>
      </c>
      <c r="S127" s="1982" t="s">
        <v>15901</v>
      </c>
      <c r="T127" s="1982"/>
      <c r="U127" s="1987"/>
      <c r="V127" s="1988"/>
      <c r="W127" s="1989"/>
      <c r="X127" s="1990" t="s">
        <v>15895</v>
      </c>
    </row>
    <row r="128" spans="1:24" s="1375" customFormat="1" ht="26.25" customHeight="1">
      <c r="A128" s="1981"/>
      <c r="B128" s="2858" t="s">
        <v>15902</v>
      </c>
      <c r="C128" s="2947" t="s">
        <v>15903</v>
      </c>
      <c r="D128" s="1982"/>
      <c r="E128" s="1982" t="s">
        <v>15808</v>
      </c>
      <c r="F128" s="1982" t="s">
        <v>15808</v>
      </c>
      <c r="G128" s="1982" t="s">
        <v>15808</v>
      </c>
      <c r="H128" s="1982" t="s">
        <v>15808</v>
      </c>
      <c r="I128" s="1982"/>
      <c r="J128" s="1983"/>
      <c r="K128" s="1984"/>
      <c r="L128" s="1984"/>
      <c r="M128" s="1985">
        <v>21729</v>
      </c>
      <c r="N128" s="2942" t="s">
        <v>15904</v>
      </c>
      <c r="O128" s="2942" t="s">
        <v>15905</v>
      </c>
      <c r="P128" s="2937" t="s">
        <v>16340</v>
      </c>
      <c r="Q128" s="1982" t="s">
        <v>15906</v>
      </c>
      <c r="R128" s="1886">
        <f t="shared" si="3"/>
        <v>2020</v>
      </c>
      <c r="S128" s="1982" t="s">
        <v>15907</v>
      </c>
      <c r="T128" s="1982"/>
      <c r="U128" s="1987"/>
      <c r="V128" s="1988"/>
      <c r="W128" s="1989"/>
      <c r="X128" s="1990"/>
    </row>
    <row r="129" spans="1:24" s="1375" customFormat="1" ht="26.25" customHeight="1">
      <c r="A129" s="1981"/>
      <c r="B129" s="2941"/>
      <c r="C129" s="2941"/>
      <c r="D129" s="1982"/>
      <c r="E129" s="1982"/>
      <c r="F129" s="1982"/>
      <c r="G129" s="1982"/>
      <c r="H129" s="1982"/>
      <c r="I129" s="1982"/>
      <c r="J129" s="1983"/>
      <c r="K129" s="1984"/>
      <c r="L129" s="1984"/>
      <c r="M129" s="1985"/>
      <c r="N129" s="2939"/>
      <c r="O129" s="2939"/>
      <c r="P129" s="2935"/>
      <c r="Q129" s="1982" t="s">
        <v>15906</v>
      </c>
      <c r="R129" s="1886">
        <f t="shared" si="3"/>
        <v>2020</v>
      </c>
      <c r="S129" s="1982" t="s">
        <v>15908</v>
      </c>
      <c r="T129" s="1982"/>
      <c r="U129" s="1987"/>
      <c r="V129" s="1988"/>
      <c r="W129" s="1989"/>
      <c r="X129" s="1990"/>
    </row>
    <row r="130" spans="1:24" s="1375" customFormat="1" ht="26.25" customHeight="1">
      <c r="A130" s="1981"/>
      <c r="B130" s="2941"/>
      <c r="C130" s="2941"/>
      <c r="D130" s="1982"/>
      <c r="E130" s="1982"/>
      <c r="F130" s="1982"/>
      <c r="G130" s="1982"/>
      <c r="H130" s="1982"/>
      <c r="I130" s="1982"/>
      <c r="J130" s="1983"/>
      <c r="K130" s="1984"/>
      <c r="L130" s="1984"/>
      <c r="M130" s="1985"/>
      <c r="N130" s="2939"/>
      <c r="O130" s="2939"/>
      <c r="P130" s="2935"/>
      <c r="Q130" s="1982" t="s">
        <v>15906</v>
      </c>
      <c r="R130" s="1886">
        <f t="shared" si="3"/>
        <v>2020</v>
      </c>
      <c r="S130" s="1982" t="s">
        <v>15909</v>
      </c>
      <c r="T130" s="1982"/>
      <c r="U130" s="1987"/>
      <c r="V130" s="1988"/>
      <c r="W130" s="1989"/>
      <c r="X130" s="1990"/>
    </row>
    <row r="131" spans="1:24" s="1375" customFormat="1" ht="26.25" customHeight="1">
      <c r="A131" s="1981"/>
      <c r="B131" s="2941"/>
      <c r="C131" s="2941"/>
      <c r="D131" s="1982"/>
      <c r="E131" s="1982"/>
      <c r="F131" s="1982"/>
      <c r="G131" s="1982"/>
      <c r="H131" s="1982"/>
      <c r="I131" s="1982"/>
      <c r="J131" s="1983"/>
      <c r="K131" s="1984"/>
      <c r="L131" s="1984"/>
      <c r="M131" s="1985"/>
      <c r="N131" s="2939"/>
      <c r="O131" s="2939"/>
      <c r="P131" s="2935"/>
      <c r="Q131" s="1982" t="s">
        <v>15906</v>
      </c>
      <c r="R131" s="1886">
        <f t="shared" si="3"/>
        <v>2020</v>
      </c>
      <c r="S131" s="1982" t="s">
        <v>15910</v>
      </c>
      <c r="T131" s="1982"/>
      <c r="U131" s="1987"/>
      <c r="V131" s="1988"/>
      <c r="W131" s="1989"/>
      <c r="X131" s="1990"/>
    </row>
    <row r="132" spans="1:24" s="1375" customFormat="1" ht="26.25" customHeight="1">
      <c r="A132" s="1981"/>
      <c r="B132" s="2941"/>
      <c r="C132" s="2941"/>
      <c r="D132" s="1982"/>
      <c r="E132" s="1982"/>
      <c r="F132" s="1982"/>
      <c r="G132" s="1982"/>
      <c r="H132" s="1982"/>
      <c r="I132" s="1982"/>
      <c r="J132" s="1983"/>
      <c r="K132" s="1984"/>
      <c r="L132" s="1984"/>
      <c r="M132" s="1985"/>
      <c r="N132" s="2939"/>
      <c r="O132" s="2939"/>
      <c r="P132" s="2935"/>
      <c r="Q132" s="1982" t="s">
        <v>15911</v>
      </c>
      <c r="R132" s="1886" t="s">
        <v>16341</v>
      </c>
      <c r="S132" s="1982" t="s">
        <v>15912</v>
      </c>
      <c r="T132" s="1982"/>
      <c r="U132" s="1987"/>
      <c r="V132" s="1988"/>
      <c r="W132" s="1989"/>
      <c r="X132" s="1990"/>
    </row>
    <row r="133" spans="1:24" s="1375" customFormat="1" ht="26.25" customHeight="1">
      <c r="A133" s="1981"/>
      <c r="B133" s="2941"/>
      <c r="C133" s="2941"/>
      <c r="D133" s="1982"/>
      <c r="E133" s="1982"/>
      <c r="F133" s="1982"/>
      <c r="G133" s="1982"/>
      <c r="H133" s="1982"/>
      <c r="I133" s="1982"/>
      <c r="J133" s="1983"/>
      <c r="K133" s="1984"/>
      <c r="L133" s="1984"/>
      <c r="M133" s="1985"/>
      <c r="N133" s="2939"/>
      <c r="O133" s="2939"/>
      <c r="P133" s="2935"/>
      <c r="Q133" s="1982" t="s">
        <v>15911</v>
      </c>
      <c r="R133" s="1886">
        <f t="shared" si="3"/>
        <v>2020</v>
      </c>
      <c r="S133" s="1982" t="s">
        <v>15913</v>
      </c>
      <c r="T133" s="1982"/>
      <c r="U133" s="1987"/>
      <c r="V133" s="1988"/>
      <c r="W133" s="1989"/>
      <c r="X133" s="1990"/>
    </row>
    <row r="134" spans="1:24" s="1375" customFormat="1" ht="26.25" customHeight="1">
      <c r="A134" s="1981"/>
      <c r="B134" s="2941"/>
      <c r="C134" s="2941"/>
      <c r="D134" s="1982"/>
      <c r="E134" s="1982"/>
      <c r="F134" s="1982"/>
      <c r="G134" s="1982"/>
      <c r="H134" s="1982"/>
      <c r="I134" s="1982"/>
      <c r="J134" s="1983"/>
      <c r="K134" s="1984"/>
      <c r="L134" s="1984"/>
      <c r="M134" s="1985"/>
      <c r="N134" s="2939"/>
      <c r="O134" s="2939"/>
      <c r="P134" s="2935"/>
      <c r="Q134" s="1982" t="s">
        <v>15911</v>
      </c>
      <c r="R134" s="1886">
        <f t="shared" si="3"/>
        <v>2020</v>
      </c>
      <c r="S134" s="1982" t="s">
        <v>15914</v>
      </c>
      <c r="T134" s="1982"/>
      <c r="U134" s="1987"/>
      <c r="V134" s="1988"/>
      <c r="W134" s="1989"/>
      <c r="X134" s="1990"/>
    </row>
    <row r="135" spans="1:24" s="1375" customFormat="1" ht="26.25" customHeight="1">
      <c r="A135" s="1981"/>
      <c r="B135" s="2941"/>
      <c r="C135" s="2941"/>
      <c r="D135" s="1982"/>
      <c r="E135" s="1982"/>
      <c r="F135" s="1982"/>
      <c r="G135" s="1982"/>
      <c r="H135" s="1982"/>
      <c r="I135" s="1982"/>
      <c r="J135" s="1983"/>
      <c r="K135" s="1984"/>
      <c r="L135" s="1984"/>
      <c r="M135" s="1985"/>
      <c r="N135" s="2939"/>
      <c r="O135" s="2939"/>
      <c r="P135" s="2935"/>
      <c r="Q135" s="1982" t="s">
        <v>15911</v>
      </c>
      <c r="R135" s="1886">
        <f t="shared" si="3"/>
        <v>2020</v>
      </c>
      <c r="S135" s="1982" t="s">
        <v>15915</v>
      </c>
      <c r="T135" s="1982"/>
      <c r="U135" s="1987"/>
      <c r="V135" s="1988"/>
      <c r="W135" s="1989"/>
      <c r="X135" s="1990"/>
    </row>
    <row r="136" spans="1:24" s="1375" customFormat="1" ht="26.25" customHeight="1">
      <c r="A136" s="1981"/>
      <c r="B136" s="2941"/>
      <c r="C136" s="2941"/>
      <c r="D136" s="1982"/>
      <c r="E136" s="1982"/>
      <c r="F136" s="1982"/>
      <c r="G136" s="1982"/>
      <c r="H136" s="1982"/>
      <c r="I136" s="1982"/>
      <c r="J136" s="1983"/>
      <c r="K136" s="1984"/>
      <c r="L136" s="1984"/>
      <c r="M136" s="1985"/>
      <c r="N136" s="2939"/>
      <c r="O136" s="2939"/>
      <c r="P136" s="2935"/>
      <c r="Q136" s="1982" t="s">
        <v>424</v>
      </c>
      <c r="R136" s="1886">
        <f t="shared" si="3"/>
        <v>2021</v>
      </c>
      <c r="S136" s="1982" t="s">
        <v>15916</v>
      </c>
      <c r="T136" s="1982"/>
      <c r="U136" s="1987"/>
      <c r="V136" s="1988"/>
      <c r="W136" s="1989"/>
      <c r="X136" s="1990"/>
    </row>
    <row r="137" spans="1:24" s="1375" customFormat="1" ht="26.25" customHeight="1">
      <c r="A137" s="1981"/>
      <c r="B137" s="2941"/>
      <c r="C137" s="2941"/>
      <c r="D137" s="1982"/>
      <c r="E137" s="1982"/>
      <c r="F137" s="1982"/>
      <c r="G137" s="1982"/>
      <c r="H137" s="1982"/>
      <c r="I137" s="1982"/>
      <c r="J137" s="1983"/>
      <c r="K137" s="1984"/>
      <c r="L137" s="1984"/>
      <c r="M137" s="1985"/>
      <c r="N137" s="2939"/>
      <c r="O137" s="2939"/>
      <c r="P137" s="2935"/>
      <c r="Q137" s="1982" t="s">
        <v>15917</v>
      </c>
      <c r="R137" s="1886">
        <f t="shared" si="3"/>
        <v>2019</v>
      </c>
      <c r="S137" s="1982" t="s">
        <v>15918</v>
      </c>
      <c r="T137" s="1982"/>
      <c r="U137" s="1987"/>
      <c r="V137" s="1988"/>
      <c r="W137" s="1989"/>
      <c r="X137" s="1990"/>
    </row>
    <row r="138" spans="1:24" s="1375" customFormat="1" ht="26.25" customHeight="1">
      <c r="A138" s="1981"/>
      <c r="B138" s="2941"/>
      <c r="C138" s="2941"/>
      <c r="D138" s="1982"/>
      <c r="E138" s="1982"/>
      <c r="F138" s="1982"/>
      <c r="G138" s="1982"/>
      <c r="H138" s="1982"/>
      <c r="I138" s="1982"/>
      <c r="J138" s="1983"/>
      <c r="K138" s="1984"/>
      <c r="L138" s="1984"/>
      <c r="M138" s="1985"/>
      <c r="N138" s="2939"/>
      <c r="O138" s="2939"/>
      <c r="P138" s="2935"/>
      <c r="Q138" s="1982" t="s">
        <v>15917</v>
      </c>
      <c r="R138" s="1886">
        <f t="shared" si="3"/>
        <v>2019</v>
      </c>
      <c r="S138" s="1982" t="s">
        <v>15919</v>
      </c>
      <c r="T138" s="1982"/>
      <c r="U138" s="1987"/>
      <c r="V138" s="1988"/>
      <c r="W138" s="1989"/>
      <c r="X138" s="1990"/>
    </row>
    <row r="139" spans="1:24" s="1375" customFormat="1" ht="26.25" customHeight="1">
      <c r="A139" s="1981"/>
      <c r="B139" s="2941"/>
      <c r="C139" s="2941"/>
      <c r="D139" s="1982"/>
      <c r="E139" s="1982"/>
      <c r="F139" s="1982"/>
      <c r="G139" s="1982"/>
      <c r="H139" s="1982"/>
      <c r="I139" s="1982"/>
      <c r="J139" s="1983"/>
      <c r="K139" s="1984"/>
      <c r="L139" s="1984"/>
      <c r="M139" s="1985"/>
      <c r="N139" s="2939"/>
      <c r="O139" s="2939"/>
      <c r="P139" s="2935"/>
      <c r="Q139" s="1982" t="s">
        <v>15917</v>
      </c>
      <c r="R139" s="1886">
        <f t="shared" si="3"/>
        <v>2020</v>
      </c>
      <c r="S139" s="1982" t="s">
        <v>15920</v>
      </c>
      <c r="T139" s="1982"/>
      <c r="U139" s="1987"/>
      <c r="V139" s="1988"/>
      <c r="W139" s="1989"/>
      <c r="X139" s="1990"/>
    </row>
    <row r="140" spans="1:24" s="1375" customFormat="1" ht="26.25" customHeight="1">
      <c r="A140" s="1981"/>
      <c r="B140" s="2859"/>
      <c r="C140" s="2859"/>
      <c r="D140" s="1982"/>
      <c r="E140" s="1982"/>
      <c r="F140" s="1982"/>
      <c r="G140" s="1982"/>
      <c r="H140" s="1982"/>
      <c r="I140" s="1982"/>
      <c r="J140" s="1983"/>
      <c r="K140" s="1984"/>
      <c r="L140" s="1984"/>
      <c r="M140" s="1985"/>
      <c r="N140" s="2940"/>
      <c r="O140" s="2940"/>
      <c r="P140" s="2936"/>
      <c r="Q140" s="1982" t="s">
        <v>15921</v>
      </c>
      <c r="R140" s="1886">
        <f t="shared" si="3"/>
        <v>2018</v>
      </c>
      <c r="S140" s="1982" t="s">
        <v>15922</v>
      </c>
      <c r="T140" s="1982"/>
      <c r="U140" s="1987"/>
      <c r="V140" s="1988"/>
      <c r="W140" s="1989"/>
      <c r="X140" s="1990"/>
    </row>
    <row r="141" spans="1:24" s="1375" customFormat="1" ht="26.25" customHeight="1">
      <c r="A141" s="1981"/>
      <c r="B141" s="1886" t="s">
        <v>15923</v>
      </c>
      <c r="C141" s="1886" t="s">
        <v>15924</v>
      </c>
      <c r="D141" s="1982"/>
      <c r="E141" s="1982" t="s">
        <v>15808</v>
      </c>
      <c r="F141" s="1982" t="s">
        <v>15808</v>
      </c>
      <c r="G141" s="1982" t="s">
        <v>15808</v>
      </c>
      <c r="H141" s="1982" t="s">
        <v>15808</v>
      </c>
      <c r="I141" s="1982"/>
      <c r="J141" s="1983"/>
      <c r="K141" s="1984"/>
      <c r="L141" s="1984"/>
      <c r="M141" s="1985">
        <v>1633</v>
      </c>
      <c r="N141" s="160" t="s">
        <v>15925</v>
      </c>
      <c r="O141" s="1991" t="s">
        <v>15926</v>
      </c>
      <c r="P141" s="1986" t="s">
        <v>16306</v>
      </c>
      <c r="Q141" s="1982" t="s">
        <v>14896</v>
      </c>
      <c r="R141" s="1886">
        <f t="shared" si="3"/>
        <v>2020</v>
      </c>
      <c r="S141" s="1982" t="s">
        <v>15927</v>
      </c>
      <c r="T141" s="1982"/>
      <c r="U141" s="1987"/>
      <c r="V141" s="1988"/>
      <c r="W141" s="1989"/>
      <c r="X141" s="1990"/>
    </row>
    <row r="142" spans="1:24" s="1375" customFormat="1" ht="26.25" customHeight="1">
      <c r="A142" s="1981"/>
      <c r="B142" s="2946" t="s">
        <v>15902</v>
      </c>
      <c r="C142" s="2947" t="s">
        <v>15928</v>
      </c>
      <c r="D142" s="1982"/>
      <c r="E142" s="1982" t="s">
        <v>15808</v>
      </c>
      <c r="F142" s="1982" t="s">
        <v>15929</v>
      </c>
      <c r="G142" s="1982" t="s">
        <v>15808</v>
      </c>
      <c r="H142" s="1982" t="s">
        <v>15929</v>
      </c>
      <c r="I142" s="1982"/>
      <c r="J142" s="1983"/>
      <c r="K142" s="1984"/>
      <c r="L142" s="1984"/>
      <c r="M142" s="1985"/>
      <c r="N142" s="2942" t="s">
        <v>15930</v>
      </c>
      <c r="O142" s="2948" t="s">
        <v>15931</v>
      </c>
      <c r="P142" s="2937" t="s">
        <v>16033</v>
      </c>
      <c r="Q142" s="1982" t="s">
        <v>15932</v>
      </c>
      <c r="R142" s="1886">
        <f t="shared" si="3"/>
        <v>2020</v>
      </c>
      <c r="S142" s="1982" t="s">
        <v>15933</v>
      </c>
      <c r="T142" s="1982"/>
      <c r="U142" s="1987"/>
      <c r="V142" s="1988"/>
      <c r="W142" s="1989"/>
      <c r="X142" s="1990"/>
    </row>
    <row r="143" spans="1:24" s="1375" customFormat="1" ht="26.25" customHeight="1">
      <c r="A143" s="1981"/>
      <c r="B143" s="2946"/>
      <c r="C143" s="2941"/>
      <c r="D143" s="1982"/>
      <c r="E143" s="1982"/>
      <c r="F143" s="1982"/>
      <c r="G143" s="1982"/>
      <c r="H143" s="1982"/>
      <c r="I143" s="1982"/>
      <c r="J143" s="1983"/>
      <c r="K143" s="1984"/>
      <c r="L143" s="1984"/>
      <c r="M143" s="1985"/>
      <c r="N143" s="2939"/>
      <c r="O143" s="2939"/>
      <c r="P143" s="2935"/>
      <c r="Q143" s="1982" t="s">
        <v>15932</v>
      </c>
      <c r="R143" s="1886">
        <f t="shared" si="3"/>
        <v>2020</v>
      </c>
      <c r="S143" s="1982" t="s">
        <v>15934</v>
      </c>
      <c r="T143" s="1982"/>
      <c r="U143" s="1987"/>
      <c r="V143" s="1988"/>
      <c r="W143" s="1989"/>
      <c r="X143" s="1990"/>
    </row>
    <row r="144" spans="1:24" s="1375" customFormat="1" ht="26.25" customHeight="1">
      <c r="A144" s="1981"/>
      <c r="B144" s="2946"/>
      <c r="C144" s="2859"/>
      <c r="D144" s="1982"/>
      <c r="E144" s="1982"/>
      <c r="F144" s="1982"/>
      <c r="G144" s="1982"/>
      <c r="H144" s="1982"/>
      <c r="I144" s="1982"/>
      <c r="J144" s="1983"/>
      <c r="K144" s="1984"/>
      <c r="L144" s="1984"/>
      <c r="M144" s="1985"/>
      <c r="N144" s="2939"/>
      <c r="O144" s="2939"/>
      <c r="P144" s="2935"/>
      <c r="Q144" s="1982" t="s">
        <v>15932</v>
      </c>
      <c r="R144" s="1886">
        <f t="shared" si="3"/>
        <v>2020</v>
      </c>
      <c r="S144" s="1982" t="s">
        <v>15935</v>
      </c>
      <c r="T144" s="1982"/>
      <c r="U144" s="1987"/>
      <c r="V144" s="1988"/>
      <c r="W144" s="1989"/>
      <c r="X144" s="1990"/>
    </row>
    <row r="145" spans="1:24" s="1375" customFormat="1" ht="26.25" customHeight="1">
      <c r="A145" s="1981"/>
      <c r="B145" s="159" t="s">
        <v>15902</v>
      </c>
      <c r="C145" s="1886" t="s">
        <v>15936</v>
      </c>
      <c r="D145" s="1982"/>
      <c r="E145" s="1982" t="s">
        <v>15808</v>
      </c>
      <c r="F145" s="1982" t="s">
        <v>15929</v>
      </c>
      <c r="G145" s="1982" t="s">
        <v>15808</v>
      </c>
      <c r="H145" s="1982" t="s">
        <v>15929</v>
      </c>
      <c r="I145" s="1982"/>
      <c r="J145" s="1983"/>
      <c r="K145" s="1984"/>
      <c r="L145" s="1984"/>
      <c r="M145" s="1985"/>
      <c r="N145" s="2940"/>
      <c r="O145" s="2939"/>
      <c r="P145" s="2935"/>
      <c r="Q145" s="1982" t="s">
        <v>15917</v>
      </c>
      <c r="R145" s="1886">
        <f t="shared" si="3"/>
        <v>2020</v>
      </c>
      <c r="S145" s="1982" t="s">
        <v>15937</v>
      </c>
      <c r="T145" s="1982"/>
      <c r="U145" s="1987"/>
      <c r="V145" s="1988"/>
      <c r="W145" s="1989"/>
      <c r="X145" s="1990"/>
    </row>
    <row r="146" spans="1:24" s="1375" customFormat="1" ht="26.25" customHeight="1">
      <c r="A146" s="1981"/>
      <c r="B146" s="2946" t="s">
        <v>9582</v>
      </c>
      <c r="C146" s="2947" t="s">
        <v>15938</v>
      </c>
      <c r="D146" s="1982"/>
      <c r="E146" s="1982" t="s">
        <v>15808</v>
      </c>
      <c r="F146" s="1982" t="s">
        <v>15929</v>
      </c>
      <c r="G146" s="1982" t="s">
        <v>15808</v>
      </c>
      <c r="H146" s="1982" t="s">
        <v>15929</v>
      </c>
      <c r="I146" s="1982"/>
      <c r="J146" s="1983"/>
      <c r="K146" s="1984"/>
      <c r="L146" s="1984"/>
      <c r="M146" s="1985"/>
      <c r="N146" s="2942" t="s">
        <v>15939</v>
      </c>
      <c r="O146" s="2939"/>
      <c r="P146" s="2935"/>
      <c r="Q146" s="1982" t="s">
        <v>375</v>
      </c>
      <c r="R146" s="1886">
        <f t="shared" si="3"/>
        <v>2020</v>
      </c>
      <c r="S146" s="1982" t="s">
        <v>15940</v>
      </c>
      <c r="T146" s="1982"/>
      <c r="U146" s="1987"/>
      <c r="V146" s="1988"/>
      <c r="W146" s="1989"/>
      <c r="X146" s="1990"/>
    </row>
    <row r="147" spans="1:24" s="1375" customFormat="1" ht="26.25" customHeight="1">
      <c r="A147" s="1981"/>
      <c r="B147" s="2946"/>
      <c r="C147" s="2949"/>
      <c r="D147" s="1982"/>
      <c r="E147" s="1982"/>
      <c r="F147" s="1982"/>
      <c r="G147" s="1982"/>
      <c r="H147" s="1982"/>
      <c r="I147" s="1982"/>
      <c r="J147" s="1983"/>
      <c r="K147" s="1984"/>
      <c r="L147" s="1984"/>
      <c r="M147" s="1985"/>
      <c r="N147" s="2939"/>
      <c r="O147" s="2939"/>
      <c r="P147" s="2935"/>
      <c r="Q147" s="1982" t="s">
        <v>15917</v>
      </c>
      <c r="R147" s="1886">
        <f t="shared" si="3"/>
        <v>2021</v>
      </c>
      <c r="S147" s="1982" t="s">
        <v>15941</v>
      </c>
      <c r="T147" s="1982"/>
      <c r="U147" s="1987"/>
      <c r="V147" s="1988"/>
      <c r="W147" s="1989"/>
      <c r="X147" s="1990"/>
    </row>
    <row r="148" spans="1:24" s="1375" customFormat="1" ht="26.25" customHeight="1">
      <c r="A148" s="1981"/>
      <c r="B148" s="2946"/>
      <c r="C148" s="2949"/>
      <c r="D148" s="1982"/>
      <c r="E148" s="1982"/>
      <c r="F148" s="1982"/>
      <c r="G148" s="1982"/>
      <c r="H148" s="1982"/>
      <c r="I148" s="1982"/>
      <c r="J148" s="1983"/>
      <c r="K148" s="1984"/>
      <c r="L148" s="1984"/>
      <c r="M148" s="1985"/>
      <c r="N148" s="2939"/>
      <c r="O148" s="2939"/>
      <c r="P148" s="2935"/>
      <c r="Q148" s="1982" t="s">
        <v>15917</v>
      </c>
      <c r="R148" s="1886">
        <f t="shared" si="3"/>
        <v>2022</v>
      </c>
      <c r="S148" s="1982" t="s">
        <v>15942</v>
      </c>
      <c r="T148" s="1982"/>
      <c r="U148" s="1987"/>
      <c r="V148" s="1988"/>
      <c r="W148" s="1989"/>
      <c r="X148" s="1990"/>
    </row>
    <row r="149" spans="1:24" s="1375" customFormat="1" ht="26.25" customHeight="1">
      <c r="A149" s="1981"/>
      <c r="B149" s="2946"/>
      <c r="C149" s="2949"/>
      <c r="D149" s="1982"/>
      <c r="E149" s="1982"/>
      <c r="F149" s="1982"/>
      <c r="G149" s="1982"/>
      <c r="H149" s="1982"/>
      <c r="I149" s="1982"/>
      <c r="J149" s="1983"/>
      <c r="K149" s="1984"/>
      <c r="L149" s="1984"/>
      <c r="M149" s="1985"/>
      <c r="N149" s="2939"/>
      <c r="O149" s="2939"/>
      <c r="P149" s="2935"/>
      <c r="Q149" s="1982" t="s">
        <v>15899</v>
      </c>
      <c r="R149" s="1886">
        <f t="shared" si="3"/>
        <v>2021</v>
      </c>
      <c r="S149" s="1982" t="s">
        <v>15943</v>
      </c>
      <c r="T149" s="1982"/>
      <c r="U149" s="1987"/>
      <c r="V149" s="1988"/>
      <c r="W149" s="1989"/>
      <c r="X149" s="1990"/>
    </row>
    <row r="150" spans="1:24" s="1375" customFormat="1" ht="26.25" customHeight="1">
      <c r="A150" s="1981"/>
      <c r="B150" s="2946"/>
      <c r="C150" s="2949"/>
      <c r="D150" s="1982"/>
      <c r="E150" s="1982"/>
      <c r="F150" s="1982"/>
      <c r="G150" s="1982"/>
      <c r="H150" s="1982"/>
      <c r="I150" s="1982"/>
      <c r="J150" s="1983"/>
      <c r="K150" s="1984"/>
      <c r="L150" s="1984"/>
      <c r="M150" s="1985"/>
      <c r="N150" s="2939"/>
      <c r="O150" s="2939"/>
      <c r="P150" s="2935"/>
      <c r="Q150" s="1982" t="s">
        <v>15899</v>
      </c>
      <c r="R150" s="1886">
        <f t="shared" si="3"/>
        <v>2022</v>
      </c>
      <c r="S150" s="1982" t="s">
        <v>15944</v>
      </c>
      <c r="T150" s="1982"/>
      <c r="U150" s="1987"/>
      <c r="V150" s="1988"/>
      <c r="W150" s="1989"/>
      <c r="X150" s="1990"/>
    </row>
    <row r="151" spans="1:24" s="1375" customFormat="1" ht="26.25" customHeight="1">
      <c r="A151" s="1981"/>
      <c r="B151" s="2946"/>
      <c r="C151" s="2949"/>
      <c r="D151" s="1982"/>
      <c r="E151" s="1982"/>
      <c r="F151" s="1982"/>
      <c r="G151" s="1982"/>
      <c r="H151" s="1982"/>
      <c r="I151" s="1982"/>
      <c r="J151" s="1983"/>
      <c r="K151" s="1984"/>
      <c r="L151" s="1984"/>
      <c r="M151" s="1985"/>
      <c r="N151" s="2939"/>
      <c r="O151" s="2939"/>
      <c r="P151" s="2935"/>
      <c r="Q151" s="1982" t="s">
        <v>377</v>
      </c>
      <c r="R151" s="1886">
        <f t="shared" si="3"/>
        <v>2020</v>
      </c>
      <c r="S151" s="1982" t="s">
        <v>15945</v>
      </c>
      <c r="T151" s="1982"/>
      <c r="U151" s="1987"/>
      <c r="V151" s="1988"/>
      <c r="W151" s="1989"/>
      <c r="X151" s="1990"/>
    </row>
    <row r="152" spans="1:24" s="1375" customFormat="1" ht="26.25" customHeight="1">
      <c r="A152" s="1981"/>
      <c r="B152" s="2946"/>
      <c r="C152" s="2949"/>
      <c r="D152" s="1982"/>
      <c r="E152" s="1982"/>
      <c r="F152" s="1982"/>
      <c r="G152" s="1982"/>
      <c r="H152" s="1982"/>
      <c r="I152" s="1982"/>
      <c r="J152" s="1983"/>
      <c r="K152" s="1984"/>
      <c r="L152" s="1984"/>
      <c r="M152" s="1985"/>
      <c r="N152" s="2940"/>
      <c r="O152" s="2940"/>
      <c r="P152" s="2936"/>
      <c r="Q152" s="1982" t="s">
        <v>377</v>
      </c>
      <c r="R152" s="1886">
        <f t="shared" si="3"/>
        <v>2020</v>
      </c>
      <c r="S152" s="1982" t="s">
        <v>15946</v>
      </c>
      <c r="T152" s="1982"/>
      <c r="U152" s="1987"/>
      <c r="V152" s="1988"/>
      <c r="W152" s="1989"/>
      <c r="X152" s="1990"/>
    </row>
    <row r="153" spans="1:24" s="1375" customFormat="1" ht="26.25" customHeight="1" thickBot="1">
      <c r="A153" s="1992"/>
      <c r="B153" s="640"/>
      <c r="C153" s="640"/>
      <c r="D153" s="1993"/>
      <c r="E153" s="1993"/>
      <c r="F153" s="1993"/>
      <c r="G153" s="1993"/>
      <c r="H153" s="1993"/>
      <c r="I153" s="1993"/>
      <c r="J153" s="1994"/>
      <c r="K153" s="1995"/>
      <c r="L153" s="1995"/>
      <c r="M153" s="1996"/>
      <c r="N153" s="641"/>
      <c r="O153" s="641"/>
      <c r="P153" s="1997"/>
      <c r="Q153" s="1998" t="s">
        <v>15947</v>
      </c>
      <c r="R153" s="2944">
        <f>COUNTA(S112:S152)</f>
        <v>41</v>
      </c>
      <c r="S153" s="2945"/>
      <c r="T153" s="1993"/>
      <c r="U153" s="1999"/>
      <c r="V153" s="2000"/>
      <c r="W153" s="2001"/>
      <c r="X153" s="2002"/>
    </row>
    <row r="155" spans="1:24" ht="26.25" customHeight="1" thickBot="1"/>
    <row r="156" spans="1:24" ht="26.25" customHeight="1">
      <c r="A156" s="1178" t="s">
        <v>188</v>
      </c>
      <c r="B156" s="1179"/>
      <c r="C156" s="1179" t="s">
        <v>15345</v>
      </c>
      <c r="D156" s="1179" t="s">
        <v>190</v>
      </c>
      <c r="E156" s="1179"/>
      <c r="F156" s="1179"/>
      <c r="G156" s="1179"/>
      <c r="H156" s="1482"/>
      <c r="I156" s="1179" t="s">
        <v>10531</v>
      </c>
      <c r="J156" s="1179" t="s">
        <v>15228</v>
      </c>
      <c r="K156" s="1180" t="s">
        <v>15346</v>
      </c>
      <c r="L156" s="1179" t="s">
        <v>15415</v>
      </c>
      <c r="M156" s="1181"/>
      <c r="N156" s="1180" t="s">
        <v>15410</v>
      </c>
      <c r="O156" s="1784" t="s">
        <v>15373</v>
      </c>
      <c r="P156" s="1181"/>
      <c r="Q156" s="1181"/>
      <c r="R156" s="1181"/>
      <c r="S156" s="1181" t="s">
        <v>15423</v>
      </c>
      <c r="T156" s="1181">
        <f>14000+45000</f>
        <v>59000</v>
      </c>
      <c r="U156" s="1182">
        <v>45618</v>
      </c>
      <c r="V156" s="1182">
        <v>45649</v>
      </c>
      <c r="W156" s="1796">
        <v>1700</v>
      </c>
      <c r="X156" s="1800">
        <v>2250</v>
      </c>
    </row>
    <row r="157" spans="1:24" ht="26.25" customHeight="1">
      <c r="A157" s="1185"/>
      <c r="B157" s="1186"/>
      <c r="C157" s="320" t="s">
        <v>15416</v>
      </c>
      <c r="D157" s="1186"/>
      <c r="E157" s="1186"/>
      <c r="F157" s="1186"/>
      <c r="G157" s="1186"/>
      <c r="H157" s="1186"/>
      <c r="I157" s="1186" t="s">
        <v>15216</v>
      </c>
      <c r="J157" s="412" t="s">
        <v>15352</v>
      </c>
      <c r="K157" s="1373" t="s">
        <v>15353</v>
      </c>
      <c r="L157" s="961" t="s">
        <v>3603</v>
      </c>
      <c r="M157" s="2550" t="s">
        <v>15432</v>
      </c>
      <c r="N157" s="2551"/>
      <c r="O157" s="2551"/>
      <c r="P157" s="2552"/>
      <c r="Q157" s="1447"/>
      <c r="R157" s="1447"/>
      <c r="S157" s="1447" t="s">
        <v>15424</v>
      </c>
      <c r="T157" s="1447">
        <f>116000+43000</f>
        <v>159000</v>
      </c>
      <c r="U157" s="1190"/>
      <c r="V157" s="1189"/>
      <c r="W157" s="1873">
        <v>638000</v>
      </c>
      <c r="X157" s="1874">
        <f>W157+50000</f>
        <v>688000</v>
      </c>
    </row>
    <row r="158" spans="1:24" ht="26.25" customHeight="1">
      <c r="A158" s="1185"/>
      <c r="B158" s="1186"/>
      <c r="C158" s="1186" t="s">
        <v>12776</v>
      </c>
      <c r="D158" s="1186" t="s">
        <v>15288</v>
      </c>
      <c r="E158" s="1186"/>
      <c r="F158" s="1186"/>
      <c r="G158" s="1186"/>
      <c r="H158" s="1186"/>
      <c r="I158" s="1186"/>
      <c r="J158" s="1186"/>
      <c r="K158" s="1188" t="s">
        <v>8913</v>
      </c>
      <c r="L158" s="1186"/>
      <c r="M158" s="2553"/>
      <c r="N158" s="2554"/>
      <c r="O158" s="2554"/>
      <c r="P158" s="2555"/>
      <c r="Q158" s="1447"/>
      <c r="R158" s="1447"/>
      <c r="S158" s="1447" t="s">
        <v>15431</v>
      </c>
      <c r="T158" s="1447">
        <f>210000*2</f>
        <v>420000</v>
      </c>
      <c r="U158" s="1189"/>
      <c r="V158" s="1190"/>
      <c r="W158" s="1191" t="s">
        <v>15459</v>
      </c>
      <c r="X158" s="1192" t="s">
        <v>15460</v>
      </c>
    </row>
    <row r="159" spans="1:24" ht="26.25" customHeight="1">
      <c r="A159" s="1185"/>
      <c r="B159" s="1186"/>
      <c r="C159" s="1186" t="s">
        <v>12778</v>
      </c>
      <c r="D159" s="1186" t="s">
        <v>15288</v>
      </c>
      <c r="E159" s="1186"/>
      <c r="F159" s="1186"/>
      <c r="G159" s="1186"/>
      <c r="H159" s="1186"/>
      <c r="I159" s="1186"/>
      <c r="J159" s="1186"/>
      <c r="K159" s="1254" t="s">
        <v>8972</v>
      </c>
      <c r="L159" s="1186"/>
      <c r="M159" s="2553"/>
      <c r="N159" s="2554"/>
      <c r="O159" s="2554"/>
      <c r="P159" s="2555"/>
      <c r="Q159" s="1447"/>
      <c r="R159" s="1447"/>
      <c r="S159" s="1447"/>
      <c r="T159" s="1447"/>
      <c r="U159" s="1190"/>
      <c r="V159" s="1190"/>
      <c r="W159" s="1191"/>
      <c r="X159" s="1192"/>
    </row>
    <row r="160" spans="1:24" ht="26.25" customHeight="1">
      <c r="A160" s="1185"/>
      <c r="B160" s="1186"/>
      <c r="C160" s="1186" t="s">
        <v>14286</v>
      </c>
      <c r="D160" s="1186" t="s">
        <v>191</v>
      </c>
      <c r="E160" s="1186"/>
      <c r="F160" s="1186"/>
      <c r="G160" s="1186"/>
      <c r="H160" s="1186"/>
      <c r="I160" s="1186"/>
      <c r="J160" s="1186"/>
      <c r="K160" s="1186"/>
      <c r="L160" s="1186"/>
      <c r="M160" s="2553"/>
      <c r="N160" s="2554"/>
      <c r="O160" s="2554"/>
      <c r="P160" s="2555"/>
      <c r="Q160" s="1186"/>
      <c r="R160" s="1186"/>
      <c r="S160" s="1187"/>
      <c r="T160" s="1187"/>
      <c r="U160" s="1189"/>
      <c r="V160" s="1189"/>
      <c r="W160" s="1191"/>
      <c r="X160" s="1192"/>
    </row>
    <row r="161" spans="1:24" ht="26.25" customHeight="1">
      <c r="A161" s="1185"/>
      <c r="B161" s="1186"/>
      <c r="C161" s="1186" t="s">
        <v>10098</v>
      </c>
      <c r="D161" s="1186"/>
      <c r="E161" s="1186"/>
      <c r="F161" s="1186"/>
      <c r="G161" s="1186"/>
      <c r="H161" s="1186"/>
      <c r="I161" s="1186"/>
      <c r="J161" s="1186"/>
      <c r="K161" s="1186"/>
      <c r="L161" s="1186"/>
      <c r="M161" s="2556"/>
      <c r="N161" s="2557"/>
      <c r="O161" s="2557"/>
      <c r="P161" s="2558"/>
      <c r="Q161" s="1186"/>
      <c r="R161" s="1186"/>
      <c r="S161" s="1187"/>
      <c r="T161" s="1187"/>
      <c r="U161" s="1189"/>
      <c r="V161" s="1189"/>
      <c r="W161" s="1191"/>
      <c r="X161" s="1192"/>
    </row>
    <row r="162" spans="1:24" ht="26.25" customHeight="1" thickBot="1">
      <c r="A162" s="1193"/>
      <c r="B162" s="1194"/>
      <c r="C162" s="1194" t="s">
        <v>10099</v>
      </c>
      <c r="D162" s="1194"/>
      <c r="E162" s="1194"/>
      <c r="F162" s="1194"/>
      <c r="G162" s="1194"/>
      <c r="H162" s="1194"/>
      <c r="I162" s="1194"/>
      <c r="J162" s="1194"/>
      <c r="K162" s="611" t="s">
        <v>15209</v>
      </c>
      <c r="L162" s="1194"/>
      <c r="M162" s="1194"/>
      <c r="N162" s="1195"/>
      <c r="O162" s="1195"/>
      <c r="P162" s="1196"/>
      <c r="Q162" s="1194"/>
      <c r="R162" s="1194"/>
      <c r="S162" s="1196"/>
      <c r="T162" s="1197"/>
      <c r="U162" s="1198"/>
      <c r="V162" s="1199"/>
      <c r="W162" s="1200"/>
      <c r="X162" s="1201"/>
    </row>
    <row r="164" spans="1:24" ht="26.25" customHeight="1" thickBot="1"/>
    <row r="165" spans="1:24" ht="26.25" customHeight="1">
      <c r="A165" s="699" t="s">
        <v>188</v>
      </c>
      <c r="B165" s="700"/>
      <c r="C165" s="700" t="s">
        <v>154</v>
      </c>
      <c r="D165" s="700" t="s">
        <v>190</v>
      </c>
      <c r="E165" s="700" t="s">
        <v>15394</v>
      </c>
      <c r="F165" s="700" t="s">
        <v>191</v>
      </c>
      <c r="G165" s="700" t="s">
        <v>191</v>
      </c>
      <c r="H165" s="1484"/>
      <c r="I165" s="700" t="s">
        <v>8125</v>
      </c>
      <c r="J165" s="715" t="s">
        <v>15228</v>
      </c>
      <c r="K165" s="1515" t="s">
        <v>11332</v>
      </c>
      <c r="L165" s="715" t="s">
        <v>15413</v>
      </c>
      <c r="M165" s="2883" t="s">
        <v>15403</v>
      </c>
      <c r="N165" s="701" t="s">
        <v>15568</v>
      </c>
      <c r="O165" s="701" t="s">
        <v>15569</v>
      </c>
      <c r="P165" s="702" t="s">
        <v>15997</v>
      </c>
      <c r="Q165" s="700" t="s">
        <v>1935</v>
      </c>
      <c r="R165" s="700">
        <f>IF(MID(RIGHT(S165,8),1,1)="M",2021,IF(MID(RIGHT(S165,8),1,1)="N",2022,IF(MID(RIGHT(S165,8),1,1)="P",2023,IF(MID(RIGHT(S165,8),1,1)="R",2024,IF(MID(RIGHT(S165,8),1,1)="S",1995,IF(MID(RIGHT(S165,8),1,1)="T",1996,IF(MID(RIGHT(S165,8),1,1)="V",1997,IF(MID(RIGHT(S165,8),1,1)="W",1998,IF(MID(RIGHT(S165,8),1,1)="X",1999,IF(MID(RIGHT(S165,8),1,1)="Y",2000,IF(MID(RIGHT(S165,8),1,1)="1",2001,IF(MID(RIGHT(S165,8),1,1)="2",2002,IF(MID(RIGHT(S165,8),1,1)="3",2003,IF(MID(RIGHT(S165,8),1,1)="4",2004,IF(MID(RIGHT(S165,8),1,1)="5",2005,IF(MID(RIGHT(S165,8),1,1)="6",2006,IF(MID(RIGHT(S165,8),1,1)="7",2007,IF(MID(RIGHT(S165,8),1,1)="8",2008,IF(MID(RIGHT(S165,8),1,1)="9",2009,IF(MID(RIGHT(S165,8),1,1)="A",2010,IF(MID(RIGHT(S165,8),1,1)="B",2011,IF(MID(RIGHT(S165,8),1,1)="C",2012,IF(MID(RIGHT(S165,8),1,1)="D",2013,IF(MID(RIGHT(S165,8),1,1)="E",2014,IF(MID(RIGHT(S165,8),1,1)="F",2015,IF(MID(RIGHT(S165,8),1,1)="G",2016,IF(MID(RIGHT(S165,8),1,1)="H",2017,IF(MID(RIGHT(S165,8),1,1)="J",2018,IF(MID(RIGHT(S165,8),1,1)="K",2019,IF(MID(RIGHT(S165,8),1,1)="L",2020,""))))))))))))))))))))))))))))))</f>
        <v>2021</v>
      </c>
      <c r="S165" s="700" t="s">
        <v>15377</v>
      </c>
      <c r="T165" s="700">
        <v>2025</v>
      </c>
      <c r="U165" s="1344">
        <v>45606</v>
      </c>
      <c r="V165" s="1344">
        <v>45660</v>
      </c>
      <c r="W165" s="703">
        <v>4100</v>
      </c>
      <c r="X165" s="704">
        <v>5800</v>
      </c>
    </row>
    <row r="166" spans="1:24" ht="26.25" customHeight="1">
      <c r="A166" s="705"/>
      <c r="B166" s="278"/>
      <c r="C166" s="320" t="s">
        <v>8623</v>
      </c>
      <c r="D166" s="278"/>
      <c r="E166" s="278"/>
      <c r="F166" s="278"/>
      <c r="G166" s="278"/>
      <c r="H166" s="278"/>
      <c r="I166" s="278" t="s">
        <v>2578</v>
      </c>
      <c r="J166" s="317" t="s">
        <v>15057</v>
      </c>
      <c r="K166" s="280" t="s">
        <v>195</v>
      </c>
      <c r="L166" s="425" t="s">
        <v>3603</v>
      </c>
      <c r="M166" s="2884"/>
      <c r="N166" s="73" t="s">
        <v>2435</v>
      </c>
      <c r="O166" s="278"/>
      <c r="P166" s="278"/>
      <c r="Q166" s="278" t="s">
        <v>2214</v>
      </c>
      <c r="R166" s="278">
        <f>IF(MID(RIGHT(S166,8),1,1)="M",2021,IF(MID(RIGHT(S166,8),1,1)="N",2022,IF(MID(RIGHT(S166,8),1,1)="P",2023,IF(MID(RIGHT(S166,8),1,1)="R",2024,IF(MID(RIGHT(S166,8),1,1)="S",1995,IF(MID(RIGHT(S166,8),1,1)="T",1996,IF(MID(RIGHT(S166,8),1,1)="V",1997,IF(MID(RIGHT(S166,8),1,1)="W",1998,IF(MID(RIGHT(S166,8),1,1)="X",1999,IF(MID(RIGHT(S166,8),1,1)="Y",2000,IF(MID(RIGHT(S166,8),1,1)="1",2001,IF(MID(RIGHT(S166,8),1,1)="2",2002,IF(MID(RIGHT(S166,8),1,1)="3",2003,IF(MID(RIGHT(S166,8),1,1)="4",2004,IF(MID(RIGHT(S166,8),1,1)="5",2005,IF(MID(RIGHT(S166,8),1,1)="6",2006,IF(MID(RIGHT(S166,8),1,1)="7",2007,IF(MID(RIGHT(S166,8),1,1)="8",2008,IF(MID(RIGHT(S166,8),1,1)="9",2009,IF(MID(RIGHT(S166,8),1,1)="A",2010,IF(MID(RIGHT(S166,8),1,1)="B",2011,IF(MID(RIGHT(S166,8),1,1)="C",2012,IF(MID(RIGHT(S166,8),1,1)="D",2013,IF(MID(RIGHT(S166,8),1,1)="E",2014,IF(MID(RIGHT(S166,8),1,1)="F",2015,IF(MID(RIGHT(S166,8),1,1)="G",2016,IF(MID(RIGHT(S166,8),1,1)="H",2017,IF(MID(RIGHT(S166,8),1,1)="J",2018,IF(MID(RIGHT(S166,8),1,1)="K",2019,IF(MID(RIGHT(S166,8),1,1)="L",2020,""))))))))))))))))))))))))))))))</f>
        <v>2019</v>
      </c>
      <c r="S166" s="278" t="s">
        <v>15378</v>
      </c>
      <c r="T166" s="278">
        <v>2835</v>
      </c>
      <c r="U166" s="1487">
        <v>45620</v>
      </c>
      <c r="V166" s="1488">
        <v>45681</v>
      </c>
      <c r="W166" s="283">
        <v>35</v>
      </c>
      <c r="X166" s="706" t="s">
        <v>15978</v>
      </c>
    </row>
    <row r="167" spans="1:24" ht="26.25" customHeight="1">
      <c r="A167" s="705"/>
      <c r="B167" s="278"/>
      <c r="C167" s="278" t="s">
        <v>12776</v>
      </c>
      <c r="D167" s="278" t="s">
        <v>15210</v>
      </c>
      <c r="E167" s="278"/>
      <c r="F167" s="278"/>
      <c r="G167" s="278"/>
      <c r="H167" s="278"/>
      <c r="I167" s="720"/>
      <c r="J167" s="278" t="s">
        <v>15204</v>
      </c>
      <c r="K167" s="278" t="s">
        <v>15233</v>
      </c>
      <c r="L167" s="278"/>
      <c r="M167" s="2884"/>
      <c r="N167" s="73" t="s">
        <v>15374</v>
      </c>
      <c r="O167" s="1371"/>
      <c r="P167" s="278"/>
      <c r="Q167" s="278" t="s">
        <v>3291</v>
      </c>
      <c r="R167" s="278">
        <f>IF(MID(RIGHT(S167,8),1,1)="M",2021,IF(MID(RIGHT(S167,8),1,1)="N",2022,IF(MID(RIGHT(S167,8),1,1)="P",2023,IF(MID(RIGHT(S167,8),1,1)="R",2024,IF(MID(RIGHT(S167,8),1,1)="S",1995,IF(MID(RIGHT(S167,8),1,1)="T",1996,IF(MID(RIGHT(S167,8),1,1)="V",1997,IF(MID(RIGHT(S167,8),1,1)="W",1998,IF(MID(RIGHT(S167,8),1,1)="X",1999,IF(MID(RIGHT(S167,8),1,1)="Y",2000,IF(MID(RIGHT(S167,8),1,1)="1",2001,IF(MID(RIGHT(S167,8),1,1)="2",2002,IF(MID(RIGHT(S167,8),1,1)="3",2003,IF(MID(RIGHT(S167,8),1,1)="4",2004,IF(MID(RIGHT(S167,8),1,1)="5",2005,IF(MID(RIGHT(S167,8),1,1)="6",2006,IF(MID(RIGHT(S167,8),1,1)="7",2007,IF(MID(RIGHT(S167,8),1,1)="8",2008,IF(MID(RIGHT(S167,8),1,1)="9",2009,IF(MID(RIGHT(S167,8),1,1)="A",2010,IF(MID(RIGHT(S167,8),1,1)="B",2011,IF(MID(RIGHT(S167,8),1,1)="C",2012,IF(MID(RIGHT(S167,8),1,1)="D",2013,IF(MID(RIGHT(S167,8),1,1)="E",2014,IF(MID(RIGHT(S167,8),1,1)="F",2015,IF(MID(RIGHT(S167,8),1,1)="G",2016,IF(MID(RIGHT(S167,8),1,1)="H",2017,IF(MID(RIGHT(S167,8),1,1)="J",2018,IF(MID(RIGHT(S167,8),1,1)="K",2019,IF(MID(RIGHT(S167,8),1,1)="L",2020,""))))))))))))))))))))))))))))))</f>
        <v>2020</v>
      </c>
      <c r="S167" s="278" t="s">
        <v>15379</v>
      </c>
      <c r="T167" s="278">
        <v>1825</v>
      </c>
      <c r="U167" s="719">
        <v>45618</v>
      </c>
      <c r="V167" s="281">
        <v>45689</v>
      </c>
      <c r="W167" s="1880">
        <v>46</v>
      </c>
      <c r="X167" s="706"/>
    </row>
    <row r="168" spans="1:24" ht="26.25" customHeight="1">
      <c r="A168" s="705"/>
      <c r="B168" s="278"/>
      <c r="C168" s="278" t="s">
        <v>12778</v>
      </c>
      <c r="D168" s="278" t="s">
        <v>191</v>
      </c>
      <c r="E168" s="278"/>
      <c r="F168" s="278"/>
      <c r="G168" s="278"/>
      <c r="H168" s="278"/>
      <c r="I168" s="720" t="s">
        <v>8207</v>
      </c>
      <c r="J168" s="278" t="s">
        <v>15227</v>
      </c>
      <c r="K168" s="278" t="s">
        <v>8972</v>
      </c>
      <c r="L168" s="278"/>
      <c r="M168" s="2885"/>
      <c r="N168" s="73" t="s">
        <v>7870</v>
      </c>
      <c r="O168" s="278" t="s">
        <v>11763</v>
      </c>
      <c r="P168" s="280"/>
      <c r="Q168" s="278" t="s">
        <v>3291</v>
      </c>
      <c r="R168" s="278">
        <f>IF(MID(RIGHT(S168,8),1,1)="M",2021,IF(MID(RIGHT(S168,8),1,1)="N",2022,IF(MID(RIGHT(S168,8),1,1)="P",2023,IF(MID(RIGHT(S168,8),1,1)="R",2024,IF(MID(RIGHT(S168,8),1,1)="S",1995,IF(MID(RIGHT(S168,8),1,1)="T",1996,IF(MID(RIGHT(S168,8),1,1)="V",1997,IF(MID(RIGHT(S168,8),1,1)="W",1998,IF(MID(RIGHT(S168,8),1,1)="X",1999,IF(MID(RIGHT(S168,8),1,1)="Y",2000,IF(MID(RIGHT(S168,8),1,1)="1",2001,IF(MID(RIGHT(S168,8),1,1)="2",2002,IF(MID(RIGHT(S168,8),1,1)="3",2003,IF(MID(RIGHT(S168,8),1,1)="4",2004,IF(MID(RIGHT(S168,8),1,1)="5",2005,IF(MID(RIGHT(S168,8),1,1)="6",2006,IF(MID(RIGHT(S168,8),1,1)="7",2007,IF(MID(RIGHT(S168,8),1,1)="8",2008,IF(MID(RIGHT(S168,8),1,1)="9",2009,IF(MID(RIGHT(S168,8),1,1)="A",2010,IF(MID(RIGHT(S168,8),1,1)="B",2011,IF(MID(RIGHT(S168,8),1,1)="C",2012,IF(MID(RIGHT(S168,8),1,1)="D",2013,IF(MID(RIGHT(S168,8),1,1)="E",2014,IF(MID(RIGHT(S168,8),1,1)="F",2015,IF(MID(RIGHT(S168,8),1,1)="G",2016,IF(MID(RIGHT(S168,8),1,1)="H",2017,IF(MID(RIGHT(S168,8),1,1)="J",2018,IF(MID(RIGHT(S168,8),1,1)="K",2019,IF(MID(RIGHT(S168,8),1,1)="L",2020,""))))))))))))))))))))))))))))))</f>
        <v>2020</v>
      </c>
      <c r="S168" s="278" t="s">
        <v>15380</v>
      </c>
      <c r="T168" s="278">
        <v>1825</v>
      </c>
      <c r="U168" s="281"/>
      <c r="V168" s="281">
        <v>45688</v>
      </c>
      <c r="W168" s="283"/>
      <c r="X168" s="721"/>
    </row>
    <row r="169" spans="1:24" ht="26.25" customHeight="1">
      <c r="A169" s="705"/>
      <c r="B169" s="278"/>
      <c r="C169" s="278" t="s">
        <v>14286</v>
      </c>
      <c r="D169" s="278" t="s">
        <v>4036</v>
      </c>
      <c r="E169" s="278"/>
      <c r="F169" s="278"/>
      <c r="G169" s="278"/>
      <c r="H169" s="278"/>
      <c r="I169" s="720"/>
      <c r="J169" s="278"/>
      <c r="K169" s="278"/>
      <c r="L169" s="278"/>
      <c r="M169" s="278" t="s">
        <v>15404</v>
      </c>
      <c r="N169" s="278"/>
      <c r="O169" s="278"/>
      <c r="P169" s="280"/>
      <c r="Q169" s="2988" t="s">
        <v>15405</v>
      </c>
      <c r="R169" s="2989"/>
      <c r="S169" s="2990"/>
      <c r="T169" s="278">
        <v>80</v>
      </c>
      <c r="U169" s="281"/>
      <c r="V169" s="281">
        <v>45693</v>
      </c>
      <c r="W169" s="283"/>
      <c r="X169" s="721"/>
    </row>
    <row r="170" spans="1:24" ht="26.25" customHeight="1">
      <c r="A170" s="705"/>
      <c r="B170" s="278"/>
      <c r="C170" s="278" t="s">
        <v>10098</v>
      </c>
      <c r="D170" s="278" t="s">
        <v>4036</v>
      </c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80"/>
      <c r="S170" s="284" t="s">
        <v>189</v>
      </c>
      <c r="T170" s="284">
        <v>3830</v>
      </c>
      <c r="U170" s="281"/>
      <c r="V170" s="281">
        <v>45690</v>
      </c>
      <c r="W170" s="283"/>
      <c r="X170" s="722"/>
    </row>
    <row r="171" spans="1:24" ht="26.25" customHeight="1">
      <c r="A171" s="705"/>
      <c r="B171" s="278"/>
      <c r="C171" s="278" t="s">
        <v>10099</v>
      </c>
      <c r="D171" s="278" t="s">
        <v>4036</v>
      </c>
      <c r="E171" s="278"/>
      <c r="F171" s="278"/>
      <c r="G171" s="278"/>
      <c r="H171" s="278"/>
      <c r="I171" s="278"/>
      <c r="J171" s="278"/>
      <c r="K171" s="278"/>
      <c r="L171" s="278"/>
      <c r="M171" s="2559" t="s">
        <v>10780</v>
      </c>
      <c r="N171" s="2560"/>
      <c r="O171" s="2560"/>
      <c r="P171" s="2561"/>
      <c r="Q171" s="278"/>
      <c r="R171" s="278"/>
      <c r="S171" s="284" t="s">
        <v>2472</v>
      </c>
      <c r="T171" s="284">
        <f>SUM(T165:T170)</f>
        <v>12420</v>
      </c>
      <c r="U171" s="282"/>
      <c r="V171" s="281">
        <v>45694</v>
      </c>
      <c r="W171" s="283"/>
      <c r="X171" s="722"/>
    </row>
    <row r="172" spans="1:24" ht="26.25" customHeight="1" thickBot="1">
      <c r="A172" s="707"/>
      <c r="B172" s="708"/>
      <c r="C172" s="708"/>
      <c r="D172" s="708"/>
      <c r="E172" s="708"/>
      <c r="F172" s="708"/>
      <c r="G172" s="708"/>
      <c r="H172" s="708"/>
      <c r="I172" s="708"/>
      <c r="J172" s="708"/>
      <c r="K172" s="611" t="s">
        <v>15209</v>
      </c>
      <c r="L172" s="709"/>
      <c r="M172" s="709"/>
      <c r="N172" s="708"/>
      <c r="O172" s="708"/>
      <c r="P172" s="710"/>
      <c r="Q172" s="711"/>
      <c r="R172" s="711"/>
      <c r="S172" s="711"/>
      <c r="T172" s="711"/>
      <c r="U172" s="712"/>
      <c r="V172" s="713">
        <v>45706</v>
      </c>
      <c r="W172" s="723"/>
      <c r="X172" s="724"/>
    </row>
    <row r="173" spans="1:24" ht="26.25" customHeight="1">
      <c r="A173" s="699" t="s">
        <v>188</v>
      </c>
      <c r="B173" s="700"/>
      <c r="C173" s="700" t="s">
        <v>154</v>
      </c>
      <c r="D173" s="700" t="s">
        <v>190</v>
      </c>
      <c r="E173" s="700" t="s">
        <v>15394</v>
      </c>
      <c r="F173" s="700" t="s">
        <v>191</v>
      </c>
      <c r="G173" s="700" t="s">
        <v>191</v>
      </c>
      <c r="H173" s="1484"/>
      <c r="I173" s="700" t="s">
        <v>8125</v>
      </c>
      <c r="J173" s="715" t="s">
        <v>15228</v>
      </c>
      <c r="K173" s="1515" t="s">
        <v>11332</v>
      </c>
      <c r="L173" s="715" t="s">
        <v>15414</v>
      </c>
      <c r="M173" s="2883" t="s">
        <v>15406</v>
      </c>
      <c r="N173" s="701" t="s">
        <v>15570</v>
      </c>
      <c r="O173" s="701" t="s">
        <v>15571</v>
      </c>
      <c r="P173" s="702" t="s">
        <v>15997</v>
      </c>
      <c r="Q173" s="700" t="s">
        <v>2214</v>
      </c>
      <c r="R173" s="700">
        <f>IF(MID(RIGHT(S173,8),1,1)="M",2021,IF(MID(RIGHT(S173,8),1,1)="N",2022,IF(MID(RIGHT(S173,8),1,1)="P",2023,IF(MID(RIGHT(S173,8),1,1)="R",2024,IF(MID(RIGHT(S173,8),1,1)="S",1995,IF(MID(RIGHT(S173,8),1,1)="T",1996,IF(MID(RIGHT(S173,8),1,1)="V",1997,IF(MID(RIGHT(S173,8),1,1)="W",1998,IF(MID(RIGHT(S173,8),1,1)="X",1999,IF(MID(RIGHT(S173,8),1,1)="Y",2000,IF(MID(RIGHT(S173,8),1,1)="1",2001,IF(MID(RIGHT(S173,8),1,1)="2",2002,IF(MID(RIGHT(S173,8),1,1)="3",2003,IF(MID(RIGHT(S173,8),1,1)="4",2004,IF(MID(RIGHT(S173,8),1,1)="5",2005,IF(MID(RIGHT(S173,8),1,1)="6",2006,IF(MID(RIGHT(S173,8),1,1)="7",2007,IF(MID(RIGHT(S173,8),1,1)="8",2008,IF(MID(RIGHT(S173,8),1,1)="9",2009,IF(MID(RIGHT(S173,8),1,1)="A",2010,IF(MID(RIGHT(S173,8),1,1)="B",2011,IF(MID(RIGHT(S173,8),1,1)="C",2012,IF(MID(RIGHT(S173,8),1,1)="D",2013,IF(MID(RIGHT(S173,8),1,1)="E",2014,IF(MID(RIGHT(S173,8),1,1)="F",2015,IF(MID(RIGHT(S173,8),1,1)="G",2016,IF(MID(RIGHT(S173,8),1,1)="H",2017,IF(MID(RIGHT(S173,8),1,1)="J",2018,IF(MID(RIGHT(S173,8),1,1)="K",2019,IF(MID(RIGHT(S173,8),1,1)="L",2020,""))))))))))))))))))))))))))))))</f>
        <v>2021</v>
      </c>
      <c r="S173" s="700" t="s">
        <v>15381</v>
      </c>
      <c r="T173" s="700">
        <v>2730</v>
      </c>
      <c r="U173" s="1344">
        <v>45606</v>
      </c>
      <c r="V173" s="1344">
        <v>45660</v>
      </c>
      <c r="W173" s="703">
        <v>4100</v>
      </c>
      <c r="X173" s="704">
        <v>5800</v>
      </c>
    </row>
    <row r="174" spans="1:24" ht="26.25" customHeight="1">
      <c r="A174" s="705"/>
      <c r="B174" s="278"/>
      <c r="C174" s="320" t="s">
        <v>8623</v>
      </c>
      <c r="D174" s="278"/>
      <c r="E174" s="278"/>
      <c r="F174" s="278"/>
      <c r="G174" s="278"/>
      <c r="H174" s="278"/>
      <c r="I174" s="278" t="s">
        <v>2578</v>
      </c>
      <c r="J174" s="317" t="s">
        <v>15058</v>
      </c>
      <c r="K174" s="280" t="s">
        <v>195</v>
      </c>
      <c r="L174" s="425" t="s">
        <v>3603</v>
      </c>
      <c r="M174" s="2884"/>
      <c r="N174" s="73" t="s">
        <v>2435</v>
      </c>
      <c r="O174" s="278"/>
      <c r="P174" s="278"/>
      <c r="Q174" s="278" t="s">
        <v>7991</v>
      </c>
      <c r="R174" s="278">
        <f>IF(MID(RIGHT(S174,8),1,1)="M",2021,IF(MID(RIGHT(S174,8),1,1)="N",2022,IF(MID(RIGHT(S174,8),1,1)="P",2023,IF(MID(RIGHT(S174,8),1,1)="R",2024,IF(MID(RIGHT(S174,8),1,1)="S",1995,IF(MID(RIGHT(S174,8),1,1)="T",1996,IF(MID(RIGHT(S174,8),1,1)="V",1997,IF(MID(RIGHT(S174,8),1,1)="W",1998,IF(MID(RIGHT(S174,8),1,1)="X",1999,IF(MID(RIGHT(S174,8),1,1)="Y",2000,IF(MID(RIGHT(S174,8),1,1)="1",2001,IF(MID(RIGHT(S174,8),1,1)="2",2002,IF(MID(RIGHT(S174,8),1,1)="3",2003,IF(MID(RIGHT(S174,8),1,1)="4",2004,IF(MID(RIGHT(S174,8),1,1)="5",2005,IF(MID(RIGHT(S174,8),1,1)="6",2006,IF(MID(RIGHT(S174,8),1,1)="7",2007,IF(MID(RIGHT(S174,8),1,1)="8",2008,IF(MID(RIGHT(S174,8),1,1)="9",2009,IF(MID(RIGHT(S174,8),1,1)="A",2010,IF(MID(RIGHT(S174,8),1,1)="B",2011,IF(MID(RIGHT(S174,8),1,1)="C",2012,IF(MID(RIGHT(S174,8),1,1)="D",2013,IF(MID(RIGHT(S174,8),1,1)="E",2014,IF(MID(RIGHT(S174,8),1,1)="F",2015,IF(MID(RIGHT(S174,8),1,1)="G",2016,IF(MID(RIGHT(S174,8),1,1)="H",2017,IF(MID(RIGHT(S174,8),1,1)="J",2018,IF(MID(RIGHT(S174,8),1,1)="K",2019,IF(MID(RIGHT(S174,8),1,1)="L",2020,""))))))))))))))))))))))))))))))</f>
        <v>2020</v>
      </c>
      <c r="S174" s="278" t="s">
        <v>15382</v>
      </c>
      <c r="T174" s="278">
        <v>2075</v>
      </c>
      <c r="U174" s="420">
        <v>45620</v>
      </c>
      <c r="V174" s="719">
        <v>45681</v>
      </c>
      <c r="W174" s="283">
        <v>35</v>
      </c>
      <c r="X174" s="706" t="s">
        <v>15978</v>
      </c>
    </row>
    <row r="175" spans="1:24" ht="26.25" customHeight="1">
      <c r="A175" s="705"/>
      <c r="B175" s="278"/>
      <c r="C175" s="278" t="s">
        <v>12776</v>
      </c>
      <c r="D175" s="278" t="s">
        <v>191</v>
      </c>
      <c r="E175" s="278"/>
      <c r="F175" s="278"/>
      <c r="G175" s="278"/>
      <c r="H175" s="278"/>
      <c r="I175" s="720"/>
      <c r="J175" s="278" t="s">
        <v>15204</v>
      </c>
      <c r="K175" s="278" t="s">
        <v>15233</v>
      </c>
      <c r="L175" s="278"/>
      <c r="M175" s="2884"/>
      <c r="N175" s="73" t="s">
        <v>15374</v>
      </c>
      <c r="O175" s="1371"/>
      <c r="P175" s="278"/>
      <c r="Q175" s="278" t="s">
        <v>1934</v>
      </c>
      <c r="R175" s="278">
        <f>IF(MID(RIGHT(S175,8),1,1)="M",2021,IF(MID(RIGHT(S175,8),1,1)="N",2022,IF(MID(RIGHT(S175,8),1,1)="P",2023,IF(MID(RIGHT(S175,8),1,1)="R",2024,IF(MID(RIGHT(S175,8),1,1)="S",1995,IF(MID(RIGHT(S175,8),1,1)="T",1996,IF(MID(RIGHT(S175,8),1,1)="V",1997,IF(MID(RIGHT(S175,8),1,1)="W",1998,IF(MID(RIGHT(S175,8),1,1)="X",1999,IF(MID(RIGHT(S175,8),1,1)="Y",2000,IF(MID(RIGHT(S175,8),1,1)="1",2001,IF(MID(RIGHT(S175,8),1,1)="2",2002,IF(MID(RIGHT(S175,8),1,1)="3",2003,IF(MID(RIGHT(S175,8),1,1)="4",2004,IF(MID(RIGHT(S175,8),1,1)="5",2005,IF(MID(RIGHT(S175,8),1,1)="6",2006,IF(MID(RIGHT(S175,8),1,1)="7",2007,IF(MID(RIGHT(S175,8),1,1)="8",2008,IF(MID(RIGHT(S175,8),1,1)="9",2009,IF(MID(RIGHT(S175,8),1,1)="A",2010,IF(MID(RIGHT(S175,8),1,1)="B",2011,IF(MID(RIGHT(S175,8),1,1)="C",2012,IF(MID(RIGHT(S175,8),1,1)="D",2013,IF(MID(RIGHT(S175,8),1,1)="E",2014,IF(MID(RIGHT(S175,8),1,1)="F",2015,IF(MID(RIGHT(S175,8),1,1)="G",2016,IF(MID(RIGHT(S175,8),1,1)="H",2017,IF(MID(RIGHT(S175,8),1,1)="J",2018,IF(MID(RIGHT(S175,8),1,1)="K",2019,IF(MID(RIGHT(S175,8),1,1)="L",2020,""))))))))))))))))))))))))))))))</f>
        <v>2021</v>
      </c>
      <c r="S175" s="278" t="s">
        <v>15383</v>
      </c>
      <c r="T175" s="278">
        <v>2150</v>
      </c>
      <c r="U175" s="719">
        <v>45618</v>
      </c>
      <c r="V175" s="281">
        <v>45689</v>
      </c>
      <c r="W175" s="1880">
        <v>46</v>
      </c>
      <c r="X175" s="706"/>
    </row>
    <row r="176" spans="1:24" ht="26.25" customHeight="1">
      <c r="A176" s="705"/>
      <c r="B176" s="278"/>
      <c r="C176" s="278" t="s">
        <v>12778</v>
      </c>
      <c r="D176" s="278" t="s">
        <v>191</v>
      </c>
      <c r="E176" s="278"/>
      <c r="F176" s="278"/>
      <c r="G176" s="278"/>
      <c r="H176" s="278"/>
      <c r="I176" s="720" t="s">
        <v>8207</v>
      </c>
      <c r="J176" s="278" t="s">
        <v>15227</v>
      </c>
      <c r="K176" s="278" t="s">
        <v>8972</v>
      </c>
      <c r="L176" s="278"/>
      <c r="M176" s="2885"/>
      <c r="N176" s="73" t="s">
        <v>7870</v>
      </c>
      <c r="O176" s="278" t="s">
        <v>11763</v>
      </c>
      <c r="P176" s="280"/>
      <c r="Q176" s="278" t="s">
        <v>3291</v>
      </c>
      <c r="R176" s="278">
        <f>IF(MID(RIGHT(S176,8),1,1)="M",2021,IF(MID(RIGHT(S176,8),1,1)="N",2022,IF(MID(RIGHT(S176,8),1,1)="P",2023,IF(MID(RIGHT(S176,8),1,1)="R",2024,IF(MID(RIGHT(S176,8),1,1)="S",1995,IF(MID(RIGHT(S176,8),1,1)="T",1996,IF(MID(RIGHT(S176,8),1,1)="V",1997,IF(MID(RIGHT(S176,8),1,1)="W",1998,IF(MID(RIGHT(S176,8),1,1)="X",1999,IF(MID(RIGHT(S176,8),1,1)="Y",2000,IF(MID(RIGHT(S176,8),1,1)="1",2001,IF(MID(RIGHT(S176,8),1,1)="2",2002,IF(MID(RIGHT(S176,8),1,1)="3",2003,IF(MID(RIGHT(S176,8),1,1)="4",2004,IF(MID(RIGHT(S176,8),1,1)="5",2005,IF(MID(RIGHT(S176,8),1,1)="6",2006,IF(MID(RIGHT(S176,8),1,1)="7",2007,IF(MID(RIGHT(S176,8),1,1)="8",2008,IF(MID(RIGHT(S176,8),1,1)="9",2009,IF(MID(RIGHT(S176,8),1,1)="A",2010,IF(MID(RIGHT(S176,8),1,1)="B",2011,IF(MID(RIGHT(S176,8),1,1)="C",2012,IF(MID(RIGHT(S176,8),1,1)="D",2013,IF(MID(RIGHT(S176,8),1,1)="E",2014,IF(MID(RIGHT(S176,8),1,1)="F",2015,IF(MID(RIGHT(S176,8),1,1)="G",2016,IF(MID(RIGHT(S176,8),1,1)="H",2017,IF(MID(RIGHT(S176,8),1,1)="J",2018,IF(MID(RIGHT(S176,8),1,1)="K",2019,IF(MID(RIGHT(S176,8),1,1)="L",2020,""))))))))))))))))))))))))))))))</f>
        <v>2022</v>
      </c>
      <c r="S176" s="278" t="s">
        <v>15384</v>
      </c>
      <c r="T176" s="278">
        <v>1815</v>
      </c>
      <c r="U176" s="281"/>
      <c r="V176" s="281">
        <v>45688</v>
      </c>
      <c r="W176" s="283"/>
      <c r="X176" s="721"/>
    </row>
    <row r="177" spans="1:24" ht="26.25" customHeight="1">
      <c r="A177" s="705"/>
      <c r="B177" s="278"/>
      <c r="C177" s="278" t="s">
        <v>14286</v>
      </c>
      <c r="D177" s="278" t="s">
        <v>4036</v>
      </c>
      <c r="E177" s="278"/>
      <c r="F177" s="278"/>
      <c r="G177" s="278"/>
      <c r="H177" s="278"/>
      <c r="I177" s="720"/>
      <c r="J177" s="278"/>
      <c r="K177" s="278"/>
      <c r="L177" s="278"/>
      <c r="M177" s="278" t="s">
        <v>15408</v>
      </c>
      <c r="N177" s="278"/>
      <c r="O177" s="278"/>
      <c r="P177" s="280"/>
      <c r="Q177" s="2988" t="s">
        <v>15407</v>
      </c>
      <c r="R177" s="2989"/>
      <c r="S177" s="2990"/>
      <c r="T177" s="278">
        <v>100</v>
      </c>
      <c r="U177" s="281"/>
      <c r="V177" s="281">
        <v>45693</v>
      </c>
      <c r="W177" s="283"/>
      <c r="X177" s="721"/>
    </row>
    <row r="178" spans="1:24" ht="26.25" customHeight="1">
      <c r="A178" s="705"/>
      <c r="B178" s="278"/>
      <c r="C178" s="278" t="s">
        <v>10098</v>
      </c>
      <c r="D178" s="278" t="s">
        <v>4036</v>
      </c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80"/>
      <c r="S178" s="284" t="s">
        <v>189</v>
      </c>
      <c r="T178" s="284">
        <v>3870</v>
      </c>
      <c r="U178" s="281"/>
      <c r="V178" s="281">
        <v>45690</v>
      </c>
      <c r="W178" s="283"/>
      <c r="X178" s="722"/>
    </row>
    <row r="179" spans="1:24" ht="26.25" customHeight="1">
      <c r="A179" s="705"/>
      <c r="B179" s="278"/>
      <c r="C179" s="278" t="s">
        <v>10099</v>
      </c>
      <c r="D179" s="278" t="s">
        <v>4036</v>
      </c>
      <c r="E179" s="278"/>
      <c r="F179" s="278"/>
      <c r="G179" s="278"/>
      <c r="H179" s="278"/>
      <c r="I179" s="278"/>
      <c r="J179" s="278"/>
      <c r="K179" s="278"/>
      <c r="L179" s="278"/>
      <c r="M179" s="2559" t="s">
        <v>10780</v>
      </c>
      <c r="N179" s="2560"/>
      <c r="O179" s="2560"/>
      <c r="P179" s="2561"/>
      <c r="Q179" s="278"/>
      <c r="R179" s="278"/>
      <c r="S179" s="284" t="s">
        <v>2472</v>
      </c>
      <c r="T179" s="284">
        <f>SUM(T173:T178)</f>
        <v>12740</v>
      </c>
      <c r="U179" s="282"/>
      <c r="V179" s="281">
        <v>45694</v>
      </c>
      <c r="W179" s="283"/>
      <c r="X179" s="722"/>
    </row>
    <row r="180" spans="1:24" ht="26.25" customHeight="1" thickBot="1">
      <c r="A180" s="707"/>
      <c r="B180" s="708"/>
      <c r="C180" s="708"/>
      <c r="D180" s="708"/>
      <c r="E180" s="708"/>
      <c r="F180" s="708"/>
      <c r="G180" s="708"/>
      <c r="H180" s="708"/>
      <c r="I180" s="708"/>
      <c r="J180" s="708"/>
      <c r="K180" s="611" t="s">
        <v>15209</v>
      </c>
      <c r="L180" s="709"/>
      <c r="M180" s="709"/>
      <c r="N180" s="708"/>
      <c r="O180" s="708"/>
      <c r="P180" s="710"/>
      <c r="Q180" s="711"/>
      <c r="R180" s="711"/>
      <c r="S180" s="711"/>
      <c r="T180" s="711"/>
      <c r="U180" s="712"/>
      <c r="V180" s="713">
        <v>45706</v>
      </c>
      <c r="W180" s="723"/>
      <c r="X180" s="724"/>
    </row>
    <row r="182" spans="1:24" ht="26.25" customHeight="1" thickBot="1"/>
    <row r="183" spans="1:24" ht="26.25" customHeight="1">
      <c r="A183" s="1178" t="s">
        <v>188</v>
      </c>
      <c r="B183" s="1179"/>
      <c r="C183" s="1179" t="s">
        <v>15215</v>
      </c>
      <c r="D183" s="1179" t="s">
        <v>190</v>
      </c>
      <c r="E183" s="1179" t="s">
        <v>15288</v>
      </c>
      <c r="F183" s="1179" t="s">
        <v>191</v>
      </c>
      <c r="G183" s="1179" t="s">
        <v>191</v>
      </c>
      <c r="H183" s="1179" t="s">
        <v>191</v>
      </c>
      <c r="I183" s="1179" t="s">
        <v>10531</v>
      </c>
      <c r="J183" s="1179" t="s">
        <v>15212</v>
      </c>
      <c r="K183" s="1180" t="s">
        <v>15213</v>
      </c>
      <c r="L183" s="1179" t="s">
        <v>15495</v>
      </c>
      <c r="M183" s="2869" t="s">
        <v>15285</v>
      </c>
      <c r="N183" s="1180" t="s">
        <v>15421</v>
      </c>
      <c r="O183" s="1784" t="s">
        <v>15422</v>
      </c>
      <c r="P183" s="1181" t="s">
        <v>15674</v>
      </c>
      <c r="Q183" s="1179" t="s">
        <v>15287</v>
      </c>
      <c r="R183" s="1179">
        <f>IF(MID(RIGHT(S183,8),1,1)="M",2021,IF(MID(RIGHT(S183,8),1,1)="N",2022,IF(MID(RIGHT(S183,8),1,1)="P",2023,IF(MID(RIGHT(S183,8),1,1)="R",2024,IF(MID(RIGHT(S183,8),1,1)="S",1995,IF(MID(RIGHT(S183,8),1,1)="T",1996,IF(MID(RIGHT(S183,8),1,1)="V",1997,IF(MID(RIGHT(S183,8),1,1)="W",1998,IF(MID(RIGHT(S183,8),1,1)="X",1999,IF(MID(RIGHT(S183,8),1,1)="Y",2000,IF(MID(RIGHT(S183,8),1,1)="1",2001,IF(MID(RIGHT(S183,8),1,1)="2",2002,IF(MID(RIGHT(S183,8),1,1)="3",2003,IF(MID(RIGHT(S183,8),1,1)="4",2004,IF(MID(RIGHT(S183,8),1,1)="5",2005,IF(MID(RIGHT(S183,8),1,1)="6",2006,IF(MID(RIGHT(S183,8),1,1)="7",2007,IF(MID(RIGHT(S183,8),1,1)="8",2008,IF(MID(RIGHT(S183,8),1,1)="9",2009,IF(MID(RIGHT(S183,8),1,1)="A",2010,IF(MID(RIGHT(S183,8),1,1)="B",2011,IF(MID(RIGHT(S183,8),1,1)="C",2012,IF(MID(RIGHT(S183,8),1,1)="D",2013,IF(MID(RIGHT(S183,8),1,1)="E",2014,IF(MID(RIGHT(S183,8),1,1)="F",2015,IF(MID(RIGHT(S183,8),1,1)="G",2016,IF(MID(RIGHT(S183,8),1,1)="H",2017,IF(MID(RIGHT(S183,8),1,1)="J",2018,IF(MID(RIGHT(S183,8),1,1)="K",2019,IF(MID(RIGHT(S183,8),1,1)="L",2020,""))))))))))))))))))))))))))))))</f>
        <v>2019</v>
      </c>
      <c r="S183" s="1179" t="s">
        <v>15281</v>
      </c>
      <c r="T183" s="1179">
        <v>1965</v>
      </c>
      <c r="U183" s="1182">
        <v>45615</v>
      </c>
      <c r="V183" s="1182">
        <v>45637</v>
      </c>
      <c r="W183" s="1183">
        <v>1300</v>
      </c>
      <c r="X183" s="1184">
        <v>1850</v>
      </c>
    </row>
    <row r="184" spans="1:24" ht="26.25" customHeight="1">
      <c r="A184" s="1185"/>
      <c r="B184" s="1186"/>
      <c r="C184" s="320" t="s">
        <v>15554</v>
      </c>
      <c r="D184" s="1186"/>
      <c r="E184" s="1186"/>
      <c r="F184" s="1186"/>
      <c r="G184" s="1186"/>
      <c r="H184" s="1186"/>
      <c r="I184" s="1186" t="s">
        <v>15216</v>
      </c>
      <c r="J184" s="412" t="s">
        <v>15217</v>
      </c>
      <c r="K184" s="1373" t="s">
        <v>403</v>
      </c>
      <c r="L184" s="961" t="s">
        <v>3603</v>
      </c>
      <c r="M184" s="2870"/>
      <c r="N184" s="73" t="s">
        <v>2943</v>
      </c>
      <c r="O184" s="1836"/>
      <c r="P184" s="1447"/>
      <c r="Q184" s="1186" t="s">
        <v>9021</v>
      </c>
      <c r="R184" s="1186">
        <f>IF(MID(RIGHT(S184,8),1,1)="M",2021,IF(MID(RIGHT(S184,8),1,1)="N",2022,IF(MID(RIGHT(S184,8),1,1)="P",2023,IF(MID(RIGHT(S184,8),1,1)="R",2024,IF(MID(RIGHT(S184,8),1,1)="S",1995,IF(MID(RIGHT(S184,8),1,1)="T",1996,IF(MID(RIGHT(S184,8),1,1)="V",1997,IF(MID(RIGHT(S184,8),1,1)="W",1998,IF(MID(RIGHT(S184,8),1,1)="X",1999,IF(MID(RIGHT(S184,8),1,1)="Y",2000,IF(MID(RIGHT(S184,8),1,1)="1",2001,IF(MID(RIGHT(S184,8),1,1)="2",2002,IF(MID(RIGHT(S184,8),1,1)="3",2003,IF(MID(RIGHT(S184,8),1,1)="4",2004,IF(MID(RIGHT(S184,8),1,1)="5",2005,IF(MID(RIGHT(S184,8),1,1)="6",2006,IF(MID(RIGHT(S184,8),1,1)="7",2007,IF(MID(RIGHT(S184,8),1,1)="8",2008,IF(MID(RIGHT(S184,8),1,1)="9",2009,IF(MID(RIGHT(S184,8),1,1)="A",2010,IF(MID(RIGHT(S184,8),1,1)="B",2011,IF(MID(RIGHT(S184,8),1,1)="C",2012,IF(MID(RIGHT(S184,8),1,1)="D",2013,IF(MID(RIGHT(S184,8),1,1)="E",2014,IF(MID(RIGHT(S184,8),1,1)="F",2015,IF(MID(RIGHT(S184,8),1,1)="G",2016,IF(MID(RIGHT(S184,8),1,1)="H",2017,IF(MID(RIGHT(S184,8),1,1)="J",2018,IF(MID(RIGHT(S184,8),1,1)="K",2019,IF(MID(RIGHT(S184,8),1,1)="L",2020,""))))))))))))))))))))))))))))))</f>
        <v>2023</v>
      </c>
      <c r="S184" s="1186" t="s">
        <v>15282</v>
      </c>
      <c r="T184" s="1186">
        <v>2065</v>
      </c>
      <c r="U184" s="1189">
        <v>45616</v>
      </c>
      <c r="V184" s="1189">
        <v>45648</v>
      </c>
      <c r="W184" s="1191"/>
      <c r="X184" s="1192" t="s">
        <v>15654</v>
      </c>
    </row>
    <row r="185" spans="1:24" ht="26.25" customHeight="1">
      <c r="A185" s="1185"/>
      <c r="B185" s="1186"/>
      <c r="C185" s="1186" t="s">
        <v>12776</v>
      </c>
      <c r="D185" s="1186" t="s">
        <v>15210</v>
      </c>
      <c r="E185" s="1186"/>
      <c r="F185" s="1186"/>
      <c r="G185" s="1186"/>
      <c r="H185" s="1186"/>
      <c r="I185" s="1186"/>
      <c r="J185" s="1186"/>
      <c r="K185" s="1188" t="s">
        <v>8592</v>
      </c>
      <c r="L185" s="1186"/>
      <c r="M185" s="2871"/>
      <c r="N185" s="73" t="s">
        <v>3907</v>
      </c>
      <c r="O185" s="1186"/>
      <c r="P185" s="1186"/>
      <c r="Q185" s="1186" t="s">
        <v>9021</v>
      </c>
      <c r="R185" s="1186">
        <f>IF(MID(RIGHT(S185,8),1,1)="M",2021,IF(MID(RIGHT(S185,8),1,1)="N",2022,IF(MID(RIGHT(S185,8),1,1)="P",2023,IF(MID(RIGHT(S185,8),1,1)="R",2024,IF(MID(RIGHT(S185,8),1,1)="S",1995,IF(MID(RIGHT(S185,8),1,1)="T",1996,IF(MID(RIGHT(S185,8),1,1)="V",1997,IF(MID(RIGHT(S185,8),1,1)="W",1998,IF(MID(RIGHT(S185,8),1,1)="X",1999,IF(MID(RIGHT(S185,8),1,1)="Y",2000,IF(MID(RIGHT(S185,8),1,1)="1",2001,IF(MID(RIGHT(S185,8),1,1)="2",2002,IF(MID(RIGHT(S185,8),1,1)="3",2003,IF(MID(RIGHT(S185,8),1,1)="4",2004,IF(MID(RIGHT(S185,8),1,1)="5",2005,IF(MID(RIGHT(S185,8),1,1)="6",2006,IF(MID(RIGHT(S185,8),1,1)="7",2007,IF(MID(RIGHT(S185,8),1,1)="8",2008,IF(MID(RIGHT(S185,8),1,1)="9",2009,IF(MID(RIGHT(S185,8),1,1)="A",2010,IF(MID(RIGHT(S185,8),1,1)="B",2011,IF(MID(RIGHT(S185,8),1,1)="C",2012,IF(MID(RIGHT(S185,8),1,1)="D",2013,IF(MID(RIGHT(S185,8),1,1)="E",2014,IF(MID(RIGHT(S185,8),1,1)="F",2015,IF(MID(RIGHT(S185,8),1,1)="G",2016,IF(MID(RIGHT(S185,8),1,1)="H",2017,IF(MID(RIGHT(S185,8),1,1)="J",2018,IF(MID(RIGHT(S185,8),1,1)="K",2019,IF(MID(RIGHT(S185,8),1,1)="L",2020,""))))))))))))))))))))))))))))))</f>
        <v>2022</v>
      </c>
      <c r="S185" s="1186" t="s">
        <v>15283</v>
      </c>
      <c r="T185" s="1186">
        <v>2065</v>
      </c>
      <c r="U185" s="1189">
        <v>45618</v>
      </c>
      <c r="V185" s="1189">
        <v>45656</v>
      </c>
      <c r="W185" s="1191"/>
      <c r="X185" s="1192"/>
    </row>
    <row r="186" spans="1:24" ht="26.25" customHeight="1">
      <c r="A186" s="1185"/>
      <c r="B186" s="1186"/>
      <c r="C186" s="1186" t="s">
        <v>12778</v>
      </c>
      <c r="D186" s="1186" t="s">
        <v>15210</v>
      </c>
      <c r="E186" s="1186"/>
      <c r="F186" s="1186"/>
      <c r="G186" s="1186"/>
      <c r="H186" s="1186"/>
      <c r="I186" s="1186"/>
      <c r="J186" s="1186" t="s">
        <v>15243</v>
      </c>
      <c r="K186" s="1254" t="s">
        <v>15214</v>
      </c>
      <c r="L186" s="1186"/>
      <c r="M186" s="1186" t="s">
        <v>15286</v>
      </c>
      <c r="N186" s="73" t="s">
        <v>12674</v>
      </c>
      <c r="O186" s="1186"/>
      <c r="P186" s="1186"/>
      <c r="Q186" s="1186" t="s">
        <v>11164</v>
      </c>
      <c r="R186" s="1186">
        <f>IF(MID(RIGHT(S186,8),1,1)="M",2021,IF(MID(RIGHT(S186,8),1,1)="N",2022,IF(MID(RIGHT(S186,8),1,1)="P",2023,IF(MID(RIGHT(S186,8),1,1)="R",2024,IF(MID(RIGHT(S186,8),1,1)="S",1995,IF(MID(RIGHT(S186,8),1,1)="T",1996,IF(MID(RIGHT(S186,8),1,1)="V",1997,IF(MID(RIGHT(S186,8),1,1)="W",1998,IF(MID(RIGHT(S186,8),1,1)="X",1999,IF(MID(RIGHT(S186,8),1,1)="Y",2000,IF(MID(RIGHT(S186,8),1,1)="1",2001,IF(MID(RIGHT(S186,8),1,1)="2",2002,IF(MID(RIGHT(S186,8),1,1)="3",2003,IF(MID(RIGHT(S186,8),1,1)="4",2004,IF(MID(RIGHT(S186,8),1,1)="5",2005,IF(MID(RIGHT(S186,8),1,1)="6",2006,IF(MID(RIGHT(S186,8),1,1)="7",2007,IF(MID(RIGHT(S186,8),1,1)="8",2008,IF(MID(RIGHT(S186,8),1,1)="9",2009,IF(MID(RIGHT(S186,8),1,1)="A",2010,IF(MID(RIGHT(S186,8),1,1)="B",2011,IF(MID(RIGHT(S186,8),1,1)="C",2012,IF(MID(RIGHT(S186,8),1,1)="D",2013,IF(MID(RIGHT(S186,8),1,1)="E",2014,IF(MID(RIGHT(S186,8),1,1)="F",2015,IF(MID(RIGHT(S186,8),1,1)="G",2016,IF(MID(RIGHT(S186,8),1,1)="H",2017,IF(MID(RIGHT(S186,8),1,1)="J",2018,IF(MID(RIGHT(S186,8),1,1)="K",2019,IF(MID(RIGHT(S186,8),1,1)="L",2020,""))))))))))))))))))))))))))))))</f>
        <v>2019</v>
      </c>
      <c r="S186" s="1186" t="s">
        <v>15284</v>
      </c>
      <c r="T186" s="1186">
        <v>2065</v>
      </c>
      <c r="U186" s="1190">
        <v>45621</v>
      </c>
      <c r="V186" s="1189">
        <v>45654</v>
      </c>
      <c r="W186" s="1191"/>
      <c r="X186" s="1192"/>
    </row>
    <row r="187" spans="1:24" ht="26.25" customHeight="1">
      <c r="A187" s="1185"/>
      <c r="B187" s="1186"/>
      <c r="C187" s="1186" t="s">
        <v>14286</v>
      </c>
      <c r="D187" s="1186" t="s">
        <v>191</v>
      </c>
      <c r="E187" s="1186"/>
      <c r="F187" s="1186"/>
      <c r="G187" s="1186"/>
      <c r="H187" s="1186"/>
      <c r="I187" s="1186"/>
      <c r="J187" s="1186" t="s">
        <v>15242</v>
      </c>
      <c r="K187" s="1186"/>
      <c r="L187" s="1186"/>
      <c r="M187" s="1186"/>
      <c r="N187" s="1186"/>
      <c r="O187" s="1186"/>
      <c r="P187" s="1186"/>
      <c r="Q187" s="1186"/>
      <c r="R187" s="1186"/>
      <c r="S187" s="1187" t="s">
        <v>546</v>
      </c>
      <c r="T187" s="1187">
        <v>3840</v>
      </c>
      <c r="U187" s="1189"/>
      <c r="V187" s="1189">
        <v>45656</v>
      </c>
      <c r="W187" s="1191"/>
      <c r="X187" s="1192"/>
    </row>
    <row r="188" spans="1:24" ht="26.25" customHeight="1">
      <c r="A188" s="1185"/>
      <c r="B188" s="1186"/>
      <c r="C188" s="1186" t="s">
        <v>10098</v>
      </c>
      <c r="D188" s="1186" t="s">
        <v>191</v>
      </c>
      <c r="E188" s="1186"/>
      <c r="F188" s="1186"/>
      <c r="G188" s="1186"/>
      <c r="H188" s="1186"/>
      <c r="I188" s="1186"/>
      <c r="J188" s="1186"/>
      <c r="K188" s="1186"/>
      <c r="L188" s="1186"/>
      <c r="M188" s="2559" t="s">
        <v>8709</v>
      </c>
      <c r="N188" s="2560"/>
      <c r="O188" s="2560"/>
      <c r="P188" s="2561"/>
      <c r="Q188" s="1186"/>
      <c r="R188" s="1186"/>
      <c r="S188" s="1187" t="s">
        <v>2472</v>
      </c>
      <c r="T188" s="1187">
        <f>SUM(T183:T187)</f>
        <v>12000</v>
      </c>
      <c r="U188" s="1189"/>
      <c r="V188" s="1190">
        <v>45657</v>
      </c>
      <c r="W188" s="1191"/>
      <c r="X188" s="1192"/>
    </row>
    <row r="189" spans="1:24" ht="26.25" customHeight="1" thickBot="1">
      <c r="A189" s="1193"/>
      <c r="B189" s="1194"/>
      <c r="C189" s="1194" t="s">
        <v>10099</v>
      </c>
      <c r="D189" s="1194" t="s">
        <v>15288</v>
      </c>
      <c r="E189" s="1194"/>
      <c r="F189" s="1194"/>
      <c r="G189" s="1194"/>
      <c r="H189" s="1194"/>
      <c r="I189" s="1194"/>
      <c r="J189" s="1194"/>
      <c r="K189" s="611" t="s">
        <v>15218</v>
      </c>
      <c r="L189" s="1194"/>
      <c r="M189" s="1194"/>
      <c r="N189" s="1195"/>
      <c r="O189" s="1195"/>
      <c r="P189" s="1196"/>
      <c r="Q189" s="1194"/>
      <c r="R189" s="1194"/>
      <c r="S189" s="1196"/>
      <c r="T189" s="1197"/>
      <c r="U189" s="1198"/>
      <c r="V189" s="1199"/>
      <c r="W189" s="1200"/>
      <c r="X189" s="1201"/>
    </row>
    <row r="191" spans="1:24" ht="26.25" customHeight="1" thickBot="1"/>
    <row r="192" spans="1:24" ht="26.25" customHeight="1">
      <c r="A192" s="699" t="s">
        <v>188</v>
      </c>
      <c r="B192" s="700"/>
      <c r="C192" s="700" t="s">
        <v>15211</v>
      </c>
      <c r="D192" s="700" t="s">
        <v>190</v>
      </c>
      <c r="E192" s="700" t="s">
        <v>15288</v>
      </c>
      <c r="F192" s="700" t="s">
        <v>191</v>
      </c>
      <c r="G192" s="700" t="s">
        <v>191</v>
      </c>
      <c r="H192" s="700" t="s">
        <v>191</v>
      </c>
      <c r="I192" s="700" t="s">
        <v>10531</v>
      </c>
      <c r="J192" s="715" t="s">
        <v>15212</v>
      </c>
      <c r="K192" s="700" t="s">
        <v>15237</v>
      </c>
      <c r="L192" s="715" t="s">
        <v>15545</v>
      </c>
      <c r="M192" s="2883" t="s">
        <v>15313</v>
      </c>
      <c r="N192" s="701" t="s">
        <v>15577</v>
      </c>
      <c r="O192" s="701" t="s">
        <v>15578</v>
      </c>
      <c r="P192" s="702" t="s">
        <v>16582</v>
      </c>
      <c r="Q192" s="700" t="s">
        <v>2214</v>
      </c>
      <c r="R192" s="700">
        <f>IF(MID(RIGHT(S192,8),1,1)="M",2021,IF(MID(RIGHT(S192,8),1,1)="N",2022,IF(MID(RIGHT(S192,8),1,1)="P",2023,IF(MID(RIGHT(S192,8),1,1)="R",2024,IF(MID(RIGHT(S192,8),1,1)="S",1995,IF(MID(RIGHT(S192,8),1,1)="T",1996,IF(MID(RIGHT(S192,8),1,1)="V",1997,IF(MID(RIGHT(S192,8),1,1)="W",1998,IF(MID(RIGHT(S192,8),1,1)="X",1999,IF(MID(RIGHT(S192,8),1,1)="Y",2000,IF(MID(RIGHT(S192,8),1,1)="1",2001,IF(MID(RIGHT(S192,8),1,1)="2",2002,IF(MID(RIGHT(S192,8),1,1)="3",2003,IF(MID(RIGHT(S192,8),1,1)="4",2004,IF(MID(RIGHT(S192,8),1,1)="5",2005,IF(MID(RIGHT(S192,8),1,1)="6",2006,IF(MID(RIGHT(S192,8),1,1)="7",2007,IF(MID(RIGHT(S192,8),1,1)="8",2008,IF(MID(RIGHT(S192,8),1,1)="9",2009,IF(MID(RIGHT(S192,8),1,1)="A",2010,IF(MID(RIGHT(S192,8),1,1)="B",2011,IF(MID(RIGHT(S192,8),1,1)="C",2012,IF(MID(RIGHT(S192,8),1,1)="D",2013,IF(MID(RIGHT(S192,8),1,1)="E",2014,IF(MID(RIGHT(S192,8),1,1)="F",2015,IF(MID(RIGHT(S192,8),1,1)="G",2016,IF(MID(RIGHT(S192,8),1,1)="H",2017,IF(MID(RIGHT(S192,8),1,1)="J",2018,IF(MID(RIGHT(S192,8),1,1)="K",2019,IF(MID(RIGHT(S192,8),1,1)="L",2020,""))))))))))))))))))))))))))))))</f>
        <v>2021</v>
      </c>
      <c r="S192" s="700" t="s">
        <v>15311</v>
      </c>
      <c r="T192" s="700">
        <v>2730</v>
      </c>
      <c r="U192" s="716">
        <v>45615</v>
      </c>
      <c r="V192" s="716">
        <v>45637</v>
      </c>
      <c r="W192" s="703">
        <v>1500</v>
      </c>
      <c r="X192" s="704">
        <v>2500</v>
      </c>
    </row>
    <row r="193" spans="1:24" ht="26.25" customHeight="1">
      <c r="A193" s="705"/>
      <c r="B193" s="278"/>
      <c r="C193" s="320" t="s">
        <v>15496</v>
      </c>
      <c r="D193" s="278"/>
      <c r="E193" s="278"/>
      <c r="F193" s="278"/>
      <c r="G193" s="278"/>
      <c r="H193" s="278"/>
      <c r="I193" s="278" t="s">
        <v>2578</v>
      </c>
      <c r="J193" s="317" t="s">
        <v>15220</v>
      </c>
      <c r="K193" s="280" t="s">
        <v>195</v>
      </c>
      <c r="L193" s="425" t="s">
        <v>3603</v>
      </c>
      <c r="M193" s="2885"/>
      <c r="N193" s="73" t="s">
        <v>2432</v>
      </c>
      <c r="O193" s="278"/>
      <c r="P193" s="278"/>
      <c r="Q193" s="278" t="s">
        <v>2214</v>
      </c>
      <c r="R193" s="278">
        <f>IF(MID(RIGHT(S193,8),1,1)="M",2021,IF(MID(RIGHT(S193,8),1,1)="N",2022,IF(MID(RIGHT(S193,8),1,1)="P",2023,IF(MID(RIGHT(S193,8),1,1)="R",2024,IF(MID(RIGHT(S193,8),1,1)="S",1995,IF(MID(RIGHT(S193,8),1,1)="T",1996,IF(MID(RIGHT(S193,8),1,1)="V",1997,IF(MID(RIGHT(S193,8),1,1)="W",1998,IF(MID(RIGHT(S193,8),1,1)="X",1999,IF(MID(RIGHT(S193,8),1,1)="Y",2000,IF(MID(RIGHT(S193,8),1,1)="1",2001,IF(MID(RIGHT(S193,8),1,1)="2",2002,IF(MID(RIGHT(S193,8),1,1)="3",2003,IF(MID(RIGHT(S193,8),1,1)="4",2004,IF(MID(RIGHT(S193,8),1,1)="5",2005,IF(MID(RIGHT(S193,8),1,1)="6",2006,IF(MID(RIGHT(S193,8),1,1)="7",2007,IF(MID(RIGHT(S193,8),1,1)="8",2008,IF(MID(RIGHT(S193,8),1,1)="9",2009,IF(MID(RIGHT(S193,8),1,1)="A",2010,IF(MID(RIGHT(S193,8),1,1)="B",2011,IF(MID(RIGHT(S193,8),1,1)="C",2012,IF(MID(RIGHT(S193,8),1,1)="D",2013,IF(MID(RIGHT(S193,8),1,1)="E",2014,IF(MID(RIGHT(S193,8),1,1)="F",2015,IF(MID(RIGHT(S193,8),1,1)="G",2016,IF(MID(RIGHT(S193,8),1,1)="H",2017,IF(MID(RIGHT(S193,8),1,1)="J",2018,IF(MID(RIGHT(S193,8),1,1)="K",2019,IF(MID(RIGHT(S193,8),1,1)="L",2020,""))))))))))))))))))))))))))))))</f>
        <v>2021</v>
      </c>
      <c r="S193" s="278" t="s">
        <v>15312</v>
      </c>
      <c r="T193" s="278">
        <v>2730</v>
      </c>
      <c r="U193" s="719">
        <v>45616</v>
      </c>
      <c r="V193" s="719">
        <v>45656</v>
      </c>
      <c r="W193" s="283" t="s">
        <v>16376</v>
      </c>
      <c r="X193" s="706"/>
    </row>
    <row r="194" spans="1:24" ht="26.25" customHeight="1">
      <c r="A194" s="705"/>
      <c r="B194" s="278"/>
      <c r="C194" s="278" t="s">
        <v>12776</v>
      </c>
      <c r="D194" s="278" t="s">
        <v>15230</v>
      </c>
      <c r="E194" s="278"/>
      <c r="F194" s="278"/>
      <c r="G194" s="278"/>
      <c r="H194" s="278"/>
      <c r="I194" s="720"/>
      <c r="J194" s="278"/>
      <c r="K194" s="278" t="s">
        <v>15231</v>
      </c>
      <c r="L194" s="1767"/>
      <c r="M194" s="278"/>
      <c r="N194" s="73" t="s">
        <v>4259</v>
      </c>
      <c r="O194" s="1371"/>
      <c r="P194" s="278"/>
      <c r="Q194" s="278"/>
      <c r="R194" s="278" t="str">
        <f>IF(MID(RIGHT(S194,8),1,1)="M",2021,IF(MID(RIGHT(S194,8),1,1)="N",2022,IF(MID(RIGHT(S194,8),1,1)="P",2023,IF(MID(RIGHT(S194,8),1,1)="R",2024,IF(MID(RIGHT(S194,8),1,1)="S",1995,IF(MID(RIGHT(S194,8),1,1)="T",1996,IF(MID(RIGHT(S194,8),1,1)="V",1997,IF(MID(RIGHT(S194,8),1,1)="W",1998,IF(MID(RIGHT(S194,8),1,1)="X",1999,IF(MID(RIGHT(S194,8),1,1)="Y",2000,IF(MID(RIGHT(S194,8),1,1)="1",2001,IF(MID(RIGHT(S194,8),1,1)="2",2002,IF(MID(RIGHT(S194,8),1,1)="3",2003,IF(MID(RIGHT(S194,8),1,1)="4",2004,IF(MID(RIGHT(S194,8),1,1)="5",2005,IF(MID(RIGHT(S194,8),1,1)="6",2006,IF(MID(RIGHT(S194,8),1,1)="7",2007,IF(MID(RIGHT(S194,8),1,1)="8",2008,IF(MID(RIGHT(S194,8),1,1)="9",2009,IF(MID(RIGHT(S194,8),1,1)="A",2010,IF(MID(RIGHT(S194,8),1,1)="B",2011,IF(MID(RIGHT(S194,8),1,1)="C",2012,IF(MID(RIGHT(S194,8),1,1)="D",2013,IF(MID(RIGHT(S194,8),1,1)="E",2014,IF(MID(RIGHT(S194,8),1,1)="F",2015,IF(MID(RIGHT(S194,8),1,1)="G",2016,IF(MID(RIGHT(S194,8),1,1)="H",2017,IF(MID(RIGHT(S194,8),1,1)="J",2018,IF(MID(RIGHT(S194,8),1,1)="K",2019,IF(MID(RIGHT(S194,8),1,1)="L",2020,""))))))))))))))))))))))))))))))</f>
        <v/>
      </c>
      <c r="S194" s="278"/>
      <c r="T194" s="278"/>
      <c r="U194" s="719">
        <v>45618</v>
      </c>
      <c r="V194" s="719">
        <v>45648</v>
      </c>
      <c r="W194" s="283"/>
      <c r="X194" s="706"/>
    </row>
    <row r="195" spans="1:24" ht="26.25" customHeight="1">
      <c r="A195" s="705"/>
      <c r="B195" s="278"/>
      <c r="C195" s="278" t="s">
        <v>12778</v>
      </c>
      <c r="D195" s="278" t="s">
        <v>15230</v>
      </c>
      <c r="E195" s="278"/>
      <c r="F195" s="278"/>
      <c r="G195" s="278"/>
      <c r="H195" s="278"/>
      <c r="I195" s="720"/>
      <c r="J195" s="278" t="s">
        <v>15355</v>
      </c>
      <c r="K195" s="278" t="s">
        <v>2380</v>
      </c>
      <c r="L195" s="1767"/>
      <c r="M195" s="278"/>
      <c r="N195" s="73" t="s">
        <v>15254</v>
      </c>
      <c r="O195" s="278" t="s">
        <v>15255</v>
      </c>
      <c r="P195" s="280"/>
      <c r="Q195" s="278"/>
      <c r="R195" s="278" t="str">
        <f>IF(MID(RIGHT(S195,8),1,1)="M",2021,IF(MID(RIGHT(S195,8),1,1)="N",2022,IF(MID(RIGHT(S195,8),1,1)="P",2023,IF(MID(RIGHT(S195,8),1,1)="R",2024,IF(MID(RIGHT(S195,8),1,1)="S",1995,IF(MID(RIGHT(S195,8),1,1)="T",1996,IF(MID(RIGHT(S195,8),1,1)="V",1997,IF(MID(RIGHT(S195,8),1,1)="W",1998,IF(MID(RIGHT(S195,8),1,1)="X",1999,IF(MID(RIGHT(S195,8),1,1)="Y",2000,IF(MID(RIGHT(S195,8),1,1)="1",2001,IF(MID(RIGHT(S195,8),1,1)="2",2002,IF(MID(RIGHT(S195,8),1,1)="3",2003,IF(MID(RIGHT(S195,8),1,1)="4",2004,IF(MID(RIGHT(S195,8),1,1)="5",2005,IF(MID(RIGHT(S195,8),1,1)="6",2006,IF(MID(RIGHT(S195,8),1,1)="7",2007,IF(MID(RIGHT(S195,8),1,1)="8",2008,IF(MID(RIGHT(S195,8),1,1)="9",2009,IF(MID(RIGHT(S195,8),1,1)="A",2010,IF(MID(RIGHT(S195,8),1,1)="B",2011,IF(MID(RIGHT(S195,8),1,1)="C",2012,IF(MID(RIGHT(S195,8),1,1)="D",2013,IF(MID(RIGHT(S195,8),1,1)="E",2014,IF(MID(RIGHT(S195,8),1,1)="F",2015,IF(MID(RIGHT(S195,8),1,1)="G",2016,IF(MID(RIGHT(S195,8),1,1)="H",2017,IF(MID(RIGHT(S195,8),1,1)="J",2018,IF(MID(RIGHT(S195,8),1,1)="K",2019,IF(MID(RIGHT(S195,8),1,1)="L",2020,""))))))))))))))))))))))))))))))</f>
        <v/>
      </c>
      <c r="S195" s="278"/>
      <c r="T195" s="278"/>
      <c r="U195" s="282">
        <v>45621</v>
      </c>
      <c r="V195" s="281">
        <v>45654</v>
      </c>
      <c r="W195" s="283"/>
      <c r="X195" s="721"/>
    </row>
    <row r="196" spans="1:24" ht="26.25" customHeight="1">
      <c r="A196" s="705"/>
      <c r="B196" s="278"/>
      <c r="C196" s="278" t="s">
        <v>13047</v>
      </c>
      <c r="D196" s="278" t="s">
        <v>191</v>
      </c>
      <c r="E196" s="278"/>
      <c r="F196" s="278"/>
      <c r="G196" s="278"/>
      <c r="H196" s="278"/>
      <c r="I196" s="278"/>
      <c r="J196" s="278" t="s">
        <v>15358</v>
      </c>
      <c r="K196" s="278"/>
      <c r="L196" s="278"/>
      <c r="M196" s="278"/>
      <c r="N196" s="278"/>
      <c r="O196" s="278"/>
      <c r="P196" s="278"/>
      <c r="Q196" s="278"/>
      <c r="R196" s="280"/>
      <c r="S196" s="284" t="s">
        <v>189</v>
      </c>
      <c r="T196" s="284">
        <v>3700</v>
      </c>
      <c r="U196" s="281"/>
      <c r="V196" s="281">
        <v>45656</v>
      </c>
      <c r="W196" s="283"/>
      <c r="X196" s="722"/>
    </row>
    <row r="197" spans="1:24" ht="26.25" customHeight="1">
      <c r="A197" s="705"/>
      <c r="B197" s="278"/>
      <c r="C197" s="278" t="s">
        <v>10002</v>
      </c>
      <c r="D197" s="278" t="s">
        <v>191</v>
      </c>
      <c r="E197" s="278"/>
      <c r="F197" s="278"/>
      <c r="G197" s="278"/>
      <c r="H197" s="278"/>
      <c r="I197" s="278"/>
      <c r="J197" s="278"/>
      <c r="K197" s="278"/>
      <c r="L197" s="278"/>
      <c r="M197" s="2559" t="s">
        <v>8709</v>
      </c>
      <c r="N197" s="2560"/>
      <c r="O197" s="2560"/>
      <c r="P197" s="2561"/>
      <c r="Q197" s="278"/>
      <c r="R197" s="278"/>
      <c r="S197" s="284" t="s">
        <v>2472</v>
      </c>
      <c r="T197" s="284">
        <f>SUM(T192:T196)</f>
        <v>9160</v>
      </c>
      <c r="U197" s="282"/>
      <c r="V197" s="282">
        <v>45657</v>
      </c>
      <c r="W197" s="283"/>
      <c r="X197" s="722"/>
    </row>
    <row r="198" spans="1:24" ht="26.25" customHeight="1" thickBot="1">
      <c r="A198" s="707"/>
      <c r="B198" s="708"/>
      <c r="C198" s="708" t="s">
        <v>10003</v>
      </c>
      <c r="D198" s="708" t="s">
        <v>4036</v>
      </c>
      <c r="E198" s="708"/>
      <c r="F198" s="708"/>
      <c r="G198" s="708"/>
      <c r="H198" s="708"/>
      <c r="I198" s="708"/>
      <c r="J198" s="708"/>
      <c r="K198" s="611" t="s">
        <v>15247</v>
      </c>
      <c r="L198" s="709"/>
      <c r="M198" s="709"/>
      <c r="N198" s="708"/>
      <c r="O198" s="708"/>
      <c r="P198" s="710"/>
      <c r="Q198" s="711"/>
      <c r="R198" s="711"/>
      <c r="S198" s="711"/>
      <c r="T198" s="711"/>
      <c r="U198" s="712"/>
      <c r="V198" s="713"/>
      <c r="W198" s="723"/>
      <c r="X198" s="724"/>
    </row>
    <row r="199" spans="1:24" ht="26.25" customHeight="1">
      <c r="A199" s="699" t="s">
        <v>188</v>
      </c>
      <c r="B199" s="700"/>
      <c r="C199" s="700" t="s">
        <v>15211</v>
      </c>
      <c r="D199" s="700" t="s">
        <v>190</v>
      </c>
      <c r="E199" s="700" t="s">
        <v>15288</v>
      </c>
      <c r="F199" s="700" t="s">
        <v>191</v>
      </c>
      <c r="G199" s="700" t="s">
        <v>191</v>
      </c>
      <c r="H199" s="700" t="s">
        <v>191</v>
      </c>
      <c r="I199" s="700" t="s">
        <v>10531</v>
      </c>
      <c r="J199" s="715" t="s">
        <v>15212</v>
      </c>
      <c r="K199" s="700" t="s">
        <v>15237</v>
      </c>
      <c r="L199" s="715" t="s">
        <v>15572</v>
      </c>
      <c r="M199" s="2883" t="s">
        <v>15318</v>
      </c>
      <c r="N199" s="701" t="s">
        <v>15445</v>
      </c>
      <c r="O199" s="701" t="s">
        <v>15446</v>
      </c>
      <c r="P199" s="702" t="s">
        <v>16582</v>
      </c>
      <c r="Q199" s="700" t="s">
        <v>7991</v>
      </c>
      <c r="R199" s="700">
        <f>IF(MID(RIGHT(S199,8),1,1)="M",2021,IF(MID(RIGHT(S199,8),1,1)="N",2022,IF(MID(RIGHT(S199,8),1,1)="P",2023,IF(MID(RIGHT(S199,8),1,1)="R",2024,IF(MID(RIGHT(S199,8),1,1)="S",1995,IF(MID(RIGHT(S199,8),1,1)="T",1996,IF(MID(RIGHT(S199,8),1,1)="V",1997,IF(MID(RIGHT(S199,8),1,1)="W",1998,IF(MID(RIGHT(S199,8),1,1)="X",1999,IF(MID(RIGHT(S199,8),1,1)="Y",2000,IF(MID(RIGHT(S199,8),1,1)="1",2001,IF(MID(RIGHT(S199,8),1,1)="2",2002,IF(MID(RIGHT(S199,8),1,1)="3",2003,IF(MID(RIGHT(S199,8),1,1)="4",2004,IF(MID(RIGHT(S199,8),1,1)="5",2005,IF(MID(RIGHT(S199,8),1,1)="6",2006,IF(MID(RIGHT(S199,8),1,1)="7",2007,IF(MID(RIGHT(S199,8),1,1)="8",2008,IF(MID(RIGHT(S199,8),1,1)="9",2009,IF(MID(RIGHT(S199,8),1,1)="A",2010,IF(MID(RIGHT(S199,8),1,1)="B",2011,IF(MID(RIGHT(S199,8),1,1)="C",2012,IF(MID(RIGHT(S199,8),1,1)="D",2013,IF(MID(RIGHT(S199,8),1,1)="E",2014,IF(MID(RIGHT(S199,8),1,1)="F",2015,IF(MID(RIGHT(S199,8),1,1)="G",2016,IF(MID(RIGHT(S199,8),1,1)="H",2017,IF(MID(RIGHT(S199,8),1,1)="J",2018,IF(MID(RIGHT(S199,8),1,1)="K",2019,IF(MID(RIGHT(S199,8),1,1)="L",2020,""))))))))))))))))))))))))))))))</f>
        <v>2020</v>
      </c>
      <c r="S199" s="700" t="s">
        <v>15317</v>
      </c>
      <c r="T199" s="700">
        <v>1960</v>
      </c>
      <c r="U199" s="716">
        <v>45615</v>
      </c>
      <c r="V199" s="716">
        <v>45637</v>
      </c>
      <c r="W199" s="703">
        <v>1500</v>
      </c>
      <c r="X199" s="704">
        <v>2500</v>
      </c>
    </row>
    <row r="200" spans="1:24" ht="26.25" customHeight="1">
      <c r="A200" s="705"/>
      <c r="B200" s="278"/>
      <c r="C200" s="320" t="s">
        <v>15496</v>
      </c>
      <c r="D200" s="278"/>
      <c r="E200" s="278"/>
      <c r="F200" s="278"/>
      <c r="G200" s="278"/>
      <c r="H200" s="278"/>
      <c r="I200" s="278" t="s">
        <v>2578</v>
      </c>
      <c r="J200" s="317" t="s">
        <v>15221</v>
      </c>
      <c r="K200" s="280" t="s">
        <v>195</v>
      </c>
      <c r="L200" s="425" t="s">
        <v>3603</v>
      </c>
      <c r="M200" s="2884"/>
      <c r="N200" s="73" t="s">
        <v>2432</v>
      </c>
      <c r="O200" s="278"/>
      <c r="P200" s="278"/>
      <c r="Q200" s="278" t="s">
        <v>1935</v>
      </c>
      <c r="R200" s="278">
        <f>IF(MID(RIGHT(S200,8),1,1)="M",2021,IF(MID(RIGHT(S200,8),1,1)="N",2022,IF(MID(RIGHT(S200,8),1,1)="P",2023,IF(MID(RIGHT(S200,8),1,1)="R",2024,IF(MID(RIGHT(S200,8),1,1)="S",1995,IF(MID(RIGHT(S200,8),1,1)="T",1996,IF(MID(RIGHT(S200,8),1,1)="V",1997,IF(MID(RIGHT(S200,8),1,1)="W",1998,IF(MID(RIGHT(S200,8),1,1)="X",1999,IF(MID(RIGHT(S200,8),1,1)="Y",2000,IF(MID(RIGHT(S200,8),1,1)="1",2001,IF(MID(RIGHT(S200,8),1,1)="2",2002,IF(MID(RIGHT(S200,8),1,1)="3",2003,IF(MID(RIGHT(S200,8),1,1)="4",2004,IF(MID(RIGHT(S200,8),1,1)="5",2005,IF(MID(RIGHT(S200,8),1,1)="6",2006,IF(MID(RIGHT(S200,8),1,1)="7",2007,IF(MID(RIGHT(S200,8),1,1)="8",2008,IF(MID(RIGHT(S200,8),1,1)="9",2009,IF(MID(RIGHT(S200,8),1,1)="A",2010,IF(MID(RIGHT(S200,8),1,1)="B",2011,IF(MID(RIGHT(S200,8),1,1)="C",2012,IF(MID(RIGHT(S200,8),1,1)="D",2013,IF(MID(RIGHT(S200,8),1,1)="E",2014,IF(MID(RIGHT(S200,8),1,1)="F",2015,IF(MID(RIGHT(S200,8),1,1)="G",2016,IF(MID(RIGHT(S200,8),1,1)="H",2017,IF(MID(RIGHT(S200,8),1,1)="J",2018,IF(MID(RIGHT(S200,8),1,1)="K",2019,IF(MID(RIGHT(S200,8),1,1)="L",2020,""))))))))))))))))))))))))))))))</f>
        <v>2021</v>
      </c>
      <c r="S200" s="278" t="s">
        <v>15315</v>
      </c>
      <c r="T200" s="278">
        <v>2025</v>
      </c>
      <c r="U200" s="719">
        <v>45616</v>
      </c>
      <c r="V200" s="719">
        <v>45656</v>
      </c>
      <c r="W200" s="283" t="s">
        <v>16376</v>
      </c>
      <c r="X200" s="706"/>
    </row>
    <row r="201" spans="1:24" ht="26.25" customHeight="1">
      <c r="A201" s="705"/>
      <c r="B201" s="278"/>
      <c r="C201" s="278" t="s">
        <v>12776</v>
      </c>
      <c r="D201" s="278" t="s">
        <v>15230</v>
      </c>
      <c r="E201" s="278"/>
      <c r="F201" s="278"/>
      <c r="G201" s="278"/>
      <c r="H201" s="278"/>
      <c r="I201" s="720"/>
      <c r="J201" s="278"/>
      <c r="K201" s="278" t="s">
        <v>15231</v>
      </c>
      <c r="L201" s="278"/>
      <c r="M201" s="2884"/>
      <c r="N201" s="73" t="s">
        <v>3073</v>
      </c>
      <c r="O201" s="1371"/>
      <c r="P201" s="278"/>
      <c r="Q201" s="278" t="s">
        <v>523</v>
      </c>
      <c r="R201" s="278">
        <f>IF(MID(RIGHT(S201,8),1,1)="M",2021,IF(MID(RIGHT(S201,8),1,1)="N",2022,IF(MID(RIGHT(S201,8),1,1)="P",2023,IF(MID(RIGHT(S201,8),1,1)="R",2024,IF(MID(RIGHT(S201,8),1,1)="S",1995,IF(MID(RIGHT(S201,8),1,1)="T",1996,IF(MID(RIGHT(S201,8),1,1)="V",1997,IF(MID(RIGHT(S201,8),1,1)="W",1998,IF(MID(RIGHT(S201,8),1,1)="X",1999,IF(MID(RIGHT(S201,8),1,1)="Y",2000,IF(MID(RIGHT(S201,8),1,1)="1",2001,IF(MID(RIGHT(S201,8),1,1)="2",2002,IF(MID(RIGHT(S201,8),1,1)="3",2003,IF(MID(RIGHT(S201,8),1,1)="4",2004,IF(MID(RIGHT(S201,8),1,1)="5",2005,IF(MID(RIGHT(S201,8),1,1)="6",2006,IF(MID(RIGHT(S201,8),1,1)="7",2007,IF(MID(RIGHT(S201,8),1,1)="8",2008,IF(MID(RIGHT(S201,8),1,1)="9",2009,IF(MID(RIGHT(S201,8),1,1)="A",2010,IF(MID(RIGHT(S201,8),1,1)="B",2011,IF(MID(RIGHT(S201,8),1,1)="C",2012,IF(MID(RIGHT(S201,8),1,1)="D",2013,IF(MID(RIGHT(S201,8),1,1)="E",2014,IF(MID(RIGHT(S201,8),1,1)="F",2015,IF(MID(RIGHT(S201,8),1,1)="G",2016,IF(MID(RIGHT(S201,8),1,1)="H",2017,IF(MID(RIGHT(S201,8),1,1)="J",2018,IF(MID(RIGHT(S201,8),1,1)="K",2019,IF(MID(RIGHT(S201,8),1,1)="L",2020,""))))))))))))))))))))))))))))))</f>
        <v>2020</v>
      </c>
      <c r="S201" s="278" t="s">
        <v>15314</v>
      </c>
      <c r="T201" s="278">
        <v>2245</v>
      </c>
      <c r="U201" s="719">
        <v>45618</v>
      </c>
      <c r="V201" s="719">
        <v>45648</v>
      </c>
      <c r="W201" s="283"/>
      <c r="X201" s="706"/>
    </row>
    <row r="202" spans="1:24" ht="26.25" customHeight="1">
      <c r="A202" s="705"/>
      <c r="B202" s="278"/>
      <c r="C202" s="278" t="s">
        <v>12778</v>
      </c>
      <c r="D202" s="278" t="s">
        <v>15230</v>
      </c>
      <c r="E202" s="278"/>
      <c r="F202" s="278"/>
      <c r="G202" s="278"/>
      <c r="H202" s="278"/>
      <c r="I202" s="720"/>
      <c r="J202" s="278" t="s">
        <v>15355</v>
      </c>
      <c r="K202" s="278" t="s">
        <v>2380</v>
      </c>
      <c r="L202" s="278"/>
      <c r="M202" s="2885"/>
      <c r="N202" s="73" t="s">
        <v>7870</v>
      </c>
      <c r="O202" s="278" t="s">
        <v>15255</v>
      </c>
      <c r="P202" s="280"/>
      <c r="Q202" s="278" t="s">
        <v>2093</v>
      </c>
      <c r="R202" s="278">
        <f>IF(MID(RIGHT(S202,8),1,1)="M",2021,IF(MID(RIGHT(S202,8),1,1)="N",2022,IF(MID(RIGHT(S202,8),1,1)="P",2023,IF(MID(RIGHT(S202,8),1,1)="R",2024,IF(MID(RIGHT(S202,8),1,1)="S",1995,IF(MID(RIGHT(S202,8),1,1)="T",1996,IF(MID(RIGHT(S202,8),1,1)="V",1997,IF(MID(RIGHT(S202,8),1,1)="W",1998,IF(MID(RIGHT(S202,8),1,1)="X",1999,IF(MID(RIGHT(S202,8),1,1)="Y",2000,IF(MID(RIGHT(S202,8),1,1)="1",2001,IF(MID(RIGHT(S202,8),1,1)="2",2002,IF(MID(RIGHT(S202,8),1,1)="3",2003,IF(MID(RIGHT(S202,8),1,1)="4",2004,IF(MID(RIGHT(S202,8),1,1)="5",2005,IF(MID(RIGHT(S202,8),1,1)="6",2006,IF(MID(RIGHT(S202,8),1,1)="7",2007,IF(MID(RIGHT(S202,8),1,1)="8",2008,IF(MID(RIGHT(S202,8),1,1)="9",2009,IF(MID(RIGHT(S202,8),1,1)="A",2010,IF(MID(RIGHT(S202,8),1,1)="B",2011,IF(MID(RIGHT(S202,8),1,1)="C",2012,IF(MID(RIGHT(S202,8),1,1)="D",2013,IF(MID(RIGHT(S202,8),1,1)="E",2014,IF(MID(RIGHT(S202,8),1,1)="F",2015,IF(MID(RIGHT(S202,8),1,1)="G",2016,IF(MID(RIGHT(S202,8),1,1)="H",2017,IF(MID(RIGHT(S202,8),1,1)="J",2018,IF(MID(RIGHT(S202,8),1,1)="K",2019,IF(MID(RIGHT(S202,8),1,1)="L",2020,""))))))))))))))))))))))))))))))</f>
        <v>2020</v>
      </c>
      <c r="S202" s="278" t="s">
        <v>15316</v>
      </c>
      <c r="T202" s="278">
        <v>1815</v>
      </c>
      <c r="U202" s="282">
        <v>45621</v>
      </c>
      <c r="V202" s="281">
        <v>45654</v>
      </c>
      <c r="W202" s="283"/>
      <c r="X202" s="721"/>
    </row>
    <row r="203" spans="1:24" ht="26.25" customHeight="1">
      <c r="A203" s="705"/>
      <c r="B203" s="278"/>
      <c r="C203" s="278" t="s">
        <v>13047</v>
      </c>
      <c r="D203" s="278" t="s">
        <v>191</v>
      </c>
      <c r="E203" s="278"/>
      <c r="F203" s="278"/>
      <c r="G203" s="278"/>
      <c r="H203" s="278"/>
      <c r="I203" s="278"/>
      <c r="J203" s="278" t="s">
        <v>15358</v>
      </c>
      <c r="K203" s="278"/>
      <c r="L203" s="278"/>
      <c r="M203" s="278"/>
      <c r="N203" s="278"/>
      <c r="O203" s="278"/>
      <c r="P203" s="278"/>
      <c r="Q203" s="278"/>
      <c r="R203" s="280"/>
      <c r="S203" s="284" t="s">
        <v>189</v>
      </c>
      <c r="T203" s="284">
        <v>3890</v>
      </c>
      <c r="U203" s="281"/>
      <c r="V203" s="281">
        <v>45656</v>
      </c>
      <c r="W203" s="283"/>
      <c r="X203" s="722"/>
    </row>
    <row r="204" spans="1:24" ht="26.25" customHeight="1">
      <c r="A204" s="705"/>
      <c r="B204" s="278"/>
      <c r="C204" s="278" t="s">
        <v>10002</v>
      </c>
      <c r="D204" s="278" t="s">
        <v>191</v>
      </c>
      <c r="E204" s="278"/>
      <c r="F204" s="278"/>
      <c r="G204" s="278"/>
      <c r="H204" s="278"/>
      <c r="I204" s="278"/>
      <c r="J204" s="278"/>
      <c r="K204" s="278"/>
      <c r="L204" s="278"/>
      <c r="M204" s="2559" t="s">
        <v>8709</v>
      </c>
      <c r="N204" s="2560"/>
      <c r="O204" s="2560"/>
      <c r="P204" s="2561"/>
      <c r="Q204" s="278"/>
      <c r="R204" s="278"/>
      <c r="S204" s="284" t="s">
        <v>2472</v>
      </c>
      <c r="T204" s="284">
        <f>SUM(T199:T203)</f>
        <v>11935</v>
      </c>
      <c r="U204" s="282"/>
      <c r="V204" s="282">
        <v>45657</v>
      </c>
      <c r="W204" s="283"/>
      <c r="X204" s="722"/>
    </row>
    <row r="205" spans="1:24" ht="26.25" customHeight="1" thickBot="1">
      <c r="A205" s="707"/>
      <c r="B205" s="708"/>
      <c r="C205" s="708" t="s">
        <v>10003</v>
      </c>
      <c r="D205" s="708" t="s">
        <v>4036</v>
      </c>
      <c r="E205" s="708"/>
      <c r="F205" s="708"/>
      <c r="G205" s="708"/>
      <c r="H205" s="708"/>
      <c r="I205" s="708"/>
      <c r="J205" s="708"/>
      <c r="K205" s="611" t="s">
        <v>15247</v>
      </c>
      <c r="L205" s="709"/>
      <c r="M205" s="709"/>
      <c r="N205" s="708"/>
      <c r="O205" s="708"/>
      <c r="P205" s="710"/>
      <c r="Q205" s="711"/>
      <c r="R205" s="711"/>
      <c r="S205" s="711"/>
      <c r="T205" s="711"/>
      <c r="U205" s="712"/>
      <c r="V205" s="713"/>
      <c r="W205" s="723"/>
      <c r="X205" s="724"/>
    </row>
    <row r="206" spans="1:24" ht="26.25" customHeight="1">
      <c r="A206" s="699" t="s">
        <v>188</v>
      </c>
      <c r="B206" s="700"/>
      <c r="C206" s="700" t="s">
        <v>15211</v>
      </c>
      <c r="D206" s="700" t="s">
        <v>190</v>
      </c>
      <c r="E206" s="700" t="s">
        <v>15288</v>
      </c>
      <c r="F206" s="700" t="s">
        <v>191</v>
      </c>
      <c r="G206" s="700" t="s">
        <v>191</v>
      </c>
      <c r="H206" s="700" t="s">
        <v>191</v>
      </c>
      <c r="I206" s="700" t="s">
        <v>10531</v>
      </c>
      <c r="J206" s="715" t="s">
        <v>15212</v>
      </c>
      <c r="K206" s="700" t="s">
        <v>15237</v>
      </c>
      <c r="L206" s="715" t="s">
        <v>15573</v>
      </c>
      <c r="M206" s="2883" t="s">
        <v>15348</v>
      </c>
      <c r="N206" s="701" t="s">
        <v>15447</v>
      </c>
      <c r="O206" s="701" t="s">
        <v>15448</v>
      </c>
      <c r="P206" s="702" t="s">
        <v>16582</v>
      </c>
      <c r="Q206" s="700" t="s">
        <v>520</v>
      </c>
      <c r="R206" s="700">
        <f>IF(MID(RIGHT(S206,8),1,1)="M",2021,IF(MID(RIGHT(S206,8),1,1)="N",2022,IF(MID(RIGHT(S206,8),1,1)="P",2023,IF(MID(RIGHT(S206,8),1,1)="R",2024,IF(MID(RIGHT(S206,8),1,1)="S",1995,IF(MID(RIGHT(S206,8),1,1)="T",1996,IF(MID(RIGHT(S206,8),1,1)="V",1997,IF(MID(RIGHT(S206,8),1,1)="W",1998,IF(MID(RIGHT(S206,8),1,1)="X",1999,IF(MID(RIGHT(S206,8),1,1)="Y",2000,IF(MID(RIGHT(S206,8),1,1)="1",2001,IF(MID(RIGHT(S206,8),1,1)="2",2002,IF(MID(RIGHT(S206,8),1,1)="3",2003,IF(MID(RIGHT(S206,8),1,1)="4",2004,IF(MID(RIGHT(S206,8),1,1)="5",2005,IF(MID(RIGHT(S206,8),1,1)="6",2006,IF(MID(RIGHT(S206,8),1,1)="7",2007,IF(MID(RIGHT(S206,8),1,1)="8",2008,IF(MID(RIGHT(S206,8),1,1)="9",2009,IF(MID(RIGHT(S206,8),1,1)="A",2010,IF(MID(RIGHT(S206,8),1,1)="B",2011,IF(MID(RIGHT(S206,8),1,1)="C",2012,IF(MID(RIGHT(S206,8),1,1)="D",2013,IF(MID(RIGHT(S206,8),1,1)="E",2014,IF(MID(RIGHT(S206,8),1,1)="F",2015,IF(MID(RIGHT(S206,8),1,1)="G",2016,IF(MID(RIGHT(S206,8),1,1)="H",2017,IF(MID(RIGHT(S206,8),1,1)="J",2018,IF(MID(RIGHT(S206,8),1,1)="K",2019,IF(MID(RIGHT(S206,8),1,1)="L",2020,""))))))))))))))))))))))))))))))</f>
        <v>2021</v>
      </c>
      <c r="S206" s="700" t="s">
        <v>15320</v>
      </c>
      <c r="T206" s="700">
        <v>2210</v>
      </c>
      <c r="U206" s="716">
        <v>45615</v>
      </c>
      <c r="V206" s="716">
        <v>45637</v>
      </c>
      <c r="W206" s="703">
        <v>1500</v>
      </c>
      <c r="X206" s="704">
        <v>2500</v>
      </c>
    </row>
    <row r="207" spans="1:24" ht="26.25" customHeight="1">
      <c r="A207" s="705"/>
      <c r="B207" s="278"/>
      <c r="C207" s="320" t="s">
        <v>15496</v>
      </c>
      <c r="D207" s="278"/>
      <c r="E207" s="278"/>
      <c r="F207" s="278"/>
      <c r="G207" s="278"/>
      <c r="H207" s="278"/>
      <c r="I207" s="278" t="s">
        <v>2578</v>
      </c>
      <c r="J207" s="317" t="s">
        <v>15219</v>
      </c>
      <c r="K207" s="280" t="s">
        <v>195</v>
      </c>
      <c r="L207" s="425" t="s">
        <v>3603</v>
      </c>
      <c r="M207" s="2884"/>
      <c r="N207" s="73" t="s">
        <v>2432</v>
      </c>
      <c r="O207" s="278"/>
      <c r="P207" s="278"/>
      <c r="Q207" s="278" t="s">
        <v>520</v>
      </c>
      <c r="R207" s="278">
        <f>IF(MID(RIGHT(S207,8),1,1)="M",2021,IF(MID(RIGHT(S207,8),1,1)="N",2022,IF(MID(RIGHT(S207,8),1,1)="P",2023,IF(MID(RIGHT(S207,8),1,1)="R",2024,IF(MID(RIGHT(S207,8),1,1)="S",1995,IF(MID(RIGHT(S207,8),1,1)="T",1996,IF(MID(RIGHT(S207,8),1,1)="V",1997,IF(MID(RIGHT(S207,8),1,1)="W",1998,IF(MID(RIGHT(S207,8),1,1)="X",1999,IF(MID(RIGHT(S207,8),1,1)="Y",2000,IF(MID(RIGHT(S207,8),1,1)="1",2001,IF(MID(RIGHT(S207,8),1,1)="2",2002,IF(MID(RIGHT(S207,8),1,1)="3",2003,IF(MID(RIGHT(S207,8),1,1)="4",2004,IF(MID(RIGHT(S207,8),1,1)="5",2005,IF(MID(RIGHT(S207,8),1,1)="6",2006,IF(MID(RIGHT(S207,8),1,1)="7",2007,IF(MID(RIGHT(S207,8),1,1)="8",2008,IF(MID(RIGHT(S207,8),1,1)="9",2009,IF(MID(RIGHT(S207,8),1,1)="A",2010,IF(MID(RIGHT(S207,8),1,1)="B",2011,IF(MID(RIGHT(S207,8),1,1)="C",2012,IF(MID(RIGHT(S207,8),1,1)="D",2013,IF(MID(RIGHT(S207,8),1,1)="E",2014,IF(MID(RIGHT(S207,8),1,1)="F",2015,IF(MID(RIGHT(S207,8),1,1)="G",2016,IF(MID(RIGHT(S207,8),1,1)="H",2017,IF(MID(RIGHT(S207,8),1,1)="J",2018,IF(MID(RIGHT(S207,8),1,1)="K",2019,IF(MID(RIGHT(S207,8),1,1)="L",2020,""))))))))))))))))))))))))))))))</f>
        <v>2021</v>
      </c>
      <c r="S207" s="278" t="s">
        <v>15321</v>
      </c>
      <c r="T207" s="278">
        <v>2260</v>
      </c>
      <c r="U207" s="719">
        <v>45616</v>
      </c>
      <c r="V207" s="719">
        <v>45656</v>
      </c>
      <c r="W207" s="283" t="s">
        <v>16376</v>
      </c>
      <c r="X207" s="706"/>
    </row>
    <row r="208" spans="1:24" ht="26.25" customHeight="1">
      <c r="A208" s="705"/>
      <c r="B208" s="278"/>
      <c r="C208" s="278" t="s">
        <v>12776</v>
      </c>
      <c r="D208" s="278" t="s">
        <v>15230</v>
      </c>
      <c r="E208" s="278"/>
      <c r="F208" s="278"/>
      <c r="G208" s="278"/>
      <c r="H208" s="278"/>
      <c r="I208" s="720"/>
      <c r="J208" s="278"/>
      <c r="K208" s="278" t="s">
        <v>15231</v>
      </c>
      <c r="L208" s="278"/>
      <c r="M208" s="2885"/>
      <c r="N208" s="73" t="s">
        <v>3552</v>
      </c>
      <c r="O208" s="1371"/>
      <c r="P208" s="278"/>
      <c r="Q208" s="278" t="s">
        <v>520</v>
      </c>
      <c r="R208" s="278">
        <f>IF(MID(RIGHT(S208,8),1,1)="M",2021,IF(MID(RIGHT(S208,8),1,1)="N",2022,IF(MID(RIGHT(S208,8),1,1)="P",2023,IF(MID(RIGHT(S208,8),1,1)="R",2024,IF(MID(RIGHT(S208,8),1,1)="S",1995,IF(MID(RIGHT(S208,8),1,1)="T",1996,IF(MID(RIGHT(S208,8),1,1)="V",1997,IF(MID(RIGHT(S208,8),1,1)="W",1998,IF(MID(RIGHT(S208,8),1,1)="X",1999,IF(MID(RIGHT(S208,8),1,1)="Y",2000,IF(MID(RIGHT(S208,8),1,1)="1",2001,IF(MID(RIGHT(S208,8),1,1)="2",2002,IF(MID(RIGHT(S208,8),1,1)="3",2003,IF(MID(RIGHT(S208,8),1,1)="4",2004,IF(MID(RIGHT(S208,8),1,1)="5",2005,IF(MID(RIGHT(S208,8),1,1)="6",2006,IF(MID(RIGHT(S208,8),1,1)="7",2007,IF(MID(RIGHT(S208,8),1,1)="8",2008,IF(MID(RIGHT(S208,8),1,1)="9",2009,IF(MID(RIGHT(S208,8),1,1)="A",2010,IF(MID(RIGHT(S208,8),1,1)="B",2011,IF(MID(RIGHT(S208,8),1,1)="C",2012,IF(MID(RIGHT(S208,8),1,1)="D",2013,IF(MID(RIGHT(S208,8),1,1)="E",2014,IF(MID(RIGHT(S208,8),1,1)="F",2015,IF(MID(RIGHT(S208,8),1,1)="G",2016,IF(MID(RIGHT(S208,8),1,1)="H",2017,IF(MID(RIGHT(S208,8),1,1)="J",2018,IF(MID(RIGHT(S208,8),1,1)="K",2019,IF(MID(RIGHT(S208,8),1,1)="L",2020,""))))))))))))))))))))))))))))))</f>
        <v>2020</v>
      </c>
      <c r="S208" s="278" t="s">
        <v>15319</v>
      </c>
      <c r="T208" s="278">
        <v>2220</v>
      </c>
      <c r="U208" s="719">
        <v>45618</v>
      </c>
      <c r="V208" s="719">
        <v>45648</v>
      </c>
      <c r="W208" s="283"/>
      <c r="X208" s="706"/>
    </row>
    <row r="209" spans="1:24" ht="26.25" customHeight="1">
      <c r="A209" s="705"/>
      <c r="B209" s="278"/>
      <c r="C209" s="278" t="s">
        <v>12778</v>
      </c>
      <c r="D209" s="278" t="s">
        <v>15230</v>
      </c>
      <c r="E209" s="278"/>
      <c r="F209" s="278"/>
      <c r="G209" s="278"/>
      <c r="H209" s="278"/>
      <c r="I209" s="720"/>
      <c r="J209" s="278" t="s">
        <v>15355</v>
      </c>
      <c r="K209" s="278" t="s">
        <v>15214</v>
      </c>
      <c r="L209" s="278"/>
      <c r="M209" s="278"/>
      <c r="N209" s="73" t="s">
        <v>15256</v>
      </c>
      <c r="O209" s="278" t="s">
        <v>15255</v>
      </c>
      <c r="P209" s="280"/>
      <c r="Q209" s="278"/>
      <c r="R209" s="278" t="str">
        <f>IF(MID(RIGHT(S209,8),1,1)="M",2021,IF(MID(RIGHT(S209,8),1,1)="N",2022,IF(MID(RIGHT(S209,8),1,1)="P",2023,IF(MID(RIGHT(S209,8),1,1)="R",2024,IF(MID(RIGHT(S209,8),1,1)="S",1995,IF(MID(RIGHT(S209,8),1,1)="T",1996,IF(MID(RIGHT(S209,8),1,1)="V",1997,IF(MID(RIGHT(S209,8),1,1)="W",1998,IF(MID(RIGHT(S209,8),1,1)="X",1999,IF(MID(RIGHT(S209,8),1,1)="Y",2000,IF(MID(RIGHT(S209,8),1,1)="1",2001,IF(MID(RIGHT(S209,8),1,1)="2",2002,IF(MID(RIGHT(S209,8),1,1)="3",2003,IF(MID(RIGHT(S209,8),1,1)="4",2004,IF(MID(RIGHT(S209,8),1,1)="5",2005,IF(MID(RIGHT(S209,8),1,1)="6",2006,IF(MID(RIGHT(S209,8),1,1)="7",2007,IF(MID(RIGHT(S209,8),1,1)="8",2008,IF(MID(RIGHT(S209,8),1,1)="9",2009,IF(MID(RIGHT(S209,8),1,1)="A",2010,IF(MID(RIGHT(S209,8),1,1)="B",2011,IF(MID(RIGHT(S209,8),1,1)="C",2012,IF(MID(RIGHT(S209,8),1,1)="D",2013,IF(MID(RIGHT(S209,8),1,1)="E",2014,IF(MID(RIGHT(S209,8),1,1)="F",2015,IF(MID(RIGHT(S209,8),1,1)="G",2016,IF(MID(RIGHT(S209,8),1,1)="H",2017,IF(MID(RIGHT(S209,8),1,1)="J",2018,IF(MID(RIGHT(S209,8),1,1)="K",2019,IF(MID(RIGHT(S209,8),1,1)="L",2020,""))))))))))))))))))))))))))))))</f>
        <v/>
      </c>
      <c r="S209" s="278"/>
      <c r="T209" s="278"/>
      <c r="U209" s="282">
        <v>45621</v>
      </c>
      <c r="V209" s="281">
        <v>45654</v>
      </c>
      <c r="W209" s="283"/>
      <c r="X209" s="721"/>
    </row>
    <row r="210" spans="1:24" ht="26.25" customHeight="1">
      <c r="A210" s="705"/>
      <c r="B210" s="278"/>
      <c r="C210" s="278" t="s">
        <v>13047</v>
      </c>
      <c r="D210" s="278" t="s">
        <v>191</v>
      </c>
      <c r="E210" s="278"/>
      <c r="F210" s="278"/>
      <c r="G210" s="278"/>
      <c r="H210" s="278"/>
      <c r="I210" s="278"/>
      <c r="J210" s="278" t="s">
        <v>15358</v>
      </c>
      <c r="K210" s="278"/>
      <c r="L210" s="278"/>
      <c r="M210" s="278"/>
      <c r="N210" s="278"/>
      <c r="O210" s="278"/>
      <c r="P210" s="278"/>
      <c r="Q210" s="278"/>
      <c r="R210" s="280"/>
      <c r="S210" s="284" t="s">
        <v>189</v>
      </c>
      <c r="T210" s="284">
        <v>3700</v>
      </c>
      <c r="U210" s="281"/>
      <c r="V210" s="281">
        <v>45656</v>
      </c>
      <c r="W210" s="283"/>
      <c r="X210" s="722"/>
    </row>
    <row r="211" spans="1:24" ht="26.25" customHeight="1">
      <c r="A211" s="705"/>
      <c r="B211" s="278"/>
      <c r="C211" s="278" t="s">
        <v>10002</v>
      </c>
      <c r="D211" s="278" t="s">
        <v>191</v>
      </c>
      <c r="E211" s="278"/>
      <c r="F211" s="278"/>
      <c r="G211" s="278"/>
      <c r="H211" s="278"/>
      <c r="I211" s="278"/>
      <c r="J211" s="278"/>
      <c r="K211" s="278"/>
      <c r="L211" s="278"/>
      <c r="M211" s="2559" t="s">
        <v>8709</v>
      </c>
      <c r="N211" s="2560"/>
      <c r="O211" s="2560"/>
      <c r="P211" s="2561"/>
      <c r="Q211" s="278"/>
      <c r="R211" s="278"/>
      <c r="S211" s="284" t="s">
        <v>2472</v>
      </c>
      <c r="T211" s="284">
        <f>SUM(T206:T210)</f>
        <v>10390</v>
      </c>
      <c r="U211" s="282"/>
      <c r="V211" s="282">
        <v>45657</v>
      </c>
      <c r="W211" s="283"/>
      <c r="X211" s="722"/>
    </row>
    <row r="212" spans="1:24" ht="26.25" customHeight="1" thickBot="1">
      <c r="A212" s="707"/>
      <c r="B212" s="708"/>
      <c r="C212" s="708" t="s">
        <v>10003</v>
      </c>
      <c r="D212" s="708" t="s">
        <v>4036</v>
      </c>
      <c r="E212" s="708"/>
      <c r="F212" s="708"/>
      <c r="G212" s="708"/>
      <c r="H212" s="708"/>
      <c r="I212" s="708"/>
      <c r="J212" s="708"/>
      <c r="K212" s="611" t="s">
        <v>15247</v>
      </c>
      <c r="L212" s="709"/>
      <c r="M212" s="709"/>
      <c r="N212" s="708"/>
      <c r="O212" s="708"/>
      <c r="P212" s="710"/>
      <c r="Q212" s="711"/>
      <c r="R212" s="711"/>
      <c r="S212" s="711"/>
      <c r="T212" s="711"/>
      <c r="U212" s="712"/>
      <c r="V212" s="713"/>
      <c r="W212" s="723"/>
      <c r="X212" s="724"/>
    </row>
    <row r="213" spans="1:24" ht="26.25" customHeight="1">
      <c r="A213" s="699" t="s">
        <v>188</v>
      </c>
      <c r="B213" s="700"/>
      <c r="C213" s="700" t="s">
        <v>15211</v>
      </c>
      <c r="D213" s="700" t="s">
        <v>190</v>
      </c>
      <c r="E213" s="700" t="s">
        <v>15288</v>
      </c>
      <c r="F213" s="700" t="s">
        <v>191</v>
      </c>
      <c r="G213" s="700" t="s">
        <v>191</v>
      </c>
      <c r="H213" s="700" t="s">
        <v>191</v>
      </c>
      <c r="I213" s="700" t="s">
        <v>10531</v>
      </c>
      <c r="J213" s="715" t="s">
        <v>15212</v>
      </c>
      <c r="K213" s="700" t="s">
        <v>15237</v>
      </c>
      <c r="L213" s="715" t="s">
        <v>15574</v>
      </c>
      <c r="M213" s="2883" t="s">
        <v>15326</v>
      </c>
      <c r="N213" s="701" t="s">
        <v>15579</v>
      </c>
      <c r="O213" s="701">
        <v>617212</v>
      </c>
      <c r="P213" s="702" t="s">
        <v>16582</v>
      </c>
      <c r="Q213" s="700" t="s">
        <v>15349</v>
      </c>
      <c r="R213" s="700">
        <f>IF(MID(RIGHT(S213,8),1,1)="M",2021,IF(MID(RIGHT(S213,8),1,1)="N",2022,IF(MID(RIGHT(S213,8),1,1)="P",2023,IF(MID(RIGHT(S213,8),1,1)="R",2024,IF(MID(RIGHT(S213,8),1,1)="S",1995,IF(MID(RIGHT(S213,8),1,1)="T",1996,IF(MID(RIGHT(S213,8),1,1)="V",1997,IF(MID(RIGHT(S213,8),1,1)="W",1998,IF(MID(RIGHT(S213,8),1,1)="X",1999,IF(MID(RIGHT(S213,8),1,1)="Y",2000,IF(MID(RIGHT(S213,8),1,1)="1",2001,IF(MID(RIGHT(S213,8),1,1)="2",2002,IF(MID(RIGHT(S213,8),1,1)="3",2003,IF(MID(RIGHT(S213,8),1,1)="4",2004,IF(MID(RIGHT(S213,8),1,1)="5",2005,IF(MID(RIGHT(S213,8),1,1)="6",2006,IF(MID(RIGHT(S213,8),1,1)="7",2007,IF(MID(RIGHT(S213,8),1,1)="8",2008,IF(MID(RIGHT(S213,8),1,1)="9",2009,IF(MID(RIGHT(S213,8),1,1)="A",2010,IF(MID(RIGHT(S213,8),1,1)="B",2011,IF(MID(RIGHT(S213,8),1,1)="C",2012,IF(MID(RIGHT(S213,8),1,1)="D",2013,IF(MID(RIGHT(S213,8),1,1)="E",2014,IF(MID(RIGHT(S213,8),1,1)="F",2015,IF(MID(RIGHT(S213,8),1,1)="G",2016,IF(MID(RIGHT(S213,8),1,1)="H",2017,IF(MID(RIGHT(S213,8),1,1)="J",2018,IF(MID(RIGHT(S213,8),1,1)="K",2019,IF(MID(RIGHT(S213,8),1,1)="L",2020,""))))))))))))))))))))))))))))))</f>
        <v>2020</v>
      </c>
      <c r="S213" s="700" t="s">
        <v>15322</v>
      </c>
      <c r="T213" s="700">
        <v>2225</v>
      </c>
      <c r="U213" s="716">
        <v>45615</v>
      </c>
      <c r="V213" s="716">
        <v>45637</v>
      </c>
      <c r="W213" s="703">
        <v>1500</v>
      </c>
      <c r="X213" s="704">
        <v>2500</v>
      </c>
    </row>
    <row r="214" spans="1:24" ht="26.25" customHeight="1">
      <c r="A214" s="705"/>
      <c r="B214" s="278"/>
      <c r="C214" s="320" t="s">
        <v>15496</v>
      </c>
      <c r="D214" s="278"/>
      <c r="E214" s="278"/>
      <c r="F214" s="278"/>
      <c r="G214" s="278"/>
      <c r="H214" s="278"/>
      <c r="I214" s="278" t="s">
        <v>2578</v>
      </c>
      <c r="J214" s="317" t="s">
        <v>15222</v>
      </c>
      <c r="K214" s="280" t="s">
        <v>195</v>
      </c>
      <c r="L214" s="425" t="s">
        <v>3603</v>
      </c>
      <c r="M214" s="2884"/>
      <c r="N214" s="73" t="s">
        <v>2432</v>
      </c>
      <c r="O214" s="278"/>
      <c r="P214" s="278"/>
      <c r="Q214" s="278" t="s">
        <v>1934</v>
      </c>
      <c r="R214" s="278">
        <f>IF(MID(RIGHT(S214,8),1,1)="M",2021,IF(MID(RIGHT(S214,8),1,1)="N",2022,IF(MID(RIGHT(S214,8),1,1)="P",2023,IF(MID(RIGHT(S214,8),1,1)="R",2024,IF(MID(RIGHT(S214,8),1,1)="S",1995,IF(MID(RIGHT(S214,8),1,1)="T",1996,IF(MID(RIGHT(S214,8),1,1)="V",1997,IF(MID(RIGHT(S214,8),1,1)="W",1998,IF(MID(RIGHT(S214,8),1,1)="X",1999,IF(MID(RIGHT(S214,8),1,1)="Y",2000,IF(MID(RIGHT(S214,8),1,1)="1",2001,IF(MID(RIGHT(S214,8),1,1)="2",2002,IF(MID(RIGHT(S214,8),1,1)="3",2003,IF(MID(RIGHT(S214,8),1,1)="4",2004,IF(MID(RIGHT(S214,8),1,1)="5",2005,IF(MID(RIGHT(S214,8),1,1)="6",2006,IF(MID(RIGHT(S214,8),1,1)="7",2007,IF(MID(RIGHT(S214,8),1,1)="8",2008,IF(MID(RIGHT(S214,8),1,1)="9",2009,IF(MID(RIGHT(S214,8),1,1)="A",2010,IF(MID(RIGHT(S214,8),1,1)="B",2011,IF(MID(RIGHT(S214,8),1,1)="C",2012,IF(MID(RIGHT(S214,8),1,1)="D",2013,IF(MID(RIGHT(S214,8),1,1)="E",2014,IF(MID(RIGHT(S214,8),1,1)="F",2015,IF(MID(RIGHT(S214,8),1,1)="G",2016,IF(MID(RIGHT(S214,8),1,1)="H",2017,IF(MID(RIGHT(S214,8),1,1)="J",2018,IF(MID(RIGHT(S214,8),1,1)="K",2019,IF(MID(RIGHT(S214,8),1,1)="L",2020,""))))))))))))))))))))))))))))))</f>
        <v>2021</v>
      </c>
      <c r="S214" s="278" t="s">
        <v>15323</v>
      </c>
      <c r="T214" s="278">
        <v>2110</v>
      </c>
      <c r="U214" s="719">
        <v>45616</v>
      </c>
      <c r="V214" s="719">
        <v>45656</v>
      </c>
      <c r="W214" s="283" t="s">
        <v>16376</v>
      </c>
      <c r="X214" s="706"/>
    </row>
    <row r="215" spans="1:24" ht="26.25" customHeight="1">
      <c r="A215" s="705"/>
      <c r="B215" s="278"/>
      <c r="C215" s="278" t="s">
        <v>12776</v>
      </c>
      <c r="D215" s="278" t="s">
        <v>15230</v>
      </c>
      <c r="E215" s="278"/>
      <c r="F215" s="278"/>
      <c r="G215" s="278"/>
      <c r="H215" s="278"/>
      <c r="I215" s="720"/>
      <c r="J215" s="278"/>
      <c r="K215" s="278" t="s">
        <v>15231</v>
      </c>
      <c r="L215" s="278"/>
      <c r="M215" s="2884"/>
      <c r="N215" s="73" t="s">
        <v>3073</v>
      </c>
      <c r="O215" s="1371"/>
      <c r="P215" s="278"/>
      <c r="Q215" s="278" t="s">
        <v>7991</v>
      </c>
      <c r="R215" s="278">
        <f>IF(MID(RIGHT(S215,8),1,1)="M",2021,IF(MID(RIGHT(S215,8),1,1)="N",2022,IF(MID(RIGHT(S215,8),1,1)="P",2023,IF(MID(RIGHT(S215,8),1,1)="R",2024,IF(MID(RIGHT(S215,8),1,1)="S",1995,IF(MID(RIGHT(S215,8),1,1)="T",1996,IF(MID(RIGHT(S215,8),1,1)="V",1997,IF(MID(RIGHT(S215,8),1,1)="W",1998,IF(MID(RIGHT(S215,8),1,1)="X",1999,IF(MID(RIGHT(S215,8),1,1)="Y",2000,IF(MID(RIGHT(S215,8),1,1)="1",2001,IF(MID(RIGHT(S215,8),1,1)="2",2002,IF(MID(RIGHT(S215,8),1,1)="3",2003,IF(MID(RIGHT(S215,8),1,1)="4",2004,IF(MID(RIGHT(S215,8),1,1)="5",2005,IF(MID(RIGHT(S215,8),1,1)="6",2006,IF(MID(RIGHT(S215,8),1,1)="7",2007,IF(MID(RIGHT(S215,8),1,1)="8",2008,IF(MID(RIGHT(S215,8),1,1)="9",2009,IF(MID(RIGHT(S215,8),1,1)="A",2010,IF(MID(RIGHT(S215,8),1,1)="B",2011,IF(MID(RIGHT(S215,8),1,1)="C",2012,IF(MID(RIGHT(S215,8),1,1)="D",2013,IF(MID(RIGHT(S215,8),1,1)="E",2014,IF(MID(RIGHT(S215,8),1,1)="F",2015,IF(MID(RIGHT(S215,8),1,1)="G",2016,IF(MID(RIGHT(S215,8),1,1)="H",2017,IF(MID(RIGHT(S215,8),1,1)="J",2018,IF(MID(RIGHT(S215,8),1,1)="K",2019,IF(MID(RIGHT(S215,8),1,1)="L",2020,""))))))))))))))))))))))))))))))</f>
        <v>2020</v>
      </c>
      <c r="S215" s="278" t="s">
        <v>15325</v>
      </c>
      <c r="T215" s="278">
        <v>1975</v>
      </c>
      <c r="U215" s="719">
        <v>45618</v>
      </c>
      <c r="V215" s="719">
        <v>45648</v>
      </c>
      <c r="W215" s="283"/>
      <c r="X215" s="706"/>
    </row>
    <row r="216" spans="1:24" ht="26.25" customHeight="1">
      <c r="A216" s="705"/>
      <c r="B216" s="278"/>
      <c r="C216" s="278" t="s">
        <v>12778</v>
      </c>
      <c r="D216" s="278" t="s">
        <v>15230</v>
      </c>
      <c r="E216" s="278"/>
      <c r="F216" s="278"/>
      <c r="G216" s="278"/>
      <c r="H216" s="278"/>
      <c r="I216" s="720"/>
      <c r="J216" s="278" t="s">
        <v>15355</v>
      </c>
      <c r="K216" s="278" t="s">
        <v>15214</v>
      </c>
      <c r="L216" s="278"/>
      <c r="M216" s="2885"/>
      <c r="N216" s="73" t="s">
        <v>7870</v>
      </c>
      <c r="O216" s="278" t="s">
        <v>15255</v>
      </c>
      <c r="P216" s="280"/>
      <c r="Q216" s="278" t="s">
        <v>2093</v>
      </c>
      <c r="R216" s="278">
        <f>IF(MID(RIGHT(S216,8),1,1)="M",2021,IF(MID(RIGHT(S216,8),1,1)="N",2022,IF(MID(RIGHT(S216,8),1,1)="P",2023,IF(MID(RIGHT(S216,8),1,1)="R",2024,IF(MID(RIGHT(S216,8),1,1)="S",1995,IF(MID(RIGHT(S216,8),1,1)="T",1996,IF(MID(RIGHT(S216,8),1,1)="V",1997,IF(MID(RIGHT(S216,8),1,1)="W",1998,IF(MID(RIGHT(S216,8),1,1)="X",1999,IF(MID(RIGHT(S216,8),1,1)="Y",2000,IF(MID(RIGHT(S216,8),1,1)="1",2001,IF(MID(RIGHT(S216,8),1,1)="2",2002,IF(MID(RIGHT(S216,8),1,1)="3",2003,IF(MID(RIGHT(S216,8),1,1)="4",2004,IF(MID(RIGHT(S216,8),1,1)="5",2005,IF(MID(RIGHT(S216,8),1,1)="6",2006,IF(MID(RIGHT(S216,8),1,1)="7",2007,IF(MID(RIGHT(S216,8),1,1)="8",2008,IF(MID(RIGHT(S216,8),1,1)="9",2009,IF(MID(RIGHT(S216,8),1,1)="A",2010,IF(MID(RIGHT(S216,8),1,1)="B",2011,IF(MID(RIGHT(S216,8),1,1)="C",2012,IF(MID(RIGHT(S216,8),1,1)="D",2013,IF(MID(RIGHT(S216,8),1,1)="E",2014,IF(MID(RIGHT(S216,8),1,1)="F",2015,IF(MID(RIGHT(S216,8),1,1)="G",2016,IF(MID(RIGHT(S216,8),1,1)="H",2017,IF(MID(RIGHT(S216,8),1,1)="J",2018,IF(MID(RIGHT(S216,8),1,1)="K",2019,IF(MID(RIGHT(S216,8),1,1)="L",2020,""))))))))))))))))))))))))))))))</f>
        <v>2020</v>
      </c>
      <c r="S216" s="278" t="s">
        <v>15324</v>
      </c>
      <c r="T216" s="278">
        <v>1815</v>
      </c>
      <c r="U216" s="282">
        <v>45621</v>
      </c>
      <c r="V216" s="281">
        <v>45654</v>
      </c>
      <c r="W216" s="283"/>
      <c r="X216" s="721"/>
    </row>
    <row r="217" spans="1:24" ht="26.25" customHeight="1">
      <c r="A217" s="705"/>
      <c r="B217" s="278"/>
      <c r="C217" s="278" t="s">
        <v>13047</v>
      </c>
      <c r="D217" s="278" t="s">
        <v>191</v>
      </c>
      <c r="E217" s="278"/>
      <c r="F217" s="278"/>
      <c r="G217" s="278"/>
      <c r="H217" s="278"/>
      <c r="I217" s="278"/>
      <c r="J217" s="278" t="s">
        <v>15358</v>
      </c>
      <c r="K217" s="278"/>
      <c r="L217" s="278"/>
      <c r="M217" s="278"/>
      <c r="N217" s="278"/>
      <c r="O217" s="278"/>
      <c r="P217" s="278"/>
      <c r="Q217" s="278"/>
      <c r="R217" s="280"/>
      <c r="S217" s="284" t="s">
        <v>189</v>
      </c>
      <c r="T217" s="284">
        <v>3700</v>
      </c>
      <c r="U217" s="281"/>
      <c r="V217" s="281">
        <v>45656</v>
      </c>
      <c r="W217" s="283"/>
      <c r="X217" s="722"/>
    </row>
    <row r="218" spans="1:24" ht="26.25" customHeight="1">
      <c r="A218" s="705"/>
      <c r="B218" s="278"/>
      <c r="C218" s="278" t="s">
        <v>10002</v>
      </c>
      <c r="D218" s="278" t="s">
        <v>191</v>
      </c>
      <c r="E218" s="278"/>
      <c r="F218" s="278"/>
      <c r="G218" s="278"/>
      <c r="H218" s="278"/>
      <c r="I218" s="278"/>
      <c r="J218" s="278"/>
      <c r="K218" s="278"/>
      <c r="L218" s="278"/>
      <c r="M218" s="2559" t="s">
        <v>8709</v>
      </c>
      <c r="N218" s="2560"/>
      <c r="O218" s="2560"/>
      <c r="P218" s="2561"/>
      <c r="Q218" s="278"/>
      <c r="R218" s="278"/>
      <c r="S218" s="284" t="s">
        <v>2472</v>
      </c>
      <c r="T218" s="284">
        <f>SUM(T213:T217)</f>
        <v>11825</v>
      </c>
      <c r="U218" s="282"/>
      <c r="V218" s="282">
        <v>45657</v>
      </c>
      <c r="W218" s="283"/>
      <c r="X218" s="722"/>
    </row>
    <row r="219" spans="1:24" ht="26.25" customHeight="1" thickBot="1">
      <c r="A219" s="707"/>
      <c r="B219" s="708"/>
      <c r="C219" s="708" t="s">
        <v>10003</v>
      </c>
      <c r="D219" s="708" t="s">
        <v>4036</v>
      </c>
      <c r="E219" s="708"/>
      <c r="F219" s="708"/>
      <c r="G219" s="708"/>
      <c r="H219" s="708"/>
      <c r="I219" s="708"/>
      <c r="J219" s="708"/>
      <c r="K219" s="611" t="s">
        <v>15247</v>
      </c>
      <c r="L219" s="709"/>
      <c r="M219" s="709"/>
      <c r="N219" s="708"/>
      <c r="O219" s="708"/>
      <c r="P219" s="710"/>
      <c r="Q219" s="711"/>
      <c r="R219" s="711"/>
      <c r="S219" s="711"/>
      <c r="T219" s="711"/>
      <c r="U219" s="712"/>
      <c r="V219" s="713"/>
      <c r="W219" s="723"/>
      <c r="X219" s="724"/>
    </row>
    <row r="220" spans="1:24" ht="26.25" customHeight="1">
      <c r="A220" s="699" t="s">
        <v>188</v>
      </c>
      <c r="B220" s="700"/>
      <c r="C220" s="700" t="s">
        <v>15211</v>
      </c>
      <c r="D220" s="700" t="s">
        <v>190</v>
      </c>
      <c r="E220" s="700" t="s">
        <v>15288</v>
      </c>
      <c r="F220" s="700" t="s">
        <v>191</v>
      </c>
      <c r="G220" s="700" t="s">
        <v>191</v>
      </c>
      <c r="H220" s="700" t="s">
        <v>191</v>
      </c>
      <c r="I220" s="700" t="s">
        <v>10531</v>
      </c>
      <c r="J220" s="715" t="s">
        <v>15212</v>
      </c>
      <c r="K220" s="700" t="s">
        <v>15237</v>
      </c>
      <c r="L220" s="715" t="s">
        <v>15450</v>
      </c>
      <c r="M220" s="2883" t="s">
        <v>15331</v>
      </c>
      <c r="N220" s="701" t="s">
        <v>15449</v>
      </c>
      <c r="O220" s="701" t="s">
        <v>15580</v>
      </c>
      <c r="P220" s="702" t="s">
        <v>16582</v>
      </c>
      <c r="Q220" s="700" t="s">
        <v>1935</v>
      </c>
      <c r="R220" s="700">
        <f>IF(MID(RIGHT(S220,8),1,1)="M",2021,IF(MID(RIGHT(S220,8),1,1)="N",2022,IF(MID(RIGHT(S220,8),1,1)="P",2023,IF(MID(RIGHT(S220,8),1,1)="R",2024,IF(MID(RIGHT(S220,8),1,1)="S",1995,IF(MID(RIGHT(S220,8),1,1)="T",1996,IF(MID(RIGHT(S220,8),1,1)="V",1997,IF(MID(RIGHT(S220,8),1,1)="W",1998,IF(MID(RIGHT(S220,8),1,1)="X",1999,IF(MID(RIGHT(S220,8),1,1)="Y",2000,IF(MID(RIGHT(S220,8),1,1)="1",2001,IF(MID(RIGHT(S220,8),1,1)="2",2002,IF(MID(RIGHT(S220,8),1,1)="3",2003,IF(MID(RIGHT(S220,8),1,1)="4",2004,IF(MID(RIGHT(S220,8),1,1)="5",2005,IF(MID(RIGHT(S220,8),1,1)="6",2006,IF(MID(RIGHT(S220,8),1,1)="7",2007,IF(MID(RIGHT(S220,8),1,1)="8",2008,IF(MID(RIGHT(S220,8),1,1)="9",2009,IF(MID(RIGHT(S220,8),1,1)="A",2010,IF(MID(RIGHT(S220,8),1,1)="B",2011,IF(MID(RIGHT(S220,8),1,1)="C",2012,IF(MID(RIGHT(S220,8),1,1)="D",2013,IF(MID(RIGHT(S220,8),1,1)="E",2014,IF(MID(RIGHT(S220,8),1,1)="F",2015,IF(MID(RIGHT(S220,8),1,1)="G",2016,IF(MID(RIGHT(S220,8),1,1)="H",2017,IF(MID(RIGHT(S220,8),1,1)="J",2018,IF(MID(RIGHT(S220,8),1,1)="K",2019,IF(MID(RIGHT(S220,8),1,1)="L",2020,""))))))))))))))))))))))))))))))</f>
        <v>2020</v>
      </c>
      <c r="S220" s="700" t="s">
        <v>15327</v>
      </c>
      <c r="T220" s="700">
        <v>2070</v>
      </c>
      <c r="U220" s="716">
        <v>45615</v>
      </c>
      <c r="V220" s="716">
        <v>45637</v>
      </c>
      <c r="W220" s="703">
        <v>1500</v>
      </c>
      <c r="X220" s="704">
        <v>2500</v>
      </c>
    </row>
    <row r="221" spans="1:24" ht="26.25" customHeight="1">
      <c r="A221" s="705"/>
      <c r="B221" s="278"/>
      <c r="C221" s="320" t="s">
        <v>15496</v>
      </c>
      <c r="D221" s="278"/>
      <c r="E221" s="278"/>
      <c r="F221" s="278"/>
      <c r="G221" s="278"/>
      <c r="H221" s="278"/>
      <c r="I221" s="278" t="s">
        <v>2578</v>
      </c>
      <c r="J221" s="317" t="s">
        <v>15223</v>
      </c>
      <c r="K221" s="280" t="s">
        <v>195</v>
      </c>
      <c r="L221" s="425" t="s">
        <v>3603</v>
      </c>
      <c r="M221" s="2884"/>
      <c r="N221" s="73" t="s">
        <v>2432</v>
      </c>
      <c r="O221" s="278"/>
      <c r="P221" s="278"/>
      <c r="Q221" s="278" t="s">
        <v>7991</v>
      </c>
      <c r="R221" s="278">
        <f>IF(MID(RIGHT(S221,8),1,1)="M",2021,IF(MID(RIGHT(S221,8),1,1)="N",2022,IF(MID(RIGHT(S221,8),1,1)="P",2023,IF(MID(RIGHT(S221,8),1,1)="R",2024,IF(MID(RIGHT(S221,8),1,1)="S",1995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2020</v>
      </c>
      <c r="S221" s="278" t="s">
        <v>15330</v>
      </c>
      <c r="T221" s="278">
        <v>1960</v>
      </c>
      <c r="U221" s="719">
        <v>45616</v>
      </c>
      <c r="V221" s="719">
        <v>45656</v>
      </c>
      <c r="W221" s="283" t="s">
        <v>16376</v>
      </c>
      <c r="X221" s="706"/>
    </row>
    <row r="222" spans="1:24" ht="26.25" customHeight="1">
      <c r="A222" s="705"/>
      <c r="B222" s="278"/>
      <c r="C222" s="278" t="s">
        <v>12776</v>
      </c>
      <c r="D222" s="278" t="s">
        <v>15230</v>
      </c>
      <c r="E222" s="278"/>
      <c r="F222" s="278"/>
      <c r="G222" s="278"/>
      <c r="H222" s="278"/>
      <c r="I222" s="720"/>
      <c r="J222" s="278"/>
      <c r="K222" s="278" t="s">
        <v>15231</v>
      </c>
      <c r="L222" s="278"/>
      <c r="M222" s="2884"/>
      <c r="N222" s="73" t="s">
        <v>3073</v>
      </c>
      <c r="O222" s="1371"/>
      <c r="P222" s="278"/>
      <c r="Q222" s="278" t="s">
        <v>2093</v>
      </c>
      <c r="R222" s="278">
        <f>IF(MID(RIGHT(S222,8),1,1)="M",2021,IF(MID(RIGHT(S222,8),1,1)="N",2022,IF(MID(RIGHT(S222,8),1,1)="P",2023,IF(MID(RIGHT(S222,8),1,1)="R",2024,IF(MID(RIGHT(S222,8),1,1)="S",1995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2020</v>
      </c>
      <c r="S222" s="278" t="s">
        <v>15329</v>
      </c>
      <c r="T222" s="278">
        <v>1815</v>
      </c>
      <c r="U222" s="719">
        <v>45618</v>
      </c>
      <c r="V222" s="719">
        <v>45648</v>
      </c>
      <c r="W222" s="283"/>
      <c r="X222" s="706"/>
    </row>
    <row r="223" spans="1:24" ht="26.25" customHeight="1">
      <c r="A223" s="705"/>
      <c r="B223" s="278"/>
      <c r="C223" s="278" t="s">
        <v>12778</v>
      </c>
      <c r="D223" s="278" t="s">
        <v>15230</v>
      </c>
      <c r="E223" s="278"/>
      <c r="F223" s="278"/>
      <c r="G223" s="278"/>
      <c r="H223" s="278"/>
      <c r="I223" s="720"/>
      <c r="J223" s="278" t="s">
        <v>15355</v>
      </c>
      <c r="K223" s="278" t="s">
        <v>15214</v>
      </c>
      <c r="L223" s="278"/>
      <c r="M223" s="2885"/>
      <c r="N223" s="73" t="s">
        <v>7870</v>
      </c>
      <c r="O223" s="278" t="s">
        <v>15255</v>
      </c>
      <c r="P223" s="280"/>
      <c r="Q223" s="278" t="s">
        <v>1934</v>
      </c>
      <c r="R223" s="278">
        <f>IF(MID(RIGHT(S223,8),1,1)="M",2021,IF(MID(RIGHT(S223,8),1,1)="N",2022,IF(MID(RIGHT(S223,8),1,1)="P",2023,IF(MID(RIGHT(S223,8),1,1)="R",2024,IF(MID(RIGHT(S223,8),1,1)="S",1995,IF(MID(RIGHT(S223,8),1,1)="T",1996,IF(MID(RIGHT(S223,8),1,1)="V",1997,IF(MID(RIGHT(S223,8),1,1)="W",1998,IF(MID(RIGHT(S223,8),1,1)="X",1999,IF(MID(RIGHT(S223,8),1,1)="Y",2000,IF(MID(RIGHT(S223,8),1,1)="1",2001,IF(MID(RIGHT(S223,8),1,1)="2",2002,IF(MID(RIGHT(S223,8),1,1)="3",2003,IF(MID(RIGHT(S223,8),1,1)="4",2004,IF(MID(RIGHT(S223,8),1,1)="5",2005,IF(MID(RIGHT(S223,8),1,1)="6",2006,IF(MID(RIGHT(S223,8),1,1)="7",2007,IF(MID(RIGHT(S223,8),1,1)="8",2008,IF(MID(RIGHT(S223,8),1,1)="9",2009,IF(MID(RIGHT(S223,8),1,1)="A",2010,IF(MID(RIGHT(S223,8),1,1)="B",2011,IF(MID(RIGHT(S223,8),1,1)="C",2012,IF(MID(RIGHT(S223,8),1,1)="D",2013,IF(MID(RIGHT(S223,8),1,1)="E",2014,IF(MID(RIGHT(S223,8),1,1)="F",2015,IF(MID(RIGHT(S223,8),1,1)="G",2016,IF(MID(RIGHT(S223,8),1,1)="H",2017,IF(MID(RIGHT(S223,8),1,1)="J",2018,IF(MID(RIGHT(S223,8),1,1)="K",2019,IF(MID(RIGHT(S223,8),1,1)="L",2020,""))))))))))))))))))))))))))))))</f>
        <v>2020</v>
      </c>
      <c r="S223" s="278" t="s">
        <v>15328</v>
      </c>
      <c r="T223" s="278">
        <v>2020</v>
      </c>
      <c r="U223" s="282">
        <v>45621</v>
      </c>
      <c r="V223" s="281">
        <v>45654</v>
      </c>
      <c r="W223" s="283"/>
      <c r="X223" s="721"/>
    </row>
    <row r="224" spans="1:24" ht="26.25" customHeight="1">
      <c r="A224" s="705"/>
      <c r="B224" s="278"/>
      <c r="C224" s="278" t="s">
        <v>13047</v>
      </c>
      <c r="D224" s="278" t="s">
        <v>191</v>
      </c>
      <c r="E224" s="278"/>
      <c r="F224" s="278"/>
      <c r="G224" s="278"/>
      <c r="H224" s="278"/>
      <c r="I224" s="278"/>
      <c r="J224" s="278" t="s">
        <v>15358</v>
      </c>
      <c r="K224" s="278"/>
      <c r="L224" s="278"/>
      <c r="M224" s="278"/>
      <c r="N224" s="278"/>
      <c r="O224" s="278"/>
      <c r="P224" s="278"/>
      <c r="Q224" s="278"/>
      <c r="R224" s="280"/>
      <c r="S224" s="284" t="s">
        <v>189</v>
      </c>
      <c r="T224" s="284">
        <v>3890</v>
      </c>
      <c r="U224" s="281"/>
      <c r="V224" s="281">
        <v>45656</v>
      </c>
      <c r="W224" s="283"/>
      <c r="X224" s="722"/>
    </row>
    <row r="225" spans="1:24" ht="26.25" customHeight="1">
      <c r="A225" s="705"/>
      <c r="B225" s="278"/>
      <c r="C225" s="278" t="s">
        <v>10002</v>
      </c>
      <c r="D225" s="278" t="s">
        <v>191</v>
      </c>
      <c r="E225" s="278"/>
      <c r="F225" s="278"/>
      <c r="G225" s="278"/>
      <c r="H225" s="278"/>
      <c r="I225" s="278"/>
      <c r="J225" s="278"/>
      <c r="K225" s="278"/>
      <c r="L225" s="278"/>
      <c r="M225" s="2559" t="s">
        <v>8709</v>
      </c>
      <c r="N225" s="2560"/>
      <c r="O225" s="2560"/>
      <c r="P225" s="2561"/>
      <c r="Q225" s="278"/>
      <c r="R225" s="278"/>
      <c r="S225" s="284" t="s">
        <v>2472</v>
      </c>
      <c r="T225" s="284">
        <f>SUM(T220:T224)</f>
        <v>11755</v>
      </c>
      <c r="U225" s="282"/>
      <c r="V225" s="282">
        <v>45657</v>
      </c>
      <c r="W225" s="283"/>
      <c r="X225" s="722"/>
    </row>
    <row r="226" spans="1:24" ht="26.25" customHeight="1" thickBot="1">
      <c r="A226" s="707"/>
      <c r="B226" s="708"/>
      <c r="C226" s="708" t="s">
        <v>10003</v>
      </c>
      <c r="D226" s="708" t="s">
        <v>4036</v>
      </c>
      <c r="E226" s="708"/>
      <c r="F226" s="708"/>
      <c r="G226" s="708"/>
      <c r="H226" s="708"/>
      <c r="I226" s="708"/>
      <c r="J226" s="708"/>
      <c r="K226" s="611" t="s">
        <v>15247</v>
      </c>
      <c r="L226" s="709"/>
      <c r="M226" s="709"/>
      <c r="N226" s="708"/>
      <c r="O226" s="708"/>
      <c r="P226" s="710"/>
      <c r="Q226" s="711"/>
      <c r="R226" s="711"/>
      <c r="S226" s="711"/>
      <c r="T226" s="711"/>
      <c r="U226" s="712"/>
      <c r="V226" s="713"/>
      <c r="W226" s="723"/>
      <c r="X226" s="724"/>
    </row>
    <row r="227" spans="1:24" ht="26.25" customHeight="1">
      <c r="A227" s="699" t="s">
        <v>188</v>
      </c>
      <c r="B227" s="700"/>
      <c r="C227" s="700" t="s">
        <v>15211</v>
      </c>
      <c r="D227" s="700" t="s">
        <v>190</v>
      </c>
      <c r="E227" s="700" t="s">
        <v>15288</v>
      </c>
      <c r="F227" s="700" t="s">
        <v>191</v>
      </c>
      <c r="G227" s="700" t="s">
        <v>191</v>
      </c>
      <c r="H227" s="700" t="s">
        <v>191</v>
      </c>
      <c r="I227" s="700" t="s">
        <v>10531</v>
      </c>
      <c r="J227" s="715" t="s">
        <v>15212</v>
      </c>
      <c r="K227" s="700" t="s">
        <v>15237</v>
      </c>
      <c r="L227" s="715" t="s">
        <v>15575</v>
      </c>
      <c r="M227" s="2883" t="s">
        <v>15335</v>
      </c>
      <c r="N227" s="701" t="s">
        <v>15451</v>
      </c>
      <c r="O227" s="701" t="s">
        <v>15581</v>
      </c>
      <c r="P227" s="702" t="s">
        <v>16582</v>
      </c>
      <c r="Q227" s="700" t="s">
        <v>1934</v>
      </c>
      <c r="R227" s="700">
        <f>IF(MID(RIGHT(S227,8),1,1)="M",2021,IF(MID(RIGHT(S227,8),1,1)="N",2022,IF(MID(RIGHT(S227,8),1,1)="P",2023,IF(MID(RIGHT(S227,8),1,1)="R",2024,IF(MID(RIGHT(S227,8),1,1)="S",1995,IF(MID(RIGHT(S227,8),1,1)="T",1996,IF(MID(RIGHT(S227,8),1,1)="V",1997,IF(MID(RIGHT(S227,8),1,1)="W",1998,IF(MID(RIGHT(S227,8),1,1)="X",1999,IF(MID(RIGHT(S227,8),1,1)="Y",2000,IF(MID(RIGHT(S227,8),1,1)="1",2001,IF(MID(RIGHT(S227,8),1,1)="2",2002,IF(MID(RIGHT(S227,8),1,1)="3",2003,IF(MID(RIGHT(S227,8),1,1)="4",2004,IF(MID(RIGHT(S227,8),1,1)="5",2005,IF(MID(RIGHT(S227,8),1,1)="6",2006,IF(MID(RIGHT(S227,8),1,1)="7",2007,IF(MID(RIGHT(S227,8),1,1)="8",2008,IF(MID(RIGHT(S227,8),1,1)="9",2009,IF(MID(RIGHT(S227,8),1,1)="A",2010,IF(MID(RIGHT(S227,8),1,1)="B",2011,IF(MID(RIGHT(S227,8),1,1)="C",2012,IF(MID(RIGHT(S227,8),1,1)="D",2013,IF(MID(RIGHT(S227,8),1,1)="E",2014,IF(MID(RIGHT(S227,8),1,1)="F",2015,IF(MID(RIGHT(S227,8),1,1)="G",2016,IF(MID(RIGHT(S227,8),1,1)="H",2017,IF(MID(RIGHT(S227,8),1,1)="J",2018,IF(MID(RIGHT(S227,8),1,1)="K",2019,IF(MID(RIGHT(S227,8),1,1)="L",2020,""))))))))))))))))))))))))))))))</f>
        <v>2020</v>
      </c>
      <c r="S227" s="700" t="s">
        <v>15347</v>
      </c>
      <c r="T227" s="700">
        <v>2100</v>
      </c>
      <c r="U227" s="716">
        <v>45615</v>
      </c>
      <c r="V227" s="716">
        <v>45637</v>
      </c>
      <c r="W227" s="703">
        <v>1500</v>
      </c>
      <c r="X227" s="704">
        <v>2500</v>
      </c>
    </row>
    <row r="228" spans="1:24" ht="26.25" customHeight="1">
      <c r="A228" s="705"/>
      <c r="B228" s="278"/>
      <c r="C228" s="320" t="s">
        <v>15496</v>
      </c>
      <c r="D228" s="278"/>
      <c r="E228" s="278"/>
      <c r="F228" s="278"/>
      <c r="G228" s="278"/>
      <c r="H228" s="278"/>
      <c r="I228" s="278" t="s">
        <v>2578</v>
      </c>
      <c r="J228" s="317" t="s">
        <v>15224</v>
      </c>
      <c r="K228" s="280" t="s">
        <v>195</v>
      </c>
      <c r="L228" s="425" t="s">
        <v>3603</v>
      </c>
      <c r="M228" s="2884"/>
      <c r="N228" s="73" t="s">
        <v>2432</v>
      </c>
      <c r="O228" s="278"/>
      <c r="P228" s="278"/>
      <c r="Q228" s="278" t="s">
        <v>4685</v>
      </c>
      <c r="R228" s="278">
        <f>IF(MID(RIGHT(S228,8),1,1)="M",2021,IF(MID(RIGHT(S228,8),1,1)="N",2022,IF(MID(RIGHT(S228,8),1,1)="P",2023,IF(MID(RIGHT(S228,8),1,1)="R",2024,IF(MID(RIGHT(S228,8),1,1)="S",1995,IF(MID(RIGHT(S228,8),1,1)="T",1996,IF(MID(RIGHT(S228,8),1,1)="V",1997,IF(MID(RIGHT(S228,8),1,1)="W",1998,IF(MID(RIGHT(S228,8),1,1)="X",1999,IF(MID(RIGHT(S228,8),1,1)="Y",2000,IF(MID(RIGHT(S228,8),1,1)="1",2001,IF(MID(RIGHT(S228,8),1,1)="2",2002,IF(MID(RIGHT(S228,8),1,1)="3",2003,IF(MID(RIGHT(S228,8),1,1)="4",2004,IF(MID(RIGHT(S228,8),1,1)="5",2005,IF(MID(RIGHT(S228,8),1,1)="6",2006,IF(MID(RIGHT(S228,8),1,1)="7",2007,IF(MID(RIGHT(S228,8),1,1)="8",2008,IF(MID(RIGHT(S228,8),1,1)="9",2009,IF(MID(RIGHT(S228,8),1,1)="A",2010,IF(MID(RIGHT(S228,8),1,1)="B",2011,IF(MID(RIGHT(S228,8),1,1)="C",2012,IF(MID(RIGHT(S228,8),1,1)="D",2013,IF(MID(RIGHT(S228,8),1,1)="E",2014,IF(MID(RIGHT(S228,8),1,1)="F",2015,IF(MID(RIGHT(S228,8),1,1)="G",2016,IF(MID(RIGHT(S228,8),1,1)="H",2017,IF(MID(RIGHT(S228,8),1,1)="J",2018,IF(MID(RIGHT(S228,8),1,1)="K",2019,IF(MID(RIGHT(S228,8),1,1)="L",2020,""))))))))))))))))))))))))))))))</f>
        <v>2020</v>
      </c>
      <c r="S228" s="278" t="s">
        <v>15334</v>
      </c>
      <c r="T228" s="278">
        <v>2000</v>
      </c>
      <c r="U228" s="719">
        <v>45616</v>
      </c>
      <c r="V228" s="719">
        <v>45656</v>
      </c>
      <c r="W228" s="283" t="s">
        <v>16376</v>
      </c>
      <c r="X228" s="706"/>
    </row>
    <row r="229" spans="1:24" ht="26.25" customHeight="1">
      <c r="A229" s="705"/>
      <c r="B229" s="278"/>
      <c r="C229" s="278" t="s">
        <v>12776</v>
      </c>
      <c r="D229" s="278" t="s">
        <v>15230</v>
      </c>
      <c r="E229" s="278"/>
      <c r="F229" s="278"/>
      <c r="G229" s="278"/>
      <c r="H229" s="278"/>
      <c r="I229" s="720"/>
      <c r="J229" s="278"/>
      <c r="K229" s="278" t="s">
        <v>15231</v>
      </c>
      <c r="L229" s="278"/>
      <c r="M229" s="2884"/>
      <c r="N229" s="73" t="s">
        <v>3073</v>
      </c>
      <c r="O229" s="1371"/>
      <c r="P229" s="278"/>
      <c r="Q229" s="278" t="s">
        <v>1934</v>
      </c>
      <c r="R229" s="278">
        <f>IF(MID(RIGHT(S229,8),1,1)="M",2021,IF(MID(RIGHT(S229,8),1,1)="N",2022,IF(MID(RIGHT(S229,8),1,1)="P",2023,IF(MID(RIGHT(S229,8),1,1)="R",2024,IF(MID(RIGHT(S229,8),1,1)="S",1995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2020</v>
      </c>
      <c r="S229" s="278" t="s">
        <v>15332</v>
      </c>
      <c r="T229" s="278">
        <v>2100</v>
      </c>
      <c r="U229" s="719">
        <v>45618</v>
      </c>
      <c r="V229" s="719">
        <v>45648</v>
      </c>
      <c r="W229" s="283"/>
      <c r="X229" s="706"/>
    </row>
    <row r="230" spans="1:24" ht="26.25" customHeight="1">
      <c r="A230" s="705"/>
      <c r="B230" s="278"/>
      <c r="C230" s="278" t="s">
        <v>12778</v>
      </c>
      <c r="D230" s="278" t="s">
        <v>15230</v>
      </c>
      <c r="E230" s="278"/>
      <c r="F230" s="278"/>
      <c r="G230" s="278"/>
      <c r="H230" s="278"/>
      <c r="I230" s="720"/>
      <c r="J230" s="278" t="s">
        <v>15355</v>
      </c>
      <c r="K230" s="278" t="s">
        <v>15214</v>
      </c>
      <c r="L230" s="278"/>
      <c r="M230" s="2885"/>
      <c r="N230" s="73" t="s">
        <v>7870</v>
      </c>
      <c r="O230" s="278" t="s">
        <v>15255</v>
      </c>
      <c r="P230" s="280"/>
      <c r="Q230" s="278" t="s">
        <v>2093</v>
      </c>
      <c r="R230" s="278">
        <f>IF(MID(RIGHT(S230,8),1,1)="M",2021,IF(MID(RIGHT(S230,8),1,1)="N",2022,IF(MID(RIGHT(S230,8),1,1)="P",2023,IF(MID(RIGHT(S230,8),1,1)="R",2024,IF(MID(RIGHT(S230,8),1,1)="S",1995,IF(MID(RIGHT(S230,8),1,1)="T",1996,IF(MID(RIGHT(S230,8),1,1)="V",1997,IF(MID(RIGHT(S230,8),1,1)="W",1998,IF(MID(RIGHT(S230,8),1,1)="X",1999,IF(MID(RIGHT(S230,8),1,1)="Y",2000,IF(MID(RIGHT(S230,8),1,1)="1",2001,IF(MID(RIGHT(S230,8),1,1)="2",2002,IF(MID(RIGHT(S230,8),1,1)="3",2003,IF(MID(RIGHT(S230,8),1,1)="4",2004,IF(MID(RIGHT(S230,8),1,1)="5",2005,IF(MID(RIGHT(S230,8),1,1)="6",2006,IF(MID(RIGHT(S230,8),1,1)="7",2007,IF(MID(RIGHT(S230,8),1,1)="8",2008,IF(MID(RIGHT(S230,8),1,1)="9",2009,IF(MID(RIGHT(S230,8),1,1)="A",2010,IF(MID(RIGHT(S230,8),1,1)="B",2011,IF(MID(RIGHT(S230,8),1,1)="C",2012,IF(MID(RIGHT(S230,8),1,1)="D",2013,IF(MID(RIGHT(S230,8),1,1)="E",2014,IF(MID(RIGHT(S230,8),1,1)="F",2015,IF(MID(RIGHT(S230,8),1,1)="G",2016,IF(MID(RIGHT(S230,8),1,1)="H",2017,IF(MID(RIGHT(S230,8),1,1)="J",2018,IF(MID(RIGHT(S230,8),1,1)="K",2019,IF(MID(RIGHT(S230,8),1,1)="L",2020,""))))))))))))))))))))))))))))))</f>
        <v>2021</v>
      </c>
      <c r="S230" s="278" t="s">
        <v>15333</v>
      </c>
      <c r="T230" s="278">
        <v>1825</v>
      </c>
      <c r="U230" s="282">
        <v>45621</v>
      </c>
      <c r="V230" s="281">
        <v>45654</v>
      </c>
      <c r="W230" s="283"/>
      <c r="X230" s="721"/>
    </row>
    <row r="231" spans="1:24" ht="26.25" customHeight="1">
      <c r="A231" s="705"/>
      <c r="B231" s="278"/>
      <c r="C231" s="278" t="s">
        <v>13047</v>
      </c>
      <c r="D231" s="278" t="s">
        <v>191</v>
      </c>
      <c r="E231" s="278"/>
      <c r="F231" s="278"/>
      <c r="G231" s="278"/>
      <c r="H231" s="278"/>
      <c r="I231" s="278"/>
      <c r="J231" s="278" t="s">
        <v>15358</v>
      </c>
      <c r="K231" s="278"/>
      <c r="L231" s="278"/>
      <c r="M231" s="278"/>
      <c r="N231" s="278"/>
      <c r="O231" s="278"/>
      <c r="P231" s="278"/>
      <c r="Q231" s="278"/>
      <c r="R231" s="280"/>
      <c r="S231" s="284" t="s">
        <v>189</v>
      </c>
      <c r="T231" s="284">
        <v>3700</v>
      </c>
      <c r="U231" s="281"/>
      <c r="V231" s="281">
        <v>45656</v>
      </c>
      <c r="W231" s="283"/>
      <c r="X231" s="722"/>
    </row>
    <row r="232" spans="1:24" ht="26.25" customHeight="1">
      <c r="A232" s="705"/>
      <c r="B232" s="278"/>
      <c r="C232" s="278" t="s">
        <v>10002</v>
      </c>
      <c r="D232" s="278" t="s">
        <v>191</v>
      </c>
      <c r="E232" s="278"/>
      <c r="F232" s="278"/>
      <c r="G232" s="278"/>
      <c r="H232" s="278"/>
      <c r="I232" s="278"/>
      <c r="J232" s="278"/>
      <c r="K232" s="278"/>
      <c r="L232" s="278"/>
      <c r="M232" s="2559" t="s">
        <v>8709</v>
      </c>
      <c r="N232" s="2560"/>
      <c r="O232" s="2560"/>
      <c r="P232" s="2561"/>
      <c r="Q232" s="278"/>
      <c r="R232" s="278"/>
      <c r="S232" s="284" t="s">
        <v>2472</v>
      </c>
      <c r="T232" s="284">
        <f>SUM(T227:T231)</f>
        <v>11725</v>
      </c>
      <c r="U232" s="282"/>
      <c r="V232" s="282">
        <v>45657</v>
      </c>
      <c r="W232" s="283"/>
      <c r="X232" s="722"/>
    </row>
    <row r="233" spans="1:24" ht="26.25" customHeight="1" thickBot="1">
      <c r="A233" s="707"/>
      <c r="B233" s="708"/>
      <c r="C233" s="708" t="s">
        <v>10003</v>
      </c>
      <c r="D233" s="708" t="s">
        <v>4036</v>
      </c>
      <c r="E233" s="708"/>
      <c r="F233" s="708"/>
      <c r="G233" s="708"/>
      <c r="H233" s="708"/>
      <c r="I233" s="708"/>
      <c r="J233" s="708"/>
      <c r="K233" s="611" t="s">
        <v>15247</v>
      </c>
      <c r="L233" s="709"/>
      <c r="M233" s="709"/>
      <c r="N233" s="708"/>
      <c r="O233" s="708"/>
      <c r="P233" s="710"/>
      <c r="Q233" s="711"/>
      <c r="R233" s="711"/>
      <c r="S233" s="711"/>
      <c r="T233" s="711"/>
      <c r="U233" s="712"/>
      <c r="V233" s="713"/>
      <c r="W233" s="723"/>
      <c r="X233" s="724"/>
    </row>
    <row r="234" spans="1:24" ht="26.25" customHeight="1">
      <c r="A234" s="699" t="s">
        <v>188</v>
      </c>
      <c r="B234" s="700"/>
      <c r="C234" s="700" t="s">
        <v>15211</v>
      </c>
      <c r="D234" s="700" t="s">
        <v>190</v>
      </c>
      <c r="E234" s="700" t="s">
        <v>15288</v>
      </c>
      <c r="F234" s="700" t="s">
        <v>191</v>
      </c>
      <c r="G234" s="700" t="s">
        <v>191</v>
      </c>
      <c r="H234" s="700" t="s">
        <v>191</v>
      </c>
      <c r="I234" s="700" t="s">
        <v>10531</v>
      </c>
      <c r="J234" s="715" t="s">
        <v>15212</v>
      </c>
      <c r="K234" s="700" t="s">
        <v>15237</v>
      </c>
      <c r="L234" s="715" t="s">
        <v>15576</v>
      </c>
      <c r="M234" s="2883" t="s">
        <v>15350</v>
      </c>
      <c r="N234" s="701" t="s">
        <v>15452</v>
      </c>
      <c r="O234" s="701" t="s">
        <v>15582</v>
      </c>
      <c r="P234" s="702" t="s">
        <v>16582</v>
      </c>
      <c r="Q234" s="700" t="s">
        <v>523</v>
      </c>
      <c r="R234" s="700">
        <f>IF(MID(RIGHT(S234,8),1,1)="M",2021,IF(MID(RIGHT(S234,8),1,1)="N",2022,IF(MID(RIGHT(S234,8),1,1)="P",2023,IF(MID(RIGHT(S234,8),1,1)="R",2024,IF(MID(RIGHT(S234,8),1,1)="S",1995,IF(MID(RIGHT(S234,8),1,1)="T",1996,IF(MID(RIGHT(S234,8),1,1)="V",1997,IF(MID(RIGHT(S234,8),1,1)="W",1998,IF(MID(RIGHT(S234,8),1,1)="X",1999,IF(MID(RIGHT(S234,8),1,1)="Y",2000,IF(MID(RIGHT(S234,8),1,1)="1",2001,IF(MID(RIGHT(S234,8),1,1)="2",2002,IF(MID(RIGHT(S234,8),1,1)="3",2003,IF(MID(RIGHT(S234,8),1,1)="4",2004,IF(MID(RIGHT(S234,8),1,1)="5",2005,IF(MID(RIGHT(S234,8),1,1)="6",2006,IF(MID(RIGHT(S234,8),1,1)="7",2007,IF(MID(RIGHT(S234,8),1,1)="8",2008,IF(MID(RIGHT(S234,8),1,1)="9",2009,IF(MID(RIGHT(S234,8),1,1)="A",2010,IF(MID(RIGHT(S234,8),1,1)="B",2011,IF(MID(RIGHT(S234,8),1,1)="C",2012,IF(MID(RIGHT(S234,8),1,1)="D",2013,IF(MID(RIGHT(S234,8),1,1)="E",2014,IF(MID(RIGHT(S234,8),1,1)="F",2015,IF(MID(RIGHT(S234,8),1,1)="G",2016,IF(MID(RIGHT(S234,8),1,1)="H",2017,IF(MID(RIGHT(S234,8),1,1)="J",2018,IF(MID(RIGHT(S234,8),1,1)="K",2019,IF(MID(RIGHT(S234,8),1,1)="L",2020,""))))))))))))))))))))))))))))))</f>
        <v>2021</v>
      </c>
      <c r="S234" s="700" t="s">
        <v>15337</v>
      </c>
      <c r="T234" s="700">
        <v>2175</v>
      </c>
      <c r="U234" s="716">
        <v>45615</v>
      </c>
      <c r="V234" s="716">
        <v>45637</v>
      </c>
      <c r="W234" s="703">
        <v>1500</v>
      </c>
      <c r="X234" s="704">
        <v>2500</v>
      </c>
    </row>
    <row r="235" spans="1:24" ht="26.25" customHeight="1">
      <c r="A235" s="705"/>
      <c r="B235" s="278"/>
      <c r="C235" s="320" t="s">
        <v>15496</v>
      </c>
      <c r="D235" s="278"/>
      <c r="E235" s="278"/>
      <c r="F235" s="278"/>
      <c r="G235" s="278"/>
      <c r="H235" s="278"/>
      <c r="I235" s="278" t="s">
        <v>2578</v>
      </c>
      <c r="J235" s="317" t="s">
        <v>15225</v>
      </c>
      <c r="K235" s="280" t="s">
        <v>195</v>
      </c>
      <c r="L235" s="425" t="s">
        <v>3603</v>
      </c>
      <c r="M235" s="2884"/>
      <c r="N235" s="73" t="s">
        <v>2432</v>
      </c>
      <c r="O235" s="278"/>
      <c r="P235" s="278"/>
      <c r="Q235" s="278" t="s">
        <v>520</v>
      </c>
      <c r="R235" s="278">
        <f>IF(MID(RIGHT(S235,8),1,1)="M",2021,IF(MID(RIGHT(S235,8),1,1)="N",2022,IF(MID(RIGHT(S235,8),1,1)="P",2023,IF(MID(RIGHT(S235,8),1,1)="R",2024,IF(MID(RIGHT(S235,8),1,1)="S",1995,IF(MID(RIGHT(S235,8),1,1)="T",1996,IF(MID(RIGHT(S235,8),1,1)="V",1997,IF(MID(RIGHT(S235,8),1,1)="W",1998,IF(MID(RIGHT(S235,8),1,1)="X",1999,IF(MID(RIGHT(S235,8),1,1)="Y",2000,IF(MID(RIGHT(S235,8),1,1)="1",2001,IF(MID(RIGHT(S235,8),1,1)="2",2002,IF(MID(RIGHT(S235,8),1,1)="3",2003,IF(MID(RIGHT(S235,8),1,1)="4",2004,IF(MID(RIGHT(S235,8),1,1)="5",2005,IF(MID(RIGHT(S235,8),1,1)="6",2006,IF(MID(RIGHT(S235,8),1,1)="7",2007,IF(MID(RIGHT(S235,8),1,1)="8",2008,IF(MID(RIGHT(S235,8),1,1)="9",2009,IF(MID(RIGHT(S235,8),1,1)="A",2010,IF(MID(RIGHT(S235,8),1,1)="B",2011,IF(MID(RIGHT(S235,8),1,1)="C",2012,IF(MID(RIGHT(S235,8),1,1)="D",2013,IF(MID(RIGHT(S235,8),1,1)="E",2014,IF(MID(RIGHT(S235,8),1,1)="F",2015,IF(MID(RIGHT(S235,8),1,1)="G",2016,IF(MID(RIGHT(S235,8),1,1)="H",2017,IF(MID(RIGHT(S235,8),1,1)="J",2018,IF(MID(RIGHT(S235,8),1,1)="K",2019,IF(MID(RIGHT(S235,8),1,1)="L",2020,""))))))))))))))))))))))))))))))</f>
        <v>2021</v>
      </c>
      <c r="S235" s="278" t="s">
        <v>15336</v>
      </c>
      <c r="T235" s="278">
        <v>2210</v>
      </c>
      <c r="U235" s="719">
        <v>45616</v>
      </c>
      <c r="V235" s="719">
        <v>45656</v>
      </c>
      <c r="W235" s="283" t="s">
        <v>16376</v>
      </c>
      <c r="X235" s="706"/>
    </row>
    <row r="236" spans="1:24" ht="26.25" customHeight="1">
      <c r="A236" s="705"/>
      <c r="B236" s="278"/>
      <c r="C236" s="278" t="s">
        <v>12776</v>
      </c>
      <c r="D236" s="278" t="s">
        <v>15230</v>
      </c>
      <c r="E236" s="278"/>
      <c r="F236" s="278"/>
      <c r="G236" s="278"/>
      <c r="H236" s="278"/>
      <c r="I236" s="720"/>
      <c r="J236" s="278"/>
      <c r="K236" s="278" t="s">
        <v>15231</v>
      </c>
      <c r="L236" s="278"/>
      <c r="M236" s="2885"/>
      <c r="N236" s="73" t="s">
        <v>3552</v>
      </c>
      <c r="O236" s="1371"/>
      <c r="P236" s="278"/>
      <c r="Q236" s="278" t="s">
        <v>520</v>
      </c>
      <c r="R236" s="278">
        <f>IF(MID(RIGHT(S236,8),1,1)="M",2021,IF(MID(RIGHT(S236,8),1,1)="N",2022,IF(MID(RIGHT(S236,8),1,1)="P",2023,IF(MID(RIGHT(S236,8),1,1)="R",2024,IF(MID(RIGHT(S236,8),1,1)="S",1995,IF(MID(RIGHT(S236,8),1,1)="T",1996,IF(MID(RIGHT(S236,8),1,1)="V",1997,IF(MID(RIGHT(S236,8),1,1)="W",1998,IF(MID(RIGHT(S236,8),1,1)="X",1999,IF(MID(RIGHT(S236,8),1,1)="Y",2000,IF(MID(RIGHT(S236,8),1,1)="1",2001,IF(MID(RIGHT(S236,8),1,1)="2",2002,IF(MID(RIGHT(S236,8),1,1)="3",2003,IF(MID(RIGHT(S236,8),1,1)="4",2004,IF(MID(RIGHT(S236,8),1,1)="5",2005,IF(MID(RIGHT(S236,8),1,1)="6",2006,IF(MID(RIGHT(S236,8),1,1)="7",2007,IF(MID(RIGHT(S236,8),1,1)="8",2008,IF(MID(RIGHT(S236,8),1,1)="9",2009,IF(MID(RIGHT(S236,8),1,1)="A",2010,IF(MID(RIGHT(S236,8),1,1)="B",2011,IF(MID(RIGHT(S236,8),1,1)="C",2012,IF(MID(RIGHT(S236,8),1,1)="D",2013,IF(MID(RIGHT(S236,8),1,1)="E",2014,IF(MID(RIGHT(S236,8),1,1)="F",2015,IF(MID(RIGHT(S236,8),1,1)="G",2016,IF(MID(RIGHT(S236,8),1,1)="H",2017,IF(MID(RIGHT(S236,8),1,1)="J",2018,IF(MID(RIGHT(S236,8),1,1)="K",2019,IF(MID(RIGHT(S236,8),1,1)="L",2020,""))))))))))))))))))))))))))))))</f>
        <v>2021</v>
      </c>
      <c r="S236" s="278" t="s">
        <v>15338</v>
      </c>
      <c r="T236" s="278">
        <v>2260</v>
      </c>
      <c r="U236" s="719">
        <v>45618</v>
      </c>
      <c r="V236" s="719">
        <v>45648</v>
      </c>
      <c r="W236" s="283"/>
      <c r="X236" s="706"/>
    </row>
    <row r="237" spans="1:24" ht="26.25" customHeight="1">
      <c r="A237" s="705"/>
      <c r="B237" s="278"/>
      <c r="C237" s="278" t="s">
        <v>12778</v>
      </c>
      <c r="D237" s="278" t="s">
        <v>15230</v>
      </c>
      <c r="E237" s="278"/>
      <c r="F237" s="278"/>
      <c r="G237" s="278"/>
      <c r="H237" s="278"/>
      <c r="I237" s="720"/>
      <c r="J237" s="278" t="s">
        <v>15355</v>
      </c>
      <c r="K237" s="278" t="s">
        <v>15214</v>
      </c>
      <c r="L237" s="278"/>
      <c r="M237" s="278"/>
      <c r="N237" s="73" t="s">
        <v>15256</v>
      </c>
      <c r="O237" s="278" t="s">
        <v>15255</v>
      </c>
      <c r="P237" s="280"/>
      <c r="Q237" s="278"/>
      <c r="R237" s="278" t="str">
        <f>IF(MID(RIGHT(S237,8),1,1)="M",2021,IF(MID(RIGHT(S237,8),1,1)="N",2022,IF(MID(RIGHT(S237,8),1,1)="P",2023,IF(MID(RIGHT(S237,8),1,1)="R",2024,IF(MID(RIGHT(S237,8),1,1)="S",1995,IF(MID(RIGHT(S237,8),1,1)="T",1996,IF(MID(RIGHT(S237,8),1,1)="V",1997,IF(MID(RIGHT(S237,8),1,1)="W",1998,IF(MID(RIGHT(S237,8),1,1)="X",1999,IF(MID(RIGHT(S237,8),1,1)="Y",2000,IF(MID(RIGHT(S237,8),1,1)="1",2001,IF(MID(RIGHT(S237,8),1,1)="2",2002,IF(MID(RIGHT(S237,8),1,1)="3",2003,IF(MID(RIGHT(S237,8),1,1)="4",2004,IF(MID(RIGHT(S237,8),1,1)="5",2005,IF(MID(RIGHT(S237,8),1,1)="6",2006,IF(MID(RIGHT(S237,8),1,1)="7",2007,IF(MID(RIGHT(S237,8),1,1)="8",2008,IF(MID(RIGHT(S237,8),1,1)="9",2009,IF(MID(RIGHT(S237,8),1,1)="A",2010,IF(MID(RIGHT(S237,8),1,1)="B",2011,IF(MID(RIGHT(S237,8),1,1)="C",2012,IF(MID(RIGHT(S237,8),1,1)="D",2013,IF(MID(RIGHT(S237,8),1,1)="E",2014,IF(MID(RIGHT(S237,8),1,1)="F",2015,IF(MID(RIGHT(S237,8),1,1)="G",2016,IF(MID(RIGHT(S237,8),1,1)="H",2017,IF(MID(RIGHT(S237,8),1,1)="J",2018,IF(MID(RIGHT(S237,8),1,1)="K",2019,IF(MID(RIGHT(S237,8),1,1)="L",2020,""))))))))))))))))))))))))))))))</f>
        <v/>
      </c>
      <c r="S237" s="278"/>
      <c r="T237" s="278"/>
      <c r="U237" s="282">
        <v>45621</v>
      </c>
      <c r="V237" s="281">
        <v>45654</v>
      </c>
      <c r="W237" s="283"/>
      <c r="X237" s="721"/>
    </row>
    <row r="238" spans="1:24" ht="26.25" customHeight="1">
      <c r="A238" s="705"/>
      <c r="B238" s="278"/>
      <c r="C238" s="278" t="s">
        <v>13047</v>
      </c>
      <c r="D238" s="278" t="s">
        <v>191</v>
      </c>
      <c r="E238" s="278"/>
      <c r="F238" s="278"/>
      <c r="G238" s="278"/>
      <c r="H238" s="278"/>
      <c r="I238" s="278"/>
      <c r="J238" s="278" t="s">
        <v>15358</v>
      </c>
      <c r="K238" s="278"/>
      <c r="L238" s="278"/>
      <c r="M238" s="278"/>
      <c r="N238" s="278"/>
      <c r="O238" s="278"/>
      <c r="P238" s="278"/>
      <c r="Q238" s="278"/>
      <c r="R238" s="280"/>
      <c r="S238" s="284" t="s">
        <v>189</v>
      </c>
      <c r="T238" s="284">
        <v>3700</v>
      </c>
      <c r="U238" s="281"/>
      <c r="V238" s="281">
        <v>45656</v>
      </c>
      <c r="W238" s="283"/>
      <c r="X238" s="722"/>
    </row>
    <row r="239" spans="1:24" ht="26.25" customHeight="1">
      <c r="A239" s="705"/>
      <c r="B239" s="278"/>
      <c r="C239" s="278" t="s">
        <v>10002</v>
      </c>
      <c r="D239" s="278" t="s">
        <v>191</v>
      </c>
      <c r="E239" s="278"/>
      <c r="F239" s="278"/>
      <c r="G239" s="278"/>
      <c r="H239" s="278"/>
      <c r="I239" s="278"/>
      <c r="J239" s="278"/>
      <c r="K239" s="278"/>
      <c r="L239" s="278"/>
      <c r="M239" s="2559" t="s">
        <v>8709</v>
      </c>
      <c r="N239" s="2560"/>
      <c r="O239" s="2560"/>
      <c r="P239" s="2561"/>
      <c r="Q239" s="278"/>
      <c r="R239" s="278"/>
      <c r="S239" s="284" t="s">
        <v>2472</v>
      </c>
      <c r="T239" s="284">
        <f>SUM(T234:T238)</f>
        <v>10345</v>
      </c>
      <c r="U239" s="282"/>
      <c r="V239" s="282">
        <v>45657</v>
      </c>
      <c r="W239" s="283"/>
      <c r="X239" s="722"/>
    </row>
    <row r="240" spans="1:24" ht="26.25" customHeight="1" thickBot="1">
      <c r="A240" s="707"/>
      <c r="B240" s="708"/>
      <c r="C240" s="708" t="s">
        <v>10003</v>
      </c>
      <c r="D240" s="708" t="s">
        <v>4036</v>
      </c>
      <c r="E240" s="708"/>
      <c r="F240" s="708"/>
      <c r="G240" s="708"/>
      <c r="H240" s="708"/>
      <c r="I240" s="708"/>
      <c r="J240" s="708"/>
      <c r="K240" s="611" t="s">
        <v>15247</v>
      </c>
      <c r="L240" s="709"/>
      <c r="M240" s="709"/>
      <c r="N240" s="708"/>
      <c r="O240" s="708"/>
      <c r="P240" s="710"/>
      <c r="Q240" s="711"/>
      <c r="R240" s="711"/>
      <c r="S240" s="711"/>
      <c r="T240" s="711"/>
      <c r="U240" s="712"/>
      <c r="V240" s="713"/>
      <c r="W240" s="723"/>
      <c r="X240" s="724"/>
    </row>
    <row r="241" spans="1:24" ht="26.25" customHeight="1">
      <c r="A241" s="699" t="s">
        <v>188</v>
      </c>
      <c r="B241" s="700"/>
      <c r="C241" s="700" t="s">
        <v>15211</v>
      </c>
      <c r="D241" s="700" t="s">
        <v>190</v>
      </c>
      <c r="E241" s="700" t="s">
        <v>15288</v>
      </c>
      <c r="F241" s="700" t="s">
        <v>191</v>
      </c>
      <c r="G241" s="700" t="s">
        <v>191</v>
      </c>
      <c r="H241" s="700" t="s">
        <v>191</v>
      </c>
      <c r="I241" s="700" t="s">
        <v>10531</v>
      </c>
      <c r="J241" s="715" t="s">
        <v>15212</v>
      </c>
      <c r="K241" s="700" t="s">
        <v>15237</v>
      </c>
      <c r="L241" s="715" t="s">
        <v>15453</v>
      </c>
      <c r="M241" s="2883" t="s">
        <v>15341</v>
      </c>
      <c r="N241" s="701" t="s">
        <v>15583</v>
      </c>
      <c r="O241" s="701">
        <v>591596</v>
      </c>
      <c r="P241" s="702" t="s">
        <v>16582</v>
      </c>
      <c r="Q241" s="700" t="s">
        <v>2214</v>
      </c>
      <c r="R241" s="700">
        <f>IF(MID(RIGHT(S241,8),1,1)="M",2021,IF(MID(RIGHT(S241,8),1,1)="N",2022,IF(MID(RIGHT(S241,8),1,1)="P",2023,IF(MID(RIGHT(S241,8),1,1)="R",2024,IF(MID(RIGHT(S241,8),1,1)="S",1995,IF(MID(RIGHT(S241,8),1,1)="T",1996,IF(MID(RIGHT(S241,8),1,1)="V",1997,IF(MID(RIGHT(S241,8),1,1)="W",1998,IF(MID(RIGHT(S241,8),1,1)="X",1999,IF(MID(RIGHT(S241,8),1,1)="Y",2000,IF(MID(RIGHT(S241,8),1,1)="1",2001,IF(MID(RIGHT(S241,8),1,1)="2",2002,IF(MID(RIGHT(S241,8),1,1)="3",2003,IF(MID(RIGHT(S241,8),1,1)="4",2004,IF(MID(RIGHT(S241,8),1,1)="5",2005,IF(MID(RIGHT(S241,8),1,1)="6",2006,IF(MID(RIGHT(S241,8),1,1)="7",2007,IF(MID(RIGHT(S241,8),1,1)="8",2008,IF(MID(RIGHT(S241,8),1,1)="9",2009,IF(MID(RIGHT(S241,8),1,1)="A",2010,IF(MID(RIGHT(S241,8),1,1)="B",2011,IF(MID(RIGHT(S241,8),1,1)="C",2012,IF(MID(RIGHT(S241,8),1,1)="D",2013,IF(MID(RIGHT(S241,8),1,1)="E",2014,IF(MID(RIGHT(S241,8),1,1)="F",2015,IF(MID(RIGHT(S241,8),1,1)="G",2016,IF(MID(RIGHT(S241,8),1,1)="H",2017,IF(MID(RIGHT(S241,8),1,1)="J",2018,IF(MID(RIGHT(S241,8),1,1)="K",2019,IF(MID(RIGHT(S241,8),1,1)="L",2020,""))))))))))))))))))))))))))))))</f>
        <v>2021</v>
      </c>
      <c r="S241" s="700" t="s">
        <v>15340</v>
      </c>
      <c r="T241" s="700">
        <v>2730</v>
      </c>
      <c r="U241" s="716">
        <v>45615</v>
      </c>
      <c r="V241" s="716">
        <v>45637</v>
      </c>
      <c r="W241" s="703">
        <v>1500</v>
      </c>
      <c r="X241" s="704">
        <v>2500</v>
      </c>
    </row>
    <row r="242" spans="1:24" ht="26.25" customHeight="1">
      <c r="A242" s="705"/>
      <c r="B242" s="278"/>
      <c r="C242" s="320" t="s">
        <v>15496</v>
      </c>
      <c r="D242" s="278"/>
      <c r="E242" s="278"/>
      <c r="F242" s="278"/>
      <c r="G242" s="278"/>
      <c r="H242" s="278"/>
      <c r="I242" s="278" t="s">
        <v>2578</v>
      </c>
      <c r="J242" s="317" t="s">
        <v>15226</v>
      </c>
      <c r="K242" s="280" t="s">
        <v>195</v>
      </c>
      <c r="L242" s="425" t="s">
        <v>3603</v>
      </c>
      <c r="M242" s="2885"/>
      <c r="N242" s="73" t="s">
        <v>2432</v>
      </c>
      <c r="O242" s="278"/>
      <c r="P242" s="278"/>
      <c r="Q242" s="278" t="s">
        <v>626</v>
      </c>
      <c r="R242" s="278">
        <f>IF(MID(RIGHT(S242,8),1,1)="M",2021,IF(MID(RIGHT(S242,8),1,1)="N",2022,IF(MID(RIGHT(S242,8),1,1)="P",2023,IF(MID(RIGHT(S242,8),1,1)="R",2024,IF(MID(RIGHT(S242,8),1,1)="S",1995,IF(MID(RIGHT(S242,8),1,1)="T",1996,IF(MID(RIGHT(S242,8),1,1)="V",1997,IF(MID(RIGHT(S242,8),1,1)="W",1998,IF(MID(RIGHT(S242,8),1,1)="X",1999,IF(MID(RIGHT(S242,8),1,1)="Y",2000,IF(MID(RIGHT(S242,8),1,1)="1",2001,IF(MID(RIGHT(S242,8),1,1)="2",2002,IF(MID(RIGHT(S242,8),1,1)="3",2003,IF(MID(RIGHT(S242,8),1,1)="4",2004,IF(MID(RIGHT(S242,8),1,1)="5",2005,IF(MID(RIGHT(S242,8),1,1)="6",2006,IF(MID(RIGHT(S242,8),1,1)="7",2007,IF(MID(RIGHT(S242,8),1,1)="8",2008,IF(MID(RIGHT(S242,8),1,1)="9",2009,IF(MID(RIGHT(S242,8),1,1)="A",2010,IF(MID(RIGHT(S242,8),1,1)="B",2011,IF(MID(RIGHT(S242,8),1,1)="C",2012,IF(MID(RIGHT(S242,8),1,1)="D",2013,IF(MID(RIGHT(S242,8),1,1)="E",2014,IF(MID(RIGHT(S242,8),1,1)="F",2015,IF(MID(RIGHT(S242,8),1,1)="G",2016,IF(MID(RIGHT(S242,8),1,1)="H",2017,IF(MID(RIGHT(S242,8),1,1)="J",2018,IF(MID(RIGHT(S242,8),1,1)="K",2019,IF(MID(RIGHT(S242,8),1,1)="L",2020,""))))))))))))))))))))))))))))))</f>
        <v>2021</v>
      </c>
      <c r="S242" s="278" t="s">
        <v>15339</v>
      </c>
      <c r="T242" s="278">
        <v>3180</v>
      </c>
      <c r="U242" s="719">
        <v>45616</v>
      </c>
      <c r="V242" s="719">
        <v>45656</v>
      </c>
      <c r="W242" s="283" t="s">
        <v>16376</v>
      </c>
      <c r="X242" s="706"/>
    </row>
    <row r="243" spans="1:24" ht="26.25" customHeight="1">
      <c r="A243" s="705"/>
      <c r="B243" s="278"/>
      <c r="C243" s="278" t="s">
        <v>12776</v>
      </c>
      <c r="D243" s="278" t="s">
        <v>15230</v>
      </c>
      <c r="E243" s="278"/>
      <c r="F243" s="278"/>
      <c r="G243" s="278"/>
      <c r="H243" s="278"/>
      <c r="I243" s="720"/>
      <c r="J243" s="278"/>
      <c r="K243" s="278" t="s">
        <v>15231</v>
      </c>
      <c r="L243" s="278"/>
      <c r="M243" s="278"/>
      <c r="N243" s="73" t="s">
        <v>4259</v>
      </c>
      <c r="O243" s="1371"/>
      <c r="P243" s="278"/>
      <c r="Q243" s="278"/>
      <c r="R243" s="278" t="str">
        <f>IF(MID(RIGHT(S243,8),1,1)="M",2021,IF(MID(RIGHT(S243,8),1,1)="N",2022,IF(MID(RIGHT(S243,8),1,1)="P",2023,IF(MID(RIGHT(S243,8),1,1)="R",2024,IF(MID(RIGHT(S243,8),1,1)="S",1995,IF(MID(RIGHT(S243,8),1,1)="T",1996,IF(MID(RIGHT(S243,8),1,1)="V",1997,IF(MID(RIGHT(S243,8),1,1)="W",1998,IF(MID(RIGHT(S243,8),1,1)="X",1999,IF(MID(RIGHT(S243,8),1,1)="Y",2000,IF(MID(RIGHT(S243,8),1,1)="1",2001,IF(MID(RIGHT(S243,8),1,1)="2",2002,IF(MID(RIGHT(S243,8),1,1)="3",2003,IF(MID(RIGHT(S243,8),1,1)="4",2004,IF(MID(RIGHT(S243,8),1,1)="5",2005,IF(MID(RIGHT(S243,8),1,1)="6",2006,IF(MID(RIGHT(S243,8),1,1)="7",2007,IF(MID(RIGHT(S243,8),1,1)="8",2008,IF(MID(RIGHT(S243,8),1,1)="9",2009,IF(MID(RIGHT(S243,8),1,1)="A",2010,IF(MID(RIGHT(S243,8),1,1)="B",2011,IF(MID(RIGHT(S243,8),1,1)="C",2012,IF(MID(RIGHT(S243,8),1,1)="D",2013,IF(MID(RIGHT(S243,8),1,1)="E",2014,IF(MID(RIGHT(S243,8),1,1)="F",2015,IF(MID(RIGHT(S243,8),1,1)="G",2016,IF(MID(RIGHT(S243,8),1,1)="H",2017,IF(MID(RIGHT(S243,8),1,1)="J",2018,IF(MID(RIGHT(S243,8),1,1)="K",2019,IF(MID(RIGHT(S243,8),1,1)="L",2020,""))))))))))))))))))))))))))))))</f>
        <v/>
      </c>
      <c r="S243" s="278"/>
      <c r="T243" s="278"/>
      <c r="U243" s="719">
        <v>45618</v>
      </c>
      <c r="V243" s="719">
        <v>45648</v>
      </c>
      <c r="W243" s="283"/>
      <c r="X243" s="706"/>
    </row>
    <row r="244" spans="1:24" ht="26.25" customHeight="1">
      <c r="A244" s="705"/>
      <c r="B244" s="278"/>
      <c r="C244" s="278" t="s">
        <v>12778</v>
      </c>
      <c r="D244" s="278" t="s">
        <v>15230</v>
      </c>
      <c r="E244" s="278"/>
      <c r="F244" s="278"/>
      <c r="G244" s="278"/>
      <c r="H244" s="278"/>
      <c r="I244" s="720"/>
      <c r="J244" s="278" t="s">
        <v>15355</v>
      </c>
      <c r="K244" s="278" t="s">
        <v>15214</v>
      </c>
      <c r="L244" s="278"/>
      <c r="M244" s="278"/>
      <c r="N244" s="73" t="s">
        <v>15254</v>
      </c>
      <c r="O244" s="278" t="s">
        <v>15255</v>
      </c>
      <c r="P244" s="280"/>
      <c r="Q244" s="278"/>
      <c r="R244" s="278" t="str">
        <f>IF(MID(RIGHT(S244,8),1,1)="M",2021,IF(MID(RIGHT(S244,8),1,1)="N",2022,IF(MID(RIGHT(S244,8),1,1)="P",2023,IF(MID(RIGHT(S244,8),1,1)="R",2024,IF(MID(RIGHT(S244,8),1,1)="S",1995,IF(MID(RIGHT(S244,8),1,1)="T",1996,IF(MID(RIGHT(S244,8),1,1)="V",1997,IF(MID(RIGHT(S244,8),1,1)="W",1998,IF(MID(RIGHT(S244,8),1,1)="X",1999,IF(MID(RIGHT(S244,8),1,1)="Y",2000,IF(MID(RIGHT(S244,8),1,1)="1",2001,IF(MID(RIGHT(S244,8),1,1)="2",2002,IF(MID(RIGHT(S244,8),1,1)="3",2003,IF(MID(RIGHT(S244,8),1,1)="4",2004,IF(MID(RIGHT(S244,8),1,1)="5",2005,IF(MID(RIGHT(S244,8),1,1)="6",2006,IF(MID(RIGHT(S244,8),1,1)="7",2007,IF(MID(RIGHT(S244,8),1,1)="8",2008,IF(MID(RIGHT(S244,8),1,1)="9",2009,IF(MID(RIGHT(S244,8),1,1)="A",2010,IF(MID(RIGHT(S244,8),1,1)="B",2011,IF(MID(RIGHT(S244,8),1,1)="C",2012,IF(MID(RIGHT(S244,8),1,1)="D",2013,IF(MID(RIGHT(S244,8),1,1)="E",2014,IF(MID(RIGHT(S244,8),1,1)="F",2015,IF(MID(RIGHT(S244,8),1,1)="G",2016,IF(MID(RIGHT(S244,8),1,1)="H",2017,IF(MID(RIGHT(S244,8),1,1)="J",2018,IF(MID(RIGHT(S244,8),1,1)="K",2019,IF(MID(RIGHT(S244,8),1,1)="L",2020,""))))))))))))))))))))))))))))))</f>
        <v/>
      </c>
      <c r="S244" s="278"/>
      <c r="T244" s="278"/>
      <c r="U244" s="282">
        <v>45621</v>
      </c>
      <c r="V244" s="281">
        <v>45654</v>
      </c>
      <c r="W244" s="283"/>
      <c r="X244" s="721"/>
    </row>
    <row r="245" spans="1:24" ht="26.25" customHeight="1">
      <c r="A245" s="705"/>
      <c r="B245" s="278"/>
      <c r="C245" s="278" t="s">
        <v>13047</v>
      </c>
      <c r="D245" s="278" t="s">
        <v>191</v>
      </c>
      <c r="E245" s="278"/>
      <c r="F245" s="278"/>
      <c r="G245" s="278"/>
      <c r="H245" s="278"/>
      <c r="I245" s="278"/>
      <c r="J245" s="278" t="s">
        <v>15358</v>
      </c>
      <c r="K245" s="278"/>
      <c r="L245" s="278"/>
      <c r="M245" s="278"/>
      <c r="N245" s="278"/>
      <c r="O245" s="278"/>
      <c r="P245" s="278"/>
      <c r="Q245" s="278"/>
      <c r="R245" s="280"/>
      <c r="S245" s="284" t="s">
        <v>189</v>
      </c>
      <c r="T245" s="284">
        <v>3700</v>
      </c>
      <c r="U245" s="281"/>
      <c r="V245" s="281">
        <v>45656</v>
      </c>
      <c r="W245" s="283"/>
      <c r="X245" s="722"/>
    </row>
    <row r="246" spans="1:24" ht="26.25" customHeight="1">
      <c r="A246" s="705"/>
      <c r="B246" s="278"/>
      <c r="C246" s="278" t="s">
        <v>10002</v>
      </c>
      <c r="D246" s="278" t="s">
        <v>191</v>
      </c>
      <c r="E246" s="278"/>
      <c r="F246" s="278"/>
      <c r="G246" s="278"/>
      <c r="H246" s="278"/>
      <c r="I246" s="278"/>
      <c r="J246" s="278"/>
      <c r="K246" s="278"/>
      <c r="L246" s="278"/>
      <c r="M246" s="2559" t="s">
        <v>8709</v>
      </c>
      <c r="N246" s="2560"/>
      <c r="O246" s="2560"/>
      <c r="P246" s="2561"/>
      <c r="Q246" s="278"/>
      <c r="R246" s="278"/>
      <c r="S246" s="284" t="s">
        <v>2472</v>
      </c>
      <c r="T246" s="284">
        <f>SUM(T241:T245)</f>
        <v>9610</v>
      </c>
      <c r="U246" s="282"/>
      <c r="V246" s="282">
        <v>45657</v>
      </c>
      <c r="W246" s="283"/>
      <c r="X246" s="722"/>
    </row>
    <row r="247" spans="1:24" ht="26.25" customHeight="1" thickBot="1">
      <c r="A247" s="707"/>
      <c r="B247" s="708"/>
      <c r="C247" s="708" t="s">
        <v>10003</v>
      </c>
      <c r="D247" s="708" t="s">
        <v>4036</v>
      </c>
      <c r="E247" s="708"/>
      <c r="F247" s="708"/>
      <c r="G247" s="708"/>
      <c r="H247" s="708"/>
      <c r="I247" s="708"/>
      <c r="J247" s="708"/>
      <c r="K247" s="611" t="s">
        <v>15247</v>
      </c>
      <c r="L247" s="709"/>
      <c r="M247" s="709"/>
      <c r="N247" s="708"/>
      <c r="O247" s="708"/>
      <c r="P247" s="710"/>
      <c r="Q247" s="711"/>
      <c r="R247" s="711"/>
      <c r="S247" s="711"/>
      <c r="T247" s="711"/>
      <c r="U247" s="712"/>
      <c r="V247" s="713"/>
      <c r="W247" s="723"/>
      <c r="X247" s="724"/>
    </row>
    <row r="248" spans="1:24" ht="26.25" customHeight="1">
      <c r="A248" s="699" t="s">
        <v>188</v>
      </c>
      <c r="B248" s="700"/>
      <c r="C248" s="700" t="s">
        <v>15211</v>
      </c>
      <c r="D248" s="700" t="s">
        <v>190</v>
      </c>
      <c r="E248" s="700" t="s">
        <v>15288</v>
      </c>
      <c r="F248" s="700" t="s">
        <v>191</v>
      </c>
      <c r="G248" s="700" t="s">
        <v>191</v>
      </c>
      <c r="H248" s="700" t="s">
        <v>191</v>
      </c>
      <c r="I248" s="700" t="s">
        <v>10531</v>
      </c>
      <c r="J248" s="715" t="s">
        <v>15212</v>
      </c>
      <c r="K248" s="700" t="s">
        <v>15237</v>
      </c>
      <c r="L248" s="715" t="s">
        <v>15546</v>
      </c>
      <c r="M248" s="2883" t="s">
        <v>15454</v>
      </c>
      <c r="N248" s="701" t="s">
        <v>15584</v>
      </c>
      <c r="O248" s="701" t="s">
        <v>15585</v>
      </c>
      <c r="P248" s="702" t="s">
        <v>16582</v>
      </c>
      <c r="Q248" s="700" t="s">
        <v>1934</v>
      </c>
      <c r="R248" s="700">
        <f>IF(MID(RIGHT(S248,8),1,1)="M",2021,IF(MID(RIGHT(S248,8),1,1)="N",2022,IF(MID(RIGHT(S248,8),1,1)="P",2023,IF(MID(RIGHT(S248,8),1,1)="R",2024,IF(MID(RIGHT(S248,8),1,1)="S",1995,IF(MID(RIGHT(S248,8),1,1)="T",1996,IF(MID(RIGHT(S248,8),1,1)="V",1997,IF(MID(RIGHT(S248,8),1,1)="W",1998,IF(MID(RIGHT(S248,8),1,1)="X",1999,IF(MID(RIGHT(S248,8),1,1)="Y",2000,IF(MID(RIGHT(S248,8),1,1)="1",2001,IF(MID(RIGHT(S248,8),1,1)="2",2002,IF(MID(RIGHT(S248,8),1,1)="3",2003,IF(MID(RIGHT(S248,8),1,1)="4",2004,IF(MID(RIGHT(S248,8),1,1)="5",2005,IF(MID(RIGHT(S248,8),1,1)="6",2006,IF(MID(RIGHT(S248,8),1,1)="7",2007,IF(MID(RIGHT(S248,8),1,1)="8",2008,IF(MID(RIGHT(S248,8),1,1)="9",2009,IF(MID(RIGHT(S248,8),1,1)="A",2010,IF(MID(RIGHT(S248,8),1,1)="B",2011,IF(MID(RIGHT(S248,8),1,1)="C",2012,IF(MID(RIGHT(S248,8),1,1)="D",2013,IF(MID(RIGHT(S248,8),1,1)="E",2014,IF(MID(RIGHT(S248,8),1,1)="F",2015,IF(MID(RIGHT(S248,8),1,1)="G",2016,IF(MID(RIGHT(S248,8),1,1)="H",2017,IF(MID(RIGHT(S248,8),1,1)="J",2018,IF(MID(RIGHT(S248,8),1,1)="K",2019,IF(MID(RIGHT(S248,8),1,1)="L",2020,""))))))))))))))))))))))))))))))</f>
        <v>2022</v>
      </c>
      <c r="S248" s="700" t="s">
        <v>15343</v>
      </c>
      <c r="T248" s="700">
        <v>1965</v>
      </c>
      <c r="U248" s="716">
        <v>45615</v>
      </c>
      <c r="V248" s="716">
        <v>45637</v>
      </c>
      <c r="W248" s="703">
        <v>1500</v>
      </c>
      <c r="X248" s="704">
        <v>2500</v>
      </c>
    </row>
    <row r="249" spans="1:24" ht="26.25" customHeight="1">
      <c r="A249" s="705"/>
      <c r="B249" s="278"/>
      <c r="C249" s="320" t="s">
        <v>15496</v>
      </c>
      <c r="D249" s="278"/>
      <c r="E249" s="278"/>
      <c r="F249" s="278"/>
      <c r="G249" s="278"/>
      <c r="H249" s="278"/>
      <c r="I249" s="278" t="s">
        <v>2578</v>
      </c>
      <c r="J249" s="317" t="s">
        <v>15241</v>
      </c>
      <c r="K249" s="280" t="s">
        <v>195</v>
      </c>
      <c r="L249" s="425" t="s">
        <v>3603</v>
      </c>
      <c r="M249" s="2884"/>
      <c r="N249" s="73" t="s">
        <v>2432</v>
      </c>
      <c r="O249" s="278"/>
      <c r="P249" s="278"/>
      <c r="Q249" s="278" t="s">
        <v>15351</v>
      </c>
      <c r="R249" s="278">
        <f>IF(MID(RIGHT(S249,8),1,1)="M",2021,IF(MID(RIGHT(S249,8),1,1)="N",2022,IF(MID(RIGHT(S249,8),1,1)="P",2023,IF(MID(RIGHT(S249,8),1,1)="R",2024,IF(MID(RIGHT(S249,8),1,1)="S",1995,IF(MID(RIGHT(S249,8),1,1)="T",1996,IF(MID(RIGHT(S249,8),1,1)="V",1997,IF(MID(RIGHT(S249,8),1,1)="W",1998,IF(MID(RIGHT(S249,8),1,1)="X",1999,IF(MID(RIGHT(S249,8),1,1)="Y",2000,IF(MID(RIGHT(S249,8),1,1)="1",2001,IF(MID(RIGHT(S249,8),1,1)="2",2002,IF(MID(RIGHT(S249,8),1,1)="3",2003,IF(MID(RIGHT(S249,8),1,1)="4",2004,IF(MID(RIGHT(S249,8),1,1)="5",2005,IF(MID(RIGHT(S249,8),1,1)="6",2006,IF(MID(RIGHT(S249,8),1,1)="7",2007,IF(MID(RIGHT(S249,8),1,1)="8",2008,IF(MID(RIGHT(S249,8),1,1)="9",2009,IF(MID(RIGHT(S249,8),1,1)="A",2010,IF(MID(RIGHT(S249,8),1,1)="B",2011,IF(MID(RIGHT(S249,8),1,1)="C",2012,IF(MID(RIGHT(S249,8),1,1)="D",2013,IF(MID(RIGHT(S249,8),1,1)="E",2014,IF(MID(RIGHT(S249,8),1,1)="F",2015,IF(MID(RIGHT(S249,8),1,1)="G",2016,IF(MID(RIGHT(S249,8),1,1)="H",2017,IF(MID(RIGHT(S249,8),1,1)="J",2018,IF(MID(RIGHT(S249,8),1,1)="K",2019,IF(MID(RIGHT(S249,8),1,1)="L",2020,""))))))))))))))))))))))))))))))</f>
        <v>2021</v>
      </c>
      <c r="S249" s="278" t="s">
        <v>15344</v>
      </c>
      <c r="T249" s="278">
        <v>2730</v>
      </c>
      <c r="U249" s="719">
        <v>45616</v>
      </c>
      <c r="V249" s="719">
        <v>45656</v>
      </c>
      <c r="W249" s="283" t="s">
        <v>16376</v>
      </c>
      <c r="X249" s="706"/>
    </row>
    <row r="250" spans="1:24" ht="26.25" customHeight="1">
      <c r="A250" s="705"/>
      <c r="B250" s="278"/>
      <c r="C250" s="278" t="s">
        <v>12776</v>
      </c>
      <c r="D250" s="278" t="s">
        <v>191</v>
      </c>
      <c r="E250" s="278"/>
      <c r="F250" s="278"/>
      <c r="G250" s="278"/>
      <c r="H250" s="278"/>
      <c r="I250" s="720"/>
      <c r="J250" s="278"/>
      <c r="K250" s="278" t="s">
        <v>15231</v>
      </c>
      <c r="L250" s="278"/>
      <c r="M250" s="2885"/>
      <c r="N250" s="73" t="s">
        <v>3552</v>
      </c>
      <c r="O250" s="1371"/>
      <c r="P250" s="278"/>
      <c r="Q250" s="278" t="s">
        <v>523</v>
      </c>
      <c r="R250" s="278">
        <f>IF(MID(RIGHT(S250,8),1,1)="M",2021,IF(MID(RIGHT(S250,8),1,1)="N",2022,IF(MID(RIGHT(S250,8),1,1)="P",2023,IF(MID(RIGHT(S250,8),1,1)="R",2024,IF(MID(RIGHT(S250,8),1,1)="S",1995,IF(MID(RIGHT(S250,8),1,1)="T",1996,IF(MID(RIGHT(S250,8),1,1)="V",1997,IF(MID(RIGHT(S250,8),1,1)="W",1998,IF(MID(RIGHT(S250,8),1,1)="X",1999,IF(MID(RIGHT(S250,8),1,1)="Y",2000,IF(MID(RIGHT(S250,8),1,1)="1",2001,IF(MID(RIGHT(S250,8),1,1)="2",2002,IF(MID(RIGHT(S250,8),1,1)="3",2003,IF(MID(RIGHT(S250,8),1,1)="4",2004,IF(MID(RIGHT(S250,8),1,1)="5",2005,IF(MID(RIGHT(S250,8),1,1)="6",2006,IF(MID(RIGHT(S250,8),1,1)="7",2007,IF(MID(RIGHT(S250,8),1,1)="8",2008,IF(MID(RIGHT(S250,8),1,1)="9",2009,IF(MID(RIGHT(S250,8),1,1)="A",2010,IF(MID(RIGHT(S250,8),1,1)="B",2011,IF(MID(RIGHT(S250,8),1,1)="C",2012,IF(MID(RIGHT(S250,8),1,1)="D",2013,IF(MID(RIGHT(S250,8),1,1)="E",2014,IF(MID(RIGHT(S250,8),1,1)="F",2015,IF(MID(RIGHT(S250,8),1,1)="G",2016,IF(MID(RIGHT(S250,8),1,1)="H",2017,IF(MID(RIGHT(S250,8),1,1)="J",2018,IF(MID(RIGHT(S250,8),1,1)="K",2019,IF(MID(RIGHT(S250,8),1,1)="L",2020,""))))))))))))))))))))))))))))))</f>
        <v>2020</v>
      </c>
      <c r="S250" s="278" t="s">
        <v>15342</v>
      </c>
      <c r="T250" s="278">
        <v>2225</v>
      </c>
      <c r="U250" s="719">
        <v>45618</v>
      </c>
      <c r="V250" s="719">
        <v>45648</v>
      </c>
      <c r="W250" s="283"/>
      <c r="X250" s="706"/>
    </row>
    <row r="251" spans="1:24" ht="26.25" customHeight="1">
      <c r="A251" s="705"/>
      <c r="B251" s="278"/>
      <c r="C251" s="278" t="s">
        <v>12778</v>
      </c>
      <c r="D251" s="278" t="s">
        <v>191</v>
      </c>
      <c r="E251" s="278"/>
      <c r="F251" s="278"/>
      <c r="G251" s="278"/>
      <c r="H251" s="278"/>
      <c r="I251" s="720"/>
      <c r="J251" s="278" t="s">
        <v>15355</v>
      </c>
      <c r="K251" s="278" t="s">
        <v>2380</v>
      </c>
      <c r="L251" s="278"/>
      <c r="M251" s="278"/>
      <c r="N251" s="73" t="s">
        <v>15256</v>
      </c>
      <c r="O251" s="278" t="s">
        <v>15255</v>
      </c>
      <c r="P251" s="280"/>
      <c r="Q251" s="278"/>
      <c r="R251" s="278" t="str">
        <f>IF(MID(RIGHT(S251,8),1,1)="M",2021,IF(MID(RIGHT(S251,8),1,1)="N",2022,IF(MID(RIGHT(S251,8),1,1)="P",2023,IF(MID(RIGHT(S251,8),1,1)="R",2024,IF(MID(RIGHT(S251,8),1,1)="S",1995,IF(MID(RIGHT(S251,8),1,1)="T",1996,IF(MID(RIGHT(S251,8),1,1)="V",1997,IF(MID(RIGHT(S251,8),1,1)="W",1998,IF(MID(RIGHT(S251,8),1,1)="X",1999,IF(MID(RIGHT(S251,8),1,1)="Y",2000,IF(MID(RIGHT(S251,8),1,1)="1",2001,IF(MID(RIGHT(S251,8),1,1)="2",2002,IF(MID(RIGHT(S251,8),1,1)="3",2003,IF(MID(RIGHT(S251,8),1,1)="4",2004,IF(MID(RIGHT(S251,8),1,1)="5",2005,IF(MID(RIGHT(S251,8),1,1)="6",2006,IF(MID(RIGHT(S251,8),1,1)="7",2007,IF(MID(RIGHT(S251,8),1,1)="8",2008,IF(MID(RIGHT(S251,8),1,1)="9",2009,IF(MID(RIGHT(S251,8),1,1)="A",2010,IF(MID(RIGHT(S251,8),1,1)="B",2011,IF(MID(RIGHT(S251,8),1,1)="C",2012,IF(MID(RIGHT(S251,8),1,1)="D",2013,IF(MID(RIGHT(S251,8),1,1)="E",2014,IF(MID(RIGHT(S251,8),1,1)="F",2015,IF(MID(RIGHT(S251,8),1,1)="G",2016,IF(MID(RIGHT(S251,8),1,1)="H",2017,IF(MID(RIGHT(S251,8),1,1)="J",2018,IF(MID(RIGHT(S251,8),1,1)="K",2019,IF(MID(RIGHT(S251,8),1,1)="L",2020,""))))))))))))))))))))))))))))))</f>
        <v/>
      </c>
      <c r="S251" s="278"/>
      <c r="T251" s="278"/>
      <c r="U251" s="282">
        <v>45621</v>
      </c>
      <c r="V251" s="281">
        <v>45654</v>
      </c>
      <c r="W251" s="283"/>
      <c r="X251" s="721"/>
    </row>
    <row r="252" spans="1:24" ht="26.25" customHeight="1">
      <c r="A252" s="705"/>
      <c r="B252" s="278"/>
      <c r="C252" s="278" t="s">
        <v>13047</v>
      </c>
      <c r="D252" s="278" t="s">
        <v>191</v>
      </c>
      <c r="E252" s="278"/>
      <c r="F252" s="278"/>
      <c r="G252" s="278"/>
      <c r="H252" s="278"/>
      <c r="I252" s="278"/>
      <c r="J252" s="278" t="s">
        <v>15395</v>
      </c>
      <c r="K252" s="278"/>
      <c r="L252" s="278"/>
      <c r="M252" s="278"/>
      <c r="N252" s="278"/>
      <c r="O252" s="278"/>
      <c r="P252" s="278"/>
      <c r="Q252" s="278"/>
      <c r="R252" s="280"/>
      <c r="S252" s="284" t="s">
        <v>189</v>
      </c>
      <c r="T252" s="284">
        <v>3850</v>
      </c>
      <c r="U252" s="281"/>
      <c r="V252" s="281">
        <v>45656</v>
      </c>
      <c r="W252" s="283"/>
      <c r="X252" s="722"/>
    </row>
    <row r="253" spans="1:24" ht="26.25" customHeight="1">
      <c r="A253" s="705"/>
      <c r="B253" s="278"/>
      <c r="C253" s="278" t="s">
        <v>10002</v>
      </c>
      <c r="D253" s="278" t="s">
        <v>191</v>
      </c>
      <c r="E253" s="278"/>
      <c r="F253" s="278"/>
      <c r="G253" s="278"/>
      <c r="H253" s="278"/>
      <c r="I253" s="278"/>
      <c r="J253" s="278"/>
      <c r="K253" s="278"/>
      <c r="L253" s="278"/>
      <c r="M253" s="2559" t="s">
        <v>8709</v>
      </c>
      <c r="N253" s="2560"/>
      <c r="O253" s="2560"/>
      <c r="P253" s="2561"/>
      <c r="Q253" s="278"/>
      <c r="R253" s="278"/>
      <c r="S253" s="284" t="s">
        <v>2472</v>
      </c>
      <c r="T253" s="284">
        <f>SUM(T248:T252)</f>
        <v>10770</v>
      </c>
      <c r="U253" s="282"/>
      <c r="V253" s="282">
        <v>45657</v>
      </c>
      <c r="W253" s="283"/>
      <c r="X253" s="722"/>
    </row>
    <row r="254" spans="1:24" ht="26.25" customHeight="1" thickBot="1">
      <c r="A254" s="707"/>
      <c r="B254" s="708"/>
      <c r="C254" s="708" t="s">
        <v>10003</v>
      </c>
      <c r="D254" s="708" t="s">
        <v>4036</v>
      </c>
      <c r="E254" s="708"/>
      <c r="F254" s="708"/>
      <c r="G254" s="708"/>
      <c r="H254" s="708"/>
      <c r="I254" s="708"/>
      <c r="J254" s="708"/>
      <c r="K254" s="611" t="s">
        <v>15247</v>
      </c>
      <c r="L254" s="709"/>
      <c r="M254" s="709"/>
      <c r="N254" s="708"/>
      <c r="O254" s="708"/>
      <c r="P254" s="710"/>
      <c r="Q254" s="711"/>
      <c r="R254" s="711"/>
      <c r="S254" s="711"/>
      <c r="T254" s="711"/>
      <c r="U254" s="712"/>
      <c r="V254" s="713"/>
      <c r="W254" s="723"/>
      <c r="X254" s="724"/>
    </row>
    <row r="255" spans="1:24" ht="26.25" hidden="1" customHeight="1"/>
    <row r="256" spans="1:24" ht="26.25" hidden="1" customHeight="1" thickBot="1"/>
    <row r="257" spans="1:24" ht="26.25" hidden="1" customHeight="1">
      <c r="A257" s="699" t="s">
        <v>188</v>
      </c>
      <c r="B257" s="700"/>
      <c r="C257" s="700" t="s">
        <v>154</v>
      </c>
      <c r="D257" s="700" t="s">
        <v>190</v>
      </c>
      <c r="E257" s="700"/>
      <c r="F257" s="700"/>
      <c r="G257" s="700"/>
      <c r="H257" s="1484"/>
      <c r="I257" s="700" t="s">
        <v>8125</v>
      </c>
      <c r="J257" s="715" t="s">
        <v>15273</v>
      </c>
      <c r="K257" s="1515" t="s">
        <v>15272</v>
      </c>
      <c r="L257" s="715"/>
      <c r="M257" s="715"/>
      <c r="N257" s="701"/>
      <c r="O257" s="701"/>
      <c r="P257" s="702"/>
      <c r="Q257" s="700"/>
      <c r="R257" s="700" t="str">
        <f>IF(MID(RIGHT(S257,8),1,1)="M",2021,IF(MID(RIGHT(S257,8),1,1)="N",2022,IF(MID(RIGHT(S257,8),1,1)="P",2023,IF(MID(RIGHT(S257,8),1,1)="R",2024,IF(MID(RIGHT(S257,8),1,1)="S",1995,IF(MID(RIGHT(S257,8),1,1)="T",1996,IF(MID(RIGHT(S257,8),1,1)="V",1997,IF(MID(RIGHT(S257,8),1,1)="W",1998,IF(MID(RIGHT(S257,8),1,1)="X",1999,IF(MID(RIGHT(S257,8),1,1)="Y",2000,IF(MID(RIGHT(S257,8),1,1)="1",2001,IF(MID(RIGHT(S257,8),1,1)="2",2002,IF(MID(RIGHT(S257,8),1,1)="3",2003,IF(MID(RIGHT(S257,8),1,1)="4",2004,IF(MID(RIGHT(S257,8),1,1)="5",2005,IF(MID(RIGHT(S257,8),1,1)="6",2006,IF(MID(RIGHT(S257,8),1,1)="7",2007,IF(MID(RIGHT(S257,8),1,1)="8",2008,IF(MID(RIGHT(S257,8),1,1)="9",2009,IF(MID(RIGHT(S257,8),1,1)="A",2010,IF(MID(RIGHT(S257,8),1,1)="B",2011,IF(MID(RIGHT(S257,8),1,1)="C",2012,IF(MID(RIGHT(S257,8),1,1)="D",2013,IF(MID(RIGHT(S257,8),1,1)="E",2014,IF(MID(RIGHT(S257,8),1,1)="F",2015,IF(MID(RIGHT(S257,8),1,1)="G",2016,IF(MID(RIGHT(S257,8),1,1)="H",2017,IF(MID(RIGHT(S257,8),1,1)="J",2018,IF(MID(RIGHT(S257,8),1,1)="K",2019,IF(MID(RIGHT(S257,8),1,1)="L",2020,""))))))))))))))))))))))))))))))</f>
        <v/>
      </c>
      <c r="S257" s="700"/>
      <c r="T257" s="700"/>
      <c r="U257" s="716">
        <v>45620</v>
      </c>
      <c r="V257" s="716">
        <v>45668</v>
      </c>
      <c r="W257" s="703">
        <v>5100</v>
      </c>
      <c r="X257" s="704">
        <v>6000</v>
      </c>
    </row>
    <row r="258" spans="1:24" ht="26.25" hidden="1" customHeight="1">
      <c r="A258" s="705"/>
      <c r="B258" s="278"/>
      <c r="C258" s="320" t="s">
        <v>8623</v>
      </c>
      <c r="D258" s="278"/>
      <c r="E258" s="278"/>
      <c r="F258" s="278"/>
      <c r="G258" s="278"/>
      <c r="H258" s="278"/>
      <c r="I258" s="278" t="s">
        <v>2578</v>
      </c>
      <c r="J258" s="317" t="s">
        <v>15356</v>
      </c>
      <c r="K258" s="280" t="s">
        <v>195</v>
      </c>
      <c r="L258" s="425" t="s">
        <v>3603</v>
      </c>
      <c r="M258" s="2950" t="s">
        <v>15357</v>
      </c>
      <c r="N258" s="2951"/>
      <c r="O258" s="2951"/>
      <c r="P258" s="2952"/>
      <c r="Q258" s="278"/>
      <c r="R258" s="278" t="str">
        <f>IF(MID(RIGHT(S258,8),1,1)="M",2021,IF(MID(RIGHT(S258,8),1,1)="N",2022,IF(MID(RIGHT(S258,8),1,1)="P",2023,IF(MID(RIGHT(S258,8),1,1)="R",2024,IF(MID(RIGHT(S258,8),1,1)="S",1995,IF(MID(RIGHT(S258,8),1,1)="T",1996,IF(MID(RIGHT(S258,8),1,1)="V",1997,IF(MID(RIGHT(S258,8),1,1)="W",1998,IF(MID(RIGHT(S258,8),1,1)="X",1999,IF(MID(RIGHT(S258,8),1,1)="Y",2000,IF(MID(RIGHT(S258,8),1,1)="1",2001,IF(MID(RIGHT(S258,8),1,1)="2",2002,IF(MID(RIGHT(S258,8),1,1)="3",2003,IF(MID(RIGHT(S258,8),1,1)="4",2004,IF(MID(RIGHT(S258,8),1,1)="5",2005,IF(MID(RIGHT(S258,8),1,1)="6",2006,IF(MID(RIGHT(S258,8),1,1)="7",2007,IF(MID(RIGHT(S258,8),1,1)="8",2008,IF(MID(RIGHT(S258,8),1,1)="9",2009,IF(MID(RIGHT(S258,8),1,1)="A",2010,IF(MID(RIGHT(S258,8),1,1)="B",2011,IF(MID(RIGHT(S258,8),1,1)="C",2012,IF(MID(RIGHT(S258,8),1,1)="D",2013,IF(MID(RIGHT(S258,8),1,1)="E",2014,IF(MID(RIGHT(S258,8),1,1)="F",2015,IF(MID(RIGHT(S258,8),1,1)="G",2016,IF(MID(RIGHT(S258,8),1,1)="H",2017,IF(MID(RIGHT(S258,8),1,1)="J",2018,IF(MID(RIGHT(S258,8),1,1)="K",2019,IF(MID(RIGHT(S258,8),1,1)="L",2020,""))))))))))))))))))))))))))))))</f>
        <v/>
      </c>
      <c r="S258" s="278"/>
      <c r="T258" s="278"/>
      <c r="U258" s="420"/>
      <c r="V258" s="719"/>
      <c r="W258" s="283"/>
      <c r="X258" s="706"/>
    </row>
    <row r="259" spans="1:24" ht="26.25" hidden="1" customHeight="1">
      <c r="A259" s="705"/>
      <c r="B259" s="278"/>
      <c r="C259" s="278" t="s">
        <v>12776</v>
      </c>
      <c r="D259" s="278" t="s">
        <v>191</v>
      </c>
      <c r="E259" s="278"/>
      <c r="F259" s="278"/>
      <c r="G259" s="278"/>
      <c r="H259" s="278"/>
      <c r="I259" s="720"/>
      <c r="J259" s="278"/>
      <c r="K259" s="278" t="s">
        <v>8913</v>
      </c>
      <c r="L259" s="278"/>
      <c r="M259" s="2953"/>
      <c r="N259" s="2954"/>
      <c r="O259" s="2954"/>
      <c r="P259" s="2955"/>
      <c r="Q259" s="278"/>
      <c r="R259" s="278" t="str">
        <f>IF(MID(RIGHT(S259,8),1,1)="M",2021,IF(MID(RIGHT(S259,8),1,1)="N",2022,IF(MID(RIGHT(S259,8),1,1)="P",2023,IF(MID(RIGHT(S259,8),1,1)="R",2024,IF(MID(RIGHT(S259,8),1,1)="S",1995,IF(MID(RIGHT(S259,8),1,1)="T",1996,IF(MID(RIGHT(S259,8),1,1)="V",1997,IF(MID(RIGHT(S259,8),1,1)="W",1998,IF(MID(RIGHT(S259,8),1,1)="X",1999,IF(MID(RIGHT(S259,8),1,1)="Y",2000,IF(MID(RIGHT(S259,8),1,1)="1",2001,IF(MID(RIGHT(S259,8),1,1)="2",2002,IF(MID(RIGHT(S259,8),1,1)="3",2003,IF(MID(RIGHT(S259,8),1,1)="4",2004,IF(MID(RIGHT(S259,8),1,1)="5",2005,IF(MID(RIGHT(S259,8),1,1)="6",2006,IF(MID(RIGHT(S259,8),1,1)="7",2007,IF(MID(RIGHT(S259,8),1,1)="8",2008,IF(MID(RIGHT(S259,8),1,1)="9",2009,IF(MID(RIGHT(S259,8),1,1)="A",2010,IF(MID(RIGHT(S259,8),1,1)="B",2011,IF(MID(RIGHT(S259,8),1,1)="C",2012,IF(MID(RIGHT(S259,8),1,1)="D",2013,IF(MID(RIGHT(S259,8),1,1)="E",2014,IF(MID(RIGHT(S259,8),1,1)="F",2015,IF(MID(RIGHT(S259,8),1,1)="G",2016,IF(MID(RIGHT(S259,8),1,1)="H",2017,IF(MID(RIGHT(S259,8),1,1)="J",2018,IF(MID(RIGHT(S259,8),1,1)="K",2019,IF(MID(RIGHT(S259,8),1,1)="L",2020,""))))))))))))))))))))))))))))))</f>
        <v/>
      </c>
      <c r="S259" s="278"/>
      <c r="T259" s="278"/>
      <c r="U259" s="719"/>
      <c r="V259" s="719"/>
      <c r="W259" s="283"/>
      <c r="X259" s="706"/>
    </row>
    <row r="260" spans="1:24" ht="26.25" hidden="1" customHeight="1">
      <c r="A260" s="705"/>
      <c r="B260" s="278"/>
      <c r="C260" s="278" t="s">
        <v>12778</v>
      </c>
      <c r="D260" s="278"/>
      <c r="E260" s="278"/>
      <c r="F260" s="278"/>
      <c r="G260" s="278"/>
      <c r="H260" s="278"/>
      <c r="I260" s="720" t="s">
        <v>8207</v>
      </c>
      <c r="J260" s="278"/>
      <c r="K260" s="278" t="s">
        <v>2380</v>
      </c>
      <c r="L260" s="278"/>
      <c r="M260" s="2953"/>
      <c r="N260" s="2954"/>
      <c r="O260" s="2954"/>
      <c r="P260" s="2955"/>
      <c r="Q260" s="278"/>
      <c r="R260" s="278" t="str">
        <f>IF(MID(RIGHT(S260,8),1,1)="M",2021,IF(MID(RIGHT(S260,8),1,1)="N",2022,IF(MID(RIGHT(S260,8),1,1)="P",2023,IF(MID(RIGHT(S260,8),1,1)="R",2024,IF(MID(RIGHT(S260,8),1,1)="S",1995,IF(MID(RIGHT(S260,8),1,1)="T",1996,IF(MID(RIGHT(S260,8),1,1)="V",1997,IF(MID(RIGHT(S260,8),1,1)="W",1998,IF(MID(RIGHT(S260,8),1,1)="X",1999,IF(MID(RIGHT(S260,8),1,1)="Y",2000,IF(MID(RIGHT(S260,8),1,1)="1",2001,IF(MID(RIGHT(S260,8),1,1)="2",2002,IF(MID(RIGHT(S260,8),1,1)="3",2003,IF(MID(RIGHT(S260,8),1,1)="4",2004,IF(MID(RIGHT(S260,8),1,1)="5",2005,IF(MID(RIGHT(S260,8),1,1)="6",2006,IF(MID(RIGHT(S260,8),1,1)="7",2007,IF(MID(RIGHT(S260,8),1,1)="8",2008,IF(MID(RIGHT(S260,8),1,1)="9",2009,IF(MID(RIGHT(S260,8),1,1)="A",2010,IF(MID(RIGHT(S260,8),1,1)="B",2011,IF(MID(RIGHT(S260,8),1,1)="C",2012,IF(MID(RIGHT(S260,8),1,1)="D",2013,IF(MID(RIGHT(S260,8),1,1)="E",2014,IF(MID(RIGHT(S260,8),1,1)="F",2015,IF(MID(RIGHT(S260,8),1,1)="G",2016,IF(MID(RIGHT(S260,8),1,1)="H",2017,IF(MID(RIGHT(S260,8),1,1)="J",2018,IF(MID(RIGHT(S260,8),1,1)="K",2019,IF(MID(RIGHT(S260,8),1,1)="L",2020,""))))))))))))))))))))))))))))))</f>
        <v/>
      </c>
      <c r="S260" s="278"/>
      <c r="T260" s="278"/>
      <c r="U260" s="281"/>
      <c r="V260" s="281"/>
      <c r="W260" s="283"/>
      <c r="X260" s="721"/>
    </row>
    <row r="261" spans="1:24" ht="26.25" hidden="1" customHeight="1">
      <c r="A261" s="705"/>
      <c r="B261" s="278"/>
      <c r="C261" s="278" t="s">
        <v>13047</v>
      </c>
      <c r="D261" s="278"/>
      <c r="E261" s="278"/>
      <c r="F261" s="278"/>
      <c r="G261" s="278"/>
      <c r="H261" s="278"/>
      <c r="I261" s="278"/>
      <c r="J261" s="278"/>
      <c r="K261" s="278"/>
      <c r="L261" s="278"/>
      <c r="M261" s="2953"/>
      <c r="N261" s="2954"/>
      <c r="O261" s="2954"/>
      <c r="P261" s="2955"/>
      <c r="Q261" s="278"/>
      <c r="R261" s="280"/>
      <c r="S261" s="284" t="s">
        <v>189</v>
      </c>
      <c r="T261" s="284"/>
      <c r="U261" s="281"/>
      <c r="V261" s="281"/>
      <c r="W261" s="283"/>
      <c r="X261" s="722"/>
    </row>
    <row r="262" spans="1:24" ht="26.25" hidden="1" customHeight="1">
      <c r="A262" s="705"/>
      <c r="B262" s="278"/>
      <c r="C262" s="278" t="s">
        <v>10002</v>
      </c>
      <c r="D262" s="278"/>
      <c r="E262" s="278"/>
      <c r="F262" s="278"/>
      <c r="G262" s="278"/>
      <c r="H262" s="278"/>
      <c r="I262" s="278"/>
      <c r="J262" s="278"/>
      <c r="K262" s="278"/>
      <c r="L262" s="278"/>
      <c r="M262" s="2956"/>
      <c r="N262" s="2957"/>
      <c r="O262" s="2957"/>
      <c r="P262" s="2958"/>
      <c r="Q262" s="278"/>
      <c r="R262" s="278"/>
      <c r="S262" s="284" t="s">
        <v>2472</v>
      </c>
      <c r="T262" s="284">
        <f>SUM(T257:T261)</f>
        <v>0</v>
      </c>
      <c r="U262" s="282"/>
      <c r="V262" s="281"/>
      <c r="W262" s="283"/>
      <c r="X262" s="722"/>
    </row>
    <row r="263" spans="1:24" ht="26.25" hidden="1" customHeight="1" thickBot="1">
      <c r="A263" s="707"/>
      <c r="B263" s="708"/>
      <c r="C263" s="708" t="s">
        <v>10003</v>
      </c>
      <c r="D263" s="708"/>
      <c r="E263" s="708"/>
      <c r="F263" s="708"/>
      <c r="G263" s="708"/>
      <c r="H263" s="708"/>
      <c r="I263" s="708"/>
      <c r="J263" s="708"/>
      <c r="K263" s="611" t="s">
        <v>15274</v>
      </c>
      <c r="L263" s="709"/>
      <c r="M263" s="709"/>
      <c r="N263" s="708"/>
      <c r="O263" s="708"/>
      <c r="P263" s="710"/>
      <c r="Q263" s="711"/>
      <c r="R263" s="711"/>
      <c r="S263" s="711"/>
      <c r="T263" s="711"/>
      <c r="U263" s="712"/>
      <c r="V263" s="713"/>
      <c r="W263" s="723"/>
      <c r="X263" s="724"/>
    </row>
    <row r="264" spans="1:24" ht="26.25" hidden="1" customHeight="1">
      <c r="A264" s="699" t="s">
        <v>188</v>
      </c>
      <c r="B264" s="700"/>
      <c r="C264" s="700" t="s">
        <v>154</v>
      </c>
      <c r="D264" s="700" t="s">
        <v>190</v>
      </c>
      <c r="E264" s="700"/>
      <c r="F264" s="700"/>
      <c r="G264" s="700"/>
      <c r="H264" s="1484"/>
      <c r="I264" s="700" t="s">
        <v>8125</v>
      </c>
      <c r="J264" s="715" t="s">
        <v>15273</v>
      </c>
      <c r="K264" s="1515" t="s">
        <v>15272</v>
      </c>
      <c r="L264" s="715"/>
      <c r="M264" s="715"/>
      <c r="N264" s="701"/>
      <c r="O264" s="701"/>
      <c r="P264" s="702"/>
      <c r="Q264" s="700"/>
      <c r="R264" s="700" t="str">
        <f>IF(MID(RIGHT(S264,8),1,1)="M",2021,IF(MID(RIGHT(S264,8),1,1)="N",2022,IF(MID(RIGHT(S264,8),1,1)="P",2023,IF(MID(RIGHT(S264,8),1,1)="R",2024,IF(MID(RIGHT(S264,8),1,1)="S",1995,IF(MID(RIGHT(S264,8),1,1)="T",1996,IF(MID(RIGHT(S264,8),1,1)="V",1997,IF(MID(RIGHT(S264,8),1,1)="W",1998,IF(MID(RIGHT(S264,8),1,1)="X",1999,IF(MID(RIGHT(S264,8),1,1)="Y",2000,IF(MID(RIGHT(S264,8),1,1)="1",2001,IF(MID(RIGHT(S264,8),1,1)="2",2002,IF(MID(RIGHT(S264,8),1,1)="3",2003,IF(MID(RIGHT(S264,8),1,1)="4",2004,IF(MID(RIGHT(S264,8),1,1)="5",2005,IF(MID(RIGHT(S264,8),1,1)="6",2006,IF(MID(RIGHT(S264,8),1,1)="7",2007,IF(MID(RIGHT(S264,8),1,1)="8",2008,IF(MID(RIGHT(S264,8),1,1)="9",2009,IF(MID(RIGHT(S264,8),1,1)="A",2010,IF(MID(RIGHT(S264,8),1,1)="B",2011,IF(MID(RIGHT(S264,8),1,1)="C",2012,IF(MID(RIGHT(S264,8),1,1)="D",2013,IF(MID(RIGHT(S264,8),1,1)="E",2014,IF(MID(RIGHT(S264,8),1,1)="F",2015,IF(MID(RIGHT(S264,8),1,1)="G",2016,IF(MID(RIGHT(S264,8),1,1)="H",2017,IF(MID(RIGHT(S264,8),1,1)="J",2018,IF(MID(RIGHT(S264,8),1,1)="K",2019,IF(MID(RIGHT(S264,8),1,1)="L",2020,""))))))))))))))))))))))))))))))</f>
        <v/>
      </c>
      <c r="S264" s="700"/>
      <c r="T264" s="700"/>
      <c r="U264" s="716">
        <v>45620</v>
      </c>
      <c r="V264" s="716">
        <v>45668</v>
      </c>
      <c r="W264" s="703">
        <v>5100</v>
      </c>
      <c r="X264" s="704">
        <v>6000</v>
      </c>
    </row>
    <row r="265" spans="1:24" ht="26.25" hidden="1" customHeight="1">
      <c r="A265" s="705"/>
      <c r="B265" s="278"/>
      <c r="C265" s="320" t="s">
        <v>8623</v>
      </c>
      <c r="D265" s="278"/>
      <c r="E265" s="278"/>
      <c r="F265" s="278"/>
      <c r="G265" s="278"/>
      <c r="H265" s="278"/>
      <c r="I265" s="278" t="s">
        <v>2578</v>
      </c>
      <c r="J265" s="317" t="s">
        <v>15356</v>
      </c>
      <c r="K265" s="280" t="s">
        <v>195</v>
      </c>
      <c r="L265" s="425" t="s">
        <v>3603</v>
      </c>
      <c r="M265" s="2950" t="s">
        <v>15357</v>
      </c>
      <c r="N265" s="2951"/>
      <c r="O265" s="2951"/>
      <c r="P265" s="2952"/>
      <c r="Q265" s="278"/>
      <c r="R265" s="278" t="str">
        <f>IF(MID(RIGHT(S265,8),1,1)="M",2021,IF(MID(RIGHT(S265,8),1,1)="N",2022,IF(MID(RIGHT(S265,8),1,1)="P",2023,IF(MID(RIGHT(S265,8),1,1)="R",2024,IF(MID(RIGHT(S265,8),1,1)="S",1995,IF(MID(RIGHT(S265,8),1,1)="T",1996,IF(MID(RIGHT(S265,8),1,1)="V",1997,IF(MID(RIGHT(S265,8),1,1)="W",1998,IF(MID(RIGHT(S265,8),1,1)="X",1999,IF(MID(RIGHT(S265,8),1,1)="Y",2000,IF(MID(RIGHT(S265,8),1,1)="1",2001,IF(MID(RIGHT(S265,8),1,1)="2",2002,IF(MID(RIGHT(S265,8),1,1)="3",2003,IF(MID(RIGHT(S265,8),1,1)="4",2004,IF(MID(RIGHT(S265,8),1,1)="5",2005,IF(MID(RIGHT(S265,8),1,1)="6",2006,IF(MID(RIGHT(S265,8),1,1)="7",2007,IF(MID(RIGHT(S265,8),1,1)="8",2008,IF(MID(RIGHT(S265,8),1,1)="9",2009,IF(MID(RIGHT(S265,8),1,1)="A",2010,IF(MID(RIGHT(S265,8),1,1)="B",2011,IF(MID(RIGHT(S265,8),1,1)="C",2012,IF(MID(RIGHT(S265,8),1,1)="D",2013,IF(MID(RIGHT(S265,8),1,1)="E",2014,IF(MID(RIGHT(S265,8),1,1)="F",2015,IF(MID(RIGHT(S265,8),1,1)="G",2016,IF(MID(RIGHT(S265,8),1,1)="H",2017,IF(MID(RIGHT(S265,8),1,1)="J",2018,IF(MID(RIGHT(S265,8),1,1)="K",2019,IF(MID(RIGHT(S265,8),1,1)="L",2020,""))))))))))))))))))))))))))))))</f>
        <v/>
      </c>
      <c r="S265" s="278"/>
      <c r="T265" s="278"/>
      <c r="U265" s="420"/>
      <c r="V265" s="719"/>
      <c r="W265" s="283"/>
      <c r="X265" s="706"/>
    </row>
    <row r="266" spans="1:24" ht="26.25" hidden="1" customHeight="1">
      <c r="A266" s="705"/>
      <c r="B266" s="278"/>
      <c r="C266" s="278" t="s">
        <v>12776</v>
      </c>
      <c r="D266" s="278" t="s">
        <v>191</v>
      </c>
      <c r="E266" s="278"/>
      <c r="F266" s="278"/>
      <c r="G266" s="278"/>
      <c r="H266" s="278"/>
      <c r="I266" s="720"/>
      <c r="J266" s="278"/>
      <c r="K266" s="278" t="s">
        <v>8913</v>
      </c>
      <c r="L266" s="278"/>
      <c r="M266" s="2953"/>
      <c r="N266" s="2954"/>
      <c r="O266" s="2954"/>
      <c r="P266" s="2955"/>
      <c r="Q266" s="278"/>
      <c r="R266" s="278" t="str">
        <f>IF(MID(RIGHT(S266,8),1,1)="M",2021,IF(MID(RIGHT(S266,8),1,1)="N",2022,IF(MID(RIGHT(S266,8),1,1)="P",2023,IF(MID(RIGHT(S266,8),1,1)="R",2024,IF(MID(RIGHT(S266,8),1,1)="S",1995,IF(MID(RIGHT(S266,8),1,1)="T",1996,IF(MID(RIGHT(S266,8),1,1)="V",1997,IF(MID(RIGHT(S266,8),1,1)="W",1998,IF(MID(RIGHT(S266,8),1,1)="X",1999,IF(MID(RIGHT(S266,8),1,1)="Y",2000,IF(MID(RIGHT(S266,8),1,1)="1",2001,IF(MID(RIGHT(S266,8),1,1)="2",2002,IF(MID(RIGHT(S266,8),1,1)="3",2003,IF(MID(RIGHT(S266,8),1,1)="4",2004,IF(MID(RIGHT(S266,8),1,1)="5",2005,IF(MID(RIGHT(S266,8),1,1)="6",2006,IF(MID(RIGHT(S266,8),1,1)="7",2007,IF(MID(RIGHT(S266,8),1,1)="8",2008,IF(MID(RIGHT(S266,8),1,1)="9",2009,IF(MID(RIGHT(S266,8),1,1)="A",2010,IF(MID(RIGHT(S266,8),1,1)="B",2011,IF(MID(RIGHT(S266,8),1,1)="C",2012,IF(MID(RIGHT(S266,8),1,1)="D",2013,IF(MID(RIGHT(S266,8),1,1)="E",2014,IF(MID(RIGHT(S266,8),1,1)="F",2015,IF(MID(RIGHT(S266,8),1,1)="G",2016,IF(MID(RIGHT(S266,8),1,1)="H",2017,IF(MID(RIGHT(S266,8),1,1)="J",2018,IF(MID(RIGHT(S266,8),1,1)="K",2019,IF(MID(RIGHT(S266,8),1,1)="L",2020,""))))))))))))))))))))))))))))))</f>
        <v/>
      </c>
      <c r="S266" s="278"/>
      <c r="T266" s="278"/>
      <c r="U266" s="719"/>
      <c r="V266" s="719"/>
      <c r="W266" s="283"/>
      <c r="X266" s="706"/>
    </row>
    <row r="267" spans="1:24" ht="26.25" hidden="1" customHeight="1">
      <c r="A267" s="705"/>
      <c r="B267" s="278"/>
      <c r="C267" s="278" t="s">
        <v>12778</v>
      </c>
      <c r="D267" s="278"/>
      <c r="E267" s="278"/>
      <c r="F267" s="278"/>
      <c r="G267" s="278"/>
      <c r="H267" s="278"/>
      <c r="I267" s="720" t="s">
        <v>8207</v>
      </c>
      <c r="J267" s="278"/>
      <c r="K267" s="278" t="s">
        <v>2380</v>
      </c>
      <c r="L267" s="278"/>
      <c r="M267" s="2953"/>
      <c r="N267" s="2954"/>
      <c r="O267" s="2954"/>
      <c r="P267" s="2955"/>
      <c r="Q267" s="278"/>
      <c r="R267" s="278" t="str">
        <f>IF(MID(RIGHT(S267,8),1,1)="M",2021,IF(MID(RIGHT(S267,8),1,1)="N",2022,IF(MID(RIGHT(S267,8),1,1)="P",2023,IF(MID(RIGHT(S267,8),1,1)="R",2024,IF(MID(RIGHT(S267,8),1,1)="S",1995,IF(MID(RIGHT(S267,8),1,1)="T",1996,IF(MID(RIGHT(S267,8),1,1)="V",1997,IF(MID(RIGHT(S267,8),1,1)="W",1998,IF(MID(RIGHT(S267,8),1,1)="X",1999,IF(MID(RIGHT(S267,8),1,1)="Y",2000,IF(MID(RIGHT(S267,8),1,1)="1",2001,IF(MID(RIGHT(S267,8),1,1)="2",2002,IF(MID(RIGHT(S267,8),1,1)="3",2003,IF(MID(RIGHT(S267,8),1,1)="4",2004,IF(MID(RIGHT(S267,8),1,1)="5",2005,IF(MID(RIGHT(S267,8),1,1)="6",2006,IF(MID(RIGHT(S267,8),1,1)="7",2007,IF(MID(RIGHT(S267,8),1,1)="8",2008,IF(MID(RIGHT(S267,8),1,1)="9",2009,IF(MID(RIGHT(S267,8),1,1)="A",2010,IF(MID(RIGHT(S267,8),1,1)="B",2011,IF(MID(RIGHT(S267,8),1,1)="C",2012,IF(MID(RIGHT(S267,8),1,1)="D",2013,IF(MID(RIGHT(S267,8),1,1)="E",2014,IF(MID(RIGHT(S267,8),1,1)="F",2015,IF(MID(RIGHT(S267,8),1,1)="G",2016,IF(MID(RIGHT(S267,8),1,1)="H",2017,IF(MID(RIGHT(S267,8),1,1)="J",2018,IF(MID(RIGHT(S267,8),1,1)="K",2019,IF(MID(RIGHT(S267,8),1,1)="L",2020,""))))))))))))))))))))))))))))))</f>
        <v/>
      </c>
      <c r="S267" s="278"/>
      <c r="T267" s="278"/>
      <c r="U267" s="281"/>
      <c r="V267" s="281"/>
      <c r="W267" s="283"/>
      <c r="X267" s="721"/>
    </row>
    <row r="268" spans="1:24" ht="26.25" hidden="1" customHeight="1">
      <c r="A268" s="705"/>
      <c r="B268" s="278"/>
      <c r="C268" s="278" t="s">
        <v>13047</v>
      </c>
      <c r="D268" s="278"/>
      <c r="E268" s="278"/>
      <c r="F268" s="278"/>
      <c r="G268" s="278"/>
      <c r="H268" s="278"/>
      <c r="I268" s="278"/>
      <c r="J268" s="278"/>
      <c r="K268" s="278"/>
      <c r="L268" s="278"/>
      <c r="M268" s="2953"/>
      <c r="N268" s="2954"/>
      <c r="O268" s="2954"/>
      <c r="P268" s="2955"/>
      <c r="Q268" s="278"/>
      <c r="R268" s="280"/>
      <c r="S268" s="284" t="s">
        <v>189</v>
      </c>
      <c r="T268" s="284"/>
      <c r="U268" s="281"/>
      <c r="V268" s="281"/>
      <c r="W268" s="283"/>
      <c r="X268" s="722"/>
    </row>
    <row r="269" spans="1:24" ht="26.25" hidden="1" customHeight="1">
      <c r="A269" s="705"/>
      <c r="B269" s="278"/>
      <c r="C269" s="278" t="s">
        <v>10002</v>
      </c>
      <c r="D269" s="278"/>
      <c r="E269" s="278"/>
      <c r="F269" s="278"/>
      <c r="G269" s="278"/>
      <c r="H269" s="278"/>
      <c r="I269" s="278"/>
      <c r="J269" s="278"/>
      <c r="K269" s="278"/>
      <c r="L269" s="278"/>
      <c r="M269" s="2956"/>
      <c r="N269" s="2957"/>
      <c r="O269" s="2957"/>
      <c r="P269" s="2958"/>
      <c r="Q269" s="278"/>
      <c r="R269" s="278"/>
      <c r="S269" s="284" t="s">
        <v>2472</v>
      </c>
      <c r="T269" s="284">
        <f>SUM(T264:T268)</f>
        <v>0</v>
      </c>
      <c r="U269" s="282"/>
      <c r="V269" s="281"/>
      <c r="W269" s="283"/>
      <c r="X269" s="722"/>
    </row>
    <row r="270" spans="1:24" ht="26.25" hidden="1" customHeight="1" thickBot="1">
      <c r="A270" s="707"/>
      <c r="B270" s="708"/>
      <c r="C270" s="708" t="s">
        <v>10003</v>
      </c>
      <c r="D270" s="708"/>
      <c r="E270" s="708"/>
      <c r="F270" s="708"/>
      <c r="G270" s="708"/>
      <c r="H270" s="708"/>
      <c r="I270" s="708"/>
      <c r="J270" s="708"/>
      <c r="K270" s="611" t="s">
        <v>15274</v>
      </c>
      <c r="L270" s="709"/>
      <c r="M270" s="709"/>
      <c r="N270" s="708"/>
      <c r="O270" s="708"/>
      <c r="P270" s="710"/>
      <c r="Q270" s="711"/>
      <c r="R270" s="711"/>
      <c r="S270" s="711"/>
      <c r="T270" s="711"/>
      <c r="U270" s="712"/>
      <c r="V270" s="713"/>
      <c r="W270" s="723"/>
      <c r="X270" s="724"/>
    </row>
    <row r="272" spans="1:24" ht="26.25" customHeight="1" thickBot="1"/>
    <row r="273" spans="1:24" ht="26.25" customHeight="1">
      <c r="A273" s="1904" t="s">
        <v>188</v>
      </c>
      <c r="B273" s="1905" t="s">
        <v>9582</v>
      </c>
      <c r="C273" s="1905" t="s">
        <v>825</v>
      </c>
      <c r="D273" s="1905"/>
      <c r="E273" s="1905" t="s">
        <v>15808</v>
      </c>
      <c r="F273" s="1905" t="s">
        <v>15808</v>
      </c>
      <c r="G273" s="1905" t="s">
        <v>15808</v>
      </c>
      <c r="H273" s="1905" t="s">
        <v>15808</v>
      </c>
      <c r="I273" s="1905" t="s">
        <v>15809</v>
      </c>
      <c r="J273" s="1906" t="s">
        <v>15838</v>
      </c>
      <c r="K273" s="1907" t="s">
        <v>15811</v>
      </c>
      <c r="L273" s="1908" t="s">
        <v>15839</v>
      </c>
      <c r="M273" s="1909" t="s">
        <v>15840</v>
      </c>
      <c r="N273" s="1905" t="s">
        <v>15841</v>
      </c>
      <c r="O273" s="1909" t="s">
        <v>15842</v>
      </c>
      <c r="P273" s="2088" t="s">
        <v>16705</v>
      </c>
      <c r="Q273" s="1905"/>
      <c r="R273" s="1905"/>
      <c r="S273" s="1905" t="s">
        <v>15843</v>
      </c>
      <c r="T273" s="1905">
        <v>4170</v>
      </c>
      <c r="U273" s="1910">
        <v>45620</v>
      </c>
      <c r="V273" s="1910">
        <v>45661</v>
      </c>
      <c r="W273" s="1911">
        <v>4600</v>
      </c>
      <c r="X273" s="1912">
        <v>5600</v>
      </c>
    </row>
    <row r="274" spans="1:24" ht="26.25" customHeight="1">
      <c r="A274" s="1913"/>
      <c r="B274" s="1914"/>
      <c r="C274" s="1915"/>
      <c r="D274" s="1914"/>
      <c r="E274" s="1916"/>
      <c r="F274" s="1914"/>
      <c r="G274" s="1914"/>
      <c r="H274" s="1914"/>
      <c r="I274" s="1914" t="s">
        <v>2578</v>
      </c>
      <c r="J274" s="1916" t="s">
        <v>15844</v>
      </c>
      <c r="K274" s="1917" t="s">
        <v>15845</v>
      </c>
      <c r="L274" s="1918"/>
      <c r="M274" s="1918"/>
      <c r="N274" s="1914"/>
      <c r="O274" s="1918" t="s">
        <v>15846</v>
      </c>
      <c r="P274" s="2076" t="s">
        <v>16704</v>
      </c>
      <c r="Q274" s="1914"/>
      <c r="R274" s="1914" t="str">
        <f>IF(MID(RIGHT(S274,8),1,1)="M",2021,IF(MID(RIGHT(S274,8),1,1)="N",2022,IF(MID(RIGHT(S274,8),1,1)="P",2023,IF(MID(RIGHT(S274,8),1,1)="R",1994,IF(MID(RIGHT(S274,8),1,1)="S",1995,IF(MID(RIGHT(S274,8),1,1)="T",1996,IF(MID(RIGHT(S274,8),1,1)="V",1997,IF(MID(RIGHT(S274,8),1,1)="W",1998,IF(MID(RIGHT(S274,8),1,1)="X",1999,IF(MID(RIGHT(S274,8),1,1)="Y",2000,IF(MID(RIGHT(S274,8),1,1)="1",2001,IF(MID(RIGHT(S274,8),1,1)="2",2002,IF(MID(RIGHT(S274,8),1,1)="3",2003,IF(MID(RIGHT(S274,8),1,1)="4",2004,IF(MID(RIGHT(S274,8),1,1)="5",2005,IF(MID(RIGHT(S274,8),1,1)="6",2006,IF(MID(RIGHT(S274,8),1,1)="7",2007,IF(MID(RIGHT(S274,8),1,1)="8",2008,IF(MID(RIGHT(S274,8),1,1)="9",2009,IF(MID(RIGHT(S274,8),1,1)="A",2010,IF(MID(RIGHT(S274,8),1,1)="B",2011,IF(MID(RIGHT(S274,8),1,1)="C",2012,IF(MID(RIGHT(S274,8),1,1)="D",2013,IF(MID(RIGHT(S274,8),1,1)="E",2014,IF(MID(RIGHT(S274,8),1,1)="F",2015,IF(MID(RIGHT(S274,8),1,1)="G",2016,IF(MID(RIGHT(S274,8),1,1)="H",2017,IF(MID(RIGHT(S274,8),1,1)="J",2018,IF(MID(RIGHT(S274,8),1,1)="K",2019,IF(MID(RIGHT(S274,8),1,1)="L",2020,""))))))))))))))))))))))))))))))</f>
        <v/>
      </c>
      <c r="S274" s="1919" t="s">
        <v>15847</v>
      </c>
      <c r="T274" s="1914"/>
      <c r="U274" s="1920">
        <v>45621</v>
      </c>
      <c r="V274" s="1921">
        <v>45664</v>
      </c>
      <c r="W274" s="1922"/>
      <c r="X274" s="1923"/>
    </row>
    <row r="275" spans="1:24" ht="26.25" customHeight="1">
      <c r="A275" s="1913"/>
      <c r="B275" s="1914"/>
      <c r="C275" s="1924"/>
      <c r="D275" s="1914"/>
      <c r="E275" s="1914"/>
      <c r="F275" s="1914"/>
      <c r="G275" s="1914"/>
      <c r="H275" s="1914"/>
      <c r="I275" s="1914" t="s">
        <v>15823</v>
      </c>
      <c r="J275" s="1914" t="s">
        <v>15848</v>
      </c>
      <c r="K275" s="1925" t="s">
        <v>15849</v>
      </c>
      <c r="L275" s="91" t="s">
        <v>15826</v>
      </c>
      <c r="M275" s="1918"/>
      <c r="N275" s="1914"/>
      <c r="O275" s="1918"/>
      <c r="P275" s="1918"/>
      <c r="Q275" s="1914"/>
      <c r="R275" s="1914" t="str">
        <f>IF(MID(RIGHT(S275,8),1,1)="M",2021,IF(MID(RIGHT(S275,8),1,1)="N",2022,IF(MID(RIGHT(S275,8),1,1)="P",2023,IF(MID(RIGHT(S275,8),1,1)="R",1994,IF(MID(RIGHT(S275,8),1,1)="S",1995,IF(MID(RIGHT(S275,8),1,1)="T",1996,IF(MID(RIGHT(S275,8),1,1)="V",1997,IF(MID(RIGHT(S275,8),1,1)="W",1998,IF(MID(RIGHT(S275,8),1,1)="X",1999,IF(MID(RIGHT(S275,8),1,1)="Y",2000,IF(MID(RIGHT(S275,8),1,1)="1",2001,IF(MID(RIGHT(S275,8),1,1)="2",2002,IF(MID(RIGHT(S275,8),1,1)="3",2003,IF(MID(RIGHT(S275,8),1,1)="4",2004,IF(MID(RIGHT(S275,8),1,1)="5",2005,IF(MID(RIGHT(S275,8),1,1)="6",2006,IF(MID(RIGHT(S275,8),1,1)="7",2007,IF(MID(RIGHT(S275,8),1,1)="8",2008,IF(MID(RIGHT(S275,8),1,1)="9",2009,IF(MID(RIGHT(S275,8),1,1)="A",2010,IF(MID(RIGHT(S275,8),1,1)="B",2011,IF(MID(RIGHT(S275,8),1,1)="C",2012,IF(MID(RIGHT(S275,8),1,1)="D",2013,IF(MID(RIGHT(S275,8),1,1)="E",2014,IF(MID(RIGHT(S275,8),1,1)="F",2015,IF(MID(RIGHT(S275,8),1,1)="G",2016,IF(MID(RIGHT(S275,8),1,1)="H",2017,IF(MID(RIGHT(S275,8),1,1)="J",2018,IF(MID(RIGHT(S275,8),1,1)="K",2019,IF(MID(RIGHT(S275,8),1,1)="L",2020,""))))))))))))))))))))))))))))))</f>
        <v/>
      </c>
      <c r="S275" s="1919"/>
      <c r="T275" s="1914"/>
      <c r="U275" s="1920"/>
      <c r="V275" s="1921"/>
      <c r="W275" s="1922"/>
      <c r="X275" s="1926"/>
    </row>
    <row r="276" spans="1:24" ht="26.25" customHeight="1">
      <c r="A276" s="1913"/>
      <c r="B276" s="1914"/>
      <c r="C276" s="1924"/>
      <c r="D276" s="1914"/>
      <c r="E276" s="1914"/>
      <c r="F276" s="1914"/>
      <c r="G276" s="1914"/>
      <c r="H276" s="1914"/>
      <c r="I276" s="1914"/>
      <c r="J276" s="1914" t="s">
        <v>15850</v>
      </c>
      <c r="K276" s="1927" t="s">
        <v>15851</v>
      </c>
      <c r="L276" s="91" t="s">
        <v>15852</v>
      </c>
      <c r="M276" s="1918"/>
      <c r="N276" s="1914"/>
      <c r="O276" s="1918"/>
      <c r="P276" s="1918"/>
      <c r="Q276" s="1914"/>
      <c r="R276" s="1914" t="str">
        <f>IF(MID(RIGHT(S276,8),1,1)="M",2021,IF(MID(RIGHT(S276,8),1,1)="N",2022,IF(MID(RIGHT(S276,8),1,1)="P",2023,IF(MID(RIGHT(S276,8),1,1)="R",1994,IF(MID(RIGHT(S276,8),1,1)="S",1995,IF(MID(RIGHT(S276,8),1,1)="T",1996,IF(MID(RIGHT(S276,8),1,1)="V",1997,IF(MID(RIGHT(S276,8),1,1)="W",1998,IF(MID(RIGHT(S276,8),1,1)="X",1999,IF(MID(RIGHT(S276,8),1,1)="Y",2000,IF(MID(RIGHT(S276,8),1,1)="1",2001,IF(MID(RIGHT(S276,8),1,1)="2",2002,IF(MID(RIGHT(S276,8),1,1)="3",2003,IF(MID(RIGHT(S276,8),1,1)="4",2004,IF(MID(RIGHT(S276,8),1,1)="5",2005,IF(MID(RIGHT(S276,8),1,1)="6",2006,IF(MID(RIGHT(S276,8),1,1)="7",2007,IF(MID(RIGHT(S276,8),1,1)="8",2008,IF(MID(RIGHT(S276,8),1,1)="9",2009,IF(MID(RIGHT(S276,8),1,1)="A",2010,IF(MID(RIGHT(S276,8),1,1)="B",2011,IF(MID(RIGHT(S276,8),1,1)="C",2012,IF(MID(RIGHT(S276,8),1,1)="D",2013,IF(MID(RIGHT(S276,8),1,1)="E",2014,IF(MID(RIGHT(S276,8),1,1)="F",2015,IF(MID(RIGHT(S276,8),1,1)="G",2016,IF(MID(RIGHT(S276,8),1,1)="H",2017,IF(MID(RIGHT(S276,8),1,1)="J",2018,IF(MID(RIGHT(S276,8),1,1)="K",2019,IF(MID(RIGHT(S276,8),1,1)="L",2020,""))))))))))))))))))))))))))))))</f>
        <v/>
      </c>
      <c r="S276" s="1919"/>
      <c r="T276" s="1914"/>
      <c r="U276" s="1920"/>
      <c r="V276" s="1921"/>
      <c r="W276" s="1922"/>
      <c r="X276" s="1926"/>
    </row>
    <row r="277" spans="1:24" ht="26.25" customHeight="1">
      <c r="A277" s="1913"/>
      <c r="B277" s="1914"/>
      <c r="C277" s="1914"/>
      <c r="D277" s="1914"/>
      <c r="E277" s="1914"/>
      <c r="F277" s="1914"/>
      <c r="G277" s="1914"/>
      <c r="H277" s="1914"/>
      <c r="I277" s="1914"/>
      <c r="J277" s="1914" t="s">
        <v>15853</v>
      </c>
      <c r="K277" s="1925"/>
      <c r="L277" s="91" t="s">
        <v>15854</v>
      </c>
      <c r="M277" s="1918"/>
      <c r="N277" s="1914"/>
      <c r="O277" s="1918"/>
      <c r="P277" s="1918"/>
      <c r="Q277" s="1914"/>
      <c r="R277" s="1914" t="str">
        <f>IF(MID(RIGHT(S277,8),1,1)="M",2021,IF(MID(RIGHT(S277,8),1,1)="N",2022,IF(MID(RIGHT(S277,8),1,1)="P",2023,IF(MID(RIGHT(S277,8),1,1)="R",1994,IF(MID(RIGHT(S277,8),1,1)="S",1995,IF(MID(RIGHT(S277,8),1,1)="T",1996,IF(MID(RIGHT(S277,8),1,1)="V",1997,IF(MID(RIGHT(S277,8),1,1)="W",1998,IF(MID(RIGHT(S277,8),1,1)="X",1999,IF(MID(RIGHT(S277,8),1,1)="Y",2000,IF(MID(RIGHT(S277,8),1,1)="1",2001,IF(MID(RIGHT(S277,8),1,1)="2",2002,IF(MID(RIGHT(S277,8),1,1)="3",2003,IF(MID(RIGHT(S277,8),1,1)="4",2004,IF(MID(RIGHT(S277,8),1,1)="5",2005,IF(MID(RIGHT(S277,8),1,1)="6",2006,IF(MID(RIGHT(S277,8),1,1)="7",2007,IF(MID(RIGHT(S277,8),1,1)="8",2008,IF(MID(RIGHT(S277,8),1,1)="9",2009,IF(MID(RIGHT(S277,8),1,1)="A",2010,IF(MID(RIGHT(S277,8),1,1)="B",2011,IF(MID(RIGHT(S277,8),1,1)="C",2012,IF(MID(RIGHT(S277,8),1,1)="D",2013,IF(MID(RIGHT(S277,8),1,1)="E",2014,IF(MID(RIGHT(S277,8),1,1)="F",2015,IF(MID(RIGHT(S277,8),1,1)="G",2016,IF(MID(RIGHT(S277,8),1,1)="H",2017,IF(MID(RIGHT(S277,8),1,1)="J",2018,IF(MID(RIGHT(S277,8),1,1)="K",2019,IF(MID(RIGHT(S277,8),1,1)="L",2020,""))))))))))))))))))))))))))))))</f>
        <v/>
      </c>
      <c r="S277" s="1919"/>
      <c r="T277" s="1914"/>
      <c r="U277" s="1920"/>
      <c r="V277" s="1921"/>
      <c r="W277" s="1928"/>
      <c r="X277" s="1926"/>
    </row>
    <row r="278" spans="1:24" ht="26.25" customHeight="1">
      <c r="A278" s="1913"/>
      <c r="B278" s="1914"/>
      <c r="C278" s="1914"/>
      <c r="D278" s="1914"/>
      <c r="E278" s="1914"/>
      <c r="F278" s="1914"/>
      <c r="G278" s="1914"/>
      <c r="H278" s="1914"/>
      <c r="I278" s="1914"/>
      <c r="J278" s="1914" t="s">
        <v>15847</v>
      </c>
      <c r="K278" s="1925"/>
      <c r="L278" s="1918"/>
      <c r="M278" s="1918"/>
      <c r="N278" s="1914"/>
      <c r="O278" s="1918"/>
      <c r="P278" s="1918"/>
      <c r="Q278" s="1914"/>
      <c r="R278" s="1914" t="str">
        <f>IF(MID(RIGHT(S278,8),1,1)="M",2021,IF(MID(RIGHT(S278,8),1,1)="N",2022,IF(MID(RIGHT(S278,8),1,1)="P",2023,IF(MID(RIGHT(S278,8),1,1)="R",1994,IF(MID(RIGHT(S278,8),1,1)="S",1995,IF(MID(RIGHT(S278,8),1,1)="T",1996,IF(MID(RIGHT(S278,8),1,1)="V",1997,IF(MID(RIGHT(S278,8),1,1)="W",1998,IF(MID(RIGHT(S278,8),1,1)="X",1999,IF(MID(RIGHT(S278,8),1,1)="Y",2000,IF(MID(RIGHT(S278,8),1,1)="1",2001,IF(MID(RIGHT(S278,8),1,1)="2",2002,IF(MID(RIGHT(S278,8),1,1)="3",2003,IF(MID(RIGHT(S278,8),1,1)="4",2004,IF(MID(RIGHT(S278,8),1,1)="5",2005,IF(MID(RIGHT(S278,8),1,1)="6",2006,IF(MID(RIGHT(S278,8),1,1)="7",2007,IF(MID(RIGHT(S278,8),1,1)="8",2008,IF(MID(RIGHT(S278,8),1,1)="9",2009,IF(MID(RIGHT(S278,8),1,1)="A",2010,IF(MID(RIGHT(S278,8),1,1)="B",2011,IF(MID(RIGHT(S278,8),1,1)="C",2012,IF(MID(RIGHT(S278,8),1,1)="D",2013,IF(MID(RIGHT(S278,8),1,1)="E",2014,IF(MID(RIGHT(S278,8),1,1)="F",2015,IF(MID(RIGHT(S278,8),1,1)="G",2016,IF(MID(RIGHT(S278,8),1,1)="H",2017,IF(MID(RIGHT(S278,8),1,1)="J",2018,IF(MID(RIGHT(S278,8),1,1)="K",2019,IF(MID(RIGHT(S278,8),1,1)="L",2020,""))))))))))))))))))))))))))))))</f>
        <v/>
      </c>
      <c r="S278" s="1929"/>
      <c r="T278" s="1914"/>
      <c r="U278" s="1920"/>
      <c r="V278" s="1921"/>
      <c r="W278" s="1928"/>
      <c r="X278" s="1926"/>
    </row>
    <row r="279" spans="1:24" ht="26.25" customHeight="1">
      <c r="A279" s="1913"/>
      <c r="B279" s="1914"/>
      <c r="C279" s="1914"/>
      <c r="D279" s="1914"/>
      <c r="E279" s="1914"/>
      <c r="F279" s="1914"/>
      <c r="G279" s="1914"/>
      <c r="H279" s="1914"/>
      <c r="I279" s="1914"/>
      <c r="J279" s="1914" t="s">
        <v>15836</v>
      </c>
      <c r="K279" s="1925"/>
      <c r="L279" s="1918"/>
      <c r="M279" s="1918"/>
      <c r="N279" s="1914"/>
      <c r="O279" s="1918"/>
      <c r="P279" s="1918"/>
      <c r="Q279" s="1914"/>
      <c r="R279" s="1914"/>
      <c r="S279" s="1916" t="s">
        <v>189</v>
      </c>
      <c r="T279" s="1916">
        <v>3840</v>
      </c>
      <c r="U279" s="1920"/>
      <c r="V279" s="1921"/>
      <c r="W279" s="1928"/>
      <c r="X279" s="1926"/>
    </row>
    <row r="280" spans="1:24" ht="26.25" customHeight="1" thickBot="1">
      <c r="A280" s="1930"/>
      <c r="B280" s="1931"/>
      <c r="C280" s="1931"/>
      <c r="D280" s="1931"/>
      <c r="E280" s="1931"/>
      <c r="F280" s="1931"/>
      <c r="G280" s="1931"/>
      <c r="H280" s="1931"/>
      <c r="I280" s="1931"/>
      <c r="J280" s="1931" t="s">
        <v>15855</v>
      </c>
      <c r="K280" s="1932"/>
      <c r="L280" s="1933"/>
      <c r="M280" s="1933"/>
      <c r="N280" s="1931"/>
      <c r="O280" s="1933"/>
      <c r="P280" s="1933"/>
      <c r="Q280" s="1931"/>
      <c r="R280" s="1934"/>
      <c r="S280" s="1934" t="s">
        <v>2472</v>
      </c>
      <c r="T280" s="1934">
        <f>SUM(T273:T279)</f>
        <v>8010</v>
      </c>
      <c r="U280" s="1935"/>
      <c r="V280" s="1936"/>
      <c r="W280" s="1937"/>
      <c r="X280" s="1938"/>
    </row>
    <row r="355" spans="1:24" ht="26.25" hidden="1" customHeight="1">
      <c r="A355" s="699" t="s">
        <v>188</v>
      </c>
      <c r="B355" s="700"/>
      <c r="C355" s="700" t="s">
        <v>15211</v>
      </c>
      <c r="D355" s="700" t="s">
        <v>190</v>
      </c>
      <c r="E355" s="700"/>
      <c r="F355" s="700"/>
      <c r="G355" s="700"/>
      <c r="H355" s="1484"/>
      <c r="I355" s="700" t="s">
        <v>10531</v>
      </c>
      <c r="J355" s="715" t="s">
        <v>15291</v>
      </c>
      <c r="K355" s="700" t="s">
        <v>15237</v>
      </c>
      <c r="L355" s="715"/>
      <c r="M355" s="715"/>
      <c r="N355" s="1867"/>
      <c r="O355" s="1867"/>
      <c r="P355" s="702"/>
      <c r="Q355" s="700"/>
      <c r="R355" s="700"/>
      <c r="S355" s="700"/>
      <c r="T355" s="700"/>
      <c r="U355" s="716">
        <v>45623</v>
      </c>
      <c r="V355" s="716">
        <v>45656</v>
      </c>
      <c r="W355" s="703">
        <v>1500</v>
      </c>
      <c r="X355" s="704">
        <v>2500</v>
      </c>
    </row>
    <row r="356" spans="1:24" ht="26.25" hidden="1" customHeight="1">
      <c r="A356" s="705"/>
      <c r="B356" s="278"/>
      <c r="C356" s="320" t="s">
        <v>3681</v>
      </c>
      <c r="D356" s="278"/>
      <c r="E356" s="278"/>
      <c r="F356" s="278"/>
      <c r="G356" s="278"/>
      <c r="H356" s="278"/>
      <c r="I356" s="278" t="s">
        <v>2578</v>
      </c>
      <c r="J356" s="317" t="s">
        <v>15399</v>
      </c>
      <c r="K356" s="280" t="s">
        <v>195</v>
      </c>
      <c r="L356" s="425" t="s">
        <v>3603</v>
      </c>
      <c r="M356" s="2950" t="s">
        <v>15456</v>
      </c>
      <c r="N356" s="2951"/>
      <c r="O356" s="2951"/>
      <c r="P356" s="2952"/>
      <c r="Q356" s="278"/>
      <c r="R356" s="278"/>
      <c r="S356" s="278"/>
      <c r="T356" s="278"/>
      <c r="U356" s="719">
        <v>45622</v>
      </c>
      <c r="V356" s="719"/>
      <c r="W356" s="283"/>
      <c r="X356" s="706"/>
    </row>
    <row r="357" spans="1:24" ht="26.25" hidden="1" customHeight="1">
      <c r="A357" s="705"/>
      <c r="B357" s="278"/>
      <c r="C357" s="278" t="s">
        <v>12776</v>
      </c>
      <c r="D357" s="278"/>
      <c r="E357" s="278"/>
      <c r="F357" s="278"/>
      <c r="G357" s="278"/>
      <c r="H357" s="278"/>
      <c r="I357" s="720"/>
      <c r="J357" s="278"/>
      <c r="K357" s="278" t="s">
        <v>15264</v>
      </c>
      <c r="L357" s="278"/>
      <c r="M357" s="2953"/>
      <c r="N357" s="2954"/>
      <c r="O357" s="2954"/>
      <c r="P357" s="2955"/>
      <c r="Q357" s="278"/>
      <c r="R357" s="278" t="str">
        <f>IF(MID(RIGHT(S357,8),1,1)="M",2021,IF(MID(RIGHT(S357,8),1,1)="N",2022,IF(MID(RIGHT(S357,8),1,1)="P",2023,IF(MID(RIGHT(S357,8),1,1)="R",2024,IF(MID(RIGHT(S357,8),1,1)="S",1995,IF(MID(RIGHT(S357,8),1,1)="T",1996,IF(MID(RIGHT(S357,8),1,1)="V",1997,IF(MID(RIGHT(S357,8),1,1)="W",1998,IF(MID(RIGHT(S357,8),1,1)="X",1999,IF(MID(RIGHT(S357,8),1,1)="Y",2000,IF(MID(RIGHT(S357,8),1,1)="1",2001,IF(MID(RIGHT(S357,8),1,1)="2",2002,IF(MID(RIGHT(S357,8),1,1)="3",2003,IF(MID(RIGHT(S357,8),1,1)="4",2004,IF(MID(RIGHT(S357,8),1,1)="5",2005,IF(MID(RIGHT(S357,8),1,1)="6",2006,IF(MID(RIGHT(S357,8),1,1)="7",2007,IF(MID(RIGHT(S357,8),1,1)="8",2008,IF(MID(RIGHT(S357,8),1,1)="9",2009,IF(MID(RIGHT(S357,8),1,1)="A",2010,IF(MID(RIGHT(S357,8),1,1)="B",2011,IF(MID(RIGHT(S357,8),1,1)="C",2012,IF(MID(RIGHT(S357,8),1,1)="D",2013,IF(MID(RIGHT(S357,8),1,1)="E",2014,IF(MID(RIGHT(S357,8),1,1)="F",2015,IF(MID(RIGHT(S357,8),1,1)="G",2016,IF(MID(RIGHT(S357,8),1,1)="H",2017,IF(MID(RIGHT(S357,8),1,1)="J",2018,IF(MID(RIGHT(S357,8),1,1)="K",2019,IF(MID(RIGHT(S357,8),1,1)="L",2020,""))))))))))))))))))))))))))))))</f>
        <v/>
      </c>
      <c r="S357" s="278"/>
      <c r="T357" s="278"/>
      <c r="U357" s="420">
        <v>45624</v>
      </c>
      <c r="V357" s="719"/>
      <c r="W357" s="283"/>
      <c r="X357" s="706"/>
    </row>
    <row r="358" spans="1:24" ht="26.25" hidden="1" customHeight="1">
      <c r="A358" s="705"/>
      <c r="B358" s="278"/>
      <c r="C358" s="278" t="s">
        <v>12778</v>
      </c>
      <c r="D358" s="278"/>
      <c r="E358" s="278"/>
      <c r="F358" s="278"/>
      <c r="G358" s="278"/>
      <c r="H358" s="278"/>
      <c r="I358" s="720"/>
      <c r="J358" s="278" t="s">
        <v>15289</v>
      </c>
      <c r="K358" s="278" t="s">
        <v>2380</v>
      </c>
      <c r="L358" s="278"/>
      <c r="M358" s="2953"/>
      <c r="N358" s="2954"/>
      <c r="O358" s="2954"/>
      <c r="P358" s="2955"/>
      <c r="Q358" s="278"/>
      <c r="R358" s="278" t="str">
        <f>IF(MID(RIGHT(S358,8),1,1)="M",2021,IF(MID(RIGHT(S358,8),1,1)="N",2022,IF(MID(RIGHT(S358,8),1,1)="P",2023,IF(MID(RIGHT(S358,8),1,1)="R",2024,IF(MID(RIGHT(S358,8),1,1)="S",1995,IF(MID(RIGHT(S358,8),1,1)="T",1996,IF(MID(RIGHT(S358,8),1,1)="V",1997,IF(MID(RIGHT(S358,8),1,1)="W",1998,IF(MID(RIGHT(S358,8),1,1)="X",1999,IF(MID(RIGHT(S358,8),1,1)="Y",2000,IF(MID(RIGHT(S358,8),1,1)="1",2001,IF(MID(RIGHT(S358,8),1,1)="2",2002,IF(MID(RIGHT(S358,8),1,1)="3",2003,IF(MID(RIGHT(S358,8),1,1)="4",2004,IF(MID(RIGHT(S358,8),1,1)="5",2005,IF(MID(RIGHT(S358,8),1,1)="6",2006,IF(MID(RIGHT(S358,8),1,1)="7",2007,IF(MID(RIGHT(S358,8),1,1)="8",2008,IF(MID(RIGHT(S358,8),1,1)="9",2009,IF(MID(RIGHT(S358,8),1,1)="A",2010,IF(MID(RIGHT(S358,8),1,1)="B",2011,IF(MID(RIGHT(S358,8),1,1)="C",2012,IF(MID(RIGHT(S358,8),1,1)="D",2013,IF(MID(RIGHT(S358,8),1,1)="E",2014,IF(MID(RIGHT(S358,8),1,1)="F",2015,IF(MID(RIGHT(S358,8),1,1)="G",2016,IF(MID(RIGHT(S358,8),1,1)="H",2017,IF(MID(RIGHT(S358,8),1,1)="J",2018,IF(MID(RIGHT(S358,8),1,1)="K",2019,IF(MID(RIGHT(S358,8),1,1)="L",2020,""))))))))))))))))))))))))))))))</f>
        <v/>
      </c>
      <c r="S358" s="278"/>
      <c r="T358" s="278"/>
      <c r="U358" s="281"/>
      <c r="V358" s="281"/>
      <c r="W358" s="283"/>
      <c r="X358" s="721"/>
    </row>
    <row r="359" spans="1:24" ht="26.25" hidden="1" customHeight="1">
      <c r="A359" s="705"/>
      <c r="B359" s="278"/>
      <c r="C359" s="278" t="s">
        <v>13047</v>
      </c>
      <c r="D359" s="278"/>
      <c r="E359" s="278"/>
      <c r="F359" s="278"/>
      <c r="G359" s="278"/>
      <c r="H359" s="278"/>
      <c r="I359" s="278"/>
      <c r="J359" s="278"/>
      <c r="K359" s="278"/>
      <c r="L359" s="278"/>
      <c r="M359" s="2953"/>
      <c r="N359" s="2954"/>
      <c r="O359" s="2954"/>
      <c r="P359" s="2955"/>
      <c r="Q359" s="278"/>
      <c r="R359" s="280"/>
      <c r="S359" s="284" t="s">
        <v>189</v>
      </c>
      <c r="T359" s="280"/>
      <c r="U359" s="281"/>
      <c r="V359" s="281"/>
      <c r="W359" s="283"/>
      <c r="X359" s="722"/>
    </row>
    <row r="360" spans="1:24" ht="26.25" hidden="1" customHeight="1">
      <c r="A360" s="705"/>
      <c r="B360" s="278"/>
      <c r="C360" s="278" t="s">
        <v>10002</v>
      </c>
      <c r="D360" s="278"/>
      <c r="E360" s="278"/>
      <c r="F360" s="278"/>
      <c r="G360" s="278"/>
      <c r="H360" s="278"/>
      <c r="I360" s="278"/>
      <c r="J360" s="278"/>
      <c r="K360" s="278"/>
      <c r="L360" s="278"/>
      <c r="M360" s="2956"/>
      <c r="N360" s="2957"/>
      <c r="O360" s="2957"/>
      <c r="P360" s="2958"/>
      <c r="Q360" s="278"/>
      <c r="R360" s="278"/>
      <c r="S360" s="284" t="s">
        <v>2472</v>
      </c>
      <c r="T360" s="284">
        <f>SUM(T355:T359)</f>
        <v>0</v>
      </c>
      <c r="U360" s="282"/>
      <c r="V360" s="281"/>
      <c r="W360" s="283"/>
      <c r="X360" s="722"/>
    </row>
    <row r="361" spans="1:24" ht="26.25" hidden="1" customHeight="1" thickBot="1">
      <c r="A361" s="707"/>
      <c r="B361" s="708"/>
      <c r="C361" s="708" t="s">
        <v>10003</v>
      </c>
      <c r="D361" s="708"/>
      <c r="E361" s="708"/>
      <c r="F361" s="708"/>
      <c r="G361" s="708"/>
      <c r="H361" s="708"/>
      <c r="I361" s="708"/>
      <c r="J361" s="708"/>
      <c r="K361" s="611" t="s">
        <v>15375</v>
      </c>
      <c r="L361" s="709"/>
      <c r="M361" s="709"/>
      <c r="N361" s="708"/>
      <c r="O361" s="708"/>
      <c r="P361" s="710"/>
      <c r="Q361" s="711"/>
      <c r="R361" s="711"/>
      <c r="S361" s="711"/>
      <c r="T361" s="711"/>
      <c r="U361" s="712"/>
      <c r="V361" s="713"/>
      <c r="W361" s="723"/>
      <c r="X361" s="724"/>
    </row>
    <row r="362" spans="1:24" ht="26.25" hidden="1" customHeight="1">
      <c r="A362" s="699" t="s">
        <v>188</v>
      </c>
      <c r="B362" s="700"/>
      <c r="C362" s="700" t="s">
        <v>15211</v>
      </c>
      <c r="D362" s="700" t="s">
        <v>190</v>
      </c>
      <c r="E362" s="700"/>
      <c r="F362" s="700"/>
      <c r="G362" s="700"/>
      <c r="H362" s="1484"/>
      <c r="I362" s="700" t="s">
        <v>10531</v>
      </c>
      <c r="J362" s="715" t="s">
        <v>15291</v>
      </c>
      <c r="K362" s="700" t="s">
        <v>15237</v>
      </c>
      <c r="L362" s="715"/>
      <c r="M362" s="715"/>
      <c r="N362" s="1867"/>
      <c r="O362" s="1867"/>
      <c r="P362" s="702"/>
      <c r="Q362" s="700"/>
      <c r="R362" s="700"/>
      <c r="S362" s="700"/>
      <c r="T362" s="700"/>
      <c r="U362" s="716">
        <v>45623</v>
      </c>
      <c r="V362" s="716">
        <v>45656</v>
      </c>
      <c r="W362" s="703">
        <v>1500</v>
      </c>
      <c r="X362" s="704">
        <v>2500</v>
      </c>
    </row>
    <row r="363" spans="1:24" ht="26.25" hidden="1" customHeight="1">
      <c r="A363" s="705"/>
      <c r="B363" s="278"/>
      <c r="C363" s="320" t="s">
        <v>3681</v>
      </c>
      <c r="D363" s="278"/>
      <c r="E363" s="278"/>
      <c r="F363" s="278"/>
      <c r="G363" s="278"/>
      <c r="H363" s="278"/>
      <c r="I363" s="278" t="s">
        <v>2578</v>
      </c>
      <c r="J363" s="317" t="s">
        <v>15400</v>
      </c>
      <c r="K363" s="280" t="s">
        <v>195</v>
      </c>
      <c r="L363" s="425" t="s">
        <v>3603</v>
      </c>
      <c r="M363" s="2950" t="s">
        <v>15456</v>
      </c>
      <c r="N363" s="2951"/>
      <c r="O363" s="2951"/>
      <c r="P363" s="2952"/>
      <c r="Q363" s="278"/>
      <c r="R363" s="278"/>
      <c r="S363" s="278"/>
      <c r="T363" s="278"/>
      <c r="U363" s="719">
        <v>45622</v>
      </c>
      <c r="V363" s="719"/>
      <c r="W363" s="283"/>
      <c r="X363" s="706"/>
    </row>
    <row r="364" spans="1:24" ht="26.25" hidden="1" customHeight="1">
      <c r="A364" s="705"/>
      <c r="B364" s="278"/>
      <c r="C364" s="278" t="s">
        <v>12776</v>
      </c>
      <c r="D364" s="278"/>
      <c r="E364" s="278"/>
      <c r="F364" s="278"/>
      <c r="G364" s="278"/>
      <c r="H364" s="278"/>
      <c r="I364" s="720"/>
      <c r="J364" s="278"/>
      <c r="K364" s="278" t="s">
        <v>15264</v>
      </c>
      <c r="L364" s="278"/>
      <c r="M364" s="2953"/>
      <c r="N364" s="2954"/>
      <c r="O364" s="2954"/>
      <c r="P364" s="2955"/>
      <c r="Q364" s="278"/>
      <c r="R364" s="278" t="str">
        <f>IF(MID(RIGHT(S364,8),1,1)="M",2021,IF(MID(RIGHT(S364,8),1,1)="N",2022,IF(MID(RIGHT(S364,8),1,1)="P",2023,IF(MID(RIGHT(S364,8),1,1)="R",2024,IF(MID(RIGHT(S364,8),1,1)="S",1995,IF(MID(RIGHT(S364,8),1,1)="T",1996,IF(MID(RIGHT(S364,8),1,1)="V",1997,IF(MID(RIGHT(S364,8),1,1)="W",1998,IF(MID(RIGHT(S364,8),1,1)="X",1999,IF(MID(RIGHT(S364,8),1,1)="Y",2000,IF(MID(RIGHT(S364,8),1,1)="1",2001,IF(MID(RIGHT(S364,8),1,1)="2",2002,IF(MID(RIGHT(S364,8),1,1)="3",2003,IF(MID(RIGHT(S364,8),1,1)="4",2004,IF(MID(RIGHT(S364,8),1,1)="5",2005,IF(MID(RIGHT(S364,8),1,1)="6",2006,IF(MID(RIGHT(S364,8),1,1)="7",2007,IF(MID(RIGHT(S364,8),1,1)="8",2008,IF(MID(RIGHT(S364,8),1,1)="9",2009,IF(MID(RIGHT(S364,8),1,1)="A",2010,IF(MID(RIGHT(S364,8),1,1)="B",2011,IF(MID(RIGHT(S364,8),1,1)="C",2012,IF(MID(RIGHT(S364,8),1,1)="D",2013,IF(MID(RIGHT(S364,8),1,1)="E",2014,IF(MID(RIGHT(S364,8),1,1)="F",2015,IF(MID(RIGHT(S364,8),1,1)="G",2016,IF(MID(RIGHT(S364,8),1,1)="H",2017,IF(MID(RIGHT(S364,8),1,1)="J",2018,IF(MID(RIGHT(S364,8),1,1)="K",2019,IF(MID(RIGHT(S364,8),1,1)="L",2020,""))))))))))))))))))))))))))))))</f>
        <v/>
      </c>
      <c r="S364" s="278"/>
      <c r="T364" s="278"/>
      <c r="U364" s="420">
        <v>45624</v>
      </c>
      <c r="V364" s="719"/>
      <c r="W364" s="283"/>
      <c r="X364" s="706"/>
    </row>
    <row r="365" spans="1:24" ht="26.25" hidden="1" customHeight="1">
      <c r="A365" s="705"/>
      <c r="B365" s="278"/>
      <c r="C365" s="278" t="s">
        <v>12778</v>
      </c>
      <c r="D365" s="278"/>
      <c r="E365" s="278"/>
      <c r="F365" s="278"/>
      <c r="G365" s="278"/>
      <c r="H365" s="278"/>
      <c r="I365" s="720"/>
      <c r="J365" s="278" t="s">
        <v>15289</v>
      </c>
      <c r="K365" s="278" t="s">
        <v>2380</v>
      </c>
      <c r="L365" s="278"/>
      <c r="M365" s="2953"/>
      <c r="N365" s="2954"/>
      <c r="O365" s="2954"/>
      <c r="P365" s="2955"/>
      <c r="Q365" s="278"/>
      <c r="R365" s="278" t="str">
        <f>IF(MID(RIGHT(S365,8),1,1)="M",2021,IF(MID(RIGHT(S365,8),1,1)="N",2022,IF(MID(RIGHT(S365,8),1,1)="P",2023,IF(MID(RIGHT(S365,8),1,1)="R",2024,IF(MID(RIGHT(S365,8),1,1)="S",1995,IF(MID(RIGHT(S365,8),1,1)="T",1996,IF(MID(RIGHT(S365,8),1,1)="V",1997,IF(MID(RIGHT(S365,8),1,1)="W",1998,IF(MID(RIGHT(S365,8),1,1)="X",1999,IF(MID(RIGHT(S365,8),1,1)="Y",2000,IF(MID(RIGHT(S365,8),1,1)="1",2001,IF(MID(RIGHT(S365,8),1,1)="2",2002,IF(MID(RIGHT(S365,8),1,1)="3",2003,IF(MID(RIGHT(S365,8),1,1)="4",2004,IF(MID(RIGHT(S365,8),1,1)="5",2005,IF(MID(RIGHT(S365,8),1,1)="6",2006,IF(MID(RIGHT(S365,8),1,1)="7",2007,IF(MID(RIGHT(S365,8),1,1)="8",2008,IF(MID(RIGHT(S365,8),1,1)="9",2009,IF(MID(RIGHT(S365,8),1,1)="A",2010,IF(MID(RIGHT(S365,8),1,1)="B",2011,IF(MID(RIGHT(S365,8),1,1)="C",2012,IF(MID(RIGHT(S365,8),1,1)="D",2013,IF(MID(RIGHT(S365,8),1,1)="E",2014,IF(MID(RIGHT(S365,8),1,1)="F",2015,IF(MID(RIGHT(S365,8),1,1)="G",2016,IF(MID(RIGHT(S365,8),1,1)="H",2017,IF(MID(RIGHT(S365,8),1,1)="J",2018,IF(MID(RIGHT(S365,8),1,1)="K",2019,IF(MID(RIGHT(S365,8),1,1)="L",2020,""))))))))))))))))))))))))))))))</f>
        <v/>
      </c>
      <c r="S365" s="278"/>
      <c r="T365" s="278"/>
      <c r="U365" s="281"/>
      <c r="V365" s="281"/>
      <c r="W365" s="283"/>
      <c r="X365" s="721"/>
    </row>
    <row r="366" spans="1:24" ht="26.25" hidden="1" customHeight="1">
      <c r="A366" s="705"/>
      <c r="B366" s="278"/>
      <c r="C366" s="278" t="s">
        <v>13047</v>
      </c>
      <c r="D366" s="278"/>
      <c r="E366" s="278"/>
      <c r="F366" s="278"/>
      <c r="G366" s="278"/>
      <c r="H366" s="278"/>
      <c r="I366" s="278"/>
      <c r="J366" s="278"/>
      <c r="K366" s="278"/>
      <c r="L366" s="278"/>
      <c r="M366" s="2953"/>
      <c r="N366" s="2954"/>
      <c r="O366" s="2954"/>
      <c r="P366" s="2955"/>
      <c r="Q366" s="278"/>
      <c r="R366" s="280"/>
      <c r="S366" s="284" t="s">
        <v>189</v>
      </c>
      <c r="T366" s="280"/>
      <c r="U366" s="281"/>
      <c r="V366" s="281"/>
      <c r="W366" s="283"/>
      <c r="X366" s="722"/>
    </row>
    <row r="367" spans="1:24" ht="26.25" hidden="1" customHeight="1">
      <c r="A367" s="705"/>
      <c r="B367" s="278"/>
      <c r="C367" s="278" t="s">
        <v>10002</v>
      </c>
      <c r="D367" s="278"/>
      <c r="E367" s="278"/>
      <c r="F367" s="278"/>
      <c r="G367" s="278"/>
      <c r="H367" s="278"/>
      <c r="I367" s="278"/>
      <c r="J367" s="278"/>
      <c r="K367" s="278"/>
      <c r="L367" s="278"/>
      <c r="M367" s="2956"/>
      <c r="N367" s="2957"/>
      <c r="O367" s="2957"/>
      <c r="P367" s="2958"/>
      <c r="Q367" s="278"/>
      <c r="R367" s="278"/>
      <c r="S367" s="284" t="s">
        <v>2472</v>
      </c>
      <c r="T367" s="284">
        <f>SUM(T362:T366)</f>
        <v>0</v>
      </c>
      <c r="U367" s="282"/>
      <c r="V367" s="281"/>
      <c r="W367" s="283"/>
      <c r="X367" s="722"/>
    </row>
    <row r="368" spans="1:24" ht="26.25" hidden="1" customHeight="1" thickBot="1">
      <c r="A368" s="707"/>
      <c r="B368" s="708"/>
      <c r="C368" s="708" t="s">
        <v>10003</v>
      </c>
      <c r="D368" s="708"/>
      <c r="E368" s="708"/>
      <c r="F368" s="708"/>
      <c r="G368" s="708"/>
      <c r="H368" s="708"/>
      <c r="I368" s="708"/>
      <c r="J368" s="708"/>
      <c r="K368" s="611" t="s">
        <v>15375</v>
      </c>
      <c r="L368" s="709"/>
      <c r="M368" s="709"/>
      <c r="N368" s="708"/>
      <c r="O368" s="708"/>
      <c r="P368" s="710"/>
      <c r="Q368" s="711"/>
      <c r="R368" s="711"/>
      <c r="S368" s="711"/>
      <c r="T368" s="711"/>
      <c r="U368" s="712"/>
      <c r="V368" s="713"/>
      <c r="W368" s="723"/>
      <c r="X368" s="724"/>
    </row>
    <row r="373" spans="1:24" ht="26.25" hidden="1" customHeight="1">
      <c r="A373" s="855"/>
      <c r="B373" s="188"/>
      <c r="C373" s="320" t="s">
        <v>15428</v>
      </c>
      <c r="D373" s="188"/>
      <c r="E373" s="188"/>
      <c r="F373" s="188"/>
      <c r="G373" s="188"/>
      <c r="H373" s="188"/>
      <c r="I373" s="188" t="s">
        <v>3598</v>
      </c>
      <c r="J373" s="412" t="s">
        <v>15438</v>
      </c>
      <c r="K373" s="195" t="s">
        <v>15429</v>
      </c>
      <c r="L373" s="425" t="s">
        <v>7421</v>
      </c>
      <c r="M373" s="2979" t="s">
        <v>3301</v>
      </c>
      <c r="N373" s="2980"/>
      <c r="O373" s="2980"/>
      <c r="P373" s="2981"/>
      <c r="Q373" s="189"/>
      <c r="R373" s="188"/>
      <c r="S373" s="188"/>
      <c r="T373" s="188"/>
      <c r="U373" s="191"/>
      <c r="V373" s="191"/>
      <c r="W373" s="193"/>
      <c r="X373" s="856"/>
    </row>
    <row r="374" spans="1:24" ht="26.25" hidden="1" customHeight="1">
      <c r="A374" s="855"/>
      <c r="B374" s="188"/>
      <c r="C374" s="188" t="s">
        <v>12776</v>
      </c>
      <c r="D374" s="188" t="s">
        <v>191</v>
      </c>
      <c r="E374" s="188"/>
      <c r="F374" s="188"/>
      <c r="G374" s="188"/>
      <c r="H374" s="188"/>
      <c r="I374" s="188"/>
      <c r="J374" s="188"/>
      <c r="K374" s="189" t="s">
        <v>15430</v>
      </c>
      <c r="L374" s="188"/>
      <c r="M374" s="2982"/>
      <c r="N374" s="2983"/>
      <c r="O374" s="2983"/>
      <c r="P374" s="2984"/>
      <c r="Q374" s="189"/>
      <c r="R374" s="188"/>
      <c r="S374" s="188"/>
      <c r="T374" s="188"/>
      <c r="U374" s="191"/>
      <c r="V374" s="191"/>
      <c r="W374" s="193"/>
      <c r="X374" s="856"/>
    </row>
    <row r="375" spans="1:24" ht="26.25" hidden="1" customHeight="1">
      <c r="A375" s="855"/>
      <c r="B375" s="188"/>
      <c r="C375" s="188" t="s">
        <v>12778</v>
      </c>
      <c r="D375" s="188" t="s">
        <v>191</v>
      </c>
      <c r="E375" s="188"/>
      <c r="F375" s="188"/>
      <c r="G375" s="188"/>
      <c r="H375" s="188"/>
      <c r="I375" s="188"/>
      <c r="J375" s="188"/>
      <c r="K375" s="189" t="s">
        <v>15433</v>
      </c>
      <c r="L375" s="188"/>
      <c r="M375" s="2982"/>
      <c r="N375" s="2983"/>
      <c r="O375" s="2983"/>
      <c r="P375" s="2984"/>
      <c r="Q375" s="189"/>
      <c r="R375" s="188"/>
      <c r="S375" s="188"/>
      <c r="T375" s="188"/>
      <c r="U375" s="192"/>
      <c r="V375" s="191"/>
      <c r="W375" s="193"/>
      <c r="X375" s="856"/>
    </row>
    <row r="376" spans="1:24" ht="26.25" hidden="1" customHeight="1">
      <c r="A376" s="855"/>
      <c r="B376" s="188"/>
      <c r="C376" s="188" t="s">
        <v>13047</v>
      </c>
      <c r="D376" s="188"/>
      <c r="E376" s="188"/>
      <c r="F376" s="188"/>
      <c r="G376" s="188"/>
      <c r="H376" s="188"/>
      <c r="I376" s="188"/>
      <c r="J376" s="188"/>
      <c r="K376" s="1230"/>
      <c r="L376" s="188"/>
      <c r="M376" s="2982"/>
      <c r="N376" s="2983"/>
      <c r="O376" s="2983"/>
      <c r="P376" s="2984"/>
      <c r="Q376" s="189"/>
      <c r="R376" s="188"/>
      <c r="S376" s="194" t="s">
        <v>189</v>
      </c>
      <c r="T376" s="194"/>
      <c r="U376" s="191"/>
      <c r="V376" s="191"/>
      <c r="W376" s="193"/>
      <c r="X376" s="856"/>
    </row>
    <row r="377" spans="1:24" ht="26.25" hidden="1" customHeight="1">
      <c r="A377" s="855"/>
      <c r="B377" s="188"/>
      <c r="C377" s="188" t="s">
        <v>10002</v>
      </c>
      <c r="D377" s="188"/>
      <c r="E377" s="188"/>
      <c r="F377" s="188"/>
      <c r="G377" s="188"/>
      <c r="H377" s="188"/>
      <c r="I377" s="188"/>
      <c r="J377" s="188"/>
      <c r="K377" s="189"/>
      <c r="L377" s="188"/>
      <c r="M377" s="2985"/>
      <c r="N377" s="2986"/>
      <c r="O377" s="2986"/>
      <c r="P377" s="2987"/>
      <c r="Q377" s="189"/>
      <c r="R377" s="188"/>
      <c r="S377" s="194" t="s">
        <v>2472</v>
      </c>
      <c r="T377" s="194">
        <f>SUM(T373:T376)</f>
        <v>0</v>
      </c>
      <c r="U377" s="191"/>
      <c r="V377" s="191"/>
      <c r="W377" s="193"/>
      <c r="X377" s="856"/>
    </row>
    <row r="378" spans="1:24" ht="26.25" hidden="1" customHeight="1" thickBot="1">
      <c r="A378" s="857"/>
      <c r="B378" s="858"/>
      <c r="C378" s="858" t="s">
        <v>10003</v>
      </c>
      <c r="D378" s="858"/>
      <c r="E378" s="858"/>
      <c r="F378" s="858"/>
      <c r="G378" s="858"/>
      <c r="H378" s="858"/>
      <c r="I378" s="858"/>
      <c r="J378" s="858"/>
      <c r="K378" s="611" t="s">
        <v>15375</v>
      </c>
      <c r="L378" s="858"/>
      <c r="M378" s="858"/>
      <c r="N378" s="847"/>
      <c r="O378" s="847"/>
      <c r="P378" s="859"/>
      <c r="Q378" s="858"/>
      <c r="R378" s="858"/>
      <c r="S378" s="860"/>
      <c r="T378" s="860"/>
      <c r="U378" s="861"/>
      <c r="V378" s="862"/>
      <c r="W378" s="863"/>
      <c r="X378" s="864"/>
    </row>
    <row r="379" spans="1:24" ht="26.25" hidden="1" customHeight="1"/>
    <row r="380" spans="1:24" ht="26.25" hidden="1" customHeight="1" thickBot="1"/>
    <row r="381" spans="1:24" ht="26.25" hidden="1" customHeight="1">
      <c r="A381" s="699" t="s">
        <v>188</v>
      </c>
      <c r="B381" s="700"/>
      <c r="C381" s="700" t="s">
        <v>154</v>
      </c>
      <c r="D381" s="700" t="s">
        <v>190</v>
      </c>
      <c r="E381" s="700"/>
      <c r="F381" s="700"/>
      <c r="G381" s="700"/>
      <c r="H381" s="700"/>
      <c r="I381" s="700" t="s">
        <v>15280</v>
      </c>
      <c r="J381" s="715" t="s">
        <v>15277</v>
      </c>
      <c r="K381" s="700" t="s">
        <v>131</v>
      </c>
      <c r="L381" s="715"/>
      <c r="M381" s="701"/>
      <c r="N381" s="701"/>
      <c r="O381" s="701"/>
      <c r="P381" s="702"/>
      <c r="Q381" s="700"/>
      <c r="R381" s="700"/>
      <c r="S381" s="700"/>
      <c r="T381" s="700"/>
      <c r="U381" s="716">
        <v>45626</v>
      </c>
      <c r="V381" s="716">
        <v>45691</v>
      </c>
      <c r="W381" s="703">
        <v>4100</v>
      </c>
      <c r="X381" s="704">
        <v>7700</v>
      </c>
    </row>
    <row r="382" spans="1:24" ht="26.25" hidden="1" customHeight="1">
      <c r="A382" s="705"/>
      <c r="B382" s="278"/>
      <c r="C382" s="320" t="s">
        <v>9313</v>
      </c>
      <c r="D382" s="278"/>
      <c r="E382" s="278"/>
      <c r="F382" s="278"/>
      <c r="G382" s="278"/>
      <c r="H382" s="278"/>
      <c r="I382" s="278" t="s">
        <v>3598</v>
      </c>
      <c r="J382" s="317" t="s">
        <v>15297</v>
      </c>
      <c r="K382" s="280" t="s">
        <v>195</v>
      </c>
      <c r="L382" s="425" t="s">
        <v>3603</v>
      </c>
      <c r="M382" s="2950" t="s">
        <v>15455</v>
      </c>
      <c r="N382" s="2951"/>
      <c r="O382" s="2951"/>
      <c r="P382" s="2952"/>
      <c r="Q382" s="278"/>
      <c r="R382" s="278"/>
      <c r="S382" s="278"/>
      <c r="T382" s="278"/>
      <c r="U382" s="719"/>
      <c r="V382" s="719"/>
      <c r="W382" s="283"/>
      <c r="X382" s="706"/>
    </row>
    <row r="383" spans="1:24" ht="26.25" hidden="1" customHeight="1">
      <c r="A383" s="705"/>
      <c r="B383" s="278"/>
      <c r="C383" s="278" t="s">
        <v>12776</v>
      </c>
      <c r="D383" s="278" t="s">
        <v>15288</v>
      </c>
      <c r="E383" s="278"/>
      <c r="F383" s="278"/>
      <c r="G383" s="278"/>
      <c r="H383" s="278"/>
      <c r="I383" s="720"/>
      <c r="J383" s="425" t="s">
        <v>3281</v>
      </c>
      <c r="K383" s="278" t="s">
        <v>15300</v>
      </c>
      <c r="L383" s="278"/>
      <c r="M383" s="2953"/>
      <c r="N383" s="2954"/>
      <c r="O383" s="2954"/>
      <c r="P383" s="2955"/>
      <c r="Q383" s="278"/>
      <c r="R383" s="278"/>
      <c r="S383" s="278"/>
      <c r="T383" s="278"/>
      <c r="U383" s="420"/>
      <c r="V383" s="719"/>
      <c r="W383" s="1829"/>
      <c r="X383" s="706"/>
    </row>
    <row r="384" spans="1:24" ht="26.25" hidden="1" customHeight="1">
      <c r="A384" s="705"/>
      <c r="B384" s="278"/>
      <c r="C384" s="278" t="s">
        <v>12778</v>
      </c>
      <c r="D384" s="278" t="s">
        <v>15288</v>
      </c>
      <c r="E384" s="278"/>
      <c r="F384" s="278"/>
      <c r="G384" s="278"/>
      <c r="H384" s="278"/>
      <c r="I384" s="278" t="s">
        <v>14807</v>
      </c>
      <c r="J384" s="188" t="s">
        <v>15158</v>
      </c>
      <c r="K384" s="278" t="s">
        <v>15299</v>
      </c>
      <c r="L384" s="278"/>
      <c r="M384" s="2953"/>
      <c r="N384" s="2954"/>
      <c r="O384" s="2954"/>
      <c r="P384" s="2955"/>
      <c r="Q384" s="278"/>
      <c r="R384" s="278"/>
      <c r="S384" s="278"/>
      <c r="T384" s="278"/>
      <c r="U384" s="281"/>
      <c r="V384" s="282"/>
      <c r="W384" s="283">
        <v>1800</v>
      </c>
      <c r="X384" s="721"/>
    </row>
    <row r="385" spans="1:24" ht="26.25" hidden="1" customHeight="1">
      <c r="A385" s="705"/>
      <c r="B385" s="278"/>
      <c r="C385" s="278" t="s">
        <v>13047</v>
      </c>
      <c r="D385" s="278"/>
      <c r="E385" s="278"/>
      <c r="F385" s="278"/>
      <c r="G385" s="278"/>
      <c r="H385" s="278"/>
      <c r="I385" s="278"/>
      <c r="J385" s="278" t="s">
        <v>3423</v>
      </c>
      <c r="K385" s="278"/>
      <c r="L385" s="278"/>
      <c r="M385" s="2953"/>
      <c r="N385" s="2954"/>
      <c r="O385" s="2954"/>
      <c r="P385" s="2955"/>
      <c r="Q385" s="278"/>
      <c r="R385" s="278"/>
      <c r="S385" s="284" t="s">
        <v>189</v>
      </c>
      <c r="T385" s="284"/>
      <c r="U385" s="281"/>
      <c r="V385" s="282"/>
      <c r="W385" s="283">
        <v>550</v>
      </c>
      <c r="X385" s="722"/>
    </row>
    <row r="386" spans="1:24" ht="26.25" hidden="1" customHeight="1">
      <c r="A386" s="705"/>
      <c r="B386" s="278"/>
      <c r="C386" s="278" t="s">
        <v>10002</v>
      </c>
      <c r="D386" s="278"/>
      <c r="E386" s="278"/>
      <c r="F386" s="278"/>
      <c r="G386" s="278"/>
      <c r="H386" s="278"/>
      <c r="I386" s="278"/>
      <c r="J386" s="278" t="s">
        <v>15278</v>
      </c>
      <c r="K386" s="278"/>
      <c r="L386" s="278"/>
      <c r="M386" s="2956"/>
      <c r="N386" s="2957"/>
      <c r="O386" s="2957"/>
      <c r="P386" s="2958"/>
      <c r="Q386" s="278"/>
      <c r="R386" s="278"/>
      <c r="S386" s="284" t="s">
        <v>2472</v>
      </c>
      <c r="T386" s="284">
        <f>SUM(T381:T385)</f>
        <v>0</v>
      </c>
      <c r="U386" s="281"/>
      <c r="V386" s="281"/>
      <c r="W386" s="283"/>
      <c r="X386" s="722"/>
    </row>
    <row r="387" spans="1:24" ht="26.25" hidden="1" customHeight="1" thickBot="1">
      <c r="A387" s="707"/>
      <c r="B387" s="708"/>
      <c r="C387" s="708" t="s">
        <v>10003</v>
      </c>
      <c r="D387" s="708"/>
      <c r="E387" s="708"/>
      <c r="F387" s="708"/>
      <c r="G387" s="708"/>
      <c r="H387" s="708"/>
      <c r="I387" s="708"/>
      <c r="J387" s="708" t="s">
        <v>15279</v>
      </c>
      <c r="K387" s="611" t="s">
        <v>15296</v>
      </c>
      <c r="L387" s="709"/>
      <c r="M387" s="709"/>
      <c r="N387" s="708"/>
      <c r="O387" s="708"/>
      <c r="P387" s="710"/>
      <c r="Q387" s="711"/>
      <c r="R387" s="711"/>
      <c r="S387" s="711"/>
      <c r="T387" s="711"/>
      <c r="U387" s="712"/>
      <c r="V387" s="713"/>
      <c r="W387" s="723"/>
      <c r="X387" s="724"/>
    </row>
    <row r="394" spans="1:24" ht="26.25" customHeight="1">
      <c r="Q394" s="320" t="s">
        <v>14974</v>
      </c>
      <c r="R394" s="320" t="str">
        <f>IF(MID(RIGHT(S394,8),1,1)="M",2021,IF(MID(RIGHT(S394,8),1,1)="N",2022,IF(MID(RIGHT(S394,8),1,1)="P",2023,IF(MID(RIGHT(S394,8),1,1)="R",2024,IF(MID(RIGHT(S394,8),1,1)="S",1995,IF(MID(RIGHT(S394,8),1,1)="T",1996,IF(MID(RIGHT(S394,8),1,1)="V",1997,IF(MID(RIGHT(S394,8),1,1)="W",1998,IF(MID(RIGHT(S394,8),1,1)="X",1999,IF(MID(RIGHT(S394,8),1,1)="Y",2000,IF(MID(RIGHT(S394,8),1,1)="1",2001,IF(MID(RIGHT(S394,8),1,1)="2",2002,IF(MID(RIGHT(S394,8),1,1)="3",2003,IF(MID(RIGHT(S394,8),1,1)="4",2004,IF(MID(RIGHT(S394,8),1,1)="5",2005,IF(MID(RIGHT(S394,8),1,1)="6",2006,IF(MID(RIGHT(S394,8),1,1)="7",2007,IF(MID(RIGHT(S394,8),1,1)="8",2008,IF(MID(RIGHT(S394,8),1,1)="9",2009,IF(MID(RIGHT(S394,8),1,1)="A",2010,IF(MID(RIGHT(S394,8),1,1)="B",2011,IF(MID(RIGHT(S394,8),1,1)="C",2012,IF(MID(RIGHT(S394,8),1,1)="D",2013,IF(MID(RIGHT(S394,8),1,1)="E",2014,IF(MID(RIGHT(S394,8),1,1)="F",2015,IF(MID(RIGHT(S394,8),1,1)="G",2016,IF(MID(RIGHT(S394,8),1,1)="H",2017,IF(MID(RIGHT(S394,8),1,1)="J",2018,IF(MID(RIGHT(S394,8),1,1)="K",2019,IF(MID(RIGHT(S394,8),1,1)="L",2020,""))))))))))))))))))))))))))))))</f>
        <v/>
      </c>
    </row>
  </sheetData>
  <autoFilter ref="B2:X2" xr:uid="{00000000-0009-0000-0000-000017000000}"/>
  <mergeCells count="77">
    <mergeCell ref="M382:P386"/>
    <mergeCell ref="M356:P360"/>
    <mergeCell ref="M363:P367"/>
    <mergeCell ref="M373:P377"/>
    <mergeCell ref="Q169:S169"/>
    <mergeCell ref="Q177:S177"/>
    <mergeCell ref="M183:M185"/>
    <mergeCell ref="M211:P211"/>
    <mergeCell ref="M218:P218"/>
    <mergeCell ref="M225:P225"/>
    <mergeCell ref="M232:P232"/>
    <mergeCell ref="M239:P239"/>
    <mergeCell ref="M206:M208"/>
    <mergeCell ref="M213:M216"/>
    <mergeCell ref="M220:M223"/>
    <mergeCell ref="M227:M230"/>
    <mergeCell ref="M165:M168"/>
    <mergeCell ref="M157:P161"/>
    <mergeCell ref="M197:P197"/>
    <mergeCell ref="M204:P204"/>
    <mergeCell ref="M171:P171"/>
    <mergeCell ref="M234:M236"/>
    <mergeCell ref="M241:M242"/>
    <mergeCell ref="M248:M250"/>
    <mergeCell ref="M253:P253"/>
    <mergeCell ref="M53:M56"/>
    <mergeCell ref="M179:P179"/>
    <mergeCell ref="M69:M72"/>
    <mergeCell ref="M188:P188"/>
    <mergeCell ref="M104:P108"/>
    <mergeCell ref="M173:M176"/>
    <mergeCell ref="M57:O57"/>
    <mergeCell ref="M63:O67"/>
    <mergeCell ref="M79:O83"/>
    <mergeCell ref="M199:M202"/>
    <mergeCell ref="M192:M193"/>
    <mergeCell ref="M74:P74"/>
    <mergeCell ref="M258:P262"/>
    <mergeCell ref="M265:P269"/>
    <mergeCell ref="M246:P246"/>
    <mergeCell ref="A1:X1"/>
    <mergeCell ref="M9:P9"/>
    <mergeCell ref="M4:M7"/>
    <mergeCell ref="P44:P45"/>
    <mergeCell ref="O44:O45"/>
    <mergeCell ref="N44:N45"/>
    <mergeCell ref="M19:P19"/>
    <mergeCell ref="M28:P28"/>
    <mergeCell ref="M35:P35"/>
    <mergeCell ref="M23:M25"/>
    <mergeCell ref="L44:L45"/>
    <mergeCell ref="M39:M48"/>
    <mergeCell ref="M30:M32"/>
    <mergeCell ref="R153:S153"/>
    <mergeCell ref="N128:N140"/>
    <mergeCell ref="O128:O140"/>
    <mergeCell ref="B142:B144"/>
    <mergeCell ref="C142:C144"/>
    <mergeCell ref="N142:N145"/>
    <mergeCell ref="O142:O152"/>
    <mergeCell ref="B146:B152"/>
    <mergeCell ref="C146:C152"/>
    <mergeCell ref="N146:N152"/>
    <mergeCell ref="B128:B140"/>
    <mergeCell ref="C128:C140"/>
    <mergeCell ref="P128:P140"/>
    <mergeCell ref="P142:P152"/>
    <mergeCell ref="P112:P121"/>
    <mergeCell ref="P122:P127"/>
    <mergeCell ref="N112:N121"/>
    <mergeCell ref="O112:O121"/>
    <mergeCell ref="B122:B127"/>
    <mergeCell ref="C122:C127"/>
    <mergeCell ref="N122:N127"/>
    <mergeCell ref="O122:O127"/>
    <mergeCell ref="B112:B121"/>
    <mergeCell ref="C112:C121"/>
  </mergeCells>
  <phoneticPr fontId="16" type="noConversion"/>
  <conditionalFormatting sqref="L49">
    <cfRule type="duplicateValues" dxfId="1332" priority="259"/>
  </conditionalFormatting>
  <conditionalFormatting sqref="L102">
    <cfRule type="duplicateValues" dxfId="1331" priority="257"/>
  </conditionalFormatting>
  <conditionalFormatting sqref="L103">
    <cfRule type="duplicateValues" dxfId="1330" priority="255"/>
  </conditionalFormatting>
  <conditionalFormatting sqref="L109">
    <cfRule type="duplicateValues" dxfId="1329" priority="256"/>
  </conditionalFormatting>
  <conditionalFormatting sqref="L155">
    <cfRule type="duplicateValues" dxfId="1328" priority="68"/>
  </conditionalFormatting>
  <conditionalFormatting sqref="L156">
    <cfRule type="duplicateValues" dxfId="1327" priority="66"/>
  </conditionalFormatting>
  <conditionalFormatting sqref="L162">
    <cfRule type="duplicateValues" dxfId="1326" priority="67"/>
  </conditionalFormatting>
  <conditionalFormatting sqref="L164">
    <cfRule type="duplicateValues" dxfId="1325" priority="296"/>
  </conditionalFormatting>
  <conditionalFormatting sqref="L165">
    <cfRule type="duplicateValues" dxfId="1324" priority="294"/>
  </conditionalFormatting>
  <conditionalFormatting sqref="L166">
    <cfRule type="duplicateValues" dxfId="1323" priority="292"/>
  </conditionalFormatting>
  <conditionalFormatting sqref="L167:L171">
    <cfRule type="duplicateValues" dxfId="1322" priority="291"/>
  </conditionalFormatting>
  <conditionalFormatting sqref="L173">
    <cfRule type="duplicateValues" dxfId="1321" priority="286"/>
  </conditionalFormatting>
  <conditionalFormatting sqref="L174">
    <cfRule type="duplicateValues" dxfId="1320" priority="284"/>
  </conditionalFormatting>
  <conditionalFormatting sqref="L175:L179">
    <cfRule type="duplicateValues" dxfId="1319" priority="283"/>
  </conditionalFormatting>
  <conditionalFormatting sqref="L182">
    <cfRule type="duplicateValues" dxfId="1318" priority="191"/>
  </conditionalFormatting>
  <conditionalFormatting sqref="L183">
    <cfRule type="duplicateValues" dxfId="1317" priority="189"/>
  </conditionalFormatting>
  <conditionalFormatting sqref="L189">
    <cfRule type="duplicateValues" dxfId="1316" priority="190"/>
  </conditionalFormatting>
  <conditionalFormatting sqref="L191">
    <cfRule type="duplicateValues" dxfId="1315" priority="250"/>
  </conditionalFormatting>
  <conditionalFormatting sqref="L192">
    <cfRule type="duplicateValues" dxfId="1314" priority="248"/>
  </conditionalFormatting>
  <conditionalFormatting sqref="L193">
    <cfRule type="duplicateValues" dxfId="1313" priority="247"/>
  </conditionalFormatting>
  <conditionalFormatting sqref="L194:L197">
    <cfRule type="duplicateValues" dxfId="1312" priority="246"/>
  </conditionalFormatting>
  <conditionalFormatting sqref="L199">
    <cfRule type="duplicateValues" dxfId="1311" priority="240"/>
  </conditionalFormatting>
  <conditionalFormatting sqref="L200">
    <cfRule type="duplicateValues" dxfId="1310" priority="239"/>
  </conditionalFormatting>
  <conditionalFormatting sqref="L201:L204">
    <cfRule type="duplicateValues" dxfId="1309" priority="238"/>
  </conditionalFormatting>
  <conditionalFormatting sqref="L206">
    <cfRule type="duplicateValues" dxfId="1308" priority="233"/>
  </conditionalFormatting>
  <conditionalFormatting sqref="L207">
    <cfRule type="duplicateValues" dxfId="1307" priority="232"/>
  </conditionalFormatting>
  <conditionalFormatting sqref="L208:L211">
    <cfRule type="duplicateValues" dxfId="1306" priority="231"/>
  </conditionalFormatting>
  <conditionalFormatting sqref="L213">
    <cfRule type="duplicateValues" dxfId="1305" priority="226"/>
  </conditionalFormatting>
  <conditionalFormatting sqref="L214">
    <cfRule type="duplicateValues" dxfId="1304" priority="225"/>
  </conditionalFormatting>
  <conditionalFormatting sqref="L215:L218">
    <cfRule type="duplicateValues" dxfId="1303" priority="224"/>
  </conditionalFormatting>
  <conditionalFormatting sqref="L220">
    <cfRule type="duplicateValues" dxfId="1302" priority="219"/>
  </conditionalFormatting>
  <conditionalFormatting sqref="L221">
    <cfRule type="duplicateValues" dxfId="1301" priority="218"/>
  </conditionalFormatting>
  <conditionalFormatting sqref="L222:L225">
    <cfRule type="duplicateValues" dxfId="1300" priority="217"/>
  </conditionalFormatting>
  <conditionalFormatting sqref="L227">
    <cfRule type="duplicateValues" dxfId="1299" priority="212"/>
  </conditionalFormatting>
  <conditionalFormatting sqref="L228">
    <cfRule type="duplicateValues" dxfId="1298" priority="211"/>
  </conditionalFormatting>
  <conditionalFormatting sqref="L229:L232">
    <cfRule type="duplicateValues" dxfId="1297" priority="210"/>
  </conditionalFormatting>
  <conditionalFormatting sqref="L234">
    <cfRule type="duplicateValues" dxfId="1296" priority="205"/>
  </conditionalFormatting>
  <conditionalFormatting sqref="L235">
    <cfRule type="duplicateValues" dxfId="1295" priority="204"/>
  </conditionalFormatting>
  <conditionalFormatting sqref="L236:L239">
    <cfRule type="duplicateValues" dxfId="1294" priority="203"/>
  </conditionalFormatting>
  <conditionalFormatting sqref="L241">
    <cfRule type="duplicateValues" dxfId="1293" priority="198"/>
  </conditionalFormatting>
  <conditionalFormatting sqref="L242">
    <cfRule type="duplicateValues" dxfId="1292" priority="197"/>
  </conditionalFormatting>
  <conditionalFormatting sqref="L243:L246">
    <cfRule type="duplicateValues" dxfId="1291" priority="196"/>
  </conditionalFormatting>
  <conditionalFormatting sqref="L248">
    <cfRule type="duplicateValues" dxfId="1290" priority="179"/>
  </conditionalFormatting>
  <conditionalFormatting sqref="L249">
    <cfRule type="duplicateValues" dxfId="1289" priority="178"/>
  </conditionalFormatting>
  <conditionalFormatting sqref="L250:L253">
    <cfRule type="duplicateValues" dxfId="1288" priority="177"/>
  </conditionalFormatting>
  <conditionalFormatting sqref="L257">
    <cfRule type="duplicateValues" dxfId="1287" priority="136"/>
  </conditionalFormatting>
  <conditionalFormatting sqref="L258">
    <cfRule type="duplicateValues" dxfId="1286" priority="135"/>
  </conditionalFormatting>
  <conditionalFormatting sqref="L259:L262">
    <cfRule type="duplicateValues" dxfId="1285" priority="134"/>
  </conditionalFormatting>
  <conditionalFormatting sqref="L264">
    <cfRule type="duplicateValues" dxfId="1284" priority="128"/>
  </conditionalFormatting>
  <conditionalFormatting sqref="L265">
    <cfRule type="duplicateValues" dxfId="1283" priority="127"/>
  </conditionalFormatting>
  <conditionalFormatting sqref="L266:L269">
    <cfRule type="duplicateValues" dxfId="1282" priority="126"/>
  </conditionalFormatting>
  <conditionalFormatting sqref="L355">
    <cfRule type="duplicateValues" dxfId="1281" priority="50"/>
  </conditionalFormatting>
  <conditionalFormatting sqref="L356">
    <cfRule type="duplicateValues" dxfId="1280" priority="49"/>
  </conditionalFormatting>
  <conditionalFormatting sqref="L357:L360">
    <cfRule type="duplicateValues" dxfId="1279" priority="48"/>
  </conditionalFormatting>
  <conditionalFormatting sqref="L362">
    <cfRule type="duplicateValues" dxfId="1278" priority="43"/>
  </conditionalFormatting>
  <conditionalFormatting sqref="L363">
    <cfRule type="duplicateValues" dxfId="1277" priority="42"/>
  </conditionalFormatting>
  <conditionalFormatting sqref="L364:L367">
    <cfRule type="duplicateValues" dxfId="1276" priority="41"/>
  </conditionalFormatting>
  <conditionalFormatting sqref="L373">
    <cfRule type="duplicateValues" dxfId="1275" priority="22"/>
  </conditionalFormatting>
  <conditionalFormatting sqref="L374:L376">
    <cfRule type="duplicateValues" dxfId="1274" priority="28"/>
  </conditionalFormatting>
  <conditionalFormatting sqref="L377:L378">
    <cfRule type="duplicateValues" dxfId="1273" priority="34"/>
  </conditionalFormatting>
  <conditionalFormatting sqref="M9">
    <cfRule type="duplicateValues" dxfId="1272" priority="269"/>
  </conditionalFormatting>
  <conditionalFormatting sqref="M19">
    <cfRule type="duplicateValues" dxfId="1271" priority="270"/>
  </conditionalFormatting>
  <conditionalFormatting sqref="M28">
    <cfRule type="duplicateValues" dxfId="1270" priority="272"/>
  </conditionalFormatting>
  <conditionalFormatting sqref="M35">
    <cfRule type="duplicateValues" dxfId="1269" priority="271"/>
  </conditionalFormatting>
  <conditionalFormatting sqref="M74">
    <cfRule type="duplicateValues" dxfId="1268" priority="264"/>
  </conditionalFormatting>
  <conditionalFormatting sqref="M79">
    <cfRule type="duplicateValues" dxfId="1267" priority="263"/>
  </conditionalFormatting>
  <conditionalFormatting sqref="M171">
    <cfRule type="duplicateValues" dxfId="1266" priority="116"/>
  </conditionalFormatting>
  <conditionalFormatting sqref="M179">
    <cfRule type="duplicateValues" dxfId="1265" priority="109"/>
  </conditionalFormatting>
  <conditionalFormatting sqref="M188">
    <cfRule type="duplicateValues" dxfId="1264" priority="172"/>
  </conditionalFormatting>
  <conditionalFormatting sqref="M197">
    <cfRule type="duplicateValues" dxfId="1263" priority="159"/>
  </conditionalFormatting>
  <conditionalFormatting sqref="M204">
    <cfRule type="duplicateValues" dxfId="1262" priority="158"/>
  </conditionalFormatting>
  <conditionalFormatting sqref="M211">
    <cfRule type="duplicateValues" dxfId="1261" priority="157"/>
  </conditionalFormatting>
  <conditionalFormatting sqref="M218">
    <cfRule type="duplicateValues" dxfId="1260" priority="156"/>
  </conditionalFormatting>
  <conditionalFormatting sqref="M225">
    <cfRule type="duplicateValues" dxfId="1259" priority="155"/>
  </conditionalFormatting>
  <conditionalFormatting sqref="M232">
    <cfRule type="duplicateValues" dxfId="1258" priority="154"/>
  </conditionalFormatting>
  <conditionalFormatting sqref="M239">
    <cfRule type="duplicateValues" dxfId="1257" priority="153"/>
  </conditionalFormatting>
  <conditionalFormatting sqref="M246">
    <cfRule type="duplicateValues" dxfId="1256" priority="152"/>
  </conditionalFormatting>
  <conditionalFormatting sqref="M253">
    <cfRule type="duplicateValues" dxfId="1255" priority="151"/>
  </conditionalFormatting>
  <conditionalFormatting sqref="M258">
    <cfRule type="duplicateValues" dxfId="1254" priority="63"/>
  </conditionalFormatting>
  <conditionalFormatting sqref="M265">
    <cfRule type="duplicateValues" dxfId="1253" priority="62"/>
  </conditionalFormatting>
  <conditionalFormatting sqref="M373">
    <cfRule type="duplicateValues" dxfId="1252" priority="19"/>
  </conditionalFormatting>
  <conditionalFormatting sqref="M170:P170">
    <cfRule type="duplicateValues" dxfId="1251" priority="117"/>
  </conditionalFormatting>
  <conditionalFormatting sqref="M178:P178">
    <cfRule type="duplicateValues" dxfId="1250" priority="112"/>
  </conditionalFormatting>
  <conditionalFormatting sqref="M196:P196">
    <cfRule type="duplicateValues" dxfId="1249" priority="243"/>
  </conditionalFormatting>
  <conditionalFormatting sqref="M203:P203">
    <cfRule type="duplicateValues" dxfId="1248" priority="236"/>
  </conditionalFormatting>
  <conditionalFormatting sqref="M210:P210">
    <cfRule type="duplicateValues" dxfId="1247" priority="229"/>
  </conditionalFormatting>
  <conditionalFormatting sqref="M217:P217">
    <cfRule type="duplicateValues" dxfId="1246" priority="222"/>
  </conditionalFormatting>
  <conditionalFormatting sqref="M224:P224">
    <cfRule type="duplicateValues" dxfId="1245" priority="215"/>
  </conditionalFormatting>
  <conditionalFormatting sqref="M231:P231">
    <cfRule type="duplicateValues" dxfId="1244" priority="208"/>
  </conditionalFormatting>
  <conditionalFormatting sqref="M238:P238">
    <cfRule type="duplicateValues" dxfId="1243" priority="201"/>
  </conditionalFormatting>
  <conditionalFormatting sqref="M245:P245">
    <cfRule type="duplicateValues" dxfId="1242" priority="194"/>
  </conditionalFormatting>
  <conditionalFormatting sqref="M252:P252">
    <cfRule type="duplicateValues" dxfId="1241" priority="175"/>
  </conditionalFormatting>
  <conditionalFormatting sqref="N86">
    <cfRule type="duplicateValues" dxfId="1240" priority="5"/>
  </conditionalFormatting>
  <conditionalFormatting sqref="N87">
    <cfRule type="duplicateValues" dxfId="1239" priority="4"/>
  </conditionalFormatting>
  <conditionalFormatting sqref="N93:N94">
    <cfRule type="duplicateValues" dxfId="1238" priority="6"/>
  </conditionalFormatting>
  <conditionalFormatting sqref="N112 N122 N128 N141:N142 N146 N153">
    <cfRule type="duplicateValues" dxfId="1237" priority="1"/>
  </conditionalFormatting>
  <conditionalFormatting sqref="N166">
    <cfRule type="duplicateValues" dxfId="1236" priority="118"/>
  </conditionalFormatting>
  <conditionalFormatting sqref="N172 N180">
    <cfRule type="duplicateValues" dxfId="1235" priority="298"/>
  </conditionalFormatting>
  <conditionalFormatting sqref="N174">
    <cfRule type="duplicateValues" dxfId="1234" priority="15"/>
  </conditionalFormatting>
  <conditionalFormatting sqref="N193">
    <cfRule type="duplicateValues" dxfId="1233" priority="245"/>
  </conditionalFormatting>
  <conditionalFormatting sqref="N198 N205 N212 N219 N226 N233 N240 N247 N254">
    <cfRule type="duplicateValues" dxfId="1232" priority="252"/>
  </conditionalFormatting>
  <conditionalFormatting sqref="N200">
    <cfRule type="duplicateValues" dxfId="1231" priority="14"/>
  </conditionalFormatting>
  <conditionalFormatting sqref="N207">
    <cfRule type="duplicateValues" dxfId="1230" priority="13"/>
  </conditionalFormatting>
  <conditionalFormatting sqref="N214">
    <cfRule type="duplicateValues" dxfId="1229" priority="12"/>
  </conditionalFormatting>
  <conditionalFormatting sqref="N221">
    <cfRule type="duplicateValues" dxfId="1228" priority="11"/>
  </conditionalFormatting>
  <conditionalFormatting sqref="N228">
    <cfRule type="duplicateValues" dxfId="1227" priority="10"/>
  </conditionalFormatting>
  <conditionalFormatting sqref="N235">
    <cfRule type="duplicateValues" dxfId="1226" priority="9"/>
  </conditionalFormatting>
  <conditionalFormatting sqref="N242">
    <cfRule type="duplicateValues" dxfId="1225" priority="8"/>
  </conditionalFormatting>
  <conditionalFormatting sqref="N249">
    <cfRule type="duplicateValues" dxfId="1224" priority="7"/>
  </conditionalFormatting>
  <conditionalFormatting sqref="N263">
    <cfRule type="duplicateValues" dxfId="1223" priority="138"/>
  </conditionalFormatting>
  <conditionalFormatting sqref="N270">
    <cfRule type="duplicateValues" dxfId="1222" priority="130"/>
  </conditionalFormatting>
  <conditionalFormatting sqref="N273">
    <cfRule type="duplicateValues" dxfId="1221" priority="2"/>
  </conditionalFormatting>
  <conditionalFormatting sqref="N279:N280">
    <cfRule type="duplicateValues" dxfId="1220" priority="3"/>
  </conditionalFormatting>
  <conditionalFormatting sqref="N361 N368">
    <cfRule type="duplicateValues" dxfId="1219" priority="108"/>
  </conditionalFormatting>
  <conditionalFormatting sqref="O166">
    <cfRule type="duplicateValues" dxfId="1218" priority="119"/>
  </conditionalFormatting>
  <conditionalFormatting sqref="O168:O169">
    <cfRule type="duplicateValues" dxfId="1217" priority="115"/>
  </conditionalFormatting>
  <conditionalFormatting sqref="O174">
    <cfRule type="duplicateValues" dxfId="1216" priority="114"/>
  </conditionalFormatting>
  <conditionalFormatting sqref="O176:O177">
    <cfRule type="duplicateValues" dxfId="1215" priority="110"/>
  </conditionalFormatting>
  <conditionalFormatting sqref="O193 O195">
    <cfRule type="duplicateValues" dxfId="1214" priority="249"/>
  </conditionalFormatting>
  <conditionalFormatting sqref="O200">
    <cfRule type="duplicateValues" dxfId="1213" priority="241"/>
  </conditionalFormatting>
  <conditionalFormatting sqref="O202">
    <cfRule type="duplicateValues" dxfId="1212" priority="150"/>
  </conditionalFormatting>
  <conditionalFormatting sqref="O207">
    <cfRule type="duplicateValues" dxfId="1211" priority="234"/>
  </conditionalFormatting>
  <conditionalFormatting sqref="O209">
    <cfRule type="duplicateValues" dxfId="1210" priority="149"/>
  </conditionalFormatting>
  <conditionalFormatting sqref="O214">
    <cfRule type="duplicateValues" dxfId="1209" priority="227"/>
  </conditionalFormatting>
  <conditionalFormatting sqref="O216">
    <cfRule type="duplicateValues" dxfId="1208" priority="148"/>
  </conditionalFormatting>
  <conditionalFormatting sqref="O221">
    <cfRule type="duplicateValues" dxfId="1207" priority="220"/>
  </conditionalFormatting>
  <conditionalFormatting sqref="O223">
    <cfRule type="duplicateValues" dxfId="1206" priority="147"/>
  </conditionalFormatting>
  <conditionalFormatting sqref="O228">
    <cfRule type="duplicateValues" dxfId="1205" priority="213"/>
  </conditionalFormatting>
  <conditionalFormatting sqref="O230">
    <cfRule type="duplicateValues" dxfId="1204" priority="146"/>
  </conditionalFormatting>
  <conditionalFormatting sqref="O235">
    <cfRule type="duplicateValues" dxfId="1203" priority="206"/>
  </conditionalFormatting>
  <conditionalFormatting sqref="O237">
    <cfRule type="duplicateValues" dxfId="1202" priority="145"/>
  </conditionalFormatting>
  <conditionalFormatting sqref="O242">
    <cfRule type="duplicateValues" dxfId="1201" priority="199"/>
  </conditionalFormatting>
  <conditionalFormatting sqref="O244">
    <cfRule type="duplicateValues" dxfId="1200" priority="144"/>
  </conditionalFormatting>
  <conditionalFormatting sqref="O249">
    <cfRule type="duplicateValues" dxfId="1199" priority="180"/>
  </conditionalFormatting>
  <conditionalFormatting sqref="O251">
    <cfRule type="duplicateValues" dxfId="1198" priority="143"/>
  </conditionalFormatting>
  <conditionalFormatting sqref="S39:S41">
    <cfRule type="duplicateValues" dxfId="1197" priority="260"/>
  </conditionalFormatting>
  <conditionalFormatting sqref="S42">
    <cfRule type="duplicateValues" dxfId="1196" priority="261"/>
  </conditionalFormatting>
  <conditionalFormatting sqref="S97">
    <cfRule type="duplicateValues" dxfId="1195" priority="7116"/>
  </conditionalFormatting>
  <conditionalFormatting sqref="S102">
    <cfRule type="duplicateValues" dxfId="1194" priority="258"/>
  </conditionalFormatting>
  <conditionalFormatting sqref="S103:S105">
    <cfRule type="duplicateValues" dxfId="1193" priority="254"/>
  </conditionalFormatting>
  <conditionalFormatting sqref="S106">
    <cfRule type="duplicateValues" dxfId="1192" priority="7117"/>
  </conditionalFormatting>
  <conditionalFormatting sqref="S155">
    <cfRule type="duplicateValues" dxfId="1191" priority="69"/>
  </conditionalFormatting>
  <conditionalFormatting sqref="S156:S158">
    <cfRule type="duplicateValues" dxfId="1190" priority="65"/>
  </conditionalFormatting>
  <conditionalFormatting sqref="S159">
    <cfRule type="duplicateValues" dxfId="1189" priority="70"/>
  </conditionalFormatting>
  <conditionalFormatting sqref="S164">
    <cfRule type="duplicateValues" dxfId="1188" priority="297"/>
  </conditionalFormatting>
  <conditionalFormatting sqref="S182">
    <cfRule type="duplicateValues" dxfId="1187" priority="192"/>
  </conditionalFormatting>
  <conditionalFormatting sqref="S183:S185">
    <cfRule type="duplicateValues" dxfId="1186" priority="188"/>
  </conditionalFormatting>
  <conditionalFormatting sqref="S186">
    <cfRule type="duplicateValues" dxfId="1185" priority="7121"/>
  </conditionalFormatting>
  <conditionalFormatting sqref="S191">
    <cfRule type="duplicateValues" dxfId="1184" priority="251"/>
  </conditionalFormatting>
  <conditionalFormatting sqref="S378">
    <cfRule type="duplicateValues" dxfId="1183" priority="35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3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530"/>
  <sheetViews>
    <sheetView showGridLines="0" zoomScale="55" zoomScaleNormal="55" zoomScaleSheetLayoutView="70" workbookViewId="0">
      <pane ySplit="2" topLeftCell="A3" activePane="bottomLeft" state="frozen"/>
      <selection activeCell="M87" sqref="M87"/>
      <selection pane="bottomLeft" activeCell="K269" sqref="K269"/>
    </sheetView>
  </sheetViews>
  <sheetFormatPr defaultRowHeight="26.25" customHeight="1"/>
  <cols>
    <col min="1" max="1" width="6.77734375" style="5" customWidth="1"/>
    <col min="2" max="2" width="13" style="5" bestFit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15396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1178" t="s">
        <v>188</v>
      </c>
      <c r="B4" s="1179" t="s">
        <v>16057</v>
      </c>
      <c r="C4" s="1179" t="s">
        <v>14876</v>
      </c>
      <c r="D4" s="1179" t="s">
        <v>190</v>
      </c>
      <c r="E4" s="1179" t="s">
        <v>15370</v>
      </c>
      <c r="F4" s="1179" t="s">
        <v>191</v>
      </c>
      <c r="G4" s="1179" t="s">
        <v>191</v>
      </c>
      <c r="H4" s="1179" t="s">
        <v>191</v>
      </c>
      <c r="I4" s="1179" t="s">
        <v>10531</v>
      </c>
      <c r="J4" s="1179" t="s">
        <v>15265</v>
      </c>
      <c r="K4" s="1180" t="s">
        <v>15238</v>
      </c>
      <c r="L4" s="1179" t="s">
        <v>15426</v>
      </c>
      <c r="M4" s="3047" t="s">
        <v>15363</v>
      </c>
      <c r="N4" s="1180" t="s">
        <v>15608</v>
      </c>
      <c r="O4" s="1784" t="s">
        <v>15553</v>
      </c>
      <c r="P4" s="1181" t="s">
        <v>16759</v>
      </c>
      <c r="Q4" s="1179" t="s">
        <v>363</v>
      </c>
      <c r="R4" s="1179">
        <f>IF(MID(RIGHT(S4,8),1,1)="M",2021,IF(MID(RIGHT(S4,8),1,1)="N",2022,IF(MID(RIGHT(S4,8),1,1)="P",2023,IF(MID(RIGHT(S4,8),1,1)="R",2024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2011</v>
      </c>
      <c r="S4" s="1179" t="s">
        <v>15359</v>
      </c>
      <c r="T4" s="1179">
        <v>1800</v>
      </c>
      <c r="U4" s="1343">
        <v>45618</v>
      </c>
      <c r="V4" s="1343">
        <v>45637</v>
      </c>
      <c r="W4" s="1183">
        <v>1500</v>
      </c>
      <c r="X4" s="1800">
        <v>2400</v>
      </c>
    </row>
    <row r="5" spans="1:24" ht="26.25" customHeight="1">
      <c r="A5" s="1185"/>
      <c r="B5" s="1186"/>
      <c r="C5" s="320" t="s">
        <v>15153</v>
      </c>
      <c r="D5" s="1186"/>
      <c r="E5" s="1186"/>
      <c r="F5" s="1186"/>
      <c r="G5" s="1186"/>
      <c r="H5" s="1186"/>
      <c r="I5" s="1186"/>
      <c r="J5" s="412" t="s">
        <v>15236</v>
      </c>
      <c r="K5" s="1373" t="s">
        <v>14882</v>
      </c>
      <c r="L5" s="961" t="s">
        <v>3603</v>
      </c>
      <c r="M5" s="3048"/>
      <c r="N5" s="73" t="s">
        <v>7287</v>
      </c>
      <c r="O5" s="1836"/>
      <c r="P5" s="1447"/>
      <c r="Q5" s="1186" t="s">
        <v>423</v>
      </c>
      <c r="R5" s="1186">
        <f>IF(MID(RIGHT(S5,8),1,1)="M",2021,IF(MID(RIGHT(S5,8),1,1)="N",2022,IF(MID(RIGHT(S5,8),1,1)="P",2023,IF(MID(RIGHT(S5,8),1,1)="R",2024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2011</v>
      </c>
      <c r="S5" s="1186" t="s">
        <v>15362</v>
      </c>
      <c r="T5" s="1186">
        <v>1800</v>
      </c>
      <c r="U5" s="1189">
        <v>45624</v>
      </c>
      <c r="V5" s="1189">
        <v>45656</v>
      </c>
      <c r="W5" s="1191" t="s">
        <v>16758</v>
      </c>
      <c r="X5" s="1192">
        <v>2050</v>
      </c>
    </row>
    <row r="6" spans="1:24" ht="26.25" customHeight="1">
      <c r="A6" s="1185"/>
      <c r="B6" s="1186"/>
      <c r="C6" s="1186" t="s">
        <v>12776</v>
      </c>
      <c r="D6" s="1186" t="s">
        <v>15230</v>
      </c>
      <c r="E6" s="1186"/>
      <c r="F6" s="1186"/>
      <c r="G6" s="1186"/>
      <c r="H6" s="1186"/>
      <c r="I6" s="1186"/>
      <c r="J6" s="1186" t="s">
        <v>15437</v>
      </c>
      <c r="K6" s="1188" t="s">
        <v>8649</v>
      </c>
      <c r="L6" s="1186"/>
      <c r="M6" s="3049"/>
      <c r="N6" s="73" t="s">
        <v>3907</v>
      </c>
      <c r="O6" s="1186"/>
      <c r="P6" s="1186"/>
      <c r="Q6" s="1186" t="s">
        <v>423</v>
      </c>
      <c r="R6" s="1186">
        <f>IF(MID(RIGHT(S6,8),1,1)="M",2021,IF(MID(RIGHT(S6,8),1,1)="N",2022,IF(MID(RIGHT(S6,8),1,1)="P",2023,IF(MID(RIGHT(S6,8),1,1)="R",2024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2014</v>
      </c>
      <c r="S6" s="1186" t="s">
        <v>15360</v>
      </c>
      <c r="T6" s="1186">
        <v>1800</v>
      </c>
      <c r="U6" s="1189">
        <v>45626</v>
      </c>
      <c r="V6" s="1189">
        <v>45661</v>
      </c>
      <c r="W6" s="1191"/>
      <c r="X6" s="1192"/>
    </row>
    <row r="7" spans="1:24" ht="26.25" customHeight="1">
      <c r="A7" s="1185"/>
      <c r="B7" s="1186"/>
      <c r="C7" s="1186" t="s">
        <v>12778</v>
      </c>
      <c r="D7" s="1186" t="s">
        <v>15230</v>
      </c>
      <c r="E7" s="1186"/>
      <c r="F7" s="1186"/>
      <c r="G7" s="1186"/>
      <c r="H7" s="1186"/>
      <c r="I7" s="1186"/>
      <c r="J7" s="1186"/>
      <c r="K7" s="1254" t="s">
        <v>2380</v>
      </c>
      <c r="L7" s="1186"/>
      <c r="M7" s="1872" t="s">
        <v>15364</v>
      </c>
      <c r="N7" s="73" t="s">
        <v>12674</v>
      </c>
      <c r="O7" s="1186"/>
      <c r="P7" s="1186"/>
      <c r="Q7" s="1186" t="s">
        <v>363</v>
      </c>
      <c r="R7" s="1186">
        <f>IF(MID(RIGHT(S7,8),1,1)="M",2021,IF(MID(RIGHT(S7,8),1,1)="N",2022,IF(MID(RIGHT(S7,8),1,1)="P",2023,IF(MID(RIGHT(S7,8),1,1)="R",2024,IF(MID(RIGHT(S7,8),1,1)="S",1995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2009</v>
      </c>
      <c r="S7" s="1186" t="s">
        <v>15361</v>
      </c>
      <c r="T7" s="1186">
        <v>2060</v>
      </c>
      <c r="U7" s="1189">
        <v>45627</v>
      </c>
      <c r="V7" s="1189">
        <v>45660</v>
      </c>
      <c r="W7" s="1191"/>
      <c r="X7" s="1192"/>
    </row>
    <row r="8" spans="1:24" ht="26.25" customHeight="1">
      <c r="A8" s="1185"/>
      <c r="B8" s="1186"/>
      <c r="C8" s="1186" t="s">
        <v>14286</v>
      </c>
      <c r="D8" s="1186" t="s">
        <v>191</v>
      </c>
      <c r="E8" s="1186"/>
      <c r="F8" s="1186"/>
      <c r="G8" s="1186"/>
      <c r="H8" s="1186"/>
      <c r="I8" s="1186"/>
      <c r="J8" s="1186" t="s">
        <v>15371</v>
      </c>
      <c r="K8" s="1186"/>
      <c r="L8" s="1186"/>
      <c r="M8" s="1836"/>
      <c r="N8" s="1186"/>
      <c r="O8" s="1186"/>
      <c r="P8" s="1186"/>
      <c r="Q8" s="1186"/>
      <c r="R8" s="1186"/>
      <c r="S8" s="1187" t="s">
        <v>546</v>
      </c>
      <c r="T8" s="1187">
        <v>3840</v>
      </c>
      <c r="U8" s="1190">
        <v>45628</v>
      </c>
      <c r="V8" s="1189">
        <v>45666</v>
      </c>
      <c r="W8" s="1191"/>
      <c r="X8" s="1192"/>
    </row>
    <row r="9" spans="1:24" ht="26.25" customHeight="1">
      <c r="A9" s="1185"/>
      <c r="B9" s="1186"/>
      <c r="C9" s="1186" t="s">
        <v>10098</v>
      </c>
      <c r="D9" s="1186" t="s">
        <v>191</v>
      </c>
      <c r="E9" s="1186"/>
      <c r="F9" s="1186"/>
      <c r="G9" s="1186"/>
      <c r="H9" s="1186"/>
      <c r="I9" s="1186"/>
      <c r="J9" s="1186" t="s">
        <v>15395</v>
      </c>
      <c r="K9" s="1186"/>
      <c r="L9" s="1186"/>
      <c r="M9" s="2559" t="s">
        <v>8709</v>
      </c>
      <c r="N9" s="2560"/>
      <c r="O9" s="2560"/>
      <c r="P9" s="2561"/>
      <c r="Q9" s="1186"/>
      <c r="R9" s="1186"/>
      <c r="S9" s="1187" t="s">
        <v>2472</v>
      </c>
      <c r="T9" s="1187">
        <f>SUM(T4:T8)</f>
        <v>11300</v>
      </c>
      <c r="U9" s="1189"/>
      <c r="V9" s="1190">
        <v>45667</v>
      </c>
      <c r="W9" s="1191"/>
      <c r="X9" s="1192"/>
    </row>
    <row r="10" spans="1:24" ht="26.25" customHeight="1" thickBot="1">
      <c r="A10" s="1193"/>
      <c r="B10" s="1194"/>
      <c r="C10" s="1194" t="s">
        <v>10099</v>
      </c>
      <c r="D10" s="1194" t="s">
        <v>4036</v>
      </c>
      <c r="E10" s="1194"/>
      <c r="F10" s="1194"/>
      <c r="G10" s="1194"/>
      <c r="H10" s="1194"/>
      <c r="I10" s="1194"/>
      <c r="J10" s="1194"/>
      <c r="K10" s="611" t="s">
        <v>15247</v>
      </c>
      <c r="L10" s="1194"/>
      <c r="M10" s="1194"/>
      <c r="N10" s="1195"/>
      <c r="O10" s="1195"/>
      <c r="P10" s="1196"/>
      <c r="Q10" s="1194"/>
      <c r="R10" s="1194"/>
      <c r="S10" s="1196"/>
      <c r="T10" s="1197"/>
      <c r="U10" s="1198"/>
      <c r="V10" s="1199"/>
      <c r="W10" s="1200"/>
      <c r="X10" s="1201"/>
    </row>
    <row r="12" spans="1:24" ht="26.25" customHeight="1" thickBot="1"/>
    <row r="13" spans="1:24" s="1375" customFormat="1" ht="26.25" customHeight="1">
      <c r="A13" s="1376" t="s">
        <v>9581</v>
      </c>
      <c r="B13" s="1377" t="s">
        <v>16057</v>
      </c>
      <c r="C13" s="1377" t="s">
        <v>15106</v>
      </c>
      <c r="D13" s="1377" t="s">
        <v>190</v>
      </c>
      <c r="E13" s="1377" t="s">
        <v>15394</v>
      </c>
      <c r="F13" s="1377" t="s">
        <v>191</v>
      </c>
      <c r="G13" s="1377" t="s">
        <v>191</v>
      </c>
      <c r="H13" s="1377" t="s">
        <v>191</v>
      </c>
      <c r="I13" s="1377" t="s">
        <v>10531</v>
      </c>
      <c r="J13" s="1378" t="s">
        <v>15436</v>
      </c>
      <c r="K13" s="1377" t="s">
        <v>15244</v>
      </c>
      <c r="L13" s="1377" t="s">
        <v>15673</v>
      </c>
      <c r="M13" s="1848" t="s">
        <v>15369</v>
      </c>
      <c r="N13" s="1378" t="s">
        <v>15441</v>
      </c>
      <c r="O13" s="1377" t="s">
        <v>15439</v>
      </c>
      <c r="P13" s="1526" t="s">
        <v>16759</v>
      </c>
      <c r="Q13" s="1377" t="s">
        <v>12583</v>
      </c>
      <c r="R13" s="536">
        <f>IF(MID(RIGHT(S13,8),1,1)="M",2021,IF(MID(RIGHT(S13,8),1,1)="N",2022,IF(MID(RIGHT(S13,8),1,1)="P",2023,IF(MID(RIGHT(S13,8),1,1)="R",2024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2011</v>
      </c>
      <c r="S13" s="536" t="s">
        <v>15365</v>
      </c>
      <c r="T13" s="1377">
        <v>1123</v>
      </c>
      <c r="U13" s="1504">
        <v>45618</v>
      </c>
      <c r="V13" s="1504">
        <v>45637</v>
      </c>
      <c r="W13" s="1415">
        <v>1500</v>
      </c>
      <c r="X13" s="1416">
        <v>2000</v>
      </c>
    </row>
    <row r="14" spans="1:24" s="1375" customFormat="1" ht="26.25" customHeight="1">
      <c r="A14" s="1381"/>
      <c r="B14" s="1382"/>
      <c r="C14" s="1432" t="s">
        <v>10713</v>
      </c>
      <c r="D14" s="1382"/>
      <c r="E14" s="1382"/>
      <c r="F14" s="1382"/>
      <c r="G14" s="1382"/>
      <c r="H14" s="1382"/>
      <c r="I14" s="1383" t="s">
        <v>3598</v>
      </c>
      <c r="J14" s="1417" t="s">
        <v>15246</v>
      </c>
      <c r="K14" s="1386" t="s">
        <v>15245</v>
      </c>
      <c r="L14" s="427" t="s">
        <v>3603</v>
      </c>
      <c r="M14" s="1385" t="s">
        <v>15440</v>
      </c>
      <c r="N14" s="73" t="s">
        <v>2432</v>
      </c>
      <c r="O14" s="1385"/>
      <c r="P14" s="1386"/>
      <c r="Q14" s="1382" t="s">
        <v>12583</v>
      </c>
      <c r="R14" s="606">
        <f>IF(MID(RIGHT(S14,8),1,1)="M",2021,IF(MID(RIGHT(S14,8),1,1)="N",2022,IF(MID(RIGHT(S14,8),1,1)="P",2023,IF(MID(RIGHT(S14,8),1,1)="R",2024,IF(MID(RIGHT(S14,8),1,1)="S",1995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2009</v>
      </c>
      <c r="S14" s="1382" t="s">
        <v>15366</v>
      </c>
      <c r="T14" s="1382">
        <v>1700</v>
      </c>
      <c r="U14" s="1387">
        <v>45624</v>
      </c>
      <c r="V14" s="1387">
        <v>45656</v>
      </c>
      <c r="W14" s="1472" t="s">
        <v>16758</v>
      </c>
      <c r="X14" s="1853" t="s">
        <v>16757</v>
      </c>
    </row>
    <row r="15" spans="1:24" s="1375" customFormat="1" ht="26.25" customHeight="1">
      <c r="A15" s="1381"/>
      <c r="B15" s="1382"/>
      <c r="C15" s="1391" t="s">
        <v>12775</v>
      </c>
      <c r="D15" s="1382" t="s">
        <v>15248</v>
      </c>
      <c r="E15" s="1382"/>
      <c r="F15" s="1382"/>
      <c r="G15" s="1382"/>
      <c r="H15" s="1382"/>
      <c r="I15" s="1382"/>
      <c r="J15" s="1384" t="s">
        <v>15437</v>
      </c>
      <c r="K15" s="1385" t="s">
        <v>15249</v>
      </c>
      <c r="L15" s="1385"/>
      <c r="M15" s="1385" t="s">
        <v>15368</v>
      </c>
      <c r="N15" s="73" t="s">
        <v>3907</v>
      </c>
      <c r="O15" s="1385"/>
      <c r="P15" s="1385"/>
      <c r="Q15" s="1382" t="s">
        <v>15401</v>
      </c>
      <c r="R15" s="606">
        <f>IF(MID(RIGHT(S15,8),1,1)="M",2021,IF(MID(RIGHT(S15,8),1,1)="N",2022,IF(MID(RIGHT(S15,8),1,1)="P",2023,IF(MID(RIGHT(S15,8),1,1)="R",2024,IF(MID(RIGHT(S15,8),1,1)="S",1995,IF(MID(RIGHT(S15,8),1,1)="T",1996,IF(MID(RIGHT(S15,8),1,1)="V",1997,IF(MID(RIGHT(S15,8),1,1)="W",1998,IF(MID(RIGHT(S15,8),1,1)="X",1999,IF(MID(RIGHT(S15,8),1,1)="Y",2000,IF(MID(RIGHT(S15,8),1,1)="1",2001,IF(MID(RIGHT(S15,8),1,1)="2",2002,IF(MID(RIGHT(S15,8),1,1)="3",2003,IF(MID(RIGHT(S15,8),1,1)="4",2004,IF(MID(RIGHT(S15,8),1,1)="5",2005,IF(MID(RIGHT(S15,8),1,1)="6",2006,IF(MID(RIGHT(S15,8),1,1)="7",2007,IF(MID(RIGHT(S15,8),1,1)="8",2008,IF(MID(RIGHT(S15,8),1,1)="9",2009,IF(MID(RIGHT(S15,8),1,1)="A",2010,IF(MID(RIGHT(S15,8),1,1)="B",2011,IF(MID(RIGHT(S15,8),1,1)="C",2012,IF(MID(RIGHT(S15,8),1,1)="D",2013,IF(MID(RIGHT(S15,8),1,1)="E",2014,IF(MID(RIGHT(S15,8),1,1)="F",2015,IF(MID(RIGHT(S15,8),1,1)="G",2016,IF(MID(RIGHT(S15,8),1,1)="H",2017,IF(MID(RIGHT(S15,8),1,1)="J",2018,IF(MID(RIGHT(S15,8),1,1)="K",2019,IF(MID(RIGHT(S15,8),1,1)="L",2020,""))))))))))))))))))))))))))))))</f>
        <v>2009</v>
      </c>
      <c r="S15" s="1382" t="s">
        <v>15367</v>
      </c>
      <c r="T15" s="1382">
        <v>2500</v>
      </c>
      <c r="U15" s="1387">
        <v>45626</v>
      </c>
      <c r="V15" s="1387">
        <v>45661</v>
      </c>
      <c r="W15" s="1472"/>
      <c r="X15" s="1390"/>
    </row>
    <row r="16" spans="1:24" s="1375" customFormat="1" ht="26.25" customHeight="1">
      <c r="A16" s="1381"/>
      <c r="B16" s="1382"/>
      <c r="C16" s="1391" t="s">
        <v>12777</v>
      </c>
      <c r="D16" s="1382" t="s">
        <v>15248</v>
      </c>
      <c r="E16" s="1382"/>
      <c r="F16" s="1382"/>
      <c r="G16" s="1382"/>
      <c r="H16" s="1382"/>
      <c r="I16" s="1382"/>
      <c r="J16" s="1384"/>
      <c r="K16" s="1385" t="s">
        <v>9460</v>
      </c>
      <c r="L16" s="1385"/>
      <c r="M16" s="1385" t="s">
        <v>15390</v>
      </c>
      <c r="N16" s="73" t="s">
        <v>12674</v>
      </c>
      <c r="O16" s="1385"/>
      <c r="P16" s="1385"/>
      <c r="Q16" s="1382" t="s">
        <v>15389</v>
      </c>
      <c r="R16" s="606">
        <f>IF(MID(RIGHT(S16,8),1,1)="M",2021,IF(MID(RIGHT(S16,8),1,1)="N",2022,IF(MID(RIGHT(S16,8),1,1)="P",2023,IF(MID(RIGHT(S16,8),1,1)="R",2024,IF(MID(RIGHT(S16,8),1,1)="S",1995,IF(MID(RIGHT(S16,8),1,1)="T",1996,IF(MID(RIGHT(S16,8),1,1)="V",1997,IF(MID(RIGHT(S16,8),1,1)="W",1998,IF(MID(RIGHT(S16,8),1,1)="X",1999,IF(MID(RIGHT(S16,8),1,1)="Y",2000,IF(MID(RIGHT(S16,8),1,1)="1",2001,IF(MID(RIGHT(S16,8),1,1)="2",2002,IF(MID(RIGHT(S16,8),1,1)="3",2003,IF(MID(RIGHT(S16,8),1,1)="4",2004,IF(MID(RIGHT(S16,8),1,1)="5",2005,IF(MID(RIGHT(S16,8),1,1)="6",2006,IF(MID(RIGHT(S16,8),1,1)="7",2007,IF(MID(RIGHT(S16,8),1,1)="8",2008,IF(MID(RIGHT(S16,8),1,1)="9",2009,IF(MID(RIGHT(S16,8),1,1)="A",2010,IF(MID(RIGHT(S16,8),1,1)="B",2011,IF(MID(RIGHT(S16,8),1,1)="C",2012,IF(MID(RIGHT(S16,8),1,1)="D",2013,IF(MID(RIGHT(S16,8),1,1)="E",2014,IF(MID(RIGHT(S16,8),1,1)="F",2015,IF(MID(RIGHT(S16,8),1,1)="G",2016,IF(MID(RIGHT(S16,8),1,1)="H",2017,IF(MID(RIGHT(S16,8),1,1)="J",2018,IF(MID(RIGHT(S16,8),1,1)="K",2019,IF(MID(RIGHT(S16,8),1,1)="L",2020,""))))))))))))))))))))))))))))))</f>
        <v>2009</v>
      </c>
      <c r="S16" s="1382" t="s">
        <v>15388</v>
      </c>
      <c r="T16" s="1382">
        <v>1630</v>
      </c>
      <c r="U16" s="1387">
        <v>45627</v>
      </c>
      <c r="V16" s="1387">
        <v>45660</v>
      </c>
      <c r="W16" s="1472"/>
      <c r="X16" s="1390"/>
    </row>
    <row r="17" spans="1:24" s="1375" customFormat="1" ht="26.25" customHeight="1">
      <c r="A17" s="1381"/>
      <c r="B17" s="1382"/>
      <c r="C17" s="1420" t="s">
        <v>14286</v>
      </c>
      <c r="D17" s="1382" t="s">
        <v>4036</v>
      </c>
      <c r="E17" s="1382"/>
      <c r="F17" s="1382"/>
      <c r="G17" s="1382"/>
      <c r="H17" s="1382"/>
      <c r="I17" s="1382"/>
      <c r="J17" s="1384" t="s">
        <v>15402</v>
      </c>
      <c r="K17" s="1422"/>
      <c r="L17" s="1385"/>
      <c r="M17" s="1385"/>
      <c r="N17" s="1404"/>
      <c r="O17" s="1385"/>
      <c r="P17" s="1386"/>
      <c r="Q17" s="1382"/>
      <c r="R17" s="606"/>
      <c r="S17" s="1392" t="s">
        <v>9583</v>
      </c>
      <c r="T17" s="1392">
        <v>3700</v>
      </c>
      <c r="U17" s="1388">
        <v>45628</v>
      </c>
      <c r="V17" s="1387">
        <v>45666</v>
      </c>
      <c r="W17" s="1389"/>
      <c r="X17" s="1390"/>
    </row>
    <row r="18" spans="1:24" s="1375" customFormat="1" ht="26.25" customHeight="1">
      <c r="A18" s="1418"/>
      <c r="B18" s="1419"/>
      <c r="C18" s="1420" t="s">
        <v>10098</v>
      </c>
      <c r="D18" s="1382" t="s">
        <v>4036</v>
      </c>
      <c r="E18" s="1419"/>
      <c r="F18" s="1419"/>
      <c r="G18" s="1419"/>
      <c r="H18" s="1419"/>
      <c r="I18" s="1419"/>
      <c r="J18" s="1421" t="s">
        <v>15461</v>
      </c>
      <c r="K18" s="1422"/>
      <c r="L18" s="1422"/>
      <c r="M18" s="2559" t="s">
        <v>8709</v>
      </c>
      <c r="N18" s="2560"/>
      <c r="O18" s="2560"/>
      <c r="P18" s="2561"/>
      <c r="Q18" s="1419"/>
      <c r="R18" s="1382"/>
      <c r="S18" s="1425" t="s">
        <v>2472</v>
      </c>
      <c r="T18" s="1425">
        <f>SUM(T13:T17)</f>
        <v>10653</v>
      </c>
      <c r="U18" s="1427"/>
      <c r="V18" s="1427">
        <v>45667</v>
      </c>
      <c r="W18" s="1428"/>
      <c r="X18" s="1429"/>
    </row>
    <row r="19" spans="1:24" s="1375" customFormat="1" ht="26.25" customHeight="1" thickBot="1">
      <c r="A19" s="1393"/>
      <c r="B19" s="1394"/>
      <c r="C19" s="1394" t="s">
        <v>10099</v>
      </c>
      <c r="D19" s="1394" t="s">
        <v>4036</v>
      </c>
      <c r="E19" s="1394"/>
      <c r="F19" s="1394"/>
      <c r="G19" s="1394"/>
      <c r="H19" s="1394"/>
      <c r="I19" s="1394"/>
      <c r="J19" s="1395" t="s">
        <v>15737</v>
      </c>
      <c r="K19" s="611" t="s">
        <v>15247</v>
      </c>
      <c r="L19" s="1396"/>
      <c r="M19" s="1396"/>
      <c r="N19" s="1411"/>
      <c r="O19" s="1396"/>
      <c r="P19" s="1397"/>
      <c r="Q19" s="1394"/>
      <c r="R19" s="1258"/>
      <c r="S19" s="1398"/>
      <c r="T19" s="1398"/>
      <c r="U19" s="1399"/>
      <c r="V19" s="1400"/>
      <c r="W19" s="1401"/>
      <c r="X19" s="1402"/>
    </row>
    <row r="20" spans="1:24" ht="26.2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51"/>
      <c r="L20" s="4"/>
      <c r="M20" s="4"/>
      <c r="N20" s="451"/>
      <c r="O20" s="451"/>
      <c r="P20" s="452"/>
      <c r="Q20" s="4"/>
      <c r="R20" s="4"/>
      <c r="S20" s="4"/>
      <c r="T20" s="4"/>
      <c r="U20" s="453"/>
      <c r="V20" s="454"/>
      <c r="W20" s="455"/>
      <c r="X20" s="455"/>
    </row>
    <row r="21" spans="1:24" ht="26.25" customHeight="1" thickBot="1"/>
    <row r="22" spans="1:24" ht="26.25" customHeight="1">
      <c r="A22" s="874" t="s">
        <v>188</v>
      </c>
      <c r="B22" s="875" t="s">
        <v>16057</v>
      </c>
      <c r="C22" s="875" t="s">
        <v>15059</v>
      </c>
      <c r="D22" s="875" t="s">
        <v>190</v>
      </c>
      <c r="E22" s="875" t="s">
        <v>15508</v>
      </c>
      <c r="F22" s="875" t="s">
        <v>191</v>
      </c>
      <c r="G22" s="875" t="s">
        <v>191</v>
      </c>
      <c r="H22" s="875" t="s">
        <v>191</v>
      </c>
      <c r="I22" s="875" t="s">
        <v>10574</v>
      </c>
      <c r="J22" s="875" t="s">
        <v>15265</v>
      </c>
      <c r="K22" s="876" t="s">
        <v>15237</v>
      </c>
      <c r="L22" s="875" t="s">
        <v>15605</v>
      </c>
      <c r="M22" s="2922" t="s">
        <v>15506</v>
      </c>
      <c r="N22" s="876" t="s">
        <v>15724</v>
      </c>
      <c r="O22" s="876">
        <v>591449</v>
      </c>
      <c r="P22" s="1805" t="s">
        <v>16500</v>
      </c>
      <c r="Q22" s="875" t="s">
        <v>363</v>
      </c>
      <c r="R22" s="875">
        <f>IF(MID(RIGHT(S22,8),1,1)="M",2021,IF(MID(RIGHT(S22,8),1,1)="N",2022,IF(MID(RIGHT(S22,8),1,1)="P",2023,IF(MID(RIGHT(S22,8),1,1)="R",2024,IF(MID(RIGHT(S22,8),1,1)="S",1995,IF(MID(RIGHT(S22,8),1,1)="T",1996,IF(MID(RIGHT(S22,8),1,1)="V",1997,IF(MID(RIGHT(S22,8),1,1)="W",1998,IF(MID(RIGHT(S22,8),1,1)="X",1999,IF(MID(RIGHT(S22,8),1,1)="Y",2000,IF(MID(RIGHT(S22,8),1,1)="1",2001,IF(MID(RIGHT(S22,8),1,1)="2",2002,IF(MID(RIGHT(S22,8),1,1)="3",2003,IF(MID(RIGHT(S22,8),1,1)="4",2004,IF(MID(RIGHT(S22,8),1,1)="5",2005,IF(MID(RIGHT(S22,8),1,1)="6",2006,IF(MID(RIGHT(S22,8),1,1)="7",2007,IF(MID(RIGHT(S22,8),1,1)="8",2008,IF(MID(RIGHT(S22,8),1,1)="9",2009,IF(MID(RIGHT(S22,8),1,1)="A",2010,IF(MID(RIGHT(S22,8),1,1)="B",2011,IF(MID(RIGHT(S22,8),1,1)="C",2012,IF(MID(RIGHT(S22,8),1,1)="D",2013,IF(MID(RIGHT(S22,8),1,1)="E",2014,IF(MID(RIGHT(S22,8),1,1)="F",2015,IF(MID(RIGHT(S22,8),1,1)="G",2016,IF(MID(RIGHT(S22,8),1,1)="H",2017,IF(MID(RIGHT(S22,8),1,1)="J",2018,IF(MID(RIGHT(S22,8),1,1)="K",2019,IF(MID(RIGHT(S22,8),1,1)="L",2020,""))))))))))))))))))))))))))))))</f>
        <v>2020</v>
      </c>
      <c r="S22" s="875" t="s">
        <v>15502</v>
      </c>
      <c r="T22" s="875">
        <v>2120</v>
      </c>
      <c r="U22" s="878">
        <v>45623</v>
      </c>
      <c r="V22" s="878">
        <v>45656</v>
      </c>
      <c r="W22" s="879">
        <v>1500</v>
      </c>
      <c r="X22" s="880">
        <v>2000</v>
      </c>
    </row>
    <row r="23" spans="1:24" ht="26.25" customHeight="1">
      <c r="A23" s="1759"/>
      <c r="B23" s="1755"/>
      <c r="C23" s="320" t="s">
        <v>15239</v>
      </c>
      <c r="D23" s="1755"/>
      <c r="E23" s="1755"/>
      <c r="F23" s="1755"/>
      <c r="G23" s="1755"/>
      <c r="H23" s="1755"/>
      <c r="I23" s="1755" t="s">
        <v>3598</v>
      </c>
      <c r="J23" s="412" t="s">
        <v>15267</v>
      </c>
      <c r="K23" s="884" t="s">
        <v>211</v>
      </c>
      <c r="L23" s="427" t="s">
        <v>3603</v>
      </c>
      <c r="M23" s="2923"/>
      <c r="N23" s="73" t="s">
        <v>2432</v>
      </c>
      <c r="O23" s="882"/>
      <c r="P23" s="1760"/>
      <c r="Q23" s="882" t="s">
        <v>377</v>
      </c>
      <c r="R23" s="882">
        <f>IF(MID(RIGHT(S23,8),1,1)="M",2021,IF(MID(RIGHT(S23,8),1,1)="N",2022,IF(MID(RIGHT(S23,8),1,1)="P",2023,IF(MID(RIGHT(S23,8),1,1)="R",2024,IF(MID(RIGHT(S23,8),1,1)="S",1995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2020</v>
      </c>
      <c r="S23" s="882" t="s">
        <v>15504</v>
      </c>
      <c r="T23" s="882">
        <v>1740</v>
      </c>
      <c r="U23" s="891">
        <v>45622</v>
      </c>
      <c r="V23" s="1761">
        <v>45654</v>
      </c>
      <c r="W23" s="1762" t="s">
        <v>16456</v>
      </c>
      <c r="X23" s="2066" t="s">
        <v>15091</v>
      </c>
    </row>
    <row r="24" spans="1:24" ht="26.25" customHeight="1">
      <c r="A24" s="881"/>
      <c r="B24" s="882"/>
      <c r="C24" s="882" t="s">
        <v>12775</v>
      </c>
      <c r="D24" s="882" t="s">
        <v>15270</v>
      </c>
      <c r="E24" s="882"/>
      <c r="F24" s="882"/>
      <c r="G24" s="882"/>
      <c r="H24" s="882"/>
      <c r="I24" s="882" t="s">
        <v>15067</v>
      </c>
      <c r="J24" s="882"/>
      <c r="K24" s="889" t="s">
        <v>8973</v>
      </c>
      <c r="L24" s="882"/>
      <c r="M24" s="2924"/>
      <c r="N24" s="73" t="s">
        <v>3073</v>
      </c>
      <c r="O24" s="882"/>
      <c r="P24" s="882"/>
      <c r="Q24" s="882" t="s">
        <v>377</v>
      </c>
      <c r="R24" s="882">
        <f>IF(MID(RIGHT(S24,8),1,1)="M",2021,IF(MID(RIGHT(S24,8),1,1)="N",2022,IF(MID(RIGHT(S24,8),1,1)="P",2023,IF(MID(RIGHT(S24,8),1,1)="R",2024,IF(MID(RIGHT(S24,8),1,1)="S",1995,IF(MID(RIGHT(S24,8),1,1)="T",1996,IF(MID(RIGHT(S24,8),1,1)="V",1997,IF(MID(RIGHT(S24,8),1,1)="W",1998,IF(MID(RIGHT(S24,8),1,1)="X",1999,IF(MID(RIGHT(S24,8),1,1)="Y",2000,IF(MID(RIGHT(S24,8),1,1)="1",2001,IF(MID(RIGHT(S24,8),1,1)="2",2002,IF(MID(RIGHT(S24,8),1,1)="3",2003,IF(MID(RIGHT(S24,8),1,1)="4",2004,IF(MID(RIGHT(S24,8),1,1)="5",2005,IF(MID(RIGHT(S24,8),1,1)="6",2006,IF(MID(RIGHT(S24,8),1,1)="7",2007,IF(MID(RIGHT(S24,8),1,1)="8",2008,IF(MID(RIGHT(S24,8),1,1)="9",2009,IF(MID(RIGHT(S24,8),1,1)="A",2010,IF(MID(RIGHT(S24,8),1,1)="B",2011,IF(MID(RIGHT(S24,8),1,1)="C",2012,IF(MID(RIGHT(S24,8),1,1)="D",2013,IF(MID(RIGHT(S24,8),1,1)="E",2014,IF(MID(RIGHT(S24,8),1,1)="F",2015,IF(MID(RIGHT(S24,8),1,1)="G",2016,IF(MID(RIGHT(S24,8),1,1)="H",2017,IF(MID(RIGHT(S24,8),1,1)="J",2018,IF(MID(RIGHT(S24,8),1,1)="K",2019,IF(MID(RIGHT(S24,8),1,1)="L",2020,""))))))))))))))))))))))))))))))</f>
        <v>2020</v>
      </c>
      <c r="S24" s="882" t="s">
        <v>15505</v>
      </c>
      <c r="T24" s="882">
        <v>1730</v>
      </c>
      <c r="U24" s="891">
        <v>45624</v>
      </c>
      <c r="V24" s="891">
        <v>45661</v>
      </c>
      <c r="W24" s="911"/>
      <c r="X24" s="2067"/>
    </row>
    <row r="25" spans="1:24" ht="26.25" customHeight="1">
      <c r="A25" s="881"/>
      <c r="B25" s="882"/>
      <c r="C25" s="882" t="s">
        <v>12778</v>
      </c>
      <c r="D25" s="882" t="s">
        <v>191</v>
      </c>
      <c r="E25" s="882"/>
      <c r="F25" s="882"/>
      <c r="G25" s="882"/>
      <c r="H25" s="882"/>
      <c r="I25" s="882"/>
      <c r="J25" s="882" t="s">
        <v>15266</v>
      </c>
      <c r="K25" s="889" t="s">
        <v>9460</v>
      </c>
      <c r="L25" s="882"/>
      <c r="M25" s="882" t="s">
        <v>15507</v>
      </c>
      <c r="N25" s="73" t="s">
        <v>14914</v>
      </c>
      <c r="O25" s="882" t="s">
        <v>15490</v>
      </c>
      <c r="P25" s="882"/>
      <c r="Q25" s="882" t="s">
        <v>375</v>
      </c>
      <c r="R25" s="882">
        <f>IF(MID(RIGHT(S25,8),1,1)="M",2021,IF(MID(RIGHT(S25,8),1,1)="N",2022,IF(MID(RIGHT(S25,8),1,1)="P",2023,IF(MID(RIGHT(S25,8),1,1)="R",2024,IF(MID(RIGHT(S25,8),1,1)="S",1995,IF(MID(RIGHT(S25,8),1,1)="T",1996,IF(MID(RIGHT(S25,8),1,1)="V",1997,IF(MID(RIGHT(S25,8),1,1)="W",1998,IF(MID(RIGHT(S25,8),1,1)="X",1999,IF(MID(RIGHT(S25,8),1,1)="Y",2000,IF(MID(RIGHT(S25,8),1,1)="1",2001,IF(MID(RIGHT(S25,8),1,1)="2",2002,IF(MID(RIGHT(S25,8),1,1)="3",2003,IF(MID(RIGHT(S25,8),1,1)="4",2004,IF(MID(RIGHT(S25,8),1,1)="5",2005,IF(MID(RIGHT(S25,8),1,1)="6",2006,IF(MID(RIGHT(S25,8),1,1)="7",2007,IF(MID(RIGHT(S25,8),1,1)="8",2008,IF(MID(RIGHT(S25,8),1,1)="9",2009,IF(MID(RIGHT(S25,8),1,1)="A",2010,IF(MID(RIGHT(S25,8),1,1)="B",2011,IF(MID(RIGHT(S25,8),1,1)="C",2012,IF(MID(RIGHT(S25,8),1,1)="D",2013,IF(MID(RIGHT(S25,8),1,1)="E",2014,IF(MID(RIGHT(S25,8),1,1)="F",2015,IF(MID(RIGHT(S25,8),1,1)="G",2016,IF(MID(RIGHT(S25,8),1,1)="H",2017,IF(MID(RIGHT(S25,8),1,1)="J",2018,IF(MID(RIGHT(S25,8),1,1)="K",2019,IF(MID(RIGHT(S25,8),1,1)="L",2020,""))))))))))))))))))))))))))))))</f>
        <v>2021</v>
      </c>
      <c r="S25" s="882" t="s">
        <v>15503</v>
      </c>
      <c r="T25" s="882">
        <v>1530</v>
      </c>
      <c r="U25" s="891">
        <v>45626</v>
      </c>
      <c r="V25" s="891">
        <v>45660</v>
      </c>
      <c r="W25" s="911"/>
      <c r="X25" s="2067" t="s">
        <v>15470</v>
      </c>
    </row>
    <row r="26" spans="1:24" ht="26.25" customHeight="1">
      <c r="A26" s="881"/>
      <c r="B26" s="882"/>
      <c r="C26" s="882" t="s">
        <v>13047</v>
      </c>
      <c r="D26" s="882" t="s">
        <v>191</v>
      </c>
      <c r="E26" s="882"/>
      <c r="F26" s="882"/>
      <c r="G26" s="882"/>
      <c r="H26" s="882"/>
      <c r="I26" s="882"/>
      <c r="J26" s="882" t="s">
        <v>15525</v>
      </c>
      <c r="K26" s="890"/>
      <c r="L26" s="882"/>
      <c r="M26" s="882"/>
      <c r="N26" s="882"/>
      <c r="O26" s="882"/>
      <c r="P26" s="882"/>
      <c r="Q26" s="882"/>
      <c r="R26" s="882"/>
      <c r="S26" s="883" t="s">
        <v>189</v>
      </c>
      <c r="T26" s="883">
        <v>3700</v>
      </c>
      <c r="U26" s="891">
        <v>45627</v>
      </c>
      <c r="V26" s="885">
        <v>45666</v>
      </c>
      <c r="W26" s="887"/>
      <c r="X26" s="2067" t="s">
        <v>15614</v>
      </c>
    </row>
    <row r="27" spans="1:24" ht="26.25" customHeight="1">
      <c r="A27" s="881"/>
      <c r="B27" s="882"/>
      <c r="C27" s="882" t="s">
        <v>10098</v>
      </c>
      <c r="D27" s="882" t="s">
        <v>191</v>
      </c>
      <c r="E27" s="882"/>
      <c r="F27" s="882"/>
      <c r="G27" s="882"/>
      <c r="H27" s="882"/>
      <c r="I27" s="882"/>
      <c r="J27" s="882" t="s">
        <v>15558</v>
      </c>
      <c r="K27" s="890"/>
      <c r="L27" s="882"/>
      <c r="M27" s="2559" t="s">
        <v>8709</v>
      </c>
      <c r="N27" s="2560"/>
      <c r="O27" s="2560"/>
      <c r="P27" s="2561"/>
      <c r="Q27" s="882"/>
      <c r="R27" s="882"/>
      <c r="S27" s="883" t="s">
        <v>2472</v>
      </c>
      <c r="T27" s="883">
        <f>SUM(T22:T26)</f>
        <v>10820</v>
      </c>
      <c r="U27" s="885">
        <v>45628</v>
      </c>
      <c r="V27" s="891"/>
      <c r="W27" s="887"/>
      <c r="X27" s="2067"/>
    </row>
    <row r="28" spans="1:24" ht="26.25" customHeight="1" thickBot="1">
      <c r="A28" s="892"/>
      <c r="B28" s="893"/>
      <c r="C28" s="893" t="s">
        <v>10099</v>
      </c>
      <c r="D28" s="893" t="s">
        <v>4036</v>
      </c>
      <c r="E28" s="893"/>
      <c r="F28" s="893"/>
      <c r="G28" s="893"/>
      <c r="H28" s="893"/>
      <c r="I28" s="893"/>
      <c r="J28" s="893"/>
      <c r="K28" s="611" t="s">
        <v>15375</v>
      </c>
      <c r="L28" s="893"/>
      <c r="M28" s="893"/>
      <c r="N28" s="894"/>
      <c r="O28" s="894"/>
      <c r="P28" s="895"/>
      <c r="Q28" s="893"/>
      <c r="R28" s="893"/>
      <c r="S28" s="896"/>
      <c r="T28" s="896"/>
      <c r="U28" s="897"/>
      <c r="V28" s="898"/>
      <c r="W28" s="899"/>
      <c r="X28" s="2068"/>
    </row>
    <row r="29" spans="1:24" ht="26.25" customHeight="1">
      <c r="A29" s="874" t="s">
        <v>188</v>
      </c>
      <c r="B29" s="875" t="s">
        <v>16057</v>
      </c>
      <c r="C29" s="875" t="s">
        <v>15059</v>
      </c>
      <c r="D29" s="875" t="s">
        <v>190</v>
      </c>
      <c r="E29" s="875" t="s">
        <v>15508</v>
      </c>
      <c r="F29" s="875" t="s">
        <v>191</v>
      </c>
      <c r="G29" s="875" t="s">
        <v>191</v>
      </c>
      <c r="H29" s="875" t="s">
        <v>191</v>
      </c>
      <c r="I29" s="875" t="s">
        <v>10574</v>
      </c>
      <c r="J29" s="875" t="s">
        <v>15265</v>
      </c>
      <c r="K29" s="876" t="s">
        <v>15237</v>
      </c>
      <c r="L29" s="875" t="s">
        <v>15667</v>
      </c>
      <c r="M29" s="2922" t="s">
        <v>15513</v>
      </c>
      <c r="N29" s="876" t="s">
        <v>15738</v>
      </c>
      <c r="O29" s="876">
        <v>589068</v>
      </c>
      <c r="P29" s="1805" t="s">
        <v>16500</v>
      </c>
      <c r="Q29" s="875" t="s">
        <v>363</v>
      </c>
      <c r="R29" s="875">
        <f>IF(MID(RIGHT(S29,8),1,1)="M",2021,IF(MID(RIGHT(S29,8),1,1)="N",2022,IF(MID(RIGHT(S29,8),1,1)="P",2023,IF(MID(RIGHT(S29,8),1,1)="R",2024,IF(MID(RIGHT(S29,8),1,1)="S",1995,IF(MID(RIGHT(S29,8),1,1)="T",1996,IF(MID(RIGHT(S29,8),1,1)="V",1997,IF(MID(RIGHT(S29,8),1,1)="W",1998,IF(MID(RIGHT(S29,8),1,1)="X",1999,IF(MID(RIGHT(S29,8),1,1)="Y",2000,IF(MID(RIGHT(S29,8),1,1)="1",2001,IF(MID(RIGHT(S29,8),1,1)="2",2002,IF(MID(RIGHT(S29,8),1,1)="3",2003,IF(MID(RIGHT(S29,8),1,1)="4",2004,IF(MID(RIGHT(S29,8),1,1)="5",2005,IF(MID(RIGHT(S29,8),1,1)="6",2006,IF(MID(RIGHT(S29,8),1,1)="7",2007,IF(MID(RIGHT(S29,8),1,1)="8",2008,IF(MID(RIGHT(S29,8),1,1)="9",2009,IF(MID(RIGHT(S29,8),1,1)="A",2010,IF(MID(RIGHT(S29,8),1,1)="B",2011,IF(MID(RIGHT(S29,8),1,1)="C",2012,IF(MID(RIGHT(S29,8),1,1)="D",2013,IF(MID(RIGHT(S29,8),1,1)="E",2014,IF(MID(RIGHT(S29,8),1,1)="F",2015,IF(MID(RIGHT(S29,8),1,1)="G",2016,IF(MID(RIGHT(S29,8),1,1)="H",2017,IF(MID(RIGHT(S29,8),1,1)="J",2018,IF(MID(RIGHT(S29,8),1,1)="K",2019,IF(MID(RIGHT(S29,8),1,1)="L",2020,""))))))))))))))))))))))))))))))</f>
        <v>2020</v>
      </c>
      <c r="S29" s="875" t="s">
        <v>15509</v>
      </c>
      <c r="T29" s="875">
        <v>2120</v>
      </c>
      <c r="U29" s="878">
        <v>45623</v>
      </c>
      <c r="V29" s="878">
        <v>45656</v>
      </c>
      <c r="W29" s="879">
        <v>1500</v>
      </c>
      <c r="X29" s="880">
        <v>2000</v>
      </c>
    </row>
    <row r="30" spans="1:24" ht="26.25" customHeight="1">
      <c r="A30" s="1759"/>
      <c r="B30" s="1755"/>
      <c r="C30" s="320" t="s">
        <v>15239</v>
      </c>
      <c r="D30" s="1755"/>
      <c r="E30" s="1755"/>
      <c r="F30" s="1755"/>
      <c r="G30" s="1755"/>
      <c r="H30" s="1755"/>
      <c r="I30" s="1755" t="s">
        <v>3598</v>
      </c>
      <c r="J30" s="412" t="s">
        <v>15268</v>
      </c>
      <c r="K30" s="884" t="s">
        <v>211</v>
      </c>
      <c r="L30" s="427" t="s">
        <v>3603</v>
      </c>
      <c r="M30" s="2923"/>
      <c r="N30" s="73" t="s">
        <v>2432</v>
      </c>
      <c r="O30" s="882"/>
      <c r="P30" s="1760"/>
      <c r="Q30" s="882" t="s">
        <v>375</v>
      </c>
      <c r="R30" s="882">
        <f>IF(MID(RIGHT(S30,8),1,1)="M",2021,IF(MID(RIGHT(S30,8),1,1)="N",2022,IF(MID(RIGHT(S30,8),1,1)="P",2023,IF(MID(RIGHT(S30,8),1,1)="R",2024,IF(MID(RIGHT(S30,8),1,1)="S",1995,IF(MID(RIGHT(S30,8),1,1)="T",1996,IF(MID(RIGHT(S30,8),1,1)="V",1997,IF(MID(RIGHT(S30,8),1,1)="W",1998,IF(MID(RIGHT(S30,8),1,1)="X",1999,IF(MID(RIGHT(S30,8),1,1)="Y",2000,IF(MID(RIGHT(S30,8),1,1)="1",2001,IF(MID(RIGHT(S30,8),1,1)="2",2002,IF(MID(RIGHT(S30,8),1,1)="3",2003,IF(MID(RIGHT(S30,8),1,1)="4",2004,IF(MID(RIGHT(S30,8),1,1)="5",2005,IF(MID(RIGHT(S30,8),1,1)="6",2006,IF(MID(RIGHT(S30,8),1,1)="7",2007,IF(MID(RIGHT(S30,8),1,1)="8",2008,IF(MID(RIGHT(S30,8),1,1)="9",2009,IF(MID(RIGHT(S30,8),1,1)="A",2010,IF(MID(RIGHT(S30,8),1,1)="B",2011,IF(MID(RIGHT(S30,8),1,1)="C",2012,IF(MID(RIGHT(S30,8),1,1)="D",2013,IF(MID(RIGHT(S30,8),1,1)="E",2014,IF(MID(RIGHT(S30,8),1,1)="F",2015,IF(MID(RIGHT(S30,8),1,1)="G",2016,IF(MID(RIGHT(S30,8),1,1)="H",2017,IF(MID(RIGHT(S30,8),1,1)="J",2018,IF(MID(RIGHT(S30,8),1,1)="K",2019,IF(MID(RIGHT(S30,8),1,1)="L",2020,""))))))))))))))))))))))))))))))</f>
        <v>2021</v>
      </c>
      <c r="S30" s="882" t="s">
        <v>15510</v>
      </c>
      <c r="T30" s="882">
        <v>1530</v>
      </c>
      <c r="U30" s="891">
        <v>45622</v>
      </c>
      <c r="V30" s="1761">
        <v>45654</v>
      </c>
      <c r="W30" s="1762" t="s">
        <v>16456</v>
      </c>
      <c r="X30" s="2066" t="s">
        <v>15091</v>
      </c>
    </row>
    <row r="31" spans="1:24" ht="26.25" customHeight="1">
      <c r="A31" s="881"/>
      <c r="B31" s="882"/>
      <c r="C31" s="882" t="s">
        <v>12775</v>
      </c>
      <c r="D31" s="882" t="s">
        <v>15270</v>
      </c>
      <c r="E31" s="882"/>
      <c r="F31" s="882"/>
      <c r="G31" s="882"/>
      <c r="H31" s="882"/>
      <c r="I31" s="882" t="s">
        <v>15067</v>
      </c>
      <c r="J31" s="882"/>
      <c r="K31" s="889" t="s">
        <v>8973</v>
      </c>
      <c r="L31" s="882"/>
      <c r="M31" s="2923"/>
      <c r="N31" s="73" t="s">
        <v>3073</v>
      </c>
      <c r="O31" s="882"/>
      <c r="P31" s="882"/>
      <c r="Q31" s="882" t="s">
        <v>377</v>
      </c>
      <c r="R31" s="882">
        <f>IF(MID(RIGHT(S31,8),1,1)="M",2021,IF(MID(RIGHT(S31,8),1,1)="N",2022,IF(MID(RIGHT(S31,8),1,1)="P",2023,IF(MID(RIGHT(S31,8),1,1)="R",2024,IF(MID(RIGHT(S31,8),1,1)="S",1995,IF(MID(RIGHT(S31,8),1,1)="T",1996,IF(MID(RIGHT(S31,8),1,1)="V",1997,IF(MID(RIGHT(S31,8),1,1)="W",1998,IF(MID(RIGHT(S31,8),1,1)="X",1999,IF(MID(RIGHT(S31,8),1,1)="Y",2000,IF(MID(RIGHT(S31,8),1,1)="1",2001,IF(MID(RIGHT(S31,8),1,1)="2",2002,IF(MID(RIGHT(S31,8),1,1)="3",2003,IF(MID(RIGHT(S31,8),1,1)="4",2004,IF(MID(RIGHT(S31,8),1,1)="5",2005,IF(MID(RIGHT(S31,8),1,1)="6",2006,IF(MID(RIGHT(S31,8),1,1)="7",2007,IF(MID(RIGHT(S31,8),1,1)="8",2008,IF(MID(RIGHT(S31,8),1,1)="9",2009,IF(MID(RIGHT(S31,8),1,1)="A",2010,IF(MID(RIGHT(S31,8),1,1)="B",2011,IF(MID(RIGHT(S31,8),1,1)="C",2012,IF(MID(RIGHT(S31,8),1,1)="D",2013,IF(MID(RIGHT(S31,8),1,1)="E",2014,IF(MID(RIGHT(S31,8),1,1)="F",2015,IF(MID(RIGHT(S31,8),1,1)="G",2016,IF(MID(RIGHT(S31,8),1,1)="H",2017,IF(MID(RIGHT(S31,8),1,1)="J",2018,IF(MID(RIGHT(S31,8),1,1)="K",2019,IF(MID(RIGHT(S31,8),1,1)="L",2020,""))))))))))))))))))))))))))))))</f>
        <v>2020</v>
      </c>
      <c r="S31" s="882" t="s">
        <v>15511</v>
      </c>
      <c r="T31" s="882">
        <v>1730</v>
      </c>
      <c r="U31" s="891">
        <v>45624</v>
      </c>
      <c r="V31" s="891">
        <v>45661</v>
      </c>
      <c r="W31" s="911"/>
      <c r="X31" s="2067"/>
    </row>
    <row r="32" spans="1:24" ht="26.25" customHeight="1">
      <c r="A32" s="881"/>
      <c r="B32" s="882"/>
      <c r="C32" s="882" t="s">
        <v>12778</v>
      </c>
      <c r="D32" s="882" t="s">
        <v>191</v>
      </c>
      <c r="E32" s="882"/>
      <c r="F32" s="882"/>
      <c r="G32" s="882"/>
      <c r="H32" s="882"/>
      <c r="I32" s="882"/>
      <c r="J32" s="882" t="s">
        <v>15266</v>
      </c>
      <c r="K32" s="889" t="s">
        <v>9460</v>
      </c>
      <c r="L32" s="882"/>
      <c r="M32" s="2924"/>
      <c r="N32" s="73" t="s">
        <v>14914</v>
      </c>
      <c r="O32" s="882" t="s">
        <v>15490</v>
      </c>
      <c r="P32" s="882"/>
      <c r="Q32" s="882" t="s">
        <v>377</v>
      </c>
      <c r="R32" s="882">
        <f>IF(MID(RIGHT(S32,8),1,1)="M",2021,IF(MID(RIGHT(S32,8),1,1)="N",2022,IF(MID(RIGHT(S32,8),1,1)="P",2023,IF(MID(RIGHT(S32,8),1,1)="R",2024,IF(MID(RIGHT(S32,8),1,1)="S",1995,IF(MID(RIGHT(S32,8),1,1)="T",1996,IF(MID(RIGHT(S32,8),1,1)="V",1997,IF(MID(RIGHT(S32,8),1,1)="W",1998,IF(MID(RIGHT(S32,8),1,1)="X",1999,IF(MID(RIGHT(S32,8),1,1)="Y",2000,IF(MID(RIGHT(S32,8),1,1)="1",2001,IF(MID(RIGHT(S32,8),1,1)="2",2002,IF(MID(RIGHT(S32,8),1,1)="3",2003,IF(MID(RIGHT(S32,8),1,1)="4",2004,IF(MID(RIGHT(S32,8),1,1)="5",2005,IF(MID(RIGHT(S32,8),1,1)="6",2006,IF(MID(RIGHT(S32,8),1,1)="7",2007,IF(MID(RIGHT(S32,8),1,1)="8",2008,IF(MID(RIGHT(S32,8),1,1)="9",2009,IF(MID(RIGHT(S32,8),1,1)="A",2010,IF(MID(RIGHT(S32,8),1,1)="B",2011,IF(MID(RIGHT(S32,8),1,1)="C",2012,IF(MID(RIGHT(S32,8),1,1)="D",2013,IF(MID(RIGHT(S32,8),1,1)="E",2014,IF(MID(RIGHT(S32,8),1,1)="F",2015,IF(MID(RIGHT(S32,8),1,1)="G",2016,IF(MID(RIGHT(S32,8),1,1)="H",2017,IF(MID(RIGHT(S32,8),1,1)="J",2018,IF(MID(RIGHT(S32,8),1,1)="K",2019,IF(MID(RIGHT(S32,8),1,1)="L",2020,""))))))))))))))))))))))))))))))</f>
        <v>2020</v>
      </c>
      <c r="S32" s="882" t="s">
        <v>15512</v>
      </c>
      <c r="T32" s="882">
        <v>1730</v>
      </c>
      <c r="U32" s="891">
        <v>45626</v>
      </c>
      <c r="V32" s="891">
        <v>45660</v>
      </c>
      <c r="W32" s="911"/>
      <c r="X32" s="2067" t="s">
        <v>15470</v>
      </c>
    </row>
    <row r="33" spans="1:24" ht="26.25" customHeight="1">
      <c r="A33" s="881"/>
      <c r="B33" s="882"/>
      <c r="C33" s="882" t="s">
        <v>13047</v>
      </c>
      <c r="D33" s="882" t="s">
        <v>191</v>
      </c>
      <c r="E33" s="882"/>
      <c r="F33" s="882"/>
      <c r="G33" s="882"/>
      <c r="H33" s="882"/>
      <c r="I33" s="882"/>
      <c r="J33" s="882" t="s">
        <v>15525</v>
      </c>
      <c r="K33" s="890"/>
      <c r="L33" s="882"/>
      <c r="M33" s="882"/>
      <c r="N33" s="882"/>
      <c r="O33" s="882"/>
      <c r="P33" s="882"/>
      <c r="Q33" s="882"/>
      <c r="R33" s="882"/>
      <c r="S33" s="883" t="s">
        <v>189</v>
      </c>
      <c r="T33" s="883">
        <v>3840</v>
      </c>
      <c r="U33" s="891">
        <v>45627</v>
      </c>
      <c r="V33" s="885">
        <v>45666</v>
      </c>
      <c r="W33" s="887"/>
      <c r="X33" s="2067" t="s">
        <v>15614</v>
      </c>
    </row>
    <row r="34" spans="1:24" ht="26.25" customHeight="1">
      <c r="A34" s="881"/>
      <c r="B34" s="882"/>
      <c r="C34" s="882" t="s">
        <v>10098</v>
      </c>
      <c r="D34" s="882" t="s">
        <v>191</v>
      </c>
      <c r="E34" s="882"/>
      <c r="F34" s="882"/>
      <c r="G34" s="882"/>
      <c r="H34" s="882"/>
      <c r="I34" s="882"/>
      <c r="J34" s="882" t="s">
        <v>15558</v>
      </c>
      <c r="K34" s="890"/>
      <c r="L34" s="882"/>
      <c r="M34" s="2559" t="s">
        <v>8709</v>
      </c>
      <c r="N34" s="2560"/>
      <c r="O34" s="2560"/>
      <c r="P34" s="2561"/>
      <c r="Q34" s="882"/>
      <c r="R34" s="882"/>
      <c r="S34" s="883" t="s">
        <v>2472</v>
      </c>
      <c r="T34" s="883">
        <f>SUM(T29:T33)</f>
        <v>10950</v>
      </c>
      <c r="U34" s="885">
        <v>45628</v>
      </c>
      <c r="V34" s="891"/>
      <c r="W34" s="887"/>
      <c r="X34" s="2069"/>
    </row>
    <row r="35" spans="1:24" ht="26.25" customHeight="1" thickBot="1">
      <c r="A35" s="892"/>
      <c r="B35" s="893"/>
      <c r="C35" s="893" t="s">
        <v>10099</v>
      </c>
      <c r="D35" s="893" t="s">
        <v>4036</v>
      </c>
      <c r="E35" s="893"/>
      <c r="F35" s="893"/>
      <c r="G35" s="893"/>
      <c r="H35" s="893"/>
      <c r="I35" s="893"/>
      <c r="J35" s="893"/>
      <c r="K35" s="611" t="s">
        <v>15375</v>
      </c>
      <c r="L35" s="893"/>
      <c r="M35" s="893"/>
      <c r="N35" s="894"/>
      <c r="O35" s="894"/>
      <c r="P35" s="895"/>
      <c r="Q35" s="893"/>
      <c r="R35" s="893"/>
      <c r="S35" s="896"/>
      <c r="T35" s="896"/>
      <c r="U35" s="897"/>
      <c r="V35" s="898"/>
      <c r="W35" s="899"/>
      <c r="X35" s="2068"/>
    </row>
    <row r="36" spans="1:24" ht="26.25" customHeight="1">
      <c r="A36" s="874" t="s">
        <v>188</v>
      </c>
      <c r="B36" s="875" t="s">
        <v>16057</v>
      </c>
      <c r="C36" s="875" t="s">
        <v>15059</v>
      </c>
      <c r="D36" s="875" t="s">
        <v>190</v>
      </c>
      <c r="E36" s="875" t="s">
        <v>15508</v>
      </c>
      <c r="F36" s="875" t="s">
        <v>191</v>
      </c>
      <c r="G36" s="875" t="s">
        <v>191</v>
      </c>
      <c r="H36" s="875" t="s">
        <v>191</v>
      </c>
      <c r="I36" s="875" t="s">
        <v>10574</v>
      </c>
      <c r="J36" s="875" t="s">
        <v>15265</v>
      </c>
      <c r="K36" s="876" t="s">
        <v>15237</v>
      </c>
      <c r="L36" s="875" t="s">
        <v>15604</v>
      </c>
      <c r="M36" s="2922" t="s">
        <v>15518</v>
      </c>
      <c r="N36" s="876" t="s">
        <v>15739</v>
      </c>
      <c r="O36" s="876">
        <v>591440</v>
      </c>
      <c r="P36" s="1805" t="s">
        <v>16500</v>
      </c>
      <c r="Q36" s="875" t="s">
        <v>375</v>
      </c>
      <c r="R36" s="875">
        <f>IF(MID(RIGHT(S36,8),1,1)="M",2021,IF(MID(RIGHT(S36,8),1,1)="N",2022,IF(MID(RIGHT(S36,8),1,1)="P",2023,IF(MID(RIGHT(S36,8),1,1)="R",2024,IF(MID(RIGHT(S36,8),1,1)="S",1995,IF(MID(RIGHT(S36,8),1,1)="T",1996,IF(MID(RIGHT(S36,8),1,1)="V",1997,IF(MID(RIGHT(S36,8),1,1)="W",1998,IF(MID(RIGHT(S36,8),1,1)="X",1999,IF(MID(RIGHT(S36,8),1,1)="Y",2000,IF(MID(RIGHT(S36,8),1,1)="1",2001,IF(MID(RIGHT(S36,8),1,1)="2",2002,IF(MID(RIGHT(S36,8),1,1)="3",2003,IF(MID(RIGHT(S36,8),1,1)="4",2004,IF(MID(RIGHT(S36,8),1,1)="5",2005,IF(MID(RIGHT(S36,8),1,1)="6",2006,IF(MID(RIGHT(S36,8),1,1)="7",2007,IF(MID(RIGHT(S36,8),1,1)="8",2008,IF(MID(RIGHT(S36,8),1,1)="9",2009,IF(MID(RIGHT(S36,8),1,1)="A",2010,IF(MID(RIGHT(S36,8),1,1)="B",2011,IF(MID(RIGHT(S36,8),1,1)="C",2012,IF(MID(RIGHT(S36,8),1,1)="D",2013,IF(MID(RIGHT(S36,8),1,1)="E",2014,IF(MID(RIGHT(S36,8),1,1)="F",2015,IF(MID(RIGHT(S36,8),1,1)="G",2016,IF(MID(RIGHT(S36,8),1,1)="H",2017,IF(MID(RIGHT(S36,8),1,1)="J",2018,IF(MID(RIGHT(S36,8),1,1)="K",2019,IF(MID(RIGHT(S36,8),1,1)="L",2020,""))))))))))))))))))))))))))))))</f>
        <v>2021</v>
      </c>
      <c r="S36" s="875" t="s">
        <v>15514</v>
      </c>
      <c r="T36" s="875">
        <v>1530</v>
      </c>
      <c r="U36" s="878">
        <v>45623</v>
      </c>
      <c r="V36" s="878">
        <v>45656</v>
      </c>
      <c r="W36" s="879">
        <v>1500</v>
      </c>
      <c r="X36" s="880">
        <v>2000</v>
      </c>
    </row>
    <row r="37" spans="1:24" ht="26.25" customHeight="1">
      <c r="A37" s="1759"/>
      <c r="B37" s="1755"/>
      <c r="C37" s="320" t="s">
        <v>15239</v>
      </c>
      <c r="D37" s="1755"/>
      <c r="E37" s="1755"/>
      <c r="F37" s="1755"/>
      <c r="G37" s="1755"/>
      <c r="H37" s="1755"/>
      <c r="I37" s="1755" t="s">
        <v>3598</v>
      </c>
      <c r="J37" s="412" t="s">
        <v>15269</v>
      </c>
      <c r="K37" s="884" t="s">
        <v>211</v>
      </c>
      <c r="L37" s="427" t="s">
        <v>3603</v>
      </c>
      <c r="M37" s="2923"/>
      <c r="N37" s="73" t="s">
        <v>2432</v>
      </c>
      <c r="O37" s="882"/>
      <c r="P37" s="1760"/>
      <c r="Q37" s="882" t="s">
        <v>375</v>
      </c>
      <c r="R37" s="882">
        <f>IF(MID(RIGHT(S37,8),1,1)="M",2021,IF(MID(RIGHT(S37,8),1,1)="N",2022,IF(MID(RIGHT(S37,8),1,1)="P",2023,IF(MID(RIGHT(S37,8),1,1)="R",2024,IF(MID(RIGHT(S37,8),1,1)="S",1995,IF(MID(RIGHT(S37,8),1,1)="T",1996,IF(MID(RIGHT(S37,8),1,1)="V",1997,IF(MID(RIGHT(S37,8),1,1)="W",1998,IF(MID(RIGHT(S37,8),1,1)="X",1999,IF(MID(RIGHT(S37,8),1,1)="Y",2000,IF(MID(RIGHT(S37,8),1,1)="1",2001,IF(MID(RIGHT(S37,8),1,1)="2",2002,IF(MID(RIGHT(S37,8),1,1)="3",2003,IF(MID(RIGHT(S37,8),1,1)="4",2004,IF(MID(RIGHT(S37,8),1,1)="5",2005,IF(MID(RIGHT(S37,8),1,1)="6",2006,IF(MID(RIGHT(S37,8),1,1)="7",2007,IF(MID(RIGHT(S37,8),1,1)="8",2008,IF(MID(RIGHT(S37,8),1,1)="9",2009,IF(MID(RIGHT(S37,8),1,1)="A",2010,IF(MID(RIGHT(S37,8),1,1)="B",2011,IF(MID(RIGHT(S37,8),1,1)="C",2012,IF(MID(RIGHT(S37,8),1,1)="D",2013,IF(MID(RIGHT(S37,8),1,1)="E",2014,IF(MID(RIGHT(S37,8),1,1)="F",2015,IF(MID(RIGHT(S37,8),1,1)="G",2016,IF(MID(RIGHT(S37,8),1,1)="H",2017,IF(MID(RIGHT(S37,8),1,1)="J",2018,IF(MID(RIGHT(S37,8),1,1)="K",2019,IF(MID(RIGHT(S37,8),1,1)="L",2020,""))))))))))))))))))))))))))))))</f>
        <v>2021</v>
      </c>
      <c r="S37" s="882" t="s">
        <v>15515</v>
      </c>
      <c r="T37" s="882">
        <v>1530</v>
      </c>
      <c r="U37" s="891">
        <v>45622</v>
      </c>
      <c r="V37" s="1761">
        <v>45654</v>
      </c>
      <c r="W37" s="1762" t="s">
        <v>16456</v>
      </c>
      <c r="X37" s="2066" t="s">
        <v>15091</v>
      </c>
    </row>
    <row r="38" spans="1:24" ht="26.25" customHeight="1">
      <c r="A38" s="881"/>
      <c r="B38" s="882"/>
      <c r="C38" s="882" t="s">
        <v>12775</v>
      </c>
      <c r="D38" s="882" t="s">
        <v>15270</v>
      </c>
      <c r="E38" s="882"/>
      <c r="F38" s="882"/>
      <c r="G38" s="882"/>
      <c r="H38" s="882"/>
      <c r="I38" s="882" t="s">
        <v>15067</v>
      </c>
      <c r="J38" s="882"/>
      <c r="K38" s="889" t="s">
        <v>8973</v>
      </c>
      <c r="L38" s="882"/>
      <c r="M38" s="2923"/>
      <c r="N38" s="73" t="s">
        <v>3073</v>
      </c>
      <c r="O38" s="882"/>
      <c r="P38" s="882"/>
      <c r="Q38" s="882" t="s">
        <v>377</v>
      </c>
      <c r="R38" s="882">
        <f>IF(MID(RIGHT(S38,8),1,1)="M",2021,IF(MID(RIGHT(S38,8),1,1)="N",2022,IF(MID(RIGHT(S38,8),1,1)="P",2023,IF(MID(RIGHT(S38,8),1,1)="R",2024,IF(MID(RIGHT(S38,8),1,1)="S",1995,IF(MID(RIGHT(S38,8),1,1)="T",1996,IF(MID(RIGHT(S38,8),1,1)="V",1997,IF(MID(RIGHT(S38,8),1,1)="W",1998,IF(MID(RIGHT(S38,8),1,1)="X",1999,IF(MID(RIGHT(S38,8),1,1)="Y",2000,IF(MID(RIGHT(S38,8),1,1)="1",2001,IF(MID(RIGHT(S38,8),1,1)="2",2002,IF(MID(RIGHT(S38,8),1,1)="3",2003,IF(MID(RIGHT(S38,8),1,1)="4",2004,IF(MID(RIGHT(S38,8),1,1)="5",2005,IF(MID(RIGHT(S38,8),1,1)="6",2006,IF(MID(RIGHT(S38,8),1,1)="7",2007,IF(MID(RIGHT(S38,8),1,1)="8",2008,IF(MID(RIGHT(S38,8),1,1)="9",2009,IF(MID(RIGHT(S38,8),1,1)="A",2010,IF(MID(RIGHT(S38,8),1,1)="B",2011,IF(MID(RIGHT(S38,8),1,1)="C",2012,IF(MID(RIGHT(S38,8),1,1)="D",2013,IF(MID(RIGHT(S38,8),1,1)="E",2014,IF(MID(RIGHT(S38,8),1,1)="F",2015,IF(MID(RIGHT(S38,8),1,1)="G",2016,IF(MID(RIGHT(S38,8),1,1)="H",2017,IF(MID(RIGHT(S38,8),1,1)="J",2018,IF(MID(RIGHT(S38,8),1,1)="K",2019,IF(MID(RIGHT(S38,8),1,1)="L",2020,""))))))))))))))))))))))))))))))</f>
        <v>2020</v>
      </c>
      <c r="S38" s="882" t="s">
        <v>15516</v>
      </c>
      <c r="T38" s="882">
        <v>1730</v>
      </c>
      <c r="U38" s="891">
        <v>45624</v>
      </c>
      <c r="V38" s="891">
        <v>45661</v>
      </c>
      <c r="W38" s="911"/>
      <c r="X38" s="2067"/>
    </row>
    <row r="39" spans="1:24" ht="26.25" customHeight="1">
      <c r="A39" s="881"/>
      <c r="B39" s="882"/>
      <c r="C39" s="882" t="s">
        <v>12778</v>
      </c>
      <c r="D39" s="882" t="s">
        <v>191</v>
      </c>
      <c r="E39" s="882"/>
      <c r="F39" s="882"/>
      <c r="G39" s="882"/>
      <c r="H39" s="882"/>
      <c r="I39" s="882"/>
      <c r="J39" s="882" t="s">
        <v>15266</v>
      </c>
      <c r="K39" s="889" t="s">
        <v>9460</v>
      </c>
      <c r="L39" s="882"/>
      <c r="M39" s="2924"/>
      <c r="N39" s="73" t="s">
        <v>11765</v>
      </c>
      <c r="O39" s="882" t="s">
        <v>15490</v>
      </c>
      <c r="P39" s="882"/>
      <c r="Q39" s="882" t="s">
        <v>377</v>
      </c>
      <c r="R39" s="882">
        <f>IF(MID(RIGHT(S39,8),1,1)="M",2021,IF(MID(RIGHT(S39,8),1,1)="N",2022,IF(MID(RIGHT(S39,8),1,1)="P",2023,IF(MID(RIGHT(S39,8),1,1)="R",2024,IF(MID(RIGHT(S39,8),1,1)="S",1995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2020</v>
      </c>
      <c r="S39" s="882" t="s">
        <v>15517</v>
      </c>
      <c r="T39" s="882">
        <v>1730</v>
      </c>
      <c r="U39" s="891">
        <v>45626</v>
      </c>
      <c r="V39" s="891">
        <v>45660</v>
      </c>
      <c r="W39" s="911"/>
      <c r="X39" s="2067" t="s">
        <v>15470</v>
      </c>
    </row>
    <row r="40" spans="1:24" ht="26.25" customHeight="1">
      <c r="A40" s="881"/>
      <c r="B40" s="882"/>
      <c r="C40" s="882" t="s">
        <v>13047</v>
      </c>
      <c r="D40" s="882" t="s">
        <v>191</v>
      </c>
      <c r="E40" s="882"/>
      <c r="F40" s="882"/>
      <c r="G40" s="882"/>
      <c r="H40" s="882"/>
      <c r="I40" s="882"/>
      <c r="J40" s="882" t="s">
        <v>15525</v>
      </c>
      <c r="K40" s="890"/>
      <c r="L40" s="882"/>
      <c r="M40" s="882"/>
      <c r="N40" s="882"/>
      <c r="O40" s="882"/>
      <c r="P40" s="882"/>
      <c r="Q40" s="882"/>
      <c r="R40" s="882"/>
      <c r="S40" s="883" t="s">
        <v>189</v>
      </c>
      <c r="T40" s="883">
        <v>3700</v>
      </c>
      <c r="U40" s="891">
        <v>45627</v>
      </c>
      <c r="V40" s="885">
        <v>45666</v>
      </c>
      <c r="W40" s="887"/>
      <c r="X40" s="2067" t="s">
        <v>15615</v>
      </c>
    </row>
    <row r="41" spans="1:24" ht="26.25" customHeight="1">
      <c r="A41" s="881"/>
      <c r="B41" s="882"/>
      <c r="C41" s="882" t="s">
        <v>10098</v>
      </c>
      <c r="D41" s="882" t="s">
        <v>191</v>
      </c>
      <c r="E41" s="882"/>
      <c r="F41" s="882"/>
      <c r="G41" s="882"/>
      <c r="H41" s="882"/>
      <c r="I41" s="882"/>
      <c r="J41" s="882" t="s">
        <v>15558</v>
      </c>
      <c r="K41" s="890"/>
      <c r="L41" s="882"/>
      <c r="M41" s="2559" t="s">
        <v>8709</v>
      </c>
      <c r="N41" s="2560"/>
      <c r="O41" s="2560"/>
      <c r="P41" s="2561"/>
      <c r="Q41" s="882"/>
      <c r="R41" s="882"/>
      <c r="S41" s="883" t="s">
        <v>2472</v>
      </c>
      <c r="T41" s="883">
        <f>SUM(T36:T40)</f>
        <v>10220</v>
      </c>
      <c r="U41" s="885">
        <v>45628</v>
      </c>
      <c r="V41" s="891"/>
      <c r="W41" s="887"/>
      <c r="X41" s="2069"/>
    </row>
    <row r="42" spans="1:24" ht="26.25" customHeight="1" thickBot="1">
      <c r="A42" s="892"/>
      <c r="B42" s="893"/>
      <c r="C42" s="893" t="s">
        <v>10099</v>
      </c>
      <c r="D42" s="893" t="s">
        <v>4036</v>
      </c>
      <c r="E42" s="893"/>
      <c r="F42" s="893"/>
      <c r="G42" s="893"/>
      <c r="H42" s="893"/>
      <c r="I42" s="893"/>
      <c r="J42" s="893"/>
      <c r="K42" s="611" t="s">
        <v>15375</v>
      </c>
      <c r="L42" s="893"/>
      <c r="M42" s="893"/>
      <c r="N42" s="894"/>
      <c r="O42" s="894"/>
      <c r="P42" s="895"/>
      <c r="Q42" s="893"/>
      <c r="R42" s="893"/>
      <c r="S42" s="896"/>
      <c r="T42" s="896"/>
      <c r="U42" s="897"/>
      <c r="V42" s="898"/>
      <c r="W42" s="899"/>
      <c r="X42" s="2068"/>
    </row>
    <row r="44" spans="1:24" ht="26.25" customHeight="1" thickBot="1"/>
    <row r="45" spans="1:24" ht="26.25" customHeight="1">
      <c r="A45" s="699" t="s">
        <v>188</v>
      </c>
      <c r="B45" s="700" t="s">
        <v>16057</v>
      </c>
      <c r="C45" s="700" t="s">
        <v>15211</v>
      </c>
      <c r="D45" s="700" t="s">
        <v>190</v>
      </c>
      <c r="E45" s="700" t="s">
        <v>15543</v>
      </c>
      <c r="F45" s="700" t="s">
        <v>191</v>
      </c>
      <c r="G45" s="700" t="s">
        <v>191</v>
      </c>
      <c r="H45" s="700" t="s">
        <v>191</v>
      </c>
      <c r="I45" s="700" t="s">
        <v>10531</v>
      </c>
      <c r="J45" s="715" t="s">
        <v>15265</v>
      </c>
      <c r="K45" s="700" t="s">
        <v>15237</v>
      </c>
      <c r="L45" s="715" t="s">
        <v>15586</v>
      </c>
      <c r="M45" s="2883" t="s">
        <v>15520</v>
      </c>
      <c r="N45" s="701" t="s">
        <v>15725</v>
      </c>
      <c r="O45" s="701" t="s">
        <v>15590</v>
      </c>
      <c r="P45" s="702" t="s">
        <v>16563</v>
      </c>
      <c r="Q45" s="700" t="s">
        <v>588</v>
      </c>
      <c r="R45" s="700">
        <f>IF(MID(RIGHT(S45,8),1,1)="M",2021,IF(MID(RIGHT(S45,8),1,1)="N",2022,IF(MID(RIGHT(S45,8),1,1)="P",2023,IF(MID(RIGHT(S45,8),1,1)="R",2024,IF(MID(RIGHT(S45,8),1,1)="S",1995,IF(MID(RIGHT(S45,8),1,1)="T",1996,IF(MID(RIGHT(S45,8),1,1)="V",1997,IF(MID(RIGHT(S45,8),1,1)="W",1998,IF(MID(RIGHT(S45,8),1,1)="X",1999,IF(MID(RIGHT(S45,8),1,1)="Y",2000,IF(MID(RIGHT(S45,8),1,1)="1",2001,IF(MID(RIGHT(S45,8),1,1)="2",2002,IF(MID(RIGHT(S45,8),1,1)="3",2003,IF(MID(RIGHT(S45,8),1,1)="4",2004,IF(MID(RIGHT(S45,8),1,1)="5",2005,IF(MID(RIGHT(S45,8),1,1)="6",2006,IF(MID(RIGHT(S45,8),1,1)="7",2007,IF(MID(RIGHT(S45,8),1,1)="8",2008,IF(MID(RIGHT(S45,8),1,1)="9",2009,IF(MID(RIGHT(S45,8),1,1)="A",2010,IF(MID(RIGHT(S45,8),1,1)="B",2011,IF(MID(RIGHT(S45,8),1,1)="C",2012,IF(MID(RIGHT(S45,8),1,1)="D",2013,IF(MID(RIGHT(S45,8),1,1)="E",2014,IF(MID(RIGHT(S45,8),1,1)="F",2015,IF(MID(RIGHT(S45,8),1,1)="G",2016,IF(MID(RIGHT(S45,8),1,1)="H",2017,IF(MID(RIGHT(S45,8),1,1)="J",2018,IF(MID(RIGHT(S45,8),1,1)="K",2019,IF(MID(RIGHT(S45,8),1,1)="L",2020,""))))))))))))))))))))))))))))))</f>
        <v>2021</v>
      </c>
      <c r="S45" s="700" t="s">
        <v>15529</v>
      </c>
      <c r="T45" s="700">
        <v>2590</v>
      </c>
      <c r="U45" s="716">
        <v>45623</v>
      </c>
      <c r="V45" s="716">
        <v>45656</v>
      </c>
      <c r="W45" s="703">
        <v>1500</v>
      </c>
      <c r="X45" s="704">
        <v>2500</v>
      </c>
    </row>
    <row r="46" spans="1:24" ht="26.25" customHeight="1">
      <c r="A46" s="705"/>
      <c r="B46" s="278"/>
      <c r="C46" s="320" t="s">
        <v>3681</v>
      </c>
      <c r="D46" s="278"/>
      <c r="E46" s="278"/>
      <c r="F46" s="278"/>
      <c r="G46" s="278"/>
      <c r="H46" s="278"/>
      <c r="I46" s="278" t="s">
        <v>2578</v>
      </c>
      <c r="J46" s="317" t="s">
        <v>15290</v>
      </c>
      <c r="K46" s="280" t="s">
        <v>195</v>
      </c>
      <c r="L46" s="425" t="s">
        <v>3603</v>
      </c>
      <c r="M46" s="2884"/>
      <c r="N46" s="73" t="s">
        <v>2432</v>
      </c>
      <c r="O46" s="278"/>
      <c r="P46" s="278"/>
      <c r="Q46" s="278" t="s">
        <v>4685</v>
      </c>
      <c r="R46" s="278">
        <f>IF(MID(RIGHT(S46,8),1,1)="M",2021,IF(MID(RIGHT(S46,8),1,1)="N",2022,IF(MID(RIGHT(S46,8),1,1)="P",2023,IF(MID(RIGHT(S46,8),1,1)="R",2024,IF(MID(RIGHT(S46,8),1,1)="S",1995,IF(MID(RIGHT(S46,8),1,1)="T",1996,IF(MID(RIGHT(S46,8),1,1)="V",1997,IF(MID(RIGHT(S46,8),1,1)="W",1998,IF(MID(RIGHT(S46,8),1,1)="X",1999,IF(MID(RIGHT(S46,8),1,1)="Y",2000,IF(MID(RIGHT(S46,8),1,1)="1",2001,IF(MID(RIGHT(S46,8),1,1)="2",2002,IF(MID(RIGHT(S46,8),1,1)="3",2003,IF(MID(RIGHT(S46,8),1,1)="4",2004,IF(MID(RIGHT(S46,8),1,1)="5",2005,IF(MID(RIGHT(S46,8),1,1)="6",2006,IF(MID(RIGHT(S46,8),1,1)="7",2007,IF(MID(RIGHT(S46,8),1,1)="8",2008,IF(MID(RIGHT(S46,8),1,1)="9",2009,IF(MID(RIGHT(S46,8),1,1)="A",2010,IF(MID(RIGHT(S46,8),1,1)="B",2011,IF(MID(RIGHT(S46,8),1,1)="C",2012,IF(MID(RIGHT(S46,8),1,1)="D",2013,IF(MID(RIGHT(S46,8),1,1)="E",2014,IF(MID(RIGHT(S46,8),1,1)="F",2015,IF(MID(RIGHT(S46,8),1,1)="G",2016,IF(MID(RIGHT(S46,8),1,1)="H",2017,IF(MID(RIGHT(S46,8),1,1)="J",2018,IF(MID(RIGHT(S46,8),1,1)="K",2019,IF(MID(RIGHT(S46,8),1,1)="L",2020,""))))))))))))))))))))))))))))))</f>
        <v>2020</v>
      </c>
      <c r="S46" s="278" t="s">
        <v>15530</v>
      </c>
      <c r="T46" s="278">
        <v>1985</v>
      </c>
      <c r="U46" s="719">
        <v>45622</v>
      </c>
      <c r="V46" s="719">
        <v>45654</v>
      </c>
      <c r="W46" s="283" t="s">
        <v>16376</v>
      </c>
      <c r="X46" s="706"/>
    </row>
    <row r="47" spans="1:24" ht="26.25" customHeight="1">
      <c r="A47" s="705"/>
      <c r="B47" s="278"/>
      <c r="C47" s="278" t="s">
        <v>12776</v>
      </c>
      <c r="D47" s="278" t="s">
        <v>15288</v>
      </c>
      <c r="E47" s="278"/>
      <c r="F47" s="278"/>
      <c r="G47" s="278"/>
      <c r="H47" s="278"/>
      <c r="I47" s="720"/>
      <c r="J47" s="278"/>
      <c r="K47" s="278" t="s">
        <v>15354</v>
      </c>
      <c r="L47" s="278"/>
      <c r="M47" s="2884"/>
      <c r="N47" s="73" t="s">
        <v>3073</v>
      </c>
      <c r="O47" s="1371"/>
      <c r="P47" s="278"/>
      <c r="Q47" s="278" t="s">
        <v>1934</v>
      </c>
      <c r="R47" s="278">
        <f>IF(MID(RIGHT(S47,8),1,1)="M",2021,IF(MID(RIGHT(S47,8),1,1)="N",2022,IF(MID(RIGHT(S47,8),1,1)="P",2023,IF(MID(RIGHT(S47,8),1,1)="R",2024,IF(MID(RIGHT(S47,8),1,1)="S",1995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2020</v>
      </c>
      <c r="S47" s="278" t="s">
        <v>15519</v>
      </c>
      <c r="T47" s="278">
        <v>2115</v>
      </c>
      <c r="U47" s="719">
        <v>45624</v>
      </c>
      <c r="V47" s="719">
        <v>45295</v>
      </c>
      <c r="W47" s="283"/>
      <c r="X47" s="706"/>
    </row>
    <row r="48" spans="1:24" ht="26.25" customHeight="1">
      <c r="A48" s="705"/>
      <c r="B48" s="278"/>
      <c r="C48" s="278" t="s">
        <v>12778</v>
      </c>
      <c r="D48" s="278" t="s">
        <v>15288</v>
      </c>
      <c r="E48" s="278"/>
      <c r="F48" s="278"/>
      <c r="G48" s="278"/>
      <c r="H48" s="278"/>
      <c r="I48" s="720"/>
      <c r="J48" s="278" t="s">
        <v>15289</v>
      </c>
      <c r="K48" s="278" t="s">
        <v>2380</v>
      </c>
      <c r="L48" s="278"/>
      <c r="M48" s="2885"/>
      <c r="N48" s="73" t="s">
        <v>7870</v>
      </c>
      <c r="O48" s="278" t="s">
        <v>11763</v>
      </c>
      <c r="P48" s="280"/>
      <c r="Q48" s="278" t="s">
        <v>4685</v>
      </c>
      <c r="R48" s="278">
        <f>IF(MID(RIGHT(S48,8),1,1)="M",2021,IF(MID(RIGHT(S48,8),1,1)="N",2022,IF(MID(RIGHT(S48,8),1,1)="P",2023,IF(MID(RIGHT(S48,8),1,1)="R",2024,IF(MID(RIGHT(S48,8),1,1)="S",1995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2020</v>
      </c>
      <c r="S48" s="278" t="s">
        <v>15606</v>
      </c>
      <c r="T48" s="278">
        <v>1985</v>
      </c>
      <c r="U48" s="281">
        <v>45626</v>
      </c>
      <c r="V48" s="281">
        <v>45660</v>
      </c>
      <c r="W48" s="283"/>
      <c r="X48" s="721"/>
    </row>
    <row r="49" spans="1:24" ht="26.25" customHeight="1">
      <c r="A49" s="705"/>
      <c r="B49" s="278"/>
      <c r="C49" s="278" t="s">
        <v>13047</v>
      </c>
      <c r="D49" s="278" t="s">
        <v>15486</v>
      </c>
      <c r="E49" s="278"/>
      <c r="F49" s="278"/>
      <c r="G49" s="278"/>
      <c r="H49" s="278"/>
      <c r="I49" s="278"/>
      <c r="J49" s="278" t="s">
        <v>15544</v>
      </c>
      <c r="K49" s="278"/>
      <c r="L49" s="278"/>
      <c r="M49" s="278"/>
      <c r="N49" s="278"/>
      <c r="O49" s="278"/>
      <c r="P49" s="278"/>
      <c r="Q49" s="278"/>
      <c r="R49" s="280"/>
      <c r="S49" s="284" t="s">
        <v>189</v>
      </c>
      <c r="T49" s="284">
        <v>3700</v>
      </c>
      <c r="U49" s="281">
        <v>45627</v>
      </c>
      <c r="V49" s="282">
        <v>45666</v>
      </c>
      <c r="W49" s="283"/>
      <c r="X49" s="722"/>
    </row>
    <row r="50" spans="1:24" ht="26.25" customHeight="1">
      <c r="A50" s="705"/>
      <c r="B50" s="278"/>
      <c r="C50" s="278" t="s">
        <v>10002</v>
      </c>
      <c r="D50" s="278" t="s">
        <v>191</v>
      </c>
      <c r="E50" s="278"/>
      <c r="F50" s="278"/>
      <c r="G50" s="278"/>
      <c r="H50" s="278"/>
      <c r="I50" s="278"/>
      <c r="J50" s="278" t="s">
        <v>15620</v>
      </c>
      <c r="K50" s="278"/>
      <c r="L50" s="278"/>
      <c r="M50" s="2559" t="s">
        <v>8709</v>
      </c>
      <c r="N50" s="2560"/>
      <c r="O50" s="2560"/>
      <c r="P50" s="2561"/>
      <c r="Q50" s="278"/>
      <c r="R50" s="278"/>
      <c r="S50" s="284" t="s">
        <v>2472</v>
      </c>
      <c r="T50" s="284">
        <f>SUM(T45:T49)</f>
        <v>12375</v>
      </c>
      <c r="U50" s="282">
        <v>45628</v>
      </c>
      <c r="V50" s="281"/>
      <c r="W50" s="283"/>
      <c r="X50" s="722"/>
    </row>
    <row r="51" spans="1:24" ht="26.25" customHeight="1" thickBot="1">
      <c r="A51" s="707"/>
      <c r="B51" s="708"/>
      <c r="C51" s="708" t="s">
        <v>10003</v>
      </c>
      <c r="D51" s="708" t="s">
        <v>4036</v>
      </c>
      <c r="E51" s="708"/>
      <c r="F51" s="708"/>
      <c r="G51" s="708"/>
      <c r="H51" s="708"/>
      <c r="I51" s="708"/>
      <c r="J51" s="708"/>
      <c r="K51" s="611" t="s">
        <v>15375</v>
      </c>
      <c r="L51" s="709"/>
      <c r="M51" s="709"/>
      <c r="N51" s="708"/>
      <c r="O51" s="708"/>
      <c r="P51" s="710"/>
      <c r="Q51" s="711"/>
      <c r="R51" s="711"/>
      <c r="S51" s="711"/>
      <c r="T51" s="711"/>
      <c r="U51" s="712"/>
      <c r="V51" s="713"/>
      <c r="W51" s="723"/>
      <c r="X51" s="724"/>
    </row>
    <row r="52" spans="1:24" ht="26.25" customHeight="1">
      <c r="A52" s="699" t="s">
        <v>188</v>
      </c>
      <c r="B52" s="700" t="s">
        <v>16057</v>
      </c>
      <c r="C52" s="700" t="s">
        <v>15211</v>
      </c>
      <c r="D52" s="700" t="s">
        <v>190</v>
      </c>
      <c r="E52" s="700" t="s">
        <v>15543</v>
      </c>
      <c r="F52" s="700" t="s">
        <v>191</v>
      </c>
      <c r="G52" s="700" t="s">
        <v>191</v>
      </c>
      <c r="H52" s="700" t="s">
        <v>191</v>
      </c>
      <c r="I52" s="700" t="s">
        <v>10531</v>
      </c>
      <c r="J52" s="715" t="s">
        <v>15291</v>
      </c>
      <c r="K52" s="700" t="s">
        <v>15237</v>
      </c>
      <c r="L52" s="715" t="s">
        <v>15669</v>
      </c>
      <c r="M52" s="2883" t="s">
        <v>15522</v>
      </c>
      <c r="N52" s="701" t="s">
        <v>15591</v>
      </c>
      <c r="O52" s="701" t="s">
        <v>15592</v>
      </c>
      <c r="P52" s="702" t="s">
        <v>16563</v>
      </c>
      <c r="Q52" s="700" t="s">
        <v>1934</v>
      </c>
      <c r="R52" s="700">
        <f>IF(MID(RIGHT(S52,8),1,1)="M",2021,IF(MID(RIGHT(S52,8),1,1)="N",2022,IF(MID(RIGHT(S52,8),1,1)="P",2023,IF(MID(RIGHT(S52,8),1,1)="R",2024,IF(MID(RIGHT(S52,8),1,1)="S",1995,IF(MID(RIGHT(S52,8),1,1)="T",1996,IF(MID(RIGHT(S52,8),1,1)="V",1997,IF(MID(RIGHT(S52,8),1,1)="W",1998,IF(MID(RIGHT(S52,8),1,1)="X",1999,IF(MID(RIGHT(S52,8),1,1)="Y",2000,IF(MID(RIGHT(S52,8),1,1)="1",2001,IF(MID(RIGHT(S52,8),1,1)="2",2002,IF(MID(RIGHT(S52,8),1,1)="3",2003,IF(MID(RIGHT(S52,8),1,1)="4",2004,IF(MID(RIGHT(S52,8),1,1)="5",2005,IF(MID(RIGHT(S52,8),1,1)="6",2006,IF(MID(RIGHT(S52,8),1,1)="7",2007,IF(MID(RIGHT(S52,8),1,1)="8",2008,IF(MID(RIGHT(S52,8),1,1)="9",2009,IF(MID(RIGHT(S52,8),1,1)="A",2010,IF(MID(RIGHT(S52,8),1,1)="B",2011,IF(MID(RIGHT(S52,8),1,1)="C",2012,IF(MID(RIGHT(S52,8),1,1)="D",2013,IF(MID(RIGHT(S52,8),1,1)="E",2014,IF(MID(RIGHT(S52,8),1,1)="F",2015,IF(MID(RIGHT(S52,8),1,1)="G",2016,IF(MID(RIGHT(S52,8),1,1)="H",2017,IF(MID(RIGHT(S52,8),1,1)="J",2018,IF(MID(RIGHT(S52,8),1,1)="K",2019,IF(MID(RIGHT(S52,8),1,1)="L",2020,""))))))))))))))))))))))))))))))</f>
        <v>2020</v>
      </c>
      <c r="S52" s="700" t="s">
        <v>15521</v>
      </c>
      <c r="T52" s="700">
        <v>2115</v>
      </c>
      <c r="U52" s="716">
        <v>45623</v>
      </c>
      <c r="V52" s="716">
        <v>45656</v>
      </c>
      <c r="W52" s="703">
        <v>1500</v>
      </c>
      <c r="X52" s="704">
        <v>2500</v>
      </c>
    </row>
    <row r="53" spans="1:24" ht="26.25" customHeight="1">
      <c r="A53" s="705"/>
      <c r="B53" s="278"/>
      <c r="C53" s="320" t="s">
        <v>3681</v>
      </c>
      <c r="D53" s="278"/>
      <c r="E53" s="278"/>
      <c r="F53" s="278"/>
      <c r="G53" s="278"/>
      <c r="H53" s="278"/>
      <c r="I53" s="278" t="s">
        <v>2578</v>
      </c>
      <c r="J53" s="317" t="s">
        <v>15292</v>
      </c>
      <c r="K53" s="280" t="s">
        <v>195</v>
      </c>
      <c r="L53" s="425" t="s">
        <v>3603</v>
      </c>
      <c r="M53" s="2884"/>
      <c r="N53" s="73" t="s">
        <v>2432</v>
      </c>
      <c r="O53" s="278"/>
      <c r="P53" s="278"/>
      <c r="Q53" s="278" t="s">
        <v>2214</v>
      </c>
      <c r="R53" s="278">
        <f>IF(MID(RIGHT(S53,8),1,1)="M",2021,IF(MID(RIGHT(S53,8),1,1)="N",2022,IF(MID(RIGHT(S53,8),1,1)="P",2023,IF(MID(RIGHT(S53,8),1,1)="R",2024,IF(MID(RIGHT(S53,8),1,1)="S",1995,IF(MID(RIGHT(S53,8),1,1)="T",1996,IF(MID(RIGHT(S53,8),1,1)="V",1997,IF(MID(RIGHT(S53,8),1,1)="W",1998,IF(MID(RIGHT(S53,8),1,1)="X",1999,IF(MID(RIGHT(S53,8),1,1)="Y",2000,IF(MID(RIGHT(S53,8),1,1)="1",2001,IF(MID(RIGHT(S53,8),1,1)="2",2002,IF(MID(RIGHT(S53,8),1,1)="3",2003,IF(MID(RIGHT(S53,8),1,1)="4",2004,IF(MID(RIGHT(S53,8),1,1)="5",2005,IF(MID(RIGHT(S53,8),1,1)="6",2006,IF(MID(RIGHT(S53,8),1,1)="7",2007,IF(MID(RIGHT(S53,8),1,1)="8",2008,IF(MID(RIGHT(S53,8),1,1)="9",2009,IF(MID(RIGHT(S53,8),1,1)="A",2010,IF(MID(RIGHT(S53,8),1,1)="B",2011,IF(MID(RIGHT(S53,8),1,1)="C",2012,IF(MID(RIGHT(S53,8),1,1)="D",2013,IF(MID(RIGHT(S53,8),1,1)="E",2014,IF(MID(RIGHT(S53,8),1,1)="F",2015,IF(MID(RIGHT(S53,8),1,1)="G",2016,IF(MID(RIGHT(S53,8),1,1)="H",2017,IF(MID(RIGHT(S53,8),1,1)="J",2018,IF(MID(RIGHT(S53,8),1,1)="K",2019,IF(MID(RIGHT(S53,8),1,1)="L",2020,""))))))))))))))))))))))))))))))</f>
        <v>2021</v>
      </c>
      <c r="S53" s="278" t="s">
        <v>15531</v>
      </c>
      <c r="T53" s="278">
        <v>2730</v>
      </c>
      <c r="U53" s="719">
        <v>45622</v>
      </c>
      <c r="V53" s="719">
        <v>45654</v>
      </c>
      <c r="W53" s="283" t="s">
        <v>16376</v>
      </c>
      <c r="X53" s="706"/>
    </row>
    <row r="54" spans="1:24" ht="26.25" customHeight="1">
      <c r="A54" s="705"/>
      <c r="B54" s="278"/>
      <c r="C54" s="278" t="s">
        <v>12776</v>
      </c>
      <c r="D54" s="278" t="s">
        <v>15288</v>
      </c>
      <c r="E54" s="278"/>
      <c r="F54" s="278"/>
      <c r="G54" s="278"/>
      <c r="H54" s="278"/>
      <c r="I54" s="720"/>
      <c r="J54" s="278"/>
      <c r="K54" s="278" t="s">
        <v>15354</v>
      </c>
      <c r="L54" s="278"/>
      <c r="M54" s="2885"/>
      <c r="N54" s="73" t="s">
        <v>3552</v>
      </c>
      <c r="O54" s="1371"/>
      <c r="P54" s="278"/>
      <c r="Q54" s="278" t="s">
        <v>16533</v>
      </c>
      <c r="R54" s="278">
        <f>IF(MID(RIGHT(S54,8),1,1)="M",2021,IF(MID(RIGHT(S54,8),1,1)="N",2022,IF(MID(RIGHT(S54,8),1,1)="P",2023,IF(MID(RIGHT(S54,8),1,1)="R",2024,IF(MID(RIGHT(S54,8),1,1)="S",1995,IF(MID(RIGHT(S54,8),1,1)="T",1996,IF(MID(RIGHT(S54,8),1,1)="V",1997,IF(MID(RIGHT(S54,8),1,1)="W",1998,IF(MID(RIGHT(S54,8),1,1)="X",1999,IF(MID(RIGHT(S54,8),1,1)="Y",2000,IF(MID(RIGHT(S54,8),1,1)="1",2001,IF(MID(RIGHT(S54,8),1,1)="2",2002,IF(MID(RIGHT(S54,8),1,1)="3",2003,IF(MID(RIGHT(S54,8),1,1)="4",2004,IF(MID(RIGHT(S54,8),1,1)="5",2005,IF(MID(RIGHT(S54,8),1,1)="6",2006,IF(MID(RIGHT(S54,8),1,1)="7",2007,IF(MID(RIGHT(S54,8),1,1)="8",2008,IF(MID(RIGHT(S54,8),1,1)="9",2009,IF(MID(RIGHT(S54,8),1,1)="A",2010,IF(MID(RIGHT(S54,8),1,1)="B",2011,IF(MID(RIGHT(S54,8),1,1)="C",2012,IF(MID(RIGHT(S54,8),1,1)="D",2013,IF(MID(RIGHT(S54,8),1,1)="E",2014,IF(MID(RIGHT(S54,8),1,1)="F",2015,IF(MID(RIGHT(S54,8),1,1)="G",2016,IF(MID(RIGHT(S54,8),1,1)="H",2017,IF(MID(RIGHT(S54,8),1,1)="J",2018,IF(MID(RIGHT(S54,8),1,1)="K",2019,IF(MID(RIGHT(S54,8),1,1)="L",2020,""))))))))))))))))))))))))))))))</f>
        <v>2022</v>
      </c>
      <c r="S54" s="278" t="s">
        <v>15532</v>
      </c>
      <c r="T54" s="278">
        <v>1930</v>
      </c>
      <c r="U54" s="719">
        <v>45624</v>
      </c>
      <c r="V54" s="719">
        <v>45295</v>
      </c>
      <c r="W54" s="283"/>
      <c r="X54" s="706"/>
    </row>
    <row r="55" spans="1:24" ht="26.25" customHeight="1">
      <c r="A55" s="705"/>
      <c r="B55" s="278"/>
      <c r="C55" s="278" t="s">
        <v>12778</v>
      </c>
      <c r="D55" s="278" t="s">
        <v>15288</v>
      </c>
      <c r="E55" s="278"/>
      <c r="F55" s="278"/>
      <c r="G55" s="278"/>
      <c r="H55" s="278"/>
      <c r="I55" s="720"/>
      <c r="J55" s="278" t="s">
        <v>15289</v>
      </c>
      <c r="K55" s="278" t="s">
        <v>2380</v>
      </c>
      <c r="L55" s="278"/>
      <c r="M55" s="278"/>
      <c r="N55" s="73" t="s">
        <v>15256</v>
      </c>
      <c r="O55" s="278" t="s">
        <v>11763</v>
      </c>
      <c r="P55" s="280"/>
      <c r="Q55" s="278"/>
      <c r="R55" s="278" t="str">
        <f>IF(MID(RIGHT(S55,8),1,1)="M",2021,IF(MID(RIGHT(S55,8),1,1)="N",2022,IF(MID(RIGHT(S55,8),1,1)="P",2023,IF(MID(RIGHT(S55,8),1,1)="R",2024,IF(MID(RIGHT(S55,8),1,1)="S",1995,IF(MID(RIGHT(S55,8),1,1)="T",1996,IF(MID(RIGHT(S55,8),1,1)="V",1997,IF(MID(RIGHT(S55,8),1,1)="W",1998,IF(MID(RIGHT(S55,8),1,1)="X",1999,IF(MID(RIGHT(S55,8),1,1)="Y",2000,IF(MID(RIGHT(S55,8),1,1)="1",2001,IF(MID(RIGHT(S55,8),1,1)="2",2002,IF(MID(RIGHT(S55,8),1,1)="3",2003,IF(MID(RIGHT(S55,8),1,1)="4",2004,IF(MID(RIGHT(S55,8),1,1)="5",2005,IF(MID(RIGHT(S55,8),1,1)="6",2006,IF(MID(RIGHT(S55,8),1,1)="7",2007,IF(MID(RIGHT(S55,8),1,1)="8",2008,IF(MID(RIGHT(S55,8),1,1)="9",2009,IF(MID(RIGHT(S55,8),1,1)="A",2010,IF(MID(RIGHT(S55,8),1,1)="B",2011,IF(MID(RIGHT(S55,8),1,1)="C",2012,IF(MID(RIGHT(S55,8),1,1)="D",2013,IF(MID(RIGHT(S55,8),1,1)="E",2014,IF(MID(RIGHT(S55,8),1,1)="F",2015,IF(MID(RIGHT(S55,8),1,1)="G",2016,IF(MID(RIGHT(S55,8),1,1)="H",2017,IF(MID(RIGHT(S55,8),1,1)="J",2018,IF(MID(RIGHT(S55,8),1,1)="K",2019,IF(MID(RIGHT(S55,8),1,1)="L",2020,""))))))))))))))))))))))))))))))</f>
        <v/>
      </c>
      <c r="S55" s="278"/>
      <c r="T55" s="278"/>
      <c r="U55" s="281">
        <v>45626</v>
      </c>
      <c r="V55" s="281">
        <v>45660</v>
      </c>
      <c r="W55" s="283"/>
      <c r="X55" s="721"/>
    </row>
    <row r="56" spans="1:24" ht="26.25" customHeight="1">
      <c r="A56" s="705"/>
      <c r="B56" s="278"/>
      <c r="C56" s="278" t="s">
        <v>13047</v>
      </c>
      <c r="D56" s="278" t="s">
        <v>15486</v>
      </c>
      <c r="E56" s="278"/>
      <c r="F56" s="278"/>
      <c r="G56" s="278"/>
      <c r="H56" s="278"/>
      <c r="I56" s="278"/>
      <c r="J56" s="278" t="s">
        <v>15544</v>
      </c>
      <c r="K56" s="278"/>
      <c r="L56" s="278"/>
      <c r="M56" s="278"/>
      <c r="N56" s="278"/>
      <c r="O56" s="278"/>
      <c r="P56" s="278"/>
      <c r="Q56" s="278"/>
      <c r="R56" s="280"/>
      <c r="S56" s="284" t="s">
        <v>189</v>
      </c>
      <c r="T56" s="284">
        <v>3840</v>
      </c>
      <c r="U56" s="281">
        <v>45627</v>
      </c>
      <c r="V56" s="282">
        <v>45666</v>
      </c>
      <c r="W56" s="283"/>
      <c r="X56" s="722"/>
    </row>
    <row r="57" spans="1:24" ht="26.25" customHeight="1">
      <c r="A57" s="705"/>
      <c r="B57" s="278"/>
      <c r="C57" s="278" t="s">
        <v>10002</v>
      </c>
      <c r="D57" s="278" t="s">
        <v>191</v>
      </c>
      <c r="E57" s="278"/>
      <c r="F57" s="278"/>
      <c r="G57" s="278"/>
      <c r="H57" s="278"/>
      <c r="I57" s="278"/>
      <c r="J57" s="278" t="s">
        <v>15620</v>
      </c>
      <c r="K57" s="278"/>
      <c r="L57" s="278"/>
      <c r="M57" s="2559" t="s">
        <v>8709</v>
      </c>
      <c r="N57" s="2560"/>
      <c r="O57" s="2560"/>
      <c r="P57" s="2561"/>
      <c r="Q57" s="278"/>
      <c r="R57" s="278"/>
      <c r="S57" s="284" t="s">
        <v>2472</v>
      </c>
      <c r="T57" s="284">
        <f>SUM(T52:T56)</f>
        <v>10615</v>
      </c>
      <c r="U57" s="282">
        <v>45628</v>
      </c>
      <c r="V57" s="281"/>
      <c r="W57" s="283"/>
      <c r="X57" s="722"/>
    </row>
    <row r="58" spans="1:24" ht="26.25" customHeight="1" thickBot="1">
      <c r="A58" s="707"/>
      <c r="B58" s="708"/>
      <c r="C58" s="708" t="s">
        <v>10003</v>
      </c>
      <c r="D58" s="708" t="s">
        <v>4036</v>
      </c>
      <c r="E58" s="708"/>
      <c r="F58" s="708"/>
      <c r="G58" s="708"/>
      <c r="H58" s="708"/>
      <c r="I58" s="708"/>
      <c r="J58" s="708"/>
      <c r="K58" s="611" t="s">
        <v>15375</v>
      </c>
      <c r="L58" s="709"/>
      <c r="M58" s="709"/>
      <c r="N58" s="708"/>
      <c r="O58" s="708"/>
      <c r="P58" s="710"/>
      <c r="Q58" s="711"/>
      <c r="R58" s="711"/>
      <c r="S58" s="711"/>
      <c r="T58" s="711"/>
      <c r="U58" s="712"/>
      <c r="V58" s="713"/>
      <c r="W58" s="723"/>
      <c r="X58" s="724"/>
    </row>
    <row r="59" spans="1:24" ht="26.25" customHeight="1">
      <c r="A59" s="699" t="s">
        <v>188</v>
      </c>
      <c r="B59" s="700" t="s">
        <v>16057</v>
      </c>
      <c r="C59" s="700" t="s">
        <v>15211</v>
      </c>
      <c r="D59" s="700" t="s">
        <v>190</v>
      </c>
      <c r="E59" s="700" t="s">
        <v>15543</v>
      </c>
      <c r="F59" s="700" t="s">
        <v>191</v>
      </c>
      <c r="G59" s="700" t="s">
        <v>191</v>
      </c>
      <c r="H59" s="700" t="s">
        <v>191</v>
      </c>
      <c r="I59" s="700" t="s">
        <v>10531</v>
      </c>
      <c r="J59" s="715" t="s">
        <v>15291</v>
      </c>
      <c r="K59" s="700" t="s">
        <v>15237</v>
      </c>
      <c r="L59" s="715" t="s">
        <v>15587</v>
      </c>
      <c r="M59" s="2883" t="s">
        <v>15523</v>
      </c>
      <c r="N59" s="701" t="s">
        <v>15526</v>
      </c>
      <c r="O59" s="701" t="s">
        <v>15527</v>
      </c>
      <c r="P59" s="702" t="s">
        <v>16563</v>
      </c>
      <c r="Q59" s="700" t="s">
        <v>588</v>
      </c>
      <c r="R59" s="700">
        <f>IF(MID(RIGHT(S59,8),1,1)="M",2021,IF(MID(RIGHT(S59,8),1,1)="N",2022,IF(MID(RIGHT(S59,8),1,1)="P",2023,IF(MID(RIGHT(S59,8),1,1)="R",2024,IF(MID(RIGHT(S59,8),1,1)="S",1995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>2021</v>
      </c>
      <c r="S59" s="700" t="s">
        <v>15533</v>
      </c>
      <c r="T59" s="700">
        <v>2580</v>
      </c>
      <c r="U59" s="716">
        <v>45623</v>
      </c>
      <c r="V59" s="716">
        <v>45656</v>
      </c>
      <c r="W59" s="703">
        <v>1500</v>
      </c>
      <c r="X59" s="704">
        <v>2500</v>
      </c>
    </row>
    <row r="60" spans="1:24" ht="26.25" customHeight="1">
      <c r="A60" s="705"/>
      <c r="B60" s="278"/>
      <c r="C60" s="320" t="s">
        <v>3681</v>
      </c>
      <c r="D60" s="278"/>
      <c r="E60" s="278"/>
      <c r="F60" s="278"/>
      <c r="G60" s="278"/>
      <c r="H60" s="278"/>
      <c r="I60" s="278" t="s">
        <v>2578</v>
      </c>
      <c r="J60" s="317" t="s">
        <v>15293</v>
      </c>
      <c r="K60" s="280" t="s">
        <v>195</v>
      </c>
      <c r="L60" s="425" t="s">
        <v>3603</v>
      </c>
      <c r="M60" s="2884"/>
      <c r="N60" s="73" t="s">
        <v>2432</v>
      </c>
      <c r="O60" s="278"/>
      <c r="P60" s="278"/>
      <c r="Q60" s="278" t="s">
        <v>520</v>
      </c>
      <c r="R60" s="278">
        <f>IF(MID(RIGHT(S60,8),1,1)="M",2021,IF(MID(RIGHT(S60,8),1,1)="N",2022,IF(MID(RIGHT(S60,8),1,1)="P",2023,IF(MID(RIGHT(S60,8),1,1)="R",2024,IF(MID(RIGHT(S60,8),1,1)="S",1995,IF(MID(RIGHT(S60,8),1,1)="T",1996,IF(MID(RIGHT(S60,8),1,1)="V",1997,IF(MID(RIGHT(S60,8),1,1)="W",1998,IF(MID(RIGHT(S60,8),1,1)="X",1999,IF(MID(RIGHT(S60,8),1,1)="Y",2000,IF(MID(RIGHT(S60,8),1,1)="1",2001,IF(MID(RIGHT(S60,8),1,1)="2",2002,IF(MID(RIGHT(S60,8),1,1)="3",2003,IF(MID(RIGHT(S60,8),1,1)="4",2004,IF(MID(RIGHT(S60,8),1,1)="5",2005,IF(MID(RIGHT(S60,8),1,1)="6",2006,IF(MID(RIGHT(S60,8),1,1)="7",2007,IF(MID(RIGHT(S60,8),1,1)="8",2008,IF(MID(RIGHT(S60,8),1,1)="9",2009,IF(MID(RIGHT(S60,8),1,1)="A",2010,IF(MID(RIGHT(S60,8),1,1)="B",2011,IF(MID(RIGHT(S60,8),1,1)="C",2012,IF(MID(RIGHT(S60,8),1,1)="D",2013,IF(MID(RIGHT(S60,8),1,1)="E",2014,IF(MID(RIGHT(S60,8),1,1)="F",2015,IF(MID(RIGHT(S60,8),1,1)="G",2016,IF(MID(RIGHT(S60,8),1,1)="H",2017,IF(MID(RIGHT(S60,8),1,1)="J",2018,IF(MID(RIGHT(S60,8),1,1)="K",2019,IF(MID(RIGHT(S60,8),1,1)="L",2020,""))))))))))))))))))))))))))))))</f>
        <v>2021</v>
      </c>
      <c r="S60" s="278" t="s">
        <v>15534</v>
      </c>
      <c r="T60" s="278">
        <v>2195</v>
      </c>
      <c r="U60" s="719">
        <v>45622</v>
      </c>
      <c r="V60" s="719">
        <v>45654</v>
      </c>
      <c r="W60" s="283" t="s">
        <v>16376</v>
      </c>
      <c r="X60" s="706"/>
    </row>
    <row r="61" spans="1:24" ht="26.25" customHeight="1">
      <c r="A61" s="705"/>
      <c r="B61" s="278"/>
      <c r="C61" s="278" t="s">
        <v>12776</v>
      </c>
      <c r="D61" s="278" t="s">
        <v>15288</v>
      </c>
      <c r="E61" s="278"/>
      <c r="F61" s="278"/>
      <c r="G61" s="278"/>
      <c r="H61" s="278"/>
      <c r="I61" s="720"/>
      <c r="J61" s="278"/>
      <c r="K61" s="278" t="s">
        <v>15354</v>
      </c>
      <c r="L61" s="278"/>
      <c r="M61" s="2885"/>
      <c r="N61" s="73" t="s">
        <v>3552</v>
      </c>
      <c r="O61" s="1371"/>
      <c r="P61" s="278"/>
      <c r="Q61" s="278" t="s">
        <v>1934</v>
      </c>
      <c r="R61" s="278">
        <f>IF(MID(RIGHT(S61,8),1,1)="M",2021,IF(MID(RIGHT(S61,8),1,1)="N",2022,IF(MID(RIGHT(S61,8),1,1)="P",2023,IF(MID(RIGHT(S61,8),1,1)="R",2024,IF(MID(RIGHT(S61,8),1,1)="S",1995,IF(MID(RIGHT(S61,8),1,1)="T",1996,IF(MID(RIGHT(S61,8),1,1)="V",1997,IF(MID(RIGHT(S61,8),1,1)="W",1998,IF(MID(RIGHT(S61,8),1,1)="X",1999,IF(MID(RIGHT(S61,8),1,1)="Y",2000,IF(MID(RIGHT(S61,8),1,1)="1",2001,IF(MID(RIGHT(S61,8),1,1)="2",2002,IF(MID(RIGHT(S61,8),1,1)="3",2003,IF(MID(RIGHT(S61,8),1,1)="4",2004,IF(MID(RIGHT(S61,8),1,1)="5",2005,IF(MID(RIGHT(S61,8),1,1)="6",2006,IF(MID(RIGHT(S61,8),1,1)="7",2007,IF(MID(RIGHT(S61,8),1,1)="8",2008,IF(MID(RIGHT(S61,8),1,1)="9",2009,IF(MID(RIGHT(S61,8),1,1)="A",2010,IF(MID(RIGHT(S61,8),1,1)="B",2011,IF(MID(RIGHT(S61,8),1,1)="C",2012,IF(MID(RIGHT(S61,8),1,1)="D",2013,IF(MID(RIGHT(S61,8),1,1)="E",2014,IF(MID(RIGHT(S61,8),1,1)="F",2015,IF(MID(RIGHT(S61,8),1,1)="G",2016,IF(MID(RIGHT(S61,8),1,1)="H",2017,IF(MID(RIGHT(S61,8),1,1)="J",2018,IF(MID(RIGHT(S61,8),1,1)="K",2019,IF(MID(RIGHT(S61,8),1,1)="L",2020,""))))))))))))))))))))))))))))))</f>
        <v>2022</v>
      </c>
      <c r="S61" s="278" t="s">
        <v>15535</v>
      </c>
      <c r="T61" s="278">
        <v>1965</v>
      </c>
      <c r="U61" s="719">
        <v>45624</v>
      </c>
      <c r="V61" s="719">
        <v>45295</v>
      </c>
      <c r="W61" s="283"/>
      <c r="X61" s="706"/>
    </row>
    <row r="62" spans="1:24" ht="26.25" customHeight="1">
      <c r="A62" s="705"/>
      <c r="B62" s="278"/>
      <c r="C62" s="278" t="s">
        <v>12778</v>
      </c>
      <c r="D62" s="278" t="s">
        <v>15288</v>
      </c>
      <c r="E62" s="278"/>
      <c r="F62" s="278"/>
      <c r="G62" s="278"/>
      <c r="H62" s="278"/>
      <c r="I62" s="720"/>
      <c r="J62" s="278" t="s">
        <v>15289</v>
      </c>
      <c r="K62" s="278" t="s">
        <v>2380</v>
      </c>
      <c r="L62" s="278"/>
      <c r="M62" s="278"/>
      <c r="N62" s="73" t="s">
        <v>15256</v>
      </c>
      <c r="O62" s="278" t="s">
        <v>11763</v>
      </c>
      <c r="P62" s="280"/>
      <c r="Q62" s="278"/>
      <c r="R62" s="278" t="str">
        <f>IF(MID(RIGHT(S62,8),1,1)="M",2021,IF(MID(RIGHT(S62,8),1,1)="N",2022,IF(MID(RIGHT(S62,8),1,1)="P",2023,IF(MID(RIGHT(S62,8),1,1)="R",2024,IF(MID(RIGHT(S62,8),1,1)="S",1995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/>
      </c>
      <c r="S62" s="278"/>
      <c r="T62" s="278"/>
      <c r="U62" s="281">
        <v>45626</v>
      </c>
      <c r="V62" s="281">
        <v>45660</v>
      </c>
      <c r="W62" s="283"/>
      <c r="X62" s="721"/>
    </row>
    <row r="63" spans="1:24" ht="26.25" customHeight="1">
      <c r="A63" s="705"/>
      <c r="B63" s="278"/>
      <c r="C63" s="278" t="s">
        <v>13047</v>
      </c>
      <c r="D63" s="278" t="s">
        <v>191</v>
      </c>
      <c r="E63" s="278"/>
      <c r="F63" s="278"/>
      <c r="G63" s="278"/>
      <c r="H63" s="278"/>
      <c r="I63" s="278"/>
      <c r="J63" s="278" t="s">
        <v>15544</v>
      </c>
      <c r="K63" s="278"/>
      <c r="L63" s="278"/>
      <c r="M63" s="278"/>
      <c r="N63" s="278"/>
      <c r="O63" s="278"/>
      <c r="P63" s="278"/>
      <c r="Q63" s="278"/>
      <c r="R63" s="280"/>
      <c r="S63" s="284" t="s">
        <v>189</v>
      </c>
      <c r="T63" s="284">
        <v>3840</v>
      </c>
      <c r="U63" s="281">
        <v>45627</v>
      </c>
      <c r="V63" s="282">
        <v>45666</v>
      </c>
      <c r="W63" s="283"/>
      <c r="X63" s="722"/>
    </row>
    <row r="64" spans="1:24" ht="26.25" customHeight="1">
      <c r="A64" s="705"/>
      <c r="B64" s="278"/>
      <c r="C64" s="278" t="s">
        <v>10002</v>
      </c>
      <c r="D64" s="278" t="s">
        <v>191</v>
      </c>
      <c r="E64" s="278"/>
      <c r="F64" s="278"/>
      <c r="G64" s="278"/>
      <c r="H64" s="278"/>
      <c r="I64" s="278"/>
      <c r="J64" s="278" t="s">
        <v>15620</v>
      </c>
      <c r="K64" s="278"/>
      <c r="L64" s="278"/>
      <c r="M64" s="2559" t="s">
        <v>8709</v>
      </c>
      <c r="N64" s="2560"/>
      <c r="O64" s="2560"/>
      <c r="P64" s="2561"/>
      <c r="Q64" s="278"/>
      <c r="R64" s="278"/>
      <c r="S64" s="284" t="s">
        <v>2472</v>
      </c>
      <c r="T64" s="284">
        <f>SUM(T59:T63)</f>
        <v>10580</v>
      </c>
      <c r="U64" s="282">
        <v>45628</v>
      </c>
      <c r="V64" s="281"/>
      <c r="W64" s="283"/>
      <c r="X64" s="722"/>
    </row>
    <row r="65" spans="1:24" ht="26.25" customHeight="1" thickBot="1">
      <c r="A65" s="707"/>
      <c r="B65" s="708"/>
      <c r="C65" s="708" t="s">
        <v>10003</v>
      </c>
      <c r="D65" s="708" t="s">
        <v>4036</v>
      </c>
      <c r="E65" s="708"/>
      <c r="F65" s="708"/>
      <c r="G65" s="708"/>
      <c r="H65" s="708"/>
      <c r="I65" s="708"/>
      <c r="J65" s="708"/>
      <c r="K65" s="611" t="s">
        <v>15375</v>
      </c>
      <c r="L65" s="709"/>
      <c r="M65" s="709"/>
      <c r="N65" s="708"/>
      <c r="O65" s="708"/>
      <c r="P65" s="710"/>
      <c r="Q65" s="711"/>
      <c r="R65" s="711"/>
      <c r="S65" s="711"/>
      <c r="T65" s="711"/>
      <c r="U65" s="712"/>
      <c r="V65" s="713"/>
      <c r="W65" s="723"/>
      <c r="X65" s="724"/>
    </row>
    <row r="66" spans="1:24" ht="26.25" customHeight="1">
      <c r="A66" s="699" t="s">
        <v>188</v>
      </c>
      <c r="B66" s="700" t="s">
        <v>16057</v>
      </c>
      <c r="C66" s="700" t="s">
        <v>15211</v>
      </c>
      <c r="D66" s="700" t="s">
        <v>190</v>
      </c>
      <c r="E66" s="700" t="s">
        <v>15543</v>
      </c>
      <c r="F66" s="700" t="s">
        <v>191</v>
      </c>
      <c r="G66" s="700" t="s">
        <v>191</v>
      </c>
      <c r="H66" s="700" t="s">
        <v>191</v>
      </c>
      <c r="I66" s="700" t="s">
        <v>10531</v>
      </c>
      <c r="J66" s="715" t="s">
        <v>15291</v>
      </c>
      <c r="K66" s="700" t="s">
        <v>15237</v>
      </c>
      <c r="L66" s="715" t="s">
        <v>15588</v>
      </c>
      <c r="M66" s="2883" t="s">
        <v>15607</v>
      </c>
      <c r="N66" s="701" t="s">
        <v>15593</v>
      </c>
      <c r="O66" s="701" t="s">
        <v>15528</v>
      </c>
      <c r="P66" s="702" t="s">
        <v>16563</v>
      </c>
      <c r="Q66" s="700" t="s">
        <v>520</v>
      </c>
      <c r="R66" s="700">
        <f>IF(MID(RIGHT(S66,8),1,1)="M",2021,IF(MID(RIGHT(S66,8),1,1)="N",2022,IF(MID(RIGHT(S66,8),1,1)="P",2023,IF(MID(RIGHT(S66,8),1,1)="R",2024,IF(MID(RIGHT(S66,8),1,1)="S",1995,IF(MID(RIGHT(S66,8),1,1)="T",1996,IF(MID(RIGHT(S66,8),1,1)="V",1997,IF(MID(RIGHT(S66,8),1,1)="W",1998,IF(MID(RIGHT(S66,8),1,1)="X",1999,IF(MID(RIGHT(S66,8),1,1)="Y",2000,IF(MID(RIGHT(S66,8),1,1)="1",2001,IF(MID(RIGHT(S66,8),1,1)="2",2002,IF(MID(RIGHT(S66,8),1,1)="3",2003,IF(MID(RIGHT(S66,8),1,1)="4",2004,IF(MID(RIGHT(S66,8),1,1)="5",2005,IF(MID(RIGHT(S66,8),1,1)="6",2006,IF(MID(RIGHT(S66,8),1,1)="7",2007,IF(MID(RIGHT(S66,8),1,1)="8",2008,IF(MID(RIGHT(S66,8),1,1)="9",2009,IF(MID(RIGHT(S66,8),1,1)="A",2010,IF(MID(RIGHT(S66,8),1,1)="B",2011,IF(MID(RIGHT(S66,8),1,1)="C",2012,IF(MID(RIGHT(S66,8),1,1)="D",2013,IF(MID(RIGHT(S66,8),1,1)="E",2014,IF(MID(RIGHT(S66,8),1,1)="F",2015,IF(MID(RIGHT(S66,8),1,1)="G",2016,IF(MID(RIGHT(S66,8),1,1)="H",2017,IF(MID(RIGHT(S66,8),1,1)="J",2018,IF(MID(RIGHT(S66,8),1,1)="K",2019,IF(MID(RIGHT(S66,8),1,1)="L",2020,""))))))))))))))))))))))))))))))</f>
        <v>2020</v>
      </c>
      <c r="S66" s="700" t="s">
        <v>15536</v>
      </c>
      <c r="T66" s="700">
        <v>2220</v>
      </c>
      <c r="U66" s="716">
        <v>45623</v>
      </c>
      <c r="V66" s="716">
        <v>45656</v>
      </c>
      <c r="W66" s="703">
        <v>1500</v>
      </c>
      <c r="X66" s="704">
        <v>2500</v>
      </c>
    </row>
    <row r="67" spans="1:24" ht="26.25" customHeight="1">
      <c r="A67" s="705"/>
      <c r="B67" s="278"/>
      <c r="C67" s="320" t="s">
        <v>3681</v>
      </c>
      <c r="D67" s="278"/>
      <c r="E67" s="278"/>
      <c r="F67" s="278"/>
      <c r="G67" s="278"/>
      <c r="H67" s="278"/>
      <c r="I67" s="278" t="s">
        <v>2578</v>
      </c>
      <c r="J67" s="317" t="s">
        <v>15294</v>
      </c>
      <c r="K67" s="280" t="s">
        <v>195</v>
      </c>
      <c r="L67" s="425" t="s">
        <v>3603</v>
      </c>
      <c r="M67" s="2884"/>
      <c r="N67" s="73" t="s">
        <v>2432</v>
      </c>
      <c r="O67" s="278"/>
      <c r="P67" s="278"/>
      <c r="Q67" s="278" t="s">
        <v>523</v>
      </c>
      <c r="R67" s="278">
        <f>IF(MID(RIGHT(S67,8),1,1)="M",2021,IF(MID(RIGHT(S67,8),1,1)="N",2022,IF(MID(RIGHT(S67,8),1,1)="P",2023,IF(MID(RIGHT(S67,8),1,1)="R",2024,IF(MID(RIGHT(S67,8),1,1)="S",1995,IF(MID(RIGHT(S67,8),1,1)="T",1996,IF(MID(RIGHT(S67,8),1,1)="V",1997,IF(MID(RIGHT(S67,8),1,1)="W",1998,IF(MID(RIGHT(S67,8),1,1)="X",1999,IF(MID(RIGHT(S67,8),1,1)="Y",2000,IF(MID(RIGHT(S67,8),1,1)="1",2001,IF(MID(RIGHT(S67,8),1,1)="2",2002,IF(MID(RIGHT(S67,8),1,1)="3",2003,IF(MID(RIGHT(S67,8),1,1)="4",2004,IF(MID(RIGHT(S67,8),1,1)="5",2005,IF(MID(RIGHT(S67,8),1,1)="6",2006,IF(MID(RIGHT(S67,8),1,1)="7",2007,IF(MID(RIGHT(S67,8),1,1)="8",2008,IF(MID(RIGHT(S67,8),1,1)="9",2009,IF(MID(RIGHT(S67,8),1,1)="A",2010,IF(MID(RIGHT(S67,8),1,1)="B",2011,IF(MID(RIGHT(S67,8),1,1)="C",2012,IF(MID(RIGHT(S67,8),1,1)="D",2013,IF(MID(RIGHT(S67,8),1,1)="E",2014,IF(MID(RIGHT(S67,8),1,1)="F",2015,IF(MID(RIGHT(S67,8),1,1)="G",2016,IF(MID(RIGHT(S67,8),1,1)="H",2017,IF(MID(RIGHT(S67,8),1,1)="J",2018,IF(MID(RIGHT(S67,8),1,1)="K",2019,IF(MID(RIGHT(S67,8),1,1)="L",2020,""))))))))))))))))))))))))))))))</f>
        <v>2022</v>
      </c>
      <c r="S67" s="278" t="s">
        <v>15537</v>
      </c>
      <c r="T67" s="278">
        <v>2175</v>
      </c>
      <c r="U67" s="719">
        <v>45622</v>
      </c>
      <c r="V67" s="719">
        <v>45654</v>
      </c>
      <c r="W67" s="283" t="s">
        <v>16376</v>
      </c>
      <c r="X67" s="706"/>
    </row>
    <row r="68" spans="1:24" ht="26.25" customHeight="1">
      <c r="A68" s="705"/>
      <c r="B68" s="278"/>
      <c r="C68" s="278" t="s">
        <v>12776</v>
      </c>
      <c r="D68" s="278" t="s">
        <v>15288</v>
      </c>
      <c r="E68" s="278"/>
      <c r="F68" s="278"/>
      <c r="G68" s="278"/>
      <c r="H68" s="278"/>
      <c r="I68" s="720"/>
      <c r="J68" s="278"/>
      <c r="K68" s="278" t="s">
        <v>15354</v>
      </c>
      <c r="L68" s="278"/>
      <c r="M68" s="2885"/>
      <c r="N68" s="73" t="s">
        <v>3552</v>
      </c>
      <c r="O68" s="1371"/>
      <c r="P68" s="278"/>
      <c r="Q68" s="278" t="s">
        <v>520</v>
      </c>
      <c r="R68" s="278">
        <f>IF(MID(RIGHT(S68,8),1,1)="M",2021,IF(MID(RIGHT(S68,8),1,1)="N",2022,IF(MID(RIGHT(S68,8),1,1)="P",2023,IF(MID(RIGHT(S68,8),1,1)="R",2024,IF(MID(RIGHT(S68,8),1,1)="S",1995,IF(MID(RIGHT(S68,8),1,1)="T",1996,IF(MID(RIGHT(S68,8),1,1)="V",1997,IF(MID(RIGHT(S68,8),1,1)="W",1998,IF(MID(RIGHT(S68,8),1,1)="X",1999,IF(MID(RIGHT(S68,8),1,1)="Y",2000,IF(MID(RIGHT(S68,8),1,1)="1",2001,IF(MID(RIGHT(S68,8),1,1)="2",2002,IF(MID(RIGHT(S68,8),1,1)="3",2003,IF(MID(RIGHT(S68,8),1,1)="4",2004,IF(MID(RIGHT(S68,8),1,1)="5",2005,IF(MID(RIGHT(S68,8),1,1)="6",2006,IF(MID(RIGHT(S68,8),1,1)="7",2007,IF(MID(RIGHT(S68,8),1,1)="8",2008,IF(MID(RIGHT(S68,8),1,1)="9",2009,IF(MID(RIGHT(S68,8),1,1)="A",2010,IF(MID(RIGHT(S68,8),1,1)="B",2011,IF(MID(RIGHT(S68,8),1,1)="C",2012,IF(MID(RIGHT(S68,8),1,1)="D",2013,IF(MID(RIGHT(S68,8),1,1)="E",2014,IF(MID(RIGHT(S68,8),1,1)="F",2015,IF(MID(RIGHT(S68,8),1,1)="G",2016,IF(MID(RIGHT(S68,8),1,1)="H",2017,IF(MID(RIGHT(S68,8),1,1)="J",2018,IF(MID(RIGHT(S68,8),1,1)="K",2019,IF(MID(RIGHT(S68,8),1,1)="L",2020,""))))))))))))))))))))))))))))))</f>
        <v>2022</v>
      </c>
      <c r="S68" s="278" t="s">
        <v>15538</v>
      </c>
      <c r="T68" s="278">
        <v>2210</v>
      </c>
      <c r="U68" s="719">
        <v>45624</v>
      </c>
      <c r="V68" s="719">
        <v>45295</v>
      </c>
      <c r="W68" s="283"/>
      <c r="X68" s="706"/>
    </row>
    <row r="69" spans="1:24" ht="26.25" customHeight="1">
      <c r="A69" s="705"/>
      <c r="B69" s="278"/>
      <c r="C69" s="278" t="s">
        <v>12778</v>
      </c>
      <c r="D69" s="278" t="s">
        <v>15288</v>
      </c>
      <c r="E69" s="278"/>
      <c r="F69" s="278"/>
      <c r="G69" s="278"/>
      <c r="H69" s="278"/>
      <c r="I69" s="720"/>
      <c r="J69" s="278" t="s">
        <v>15289</v>
      </c>
      <c r="K69" s="278" t="s">
        <v>2380</v>
      </c>
      <c r="L69" s="278"/>
      <c r="M69" s="278"/>
      <c r="N69" s="73" t="s">
        <v>15256</v>
      </c>
      <c r="O69" s="278" t="s">
        <v>11763</v>
      </c>
      <c r="P69" s="280"/>
      <c r="Q69" s="278"/>
      <c r="R69" s="278" t="str">
        <f>IF(MID(RIGHT(S69,8),1,1)="M",2021,IF(MID(RIGHT(S69,8),1,1)="N",2022,IF(MID(RIGHT(S69,8),1,1)="P",2023,IF(MID(RIGHT(S69,8),1,1)="R",2024,IF(MID(RIGHT(S69,8),1,1)="S",1995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/>
      </c>
      <c r="S69" s="278"/>
      <c r="T69" s="278"/>
      <c r="U69" s="281">
        <v>45626</v>
      </c>
      <c r="V69" s="281">
        <v>45660</v>
      </c>
      <c r="W69" s="283"/>
      <c r="X69" s="721"/>
    </row>
    <row r="70" spans="1:24" ht="26.25" customHeight="1">
      <c r="A70" s="705"/>
      <c r="B70" s="278"/>
      <c r="C70" s="278" t="s">
        <v>13047</v>
      </c>
      <c r="D70" s="278" t="s">
        <v>191</v>
      </c>
      <c r="E70" s="278"/>
      <c r="F70" s="278"/>
      <c r="G70" s="278"/>
      <c r="H70" s="278"/>
      <c r="I70" s="278"/>
      <c r="J70" s="278" t="s">
        <v>15544</v>
      </c>
      <c r="K70" s="278"/>
      <c r="L70" s="278"/>
      <c r="M70" s="278"/>
      <c r="N70" s="278"/>
      <c r="O70" s="278"/>
      <c r="P70" s="278"/>
      <c r="Q70" s="278"/>
      <c r="R70" s="280"/>
      <c r="S70" s="284" t="s">
        <v>189</v>
      </c>
      <c r="T70" s="284">
        <v>3900</v>
      </c>
      <c r="U70" s="281">
        <v>45627</v>
      </c>
      <c r="V70" s="282">
        <v>45666</v>
      </c>
      <c r="W70" s="283"/>
      <c r="X70" s="722"/>
    </row>
    <row r="71" spans="1:24" ht="26.25" customHeight="1">
      <c r="A71" s="705"/>
      <c r="B71" s="278"/>
      <c r="C71" s="278" t="s">
        <v>10002</v>
      </c>
      <c r="D71" s="278" t="s">
        <v>191</v>
      </c>
      <c r="E71" s="278"/>
      <c r="F71" s="278"/>
      <c r="G71" s="278"/>
      <c r="H71" s="278"/>
      <c r="I71" s="278"/>
      <c r="J71" s="278" t="s">
        <v>15620</v>
      </c>
      <c r="K71" s="278"/>
      <c r="L71" s="278"/>
      <c r="M71" s="2559" t="s">
        <v>8709</v>
      </c>
      <c r="N71" s="2560"/>
      <c r="O71" s="2560"/>
      <c r="P71" s="2561"/>
      <c r="Q71" s="278"/>
      <c r="R71" s="278"/>
      <c r="S71" s="284" t="s">
        <v>2472</v>
      </c>
      <c r="T71" s="284">
        <f>SUM(T66:T70)</f>
        <v>10505</v>
      </c>
      <c r="U71" s="282">
        <v>45628</v>
      </c>
      <c r="V71" s="281"/>
      <c r="W71" s="283"/>
      <c r="X71" s="722"/>
    </row>
    <row r="72" spans="1:24" ht="26.25" customHeight="1" thickBot="1">
      <c r="A72" s="707"/>
      <c r="B72" s="708"/>
      <c r="C72" s="708" t="s">
        <v>10003</v>
      </c>
      <c r="D72" s="708" t="s">
        <v>4036</v>
      </c>
      <c r="E72" s="708"/>
      <c r="F72" s="708"/>
      <c r="G72" s="708"/>
      <c r="H72" s="708"/>
      <c r="I72" s="708"/>
      <c r="J72" s="708"/>
      <c r="K72" s="611" t="s">
        <v>15375</v>
      </c>
      <c r="L72" s="709"/>
      <c r="M72" s="709"/>
      <c r="N72" s="708"/>
      <c r="O72" s="708"/>
      <c r="P72" s="710"/>
      <c r="Q72" s="711"/>
      <c r="R72" s="711"/>
      <c r="S72" s="711"/>
      <c r="T72" s="711"/>
      <c r="U72" s="712"/>
      <c r="V72" s="713"/>
      <c r="W72" s="723"/>
      <c r="X72" s="724"/>
    </row>
    <row r="73" spans="1:24" ht="26.25" customHeight="1">
      <c r="A73" s="699" t="s">
        <v>188</v>
      </c>
      <c r="B73" s="700" t="s">
        <v>16057</v>
      </c>
      <c r="C73" s="700" t="s">
        <v>15211</v>
      </c>
      <c r="D73" s="700" t="s">
        <v>190</v>
      </c>
      <c r="E73" s="700" t="s">
        <v>15543</v>
      </c>
      <c r="F73" s="700" t="s">
        <v>191</v>
      </c>
      <c r="G73" s="700" t="s">
        <v>191</v>
      </c>
      <c r="H73" s="700" t="s">
        <v>191</v>
      </c>
      <c r="I73" s="700" t="s">
        <v>10531</v>
      </c>
      <c r="J73" s="715" t="s">
        <v>15291</v>
      </c>
      <c r="K73" s="700" t="s">
        <v>15237</v>
      </c>
      <c r="L73" s="715" t="s">
        <v>15589</v>
      </c>
      <c r="M73" s="2883" t="s">
        <v>15524</v>
      </c>
      <c r="N73" s="701" t="s">
        <v>15594</v>
      </c>
      <c r="O73" s="701" t="s">
        <v>15595</v>
      </c>
      <c r="P73" s="702" t="s">
        <v>16563</v>
      </c>
      <c r="Q73" s="700" t="s">
        <v>523</v>
      </c>
      <c r="R73" s="700">
        <f>IF(MID(RIGHT(S73,8),1,1)="M",2021,IF(MID(RIGHT(S73,8),1,1)="N",2022,IF(MID(RIGHT(S73,8),1,1)="P",2023,IF(MID(RIGHT(S73,8),1,1)="R",2024,IF(MID(RIGHT(S73,8),1,1)="S",1995,IF(MID(RIGHT(S73,8),1,1)="T",1996,IF(MID(RIGHT(S73,8),1,1)="V",1997,IF(MID(RIGHT(S73,8),1,1)="W",1998,IF(MID(RIGHT(S73,8),1,1)="X",1999,IF(MID(RIGHT(S73,8),1,1)="Y",2000,IF(MID(RIGHT(S73,8),1,1)="1",2001,IF(MID(RIGHT(S73,8),1,1)="2",2002,IF(MID(RIGHT(S73,8),1,1)="3",2003,IF(MID(RIGHT(S73,8),1,1)="4",2004,IF(MID(RIGHT(S73,8),1,1)="5",2005,IF(MID(RIGHT(S73,8),1,1)="6",2006,IF(MID(RIGHT(S73,8),1,1)="7",2007,IF(MID(RIGHT(S73,8),1,1)="8",2008,IF(MID(RIGHT(S73,8),1,1)="9",2009,IF(MID(RIGHT(S73,8),1,1)="A",2010,IF(MID(RIGHT(S73,8),1,1)="B",2011,IF(MID(RIGHT(S73,8),1,1)="C",2012,IF(MID(RIGHT(S73,8),1,1)="D",2013,IF(MID(RIGHT(S73,8),1,1)="E",2014,IF(MID(RIGHT(S73,8),1,1)="F",2015,IF(MID(RIGHT(S73,8),1,1)="G",2016,IF(MID(RIGHT(S73,8),1,1)="H",2017,IF(MID(RIGHT(S73,8),1,1)="J",2018,IF(MID(RIGHT(S73,8),1,1)="K",2019,IF(MID(RIGHT(S73,8),1,1)="L",2020,""))))))))))))))))))))))))))))))</f>
        <v>2019</v>
      </c>
      <c r="S73" s="700" t="s">
        <v>15539</v>
      </c>
      <c r="T73" s="700">
        <v>2260</v>
      </c>
      <c r="U73" s="716">
        <v>45623</v>
      </c>
      <c r="V73" s="716">
        <v>45656</v>
      </c>
      <c r="W73" s="703">
        <v>1500</v>
      </c>
      <c r="X73" s="704">
        <v>2500</v>
      </c>
    </row>
    <row r="74" spans="1:24" ht="26.25" customHeight="1">
      <c r="A74" s="705"/>
      <c r="B74" s="278"/>
      <c r="C74" s="320" t="s">
        <v>3681</v>
      </c>
      <c r="D74" s="278"/>
      <c r="E74" s="278"/>
      <c r="F74" s="278"/>
      <c r="G74" s="278"/>
      <c r="H74" s="278"/>
      <c r="I74" s="278" t="s">
        <v>2578</v>
      </c>
      <c r="J74" s="317" t="s">
        <v>15295</v>
      </c>
      <c r="K74" s="280" t="s">
        <v>195</v>
      </c>
      <c r="L74" s="425" t="s">
        <v>3603</v>
      </c>
      <c r="M74" s="2884"/>
      <c r="N74" s="73" t="s">
        <v>2432</v>
      </c>
      <c r="O74" s="278"/>
      <c r="P74" s="278"/>
      <c r="Q74" s="278" t="s">
        <v>2093</v>
      </c>
      <c r="R74" s="278">
        <f>IF(MID(RIGHT(S74,8),1,1)="M",2021,IF(MID(RIGHT(S74,8),1,1)="N",2022,IF(MID(RIGHT(S74,8),1,1)="P",2023,IF(MID(RIGHT(S74,8),1,1)="R",2024,IF(MID(RIGHT(S74,8),1,1)="S",1995,IF(MID(RIGHT(S74,8),1,1)="T",1996,IF(MID(RIGHT(S74,8),1,1)="V",1997,IF(MID(RIGHT(S74,8),1,1)="W",1998,IF(MID(RIGHT(S74,8),1,1)="X",1999,IF(MID(RIGHT(S74,8),1,1)="Y",2000,IF(MID(RIGHT(S74,8),1,1)="1",2001,IF(MID(RIGHT(S74,8),1,1)="2",2002,IF(MID(RIGHT(S74,8),1,1)="3",2003,IF(MID(RIGHT(S74,8),1,1)="4",2004,IF(MID(RIGHT(S74,8),1,1)="5",2005,IF(MID(RIGHT(S74,8),1,1)="6",2006,IF(MID(RIGHT(S74,8),1,1)="7",2007,IF(MID(RIGHT(S74,8),1,1)="8",2008,IF(MID(RIGHT(S74,8),1,1)="9",2009,IF(MID(RIGHT(S74,8),1,1)="A",2010,IF(MID(RIGHT(S74,8),1,1)="B",2011,IF(MID(RIGHT(S74,8),1,1)="C",2012,IF(MID(RIGHT(S74,8),1,1)="D",2013,IF(MID(RIGHT(S74,8),1,1)="E",2014,IF(MID(RIGHT(S74,8),1,1)="F",2015,IF(MID(RIGHT(S74,8),1,1)="G",2016,IF(MID(RIGHT(S74,8),1,1)="H",2017,IF(MID(RIGHT(S74,8),1,1)="J",2018,IF(MID(RIGHT(S74,8),1,1)="K",2019,IF(MID(RIGHT(S74,8),1,1)="L",2020,""))))))))))))))))))))))))))))))</f>
        <v>2020</v>
      </c>
      <c r="S74" s="278" t="s">
        <v>15540</v>
      </c>
      <c r="T74" s="278">
        <v>1825</v>
      </c>
      <c r="U74" s="719">
        <v>45622</v>
      </c>
      <c r="V74" s="719">
        <v>45654</v>
      </c>
      <c r="W74" s="283" t="s">
        <v>16376</v>
      </c>
      <c r="X74" s="706"/>
    </row>
    <row r="75" spans="1:24" ht="26.25" customHeight="1">
      <c r="A75" s="705"/>
      <c r="B75" s="278"/>
      <c r="C75" s="278" t="s">
        <v>12776</v>
      </c>
      <c r="D75" s="278" t="s">
        <v>15288</v>
      </c>
      <c r="E75" s="278"/>
      <c r="F75" s="278"/>
      <c r="G75" s="278"/>
      <c r="H75" s="278"/>
      <c r="I75" s="720"/>
      <c r="J75" s="278"/>
      <c r="K75" s="278" t="s">
        <v>15354</v>
      </c>
      <c r="L75" s="278"/>
      <c r="M75" s="2884"/>
      <c r="N75" s="73" t="s">
        <v>3073</v>
      </c>
      <c r="O75" s="1371"/>
      <c r="P75" s="278"/>
      <c r="Q75" s="278" t="s">
        <v>2093</v>
      </c>
      <c r="R75" s="278">
        <f>IF(MID(RIGHT(S75,8),1,1)="M",2021,IF(MID(RIGHT(S75,8),1,1)="N",2022,IF(MID(RIGHT(S75,8),1,1)="P",2023,IF(MID(RIGHT(S75,8),1,1)="R",2024,IF(MID(RIGHT(S75,8),1,1)="S",1995,IF(MID(RIGHT(S75,8),1,1)="T",1996,IF(MID(RIGHT(S75,8),1,1)="V",1997,IF(MID(RIGHT(S75,8),1,1)="W",1998,IF(MID(RIGHT(S75,8),1,1)="X",1999,IF(MID(RIGHT(S75,8),1,1)="Y",2000,IF(MID(RIGHT(S75,8),1,1)="1",2001,IF(MID(RIGHT(S75,8),1,1)="2",2002,IF(MID(RIGHT(S75,8),1,1)="3",2003,IF(MID(RIGHT(S75,8),1,1)="4",2004,IF(MID(RIGHT(S75,8),1,1)="5",2005,IF(MID(RIGHT(S75,8),1,1)="6",2006,IF(MID(RIGHT(S75,8),1,1)="7",2007,IF(MID(RIGHT(S75,8),1,1)="8",2008,IF(MID(RIGHT(S75,8),1,1)="9",2009,IF(MID(RIGHT(S75,8),1,1)="A",2010,IF(MID(RIGHT(S75,8),1,1)="B",2011,IF(MID(RIGHT(S75,8),1,1)="C",2012,IF(MID(RIGHT(S75,8),1,1)="D",2013,IF(MID(RIGHT(S75,8),1,1)="E",2014,IF(MID(RIGHT(S75,8),1,1)="F",2015,IF(MID(RIGHT(S75,8),1,1)="G",2016,IF(MID(RIGHT(S75,8),1,1)="H",2017,IF(MID(RIGHT(S75,8),1,1)="J",2018,IF(MID(RIGHT(S75,8),1,1)="K",2019,IF(MID(RIGHT(S75,8),1,1)="L",2020,""))))))))))))))))))))))))))))))</f>
        <v>2020</v>
      </c>
      <c r="S75" s="278" t="s">
        <v>15541</v>
      </c>
      <c r="T75" s="278">
        <v>1815</v>
      </c>
      <c r="U75" s="719">
        <v>45624</v>
      </c>
      <c r="V75" s="719">
        <v>45295</v>
      </c>
      <c r="W75" s="283"/>
      <c r="X75" s="706"/>
    </row>
    <row r="76" spans="1:24" ht="26.25" customHeight="1">
      <c r="A76" s="705"/>
      <c r="B76" s="278"/>
      <c r="C76" s="278" t="s">
        <v>12778</v>
      </c>
      <c r="D76" s="278" t="s">
        <v>15288</v>
      </c>
      <c r="E76" s="278"/>
      <c r="F76" s="278"/>
      <c r="G76" s="278"/>
      <c r="H76" s="278"/>
      <c r="I76" s="720"/>
      <c r="J76" s="278" t="s">
        <v>15289</v>
      </c>
      <c r="K76" s="278" t="s">
        <v>2380</v>
      </c>
      <c r="L76" s="278"/>
      <c r="M76" s="2885"/>
      <c r="N76" s="73" t="s">
        <v>7870</v>
      </c>
      <c r="O76" s="278" t="s">
        <v>11763</v>
      </c>
      <c r="P76" s="280"/>
      <c r="Q76" s="278" t="s">
        <v>2093</v>
      </c>
      <c r="R76" s="278">
        <f>IF(MID(RIGHT(S76,8),1,1)="M",2021,IF(MID(RIGHT(S76,8),1,1)="N",2022,IF(MID(RIGHT(S76,8),1,1)="P",2023,IF(MID(RIGHT(S76,8),1,1)="R",2024,IF(MID(RIGHT(S76,8),1,1)="S",1995,IF(MID(RIGHT(S76,8),1,1)="T",1996,IF(MID(RIGHT(S76,8),1,1)="V",1997,IF(MID(RIGHT(S76,8),1,1)="W",1998,IF(MID(RIGHT(S76,8),1,1)="X",1999,IF(MID(RIGHT(S76,8),1,1)="Y",2000,IF(MID(RIGHT(S76,8),1,1)="1",2001,IF(MID(RIGHT(S76,8),1,1)="2",2002,IF(MID(RIGHT(S76,8),1,1)="3",2003,IF(MID(RIGHT(S76,8),1,1)="4",2004,IF(MID(RIGHT(S76,8),1,1)="5",2005,IF(MID(RIGHT(S76,8),1,1)="6",2006,IF(MID(RIGHT(S76,8),1,1)="7",2007,IF(MID(RIGHT(S76,8),1,1)="8",2008,IF(MID(RIGHT(S76,8),1,1)="9",2009,IF(MID(RIGHT(S76,8),1,1)="A",2010,IF(MID(RIGHT(S76,8),1,1)="B",2011,IF(MID(RIGHT(S76,8),1,1)="C",2012,IF(MID(RIGHT(S76,8),1,1)="D",2013,IF(MID(RIGHT(S76,8),1,1)="E",2014,IF(MID(RIGHT(S76,8),1,1)="F",2015,IF(MID(RIGHT(S76,8),1,1)="G",2016,IF(MID(RIGHT(S76,8),1,1)="H",2017,IF(MID(RIGHT(S76,8),1,1)="J",2018,IF(MID(RIGHT(S76,8),1,1)="K",2019,IF(MID(RIGHT(S76,8),1,1)="L",2020,""))))))))))))))))))))))))))))))</f>
        <v>2020</v>
      </c>
      <c r="S76" s="278" t="s">
        <v>15542</v>
      </c>
      <c r="T76" s="278">
        <v>1815</v>
      </c>
      <c r="U76" s="281">
        <v>45626</v>
      </c>
      <c r="V76" s="281">
        <v>45660</v>
      </c>
      <c r="W76" s="283"/>
      <c r="X76" s="721"/>
    </row>
    <row r="77" spans="1:24" ht="26.25" customHeight="1">
      <c r="A77" s="705"/>
      <c r="B77" s="278"/>
      <c r="C77" s="278" t="s">
        <v>13047</v>
      </c>
      <c r="D77" s="278" t="s">
        <v>191</v>
      </c>
      <c r="E77" s="278"/>
      <c r="F77" s="278"/>
      <c r="G77" s="278"/>
      <c r="H77" s="278"/>
      <c r="I77" s="278"/>
      <c r="J77" s="278" t="s">
        <v>15544</v>
      </c>
      <c r="K77" s="278"/>
      <c r="L77" s="278"/>
      <c r="M77" s="278"/>
      <c r="N77" s="278"/>
      <c r="O77" s="278"/>
      <c r="P77" s="278"/>
      <c r="Q77" s="278"/>
      <c r="R77" s="280"/>
      <c r="S77" s="284" t="s">
        <v>189</v>
      </c>
      <c r="T77" s="284">
        <v>3900</v>
      </c>
      <c r="U77" s="281">
        <v>45627</v>
      </c>
      <c r="V77" s="282">
        <v>45666</v>
      </c>
      <c r="W77" s="283"/>
      <c r="X77" s="722"/>
    </row>
    <row r="78" spans="1:24" ht="26.25" customHeight="1">
      <c r="A78" s="705"/>
      <c r="B78" s="278"/>
      <c r="C78" s="278" t="s">
        <v>10002</v>
      </c>
      <c r="D78" s="278" t="s">
        <v>191</v>
      </c>
      <c r="E78" s="278"/>
      <c r="F78" s="278"/>
      <c r="G78" s="278"/>
      <c r="H78" s="278"/>
      <c r="I78" s="278"/>
      <c r="J78" s="278" t="s">
        <v>15620</v>
      </c>
      <c r="K78" s="278"/>
      <c r="L78" s="278"/>
      <c r="M78" s="2559" t="s">
        <v>8709</v>
      </c>
      <c r="N78" s="2560"/>
      <c r="O78" s="2560"/>
      <c r="P78" s="2561"/>
      <c r="Q78" s="278"/>
      <c r="R78" s="278"/>
      <c r="S78" s="284" t="s">
        <v>2472</v>
      </c>
      <c r="T78" s="284">
        <f>SUM(T73:T77)</f>
        <v>11615</v>
      </c>
      <c r="U78" s="282">
        <v>45628</v>
      </c>
      <c r="V78" s="281"/>
      <c r="W78" s="283"/>
      <c r="X78" s="722"/>
    </row>
    <row r="79" spans="1:24" ht="26.25" customHeight="1" thickBot="1">
      <c r="A79" s="707"/>
      <c r="B79" s="708"/>
      <c r="C79" s="708" t="s">
        <v>10003</v>
      </c>
      <c r="D79" s="708" t="s">
        <v>4036</v>
      </c>
      <c r="E79" s="708"/>
      <c r="F79" s="708"/>
      <c r="G79" s="708"/>
      <c r="H79" s="708"/>
      <c r="I79" s="708"/>
      <c r="J79" s="708"/>
      <c r="K79" s="611" t="s">
        <v>15375</v>
      </c>
      <c r="L79" s="709"/>
      <c r="M79" s="709"/>
      <c r="N79" s="708"/>
      <c r="O79" s="708"/>
      <c r="P79" s="710"/>
      <c r="Q79" s="711"/>
      <c r="R79" s="711"/>
      <c r="S79" s="711"/>
      <c r="T79" s="711"/>
      <c r="U79" s="712"/>
      <c r="V79" s="713"/>
      <c r="W79" s="723"/>
      <c r="X79" s="724"/>
    </row>
    <row r="81" spans="1:24" ht="26.25" customHeight="1" thickBot="1"/>
    <row r="82" spans="1:24" ht="26.25" customHeight="1">
      <c r="A82" s="1004" t="s">
        <v>188</v>
      </c>
      <c r="B82" s="1005" t="s">
        <v>16057</v>
      </c>
      <c r="C82" s="1005" t="s">
        <v>26</v>
      </c>
      <c r="D82" s="1005" t="s">
        <v>190</v>
      </c>
      <c r="E82" s="1005" t="s">
        <v>15487</v>
      </c>
      <c r="F82" s="1005" t="s">
        <v>191</v>
      </c>
      <c r="G82" s="1005" t="s">
        <v>191</v>
      </c>
      <c r="H82" s="1005" t="s">
        <v>191</v>
      </c>
      <c r="I82" s="1005" t="s">
        <v>15385</v>
      </c>
      <c r="J82" s="1010" t="s">
        <v>15386</v>
      </c>
      <c r="K82" s="1011" t="s">
        <v>15387</v>
      </c>
      <c r="L82" s="1005" t="s">
        <v>15687</v>
      </c>
      <c r="M82" s="2847" t="s">
        <v>15491</v>
      </c>
      <c r="N82" s="1011" t="s">
        <v>15621</v>
      </c>
      <c r="O82" s="1011">
        <v>215482</v>
      </c>
      <c r="P82" s="1015" t="s">
        <v>17185</v>
      </c>
      <c r="Q82" s="1005" t="s">
        <v>15471</v>
      </c>
      <c r="R82" s="1005">
        <v>2016</v>
      </c>
      <c r="S82" s="1005" t="s">
        <v>15472</v>
      </c>
      <c r="T82" s="1005">
        <v>1190</v>
      </c>
      <c r="U82" s="1412">
        <v>45625</v>
      </c>
      <c r="V82" s="1412">
        <v>45336</v>
      </c>
      <c r="W82" s="1017">
        <v>5400</v>
      </c>
      <c r="X82" s="1018">
        <v>6550</v>
      </c>
    </row>
    <row r="83" spans="1:24" ht="26.25" customHeight="1">
      <c r="A83" s="1006"/>
      <c r="B83" s="1007"/>
      <c r="C83" s="320" t="s">
        <v>3121</v>
      </c>
      <c r="D83" s="1007"/>
      <c r="E83" s="1007"/>
      <c r="F83" s="1007"/>
      <c r="G83" s="1007"/>
      <c r="H83" s="1007"/>
      <c r="I83" s="1007" t="s">
        <v>194</v>
      </c>
      <c r="J83" s="1417" t="s">
        <v>15392</v>
      </c>
      <c r="K83" s="1012" t="s">
        <v>15411</v>
      </c>
      <c r="L83" s="425" t="s">
        <v>3359</v>
      </c>
      <c r="M83" s="2787"/>
      <c r="N83" s="73" t="s">
        <v>2431</v>
      </c>
      <c r="O83" s="1013"/>
      <c r="P83" s="1019"/>
      <c r="Q83" s="1007" t="s">
        <v>15473</v>
      </c>
      <c r="R83" s="1007">
        <v>2016</v>
      </c>
      <c r="S83" s="1007" t="s">
        <v>15474</v>
      </c>
      <c r="T83" s="1007">
        <v>1190</v>
      </c>
      <c r="U83" s="1131">
        <v>45627</v>
      </c>
      <c r="V83" s="1020">
        <v>45691</v>
      </c>
      <c r="W83" s="1021" t="s">
        <v>15996</v>
      </c>
      <c r="X83" s="1022" t="s">
        <v>17176</v>
      </c>
    </row>
    <row r="84" spans="1:24" ht="26.25" customHeight="1">
      <c r="A84" s="1006"/>
      <c r="B84" s="1007"/>
      <c r="C84" s="1007" t="s">
        <v>12775</v>
      </c>
      <c r="D84" s="1007" t="s">
        <v>15394</v>
      </c>
      <c r="E84" s="1007"/>
      <c r="F84" s="1007"/>
      <c r="G84" s="1007"/>
      <c r="H84" s="1007"/>
      <c r="I84" s="1007"/>
      <c r="J84" s="1007"/>
      <c r="K84" s="1013" t="s">
        <v>15412</v>
      </c>
      <c r="L84" s="1007" t="s">
        <v>15603</v>
      </c>
      <c r="M84" s="2787"/>
      <c r="N84" s="73" t="s">
        <v>3825</v>
      </c>
      <c r="O84" s="1013"/>
      <c r="P84" s="1019"/>
      <c r="Q84" s="1007" t="s">
        <v>15475</v>
      </c>
      <c r="R84" s="1007">
        <v>2016</v>
      </c>
      <c r="S84" s="1007" t="s">
        <v>15476</v>
      </c>
      <c r="T84" s="1007">
        <v>2060</v>
      </c>
      <c r="U84" s="1023">
        <v>45628</v>
      </c>
      <c r="V84" s="1020">
        <v>45684</v>
      </c>
      <c r="W84" s="1021"/>
      <c r="X84" s="1022"/>
    </row>
    <row r="85" spans="1:24" ht="26.25" customHeight="1">
      <c r="A85" s="1006"/>
      <c r="B85" s="1007"/>
      <c r="C85" s="1007" t="s">
        <v>12777</v>
      </c>
      <c r="D85" s="1007" t="s">
        <v>191</v>
      </c>
      <c r="E85" s="1007"/>
      <c r="F85" s="1007"/>
      <c r="G85" s="1007"/>
      <c r="H85" s="1007"/>
      <c r="I85" s="1007"/>
      <c r="J85" s="1007"/>
      <c r="K85" s="1013" t="s">
        <v>4071</v>
      </c>
      <c r="L85" s="188" t="s">
        <v>17611</v>
      </c>
      <c r="M85" s="2786"/>
      <c r="N85" s="73" t="s">
        <v>11765</v>
      </c>
      <c r="O85" s="1013" t="s">
        <v>15492</v>
      </c>
      <c r="P85" s="1019"/>
      <c r="Q85" s="1007" t="s">
        <v>15475</v>
      </c>
      <c r="R85" s="1007">
        <v>2019</v>
      </c>
      <c r="S85" s="1007" t="s">
        <v>15477</v>
      </c>
      <c r="T85" s="1007">
        <v>2060</v>
      </c>
      <c r="U85" s="1023"/>
      <c r="V85" s="1023">
        <v>45688</v>
      </c>
      <c r="W85" s="1021"/>
      <c r="X85" s="1022"/>
    </row>
    <row r="86" spans="1:24" ht="26.25" customHeight="1">
      <c r="A86" s="1006"/>
      <c r="B86" s="1007"/>
      <c r="C86" s="1007" t="s">
        <v>14286</v>
      </c>
      <c r="D86" s="1007" t="s">
        <v>191</v>
      </c>
      <c r="E86" s="1007"/>
      <c r="F86" s="1007"/>
      <c r="G86" s="1007"/>
      <c r="H86" s="1007"/>
      <c r="I86" s="1007"/>
      <c r="J86" s="1007" t="s">
        <v>15393</v>
      </c>
      <c r="K86" s="1013"/>
      <c r="L86" s="1007" t="s">
        <v>17612</v>
      </c>
      <c r="M86" s="1007"/>
      <c r="N86" s="1013"/>
      <c r="O86" s="1013"/>
      <c r="P86" s="1019"/>
      <c r="Q86" s="1007"/>
      <c r="R86" s="1007"/>
      <c r="S86" s="1024" t="s">
        <v>189</v>
      </c>
      <c r="T86" s="1024">
        <v>3700</v>
      </c>
      <c r="U86" s="1020"/>
      <c r="V86" s="1020" t="s">
        <v>16543</v>
      </c>
      <c r="W86" s="1021"/>
      <c r="X86" s="1022"/>
    </row>
    <row r="87" spans="1:24" ht="26.25" customHeight="1">
      <c r="A87" s="1006"/>
      <c r="B87" s="1007"/>
      <c r="C87" s="1007" t="s">
        <v>10098</v>
      </c>
      <c r="D87" s="1007" t="s">
        <v>191</v>
      </c>
      <c r="E87" s="1007"/>
      <c r="F87" s="1007"/>
      <c r="G87" s="1007"/>
      <c r="H87" s="1007"/>
      <c r="I87" s="1007"/>
      <c r="J87" s="1007" t="s">
        <v>15463</v>
      </c>
      <c r="K87" s="1013"/>
      <c r="L87" s="1007"/>
      <c r="M87" s="1007"/>
      <c r="N87" s="1013"/>
      <c r="O87" s="1013"/>
      <c r="P87" s="1019"/>
      <c r="Q87" s="1007"/>
      <c r="R87" s="1007"/>
      <c r="S87" s="1024" t="s">
        <v>2472</v>
      </c>
      <c r="T87" s="1024">
        <f>SUM(T82:T86)</f>
        <v>10200</v>
      </c>
      <c r="U87" s="1020"/>
      <c r="V87" s="1023"/>
      <c r="W87" s="1021"/>
      <c r="X87" s="1022"/>
    </row>
    <row r="88" spans="1:24" ht="26.25" customHeight="1" thickBot="1">
      <c r="A88" s="1008"/>
      <c r="B88" s="1009"/>
      <c r="C88" s="1009" t="s">
        <v>10099</v>
      </c>
      <c r="D88" s="1009" t="s">
        <v>15487</v>
      </c>
      <c r="E88" s="1009"/>
      <c r="F88" s="1009"/>
      <c r="G88" s="1009"/>
      <c r="H88" s="1009"/>
      <c r="I88" s="1009"/>
      <c r="J88" s="1009"/>
      <c r="K88" s="611" t="s">
        <v>15375</v>
      </c>
      <c r="L88" s="1009"/>
      <c r="M88" s="1009"/>
      <c r="N88" s="1014"/>
      <c r="O88" s="1014"/>
      <c r="P88" s="1025"/>
      <c r="Q88" s="1009"/>
      <c r="R88" s="1009"/>
      <c r="S88" s="1025" t="s">
        <v>12541</v>
      </c>
      <c r="T88" s="1025">
        <v>6500</v>
      </c>
      <c r="U88" s="1027"/>
      <c r="V88" s="1028"/>
      <c r="W88" s="1029"/>
      <c r="X88" s="1030"/>
    </row>
    <row r="89" spans="1:24" ht="26.25" customHeight="1">
      <c r="A89" s="1004" t="s">
        <v>188</v>
      </c>
      <c r="B89" s="1005" t="s">
        <v>16057</v>
      </c>
      <c r="C89" s="1005" t="s">
        <v>26</v>
      </c>
      <c r="D89" s="1005" t="s">
        <v>190</v>
      </c>
      <c r="E89" s="1005" t="s">
        <v>15487</v>
      </c>
      <c r="F89" s="1005" t="s">
        <v>191</v>
      </c>
      <c r="G89" s="1005" t="s">
        <v>191</v>
      </c>
      <c r="H89" s="1005" t="s">
        <v>191</v>
      </c>
      <c r="I89" s="1005" t="s">
        <v>15385</v>
      </c>
      <c r="J89" s="1010" t="s">
        <v>15386</v>
      </c>
      <c r="K89" s="1011" t="s">
        <v>15387</v>
      </c>
      <c r="L89" s="1005" t="s">
        <v>15622</v>
      </c>
      <c r="M89" s="2847" t="s">
        <v>15493</v>
      </c>
      <c r="N89" s="1011" t="s">
        <v>15740</v>
      </c>
      <c r="O89" s="1011">
        <v>215467</v>
      </c>
      <c r="P89" s="1015" t="s">
        <v>17185</v>
      </c>
      <c r="Q89" s="1005" t="s">
        <v>15478</v>
      </c>
      <c r="R89" s="1005">
        <v>2015</v>
      </c>
      <c r="S89" s="1005" t="s">
        <v>15479</v>
      </c>
      <c r="T89" s="1005">
        <v>1500</v>
      </c>
      <c r="U89" s="1412">
        <v>45625</v>
      </c>
      <c r="V89" s="1412">
        <v>45336</v>
      </c>
      <c r="W89" s="1017">
        <v>5400</v>
      </c>
      <c r="X89" s="1018">
        <v>6550</v>
      </c>
    </row>
    <row r="90" spans="1:24" ht="26.25" customHeight="1">
      <c r="A90" s="1006"/>
      <c r="B90" s="1007"/>
      <c r="C90" s="320" t="s">
        <v>3121</v>
      </c>
      <c r="D90" s="1007"/>
      <c r="E90" s="1007"/>
      <c r="F90" s="1007"/>
      <c r="G90" s="1007"/>
      <c r="H90" s="1007"/>
      <c r="I90" s="1007" t="s">
        <v>194</v>
      </c>
      <c r="J90" s="1417" t="s">
        <v>15392</v>
      </c>
      <c r="K90" s="1012" t="s">
        <v>15411</v>
      </c>
      <c r="L90" s="425" t="s">
        <v>3359</v>
      </c>
      <c r="M90" s="2787"/>
      <c r="N90" s="73" t="s">
        <v>2431</v>
      </c>
      <c r="O90" s="1013"/>
      <c r="P90" s="1019"/>
      <c r="Q90" s="1007" t="s">
        <v>15480</v>
      </c>
      <c r="R90" s="1007">
        <v>2017</v>
      </c>
      <c r="S90" s="1007" t="s">
        <v>15481</v>
      </c>
      <c r="T90" s="1007">
        <v>1190</v>
      </c>
      <c r="U90" s="1131">
        <v>45627</v>
      </c>
      <c r="V90" s="1020">
        <v>45691</v>
      </c>
      <c r="W90" s="1021" t="s">
        <v>15996</v>
      </c>
      <c r="X90" s="1022" t="s">
        <v>17176</v>
      </c>
    </row>
    <row r="91" spans="1:24" ht="26.25" customHeight="1">
      <c r="A91" s="1006"/>
      <c r="B91" s="1007"/>
      <c r="C91" s="1007" t="s">
        <v>12775</v>
      </c>
      <c r="D91" s="1007" t="s">
        <v>15394</v>
      </c>
      <c r="E91" s="1007"/>
      <c r="F91" s="1007"/>
      <c r="G91" s="1007"/>
      <c r="H91" s="1007"/>
      <c r="I91" s="1007"/>
      <c r="J91" s="1007"/>
      <c r="K91" s="1013" t="s">
        <v>15412</v>
      </c>
      <c r="L91" s="1007" t="s">
        <v>15603</v>
      </c>
      <c r="M91" s="2787"/>
      <c r="N91" s="73" t="s">
        <v>3825</v>
      </c>
      <c r="O91" s="1013"/>
      <c r="P91" s="1019"/>
      <c r="Q91" s="1007" t="s">
        <v>15482</v>
      </c>
      <c r="R91" s="1007">
        <v>2017</v>
      </c>
      <c r="S91" s="1007" t="s">
        <v>15483</v>
      </c>
      <c r="T91" s="1007">
        <v>2060</v>
      </c>
      <c r="U91" s="1023">
        <v>45628</v>
      </c>
      <c r="V91" s="1020">
        <v>45684</v>
      </c>
      <c r="W91" s="1021"/>
      <c r="X91" s="1022"/>
    </row>
    <row r="92" spans="1:24" ht="26.25" customHeight="1">
      <c r="A92" s="1006"/>
      <c r="B92" s="1007"/>
      <c r="C92" s="1007" t="s">
        <v>12777</v>
      </c>
      <c r="D92" s="1007" t="s">
        <v>191</v>
      </c>
      <c r="E92" s="1007"/>
      <c r="F92" s="1007"/>
      <c r="G92" s="1007"/>
      <c r="H92" s="1007"/>
      <c r="I92" s="1007"/>
      <c r="J92" s="1007"/>
      <c r="K92" s="1013" t="s">
        <v>8972</v>
      </c>
      <c r="L92" s="188" t="s">
        <v>17613</v>
      </c>
      <c r="M92" s="2786"/>
      <c r="N92" s="73" t="s">
        <v>11765</v>
      </c>
      <c r="O92" s="1013" t="s">
        <v>15492</v>
      </c>
      <c r="P92" s="1019"/>
      <c r="Q92" s="1007" t="s">
        <v>15484</v>
      </c>
      <c r="R92" s="1007">
        <v>2019</v>
      </c>
      <c r="S92" s="1007" t="s">
        <v>15485</v>
      </c>
      <c r="T92" s="1007">
        <v>1950</v>
      </c>
      <c r="U92" s="1023"/>
      <c r="V92" s="1023">
        <v>45688</v>
      </c>
      <c r="W92" s="1021"/>
      <c r="X92" s="1022"/>
    </row>
    <row r="93" spans="1:24" ht="26.25" customHeight="1">
      <c r="A93" s="1006"/>
      <c r="B93" s="1007"/>
      <c r="C93" s="1007" t="s">
        <v>14286</v>
      </c>
      <c r="D93" s="1007" t="s">
        <v>191</v>
      </c>
      <c r="E93" s="1007"/>
      <c r="F93" s="1007"/>
      <c r="G93" s="1007"/>
      <c r="H93" s="1007"/>
      <c r="I93" s="1007"/>
      <c r="J93" s="1007" t="s">
        <v>15393</v>
      </c>
      <c r="K93" s="1013"/>
      <c r="L93" s="1007" t="s">
        <v>17612</v>
      </c>
      <c r="M93" s="1007"/>
      <c r="N93" s="1013"/>
      <c r="O93" s="1013"/>
      <c r="P93" s="1019"/>
      <c r="Q93" s="1007"/>
      <c r="R93" s="1007"/>
      <c r="S93" s="1024" t="s">
        <v>189</v>
      </c>
      <c r="T93" s="1024">
        <v>3870</v>
      </c>
      <c r="U93" s="1020"/>
      <c r="V93" s="1020" t="s">
        <v>16543</v>
      </c>
      <c r="W93" s="1021"/>
      <c r="X93" s="1022"/>
    </row>
    <row r="94" spans="1:24" ht="26.25" customHeight="1">
      <c r="A94" s="1006"/>
      <c r="B94" s="1007"/>
      <c r="C94" s="1007" t="s">
        <v>10098</v>
      </c>
      <c r="D94" s="1007" t="s">
        <v>191</v>
      </c>
      <c r="E94" s="1007"/>
      <c r="F94" s="1007"/>
      <c r="G94" s="1007"/>
      <c r="H94" s="1007"/>
      <c r="I94" s="1007"/>
      <c r="J94" s="1007" t="s">
        <v>15463</v>
      </c>
      <c r="K94" s="1013"/>
      <c r="L94" s="1007"/>
      <c r="M94" s="1007"/>
      <c r="N94" s="1013"/>
      <c r="O94" s="1013"/>
      <c r="P94" s="1019"/>
      <c r="Q94" s="1007"/>
      <c r="R94" s="1007"/>
      <c r="S94" s="1024" t="s">
        <v>2472</v>
      </c>
      <c r="T94" s="1024">
        <f>SUM(T89:T93)</f>
        <v>10570</v>
      </c>
      <c r="U94" s="1020"/>
      <c r="V94" s="1023"/>
      <c r="W94" s="1021"/>
      <c r="X94" s="1022"/>
    </row>
    <row r="95" spans="1:24" ht="26.25" customHeight="1" thickBot="1">
      <c r="A95" s="1008"/>
      <c r="B95" s="1009"/>
      <c r="C95" s="1009" t="s">
        <v>10099</v>
      </c>
      <c r="D95" s="1009" t="s">
        <v>15487</v>
      </c>
      <c r="E95" s="1009"/>
      <c r="F95" s="1009"/>
      <c r="G95" s="1009"/>
      <c r="H95" s="1009"/>
      <c r="I95" s="1009"/>
      <c r="J95" s="1009"/>
      <c r="K95" s="611" t="s">
        <v>15375</v>
      </c>
      <c r="L95" s="1009"/>
      <c r="M95" s="1009"/>
      <c r="N95" s="1014"/>
      <c r="O95" s="1014"/>
      <c r="P95" s="1025"/>
      <c r="Q95" s="1009"/>
      <c r="R95" s="1009"/>
      <c r="S95" s="1025" t="s">
        <v>12541</v>
      </c>
      <c r="T95" s="1025">
        <v>6700</v>
      </c>
      <c r="U95" s="1027"/>
      <c r="V95" s="1028"/>
      <c r="W95" s="1029"/>
      <c r="X95" s="1030"/>
    </row>
    <row r="97" spans="1:24" ht="26.25" customHeight="1" thickBot="1"/>
    <row r="98" spans="1:24" ht="26.25" customHeight="1">
      <c r="A98" s="456" t="s">
        <v>188</v>
      </c>
      <c r="B98" s="457" t="s">
        <v>16057</v>
      </c>
      <c r="C98" s="457" t="s">
        <v>10329</v>
      </c>
      <c r="D98" s="457" t="s">
        <v>190</v>
      </c>
      <c r="E98" s="457" t="s">
        <v>15567</v>
      </c>
      <c r="F98" s="457" t="s">
        <v>191</v>
      </c>
      <c r="G98" s="457" t="s">
        <v>191</v>
      </c>
      <c r="H98" s="477"/>
      <c r="I98" s="457" t="s">
        <v>126</v>
      </c>
      <c r="J98" s="457" t="s">
        <v>15464</v>
      </c>
      <c r="K98" s="458" t="s">
        <v>12321</v>
      </c>
      <c r="L98" s="457" t="s">
        <v>15759</v>
      </c>
      <c r="M98" s="1878" t="s">
        <v>15563</v>
      </c>
      <c r="N98" s="458" t="s">
        <v>15710</v>
      </c>
      <c r="O98" s="458" t="s">
        <v>15626</v>
      </c>
      <c r="P98" s="459" t="s">
        <v>17118</v>
      </c>
      <c r="Q98" s="457" t="s">
        <v>361</v>
      </c>
      <c r="R98" s="457">
        <v>2015</v>
      </c>
      <c r="S98" s="457" t="s">
        <v>15634</v>
      </c>
      <c r="T98" s="457">
        <v>2400</v>
      </c>
      <c r="U98" s="460">
        <v>45629</v>
      </c>
      <c r="V98" s="460">
        <v>45694</v>
      </c>
      <c r="W98" s="462">
        <v>4300</v>
      </c>
      <c r="X98" s="463">
        <v>4950</v>
      </c>
    </row>
    <row r="99" spans="1:24" ht="26.25" customHeight="1">
      <c r="A99" s="464"/>
      <c r="B99" s="143"/>
      <c r="C99" s="320" t="s">
        <v>13509</v>
      </c>
      <c r="D99" s="143"/>
      <c r="E99" s="143"/>
      <c r="F99" s="143"/>
      <c r="G99" s="143"/>
      <c r="H99" s="143"/>
      <c r="I99" s="143" t="s">
        <v>3598</v>
      </c>
      <c r="J99" s="412" t="s">
        <v>15465</v>
      </c>
      <c r="K99" s="169" t="s">
        <v>10395</v>
      </c>
      <c r="L99" s="427" t="s">
        <v>3603</v>
      </c>
      <c r="M99" s="1877" t="s">
        <v>15564</v>
      </c>
      <c r="N99" s="73" t="s">
        <v>7287</v>
      </c>
      <c r="O99" s="1666"/>
      <c r="P99" s="1666"/>
      <c r="Q99" s="143" t="s">
        <v>361</v>
      </c>
      <c r="R99" s="143">
        <v>2016</v>
      </c>
      <c r="S99" s="143" t="s">
        <v>15635</v>
      </c>
      <c r="T99" s="143">
        <v>2175</v>
      </c>
      <c r="U99" s="146">
        <v>45630</v>
      </c>
      <c r="V99" s="146">
        <v>45688</v>
      </c>
      <c r="W99" s="147"/>
      <c r="X99" s="777">
        <f>X98+550</f>
        <v>5500</v>
      </c>
    </row>
    <row r="100" spans="1:24" ht="26.25" customHeight="1">
      <c r="A100" s="464"/>
      <c r="B100" s="143"/>
      <c r="C100" s="143" t="s">
        <v>12776</v>
      </c>
      <c r="D100" s="143" t="s">
        <v>15468</v>
      </c>
      <c r="E100" s="143"/>
      <c r="F100" s="143"/>
      <c r="G100" s="143"/>
      <c r="H100" s="143"/>
      <c r="I100" s="143"/>
      <c r="J100" s="425" t="s">
        <v>3281</v>
      </c>
      <c r="K100" s="144" t="s">
        <v>15469</v>
      </c>
      <c r="L100" s="143"/>
      <c r="M100" s="148" t="s">
        <v>15563</v>
      </c>
      <c r="N100" s="73" t="s">
        <v>14447</v>
      </c>
      <c r="O100" s="143"/>
      <c r="P100" s="143"/>
      <c r="Q100" s="143" t="s">
        <v>15630</v>
      </c>
      <c r="R100" s="143">
        <v>2015</v>
      </c>
      <c r="S100" s="143" t="s">
        <v>15557</v>
      </c>
      <c r="T100" s="143">
        <v>1420</v>
      </c>
      <c r="U100" s="168"/>
      <c r="V100" s="146"/>
      <c r="W100" s="1449"/>
      <c r="X100" s="466" t="s">
        <v>15762</v>
      </c>
    </row>
    <row r="101" spans="1:24" ht="26.25" customHeight="1">
      <c r="A101" s="464"/>
      <c r="B101" s="143"/>
      <c r="C101" s="143" t="s">
        <v>12778</v>
      </c>
      <c r="D101" s="143" t="s">
        <v>15468</v>
      </c>
      <c r="E101" s="143"/>
      <c r="F101" s="143"/>
      <c r="G101" s="143"/>
      <c r="H101" s="143"/>
      <c r="I101" s="143"/>
      <c r="J101" s="143"/>
      <c r="K101" s="144" t="s">
        <v>4071</v>
      </c>
      <c r="L101" s="143"/>
      <c r="M101" s="145" t="s">
        <v>15564</v>
      </c>
      <c r="N101" s="73" t="s">
        <v>15596</v>
      </c>
      <c r="O101" s="143" t="s">
        <v>15597</v>
      </c>
      <c r="P101" s="143"/>
      <c r="Q101" s="143" t="s">
        <v>15631</v>
      </c>
      <c r="R101" s="143">
        <v>2015</v>
      </c>
      <c r="S101" s="143" t="s">
        <v>15629</v>
      </c>
      <c r="T101" s="143">
        <v>2030</v>
      </c>
      <c r="U101" s="168"/>
      <c r="V101" s="146"/>
      <c r="W101" s="147"/>
      <c r="X101" s="466"/>
    </row>
    <row r="102" spans="1:24" ht="26.25" customHeight="1">
      <c r="A102" s="464"/>
      <c r="B102" s="143"/>
      <c r="C102" s="143" t="s">
        <v>13047</v>
      </c>
      <c r="D102" s="143" t="s">
        <v>191</v>
      </c>
      <c r="E102" s="143"/>
      <c r="F102" s="143"/>
      <c r="G102" s="143"/>
      <c r="H102" s="143"/>
      <c r="I102" s="143"/>
      <c r="J102" s="143"/>
      <c r="K102" s="144"/>
      <c r="L102" s="143"/>
      <c r="M102" s="2559" t="s">
        <v>11304</v>
      </c>
      <c r="N102" s="2560"/>
      <c r="O102" s="2561"/>
      <c r="P102" s="143"/>
      <c r="Q102" s="143"/>
      <c r="R102" s="143"/>
      <c r="S102" s="148" t="s">
        <v>189</v>
      </c>
      <c r="T102" s="148">
        <v>3770</v>
      </c>
      <c r="U102" s="146"/>
      <c r="V102" s="146"/>
      <c r="W102" s="147"/>
      <c r="X102" s="466"/>
    </row>
    <row r="103" spans="1:24" ht="26.25" customHeight="1">
      <c r="A103" s="464"/>
      <c r="B103" s="143"/>
      <c r="C103" s="143" t="s">
        <v>10002</v>
      </c>
      <c r="D103" s="143" t="s">
        <v>191</v>
      </c>
      <c r="E103" s="143"/>
      <c r="F103" s="143"/>
      <c r="G103" s="143"/>
      <c r="H103" s="143"/>
      <c r="I103" s="143"/>
      <c r="J103" s="143" t="s">
        <v>2627</v>
      </c>
      <c r="K103" s="144"/>
      <c r="L103" s="143"/>
      <c r="M103" s="143"/>
      <c r="N103" s="143"/>
      <c r="O103" s="143"/>
      <c r="P103" s="143"/>
      <c r="Q103" s="143"/>
      <c r="R103" s="143"/>
      <c r="S103" s="148" t="s">
        <v>2472</v>
      </c>
      <c r="T103" s="148">
        <f>SUM(T98:T102)</f>
        <v>11795</v>
      </c>
      <c r="U103" s="168"/>
      <c r="V103" s="146"/>
      <c r="W103" s="147"/>
      <c r="X103" s="466"/>
    </row>
    <row r="104" spans="1:24" ht="26.25" customHeight="1" thickBot="1">
      <c r="A104" s="467"/>
      <c r="B104" s="468"/>
      <c r="C104" s="468" t="s">
        <v>13824</v>
      </c>
      <c r="D104" s="468" t="s">
        <v>4036</v>
      </c>
      <c r="E104" s="468"/>
      <c r="F104" s="468"/>
      <c r="G104" s="468"/>
      <c r="H104" s="468"/>
      <c r="I104" s="468"/>
      <c r="J104" s="555" t="s">
        <v>2745</v>
      </c>
      <c r="K104" s="611" t="s">
        <v>9133</v>
      </c>
      <c r="L104" s="468"/>
      <c r="M104" s="468"/>
      <c r="N104" s="470"/>
      <c r="O104" s="470"/>
      <c r="P104" s="471"/>
      <c r="Q104" s="468"/>
      <c r="R104" s="468"/>
      <c r="S104" s="471"/>
      <c r="T104" s="471"/>
      <c r="U104" s="473"/>
      <c r="V104" s="474"/>
      <c r="W104" s="475"/>
      <c r="X104" s="476"/>
    </row>
    <row r="105" spans="1:24" ht="26.25" customHeight="1">
      <c r="A105" s="456" t="s">
        <v>188</v>
      </c>
      <c r="B105" s="457" t="s">
        <v>16057</v>
      </c>
      <c r="C105" s="457" t="s">
        <v>10329</v>
      </c>
      <c r="D105" s="457" t="s">
        <v>190</v>
      </c>
      <c r="E105" s="457" t="s">
        <v>15567</v>
      </c>
      <c r="F105" s="457" t="s">
        <v>191</v>
      </c>
      <c r="G105" s="457" t="s">
        <v>191</v>
      </c>
      <c r="H105" s="477"/>
      <c r="I105" s="457" t="s">
        <v>126</v>
      </c>
      <c r="J105" s="457" t="s">
        <v>15464</v>
      </c>
      <c r="K105" s="458" t="s">
        <v>12321</v>
      </c>
      <c r="L105" s="457" t="s">
        <v>15760</v>
      </c>
      <c r="M105" s="2901" t="s">
        <v>15565</v>
      </c>
      <c r="N105" s="458" t="s">
        <v>15628</v>
      </c>
      <c r="O105" s="458" t="s">
        <v>15627</v>
      </c>
      <c r="P105" s="459" t="s">
        <v>17118</v>
      </c>
      <c r="Q105" s="457" t="s">
        <v>363</v>
      </c>
      <c r="R105" s="457">
        <v>2016</v>
      </c>
      <c r="S105" s="457" t="s">
        <v>15636</v>
      </c>
      <c r="T105" s="457">
        <v>2185</v>
      </c>
      <c r="U105" s="460">
        <v>45629</v>
      </c>
      <c r="V105" s="460">
        <v>45694</v>
      </c>
      <c r="W105" s="462">
        <v>4300</v>
      </c>
      <c r="X105" s="463">
        <v>4950</v>
      </c>
    </row>
    <row r="106" spans="1:24" ht="26.25" customHeight="1">
      <c r="A106" s="464"/>
      <c r="B106" s="143"/>
      <c r="C106" s="320" t="s">
        <v>13509</v>
      </c>
      <c r="D106" s="143"/>
      <c r="E106" s="143"/>
      <c r="F106" s="143"/>
      <c r="G106" s="143"/>
      <c r="H106" s="143"/>
      <c r="I106" s="143" t="s">
        <v>3598</v>
      </c>
      <c r="J106" s="412" t="s">
        <v>15466</v>
      </c>
      <c r="K106" s="169" t="s">
        <v>10395</v>
      </c>
      <c r="L106" s="427" t="s">
        <v>3603</v>
      </c>
      <c r="M106" s="2902"/>
      <c r="N106" s="73" t="s">
        <v>7287</v>
      </c>
      <c r="O106" s="1666"/>
      <c r="P106" s="1666"/>
      <c r="Q106" s="143" t="s">
        <v>379</v>
      </c>
      <c r="R106" s="143">
        <v>2020</v>
      </c>
      <c r="S106" s="143" t="s">
        <v>15637</v>
      </c>
      <c r="T106" s="143">
        <v>2410</v>
      </c>
      <c r="U106" s="146">
        <v>45630</v>
      </c>
      <c r="V106" s="146">
        <v>45688</v>
      </c>
      <c r="W106" s="147"/>
      <c r="X106" s="777">
        <f>X105+500</f>
        <v>5450</v>
      </c>
    </row>
    <row r="107" spans="1:24" ht="26.25" customHeight="1">
      <c r="A107" s="464"/>
      <c r="B107" s="143"/>
      <c r="C107" s="143" t="s">
        <v>12776</v>
      </c>
      <c r="D107" s="143" t="s">
        <v>15468</v>
      </c>
      <c r="E107" s="143"/>
      <c r="F107" s="143"/>
      <c r="G107" s="143"/>
      <c r="H107" s="143"/>
      <c r="I107" s="143"/>
      <c r="J107" s="425" t="s">
        <v>3281</v>
      </c>
      <c r="K107" s="144" t="s">
        <v>15469</v>
      </c>
      <c r="L107" s="143"/>
      <c r="M107" s="2902"/>
      <c r="N107" s="73" t="s">
        <v>14447</v>
      </c>
      <c r="O107" s="143"/>
      <c r="P107" s="143"/>
      <c r="Q107" s="143" t="s">
        <v>370</v>
      </c>
      <c r="R107" s="143">
        <v>2015</v>
      </c>
      <c r="S107" s="143" t="s">
        <v>15638</v>
      </c>
      <c r="T107" s="143">
        <v>1545</v>
      </c>
      <c r="U107" s="168"/>
      <c r="V107" s="146"/>
      <c r="W107" s="1449"/>
      <c r="X107" s="466" t="s">
        <v>15762</v>
      </c>
    </row>
    <row r="108" spans="1:24" ht="26.25" customHeight="1">
      <c r="A108" s="464"/>
      <c r="B108" s="143"/>
      <c r="C108" s="143" t="s">
        <v>12778</v>
      </c>
      <c r="D108" s="143" t="s">
        <v>15468</v>
      </c>
      <c r="E108" s="143"/>
      <c r="F108" s="143"/>
      <c r="G108" s="143"/>
      <c r="H108" s="143"/>
      <c r="I108" s="143"/>
      <c r="J108" s="143"/>
      <c r="K108" s="144" t="s">
        <v>4071</v>
      </c>
      <c r="L108" s="143"/>
      <c r="M108" s="2903"/>
      <c r="N108" s="73" t="s">
        <v>12674</v>
      </c>
      <c r="O108" s="143"/>
      <c r="P108" s="143"/>
      <c r="Q108" s="143" t="s">
        <v>375</v>
      </c>
      <c r="R108" s="143">
        <v>2015</v>
      </c>
      <c r="S108" s="143" t="s">
        <v>15639</v>
      </c>
      <c r="T108" s="143">
        <v>1570</v>
      </c>
      <c r="U108" s="168"/>
      <c r="V108" s="146"/>
      <c r="W108" s="147"/>
      <c r="X108" s="466"/>
    </row>
    <row r="109" spans="1:24" ht="26.25" customHeight="1">
      <c r="A109" s="464"/>
      <c r="B109" s="143"/>
      <c r="C109" s="143" t="s">
        <v>13047</v>
      </c>
      <c r="D109" s="143" t="s">
        <v>191</v>
      </c>
      <c r="E109" s="143"/>
      <c r="F109" s="143"/>
      <c r="G109" s="143"/>
      <c r="H109" s="143"/>
      <c r="I109" s="143"/>
      <c r="J109" s="143"/>
      <c r="K109" s="144"/>
      <c r="L109" s="143"/>
      <c r="M109" s="2559" t="s">
        <v>11304</v>
      </c>
      <c r="N109" s="2560"/>
      <c r="O109" s="2561"/>
      <c r="P109" s="143"/>
      <c r="Q109" s="143"/>
      <c r="R109" s="143"/>
      <c r="S109" s="148" t="s">
        <v>189</v>
      </c>
      <c r="T109" s="148">
        <v>3700</v>
      </c>
      <c r="U109" s="146"/>
      <c r="V109" s="146"/>
      <c r="W109" s="147"/>
      <c r="X109" s="466"/>
    </row>
    <row r="110" spans="1:24" ht="26.25" customHeight="1">
      <c r="A110" s="464"/>
      <c r="B110" s="143"/>
      <c r="C110" s="143" t="s">
        <v>10002</v>
      </c>
      <c r="D110" s="143" t="s">
        <v>191</v>
      </c>
      <c r="E110" s="143"/>
      <c r="F110" s="143"/>
      <c r="G110" s="143"/>
      <c r="H110" s="143"/>
      <c r="I110" s="143"/>
      <c r="J110" s="143" t="s">
        <v>2627</v>
      </c>
      <c r="K110" s="144"/>
      <c r="L110" s="143"/>
      <c r="M110" s="143"/>
      <c r="N110" s="143"/>
      <c r="O110" s="143"/>
      <c r="P110" s="143"/>
      <c r="Q110" s="143"/>
      <c r="R110" s="143"/>
      <c r="S110" s="148" t="s">
        <v>2472</v>
      </c>
      <c r="T110" s="148">
        <f>SUM(T105:T109)</f>
        <v>11410</v>
      </c>
      <c r="U110" s="168"/>
      <c r="V110" s="146"/>
      <c r="W110" s="147"/>
      <c r="X110" s="466"/>
    </row>
    <row r="111" spans="1:24" ht="26.25" customHeight="1" thickBot="1">
      <c r="A111" s="467"/>
      <c r="B111" s="468"/>
      <c r="C111" s="468" t="s">
        <v>13824</v>
      </c>
      <c r="D111" s="468" t="s">
        <v>4036</v>
      </c>
      <c r="E111" s="468"/>
      <c r="F111" s="468"/>
      <c r="G111" s="468"/>
      <c r="H111" s="468"/>
      <c r="I111" s="468"/>
      <c r="J111" s="555" t="s">
        <v>2745</v>
      </c>
      <c r="K111" s="611" t="s">
        <v>9133</v>
      </c>
      <c r="L111" s="468"/>
      <c r="M111" s="468"/>
      <c r="N111" s="470"/>
      <c r="O111" s="470"/>
      <c r="P111" s="471"/>
      <c r="Q111" s="468"/>
      <c r="R111" s="468"/>
      <c r="S111" s="471"/>
      <c r="T111" s="471"/>
      <c r="U111" s="473"/>
      <c r="V111" s="474"/>
      <c r="W111" s="475"/>
      <c r="X111" s="476"/>
    </row>
    <row r="112" spans="1:24" ht="26.25" customHeight="1">
      <c r="A112" s="456" t="s">
        <v>188</v>
      </c>
      <c r="B112" s="457" t="s">
        <v>16057</v>
      </c>
      <c r="C112" s="457" t="s">
        <v>10329</v>
      </c>
      <c r="D112" s="457" t="s">
        <v>190</v>
      </c>
      <c r="E112" s="457" t="s">
        <v>15567</v>
      </c>
      <c r="F112" s="457" t="s">
        <v>191</v>
      </c>
      <c r="G112" s="457" t="s">
        <v>191</v>
      </c>
      <c r="H112" s="477"/>
      <c r="I112" s="457" t="s">
        <v>126</v>
      </c>
      <c r="J112" s="457" t="s">
        <v>15464</v>
      </c>
      <c r="K112" s="458" t="s">
        <v>12321</v>
      </c>
      <c r="L112" s="457" t="s">
        <v>15632</v>
      </c>
      <c r="M112" s="2901" t="s">
        <v>15566</v>
      </c>
      <c r="N112" s="458" t="s">
        <v>15761</v>
      </c>
      <c r="O112" s="458" t="s">
        <v>15644</v>
      </c>
      <c r="P112" s="459" t="s">
        <v>17118</v>
      </c>
      <c r="Q112" s="457" t="s">
        <v>363</v>
      </c>
      <c r="R112" s="457">
        <v>2017</v>
      </c>
      <c r="S112" s="457" t="s">
        <v>15640</v>
      </c>
      <c r="T112" s="457">
        <v>2280</v>
      </c>
      <c r="U112" s="460">
        <v>45629</v>
      </c>
      <c r="V112" s="460">
        <v>45694</v>
      </c>
      <c r="W112" s="462">
        <v>4300</v>
      </c>
      <c r="X112" s="463">
        <v>4950</v>
      </c>
    </row>
    <row r="113" spans="1:24" ht="26.25" customHeight="1">
      <c r="A113" s="464"/>
      <c r="B113" s="143"/>
      <c r="C113" s="320" t="s">
        <v>13509</v>
      </c>
      <c r="D113" s="143"/>
      <c r="E113" s="143"/>
      <c r="F113" s="143"/>
      <c r="G113" s="143"/>
      <c r="H113" s="143"/>
      <c r="I113" s="143" t="s">
        <v>3598</v>
      </c>
      <c r="J113" s="412" t="s">
        <v>15467</v>
      </c>
      <c r="K113" s="169" t="s">
        <v>10395</v>
      </c>
      <c r="L113" s="427" t="s">
        <v>3603</v>
      </c>
      <c r="M113" s="2902"/>
      <c r="N113" s="73" t="s">
        <v>7287</v>
      </c>
      <c r="O113" s="1666"/>
      <c r="P113" s="1666"/>
      <c r="Q113" s="143" t="s">
        <v>361</v>
      </c>
      <c r="R113" s="143">
        <v>2015</v>
      </c>
      <c r="S113" s="143" t="s">
        <v>15641</v>
      </c>
      <c r="T113" s="143">
        <v>2350</v>
      </c>
      <c r="U113" s="146">
        <v>45630</v>
      </c>
      <c r="V113" s="146">
        <v>45688</v>
      </c>
      <c r="W113" s="147"/>
      <c r="X113" s="777">
        <f>X112+500</f>
        <v>5450</v>
      </c>
    </row>
    <row r="114" spans="1:24" ht="26.25" customHeight="1">
      <c r="A114" s="464"/>
      <c r="B114" s="143"/>
      <c r="C114" s="143" t="s">
        <v>12776</v>
      </c>
      <c r="D114" s="143" t="s">
        <v>15468</v>
      </c>
      <c r="E114" s="143"/>
      <c r="F114" s="143"/>
      <c r="G114" s="143"/>
      <c r="H114" s="143"/>
      <c r="I114" s="143"/>
      <c r="J114" s="425" t="s">
        <v>3281</v>
      </c>
      <c r="K114" s="144" t="s">
        <v>15469</v>
      </c>
      <c r="L114" s="143"/>
      <c r="M114" s="2902"/>
      <c r="N114" s="73" t="s">
        <v>14447</v>
      </c>
      <c r="O114" s="143"/>
      <c r="P114" s="143"/>
      <c r="Q114" s="143" t="s">
        <v>10603</v>
      </c>
      <c r="R114" s="145">
        <v>2016</v>
      </c>
      <c r="S114" s="143" t="s">
        <v>15642</v>
      </c>
      <c r="T114" s="143">
        <v>1650</v>
      </c>
      <c r="U114" s="168"/>
      <c r="V114" s="146"/>
      <c r="W114" s="1449"/>
      <c r="X114" s="466" t="s">
        <v>15762</v>
      </c>
    </row>
    <row r="115" spans="1:24" ht="26.25" customHeight="1">
      <c r="A115" s="464"/>
      <c r="B115" s="143"/>
      <c r="C115" s="143" t="s">
        <v>12778</v>
      </c>
      <c r="D115" s="143" t="s">
        <v>15468</v>
      </c>
      <c r="E115" s="143"/>
      <c r="F115" s="143"/>
      <c r="G115" s="143"/>
      <c r="H115" s="143"/>
      <c r="I115" s="143"/>
      <c r="J115" s="143"/>
      <c r="K115" s="144" t="s">
        <v>4071</v>
      </c>
      <c r="L115" s="143"/>
      <c r="M115" s="2903"/>
      <c r="N115" s="73" t="s">
        <v>12674</v>
      </c>
      <c r="O115" s="143"/>
      <c r="P115" s="143"/>
      <c r="Q115" s="143" t="s">
        <v>377</v>
      </c>
      <c r="R115" s="143">
        <v>2016</v>
      </c>
      <c r="S115" s="143" t="s">
        <v>15643</v>
      </c>
      <c r="T115" s="143">
        <v>1785</v>
      </c>
      <c r="U115" s="168"/>
      <c r="V115" s="146"/>
      <c r="W115" s="147"/>
      <c r="X115" s="466"/>
    </row>
    <row r="116" spans="1:24" ht="26.25" customHeight="1">
      <c r="A116" s="464"/>
      <c r="B116" s="143"/>
      <c r="C116" s="143" t="s">
        <v>13047</v>
      </c>
      <c r="D116" s="143" t="s">
        <v>191</v>
      </c>
      <c r="E116" s="143"/>
      <c r="F116" s="143"/>
      <c r="G116" s="143"/>
      <c r="H116" s="143"/>
      <c r="I116" s="143"/>
      <c r="J116" s="143"/>
      <c r="K116" s="144"/>
      <c r="L116" s="143"/>
      <c r="M116" s="2559" t="s">
        <v>11304</v>
      </c>
      <c r="N116" s="2560"/>
      <c r="O116" s="2561"/>
      <c r="P116" s="143"/>
      <c r="Q116" s="143"/>
      <c r="R116" s="143"/>
      <c r="S116" s="148" t="s">
        <v>189</v>
      </c>
      <c r="T116" s="148">
        <v>3700</v>
      </c>
      <c r="U116" s="146"/>
      <c r="V116" s="146"/>
      <c r="W116" s="147"/>
      <c r="X116" s="466"/>
    </row>
    <row r="117" spans="1:24" ht="26.25" customHeight="1">
      <c r="A117" s="464"/>
      <c r="B117" s="143"/>
      <c r="C117" s="143" t="s">
        <v>10002</v>
      </c>
      <c r="D117" s="143" t="s">
        <v>191</v>
      </c>
      <c r="E117" s="143"/>
      <c r="F117" s="143"/>
      <c r="G117" s="143"/>
      <c r="H117" s="143"/>
      <c r="I117" s="143"/>
      <c r="J117" s="143" t="s">
        <v>2627</v>
      </c>
      <c r="K117" s="144"/>
      <c r="L117" s="143"/>
      <c r="M117" s="143"/>
      <c r="N117" s="143"/>
      <c r="O117" s="143"/>
      <c r="P117" s="143"/>
      <c r="Q117" s="143"/>
      <c r="R117" s="143"/>
      <c r="S117" s="148" t="s">
        <v>2472</v>
      </c>
      <c r="T117" s="148">
        <f>SUM(T112:T116)</f>
        <v>11765</v>
      </c>
      <c r="U117" s="168"/>
      <c r="V117" s="146"/>
      <c r="W117" s="147"/>
      <c r="X117" s="466"/>
    </row>
    <row r="118" spans="1:24" ht="26.25" customHeight="1" thickBot="1">
      <c r="A118" s="467"/>
      <c r="B118" s="468"/>
      <c r="C118" s="468" t="s">
        <v>13824</v>
      </c>
      <c r="D118" s="468" t="s">
        <v>4036</v>
      </c>
      <c r="E118" s="468"/>
      <c r="F118" s="468"/>
      <c r="G118" s="468"/>
      <c r="H118" s="468"/>
      <c r="I118" s="468"/>
      <c r="J118" s="555" t="s">
        <v>2745</v>
      </c>
      <c r="K118" s="611" t="s">
        <v>9133</v>
      </c>
      <c r="L118" s="468"/>
      <c r="M118" s="468"/>
      <c r="N118" s="470"/>
      <c r="O118" s="470"/>
      <c r="P118" s="471"/>
      <c r="Q118" s="468"/>
      <c r="R118" s="468"/>
      <c r="S118" s="471"/>
      <c r="T118" s="471"/>
      <c r="U118" s="473"/>
      <c r="V118" s="474"/>
      <c r="W118" s="475"/>
      <c r="X118" s="476"/>
    </row>
    <row r="120" spans="1:24" ht="26.25" customHeight="1" thickBot="1"/>
    <row r="121" spans="1:24" ht="26.25" customHeight="1">
      <c r="A121" s="874" t="s">
        <v>188</v>
      </c>
      <c r="B121" s="875" t="s">
        <v>16087</v>
      </c>
      <c r="C121" s="875" t="s">
        <v>13111</v>
      </c>
      <c r="D121" s="875" t="s">
        <v>190</v>
      </c>
      <c r="E121" s="875" t="s">
        <v>15487</v>
      </c>
      <c r="F121" s="875" t="s">
        <v>191</v>
      </c>
      <c r="G121" s="875" t="s">
        <v>191</v>
      </c>
      <c r="H121" s="875" t="s">
        <v>191</v>
      </c>
      <c r="I121" s="875" t="s">
        <v>10941</v>
      </c>
      <c r="J121" s="875" t="s">
        <v>15556</v>
      </c>
      <c r="K121" s="876" t="s">
        <v>15419</v>
      </c>
      <c r="L121" s="875" t="s">
        <v>15763</v>
      </c>
      <c r="M121" s="2857" t="s">
        <v>15489</v>
      </c>
      <c r="N121" s="876" t="s">
        <v>15660</v>
      </c>
      <c r="O121" s="876" t="s">
        <v>15991</v>
      </c>
      <c r="P121" s="877" t="s">
        <v>18641</v>
      </c>
      <c r="Q121" s="3040" t="s">
        <v>15548</v>
      </c>
      <c r="R121" s="3041"/>
      <c r="S121" s="3042"/>
      <c r="T121" s="3046" t="s">
        <v>15552</v>
      </c>
      <c r="U121" s="878">
        <v>45623</v>
      </c>
      <c r="V121" s="878">
        <v>45687</v>
      </c>
      <c r="W121" s="1885">
        <v>5950.12</v>
      </c>
      <c r="X121" s="1438">
        <v>7300</v>
      </c>
    </row>
    <row r="122" spans="1:24" ht="26.25" customHeight="1">
      <c r="A122" s="1759"/>
      <c r="B122" s="1755"/>
      <c r="C122" s="320" t="s">
        <v>13365</v>
      </c>
      <c r="D122" s="1755"/>
      <c r="E122" s="1755"/>
      <c r="F122" s="1755"/>
      <c r="G122" s="1755"/>
      <c r="H122" s="1755"/>
      <c r="I122" s="1755" t="s">
        <v>15425</v>
      </c>
      <c r="J122" s="412" t="s">
        <v>15435</v>
      </c>
      <c r="K122" s="884" t="s">
        <v>211</v>
      </c>
      <c r="L122" s="961" t="s">
        <v>3603</v>
      </c>
      <c r="M122" s="2878"/>
      <c r="N122" s="73" t="s">
        <v>2431</v>
      </c>
      <c r="O122" s="882"/>
      <c r="P122" s="1760"/>
      <c r="Q122" s="2502" t="s">
        <v>15549</v>
      </c>
      <c r="R122" s="2503"/>
      <c r="S122" s="2504"/>
      <c r="T122" s="2878"/>
      <c r="U122" s="885">
        <v>45631</v>
      </c>
      <c r="V122" s="1761">
        <v>45701</v>
      </c>
      <c r="W122" s="1762" t="s">
        <v>15805</v>
      </c>
      <c r="X122" s="1763">
        <f>X121+1700+600</f>
        <v>9600</v>
      </c>
    </row>
    <row r="123" spans="1:24" ht="26.25" customHeight="1">
      <c r="A123" s="881"/>
      <c r="B123" s="882"/>
      <c r="C123" s="882" t="s">
        <v>12776</v>
      </c>
      <c r="D123" s="882" t="s">
        <v>15443</v>
      </c>
      <c r="E123" s="882"/>
      <c r="F123" s="882"/>
      <c r="G123" s="882"/>
      <c r="H123" s="882"/>
      <c r="I123" s="882"/>
      <c r="J123" s="320" t="s">
        <v>15434</v>
      </c>
      <c r="K123" s="889" t="s">
        <v>15420</v>
      </c>
      <c r="L123" s="1186" t="s">
        <v>18443</v>
      </c>
      <c r="M123" s="2878"/>
      <c r="N123" s="73" t="s">
        <v>3907</v>
      </c>
      <c r="O123" s="1436"/>
      <c r="P123" s="882"/>
      <c r="Q123" s="2502" t="s">
        <v>15550</v>
      </c>
      <c r="R123" s="2503"/>
      <c r="S123" s="2504"/>
      <c r="T123" s="2878"/>
      <c r="U123" s="891"/>
      <c r="V123" s="891">
        <v>45708</v>
      </c>
      <c r="W123" s="911" t="s">
        <v>15806</v>
      </c>
      <c r="X123" s="888"/>
    </row>
    <row r="124" spans="1:24" ht="26.25" customHeight="1">
      <c r="A124" s="881"/>
      <c r="B124" s="882"/>
      <c r="C124" s="882" t="s">
        <v>12777</v>
      </c>
      <c r="D124" s="882" t="s">
        <v>4036</v>
      </c>
      <c r="E124" s="882"/>
      <c r="F124" s="882"/>
      <c r="G124" s="882"/>
      <c r="H124" s="882"/>
      <c r="I124" s="882" t="s">
        <v>15488</v>
      </c>
      <c r="J124" s="890" t="s">
        <v>15555</v>
      </c>
      <c r="K124" s="889" t="s">
        <v>4071</v>
      </c>
      <c r="L124" s="882"/>
      <c r="M124" s="2842"/>
      <c r="N124" s="1436"/>
      <c r="O124" s="1436"/>
      <c r="P124" s="1772"/>
      <c r="Q124" s="3043" t="s">
        <v>15551</v>
      </c>
      <c r="R124" s="3044"/>
      <c r="S124" s="3045"/>
      <c r="T124" s="2842"/>
      <c r="U124" s="891"/>
      <c r="V124" s="891">
        <v>45710</v>
      </c>
      <c r="W124" s="911"/>
      <c r="X124" s="888"/>
    </row>
    <row r="125" spans="1:24" ht="26.25" customHeight="1">
      <c r="A125" s="881"/>
      <c r="B125" s="882"/>
      <c r="C125" s="882" t="s">
        <v>14286</v>
      </c>
      <c r="D125" s="882" t="s">
        <v>4036</v>
      </c>
      <c r="E125" s="882"/>
      <c r="F125" s="882"/>
      <c r="G125" s="882"/>
      <c r="H125" s="882"/>
      <c r="I125" s="425" t="s">
        <v>3281</v>
      </c>
      <c r="J125" s="1305" t="s">
        <v>15417</v>
      </c>
      <c r="K125" s="890"/>
      <c r="L125" s="882"/>
      <c r="M125" s="882"/>
      <c r="N125" s="882"/>
      <c r="O125" s="882"/>
      <c r="P125" s="882"/>
      <c r="Q125" s="882"/>
      <c r="R125" s="882"/>
      <c r="S125" s="883" t="s">
        <v>189</v>
      </c>
      <c r="T125" s="883">
        <v>3700</v>
      </c>
      <c r="U125" s="885"/>
      <c r="V125" s="891">
        <v>45718</v>
      </c>
      <c r="W125" s="887">
        <v>1700</v>
      </c>
      <c r="X125" s="888"/>
    </row>
    <row r="126" spans="1:24" ht="26.25" customHeight="1">
      <c r="A126" s="881"/>
      <c r="B126" s="882"/>
      <c r="C126" s="882" t="s">
        <v>10098</v>
      </c>
      <c r="D126" s="882" t="s">
        <v>4036</v>
      </c>
      <c r="E126" s="882"/>
      <c r="F126" s="882"/>
      <c r="G126" s="882"/>
      <c r="H126" s="882"/>
      <c r="I126" s="882"/>
      <c r="J126" s="725" t="s">
        <v>15418</v>
      </c>
      <c r="K126" s="890"/>
      <c r="L126" s="882"/>
      <c r="M126" s="882"/>
      <c r="N126" s="882"/>
      <c r="O126" s="882"/>
      <c r="P126" s="882"/>
      <c r="Q126" s="882"/>
      <c r="R126" s="882"/>
      <c r="S126" s="883" t="s">
        <v>2472</v>
      </c>
      <c r="T126" s="883">
        <f>SUM(T121:T125)</f>
        <v>3700</v>
      </c>
      <c r="U126" s="891"/>
      <c r="V126" s="891">
        <v>45702</v>
      </c>
      <c r="W126" s="887">
        <f>10+535</f>
        <v>545</v>
      </c>
      <c r="X126" s="1309"/>
    </row>
    <row r="127" spans="1:24" ht="26.25" customHeight="1" thickBot="1">
      <c r="A127" s="892"/>
      <c r="B127" s="893"/>
      <c r="C127" s="893" t="s">
        <v>10099</v>
      </c>
      <c r="D127" s="893" t="s">
        <v>4036</v>
      </c>
      <c r="E127" s="893"/>
      <c r="F127" s="893"/>
      <c r="G127" s="893"/>
      <c r="H127" s="893"/>
      <c r="I127" s="893"/>
      <c r="J127" s="893" t="s">
        <v>13113</v>
      </c>
      <c r="K127" s="611" t="s">
        <v>15296</v>
      </c>
      <c r="L127" s="893"/>
      <c r="M127" s="893"/>
      <c r="N127" s="894"/>
      <c r="O127" s="894"/>
      <c r="P127" s="895"/>
      <c r="Q127" s="893"/>
      <c r="R127" s="893"/>
      <c r="S127" s="896" t="s">
        <v>12541</v>
      </c>
      <c r="T127" s="895">
        <v>14950</v>
      </c>
      <c r="U127" s="897"/>
      <c r="V127" s="898">
        <v>45743</v>
      </c>
      <c r="W127" s="899"/>
      <c r="X127" s="900"/>
    </row>
    <row r="128" spans="1:24" ht="26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51"/>
      <c r="L128" s="4"/>
      <c r="M128" s="4"/>
      <c r="N128" s="451"/>
      <c r="O128" s="451"/>
      <c r="P128" s="452"/>
      <c r="Q128" s="4"/>
      <c r="R128" s="4"/>
      <c r="S128" s="4"/>
      <c r="T128" s="4"/>
      <c r="U128" s="453"/>
      <c r="V128" s="454"/>
      <c r="W128" s="455"/>
      <c r="X128" s="455"/>
    </row>
    <row r="129" spans="1:24" ht="26.25" customHeight="1" thickBot="1"/>
    <row r="130" spans="1:24" ht="26.25" customHeight="1">
      <c r="A130" s="874" t="s">
        <v>188</v>
      </c>
      <c r="B130" s="875" t="s">
        <v>16057</v>
      </c>
      <c r="C130" s="875" t="s">
        <v>15059</v>
      </c>
      <c r="D130" s="875" t="s">
        <v>190</v>
      </c>
      <c r="E130" s="875" t="s">
        <v>15647</v>
      </c>
      <c r="F130" s="875" t="s">
        <v>191</v>
      </c>
      <c r="G130" s="875" t="s">
        <v>191</v>
      </c>
      <c r="H130" s="875" t="s">
        <v>191</v>
      </c>
      <c r="I130" s="875" t="s">
        <v>10574</v>
      </c>
      <c r="J130" s="875" t="s">
        <v>15559</v>
      </c>
      <c r="K130" s="876" t="s">
        <v>15237</v>
      </c>
      <c r="L130" s="875" t="s">
        <v>15795</v>
      </c>
      <c r="M130" s="2922" t="s">
        <v>15645</v>
      </c>
      <c r="N130" s="876" t="s">
        <v>15726</v>
      </c>
      <c r="O130" s="876" t="s">
        <v>15992</v>
      </c>
      <c r="P130" s="1805" t="s">
        <v>16500</v>
      </c>
      <c r="Q130" s="875" t="s">
        <v>375</v>
      </c>
      <c r="R130" s="875">
        <f>IF(MID(RIGHT(S130,8),1,1)="M",2021,IF(MID(RIGHT(S130,8),1,1)="N",2022,IF(MID(RIGHT(S130,8),1,1)="P",2023,IF(MID(RIGHT(S130,8),1,1)="R",2024,IF(MID(RIGHT(S130,8),1,1)="S",1995,IF(MID(RIGHT(S130,8),1,1)="T",1996,IF(MID(RIGHT(S130,8),1,1)="V",1997,IF(MID(RIGHT(S130,8),1,1)="W",1998,IF(MID(RIGHT(S130,8),1,1)="X",1999,IF(MID(RIGHT(S130,8),1,1)="Y",2000,IF(MID(RIGHT(S130,8),1,1)="1",2001,IF(MID(RIGHT(S130,8),1,1)="2",2002,IF(MID(RIGHT(S130,8),1,1)="3",2003,IF(MID(RIGHT(S130,8),1,1)="4",2004,IF(MID(RIGHT(S130,8),1,1)="5",2005,IF(MID(RIGHT(S130,8),1,1)="6",2006,IF(MID(RIGHT(S130,8),1,1)="7",2007,IF(MID(RIGHT(S130,8),1,1)="8",2008,IF(MID(RIGHT(S130,8),1,1)="9",2009,IF(MID(RIGHT(S130,8),1,1)="A",2010,IF(MID(RIGHT(S130,8),1,1)="B",2011,IF(MID(RIGHT(S130,8),1,1)="C",2012,IF(MID(RIGHT(S130,8),1,1)="D",2013,IF(MID(RIGHT(S130,8),1,1)="E",2014,IF(MID(RIGHT(S130,8),1,1)="F",2015,IF(MID(RIGHT(S130,8),1,1)="G",2016,IF(MID(RIGHT(S130,8),1,1)="H",2017,IF(MID(RIGHT(S130,8),1,1)="J",2018,IF(MID(RIGHT(S130,8),1,1)="K",2019,IF(MID(RIGHT(S130,8),1,1)="L",2020,""))))))))))))))))))))))))))))))</f>
        <v>2021</v>
      </c>
      <c r="S130" s="875" t="s">
        <v>15653</v>
      </c>
      <c r="T130" s="875">
        <v>1530</v>
      </c>
      <c r="U130" s="878">
        <v>45630</v>
      </c>
      <c r="V130" s="878">
        <v>45654</v>
      </c>
      <c r="W130" s="879">
        <v>1500</v>
      </c>
      <c r="X130" s="880">
        <v>2000</v>
      </c>
    </row>
    <row r="131" spans="1:24" ht="26.25" customHeight="1">
      <c r="A131" s="1759"/>
      <c r="B131" s="1755"/>
      <c r="C131" s="320" t="s">
        <v>15239</v>
      </c>
      <c r="D131" s="1755"/>
      <c r="E131" s="1755"/>
      <c r="F131" s="1755"/>
      <c r="G131" s="1755"/>
      <c r="H131" s="1755"/>
      <c r="I131" s="1755" t="s">
        <v>3598</v>
      </c>
      <c r="J131" s="412" t="s">
        <v>15561</v>
      </c>
      <c r="K131" s="884" t="s">
        <v>15598</v>
      </c>
      <c r="L131" s="961" t="s">
        <v>3603</v>
      </c>
      <c r="M131" s="2923"/>
      <c r="N131" s="73" t="s">
        <v>2432</v>
      </c>
      <c r="O131" s="882"/>
      <c r="P131" s="1760"/>
      <c r="Q131" s="882" t="s">
        <v>377</v>
      </c>
      <c r="R131" s="882">
        <f>IF(MID(RIGHT(S131,8),1,1)="M",2021,IF(MID(RIGHT(S131,8),1,1)="N",2022,IF(MID(RIGHT(S131,8),1,1)="P",2023,IF(MID(RIGHT(S131,8),1,1)="R",2024,IF(MID(RIGHT(S131,8),1,1)="S",1995,IF(MID(RIGHT(S131,8),1,1)="T",1996,IF(MID(RIGHT(S131,8),1,1)="V",1997,IF(MID(RIGHT(S131,8),1,1)="W",1998,IF(MID(RIGHT(S131,8),1,1)="X",1999,IF(MID(RIGHT(S131,8),1,1)="Y",2000,IF(MID(RIGHT(S131,8),1,1)="1",2001,IF(MID(RIGHT(S131,8),1,1)="2",2002,IF(MID(RIGHT(S131,8),1,1)="3",2003,IF(MID(RIGHT(S131,8),1,1)="4",2004,IF(MID(RIGHT(S131,8),1,1)="5",2005,IF(MID(RIGHT(S131,8),1,1)="6",2006,IF(MID(RIGHT(S131,8),1,1)="7",2007,IF(MID(RIGHT(S131,8),1,1)="8",2008,IF(MID(RIGHT(S131,8),1,1)="9",2009,IF(MID(RIGHT(S131,8),1,1)="A",2010,IF(MID(RIGHT(S131,8),1,1)="B",2011,IF(MID(RIGHT(S131,8),1,1)="C",2012,IF(MID(RIGHT(S131,8),1,1)="D",2013,IF(MID(RIGHT(S131,8),1,1)="E",2014,IF(MID(RIGHT(S131,8),1,1)="F",2015,IF(MID(RIGHT(S131,8),1,1)="G",2016,IF(MID(RIGHT(S131,8),1,1)="H",2017,IF(MID(RIGHT(S131,8),1,1)="J",2018,IF(MID(RIGHT(S131,8),1,1)="K",2019,IF(MID(RIGHT(S131,8),1,1)="L",2020,""))))))))))))))))))))))))))))))</f>
        <v>2020</v>
      </c>
      <c r="S131" s="882" t="s">
        <v>15610</v>
      </c>
      <c r="T131" s="882">
        <v>1730</v>
      </c>
      <c r="U131" s="891">
        <v>45631</v>
      </c>
      <c r="V131" s="1761">
        <v>45661</v>
      </c>
      <c r="W131" s="1762"/>
      <c r="X131" s="1763" t="s">
        <v>15091</v>
      </c>
    </row>
    <row r="132" spans="1:24" ht="26.25" customHeight="1">
      <c r="A132" s="881"/>
      <c r="B132" s="882"/>
      <c r="C132" s="882" t="s">
        <v>12775</v>
      </c>
      <c r="D132" s="882" t="s">
        <v>15567</v>
      </c>
      <c r="E132" s="882"/>
      <c r="F132" s="882"/>
      <c r="G132" s="882"/>
      <c r="H132" s="882"/>
      <c r="I132" s="882" t="s">
        <v>15067</v>
      </c>
      <c r="J132" s="882"/>
      <c r="K132" s="889" t="s">
        <v>15599</v>
      </c>
      <c r="L132" s="882"/>
      <c r="M132" s="2924"/>
      <c r="N132" s="73" t="s">
        <v>3073</v>
      </c>
      <c r="O132" s="882" t="s">
        <v>15120</v>
      </c>
      <c r="P132" s="882"/>
      <c r="Q132" s="882" t="s">
        <v>375</v>
      </c>
      <c r="R132" s="882">
        <f>IF(MID(RIGHT(S132,8),1,1)="M",2021,IF(MID(RIGHT(S132,8),1,1)="N",2022,IF(MID(RIGHT(S132,8),1,1)="P",2023,IF(MID(RIGHT(S132,8),1,1)="R",2024,IF(MID(RIGHT(S132,8),1,1)="S",1995,IF(MID(RIGHT(S132,8),1,1)="T",1996,IF(MID(RIGHT(S132,8),1,1)="V",1997,IF(MID(RIGHT(S132,8),1,1)="W",1998,IF(MID(RIGHT(S132,8),1,1)="X",1999,IF(MID(RIGHT(S132,8),1,1)="Y",2000,IF(MID(RIGHT(S132,8),1,1)="1",2001,IF(MID(RIGHT(S132,8),1,1)="2",2002,IF(MID(RIGHT(S132,8),1,1)="3",2003,IF(MID(RIGHT(S132,8),1,1)="4",2004,IF(MID(RIGHT(S132,8),1,1)="5",2005,IF(MID(RIGHT(S132,8),1,1)="6",2006,IF(MID(RIGHT(S132,8),1,1)="7",2007,IF(MID(RIGHT(S132,8),1,1)="8",2008,IF(MID(RIGHT(S132,8),1,1)="9",2009,IF(MID(RIGHT(S132,8),1,1)="A",2010,IF(MID(RIGHT(S132,8),1,1)="B",2011,IF(MID(RIGHT(S132,8),1,1)="C",2012,IF(MID(RIGHT(S132,8),1,1)="D",2013,IF(MID(RIGHT(S132,8),1,1)="E",2014,IF(MID(RIGHT(S132,8),1,1)="F",2015,IF(MID(RIGHT(S132,8),1,1)="G",2016,IF(MID(RIGHT(S132,8),1,1)="H",2017,IF(MID(RIGHT(S132,8),1,1)="J",2018,IF(MID(RIGHT(S132,8),1,1)="K",2019,IF(MID(RIGHT(S132,8),1,1)="L",2020,""))))))))))))))))))))))))))))))</f>
        <v>2021</v>
      </c>
      <c r="S132" s="882" t="s">
        <v>15611</v>
      </c>
      <c r="T132" s="882">
        <v>1530</v>
      </c>
      <c r="U132" s="885">
        <v>45632</v>
      </c>
      <c r="V132" s="891">
        <v>45660</v>
      </c>
      <c r="W132" s="911"/>
      <c r="X132" s="888"/>
    </row>
    <row r="133" spans="1:24" ht="26.25" customHeight="1">
      <c r="A133" s="881"/>
      <c r="B133" s="882"/>
      <c r="C133" s="882" t="s">
        <v>12778</v>
      </c>
      <c r="D133" s="882" t="s">
        <v>15567</v>
      </c>
      <c r="E133" s="882"/>
      <c r="F133" s="882"/>
      <c r="G133" s="882"/>
      <c r="H133" s="882"/>
      <c r="I133" s="882"/>
      <c r="J133" s="882" t="s">
        <v>15648</v>
      </c>
      <c r="K133" s="889" t="s">
        <v>9460</v>
      </c>
      <c r="L133" s="882"/>
      <c r="M133" s="882" t="s">
        <v>15646</v>
      </c>
      <c r="N133" s="73" t="s">
        <v>15613</v>
      </c>
      <c r="O133" s="882" t="s">
        <v>15678</v>
      </c>
      <c r="P133" s="882"/>
      <c r="Q133" s="882" t="s">
        <v>375</v>
      </c>
      <c r="R133" s="882">
        <f>IF(MID(RIGHT(S133,8),1,1)="M",2021,IF(MID(RIGHT(S133,8),1,1)="N",2022,IF(MID(RIGHT(S133,8),1,1)="P",2023,IF(MID(RIGHT(S133,8),1,1)="R",2024,IF(MID(RIGHT(S133,8),1,1)="S",1995,IF(MID(RIGHT(S133,8),1,1)="T",1996,IF(MID(RIGHT(S133,8),1,1)="V",1997,IF(MID(RIGHT(S133,8),1,1)="W",1998,IF(MID(RIGHT(S133,8),1,1)="X",1999,IF(MID(RIGHT(S133,8),1,1)="Y",2000,IF(MID(RIGHT(S133,8),1,1)="1",2001,IF(MID(RIGHT(S133,8),1,1)="2",2002,IF(MID(RIGHT(S133,8),1,1)="3",2003,IF(MID(RIGHT(S133,8),1,1)="4",2004,IF(MID(RIGHT(S133,8),1,1)="5",2005,IF(MID(RIGHT(S133,8),1,1)="6",2006,IF(MID(RIGHT(S133,8),1,1)="7",2007,IF(MID(RIGHT(S133,8),1,1)="8",2008,IF(MID(RIGHT(S133,8),1,1)="9",2009,IF(MID(RIGHT(S133,8),1,1)="A",2010,IF(MID(RIGHT(S133,8),1,1)="B",2011,IF(MID(RIGHT(S133,8),1,1)="C",2012,IF(MID(RIGHT(S133,8),1,1)="D",2013,IF(MID(RIGHT(S133,8),1,1)="E",2014,IF(MID(RIGHT(S133,8),1,1)="F",2015,IF(MID(RIGHT(S133,8),1,1)="G",2016,IF(MID(RIGHT(S133,8),1,1)="H",2017,IF(MID(RIGHT(S133,8),1,1)="J",2018,IF(MID(RIGHT(S133,8),1,1)="K",2019,IF(MID(RIGHT(S133,8),1,1)="L",2020,""))))))))))))))))))))))))))))))</f>
        <v>2021</v>
      </c>
      <c r="S133" s="882" t="s">
        <v>15612</v>
      </c>
      <c r="T133" s="882">
        <v>1530</v>
      </c>
      <c r="U133" s="885"/>
      <c r="V133" s="885">
        <v>45666</v>
      </c>
      <c r="W133" s="911"/>
      <c r="X133" s="888" t="s">
        <v>15625</v>
      </c>
    </row>
    <row r="134" spans="1:24" ht="26.25" customHeight="1">
      <c r="A134" s="881"/>
      <c r="B134" s="882"/>
      <c r="C134" s="882" t="s">
        <v>13047</v>
      </c>
      <c r="D134" s="882" t="s">
        <v>191</v>
      </c>
      <c r="E134" s="882"/>
      <c r="F134" s="882"/>
      <c r="G134" s="882"/>
      <c r="H134" s="882"/>
      <c r="I134" s="882"/>
      <c r="J134" s="882" t="s">
        <v>15652</v>
      </c>
      <c r="K134" s="890"/>
      <c r="L134" s="882"/>
      <c r="M134" s="882"/>
      <c r="N134" s="882"/>
      <c r="O134" s="882"/>
      <c r="P134" s="882"/>
      <c r="Q134" s="882"/>
      <c r="R134" s="882"/>
      <c r="S134" s="883" t="s">
        <v>189</v>
      </c>
      <c r="T134" s="883">
        <v>3700</v>
      </c>
      <c r="U134" s="885"/>
      <c r="V134" s="891"/>
      <c r="W134" s="887"/>
      <c r="X134" s="888" t="s">
        <v>15616</v>
      </c>
    </row>
    <row r="135" spans="1:24" ht="26.25" customHeight="1">
      <c r="A135" s="881"/>
      <c r="B135" s="882"/>
      <c r="C135" s="882" t="s">
        <v>10098</v>
      </c>
      <c r="D135" s="882" t="s">
        <v>191</v>
      </c>
      <c r="E135" s="882"/>
      <c r="F135" s="882"/>
      <c r="G135" s="882"/>
      <c r="H135" s="882"/>
      <c r="I135" s="882"/>
      <c r="J135" s="882"/>
      <c r="K135" s="890"/>
      <c r="L135" s="882"/>
      <c r="M135" s="2559" t="s">
        <v>8709</v>
      </c>
      <c r="N135" s="2560"/>
      <c r="O135" s="2560"/>
      <c r="P135" s="2561"/>
      <c r="Q135" s="882"/>
      <c r="R135" s="882"/>
      <c r="S135" s="883" t="s">
        <v>2472</v>
      </c>
      <c r="T135" s="883">
        <f>SUM(T130:T134)</f>
        <v>10020</v>
      </c>
      <c r="U135" s="891"/>
      <c r="V135" s="891"/>
      <c r="W135" s="887"/>
      <c r="X135" s="888" t="s">
        <v>16265</v>
      </c>
    </row>
    <row r="136" spans="1:24" ht="26.25" customHeight="1" thickBot="1">
      <c r="A136" s="892"/>
      <c r="B136" s="893"/>
      <c r="C136" s="893" t="s">
        <v>10099</v>
      </c>
      <c r="D136" s="893" t="s">
        <v>4036</v>
      </c>
      <c r="E136" s="893"/>
      <c r="F136" s="893"/>
      <c r="G136" s="893"/>
      <c r="H136" s="893"/>
      <c r="I136" s="893"/>
      <c r="J136" s="893"/>
      <c r="K136" s="611" t="s">
        <v>15560</v>
      </c>
      <c r="L136" s="893"/>
      <c r="M136" s="893"/>
      <c r="N136" s="894"/>
      <c r="O136" s="894"/>
      <c r="P136" s="895"/>
      <c r="Q136" s="893"/>
      <c r="R136" s="893"/>
      <c r="S136" s="896"/>
      <c r="T136" s="896"/>
      <c r="U136" s="897"/>
      <c r="V136" s="898"/>
      <c r="W136" s="899"/>
      <c r="X136" s="900"/>
    </row>
    <row r="138" spans="1:24" ht="26.25" customHeight="1" thickBot="1"/>
    <row r="139" spans="1:24" ht="26.25" customHeight="1">
      <c r="A139" s="1178" t="s">
        <v>188</v>
      </c>
      <c r="B139" s="1179" t="s">
        <v>16057</v>
      </c>
      <c r="C139" s="1179" t="s">
        <v>15602</v>
      </c>
      <c r="D139" s="1179" t="s">
        <v>190</v>
      </c>
      <c r="E139" s="1179" t="s">
        <v>15746</v>
      </c>
      <c r="F139" s="1179" t="s">
        <v>15746</v>
      </c>
      <c r="G139" s="1179" t="s">
        <v>191</v>
      </c>
      <c r="H139" s="1179" t="s">
        <v>15746</v>
      </c>
      <c r="I139" s="1179" t="s">
        <v>10531</v>
      </c>
      <c r="J139" s="1179" t="s">
        <v>15699</v>
      </c>
      <c r="K139" s="1180" t="s">
        <v>15237</v>
      </c>
      <c r="L139" s="1179" t="s">
        <v>15797</v>
      </c>
      <c r="M139" s="3050" t="s">
        <v>15727</v>
      </c>
      <c r="N139" s="1180" t="s">
        <v>15744</v>
      </c>
      <c r="O139" s="1784" t="s">
        <v>15633</v>
      </c>
      <c r="P139" s="1181" t="s">
        <v>16743</v>
      </c>
      <c r="Q139" s="1179" t="s">
        <v>11206</v>
      </c>
      <c r="R139" s="1179">
        <f>IF(MID(RIGHT(S139,8),1,1)="M",2021,IF(MID(RIGHT(S139,8),1,1)="N",2022,IF(MID(RIGHT(S139,8),1,1)="P",2023,IF(MID(RIGHT(S139,8),1,1)="R",2024,IF(MID(RIGHT(S139,8),1,1)="S",1995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2013</v>
      </c>
      <c r="S139" s="1179" t="s">
        <v>15683</v>
      </c>
      <c r="T139" s="1179">
        <v>1995</v>
      </c>
      <c r="U139" s="1182">
        <v>45630</v>
      </c>
      <c r="V139" s="1182">
        <v>45654</v>
      </c>
      <c r="W139" s="1183">
        <v>1500</v>
      </c>
      <c r="X139" s="1184">
        <v>2000</v>
      </c>
    </row>
    <row r="140" spans="1:24" ht="26.25" customHeight="1">
      <c r="A140" s="1185"/>
      <c r="B140" s="1186"/>
      <c r="C140" s="320" t="s">
        <v>15796</v>
      </c>
      <c r="D140" s="1186"/>
      <c r="E140" s="1186"/>
      <c r="F140" s="1186"/>
      <c r="G140" s="1186"/>
      <c r="H140" s="1186"/>
      <c r="I140" s="1186"/>
      <c r="J140" s="412" t="s">
        <v>15562</v>
      </c>
      <c r="K140" s="1373" t="s">
        <v>15601</v>
      </c>
      <c r="L140" s="961" t="s">
        <v>3603</v>
      </c>
      <c r="M140" s="3051"/>
      <c r="N140" s="73" t="s">
        <v>7287</v>
      </c>
      <c r="O140" s="1836"/>
      <c r="P140" s="1447"/>
      <c r="Q140" s="1186" t="s">
        <v>11206</v>
      </c>
      <c r="R140" s="1186">
        <f>IF(MID(RIGHT(S140,8),1,1)="M",2021,IF(MID(RIGHT(S140,8),1,1)="N",2022,IF(MID(RIGHT(S140,8),1,1)="P",2023,IF(MID(RIGHT(S140,8),1,1)="R",2024,IF(MID(RIGHT(S140,8),1,1)="S",1995,IF(MID(RIGHT(S140,8),1,1)="T",1996,IF(MID(RIGHT(S140,8),1,1)="V",1997,IF(MID(RIGHT(S140,8),1,1)="W",1998,IF(MID(RIGHT(S140,8),1,1)="X",1999,IF(MID(RIGHT(S140,8),1,1)="Y",2000,IF(MID(RIGHT(S140,8),1,1)="1",2001,IF(MID(RIGHT(S140,8),1,1)="2",2002,IF(MID(RIGHT(S140,8),1,1)="3",2003,IF(MID(RIGHT(S140,8),1,1)="4",2004,IF(MID(RIGHT(S140,8),1,1)="5",2005,IF(MID(RIGHT(S140,8),1,1)="6",2006,IF(MID(RIGHT(S140,8),1,1)="7",2007,IF(MID(RIGHT(S140,8),1,1)="8",2008,IF(MID(RIGHT(S140,8),1,1)="9",2009,IF(MID(RIGHT(S140,8),1,1)="A",2010,IF(MID(RIGHT(S140,8),1,1)="B",2011,IF(MID(RIGHT(S140,8),1,1)="C",2012,IF(MID(RIGHT(S140,8),1,1)="D",2013,IF(MID(RIGHT(S140,8),1,1)="E",2014,IF(MID(RIGHT(S140,8),1,1)="F",2015,IF(MID(RIGHT(S140,8),1,1)="G",2016,IF(MID(RIGHT(S140,8),1,1)="H",2017,IF(MID(RIGHT(S140,8),1,1)="J",2018,IF(MID(RIGHT(S140,8),1,1)="K",2019,IF(MID(RIGHT(S140,8),1,1)="L",2020,""))))))))))))))))))))))))))))))</f>
        <v>2011</v>
      </c>
      <c r="S140" s="1186" t="s">
        <v>15684</v>
      </c>
      <c r="T140" s="1186">
        <v>1995</v>
      </c>
      <c r="U140" s="1189">
        <v>45631</v>
      </c>
      <c r="V140" s="1189">
        <v>45661</v>
      </c>
      <c r="W140" s="1873">
        <v>16000</v>
      </c>
      <c r="X140" s="1874">
        <v>20000</v>
      </c>
    </row>
    <row r="141" spans="1:24" ht="26.25" customHeight="1">
      <c r="A141" s="1185"/>
      <c r="B141" s="1186"/>
      <c r="C141" s="1186" t="s">
        <v>12776</v>
      </c>
      <c r="D141" s="1186" t="s">
        <v>15567</v>
      </c>
      <c r="E141" s="1186"/>
      <c r="F141" s="1186"/>
      <c r="G141" s="1186"/>
      <c r="H141" s="1186"/>
      <c r="I141" s="1186"/>
      <c r="J141" s="1186"/>
      <c r="K141" s="1188" t="s">
        <v>15599</v>
      </c>
      <c r="L141" s="1186"/>
      <c r="M141" s="3015" t="s">
        <v>15704</v>
      </c>
      <c r="N141" s="73" t="s">
        <v>3907</v>
      </c>
      <c r="O141" s="1186"/>
      <c r="P141" s="1186"/>
      <c r="Q141" s="1186" t="s">
        <v>15745</v>
      </c>
      <c r="R141" s="1186">
        <f>IF(MID(RIGHT(S141,8),1,1)="M",2021,IF(MID(RIGHT(S141,8),1,1)="N",2022,IF(MID(RIGHT(S141,8),1,1)="P",2023,IF(MID(RIGHT(S141,8),1,1)="R",2024,IF(MID(RIGHT(S141,8),1,1)="S",1995,IF(MID(RIGHT(S141,8),1,1)="T",1996,IF(MID(RIGHT(S141,8),1,1)="V",1997,IF(MID(RIGHT(S141,8),1,1)="W",1998,IF(MID(RIGHT(S141,8),1,1)="X",1999,IF(MID(RIGHT(S141,8),1,1)="Y",2000,IF(MID(RIGHT(S141,8),1,1)="1",2001,IF(MID(RIGHT(S141,8),1,1)="2",2002,IF(MID(RIGHT(S141,8),1,1)="3",2003,IF(MID(RIGHT(S141,8),1,1)="4",2004,IF(MID(RIGHT(S141,8),1,1)="5",2005,IF(MID(RIGHT(S141,8),1,1)="6",2006,IF(MID(RIGHT(S141,8),1,1)="7",2007,IF(MID(RIGHT(S141,8),1,1)="8",2008,IF(MID(RIGHT(S141,8),1,1)="9",2009,IF(MID(RIGHT(S141,8),1,1)="A",2010,IF(MID(RIGHT(S141,8),1,1)="B",2011,IF(MID(RIGHT(S141,8),1,1)="C",2012,IF(MID(RIGHT(S141,8),1,1)="D",2013,IF(MID(RIGHT(S141,8),1,1)="E",2014,IF(MID(RIGHT(S141,8),1,1)="F",2015,IF(MID(RIGHT(S141,8),1,1)="G",2016,IF(MID(RIGHT(S141,8),1,1)="H",2017,IF(MID(RIGHT(S141,8),1,1)="J",2018,IF(MID(RIGHT(S141,8),1,1)="K",2019,IF(MID(RIGHT(S141,8),1,1)="L",2020,""))))))))))))))))))))))))))))))</f>
        <v>2014</v>
      </c>
      <c r="S141" s="1186" t="s">
        <v>15702</v>
      </c>
      <c r="T141" s="1186">
        <v>1960</v>
      </c>
      <c r="U141" s="1190">
        <v>45632</v>
      </c>
      <c r="V141" s="1189">
        <v>45666</v>
      </c>
      <c r="W141" s="1873" t="s">
        <v>16505</v>
      </c>
      <c r="X141" s="1192" t="s">
        <v>16732</v>
      </c>
    </row>
    <row r="142" spans="1:24" ht="26.25" customHeight="1">
      <c r="A142" s="1185"/>
      <c r="B142" s="1186"/>
      <c r="C142" s="1186" t="s">
        <v>12778</v>
      </c>
      <c r="D142" s="1186" t="s">
        <v>15567</v>
      </c>
      <c r="E142" s="1186"/>
      <c r="F142" s="1186"/>
      <c r="G142" s="1186"/>
      <c r="H142" s="1186"/>
      <c r="I142" s="1186"/>
      <c r="J142" s="1186" t="s">
        <v>15705</v>
      </c>
      <c r="K142" s="1254" t="s">
        <v>2380</v>
      </c>
      <c r="L142" s="1186"/>
      <c r="M142" s="2871"/>
      <c r="N142" s="73" t="s">
        <v>12674</v>
      </c>
      <c r="O142" s="1186"/>
      <c r="P142" s="1186"/>
      <c r="Q142" s="1186" t="s">
        <v>375</v>
      </c>
      <c r="R142" s="1186">
        <f>IF(MID(RIGHT(S142,8),1,1)="M",2021,IF(MID(RIGHT(S142,8),1,1)="N",2022,IF(MID(RIGHT(S142,8),1,1)="P",2023,IF(MID(RIGHT(S142,8),1,1)="R",2024,IF(MID(RIGHT(S142,8),1,1)="S",1995,IF(MID(RIGHT(S142,8),1,1)="T",1996,IF(MID(RIGHT(S142,8),1,1)="V",1997,IF(MID(RIGHT(S142,8),1,1)="W",1998,IF(MID(RIGHT(S142,8),1,1)="X",1999,IF(MID(RIGHT(S142,8),1,1)="Y",2000,IF(MID(RIGHT(S142,8),1,1)="1",2001,IF(MID(RIGHT(S142,8),1,1)="2",2002,IF(MID(RIGHT(S142,8),1,1)="3",2003,IF(MID(RIGHT(S142,8),1,1)="4",2004,IF(MID(RIGHT(S142,8),1,1)="5",2005,IF(MID(RIGHT(S142,8),1,1)="6",2006,IF(MID(RIGHT(S142,8),1,1)="7",2007,IF(MID(RIGHT(S142,8),1,1)="8",2008,IF(MID(RIGHT(S142,8),1,1)="9",2009,IF(MID(RIGHT(S142,8),1,1)="A",2010,IF(MID(RIGHT(S142,8),1,1)="B",2011,IF(MID(RIGHT(S142,8),1,1)="C",2012,IF(MID(RIGHT(S142,8),1,1)="D",2013,IF(MID(RIGHT(S142,8),1,1)="E",2014,IF(MID(RIGHT(S142,8),1,1)="F",2015,IF(MID(RIGHT(S142,8),1,1)="G",2016,IF(MID(RIGHT(S142,8),1,1)="H",2017,IF(MID(RIGHT(S142,8),1,1)="J",2018,IF(MID(RIGHT(S142,8),1,1)="K",2019,IF(MID(RIGHT(S142,8),1,1)="L",2020,""))))))))))))))))))))))))))))))</f>
        <v>2020</v>
      </c>
      <c r="S142" s="1186" t="s">
        <v>15703</v>
      </c>
      <c r="T142" s="1186">
        <v>1500</v>
      </c>
      <c r="U142" s="1189"/>
      <c r="V142" s="1190">
        <v>45667</v>
      </c>
      <c r="W142" s="1191"/>
      <c r="X142" s="1192"/>
    </row>
    <row r="143" spans="1:24" ht="26.25" customHeight="1">
      <c r="A143" s="1185"/>
      <c r="B143" s="1186"/>
      <c r="C143" s="1186" t="s">
        <v>14286</v>
      </c>
      <c r="D143" s="1186" t="s">
        <v>191</v>
      </c>
      <c r="E143" s="1186"/>
      <c r="F143" s="1186"/>
      <c r="G143" s="1186"/>
      <c r="H143" s="1186"/>
      <c r="I143" s="1186"/>
      <c r="J143" s="1186" t="s">
        <v>15747</v>
      </c>
      <c r="K143" s="1186"/>
      <c r="L143" s="1186"/>
      <c r="M143" s="1836"/>
      <c r="N143" s="1186"/>
      <c r="O143" s="1186"/>
      <c r="P143" s="1186"/>
      <c r="Q143" s="1186"/>
      <c r="R143" s="1186"/>
      <c r="S143" s="1187" t="s">
        <v>546</v>
      </c>
      <c r="T143" s="1187">
        <v>3810</v>
      </c>
      <c r="U143" s="1190"/>
      <c r="V143" s="1190"/>
      <c r="W143" s="1191"/>
      <c r="X143" s="1192"/>
    </row>
    <row r="144" spans="1:24" ht="26.25" customHeight="1">
      <c r="A144" s="1185"/>
      <c r="B144" s="1186"/>
      <c r="C144" s="1186" t="s">
        <v>10098</v>
      </c>
      <c r="D144" s="1186" t="s">
        <v>191</v>
      </c>
      <c r="E144" s="1186"/>
      <c r="F144" s="1186"/>
      <c r="G144" s="1186"/>
      <c r="H144" s="1186"/>
      <c r="I144" s="1186"/>
      <c r="J144" s="1186"/>
      <c r="K144" s="1881" t="s">
        <v>15701</v>
      </c>
      <c r="L144" s="1186"/>
      <c r="M144" s="2559" t="s">
        <v>8709</v>
      </c>
      <c r="N144" s="2560"/>
      <c r="O144" s="2560"/>
      <c r="P144" s="2561"/>
      <c r="Q144" s="1186"/>
      <c r="R144" s="1186"/>
      <c r="S144" s="1187" t="s">
        <v>2472</v>
      </c>
      <c r="T144" s="1187">
        <f>SUM(T139:T143)</f>
        <v>11260</v>
      </c>
      <c r="U144" s="1189"/>
      <c r="V144" s="1189"/>
      <c r="W144" s="1191"/>
      <c r="X144" s="1192"/>
    </row>
    <row r="145" spans="1:25" ht="26.25" customHeight="1" thickBot="1">
      <c r="A145" s="1193"/>
      <c r="B145" s="1194"/>
      <c r="C145" s="1194" t="s">
        <v>10099</v>
      </c>
      <c r="D145" s="1194" t="s">
        <v>4036</v>
      </c>
      <c r="E145" s="1194"/>
      <c r="F145" s="1194"/>
      <c r="G145" s="1194"/>
      <c r="H145" s="1194"/>
      <c r="I145" s="1194"/>
      <c r="J145" s="1194"/>
      <c r="K145" s="611" t="s">
        <v>15700</v>
      </c>
      <c r="L145" s="1194"/>
      <c r="M145" s="1194"/>
      <c r="N145" s="1195"/>
      <c r="O145" s="1195"/>
      <c r="P145" s="1196"/>
      <c r="Q145" s="1194"/>
      <c r="R145" s="1194"/>
      <c r="S145" s="1196"/>
      <c r="T145" s="1197"/>
      <c r="U145" s="1198"/>
      <c r="V145" s="1199"/>
      <c r="W145" s="1200"/>
      <c r="X145" s="1201"/>
    </row>
    <row r="147" spans="1:25" ht="26.25" customHeight="1" thickBot="1"/>
    <row r="148" spans="1:25" ht="26.25" customHeight="1">
      <c r="A148" s="1178" t="s">
        <v>188</v>
      </c>
      <c r="B148" s="1179" t="s">
        <v>16057</v>
      </c>
      <c r="C148" s="1179" t="s">
        <v>13433</v>
      </c>
      <c r="D148" s="1179" t="s">
        <v>190</v>
      </c>
      <c r="E148" s="1179" t="s">
        <v>15764</v>
      </c>
      <c r="F148" s="1179" t="s">
        <v>191</v>
      </c>
      <c r="G148" s="1179" t="s">
        <v>191</v>
      </c>
      <c r="H148" s="1482"/>
      <c r="I148" s="1179" t="s">
        <v>14684</v>
      </c>
      <c r="J148" s="1179" t="s">
        <v>15501</v>
      </c>
      <c r="K148" s="1180" t="s">
        <v>12713</v>
      </c>
      <c r="L148" s="1179"/>
      <c r="M148" s="1179" t="s">
        <v>15783</v>
      </c>
      <c r="N148" s="1180" t="s">
        <v>14724</v>
      </c>
      <c r="O148" s="1837">
        <v>663891</v>
      </c>
      <c r="P148" s="1181"/>
      <c r="Q148" s="1179" t="s">
        <v>14989</v>
      </c>
      <c r="R148" s="1179">
        <f>IF(MID(RIGHT(S148,8),1,1)="M",2021,IF(MID(RIGHT(S148,8),1,1)="N",2022,IF(MID(RIGHT(S148,8),1,1)="P",2023,IF(MID(RIGHT(S148,8),1,1)="R",1994,IF(MID(RIGHT(S148,8),1,1)="S",1995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2015</v>
      </c>
      <c r="S148" s="1179" t="s">
        <v>15034</v>
      </c>
      <c r="T148" s="1179">
        <v>2550</v>
      </c>
      <c r="U148" s="1343">
        <v>45569</v>
      </c>
      <c r="V148" s="1182"/>
      <c r="W148" s="1183">
        <v>11200</v>
      </c>
      <c r="X148" s="1184">
        <v>11400</v>
      </c>
    </row>
    <row r="149" spans="1:25" ht="26.25" customHeight="1">
      <c r="A149" s="1185"/>
      <c r="B149" s="1186"/>
      <c r="C149" s="320" t="s">
        <v>13511</v>
      </c>
      <c r="D149" s="1186"/>
      <c r="E149" s="1186"/>
      <c r="F149" s="1186"/>
      <c r="G149" s="1186"/>
      <c r="H149" s="1186"/>
      <c r="I149" s="1186" t="s">
        <v>3598</v>
      </c>
      <c r="J149" s="412" t="s">
        <v>14701</v>
      </c>
      <c r="K149" s="1188" t="s">
        <v>7727</v>
      </c>
      <c r="L149" s="1856"/>
      <c r="M149" s="1856" t="s">
        <v>15782</v>
      </c>
      <c r="N149" s="1186"/>
      <c r="O149" s="1836">
        <v>663888</v>
      </c>
      <c r="P149" s="1447"/>
      <c r="Q149" s="1186" t="s">
        <v>15766</v>
      </c>
      <c r="R149" s="1186">
        <f>IF(MID(RIGHT(S149,8),1,1)="M",2021,IF(MID(RIGHT(S149,8),1,1)="N",2022,IF(MID(RIGHT(S149,8),1,1)="P",2023,IF(MID(RIGHT(S149,8),1,1)="R",2024,IF(MID(RIGHT(S149,8),1,1)="S",1995,IF(MID(RIGHT(S149,8),1,1)="T",1996,IF(MID(RIGHT(S149,8),1,1)="V",1997,IF(MID(RIGHT(S149,8),1,1)="W",1998,IF(MID(RIGHT(S149,8),1,1)="X",1999,IF(MID(RIGHT(S149,8),1,1)="Y",2000,IF(MID(RIGHT(S149,8),1,1)="1",2001,IF(MID(RIGHT(S149,8),1,1)="2",2002,IF(MID(RIGHT(S149,8),1,1)="3",2003,IF(MID(RIGHT(S149,8),1,1)="4",2004,IF(MID(RIGHT(S149,8),1,1)="5",2005,IF(MID(RIGHT(S149,8),1,1)="6",2006,IF(MID(RIGHT(S149,8),1,1)="7",2007,IF(MID(RIGHT(S149,8),1,1)="8",2008,IF(MID(RIGHT(S149,8),1,1)="9",2009,IF(MID(RIGHT(S149,8),1,1)="A",2010,IF(MID(RIGHT(S149,8),1,1)="B",2011,IF(MID(RIGHT(S149,8),1,1)="C",2012,IF(MID(RIGHT(S149,8),1,1)="D",2013,IF(MID(RIGHT(S149,8),1,1)="E",2014,IF(MID(RIGHT(S149,8),1,1)="F",2015,IF(MID(RIGHT(S149,8),1,1)="G",2016,IF(MID(RIGHT(S149,8),1,1)="H",2017,IF(MID(RIGHT(S149,8),1,1)="J",2018,IF(MID(RIGHT(S149,8),1,1)="K",2019,IF(MID(RIGHT(S149,8),1,1)="L",2020,""))))))))))))))))))))))))))))))</f>
        <v>2024</v>
      </c>
      <c r="S149" s="1186" t="s">
        <v>15029</v>
      </c>
      <c r="T149" s="1186">
        <v>2900</v>
      </c>
      <c r="U149" s="1841">
        <v>45574</v>
      </c>
      <c r="V149" s="1189"/>
      <c r="W149" s="1191" t="s">
        <v>16031</v>
      </c>
      <c r="X149" s="1192" t="s">
        <v>16188</v>
      </c>
    </row>
    <row r="150" spans="1:25" ht="26.25" customHeight="1">
      <c r="A150" s="1185"/>
      <c r="B150" s="1186"/>
      <c r="C150" s="1186" t="s">
        <v>12776</v>
      </c>
      <c r="D150" s="1186" t="s">
        <v>191</v>
      </c>
      <c r="E150" s="1186"/>
      <c r="F150" s="1186"/>
      <c r="G150" s="1186"/>
      <c r="H150" s="1186"/>
      <c r="I150" s="1186" t="s">
        <v>14683</v>
      </c>
      <c r="J150" s="1186" t="s">
        <v>15500</v>
      </c>
      <c r="K150" s="1254" t="s">
        <v>17112</v>
      </c>
      <c r="L150" s="1856"/>
      <c r="M150" s="1856" t="s">
        <v>15780</v>
      </c>
      <c r="N150" s="425" t="s">
        <v>15129</v>
      </c>
      <c r="O150" s="1186"/>
      <c r="P150" s="1186"/>
      <c r="Q150" s="1186" t="s">
        <v>3291</v>
      </c>
      <c r="R150" s="1186">
        <f>IF(MID(RIGHT(S150,8),1,1)="M",2021,IF(MID(RIGHT(S150,8),1,1)="N",2022,IF(MID(RIGHT(S150,8),1,1)="P",2023,IF(MID(RIGHT(S150,8),1,1)="R",1994,IF(MID(RIGHT(S150,8),1,1)="S",1995,IF(MID(RIGHT(S150,8),1,1)="T",1996,IF(MID(RIGHT(S150,8),1,1)="V",1997,IF(MID(RIGHT(S150,8),1,1)="W",1998,IF(MID(RIGHT(S150,8),1,1)="X",1999,IF(MID(RIGHT(S150,8),1,1)="Y",2000,IF(MID(RIGHT(S150,8),1,1)="1",2001,IF(MID(RIGHT(S150,8),1,1)="2",2002,IF(MID(RIGHT(S150,8),1,1)="3",2003,IF(MID(RIGHT(S150,8),1,1)="4",2004,IF(MID(RIGHT(S150,8),1,1)="5",2005,IF(MID(RIGHT(S150,8),1,1)="6",2006,IF(MID(RIGHT(S150,8),1,1)="7",2007,IF(MID(RIGHT(S150,8),1,1)="8",2008,IF(MID(RIGHT(S150,8),1,1)="9",2009,IF(MID(RIGHT(S150,8),1,1)="A",2010,IF(MID(RIGHT(S150,8),1,1)="B",2011,IF(MID(RIGHT(S150,8),1,1)="C",2012,IF(MID(RIGHT(S150,8),1,1)="D",2013,IF(MID(RIGHT(S150,8),1,1)="E",2014,IF(MID(RIGHT(S150,8),1,1)="F",2015,IF(MID(RIGHT(S150,8),1,1)="G",2016,IF(MID(RIGHT(S150,8),1,1)="H",2017,IF(MID(RIGHT(S150,8),1,1)="J",2018,IF(MID(RIGHT(S150,8),1,1)="K",2019,IF(MID(RIGHT(S150,8),1,1)="L",2020,""))))))))))))))))))))))))))))))</f>
        <v>2016</v>
      </c>
      <c r="S150" s="1186" t="s">
        <v>15035</v>
      </c>
      <c r="T150" s="1186">
        <v>2550</v>
      </c>
      <c r="U150" s="1841">
        <v>45581</v>
      </c>
      <c r="V150" s="1189"/>
      <c r="W150" s="1191" t="s">
        <v>16243</v>
      </c>
      <c r="X150" s="1192"/>
    </row>
    <row r="151" spans="1:25" ht="26.25" customHeight="1">
      <c r="A151" s="1185"/>
      <c r="B151" s="1186"/>
      <c r="C151" s="1186" t="s">
        <v>13436</v>
      </c>
      <c r="D151" s="1186" t="s">
        <v>191</v>
      </c>
      <c r="E151" s="1186"/>
      <c r="F151" s="1186"/>
      <c r="G151" s="1186"/>
      <c r="H151" s="1186"/>
      <c r="I151" s="932" t="s">
        <v>10695</v>
      </c>
      <c r="J151" s="1186" t="s">
        <v>15499</v>
      </c>
      <c r="K151" s="1856">
        <v>45562</v>
      </c>
      <c r="L151" s="1856"/>
      <c r="M151" s="1186" t="s">
        <v>15781</v>
      </c>
      <c r="N151" s="1186"/>
      <c r="O151" s="1186"/>
      <c r="P151" s="1186"/>
      <c r="Q151" s="1186" t="s">
        <v>1934</v>
      </c>
      <c r="R151" s="1186">
        <f>IF(MID(RIGHT(S151,8),1,1)="M",2021,IF(MID(RIGHT(S151,8),1,1)="N",2022,IF(MID(RIGHT(S151,8),1,1)="P",2023,IF(MID(RIGHT(S151,8),1,1)="R",1994,IF(MID(RIGHT(S151,8),1,1)="S",1995,IF(MID(RIGHT(S151,8),1,1)="T",1996,IF(MID(RIGHT(S151,8),1,1)="V",1997,IF(MID(RIGHT(S151,8),1,1)="W",1998,IF(MID(RIGHT(S151,8),1,1)="X",1999,IF(MID(RIGHT(S151,8),1,1)="Y",2000,IF(MID(RIGHT(S151,8),1,1)="1",2001,IF(MID(RIGHT(S151,8),1,1)="2",2002,IF(MID(RIGHT(S151,8),1,1)="3",2003,IF(MID(RIGHT(S151,8),1,1)="4",2004,IF(MID(RIGHT(S151,8),1,1)="5",2005,IF(MID(RIGHT(S151,8),1,1)="6",2006,IF(MID(RIGHT(S151,8),1,1)="7",2007,IF(MID(RIGHT(S151,8),1,1)="8",2008,IF(MID(RIGHT(S151,8),1,1)="9",2009,IF(MID(RIGHT(S151,8),1,1)="A",2010,IF(MID(RIGHT(S151,8),1,1)="B",2011,IF(MID(RIGHT(S151,8),1,1)="C",2012,IF(MID(RIGHT(S151,8),1,1)="D",2013,IF(MID(RIGHT(S151,8),1,1)="E",2014,IF(MID(RIGHT(S151,8),1,1)="F",2015,IF(MID(RIGHT(S151,8),1,1)="G",2016,IF(MID(RIGHT(S151,8),1,1)="H",2017,IF(MID(RIGHT(S151,8),1,1)="J",2018,IF(MID(RIGHT(S151,8),1,1)="K",2019,IF(MID(RIGHT(S151,8),1,1)="L",2020,""))))))))))))))))))))))))))))))</f>
        <v>2018</v>
      </c>
      <c r="S151" s="1186" t="s">
        <v>15036</v>
      </c>
      <c r="T151" s="1186">
        <v>2550</v>
      </c>
      <c r="U151" s="1841">
        <v>45588</v>
      </c>
      <c r="V151" s="1190"/>
      <c r="W151" s="1191"/>
      <c r="X151" s="1192"/>
    </row>
    <row r="152" spans="1:25" ht="26.25" customHeight="1">
      <c r="A152" s="1185"/>
      <c r="B152" s="1186"/>
      <c r="C152" s="1186" t="s">
        <v>14720</v>
      </c>
      <c r="D152" s="1186" t="s">
        <v>191</v>
      </c>
      <c r="E152" s="1186"/>
      <c r="F152" s="1186"/>
      <c r="G152" s="1186"/>
      <c r="H152" s="1186"/>
      <c r="I152" s="1186"/>
      <c r="J152" s="1186" t="s">
        <v>15498</v>
      </c>
      <c r="K152" s="1856">
        <f>K151+21-1</f>
        <v>45582</v>
      </c>
      <c r="L152" s="1186"/>
      <c r="M152" s="1856" t="s">
        <v>15794</v>
      </c>
      <c r="N152" s="1186"/>
      <c r="O152" s="1186"/>
      <c r="P152" s="1186"/>
      <c r="Q152" s="2562" t="s">
        <v>15767</v>
      </c>
      <c r="R152" s="2563"/>
      <c r="S152" s="2564"/>
      <c r="T152" s="1186">
        <f>1550+1000+200</f>
        <v>2750</v>
      </c>
      <c r="U152" s="1841">
        <v>45591</v>
      </c>
      <c r="V152" s="1190"/>
      <c r="W152" s="1191"/>
      <c r="X152" s="1192"/>
    </row>
    <row r="153" spans="1:25" ht="26.25" customHeight="1">
      <c r="A153" s="1185"/>
      <c r="B153" s="1186"/>
      <c r="C153" s="1186" t="s">
        <v>10002</v>
      </c>
      <c r="D153" s="1186" t="s">
        <v>191</v>
      </c>
      <c r="E153" s="1186"/>
      <c r="F153" s="1186"/>
      <c r="G153" s="1186"/>
      <c r="H153" s="1186"/>
      <c r="I153" s="1186"/>
      <c r="J153" s="1186" t="s">
        <v>15134</v>
      </c>
      <c r="K153" s="1856">
        <f>U155-K152</f>
        <v>55</v>
      </c>
      <c r="L153" s="1186"/>
      <c r="M153" s="932" t="s">
        <v>15784</v>
      </c>
      <c r="N153" s="1186"/>
      <c r="O153" s="1186"/>
      <c r="P153" s="1186"/>
      <c r="Q153" s="1186"/>
      <c r="R153" s="1186"/>
      <c r="S153" s="1187" t="s">
        <v>189</v>
      </c>
      <c r="T153" s="1187">
        <v>3810</v>
      </c>
      <c r="U153" s="1841">
        <v>45599</v>
      </c>
      <c r="V153" s="1189"/>
      <c r="W153" s="1191"/>
      <c r="X153" s="1192"/>
    </row>
    <row r="154" spans="1:25" ht="26.25" customHeight="1">
      <c r="A154" s="1185"/>
      <c r="B154" s="1186"/>
      <c r="C154" s="1186" t="s">
        <v>10003</v>
      </c>
      <c r="D154" s="1186" t="s">
        <v>191</v>
      </c>
      <c r="E154" s="1186"/>
      <c r="F154" s="1186"/>
      <c r="G154" s="1186"/>
      <c r="H154" s="1186"/>
      <c r="I154" s="1186"/>
      <c r="J154" s="1186" t="s">
        <v>15133</v>
      </c>
      <c r="K154" s="1856"/>
      <c r="L154" s="1865" t="s">
        <v>15131</v>
      </c>
      <c r="M154" s="1186"/>
      <c r="N154" s="1186"/>
      <c r="O154" s="1186"/>
      <c r="P154" s="1186"/>
      <c r="Q154" s="1186"/>
      <c r="R154" s="1186"/>
      <c r="S154" s="1187" t="s">
        <v>2472</v>
      </c>
      <c r="T154" s="1187">
        <f>SUM(T148:T153)</f>
        <v>17110</v>
      </c>
      <c r="U154" s="1841">
        <v>45606</v>
      </c>
      <c r="V154" s="1189"/>
      <c r="W154" s="1191"/>
      <c r="X154" s="1192"/>
    </row>
    <row r="155" spans="1:25" ht="26.25" customHeight="1" thickBot="1">
      <c r="A155" s="1193"/>
      <c r="B155" s="1194"/>
      <c r="C155" s="1194"/>
      <c r="D155" s="1194"/>
      <c r="E155" s="1194"/>
      <c r="F155" s="1194"/>
      <c r="G155" s="1194"/>
      <c r="H155" s="1194"/>
      <c r="I155" s="1194"/>
      <c r="J155" s="1194" t="s">
        <v>15132</v>
      </c>
      <c r="K155" s="611" t="s">
        <v>9285</v>
      </c>
      <c r="L155" s="1866" t="s">
        <v>15130</v>
      </c>
      <c r="M155" s="1194"/>
      <c r="N155" s="1195"/>
      <c r="O155" s="1195"/>
      <c r="P155" s="1196"/>
      <c r="Q155" s="1194"/>
      <c r="R155" s="1194"/>
      <c r="S155" s="1196" t="s">
        <v>12541</v>
      </c>
      <c r="T155" s="1196">
        <v>13450</v>
      </c>
      <c r="U155" s="1199">
        <v>45637</v>
      </c>
      <c r="V155" s="1199"/>
      <c r="W155" s="1200"/>
      <c r="X155" s="1201"/>
    </row>
    <row r="157" spans="1:25" ht="26.25" customHeight="1" thickBot="1"/>
    <row r="158" spans="1:25" s="1375" customFormat="1" ht="26.25" customHeight="1">
      <c r="A158" s="1942" t="s">
        <v>15861</v>
      </c>
      <c r="B158" s="3030" t="s">
        <v>15856</v>
      </c>
      <c r="C158" s="3030" t="s">
        <v>15862</v>
      </c>
      <c r="D158" s="2012" t="s">
        <v>16388</v>
      </c>
      <c r="E158" s="2012" t="s">
        <v>16389</v>
      </c>
      <c r="F158" s="2012"/>
      <c r="G158" s="2012"/>
      <c r="H158" s="2012"/>
      <c r="I158" s="2012" t="s">
        <v>15864</v>
      </c>
      <c r="J158" s="2044" t="s">
        <v>15865</v>
      </c>
      <c r="K158" s="2031" t="s">
        <v>15866</v>
      </c>
      <c r="L158" s="3016" t="s">
        <v>16345</v>
      </c>
      <c r="M158" s="3058" t="s">
        <v>16379</v>
      </c>
      <c r="N158" s="2042"/>
      <c r="O158" s="2042"/>
      <c r="P158" s="2031"/>
      <c r="Q158" s="2012" t="s">
        <v>12815</v>
      </c>
      <c r="R158" s="2013">
        <f t="shared" ref="R158:R189" si="0">IF(MID(RIGHT(S158,8),1,1)="M",2021,IF(MID(RIGHT(S158,8),1,1)="N",2022,IF(MID(RIGHT(S158,8),1,1)="P",2023,IF(MID(RIGHT(S158,8),1,1)="R",2024,IF(MID(RIGHT(S158,8),1,1)="S",1995,IF(MID(RIGHT(S158,8),1,1)="T",1996,IF(MID(RIGHT(S158,8),1,1)="V",1997,IF(MID(RIGHT(S158,8),1,1)="W",1998,IF(MID(RIGHT(S158,8),1,1)="X",1999,IF(MID(RIGHT(S158,8),1,1)="Y",2000,IF(MID(RIGHT(S158,8),1,1)="1",2001,IF(MID(RIGHT(S158,8),1,1)="2",2002,IF(MID(RIGHT(S158,8),1,1)="3",2003,IF(MID(RIGHT(S158,8),1,1)="4",2004,IF(MID(RIGHT(S158,8),1,1)="5",2005,IF(MID(RIGHT(S158,8),1,1)="6",2006,IF(MID(RIGHT(S158,8),1,1)="7",2007,IF(MID(RIGHT(S158,8),1,1)="8",2008,IF(MID(RIGHT(S158,8),1,1)="9",2009,IF(MID(RIGHT(S158,8),1,1)="A",2010,IF(MID(RIGHT(S158,8),1,1)="B",2011,IF(MID(RIGHT(S158,8),1,1)="C",2012,IF(MID(RIGHT(S158,8),1,1)="D",2013,IF(MID(RIGHT(S158,8),1,1)="E",2014,IF(MID(RIGHT(S158,8),1,1)="F",2015,IF(MID(RIGHT(S158,8),1,1)="G",2016,IF(MID(RIGHT(S158,8),1,1)="H",2017,IF(MID(RIGHT(S158,8),1,1)="J",2018,IF(MID(RIGHT(S158,8),1,1)="K",2019,IF(MID(RIGHT(S158,8),1,1)="L",2020,""))))))))))))))))))))))))))))))</f>
        <v>2023</v>
      </c>
      <c r="S158" s="2012" t="s">
        <v>16104</v>
      </c>
      <c r="T158" s="1943"/>
      <c r="U158" s="1947">
        <v>45638</v>
      </c>
      <c r="V158" s="1947">
        <v>45662</v>
      </c>
      <c r="W158" s="1949">
        <v>1533</v>
      </c>
      <c r="X158" s="1950">
        <v>1633</v>
      </c>
      <c r="Y158" s="1375" t="s">
        <v>16089</v>
      </c>
    </row>
    <row r="159" spans="1:25" s="1375" customFormat="1" ht="26.25" customHeight="1">
      <c r="A159" s="1951"/>
      <c r="B159" s="3031"/>
      <c r="C159" s="3031"/>
      <c r="D159" s="2014"/>
      <c r="E159" s="2014" t="s">
        <v>16390</v>
      </c>
      <c r="F159" s="2014"/>
      <c r="G159" s="2014"/>
      <c r="H159" s="2014"/>
      <c r="I159" s="2014"/>
      <c r="J159" s="2045" t="s">
        <v>15867</v>
      </c>
      <c r="K159" s="1954"/>
      <c r="L159" s="3017"/>
      <c r="M159" s="3059"/>
      <c r="N159" s="2043"/>
      <c r="O159" s="2043"/>
      <c r="P159" s="1954"/>
      <c r="Q159" s="2014" t="s">
        <v>12815</v>
      </c>
      <c r="R159" s="2015">
        <f t="shared" si="0"/>
        <v>2023</v>
      </c>
      <c r="S159" s="2014" t="s">
        <v>16108</v>
      </c>
      <c r="T159" s="1952"/>
      <c r="U159" s="1959"/>
      <c r="V159" s="1960">
        <v>45660</v>
      </c>
      <c r="W159" s="1961">
        <v>1833</v>
      </c>
      <c r="X159" s="1962">
        <v>1933</v>
      </c>
      <c r="Y159" s="1375" t="s">
        <v>16090</v>
      </c>
    </row>
    <row r="160" spans="1:25" s="1375" customFormat="1" ht="26.25" customHeight="1">
      <c r="A160" s="1951"/>
      <c r="B160" s="3031"/>
      <c r="C160" s="3031"/>
      <c r="D160" s="2014"/>
      <c r="E160" s="2014" t="s">
        <v>16380</v>
      </c>
      <c r="F160" s="2014"/>
      <c r="G160" s="2014"/>
      <c r="H160" s="2014"/>
      <c r="I160" s="2045"/>
      <c r="J160" s="2045" t="s">
        <v>15868</v>
      </c>
      <c r="K160" s="1954"/>
      <c r="L160" s="3017"/>
      <c r="M160" s="3059"/>
      <c r="N160" s="2043"/>
      <c r="O160" s="2043"/>
      <c r="P160" s="1954"/>
      <c r="Q160" s="2014" t="s">
        <v>12815</v>
      </c>
      <c r="R160" s="2015">
        <f t="shared" si="0"/>
        <v>2023</v>
      </c>
      <c r="S160" s="2014" t="s">
        <v>16109</v>
      </c>
      <c r="T160" s="1952"/>
      <c r="U160" s="1959"/>
      <c r="V160" s="1960"/>
      <c r="W160" s="1961">
        <v>2033</v>
      </c>
      <c r="X160" s="1962">
        <v>2133</v>
      </c>
      <c r="Y160" s="1375" t="s">
        <v>16091</v>
      </c>
    </row>
    <row r="161" spans="1:24" s="1375" customFormat="1" ht="26.25" customHeight="1">
      <c r="A161" s="1951"/>
      <c r="B161" s="3031"/>
      <c r="C161" s="3031"/>
      <c r="D161" s="2014"/>
      <c r="E161" s="2014"/>
      <c r="F161" s="2014"/>
      <c r="G161" s="2014"/>
      <c r="H161" s="2014"/>
      <c r="I161" s="2014"/>
      <c r="J161" s="2045" t="s">
        <v>15869</v>
      </c>
      <c r="K161" s="1954"/>
      <c r="L161" s="3017"/>
      <c r="M161" s="3059"/>
      <c r="N161" s="2043"/>
      <c r="O161" s="2043"/>
      <c r="P161" s="1954"/>
      <c r="Q161" s="2014" t="s">
        <v>12815</v>
      </c>
      <c r="R161" s="2015">
        <f t="shared" si="0"/>
        <v>2023</v>
      </c>
      <c r="S161" s="2014" t="s">
        <v>16110</v>
      </c>
      <c r="T161" s="1952"/>
      <c r="U161" s="1959"/>
      <c r="V161" s="1960"/>
      <c r="W161" s="1961"/>
      <c r="X161" s="1962" t="s">
        <v>15870</v>
      </c>
    </row>
    <row r="162" spans="1:24" s="1375" customFormat="1" ht="26.25" customHeight="1">
      <c r="A162" s="1951"/>
      <c r="B162" s="3031"/>
      <c r="C162" s="3031"/>
      <c r="D162" s="2014"/>
      <c r="E162" s="2014"/>
      <c r="F162" s="2014"/>
      <c r="G162" s="2014"/>
      <c r="H162" s="2014"/>
      <c r="I162" s="2014"/>
      <c r="J162" s="2045" t="s">
        <v>15871</v>
      </c>
      <c r="K162" s="1954"/>
      <c r="L162" s="3017"/>
      <c r="M162" s="3059"/>
      <c r="N162" s="2043"/>
      <c r="O162" s="2043"/>
      <c r="P162" s="1954"/>
      <c r="Q162" s="2014" t="s">
        <v>12815</v>
      </c>
      <c r="R162" s="2015">
        <f t="shared" si="0"/>
        <v>2023</v>
      </c>
      <c r="S162" s="2014" t="s">
        <v>16111</v>
      </c>
      <c r="T162" s="1952"/>
      <c r="U162" s="1959"/>
      <c r="V162" s="1960"/>
      <c r="W162" s="1961"/>
      <c r="X162" s="1962"/>
    </row>
    <row r="163" spans="1:24" s="1375" customFormat="1" ht="26.25" customHeight="1">
      <c r="A163" s="1951"/>
      <c r="B163" s="3031"/>
      <c r="C163" s="3031"/>
      <c r="D163" s="2014"/>
      <c r="E163" s="2014"/>
      <c r="F163" s="2014"/>
      <c r="G163" s="2014"/>
      <c r="H163" s="2014"/>
      <c r="I163" s="2014"/>
      <c r="J163" s="2045"/>
      <c r="K163" s="1954"/>
      <c r="L163" s="3017"/>
      <c r="M163" s="3059"/>
      <c r="N163" s="2043"/>
      <c r="O163" s="2043"/>
      <c r="P163" s="1954"/>
      <c r="Q163" s="2014" t="s">
        <v>12815</v>
      </c>
      <c r="R163" s="2015">
        <f t="shared" si="0"/>
        <v>2023</v>
      </c>
      <c r="S163" s="2014" t="s">
        <v>16112</v>
      </c>
      <c r="T163" s="1952"/>
      <c r="U163" s="1959"/>
      <c r="V163" s="1960"/>
      <c r="W163" s="1961"/>
      <c r="X163" s="1962"/>
    </row>
    <row r="164" spans="1:24" s="1375" customFormat="1" ht="26.25" customHeight="1">
      <c r="A164" s="1951"/>
      <c r="B164" s="3031"/>
      <c r="C164" s="3031"/>
      <c r="D164" s="2014"/>
      <c r="E164" s="2014"/>
      <c r="F164" s="2014"/>
      <c r="G164" s="2014"/>
      <c r="H164" s="2014"/>
      <c r="I164" s="2014"/>
      <c r="J164" s="2045" t="s">
        <v>15962</v>
      </c>
      <c r="K164" s="1954"/>
      <c r="L164" s="3017"/>
      <c r="M164" s="3059"/>
      <c r="N164" s="2043"/>
      <c r="O164" s="2043"/>
      <c r="P164" s="1954"/>
      <c r="Q164" s="2014" t="s">
        <v>12815</v>
      </c>
      <c r="R164" s="2015">
        <f t="shared" si="0"/>
        <v>2023</v>
      </c>
      <c r="S164" s="2014" t="s">
        <v>16113</v>
      </c>
      <c r="T164" s="1952"/>
      <c r="U164" s="1959"/>
      <c r="V164" s="1960"/>
      <c r="W164" s="1961"/>
      <c r="X164" s="1962"/>
    </row>
    <row r="165" spans="1:24" s="1375" customFormat="1" ht="26.25" customHeight="1">
      <c r="A165" s="1951"/>
      <c r="B165" s="3031"/>
      <c r="C165" s="3031"/>
      <c r="D165" s="2014"/>
      <c r="E165" s="2014"/>
      <c r="F165" s="2014"/>
      <c r="G165" s="2014"/>
      <c r="H165" s="2014"/>
      <c r="I165" s="2014"/>
      <c r="J165" s="2045" t="s">
        <v>15963</v>
      </c>
      <c r="K165" s="1954"/>
      <c r="L165" s="3017"/>
      <c r="M165" s="3059"/>
      <c r="N165" s="2043"/>
      <c r="O165" s="2043"/>
      <c r="P165" s="1954"/>
      <c r="Q165" s="2014" t="s">
        <v>12815</v>
      </c>
      <c r="R165" s="2015">
        <f t="shared" si="0"/>
        <v>2023</v>
      </c>
      <c r="S165" s="2014" t="s">
        <v>16114</v>
      </c>
      <c r="T165" s="1952"/>
      <c r="U165" s="1959"/>
      <c r="V165" s="1960"/>
      <c r="W165" s="1961"/>
      <c r="X165" s="1962"/>
    </row>
    <row r="166" spans="1:24" s="1375" customFormat="1" ht="26.25" customHeight="1">
      <c r="A166" s="1951"/>
      <c r="B166" s="3031"/>
      <c r="C166" s="3031"/>
      <c r="D166" s="2014"/>
      <c r="E166" s="2014"/>
      <c r="F166" s="2014"/>
      <c r="G166" s="2014"/>
      <c r="H166" s="2014"/>
      <c r="I166" s="2014"/>
      <c r="J166" s="2045"/>
      <c r="K166" s="1954"/>
      <c r="L166" s="3017"/>
      <c r="M166" s="3059"/>
      <c r="N166" s="2043"/>
      <c r="O166" s="2043"/>
      <c r="P166" s="1954"/>
      <c r="Q166" s="2014" t="s">
        <v>12815</v>
      </c>
      <c r="R166" s="2015">
        <f t="shared" si="0"/>
        <v>2023</v>
      </c>
      <c r="S166" s="2014" t="s">
        <v>16115</v>
      </c>
      <c r="T166" s="1952"/>
      <c r="U166" s="1959"/>
      <c r="V166" s="1960"/>
      <c r="W166" s="1961"/>
      <c r="X166" s="1962"/>
    </row>
    <row r="167" spans="1:24" s="1375" customFormat="1" ht="26.25" customHeight="1">
      <c r="A167" s="1951"/>
      <c r="B167" s="3031"/>
      <c r="C167" s="3031"/>
      <c r="D167" s="2014"/>
      <c r="E167" s="2014"/>
      <c r="F167" s="2014"/>
      <c r="G167" s="2014"/>
      <c r="H167" s="2014"/>
      <c r="I167" s="2014"/>
      <c r="J167" s="2045" t="s">
        <v>16251</v>
      </c>
      <c r="K167" s="1954" t="s">
        <v>16233</v>
      </c>
      <c r="L167" s="3017"/>
      <c r="M167" s="3059"/>
      <c r="N167" s="2043"/>
      <c r="O167" s="2043"/>
      <c r="P167" s="1954"/>
      <c r="Q167" s="2014" t="s">
        <v>12815</v>
      </c>
      <c r="R167" s="2015">
        <f t="shared" si="0"/>
        <v>2023</v>
      </c>
      <c r="S167" s="2014" t="s">
        <v>16116</v>
      </c>
      <c r="T167" s="1952"/>
      <c r="U167" s="1959"/>
      <c r="V167" s="1960"/>
      <c r="W167" s="1961"/>
      <c r="X167" s="1962"/>
    </row>
    <row r="168" spans="1:24" s="1375" customFormat="1" ht="26.25" customHeight="1">
      <c r="A168" s="1951"/>
      <c r="B168" s="3031"/>
      <c r="C168" s="3031"/>
      <c r="D168" s="2014"/>
      <c r="E168" s="2014"/>
      <c r="F168" s="2014"/>
      <c r="G168" s="2014"/>
      <c r="H168" s="2014"/>
      <c r="I168" s="2014"/>
      <c r="J168" s="2045" t="s">
        <v>16252</v>
      </c>
      <c r="K168" s="1954" t="s">
        <v>16233</v>
      </c>
      <c r="L168" s="3017"/>
      <c r="M168" s="3059"/>
      <c r="N168" s="2043"/>
      <c r="O168" s="2043"/>
      <c r="P168" s="1954"/>
      <c r="Q168" s="2014" t="s">
        <v>12815</v>
      </c>
      <c r="R168" s="2015">
        <f t="shared" si="0"/>
        <v>2023</v>
      </c>
      <c r="S168" s="2014" t="s">
        <v>16117</v>
      </c>
      <c r="T168" s="1952"/>
      <c r="U168" s="1959"/>
      <c r="V168" s="1960"/>
      <c r="W168" s="1961"/>
      <c r="X168" s="1962"/>
    </row>
    <row r="169" spans="1:24" s="1375" customFormat="1" ht="26.25" customHeight="1">
      <c r="A169" s="1951"/>
      <c r="B169" s="3031"/>
      <c r="C169" s="3031"/>
      <c r="D169" s="2014"/>
      <c r="E169" s="2014"/>
      <c r="F169" s="2014"/>
      <c r="G169" s="2014"/>
      <c r="H169" s="2014"/>
      <c r="I169" s="2014"/>
      <c r="J169" s="2045" t="s">
        <v>16253</v>
      </c>
      <c r="K169" s="1954" t="s">
        <v>16233</v>
      </c>
      <c r="L169" s="3017"/>
      <c r="M169" s="3059"/>
      <c r="N169" s="2043"/>
      <c r="O169" s="2043"/>
      <c r="P169" s="1954"/>
      <c r="Q169" s="2014" t="s">
        <v>12815</v>
      </c>
      <c r="R169" s="2015">
        <f t="shared" si="0"/>
        <v>2023</v>
      </c>
      <c r="S169" s="2014" t="s">
        <v>16118</v>
      </c>
      <c r="T169" s="1952"/>
      <c r="U169" s="1959"/>
      <c r="V169" s="1960"/>
      <c r="W169" s="1961"/>
      <c r="X169" s="1962"/>
    </row>
    <row r="170" spans="1:24" s="1375" customFormat="1" ht="26.25" customHeight="1">
      <c r="A170" s="1951"/>
      <c r="B170" s="3031"/>
      <c r="C170" s="3031"/>
      <c r="D170" s="2014"/>
      <c r="E170" s="2014"/>
      <c r="F170" s="2014"/>
      <c r="G170" s="2014"/>
      <c r="H170" s="2014"/>
      <c r="I170" s="2014"/>
      <c r="J170" s="2045"/>
      <c r="K170" s="1954"/>
      <c r="L170" s="3017"/>
      <c r="M170" s="3059"/>
      <c r="N170" s="2043"/>
      <c r="O170" s="2043"/>
      <c r="P170" s="1954"/>
      <c r="Q170" s="2014" t="s">
        <v>12815</v>
      </c>
      <c r="R170" s="2015">
        <f t="shared" si="0"/>
        <v>2023</v>
      </c>
      <c r="S170" s="2014" t="s">
        <v>16119</v>
      </c>
      <c r="T170" s="1952"/>
      <c r="U170" s="1959"/>
      <c r="V170" s="1960"/>
      <c r="W170" s="1961"/>
      <c r="X170" s="1962"/>
    </row>
    <row r="171" spans="1:24" s="1375" customFormat="1" ht="26.25" customHeight="1">
      <c r="A171" s="1951"/>
      <c r="B171" s="3031"/>
      <c r="C171" s="3031"/>
      <c r="D171" s="2014"/>
      <c r="E171" s="2014"/>
      <c r="F171" s="2014"/>
      <c r="G171" s="2014"/>
      <c r="H171" s="2014"/>
      <c r="I171" s="2014"/>
      <c r="J171" s="2045" t="s">
        <v>16254</v>
      </c>
      <c r="K171" s="1954" t="s">
        <v>16233</v>
      </c>
      <c r="L171" s="3017"/>
      <c r="M171" s="3059"/>
      <c r="N171" s="2043"/>
      <c r="O171" s="2043"/>
      <c r="P171" s="1954"/>
      <c r="Q171" s="2014" t="s">
        <v>12815</v>
      </c>
      <c r="R171" s="2015">
        <f t="shared" si="0"/>
        <v>2023</v>
      </c>
      <c r="S171" s="2014" t="s">
        <v>16120</v>
      </c>
      <c r="T171" s="1952"/>
      <c r="U171" s="1959"/>
      <c r="V171" s="1960"/>
      <c r="W171" s="1961"/>
      <c r="X171" s="1962"/>
    </row>
    <row r="172" spans="1:24" s="1375" customFormat="1" ht="26.25" customHeight="1">
      <c r="A172" s="1951"/>
      <c r="B172" s="3031"/>
      <c r="C172" s="3031"/>
      <c r="D172" s="2014"/>
      <c r="E172" s="2014"/>
      <c r="F172" s="2014"/>
      <c r="G172" s="2014"/>
      <c r="H172" s="2014"/>
      <c r="I172" s="2014"/>
      <c r="J172" s="2045"/>
      <c r="K172" s="1954"/>
      <c r="L172" s="3017"/>
      <c r="M172" s="3059"/>
      <c r="N172" s="2043"/>
      <c r="O172" s="2043"/>
      <c r="P172" s="1954"/>
      <c r="Q172" s="2014" t="s">
        <v>12815</v>
      </c>
      <c r="R172" s="2015">
        <f t="shared" si="0"/>
        <v>2023</v>
      </c>
      <c r="S172" s="2014" t="s">
        <v>16121</v>
      </c>
      <c r="T172" s="1952"/>
      <c r="U172" s="1959"/>
      <c r="V172" s="1960"/>
      <c r="W172" s="1961"/>
      <c r="X172" s="1962"/>
    </row>
    <row r="173" spans="1:24" s="1375" customFormat="1" ht="26.25" customHeight="1">
      <c r="A173" s="1951"/>
      <c r="B173" s="3031"/>
      <c r="C173" s="3031"/>
      <c r="D173" s="2014"/>
      <c r="E173" s="2014"/>
      <c r="F173" s="2014"/>
      <c r="G173" s="2014"/>
      <c r="H173" s="2014"/>
      <c r="I173" s="2014"/>
      <c r="J173" s="2045" t="s">
        <v>16255</v>
      </c>
      <c r="K173" s="1954" t="s">
        <v>16233</v>
      </c>
      <c r="L173" s="3017"/>
      <c r="M173" s="3059"/>
      <c r="N173" s="2043"/>
      <c r="O173" s="2043"/>
      <c r="P173" s="1954"/>
      <c r="Q173" s="2014" t="s">
        <v>12815</v>
      </c>
      <c r="R173" s="2015">
        <f t="shared" si="0"/>
        <v>2023</v>
      </c>
      <c r="S173" s="2014" t="s">
        <v>16122</v>
      </c>
      <c r="T173" s="1952"/>
      <c r="U173" s="1959"/>
      <c r="V173" s="1960"/>
      <c r="W173" s="1961"/>
      <c r="X173" s="1962"/>
    </row>
    <row r="174" spans="1:24" s="1375" customFormat="1" ht="26.25" customHeight="1">
      <c r="A174" s="1951"/>
      <c r="B174" s="3031"/>
      <c r="C174" s="3031"/>
      <c r="D174" s="2014"/>
      <c r="E174" s="2014"/>
      <c r="F174" s="2014"/>
      <c r="G174" s="2014"/>
      <c r="H174" s="2014"/>
      <c r="I174" s="2014"/>
      <c r="J174" s="2045"/>
      <c r="K174" s="1954"/>
      <c r="L174" s="3017"/>
      <c r="M174" s="3059"/>
      <c r="N174" s="2043"/>
      <c r="O174" s="2043"/>
      <c r="P174" s="1954"/>
      <c r="Q174" s="2014" t="s">
        <v>12815</v>
      </c>
      <c r="R174" s="2015">
        <f t="shared" si="0"/>
        <v>2023</v>
      </c>
      <c r="S174" s="2014" t="s">
        <v>16123</v>
      </c>
      <c r="T174" s="1952"/>
      <c r="U174" s="1959"/>
      <c r="V174" s="1960"/>
      <c r="W174" s="1961"/>
      <c r="X174" s="1962"/>
    </row>
    <row r="175" spans="1:24" s="1375" customFormat="1" ht="26.25" customHeight="1">
      <c r="A175" s="1951"/>
      <c r="B175" s="3031"/>
      <c r="C175" s="3031"/>
      <c r="D175" s="2014"/>
      <c r="E175" s="2014"/>
      <c r="F175" s="2014"/>
      <c r="G175" s="2014"/>
      <c r="H175" s="2014"/>
      <c r="I175" s="2014"/>
      <c r="J175" s="2045" t="s">
        <v>16256</v>
      </c>
      <c r="K175" s="1954" t="s">
        <v>191</v>
      </c>
      <c r="L175" s="3017"/>
      <c r="M175" s="3059"/>
      <c r="N175" s="2043"/>
      <c r="O175" s="2043"/>
      <c r="P175" s="1954"/>
      <c r="Q175" s="2014" t="s">
        <v>12815</v>
      </c>
      <c r="R175" s="2015">
        <f t="shared" si="0"/>
        <v>2023</v>
      </c>
      <c r="S175" s="2014" t="s">
        <v>16124</v>
      </c>
      <c r="T175" s="1952"/>
      <c r="U175" s="1959"/>
      <c r="V175" s="1960"/>
      <c r="W175" s="1961"/>
      <c r="X175" s="1962"/>
    </row>
    <row r="176" spans="1:24" s="1375" customFormat="1" ht="26.25" customHeight="1">
      <c r="A176" s="1951"/>
      <c r="B176" s="3031"/>
      <c r="C176" s="3031"/>
      <c r="D176" s="2014"/>
      <c r="E176" s="2014"/>
      <c r="F176" s="2014"/>
      <c r="G176" s="2014"/>
      <c r="H176" s="2014"/>
      <c r="I176" s="2014"/>
      <c r="J176" s="2045" t="s">
        <v>16257</v>
      </c>
      <c r="K176" s="1954" t="s">
        <v>191</v>
      </c>
      <c r="L176" s="3017"/>
      <c r="M176" s="3059"/>
      <c r="N176" s="2043"/>
      <c r="O176" s="2043"/>
      <c r="P176" s="1954"/>
      <c r="Q176" s="2014" t="s">
        <v>12815</v>
      </c>
      <c r="R176" s="2015">
        <f t="shared" si="0"/>
        <v>2023</v>
      </c>
      <c r="S176" s="2014" t="s">
        <v>16125</v>
      </c>
      <c r="T176" s="1952"/>
      <c r="U176" s="1959"/>
      <c r="V176" s="1960"/>
      <c r="W176" s="1961"/>
      <c r="X176" s="1962"/>
    </row>
    <row r="177" spans="1:24" s="1375" customFormat="1" ht="26.25" customHeight="1">
      <c r="A177" s="1951"/>
      <c r="B177" s="3031"/>
      <c r="C177" s="3031"/>
      <c r="D177" s="2014"/>
      <c r="E177" s="2014"/>
      <c r="F177" s="2014"/>
      <c r="G177" s="2014"/>
      <c r="H177" s="2014"/>
      <c r="I177" s="2014"/>
      <c r="J177" s="2045"/>
      <c r="K177" s="1954"/>
      <c r="L177" s="3017"/>
      <c r="M177" s="3059"/>
      <c r="N177" s="2043"/>
      <c r="O177" s="2043"/>
      <c r="P177" s="1954"/>
      <c r="Q177" s="2014" t="s">
        <v>12815</v>
      </c>
      <c r="R177" s="2015">
        <f t="shared" si="0"/>
        <v>2023</v>
      </c>
      <c r="S177" s="2014" t="s">
        <v>16126</v>
      </c>
      <c r="T177" s="1952"/>
      <c r="U177" s="1959"/>
      <c r="V177" s="1960"/>
      <c r="W177" s="1961"/>
      <c r="X177" s="1962"/>
    </row>
    <row r="178" spans="1:24" s="1375" customFormat="1" ht="26.25" customHeight="1">
      <c r="A178" s="1951"/>
      <c r="B178" s="3031"/>
      <c r="C178" s="3031"/>
      <c r="D178" s="2014"/>
      <c r="E178" s="2014"/>
      <c r="F178" s="2014"/>
      <c r="G178" s="2014"/>
      <c r="H178" s="2014"/>
      <c r="I178" s="2014"/>
      <c r="J178" s="2045"/>
      <c r="K178" s="1954"/>
      <c r="L178" s="3017"/>
      <c r="M178" s="3059"/>
      <c r="N178" s="2043"/>
      <c r="O178" s="2043"/>
      <c r="P178" s="1954"/>
      <c r="Q178" s="2014" t="s">
        <v>12815</v>
      </c>
      <c r="R178" s="2015">
        <f t="shared" si="0"/>
        <v>2023</v>
      </c>
      <c r="S178" s="2014" t="s">
        <v>16127</v>
      </c>
      <c r="T178" s="1952"/>
      <c r="U178" s="1959"/>
      <c r="V178" s="1960"/>
      <c r="W178" s="1961"/>
      <c r="X178" s="1962"/>
    </row>
    <row r="179" spans="1:24" s="1375" customFormat="1" ht="26.25" customHeight="1">
      <c r="A179" s="1951"/>
      <c r="B179" s="3031"/>
      <c r="C179" s="3031"/>
      <c r="D179" s="2014"/>
      <c r="E179" s="2014"/>
      <c r="F179" s="2014"/>
      <c r="G179" s="2014"/>
      <c r="H179" s="2014"/>
      <c r="I179" s="2014"/>
      <c r="J179" s="2045"/>
      <c r="K179" s="1954"/>
      <c r="L179" s="3017"/>
      <c r="M179" s="3059"/>
      <c r="N179" s="2043"/>
      <c r="O179" s="2043"/>
      <c r="P179" s="1954"/>
      <c r="Q179" s="2014" t="s">
        <v>12815</v>
      </c>
      <c r="R179" s="2015">
        <f t="shared" si="0"/>
        <v>2023</v>
      </c>
      <c r="S179" s="2014" t="s">
        <v>16128</v>
      </c>
      <c r="T179" s="1952"/>
      <c r="U179" s="1959"/>
      <c r="V179" s="1960"/>
      <c r="W179" s="1961"/>
      <c r="X179" s="1962"/>
    </row>
    <row r="180" spans="1:24" s="1375" customFormat="1" ht="26.25" customHeight="1">
      <c r="A180" s="1951"/>
      <c r="B180" s="3031"/>
      <c r="C180" s="3031"/>
      <c r="D180" s="2014"/>
      <c r="E180" s="2014"/>
      <c r="F180" s="2014"/>
      <c r="G180" s="2014"/>
      <c r="H180" s="2014"/>
      <c r="I180" s="2014"/>
      <c r="J180" s="2045"/>
      <c r="K180" s="1954"/>
      <c r="L180" s="3017"/>
      <c r="M180" s="3059"/>
      <c r="N180" s="2043"/>
      <c r="O180" s="2043"/>
      <c r="P180" s="1954"/>
      <c r="Q180" s="2014" t="s">
        <v>12815</v>
      </c>
      <c r="R180" s="2015">
        <f t="shared" si="0"/>
        <v>2023</v>
      </c>
      <c r="S180" s="2014" t="s">
        <v>16129</v>
      </c>
      <c r="T180" s="1952"/>
      <c r="U180" s="1959"/>
      <c r="V180" s="1960"/>
      <c r="W180" s="1961"/>
      <c r="X180" s="1962"/>
    </row>
    <row r="181" spans="1:24" s="1375" customFormat="1" ht="26.25" customHeight="1">
      <c r="A181" s="1951"/>
      <c r="B181" s="3031"/>
      <c r="C181" s="3031"/>
      <c r="D181" s="2014"/>
      <c r="E181" s="2014"/>
      <c r="F181" s="2014"/>
      <c r="G181" s="2014"/>
      <c r="H181" s="2014"/>
      <c r="I181" s="2014"/>
      <c r="J181" s="2045"/>
      <c r="K181" s="1954"/>
      <c r="L181" s="3017"/>
      <c r="M181" s="3059"/>
      <c r="N181" s="2043"/>
      <c r="O181" s="2043"/>
      <c r="P181" s="1954"/>
      <c r="Q181" s="2014" t="s">
        <v>12815</v>
      </c>
      <c r="R181" s="2015">
        <f t="shared" si="0"/>
        <v>2023</v>
      </c>
      <c r="S181" s="2014" t="s">
        <v>16130</v>
      </c>
      <c r="T181" s="1952"/>
      <c r="U181" s="1959"/>
      <c r="V181" s="1960"/>
      <c r="W181" s="1961"/>
      <c r="X181" s="1962"/>
    </row>
    <row r="182" spans="1:24" s="1375" customFormat="1" ht="26.25" customHeight="1">
      <c r="A182" s="1951"/>
      <c r="B182" s="3031"/>
      <c r="C182" s="3031"/>
      <c r="D182" s="2014"/>
      <c r="E182" s="2014"/>
      <c r="F182" s="2014"/>
      <c r="G182" s="2014"/>
      <c r="H182" s="2014"/>
      <c r="I182" s="2014"/>
      <c r="J182" s="2045"/>
      <c r="K182" s="1954"/>
      <c r="L182" s="3017"/>
      <c r="M182" s="3059"/>
      <c r="N182" s="2043"/>
      <c r="O182" s="2043"/>
      <c r="P182" s="1954"/>
      <c r="Q182" s="2014" t="s">
        <v>12815</v>
      </c>
      <c r="R182" s="2015">
        <f t="shared" si="0"/>
        <v>2023</v>
      </c>
      <c r="S182" s="2014" t="s">
        <v>16131</v>
      </c>
      <c r="T182" s="1952"/>
      <c r="U182" s="1959"/>
      <c r="V182" s="1960"/>
      <c r="W182" s="1961"/>
      <c r="X182" s="1962"/>
    </row>
    <row r="183" spans="1:24" s="1375" customFormat="1" ht="26.25" customHeight="1">
      <c r="A183" s="1951"/>
      <c r="B183" s="3031"/>
      <c r="C183" s="3031"/>
      <c r="D183" s="2014"/>
      <c r="E183" s="2014"/>
      <c r="F183" s="2014"/>
      <c r="G183" s="2014"/>
      <c r="H183" s="2014"/>
      <c r="I183" s="2014"/>
      <c r="J183" s="2045"/>
      <c r="K183" s="1954"/>
      <c r="L183" s="3017"/>
      <c r="M183" s="3059"/>
      <c r="N183" s="2043"/>
      <c r="O183" s="2043"/>
      <c r="P183" s="1954"/>
      <c r="Q183" s="2014" t="s">
        <v>12815</v>
      </c>
      <c r="R183" s="2015">
        <f t="shared" si="0"/>
        <v>2023</v>
      </c>
      <c r="S183" s="2014" t="s">
        <v>16132</v>
      </c>
      <c r="T183" s="1952"/>
      <c r="U183" s="1959"/>
      <c r="V183" s="1960"/>
      <c r="W183" s="1961"/>
      <c r="X183" s="1962"/>
    </row>
    <row r="184" spans="1:24" s="1375" customFormat="1" ht="26.25" customHeight="1">
      <c r="A184" s="1951"/>
      <c r="B184" s="3031"/>
      <c r="C184" s="3031"/>
      <c r="D184" s="2014"/>
      <c r="E184" s="2014"/>
      <c r="F184" s="2014"/>
      <c r="G184" s="2014"/>
      <c r="H184" s="2014"/>
      <c r="I184" s="2014"/>
      <c r="J184" s="2045"/>
      <c r="K184" s="1954"/>
      <c r="L184" s="3017"/>
      <c r="M184" s="3059"/>
      <c r="N184" s="2043"/>
      <c r="O184" s="2043"/>
      <c r="P184" s="1954"/>
      <c r="Q184" s="2014" t="s">
        <v>12815</v>
      </c>
      <c r="R184" s="2015">
        <f t="shared" si="0"/>
        <v>2023</v>
      </c>
      <c r="S184" s="2014" t="s">
        <v>16133</v>
      </c>
      <c r="T184" s="1952"/>
      <c r="U184" s="1959"/>
      <c r="V184" s="1960"/>
      <c r="W184" s="1961"/>
      <c r="X184" s="1962"/>
    </row>
    <row r="185" spans="1:24" s="1375" customFormat="1" ht="26.25" customHeight="1">
      <c r="A185" s="1951"/>
      <c r="B185" s="3031"/>
      <c r="C185" s="3031"/>
      <c r="D185" s="2014"/>
      <c r="E185" s="2014"/>
      <c r="F185" s="2014"/>
      <c r="G185" s="2014"/>
      <c r="H185" s="2014"/>
      <c r="I185" s="2014"/>
      <c r="J185" s="2045"/>
      <c r="K185" s="1954"/>
      <c r="L185" s="3017"/>
      <c r="M185" s="3059"/>
      <c r="N185" s="2043"/>
      <c r="O185" s="2043"/>
      <c r="P185" s="1954"/>
      <c r="Q185" s="2014" t="s">
        <v>12815</v>
      </c>
      <c r="R185" s="2015">
        <f t="shared" si="0"/>
        <v>2023</v>
      </c>
      <c r="S185" s="2014" t="s">
        <v>16134</v>
      </c>
      <c r="T185" s="1952"/>
      <c r="U185" s="1959"/>
      <c r="V185" s="1960"/>
      <c r="W185" s="1961"/>
      <c r="X185" s="1962"/>
    </row>
    <row r="186" spans="1:24" s="1375" customFormat="1" ht="26.25" customHeight="1">
      <c r="A186" s="1951"/>
      <c r="B186" s="3031"/>
      <c r="C186" s="3031"/>
      <c r="D186" s="2014"/>
      <c r="E186" s="2014"/>
      <c r="F186" s="2014"/>
      <c r="G186" s="2014"/>
      <c r="H186" s="2014"/>
      <c r="I186" s="2014"/>
      <c r="J186" s="2045"/>
      <c r="K186" s="1954"/>
      <c r="L186" s="3017"/>
      <c r="M186" s="3059"/>
      <c r="N186" s="2043"/>
      <c r="O186" s="2043"/>
      <c r="P186" s="1954"/>
      <c r="Q186" s="2014" t="s">
        <v>12815</v>
      </c>
      <c r="R186" s="2015">
        <f t="shared" si="0"/>
        <v>2023</v>
      </c>
      <c r="S186" s="2014" t="s">
        <v>16135</v>
      </c>
      <c r="T186" s="1952"/>
      <c r="U186" s="1959"/>
      <c r="V186" s="1960"/>
      <c r="W186" s="1961"/>
      <c r="X186" s="1962"/>
    </row>
    <row r="187" spans="1:24" s="1375" customFormat="1" ht="26.25" customHeight="1">
      <c r="A187" s="1951"/>
      <c r="B187" s="3031"/>
      <c r="C187" s="3031"/>
      <c r="D187" s="2014"/>
      <c r="E187" s="2014"/>
      <c r="F187" s="2014"/>
      <c r="G187" s="2014"/>
      <c r="H187" s="2014"/>
      <c r="I187" s="2014"/>
      <c r="J187" s="2045"/>
      <c r="K187" s="1954"/>
      <c r="L187" s="3017"/>
      <c r="M187" s="3059"/>
      <c r="N187" s="2043"/>
      <c r="O187" s="2043"/>
      <c r="P187" s="1954"/>
      <c r="Q187" s="2014" t="s">
        <v>12815</v>
      </c>
      <c r="R187" s="2015">
        <f t="shared" si="0"/>
        <v>2023</v>
      </c>
      <c r="S187" s="2014" t="s">
        <v>16136</v>
      </c>
      <c r="T187" s="1952"/>
      <c r="U187" s="1959"/>
      <c r="V187" s="1960"/>
      <c r="W187" s="1961"/>
      <c r="X187" s="1962"/>
    </row>
    <row r="188" spans="1:24" s="1375" customFormat="1" ht="26.25" customHeight="1">
      <c r="A188" s="1951"/>
      <c r="B188" s="3031"/>
      <c r="C188" s="3031"/>
      <c r="D188" s="2014"/>
      <c r="E188" s="2014"/>
      <c r="F188" s="2014"/>
      <c r="G188" s="2014"/>
      <c r="H188" s="2014"/>
      <c r="I188" s="2014"/>
      <c r="J188" s="2045"/>
      <c r="K188" s="1954"/>
      <c r="L188" s="3017"/>
      <c r="M188" s="3059"/>
      <c r="N188" s="2043"/>
      <c r="O188" s="2043"/>
      <c r="P188" s="1954"/>
      <c r="Q188" s="2014" t="s">
        <v>12815</v>
      </c>
      <c r="R188" s="2015">
        <f t="shared" si="0"/>
        <v>2023</v>
      </c>
      <c r="S188" s="2014" t="s">
        <v>16137</v>
      </c>
      <c r="T188" s="1952"/>
      <c r="U188" s="1959"/>
      <c r="V188" s="1960"/>
      <c r="W188" s="1961"/>
      <c r="X188" s="1962"/>
    </row>
    <row r="189" spans="1:24" s="1375" customFormat="1" ht="26.25" customHeight="1">
      <c r="A189" s="1951"/>
      <c r="B189" s="3031"/>
      <c r="C189" s="3031"/>
      <c r="D189" s="2014"/>
      <c r="E189" s="2014"/>
      <c r="F189" s="2014"/>
      <c r="G189" s="2014"/>
      <c r="H189" s="2014"/>
      <c r="I189" s="2014"/>
      <c r="J189" s="2045"/>
      <c r="K189" s="1954"/>
      <c r="L189" s="3017"/>
      <c r="M189" s="3059"/>
      <c r="N189" s="2043"/>
      <c r="O189" s="2043"/>
      <c r="P189" s="1954"/>
      <c r="Q189" s="2014" t="s">
        <v>12815</v>
      </c>
      <c r="R189" s="2015">
        <f t="shared" si="0"/>
        <v>2023</v>
      </c>
      <c r="S189" s="2014" t="s">
        <v>16138</v>
      </c>
      <c r="T189" s="1952"/>
      <c r="U189" s="1959"/>
      <c r="V189" s="1960"/>
      <c r="W189" s="1961"/>
      <c r="X189" s="1962"/>
    </row>
    <row r="190" spans="1:24" s="1375" customFormat="1" ht="26.25" customHeight="1">
      <c r="A190" s="1951"/>
      <c r="B190" s="3031"/>
      <c r="C190" s="3031"/>
      <c r="D190" s="2014"/>
      <c r="E190" s="2014"/>
      <c r="F190" s="2014"/>
      <c r="G190" s="2014"/>
      <c r="H190" s="2014"/>
      <c r="I190" s="2014"/>
      <c r="J190" s="2045"/>
      <c r="K190" s="1954"/>
      <c r="L190" s="3017"/>
      <c r="M190" s="3059"/>
      <c r="N190" s="2043"/>
      <c r="O190" s="2043"/>
      <c r="P190" s="1954"/>
      <c r="Q190" s="2014" t="s">
        <v>12815</v>
      </c>
      <c r="R190" s="2015">
        <f t="shared" ref="R190:R217" si="1">IF(MID(RIGHT(S190,8),1,1)="M",2021,IF(MID(RIGHT(S190,8),1,1)="N",2022,IF(MID(RIGHT(S190,8),1,1)="P",2023,IF(MID(RIGHT(S190,8),1,1)="R",2024,IF(MID(RIGHT(S190,8),1,1)="S",1995,IF(MID(RIGHT(S190,8),1,1)="T",1996,IF(MID(RIGHT(S190,8),1,1)="V",1997,IF(MID(RIGHT(S190,8),1,1)="W",1998,IF(MID(RIGHT(S190,8),1,1)="X",1999,IF(MID(RIGHT(S190,8),1,1)="Y",2000,IF(MID(RIGHT(S190,8),1,1)="1",2001,IF(MID(RIGHT(S190,8),1,1)="2",2002,IF(MID(RIGHT(S190,8),1,1)="3",2003,IF(MID(RIGHT(S190,8),1,1)="4",2004,IF(MID(RIGHT(S190,8),1,1)="5",2005,IF(MID(RIGHT(S190,8),1,1)="6",2006,IF(MID(RIGHT(S190,8),1,1)="7",2007,IF(MID(RIGHT(S190,8),1,1)="8",2008,IF(MID(RIGHT(S190,8),1,1)="9",2009,IF(MID(RIGHT(S190,8),1,1)="A",2010,IF(MID(RIGHT(S190,8),1,1)="B",2011,IF(MID(RIGHT(S190,8),1,1)="C",2012,IF(MID(RIGHT(S190,8),1,1)="D",2013,IF(MID(RIGHT(S190,8),1,1)="E",2014,IF(MID(RIGHT(S190,8),1,1)="F",2015,IF(MID(RIGHT(S190,8),1,1)="G",2016,IF(MID(RIGHT(S190,8),1,1)="H",2017,IF(MID(RIGHT(S190,8),1,1)="J",2018,IF(MID(RIGHT(S190,8),1,1)="K",2019,IF(MID(RIGHT(S190,8),1,1)="L",2020,""))))))))))))))))))))))))))))))</f>
        <v>2023</v>
      </c>
      <c r="S190" s="2014" t="s">
        <v>16139</v>
      </c>
      <c r="T190" s="1952"/>
      <c r="U190" s="1959"/>
      <c r="V190" s="1960"/>
      <c r="W190" s="1961"/>
      <c r="X190" s="1962"/>
    </row>
    <row r="191" spans="1:24" s="1375" customFormat="1" ht="26.25" customHeight="1">
      <c r="A191" s="1951"/>
      <c r="B191" s="3031"/>
      <c r="C191" s="3031"/>
      <c r="D191" s="2014"/>
      <c r="E191" s="2014"/>
      <c r="F191" s="2014"/>
      <c r="G191" s="2014"/>
      <c r="H191" s="2014"/>
      <c r="I191" s="2014"/>
      <c r="J191" s="2045"/>
      <c r="K191" s="1954"/>
      <c r="L191" s="3017"/>
      <c r="M191" s="3059"/>
      <c r="N191" s="2043"/>
      <c r="O191" s="2043"/>
      <c r="P191" s="1954"/>
      <c r="Q191" s="2014" t="s">
        <v>12815</v>
      </c>
      <c r="R191" s="2015">
        <f t="shared" si="1"/>
        <v>2023</v>
      </c>
      <c r="S191" s="2014" t="s">
        <v>16140</v>
      </c>
      <c r="T191" s="1952"/>
      <c r="U191" s="1959"/>
      <c r="V191" s="1960"/>
      <c r="W191" s="1961"/>
      <c r="X191" s="1962"/>
    </row>
    <row r="192" spans="1:24" s="1375" customFormat="1" ht="26.25" customHeight="1">
      <c r="A192" s="1951"/>
      <c r="B192" s="3031"/>
      <c r="C192" s="3031"/>
      <c r="D192" s="2014"/>
      <c r="E192" s="2014"/>
      <c r="F192" s="2014"/>
      <c r="G192" s="2014"/>
      <c r="H192" s="2014"/>
      <c r="I192" s="2014"/>
      <c r="J192" s="2045"/>
      <c r="K192" s="1954"/>
      <c r="L192" s="3017"/>
      <c r="M192" s="3059"/>
      <c r="N192" s="2043"/>
      <c r="O192" s="2043"/>
      <c r="P192" s="1954"/>
      <c r="Q192" s="2014" t="s">
        <v>12815</v>
      </c>
      <c r="R192" s="2015">
        <f t="shared" si="1"/>
        <v>2023</v>
      </c>
      <c r="S192" s="2014" t="s">
        <v>16141</v>
      </c>
      <c r="T192" s="1952"/>
      <c r="U192" s="1959"/>
      <c r="V192" s="1960"/>
      <c r="W192" s="1961"/>
      <c r="X192" s="1962"/>
    </row>
    <row r="193" spans="1:24" s="1375" customFormat="1" ht="26.25" customHeight="1">
      <c r="A193" s="1951"/>
      <c r="B193" s="3031"/>
      <c r="C193" s="3031"/>
      <c r="D193" s="2014"/>
      <c r="E193" s="2014"/>
      <c r="F193" s="2014"/>
      <c r="G193" s="2014"/>
      <c r="H193" s="2014"/>
      <c r="I193" s="2014"/>
      <c r="J193" s="2045"/>
      <c r="K193" s="1954"/>
      <c r="L193" s="3017"/>
      <c r="M193" s="3059"/>
      <c r="N193" s="2043"/>
      <c r="O193" s="2043"/>
      <c r="P193" s="1954"/>
      <c r="Q193" s="2014" t="s">
        <v>12815</v>
      </c>
      <c r="R193" s="2015">
        <f t="shared" si="1"/>
        <v>2023</v>
      </c>
      <c r="S193" s="2014" t="s">
        <v>16142</v>
      </c>
      <c r="T193" s="1952"/>
      <c r="U193" s="1959"/>
      <c r="V193" s="1960"/>
      <c r="W193" s="1961"/>
      <c r="X193" s="1962"/>
    </row>
    <row r="194" spans="1:24" s="1375" customFormat="1" ht="26.25" customHeight="1">
      <c r="A194" s="1951"/>
      <c r="B194" s="3031"/>
      <c r="C194" s="3031"/>
      <c r="D194" s="2014"/>
      <c r="E194" s="2014"/>
      <c r="F194" s="2014"/>
      <c r="G194" s="2014"/>
      <c r="H194" s="2014"/>
      <c r="I194" s="2014"/>
      <c r="J194" s="2045"/>
      <c r="K194" s="1954"/>
      <c r="L194" s="3017"/>
      <c r="M194" s="3059"/>
      <c r="N194" s="2043"/>
      <c r="O194" s="2043"/>
      <c r="P194" s="1954"/>
      <c r="Q194" s="2014" t="s">
        <v>12815</v>
      </c>
      <c r="R194" s="2015">
        <f t="shared" si="1"/>
        <v>2023</v>
      </c>
      <c r="S194" s="2014" t="s">
        <v>16143</v>
      </c>
      <c r="T194" s="1952"/>
      <c r="U194" s="1959"/>
      <c r="V194" s="1960"/>
      <c r="W194" s="1961"/>
      <c r="X194" s="1962"/>
    </row>
    <row r="195" spans="1:24" s="1375" customFormat="1" ht="26.25" customHeight="1">
      <c r="A195" s="1951"/>
      <c r="B195" s="3031"/>
      <c r="C195" s="3031"/>
      <c r="D195" s="2014"/>
      <c r="E195" s="2014"/>
      <c r="F195" s="2014"/>
      <c r="G195" s="2014"/>
      <c r="H195" s="2014"/>
      <c r="I195" s="2014"/>
      <c r="J195" s="2045"/>
      <c r="K195" s="1954"/>
      <c r="L195" s="3017"/>
      <c r="M195" s="3059"/>
      <c r="N195" s="2043"/>
      <c r="O195" s="2043"/>
      <c r="P195" s="1954"/>
      <c r="Q195" s="2014" t="s">
        <v>12815</v>
      </c>
      <c r="R195" s="2015">
        <f t="shared" si="1"/>
        <v>2023</v>
      </c>
      <c r="S195" s="2014" t="s">
        <v>16144</v>
      </c>
      <c r="T195" s="1952"/>
      <c r="U195" s="1959"/>
      <c r="V195" s="1960"/>
      <c r="W195" s="1961"/>
      <c r="X195" s="1962"/>
    </row>
    <row r="196" spans="1:24" s="1375" customFormat="1" ht="26.25" customHeight="1">
      <c r="A196" s="1951"/>
      <c r="B196" s="3031"/>
      <c r="C196" s="3031"/>
      <c r="D196" s="2014"/>
      <c r="E196" s="2014"/>
      <c r="F196" s="2014"/>
      <c r="G196" s="2014"/>
      <c r="H196" s="2014"/>
      <c r="I196" s="2014"/>
      <c r="J196" s="2045"/>
      <c r="K196" s="1954"/>
      <c r="L196" s="3017"/>
      <c r="M196" s="3059"/>
      <c r="N196" s="2043"/>
      <c r="O196" s="2043"/>
      <c r="P196" s="1954"/>
      <c r="Q196" s="2014" t="s">
        <v>12815</v>
      </c>
      <c r="R196" s="2015">
        <f t="shared" si="1"/>
        <v>2023</v>
      </c>
      <c r="S196" s="2014" t="s">
        <v>16145</v>
      </c>
      <c r="T196" s="1952"/>
      <c r="U196" s="1959"/>
      <c r="V196" s="1960"/>
      <c r="W196" s="1961"/>
      <c r="X196" s="1962"/>
    </row>
    <row r="197" spans="1:24" s="1375" customFormat="1" ht="26.25" customHeight="1">
      <c r="A197" s="1951"/>
      <c r="B197" s="3031"/>
      <c r="C197" s="3031"/>
      <c r="D197" s="2014"/>
      <c r="E197" s="2014"/>
      <c r="F197" s="2014"/>
      <c r="G197" s="2014"/>
      <c r="H197" s="2014"/>
      <c r="I197" s="2014"/>
      <c r="J197" s="2045"/>
      <c r="K197" s="1954"/>
      <c r="L197" s="3017"/>
      <c r="M197" s="3059"/>
      <c r="N197" s="2043"/>
      <c r="O197" s="2043"/>
      <c r="P197" s="1954"/>
      <c r="Q197" s="2014" t="s">
        <v>12815</v>
      </c>
      <c r="R197" s="2015">
        <f t="shared" si="1"/>
        <v>2024</v>
      </c>
      <c r="S197" s="2014" t="s">
        <v>16146</v>
      </c>
      <c r="T197" s="1952"/>
      <c r="U197" s="1959"/>
      <c r="V197" s="1960"/>
      <c r="W197" s="1961"/>
      <c r="X197" s="1962"/>
    </row>
    <row r="198" spans="1:24" s="1375" customFormat="1" ht="26.25" customHeight="1">
      <c r="A198" s="1951"/>
      <c r="B198" s="3031"/>
      <c r="C198" s="3031"/>
      <c r="D198" s="2014"/>
      <c r="E198" s="2014"/>
      <c r="F198" s="2014"/>
      <c r="G198" s="2014"/>
      <c r="H198" s="2014"/>
      <c r="I198" s="2014"/>
      <c r="J198" s="2045"/>
      <c r="K198" s="1954"/>
      <c r="L198" s="3017"/>
      <c r="M198" s="3059"/>
      <c r="N198" s="2043"/>
      <c r="O198" s="2043"/>
      <c r="P198" s="1954"/>
      <c r="Q198" s="2014" t="s">
        <v>12815</v>
      </c>
      <c r="R198" s="2015">
        <f t="shared" si="1"/>
        <v>2024</v>
      </c>
      <c r="S198" s="2014" t="s">
        <v>16147</v>
      </c>
      <c r="T198" s="1952"/>
      <c r="U198" s="1959"/>
      <c r="V198" s="1960"/>
      <c r="W198" s="1961"/>
      <c r="X198" s="1962"/>
    </row>
    <row r="199" spans="1:24" s="1375" customFormat="1" ht="26.25" customHeight="1">
      <c r="A199" s="1951"/>
      <c r="B199" s="3031"/>
      <c r="C199" s="3031"/>
      <c r="D199" s="2014"/>
      <c r="E199" s="2014"/>
      <c r="F199" s="2014"/>
      <c r="G199" s="2014"/>
      <c r="H199" s="2014"/>
      <c r="I199" s="2014"/>
      <c r="J199" s="2045"/>
      <c r="K199" s="1954"/>
      <c r="L199" s="3017"/>
      <c r="M199" s="3059"/>
      <c r="N199" s="2043"/>
      <c r="O199" s="2043"/>
      <c r="P199" s="1954"/>
      <c r="Q199" s="2014" t="s">
        <v>12815</v>
      </c>
      <c r="R199" s="2015">
        <f t="shared" si="1"/>
        <v>2023</v>
      </c>
      <c r="S199" s="2014" t="s">
        <v>16148</v>
      </c>
      <c r="T199" s="1952"/>
      <c r="U199" s="1959"/>
      <c r="V199" s="1960"/>
      <c r="W199" s="1961"/>
      <c r="X199" s="1962"/>
    </row>
    <row r="200" spans="1:24" s="1375" customFormat="1" ht="26.25" customHeight="1">
      <c r="A200" s="1951"/>
      <c r="B200" s="3031"/>
      <c r="C200" s="3031"/>
      <c r="D200" s="2014"/>
      <c r="E200" s="2014"/>
      <c r="F200" s="2014"/>
      <c r="G200" s="2014"/>
      <c r="H200" s="2014"/>
      <c r="I200" s="2014"/>
      <c r="J200" s="2045"/>
      <c r="K200" s="1954"/>
      <c r="L200" s="3017"/>
      <c r="M200" s="3059"/>
      <c r="N200" s="2043"/>
      <c r="O200" s="2043"/>
      <c r="P200" s="1954"/>
      <c r="Q200" s="2014" t="s">
        <v>12815</v>
      </c>
      <c r="R200" s="2015">
        <f t="shared" si="1"/>
        <v>2023</v>
      </c>
      <c r="S200" s="2014" t="s">
        <v>16149</v>
      </c>
      <c r="T200" s="1952"/>
      <c r="U200" s="1959"/>
      <c r="V200" s="1960"/>
      <c r="W200" s="1961"/>
      <c r="X200" s="1962"/>
    </row>
    <row r="201" spans="1:24" s="1375" customFormat="1" ht="26.25" customHeight="1">
      <c r="A201" s="1951"/>
      <c r="B201" s="3031"/>
      <c r="C201" s="3031"/>
      <c r="D201" s="2014"/>
      <c r="E201" s="2014"/>
      <c r="F201" s="2014"/>
      <c r="G201" s="2014"/>
      <c r="H201" s="2014"/>
      <c r="I201" s="2014"/>
      <c r="J201" s="2045"/>
      <c r="K201" s="1954"/>
      <c r="L201" s="3017"/>
      <c r="M201" s="3059"/>
      <c r="N201" s="2043"/>
      <c r="O201" s="2043"/>
      <c r="P201" s="1954"/>
      <c r="Q201" s="2014" t="s">
        <v>12815</v>
      </c>
      <c r="R201" s="2015">
        <f t="shared" si="1"/>
        <v>2023</v>
      </c>
      <c r="S201" s="2014" t="s">
        <v>16150</v>
      </c>
      <c r="T201" s="1952"/>
      <c r="U201" s="1959"/>
      <c r="V201" s="1960"/>
      <c r="W201" s="1961"/>
      <c r="X201" s="1962"/>
    </row>
    <row r="202" spans="1:24" s="1375" customFormat="1" ht="26.25" customHeight="1">
      <c r="A202" s="1951"/>
      <c r="B202" s="3031"/>
      <c r="C202" s="3031"/>
      <c r="D202" s="2014"/>
      <c r="E202" s="2014"/>
      <c r="F202" s="2014"/>
      <c r="G202" s="2014"/>
      <c r="H202" s="2014"/>
      <c r="I202" s="2014"/>
      <c r="J202" s="2045"/>
      <c r="K202" s="1954"/>
      <c r="L202" s="3017"/>
      <c r="M202" s="3059"/>
      <c r="N202" s="2043"/>
      <c r="O202" s="2043"/>
      <c r="P202" s="1954"/>
      <c r="Q202" s="2014" t="s">
        <v>12815</v>
      </c>
      <c r="R202" s="2015">
        <f t="shared" si="1"/>
        <v>2023</v>
      </c>
      <c r="S202" s="2014" t="s">
        <v>16151</v>
      </c>
      <c r="T202" s="1952"/>
      <c r="U202" s="1959"/>
      <c r="V202" s="1960"/>
      <c r="W202" s="1961"/>
      <c r="X202" s="1962"/>
    </row>
    <row r="203" spans="1:24" s="1375" customFormat="1" ht="26.25" customHeight="1">
      <c r="A203" s="1951"/>
      <c r="B203" s="3031"/>
      <c r="C203" s="3031"/>
      <c r="D203" s="2014"/>
      <c r="E203" s="2014"/>
      <c r="F203" s="2014"/>
      <c r="G203" s="2014"/>
      <c r="H203" s="2014"/>
      <c r="I203" s="2014"/>
      <c r="J203" s="2045"/>
      <c r="K203" s="1954"/>
      <c r="L203" s="3017"/>
      <c r="M203" s="3059"/>
      <c r="N203" s="2043"/>
      <c r="O203" s="2043"/>
      <c r="P203" s="1954"/>
      <c r="Q203" s="2014" t="s">
        <v>12815</v>
      </c>
      <c r="R203" s="2015">
        <f t="shared" si="1"/>
        <v>2023</v>
      </c>
      <c r="S203" s="2014" t="s">
        <v>16152</v>
      </c>
      <c r="T203" s="1952"/>
      <c r="U203" s="1959"/>
      <c r="V203" s="1960"/>
      <c r="W203" s="1961"/>
      <c r="X203" s="1962"/>
    </row>
    <row r="204" spans="1:24" s="1375" customFormat="1" ht="26.25" customHeight="1">
      <c r="A204" s="1951"/>
      <c r="B204" s="3031"/>
      <c r="C204" s="3031"/>
      <c r="D204" s="2014"/>
      <c r="E204" s="2014"/>
      <c r="F204" s="2014"/>
      <c r="G204" s="2014"/>
      <c r="H204" s="2014"/>
      <c r="I204" s="2014"/>
      <c r="J204" s="2045"/>
      <c r="K204" s="1954"/>
      <c r="L204" s="3017"/>
      <c r="M204" s="3059"/>
      <c r="N204" s="2043"/>
      <c r="O204" s="2043"/>
      <c r="P204" s="1954"/>
      <c r="Q204" s="2014" t="s">
        <v>12815</v>
      </c>
      <c r="R204" s="2015">
        <f t="shared" si="1"/>
        <v>2023</v>
      </c>
      <c r="S204" s="2014" t="s">
        <v>16153</v>
      </c>
      <c r="T204" s="1952"/>
      <c r="U204" s="1959"/>
      <c r="V204" s="1960"/>
      <c r="W204" s="1961"/>
      <c r="X204" s="1962"/>
    </row>
    <row r="205" spans="1:24" s="1375" customFormat="1" ht="26.25" customHeight="1">
      <c r="A205" s="1951"/>
      <c r="B205" s="3031"/>
      <c r="C205" s="3031"/>
      <c r="D205" s="2014"/>
      <c r="E205" s="2014"/>
      <c r="F205" s="2014"/>
      <c r="G205" s="2014"/>
      <c r="H205" s="2014"/>
      <c r="I205" s="2014"/>
      <c r="J205" s="2045"/>
      <c r="K205" s="1954"/>
      <c r="L205" s="3017"/>
      <c r="M205" s="3059"/>
      <c r="N205" s="2043"/>
      <c r="O205" s="2043"/>
      <c r="P205" s="1954"/>
      <c r="Q205" s="2014" t="s">
        <v>12815</v>
      </c>
      <c r="R205" s="2015">
        <f t="shared" si="1"/>
        <v>2023</v>
      </c>
      <c r="S205" s="2014" t="s">
        <v>16154</v>
      </c>
      <c r="T205" s="1952"/>
      <c r="U205" s="1959"/>
      <c r="V205" s="1960"/>
      <c r="W205" s="1961"/>
      <c r="X205" s="1962"/>
    </row>
    <row r="206" spans="1:24" s="1375" customFormat="1" ht="26.25" customHeight="1">
      <c r="A206" s="1951"/>
      <c r="B206" s="3031"/>
      <c r="C206" s="3031"/>
      <c r="D206" s="2014"/>
      <c r="E206" s="2014"/>
      <c r="F206" s="2014"/>
      <c r="G206" s="2014"/>
      <c r="H206" s="2014"/>
      <c r="I206" s="2014"/>
      <c r="J206" s="2045"/>
      <c r="K206" s="1954"/>
      <c r="L206" s="3017"/>
      <c r="M206" s="3059"/>
      <c r="N206" s="2043"/>
      <c r="O206" s="2043"/>
      <c r="P206" s="1954"/>
      <c r="Q206" s="2014" t="s">
        <v>12815</v>
      </c>
      <c r="R206" s="2015">
        <f t="shared" si="1"/>
        <v>2023</v>
      </c>
      <c r="S206" s="2014" t="s">
        <v>16155</v>
      </c>
      <c r="T206" s="1952"/>
      <c r="U206" s="1959"/>
      <c r="V206" s="1960"/>
      <c r="W206" s="1961"/>
      <c r="X206" s="1962"/>
    </row>
    <row r="207" spans="1:24" s="1375" customFormat="1" ht="26.25" customHeight="1">
      <c r="A207" s="1951"/>
      <c r="B207" s="3031"/>
      <c r="C207" s="3031"/>
      <c r="D207" s="2014"/>
      <c r="E207" s="2014"/>
      <c r="F207" s="2014"/>
      <c r="G207" s="2014"/>
      <c r="H207" s="2014"/>
      <c r="I207" s="2014"/>
      <c r="J207" s="2045"/>
      <c r="K207" s="1954"/>
      <c r="L207" s="3017"/>
      <c r="M207" s="3059"/>
      <c r="N207" s="2043"/>
      <c r="O207" s="2043"/>
      <c r="P207" s="1954"/>
      <c r="Q207" s="2014" t="s">
        <v>12815</v>
      </c>
      <c r="R207" s="2015">
        <f t="shared" si="1"/>
        <v>2023</v>
      </c>
      <c r="S207" s="2014" t="s">
        <v>16156</v>
      </c>
      <c r="T207" s="1952"/>
      <c r="U207" s="1959"/>
      <c r="V207" s="1960"/>
      <c r="W207" s="1961"/>
      <c r="X207" s="1962"/>
    </row>
    <row r="208" spans="1:24" s="1375" customFormat="1" ht="26.25" customHeight="1">
      <c r="A208" s="1951"/>
      <c r="B208" s="3031"/>
      <c r="C208" s="3031"/>
      <c r="D208" s="2014"/>
      <c r="E208" s="2014"/>
      <c r="F208" s="2014"/>
      <c r="G208" s="2014"/>
      <c r="H208" s="2014"/>
      <c r="I208" s="2014"/>
      <c r="J208" s="2045"/>
      <c r="K208" s="1954"/>
      <c r="L208" s="3017"/>
      <c r="M208" s="3059"/>
      <c r="N208" s="2043"/>
      <c r="O208" s="2043"/>
      <c r="P208" s="1954"/>
      <c r="Q208" s="2014" t="s">
        <v>12815</v>
      </c>
      <c r="R208" s="2015">
        <f t="shared" si="1"/>
        <v>2023</v>
      </c>
      <c r="S208" s="2014" t="s">
        <v>16157</v>
      </c>
      <c r="T208" s="1952"/>
      <c r="U208" s="1959"/>
      <c r="V208" s="1960"/>
      <c r="W208" s="1961"/>
      <c r="X208" s="1962"/>
    </row>
    <row r="209" spans="1:24" s="1375" customFormat="1" ht="26.25" customHeight="1">
      <c r="A209" s="1951"/>
      <c r="B209" s="3031"/>
      <c r="C209" s="3031"/>
      <c r="D209" s="2014"/>
      <c r="E209" s="2014"/>
      <c r="F209" s="2014"/>
      <c r="G209" s="2014"/>
      <c r="H209" s="2014"/>
      <c r="I209" s="2014"/>
      <c r="J209" s="2045"/>
      <c r="K209" s="1954"/>
      <c r="L209" s="3017"/>
      <c r="M209" s="3059"/>
      <c r="N209" s="2043"/>
      <c r="O209" s="2043"/>
      <c r="P209" s="1954"/>
      <c r="Q209" s="2014" t="s">
        <v>12815</v>
      </c>
      <c r="R209" s="2015">
        <f t="shared" si="1"/>
        <v>2024</v>
      </c>
      <c r="S209" s="2014" t="s">
        <v>16158</v>
      </c>
      <c r="T209" s="1952"/>
      <c r="U209" s="1959"/>
      <c r="V209" s="1960"/>
      <c r="W209" s="1961"/>
      <c r="X209" s="1962"/>
    </row>
    <row r="210" spans="1:24" s="1375" customFormat="1" ht="26.25" customHeight="1">
      <c r="A210" s="1951"/>
      <c r="B210" s="3031"/>
      <c r="C210" s="3031"/>
      <c r="D210" s="2014"/>
      <c r="E210" s="2014"/>
      <c r="F210" s="2014"/>
      <c r="G210" s="2014"/>
      <c r="H210" s="2014"/>
      <c r="I210" s="2014"/>
      <c r="J210" s="2045"/>
      <c r="K210" s="1954"/>
      <c r="L210" s="3017"/>
      <c r="M210" s="3059"/>
      <c r="N210" s="2043"/>
      <c r="O210" s="2043"/>
      <c r="P210" s="1954"/>
      <c r="Q210" s="2014" t="s">
        <v>378</v>
      </c>
      <c r="R210" s="2015">
        <f t="shared" si="1"/>
        <v>2023</v>
      </c>
      <c r="S210" s="2014" t="s">
        <v>16159</v>
      </c>
      <c r="T210" s="1952"/>
      <c r="U210" s="1959"/>
      <c r="V210" s="1960"/>
      <c r="W210" s="1961"/>
      <c r="X210" s="1962"/>
    </row>
    <row r="211" spans="1:24" s="1375" customFormat="1" ht="26.25" customHeight="1">
      <c r="A211" s="1951"/>
      <c r="B211" s="3031"/>
      <c r="C211" s="3031"/>
      <c r="D211" s="2014"/>
      <c r="E211" s="2014"/>
      <c r="F211" s="2014"/>
      <c r="G211" s="2014"/>
      <c r="H211" s="2014"/>
      <c r="I211" s="2014"/>
      <c r="J211" s="2045"/>
      <c r="K211" s="1954"/>
      <c r="L211" s="3017"/>
      <c r="M211" s="3059"/>
      <c r="N211" s="2043"/>
      <c r="O211" s="2043"/>
      <c r="P211" s="1954"/>
      <c r="Q211" s="2014" t="s">
        <v>2715</v>
      </c>
      <c r="R211" s="2015">
        <f t="shared" si="1"/>
        <v>2020</v>
      </c>
      <c r="S211" s="2014" t="s">
        <v>16160</v>
      </c>
      <c r="T211" s="1952"/>
      <c r="U211" s="1959"/>
      <c r="V211" s="1960"/>
      <c r="W211" s="1961"/>
      <c r="X211" s="1962"/>
    </row>
    <row r="212" spans="1:24" s="1375" customFormat="1" ht="26.25" customHeight="1">
      <c r="A212" s="1951"/>
      <c r="B212" s="3031"/>
      <c r="C212" s="3031"/>
      <c r="D212" s="2014"/>
      <c r="E212" s="2014"/>
      <c r="F212" s="2014"/>
      <c r="G212" s="2014"/>
      <c r="H212" s="2014"/>
      <c r="I212" s="2014"/>
      <c r="J212" s="2045"/>
      <c r="K212" s="1954"/>
      <c r="L212" s="3017"/>
      <c r="M212" s="3059"/>
      <c r="N212" s="2043"/>
      <c r="O212" s="2043"/>
      <c r="P212" s="1954"/>
      <c r="Q212" s="2014" t="s">
        <v>377</v>
      </c>
      <c r="R212" s="2015">
        <f t="shared" si="1"/>
        <v>2020</v>
      </c>
      <c r="S212" s="2014" t="s">
        <v>16161</v>
      </c>
      <c r="T212" s="1952"/>
      <c r="U212" s="1959"/>
      <c r="V212" s="1960"/>
      <c r="W212" s="1961"/>
      <c r="X212" s="1962"/>
    </row>
    <row r="213" spans="1:24" s="1375" customFormat="1" ht="26.25" customHeight="1">
      <c r="A213" s="1951"/>
      <c r="B213" s="3031"/>
      <c r="C213" s="3031"/>
      <c r="D213" s="2014"/>
      <c r="E213" s="2014"/>
      <c r="F213" s="2014"/>
      <c r="G213" s="2014"/>
      <c r="H213" s="2014"/>
      <c r="I213" s="2014"/>
      <c r="J213" s="2045"/>
      <c r="K213" s="1954"/>
      <c r="L213" s="3017"/>
      <c r="M213" s="3059"/>
      <c r="N213" s="2043"/>
      <c r="O213" s="2043"/>
      <c r="P213" s="1954"/>
      <c r="Q213" s="2014" t="s">
        <v>15872</v>
      </c>
      <c r="R213" s="2015">
        <f t="shared" si="1"/>
        <v>2020</v>
      </c>
      <c r="S213" s="2014" t="s">
        <v>16162</v>
      </c>
      <c r="T213" s="1952"/>
      <c r="U213" s="1959"/>
      <c r="V213" s="1960"/>
      <c r="W213" s="1961"/>
      <c r="X213" s="1962"/>
    </row>
    <row r="214" spans="1:24" s="1375" customFormat="1" ht="26.25" customHeight="1">
      <c r="A214" s="1951"/>
      <c r="B214" s="3031"/>
      <c r="C214" s="3031"/>
      <c r="D214" s="2014"/>
      <c r="E214" s="2014"/>
      <c r="F214" s="2014"/>
      <c r="G214" s="2014"/>
      <c r="H214" s="2014"/>
      <c r="I214" s="2014"/>
      <c r="J214" s="2045"/>
      <c r="K214" s="1954"/>
      <c r="L214" s="3017"/>
      <c r="M214" s="3059"/>
      <c r="N214" s="2043" t="s">
        <v>16679</v>
      </c>
      <c r="O214" s="2043"/>
      <c r="P214" s="1954"/>
      <c r="Q214" s="2014" t="s">
        <v>15872</v>
      </c>
      <c r="R214" s="2015">
        <f t="shared" si="1"/>
        <v>2021</v>
      </c>
      <c r="S214" s="2014" t="s">
        <v>16163</v>
      </c>
      <c r="T214" s="1952"/>
      <c r="U214" s="1959"/>
      <c r="V214" s="1960"/>
      <c r="W214" s="1961"/>
      <c r="X214" s="1962"/>
    </row>
    <row r="215" spans="1:24" s="1375" customFormat="1" ht="26.25" customHeight="1">
      <c r="A215" s="1951"/>
      <c r="B215" s="3032"/>
      <c r="C215" s="3032"/>
      <c r="D215" s="2014"/>
      <c r="E215" s="2014"/>
      <c r="F215" s="2014"/>
      <c r="G215" s="2014"/>
      <c r="H215" s="2014"/>
      <c r="I215" s="2014"/>
      <c r="J215" s="2045"/>
      <c r="K215" s="1954"/>
      <c r="L215" s="3018"/>
      <c r="M215" s="3060"/>
      <c r="N215" s="2043" t="s">
        <v>16674</v>
      </c>
      <c r="O215" s="2043"/>
      <c r="P215" s="1954" t="s">
        <v>16273</v>
      </c>
      <c r="Q215" s="2014" t="s">
        <v>15872</v>
      </c>
      <c r="R215" s="2015">
        <f t="shared" si="1"/>
        <v>2021</v>
      </c>
      <c r="S215" s="2014" t="s">
        <v>16164</v>
      </c>
      <c r="T215" s="1952"/>
      <c r="U215" s="1959"/>
      <c r="V215" s="1960"/>
      <c r="W215" s="1961"/>
      <c r="X215" s="1962"/>
    </row>
    <row r="216" spans="1:24" s="1375" customFormat="1" ht="26.25" customHeight="1">
      <c r="A216" s="1951"/>
      <c r="B216" s="3033" t="s">
        <v>15856</v>
      </c>
      <c r="C216" s="3033" t="s">
        <v>825</v>
      </c>
      <c r="D216" s="2017" t="s">
        <v>16388</v>
      </c>
      <c r="E216" s="2017" t="s">
        <v>16389</v>
      </c>
      <c r="F216" s="2017"/>
      <c r="G216" s="2017"/>
      <c r="H216" s="2017"/>
      <c r="I216" s="2017"/>
      <c r="J216" s="2029" t="s">
        <v>15961</v>
      </c>
      <c r="K216" s="1957"/>
      <c r="L216" s="3019" t="s">
        <v>16346</v>
      </c>
      <c r="M216" s="3055" t="s">
        <v>16378</v>
      </c>
      <c r="N216" s="2030"/>
      <c r="O216" s="2030"/>
      <c r="P216" s="1957"/>
      <c r="Q216" s="2017" t="s">
        <v>15872</v>
      </c>
      <c r="R216" s="2018">
        <f t="shared" si="1"/>
        <v>2015</v>
      </c>
      <c r="S216" s="2017" t="s">
        <v>16165</v>
      </c>
      <c r="T216" s="1952"/>
      <c r="U216" s="1959"/>
      <c r="V216" s="1960"/>
      <c r="W216" s="1961"/>
      <c r="X216" s="1962"/>
    </row>
    <row r="217" spans="1:24" s="1375" customFormat="1" ht="26.25" customHeight="1">
      <c r="A217" s="1951"/>
      <c r="B217" s="3034"/>
      <c r="C217" s="3034"/>
      <c r="D217" s="2017"/>
      <c r="E217" s="2017" t="s">
        <v>16390</v>
      </c>
      <c r="F217" s="2017"/>
      <c r="G217" s="2017"/>
      <c r="H217" s="2017"/>
      <c r="I217" s="2017"/>
      <c r="J217" s="2029" t="s">
        <v>15960</v>
      </c>
      <c r="K217" s="1957"/>
      <c r="L217" s="3020"/>
      <c r="M217" s="3056"/>
      <c r="N217" s="2030"/>
      <c r="O217" s="2030"/>
      <c r="P217" s="1957"/>
      <c r="Q217" s="2017" t="s">
        <v>15872</v>
      </c>
      <c r="R217" s="2018">
        <f t="shared" si="1"/>
        <v>2015</v>
      </c>
      <c r="S217" s="2017" t="s">
        <v>16166</v>
      </c>
      <c r="T217" s="1952"/>
      <c r="U217" s="1959"/>
      <c r="V217" s="1960"/>
      <c r="W217" s="1961"/>
      <c r="X217" s="1962"/>
    </row>
    <row r="218" spans="1:24" s="1375" customFormat="1" ht="26.25" customHeight="1">
      <c r="A218" s="1951"/>
      <c r="B218" s="3034"/>
      <c r="C218" s="3034"/>
      <c r="D218" s="2017"/>
      <c r="E218" s="2017" t="s">
        <v>16380</v>
      </c>
      <c r="F218" s="2017"/>
      <c r="G218" s="2017"/>
      <c r="H218" s="2017"/>
      <c r="I218" s="2017"/>
      <c r="J218" s="2029"/>
      <c r="K218" s="1957"/>
      <c r="L218" s="3020"/>
      <c r="M218" s="3056"/>
      <c r="N218" s="2030" t="s">
        <v>16679</v>
      </c>
      <c r="O218" s="2030"/>
      <c r="P218" s="1957"/>
      <c r="Q218" s="2017" t="s">
        <v>15872</v>
      </c>
      <c r="R218" s="2018">
        <f t="shared" ref="R218:R232" si="2">IF(MID(RIGHT(S218,8),1,1)="M",2021,IF(MID(RIGHT(S218,8),1,1)="N",2022,IF(MID(RIGHT(S218,8),1,1)="P",2023,IF(MID(RIGHT(S218,8),1,1)="R",1994,IF(MID(RIGHT(S218,8),1,1)="S",1995,IF(MID(RIGHT(S218,8),1,1)="T",1996,IF(MID(RIGHT(S218,8),1,1)="V",1997,IF(MID(RIGHT(S218,8),1,1)="W",1998,IF(MID(RIGHT(S218,8),1,1)="X",1999,IF(MID(RIGHT(S218,8),1,1)="Y",2000,IF(MID(RIGHT(S218,8),1,1)="1",2001,IF(MID(RIGHT(S218,8),1,1)="2",2002,IF(MID(RIGHT(S218,8),1,1)="3",2003,IF(MID(RIGHT(S218,8),1,1)="4",2004,IF(MID(RIGHT(S218,8),1,1)="5",2005,IF(MID(RIGHT(S218,8),1,1)="6",2006,IF(MID(RIGHT(S218,8),1,1)="7",2007,IF(MID(RIGHT(S218,8),1,1)="8",2008,IF(MID(RIGHT(S218,8),1,1)="9",2009,IF(MID(RIGHT(S218,8),1,1)="A",2010,IF(MID(RIGHT(S218,8),1,1)="B",2011,IF(MID(RIGHT(S218,8),1,1)="C",2012,IF(MID(RIGHT(S218,8),1,1)="D",2013,IF(MID(RIGHT(S218,8),1,1)="E",2014,IF(MID(RIGHT(S218,8),1,1)="F",2015,IF(MID(RIGHT(S218,8),1,1)="G",2016,IF(MID(RIGHT(S218,8),1,1)="H",2017,IF(MID(RIGHT(S218,8),1,1)="J",2018,IF(MID(RIGHT(S218,8),1,1)="K",2019,IF(MID(RIGHT(S218,8),1,1)="L",2020,""))))))))))))))))))))))))))))))</f>
        <v>2015</v>
      </c>
      <c r="S218" s="2017" t="s">
        <v>16167</v>
      </c>
      <c r="T218" s="1952"/>
      <c r="U218" s="1959"/>
      <c r="V218" s="1960"/>
      <c r="W218" s="1961"/>
      <c r="X218" s="1962"/>
    </row>
    <row r="219" spans="1:24" s="1375" customFormat="1" ht="26.25" customHeight="1">
      <c r="A219" s="2003"/>
      <c r="B219" s="3034"/>
      <c r="C219" s="3034"/>
      <c r="D219" s="2019"/>
      <c r="E219" s="2019"/>
      <c r="F219" s="2019"/>
      <c r="G219" s="2019"/>
      <c r="H219" s="2019"/>
      <c r="I219" s="2019"/>
      <c r="J219" s="2046"/>
      <c r="K219" s="2005"/>
      <c r="L219" s="3021"/>
      <c r="M219" s="3057"/>
      <c r="N219" s="2030" t="s">
        <v>16674</v>
      </c>
      <c r="O219" s="2030"/>
      <c r="P219" s="2005" t="s">
        <v>16273</v>
      </c>
      <c r="Q219" s="2019" t="s">
        <v>15872</v>
      </c>
      <c r="R219" s="2016">
        <f t="shared" si="2"/>
        <v>2015</v>
      </c>
      <c r="S219" s="2019" t="s">
        <v>16168</v>
      </c>
      <c r="T219" s="2004"/>
      <c r="U219" s="2006"/>
      <c r="V219" s="2007"/>
      <c r="W219" s="2008"/>
      <c r="X219" s="2009"/>
    </row>
    <row r="220" spans="1:24" s="1375" customFormat="1" ht="26.25" customHeight="1">
      <c r="A220" s="1951"/>
      <c r="B220" s="3026" t="s">
        <v>15902</v>
      </c>
      <c r="C220" s="3026" t="s">
        <v>15952</v>
      </c>
      <c r="D220" s="2037" t="s">
        <v>16388</v>
      </c>
      <c r="E220" s="2037" t="s">
        <v>16389</v>
      </c>
      <c r="F220" s="2037"/>
      <c r="G220" s="2037"/>
      <c r="H220" s="2037"/>
      <c r="I220" s="2037"/>
      <c r="J220" s="2038" t="s">
        <v>15961</v>
      </c>
      <c r="K220" s="2039"/>
      <c r="L220" s="3022" t="s">
        <v>16383</v>
      </c>
      <c r="M220" s="3061" t="s">
        <v>16384</v>
      </c>
      <c r="N220" s="2047" t="s">
        <v>16679</v>
      </c>
      <c r="O220" s="2047"/>
      <c r="P220" s="2039"/>
      <c r="Q220" s="2037" t="s">
        <v>424</v>
      </c>
      <c r="R220" s="2041">
        <f t="shared" si="2"/>
        <v>2020</v>
      </c>
      <c r="S220" s="2037" t="s">
        <v>16169</v>
      </c>
      <c r="T220" s="1952"/>
      <c r="U220" s="1959"/>
      <c r="V220" s="1960"/>
      <c r="W220" s="1961"/>
      <c r="X220" s="1962"/>
    </row>
    <row r="221" spans="1:24" s="1375" customFormat="1" ht="26.25" customHeight="1">
      <c r="A221" s="1951"/>
      <c r="B221" s="3027"/>
      <c r="C221" s="3027"/>
      <c r="D221" s="2037" t="s">
        <v>16380</v>
      </c>
      <c r="E221" s="2037" t="s">
        <v>16390</v>
      </c>
      <c r="F221" s="2037"/>
      <c r="G221" s="2037"/>
      <c r="H221" s="2037"/>
      <c r="I221" s="2037"/>
      <c r="J221" s="2038" t="s">
        <v>15960</v>
      </c>
      <c r="K221" s="2039"/>
      <c r="L221" s="3023"/>
      <c r="M221" s="3062"/>
      <c r="N221" s="2047" t="s">
        <v>16674</v>
      </c>
      <c r="O221" s="2047"/>
      <c r="P221" s="2039" t="s">
        <v>16273</v>
      </c>
      <c r="Q221" s="2037" t="s">
        <v>424</v>
      </c>
      <c r="R221" s="2041">
        <f t="shared" si="2"/>
        <v>2021</v>
      </c>
      <c r="S221" s="2037" t="s">
        <v>16170</v>
      </c>
      <c r="T221" s="1952"/>
      <c r="U221" s="1959"/>
      <c r="V221" s="1960"/>
      <c r="W221" s="1961"/>
      <c r="X221" s="1962"/>
    </row>
    <row r="222" spans="1:24" s="1375" customFormat="1" ht="26.25" customHeight="1">
      <c r="A222" s="1951"/>
      <c r="B222" s="3028" t="s">
        <v>16052</v>
      </c>
      <c r="C222" s="3028" t="s">
        <v>15979</v>
      </c>
      <c r="D222" s="2020" t="s">
        <v>16391</v>
      </c>
      <c r="E222" s="2020" t="s">
        <v>16389</v>
      </c>
      <c r="F222" s="2020"/>
      <c r="G222" s="2020"/>
      <c r="H222" s="2020"/>
      <c r="I222" s="2020"/>
      <c r="J222" s="2048" t="s">
        <v>15959</v>
      </c>
      <c r="K222" s="2049"/>
      <c r="L222" s="3024" t="s">
        <v>16385</v>
      </c>
      <c r="M222" s="3063" t="s">
        <v>16386</v>
      </c>
      <c r="N222" s="2050" t="s">
        <v>16705</v>
      </c>
      <c r="O222" s="2050"/>
      <c r="P222" s="2049"/>
      <c r="Q222" s="2020" t="s">
        <v>15981</v>
      </c>
      <c r="R222" s="2021">
        <f t="shared" si="2"/>
        <v>2022</v>
      </c>
      <c r="S222" s="2020" t="s">
        <v>15984</v>
      </c>
      <c r="T222" s="1952"/>
      <c r="U222" s="1959"/>
      <c r="V222" s="1960"/>
      <c r="W222" s="1961"/>
      <c r="X222" s="1962"/>
    </row>
    <row r="223" spans="1:24" s="1375" customFormat="1" ht="26.25" customHeight="1">
      <c r="A223" s="1951"/>
      <c r="B223" s="3029"/>
      <c r="C223" s="3029"/>
      <c r="D223" s="2020" t="s">
        <v>16380</v>
      </c>
      <c r="E223" s="2020" t="s">
        <v>16390</v>
      </c>
      <c r="F223" s="2020"/>
      <c r="G223" s="2020"/>
      <c r="H223" s="2020"/>
      <c r="I223" s="2020"/>
      <c r="J223" s="2048" t="s">
        <v>15960</v>
      </c>
      <c r="K223" s="2049"/>
      <c r="L223" s="3025"/>
      <c r="M223" s="3064"/>
      <c r="N223" s="2050" t="s">
        <v>16704</v>
      </c>
      <c r="O223" s="2050"/>
      <c r="P223" s="2049" t="s">
        <v>16273</v>
      </c>
      <c r="Q223" s="2020" t="s">
        <v>15982</v>
      </c>
      <c r="R223" s="2021">
        <f t="shared" si="2"/>
        <v>2022</v>
      </c>
      <c r="S223" s="2020" t="s">
        <v>15983</v>
      </c>
      <c r="T223" s="1952"/>
      <c r="U223" s="1959"/>
      <c r="V223" s="1960"/>
      <c r="W223" s="1961"/>
      <c r="X223" s="1962"/>
    </row>
    <row r="224" spans="1:24" s="1375" customFormat="1" ht="26.25" customHeight="1">
      <c r="A224" s="3004" t="s">
        <v>15969</v>
      </c>
      <c r="B224" s="3007" t="s">
        <v>16052</v>
      </c>
      <c r="C224" s="3007" t="s">
        <v>15985</v>
      </c>
      <c r="D224" s="2051"/>
      <c r="E224" s="2051" t="s">
        <v>16480</v>
      </c>
      <c r="F224" s="2051"/>
      <c r="G224" s="2051"/>
      <c r="H224" s="2051"/>
      <c r="I224" s="2051"/>
      <c r="J224" s="2052"/>
      <c r="K224" s="2053"/>
      <c r="L224" s="3011" t="s">
        <v>16347</v>
      </c>
      <c r="M224" s="3052" t="s">
        <v>15993</v>
      </c>
      <c r="N224" s="2054"/>
      <c r="O224" s="2054"/>
      <c r="P224" s="2053" t="s">
        <v>16569</v>
      </c>
      <c r="Q224" s="2051" t="s">
        <v>15953</v>
      </c>
      <c r="R224" s="2055">
        <f t="shared" si="2"/>
        <v>2020</v>
      </c>
      <c r="S224" s="2051" t="s">
        <v>16095</v>
      </c>
      <c r="T224" s="1952"/>
      <c r="U224" s="1959"/>
      <c r="V224" s="1960"/>
      <c r="W224" s="1961">
        <v>1833</v>
      </c>
      <c r="X224" s="1962">
        <f t="shared" ref="X224:X232" si="3">W224+10</f>
        <v>1843</v>
      </c>
    </row>
    <row r="225" spans="1:24" s="1375" customFormat="1" ht="26.25" customHeight="1">
      <c r="A225" s="3005"/>
      <c r="B225" s="3008"/>
      <c r="C225" s="3008"/>
      <c r="D225" s="2051"/>
      <c r="E225" s="2051" t="s">
        <v>16480</v>
      </c>
      <c r="F225" s="2051"/>
      <c r="G225" s="2051"/>
      <c r="H225" s="2051"/>
      <c r="I225" s="2051"/>
      <c r="J225" s="2052"/>
      <c r="K225" s="2053"/>
      <c r="L225" s="3014"/>
      <c r="M225" s="3053"/>
      <c r="N225" s="2054"/>
      <c r="O225" s="2054"/>
      <c r="P225" s="2053" t="s">
        <v>16538</v>
      </c>
      <c r="Q225" s="2051" t="s">
        <v>15980</v>
      </c>
      <c r="R225" s="2055">
        <f t="shared" si="2"/>
        <v>2020</v>
      </c>
      <c r="S225" s="2051" t="s">
        <v>16096</v>
      </c>
      <c r="T225" s="1952"/>
      <c r="U225" s="1959"/>
      <c r="V225" s="1960"/>
      <c r="W225" s="1961">
        <v>1533</v>
      </c>
      <c r="X225" s="1962">
        <f t="shared" si="3"/>
        <v>1543</v>
      </c>
    </row>
    <row r="226" spans="1:24" s="1375" customFormat="1" ht="26.25" customHeight="1">
      <c r="A226" s="3005"/>
      <c r="B226" s="3007" t="s">
        <v>16258</v>
      </c>
      <c r="C226" s="2055" t="s">
        <v>15955</v>
      </c>
      <c r="D226" s="2051"/>
      <c r="E226" s="2051" t="s">
        <v>16480</v>
      </c>
      <c r="F226" s="2051"/>
      <c r="G226" s="2051"/>
      <c r="H226" s="2051"/>
      <c r="I226" s="2051"/>
      <c r="J226" s="2052"/>
      <c r="K226" s="2053"/>
      <c r="L226" s="3011" t="s">
        <v>16348</v>
      </c>
      <c r="M226" s="3053"/>
      <c r="N226" s="2054"/>
      <c r="O226" s="2054"/>
      <c r="P226" s="2053" t="s">
        <v>16584</v>
      </c>
      <c r="Q226" s="2051" t="s">
        <v>10615</v>
      </c>
      <c r="R226" s="2055">
        <f t="shared" si="2"/>
        <v>2022</v>
      </c>
      <c r="S226" s="2051" t="s">
        <v>16097</v>
      </c>
      <c r="T226" s="1952"/>
      <c r="U226" s="1959"/>
      <c r="V226" s="1960"/>
      <c r="W226" s="1961">
        <v>1833</v>
      </c>
      <c r="X226" s="1962">
        <f t="shared" si="3"/>
        <v>1843</v>
      </c>
    </row>
    <row r="227" spans="1:24" s="1375" customFormat="1" ht="26.25" customHeight="1">
      <c r="A227" s="3005"/>
      <c r="B227" s="3009"/>
      <c r="C227" s="2055" t="s">
        <v>15956</v>
      </c>
      <c r="D227" s="2051"/>
      <c r="E227" s="2051" t="s">
        <v>16480</v>
      </c>
      <c r="F227" s="2051"/>
      <c r="G227" s="2051"/>
      <c r="H227" s="2051"/>
      <c r="I227" s="2051"/>
      <c r="J227" s="2052"/>
      <c r="K227" s="2053"/>
      <c r="L227" s="3012"/>
      <c r="M227" s="3053"/>
      <c r="N227" s="2054"/>
      <c r="O227" s="2054"/>
      <c r="P227" s="2053"/>
      <c r="Q227" s="2051" t="s">
        <v>15954</v>
      </c>
      <c r="R227" s="2055">
        <f t="shared" si="2"/>
        <v>2022</v>
      </c>
      <c r="S227" s="2051" t="s">
        <v>16098</v>
      </c>
      <c r="T227" s="1952"/>
      <c r="U227" s="1959"/>
      <c r="V227" s="1960"/>
      <c r="W227" s="1961">
        <v>1533</v>
      </c>
      <c r="X227" s="1962">
        <f t="shared" si="3"/>
        <v>1543</v>
      </c>
    </row>
    <row r="228" spans="1:24" s="1375" customFormat="1" ht="26.25" customHeight="1">
      <c r="A228" s="3005"/>
      <c r="B228" s="3009"/>
      <c r="C228" s="3007" t="s">
        <v>15957</v>
      </c>
      <c r="D228" s="2051"/>
      <c r="E228" s="2051" t="s">
        <v>16480</v>
      </c>
      <c r="F228" s="2051"/>
      <c r="G228" s="2051"/>
      <c r="H228" s="2051"/>
      <c r="I228" s="2051"/>
      <c r="J228" s="2052"/>
      <c r="K228" s="2053"/>
      <c r="L228" s="3012"/>
      <c r="M228" s="3053"/>
      <c r="N228" s="2054"/>
      <c r="O228" s="2054"/>
      <c r="P228" s="2053"/>
      <c r="Q228" s="2051" t="s">
        <v>15954</v>
      </c>
      <c r="R228" s="2055">
        <f t="shared" si="2"/>
        <v>2020</v>
      </c>
      <c r="S228" s="2051" t="s">
        <v>16099</v>
      </c>
      <c r="T228" s="1952"/>
      <c r="U228" s="1959"/>
      <c r="V228" s="1960"/>
      <c r="W228" s="1961">
        <v>1533</v>
      </c>
      <c r="X228" s="1962">
        <f t="shared" si="3"/>
        <v>1543</v>
      </c>
    </row>
    <row r="229" spans="1:24" s="1375" customFormat="1" ht="26.25" customHeight="1">
      <c r="A229" s="3005"/>
      <c r="B229" s="3009"/>
      <c r="C229" s="3009"/>
      <c r="D229" s="2051"/>
      <c r="E229" s="2051" t="s">
        <v>16480</v>
      </c>
      <c r="F229" s="2051"/>
      <c r="G229" s="2051"/>
      <c r="H229" s="2051"/>
      <c r="I229" s="2051"/>
      <c r="J229" s="2052"/>
      <c r="K229" s="2053"/>
      <c r="L229" s="3012"/>
      <c r="M229" s="3053"/>
      <c r="N229" s="2054"/>
      <c r="O229" s="2054"/>
      <c r="P229" s="2053"/>
      <c r="Q229" s="2051" t="s">
        <v>15954</v>
      </c>
      <c r="R229" s="2055">
        <f t="shared" si="2"/>
        <v>2020</v>
      </c>
      <c r="S229" s="2051" t="s">
        <v>16100</v>
      </c>
      <c r="T229" s="1952"/>
      <c r="U229" s="1959"/>
      <c r="V229" s="1960"/>
      <c r="W229" s="1961">
        <v>1533</v>
      </c>
      <c r="X229" s="1962">
        <f t="shared" si="3"/>
        <v>1543</v>
      </c>
    </row>
    <row r="230" spans="1:24" s="1375" customFormat="1" ht="26.25" customHeight="1">
      <c r="A230" s="3005"/>
      <c r="B230" s="3009"/>
      <c r="C230" s="3009"/>
      <c r="D230" s="2051"/>
      <c r="E230" s="2051" t="s">
        <v>16480</v>
      </c>
      <c r="F230" s="2051"/>
      <c r="G230" s="2051"/>
      <c r="H230" s="2051"/>
      <c r="I230" s="2051"/>
      <c r="J230" s="2052"/>
      <c r="K230" s="2053"/>
      <c r="L230" s="3012"/>
      <c r="M230" s="3053"/>
      <c r="N230" s="2054"/>
      <c r="O230" s="2054"/>
      <c r="P230" s="2053"/>
      <c r="Q230" s="2051" t="s">
        <v>15953</v>
      </c>
      <c r="R230" s="2055">
        <f t="shared" si="2"/>
        <v>2020</v>
      </c>
      <c r="S230" s="2051" t="s">
        <v>16101</v>
      </c>
      <c r="T230" s="1952"/>
      <c r="U230" s="1959"/>
      <c r="V230" s="1960"/>
      <c r="W230" s="1961">
        <v>1833</v>
      </c>
      <c r="X230" s="1962">
        <f t="shared" si="3"/>
        <v>1843</v>
      </c>
    </row>
    <row r="231" spans="1:24" s="1375" customFormat="1" ht="26.25" customHeight="1">
      <c r="A231" s="3005"/>
      <c r="B231" s="3009"/>
      <c r="C231" s="3009"/>
      <c r="D231" s="2051"/>
      <c r="E231" s="2051" t="s">
        <v>16480</v>
      </c>
      <c r="F231" s="2051"/>
      <c r="G231" s="2051"/>
      <c r="H231" s="2051"/>
      <c r="I231" s="2051"/>
      <c r="J231" s="2052"/>
      <c r="K231" s="2053"/>
      <c r="L231" s="3012"/>
      <c r="M231" s="3053"/>
      <c r="N231" s="2054"/>
      <c r="O231" s="2054"/>
      <c r="P231" s="2053"/>
      <c r="Q231" s="2051" t="s">
        <v>377</v>
      </c>
      <c r="R231" s="2055">
        <f t="shared" si="2"/>
        <v>2020</v>
      </c>
      <c r="S231" s="2051" t="s">
        <v>16102</v>
      </c>
      <c r="T231" s="1952"/>
      <c r="U231" s="1959"/>
      <c r="V231" s="1960"/>
      <c r="W231" s="1961">
        <v>1533</v>
      </c>
      <c r="X231" s="1962">
        <f t="shared" si="3"/>
        <v>1543</v>
      </c>
    </row>
    <row r="232" spans="1:24" s="1375" customFormat="1" ht="26.25" customHeight="1" thickBot="1">
      <c r="A232" s="3006"/>
      <c r="B232" s="3010"/>
      <c r="C232" s="3010"/>
      <c r="D232" s="2056"/>
      <c r="E232" s="2056" t="s">
        <v>4036</v>
      </c>
      <c r="F232" s="2056"/>
      <c r="G232" s="2056"/>
      <c r="H232" s="2056"/>
      <c r="I232" s="2056"/>
      <c r="J232" s="2057"/>
      <c r="K232" s="2058"/>
      <c r="L232" s="3013"/>
      <c r="M232" s="3054"/>
      <c r="N232" s="2059"/>
      <c r="O232" s="2059"/>
      <c r="P232" s="2058"/>
      <c r="Q232" s="2056" t="s">
        <v>15958</v>
      </c>
      <c r="R232" s="2060">
        <f t="shared" si="2"/>
        <v>2020</v>
      </c>
      <c r="S232" s="2056" t="s">
        <v>16103</v>
      </c>
      <c r="T232" s="1963"/>
      <c r="U232" s="1969"/>
      <c r="V232" s="1970"/>
      <c r="W232" s="1971">
        <v>1533</v>
      </c>
      <c r="X232" s="1972">
        <f t="shared" si="3"/>
        <v>1543</v>
      </c>
    </row>
    <row r="233" spans="1:24" ht="26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51"/>
      <c r="L233" s="4"/>
      <c r="M233" s="4"/>
      <c r="N233" s="451"/>
      <c r="O233" s="451"/>
      <c r="P233" s="452"/>
      <c r="Q233" s="4"/>
      <c r="R233" s="4"/>
      <c r="S233" s="4"/>
      <c r="T233" s="4"/>
      <c r="U233" s="453"/>
      <c r="V233" s="454"/>
      <c r="W233" s="455"/>
      <c r="X233" s="455"/>
    </row>
    <row r="234" spans="1:24" ht="26.25" customHeight="1" thickBot="1"/>
    <row r="235" spans="1:24" ht="26.25" customHeight="1">
      <c r="A235" s="951" t="s">
        <v>2709</v>
      </c>
      <c r="B235" s="952" t="s">
        <v>16057</v>
      </c>
      <c r="C235" s="952" t="s">
        <v>4614</v>
      </c>
      <c r="D235" s="952" t="s">
        <v>190</v>
      </c>
      <c r="E235" s="952" t="s">
        <v>15689</v>
      </c>
      <c r="F235" s="952" t="s">
        <v>191</v>
      </c>
      <c r="G235" s="952" t="s">
        <v>191</v>
      </c>
      <c r="H235" s="1868"/>
      <c r="I235" s="952" t="s">
        <v>15494</v>
      </c>
      <c r="J235" s="952" t="s">
        <v>15657</v>
      </c>
      <c r="K235" s="952" t="s">
        <v>5918</v>
      </c>
      <c r="L235" s="954" t="s">
        <v>16232</v>
      </c>
      <c r="M235" s="954" t="s">
        <v>15708</v>
      </c>
      <c r="N235" s="955"/>
      <c r="O235" s="955"/>
      <c r="P235" s="956"/>
      <c r="Q235" s="952" t="s">
        <v>15398</v>
      </c>
      <c r="R235" s="952">
        <f>IF(MID(RIGHT(S235,8),1,1)="M",2021,IF(MID(RIGHT(S235,8),1,1)="N",2022,IF(MID(RIGHT(S235,8),1,1)="P",2023,IF(MID(RIGHT(S235,8),1,1)="R",2024,IF(MID(RIGHT(S235,8),1,1)="S",1995,IF(MID(RIGHT(S235,8),1,1)="T",1996,IF(MID(RIGHT(S235,8),1,1)="V",1997,IF(MID(RIGHT(S235,8),1,1)="W",1998,IF(MID(RIGHT(S235,8),1,1)="X",1999,IF(MID(RIGHT(S235,8),1,1)="Y",2000,IF(MID(RIGHT(S235,8),1,1)="1",2001,IF(MID(RIGHT(S235,8),1,1)="2",2002,IF(MID(RIGHT(S235,8),1,1)="3",2003,IF(MID(RIGHT(S235,8),1,1)="4",2004,IF(MID(RIGHT(S235,8),1,1)="5",2005,IF(MID(RIGHT(S235,8),1,1)="6",2006,IF(MID(RIGHT(S235,8),1,1)="7",2007,IF(MID(RIGHT(S235,8),1,1)="8",2008,IF(MID(RIGHT(S235,8),1,1)="9",2009,IF(MID(RIGHT(S235,8),1,1)="A",2010,IF(MID(RIGHT(S235,8),1,1)="B",2011,IF(MID(RIGHT(S235,8),1,1)="C",2012,IF(MID(RIGHT(S235,8),1,1)="D",2013,IF(MID(RIGHT(S235,8),1,1)="E",2014,IF(MID(RIGHT(S235,8),1,1)="F",2015,IF(MID(RIGHT(S235,8),1,1)="G",2016,IF(MID(RIGHT(S235,8),1,1)="H",2017,IF(MID(RIGHT(S235,8),1,1)="J",2018,IF(MID(RIGHT(S235,8),1,1)="K",2019,IF(MID(RIGHT(S235,8),1,1)="L",2020,""))))))))))))))))))))))))))))))</f>
        <v>2020</v>
      </c>
      <c r="S235" s="952" t="s">
        <v>15709</v>
      </c>
      <c r="T235" s="952">
        <v>2265</v>
      </c>
      <c r="U235" s="497">
        <v>45638</v>
      </c>
      <c r="V235" s="497">
        <v>45684</v>
      </c>
      <c r="W235" s="957" t="s">
        <v>15655</v>
      </c>
      <c r="X235" s="2010">
        <v>2400</v>
      </c>
    </row>
    <row r="236" spans="1:24" ht="26.25" customHeight="1">
      <c r="A236" s="959"/>
      <c r="B236" s="960"/>
      <c r="C236" s="960" t="s">
        <v>12776</v>
      </c>
      <c r="D236" s="960" t="s">
        <v>15658</v>
      </c>
      <c r="E236" s="960"/>
      <c r="F236" s="960"/>
      <c r="G236" s="960"/>
      <c r="H236" s="960"/>
      <c r="I236" s="960" t="s">
        <v>2719</v>
      </c>
      <c r="J236" s="960"/>
      <c r="K236" s="960"/>
      <c r="L236" s="961" t="s">
        <v>3359</v>
      </c>
      <c r="M236" s="963" t="s">
        <v>17356</v>
      </c>
      <c r="N236" s="960"/>
      <c r="O236" s="960"/>
      <c r="P236" s="960"/>
      <c r="Q236" s="960"/>
      <c r="R236" s="960"/>
      <c r="S236" s="960" t="s">
        <v>16018</v>
      </c>
      <c r="T236" s="960"/>
      <c r="U236" s="964"/>
      <c r="V236" s="2207">
        <v>45688</v>
      </c>
      <c r="W236" s="965" t="s">
        <v>15656</v>
      </c>
      <c r="X236" s="777">
        <f>X235+200</f>
        <v>2600</v>
      </c>
    </row>
    <row r="237" spans="1:24" ht="26.25" customHeight="1">
      <c r="A237" s="959"/>
      <c r="B237" s="960"/>
      <c r="C237" s="960" t="s">
        <v>15397</v>
      </c>
      <c r="D237" s="1888" t="s">
        <v>15791</v>
      </c>
      <c r="E237" s="960"/>
      <c r="F237" s="960"/>
      <c r="G237" s="960"/>
      <c r="H237" s="960"/>
      <c r="I237" s="960"/>
      <c r="J237" s="960" t="s">
        <v>15785</v>
      </c>
      <c r="K237" s="960" t="s">
        <v>15659</v>
      </c>
      <c r="L237" s="961" t="s">
        <v>17323</v>
      </c>
      <c r="M237" s="963" t="s">
        <v>17376</v>
      </c>
      <c r="N237" s="960"/>
      <c r="O237" s="960"/>
      <c r="P237" s="963"/>
      <c r="Q237" s="960"/>
      <c r="R237" s="960"/>
      <c r="S237" s="960"/>
      <c r="T237" s="960"/>
      <c r="U237" s="960"/>
      <c r="V237" s="2075">
        <v>45690</v>
      </c>
      <c r="W237" s="965" t="s">
        <v>16505</v>
      </c>
      <c r="X237" s="966" t="s">
        <v>15972</v>
      </c>
    </row>
    <row r="238" spans="1:24" ht="26.25" customHeight="1">
      <c r="A238" s="959"/>
      <c r="B238" s="960"/>
      <c r="C238" s="960" t="s">
        <v>10002</v>
      </c>
      <c r="D238" s="960" t="s">
        <v>15658</v>
      </c>
      <c r="E238" s="960"/>
      <c r="F238" s="960"/>
      <c r="G238" s="960"/>
      <c r="H238" s="960"/>
      <c r="I238" s="960"/>
      <c r="J238" s="960" t="s">
        <v>15970</v>
      </c>
      <c r="K238" s="962"/>
      <c r="L238" s="962"/>
      <c r="M238" s="960"/>
      <c r="N238" s="960"/>
      <c r="O238" s="960"/>
      <c r="P238" s="960"/>
      <c r="Q238" s="960"/>
      <c r="R238" s="960"/>
      <c r="S238" s="960"/>
      <c r="T238" s="960"/>
      <c r="U238" s="964"/>
      <c r="V238" s="2075"/>
      <c r="W238" s="965"/>
      <c r="X238" s="966" t="s">
        <v>15973</v>
      </c>
    </row>
    <row r="239" spans="1:24" ht="26.25" customHeight="1" thickBot="1">
      <c r="A239" s="968"/>
      <c r="B239" s="969"/>
      <c r="C239" s="969" t="s">
        <v>10003</v>
      </c>
      <c r="D239" s="969" t="s">
        <v>4036</v>
      </c>
      <c r="E239" s="969"/>
      <c r="F239" s="969"/>
      <c r="G239" s="969"/>
      <c r="H239" s="969"/>
      <c r="I239" s="969"/>
      <c r="J239" s="969" t="s">
        <v>15786</v>
      </c>
      <c r="K239" s="1887" t="s">
        <v>15619</v>
      </c>
      <c r="L239" s="971"/>
      <c r="M239" s="971"/>
      <c r="N239" s="972"/>
      <c r="O239" s="972"/>
      <c r="P239" s="973"/>
      <c r="Q239" s="969"/>
      <c r="R239" s="969"/>
      <c r="S239" s="969"/>
      <c r="T239" s="969"/>
      <c r="U239" s="974"/>
      <c r="V239" s="2074"/>
      <c r="W239" s="975"/>
      <c r="X239" s="976"/>
    </row>
    <row r="240" spans="1:24" ht="26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51"/>
      <c r="L240" s="4"/>
      <c r="M240" s="4"/>
      <c r="N240" s="451"/>
      <c r="O240" s="451"/>
      <c r="P240" s="452"/>
      <c r="Q240" s="4"/>
      <c r="R240" s="4"/>
      <c r="S240" s="4"/>
      <c r="T240" s="4"/>
      <c r="U240" s="453"/>
      <c r="V240" s="454"/>
      <c r="W240" s="455"/>
      <c r="X240" s="455"/>
    </row>
    <row r="241" spans="1:24" ht="26.25" customHeight="1" thickBot="1"/>
    <row r="242" spans="1:24" ht="26.25" customHeight="1">
      <c r="A242" s="874" t="s">
        <v>188</v>
      </c>
      <c r="B242" s="875" t="s">
        <v>16057</v>
      </c>
      <c r="C242" s="875" t="s">
        <v>15059</v>
      </c>
      <c r="D242" s="875" t="s">
        <v>190</v>
      </c>
      <c r="E242" s="875" t="s">
        <v>15758</v>
      </c>
      <c r="F242" s="875" t="s">
        <v>191</v>
      </c>
      <c r="G242" s="875" t="s">
        <v>191</v>
      </c>
      <c r="H242" s="1478"/>
      <c r="I242" s="875" t="s">
        <v>10574</v>
      </c>
      <c r="J242" s="875" t="s">
        <v>15617</v>
      </c>
      <c r="K242" s="876" t="s">
        <v>15609</v>
      </c>
      <c r="L242" s="875" t="s">
        <v>15771</v>
      </c>
      <c r="M242" s="2922" t="s">
        <v>15757</v>
      </c>
      <c r="N242" s="876" t="s">
        <v>16055</v>
      </c>
      <c r="O242" s="876" t="s">
        <v>16056</v>
      </c>
      <c r="P242" s="1805" t="s">
        <v>16518</v>
      </c>
      <c r="Q242" s="875" t="s">
        <v>375</v>
      </c>
      <c r="R242" s="875">
        <f>IF(MID(RIGHT(S242,8),1,1)="M",2021,IF(MID(RIGHT(S242,8),1,1)="N",2022,IF(MID(RIGHT(S242,8),1,1)="P",2023,IF(MID(RIGHT(S242,8),1,1)="R",2024,IF(MID(RIGHT(S242,8),1,1)="S",1995,IF(MID(RIGHT(S242,8),1,1)="T",1996,IF(MID(RIGHT(S242,8),1,1)="V",1997,IF(MID(RIGHT(S242,8),1,1)="W",1998,IF(MID(RIGHT(S242,8),1,1)="X",1999,IF(MID(RIGHT(S242,8),1,1)="Y",2000,IF(MID(RIGHT(S242,8),1,1)="1",2001,IF(MID(RIGHT(S242,8),1,1)="2",2002,IF(MID(RIGHT(S242,8),1,1)="3",2003,IF(MID(RIGHT(S242,8),1,1)="4",2004,IF(MID(RIGHT(S242,8),1,1)="5",2005,IF(MID(RIGHT(S242,8),1,1)="6",2006,IF(MID(RIGHT(S242,8),1,1)="7",2007,IF(MID(RIGHT(S242,8),1,1)="8",2008,IF(MID(RIGHT(S242,8),1,1)="9",2009,IF(MID(RIGHT(S242,8),1,1)="A",2010,IF(MID(RIGHT(S242,8),1,1)="B",2011,IF(MID(RIGHT(S242,8),1,1)="C",2012,IF(MID(RIGHT(S242,8),1,1)="D",2013,IF(MID(RIGHT(S242,8),1,1)="E",2014,IF(MID(RIGHT(S242,8),1,1)="F",2015,IF(MID(RIGHT(S242,8),1,1)="G",2016,IF(MID(RIGHT(S242,8),1,1)="H",2017,IF(MID(RIGHT(S242,8),1,1)="J",2018,IF(MID(RIGHT(S242,8),1,1)="K",2019,IF(MID(RIGHT(S242,8),1,1)="L",2020,""))))))))))))))))))))))))))))))</f>
        <v>2021</v>
      </c>
      <c r="S242" s="875" t="s">
        <v>15753</v>
      </c>
      <c r="T242" s="875">
        <v>1555</v>
      </c>
      <c r="U242" s="878">
        <v>45635</v>
      </c>
      <c r="V242" s="878">
        <v>45663</v>
      </c>
      <c r="W242" s="879">
        <v>1400</v>
      </c>
      <c r="X242" s="880">
        <v>2000</v>
      </c>
    </row>
    <row r="243" spans="1:24" ht="26.25" customHeight="1">
      <c r="A243" s="1759"/>
      <c r="B243" s="1755"/>
      <c r="C243" s="320" t="s">
        <v>15239</v>
      </c>
      <c r="D243" s="1755"/>
      <c r="E243" s="1755"/>
      <c r="F243" s="1755"/>
      <c r="G243" s="1755"/>
      <c r="H243" s="1755"/>
      <c r="I243" s="1755" t="s">
        <v>3598</v>
      </c>
      <c r="J243" s="412" t="s">
        <v>15618</v>
      </c>
      <c r="K243" s="884" t="s">
        <v>15671</v>
      </c>
      <c r="L243" s="427" t="s">
        <v>3359</v>
      </c>
      <c r="M243" s="2923"/>
      <c r="N243" s="73" t="s">
        <v>2435</v>
      </c>
      <c r="O243" s="882"/>
      <c r="P243" s="1760"/>
      <c r="Q243" s="882" t="s">
        <v>377</v>
      </c>
      <c r="R243" s="882">
        <f>IF(MID(RIGHT(S243,8),1,1)="M",2021,IF(MID(RIGHT(S243,8),1,1)="N",2022,IF(MID(RIGHT(S243,8),1,1)="P",2023,IF(MID(RIGHT(S243,8),1,1)="R",2024,IF(MID(RIGHT(S243,8),1,1)="S",1995,IF(MID(RIGHT(S243,8),1,1)="T",1996,IF(MID(RIGHT(S243,8),1,1)="V",1997,IF(MID(RIGHT(S243,8),1,1)="W",1998,IF(MID(RIGHT(S243,8),1,1)="X",1999,IF(MID(RIGHT(S243,8),1,1)="Y",2000,IF(MID(RIGHT(S243,8),1,1)="1",2001,IF(MID(RIGHT(S243,8),1,1)="2",2002,IF(MID(RIGHT(S243,8),1,1)="3",2003,IF(MID(RIGHT(S243,8),1,1)="4",2004,IF(MID(RIGHT(S243,8),1,1)="5",2005,IF(MID(RIGHT(S243,8),1,1)="6",2006,IF(MID(RIGHT(S243,8),1,1)="7",2007,IF(MID(RIGHT(S243,8),1,1)="8",2008,IF(MID(RIGHT(S243,8),1,1)="9",2009,IF(MID(RIGHT(S243,8),1,1)="A",2010,IF(MID(RIGHT(S243,8),1,1)="B",2011,IF(MID(RIGHT(S243,8),1,1)="C",2012,IF(MID(RIGHT(S243,8),1,1)="D",2013,IF(MID(RIGHT(S243,8),1,1)="E",2014,IF(MID(RIGHT(S243,8),1,1)="F",2015,IF(MID(RIGHT(S243,8),1,1)="G",2016,IF(MID(RIGHT(S243,8),1,1)="H",2017,IF(MID(RIGHT(S243,8),1,1)="J",2018,IF(MID(RIGHT(S243,8),1,1)="K",2019,IF(MID(RIGHT(S243,8),1,1)="L",2020,""))))))))))))))))))))))))))))))</f>
        <v>2020</v>
      </c>
      <c r="S243" s="882" t="s">
        <v>15754</v>
      </c>
      <c r="T243" s="882">
        <v>1740</v>
      </c>
      <c r="U243" s="891">
        <v>45634</v>
      </c>
      <c r="V243" s="1761">
        <v>45680</v>
      </c>
      <c r="W243" s="1762" t="s">
        <v>16376</v>
      </c>
      <c r="X243" s="1763" t="s">
        <v>15091</v>
      </c>
    </row>
    <row r="244" spans="1:24" ht="26.25" customHeight="1">
      <c r="A244" s="881"/>
      <c r="B244" s="882"/>
      <c r="C244" s="882" t="s">
        <v>12775</v>
      </c>
      <c r="D244" s="882" t="s">
        <v>15567</v>
      </c>
      <c r="E244" s="882"/>
      <c r="F244" s="882"/>
      <c r="G244" s="882"/>
      <c r="H244" s="882"/>
      <c r="I244" s="882" t="s">
        <v>15067</v>
      </c>
      <c r="J244" s="882"/>
      <c r="K244" s="889" t="s">
        <v>15672</v>
      </c>
      <c r="L244" s="882"/>
      <c r="M244" s="2923"/>
      <c r="N244" s="73" t="s">
        <v>3073</v>
      </c>
      <c r="O244" s="882" t="s">
        <v>15120</v>
      </c>
      <c r="P244" s="882"/>
      <c r="Q244" s="882" t="s">
        <v>377</v>
      </c>
      <c r="R244" s="882">
        <f>IF(MID(RIGHT(S244,8),1,1)="M",2021,IF(MID(RIGHT(S244,8),1,1)="N",2022,IF(MID(RIGHT(S244,8),1,1)="P",2023,IF(MID(RIGHT(S244,8),1,1)="R",2024,IF(MID(RIGHT(S244,8),1,1)="S",1995,IF(MID(RIGHT(S244,8),1,1)="T",1996,IF(MID(RIGHT(S244,8),1,1)="V",1997,IF(MID(RIGHT(S244,8),1,1)="W",1998,IF(MID(RIGHT(S244,8),1,1)="X",1999,IF(MID(RIGHT(S244,8),1,1)="Y",2000,IF(MID(RIGHT(S244,8),1,1)="1",2001,IF(MID(RIGHT(S244,8),1,1)="2",2002,IF(MID(RIGHT(S244,8),1,1)="3",2003,IF(MID(RIGHT(S244,8),1,1)="4",2004,IF(MID(RIGHT(S244,8),1,1)="5",2005,IF(MID(RIGHT(S244,8),1,1)="6",2006,IF(MID(RIGHT(S244,8),1,1)="7",2007,IF(MID(RIGHT(S244,8),1,1)="8",2008,IF(MID(RIGHT(S244,8),1,1)="9",2009,IF(MID(RIGHT(S244,8),1,1)="A",2010,IF(MID(RIGHT(S244,8),1,1)="B",2011,IF(MID(RIGHT(S244,8),1,1)="C",2012,IF(MID(RIGHT(S244,8),1,1)="D",2013,IF(MID(RIGHT(S244,8),1,1)="E",2014,IF(MID(RIGHT(S244,8),1,1)="F",2015,IF(MID(RIGHT(S244,8),1,1)="G",2016,IF(MID(RIGHT(S244,8),1,1)="H",2017,IF(MID(RIGHT(S244,8),1,1)="J",2018,IF(MID(RIGHT(S244,8),1,1)="K",2019,IF(MID(RIGHT(S244,8),1,1)="L",2020,""))))))))))))))))))))))))))))))</f>
        <v>2020</v>
      </c>
      <c r="S244" s="882" t="s">
        <v>15755</v>
      </c>
      <c r="T244" s="882">
        <v>1730</v>
      </c>
      <c r="U244" s="885">
        <v>45638</v>
      </c>
      <c r="V244" s="891">
        <v>45684</v>
      </c>
      <c r="W244" s="911"/>
      <c r="X244" s="888"/>
    </row>
    <row r="245" spans="1:24" ht="26.25" customHeight="1">
      <c r="A245" s="881"/>
      <c r="B245" s="882"/>
      <c r="C245" s="882" t="s">
        <v>12778</v>
      </c>
      <c r="D245" s="882" t="s">
        <v>191</v>
      </c>
      <c r="E245" s="882"/>
      <c r="F245" s="882"/>
      <c r="G245" s="882"/>
      <c r="H245" s="882"/>
      <c r="I245" s="882"/>
      <c r="J245" s="882"/>
      <c r="K245" s="889" t="s">
        <v>8972</v>
      </c>
      <c r="L245" s="882"/>
      <c r="M245" s="2924"/>
      <c r="N245" s="73" t="s">
        <v>12674</v>
      </c>
      <c r="O245" s="882" t="s">
        <v>15678</v>
      </c>
      <c r="P245" s="882"/>
      <c r="Q245" s="882" t="s">
        <v>375</v>
      </c>
      <c r="R245" s="882">
        <f>IF(MID(RIGHT(S245,8),1,1)="M",2021,IF(MID(RIGHT(S245,8),1,1)="N",2022,IF(MID(RIGHT(S245,8),1,1)="P",2023,IF(MID(RIGHT(S245,8),1,1)="R",2024,IF(MID(RIGHT(S245,8),1,1)="S",1995,IF(MID(RIGHT(S245,8),1,1)="T",1996,IF(MID(RIGHT(S245,8),1,1)="V",1997,IF(MID(RIGHT(S245,8),1,1)="W",1998,IF(MID(RIGHT(S245,8),1,1)="X",1999,IF(MID(RIGHT(S245,8),1,1)="Y",2000,IF(MID(RIGHT(S245,8),1,1)="1",2001,IF(MID(RIGHT(S245,8),1,1)="2",2002,IF(MID(RIGHT(S245,8),1,1)="3",2003,IF(MID(RIGHT(S245,8),1,1)="4",2004,IF(MID(RIGHT(S245,8),1,1)="5",2005,IF(MID(RIGHT(S245,8),1,1)="6",2006,IF(MID(RIGHT(S245,8),1,1)="7",2007,IF(MID(RIGHT(S245,8),1,1)="8",2008,IF(MID(RIGHT(S245,8),1,1)="9",2009,IF(MID(RIGHT(S245,8),1,1)="A",2010,IF(MID(RIGHT(S245,8),1,1)="B",2011,IF(MID(RIGHT(S245,8),1,1)="C",2012,IF(MID(RIGHT(S245,8),1,1)="D",2013,IF(MID(RIGHT(S245,8),1,1)="E",2014,IF(MID(RIGHT(S245,8),1,1)="F",2015,IF(MID(RIGHT(S245,8),1,1)="G",2016,IF(MID(RIGHT(S245,8),1,1)="H",2017,IF(MID(RIGHT(S245,8),1,1)="J",2018,IF(MID(RIGHT(S245,8),1,1)="K",2019,IF(MID(RIGHT(S245,8),1,1)="L",2020,""))))))))))))))))))))))))))))))</f>
        <v>2021</v>
      </c>
      <c r="S245" s="882" t="s">
        <v>15756</v>
      </c>
      <c r="T245" s="882">
        <v>1530</v>
      </c>
      <c r="U245" s="885"/>
      <c r="V245" s="885">
        <v>45685</v>
      </c>
      <c r="W245" s="911"/>
      <c r="X245" s="888" t="s">
        <v>15625</v>
      </c>
    </row>
    <row r="246" spans="1:24" ht="26.25" customHeight="1">
      <c r="A246" s="881"/>
      <c r="B246" s="882"/>
      <c r="C246" s="882" t="s">
        <v>13047</v>
      </c>
      <c r="D246" s="882" t="s">
        <v>191</v>
      </c>
      <c r="E246" s="882"/>
      <c r="F246" s="882"/>
      <c r="G246" s="882"/>
      <c r="H246" s="882"/>
      <c r="I246" s="882"/>
      <c r="J246" s="882"/>
      <c r="K246" s="890"/>
      <c r="L246" s="882"/>
      <c r="M246" s="882"/>
      <c r="N246" s="882"/>
      <c r="O246" s="882"/>
      <c r="P246" s="882"/>
      <c r="Q246" s="882"/>
      <c r="R246" s="882"/>
      <c r="S246" s="883" t="s">
        <v>189</v>
      </c>
      <c r="T246" s="883">
        <v>3750</v>
      </c>
      <c r="U246" s="885"/>
      <c r="V246" s="891"/>
      <c r="W246" s="887"/>
      <c r="X246" s="888" t="s">
        <v>13101</v>
      </c>
    </row>
    <row r="247" spans="1:24" ht="26.25" customHeight="1">
      <c r="A247" s="881"/>
      <c r="B247" s="882"/>
      <c r="C247" s="882" t="s">
        <v>10098</v>
      </c>
      <c r="D247" s="882" t="s">
        <v>191</v>
      </c>
      <c r="E247" s="882"/>
      <c r="F247" s="882"/>
      <c r="G247" s="882"/>
      <c r="H247" s="882"/>
      <c r="I247" s="882"/>
      <c r="J247" s="882"/>
      <c r="K247" s="890"/>
      <c r="L247" s="882"/>
      <c r="M247" s="2559" t="s">
        <v>10944</v>
      </c>
      <c r="N247" s="2560"/>
      <c r="O247" s="2560"/>
      <c r="P247" s="2561"/>
      <c r="Q247" s="882"/>
      <c r="R247" s="882"/>
      <c r="S247" s="883" t="s">
        <v>2472</v>
      </c>
      <c r="T247" s="883">
        <f>SUM(T242:T246)</f>
        <v>10305</v>
      </c>
      <c r="U247" s="891"/>
      <c r="V247" s="891"/>
      <c r="W247" s="887"/>
      <c r="X247" s="1309"/>
    </row>
    <row r="248" spans="1:24" ht="26.25" customHeight="1" thickBot="1">
      <c r="A248" s="892"/>
      <c r="B248" s="893"/>
      <c r="C248" s="893" t="s">
        <v>10099</v>
      </c>
      <c r="D248" s="893" t="s">
        <v>4036</v>
      </c>
      <c r="E248" s="893"/>
      <c r="F248" s="893"/>
      <c r="G248" s="893"/>
      <c r="H248" s="893"/>
      <c r="I248" s="893"/>
      <c r="J248" s="893"/>
      <c r="K248" s="611" t="s">
        <v>15619</v>
      </c>
      <c r="L248" s="893"/>
      <c r="M248" s="893"/>
      <c r="N248" s="894"/>
      <c r="O248" s="894"/>
      <c r="P248" s="895"/>
      <c r="Q248" s="893"/>
      <c r="R248" s="893"/>
      <c r="S248" s="896"/>
      <c r="T248" s="896"/>
      <c r="U248" s="897"/>
      <c r="V248" s="898"/>
      <c r="W248" s="899"/>
      <c r="X248" s="900"/>
    </row>
    <row r="250" spans="1:24" ht="26.25" customHeight="1" thickBot="1"/>
    <row r="251" spans="1:24" ht="26.25" customHeight="1">
      <c r="A251" s="791" t="s">
        <v>188</v>
      </c>
      <c r="B251" s="792" t="s">
        <v>16058</v>
      </c>
      <c r="C251" s="792" t="s">
        <v>15675</v>
      </c>
      <c r="D251" s="792" t="s">
        <v>198</v>
      </c>
      <c r="E251" s="792" t="s">
        <v>15799</v>
      </c>
      <c r="F251" s="792" t="s">
        <v>191</v>
      </c>
      <c r="G251" s="792" t="s">
        <v>191</v>
      </c>
      <c r="H251" s="793"/>
      <c r="I251" s="792" t="s">
        <v>126</v>
      </c>
      <c r="J251" s="792" t="s">
        <v>15680</v>
      </c>
      <c r="K251" s="794" t="s">
        <v>15676</v>
      </c>
      <c r="L251" s="792" t="s">
        <v>16073</v>
      </c>
      <c r="M251" s="3066" t="s">
        <v>15778</v>
      </c>
      <c r="N251" s="794" t="s">
        <v>15798</v>
      </c>
      <c r="O251" s="794" t="s">
        <v>16074</v>
      </c>
      <c r="P251" s="1255" t="s">
        <v>16282</v>
      </c>
      <c r="Q251" s="792" t="s">
        <v>15773</v>
      </c>
      <c r="R251" s="792">
        <f>IF(MID(RIGHT(S251,8),1,1)="M",2021,IF(MID(RIGHT(S251,8),1,1)="N",2022,IF(MID(RIGHT(S251,8),1,1)="P",2023,IF(MID(RIGHT(S251,8),1,1)="R",2024,IF(MID(RIGHT(S251,8),1,1)="S",1995,IF(MID(RIGHT(S251,8),1,1)="T",1996,IF(MID(RIGHT(S251,8),1,1)="V",1997,IF(MID(RIGHT(S251,8),1,1)="W",1998,IF(MID(RIGHT(S251,8),1,1)="X",1999,IF(MID(RIGHT(S251,8),1,1)="Y",2000,IF(MID(RIGHT(S251,8),1,1)="1",2001,IF(MID(RIGHT(S251,8),1,1)="2",2002,IF(MID(RIGHT(S251,8),1,1)="3",2003,IF(MID(RIGHT(S251,8),1,1)="4",2004,IF(MID(RIGHT(S251,8),1,1)="5",2005,IF(MID(RIGHT(S251,8),1,1)="6",2006,IF(MID(RIGHT(S251,8),1,1)="7",2007,IF(MID(RIGHT(S251,8),1,1)="8",2008,IF(MID(RIGHT(S251,8),1,1)="9",2009,IF(MID(RIGHT(S251,8),1,1)="A",2010,IF(MID(RIGHT(S251,8),1,1)="B",2011,IF(MID(RIGHT(S251,8),1,1)="C",2012,IF(MID(RIGHT(S251,8),1,1)="D",2013,IF(MID(RIGHT(S251,8),1,1)="E",2014,IF(MID(RIGHT(S251,8),1,1)="F",2015,IF(MID(RIGHT(S251,8),1,1)="G",2016,IF(MID(RIGHT(S251,8),1,1)="H",2017,IF(MID(RIGHT(S251,8),1,1)="J",2018,IF(MID(RIGHT(S251,8),1,1)="K",2019,IF(MID(RIGHT(S251,8),1,1)="L",2020,""))))))))))))))))))))))))))))))</f>
        <v>2015</v>
      </c>
      <c r="S251" s="792" t="s">
        <v>15774</v>
      </c>
      <c r="T251" s="792">
        <v>1600</v>
      </c>
      <c r="U251" s="795">
        <v>45642</v>
      </c>
      <c r="V251" s="795">
        <v>45706</v>
      </c>
      <c r="W251" s="796"/>
      <c r="X251" s="797">
        <v>50</v>
      </c>
    </row>
    <row r="252" spans="1:24" ht="26.25" customHeight="1">
      <c r="A252" s="798"/>
      <c r="B252" s="90"/>
      <c r="C252" s="320" t="s">
        <v>15677</v>
      </c>
      <c r="D252" s="90"/>
      <c r="E252" s="90"/>
      <c r="F252" s="90"/>
      <c r="G252" s="90"/>
      <c r="H252" s="90"/>
      <c r="I252" s="90" t="s">
        <v>194</v>
      </c>
      <c r="J252" s="412" t="s">
        <v>15688</v>
      </c>
      <c r="K252" s="96"/>
      <c r="L252" s="961" t="s">
        <v>3603</v>
      </c>
      <c r="M252" s="3067"/>
      <c r="N252" s="73" t="s">
        <v>14754</v>
      </c>
      <c r="O252" s="91"/>
      <c r="P252" s="92"/>
      <c r="Q252" s="90" t="s">
        <v>10636</v>
      </c>
      <c r="R252" s="90">
        <f>IF(MID(RIGHT(S252,8),1,1)="M",2021,IF(MID(RIGHT(S252,8),1,1)="N",2022,IF(MID(RIGHT(S252,8),1,1)="P",2023,IF(MID(RIGHT(S252,8),1,1)="R",2024,IF(MID(RIGHT(S252,8),1,1)="S",1995,IF(MID(RIGHT(S252,8),1,1)="T",1996,IF(MID(RIGHT(S252,8),1,1)="V",1997,IF(MID(RIGHT(S252,8),1,1)="W",1998,IF(MID(RIGHT(S252,8),1,1)="X",1999,IF(MID(RIGHT(S252,8),1,1)="Y",2000,IF(MID(RIGHT(S252,8),1,1)="1",2001,IF(MID(RIGHT(S252,8),1,1)="2",2002,IF(MID(RIGHT(S252,8),1,1)="3",2003,IF(MID(RIGHT(S252,8),1,1)="4",2004,IF(MID(RIGHT(S252,8),1,1)="5",2005,IF(MID(RIGHT(S252,8),1,1)="6",2006,IF(MID(RIGHT(S252,8),1,1)="7",2007,IF(MID(RIGHT(S252,8),1,1)="8",2008,IF(MID(RIGHT(S252,8),1,1)="9",2009,IF(MID(RIGHT(S252,8),1,1)="A",2010,IF(MID(RIGHT(S252,8),1,1)="B",2011,IF(MID(RIGHT(S252,8),1,1)="C",2012,IF(MID(RIGHT(S252,8),1,1)="D",2013,IF(MID(RIGHT(S252,8),1,1)="E",2014,IF(MID(RIGHT(S252,8),1,1)="F",2015,IF(MID(RIGHT(S252,8),1,1)="G",2016,IF(MID(RIGHT(S252,8),1,1)="H",2017,IF(MID(RIGHT(S252,8),1,1)="J",2018,IF(MID(RIGHT(S252,8),1,1)="K",2019,IF(MID(RIGHT(S252,8),1,1)="L",2020,""))))))))))))))))))))))))))))))</f>
        <v>2014</v>
      </c>
      <c r="S252" s="90" t="s">
        <v>15775</v>
      </c>
      <c r="T252" s="90">
        <v>1900</v>
      </c>
      <c r="U252" s="94">
        <v>45643</v>
      </c>
      <c r="V252" s="93">
        <v>45727</v>
      </c>
      <c r="W252" s="105" t="s">
        <v>16187</v>
      </c>
      <c r="X252" s="800" t="s">
        <v>16408</v>
      </c>
    </row>
    <row r="253" spans="1:24" ht="26.25" customHeight="1">
      <c r="A253" s="798"/>
      <c r="B253" s="90"/>
      <c r="C253" s="90" t="s">
        <v>12775</v>
      </c>
      <c r="D253" s="90" t="s">
        <v>15689</v>
      </c>
      <c r="E253" s="90"/>
      <c r="F253" s="90"/>
      <c r="G253" s="90"/>
      <c r="H253" s="90"/>
      <c r="I253" s="90"/>
      <c r="J253" s="932" t="s">
        <v>14807</v>
      </c>
      <c r="K253" s="91" t="s">
        <v>15686</v>
      </c>
      <c r="L253" s="96"/>
      <c r="M253" s="3068"/>
      <c r="N253" s="73" t="s">
        <v>3907</v>
      </c>
      <c r="O253" s="1708"/>
      <c r="P253" s="92"/>
      <c r="Q253" s="90" t="s">
        <v>15773</v>
      </c>
      <c r="R253" s="90">
        <f>IF(MID(RIGHT(S253,8),1,1)="M",2021,IF(MID(RIGHT(S253,8),1,1)="N",2022,IF(MID(RIGHT(S253,8),1,1)="P",2023,IF(MID(RIGHT(S253,8),1,1)="R",2024,IF(MID(RIGHT(S253,8),1,1)="S",1995,IF(MID(RIGHT(S253,8),1,1)="T",1996,IF(MID(RIGHT(S253,8),1,1)="V",1997,IF(MID(RIGHT(S253,8),1,1)="W",1998,IF(MID(RIGHT(S253,8),1,1)="X",1999,IF(MID(RIGHT(S253,8),1,1)="Y",2000,IF(MID(RIGHT(S253,8),1,1)="1",2001,IF(MID(RIGHT(S253,8),1,1)="2",2002,IF(MID(RIGHT(S253,8),1,1)="3",2003,IF(MID(RIGHT(S253,8),1,1)="4",2004,IF(MID(RIGHT(S253,8),1,1)="5",2005,IF(MID(RIGHT(S253,8),1,1)="6",2006,IF(MID(RIGHT(S253,8),1,1)="7",2007,IF(MID(RIGHT(S253,8),1,1)="8",2008,IF(MID(RIGHT(S253,8),1,1)="9",2009,IF(MID(RIGHT(S253,8),1,1)="A",2010,IF(MID(RIGHT(S253,8),1,1)="B",2011,IF(MID(RIGHT(S253,8),1,1)="C",2012,IF(MID(RIGHT(S253,8),1,1)="D",2013,IF(MID(RIGHT(S253,8),1,1)="E",2014,IF(MID(RIGHT(S253,8),1,1)="F",2015,IF(MID(RIGHT(S253,8),1,1)="G",2016,IF(MID(RIGHT(S253,8),1,1)="H",2017,IF(MID(RIGHT(S253,8),1,1)="J",2018,IF(MID(RIGHT(S253,8),1,1)="K",2019,IF(MID(RIGHT(S253,8),1,1)="L",2020,""))))))))))))))))))))))))))))))</f>
        <v>2015</v>
      </c>
      <c r="S253" s="90" t="s">
        <v>15776</v>
      </c>
      <c r="T253" s="90">
        <v>1600</v>
      </c>
      <c r="U253" s="1797"/>
      <c r="V253" s="94">
        <v>45724</v>
      </c>
      <c r="W253" s="105"/>
      <c r="X253" s="800"/>
    </row>
    <row r="254" spans="1:24" ht="26.25" customHeight="1">
      <c r="A254" s="798"/>
      <c r="B254" s="90"/>
      <c r="C254" s="90" t="s">
        <v>15772</v>
      </c>
      <c r="D254" s="90" t="s">
        <v>191</v>
      </c>
      <c r="E254" s="90"/>
      <c r="F254" s="90"/>
      <c r="G254" s="90"/>
      <c r="H254" s="90"/>
      <c r="I254" s="90"/>
      <c r="J254" s="90"/>
      <c r="K254" s="91" t="s">
        <v>15692</v>
      </c>
      <c r="L254" s="91"/>
      <c r="M254" s="1798" t="s">
        <v>15779</v>
      </c>
      <c r="N254" s="73" t="s">
        <v>12674</v>
      </c>
      <c r="O254" s="1708"/>
      <c r="P254" s="1709"/>
      <c r="Q254" s="90" t="s">
        <v>618</v>
      </c>
      <c r="R254" s="90">
        <f>IF(MID(RIGHT(S254,8),1,1)="M",2021,IF(MID(RIGHT(S254,8),1,1)="N",2022,IF(MID(RIGHT(S254,8),1,1)="P",2023,IF(MID(RIGHT(S254,8),1,1)="R",2024,IF(MID(RIGHT(S254,8),1,1)="S",1995,IF(MID(RIGHT(S254,8),1,1)="T",1996,IF(MID(RIGHT(S254,8),1,1)="V",1997,IF(MID(RIGHT(S254,8),1,1)="W",1998,IF(MID(RIGHT(S254,8),1,1)="X",1999,IF(MID(RIGHT(S254,8),1,1)="Y",2000,IF(MID(RIGHT(S254,8),1,1)="1",2001,IF(MID(RIGHT(S254,8),1,1)="2",2002,IF(MID(RIGHT(S254,8),1,1)="3",2003,IF(MID(RIGHT(S254,8),1,1)="4",2004,IF(MID(RIGHT(S254,8),1,1)="5",2005,IF(MID(RIGHT(S254,8),1,1)="6",2006,IF(MID(RIGHT(S254,8),1,1)="7",2007,IF(MID(RIGHT(S254,8),1,1)="8",2008,IF(MID(RIGHT(S254,8),1,1)="9",2009,IF(MID(RIGHT(S254,8),1,1)="A",2010,IF(MID(RIGHT(S254,8),1,1)="B",2011,IF(MID(RIGHT(S254,8),1,1)="C",2012,IF(MID(RIGHT(S254,8),1,1)="D",2013,IF(MID(RIGHT(S254,8),1,1)="E",2014,IF(MID(RIGHT(S254,8),1,1)="F",2015,IF(MID(RIGHT(S254,8),1,1)="G",2016,IF(MID(RIGHT(S254,8),1,1)="H",2017,IF(MID(RIGHT(S254,8),1,1)="J",2018,IF(MID(RIGHT(S254,8),1,1)="K",2019,IF(MID(RIGHT(S254,8),1,1)="L",2020,""))))))))))))))))))))))))))))))</f>
        <v>2016</v>
      </c>
      <c r="S254" s="90" t="s">
        <v>15777</v>
      </c>
      <c r="T254" s="90">
        <v>1900</v>
      </c>
      <c r="U254" s="93"/>
      <c r="V254" s="94"/>
      <c r="W254" s="105"/>
      <c r="X254" s="800"/>
    </row>
    <row r="255" spans="1:24" ht="26.25" customHeight="1">
      <c r="A255" s="798"/>
      <c r="B255" s="90"/>
      <c r="C255" s="90" t="s">
        <v>10099</v>
      </c>
      <c r="D255" s="90" t="s">
        <v>191</v>
      </c>
      <c r="E255" s="90"/>
      <c r="F255" s="90"/>
      <c r="G255" s="90"/>
      <c r="H255" s="90"/>
      <c r="I255" s="90"/>
      <c r="J255" s="425" t="s">
        <v>12049</v>
      </c>
      <c r="K255" s="1678"/>
      <c r="L255" s="1678"/>
      <c r="M255" s="1678"/>
      <c r="N255" s="1710"/>
      <c r="O255" s="1710"/>
      <c r="P255" s="1709"/>
      <c r="Q255" s="1709"/>
      <c r="R255" s="90"/>
      <c r="S255" s="95" t="s">
        <v>189</v>
      </c>
      <c r="T255" s="95">
        <v>3700</v>
      </c>
      <c r="U255" s="94"/>
      <c r="V255" s="93"/>
      <c r="W255" s="105"/>
      <c r="X255" s="800"/>
    </row>
    <row r="256" spans="1:24" ht="26.25" customHeight="1">
      <c r="A256" s="798"/>
      <c r="B256" s="90"/>
      <c r="C256" s="90" t="s">
        <v>15690</v>
      </c>
      <c r="D256" s="90" t="s">
        <v>191</v>
      </c>
      <c r="E256" s="90"/>
      <c r="F256" s="90"/>
      <c r="G256" s="90"/>
      <c r="H256" s="90"/>
      <c r="I256" s="90"/>
      <c r="J256" s="90"/>
      <c r="K256" s="90"/>
      <c r="L256" s="1678"/>
      <c r="M256" s="2559" t="s">
        <v>8707</v>
      </c>
      <c r="N256" s="2560"/>
      <c r="O256" s="2560"/>
      <c r="P256" s="2561"/>
      <c r="Q256" s="1709"/>
      <c r="R256" s="90"/>
      <c r="S256" s="95" t="s">
        <v>2472</v>
      </c>
      <c r="T256" s="95">
        <f>SUM(T251:T255)</f>
        <v>10700</v>
      </c>
      <c r="U256" s="94"/>
      <c r="V256" s="93"/>
      <c r="W256" s="105"/>
      <c r="X256" s="800"/>
    </row>
    <row r="257" spans="1:24" ht="26.25" customHeight="1" thickBot="1">
      <c r="A257" s="801"/>
      <c r="B257" s="802"/>
      <c r="C257" s="802" t="s">
        <v>15691</v>
      </c>
      <c r="D257" s="802" t="s">
        <v>4036</v>
      </c>
      <c r="E257" s="802"/>
      <c r="F257" s="802"/>
      <c r="G257" s="802"/>
      <c r="H257" s="802"/>
      <c r="I257" s="802"/>
      <c r="J257" s="1807"/>
      <c r="K257" s="611" t="s">
        <v>15685</v>
      </c>
      <c r="L257" s="1712"/>
      <c r="M257" s="1712"/>
      <c r="N257" s="1713"/>
      <c r="O257" s="1713"/>
      <c r="P257" s="1714"/>
      <c r="Q257" s="802"/>
      <c r="R257" s="802"/>
      <c r="S257" s="805"/>
      <c r="T257" s="805"/>
      <c r="U257" s="806"/>
      <c r="V257" s="807"/>
      <c r="W257" s="808"/>
      <c r="X257" s="809"/>
    </row>
    <row r="258" spans="1:24" ht="26.25" hidden="1" customHeight="1"/>
    <row r="259" spans="1:24" ht="26.25" hidden="1" customHeight="1" thickBot="1"/>
    <row r="260" spans="1:24" ht="26.25" hidden="1" customHeight="1">
      <c r="A260" s="848" t="s">
        <v>188</v>
      </c>
      <c r="B260" s="849" t="s">
        <v>16057</v>
      </c>
      <c r="C260" s="849" t="s">
        <v>15427</v>
      </c>
      <c r="D260" s="849" t="s">
        <v>190</v>
      </c>
      <c r="E260" s="849"/>
      <c r="F260" s="849"/>
      <c r="G260" s="849"/>
      <c r="H260" s="1476"/>
      <c r="I260" s="849" t="s">
        <v>10531</v>
      </c>
      <c r="J260" s="849" t="s">
        <v>15742</v>
      </c>
      <c r="K260" s="850" t="s">
        <v>15458</v>
      </c>
      <c r="L260" s="849" t="s">
        <v>16455</v>
      </c>
      <c r="M260" s="849" t="s">
        <v>15723</v>
      </c>
      <c r="N260" s="850" t="s">
        <v>15728</v>
      </c>
      <c r="O260" s="850" t="s">
        <v>15668</v>
      </c>
      <c r="P260" s="851" t="s">
        <v>16426</v>
      </c>
      <c r="Q260" s="849" t="s">
        <v>15693</v>
      </c>
      <c r="R260" s="849">
        <f>IF(MID(RIGHT(S260,8),1,1)="M",2021,IF(MID(RIGHT(S260,8),1,1)="N",2022,IF(MID(RIGHT(S260,8),1,1)="P",2023,IF(MID(RIGHT(S260,8),1,1)="R",2024,IF(MID(RIGHT(S260,8),1,1)="S",1995,IF(MID(RIGHT(S260,8),1,1)="T",1996,IF(MID(RIGHT(S260,8),1,1)="V",1997,IF(MID(RIGHT(S260,8),1,1)="W",1998,IF(MID(RIGHT(S260,8),1,1)="X",1999,IF(MID(RIGHT(S260,8),1,1)="Y",2000,IF(MID(RIGHT(S260,8),1,1)="1",2001,IF(MID(RIGHT(S260,8),1,1)="2",2002,IF(MID(RIGHT(S260,8),1,1)="3",2003,IF(MID(RIGHT(S260,8),1,1)="4",2004,IF(MID(RIGHT(S260,8),1,1)="5",2005,IF(MID(RIGHT(S260,8),1,1)="6",2006,IF(MID(RIGHT(S260,8),1,1)="7",2007,IF(MID(RIGHT(S260,8),1,1)="8",2008,IF(MID(RIGHT(S260,8),1,1)="9",2009,IF(MID(RIGHT(S260,8),1,1)="A",2010,IF(MID(RIGHT(S260,8),1,1)="B",2011,IF(MID(RIGHT(S260,8),1,1)="C",2012,IF(MID(RIGHT(S260,8),1,1)="D",2013,IF(MID(RIGHT(S260,8),1,1)="E",2014,IF(MID(RIGHT(S260,8),1,1)="F",2015,IF(MID(RIGHT(S260,8),1,1)="G",2016,IF(MID(RIGHT(S260,8),1,1)="H",2017,IF(MID(RIGHT(S260,8),1,1)="J",2018,IF(MID(RIGHT(S260,8),1,1)="K",2019,IF(MID(RIGHT(S260,8),1,1)="L",2020,""))))))))))))))))))))))))))))))</f>
        <v>2011</v>
      </c>
      <c r="S260" s="849" t="s">
        <v>15716</v>
      </c>
      <c r="T260" s="849">
        <v>1940</v>
      </c>
      <c r="U260" s="1882">
        <v>45633</v>
      </c>
      <c r="V260" s="1882">
        <v>45667</v>
      </c>
      <c r="W260" s="1300">
        <v>1400</v>
      </c>
      <c r="X260" s="1883">
        <v>1950</v>
      </c>
    </row>
    <row r="261" spans="1:24" ht="26.25" hidden="1" customHeight="1">
      <c r="A261" s="855"/>
      <c r="B261" s="188"/>
      <c r="C261" s="320" t="s">
        <v>15428</v>
      </c>
      <c r="D261" s="188"/>
      <c r="E261" s="188"/>
      <c r="F261" s="188"/>
      <c r="G261" s="188"/>
      <c r="H261" s="188"/>
      <c r="I261" s="188" t="s">
        <v>3598</v>
      </c>
      <c r="J261" s="412" t="s">
        <v>15462</v>
      </c>
      <c r="K261" s="195" t="s">
        <v>7779</v>
      </c>
      <c r="L261" s="425" t="s">
        <v>7421</v>
      </c>
      <c r="M261" s="188" t="s">
        <v>15718</v>
      </c>
      <c r="N261" s="73" t="s">
        <v>3586</v>
      </c>
      <c r="O261" s="188"/>
      <c r="P261" s="190" t="s">
        <v>16339</v>
      </c>
      <c r="Q261" s="189" t="s">
        <v>15694</v>
      </c>
      <c r="R261" s="188">
        <f>IF(MID(RIGHT(S261,8),1,1)="M",2021,IF(MID(RIGHT(S261,8),1,1)="N",2022,IF(MID(RIGHT(S261,8),1,1)="P",2023,IF(MID(RIGHT(S261,8),1,1)="R",2024,IF(MID(RIGHT(S261,8),1,1)="S",1995,IF(MID(RIGHT(S261,8),1,1)="T",1996,IF(MID(RIGHT(S261,8),1,1)="V",1997,IF(MID(RIGHT(S261,8),1,1)="W",1998,IF(MID(RIGHT(S261,8),1,1)="X",1999,IF(MID(RIGHT(S261,8),1,1)="Y",2000,IF(MID(RIGHT(S261,8),1,1)="1",2001,IF(MID(RIGHT(S261,8),1,1)="2",2002,IF(MID(RIGHT(S261,8),1,1)="3",2003,IF(MID(RIGHT(S261,8),1,1)="4",2004,IF(MID(RIGHT(S261,8),1,1)="5",2005,IF(MID(RIGHT(S261,8),1,1)="6",2006,IF(MID(RIGHT(S261,8),1,1)="7",2007,IF(MID(RIGHT(S261,8),1,1)="8",2008,IF(MID(RIGHT(S261,8),1,1)="9",2009,IF(MID(RIGHT(S261,8),1,1)="A",2010,IF(MID(RIGHT(S261,8),1,1)="B",2011,IF(MID(RIGHT(S261,8),1,1)="C",2012,IF(MID(RIGHT(S261,8),1,1)="D",2013,IF(MID(RIGHT(S261,8),1,1)="E",2014,IF(MID(RIGHT(S261,8),1,1)="F",2015,IF(MID(RIGHT(S261,8),1,1)="G",2016,IF(MID(RIGHT(S261,8),1,1)="H",2017,IF(MID(RIGHT(S261,8),1,1)="J",2018,IF(MID(RIGHT(S261,8),1,1)="K",2019,IF(MID(RIGHT(S261,8),1,1)="L",2020,""))))))))))))))))))))))))))))))</f>
        <v>2016</v>
      </c>
      <c r="S261" s="188" t="s">
        <v>15717</v>
      </c>
      <c r="T261" s="188">
        <v>1450</v>
      </c>
      <c r="U261" s="192">
        <v>45644</v>
      </c>
      <c r="V261" s="191">
        <v>45681</v>
      </c>
      <c r="W261" s="193"/>
      <c r="X261" s="856"/>
    </row>
    <row r="262" spans="1:24" ht="26.25" hidden="1" customHeight="1">
      <c r="A262" s="855"/>
      <c r="B262" s="188"/>
      <c r="C262" s="188" t="s">
        <v>12776</v>
      </c>
      <c r="D262" s="188" t="s">
        <v>191</v>
      </c>
      <c r="E262" s="188"/>
      <c r="F262" s="188"/>
      <c r="G262" s="188"/>
      <c r="H262" s="188"/>
      <c r="I262" s="188"/>
      <c r="J262" s="188" t="s">
        <v>15741</v>
      </c>
      <c r="K262" s="189" t="s">
        <v>15682</v>
      </c>
      <c r="L262" s="188"/>
      <c r="M262" s="188"/>
      <c r="N262" s="73" t="s">
        <v>3907</v>
      </c>
      <c r="O262" s="188"/>
      <c r="P262" s="190"/>
      <c r="Q262" s="189" t="s">
        <v>15695</v>
      </c>
      <c r="R262" s="188">
        <f>IF(MID(RIGHT(S262,8),1,1)="M",2021,IF(MID(RIGHT(S262,8),1,1)="N",2022,IF(MID(RIGHT(S262,8),1,1)="P",2023,IF(MID(RIGHT(S262,8),1,1)="R",2024,IF(MID(RIGHT(S262,8),1,1)="S",1995,IF(MID(RIGHT(S262,8),1,1)="T",1996,IF(MID(RIGHT(S262,8),1,1)="V",1997,IF(MID(RIGHT(S262,8),1,1)="W",1998,IF(MID(RIGHT(S262,8),1,1)="X",1999,IF(MID(RIGHT(S262,8),1,1)="Y",2000,IF(MID(RIGHT(S262,8),1,1)="1",2001,IF(MID(RIGHT(S262,8),1,1)="2",2002,IF(MID(RIGHT(S262,8),1,1)="3",2003,IF(MID(RIGHT(S262,8),1,1)="4",2004,IF(MID(RIGHT(S262,8),1,1)="5",2005,IF(MID(RIGHT(S262,8),1,1)="6",2006,IF(MID(RIGHT(S262,8),1,1)="7",2007,IF(MID(RIGHT(S262,8),1,1)="8",2008,IF(MID(RIGHT(S262,8),1,1)="9",2009,IF(MID(RIGHT(S262,8),1,1)="A",2010,IF(MID(RIGHT(S262,8),1,1)="B",2011,IF(MID(RIGHT(S262,8),1,1)="C",2012,IF(MID(RIGHT(S262,8),1,1)="D",2013,IF(MID(RIGHT(S262,8),1,1)="E",2014,IF(MID(RIGHT(S262,8),1,1)="F",2015,IF(MID(RIGHT(S262,8),1,1)="G",2016,IF(MID(RIGHT(S262,8),1,1)="H",2017,IF(MID(RIGHT(S262,8),1,1)="J",2018,IF(MID(RIGHT(S262,8),1,1)="K",2019,IF(MID(RIGHT(S262,8),1,1)="L",2020,""))))))))))))))))))))))))))))))</f>
        <v>2007</v>
      </c>
      <c r="S262" s="188" t="s">
        <v>15729</v>
      </c>
      <c r="T262" s="188"/>
      <c r="U262" s="191"/>
      <c r="V262" s="191"/>
      <c r="W262" s="193"/>
      <c r="X262" s="856"/>
    </row>
    <row r="263" spans="1:24" ht="26.25" hidden="1" customHeight="1">
      <c r="A263" s="855"/>
      <c r="B263" s="188"/>
      <c r="C263" s="188" t="s">
        <v>12778</v>
      </c>
      <c r="D263" s="188" t="s">
        <v>191</v>
      </c>
      <c r="E263" s="188"/>
      <c r="F263" s="188"/>
      <c r="G263" s="188"/>
      <c r="H263" s="188"/>
      <c r="I263" s="188"/>
      <c r="J263" s="188"/>
      <c r="K263" s="189" t="s">
        <v>16819</v>
      </c>
      <c r="L263" s="188"/>
      <c r="M263" s="188" t="s">
        <v>15698</v>
      </c>
      <c r="N263" s="73" t="s">
        <v>12674</v>
      </c>
      <c r="O263" s="188"/>
      <c r="P263" s="190" t="s">
        <v>16339</v>
      </c>
      <c r="Q263" s="189" t="s">
        <v>15696</v>
      </c>
      <c r="R263" s="188">
        <f>IF(MID(RIGHT(S263,8),1,1)="M",2021,IF(MID(RIGHT(S263,8),1,1)="N",2022,IF(MID(RIGHT(S263,8),1,1)="P",2023,IF(MID(RIGHT(S263,8),1,1)="R",2024,IF(MID(RIGHT(S263,8),1,1)="S",1995,IF(MID(RIGHT(S263,8),1,1)="T",1996,IF(MID(RIGHT(S263,8),1,1)="V",1997,IF(MID(RIGHT(S263,8),1,1)="W",1998,IF(MID(RIGHT(S263,8),1,1)="X",1999,IF(MID(RIGHT(S263,8),1,1)="Y",2000,IF(MID(RIGHT(S263,8),1,1)="1",2001,IF(MID(RIGHT(S263,8),1,1)="2",2002,IF(MID(RIGHT(S263,8),1,1)="3",2003,IF(MID(RIGHT(S263,8),1,1)="4",2004,IF(MID(RIGHT(S263,8),1,1)="5",2005,IF(MID(RIGHT(S263,8),1,1)="6",2006,IF(MID(RIGHT(S263,8),1,1)="7",2007,IF(MID(RIGHT(S263,8),1,1)="8",2008,IF(MID(RIGHT(S263,8),1,1)="9",2009,IF(MID(RIGHT(S263,8),1,1)="A",2010,IF(MID(RIGHT(S263,8),1,1)="B",2011,IF(MID(RIGHT(S263,8),1,1)="C",2012,IF(MID(RIGHT(S263,8),1,1)="D",2013,IF(MID(RIGHT(S263,8),1,1)="E",2014,IF(MID(RIGHT(S263,8),1,1)="F",2015,IF(MID(RIGHT(S263,8),1,1)="G",2016,IF(MID(RIGHT(S263,8),1,1)="H",2017,IF(MID(RIGHT(S263,8),1,1)="J",2018,IF(MID(RIGHT(S263,8),1,1)="K",2019,IF(MID(RIGHT(S263,8),1,1)="L",2020,""))))))))))))))))))))))))))))))</f>
        <v>2015</v>
      </c>
      <c r="S263" s="188" t="s">
        <v>15697</v>
      </c>
      <c r="T263" s="188">
        <v>2055</v>
      </c>
      <c r="U263" s="192"/>
      <c r="V263" s="191"/>
      <c r="W263" s="193"/>
      <c r="X263" s="856"/>
    </row>
    <row r="264" spans="1:24" ht="26.25" hidden="1" customHeight="1">
      <c r="A264" s="855"/>
      <c r="B264" s="188"/>
      <c r="C264" s="188" t="s">
        <v>13047</v>
      </c>
      <c r="D264" s="188" t="s">
        <v>191</v>
      </c>
      <c r="E264" s="188"/>
      <c r="F264" s="188"/>
      <c r="G264" s="188"/>
      <c r="H264" s="188"/>
      <c r="I264" s="188"/>
      <c r="J264" s="188" t="s">
        <v>15750</v>
      </c>
      <c r="K264" s="1230"/>
      <c r="L264" s="188"/>
      <c r="M264" s="188"/>
      <c r="N264" s="188"/>
      <c r="O264" s="188"/>
      <c r="P264" s="188"/>
      <c r="Q264" s="189"/>
      <c r="R264" s="188"/>
      <c r="S264" s="194" t="s">
        <v>189</v>
      </c>
      <c r="T264" s="194">
        <v>3800</v>
      </c>
      <c r="U264" s="191"/>
      <c r="V264" s="191"/>
      <c r="W264" s="193"/>
      <c r="X264" s="856"/>
    </row>
    <row r="265" spans="1:24" ht="26.25" hidden="1" customHeight="1">
      <c r="A265" s="855"/>
      <c r="B265" s="188"/>
      <c r="C265" s="188" t="s">
        <v>10002</v>
      </c>
      <c r="D265" s="188"/>
      <c r="E265" s="188"/>
      <c r="F265" s="188"/>
      <c r="G265" s="188"/>
      <c r="H265" s="188"/>
      <c r="I265" s="188"/>
      <c r="J265" s="188" t="s">
        <v>15743</v>
      </c>
      <c r="K265" s="1884" t="s">
        <v>15748</v>
      </c>
      <c r="L265" s="188"/>
      <c r="M265" s="188"/>
      <c r="N265" s="188"/>
      <c r="O265" s="188"/>
      <c r="P265" s="188"/>
      <c r="Q265" s="189"/>
      <c r="R265" s="188"/>
      <c r="S265" s="194" t="s">
        <v>2472</v>
      </c>
      <c r="T265" s="194">
        <f>SUM(T260:T264)</f>
        <v>9245</v>
      </c>
      <c r="U265" s="191"/>
      <c r="V265" s="191"/>
      <c r="W265" s="193"/>
      <c r="X265" s="856"/>
    </row>
    <row r="266" spans="1:24" ht="26.25" hidden="1" customHeight="1" thickBot="1">
      <c r="A266" s="857"/>
      <c r="B266" s="858"/>
      <c r="C266" s="858" t="s">
        <v>10003</v>
      </c>
      <c r="D266" s="858"/>
      <c r="E266" s="858"/>
      <c r="F266" s="858"/>
      <c r="G266" s="858"/>
      <c r="H266" s="858"/>
      <c r="I266" s="858"/>
      <c r="J266" s="858"/>
      <c r="K266" s="611" t="s">
        <v>15749</v>
      </c>
      <c r="L266" s="858"/>
      <c r="M266" s="858"/>
      <c r="N266" s="847"/>
      <c r="O266" s="847"/>
      <c r="P266" s="859"/>
      <c r="Q266" s="858"/>
      <c r="R266" s="858"/>
      <c r="S266" s="860"/>
      <c r="T266" s="860"/>
      <c r="U266" s="861"/>
      <c r="V266" s="862"/>
      <c r="W266" s="863"/>
      <c r="X266" s="864"/>
    </row>
    <row r="268" spans="1:24" ht="26.25" customHeight="1" thickBot="1"/>
    <row r="269" spans="1:24" ht="26.25" customHeight="1">
      <c r="A269" s="1178" t="s">
        <v>188</v>
      </c>
      <c r="B269" s="1179" t="s">
        <v>16057</v>
      </c>
      <c r="C269" s="1179" t="s">
        <v>15602</v>
      </c>
      <c r="D269" s="1179" t="s">
        <v>190</v>
      </c>
      <c r="E269" s="1179" t="s">
        <v>16079</v>
      </c>
      <c r="F269" s="1179" t="s">
        <v>191</v>
      </c>
      <c r="G269" s="1179" t="s">
        <v>191</v>
      </c>
      <c r="H269" s="1482"/>
      <c r="I269" s="1179" t="s">
        <v>10531</v>
      </c>
      <c r="J269" s="1179" t="s">
        <v>15742</v>
      </c>
      <c r="K269" s="1180" t="s">
        <v>15949</v>
      </c>
      <c r="L269" s="1179" t="s">
        <v>16410</v>
      </c>
      <c r="M269" s="2869" t="s">
        <v>16077</v>
      </c>
      <c r="N269" s="1180" t="s">
        <v>16270</v>
      </c>
      <c r="O269" s="1784" t="s">
        <v>16271</v>
      </c>
      <c r="P269" s="1181" t="s">
        <v>17312</v>
      </c>
      <c r="Q269" s="1179" t="s">
        <v>424</v>
      </c>
      <c r="R269" s="1179">
        <f>IF(MID(RIGHT(S269,8),1,1)="M",2021,IF(MID(RIGHT(S269,8),1,1)="N",2022,IF(MID(RIGHT(S269,8),1,1)="P",2023,IF(MID(RIGHT(S269,8),1,1)="R",2024,IF(MID(RIGHT(S269,8),1,1)="S",1995,IF(MID(RIGHT(S269,8),1,1)="T",1996,IF(MID(RIGHT(S269,8),1,1)="V",1997,IF(MID(RIGHT(S269,8),1,1)="W",1998,IF(MID(RIGHT(S269,8),1,1)="X",1999,IF(MID(RIGHT(S269,8),1,1)="Y",2000,IF(MID(RIGHT(S269,8),1,1)="1",2001,IF(MID(RIGHT(S269,8),1,1)="2",2002,IF(MID(RIGHT(S269,8),1,1)="3",2003,IF(MID(RIGHT(S269,8),1,1)="4",2004,IF(MID(RIGHT(S269,8),1,1)="5",2005,IF(MID(RIGHT(S269,8),1,1)="6",2006,IF(MID(RIGHT(S269,8),1,1)="7",2007,IF(MID(RIGHT(S269,8),1,1)="8",2008,IF(MID(RIGHT(S269,8),1,1)="9",2009,IF(MID(RIGHT(S269,8),1,1)="A",2010,IF(MID(RIGHT(S269,8),1,1)="B",2011,IF(MID(RIGHT(S269,8),1,1)="C",2012,IF(MID(RIGHT(S269,8),1,1)="D",2013,IF(MID(RIGHT(S269,8),1,1)="E",2014,IF(MID(RIGHT(S269,8),1,1)="F",2015,IF(MID(RIGHT(S269,8),1,1)="G",2016,IF(MID(RIGHT(S269,8),1,1)="H",2017,IF(MID(RIGHT(S269,8),1,1)="J",2018,IF(MID(RIGHT(S269,8),1,1)="K",2019,IF(MID(RIGHT(S269,8),1,1)="L",2020,""))))))))))))))))))))))))))))))</f>
        <v>2012</v>
      </c>
      <c r="S269" s="1179" t="s">
        <v>16037</v>
      </c>
      <c r="T269" s="1179">
        <v>1000</v>
      </c>
      <c r="U269" s="1182">
        <v>45644</v>
      </c>
      <c r="V269" s="1182">
        <v>45675</v>
      </c>
      <c r="W269" s="1183">
        <v>1500</v>
      </c>
      <c r="X269" s="1184">
        <v>2000</v>
      </c>
    </row>
    <row r="270" spans="1:24" ht="26.25" customHeight="1">
      <c r="A270" s="1185"/>
      <c r="B270" s="1186"/>
      <c r="C270" s="320" t="s">
        <v>15796</v>
      </c>
      <c r="D270" s="1186"/>
      <c r="E270" s="1186"/>
      <c r="F270" s="1186"/>
      <c r="G270" s="1186"/>
      <c r="H270" s="1186"/>
      <c r="I270" s="1186"/>
      <c r="J270" s="412" t="s">
        <v>15948</v>
      </c>
      <c r="K270" s="1373" t="s">
        <v>15601</v>
      </c>
      <c r="L270" s="961" t="s">
        <v>3603</v>
      </c>
      <c r="M270" s="2870"/>
      <c r="N270" s="73" t="s">
        <v>7287</v>
      </c>
      <c r="O270" s="1836"/>
      <c r="P270" s="1447"/>
      <c r="Q270" s="1186" t="s">
        <v>370</v>
      </c>
      <c r="R270" s="1186">
        <f>IF(MID(RIGHT(S270,8),1,1)="M",2021,IF(MID(RIGHT(S270,8),1,1)="N",2022,IF(MID(RIGHT(S270,8),1,1)="P",2023,IF(MID(RIGHT(S270,8),1,1)="R",2024,IF(MID(RIGHT(S270,8),1,1)="S",1995,IF(MID(RIGHT(S270,8),1,1)="T",1996,IF(MID(RIGHT(S270,8),1,1)="V",1997,IF(MID(RIGHT(S270,8),1,1)="W",1998,IF(MID(RIGHT(S270,8),1,1)="X",1999,IF(MID(RIGHT(S270,8),1,1)="Y",2000,IF(MID(RIGHT(S270,8),1,1)="1",2001,IF(MID(RIGHT(S270,8),1,1)="2",2002,IF(MID(RIGHT(S270,8),1,1)="3",2003,IF(MID(RIGHT(S270,8),1,1)="4",2004,IF(MID(RIGHT(S270,8),1,1)="5",2005,IF(MID(RIGHT(S270,8),1,1)="6",2006,IF(MID(RIGHT(S270,8),1,1)="7",2007,IF(MID(RIGHT(S270,8),1,1)="8",2008,IF(MID(RIGHT(S270,8),1,1)="9",2009,IF(MID(RIGHT(S270,8),1,1)="A",2010,IF(MID(RIGHT(S270,8),1,1)="B",2011,IF(MID(RIGHT(S270,8),1,1)="C",2012,IF(MID(RIGHT(S270,8),1,1)="D",2013,IF(MID(RIGHT(S270,8),1,1)="E",2014,IF(MID(RIGHT(S270,8),1,1)="F",2015,IF(MID(RIGHT(S270,8),1,1)="G",2016,IF(MID(RIGHT(S270,8),1,1)="H",2017,IF(MID(RIGHT(S270,8),1,1)="J",2018,IF(MID(RIGHT(S270,8),1,1)="K",2019,IF(MID(RIGHT(S270,8),1,1)="L",2020,""))))))))))))))))))))))))))))))</f>
        <v>2020</v>
      </c>
      <c r="S270" s="1186" t="s">
        <v>16038</v>
      </c>
      <c r="T270" s="1186">
        <v>1500</v>
      </c>
      <c r="U270" s="1189"/>
      <c r="V270" s="1189">
        <v>45681</v>
      </c>
      <c r="W270" s="1873" t="s">
        <v>16592</v>
      </c>
      <c r="X270" s="1874"/>
    </row>
    <row r="271" spans="1:24" ht="26.25" customHeight="1">
      <c r="A271" s="1185"/>
      <c r="B271" s="1186"/>
      <c r="C271" s="1186" t="s">
        <v>12776</v>
      </c>
      <c r="D271" s="1186" t="s">
        <v>191</v>
      </c>
      <c r="E271" s="1186"/>
      <c r="F271" s="1186"/>
      <c r="G271" s="1186"/>
      <c r="H271" s="1186"/>
      <c r="I271" s="1186"/>
      <c r="J271" s="1186"/>
      <c r="K271" s="1188" t="s">
        <v>15950</v>
      </c>
      <c r="L271" s="1186"/>
      <c r="M271" s="2871"/>
      <c r="N271" s="73" t="s">
        <v>3907</v>
      </c>
      <c r="O271" s="1186"/>
      <c r="P271" s="1186"/>
      <c r="Q271" s="1186" t="s">
        <v>375</v>
      </c>
      <c r="R271" s="1186">
        <f>IF(MID(RIGHT(S271,8),1,1)="M",2021,IF(MID(RIGHT(S271,8),1,1)="N",2022,IF(MID(RIGHT(S271,8),1,1)="P",2023,IF(MID(RIGHT(S271,8),1,1)="R",2024,IF(MID(RIGHT(S271,8),1,1)="S",1995,IF(MID(RIGHT(S271,8),1,1)="T",1996,IF(MID(RIGHT(S271,8),1,1)="V",1997,IF(MID(RIGHT(S271,8),1,1)="W",1998,IF(MID(RIGHT(S271,8),1,1)="X",1999,IF(MID(RIGHT(S271,8),1,1)="Y",2000,IF(MID(RIGHT(S271,8),1,1)="1",2001,IF(MID(RIGHT(S271,8),1,1)="2",2002,IF(MID(RIGHT(S271,8),1,1)="3",2003,IF(MID(RIGHT(S271,8),1,1)="4",2004,IF(MID(RIGHT(S271,8),1,1)="5",2005,IF(MID(RIGHT(S271,8),1,1)="6",2006,IF(MID(RIGHT(S271,8),1,1)="7",2007,IF(MID(RIGHT(S271,8),1,1)="8",2008,IF(MID(RIGHT(S271,8),1,1)="9",2009,IF(MID(RIGHT(S271,8),1,1)="A",2010,IF(MID(RIGHT(S271,8),1,1)="B",2011,IF(MID(RIGHT(S271,8),1,1)="C",2012,IF(MID(RIGHT(S271,8),1,1)="D",2013,IF(MID(RIGHT(S271,8),1,1)="E",2014,IF(MID(RIGHT(S271,8),1,1)="F",2015,IF(MID(RIGHT(S271,8),1,1)="G",2016,IF(MID(RIGHT(S271,8),1,1)="H",2017,IF(MID(RIGHT(S271,8),1,1)="J",2018,IF(MID(RIGHT(S271,8),1,1)="K",2019,IF(MID(RIGHT(S271,8),1,1)="L",2020,""))))))))))))))))))))))))))))))</f>
        <v>2020</v>
      </c>
      <c r="S271" s="1186" t="s">
        <v>16039</v>
      </c>
      <c r="T271" s="1186">
        <v>1500</v>
      </c>
      <c r="U271" s="1190"/>
      <c r="V271" s="1190">
        <v>45682</v>
      </c>
      <c r="W271" s="1873"/>
      <c r="X271" s="1192"/>
    </row>
    <row r="272" spans="1:24" ht="26.25" customHeight="1">
      <c r="A272" s="1185"/>
      <c r="B272" s="1186"/>
      <c r="C272" s="1186" t="s">
        <v>12777</v>
      </c>
      <c r="D272" s="1186" t="s">
        <v>4036</v>
      </c>
      <c r="E272" s="1186"/>
      <c r="F272" s="1186"/>
      <c r="G272" s="1186"/>
      <c r="H272" s="1186"/>
      <c r="I272" s="1186"/>
      <c r="J272" s="1186"/>
      <c r="K272" s="1188"/>
      <c r="L272" s="1186"/>
      <c r="M272" s="1186" t="s">
        <v>16078</v>
      </c>
      <c r="N272" s="73" t="s">
        <v>12674</v>
      </c>
      <c r="O272" s="1186"/>
      <c r="P272" s="1186"/>
      <c r="Q272" s="1186" t="s">
        <v>1665</v>
      </c>
      <c r="R272" s="1186">
        <f>IF(MID(RIGHT(S272,8),1,1)="M",2021,IF(MID(RIGHT(S272,8),1,1)="N",2022,IF(MID(RIGHT(S272,8),1,1)="P",2023,IF(MID(RIGHT(S272,8),1,1)="R",2024,IF(MID(RIGHT(S272,8),1,1)="S",1995,IF(MID(RIGHT(S272,8),1,1)="T",1996,IF(MID(RIGHT(S272,8),1,1)="V",1997,IF(MID(RIGHT(S272,8),1,1)="W",1998,IF(MID(RIGHT(S272,8),1,1)="X",1999,IF(MID(RIGHT(S272,8),1,1)="Y",2000,IF(MID(RIGHT(S272,8),1,1)="1",2001,IF(MID(RIGHT(S272,8),1,1)="2",2002,IF(MID(RIGHT(S272,8),1,1)="3",2003,IF(MID(RIGHT(S272,8),1,1)="4",2004,IF(MID(RIGHT(S272,8),1,1)="5",2005,IF(MID(RIGHT(S272,8),1,1)="6",2006,IF(MID(RIGHT(S272,8),1,1)="7",2007,IF(MID(RIGHT(S272,8),1,1)="8",2008,IF(MID(RIGHT(S272,8),1,1)="9",2009,IF(MID(RIGHT(S272,8),1,1)="A",2010,IF(MID(RIGHT(S272,8),1,1)="B",2011,IF(MID(RIGHT(S272,8),1,1)="C",2012,IF(MID(RIGHT(S272,8),1,1)="D",2013,IF(MID(RIGHT(S272,8),1,1)="E",2014,IF(MID(RIGHT(S272,8),1,1)="F",2015,IF(MID(RIGHT(S272,8),1,1)="G",2016,IF(MID(RIGHT(S272,8),1,1)="H",2017,IF(MID(RIGHT(S272,8),1,1)="J",2018,IF(MID(RIGHT(S272,8),1,1)="K",2019,IF(MID(RIGHT(S272,8),1,1)="L",2020,""))))))))))))))))))))))))))))))</f>
        <v>2020</v>
      </c>
      <c r="S272" s="1186" t="s">
        <v>16071</v>
      </c>
      <c r="T272" s="1186">
        <v>1690</v>
      </c>
      <c r="U272" s="1190"/>
      <c r="V272" s="1190"/>
      <c r="W272" s="1873"/>
      <c r="X272" s="1192"/>
    </row>
    <row r="273" spans="1:25" ht="26.25" customHeight="1">
      <c r="A273" s="1185"/>
      <c r="B273" s="1186"/>
      <c r="C273" s="1186" t="s">
        <v>14286</v>
      </c>
      <c r="D273" s="1186" t="s">
        <v>4036</v>
      </c>
      <c r="E273" s="1186"/>
      <c r="F273" s="1186"/>
      <c r="G273" s="1186"/>
      <c r="H273" s="1186"/>
      <c r="I273" s="1186"/>
      <c r="J273" s="1186" t="s">
        <v>16036</v>
      </c>
      <c r="K273" s="1254" t="s">
        <v>8972</v>
      </c>
      <c r="L273" s="1186"/>
      <c r="M273" s="1186" t="s">
        <v>16272</v>
      </c>
      <c r="N273" s="1186"/>
      <c r="O273" s="1186"/>
      <c r="P273" s="1186"/>
      <c r="Q273" s="1186" t="s">
        <v>16075</v>
      </c>
      <c r="R273" s="1186">
        <f>IF(MID(RIGHT(S273,8),1,1)="M",2021,IF(MID(RIGHT(S273,8),1,1)="N",2022,IF(MID(RIGHT(S273,8),1,1)="P",2023,IF(MID(RIGHT(S273,8),1,1)="R",2024,IF(MID(RIGHT(S273,8),1,1)="S",1995,IF(MID(RIGHT(S273,8),1,1)="T",1996,IF(MID(RIGHT(S273,8),1,1)="V",1997,IF(MID(RIGHT(S273,8),1,1)="W",1998,IF(MID(RIGHT(S273,8),1,1)="X",1999,IF(MID(RIGHT(S273,8),1,1)="Y",2000,IF(MID(RIGHT(S273,8),1,1)="1",2001,IF(MID(RIGHT(S273,8),1,1)="2",2002,IF(MID(RIGHT(S273,8),1,1)="3",2003,IF(MID(RIGHT(S273,8),1,1)="4",2004,IF(MID(RIGHT(S273,8),1,1)="5",2005,IF(MID(RIGHT(S273,8),1,1)="6",2006,IF(MID(RIGHT(S273,8),1,1)="7",2007,IF(MID(RIGHT(S273,8),1,1)="8",2008,IF(MID(RIGHT(S273,8),1,1)="9",2009,IF(MID(RIGHT(S273,8),1,1)="A",2010,IF(MID(RIGHT(S273,8),1,1)="B",2011,IF(MID(RIGHT(S273,8),1,1)="C",2012,IF(MID(RIGHT(S273,8),1,1)="D",2013,IF(MID(RIGHT(S273,8),1,1)="E",2014,IF(MID(RIGHT(S273,8),1,1)="F",2015,IF(MID(RIGHT(S273,8),1,1)="G",2016,IF(MID(RIGHT(S273,8),1,1)="H",2017,IF(MID(RIGHT(S273,8),1,1)="J",2018,IF(MID(RIGHT(S273,8),1,1)="K",2019,IF(MID(RIGHT(S273,8),1,1)="L",2020,""))))))))))))))))))))))))))))))</f>
        <v>2016</v>
      </c>
      <c r="S273" s="1186" t="s">
        <v>16076</v>
      </c>
      <c r="T273" s="1186">
        <v>2200</v>
      </c>
      <c r="U273" s="1189"/>
      <c r="V273" s="1190"/>
      <c r="W273" s="1191"/>
      <c r="X273" s="1192"/>
    </row>
    <row r="274" spans="1:25" ht="26.25" customHeight="1">
      <c r="A274" s="1185"/>
      <c r="B274" s="1186"/>
      <c r="C274" s="1186" t="s">
        <v>10098</v>
      </c>
      <c r="D274" s="1186" t="s">
        <v>4036</v>
      </c>
      <c r="E274" s="1186"/>
      <c r="F274" s="1186"/>
      <c r="G274" s="1186"/>
      <c r="H274" s="1186"/>
      <c r="I274" s="1186"/>
      <c r="J274" s="1186"/>
      <c r="K274" s="1186"/>
      <c r="L274" s="1186"/>
      <c r="M274" s="1836"/>
      <c r="N274" s="1186"/>
      <c r="O274" s="1186"/>
      <c r="P274" s="1186"/>
      <c r="Q274" s="1186"/>
      <c r="R274" s="1186"/>
      <c r="S274" s="1187" t="s">
        <v>546</v>
      </c>
      <c r="T274" s="1187">
        <v>3800</v>
      </c>
      <c r="U274" s="1190"/>
      <c r="V274" s="1190"/>
      <c r="W274" s="1191"/>
      <c r="X274" s="1192"/>
    </row>
    <row r="275" spans="1:25" ht="26.25" customHeight="1">
      <c r="A275" s="1185"/>
      <c r="B275" s="1186"/>
      <c r="C275" s="1186" t="s">
        <v>10099</v>
      </c>
      <c r="D275" s="1186" t="s">
        <v>4036</v>
      </c>
      <c r="E275" s="1186"/>
      <c r="F275" s="1186"/>
      <c r="G275" s="1186"/>
      <c r="H275" s="1186"/>
      <c r="I275" s="1186"/>
      <c r="J275" s="1186"/>
      <c r="K275" s="1186"/>
      <c r="L275" s="1186"/>
      <c r="M275" s="2559" t="s">
        <v>8709</v>
      </c>
      <c r="N275" s="2560"/>
      <c r="O275" s="2560"/>
      <c r="P275" s="2561"/>
      <c r="Q275" s="1186"/>
      <c r="R275" s="1186"/>
      <c r="S275" s="1187" t="s">
        <v>2472</v>
      </c>
      <c r="T275" s="1187">
        <f>SUM(T269:T274)</f>
        <v>11690</v>
      </c>
      <c r="U275" s="1189"/>
      <c r="V275" s="1189"/>
      <c r="W275" s="1191"/>
      <c r="X275" s="1192"/>
    </row>
    <row r="276" spans="1:25" ht="26.25" customHeight="1" thickBot="1">
      <c r="A276" s="1193"/>
      <c r="B276" s="1194"/>
      <c r="C276" s="1194"/>
      <c r="D276" s="1194"/>
      <c r="E276" s="1194"/>
      <c r="F276" s="1194"/>
      <c r="G276" s="1194"/>
      <c r="H276" s="1194"/>
      <c r="I276" s="1194"/>
      <c r="J276" s="1194"/>
      <c r="K276" s="611" t="s">
        <v>15749</v>
      </c>
      <c r="L276" s="1194"/>
      <c r="M276" s="1194"/>
      <c r="N276" s="1195"/>
      <c r="O276" s="1195"/>
      <c r="P276" s="1196"/>
      <c r="Q276" s="1194"/>
      <c r="R276" s="1194"/>
      <c r="S276" s="1196"/>
      <c r="T276" s="1197"/>
      <c r="U276" s="1198"/>
      <c r="V276" s="1199"/>
      <c r="W276" s="1200"/>
      <c r="X276" s="1201"/>
    </row>
    <row r="278" spans="1:25" ht="26.25" customHeight="1" thickBot="1">
      <c r="A278" s="445"/>
      <c r="B278" s="445"/>
      <c r="C278" s="445"/>
      <c r="D278" s="445"/>
      <c r="E278" s="445"/>
      <c r="F278" s="445"/>
      <c r="G278" s="445"/>
      <c r="H278" s="445"/>
      <c r="I278" s="445"/>
      <c r="J278" s="445"/>
      <c r="K278" s="446"/>
      <c r="L278" s="445"/>
      <c r="M278" s="445"/>
      <c r="N278" s="446"/>
      <c r="O278" s="446"/>
      <c r="P278" s="447"/>
      <c r="Q278" s="445"/>
      <c r="R278" s="445"/>
      <c r="S278" s="445"/>
      <c r="T278" s="445"/>
      <c r="U278" s="448"/>
      <c r="V278" s="449"/>
      <c r="W278" s="450"/>
      <c r="X278" s="450"/>
    </row>
    <row r="279" spans="1:25" s="1375" customFormat="1" ht="26.25" customHeight="1">
      <c r="A279" s="1942" t="s">
        <v>15861</v>
      </c>
      <c r="B279" s="3030" t="s">
        <v>16198</v>
      </c>
      <c r="C279" s="3030" t="s">
        <v>16197</v>
      </c>
      <c r="D279" s="1943" t="s">
        <v>15863</v>
      </c>
      <c r="E279" s="1943" t="s">
        <v>16446</v>
      </c>
      <c r="F279" s="1943"/>
      <c r="G279" s="1943"/>
      <c r="H279" s="1943"/>
      <c r="I279" s="1943" t="s">
        <v>15864</v>
      </c>
      <c r="J279" s="1944" t="s">
        <v>16050</v>
      </c>
      <c r="K279" s="1945" t="s">
        <v>15866</v>
      </c>
      <c r="L279" s="3016" t="s">
        <v>16564</v>
      </c>
      <c r="M279" s="3058" t="s">
        <v>16427</v>
      </c>
      <c r="N279" s="1946"/>
      <c r="O279" s="2042" t="s">
        <v>16233</v>
      </c>
      <c r="P279" s="2031">
        <v>10.481999999999999</v>
      </c>
      <c r="Q279" s="2012" t="s">
        <v>375</v>
      </c>
      <c r="R279" s="2013">
        <f t="shared" ref="R279:R307" si="4">IF(MID(RIGHT(S279,8),1,1)="M",2021,IF(MID(RIGHT(S279,8),1,1)="N",2022,IF(MID(RIGHT(S279,8),1,1)="P",2023,IF(MID(RIGHT(S279,8),1,1)="R",2024,IF(MID(RIGHT(S279,8),1,1)="S",1995,IF(MID(RIGHT(S279,8),1,1)="T",1996,IF(MID(RIGHT(S279,8),1,1)="V",1997,IF(MID(RIGHT(S279,8),1,1)="W",1998,IF(MID(RIGHT(S279,8),1,1)="X",1999,IF(MID(RIGHT(S279,8),1,1)="Y",2000,IF(MID(RIGHT(S279,8),1,1)="1",2001,IF(MID(RIGHT(S279,8),1,1)="2",2002,IF(MID(RIGHT(S279,8),1,1)="3",2003,IF(MID(RIGHT(S279,8),1,1)="4",2004,IF(MID(RIGHT(S279,8),1,1)="5",2005,IF(MID(RIGHT(S279,8),1,1)="6",2006,IF(MID(RIGHT(S279,8),1,1)="7",2007,IF(MID(RIGHT(S279,8),1,1)="8",2008,IF(MID(RIGHT(S279,8),1,1)="9",2009,IF(MID(RIGHT(S279,8),1,1)="A",2010,IF(MID(RIGHT(S279,8),1,1)="B",2011,IF(MID(RIGHT(S279,8),1,1)="C",2012,IF(MID(RIGHT(S279,8),1,1)="D",2013,IF(MID(RIGHT(S279,8),1,1)="E",2014,IF(MID(RIGHT(S279,8),1,1)="F",2015,IF(MID(RIGHT(S279,8),1,1)="G",2016,IF(MID(RIGHT(S279,8),1,1)="H",2017,IF(MID(RIGHT(S279,8),1,1)="J",2018,IF(MID(RIGHT(S279,8),1,1)="K",2019,IF(MID(RIGHT(S279,8),1,1)="L",2020,""))))))))))))))))))))))))))))))</f>
        <v>2021</v>
      </c>
      <c r="S279" s="2012" t="s">
        <v>16440</v>
      </c>
      <c r="T279" s="2012">
        <v>1530</v>
      </c>
      <c r="U279" s="1947">
        <v>45646</v>
      </c>
      <c r="V279" s="1948">
        <v>45667</v>
      </c>
      <c r="W279" s="1949">
        <v>1533</v>
      </c>
      <c r="X279" s="1950">
        <f>W279+100</f>
        <v>1633</v>
      </c>
      <c r="Y279" s="1375" t="s">
        <v>16089</v>
      </c>
    </row>
    <row r="280" spans="1:25" s="1375" customFormat="1" ht="26.25" customHeight="1">
      <c r="A280" s="1951"/>
      <c r="B280" s="3031"/>
      <c r="C280" s="3031"/>
      <c r="D280" s="1952"/>
      <c r="E280" s="1952" t="s">
        <v>16448</v>
      </c>
      <c r="F280" s="1952"/>
      <c r="G280" s="1952"/>
      <c r="H280" s="1952"/>
      <c r="I280" s="1952"/>
      <c r="J280" s="1953" t="s">
        <v>16051</v>
      </c>
      <c r="K280" s="1954"/>
      <c r="L280" s="3017"/>
      <c r="M280" s="3071"/>
      <c r="N280" s="1956"/>
      <c r="O280" s="2043" t="s">
        <v>191</v>
      </c>
      <c r="P280" s="1954">
        <v>13.548</v>
      </c>
      <c r="Q280" s="2014" t="s">
        <v>2715</v>
      </c>
      <c r="R280" s="2015">
        <f t="shared" si="4"/>
        <v>2020</v>
      </c>
      <c r="S280" s="2014" t="s">
        <v>16441</v>
      </c>
      <c r="T280" s="2014">
        <v>1920</v>
      </c>
      <c r="U280" s="1959"/>
      <c r="V280" s="1960">
        <v>45669</v>
      </c>
      <c r="W280" s="1961">
        <v>1833</v>
      </c>
      <c r="X280" s="1962">
        <f>W280+100</f>
        <v>1933</v>
      </c>
      <c r="Y280" s="1375" t="s">
        <v>16090</v>
      </c>
    </row>
    <row r="281" spans="1:25" s="1375" customFormat="1" ht="26.25" customHeight="1">
      <c r="A281" s="1951"/>
      <c r="B281" s="3031"/>
      <c r="C281" s="3031"/>
      <c r="D281" s="1952"/>
      <c r="E281" s="1952" t="s">
        <v>16589</v>
      </c>
      <c r="F281" s="1952"/>
      <c r="G281" s="1952"/>
      <c r="H281" s="1952"/>
      <c r="I281" s="1953"/>
      <c r="J281" s="1953" t="s">
        <v>16093</v>
      </c>
      <c r="K281" s="1954"/>
      <c r="L281" s="3017"/>
      <c r="M281" s="3071"/>
      <c r="N281" s="2043" t="s">
        <v>16813</v>
      </c>
      <c r="O281" s="2043" t="s">
        <v>191</v>
      </c>
      <c r="P281" s="1954">
        <v>11.688000000000001</v>
      </c>
      <c r="Q281" s="2014" t="s">
        <v>377</v>
      </c>
      <c r="R281" s="2015">
        <f t="shared" si="4"/>
        <v>2023</v>
      </c>
      <c r="S281" s="2014" t="s">
        <v>16442</v>
      </c>
      <c r="T281" s="2014">
        <v>1600</v>
      </c>
      <c r="U281" s="1959"/>
      <c r="V281" s="1960"/>
      <c r="W281" s="1961">
        <v>2033</v>
      </c>
      <c r="X281" s="1962">
        <f>W281+100</f>
        <v>2133</v>
      </c>
      <c r="Y281" s="1375" t="s">
        <v>16091</v>
      </c>
    </row>
    <row r="282" spans="1:25" s="1375" customFormat="1" ht="26.25" customHeight="1">
      <c r="A282" s="1951"/>
      <c r="B282" s="3032"/>
      <c r="C282" s="3032"/>
      <c r="D282" s="1952"/>
      <c r="E282" s="1952" t="s">
        <v>16590</v>
      </c>
      <c r="F282" s="1952"/>
      <c r="G282" s="1952"/>
      <c r="H282" s="1952"/>
      <c r="I282" s="1952"/>
      <c r="J282" s="1953" t="s">
        <v>16092</v>
      </c>
      <c r="K282" s="1954"/>
      <c r="L282" s="3018"/>
      <c r="M282" s="3072"/>
      <c r="N282" s="2043" t="s">
        <v>16786</v>
      </c>
      <c r="O282" s="2043" t="s">
        <v>191</v>
      </c>
      <c r="P282" s="1954">
        <v>13.548</v>
      </c>
      <c r="Q282" s="2014" t="s">
        <v>2715</v>
      </c>
      <c r="R282" s="2015">
        <f t="shared" si="4"/>
        <v>2020</v>
      </c>
      <c r="S282" s="2014" t="s">
        <v>16443</v>
      </c>
      <c r="T282" s="2014">
        <v>1890</v>
      </c>
      <c r="U282" s="1959"/>
      <c r="V282" s="1960"/>
      <c r="W282" s="1961"/>
      <c r="X282" s="1962" t="s">
        <v>15870</v>
      </c>
    </row>
    <row r="283" spans="1:25" s="1375" customFormat="1" ht="26.25" customHeight="1">
      <c r="A283" s="1951"/>
      <c r="B283" s="3033" t="s">
        <v>16198</v>
      </c>
      <c r="C283" s="3033" t="s">
        <v>16205</v>
      </c>
      <c r="D283" s="2017"/>
      <c r="E283" s="2017" t="s">
        <v>16445</v>
      </c>
      <c r="F283" s="2017"/>
      <c r="G283" s="2017"/>
      <c r="H283" s="2017"/>
      <c r="I283" s="2017"/>
      <c r="J283" s="2065" t="s">
        <v>16094</v>
      </c>
      <c r="K283" s="1957"/>
      <c r="L283" s="3019" t="s">
        <v>16565</v>
      </c>
      <c r="M283" s="3055" t="s">
        <v>16428</v>
      </c>
      <c r="N283" s="2030"/>
      <c r="O283" s="2030" t="s">
        <v>16233</v>
      </c>
      <c r="P283" s="1957">
        <v>10.481999999999999</v>
      </c>
      <c r="Q283" s="2017" t="s">
        <v>375</v>
      </c>
      <c r="R283" s="2018">
        <f t="shared" si="4"/>
        <v>2021</v>
      </c>
      <c r="S283" s="2017" t="s">
        <v>16199</v>
      </c>
      <c r="T283" s="2017">
        <v>1150</v>
      </c>
      <c r="U283" s="1959"/>
      <c r="V283" s="1960"/>
      <c r="W283" s="1961"/>
      <c r="X283" s="1962"/>
    </row>
    <row r="284" spans="1:25" s="1375" customFormat="1" ht="26.25" customHeight="1">
      <c r="A284" s="1951"/>
      <c r="B284" s="3034"/>
      <c r="C284" s="3034"/>
      <c r="D284" s="2017"/>
      <c r="E284" s="2017" t="s">
        <v>16447</v>
      </c>
      <c r="F284" s="2017"/>
      <c r="G284" s="2017"/>
      <c r="H284" s="2017"/>
      <c r="I284" s="2017"/>
      <c r="J284" s="1953" t="s">
        <v>16412</v>
      </c>
      <c r="K284" s="1957"/>
      <c r="L284" s="3020"/>
      <c r="M284" s="3056"/>
      <c r="N284" s="2030"/>
      <c r="O284" s="2030" t="s">
        <v>16233</v>
      </c>
      <c r="P284" s="1957">
        <v>10.481999999999999</v>
      </c>
      <c r="Q284" s="2017" t="s">
        <v>375</v>
      </c>
      <c r="R284" s="2018">
        <f t="shared" si="4"/>
        <v>2021</v>
      </c>
      <c r="S284" s="2017" t="s">
        <v>16235</v>
      </c>
      <c r="T284" s="2017">
        <v>1550</v>
      </c>
      <c r="U284" s="1959"/>
      <c r="V284" s="1960"/>
      <c r="W284" s="1961"/>
      <c r="X284" s="1962"/>
    </row>
    <row r="285" spans="1:25" s="1375" customFormat="1" ht="26.25" customHeight="1">
      <c r="A285" s="1951"/>
      <c r="B285" s="3034"/>
      <c r="C285" s="3034"/>
      <c r="D285" s="2017"/>
      <c r="E285" s="2017" t="s">
        <v>16589</v>
      </c>
      <c r="F285" s="2017"/>
      <c r="G285" s="2017"/>
      <c r="H285" s="2017"/>
      <c r="I285" s="2017"/>
      <c r="J285" s="1953" t="s">
        <v>15962</v>
      </c>
      <c r="K285" s="1957"/>
      <c r="L285" s="3020"/>
      <c r="M285" s="3056"/>
      <c r="N285" s="2030"/>
      <c r="O285" s="2030" t="s">
        <v>16233</v>
      </c>
      <c r="P285" s="1957">
        <v>10.481999999999999</v>
      </c>
      <c r="Q285" s="2017" t="s">
        <v>375</v>
      </c>
      <c r="R285" s="2018">
        <f t="shared" si="4"/>
        <v>2021</v>
      </c>
      <c r="S285" s="2017" t="s">
        <v>16200</v>
      </c>
      <c r="T285" s="2017">
        <v>1550</v>
      </c>
      <c r="U285" s="1959"/>
      <c r="V285" s="1960"/>
      <c r="W285" s="1961"/>
      <c r="X285" s="1962"/>
    </row>
    <row r="286" spans="1:25" s="1375" customFormat="1" ht="26.25" customHeight="1">
      <c r="A286" s="1951"/>
      <c r="B286" s="3034"/>
      <c r="C286" s="3034"/>
      <c r="D286" s="2017"/>
      <c r="E286" s="2017" t="s">
        <v>16590</v>
      </c>
      <c r="F286" s="2017"/>
      <c r="G286" s="2017"/>
      <c r="H286" s="2017"/>
      <c r="I286" s="2017"/>
      <c r="J286" s="1953" t="s">
        <v>15963</v>
      </c>
      <c r="K286" s="1957"/>
      <c r="L286" s="3020"/>
      <c r="M286" s="3056"/>
      <c r="N286" s="2030"/>
      <c r="O286" s="2030" t="s">
        <v>16233</v>
      </c>
      <c r="P286" s="1957">
        <v>10.481999999999999</v>
      </c>
      <c r="Q286" s="2017" t="s">
        <v>375</v>
      </c>
      <c r="R286" s="2018">
        <f t="shared" si="4"/>
        <v>2021</v>
      </c>
      <c r="S286" s="2017" t="s">
        <v>16201</v>
      </c>
      <c r="T286" s="2017">
        <v>1550</v>
      </c>
      <c r="U286" s="1959"/>
      <c r="V286" s="1960"/>
      <c r="W286" s="1961"/>
      <c r="X286" s="1962"/>
    </row>
    <row r="287" spans="1:25" s="1375" customFormat="1" ht="26.25" customHeight="1">
      <c r="A287" s="1951"/>
      <c r="B287" s="3034"/>
      <c r="C287" s="3034"/>
      <c r="D287" s="2017"/>
      <c r="E287" s="2017"/>
      <c r="F287" s="2017"/>
      <c r="G287" s="2017"/>
      <c r="H287" s="2017"/>
      <c r="I287" s="2017"/>
      <c r="J287" s="2029"/>
      <c r="K287" s="1957"/>
      <c r="L287" s="3020"/>
      <c r="M287" s="3056"/>
      <c r="N287" s="2030"/>
      <c r="O287" s="2030" t="s">
        <v>16233</v>
      </c>
      <c r="P287" s="1957">
        <v>10.481999999999999</v>
      </c>
      <c r="Q287" s="2017" t="s">
        <v>375</v>
      </c>
      <c r="R287" s="2018">
        <f t="shared" si="4"/>
        <v>2021</v>
      </c>
      <c r="S287" s="2017" t="s">
        <v>16202</v>
      </c>
      <c r="T287" s="2017">
        <v>1550</v>
      </c>
      <c r="U287" s="1959"/>
      <c r="V287" s="1960"/>
      <c r="W287" s="1961"/>
      <c r="X287" s="1962"/>
    </row>
    <row r="288" spans="1:25" s="1375" customFormat="1" ht="26.25" customHeight="1">
      <c r="A288" s="1951"/>
      <c r="B288" s="3034"/>
      <c r="C288" s="3034"/>
      <c r="D288" s="2017"/>
      <c r="E288" s="2017"/>
      <c r="F288" s="2017"/>
      <c r="G288" s="2017"/>
      <c r="H288" s="2017"/>
      <c r="I288" s="2017"/>
      <c r="J288" s="2029"/>
      <c r="K288" s="1957"/>
      <c r="L288" s="3020"/>
      <c r="M288" s="3056"/>
      <c r="N288" s="2030" t="s">
        <v>16813</v>
      </c>
      <c r="O288" s="2030" t="s">
        <v>16233</v>
      </c>
      <c r="P288" s="1957">
        <v>10.481999999999999</v>
      </c>
      <c r="Q288" s="2017" t="s">
        <v>375</v>
      </c>
      <c r="R288" s="2018">
        <f t="shared" si="4"/>
        <v>2021</v>
      </c>
      <c r="S288" s="2017" t="s">
        <v>16203</v>
      </c>
      <c r="T288" s="2017">
        <v>1550</v>
      </c>
      <c r="U288" s="1959"/>
      <c r="V288" s="1960"/>
      <c r="W288" s="1961"/>
      <c r="X288" s="1962"/>
    </row>
    <row r="289" spans="1:24" s="1375" customFormat="1" ht="26.25" customHeight="1">
      <c r="A289" s="1951"/>
      <c r="B289" s="3035"/>
      <c r="C289" s="3035"/>
      <c r="D289" s="2017"/>
      <c r="E289" s="2017"/>
      <c r="F289" s="2017"/>
      <c r="G289" s="2017"/>
      <c r="H289" s="2017"/>
      <c r="I289" s="2017"/>
      <c r="J289" s="2029"/>
      <c r="K289" s="1957"/>
      <c r="L289" s="3021"/>
      <c r="M289" s="3057"/>
      <c r="N289" s="2030" t="s">
        <v>16786</v>
      </c>
      <c r="O289" s="2030" t="s">
        <v>16233</v>
      </c>
      <c r="P289" s="1957">
        <v>10.481999999999999</v>
      </c>
      <c r="Q289" s="2017" t="s">
        <v>375</v>
      </c>
      <c r="R289" s="2018">
        <f t="shared" si="4"/>
        <v>2021</v>
      </c>
      <c r="S289" s="2017" t="s">
        <v>16204</v>
      </c>
      <c r="T289" s="2017">
        <v>1550</v>
      </c>
      <c r="U289" s="1959"/>
      <c r="V289" s="1960"/>
      <c r="W289" s="1961"/>
      <c r="X289" s="1962"/>
    </row>
    <row r="290" spans="1:24" s="1375" customFormat="1" ht="26.25" customHeight="1">
      <c r="A290" s="1951"/>
      <c r="B290" s="2991" t="s">
        <v>16052</v>
      </c>
      <c r="C290" s="2991" t="s">
        <v>16470</v>
      </c>
      <c r="D290" s="2037"/>
      <c r="E290" s="2037" t="s">
        <v>16445</v>
      </c>
      <c r="F290" s="2037"/>
      <c r="G290" s="2037"/>
      <c r="H290" s="2037"/>
      <c r="I290" s="2037"/>
      <c r="J290" s="2038"/>
      <c r="K290" s="2039"/>
      <c r="L290" s="3022" t="s">
        <v>16566</v>
      </c>
      <c r="M290" s="3061" t="s">
        <v>16539</v>
      </c>
      <c r="N290" s="2040"/>
      <c r="O290" s="2040" t="s">
        <v>191</v>
      </c>
      <c r="P290" s="2039">
        <v>14.005000000000001</v>
      </c>
      <c r="Q290" s="2037" t="s">
        <v>363</v>
      </c>
      <c r="R290" s="2041">
        <f t="shared" si="4"/>
        <v>2014</v>
      </c>
      <c r="S290" s="2037" t="s">
        <v>16207</v>
      </c>
      <c r="T290" s="2037">
        <v>1800</v>
      </c>
      <c r="U290" s="1959"/>
      <c r="V290" s="1960"/>
      <c r="W290" s="1961"/>
      <c r="X290" s="1962"/>
    </row>
    <row r="291" spans="1:24" s="1375" customFormat="1" ht="26.25" customHeight="1">
      <c r="A291" s="1951"/>
      <c r="B291" s="2992"/>
      <c r="C291" s="2992"/>
      <c r="D291" s="2037"/>
      <c r="E291" s="2037" t="s">
        <v>16447</v>
      </c>
      <c r="F291" s="2037"/>
      <c r="G291" s="2037"/>
      <c r="H291" s="2037"/>
      <c r="I291" s="2037"/>
      <c r="J291" s="2038"/>
      <c r="K291" s="2039"/>
      <c r="L291" s="3076"/>
      <c r="M291" s="3077"/>
      <c r="N291" s="2040"/>
      <c r="O291" s="2040" t="s">
        <v>16233</v>
      </c>
      <c r="P291" s="2039">
        <v>14.005000000000001</v>
      </c>
      <c r="Q291" s="2037" t="s">
        <v>363</v>
      </c>
      <c r="R291" s="2041">
        <f t="shared" si="4"/>
        <v>2015</v>
      </c>
      <c r="S291" s="2037" t="s">
        <v>16208</v>
      </c>
      <c r="T291" s="2037">
        <v>1800</v>
      </c>
      <c r="U291" s="1959"/>
      <c r="V291" s="1960"/>
      <c r="W291" s="1961"/>
      <c r="X291" s="1962"/>
    </row>
    <row r="292" spans="1:24" s="1375" customFormat="1" ht="26.25" customHeight="1">
      <c r="A292" s="1951"/>
      <c r="B292" s="2992"/>
      <c r="C292" s="2992"/>
      <c r="D292" s="2037"/>
      <c r="E292" s="2037" t="s">
        <v>16590</v>
      </c>
      <c r="F292" s="2037"/>
      <c r="G292" s="2037"/>
      <c r="H292" s="2037"/>
      <c r="I292" s="2037"/>
      <c r="J292" s="2038"/>
      <c r="K292" s="2039"/>
      <c r="L292" s="3076"/>
      <c r="M292" s="3077"/>
      <c r="N292" s="2040" t="s">
        <v>16813</v>
      </c>
      <c r="O292" s="2040" t="s">
        <v>16233</v>
      </c>
      <c r="P292" s="2039">
        <v>14.005000000000001</v>
      </c>
      <c r="Q292" s="2037" t="s">
        <v>363</v>
      </c>
      <c r="R292" s="2041">
        <f t="shared" si="4"/>
        <v>2013</v>
      </c>
      <c r="S292" s="2037" t="s">
        <v>16209</v>
      </c>
      <c r="T292" s="2037">
        <v>1800</v>
      </c>
      <c r="U292" s="1959"/>
      <c r="V292" s="1960"/>
      <c r="W292" s="1961"/>
      <c r="X292" s="1962"/>
    </row>
    <row r="293" spans="1:24" s="1375" customFormat="1" ht="26.25" customHeight="1">
      <c r="A293" s="1951"/>
      <c r="B293" s="2992"/>
      <c r="C293" s="2992"/>
      <c r="D293" s="2037"/>
      <c r="E293" s="2037"/>
      <c r="F293" s="2037"/>
      <c r="G293" s="2037"/>
      <c r="H293" s="2037"/>
      <c r="I293" s="2037"/>
      <c r="J293" s="2038"/>
      <c r="K293" s="2039"/>
      <c r="L293" s="3076"/>
      <c r="M293" s="3077"/>
      <c r="N293" s="2040" t="s">
        <v>16786</v>
      </c>
      <c r="O293" s="2040" t="s">
        <v>16233</v>
      </c>
      <c r="P293" s="2039">
        <v>14.005000000000001</v>
      </c>
      <c r="Q293" s="2037" t="s">
        <v>363</v>
      </c>
      <c r="R293" s="2041">
        <f t="shared" si="4"/>
        <v>2014</v>
      </c>
      <c r="S293" s="2037" t="s">
        <v>16210</v>
      </c>
      <c r="T293" s="2037">
        <v>1800</v>
      </c>
      <c r="U293" s="1959"/>
      <c r="V293" s="1960"/>
      <c r="W293" s="1961"/>
      <c r="X293" s="1962"/>
    </row>
    <row r="294" spans="1:24" s="1375" customFormat="1" ht="26.25" customHeight="1">
      <c r="A294" s="1951"/>
      <c r="B294" s="3039" t="s">
        <v>16214</v>
      </c>
      <c r="C294" s="3036" t="s">
        <v>16212</v>
      </c>
      <c r="D294" s="2032"/>
      <c r="E294" s="2032" t="s">
        <v>16445</v>
      </c>
      <c r="F294" s="2032"/>
      <c r="G294" s="2032"/>
      <c r="H294" s="2032"/>
      <c r="I294" s="2032"/>
      <c r="J294" s="2033"/>
      <c r="K294" s="2034"/>
      <c r="L294" s="2996" t="s">
        <v>16567</v>
      </c>
      <c r="M294" s="2064" t="s">
        <v>16429</v>
      </c>
      <c r="N294" s="2035"/>
      <c r="O294" s="2035" t="s">
        <v>16414</v>
      </c>
      <c r="P294" s="2034">
        <v>11.000999999999999</v>
      </c>
      <c r="Q294" s="2032" t="s">
        <v>16206</v>
      </c>
      <c r="R294" s="2036">
        <f t="shared" si="4"/>
        <v>2021</v>
      </c>
      <c r="S294" s="2032" t="s">
        <v>16606</v>
      </c>
      <c r="T294" s="2032">
        <v>1930</v>
      </c>
      <c r="U294" s="1959"/>
      <c r="V294" s="1960"/>
      <c r="W294" s="1961"/>
      <c r="X294" s="1962"/>
    </row>
    <row r="295" spans="1:24" s="1375" customFormat="1" ht="26.25" customHeight="1">
      <c r="A295" s="1951"/>
      <c r="B295" s="3037"/>
      <c r="C295" s="3037"/>
      <c r="D295" s="2032"/>
      <c r="E295" s="2032" t="s">
        <v>16447</v>
      </c>
      <c r="F295" s="2032"/>
      <c r="G295" s="2032"/>
      <c r="H295" s="2032"/>
      <c r="I295" s="2032"/>
      <c r="J295" s="2033"/>
      <c r="K295" s="2034"/>
      <c r="L295" s="2997"/>
      <c r="M295" s="3069" t="s">
        <v>16430</v>
      </c>
      <c r="N295" s="2035"/>
      <c r="O295" s="2035" t="s">
        <v>16414</v>
      </c>
      <c r="P295" s="2034">
        <v>12.72</v>
      </c>
      <c r="Q295" s="2032" t="s">
        <v>243</v>
      </c>
      <c r="R295" s="2036">
        <f t="shared" si="4"/>
        <v>2022</v>
      </c>
      <c r="S295" s="2032" t="s">
        <v>16593</v>
      </c>
      <c r="T295" s="2032">
        <v>1608</v>
      </c>
      <c r="U295" s="1959"/>
      <c r="V295" s="1960"/>
      <c r="W295" s="1961"/>
      <c r="X295" s="1962"/>
    </row>
    <row r="296" spans="1:24" s="1375" customFormat="1" ht="26.25" customHeight="1">
      <c r="A296" s="1951"/>
      <c r="B296" s="3037"/>
      <c r="C296" s="3037"/>
      <c r="D296" s="2032"/>
      <c r="E296" s="2032" t="s">
        <v>16587</v>
      </c>
      <c r="F296" s="2032"/>
      <c r="G296" s="2032"/>
      <c r="H296" s="2032"/>
      <c r="I296" s="2032"/>
      <c r="J296" s="2033"/>
      <c r="K296" s="2034"/>
      <c r="L296" s="2997"/>
      <c r="M296" s="3070"/>
      <c r="N296" s="2035"/>
      <c r="O296" s="2035" t="s">
        <v>16414</v>
      </c>
      <c r="P296" s="2034">
        <v>12.145</v>
      </c>
      <c r="Q296" s="2032" t="s">
        <v>15917</v>
      </c>
      <c r="R296" s="2036">
        <f t="shared" si="4"/>
        <v>2024</v>
      </c>
      <c r="S296" s="2032" t="s">
        <v>16594</v>
      </c>
      <c r="T296" s="2032">
        <v>1780</v>
      </c>
      <c r="U296" s="1959"/>
      <c r="V296" s="1960"/>
      <c r="W296" s="1961"/>
      <c r="X296" s="1962"/>
    </row>
    <row r="297" spans="1:24" s="1375" customFormat="1" ht="26.25" customHeight="1">
      <c r="A297" s="1951"/>
      <c r="B297" s="3037"/>
      <c r="C297" s="3037"/>
      <c r="D297" s="2032"/>
      <c r="E297" s="2032" t="s">
        <v>16607</v>
      </c>
      <c r="F297" s="2032"/>
      <c r="G297" s="2032"/>
      <c r="H297" s="2032"/>
      <c r="I297" s="2032"/>
      <c r="J297" s="2033"/>
      <c r="K297" s="2034"/>
      <c r="L297" s="2997"/>
      <c r="M297" s="3070"/>
      <c r="N297" s="2035"/>
      <c r="O297" s="2035" t="s">
        <v>16414</v>
      </c>
      <c r="P297" s="2034">
        <v>15.101000000000001</v>
      </c>
      <c r="Q297" s="2032" t="s">
        <v>361</v>
      </c>
      <c r="R297" s="2036">
        <f t="shared" si="4"/>
        <v>2022</v>
      </c>
      <c r="S297" s="2032" t="s">
        <v>16595</v>
      </c>
      <c r="T297" s="2032">
        <v>1755</v>
      </c>
      <c r="U297" s="1959"/>
      <c r="V297" s="1960"/>
      <c r="W297" s="1961"/>
      <c r="X297" s="1962"/>
    </row>
    <row r="298" spans="1:24" s="1375" customFormat="1" ht="26.25" customHeight="1">
      <c r="A298" s="1951"/>
      <c r="B298" s="3037"/>
      <c r="C298" s="3037"/>
      <c r="D298" s="2032"/>
      <c r="E298" s="2032"/>
      <c r="F298" s="2032"/>
      <c r="G298" s="2032"/>
      <c r="H298" s="2032"/>
      <c r="I298" s="2032"/>
      <c r="J298" s="2033"/>
      <c r="K298" s="2034"/>
      <c r="L298" s="2997"/>
      <c r="M298" s="3070"/>
      <c r="N298" s="2035"/>
      <c r="O298" s="2035" t="s">
        <v>16414</v>
      </c>
      <c r="P298" s="2034">
        <v>12.145</v>
      </c>
      <c r="Q298" s="2032" t="s">
        <v>15917</v>
      </c>
      <c r="R298" s="2036">
        <f t="shared" si="4"/>
        <v>2022</v>
      </c>
      <c r="S298" s="2032" t="s">
        <v>16596</v>
      </c>
      <c r="T298" s="2032">
        <v>1770</v>
      </c>
      <c r="U298" s="1959"/>
      <c r="V298" s="1960"/>
      <c r="W298" s="1961"/>
      <c r="X298" s="1962"/>
    </row>
    <row r="299" spans="1:24" s="1375" customFormat="1" ht="26.25" customHeight="1">
      <c r="A299" s="1951"/>
      <c r="B299" s="3037"/>
      <c r="C299" s="3037"/>
      <c r="D299" s="2032"/>
      <c r="E299" s="2032"/>
      <c r="F299" s="2032"/>
      <c r="G299" s="2032"/>
      <c r="H299" s="2032"/>
      <c r="I299" s="2032"/>
      <c r="J299" s="2033"/>
      <c r="K299" s="2034"/>
      <c r="L299" s="2997"/>
      <c r="M299" s="3070"/>
      <c r="N299" s="2035"/>
      <c r="O299" s="2035" t="s">
        <v>16414</v>
      </c>
      <c r="P299" s="2034">
        <v>12.145</v>
      </c>
      <c r="Q299" s="2032" t="s">
        <v>15917</v>
      </c>
      <c r="R299" s="2036">
        <f t="shared" si="4"/>
        <v>2022</v>
      </c>
      <c r="S299" s="2032" t="s">
        <v>16597</v>
      </c>
      <c r="T299" s="2032">
        <v>1405</v>
      </c>
      <c r="U299" s="1959"/>
      <c r="V299" s="1960"/>
      <c r="W299" s="1961"/>
      <c r="X299" s="1962"/>
    </row>
    <row r="300" spans="1:24" s="1375" customFormat="1" ht="26.25" customHeight="1">
      <c r="A300" s="1951"/>
      <c r="B300" s="3037"/>
      <c r="C300" s="3037"/>
      <c r="D300" s="2032"/>
      <c r="E300" s="2032"/>
      <c r="F300" s="2032"/>
      <c r="G300" s="2032"/>
      <c r="H300" s="2032"/>
      <c r="I300" s="2032"/>
      <c r="J300" s="2033"/>
      <c r="K300" s="2034"/>
      <c r="L300" s="2997"/>
      <c r="M300" s="3070"/>
      <c r="N300" s="2035"/>
      <c r="O300" s="2035" t="s">
        <v>16414</v>
      </c>
      <c r="P300" s="2034">
        <v>13.079000000000001</v>
      </c>
      <c r="Q300" s="2032" t="s">
        <v>423</v>
      </c>
      <c r="R300" s="2036">
        <f t="shared" si="4"/>
        <v>2023</v>
      </c>
      <c r="S300" s="2032" t="s">
        <v>16598</v>
      </c>
      <c r="T300" s="2032">
        <v>1625</v>
      </c>
      <c r="U300" s="1959"/>
      <c r="V300" s="1960"/>
      <c r="W300" s="1961"/>
      <c r="X300" s="1962"/>
    </row>
    <row r="301" spans="1:24" s="1375" customFormat="1" ht="26.25" customHeight="1">
      <c r="A301" s="1951"/>
      <c r="B301" s="3037"/>
      <c r="C301" s="3037"/>
      <c r="D301" s="2032"/>
      <c r="E301" s="2032"/>
      <c r="F301" s="2032"/>
      <c r="G301" s="2032"/>
      <c r="H301" s="2032"/>
      <c r="I301" s="2032"/>
      <c r="J301" s="2033"/>
      <c r="K301" s="2034"/>
      <c r="L301" s="2997"/>
      <c r="M301" s="3069" t="s">
        <v>16431</v>
      </c>
      <c r="N301" s="2035"/>
      <c r="O301" s="2035" t="s">
        <v>16414</v>
      </c>
      <c r="P301" s="2034">
        <v>12.72</v>
      </c>
      <c r="Q301" s="2032" t="s">
        <v>243</v>
      </c>
      <c r="R301" s="2036">
        <f t="shared" si="4"/>
        <v>2023</v>
      </c>
      <c r="S301" s="2032" t="s">
        <v>16599</v>
      </c>
      <c r="T301" s="2032">
        <v>1635</v>
      </c>
      <c r="U301" s="1959"/>
      <c r="V301" s="1960"/>
      <c r="W301" s="1961"/>
      <c r="X301" s="1962"/>
    </row>
    <row r="302" spans="1:24" s="1375" customFormat="1" ht="26.25" customHeight="1">
      <c r="A302" s="1951"/>
      <c r="B302" s="3037"/>
      <c r="C302" s="3037"/>
      <c r="D302" s="2032"/>
      <c r="E302" s="2032"/>
      <c r="F302" s="2032"/>
      <c r="G302" s="2032"/>
      <c r="H302" s="2032"/>
      <c r="I302" s="2032"/>
      <c r="J302" s="2033"/>
      <c r="K302" s="2034"/>
      <c r="L302" s="2997"/>
      <c r="M302" s="3070"/>
      <c r="N302" s="2035"/>
      <c r="O302" s="2035" t="s">
        <v>16414</v>
      </c>
      <c r="P302" s="2034">
        <v>12.145</v>
      </c>
      <c r="Q302" s="2032" t="s">
        <v>15917</v>
      </c>
      <c r="R302" s="2036">
        <f t="shared" si="4"/>
        <v>2022</v>
      </c>
      <c r="S302" s="2032" t="s">
        <v>16600</v>
      </c>
      <c r="T302" s="2032">
        <v>1405</v>
      </c>
      <c r="U302" s="1959"/>
      <c r="V302" s="1960"/>
      <c r="W302" s="1961"/>
      <c r="X302" s="1962"/>
    </row>
    <row r="303" spans="1:24" s="1375" customFormat="1" ht="26.25" customHeight="1">
      <c r="A303" s="1951"/>
      <c r="B303" s="3037"/>
      <c r="C303" s="3037"/>
      <c r="D303" s="2032"/>
      <c r="E303" s="2032"/>
      <c r="F303" s="2032"/>
      <c r="G303" s="2032"/>
      <c r="H303" s="2032"/>
      <c r="I303" s="2032"/>
      <c r="J303" s="2033"/>
      <c r="K303" s="2034"/>
      <c r="L303" s="2997"/>
      <c r="M303" s="3070"/>
      <c r="N303" s="2035"/>
      <c r="O303" s="2035" t="s">
        <v>16414</v>
      </c>
      <c r="P303" s="2034">
        <v>13.079000000000001</v>
      </c>
      <c r="Q303" s="2032" t="s">
        <v>423</v>
      </c>
      <c r="R303" s="2036">
        <f t="shared" si="4"/>
        <v>2023</v>
      </c>
      <c r="S303" s="2032" t="s">
        <v>16601</v>
      </c>
      <c r="T303" s="2032">
        <v>1625</v>
      </c>
      <c r="U303" s="1959"/>
      <c r="V303" s="1960"/>
      <c r="W303" s="1961"/>
      <c r="X303" s="1962"/>
    </row>
    <row r="304" spans="1:24" s="1375" customFormat="1" ht="26.25" customHeight="1">
      <c r="A304" s="1951"/>
      <c r="B304" s="3037"/>
      <c r="C304" s="3037"/>
      <c r="D304" s="2032"/>
      <c r="E304" s="2032"/>
      <c r="F304" s="2032"/>
      <c r="G304" s="2032"/>
      <c r="H304" s="2032"/>
      <c r="I304" s="2032"/>
      <c r="J304" s="2033"/>
      <c r="K304" s="2034"/>
      <c r="L304" s="2997"/>
      <c r="M304" s="3070"/>
      <c r="N304" s="2035"/>
      <c r="O304" s="2035" t="s">
        <v>16414</v>
      </c>
      <c r="P304" s="2034">
        <v>12.145</v>
      </c>
      <c r="Q304" s="2032" t="s">
        <v>15917</v>
      </c>
      <c r="R304" s="2036">
        <f t="shared" si="4"/>
        <v>2024</v>
      </c>
      <c r="S304" s="2032" t="s">
        <v>16602</v>
      </c>
      <c r="T304" s="2032">
        <v>1775</v>
      </c>
      <c r="U304" s="1959"/>
      <c r="V304" s="1960"/>
      <c r="W304" s="1961"/>
      <c r="X304" s="1962"/>
    </row>
    <row r="305" spans="1:24" s="1375" customFormat="1" ht="26.25" customHeight="1">
      <c r="A305" s="1951"/>
      <c r="B305" s="3037"/>
      <c r="C305" s="3037"/>
      <c r="D305" s="2032"/>
      <c r="E305" s="2032"/>
      <c r="F305" s="2032"/>
      <c r="G305" s="2032"/>
      <c r="H305" s="2032"/>
      <c r="I305" s="2032"/>
      <c r="J305" s="2033"/>
      <c r="K305" s="2034"/>
      <c r="L305" s="2997"/>
      <c r="M305" s="3070"/>
      <c r="N305" s="2035"/>
      <c r="O305" s="2035" t="s">
        <v>16414</v>
      </c>
      <c r="P305" s="2034">
        <v>13.079000000000001</v>
      </c>
      <c r="Q305" s="2032" t="s">
        <v>423</v>
      </c>
      <c r="R305" s="2036">
        <f t="shared" si="4"/>
        <v>2023</v>
      </c>
      <c r="S305" s="2032" t="s">
        <v>16603</v>
      </c>
      <c r="T305" s="2032">
        <v>1705</v>
      </c>
      <c r="U305" s="1959"/>
      <c r="V305" s="1960"/>
      <c r="W305" s="1961"/>
      <c r="X305" s="1962"/>
    </row>
    <row r="306" spans="1:24" s="1375" customFormat="1" ht="26.25" customHeight="1">
      <c r="A306" s="1951"/>
      <c r="B306" s="3037"/>
      <c r="C306" s="3037"/>
      <c r="D306" s="2032"/>
      <c r="E306" s="2032"/>
      <c r="F306" s="2032"/>
      <c r="G306" s="2032"/>
      <c r="H306" s="2032"/>
      <c r="I306" s="2032"/>
      <c r="J306" s="2033"/>
      <c r="K306" s="2034"/>
      <c r="L306" s="2997"/>
      <c r="M306" s="3070"/>
      <c r="N306" s="2035" t="s">
        <v>16853</v>
      </c>
      <c r="O306" s="2035" t="s">
        <v>16414</v>
      </c>
      <c r="P306" s="2034">
        <v>12.145</v>
      </c>
      <c r="Q306" s="2032" t="s">
        <v>15917</v>
      </c>
      <c r="R306" s="2036">
        <f t="shared" si="4"/>
        <v>2022</v>
      </c>
      <c r="S306" s="2032" t="s">
        <v>16604</v>
      </c>
      <c r="T306" s="2032">
        <v>1405</v>
      </c>
      <c r="U306" s="1959"/>
      <c r="V306" s="1960"/>
      <c r="W306" s="1961"/>
      <c r="X306" s="1962"/>
    </row>
    <row r="307" spans="1:24" s="1375" customFormat="1" ht="26.25" customHeight="1">
      <c r="A307" s="1951"/>
      <c r="B307" s="3038"/>
      <c r="C307" s="3038"/>
      <c r="D307" s="2032"/>
      <c r="E307" s="2032"/>
      <c r="F307" s="2032"/>
      <c r="G307" s="2032"/>
      <c r="H307" s="2032"/>
      <c r="I307" s="2032"/>
      <c r="J307" s="2033"/>
      <c r="K307" s="2034"/>
      <c r="L307" s="2998"/>
      <c r="M307" s="3070"/>
      <c r="N307" s="2035" t="s">
        <v>16840</v>
      </c>
      <c r="O307" s="2035" t="s">
        <v>16414</v>
      </c>
      <c r="P307" s="2034">
        <v>12.72</v>
      </c>
      <c r="Q307" s="2032" t="s">
        <v>243</v>
      </c>
      <c r="R307" s="2036">
        <f t="shared" si="4"/>
        <v>2023</v>
      </c>
      <c r="S307" s="2032" t="s">
        <v>16605</v>
      </c>
      <c r="T307" s="2032">
        <v>1625</v>
      </c>
      <c r="U307" s="1959"/>
      <c r="V307" s="1960"/>
      <c r="W307" s="1961"/>
      <c r="X307" s="1962"/>
    </row>
    <row r="308" spans="1:24" s="1375" customFormat="1" ht="26.25" customHeight="1">
      <c r="A308" s="1951"/>
      <c r="B308" s="2993" t="s">
        <v>16439</v>
      </c>
      <c r="C308" s="2993" t="s">
        <v>16211</v>
      </c>
      <c r="D308" s="1952"/>
      <c r="E308" s="1952" t="s">
        <v>16586</v>
      </c>
      <c r="F308" s="1952"/>
      <c r="G308" s="1952"/>
      <c r="H308" s="1952"/>
      <c r="I308" s="1952"/>
      <c r="J308" s="1953"/>
      <c r="K308" s="1955"/>
      <c r="L308" s="3078" t="s">
        <v>16568</v>
      </c>
      <c r="M308" s="3081" t="s">
        <v>16213</v>
      </c>
      <c r="N308" s="1956"/>
      <c r="O308" s="1956" t="s">
        <v>16233</v>
      </c>
      <c r="P308" s="1955">
        <v>10.481999999999999</v>
      </c>
      <c r="Q308" s="1952" t="s">
        <v>375</v>
      </c>
      <c r="R308" s="1958">
        <v>2021</v>
      </c>
      <c r="S308" s="1952" t="s">
        <v>16415</v>
      </c>
      <c r="T308" s="1952">
        <v>1530</v>
      </c>
      <c r="U308" s="1959"/>
      <c r="V308" s="1960"/>
      <c r="W308" s="1961">
        <v>1533</v>
      </c>
      <c r="X308" s="1962">
        <f t="shared" ref="X308:X318" si="5">W308+10</f>
        <v>1543</v>
      </c>
    </row>
    <row r="309" spans="1:24" s="1375" customFormat="1" ht="26.25" customHeight="1">
      <c r="A309" s="1951"/>
      <c r="B309" s="2994"/>
      <c r="C309" s="2994"/>
      <c r="D309" s="1952"/>
      <c r="E309" s="1952" t="s">
        <v>16588</v>
      </c>
      <c r="F309" s="1952"/>
      <c r="G309" s="1952"/>
      <c r="H309" s="1952"/>
      <c r="I309" s="1952"/>
      <c r="J309" s="1953"/>
      <c r="K309" s="1955"/>
      <c r="L309" s="3079"/>
      <c r="M309" s="3082"/>
      <c r="N309" s="1956"/>
      <c r="O309" s="1956" t="s">
        <v>16233</v>
      </c>
      <c r="P309" s="1955">
        <v>10.481999999999999</v>
      </c>
      <c r="Q309" s="1952" t="s">
        <v>375</v>
      </c>
      <c r="R309" s="1958">
        <v>2021</v>
      </c>
      <c r="S309" s="1952" t="s">
        <v>16416</v>
      </c>
      <c r="T309" s="1952">
        <v>1530</v>
      </c>
      <c r="U309" s="1959"/>
      <c r="V309" s="1960"/>
      <c r="W309" s="1961">
        <v>1533</v>
      </c>
      <c r="X309" s="1962">
        <f t="shared" si="5"/>
        <v>1543</v>
      </c>
    </row>
    <row r="310" spans="1:24" s="1375" customFormat="1" ht="26.25" customHeight="1">
      <c r="A310" s="1951"/>
      <c r="B310" s="2994"/>
      <c r="C310" s="2994"/>
      <c r="D310" s="1952"/>
      <c r="E310" s="1952" t="s">
        <v>16587</v>
      </c>
      <c r="F310" s="1952"/>
      <c r="G310" s="1952"/>
      <c r="H310" s="1952"/>
      <c r="I310" s="1952"/>
      <c r="J310" s="1953"/>
      <c r="K310" s="1955"/>
      <c r="L310" s="3079"/>
      <c r="M310" s="3082"/>
      <c r="N310" s="1956"/>
      <c r="O310" s="1956" t="s">
        <v>16233</v>
      </c>
      <c r="P310" s="1955">
        <v>10.481999999999999</v>
      </c>
      <c r="Q310" s="1952" t="s">
        <v>375</v>
      </c>
      <c r="R310" s="1958">
        <v>2021</v>
      </c>
      <c r="S310" s="1952" t="s">
        <v>16417</v>
      </c>
      <c r="T310" s="1952">
        <v>1530</v>
      </c>
      <c r="U310" s="1959"/>
      <c r="V310" s="1960"/>
      <c r="W310" s="1961">
        <v>1533</v>
      </c>
      <c r="X310" s="1962">
        <f t="shared" si="5"/>
        <v>1543</v>
      </c>
    </row>
    <row r="311" spans="1:24" s="1375" customFormat="1" ht="26.25" customHeight="1">
      <c r="A311" s="1951"/>
      <c r="B311" s="2994"/>
      <c r="C311" s="2994"/>
      <c r="D311" s="1952"/>
      <c r="E311" s="1952"/>
      <c r="F311" s="1952"/>
      <c r="G311" s="1952"/>
      <c r="H311" s="1952"/>
      <c r="I311" s="1952"/>
      <c r="J311" s="1953"/>
      <c r="K311" s="1955"/>
      <c r="L311" s="3079"/>
      <c r="M311" s="3082"/>
      <c r="N311" s="1956"/>
      <c r="O311" s="1956" t="s">
        <v>16233</v>
      </c>
      <c r="P311" s="1955">
        <v>10.481999999999999</v>
      </c>
      <c r="Q311" s="1952" t="s">
        <v>375</v>
      </c>
      <c r="R311" s="1958">
        <v>2021</v>
      </c>
      <c r="S311" s="1952" t="s">
        <v>16418</v>
      </c>
      <c r="T311" s="1952">
        <v>1530</v>
      </c>
      <c r="U311" s="1959"/>
      <c r="V311" s="1960"/>
      <c r="W311" s="1961">
        <v>1533</v>
      </c>
      <c r="X311" s="1962">
        <f t="shared" si="5"/>
        <v>1543</v>
      </c>
    </row>
    <row r="312" spans="1:24" s="1375" customFormat="1" ht="26.25" customHeight="1">
      <c r="A312" s="1951"/>
      <c r="B312" s="2994"/>
      <c r="C312" s="2994"/>
      <c r="D312" s="1952"/>
      <c r="E312" s="1952"/>
      <c r="F312" s="1952"/>
      <c r="G312" s="1952"/>
      <c r="H312" s="1952"/>
      <c r="I312" s="1952"/>
      <c r="J312" s="1953"/>
      <c r="K312" s="1955"/>
      <c r="L312" s="3079"/>
      <c r="M312" s="3082"/>
      <c r="N312" s="1956"/>
      <c r="O312" s="1956" t="s">
        <v>16233</v>
      </c>
      <c r="P312" s="1955">
        <v>10.481999999999999</v>
      </c>
      <c r="Q312" s="1952" t="s">
        <v>375</v>
      </c>
      <c r="R312" s="1958">
        <v>2021</v>
      </c>
      <c r="S312" s="1952" t="s">
        <v>16419</v>
      </c>
      <c r="T312" s="1952">
        <v>1530</v>
      </c>
      <c r="U312" s="1959"/>
      <c r="V312" s="1960"/>
      <c r="W312" s="1961">
        <v>1533</v>
      </c>
      <c r="X312" s="1962">
        <f t="shared" si="5"/>
        <v>1543</v>
      </c>
    </row>
    <row r="313" spans="1:24" s="1375" customFormat="1" ht="26.25" customHeight="1">
      <c r="A313" s="1951"/>
      <c r="B313" s="2994"/>
      <c r="C313" s="2994"/>
      <c r="D313" s="1952"/>
      <c r="E313" s="1952"/>
      <c r="F313" s="1952"/>
      <c r="G313" s="1952"/>
      <c r="H313" s="1952"/>
      <c r="I313" s="1952"/>
      <c r="J313" s="1953"/>
      <c r="K313" s="1955"/>
      <c r="L313" s="3079"/>
      <c r="M313" s="3082"/>
      <c r="N313" s="1956"/>
      <c r="O313" s="1956" t="s">
        <v>16233</v>
      </c>
      <c r="P313" s="1955">
        <v>10.481999999999999</v>
      </c>
      <c r="Q313" s="1952" t="s">
        <v>375</v>
      </c>
      <c r="R313" s="1958">
        <v>2021</v>
      </c>
      <c r="S313" s="1952" t="s">
        <v>16420</v>
      </c>
      <c r="T313" s="1952">
        <v>1530</v>
      </c>
      <c r="U313" s="1959"/>
      <c r="V313" s="1960"/>
      <c r="W313" s="1961">
        <v>1533</v>
      </c>
      <c r="X313" s="1962">
        <f t="shared" si="5"/>
        <v>1543</v>
      </c>
    </row>
    <row r="314" spans="1:24" s="1375" customFormat="1" ht="26.25" customHeight="1">
      <c r="A314" s="1951"/>
      <c r="B314" s="2994"/>
      <c r="C314" s="2994"/>
      <c r="D314" s="1952"/>
      <c r="E314" s="1952"/>
      <c r="F314" s="1952"/>
      <c r="G314" s="1952"/>
      <c r="H314" s="1952"/>
      <c r="I314" s="1952"/>
      <c r="J314" s="1953"/>
      <c r="K314" s="1955"/>
      <c r="L314" s="3079"/>
      <c r="M314" s="3082"/>
      <c r="N314" s="1956"/>
      <c r="O314" s="1956" t="s">
        <v>16233</v>
      </c>
      <c r="P314" s="1955">
        <v>10.481999999999999</v>
      </c>
      <c r="Q314" s="1952" t="s">
        <v>375</v>
      </c>
      <c r="R314" s="1958">
        <v>2021</v>
      </c>
      <c r="S314" s="1952" t="s">
        <v>16421</v>
      </c>
      <c r="T314" s="1952">
        <v>1530</v>
      </c>
      <c r="U314" s="1959"/>
      <c r="V314" s="1960"/>
      <c r="W314" s="1961">
        <v>1533</v>
      </c>
      <c r="X314" s="1962">
        <f t="shared" si="5"/>
        <v>1543</v>
      </c>
    </row>
    <row r="315" spans="1:24" s="1375" customFormat="1" ht="26.25" customHeight="1">
      <c r="A315" s="1951"/>
      <c r="B315" s="2994"/>
      <c r="C315" s="2994"/>
      <c r="D315" s="1952"/>
      <c r="E315" s="1952"/>
      <c r="F315" s="1952"/>
      <c r="G315" s="1952"/>
      <c r="H315" s="1952"/>
      <c r="I315" s="1952"/>
      <c r="J315" s="1953"/>
      <c r="K315" s="1955"/>
      <c r="L315" s="3079"/>
      <c r="M315" s="3082"/>
      <c r="N315" s="1956"/>
      <c r="O315" s="1956" t="s">
        <v>16233</v>
      </c>
      <c r="P315" s="1955">
        <v>10.481999999999999</v>
      </c>
      <c r="Q315" s="1952" t="s">
        <v>375</v>
      </c>
      <c r="R315" s="1958">
        <v>2021</v>
      </c>
      <c r="S315" s="1952" t="s">
        <v>16422</v>
      </c>
      <c r="T315" s="1952">
        <v>1530</v>
      </c>
      <c r="U315" s="1959"/>
      <c r="V315" s="1960"/>
      <c r="W315" s="1961">
        <v>1533</v>
      </c>
      <c r="X315" s="1962">
        <f t="shared" si="5"/>
        <v>1543</v>
      </c>
    </row>
    <row r="316" spans="1:24" s="1375" customFormat="1" ht="26.25" customHeight="1">
      <c r="A316" s="1951"/>
      <c r="B316" s="2994"/>
      <c r="C316" s="2994"/>
      <c r="D316" s="1952"/>
      <c r="E316" s="1952"/>
      <c r="F316" s="1952"/>
      <c r="G316" s="1952"/>
      <c r="H316" s="1952"/>
      <c r="I316" s="1952"/>
      <c r="J316" s="1953"/>
      <c r="K316" s="1955"/>
      <c r="L316" s="3079"/>
      <c r="M316" s="3082"/>
      <c r="N316" s="1956"/>
      <c r="O316" s="1956" t="s">
        <v>16233</v>
      </c>
      <c r="P316" s="1955">
        <v>10.481999999999999</v>
      </c>
      <c r="Q316" s="1952" t="s">
        <v>375</v>
      </c>
      <c r="R316" s="1958">
        <v>2021</v>
      </c>
      <c r="S316" s="1952" t="s">
        <v>16423</v>
      </c>
      <c r="T316" s="1952">
        <v>1530</v>
      </c>
      <c r="U316" s="1959"/>
      <c r="V316" s="1960"/>
      <c r="W316" s="1961">
        <v>1533</v>
      </c>
      <c r="X316" s="1962">
        <f t="shared" si="5"/>
        <v>1543</v>
      </c>
    </row>
    <row r="317" spans="1:24" s="1375" customFormat="1" ht="26.25" customHeight="1">
      <c r="A317" s="1951"/>
      <c r="B317" s="2994"/>
      <c r="C317" s="2994"/>
      <c r="D317" s="1952"/>
      <c r="E317" s="1952"/>
      <c r="F317" s="1952"/>
      <c r="G317" s="1952"/>
      <c r="H317" s="1952"/>
      <c r="I317" s="1952"/>
      <c r="J317" s="1953"/>
      <c r="K317" s="1955"/>
      <c r="L317" s="3079"/>
      <c r="M317" s="3082"/>
      <c r="N317" s="1956" t="s">
        <v>16707</v>
      </c>
      <c r="O317" s="1956" t="s">
        <v>16233</v>
      </c>
      <c r="P317" s="1955">
        <v>10.481999999999999</v>
      </c>
      <c r="Q317" s="1952" t="s">
        <v>375</v>
      </c>
      <c r="R317" s="1958">
        <v>2021</v>
      </c>
      <c r="S317" s="1952" t="s">
        <v>16424</v>
      </c>
      <c r="T317" s="1952">
        <v>1530</v>
      </c>
      <c r="U317" s="1959"/>
      <c r="V317" s="1960"/>
      <c r="W317" s="1961">
        <v>1533</v>
      </c>
      <c r="X317" s="1962">
        <f t="shared" si="5"/>
        <v>1543</v>
      </c>
    </row>
    <row r="318" spans="1:24" s="1375" customFormat="1" ht="26.25" customHeight="1">
      <c r="A318" s="1951"/>
      <c r="B318" s="2995"/>
      <c r="C318" s="2995"/>
      <c r="D318" s="1952"/>
      <c r="E318" s="1952"/>
      <c r="F318" s="1952"/>
      <c r="G318" s="1952"/>
      <c r="H318" s="1952"/>
      <c r="I318" s="1952"/>
      <c r="J318" s="1953"/>
      <c r="K318" s="1955"/>
      <c r="L318" s="3080"/>
      <c r="M318" s="3083"/>
      <c r="N318" s="1956" t="s">
        <v>16856</v>
      </c>
      <c r="O318" s="1956" t="s">
        <v>16233</v>
      </c>
      <c r="P318" s="1955">
        <v>10.481999999999999</v>
      </c>
      <c r="Q318" s="1952" t="s">
        <v>375</v>
      </c>
      <c r="R318" s="1958">
        <v>2021</v>
      </c>
      <c r="S318" s="1952" t="s">
        <v>16425</v>
      </c>
      <c r="T318" s="1952">
        <v>1530</v>
      </c>
      <c r="U318" s="1959"/>
      <c r="V318" s="1960"/>
      <c r="W318" s="1961">
        <v>1533</v>
      </c>
      <c r="X318" s="1962">
        <f t="shared" si="5"/>
        <v>1543</v>
      </c>
    </row>
    <row r="319" spans="1:24" s="1375" customFormat="1" ht="26.25" customHeight="1" thickBot="1">
      <c r="A319" s="2024"/>
      <c r="B319" s="2025"/>
      <c r="C319" s="2025"/>
      <c r="D319" s="1963"/>
      <c r="E319" s="1963"/>
      <c r="F319" s="1963"/>
      <c r="G319" s="1963"/>
      <c r="H319" s="1963"/>
      <c r="I319" s="1963"/>
      <c r="J319" s="1964"/>
      <c r="K319" s="1965"/>
      <c r="L319" s="1966"/>
      <c r="M319" s="2026"/>
      <c r="N319" s="1967"/>
      <c r="O319" s="1967"/>
      <c r="P319" s="1968"/>
      <c r="Q319" s="2027"/>
      <c r="R319" s="2028"/>
      <c r="S319" s="2027"/>
      <c r="T319" s="1963"/>
      <c r="U319" s="1969"/>
      <c r="V319" s="1970"/>
      <c r="W319" s="1971"/>
      <c r="X319" s="1972"/>
    </row>
    <row r="321" spans="1:24" ht="26.25" customHeight="1" thickBot="1"/>
    <row r="322" spans="1:24" ht="26.25" customHeight="1">
      <c r="A322" s="1004" t="s">
        <v>188</v>
      </c>
      <c r="B322" s="1005" t="s">
        <v>16057</v>
      </c>
      <c r="C322" s="1005" t="s">
        <v>26</v>
      </c>
      <c r="D322" s="1005" t="s">
        <v>190</v>
      </c>
      <c r="E322" s="1005" t="s">
        <v>15989</v>
      </c>
      <c r="F322" s="1005" t="s">
        <v>191</v>
      </c>
      <c r="G322" s="1005" t="s">
        <v>191</v>
      </c>
      <c r="H322" s="1485"/>
      <c r="I322" s="1005" t="s">
        <v>137</v>
      </c>
      <c r="J322" s="1475" t="s">
        <v>15661</v>
      </c>
      <c r="K322" s="1011" t="s">
        <v>15664</v>
      </c>
      <c r="L322" s="1005" t="s">
        <v>16059</v>
      </c>
      <c r="M322" s="2847" t="s">
        <v>16292</v>
      </c>
      <c r="N322" s="1011" t="s">
        <v>15994</v>
      </c>
      <c r="O322" s="1011" t="s">
        <v>15995</v>
      </c>
      <c r="P322" s="1015" t="s">
        <v>19148</v>
      </c>
      <c r="Q322" s="1005" t="s">
        <v>8501</v>
      </c>
      <c r="R322" s="1005">
        <f>IF(MID(RIGHT(S322,8),1,1)="M",2021,IF(MID(RIGHT(S322,8),1,1)="N",2022,IF(MID(RIGHT(S322,8),1,1)="P",2023,IF(MID(RIGHT(S322,8),1,1)="R",2024,IF(MID(RIGHT(S322,8),1,1)="S",1995,IF(MID(RIGHT(S322,8),1,1)="T",1996,IF(MID(RIGHT(S322,8),1,1)="V",1997,IF(MID(RIGHT(S322,8),1,1)="W",1998,IF(MID(RIGHT(S322,8),1,1)="X",1999,IF(MID(RIGHT(S322,8),1,1)="Y",2000,IF(MID(RIGHT(S322,8),1,1)="1",2001,IF(MID(RIGHT(S322,8),1,1)="2",2002,IF(MID(RIGHT(S322,8),1,1)="3",2003,IF(MID(RIGHT(S322,8),1,1)="4",2004,IF(MID(RIGHT(S322,8),1,1)="5",2005,IF(MID(RIGHT(S322,8),1,1)="6",2006,IF(MID(RIGHT(S322,8),1,1)="7",2007,IF(MID(RIGHT(S322,8),1,1)="8",2008,IF(MID(RIGHT(S322,8),1,1)="9",2009,IF(MID(RIGHT(S322,8),1,1)="A",2010,IF(MID(RIGHT(S322,8),1,1)="B",2011,IF(MID(RIGHT(S322,8),1,1)="C",2012,IF(MID(RIGHT(S322,8),1,1)="D",2013,IF(MID(RIGHT(S322,8),1,1)="E",2014,IF(MID(RIGHT(S322,8),1,1)="F",2015,IF(MID(RIGHT(S322,8),1,1)="G",2016,IF(MID(RIGHT(S322,8),1,1)="H",2017,IF(MID(RIGHT(S322,8),1,1)="J",2018,IF(MID(RIGHT(S322,8),1,1)="K",2019,IF(MID(RIGHT(S322,8),1,1)="L",2020,""))))))))))))))))))))))))))))))</f>
        <v>2013</v>
      </c>
      <c r="S322" s="1005" t="s">
        <v>16011</v>
      </c>
      <c r="T322" s="1005">
        <v>1600</v>
      </c>
      <c r="U322" s="1412">
        <v>45643</v>
      </c>
      <c r="V322" s="1412">
        <v>45739</v>
      </c>
      <c r="W322" s="1017">
        <v>4800</v>
      </c>
      <c r="X322" s="1018">
        <v>5900</v>
      </c>
    </row>
    <row r="323" spans="1:24" ht="26.25" customHeight="1">
      <c r="A323" s="1006"/>
      <c r="B323" s="1007"/>
      <c r="C323" s="320" t="s">
        <v>3121</v>
      </c>
      <c r="D323" s="1007"/>
      <c r="E323" s="1007"/>
      <c r="F323" s="1007"/>
      <c r="G323" s="1007"/>
      <c r="H323" s="1007"/>
      <c r="I323" s="1007" t="s">
        <v>194</v>
      </c>
      <c r="J323" s="1417" t="s">
        <v>15663</v>
      </c>
      <c r="K323" s="1012" t="s">
        <v>195</v>
      </c>
      <c r="L323" s="425" t="s">
        <v>3603</v>
      </c>
      <c r="M323" s="2787"/>
      <c r="N323" s="73" t="s">
        <v>2435</v>
      </c>
      <c r="O323" s="1013"/>
      <c r="P323" s="1019"/>
      <c r="Q323" s="1007" t="s">
        <v>7925</v>
      </c>
      <c r="R323" s="1007">
        <f>IF(MID(RIGHT(S323,8),1,1)="M",2021,IF(MID(RIGHT(S323,8),1,1)="N",2022,IF(MID(RIGHT(S323,8),1,1)="P",2023,IF(MID(RIGHT(S323,8),1,1)="R",2024,IF(MID(RIGHT(S323,8),1,1)="S",1995,IF(MID(RIGHT(S323,8),1,1)="T",1996,IF(MID(RIGHT(S323,8),1,1)="V",1997,IF(MID(RIGHT(S323,8),1,1)="W",1998,IF(MID(RIGHT(S323,8),1,1)="X",1999,IF(MID(RIGHT(S323,8),1,1)="Y",2000,IF(MID(RIGHT(S323,8),1,1)="1",2001,IF(MID(RIGHT(S323,8),1,1)="2",2002,IF(MID(RIGHT(S323,8),1,1)="3",2003,IF(MID(RIGHT(S323,8),1,1)="4",2004,IF(MID(RIGHT(S323,8),1,1)="5",2005,IF(MID(RIGHT(S323,8),1,1)="6",2006,IF(MID(RIGHT(S323,8),1,1)="7",2007,IF(MID(RIGHT(S323,8),1,1)="8",2008,IF(MID(RIGHT(S323,8),1,1)="9",2009,IF(MID(RIGHT(S323,8),1,1)="A",2010,IF(MID(RIGHT(S323,8),1,1)="B",2011,IF(MID(RIGHT(S323,8),1,1)="C",2012,IF(MID(RIGHT(S323,8),1,1)="D",2013,IF(MID(RIGHT(S323,8),1,1)="E",2014,IF(MID(RIGHT(S323,8),1,1)="F",2015,IF(MID(RIGHT(S323,8),1,1)="G",2016,IF(MID(RIGHT(S323,8),1,1)="H",2017,IF(MID(RIGHT(S323,8),1,1)="J",2018,IF(MID(RIGHT(S323,8),1,1)="K",2019,IF(MID(RIGHT(S323,8),1,1)="L",2020,""))))))))))))))))))))))))))))))</f>
        <v>2013</v>
      </c>
      <c r="S323" s="1007" t="s">
        <v>16012</v>
      </c>
      <c r="T323" s="1007">
        <v>1595</v>
      </c>
      <c r="U323" s="1131">
        <v>45644</v>
      </c>
      <c r="V323" s="1020">
        <v>45733</v>
      </c>
      <c r="W323" s="1021" t="s">
        <v>16592</v>
      </c>
      <c r="X323" s="1022"/>
    </row>
    <row r="324" spans="1:24" ht="26.25" customHeight="1">
      <c r="A324" s="1006"/>
      <c r="B324" s="1007"/>
      <c r="C324" s="1007" t="s">
        <v>12775</v>
      </c>
      <c r="D324" s="1007" t="s">
        <v>15658</v>
      </c>
      <c r="E324" s="1007"/>
      <c r="F324" s="1007"/>
      <c r="G324" s="1007"/>
      <c r="H324" s="1007"/>
      <c r="I324" s="1007"/>
      <c r="J324" s="1007"/>
      <c r="K324" s="1013" t="s">
        <v>15670</v>
      </c>
      <c r="L324" s="1007"/>
      <c r="M324" s="2787"/>
      <c r="N324" s="73" t="s">
        <v>2948</v>
      </c>
      <c r="O324" s="1013"/>
      <c r="P324" s="1019"/>
      <c r="Q324" s="1007" t="s">
        <v>15162</v>
      </c>
      <c r="R324" s="1007">
        <f>IF(MID(RIGHT(S324,8),1,1)="M",2021,IF(MID(RIGHT(S324,8),1,1)="N",2022,IF(MID(RIGHT(S324,8),1,1)="P",2023,IF(MID(RIGHT(S324,8),1,1)="R",2024,IF(MID(RIGHT(S324,8),1,1)="S",1995,IF(MID(RIGHT(S324,8),1,1)="T",1996,IF(MID(RIGHT(S324,8),1,1)="V",1997,IF(MID(RIGHT(S324,8),1,1)="W",1998,IF(MID(RIGHT(S324,8),1,1)="X",1999,IF(MID(RIGHT(S324,8),1,1)="Y",2000,IF(MID(RIGHT(S324,8),1,1)="1",2001,IF(MID(RIGHT(S324,8),1,1)="2",2002,IF(MID(RIGHT(S324,8),1,1)="3",2003,IF(MID(RIGHT(S324,8),1,1)="4",2004,IF(MID(RIGHT(S324,8),1,1)="5",2005,IF(MID(RIGHT(S324,8),1,1)="6",2006,IF(MID(RIGHT(S324,8),1,1)="7",2007,IF(MID(RIGHT(S324,8),1,1)="8",2008,IF(MID(RIGHT(S324,8),1,1)="9",2009,IF(MID(RIGHT(S324,8),1,1)="A",2010,IF(MID(RIGHT(S324,8),1,1)="B",2011,IF(MID(RIGHT(S324,8),1,1)="C",2012,IF(MID(RIGHT(S324,8),1,1)="D",2013,IF(MID(RIGHT(S324,8),1,1)="E",2014,IF(MID(RIGHT(S324,8),1,1)="F",2015,IF(MID(RIGHT(S324,8),1,1)="G",2016,IF(MID(RIGHT(S324,8),1,1)="H",2017,IF(MID(RIGHT(S324,8),1,1)="J",2018,IF(MID(RIGHT(S324,8),1,1)="K",2019,IF(MID(RIGHT(S324,8),1,1)="L",2020,""))))))))))))))))))))))))))))))</f>
        <v>2013</v>
      </c>
      <c r="S324" s="1007" t="s">
        <v>16013</v>
      </c>
      <c r="T324" s="1007">
        <v>1520</v>
      </c>
      <c r="U324" s="1023">
        <v>45646</v>
      </c>
      <c r="V324" s="1020">
        <v>45747</v>
      </c>
      <c r="W324" s="1021"/>
      <c r="X324" s="1022"/>
    </row>
    <row r="325" spans="1:24" ht="26.25" customHeight="1">
      <c r="A325" s="1006"/>
      <c r="B325" s="1007"/>
      <c r="C325" s="1007" t="s">
        <v>12777</v>
      </c>
      <c r="D325" s="1007" t="s">
        <v>191</v>
      </c>
      <c r="E325" s="1007"/>
      <c r="F325" s="1007"/>
      <c r="G325" s="1007"/>
      <c r="H325" s="1007"/>
      <c r="I325" s="1007"/>
      <c r="J325" s="1007" t="s">
        <v>15681</v>
      </c>
      <c r="K325" s="1013" t="s">
        <v>15665</v>
      </c>
      <c r="L325" s="1007"/>
      <c r="M325" s="2786"/>
      <c r="N325" s="73" t="s">
        <v>11765</v>
      </c>
      <c r="O325" s="1013" t="s">
        <v>15492</v>
      </c>
      <c r="P325" s="1019"/>
      <c r="Q325" s="1007" t="s">
        <v>11408</v>
      </c>
      <c r="R325" s="1007">
        <f>IF(MID(RIGHT(S325,8),1,1)="M",2021,IF(MID(RIGHT(S325,8),1,1)="N",2022,IF(MID(RIGHT(S325,8),1,1)="P",2023,IF(MID(RIGHT(S325,8),1,1)="R",2024,IF(MID(RIGHT(S325,8),1,1)="S",1995,IF(MID(RIGHT(S325,8),1,1)="T",1996,IF(MID(RIGHT(S325,8),1,1)="V",1997,IF(MID(RIGHT(S325,8),1,1)="W",1998,IF(MID(RIGHT(S325,8),1,1)="X",1999,IF(MID(RIGHT(S325,8),1,1)="Y",2000,IF(MID(RIGHT(S325,8),1,1)="1",2001,IF(MID(RIGHT(S325,8),1,1)="2",2002,IF(MID(RIGHT(S325,8),1,1)="3",2003,IF(MID(RIGHT(S325,8),1,1)="4",2004,IF(MID(RIGHT(S325,8),1,1)="5",2005,IF(MID(RIGHT(S325,8),1,1)="6",2006,IF(MID(RIGHT(S325,8),1,1)="7",2007,IF(MID(RIGHT(S325,8),1,1)="8",2008,IF(MID(RIGHT(S325,8),1,1)="9",2009,IF(MID(RIGHT(S325,8),1,1)="A",2010,IF(MID(RIGHT(S325,8),1,1)="B",2011,IF(MID(RIGHT(S325,8),1,1)="C",2012,IF(MID(RIGHT(S325,8),1,1)="D",2013,IF(MID(RIGHT(S325,8),1,1)="E",2014,IF(MID(RIGHT(S325,8),1,1)="F",2015,IF(MID(RIGHT(S325,8),1,1)="G",2016,IF(MID(RIGHT(S325,8),1,1)="H",2017,IF(MID(RIGHT(S325,8),1,1)="J",2018,IF(MID(RIGHT(S325,8),1,1)="K",2019,IF(MID(RIGHT(S325,8),1,1)="L",2020,""))))))))))))))))))))))))))))))</f>
        <v>2015</v>
      </c>
      <c r="S325" s="1007" t="s">
        <v>16014</v>
      </c>
      <c r="T325" s="1007">
        <v>1600</v>
      </c>
      <c r="U325" s="1023"/>
      <c r="V325" s="1020">
        <v>45739</v>
      </c>
      <c r="W325" s="1021"/>
      <c r="X325" s="1022"/>
    </row>
    <row r="326" spans="1:24" ht="26.25" customHeight="1">
      <c r="A326" s="1006"/>
      <c r="B326" s="1007"/>
      <c r="C326" s="1007" t="s">
        <v>14286</v>
      </c>
      <c r="D326" s="1007" t="s">
        <v>191</v>
      </c>
      <c r="E326" s="1007"/>
      <c r="F326" s="1007"/>
      <c r="G326" s="1007"/>
      <c r="H326" s="1007"/>
      <c r="I326" s="1007"/>
      <c r="J326" s="1007"/>
      <c r="K326" s="1013"/>
      <c r="L326" s="1007"/>
      <c r="M326" s="1007"/>
      <c r="N326" s="1013"/>
      <c r="O326" s="1013"/>
      <c r="P326" s="1019"/>
      <c r="Q326" s="1007"/>
      <c r="R326" s="1007"/>
      <c r="S326" s="1024" t="s">
        <v>189</v>
      </c>
      <c r="T326" s="1024">
        <v>3720</v>
      </c>
      <c r="U326" s="1020"/>
      <c r="V326" s="1020">
        <v>45742</v>
      </c>
      <c r="W326" s="1021"/>
      <c r="X326" s="1022"/>
    </row>
    <row r="327" spans="1:24" ht="26.25" customHeight="1">
      <c r="A327" s="1006"/>
      <c r="B327" s="1007"/>
      <c r="C327" s="1007" t="s">
        <v>10098</v>
      </c>
      <c r="D327" s="1007" t="s">
        <v>191</v>
      </c>
      <c r="E327" s="1007"/>
      <c r="F327" s="1007"/>
      <c r="G327" s="1007"/>
      <c r="H327" s="1007"/>
      <c r="I327" s="1007"/>
      <c r="J327" s="1007"/>
      <c r="K327" s="1013"/>
      <c r="L327" s="1007"/>
      <c r="M327" s="2559" t="s">
        <v>8710</v>
      </c>
      <c r="N327" s="2560"/>
      <c r="O327" s="2560"/>
      <c r="P327" s="2561"/>
      <c r="Q327" s="1007"/>
      <c r="R327" s="1007"/>
      <c r="S327" s="1024" t="s">
        <v>2472</v>
      </c>
      <c r="T327" s="1024">
        <f>SUM(T322:T326)</f>
        <v>10035</v>
      </c>
      <c r="U327" s="1020"/>
      <c r="V327" s="1020">
        <v>45756</v>
      </c>
      <c r="W327" s="1021"/>
      <c r="X327" s="1022"/>
    </row>
    <row r="328" spans="1:24" ht="26.25" customHeight="1" thickBot="1">
      <c r="A328" s="1008"/>
      <c r="B328" s="1009"/>
      <c r="C328" s="1009" t="s">
        <v>10099</v>
      </c>
      <c r="D328" s="1009" t="s">
        <v>4036</v>
      </c>
      <c r="E328" s="1009"/>
      <c r="F328" s="1009"/>
      <c r="G328" s="1009"/>
      <c r="H328" s="1009"/>
      <c r="I328" s="1009"/>
      <c r="J328" s="1009"/>
      <c r="K328" s="611" t="s">
        <v>15662</v>
      </c>
      <c r="L328" s="1009"/>
      <c r="M328" s="1009"/>
      <c r="N328" s="1014"/>
      <c r="O328" s="1014"/>
      <c r="P328" s="1025"/>
      <c r="Q328" s="1009"/>
      <c r="R328" s="1009"/>
      <c r="S328" s="1025"/>
      <c r="T328" s="1025"/>
      <c r="U328" s="1027"/>
      <c r="V328" s="1028">
        <v>45766</v>
      </c>
      <c r="W328" s="1029"/>
      <c r="X328" s="1030"/>
    </row>
    <row r="330" spans="1:24" ht="26.25" customHeight="1" thickBot="1"/>
    <row r="331" spans="1:24" ht="26.25" customHeight="1">
      <c r="A331" s="1904" t="s">
        <v>188</v>
      </c>
      <c r="B331" s="1905" t="s">
        <v>16175</v>
      </c>
      <c r="C331" s="1905" t="s">
        <v>825</v>
      </c>
      <c r="D331" s="1905" t="s">
        <v>198</v>
      </c>
      <c r="E331" s="1905" t="s">
        <v>16300</v>
      </c>
      <c r="F331" s="1905" t="s">
        <v>191</v>
      </c>
      <c r="G331" s="1905" t="s">
        <v>191</v>
      </c>
      <c r="H331" s="1905" t="s">
        <v>191</v>
      </c>
      <c r="I331" s="1905" t="s">
        <v>15809</v>
      </c>
      <c r="J331" s="1906" t="s">
        <v>15857</v>
      </c>
      <c r="K331" s="1907" t="s">
        <v>15988</v>
      </c>
      <c r="L331" s="1908" t="s">
        <v>16172</v>
      </c>
      <c r="M331" s="1909" t="s">
        <v>16377</v>
      </c>
      <c r="N331" s="1905" t="s">
        <v>16316</v>
      </c>
      <c r="O331" s="1909" t="s">
        <v>16301</v>
      </c>
      <c r="P331" s="2088" t="s">
        <v>17113</v>
      </c>
      <c r="Q331" s="1905" t="s">
        <v>636</v>
      </c>
      <c r="R331" s="1905">
        <f>IF(MID(RIGHT(S331,8),1,1)="M",2021,IF(MID(RIGHT(S331,8),1,1)="N",2022,IF(MID(RIGHT(S331,8),1,1)="P",2023,IF(MID(RIGHT(S331,8),1,1)="R",2024,IF(MID(RIGHT(S331,8),1,1)="S",1995,IF(MID(RIGHT(S331,8),1,1)="T",1996,IF(MID(RIGHT(S331,8),1,1)="V",1997,IF(MID(RIGHT(S331,8),1,1)="W",1998,IF(MID(RIGHT(S331,8),1,1)="X",1999,IF(MID(RIGHT(S331,8),1,1)="Y",2000,IF(MID(RIGHT(S331,8),1,1)="1",2001,IF(MID(RIGHT(S331,8),1,1)="2",2002,IF(MID(RIGHT(S331,8),1,1)="3",2003,IF(MID(RIGHT(S331,8),1,1)="4",2004,IF(MID(RIGHT(S331,8),1,1)="5",2005,IF(MID(RIGHT(S331,8),1,1)="6",2006,IF(MID(RIGHT(S331,8),1,1)="7",2007,IF(MID(RIGHT(S331,8),1,1)="8",2008,IF(MID(RIGHT(S331,8),1,1)="9",2009,IF(MID(RIGHT(S331,8),1,1)="A",2010,IF(MID(RIGHT(S331,8),1,1)="B",2011,IF(MID(RIGHT(S331,8),1,1)="C",2012,IF(MID(RIGHT(S331,8),1,1)="D",2013,IF(MID(RIGHT(S331,8),1,1)="E",2014,IF(MID(RIGHT(S331,8),1,1)="F",2015,IF(MID(RIGHT(S331,8),1,1)="G",2016,IF(MID(RIGHT(S331,8),1,1)="H",2017,IF(MID(RIGHT(S331,8),1,1)="J",2018,IF(MID(RIGHT(S331,8),1,1)="K",2019,IF(MID(RIGHT(S331,8),1,1)="L",2020,""))))))))))))))))))))))))))))))</f>
        <v>2022</v>
      </c>
      <c r="S331" s="1905" t="s">
        <v>16173</v>
      </c>
      <c r="T331" s="1905">
        <v>1800</v>
      </c>
      <c r="U331" s="1910">
        <v>45644</v>
      </c>
      <c r="V331" s="1910">
        <v>45673</v>
      </c>
      <c r="W331" s="1911">
        <v>3900</v>
      </c>
      <c r="X331" s="1912">
        <v>4800</v>
      </c>
    </row>
    <row r="332" spans="1:24" ht="26.25" customHeight="1">
      <c r="A332" s="1913"/>
      <c r="B332" s="1914"/>
      <c r="C332" s="320" t="s">
        <v>15428</v>
      </c>
      <c r="D332" s="1914"/>
      <c r="E332" s="1916"/>
      <c r="F332" s="1914"/>
      <c r="G332" s="1914"/>
      <c r="H332" s="1914"/>
      <c r="I332" s="1914" t="s">
        <v>2578</v>
      </c>
      <c r="J332" s="412" t="s">
        <v>15998</v>
      </c>
      <c r="K332" s="1917" t="s">
        <v>16015</v>
      </c>
      <c r="L332" s="427" t="s">
        <v>3603</v>
      </c>
      <c r="M332" s="1918"/>
      <c r="N332" s="73" t="s">
        <v>16625</v>
      </c>
      <c r="O332" s="1918" t="s">
        <v>16626</v>
      </c>
      <c r="P332" s="2076" t="s">
        <v>17114</v>
      </c>
      <c r="Q332" s="1914" t="s">
        <v>15917</v>
      </c>
      <c r="R332" s="1914">
        <f>IF(MID(RIGHT(S332,8),1,1)="M",2021,IF(MID(RIGHT(S332,8),1,1)="N",2022,IF(MID(RIGHT(S332,8),1,1)="P",2023,IF(MID(RIGHT(S332,8),1,1)="R",2024,IF(MID(RIGHT(S332,8),1,1)="S",1995,IF(MID(RIGHT(S332,8),1,1)="T",1996,IF(MID(RIGHT(S332,8),1,1)="V",1997,IF(MID(RIGHT(S332,8),1,1)="W",1998,IF(MID(RIGHT(S332,8),1,1)="X",1999,IF(MID(RIGHT(S332,8),1,1)="Y",2000,IF(MID(RIGHT(S332,8),1,1)="1",2001,IF(MID(RIGHT(S332,8),1,1)="2",2002,IF(MID(RIGHT(S332,8),1,1)="3",2003,IF(MID(RIGHT(S332,8),1,1)="4",2004,IF(MID(RIGHT(S332,8),1,1)="5",2005,IF(MID(RIGHT(S332,8),1,1)="6",2006,IF(MID(RIGHT(S332,8),1,1)="7",2007,IF(MID(RIGHT(S332,8),1,1)="8",2008,IF(MID(RIGHT(S332,8),1,1)="9",2009,IF(MID(RIGHT(S332,8),1,1)="A",2010,IF(MID(RIGHT(S332,8),1,1)="B",2011,IF(MID(RIGHT(S332,8),1,1)="C",2012,IF(MID(RIGHT(S332,8),1,1)="D",2013,IF(MID(RIGHT(S332,8),1,1)="E",2014,IF(MID(RIGHT(S332,8),1,1)="F",2015,IF(MID(RIGHT(S332,8),1,1)="G",2016,IF(MID(RIGHT(S332,8),1,1)="H",2017,IF(MID(RIGHT(S332,8),1,1)="J",2018,IF(MID(RIGHT(S332,8),1,1)="K",2019,IF(MID(RIGHT(S332,8),1,1)="L",2020,""))))))))))))))))))))))))))))))</f>
        <v>2022</v>
      </c>
      <c r="S332" s="1919" t="s">
        <v>16174</v>
      </c>
      <c r="T332" s="1914">
        <v>1750</v>
      </c>
      <c r="U332" s="1920">
        <v>45645</v>
      </c>
      <c r="V332" s="1921">
        <v>45678</v>
      </c>
      <c r="W332" s="1922" t="s">
        <v>16505</v>
      </c>
      <c r="X332" s="1923"/>
    </row>
    <row r="333" spans="1:24" ht="26.25" customHeight="1">
      <c r="A333" s="1913"/>
      <c r="B333" s="1914"/>
      <c r="C333" s="1914" t="s">
        <v>16177</v>
      </c>
      <c r="D333" s="1914" t="s">
        <v>4036</v>
      </c>
      <c r="E333" s="1914"/>
      <c r="F333" s="1914"/>
      <c r="G333" s="1914"/>
      <c r="H333" s="1914"/>
      <c r="I333" s="1914" t="s">
        <v>15823</v>
      </c>
      <c r="J333" s="1941" t="s">
        <v>15859</v>
      </c>
      <c r="K333" s="1925" t="s">
        <v>16016</v>
      </c>
      <c r="L333" s="1918"/>
      <c r="M333" s="1918"/>
      <c r="N333" s="73" t="s">
        <v>3907</v>
      </c>
      <c r="O333" s="1918"/>
      <c r="P333" s="1918"/>
      <c r="Q333" s="1914"/>
      <c r="R333" s="1914"/>
      <c r="S333" s="1919" t="s">
        <v>16106</v>
      </c>
      <c r="T333" s="3002">
        <v>10670</v>
      </c>
      <c r="U333" s="1921">
        <v>45646</v>
      </c>
      <c r="V333" s="1921"/>
      <c r="W333" s="1922"/>
      <c r="X333" s="1926"/>
    </row>
    <row r="334" spans="1:24" ht="26.25" customHeight="1">
      <c r="A334" s="1913"/>
      <c r="B334" s="1914"/>
      <c r="C334" s="1941" t="s">
        <v>12777</v>
      </c>
      <c r="D334" s="1914" t="s">
        <v>4036</v>
      </c>
      <c r="E334" s="1914"/>
      <c r="F334" s="1914"/>
      <c r="G334" s="1914"/>
      <c r="H334" s="1914"/>
      <c r="I334" s="1914"/>
      <c r="J334" s="1941" t="s">
        <v>15860</v>
      </c>
      <c r="K334" s="1925" t="s">
        <v>8972</v>
      </c>
      <c r="L334" s="1918"/>
      <c r="M334" s="1918" t="s">
        <v>16315</v>
      </c>
      <c r="N334" s="73" t="s">
        <v>12674</v>
      </c>
      <c r="O334" s="1918"/>
      <c r="P334" s="1918"/>
      <c r="Q334" s="1914"/>
      <c r="R334" s="1914" t="str">
        <f>IF(MID(RIGHT(S334,8),1,1)="M",2021,IF(MID(RIGHT(S334,8),1,1)="N",2022,IF(MID(RIGHT(S334,8),1,1)="P",2023,IF(MID(RIGHT(S334,8),1,1)="R",1994,IF(MID(RIGHT(S334,8),1,1)="S",1995,IF(MID(RIGHT(S334,8),1,1)="T",1996,IF(MID(RIGHT(S334,8),1,1)="V",1997,IF(MID(RIGHT(S334,8),1,1)="W",1998,IF(MID(RIGHT(S334,8),1,1)="X",1999,IF(MID(RIGHT(S334,8),1,1)="Y",2000,IF(MID(RIGHT(S334,8),1,1)="1",2001,IF(MID(RIGHT(S334,8),1,1)="2",2002,IF(MID(RIGHT(S334,8),1,1)="3",2003,IF(MID(RIGHT(S334,8),1,1)="4",2004,IF(MID(RIGHT(S334,8),1,1)="5",2005,IF(MID(RIGHT(S334,8),1,1)="6",2006,IF(MID(RIGHT(S334,8),1,1)="7",2007,IF(MID(RIGHT(S334,8),1,1)="8",2008,IF(MID(RIGHT(S334,8),1,1)="9",2009,IF(MID(RIGHT(S334,8),1,1)="A",2010,IF(MID(RIGHT(S334,8),1,1)="B",2011,IF(MID(RIGHT(S334,8),1,1)="C",2012,IF(MID(RIGHT(S334,8),1,1)="D",2013,IF(MID(RIGHT(S334,8),1,1)="E",2014,IF(MID(RIGHT(S334,8),1,1)="F",2015,IF(MID(RIGHT(S334,8),1,1)="G",2016,IF(MID(RIGHT(S334,8),1,1)="H",2017,IF(MID(RIGHT(S334,8),1,1)="J",2018,IF(MID(RIGHT(S334,8),1,1)="K",2019,IF(MID(RIGHT(S334,8),1,1)="L",2020,""))))))))))))))))))))))))))))))</f>
        <v/>
      </c>
      <c r="S334" s="1919" t="s">
        <v>16107</v>
      </c>
      <c r="T334" s="3003"/>
      <c r="U334" s="1920"/>
      <c r="V334" s="1921"/>
      <c r="W334" s="1922"/>
      <c r="X334" s="1926"/>
    </row>
    <row r="335" spans="1:24" ht="26.25" customHeight="1">
      <c r="A335" s="1913"/>
      <c r="B335" s="1914"/>
      <c r="C335" s="1914" t="s">
        <v>14286</v>
      </c>
      <c r="D335" s="1914" t="s">
        <v>4036</v>
      </c>
      <c r="E335" s="1914"/>
      <c r="F335" s="1914"/>
      <c r="G335" s="1914"/>
      <c r="H335" s="1914"/>
      <c r="I335" s="1914"/>
      <c r="J335" s="1914"/>
      <c r="K335" s="1925"/>
      <c r="L335" s="1918"/>
      <c r="M335" s="1918"/>
      <c r="N335" s="1914"/>
      <c r="O335" s="1918"/>
      <c r="P335" s="1918"/>
      <c r="Q335" s="1914"/>
      <c r="R335" s="1914" t="str">
        <f>IF(MID(RIGHT(S335,8),1,1)="M",2021,IF(MID(RIGHT(S335,8),1,1)="N",2022,IF(MID(RIGHT(S335,8),1,1)="P",2023,IF(MID(RIGHT(S335,8),1,1)="R",1994,IF(MID(RIGHT(S335,8),1,1)="S",1995,IF(MID(RIGHT(S335,8),1,1)="T",1996,IF(MID(RIGHT(S335,8),1,1)="V",1997,IF(MID(RIGHT(S335,8),1,1)="W",1998,IF(MID(RIGHT(S335,8),1,1)="X",1999,IF(MID(RIGHT(S335,8),1,1)="Y",2000,IF(MID(RIGHT(S335,8),1,1)="1",2001,IF(MID(RIGHT(S335,8),1,1)="2",2002,IF(MID(RIGHT(S335,8),1,1)="3",2003,IF(MID(RIGHT(S335,8),1,1)="4",2004,IF(MID(RIGHT(S335,8),1,1)="5",2005,IF(MID(RIGHT(S335,8),1,1)="6",2006,IF(MID(RIGHT(S335,8),1,1)="7",2007,IF(MID(RIGHT(S335,8),1,1)="8",2008,IF(MID(RIGHT(S335,8),1,1)="9",2009,IF(MID(RIGHT(S335,8),1,1)="A",2010,IF(MID(RIGHT(S335,8),1,1)="B",2011,IF(MID(RIGHT(S335,8),1,1)="C",2012,IF(MID(RIGHT(S335,8),1,1)="D",2013,IF(MID(RIGHT(S335,8),1,1)="E",2014,IF(MID(RIGHT(S335,8),1,1)="F",2015,IF(MID(RIGHT(S335,8),1,1)="G",2016,IF(MID(RIGHT(S335,8),1,1)="H",2017,IF(MID(RIGHT(S335,8),1,1)="J",2018,IF(MID(RIGHT(S335,8),1,1)="K",2019,IF(MID(RIGHT(S335,8),1,1)="L",2020,""))))))))))))))))))))))))))))))</f>
        <v/>
      </c>
      <c r="S335" s="1919"/>
      <c r="T335" s="1914"/>
      <c r="U335" s="1920"/>
      <c r="V335" s="1921"/>
      <c r="W335" s="1928"/>
      <c r="X335" s="1926"/>
    </row>
    <row r="336" spans="1:24" ht="26.25" customHeight="1">
      <c r="A336" s="1913"/>
      <c r="B336" s="1914"/>
      <c r="C336" s="1914" t="s">
        <v>10098</v>
      </c>
      <c r="D336" s="1914" t="s">
        <v>4036</v>
      </c>
      <c r="E336" s="1914"/>
      <c r="F336" s="1914"/>
      <c r="G336" s="1914"/>
      <c r="H336" s="1914"/>
      <c r="I336" s="1914" t="s">
        <v>16327</v>
      </c>
      <c r="J336" s="1914" t="s">
        <v>16176</v>
      </c>
      <c r="K336" s="1925"/>
      <c r="L336" s="1918"/>
      <c r="M336" s="1918"/>
      <c r="N336" s="1914"/>
      <c r="O336" s="1918"/>
      <c r="P336" s="1918"/>
      <c r="Q336" s="1914"/>
      <c r="R336" s="1914"/>
      <c r="S336" s="2022" t="s">
        <v>16017</v>
      </c>
      <c r="T336" s="1916">
        <v>3700</v>
      </c>
      <c r="U336" s="1920"/>
      <c r="V336" s="1921"/>
      <c r="W336" s="1928"/>
      <c r="X336" s="1926"/>
    </row>
    <row r="337" spans="1:24" ht="26.25" customHeight="1">
      <c r="A337" s="1913"/>
      <c r="B337" s="1914"/>
      <c r="C337" s="1914" t="s">
        <v>10099</v>
      </c>
      <c r="D337" s="1914" t="s">
        <v>4036</v>
      </c>
      <c r="E337" s="1914"/>
      <c r="F337" s="1914"/>
      <c r="G337" s="1914"/>
      <c r="H337" s="1914"/>
      <c r="I337" s="1914"/>
      <c r="J337" s="1914"/>
      <c r="K337" s="1925"/>
      <c r="L337" s="1918"/>
      <c r="M337" s="1918"/>
      <c r="N337" s="1914"/>
      <c r="O337" s="1918"/>
      <c r="P337" s="1918"/>
      <c r="Q337" s="1914"/>
      <c r="R337" s="1914"/>
      <c r="S337" s="1916" t="s">
        <v>2472</v>
      </c>
      <c r="T337" s="1916">
        <f>SUM(T331:T336)</f>
        <v>17920</v>
      </c>
      <c r="U337" s="1920"/>
      <c r="V337" s="1921"/>
      <c r="W337" s="1928"/>
      <c r="X337" s="1926"/>
    </row>
    <row r="338" spans="1:24" ht="26.25" customHeight="1" thickBot="1">
      <c r="A338" s="1930"/>
      <c r="B338" s="1931"/>
      <c r="C338" s="1931" t="s">
        <v>16178</v>
      </c>
      <c r="D338" s="1931" t="s">
        <v>4036</v>
      </c>
      <c r="E338" s="1931"/>
      <c r="F338" s="1931"/>
      <c r="G338" s="1931"/>
      <c r="H338" s="1931"/>
      <c r="I338" s="1931"/>
      <c r="J338" s="1931"/>
      <c r="K338" s="611" t="s">
        <v>16088</v>
      </c>
      <c r="L338" s="1933"/>
      <c r="M338" s="1933"/>
      <c r="N338" s="1931"/>
      <c r="O338" s="1933"/>
      <c r="P338" s="1933"/>
      <c r="Q338" s="1931"/>
      <c r="R338" s="1934"/>
      <c r="S338" s="1934" t="s">
        <v>11626</v>
      </c>
      <c r="T338" s="1934">
        <v>14220</v>
      </c>
      <c r="U338" s="1935"/>
      <c r="V338" s="1936"/>
      <c r="W338" s="1937"/>
      <c r="X338" s="1938"/>
    </row>
    <row r="339" spans="1:24" ht="26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51"/>
      <c r="L339" s="4"/>
      <c r="M339" s="4"/>
      <c r="N339" s="451"/>
      <c r="O339" s="451"/>
      <c r="P339" s="452"/>
      <c r="Q339" s="4"/>
      <c r="R339" s="4"/>
      <c r="S339" s="4"/>
      <c r="T339" s="4"/>
      <c r="U339" s="453"/>
      <c r="V339" s="454"/>
      <c r="W339" s="455"/>
      <c r="X339" s="455"/>
    </row>
    <row r="340" spans="1:24" ht="26.25" customHeight="1" thickBot="1"/>
    <row r="341" spans="1:24" ht="26.25" customHeight="1">
      <c r="A341" s="874" t="s">
        <v>188</v>
      </c>
      <c r="B341" s="875" t="s">
        <v>16057</v>
      </c>
      <c r="C341" s="875" t="s">
        <v>15059</v>
      </c>
      <c r="D341" s="875" t="s">
        <v>190</v>
      </c>
      <c r="E341" s="875" t="s">
        <v>15989</v>
      </c>
      <c r="F341" s="875" t="s">
        <v>191</v>
      </c>
      <c r="G341" s="875" t="s">
        <v>191</v>
      </c>
      <c r="H341" s="1478"/>
      <c r="I341" s="875" t="s">
        <v>10574</v>
      </c>
      <c r="J341" s="875" t="s">
        <v>15752</v>
      </c>
      <c r="K341" s="876" t="s">
        <v>15609</v>
      </c>
      <c r="L341" s="875" t="s">
        <v>16242</v>
      </c>
      <c r="M341" s="2922" t="s">
        <v>16009</v>
      </c>
      <c r="N341" s="876" t="s">
        <v>16287</v>
      </c>
      <c r="O341" s="876" t="s">
        <v>16288</v>
      </c>
      <c r="P341" s="1805" t="s">
        <v>16639</v>
      </c>
      <c r="Q341" s="875" t="s">
        <v>375</v>
      </c>
      <c r="R341" s="875">
        <f>IF(MID(RIGHT(S341,8),1,1)="M",2021,IF(MID(RIGHT(S341,8),1,1)="N",2022,IF(MID(RIGHT(S341,8),1,1)="P",2023,IF(MID(RIGHT(S341,8),1,1)="R",2024,IF(MID(RIGHT(S341,8),1,1)="S",1995,IF(MID(RIGHT(S341,8),1,1)="T",1996,IF(MID(RIGHT(S341,8),1,1)="V",1997,IF(MID(RIGHT(S341,8),1,1)="W",1998,IF(MID(RIGHT(S341,8),1,1)="X",1999,IF(MID(RIGHT(S341,8),1,1)="Y",2000,IF(MID(RIGHT(S341,8),1,1)="1",2001,IF(MID(RIGHT(S341,8),1,1)="2",2002,IF(MID(RIGHT(S341,8),1,1)="3",2003,IF(MID(RIGHT(S341,8),1,1)="4",2004,IF(MID(RIGHT(S341,8),1,1)="5",2005,IF(MID(RIGHT(S341,8),1,1)="6",2006,IF(MID(RIGHT(S341,8),1,1)="7",2007,IF(MID(RIGHT(S341,8),1,1)="8",2008,IF(MID(RIGHT(S341,8),1,1)="9",2009,IF(MID(RIGHT(S341,8),1,1)="A",2010,IF(MID(RIGHT(S341,8),1,1)="B",2011,IF(MID(RIGHT(S341,8),1,1)="C",2012,IF(MID(RIGHT(S341,8),1,1)="D",2013,IF(MID(RIGHT(S341,8),1,1)="E",2014,IF(MID(RIGHT(S341,8),1,1)="F",2015,IF(MID(RIGHT(S341,8),1,1)="G",2016,IF(MID(RIGHT(S341,8),1,1)="H",2017,IF(MID(RIGHT(S341,8),1,1)="J",2018,IF(MID(RIGHT(S341,8),1,1)="K",2019,IF(MID(RIGHT(S341,8),1,1)="L",2020,""))))))))))))))))))))))))))))))</f>
        <v>2021</v>
      </c>
      <c r="S341" s="875" t="s">
        <v>16005</v>
      </c>
      <c r="T341" s="875">
        <v>1530</v>
      </c>
      <c r="U341" s="878">
        <v>45643</v>
      </c>
      <c r="V341" s="878">
        <v>45670</v>
      </c>
      <c r="W341" s="879">
        <v>1400</v>
      </c>
      <c r="X341" s="880">
        <v>2000</v>
      </c>
    </row>
    <row r="342" spans="1:24" ht="26.25" customHeight="1">
      <c r="A342" s="1759"/>
      <c r="B342" s="1755"/>
      <c r="C342" s="320" t="s">
        <v>15239</v>
      </c>
      <c r="D342" s="1755"/>
      <c r="E342" s="1755"/>
      <c r="F342" s="1755"/>
      <c r="G342" s="1755"/>
      <c r="H342" s="1755"/>
      <c r="I342" s="1755" t="s">
        <v>3598</v>
      </c>
      <c r="J342" s="412" t="s">
        <v>15751</v>
      </c>
      <c r="K342" s="884" t="s">
        <v>211</v>
      </c>
      <c r="L342" s="427" t="s">
        <v>3603</v>
      </c>
      <c r="M342" s="2924"/>
      <c r="N342" s="73" t="s">
        <v>2435</v>
      </c>
      <c r="O342" s="882"/>
      <c r="P342" s="1760"/>
      <c r="Q342" s="882" t="s">
        <v>375</v>
      </c>
      <c r="R342" s="882">
        <f>IF(MID(RIGHT(S342,8),1,1)="M",2021,IF(MID(RIGHT(S342,8),1,1)="N",2022,IF(MID(RIGHT(S342,8),1,1)="P",2023,IF(MID(RIGHT(S342,8),1,1)="R",2024,IF(MID(RIGHT(S342,8),1,1)="S",1995,IF(MID(RIGHT(S342,8),1,1)="T",1996,IF(MID(RIGHT(S342,8),1,1)="V",1997,IF(MID(RIGHT(S342,8),1,1)="W",1998,IF(MID(RIGHT(S342,8),1,1)="X",1999,IF(MID(RIGHT(S342,8),1,1)="Y",2000,IF(MID(RIGHT(S342,8),1,1)="1",2001,IF(MID(RIGHT(S342,8),1,1)="2",2002,IF(MID(RIGHT(S342,8),1,1)="3",2003,IF(MID(RIGHT(S342,8),1,1)="4",2004,IF(MID(RIGHT(S342,8),1,1)="5",2005,IF(MID(RIGHT(S342,8),1,1)="6",2006,IF(MID(RIGHT(S342,8),1,1)="7",2007,IF(MID(RIGHT(S342,8),1,1)="8",2008,IF(MID(RIGHT(S342,8),1,1)="9",2009,IF(MID(RIGHT(S342,8),1,1)="A",2010,IF(MID(RIGHT(S342,8),1,1)="B",2011,IF(MID(RIGHT(S342,8),1,1)="C",2012,IF(MID(RIGHT(S342,8),1,1)="D",2013,IF(MID(RIGHT(S342,8),1,1)="E",2014,IF(MID(RIGHT(S342,8),1,1)="F",2015,IF(MID(RIGHT(S342,8),1,1)="G",2016,IF(MID(RIGHT(S342,8),1,1)="H",2017,IF(MID(RIGHT(S342,8),1,1)="J",2018,IF(MID(RIGHT(S342,8),1,1)="K",2019,IF(MID(RIGHT(S342,8),1,1)="L",2020,""))))))))))))))))))))))))))))))</f>
        <v>2021</v>
      </c>
      <c r="S342" s="882" t="s">
        <v>16006</v>
      </c>
      <c r="T342" s="882">
        <v>1530</v>
      </c>
      <c r="U342" s="891">
        <v>45644</v>
      </c>
      <c r="V342" s="1761">
        <v>45680</v>
      </c>
      <c r="W342" s="1762" t="s">
        <v>16622</v>
      </c>
      <c r="X342" s="888"/>
    </row>
    <row r="343" spans="1:24" ht="26.25" customHeight="1">
      <c r="A343" s="881"/>
      <c r="B343" s="882"/>
      <c r="C343" s="882" t="s">
        <v>12775</v>
      </c>
      <c r="D343" s="882" t="s">
        <v>15746</v>
      </c>
      <c r="E343" s="882"/>
      <c r="F343" s="882"/>
      <c r="G343" s="882"/>
      <c r="H343" s="882"/>
      <c r="I343" s="882" t="s">
        <v>15067</v>
      </c>
      <c r="J343" s="882"/>
      <c r="K343" s="889" t="s">
        <v>9467</v>
      </c>
      <c r="L343" s="882"/>
      <c r="M343" s="3065" t="s">
        <v>16010</v>
      </c>
      <c r="N343" s="73" t="s">
        <v>3073</v>
      </c>
      <c r="O343" s="882" t="s">
        <v>15120</v>
      </c>
      <c r="P343" s="882"/>
      <c r="Q343" s="882" t="s">
        <v>375</v>
      </c>
      <c r="R343" s="882">
        <f>IF(MID(RIGHT(S343,8),1,1)="M",2021,IF(MID(RIGHT(S343,8),1,1)="N",2022,IF(MID(RIGHT(S343,8),1,1)="P",2023,IF(MID(RIGHT(S343,8),1,1)="R",2024,IF(MID(RIGHT(S343,8),1,1)="S",1995,IF(MID(RIGHT(S343,8),1,1)="T",1996,IF(MID(RIGHT(S343,8),1,1)="V",1997,IF(MID(RIGHT(S343,8),1,1)="W",1998,IF(MID(RIGHT(S343,8),1,1)="X",1999,IF(MID(RIGHT(S343,8),1,1)="Y",2000,IF(MID(RIGHT(S343,8),1,1)="1",2001,IF(MID(RIGHT(S343,8),1,1)="2",2002,IF(MID(RIGHT(S343,8),1,1)="3",2003,IF(MID(RIGHT(S343,8),1,1)="4",2004,IF(MID(RIGHT(S343,8),1,1)="5",2005,IF(MID(RIGHT(S343,8),1,1)="6",2006,IF(MID(RIGHT(S343,8),1,1)="7",2007,IF(MID(RIGHT(S343,8),1,1)="8",2008,IF(MID(RIGHT(S343,8),1,1)="9",2009,IF(MID(RIGHT(S343,8),1,1)="A",2010,IF(MID(RIGHT(S343,8),1,1)="B",2011,IF(MID(RIGHT(S343,8),1,1)="C",2012,IF(MID(RIGHT(S343,8),1,1)="D",2013,IF(MID(RIGHT(S343,8),1,1)="E",2014,IF(MID(RIGHT(S343,8),1,1)="F",2015,IF(MID(RIGHT(S343,8),1,1)="G",2016,IF(MID(RIGHT(S343,8),1,1)="H",2017,IF(MID(RIGHT(S343,8),1,1)="J",2018,IF(MID(RIGHT(S343,8),1,1)="K",2019,IF(MID(RIGHT(S343,8),1,1)="L",2020,""))))))))))))))))))))))))))))))</f>
        <v>2021</v>
      </c>
      <c r="S343" s="882" t="s">
        <v>16007</v>
      </c>
      <c r="T343" s="882">
        <v>1530</v>
      </c>
      <c r="U343" s="885">
        <v>45646</v>
      </c>
      <c r="V343" s="891">
        <v>45684</v>
      </c>
      <c r="W343" s="911"/>
      <c r="X343" s="888" t="s">
        <v>15625</v>
      </c>
    </row>
    <row r="344" spans="1:24" ht="26.25" customHeight="1">
      <c r="A344" s="881"/>
      <c r="B344" s="882"/>
      <c r="C344" s="882" t="s">
        <v>12778</v>
      </c>
      <c r="D344" s="882" t="s">
        <v>15746</v>
      </c>
      <c r="E344" s="882"/>
      <c r="F344" s="882"/>
      <c r="G344" s="882"/>
      <c r="H344" s="882"/>
      <c r="I344" s="882"/>
      <c r="J344" s="425" t="s">
        <v>16274</v>
      </c>
      <c r="K344" s="889" t="s">
        <v>8972</v>
      </c>
      <c r="L344" s="882"/>
      <c r="M344" s="2924"/>
      <c r="N344" s="73" t="s">
        <v>15731</v>
      </c>
      <c r="O344" s="882" t="s">
        <v>15678</v>
      </c>
      <c r="P344" s="882"/>
      <c r="Q344" s="882" t="s">
        <v>375</v>
      </c>
      <c r="R344" s="882">
        <f>IF(MID(RIGHT(S344,8),1,1)="M",2021,IF(MID(RIGHT(S344,8),1,1)="N",2022,IF(MID(RIGHT(S344,8),1,1)="P",2023,IF(MID(RIGHT(S344,8),1,1)="R",2024,IF(MID(RIGHT(S344,8),1,1)="S",1995,IF(MID(RIGHT(S344,8),1,1)="T",1996,IF(MID(RIGHT(S344,8),1,1)="V",1997,IF(MID(RIGHT(S344,8),1,1)="W",1998,IF(MID(RIGHT(S344,8),1,1)="X",1999,IF(MID(RIGHT(S344,8),1,1)="Y",2000,IF(MID(RIGHT(S344,8),1,1)="1",2001,IF(MID(RIGHT(S344,8),1,1)="2",2002,IF(MID(RIGHT(S344,8),1,1)="3",2003,IF(MID(RIGHT(S344,8),1,1)="4",2004,IF(MID(RIGHT(S344,8),1,1)="5",2005,IF(MID(RIGHT(S344,8),1,1)="6",2006,IF(MID(RIGHT(S344,8),1,1)="7",2007,IF(MID(RIGHT(S344,8),1,1)="8",2008,IF(MID(RIGHT(S344,8),1,1)="9",2009,IF(MID(RIGHT(S344,8),1,1)="A",2010,IF(MID(RIGHT(S344,8),1,1)="B",2011,IF(MID(RIGHT(S344,8),1,1)="C",2012,IF(MID(RIGHT(S344,8),1,1)="D",2013,IF(MID(RIGHT(S344,8),1,1)="E",2014,IF(MID(RIGHT(S344,8),1,1)="F",2015,IF(MID(RIGHT(S344,8),1,1)="G",2016,IF(MID(RIGHT(S344,8),1,1)="H",2017,IF(MID(RIGHT(S344,8),1,1)="J",2018,IF(MID(RIGHT(S344,8),1,1)="K",2019,IF(MID(RIGHT(S344,8),1,1)="L",2020,""))))))))))))))))))))))))))))))</f>
        <v>2021</v>
      </c>
      <c r="S344" s="882" t="s">
        <v>16008</v>
      </c>
      <c r="T344" s="882">
        <v>1530</v>
      </c>
      <c r="U344" s="885"/>
      <c r="V344" s="885">
        <v>45691</v>
      </c>
      <c r="W344" s="911"/>
      <c r="X344" s="888" t="s">
        <v>17288</v>
      </c>
    </row>
    <row r="345" spans="1:24" ht="26.25" customHeight="1">
      <c r="A345" s="881"/>
      <c r="B345" s="882"/>
      <c r="C345" s="882" t="s">
        <v>13047</v>
      </c>
      <c r="D345" s="882" t="s">
        <v>191</v>
      </c>
      <c r="E345" s="882"/>
      <c r="F345" s="882"/>
      <c r="G345" s="882"/>
      <c r="H345" s="882"/>
      <c r="I345" s="882"/>
      <c r="J345" s="882"/>
      <c r="K345" s="890"/>
      <c r="L345" s="882"/>
      <c r="M345" s="882"/>
      <c r="N345" s="882"/>
      <c r="O345" s="882"/>
      <c r="P345" s="882"/>
      <c r="Q345" s="882"/>
      <c r="R345" s="882"/>
      <c r="S345" s="883" t="s">
        <v>189</v>
      </c>
      <c r="T345" s="883">
        <v>3750</v>
      </c>
      <c r="U345" s="885"/>
      <c r="V345" s="891"/>
      <c r="W345" s="887"/>
      <c r="X345" s="888" t="s">
        <v>13101</v>
      </c>
    </row>
    <row r="346" spans="1:24" ht="26.25" customHeight="1">
      <c r="A346" s="881"/>
      <c r="B346" s="882"/>
      <c r="C346" s="882" t="s">
        <v>10098</v>
      </c>
      <c r="D346" s="882" t="s">
        <v>191</v>
      </c>
      <c r="E346" s="882"/>
      <c r="F346" s="882"/>
      <c r="G346" s="882"/>
      <c r="H346" s="882"/>
      <c r="I346" s="882"/>
      <c r="J346" s="882"/>
      <c r="K346" s="890"/>
      <c r="L346" s="882"/>
      <c r="M346" s="2559" t="s">
        <v>10944</v>
      </c>
      <c r="N346" s="2560"/>
      <c r="O346" s="2560"/>
      <c r="P346" s="2561"/>
      <c r="Q346" s="882"/>
      <c r="R346" s="882"/>
      <c r="S346" s="883" t="s">
        <v>2472</v>
      </c>
      <c r="T346" s="883">
        <f>SUM(T341:T345)</f>
        <v>9870</v>
      </c>
      <c r="U346" s="891"/>
      <c r="V346" s="891"/>
      <c r="W346" s="887"/>
      <c r="X346" s="1309"/>
    </row>
    <row r="347" spans="1:24" ht="26.25" customHeight="1" thickBot="1">
      <c r="A347" s="892"/>
      <c r="B347" s="893"/>
      <c r="C347" s="893" t="s">
        <v>10099</v>
      </c>
      <c r="D347" s="893" t="s">
        <v>4036</v>
      </c>
      <c r="E347" s="893"/>
      <c r="F347" s="893"/>
      <c r="G347" s="893"/>
      <c r="H347" s="893"/>
      <c r="I347" s="893"/>
      <c r="J347" s="893"/>
      <c r="K347" s="611" t="s">
        <v>9469</v>
      </c>
      <c r="L347" s="893"/>
      <c r="M347" s="893"/>
      <c r="N347" s="894"/>
      <c r="O347" s="894"/>
      <c r="P347" s="895"/>
      <c r="Q347" s="893"/>
      <c r="R347" s="893"/>
      <c r="S347" s="896"/>
      <c r="T347" s="896"/>
      <c r="U347" s="897"/>
      <c r="V347" s="898"/>
      <c r="W347" s="899"/>
      <c r="X347" s="900"/>
    </row>
    <row r="349" spans="1:24" ht="26.25" customHeight="1" thickBot="1"/>
    <row r="350" spans="1:24" ht="26.25" customHeight="1">
      <c r="A350" s="1178" t="s">
        <v>188</v>
      </c>
      <c r="B350" s="1179" t="s">
        <v>16057</v>
      </c>
      <c r="C350" s="1179" t="s">
        <v>15602</v>
      </c>
      <c r="D350" s="1179" t="s">
        <v>190</v>
      </c>
      <c r="E350" s="1179" t="s">
        <v>16079</v>
      </c>
      <c r="F350" s="1179" t="s">
        <v>191</v>
      </c>
      <c r="G350" s="1179" t="s">
        <v>191</v>
      </c>
      <c r="H350" s="1482"/>
      <c r="I350" s="1179" t="s">
        <v>10531</v>
      </c>
      <c r="J350" s="1179" t="s">
        <v>15752</v>
      </c>
      <c r="K350" s="1180" t="s">
        <v>15966</v>
      </c>
      <c r="L350" s="1179" t="s">
        <v>16215</v>
      </c>
      <c r="M350" s="2869" t="s">
        <v>16045</v>
      </c>
      <c r="N350" s="1180" t="s">
        <v>16291</v>
      </c>
      <c r="O350" s="1784" t="s">
        <v>15986</v>
      </c>
      <c r="P350" s="1181" t="s">
        <v>17354</v>
      </c>
      <c r="Q350" s="1179" t="s">
        <v>243</v>
      </c>
      <c r="R350" s="1179">
        <f>IF(MID(RIGHT(S350,8),1,1)="M",2021,IF(MID(RIGHT(S350,8),1,1)="N",2022,IF(MID(RIGHT(S350,8),1,1)="P",2023,IF(MID(RIGHT(S350,8),1,1)="R",2024,IF(MID(RIGHT(S350,8),1,1)="S",1995,IF(MID(RIGHT(S350,8),1,1)="T",1996,IF(MID(RIGHT(S350,8),1,1)="V",1997,IF(MID(RIGHT(S350,8),1,1)="W",1998,IF(MID(RIGHT(S350,8),1,1)="X",1999,IF(MID(RIGHT(S350,8),1,1)="Y",2000,IF(MID(RIGHT(S350,8),1,1)="1",2001,IF(MID(RIGHT(S350,8),1,1)="2",2002,IF(MID(RIGHT(S350,8),1,1)="3",2003,IF(MID(RIGHT(S350,8),1,1)="4",2004,IF(MID(RIGHT(S350,8),1,1)="5",2005,IF(MID(RIGHT(S350,8),1,1)="6",2006,IF(MID(RIGHT(S350,8),1,1)="7",2007,IF(MID(RIGHT(S350,8),1,1)="8",2008,IF(MID(RIGHT(S350,8),1,1)="9",2009,IF(MID(RIGHT(S350,8),1,1)="A",2010,IF(MID(RIGHT(S350,8),1,1)="B",2011,IF(MID(RIGHT(S350,8),1,1)="C",2012,IF(MID(RIGHT(S350,8),1,1)="D",2013,IF(MID(RIGHT(S350,8),1,1)="E",2014,IF(MID(RIGHT(S350,8),1,1)="F",2015,IF(MID(RIGHT(S350,8),1,1)="G",2016,IF(MID(RIGHT(S350,8),1,1)="H",2017,IF(MID(RIGHT(S350,8),1,1)="J",2018,IF(MID(RIGHT(S350,8),1,1)="K",2019,IF(MID(RIGHT(S350,8),1,1)="L",2020,""))))))))))))))))))))))))))))))</f>
        <v>2013</v>
      </c>
      <c r="S350" s="1179" t="s">
        <v>16040</v>
      </c>
      <c r="T350" s="1179">
        <v>1800</v>
      </c>
      <c r="U350" s="1182">
        <v>45641</v>
      </c>
      <c r="V350" s="1182">
        <v>45670</v>
      </c>
      <c r="W350" s="1183">
        <v>1400</v>
      </c>
      <c r="X350" s="1184">
        <v>2000</v>
      </c>
    </row>
    <row r="351" spans="1:24" ht="26.25" customHeight="1">
      <c r="A351" s="1185"/>
      <c r="B351" s="1186"/>
      <c r="C351" s="320" t="s">
        <v>15796</v>
      </c>
      <c r="D351" s="1186"/>
      <c r="E351" s="1186"/>
      <c r="F351" s="1186"/>
      <c r="G351" s="1186"/>
      <c r="H351" s="1186"/>
      <c r="I351" s="1186"/>
      <c r="J351" s="412" t="s">
        <v>15967</v>
      </c>
      <c r="K351" s="1373" t="s">
        <v>15601</v>
      </c>
      <c r="L351" s="961" t="s">
        <v>3603</v>
      </c>
      <c r="M351" s="2871"/>
      <c r="N351" s="73" t="s">
        <v>7287</v>
      </c>
      <c r="O351" s="1836"/>
      <c r="P351" s="1447"/>
      <c r="Q351" s="1186" t="s">
        <v>370</v>
      </c>
      <c r="R351" s="1186">
        <f>IF(MID(RIGHT(S351,8),1,1)="M",2021,IF(MID(RIGHT(S351,8),1,1)="N",2022,IF(MID(RIGHT(S351,8),1,1)="P",2023,IF(MID(RIGHT(S351,8),1,1)="R",2024,IF(MID(RIGHT(S351,8),1,1)="S",1995,IF(MID(RIGHT(S351,8),1,1)="T",1996,IF(MID(RIGHT(S351,8),1,1)="V",1997,IF(MID(RIGHT(S351,8),1,1)="W",1998,IF(MID(RIGHT(S351,8),1,1)="X",1999,IF(MID(RIGHT(S351,8),1,1)="Y",2000,IF(MID(RIGHT(S351,8),1,1)="1",2001,IF(MID(RIGHT(S351,8),1,1)="2",2002,IF(MID(RIGHT(S351,8),1,1)="3",2003,IF(MID(RIGHT(S351,8),1,1)="4",2004,IF(MID(RIGHT(S351,8),1,1)="5",2005,IF(MID(RIGHT(S351,8),1,1)="6",2006,IF(MID(RIGHT(S351,8),1,1)="7",2007,IF(MID(RIGHT(S351,8),1,1)="8",2008,IF(MID(RIGHT(S351,8),1,1)="9",2009,IF(MID(RIGHT(S351,8),1,1)="A",2010,IF(MID(RIGHT(S351,8),1,1)="B",2011,IF(MID(RIGHT(S351,8),1,1)="C",2012,IF(MID(RIGHT(S351,8),1,1)="D",2013,IF(MID(RIGHT(S351,8),1,1)="E",2014,IF(MID(RIGHT(S351,8),1,1)="F",2015,IF(MID(RIGHT(S351,8),1,1)="G",2016,IF(MID(RIGHT(S351,8),1,1)="H",2017,IF(MID(RIGHT(S351,8),1,1)="J",2018,IF(MID(RIGHT(S351,8),1,1)="K",2019,IF(MID(RIGHT(S351,8),1,1)="L",2020,""))))))))))))))))))))))))))))))</f>
        <v>2012</v>
      </c>
      <c r="S351" s="1186" t="s">
        <v>16041</v>
      </c>
      <c r="T351" s="1186">
        <v>1400</v>
      </c>
      <c r="U351" s="1189">
        <v>45644</v>
      </c>
      <c r="V351" s="1189">
        <v>45680</v>
      </c>
      <c r="W351" s="1873" t="s">
        <v>16622</v>
      </c>
      <c r="X351" s="1874"/>
    </row>
    <row r="352" spans="1:24" ht="26.25" customHeight="1">
      <c r="A352" s="1185"/>
      <c r="B352" s="1186"/>
      <c r="C352" s="1186" t="s">
        <v>12776</v>
      </c>
      <c r="D352" s="1186" t="s">
        <v>15968</v>
      </c>
      <c r="E352" s="1186"/>
      <c r="F352" s="1186"/>
      <c r="G352" s="1186"/>
      <c r="H352" s="1186"/>
      <c r="I352" s="1186"/>
      <c r="J352" s="1186"/>
      <c r="K352" s="1188" t="s">
        <v>15670</v>
      </c>
      <c r="L352" s="1186"/>
      <c r="M352" s="1186" t="s">
        <v>16290</v>
      </c>
      <c r="N352" s="73" t="s">
        <v>3907</v>
      </c>
      <c r="O352" s="1186"/>
      <c r="P352" s="1186"/>
      <c r="Q352" s="1186" t="s">
        <v>375</v>
      </c>
      <c r="R352" s="1186">
        <f>IF(MID(RIGHT(S352,8),1,1)="M",2021,IF(MID(RIGHT(S352,8),1,1)="N",2022,IF(MID(RIGHT(S352,8),1,1)="P",2023,IF(MID(RIGHT(S352,8),1,1)="R",2024,IF(MID(RIGHT(S352,8),1,1)="S",1995,IF(MID(RIGHT(S352,8),1,1)="T",1996,IF(MID(RIGHT(S352,8),1,1)="V",1997,IF(MID(RIGHT(S352,8),1,1)="W",1998,IF(MID(RIGHT(S352,8),1,1)="X",1999,IF(MID(RIGHT(S352,8),1,1)="Y",2000,IF(MID(RIGHT(S352,8),1,1)="1",2001,IF(MID(RIGHT(S352,8),1,1)="2",2002,IF(MID(RIGHT(S352,8),1,1)="3",2003,IF(MID(RIGHT(S352,8),1,1)="4",2004,IF(MID(RIGHT(S352,8),1,1)="5",2005,IF(MID(RIGHT(S352,8),1,1)="6",2006,IF(MID(RIGHT(S352,8),1,1)="7",2007,IF(MID(RIGHT(S352,8),1,1)="8",2008,IF(MID(RIGHT(S352,8),1,1)="9",2009,IF(MID(RIGHT(S352,8),1,1)="A",2010,IF(MID(RIGHT(S352,8),1,1)="B",2011,IF(MID(RIGHT(S352,8),1,1)="C",2012,IF(MID(RIGHT(S352,8),1,1)="D",2013,IF(MID(RIGHT(S352,8),1,1)="E",2014,IF(MID(RIGHT(S352,8),1,1)="F",2015,IF(MID(RIGHT(S352,8),1,1)="G",2016,IF(MID(RIGHT(S352,8),1,1)="H",2017,IF(MID(RIGHT(S352,8),1,1)="J",2018,IF(MID(RIGHT(S352,8),1,1)="K",2019,IF(MID(RIGHT(S352,8),1,1)="L",2020,""))))))))))))))))))))))))))))))</f>
        <v>2011</v>
      </c>
      <c r="S352" s="1186" t="s">
        <v>16044</v>
      </c>
      <c r="T352" s="1186">
        <v>1350</v>
      </c>
      <c r="U352" s="1190">
        <v>45646</v>
      </c>
      <c r="V352" s="1189">
        <v>45684</v>
      </c>
      <c r="W352" s="1873"/>
      <c r="X352" s="1192"/>
    </row>
    <row r="353" spans="1:24" ht="26.25" customHeight="1">
      <c r="A353" s="1185"/>
      <c r="B353" s="1186"/>
      <c r="C353" s="1186" t="s">
        <v>12777</v>
      </c>
      <c r="D353" s="1186" t="s">
        <v>4036</v>
      </c>
      <c r="E353" s="1186"/>
      <c r="F353" s="1186"/>
      <c r="G353" s="1186"/>
      <c r="H353" s="1186"/>
      <c r="I353" s="1186"/>
      <c r="J353" s="1186"/>
      <c r="K353" s="1188"/>
      <c r="L353" s="1186"/>
      <c r="M353" s="1186" t="s">
        <v>16054</v>
      </c>
      <c r="N353" s="73" t="s">
        <v>12674</v>
      </c>
      <c r="O353" s="1186"/>
      <c r="P353" s="1186" t="s">
        <v>16082</v>
      </c>
      <c r="Q353" s="1186" t="s">
        <v>375</v>
      </c>
      <c r="R353" s="1186">
        <f>IF(MID(RIGHT(S353,8),1,1)="M",2021,IF(MID(RIGHT(S353,8),1,1)="N",2022,IF(MID(RIGHT(S353,8),1,1)="P",2023,IF(MID(RIGHT(S353,8),1,1)="R",2024,IF(MID(RIGHT(S353,8),1,1)="S",1995,IF(MID(RIGHT(S353,8),1,1)="T",1996,IF(MID(RIGHT(S353,8),1,1)="V",1997,IF(MID(RIGHT(S353,8),1,1)="W",1998,IF(MID(RIGHT(S353,8),1,1)="X",1999,IF(MID(RIGHT(S353,8),1,1)="Y",2000,IF(MID(RIGHT(S353,8),1,1)="1",2001,IF(MID(RIGHT(S353,8),1,1)="2",2002,IF(MID(RIGHT(S353,8),1,1)="3",2003,IF(MID(RIGHT(S353,8),1,1)="4",2004,IF(MID(RIGHT(S353,8),1,1)="5",2005,IF(MID(RIGHT(S353,8),1,1)="6",2006,IF(MID(RIGHT(S353,8),1,1)="7",2007,IF(MID(RIGHT(S353,8),1,1)="8",2008,IF(MID(RIGHT(S353,8),1,1)="9",2009,IF(MID(RIGHT(S353,8),1,1)="A",2010,IF(MID(RIGHT(S353,8),1,1)="B",2011,IF(MID(RIGHT(S353,8),1,1)="C",2012,IF(MID(RIGHT(S353,8),1,1)="D",2013,IF(MID(RIGHT(S353,8),1,1)="E",2014,IF(MID(RIGHT(S353,8),1,1)="F",2015,IF(MID(RIGHT(S353,8),1,1)="G",2016,IF(MID(RIGHT(S353,8),1,1)="H",2017,IF(MID(RIGHT(S353,8),1,1)="J",2018,IF(MID(RIGHT(S353,8),1,1)="K",2019,IF(MID(RIGHT(S353,8),1,1)="L",2020,""))))))))))))))))))))))))))))))</f>
        <v>2013</v>
      </c>
      <c r="S353" s="1186" t="s">
        <v>16053</v>
      </c>
      <c r="T353" s="1186">
        <v>1515</v>
      </c>
      <c r="U353" s="1190"/>
      <c r="V353" s="1190">
        <v>45691</v>
      </c>
      <c r="W353" s="1873"/>
      <c r="X353" s="1192"/>
    </row>
    <row r="354" spans="1:24" ht="26.25" customHeight="1">
      <c r="A354" s="1185"/>
      <c r="B354" s="1186"/>
      <c r="C354" s="1186" t="s">
        <v>14286</v>
      </c>
      <c r="D354" s="1186" t="s">
        <v>4036</v>
      </c>
      <c r="E354" s="1186"/>
      <c r="F354" s="1186"/>
      <c r="G354" s="1186"/>
      <c r="H354" s="1186"/>
      <c r="I354" s="1186"/>
      <c r="J354" s="1186" t="s">
        <v>16036</v>
      </c>
      <c r="K354" s="1254" t="s">
        <v>8972</v>
      </c>
      <c r="L354" s="1186"/>
      <c r="M354" s="1186" t="s">
        <v>16083</v>
      </c>
      <c r="N354" s="1186"/>
      <c r="O354" s="1186"/>
      <c r="P354" s="1186"/>
      <c r="Q354" s="1186" t="s">
        <v>375</v>
      </c>
      <c r="R354" s="1186">
        <f>IF(MID(RIGHT(S354,8),1,1)="M",2021,IF(MID(RIGHT(S354,8),1,1)="N",2022,IF(MID(RIGHT(S354,8),1,1)="P",2023,IF(MID(RIGHT(S354,8),1,1)="R",2024,IF(MID(RIGHT(S354,8),1,1)="S",1995,IF(MID(RIGHT(S354,8),1,1)="T",1996,IF(MID(RIGHT(S354,8),1,1)="V",1997,IF(MID(RIGHT(S354,8),1,1)="W",1998,IF(MID(RIGHT(S354,8),1,1)="X",1999,IF(MID(RIGHT(S354,8),1,1)="Y",2000,IF(MID(RIGHT(S354,8),1,1)="1",2001,IF(MID(RIGHT(S354,8),1,1)="2",2002,IF(MID(RIGHT(S354,8),1,1)="3",2003,IF(MID(RIGHT(S354,8),1,1)="4",2004,IF(MID(RIGHT(S354,8),1,1)="5",2005,IF(MID(RIGHT(S354,8),1,1)="6",2006,IF(MID(RIGHT(S354,8),1,1)="7",2007,IF(MID(RIGHT(S354,8),1,1)="8",2008,IF(MID(RIGHT(S354,8),1,1)="9",2009,IF(MID(RIGHT(S354,8),1,1)="A",2010,IF(MID(RIGHT(S354,8),1,1)="B",2011,IF(MID(RIGHT(S354,8),1,1)="C",2012,IF(MID(RIGHT(S354,8),1,1)="D",2013,IF(MID(RIGHT(S354,8),1,1)="E",2014,IF(MID(RIGHT(S354,8),1,1)="F",2015,IF(MID(RIGHT(S354,8),1,1)="G",2016,IF(MID(RIGHT(S354,8),1,1)="H",2017,IF(MID(RIGHT(S354,8),1,1)="J",2018,IF(MID(RIGHT(S354,8),1,1)="K",2019,IF(MID(RIGHT(S354,8),1,1)="L",2020,""))))))))))))))))))))))))))))))</f>
        <v>2012</v>
      </c>
      <c r="S354" s="1186" t="s">
        <v>16081</v>
      </c>
      <c r="T354" s="1186">
        <v>1515</v>
      </c>
      <c r="U354" s="1189"/>
      <c r="V354" s="1190"/>
      <c r="W354" s="1191"/>
      <c r="X354" s="1192"/>
    </row>
    <row r="355" spans="1:24" ht="26.25" customHeight="1">
      <c r="A355" s="1185"/>
      <c r="B355" s="1186"/>
      <c r="C355" s="1186" t="s">
        <v>10098</v>
      </c>
      <c r="D355" s="1186" t="s">
        <v>4036</v>
      </c>
      <c r="E355" s="1186"/>
      <c r="F355" s="1186"/>
      <c r="G355" s="1186"/>
      <c r="H355" s="1186"/>
      <c r="I355" s="1186"/>
      <c r="J355" s="1186"/>
      <c r="K355" s="1186"/>
      <c r="L355" s="1186"/>
      <c r="M355" s="1836"/>
      <c r="N355" s="1186"/>
      <c r="O355" s="1186"/>
      <c r="P355" s="1186"/>
      <c r="Q355" s="1186"/>
      <c r="R355" s="1186"/>
      <c r="S355" s="1187" t="s">
        <v>546</v>
      </c>
      <c r="T355" s="1187">
        <v>3700</v>
      </c>
      <c r="U355" s="1190"/>
      <c r="V355" s="1190"/>
      <c r="W355" s="1191"/>
      <c r="X355" s="1192"/>
    </row>
    <row r="356" spans="1:24" ht="26.25" customHeight="1">
      <c r="A356" s="1185"/>
      <c r="B356" s="1186"/>
      <c r="C356" s="1186" t="s">
        <v>10099</v>
      </c>
      <c r="D356" s="1186" t="s">
        <v>4036</v>
      </c>
      <c r="E356" s="1186"/>
      <c r="F356" s="1186"/>
      <c r="G356" s="1186"/>
      <c r="H356" s="1186"/>
      <c r="I356" s="1186"/>
      <c r="J356" s="1186"/>
      <c r="K356" s="1186"/>
      <c r="L356" s="1186"/>
      <c r="M356" s="2559" t="s">
        <v>10944</v>
      </c>
      <c r="N356" s="2560"/>
      <c r="O356" s="2560"/>
      <c r="P356" s="2561"/>
      <c r="Q356" s="1186"/>
      <c r="R356" s="1186"/>
      <c r="S356" s="1187" t="s">
        <v>2472</v>
      </c>
      <c r="T356" s="1187">
        <f>SUM(T350:T355)</f>
        <v>11280</v>
      </c>
      <c r="U356" s="1189"/>
      <c r="V356" s="1189"/>
      <c r="W356" s="1191"/>
      <c r="X356" s="1192"/>
    </row>
    <row r="357" spans="1:24" ht="26.25" customHeight="1" thickBot="1">
      <c r="A357" s="1193"/>
      <c r="B357" s="1194"/>
      <c r="C357" s="1194"/>
      <c r="D357" s="1194"/>
      <c r="E357" s="1194"/>
      <c r="F357" s="1194"/>
      <c r="G357" s="1194"/>
      <c r="H357" s="1194"/>
      <c r="I357" s="1194"/>
      <c r="J357" s="1194"/>
      <c r="K357" s="611" t="s">
        <v>16019</v>
      </c>
      <c r="L357" s="1194"/>
      <c r="M357" s="1194"/>
      <c r="N357" s="1195"/>
      <c r="O357" s="1195"/>
      <c r="P357" s="1196"/>
      <c r="Q357" s="1194"/>
      <c r="R357" s="1194"/>
      <c r="S357" s="1196"/>
      <c r="T357" s="1197"/>
      <c r="U357" s="1198"/>
      <c r="V357" s="1199"/>
      <c r="W357" s="1200"/>
      <c r="X357" s="1201"/>
    </row>
    <row r="359" spans="1:24" ht="26.25" customHeight="1" thickBot="1"/>
    <row r="360" spans="1:24" ht="26.25" customHeight="1">
      <c r="A360" s="874" t="s">
        <v>188</v>
      </c>
      <c r="B360" s="875" t="s">
        <v>16057</v>
      </c>
      <c r="C360" s="875" t="s">
        <v>13111</v>
      </c>
      <c r="D360" s="875" t="s">
        <v>190</v>
      </c>
      <c r="E360" s="875" t="s">
        <v>16233</v>
      </c>
      <c r="F360" s="875" t="s">
        <v>191</v>
      </c>
      <c r="G360" s="875" t="s">
        <v>191</v>
      </c>
      <c r="H360" s="1478"/>
      <c r="I360" s="875" t="s">
        <v>129</v>
      </c>
      <c r="J360" s="875" t="s">
        <v>16042</v>
      </c>
      <c r="K360" s="876" t="s">
        <v>12753</v>
      </c>
      <c r="L360" s="875" t="s">
        <v>16268</v>
      </c>
      <c r="M360" s="2999" t="s">
        <v>16264</v>
      </c>
      <c r="N360" s="876" t="s">
        <v>16713</v>
      </c>
      <c r="O360" s="2023" t="s">
        <v>16317</v>
      </c>
      <c r="P360" s="1754"/>
      <c r="Q360" s="875" t="s">
        <v>1934</v>
      </c>
      <c r="R360" s="875">
        <f>IF(MID(RIGHT(S360,8),1,1)="M",2021,IF(MID(RIGHT(S360,8),1,1)="N",2022,IF(MID(RIGHT(S360,8),1,1)="P",2023,IF(MID(RIGHT(S360,8),1,1)="R",2024,IF(MID(RIGHT(S360,8),1,1)="S",1995,IF(MID(RIGHT(S360,8),1,1)="T",1996,IF(MID(RIGHT(S360,8),1,1)="V",1997,IF(MID(RIGHT(S360,8),1,1)="W",1998,IF(MID(RIGHT(S360,8),1,1)="X",1999,IF(MID(RIGHT(S360,8),1,1)="Y",2000,IF(MID(RIGHT(S360,8),1,1)="1",2001,IF(MID(RIGHT(S360,8),1,1)="2",2002,IF(MID(RIGHT(S360,8),1,1)="3",2003,IF(MID(RIGHT(S360,8),1,1)="4",2004,IF(MID(RIGHT(S360,8),1,1)="5",2005,IF(MID(RIGHT(S360,8),1,1)="6",2006,IF(MID(RIGHT(S360,8),1,1)="7",2007,IF(MID(RIGHT(S360,8),1,1)="8",2008,IF(MID(RIGHT(S360,8),1,1)="9",2009,IF(MID(RIGHT(S360,8),1,1)="A",2010,IF(MID(RIGHT(S360,8),1,1)="B",2011,IF(MID(RIGHT(S360,8),1,1)="C",2012,IF(MID(RIGHT(S360,8),1,1)="D",2013,IF(MID(RIGHT(S360,8),1,1)="E",2014,IF(MID(RIGHT(S360,8),1,1)="F",2015,IF(MID(RIGHT(S360,8),1,1)="G",2016,IF(MID(RIGHT(S360,8),1,1)="H",2017,IF(MID(RIGHT(S360,8),1,1)="J",2018,IF(MID(RIGHT(S360,8),1,1)="K",2019,IF(MID(RIGHT(S360,8),1,1)="L",2020,""))))))))))))))))))))))))))))))</f>
        <v>2023</v>
      </c>
      <c r="S360" s="875" t="s">
        <v>16259</v>
      </c>
      <c r="T360" s="875">
        <v>1780</v>
      </c>
      <c r="U360" s="1239">
        <v>45643</v>
      </c>
      <c r="V360" s="878"/>
      <c r="W360" s="879">
        <v>5750</v>
      </c>
      <c r="X360" s="880">
        <v>6400</v>
      </c>
    </row>
    <row r="361" spans="1:24" ht="26.25" customHeight="1">
      <c r="A361" s="1759"/>
      <c r="B361" s="1755"/>
      <c r="C361" s="320" t="s">
        <v>13365</v>
      </c>
      <c r="D361" s="1755"/>
      <c r="E361" s="1755"/>
      <c r="F361" s="1755"/>
      <c r="G361" s="1755"/>
      <c r="H361" s="1755"/>
      <c r="I361" s="1755" t="s">
        <v>15977</v>
      </c>
      <c r="J361" s="412" t="s">
        <v>15974</v>
      </c>
      <c r="K361" s="884" t="s">
        <v>211</v>
      </c>
      <c r="L361" s="1755" t="s">
        <v>16320</v>
      </c>
      <c r="M361" s="3000"/>
      <c r="N361" s="73" t="s">
        <v>2431</v>
      </c>
      <c r="O361" s="1434" t="s">
        <v>16060</v>
      </c>
      <c r="P361" s="1760"/>
      <c r="Q361" s="882" t="s">
        <v>16260</v>
      </c>
      <c r="R361" s="882">
        <f>IF(MID(RIGHT(S361,8),1,1)="M",2021,IF(MID(RIGHT(S361,8),1,1)="N",2022,IF(MID(RIGHT(S361,8),1,1)="P",2023,IF(MID(RIGHT(S361,8),1,1)="R",2024,IF(MID(RIGHT(S361,8),1,1)="S",1995,IF(MID(RIGHT(S361,8),1,1)="T",1996,IF(MID(RIGHT(S361,8),1,1)="V",1997,IF(MID(RIGHT(S361,8),1,1)="W",1998,IF(MID(RIGHT(S361,8),1,1)="X",1999,IF(MID(RIGHT(S361,8),1,1)="Y",2000,IF(MID(RIGHT(S361,8),1,1)="1",2001,IF(MID(RIGHT(S361,8),1,1)="2",2002,IF(MID(RIGHT(S361,8),1,1)="3",2003,IF(MID(RIGHT(S361,8),1,1)="4",2004,IF(MID(RIGHT(S361,8),1,1)="5",2005,IF(MID(RIGHT(S361,8),1,1)="6",2006,IF(MID(RIGHT(S361,8),1,1)="7",2007,IF(MID(RIGHT(S361,8),1,1)="8",2008,IF(MID(RIGHT(S361,8),1,1)="9",2009,IF(MID(RIGHT(S361,8),1,1)="A",2010,IF(MID(RIGHT(S361,8),1,1)="B",2011,IF(MID(RIGHT(S361,8),1,1)="C",2012,IF(MID(RIGHT(S361,8),1,1)="D",2013,IF(MID(RIGHT(S361,8),1,1)="E",2014,IF(MID(RIGHT(S361,8),1,1)="F",2015,IF(MID(RIGHT(S361,8),1,1)="G",2016,IF(MID(RIGHT(S361,8),1,1)="H",2017,IF(MID(RIGHT(S361,8),1,1)="J",2018,IF(MID(RIGHT(S361,8),1,1)="K",2019,IF(MID(RIGHT(S361,8),1,1)="L",2020,""))))))))))))))))))))))))))))))</f>
        <v>2011</v>
      </c>
      <c r="S361" s="882" t="s">
        <v>16261</v>
      </c>
      <c r="T361" s="882">
        <v>1670</v>
      </c>
      <c r="U361" s="891">
        <v>45646</v>
      </c>
      <c r="V361" s="1761"/>
      <c r="W361" s="1762" t="s">
        <v>16715</v>
      </c>
      <c r="X361" s="1621">
        <f>X360+200</f>
        <v>6600</v>
      </c>
    </row>
    <row r="362" spans="1:24" ht="26.25" customHeight="1">
      <c r="A362" s="881"/>
      <c r="B362" s="882"/>
      <c r="C362" s="882" t="s">
        <v>12776</v>
      </c>
      <c r="D362" s="882" t="s">
        <v>15968</v>
      </c>
      <c r="E362" s="882"/>
      <c r="F362" s="882"/>
      <c r="G362" s="882"/>
      <c r="H362" s="882"/>
      <c r="I362" s="932" t="s">
        <v>2898</v>
      </c>
      <c r="J362" s="412" t="s">
        <v>16043</v>
      </c>
      <c r="K362" s="889" t="s">
        <v>15975</v>
      </c>
      <c r="L362" s="882" t="s">
        <v>16266</v>
      </c>
      <c r="M362" s="3001"/>
      <c r="N362" s="73" t="s">
        <v>3907</v>
      </c>
      <c r="O362" s="1436"/>
      <c r="P362" s="882"/>
      <c r="Q362" s="1755" t="s">
        <v>7991</v>
      </c>
      <c r="R362" s="882">
        <f>IF(MID(RIGHT(S362,8),1,1)="M",2021,IF(MID(RIGHT(S362,8),1,1)="N",2022,IF(MID(RIGHT(S362,8),1,1)="P",2023,IF(MID(RIGHT(S362,8),1,1)="R",2024,IF(MID(RIGHT(S362,8),1,1)="S",1995,IF(MID(RIGHT(S362,8),1,1)="T",1996,IF(MID(RIGHT(S362,8),1,1)="V",1997,IF(MID(RIGHT(S362,8),1,1)="W",1998,IF(MID(RIGHT(S362,8),1,1)="X",1999,IF(MID(RIGHT(S362,8),1,1)="Y",2000,IF(MID(RIGHT(S362,8),1,1)="1",2001,IF(MID(RIGHT(S362,8),1,1)="2",2002,IF(MID(RIGHT(S362,8),1,1)="3",2003,IF(MID(RIGHT(S362,8),1,1)="4",2004,IF(MID(RIGHT(S362,8),1,1)="5",2005,IF(MID(RIGHT(S362,8),1,1)="6",2006,IF(MID(RIGHT(S362,8),1,1)="7",2007,IF(MID(RIGHT(S362,8),1,1)="8",2008,IF(MID(RIGHT(S362,8),1,1)="9",2009,IF(MID(RIGHT(S362,8),1,1)="A",2010,IF(MID(RIGHT(S362,8),1,1)="B",2011,IF(MID(RIGHT(S362,8),1,1)="C",2012,IF(MID(RIGHT(S362,8),1,1)="D",2013,IF(MID(RIGHT(S362,8),1,1)="E",2014,IF(MID(RIGHT(S362,8),1,1)="F",2015,IF(MID(RIGHT(S362,8),1,1)="G",2016,IF(MID(RIGHT(S362,8),1,1)="H",2017,IF(MID(RIGHT(S362,8),1,1)="J",2018,IF(MID(RIGHT(S362,8),1,1)="K",2019,IF(MID(RIGHT(S362,8),1,1)="L",2020,""))))))))))))))))))))))))))))))</f>
        <v>2013</v>
      </c>
      <c r="S362" s="1755" t="s">
        <v>16262</v>
      </c>
      <c r="T362" s="882">
        <v>1710</v>
      </c>
      <c r="U362" s="885">
        <v>45648</v>
      </c>
      <c r="V362" s="885"/>
      <c r="W362" s="911"/>
      <c r="X362" s="888"/>
    </row>
    <row r="363" spans="1:24" ht="26.25" customHeight="1">
      <c r="A363" s="881"/>
      <c r="B363" s="882"/>
      <c r="C363" s="882" t="s">
        <v>12778</v>
      </c>
      <c r="D363" s="882" t="s">
        <v>15968</v>
      </c>
      <c r="E363" s="882"/>
      <c r="F363" s="882"/>
      <c r="G363" s="882"/>
      <c r="H363" s="882"/>
      <c r="I363" s="882" t="s">
        <v>16319</v>
      </c>
      <c r="J363" s="1305" t="s">
        <v>15971</v>
      </c>
      <c r="K363" s="889" t="s">
        <v>15976</v>
      </c>
      <c r="L363" s="882" t="s">
        <v>16267</v>
      </c>
      <c r="M363" s="882" t="s">
        <v>16318</v>
      </c>
      <c r="N363" s="73" t="s">
        <v>12674</v>
      </c>
      <c r="O363" s="1436"/>
      <c r="P363" s="1772"/>
      <c r="Q363" s="1755" t="s">
        <v>7991</v>
      </c>
      <c r="R363" s="882">
        <v>2020</v>
      </c>
      <c r="S363" s="1755" t="s">
        <v>16263</v>
      </c>
      <c r="T363" s="882">
        <v>1700</v>
      </c>
      <c r="U363" s="891"/>
      <c r="V363" s="885"/>
      <c r="W363" s="911"/>
      <c r="X363" s="888"/>
    </row>
    <row r="364" spans="1:24" ht="26.25" customHeight="1">
      <c r="A364" s="881"/>
      <c r="B364" s="882"/>
      <c r="C364" s="882" t="s">
        <v>13047</v>
      </c>
      <c r="D364" s="882" t="s">
        <v>191</v>
      </c>
      <c r="E364" s="882"/>
      <c r="F364" s="882"/>
      <c r="G364" s="882"/>
      <c r="H364" s="882"/>
      <c r="I364" s="882"/>
      <c r="J364" s="882" t="s">
        <v>16034</v>
      </c>
      <c r="K364" s="882"/>
      <c r="L364" s="882"/>
      <c r="M364" s="882"/>
      <c r="N364" s="882"/>
      <c r="O364" s="882"/>
      <c r="P364" s="882"/>
      <c r="Q364" s="882"/>
      <c r="R364" s="882"/>
      <c r="S364" s="883" t="s">
        <v>189</v>
      </c>
      <c r="T364" s="883">
        <v>3965</v>
      </c>
      <c r="U364" s="885"/>
      <c r="V364" s="891"/>
      <c r="W364" s="887"/>
      <c r="X364" s="888"/>
    </row>
    <row r="365" spans="1:24" ht="26.25" customHeight="1">
      <c r="A365" s="881"/>
      <c r="B365" s="882"/>
      <c r="C365" s="882" t="s">
        <v>10002</v>
      </c>
      <c r="D365" s="882" t="s">
        <v>191</v>
      </c>
      <c r="E365" s="882"/>
      <c r="F365" s="882"/>
      <c r="G365" s="882"/>
      <c r="H365" s="882"/>
      <c r="I365" s="882"/>
      <c r="J365" s="425" t="s">
        <v>14723</v>
      </c>
      <c r="K365" s="1823" t="s">
        <v>16035</v>
      </c>
      <c r="L365" s="882" t="s">
        <v>16269</v>
      </c>
      <c r="M365" s="882"/>
      <c r="N365" s="882"/>
      <c r="O365" s="882"/>
      <c r="P365" s="882"/>
      <c r="Q365" s="882"/>
      <c r="R365" s="882"/>
      <c r="S365" s="883" t="s">
        <v>2472</v>
      </c>
      <c r="T365" s="883">
        <f>SUM(T360:T364)</f>
        <v>10825</v>
      </c>
      <c r="U365" s="891"/>
      <c r="V365" s="891"/>
      <c r="W365" s="887"/>
      <c r="X365" s="1309"/>
    </row>
    <row r="366" spans="1:24" ht="26.25" customHeight="1" thickBot="1">
      <c r="A366" s="892"/>
      <c r="B366" s="893"/>
      <c r="C366" s="893" t="s">
        <v>10003</v>
      </c>
      <c r="D366" s="893" t="s">
        <v>4036</v>
      </c>
      <c r="E366" s="893"/>
      <c r="F366" s="893"/>
      <c r="G366" s="893"/>
      <c r="H366" s="893"/>
      <c r="I366" s="893"/>
      <c r="J366" s="893" t="s">
        <v>13113</v>
      </c>
      <c r="K366" s="611" t="s">
        <v>15700</v>
      </c>
      <c r="L366" s="893"/>
      <c r="M366" s="893"/>
      <c r="N366" s="894"/>
      <c r="O366" s="894"/>
      <c r="P366" s="895"/>
      <c r="Q366" s="893"/>
      <c r="R366" s="893"/>
      <c r="S366" s="896" t="s">
        <v>12541</v>
      </c>
      <c r="T366" s="896">
        <v>6860</v>
      </c>
      <c r="U366" s="897"/>
      <c r="V366" s="898"/>
      <c r="W366" s="899"/>
      <c r="X366" s="900"/>
    </row>
    <row r="368" spans="1:24" ht="26.25" customHeight="1" thickBot="1"/>
    <row r="369" spans="1:24" ht="26.25" customHeight="1">
      <c r="A369" s="1004" t="s">
        <v>188</v>
      </c>
      <c r="B369" s="1005" t="s">
        <v>16057</v>
      </c>
      <c r="C369" s="1005" t="s">
        <v>26</v>
      </c>
      <c r="D369" s="1005" t="s">
        <v>190</v>
      </c>
      <c r="E369" s="1005" t="s">
        <v>16233</v>
      </c>
      <c r="F369" s="1005" t="s">
        <v>191</v>
      </c>
      <c r="G369" s="1005" t="s">
        <v>191</v>
      </c>
      <c r="H369" s="1005" t="s">
        <v>191</v>
      </c>
      <c r="I369" s="1005" t="s">
        <v>15385</v>
      </c>
      <c r="J369" s="1010" t="s">
        <v>15720</v>
      </c>
      <c r="K369" s="1011" t="s">
        <v>15387</v>
      </c>
      <c r="L369" s="1005" t="s">
        <v>16473</v>
      </c>
      <c r="M369" s="2847" t="s">
        <v>16244</v>
      </c>
      <c r="N369" s="1011" t="s">
        <v>16358</v>
      </c>
      <c r="O369" s="1011">
        <v>213562</v>
      </c>
      <c r="P369" s="1015" t="s">
        <v>17576</v>
      </c>
      <c r="Q369" s="1005" t="s">
        <v>375</v>
      </c>
      <c r="R369" s="1005">
        <v>2015</v>
      </c>
      <c r="S369" s="1005" t="s">
        <v>16179</v>
      </c>
      <c r="T369" s="1005">
        <v>1450</v>
      </c>
      <c r="U369" s="1412">
        <v>45645</v>
      </c>
      <c r="V369" s="1412">
        <v>45705</v>
      </c>
      <c r="W369" s="1579">
        <v>5500</v>
      </c>
      <c r="X369" s="1018">
        <v>6650</v>
      </c>
    </row>
    <row r="370" spans="1:24" ht="26.25" customHeight="1">
      <c r="A370" s="1006"/>
      <c r="B370" s="1007"/>
      <c r="C370" s="320" t="s">
        <v>3121</v>
      </c>
      <c r="D370" s="1007"/>
      <c r="E370" s="1007"/>
      <c r="F370" s="1007"/>
      <c r="G370" s="1007"/>
      <c r="H370" s="1007"/>
      <c r="I370" s="1007" t="s">
        <v>194</v>
      </c>
      <c r="J370" s="1417" t="s">
        <v>15719</v>
      </c>
      <c r="K370" s="1012" t="s">
        <v>195</v>
      </c>
      <c r="L370" s="425" t="s">
        <v>3359</v>
      </c>
      <c r="M370" s="2787"/>
      <c r="N370" s="73" t="s">
        <v>2431</v>
      </c>
      <c r="O370" s="1013" t="s">
        <v>16062</v>
      </c>
      <c r="P370" s="1019" t="s">
        <v>16357</v>
      </c>
      <c r="Q370" s="1007" t="s">
        <v>636</v>
      </c>
      <c r="R370" s="1007">
        <v>2017</v>
      </c>
      <c r="S370" s="1007" t="s">
        <v>16180</v>
      </c>
      <c r="T370" s="1007">
        <v>1500</v>
      </c>
      <c r="U370" s="1131">
        <v>45647</v>
      </c>
      <c r="V370" s="1020" t="s">
        <v>17581</v>
      </c>
      <c r="W370" s="1021">
        <v>5400</v>
      </c>
      <c r="X370" s="1022" t="s">
        <v>17573</v>
      </c>
    </row>
    <row r="371" spans="1:24" ht="26.25" customHeight="1">
      <c r="A371" s="1006"/>
      <c r="B371" s="1007"/>
      <c r="C371" s="1007" t="s">
        <v>12775</v>
      </c>
      <c r="D371" s="1007" t="s">
        <v>15689</v>
      </c>
      <c r="E371" s="1007"/>
      <c r="F371" s="1007"/>
      <c r="G371" s="1007"/>
      <c r="H371" s="1007"/>
      <c r="I371" s="932" t="s">
        <v>15712</v>
      </c>
      <c r="J371" s="1007"/>
      <c r="K371" s="1013" t="s">
        <v>9567</v>
      </c>
      <c r="L371" s="188" t="s">
        <v>17778</v>
      </c>
      <c r="M371" s="2787"/>
      <c r="N371" s="73" t="s">
        <v>3073</v>
      </c>
      <c r="O371" s="1013"/>
      <c r="P371" s="1019"/>
      <c r="Q371" s="1007" t="s">
        <v>361</v>
      </c>
      <c r="R371" s="1007">
        <v>2019</v>
      </c>
      <c r="S371" s="1007" t="s">
        <v>16181</v>
      </c>
      <c r="T371" s="1007">
        <v>2060</v>
      </c>
      <c r="U371" s="1020">
        <v>45648</v>
      </c>
      <c r="V371" s="1020" t="s">
        <v>16543</v>
      </c>
      <c r="W371" s="1021" t="s">
        <v>17572</v>
      </c>
      <c r="X371" s="1022"/>
    </row>
    <row r="372" spans="1:24" ht="26.25" customHeight="1">
      <c r="A372" s="1006"/>
      <c r="B372" s="1007"/>
      <c r="C372" s="1007" t="s">
        <v>12777</v>
      </c>
      <c r="D372" s="1007" t="s">
        <v>191</v>
      </c>
      <c r="E372" s="1007"/>
      <c r="F372" s="1007"/>
      <c r="G372" s="1007"/>
      <c r="H372" s="1007"/>
      <c r="I372" s="932" t="s">
        <v>15722</v>
      </c>
      <c r="J372" s="1007"/>
      <c r="K372" s="1013" t="s">
        <v>4071</v>
      </c>
      <c r="L372" s="1007"/>
      <c r="M372" s="2786"/>
      <c r="N372" s="73" t="s">
        <v>11765</v>
      </c>
      <c r="O372" s="1013"/>
      <c r="P372" s="1019"/>
      <c r="Q372" s="1007" t="s">
        <v>361</v>
      </c>
      <c r="R372" s="1007">
        <v>2015</v>
      </c>
      <c r="S372" s="1007" t="s">
        <v>16182</v>
      </c>
      <c r="T372" s="1007">
        <v>2060</v>
      </c>
      <c r="U372" s="1020">
        <v>45649</v>
      </c>
      <c r="V372" s="1020"/>
      <c r="W372" s="1021"/>
      <c r="X372" s="1022"/>
    </row>
    <row r="373" spans="1:24" ht="26.25" customHeight="1">
      <c r="A373" s="1006"/>
      <c r="B373" s="1007"/>
      <c r="C373" s="1007" t="s">
        <v>14286</v>
      </c>
      <c r="D373" s="1007" t="s">
        <v>191</v>
      </c>
      <c r="E373" s="1007"/>
      <c r="F373" s="1007"/>
      <c r="G373" s="1007"/>
      <c r="H373" s="1007"/>
      <c r="I373" s="1007"/>
      <c r="J373" s="1007" t="s">
        <v>15721</v>
      </c>
      <c r="K373" s="1013"/>
      <c r="L373" s="1007"/>
      <c r="M373" s="1007"/>
      <c r="N373" s="1013"/>
      <c r="O373" s="1013"/>
      <c r="P373" s="1019"/>
      <c r="Q373" s="1007"/>
      <c r="R373" s="1007"/>
      <c r="S373" s="1024" t="s">
        <v>189</v>
      </c>
      <c r="T373" s="1024">
        <v>3700</v>
      </c>
      <c r="U373" s="1023">
        <v>45650</v>
      </c>
      <c r="V373" s="1023"/>
      <c r="W373" s="1021"/>
      <c r="X373" s="1022"/>
    </row>
    <row r="374" spans="1:24" ht="26.25" customHeight="1">
      <c r="A374" s="1006"/>
      <c r="B374" s="1007"/>
      <c r="C374" s="1007" t="s">
        <v>10098</v>
      </c>
      <c r="D374" s="1007" t="s">
        <v>191</v>
      </c>
      <c r="E374" s="1007"/>
      <c r="F374" s="1007"/>
      <c r="G374" s="1007"/>
      <c r="H374" s="1007"/>
      <c r="I374" s="1007"/>
      <c r="J374" s="1007"/>
      <c r="K374" s="1013"/>
      <c r="L374" s="1007"/>
      <c r="M374" s="1007"/>
      <c r="N374" s="1013"/>
      <c r="O374" s="1013"/>
      <c r="P374" s="1019"/>
      <c r="Q374" s="1007"/>
      <c r="R374" s="1007"/>
      <c r="S374" s="1024" t="s">
        <v>2472</v>
      </c>
      <c r="T374" s="1024">
        <f>SUM(T369:T373)</f>
        <v>10770</v>
      </c>
      <c r="U374" s="1020"/>
      <c r="V374" s="1023"/>
      <c r="W374" s="1021"/>
      <c r="X374" s="1022"/>
    </row>
    <row r="375" spans="1:24" ht="26.25" customHeight="1" thickBot="1">
      <c r="A375" s="1008"/>
      <c r="B375" s="1009"/>
      <c r="C375" s="1009" t="s">
        <v>10099</v>
      </c>
      <c r="D375" s="1009" t="s">
        <v>4036</v>
      </c>
      <c r="E375" s="1009"/>
      <c r="F375" s="1009"/>
      <c r="G375" s="1009"/>
      <c r="H375" s="1009"/>
      <c r="I375" s="1009"/>
      <c r="J375" s="1009"/>
      <c r="K375" s="611" t="s">
        <v>15770</v>
      </c>
      <c r="L375" s="1009"/>
      <c r="M375" s="1009"/>
      <c r="N375" s="1014"/>
      <c r="O375" s="1014"/>
      <c r="P375" s="1025"/>
      <c r="Q375" s="1009"/>
      <c r="R375" s="1009"/>
      <c r="S375" s="1025" t="s">
        <v>12541</v>
      </c>
      <c r="T375" s="1025">
        <v>7070</v>
      </c>
      <c r="U375" s="1027"/>
      <c r="V375" s="1028"/>
      <c r="W375" s="1029"/>
      <c r="X375" s="1030"/>
    </row>
    <row r="376" spans="1:24" ht="26.25" customHeight="1">
      <c r="A376" s="1004" t="s">
        <v>188</v>
      </c>
      <c r="B376" s="1005" t="s">
        <v>16057</v>
      </c>
      <c r="C376" s="1005" t="s">
        <v>26</v>
      </c>
      <c r="D376" s="1005" t="s">
        <v>190</v>
      </c>
      <c r="E376" s="1005" t="s">
        <v>16233</v>
      </c>
      <c r="F376" s="1005" t="s">
        <v>191</v>
      </c>
      <c r="G376" s="1005" t="s">
        <v>191</v>
      </c>
      <c r="H376" s="1005" t="s">
        <v>191</v>
      </c>
      <c r="I376" s="1005" t="s">
        <v>15385</v>
      </c>
      <c r="J376" s="1010" t="s">
        <v>15720</v>
      </c>
      <c r="K376" s="1011" t="s">
        <v>15387</v>
      </c>
      <c r="L376" s="1005" t="s">
        <v>16352</v>
      </c>
      <c r="M376" s="2847" t="s">
        <v>16245</v>
      </c>
      <c r="N376" s="1011" t="s">
        <v>16356</v>
      </c>
      <c r="O376" s="1011">
        <v>213576</v>
      </c>
      <c r="P376" s="1015" t="s">
        <v>17576</v>
      </c>
      <c r="Q376" s="1005" t="s">
        <v>363</v>
      </c>
      <c r="R376" s="1005">
        <v>2015</v>
      </c>
      <c r="S376" s="1005" t="s">
        <v>16183</v>
      </c>
      <c r="T376" s="1005">
        <v>1820</v>
      </c>
      <c r="U376" s="1412">
        <v>45645</v>
      </c>
      <c r="V376" s="1412">
        <v>45705</v>
      </c>
      <c r="W376" s="1579">
        <v>5500</v>
      </c>
      <c r="X376" s="1018">
        <v>6650</v>
      </c>
    </row>
    <row r="377" spans="1:24" ht="26.25" customHeight="1">
      <c r="A377" s="1006"/>
      <c r="B377" s="1007"/>
      <c r="C377" s="320" t="s">
        <v>3121</v>
      </c>
      <c r="D377" s="1007"/>
      <c r="E377" s="1007"/>
      <c r="F377" s="1007"/>
      <c r="G377" s="1007"/>
      <c r="H377" s="1007"/>
      <c r="I377" s="1007" t="s">
        <v>194</v>
      </c>
      <c r="J377" s="1417" t="s">
        <v>15719</v>
      </c>
      <c r="K377" s="1012" t="s">
        <v>195</v>
      </c>
      <c r="L377" s="425" t="s">
        <v>3359</v>
      </c>
      <c r="M377" s="2787"/>
      <c r="N377" s="73" t="s">
        <v>2431</v>
      </c>
      <c r="O377" s="1013" t="s">
        <v>16062</v>
      </c>
      <c r="P377" s="1019"/>
      <c r="Q377" s="1007" t="s">
        <v>377</v>
      </c>
      <c r="R377" s="1007">
        <v>2015</v>
      </c>
      <c r="S377" s="1007" t="s">
        <v>16184</v>
      </c>
      <c r="T377" s="1007">
        <v>1370</v>
      </c>
      <c r="U377" s="1131">
        <v>45647</v>
      </c>
      <c r="V377" s="1020" t="s">
        <v>17581</v>
      </c>
      <c r="W377" s="1021">
        <v>5400</v>
      </c>
      <c r="X377" s="1022" t="s">
        <v>17573</v>
      </c>
    </row>
    <row r="378" spans="1:24" ht="26.25" customHeight="1">
      <c r="A378" s="1006"/>
      <c r="B378" s="1007"/>
      <c r="C378" s="1007" t="s">
        <v>12775</v>
      </c>
      <c r="D378" s="1007" t="s">
        <v>15689</v>
      </c>
      <c r="E378" s="1007"/>
      <c r="F378" s="1007"/>
      <c r="G378" s="1007"/>
      <c r="H378" s="1007"/>
      <c r="I378" s="932" t="s">
        <v>15712</v>
      </c>
      <c r="J378" s="1007"/>
      <c r="K378" s="1013" t="s">
        <v>9567</v>
      </c>
      <c r="L378" s="188" t="s">
        <v>17778</v>
      </c>
      <c r="M378" s="2787"/>
      <c r="N378" s="73" t="s">
        <v>3073</v>
      </c>
      <c r="O378" s="1013"/>
      <c r="P378" s="1019" t="s">
        <v>16357</v>
      </c>
      <c r="Q378" s="1007" t="s">
        <v>377</v>
      </c>
      <c r="R378" s="1007">
        <v>2022</v>
      </c>
      <c r="S378" s="1007" t="s">
        <v>16185</v>
      </c>
      <c r="T378" s="1007">
        <v>1370</v>
      </c>
      <c r="U378" s="1020">
        <v>45648</v>
      </c>
      <c r="V378" s="1020" t="s">
        <v>16543</v>
      </c>
      <c r="W378" s="1021" t="s">
        <v>17572</v>
      </c>
      <c r="X378" s="1022"/>
    </row>
    <row r="379" spans="1:24" ht="26.25" customHeight="1">
      <c r="A379" s="1006"/>
      <c r="B379" s="1007"/>
      <c r="C379" s="1007" t="s">
        <v>12777</v>
      </c>
      <c r="D379" s="1007" t="s">
        <v>191</v>
      </c>
      <c r="E379" s="1007"/>
      <c r="F379" s="1007"/>
      <c r="G379" s="1007"/>
      <c r="H379" s="1007"/>
      <c r="I379" s="932" t="s">
        <v>15722</v>
      </c>
      <c r="J379" s="1007"/>
      <c r="K379" s="1013" t="s">
        <v>4071</v>
      </c>
      <c r="L379" s="1007"/>
      <c r="M379" s="2786"/>
      <c r="N379" s="73" t="s">
        <v>11765</v>
      </c>
      <c r="O379" s="1013"/>
      <c r="P379" s="1019"/>
      <c r="Q379" s="1007" t="s">
        <v>361</v>
      </c>
      <c r="R379" s="1007">
        <v>2019</v>
      </c>
      <c r="S379" s="1007" t="s">
        <v>16186</v>
      </c>
      <c r="T379" s="1007">
        <v>2060</v>
      </c>
      <c r="U379" s="1020">
        <v>45649</v>
      </c>
      <c r="V379" s="1020"/>
      <c r="W379" s="1021"/>
      <c r="X379" s="1022"/>
    </row>
    <row r="380" spans="1:24" ht="26.25" customHeight="1">
      <c r="A380" s="1006"/>
      <c r="B380" s="1007"/>
      <c r="C380" s="1007" t="s">
        <v>14286</v>
      </c>
      <c r="D380" s="1007" t="s">
        <v>191</v>
      </c>
      <c r="E380" s="1007"/>
      <c r="F380" s="1007"/>
      <c r="G380" s="1007"/>
      <c r="H380" s="1007"/>
      <c r="I380" s="1007"/>
      <c r="J380" s="1007" t="s">
        <v>15721</v>
      </c>
      <c r="K380" s="1013"/>
      <c r="L380" s="1007"/>
      <c r="M380" s="1007"/>
      <c r="N380" s="1013"/>
      <c r="O380" s="1013"/>
      <c r="P380" s="1019"/>
      <c r="Q380" s="1007"/>
      <c r="R380" s="1007"/>
      <c r="S380" s="1024" t="s">
        <v>189</v>
      </c>
      <c r="T380" s="1024">
        <v>3700</v>
      </c>
      <c r="U380" s="1023">
        <v>45650</v>
      </c>
      <c r="V380" s="1023"/>
      <c r="W380" s="1021"/>
      <c r="X380" s="1022"/>
    </row>
    <row r="381" spans="1:24" ht="26.25" customHeight="1">
      <c r="A381" s="1006"/>
      <c r="B381" s="1007"/>
      <c r="C381" s="1007" t="s">
        <v>10098</v>
      </c>
      <c r="D381" s="1007" t="s">
        <v>191</v>
      </c>
      <c r="E381" s="1007"/>
      <c r="F381" s="1007"/>
      <c r="G381" s="1007"/>
      <c r="H381" s="1007"/>
      <c r="I381" s="1007"/>
      <c r="J381" s="1007"/>
      <c r="K381" s="1013"/>
      <c r="L381" s="1007"/>
      <c r="M381" s="1007"/>
      <c r="N381" s="1013"/>
      <c r="O381" s="1013"/>
      <c r="P381" s="1019"/>
      <c r="Q381" s="1007"/>
      <c r="R381" s="1007"/>
      <c r="S381" s="1024" t="s">
        <v>2472</v>
      </c>
      <c r="T381" s="1024">
        <f>SUM(T376:T380)</f>
        <v>10320</v>
      </c>
      <c r="U381" s="1020"/>
      <c r="V381" s="1023"/>
      <c r="W381" s="1021"/>
      <c r="X381" s="1022"/>
    </row>
    <row r="382" spans="1:24" ht="26.25" customHeight="1" thickBot="1">
      <c r="A382" s="1008"/>
      <c r="B382" s="1009"/>
      <c r="C382" s="1009" t="s">
        <v>10099</v>
      </c>
      <c r="D382" s="1009" t="s">
        <v>4036</v>
      </c>
      <c r="E382" s="1009"/>
      <c r="F382" s="1009"/>
      <c r="G382" s="1009"/>
      <c r="H382" s="1009"/>
      <c r="I382" s="1009"/>
      <c r="J382" s="1009"/>
      <c r="K382" s="611" t="s">
        <v>15770</v>
      </c>
      <c r="L382" s="1009"/>
      <c r="M382" s="1009"/>
      <c r="N382" s="1014"/>
      <c r="O382" s="1014"/>
      <c r="P382" s="1025"/>
      <c r="Q382" s="1009"/>
      <c r="R382" s="1009"/>
      <c r="S382" s="1025" t="s">
        <v>12541</v>
      </c>
      <c r="T382" s="1025">
        <v>6620</v>
      </c>
      <c r="U382" s="1027"/>
      <c r="V382" s="1028"/>
      <c r="W382" s="1029"/>
      <c r="X382" s="1030"/>
    </row>
    <row r="384" spans="1:24" ht="26.25" customHeight="1" thickBot="1"/>
    <row r="385" spans="1:24" ht="26.25" customHeight="1">
      <c r="A385" s="1178" t="s">
        <v>188</v>
      </c>
      <c r="B385" s="1179" t="s">
        <v>16057</v>
      </c>
      <c r="C385" s="1179" t="s">
        <v>15715</v>
      </c>
      <c r="D385" s="1179" t="s">
        <v>190</v>
      </c>
      <c r="E385" s="1179" t="s">
        <v>16233</v>
      </c>
      <c r="F385" s="1179" t="s">
        <v>191</v>
      </c>
      <c r="G385" s="1179" t="s">
        <v>191</v>
      </c>
      <c r="H385" s="1179" t="s">
        <v>191</v>
      </c>
      <c r="I385" s="1179" t="s">
        <v>15711</v>
      </c>
      <c r="J385" s="1179" t="s">
        <v>15720</v>
      </c>
      <c r="K385" s="1180" t="s">
        <v>15713</v>
      </c>
      <c r="L385" s="1179" t="s">
        <v>16353</v>
      </c>
      <c r="M385" s="1179" t="s">
        <v>16246</v>
      </c>
      <c r="N385" s="1180" t="s">
        <v>16359</v>
      </c>
      <c r="O385" s="1784">
        <v>213593</v>
      </c>
      <c r="P385" s="1181" t="s">
        <v>17320</v>
      </c>
      <c r="Q385" s="1179" t="s">
        <v>523</v>
      </c>
      <c r="R385" s="1179">
        <v>2019</v>
      </c>
      <c r="S385" s="1179" t="s">
        <v>15801</v>
      </c>
      <c r="T385" s="1179">
        <v>1645</v>
      </c>
      <c r="U385" s="1182">
        <v>45645</v>
      </c>
      <c r="V385" s="1182">
        <v>45705</v>
      </c>
      <c r="W385" s="1796">
        <v>5500</v>
      </c>
      <c r="X385" s="1184">
        <v>6750</v>
      </c>
    </row>
    <row r="386" spans="1:24" ht="26.25" customHeight="1">
      <c r="A386" s="1185"/>
      <c r="B386" s="1186"/>
      <c r="C386" s="320" t="s">
        <v>15428</v>
      </c>
      <c r="D386" s="1186"/>
      <c r="E386" s="1186"/>
      <c r="F386" s="1186"/>
      <c r="G386" s="1186"/>
      <c r="H386" s="1186"/>
      <c r="I386" s="1186" t="s">
        <v>3598</v>
      </c>
      <c r="J386" s="1417" t="s">
        <v>15719</v>
      </c>
      <c r="K386" s="1373" t="s">
        <v>15714</v>
      </c>
      <c r="L386" s="425" t="s">
        <v>3359</v>
      </c>
      <c r="M386" s="1856" t="s">
        <v>16247</v>
      </c>
      <c r="N386" s="73" t="s">
        <v>2943</v>
      </c>
      <c r="O386" s="2077" t="s">
        <v>16627</v>
      </c>
      <c r="P386" s="1447"/>
      <c r="Q386" s="1186" t="s">
        <v>15802</v>
      </c>
      <c r="R386" s="1186">
        <v>2018</v>
      </c>
      <c r="S386" s="1186" t="s">
        <v>15803</v>
      </c>
      <c r="T386" s="1186">
        <v>1645</v>
      </c>
      <c r="U386" s="1189">
        <v>45647</v>
      </c>
      <c r="V386" s="1189" t="s">
        <v>17580</v>
      </c>
      <c r="W386" s="1191">
        <v>5400</v>
      </c>
      <c r="X386" s="1192"/>
    </row>
    <row r="387" spans="1:24" ht="26.25" customHeight="1">
      <c r="A387" s="1185"/>
      <c r="B387" s="1186" t="s">
        <v>16474</v>
      </c>
      <c r="C387" s="1186" t="s">
        <v>12775</v>
      </c>
      <c r="D387" s="1186" t="s">
        <v>15689</v>
      </c>
      <c r="E387" s="1186"/>
      <c r="F387" s="1186"/>
      <c r="G387" s="1186"/>
      <c r="H387" s="1186"/>
      <c r="I387" s="932" t="s">
        <v>15712</v>
      </c>
      <c r="J387" s="1186"/>
      <c r="K387" s="1254" t="s">
        <v>15800</v>
      </c>
      <c r="L387" s="188" t="s">
        <v>17778</v>
      </c>
      <c r="M387" s="1856" t="s">
        <v>16248</v>
      </c>
      <c r="N387" s="73" t="s">
        <v>2897</v>
      </c>
      <c r="O387" s="1186"/>
      <c r="P387" s="1186"/>
      <c r="Q387" s="1186" t="s">
        <v>4685</v>
      </c>
      <c r="R387" s="1186">
        <v>2016</v>
      </c>
      <c r="S387" s="1186" t="s">
        <v>16219</v>
      </c>
      <c r="T387" s="1186">
        <v>1645</v>
      </c>
      <c r="U387" s="1189">
        <v>45648</v>
      </c>
      <c r="V387" s="1189" t="s">
        <v>17582</v>
      </c>
      <c r="W387" s="1191" t="s">
        <v>17304</v>
      </c>
      <c r="X387" s="1192"/>
    </row>
    <row r="388" spans="1:24" ht="26.25" customHeight="1">
      <c r="A388" s="1185"/>
      <c r="B388" s="1186" t="s">
        <v>16475</v>
      </c>
      <c r="C388" s="1186" t="s">
        <v>12777</v>
      </c>
      <c r="D388" s="1186" t="s">
        <v>191</v>
      </c>
      <c r="E388" s="1186"/>
      <c r="F388" s="1186"/>
      <c r="G388" s="1186"/>
      <c r="H388" s="1186"/>
      <c r="I388" s="932" t="s">
        <v>15722</v>
      </c>
      <c r="J388" s="1186"/>
      <c r="K388" s="1856" t="s">
        <v>8972</v>
      </c>
      <c r="L388" s="1856"/>
      <c r="M388" s="1186" t="s">
        <v>16249</v>
      </c>
      <c r="N388" s="73" t="s">
        <v>9005</v>
      </c>
      <c r="O388" s="1186"/>
      <c r="P388" s="1186"/>
      <c r="Q388" s="1186" t="s">
        <v>14989</v>
      </c>
      <c r="R388" s="1186">
        <v>2015</v>
      </c>
      <c r="S388" s="1186" t="s">
        <v>15804</v>
      </c>
      <c r="T388" s="1186">
        <v>1635</v>
      </c>
      <c r="U388" s="1189">
        <v>45649</v>
      </c>
      <c r="V388" s="1190"/>
      <c r="W388" s="1191"/>
      <c r="X388" s="1192"/>
    </row>
    <row r="389" spans="1:24" ht="26.25" customHeight="1">
      <c r="A389" s="1185"/>
      <c r="B389" s="1186" t="s">
        <v>16476</v>
      </c>
      <c r="C389" s="1186" t="s">
        <v>14286</v>
      </c>
      <c r="D389" s="1186" t="s">
        <v>191</v>
      </c>
      <c r="E389" s="1186"/>
      <c r="F389" s="1186"/>
      <c r="G389" s="1186"/>
      <c r="H389" s="1186"/>
      <c r="I389" s="1186"/>
      <c r="J389" s="1186" t="s">
        <v>15393</v>
      </c>
      <c r="K389" s="1856"/>
      <c r="L389" s="1186"/>
      <c r="M389" s="1186"/>
      <c r="N389" s="1186"/>
      <c r="O389" s="1186"/>
      <c r="P389" s="1186"/>
      <c r="Q389" s="1186"/>
      <c r="R389" s="1186"/>
      <c r="S389" s="1187" t="s">
        <v>189</v>
      </c>
      <c r="T389" s="1187">
        <v>3700</v>
      </c>
      <c r="U389" s="1190">
        <v>45650</v>
      </c>
      <c r="V389" s="1189"/>
      <c r="W389" s="1191"/>
      <c r="X389" s="1192"/>
    </row>
    <row r="390" spans="1:24" ht="26.25" customHeight="1">
      <c r="A390" s="1185"/>
      <c r="B390" s="1186"/>
      <c r="C390" s="1186" t="s">
        <v>10098</v>
      </c>
      <c r="D390" s="1186" t="s">
        <v>191</v>
      </c>
      <c r="E390" s="1186"/>
      <c r="F390" s="1186"/>
      <c r="G390" s="1186"/>
      <c r="H390" s="1186"/>
      <c r="I390" s="1186"/>
      <c r="J390" s="1186"/>
      <c r="K390" s="1856"/>
      <c r="L390" s="1865"/>
      <c r="M390" s="1186"/>
      <c r="N390" s="1186"/>
      <c r="O390" s="1186"/>
      <c r="P390" s="1186"/>
      <c r="Q390" s="1186"/>
      <c r="R390" s="1186"/>
      <c r="S390" s="1187" t="s">
        <v>2472</v>
      </c>
      <c r="T390" s="1187">
        <f>SUM(T385:T389)</f>
        <v>10270</v>
      </c>
      <c r="U390" s="1189"/>
      <c r="V390" s="1189"/>
      <c r="W390" s="1191"/>
      <c r="X390" s="1192"/>
    </row>
    <row r="391" spans="1:24" ht="26.25" customHeight="1" thickBot="1">
      <c r="A391" s="1193"/>
      <c r="B391" s="1194"/>
      <c r="C391" s="1194" t="s">
        <v>10099</v>
      </c>
      <c r="D391" s="1194" t="s">
        <v>4036</v>
      </c>
      <c r="E391" s="1194"/>
      <c r="F391" s="1194"/>
      <c r="G391" s="1194"/>
      <c r="H391" s="1194"/>
      <c r="I391" s="1194"/>
      <c r="J391" s="1194"/>
      <c r="K391" s="611" t="s">
        <v>15770</v>
      </c>
      <c r="L391" s="1866"/>
      <c r="M391" s="1194"/>
      <c r="N391" s="1195"/>
      <c r="O391" s="1195"/>
      <c r="P391" s="1196"/>
      <c r="Q391" s="1194"/>
      <c r="R391" s="1194"/>
      <c r="S391" s="1196" t="s">
        <v>12541</v>
      </c>
      <c r="T391" s="1196">
        <v>6570</v>
      </c>
      <c r="U391" s="1199"/>
      <c r="V391" s="1199"/>
      <c r="W391" s="1200"/>
      <c r="X391" s="1201"/>
    </row>
    <row r="393" spans="1:24" ht="26.25" customHeight="1" thickBot="1">
      <c r="A393" s="445"/>
      <c r="B393" s="445"/>
      <c r="C393" s="445"/>
      <c r="D393" s="445"/>
      <c r="E393" s="445"/>
      <c r="F393" s="445"/>
      <c r="G393" s="445"/>
      <c r="H393" s="445"/>
      <c r="I393" s="445"/>
      <c r="J393" s="445"/>
      <c r="K393" s="446"/>
      <c r="L393" s="445"/>
      <c r="M393" s="445"/>
      <c r="N393" s="446"/>
      <c r="O393" s="446"/>
      <c r="P393" s="447"/>
      <c r="Q393" s="445"/>
      <c r="R393" s="445"/>
      <c r="S393" s="445"/>
      <c r="T393" s="445"/>
      <c r="U393" s="448"/>
      <c r="V393" s="449"/>
      <c r="W393" s="450"/>
      <c r="X393" s="450"/>
    </row>
    <row r="394" spans="1:24" ht="26.25" customHeight="1">
      <c r="A394" s="1348" t="s">
        <v>188</v>
      </c>
      <c r="B394" s="1349" t="s">
        <v>16057</v>
      </c>
      <c r="C394" s="1349" t="s">
        <v>123</v>
      </c>
      <c r="D394" s="1349" t="s">
        <v>198</v>
      </c>
      <c r="E394" s="1349" t="s">
        <v>16233</v>
      </c>
      <c r="F394" s="1349" t="s">
        <v>191</v>
      </c>
      <c r="G394" s="1349" t="s">
        <v>191</v>
      </c>
      <c r="H394" s="1489"/>
      <c r="I394" s="1349" t="s">
        <v>15385</v>
      </c>
      <c r="J394" s="1349" t="s">
        <v>15720</v>
      </c>
      <c r="K394" s="1350" t="s">
        <v>10103</v>
      </c>
      <c r="L394" s="1349" t="s">
        <v>16367</v>
      </c>
      <c r="M394" s="2895" t="s">
        <v>16250</v>
      </c>
      <c r="N394" s="1350" t="s">
        <v>16360</v>
      </c>
      <c r="O394" s="1350">
        <v>213598</v>
      </c>
      <c r="P394" s="1351" t="s">
        <v>17027</v>
      </c>
      <c r="Q394" s="1349" t="s">
        <v>4685</v>
      </c>
      <c r="R394" s="1349">
        <f>IF(MID(RIGHT(S394,8),1,1)="M",2021,IF(MID(RIGHT(S394,8),1,1)="N",2022,IF(MID(RIGHT(S394,8),1,1)="P",2023,IF(MID(RIGHT(S394,8),1,1)="R",2024,IF(MID(RIGHT(S394,8),1,1)="S",1995,IF(MID(RIGHT(S394,8),1,1)="T",1996,IF(MID(RIGHT(S394,8),1,1)="V",1997,IF(MID(RIGHT(S394,8),1,1)="W",1998,IF(MID(RIGHT(S394,8),1,1)="X",1999,IF(MID(RIGHT(S394,8),1,1)="Y",2000,IF(MID(RIGHT(S394,8),1,1)="1",2001,IF(MID(RIGHT(S394,8),1,1)="2",2002,IF(MID(RIGHT(S394,8),1,1)="3",2003,IF(MID(RIGHT(S394,8),1,1)="4",2004,IF(MID(RIGHT(S394,8),1,1)="5",2005,IF(MID(RIGHT(S394,8),1,1)="6",2006,IF(MID(RIGHT(S394,8),1,1)="7",2007,IF(MID(RIGHT(S394,8),1,1)="8",2008,IF(MID(RIGHT(S394,8),1,1)="9",2009,IF(MID(RIGHT(S394,8),1,1)="A",2010,IF(MID(RIGHT(S394,8),1,1)="B",2011,IF(MID(RIGHT(S394,8),1,1)="C",2012,IF(MID(RIGHT(S394,8),1,1)="D",2013,IF(MID(RIGHT(S394,8),1,1)="E",2014,IF(MID(RIGHT(S394,8),1,1)="F",2015,IF(MID(RIGHT(S394,8),1,1)="G",2016,IF(MID(RIGHT(S394,8),1,1)="H",2017,IF(MID(RIGHT(S394,8),1,1)="J",2018,IF(MID(RIGHT(S394,8),1,1)="K",2019,IF(MID(RIGHT(S394,8),1,1)="L",2020,""))))))))))))))))))))))))))))))</f>
        <v>2017</v>
      </c>
      <c r="S394" s="1349" t="s">
        <v>16189</v>
      </c>
      <c r="T394" s="1349">
        <v>1525</v>
      </c>
      <c r="U394" s="1352">
        <v>45647</v>
      </c>
      <c r="V394" s="1352">
        <v>45699</v>
      </c>
      <c r="W394" s="1353"/>
      <c r="X394" s="1354">
        <v>1100</v>
      </c>
    </row>
    <row r="395" spans="1:24" ht="26.25" customHeight="1">
      <c r="A395" s="1355"/>
      <c r="B395" s="208"/>
      <c r="C395" s="320" t="s">
        <v>13513</v>
      </c>
      <c r="D395" s="208"/>
      <c r="E395" s="208"/>
      <c r="F395" s="208"/>
      <c r="G395" s="208"/>
      <c r="H395" s="208"/>
      <c r="I395" s="208" t="s">
        <v>194</v>
      </c>
      <c r="J395" s="412" t="s">
        <v>15789</v>
      </c>
      <c r="K395" s="215" t="s">
        <v>211</v>
      </c>
      <c r="L395" s="425" t="s">
        <v>3359</v>
      </c>
      <c r="M395" s="2896"/>
      <c r="N395" s="73" t="s">
        <v>2431</v>
      </c>
      <c r="O395" s="209" t="s">
        <v>16061</v>
      </c>
      <c r="P395" s="210"/>
      <c r="Q395" s="208" t="s">
        <v>2214</v>
      </c>
      <c r="R395" s="208">
        <f>IF(MID(RIGHT(S395,8),1,1)="M",2021,IF(MID(RIGHT(S395,8),1,1)="N",2022,IF(MID(RIGHT(S395,8),1,1)="P",2023,IF(MID(RIGHT(S395,8),1,1)="R",2024,IF(MID(RIGHT(S395,8),1,1)="S",1995,IF(MID(RIGHT(S395,8),1,1)="T",1996,IF(MID(RIGHT(S395,8),1,1)="V",1997,IF(MID(RIGHT(S395,8),1,1)="W",1998,IF(MID(RIGHT(S395,8),1,1)="X",1999,IF(MID(RIGHT(S395,8),1,1)="Y",2000,IF(MID(RIGHT(S395,8),1,1)="1",2001,IF(MID(RIGHT(S395,8),1,1)="2",2002,IF(MID(RIGHT(S395,8),1,1)="3",2003,IF(MID(RIGHT(S395,8),1,1)="4",2004,IF(MID(RIGHT(S395,8),1,1)="5",2005,IF(MID(RIGHT(S395,8),1,1)="6",2006,IF(MID(RIGHT(S395,8),1,1)="7",2007,IF(MID(RIGHT(S395,8),1,1)="8",2008,IF(MID(RIGHT(S395,8),1,1)="9",2009,IF(MID(RIGHT(S395,8),1,1)="A",2010,IF(MID(RIGHT(S395,8),1,1)="B",2011,IF(MID(RIGHT(S395,8),1,1)="C",2012,IF(MID(RIGHT(S395,8),1,1)="D",2013,IF(MID(RIGHT(S395,8),1,1)="E",2014,IF(MID(RIGHT(S395,8),1,1)="F",2015,IF(MID(RIGHT(S395,8),1,1)="G",2016,IF(MID(RIGHT(S395,8),1,1)="H",2017,IF(MID(RIGHT(S395,8),1,1)="J",2018,IF(MID(RIGHT(S395,8),1,1)="K",2019,IF(MID(RIGHT(S395,8),1,1)="L",2020,""))))))))))))))))))))))))))))))</f>
        <v>2018</v>
      </c>
      <c r="S395" s="208" t="s">
        <v>16190</v>
      </c>
      <c r="T395" s="208">
        <v>2230</v>
      </c>
      <c r="U395" s="211">
        <v>45648</v>
      </c>
      <c r="V395" s="212"/>
      <c r="W395" s="213" t="s">
        <v>16812</v>
      </c>
      <c r="X395" s="1356" t="s">
        <v>16506</v>
      </c>
    </row>
    <row r="396" spans="1:24" ht="26.25" customHeight="1">
      <c r="A396" s="1355"/>
      <c r="B396" s="208"/>
      <c r="C396" s="208" t="s">
        <v>12776</v>
      </c>
      <c r="D396" s="208" t="s">
        <v>15790</v>
      </c>
      <c r="E396" s="208"/>
      <c r="F396" s="208"/>
      <c r="G396" s="208"/>
      <c r="H396" s="208"/>
      <c r="I396" s="932" t="s">
        <v>15712</v>
      </c>
      <c r="J396" s="208"/>
      <c r="K396" s="209" t="s">
        <v>15800</v>
      </c>
      <c r="L396" s="208"/>
      <c r="M396" s="2896"/>
      <c r="N396" s="73" t="s">
        <v>4260</v>
      </c>
      <c r="O396" s="209"/>
      <c r="P396" s="210"/>
      <c r="Q396" s="208" t="s">
        <v>2580</v>
      </c>
      <c r="R396" s="208">
        <f>IF(MID(RIGHT(S396,8),1,1)="M",2021,IF(MID(RIGHT(S396,8),1,1)="N",2022,IF(MID(RIGHT(S396,8),1,1)="P",2023,IF(MID(RIGHT(S396,8),1,1)="R",2024,IF(MID(RIGHT(S396,8),1,1)="S",1995,IF(MID(RIGHT(S396,8),1,1)="T",1996,IF(MID(RIGHT(S396,8),1,1)="V",1997,IF(MID(RIGHT(S396,8),1,1)="W",1998,IF(MID(RIGHT(S396,8),1,1)="X",1999,IF(MID(RIGHT(S396,8),1,1)="Y",2000,IF(MID(RIGHT(S396,8),1,1)="1",2001,IF(MID(RIGHT(S396,8),1,1)="2",2002,IF(MID(RIGHT(S396,8),1,1)="3",2003,IF(MID(RIGHT(S396,8),1,1)="4",2004,IF(MID(RIGHT(S396,8),1,1)="5",2005,IF(MID(RIGHT(S396,8),1,1)="6",2006,IF(MID(RIGHT(S396,8),1,1)="7",2007,IF(MID(RIGHT(S396,8),1,1)="8",2008,IF(MID(RIGHT(S396,8),1,1)="9",2009,IF(MID(RIGHT(S396,8),1,1)="A",2010,IF(MID(RIGHT(S396,8),1,1)="B",2011,IF(MID(RIGHT(S396,8),1,1)="C",2012,IF(MID(RIGHT(S396,8),1,1)="D",2013,IF(MID(RIGHT(S396,8),1,1)="E",2014,IF(MID(RIGHT(S396,8),1,1)="F",2015,IF(MID(RIGHT(S396,8),1,1)="G",2016,IF(MID(RIGHT(S396,8),1,1)="H",2017,IF(MID(RIGHT(S396,8),1,1)="J",2018,IF(MID(RIGHT(S396,8),1,1)="K",2019,IF(MID(RIGHT(S396,8),1,1)="L",2020,""))))))))))))))))))))))))))))))</f>
        <v>2016</v>
      </c>
      <c r="S396" s="208" t="s">
        <v>16191</v>
      </c>
      <c r="T396" s="208">
        <v>1025</v>
      </c>
      <c r="U396" s="211">
        <v>45649</v>
      </c>
      <c r="V396" s="211"/>
      <c r="W396" s="1448"/>
      <c r="X396" s="1356"/>
    </row>
    <row r="397" spans="1:24" ht="26.25" customHeight="1">
      <c r="A397" s="1355"/>
      <c r="B397" s="208"/>
      <c r="C397" s="208" t="s">
        <v>12778</v>
      </c>
      <c r="D397" s="208" t="s">
        <v>191</v>
      </c>
      <c r="E397" s="208"/>
      <c r="F397" s="208"/>
      <c r="G397" s="208"/>
      <c r="H397" s="208"/>
      <c r="I397" s="932" t="s">
        <v>15722</v>
      </c>
      <c r="J397" s="208" t="s">
        <v>15788</v>
      </c>
      <c r="K397" s="209" t="s">
        <v>8972</v>
      </c>
      <c r="L397" s="208"/>
      <c r="M397" s="2897"/>
      <c r="N397" s="73" t="s">
        <v>11765</v>
      </c>
      <c r="O397" s="209"/>
      <c r="P397" s="210"/>
      <c r="Q397" s="208" t="s">
        <v>589</v>
      </c>
      <c r="R397" s="208">
        <f>IF(MID(RIGHT(S397,8),1,1)="M",2021,IF(MID(RIGHT(S397,8),1,1)="N",2022,IF(MID(RIGHT(S397,8),1,1)="P",2023,IF(MID(RIGHT(S397,8),1,1)="R",2024,IF(MID(RIGHT(S397,8),1,1)="S",1995,IF(MID(RIGHT(S397,8),1,1)="T",1996,IF(MID(RIGHT(S397,8),1,1)="V",1997,IF(MID(RIGHT(S397,8),1,1)="W",1998,IF(MID(RIGHT(S397,8),1,1)="X",1999,IF(MID(RIGHT(S397,8),1,1)="Y",2000,IF(MID(RIGHT(S397,8),1,1)="1",2001,IF(MID(RIGHT(S397,8),1,1)="2",2002,IF(MID(RIGHT(S397,8),1,1)="3",2003,IF(MID(RIGHT(S397,8),1,1)="4",2004,IF(MID(RIGHT(S397,8),1,1)="5",2005,IF(MID(RIGHT(S397,8),1,1)="6",2006,IF(MID(RIGHT(S397,8),1,1)="7",2007,IF(MID(RIGHT(S397,8),1,1)="8",2008,IF(MID(RIGHT(S397,8),1,1)="9",2009,IF(MID(RIGHT(S397,8),1,1)="A",2010,IF(MID(RIGHT(S397,8),1,1)="B",2011,IF(MID(RIGHT(S397,8),1,1)="C",2012,IF(MID(RIGHT(S397,8),1,1)="D",2013,IF(MID(RIGHT(S397,8),1,1)="E",2014,IF(MID(RIGHT(S397,8),1,1)="F",2015,IF(MID(RIGHT(S397,8),1,1)="G",2016,IF(MID(RIGHT(S397,8),1,1)="H",2017,IF(MID(RIGHT(S397,8),1,1)="J",2018,IF(MID(RIGHT(S397,8),1,1)="K",2019,IF(MID(RIGHT(S397,8),1,1)="L",2020,""))))))))))))))))))))))))))))))</f>
        <v>2016</v>
      </c>
      <c r="S397" s="208" t="s">
        <v>16192</v>
      </c>
      <c r="T397" s="208">
        <v>1280</v>
      </c>
      <c r="U397" s="212">
        <v>45650</v>
      </c>
      <c r="V397" s="211"/>
      <c r="W397" s="213"/>
      <c r="X397" s="1356"/>
    </row>
    <row r="398" spans="1:24" ht="26.25" customHeight="1">
      <c r="A398" s="1355"/>
      <c r="B398" s="208"/>
      <c r="C398" s="208" t="s">
        <v>13047</v>
      </c>
      <c r="D398" s="208" t="s">
        <v>191</v>
      </c>
      <c r="E398" s="208"/>
      <c r="F398" s="208"/>
      <c r="G398" s="208"/>
      <c r="H398" s="208"/>
      <c r="I398" s="208"/>
      <c r="J398" s="208" t="s">
        <v>15393</v>
      </c>
      <c r="K398" s="209"/>
      <c r="L398" s="208"/>
      <c r="M398" s="208"/>
      <c r="N398" s="208"/>
      <c r="O398" s="208"/>
      <c r="P398" s="210"/>
      <c r="Q398" s="208"/>
      <c r="R398" s="208"/>
      <c r="S398" s="214" t="s">
        <v>189</v>
      </c>
      <c r="T398" s="214">
        <v>3700</v>
      </c>
      <c r="U398" s="211"/>
      <c r="V398" s="211"/>
      <c r="W398" s="213"/>
      <c r="X398" s="1356"/>
    </row>
    <row r="399" spans="1:24" ht="26.25" customHeight="1">
      <c r="A399" s="1355"/>
      <c r="B399" s="208"/>
      <c r="C399" s="208" t="s">
        <v>10002</v>
      </c>
      <c r="D399" s="208" t="s">
        <v>191</v>
      </c>
      <c r="E399" s="208"/>
      <c r="F399" s="208"/>
      <c r="G399" s="208"/>
      <c r="H399" s="208"/>
      <c r="I399" s="208"/>
      <c r="J399" s="208"/>
      <c r="K399" s="209"/>
      <c r="L399" s="208"/>
      <c r="M399" s="2559" t="s">
        <v>10944</v>
      </c>
      <c r="N399" s="2560"/>
      <c r="O399" s="2560"/>
      <c r="P399" s="2561"/>
      <c r="Q399" s="208"/>
      <c r="R399" s="208"/>
      <c r="S399" s="214" t="s">
        <v>2472</v>
      </c>
      <c r="T399" s="214">
        <f>SUM(T394:T398)</f>
        <v>9760</v>
      </c>
      <c r="U399" s="211"/>
      <c r="V399" s="617"/>
      <c r="W399" s="213"/>
      <c r="X399" s="1356"/>
    </row>
    <row r="400" spans="1:24" ht="26.25" customHeight="1" thickBot="1">
      <c r="A400" s="1357"/>
      <c r="B400" s="1358"/>
      <c r="C400" s="1358" t="s">
        <v>16193</v>
      </c>
      <c r="D400" s="1358" t="s">
        <v>16194</v>
      </c>
      <c r="E400" s="1358"/>
      <c r="F400" s="1358"/>
      <c r="G400" s="1358"/>
      <c r="H400" s="1358"/>
      <c r="I400" s="1358"/>
      <c r="J400" s="1358"/>
      <c r="K400" s="611" t="s">
        <v>15951</v>
      </c>
      <c r="L400" s="1358"/>
      <c r="M400" s="1358"/>
      <c r="N400" s="1359"/>
      <c r="O400" s="1359"/>
      <c r="P400" s="1360"/>
      <c r="Q400" s="1358"/>
      <c r="R400" s="1358"/>
      <c r="S400" s="1360" t="s">
        <v>15787</v>
      </c>
      <c r="T400" s="1360">
        <v>6060</v>
      </c>
      <c r="U400" s="1362"/>
      <c r="V400" s="1363"/>
      <c r="W400" s="1364"/>
      <c r="X400" s="1365"/>
    </row>
    <row r="402" spans="1:24" ht="26.25" customHeight="1" thickBot="1"/>
    <row r="403" spans="1:24" ht="26.25" customHeight="1">
      <c r="A403" s="456" t="s">
        <v>188</v>
      </c>
      <c r="B403" s="457" t="s">
        <v>16057</v>
      </c>
      <c r="C403" s="457" t="s">
        <v>10329</v>
      </c>
      <c r="D403" s="457" t="s">
        <v>190</v>
      </c>
      <c r="E403" s="457" t="s">
        <v>16233</v>
      </c>
      <c r="F403" s="457" t="s">
        <v>191</v>
      </c>
      <c r="G403" s="457" t="s">
        <v>191</v>
      </c>
      <c r="H403" s="477"/>
      <c r="I403" s="457" t="s">
        <v>126</v>
      </c>
      <c r="J403" s="457" t="s">
        <v>15730</v>
      </c>
      <c r="K403" s="458" t="s">
        <v>12321</v>
      </c>
      <c r="L403" s="457" t="s">
        <v>16432</v>
      </c>
      <c r="M403" s="2901" t="s">
        <v>16196</v>
      </c>
      <c r="N403" s="458" t="s">
        <v>16310</v>
      </c>
      <c r="O403" s="458" t="s">
        <v>16307</v>
      </c>
      <c r="P403" s="459" t="s">
        <v>17847</v>
      </c>
      <c r="Q403" s="457" t="s">
        <v>361</v>
      </c>
      <c r="R403" s="457">
        <v>2023</v>
      </c>
      <c r="S403" s="457" t="s">
        <v>16063</v>
      </c>
      <c r="T403" s="457">
        <v>2215</v>
      </c>
      <c r="U403" s="460">
        <v>45648</v>
      </c>
      <c r="V403" s="460">
        <v>45715</v>
      </c>
      <c r="W403" s="462">
        <v>4300</v>
      </c>
      <c r="X403" s="463">
        <v>5450</v>
      </c>
    </row>
    <row r="404" spans="1:24" ht="26.25" customHeight="1">
      <c r="A404" s="464"/>
      <c r="B404" s="143"/>
      <c r="C404" s="320" t="s">
        <v>13844</v>
      </c>
      <c r="D404" s="143"/>
      <c r="E404" s="143"/>
      <c r="F404" s="143"/>
      <c r="G404" s="143"/>
      <c r="H404" s="143"/>
      <c r="I404" s="143" t="s">
        <v>3598</v>
      </c>
      <c r="J404" s="412" t="s">
        <v>15732</v>
      </c>
      <c r="K404" s="169" t="s">
        <v>10395</v>
      </c>
      <c r="L404" s="427" t="s">
        <v>3603</v>
      </c>
      <c r="M404" s="2902"/>
      <c r="N404" s="73" t="s">
        <v>7287</v>
      </c>
      <c r="O404" s="1666"/>
      <c r="P404" s="1666"/>
      <c r="Q404" s="143" t="s">
        <v>361</v>
      </c>
      <c r="R404" s="143">
        <v>2015</v>
      </c>
      <c r="S404" s="143" t="s">
        <v>16064</v>
      </c>
      <c r="T404" s="143">
        <v>2165</v>
      </c>
      <c r="U404" s="168">
        <v>45649</v>
      </c>
      <c r="V404" s="168">
        <v>45723</v>
      </c>
      <c r="W404" s="147"/>
      <c r="X404" s="466"/>
    </row>
    <row r="405" spans="1:24" ht="26.25" customHeight="1">
      <c r="A405" s="464"/>
      <c r="B405" s="143"/>
      <c r="C405" s="143" t="s">
        <v>12776</v>
      </c>
      <c r="D405" s="143" t="s">
        <v>15736</v>
      </c>
      <c r="E405" s="143"/>
      <c r="F405" s="143"/>
      <c r="G405" s="143"/>
      <c r="H405" s="143"/>
      <c r="I405" s="143"/>
      <c r="J405" s="425" t="s">
        <v>3281</v>
      </c>
      <c r="K405" s="144" t="s">
        <v>9566</v>
      </c>
      <c r="L405" s="143" t="s">
        <v>16286</v>
      </c>
      <c r="M405" s="2902"/>
      <c r="N405" s="73" t="s">
        <v>14447</v>
      </c>
      <c r="O405" s="143"/>
      <c r="P405" s="143"/>
      <c r="Q405" s="143" t="s">
        <v>9875</v>
      </c>
      <c r="R405" s="143">
        <v>2015</v>
      </c>
      <c r="S405" s="143" t="s">
        <v>16065</v>
      </c>
      <c r="T405" s="143">
        <v>1430</v>
      </c>
      <c r="U405" s="146">
        <v>45650</v>
      </c>
      <c r="V405" s="168">
        <v>45711</v>
      </c>
      <c r="W405" s="1449"/>
      <c r="X405" s="466"/>
    </row>
    <row r="406" spans="1:24" ht="26.25" customHeight="1">
      <c r="A406" s="464"/>
      <c r="B406" s="143"/>
      <c r="C406" s="143" t="s">
        <v>12778</v>
      </c>
      <c r="D406" s="143" t="s">
        <v>191</v>
      </c>
      <c r="E406" s="143"/>
      <c r="F406" s="143"/>
      <c r="G406" s="143"/>
      <c r="H406" s="143"/>
      <c r="I406" s="143"/>
      <c r="J406" s="143" t="s">
        <v>15769</v>
      </c>
      <c r="K406" s="144" t="s">
        <v>4071</v>
      </c>
      <c r="L406" s="143"/>
      <c r="M406" s="2903"/>
      <c r="N406" s="73" t="s">
        <v>15731</v>
      </c>
      <c r="O406" s="143"/>
      <c r="P406" s="143"/>
      <c r="Q406" s="143" t="s">
        <v>1661</v>
      </c>
      <c r="R406" s="143">
        <v>2015</v>
      </c>
      <c r="S406" s="143" t="s">
        <v>16066</v>
      </c>
      <c r="T406" s="143">
        <v>1575</v>
      </c>
      <c r="U406" s="168"/>
      <c r="V406" s="168">
        <v>45712</v>
      </c>
      <c r="W406" s="147"/>
      <c r="X406" s="466"/>
    </row>
    <row r="407" spans="1:24" ht="26.25" customHeight="1">
      <c r="A407" s="464"/>
      <c r="B407" s="143"/>
      <c r="C407" s="143" t="s">
        <v>13047</v>
      </c>
      <c r="D407" s="143" t="s">
        <v>191</v>
      </c>
      <c r="E407" s="143"/>
      <c r="F407" s="143"/>
      <c r="G407" s="143"/>
      <c r="H407" s="143"/>
      <c r="I407" s="143"/>
      <c r="J407" s="143" t="s">
        <v>15768</v>
      </c>
      <c r="K407" s="144"/>
      <c r="L407" s="143"/>
      <c r="M407" s="2559" t="s">
        <v>11304</v>
      </c>
      <c r="N407" s="2560"/>
      <c r="O407" s="2561"/>
      <c r="P407" s="143"/>
      <c r="Q407" s="143"/>
      <c r="R407" s="143"/>
      <c r="S407" s="148" t="s">
        <v>189</v>
      </c>
      <c r="T407" s="148">
        <v>3700</v>
      </c>
      <c r="U407" s="146"/>
      <c r="V407" s="168">
        <v>45716</v>
      </c>
      <c r="W407" s="147"/>
      <c r="X407" s="466"/>
    </row>
    <row r="408" spans="1:24" ht="26.25" customHeight="1">
      <c r="A408" s="464"/>
      <c r="B408" s="143"/>
      <c r="C408" s="143" t="s">
        <v>10002</v>
      </c>
      <c r="D408" s="143" t="s">
        <v>191</v>
      </c>
      <c r="E408" s="143"/>
      <c r="F408" s="143"/>
      <c r="G408" s="143"/>
      <c r="H408" s="143"/>
      <c r="I408" s="143"/>
      <c r="J408" s="143" t="s">
        <v>2627</v>
      </c>
      <c r="K408" s="144"/>
      <c r="L408" s="143"/>
      <c r="M408" s="143"/>
      <c r="N408" s="143"/>
      <c r="O408" s="143"/>
      <c r="P408" s="143"/>
      <c r="Q408" s="143"/>
      <c r="R408" s="143"/>
      <c r="S408" s="148" t="s">
        <v>2472</v>
      </c>
      <c r="T408" s="148">
        <f>SUM(T403:T407)</f>
        <v>11085</v>
      </c>
      <c r="U408" s="168"/>
      <c r="V408" s="168">
        <v>45736</v>
      </c>
      <c r="W408" s="147"/>
      <c r="X408" s="466"/>
    </row>
    <row r="409" spans="1:24" ht="26.25" customHeight="1" thickBot="1">
      <c r="A409" s="467"/>
      <c r="B409" s="468"/>
      <c r="C409" s="468" t="s">
        <v>13824</v>
      </c>
      <c r="D409" s="468" t="s">
        <v>4036</v>
      </c>
      <c r="E409" s="468"/>
      <c r="F409" s="468"/>
      <c r="G409" s="468"/>
      <c r="H409" s="468"/>
      <c r="I409" s="468"/>
      <c r="J409" s="555" t="s">
        <v>2745</v>
      </c>
      <c r="K409" s="611" t="s">
        <v>15735</v>
      </c>
      <c r="L409" s="468"/>
      <c r="M409" s="468"/>
      <c r="N409" s="470"/>
      <c r="O409" s="470"/>
      <c r="P409" s="471"/>
      <c r="Q409" s="468"/>
      <c r="R409" s="468"/>
      <c r="S409" s="471"/>
      <c r="T409" s="471"/>
      <c r="U409" s="473"/>
      <c r="V409" s="474">
        <v>45739</v>
      </c>
      <c r="W409" s="475"/>
      <c r="X409" s="476"/>
    </row>
    <row r="410" spans="1:24" ht="26.25" customHeight="1">
      <c r="A410" s="456" t="s">
        <v>188</v>
      </c>
      <c r="B410" s="457" t="s">
        <v>16057</v>
      </c>
      <c r="C410" s="457" t="s">
        <v>10329</v>
      </c>
      <c r="D410" s="457" t="s">
        <v>190</v>
      </c>
      <c r="E410" s="457" t="s">
        <v>16233</v>
      </c>
      <c r="F410" s="457" t="s">
        <v>191</v>
      </c>
      <c r="G410" s="457" t="s">
        <v>191</v>
      </c>
      <c r="H410" s="477"/>
      <c r="I410" s="457" t="s">
        <v>126</v>
      </c>
      <c r="J410" s="457" t="s">
        <v>15730</v>
      </c>
      <c r="K410" s="458" t="s">
        <v>12321</v>
      </c>
      <c r="L410" s="457" t="s">
        <v>16570</v>
      </c>
      <c r="M410" s="2901" t="s">
        <v>16236</v>
      </c>
      <c r="N410" s="458" t="s">
        <v>16572</v>
      </c>
      <c r="O410" s="458" t="s">
        <v>16308</v>
      </c>
      <c r="P410" s="459" t="s">
        <v>17847</v>
      </c>
      <c r="Q410" s="457" t="s">
        <v>361</v>
      </c>
      <c r="R410" s="457">
        <v>2015</v>
      </c>
      <c r="S410" s="457" t="s">
        <v>16046</v>
      </c>
      <c r="T410" s="457">
        <v>2175</v>
      </c>
      <c r="U410" s="460">
        <v>45648</v>
      </c>
      <c r="V410" s="460">
        <v>45715</v>
      </c>
      <c r="W410" s="462">
        <v>4300</v>
      </c>
      <c r="X410" s="463">
        <v>5450</v>
      </c>
    </row>
    <row r="411" spans="1:24" ht="26.25" customHeight="1">
      <c r="A411" s="464"/>
      <c r="B411" s="143"/>
      <c r="C411" s="320" t="s">
        <v>13844</v>
      </c>
      <c r="D411" s="143"/>
      <c r="E411" s="143"/>
      <c r="F411" s="143"/>
      <c r="G411" s="143"/>
      <c r="H411" s="143"/>
      <c r="I411" s="143" t="s">
        <v>3598</v>
      </c>
      <c r="J411" s="412" t="s">
        <v>15733</v>
      </c>
      <c r="K411" s="169" t="s">
        <v>10395</v>
      </c>
      <c r="L411" s="427" t="s">
        <v>3603</v>
      </c>
      <c r="M411" s="2902"/>
      <c r="N411" s="73" t="s">
        <v>7287</v>
      </c>
      <c r="O411" s="1666"/>
      <c r="P411" s="1666"/>
      <c r="Q411" s="143" t="s">
        <v>361</v>
      </c>
      <c r="R411" s="143">
        <v>2016</v>
      </c>
      <c r="S411" s="143" t="s">
        <v>16047</v>
      </c>
      <c r="T411" s="143">
        <v>2345</v>
      </c>
      <c r="U411" s="168">
        <v>45649</v>
      </c>
      <c r="V411" s="168">
        <v>45723</v>
      </c>
      <c r="W411" s="147"/>
      <c r="X411" s="466"/>
    </row>
    <row r="412" spans="1:24" ht="26.25" customHeight="1">
      <c r="A412" s="464"/>
      <c r="B412" s="143"/>
      <c r="C412" s="143" t="s">
        <v>12776</v>
      </c>
      <c r="D412" s="143" t="s">
        <v>15736</v>
      </c>
      <c r="E412" s="143"/>
      <c r="F412" s="143"/>
      <c r="G412" s="143"/>
      <c r="H412" s="143"/>
      <c r="I412" s="143"/>
      <c r="J412" s="425" t="s">
        <v>3281</v>
      </c>
      <c r="K412" s="144" t="s">
        <v>9566</v>
      </c>
      <c r="L412" s="143" t="s">
        <v>16286</v>
      </c>
      <c r="M412" s="2902"/>
      <c r="N412" s="73" t="s">
        <v>14447</v>
      </c>
      <c r="O412" s="143"/>
      <c r="P412" s="143"/>
      <c r="Q412" s="143" t="s">
        <v>243</v>
      </c>
      <c r="R412" s="143">
        <v>2015</v>
      </c>
      <c r="S412" s="143" t="s">
        <v>16048</v>
      </c>
      <c r="T412" s="143">
        <v>1990</v>
      </c>
      <c r="U412" s="146">
        <v>45650</v>
      </c>
      <c r="V412" s="168">
        <v>45711</v>
      </c>
      <c r="W412" s="1449"/>
      <c r="X412" s="466"/>
    </row>
    <row r="413" spans="1:24" ht="26.25" customHeight="1">
      <c r="A413" s="464"/>
      <c r="B413" s="143"/>
      <c r="C413" s="143" t="s">
        <v>12778</v>
      </c>
      <c r="D413" s="143" t="s">
        <v>191</v>
      </c>
      <c r="E413" s="143"/>
      <c r="F413" s="143"/>
      <c r="G413" s="143"/>
      <c r="H413" s="143"/>
      <c r="I413" s="143"/>
      <c r="J413" s="143" t="s">
        <v>15769</v>
      </c>
      <c r="K413" s="144" t="s">
        <v>4071</v>
      </c>
      <c r="L413" s="143"/>
      <c r="M413" s="2903"/>
      <c r="N413" s="73" t="s">
        <v>15731</v>
      </c>
      <c r="O413" s="143"/>
      <c r="P413" s="143"/>
      <c r="Q413" s="143" t="s">
        <v>1661</v>
      </c>
      <c r="R413" s="143">
        <v>2015</v>
      </c>
      <c r="S413" s="143" t="s">
        <v>16049</v>
      </c>
      <c r="T413" s="143">
        <v>1535</v>
      </c>
      <c r="U413" s="168"/>
      <c r="V413" s="168">
        <v>45712</v>
      </c>
      <c r="W413" s="147"/>
      <c r="X413" s="466"/>
    </row>
    <row r="414" spans="1:24" ht="26.25" customHeight="1">
      <c r="A414" s="464"/>
      <c r="B414" s="143"/>
      <c r="C414" s="143" t="s">
        <v>13047</v>
      </c>
      <c r="D414" s="143" t="s">
        <v>191</v>
      </c>
      <c r="E414" s="143"/>
      <c r="F414" s="143"/>
      <c r="G414" s="143"/>
      <c r="H414" s="143"/>
      <c r="I414" s="143"/>
      <c r="J414" s="143" t="s">
        <v>15768</v>
      </c>
      <c r="K414" s="144"/>
      <c r="L414" s="143"/>
      <c r="M414" s="2559" t="s">
        <v>11304</v>
      </c>
      <c r="N414" s="2560"/>
      <c r="O414" s="2561"/>
      <c r="P414" s="143"/>
      <c r="Q414" s="143"/>
      <c r="R414" s="143"/>
      <c r="S414" s="148" t="s">
        <v>189</v>
      </c>
      <c r="T414" s="148">
        <v>3730</v>
      </c>
      <c r="U414" s="146"/>
      <c r="V414" s="168">
        <v>45716</v>
      </c>
      <c r="W414" s="147"/>
      <c r="X414" s="466"/>
    </row>
    <row r="415" spans="1:24" ht="26.25" customHeight="1">
      <c r="A415" s="464"/>
      <c r="B415" s="143"/>
      <c r="C415" s="143" t="s">
        <v>10002</v>
      </c>
      <c r="D415" s="143" t="s">
        <v>191</v>
      </c>
      <c r="E415" s="143"/>
      <c r="F415" s="143"/>
      <c r="G415" s="143"/>
      <c r="H415" s="143"/>
      <c r="I415" s="143"/>
      <c r="J415" s="143" t="s">
        <v>2627</v>
      </c>
      <c r="K415" s="144"/>
      <c r="L415" s="143"/>
      <c r="M415" s="143"/>
      <c r="N415" s="143"/>
      <c r="O415" s="143"/>
      <c r="P415" s="143"/>
      <c r="Q415" s="143"/>
      <c r="R415" s="143"/>
      <c r="S415" s="148" t="s">
        <v>2472</v>
      </c>
      <c r="T415" s="148">
        <f>SUM(T410:T414)</f>
        <v>11775</v>
      </c>
      <c r="U415" s="168"/>
      <c r="V415" s="168">
        <v>45736</v>
      </c>
      <c r="W415" s="147"/>
      <c r="X415" s="466"/>
    </row>
    <row r="416" spans="1:24" ht="26.25" customHeight="1" thickBot="1">
      <c r="A416" s="467"/>
      <c r="B416" s="468"/>
      <c r="C416" s="468" t="s">
        <v>13824</v>
      </c>
      <c r="D416" s="468" t="s">
        <v>4036</v>
      </c>
      <c r="E416" s="468"/>
      <c r="F416" s="468"/>
      <c r="G416" s="468"/>
      <c r="H416" s="468"/>
      <c r="I416" s="468"/>
      <c r="J416" s="555" t="s">
        <v>2745</v>
      </c>
      <c r="K416" s="611" t="s">
        <v>15735</v>
      </c>
      <c r="L416" s="468"/>
      <c r="M416" s="468"/>
      <c r="N416" s="470"/>
      <c r="O416" s="470"/>
      <c r="P416" s="471"/>
      <c r="Q416" s="468"/>
      <c r="R416" s="468"/>
      <c r="S416" s="471"/>
      <c r="T416" s="471"/>
      <c r="U416" s="473"/>
      <c r="V416" s="474">
        <v>45739</v>
      </c>
      <c r="W416" s="475"/>
      <c r="X416" s="476"/>
    </row>
    <row r="417" spans="1:24" ht="26.25" customHeight="1">
      <c r="A417" s="456" t="s">
        <v>188</v>
      </c>
      <c r="B417" s="457" t="s">
        <v>16057</v>
      </c>
      <c r="C417" s="457" t="s">
        <v>10329</v>
      </c>
      <c r="D417" s="457" t="s">
        <v>190</v>
      </c>
      <c r="E417" s="457" t="s">
        <v>16233</v>
      </c>
      <c r="F417" s="457" t="s">
        <v>191</v>
      </c>
      <c r="G417" s="457" t="s">
        <v>191</v>
      </c>
      <c r="H417" s="477"/>
      <c r="I417" s="457" t="s">
        <v>126</v>
      </c>
      <c r="J417" s="457" t="s">
        <v>15730</v>
      </c>
      <c r="K417" s="458" t="s">
        <v>12321</v>
      </c>
      <c r="L417" s="457" t="s">
        <v>16571</v>
      </c>
      <c r="M417" s="2901" t="s">
        <v>16195</v>
      </c>
      <c r="N417" s="458" t="s">
        <v>16313</v>
      </c>
      <c r="O417" s="458" t="s">
        <v>16309</v>
      </c>
      <c r="P417" s="459" t="s">
        <v>17847</v>
      </c>
      <c r="Q417" s="457" t="s">
        <v>361</v>
      </c>
      <c r="R417" s="457">
        <v>2019</v>
      </c>
      <c r="S417" s="457" t="s">
        <v>16067</v>
      </c>
      <c r="T417" s="457">
        <v>2365</v>
      </c>
      <c r="U417" s="460">
        <v>45648</v>
      </c>
      <c r="V417" s="460">
        <v>45715</v>
      </c>
      <c r="W417" s="462">
        <v>4300</v>
      </c>
      <c r="X417" s="463">
        <v>5450</v>
      </c>
    </row>
    <row r="418" spans="1:24" ht="26.25" customHeight="1">
      <c r="A418" s="464"/>
      <c r="B418" s="143"/>
      <c r="C418" s="320" t="s">
        <v>13844</v>
      </c>
      <c r="D418" s="143"/>
      <c r="E418" s="143"/>
      <c r="F418" s="143"/>
      <c r="G418" s="143"/>
      <c r="H418" s="143"/>
      <c r="I418" s="143" t="s">
        <v>3598</v>
      </c>
      <c r="J418" s="412" t="s">
        <v>15734</v>
      </c>
      <c r="K418" s="169" t="s">
        <v>10395</v>
      </c>
      <c r="L418" s="427" t="s">
        <v>3603</v>
      </c>
      <c r="M418" s="2902"/>
      <c r="N418" s="73" t="s">
        <v>7287</v>
      </c>
      <c r="O418" s="1666"/>
      <c r="P418" s="1666"/>
      <c r="Q418" s="143" t="s">
        <v>16532</v>
      </c>
      <c r="R418" s="143">
        <v>2015</v>
      </c>
      <c r="S418" s="143" t="s">
        <v>16068</v>
      </c>
      <c r="T418" s="143">
        <v>2085</v>
      </c>
      <c r="U418" s="168">
        <v>45649</v>
      </c>
      <c r="V418" s="168">
        <v>45723</v>
      </c>
      <c r="W418" s="147"/>
      <c r="X418" s="466"/>
    </row>
    <row r="419" spans="1:24" ht="26.25" customHeight="1">
      <c r="A419" s="464"/>
      <c r="B419" s="143"/>
      <c r="C419" s="143" t="s">
        <v>12776</v>
      </c>
      <c r="D419" s="143" t="s">
        <v>15736</v>
      </c>
      <c r="E419" s="143"/>
      <c r="F419" s="143"/>
      <c r="G419" s="143"/>
      <c r="H419" s="143"/>
      <c r="I419" s="143"/>
      <c r="J419" s="425" t="s">
        <v>3281</v>
      </c>
      <c r="K419" s="144" t="s">
        <v>9566</v>
      </c>
      <c r="L419" s="143" t="s">
        <v>16286</v>
      </c>
      <c r="M419" s="2902"/>
      <c r="N419" s="73" t="s">
        <v>14447</v>
      </c>
      <c r="O419" s="143"/>
      <c r="P419" s="143"/>
      <c r="Q419" s="143" t="s">
        <v>16311</v>
      </c>
      <c r="R419" s="143">
        <v>2016</v>
      </c>
      <c r="S419" s="143" t="s">
        <v>16312</v>
      </c>
      <c r="T419" s="143">
        <v>2175</v>
      </c>
      <c r="U419" s="146">
        <v>45650</v>
      </c>
      <c r="V419" s="168">
        <v>45711</v>
      </c>
      <c r="W419" s="1449"/>
      <c r="X419" s="466"/>
    </row>
    <row r="420" spans="1:24" ht="26.25" customHeight="1">
      <c r="A420" s="464"/>
      <c r="B420" s="143"/>
      <c r="C420" s="143" t="s">
        <v>12778</v>
      </c>
      <c r="D420" s="143" t="s">
        <v>191</v>
      </c>
      <c r="E420" s="143"/>
      <c r="F420" s="143"/>
      <c r="G420" s="143"/>
      <c r="H420" s="143"/>
      <c r="I420" s="143"/>
      <c r="J420" s="143" t="s">
        <v>15769</v>
      </c>
      <c r="K420" s="144" t="s">
        <v>4071</v>
      </c>
      <c r="L420" s="143"/>
      <c r="M420" s="2903"/>
      <c r="N420" s="73" t="s">
        <v>15731</v>
      </c>
      <c r="O420" s="143"/>
      <c r="P420" s="143"/>
      <c r="Q420" s="143" t="s">
        <v>1661</v>
      </c>
      <c r="R420" s="143">
        <v>2015</v>
      </c>
      <c r="S420" s="143" t="s">
        <v>16069</v>
      </c>
      <c r="T420" s="143">
        <v>1535</v>
      </c>
      <c r="U420" s="168"/>
      <c r="V420" s="168">
        <v>45712</v>
      </c>
      <c r="W420" s="147"/>
      <c r="X420" s="466"/>
    </row>
    <row r="421" spans="1:24" ht="26.25" customHeight="1">
      <c r="A421" s="464"/>
      <c r="B421" s="143"/>
      <c r="C421" s="143" t="s">
        <v>13047</v>
      </c>
      <c r="D421" s="143" t="s">
        <v>191</v>
      </c>
      <c r="E421" s="143"/>
      <c r="F421" s="143"/>
      <c r="G421" s="143"/>
      <c r="H421" s="143"/>
      <c r="I421" s="143"/>
      <c r="J421" s="143" t="s">
        <v>15768</v>
      </c>
      <c r="K421" s="144"/>
      <c r="L421" s="143"/>
      <c r="M421" s="2559" t="s">
        <v>11304</v>
      </c>
      <c r="N421" s="2560"/>
      <c r="O421" s="2561"/>
      <c r="P421" s="143"/>
      <c r="Q421" s="143"/>
      <c r="R421" s="143"/>
      <c r="S421" s="148" t="s">
        <v>189</v>
      </c>
      <c r="T421" s="148">
        <v>3730</v>
      </c>
      <c r="U421" s="146"/>
      <c r="V421" s="168">
        <v>45716</v>
      </c>
      <c r="W421" s="147"/>
      <c r="X421" s="466"/>
    </row>
    <row r="422" spans="1:24" ht="26.25" customHeight="1">
      <c r="A422" s="464"/>
      <c r="B422" s="143"/>
      <c r="C422" s="143" t="s">
        <v>10002</v>
      </c>
      <c r="D422" s="143" t="s">
        <v>191</v>
      </c>
      <c r="E422" s="143"/>
      <c r="F422" s="143"/>
      <c r="G422" s="143"/>
      <c r="H422" s="143"/>
      <c r="I422" s="143"/>
      <c r="J422" s="143" t="s">
        <v>2627</v>
      </c>
      <c r="K422" s="144"/>
      <c r="L422" s="143"/>
      <c r="M422" s="143"/>
      <c r="N422" s="143"/>
      <c r="O422" s="143"/>
      <c r="P422" s="143"/>
      <c r="Q422" s="143"/>
      <c r="R422" s="143"/>
      <c r="S422" s="148" t="s">
        <v>2472</v>
      </c>
      <c r="T422" s="148">
        <f>SUM(T417:T421)</f>
        <v>11890</v>
      </c>
      <c r="U422" s="168"/>
      <c r="V422" s="168">
        <v>45736</v>
      </c>
      <c r="W422" s="147"/>
      <c r="X422" s="466"/>
    </row>
    <row r="423" spans="1:24" ht="26.25" customHeight="1" thickBot="1">
      <c r="A423" s="467"/>
      <c r="B423" s="468"/>
      <c r="C423" s="468" t="s">
        <v>13824</v>
      </c>
      <c r="D423" s="468" t="s">
        <v>4036</v>
      </c>
      <c r="E423" s="468"/>
      <c r="F423" s="468"/>
      <c r="G423" s="468"/>
      <c r="H423" s="468"/>
      <c r="I423" s="468"/>
      <c r="J423" s="555" t="s">
        <v>2745</v>
      </c>
      <c r="K423" s="611" t="s">
        <v>15735</v>
      </c>
      <c r="L423" s="468"/>
      <c r="M423" s="468"/>
      <c r="N423" s="470"/>
      <c r="O423" s="470"/>
      <c r="P423" s="471"/>
      <c r="Q423" s="468"/>
      <c r="R423" s="468"/>
      <c r="S423" s="471"/>
      <c r="T423" s="471"/>
      <c r="U423" s="473"/>
      <c r="V423" s="474">
        <v>45739</v>
      </c>
      <c r="W423" s="475"/>
      <c r="X423" s="476"/>
    </row>
    <row r="424" spans="1:24" ht="26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51"/>
      <c r="L424" s="4"/>
      <c r="M424" s="4"/>
      <c r="N424" s="451"/>
      <c r="O424" s="451"/>
      <c r="P424" s="452"/>
      <c r="Q424" s="4"/>
      <c r="R424" s="4"/>
      <c r="S424" s="4"/>
      <c r="T424" s="4"/>
      <c r="U424" s="453"/>
      <c r="V424" s="454"/>
      <c r="W424" s="455"/>
      <c r="X424" s="455"/>
    </row>
    <row r="425" spans="1:24" ht="26.25" customHeight="1" thickBot="1"/>
    <row r="426" spans="1:24" ht="26.25" customHeight="1">
      <c r="A426" s="874" t="s">
        <v>188</v>
      </c>
      <c r="B426" s="875" t="s">
        <v>10047</v>
      </c>
      <c r="C426" s="875" t="s">
        <v>15059</v>
      </c>
      <c r="D426" s="875" t="s">
        <v>190</v>
      </c>
      <c r="E426" s="875" t="s">
        <v>16300</v>
      </c>
      <c r="F426" s="875" t="s">
        <v>191</v>
      </c>
      <c r="G426" s="875" t="s">
        <v>191</v>
      </c>
      <c r="H426" s="875" t="s">
        <v>191</v>
      </c>
      <c r="I426" s="875" t="s">
        <v>10574</v>
      </c>
      <c r="J426" s="875" t="s">
        <v>15651</v>
      </c>
      <c r="K426" s="876" t="s">
        <v>15237</v>
      </c>
      <c r="L426" s="875" t="s">
        <v>16304</v>
      </c>
      <c r="M426" s="2922" t="s">
        <v>16294</v>
      </c>
      <c r="N426" s="876" t="s">
        <v>16328</v>
      </c>
      <c r="O426" s="876" t="s">
        <v>16322</v>
      </c>
      <c r="P426" s="1805" t="s">
        <v>17021</v>
      </c>
      <c r="Q426" s="875" t="s">
        <v>375</v>
      </c>
      <c r="R426" s="875">
        <f>IF(MID(RIGHT(S426,8),1,1)="M",2021,IF(MID(RIGHT(S426,8),1,1)="N",2022,IF(MID(RIGHT(S426,8),1,1)="P",2023,IF(MID(RIGHT(S426,8),1,1)="R",2024,IF(MID(RIGHT(S426,8),1,1)="S",1995,IF(MID(RIGHT(S426,8),1,1)="T",1996,IF(MID(RIGHT(S426,8),1,1)="V",1997,IF(MID(RIGHT(S426,8),1,1)="W",1998,IF(MID(RIGHT(S426,8),1,1)="X",1999,IF(MID(RIGHT(S426,8),1,1)="Y",2000,IF(MID(RIGHT(S426,8),1,1)="1",2001,IF(MID(RIGHT(S426,8),1,1)="2",2002,IF(MID(RIGHT(S426,8),1,1)="3",2003,IF(MID(RIGHT(S426,8),1,1)="4",2004,IF(MID(RIGHT(S426,8),1,1)="5",2005,IF(MID(RIGHT(S426,8),1,1)="6",2006,IF(MID(RIGHT(S426,8),1,1)="7",2007,IF(MID(RIGHT(S426,8),1,1)="8",2008,IF(MID(RIGHT(S426,8),1,1)="9",2009,IF(MID(RIGHT(S426,8),1,1)="A",2010,IF(MID(RIGHT(S426,8),1,1)="B",2011,IF(MID(RIGHT(S426,8),1,1)="C",2012,IF(MID(RIGHT(S426,8),1,1)="D",2013,IF(MID(RIGHT(S426,8),1,1)="E",2014,IF(MID(RIGHT(S426,8),1,1)="F",2015,IF(MID(RIGHT(S426,8),1,1)="G",2016,IF(MID(RIGHT(S426,8),1,1)="H",2017,IF(MID(RIGHT(S426,8),1,1)="J",2018,IF(MID(RIGHT(S426,8),1,1)="K",2019,IF(MID(RIGHT(S426,8),1,1)="L",2020,""))))))))))))))))))))))))))))))</f>
        <v>2021</v>
      </c>
      <c r="S426" s="875" t="s">
        <v>16293</v>
      </c>
      <c r="T426" s="875">
        <v>1530</v>
      </c>
      <c r="U426" s="878">
        <v>45647</v>
      </c>
      <c r="V426" s="878">
        <v>45680</v>
      </c>
      <c r="W426" s="879">
        <v>1500</v>
      </c>
      <c r="X426" s="880">
        <v>2000</v>
      </c>
    </row>
    <row r="427" spans="1:24" ht="26.25" customHeight="1">
      <c r="A427" s="1759"/>
      <c r="B427" s="1755"/>
      <c r="C427" s="320" t="s">
        <v>15239</v>
      </c>
      <c r="D427" s="1755"/>
      <c r="E427" s="1755"/>
      <c r="F427" s="1755"/>
      <c r="G427" s="1755"/>
      <c r="H427" s="1755"/>
      <c r="I427" s="1755" t="s">
        <v>3598</v>
      </c>
      <c r="J427" s="412" t="s">
        <v>16220</v>
      </c>
      <c r="K427" s="884" t="s">
        <v>211</v>
      </c>
      <c r="L427" s="961" t="s">
        <v>3603</v>
      </c>
      <c r="M427" s="2923"/>
      <c r="N427" s="73" t="s">
        <v>2435</v>
      </c>
      <c r="O427" s="882"/>
      <c r="P427" s="1760"/>
      <c r="Q427" s="882" t="s">
        <v>375</v>
      </c>
      <c r="R427" s="882">
        <f>IF(MID(RIGHT(S427,8),1,1)="M",2021,IF(MID(RIGHT(S427,8),1,1)="N",2022,IF(MID(RIGHT(S427,8),1,1)="P",2023,IF(MID(RIGHT(S427,8),1,1)="R",2024,IF(MID(RIGHT(S427,8),1,1)="S",1995,IF(MID(RIGHT(S427,8),1,1)="T",1996,IF(MID(RIGHT(S427,8),1,1)="V",1997,IF(MID(RIGHT(S427,8),1,1)="W",1998,IF(MID(RIGHT(S427,8),1,1)="X",1999,IF(MID(RIGHT(S427,8),1,1)="Y",2000,IF(MID(RIGHT(S427,8),1,1)="1",2001,IF(MID(RIGHT(S427,8),1,1)="2",2002,IF(MID(RIGHT(S427,8),1,1)="3",2003,IF(MID(RIGHT(S427,8),1,1)="4",2004,IF(MID(RIGHT(S427,8),1,1)="5",2005,IF(MID(RIGHT(S427,8),1,1)="6",2006,IF(MID(RIGHT(S427,8),1,1)="7",2007,IF(MID(RIGHT(S427,8),1,1)="8",2008,IF(MID(RIGHT(S427,8),1,1)="9",2009,IF(MID(RIGHT(S427,8),1,1)="A",2010,IF(MID(RIGHT(S427,8),1,1)="B",2011,IF(MID(RIGHT(S427,8),1,1)="C",2012,IF(MID(RIGHT(S427,8),1,1)="D",2013,IF(MID(RIGHT(S427,8),1,1)="E",2014,IF(MID(RIGHT(S427,8),1,1)="F",2015,IF(MID(RIGHT(S427,8),1,1)="G",2016,IF(MID(RIGHT(S427,8),1,1)="H",2017,IF(MID(RIGHT(S427,8),1,1)="J",2018,IF(MID(RIGHT(S427,8),1,1)="K",2019,IF(MID(RIGHT(S427,8),1,1)="L",2020,""))))))))))))))))))))))))))))))</f>
        <v>2021</v>
      </c>
      <c r="S427" s="882" t="s">
        <v>16295</v>
      </c>
      <c r="T427" s="882">
        <v>1530</v>
      </c>
      <c r="U427" s="891">
        <v>45648</v>
      </c>
      <c r="V427" s="1761">
        <v>45682</v>
      </c>
      <c r="W427" s="1762"/>
      <c r="X427" s="1763" t="s">
        <v>15091</v>
      </c>
    </row>
    <row r="428" spans="1:24" ht="26.25" customHeight="1">
      <c r="A428" s="881"/>
      <c r="B428" s="882"/>
      <c r="C428" s="882" t="s">
        <v>12775</v>
      </c>
      <c r="D428" s="882" t="s">
        <v>16194</v>
      </c>
      <c r="E428" s="882"/>
      <c r="F428" s="882"/>
      <c r="G428" s="882"/>
      <c r="H428" s="882"/>
      <c r="I428" s="882"/>
      <c r="J428" s="882"/>
      <c r="K428" s="889" t="s">
        <v>16221</v>
      </c>
      <c r="L428" s="882"/>
      <c r="M428" s="2924"/>
      <c r="N428" s="73" t="s">
        <v>3073</v>
      </c>
      <c r="O428" s="882" t="s">
        <v>15120</v>
      </c>
      <c r="P428" s="882"/>
      <c r="Q428" s="882" t="s">
        <v>15884</v>
      </c>
      <c r="R428" s="882">
        <f>IF(MID(RIGHT(S428,8),1,1)="M",2021,IF(MID(RIGHT(S428,8),1,1)="N",2022,IF(MID(RIGHT(S428,8),1,1)="P",2023,IF(MID(RIGHT(S428,8),1,1)="R",2024,IF(MID(RIGHT(S428,8),1,1)="S",1995,IF(MID(RIGHT(S428,8),1,1)="T",1996,IF(MID(RIGHT(S428,8),1,1)="V",1997,IF(MID(RIGHT(S428,8),1,1)="W",1998,IF(MID(RIGHT(S428,8),1,1)="X",1999,IF(MID(RIGHT(S428,8),1,1)="Y",2000,IF(MID(RIGHT(S428,8),1,1)="1",2001,IF(MID(RIGHT(S428,8),1,1)="2",2002,IF(MID(RIGHT(S428,8),1,1)="3",2003,IF(MID(RIGHT(S428,8),1,1)="4",2004,IF(MID(RIGHT(S428,8),1,1)="5",2005,IF(MID(RIGHT(S428,8),1,1)="6",2006,IF(MID(RIGHT(S428,8),1,1)="7",2007,IF(MID(RIGHT(S428,8),1,1)="8",2008,IF(MID(RIGHT(S428,8),1,1)="9",2009,IF(MID(RIGHT(S428,8),1,1)="A",2010,IF(MID(RIGHT(S428,8),1,1)="B",2011,IF(MID(RIGHT(S428,8),1,1)="C",2012,IF(MID(RIGHT(S428,8),1,1)="D",2013,IF(MID(RIGHT(S428,8),1,1)="E",2014,IF(MID(RIGHT(S428,8),1,1)="F",2015,IF(MID(RIGHT(S428,8),1,1)="G",2016,IF(MID(RIGHT(S428,8),1,1)="H",2017,IF(MID(RIGHT(S428,8),1,1)="J",2018,IF(MID(RIGHT(S428,8),1,1)="K",2019,IF(MID(RIGHT(S428,8),1,1)="L",2020,""))))))))))))))))))))))))))))))</f>
        <v>2022</v>
      </c>
      <c r="S428" s="882" t="s">
        <v>16303</v>
      </c>
      <c r="T428" s="882">
        <v>1975</v>
      </c>
      <c r="U428" s="885">
        <v>45650</v>
      </c>
      <c r="V428" s="891">
        <v>45686</v>
      </c>
      <c r="W428" s="911"/>
      <c r="X428" s="888"/>
    </row>
    <row r="429" spans="1:24" ht="26.25" customHeight="1">
      <c r="A429" s="881"/>
      <c r="B429" s="882"/>
      <c r="C429" s="882" t="s">
        <v>12778</v>
      </c>
      <c r="D429" s="882" t="s">
        <v>16194</v>
      </c>
      <c r="E429" s="882"/>
      <c r="F429" s="882"/>
      <c r="G429" s="882"/>
      <c r="H429" s="882"/>
      <c r="I429" s="882"/>
      <c r="J429" s="425" t="s">
        <v>16274</v>
      </c>
      <c r="K429" s="889" t="s">
        <v>16223</v>
      </c>
      <c r="L429" s="882"/>
      <c r="M429" s="882" t="s">
        <v>16302</v>
      </c>
      <c r="N429" s="73" t="s">
        <v>16332</v>
      </c>
      <c r="O429" s="882" t="s">
        <v>16234</v>
      </c>
      <c r="P429" s="882"/>
      <c r="Q429" s="882" t="s">
        <v>375</v>
      </c>
      <c r="R429" s="882">
        <f>IF(MID(RIGHT(S429,8),1,1)="M",2021,IF(MID(RIGHT(S429,8),1,1)="N",2022,IF(MID(RIGHT(S429,8),1,1)="P",2023,IF(MID(RIGHT(S429,8),1,1)="R",2024,IF(MID(RIGHT(S429,8),1,1)="S",1995,IF(MID(RIGHT(S429,8),1,1)="T",1996,IF(MID(RIGHT(S429,8),1,1)="V",1997,IF(MID(RIGHT(S429,8),1,1)="W",1998,IF(MID(RIGHT(S429,8),1,1)="X",1999,IF(MID(RIGHT(S429,8),1,1)="Y",2000,IF(MID(RIGHT(S429,8),1,1)="1",2001,IF(MID(RIGHT(S429,8),1,1)="2",2002,IF(MID(RIGHT(S429,8),1,1)="3",2003,IF(MID(RIGHT(S429,8),1,1)="4",2004,IF(MID(RIGHT(S429,8),1,1)="5",2005,IF(MID(RIGHT(S429,8),1,1)="6",2006,IF(MID(RIGHT(S429,8),1,1)="7",2007,IF(MID(RIGHT(S429,8),1,1)="8",2008,IF(MID(RIGHT(S429,8),1,1)="9",2009,IF(MID(RIGHT(S429,8),1,1)="A",2010,IF(MID(RIGHT(S429,8),1,1)="B",2011,IF(MID(RIGHT(S429,8),1,1)="C",2012,IF(MID(RIGHT(S429,8),1,1)="D",2013,IF(MID(RIGHT(S429,8),1,1)="E",2014,IF(MID(RIGHT(S429,8),1,1)="F",2015,IF(MID(RIGHT(S429,8),1,1)="G",2016,IF(MID(RIGHT(S429,8),1,1)="H",2017,IF(MID(RIGHT(S429,8),1,1)="J",2018,IF(MID(RIGHT(S429,8),1,1)="K",2019,IF(MID(RIGHT(S429,8),1,1)="L",2020,""))))))))))))))))))))))))))))))</f>
        <v>2020</v>
      </c>
      <c r="S429" s="882" t="s">
        <v>16296</v>
      </c>
      <c r="T429" s="882">
        <v>1575</v>
      </c>
      <c r="U429" s="885"/>
      <c r="V429" s="885">
        <v>45689</v>
      </c>
      <c r="W429" s="911"/>
      <c r="X429" s="888" t="s">
        <v>15625</v>
      </c>
    </row>
    <row r="430" spans="1:24" ht="26.25" customHeight="1">
      <c r="A430" s="881"/>
      <c r="B430" s="882"/>
      <c r="C430" s="882" t="s">
        <v>13047</v>
      </c>
      <c r="D430" s="882" t="s">
        <v>191</v>
      </c>
      <c r="E430" s="882"/>
      <c r="F430" s="882"/>
      <c r="G430" s="882"/>
      <c r="H430" s="882"/>
      <c r="I430" s="882"/>
      <c r="J430" s="882" t="s">
        <v>16314</v>
      </c>
      <c r="K430" s="890"/>
      <c r="L430" s="882"/>
      <c r="M430" s="882"/>
      <c r="N430" s="882"/>
      <c r="O430" s="882"/>
      <c r="P430" s="882"/>
      <c r="Q430" s="882"/>
      <c r="R430" s="882"/>
      <c r="S430" s="883" t="s">
        <v>189</v>
      </c>
      <c r="T430" s="883">
        <v>3700</v>
      </c>
      <c r="U430" s="885"/>
      <c r="V430" s="891"/>
      <c r="W430" s="887"/>
      <c r="X430" s="888" t="s">
        <v>16343</v>
      </c>
    </row>
    <row r="431" spans="1:24" ht="26.25" customHeight="1">
      <c r="A431" s="881"/>
      <c r="B431" s="882"/>
      <c r="C431" s="882" t="s">
        <v>10098</v>
      </c>
      <c r="D431" s="882" t="s">
        <v>191</v>
      </c>
      <c r="E431" s="882"/>
      <c r="F431" s="882"/>
      <c r="G431" s="882"/>
      <c r="H431" s="882"/>
      <c r="I431" s="882"/>
      <c r="J431" s="882" t="s">
        <v>16392</v>
      </c>
      <c r="K431" s="890"/>
      <c r="L431" s="882"/>
      <c r="M431" s="2559" t="s">
        <v>8709</v>
      </c>
      <c r="N431" s="2560"/>
      <c r="O431" s="2560"/>
      <c r="P431" s="2561"/>
      <c r="Q431" s="882"/>
      <c r="R431" s="882"/>
      <c r="S431" s="883" t="s">
        <v>2472</v>
      </c>
      <c r="T431" s="883">
        <f>SUM(T426:T430)</f>
        <v>10310</v>
      </c>
      <c r="U431" s="891"/>
      <c r="V431" s="891"/>
      <c r="W431" s="887"/>
      <c r="X431" s="888" t="s">
        <v>16342</v>
      </c>
    </row>
    <row r="432" spans="1:24" ht="26.25" customHeight="1" thickBot="1">
      <c r="A432" s="892"/>
      <c r="B432" s="893"/>
      <c r="C432" s="893" t="s">
        <v>10099</v>
      </c>
      <c r="D432" s="893" t="s">
        <v>4036</v>
      </c>
      <c r="E432" s="893"/>
      <c r="F432" s="893"/>
      <c r="G432" s="893"/>
      <c r="H432" s="893"/>
      <c r="I432" s="893"/>
      <c r="J432" s="893"/>
      <c r="K432" s="611" t="s">
        <v>16222</v>
      </c>
      <c r="L432" s="893"/>
      <c r="M432" s="893"/>
      <c r="N432" s="894"/>
      <c r="O432" s="894"/>
      <c r="P432" s="895"/>
      <c r="Q432" s="893"/>
      <c r="R432" s="893"/>
      <c r="S432" s="896"/>
      <c r="T432" s="896"/>
      <c r="U432" s="897"/>
      <c r="V432" s="898"/>
      <c r="W432" s="899"/>
      <c r="X432" s="900"/>
    </row>
    <row r="433" spans="1:24" ht="26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51"/>
      <c r="L433" s="4"/>
      <c r="M433" s="4"/>
      <c r="N433" s="451"/>
      <c r="O433" s="451"/>
      <c r="P433" s="452"/>
      <c r="Q433" s="4"/>
      <c r="R433" s="4"/>
      <c r="S433" s="4"/>
      <c r="T433" s="4"/>
      <c r="U433" s="453"/>
      <c r="V433" s="454"/>
      <c r="W433" s="455"/>
      <c r="X433" s="455"/>
    </row>
    <row r="434" spans="1:24" ht="26.25" customHeight="1" thickBot="1"/>
    <row r="435" spans="1:24" ht="26.25" customHeight="1">
      <c r="A435" s="1178" t="s">
        <v>188</v>
      </c>
      <c r="B435" s="1179" t="s">
        <v>16057</v>
      </c>
      <c r="C435" s="1179" t="s">
        <v>15345</v>
      </c>
      <c r="D435" s="1179" t="s">
        <v>190</v>
      </c>
      <c r="E435" s="1179" t="s">
        <v>15989</v>
      </c>
      <c r="F435" s="1179" t="s">
        <v>191</v>
      </c>
      <c r="G435" s="1179" t="s">
        <v>191</v>
      </c>
      <c r="H435" s="1482"/>
      <c r="I435" s="1179" t="s">
        <v>10531</v>
      </c>
      <c r="J435" s="1179" t="s">
        <v>15651</v>
      </c>
      <c r="K435" s="1180" t="s">
        <v>15650</v>
      </c>
      <c r="L435" s="1179" t="s">
        <v>16411</v>
      </c>
      <c r="M435" s="2869" t="s">
        <v>16324</v>
      </c>
      <c r="N435" s="1180" t="s">
        <v>16688</v>
      </c>
      <c r="O435" s="1784">
        <v>588871</v>
      </c>
      <c r="P435" s="1181" t="s">
        <v>16966</v>
      </c>
      <c r="Q435" s="1179" t="s">
        <v>16020</v>
      </c>
      <c r="R435" s="1179">
        <f>IF(MID(RIGHT(S435,8),1,1)="M",2021,IF(MID(RIGHT(S435,8),1,1)="N",2022,IF(MID(RIGHT(S435,8),1,1)="P",2023,IF(MID(RIGHT(S435,8),1,1)="R",2024,IF(MID(RIGHT(S435,8),1,1)="S",1995,IF(MID(RIGHT(S435,8),1,1)="T",1996,IF(MID(RIGHT(S435,8),1,1)="V",1997,IF(MID(RIGHT(S435,8),1,1)="W",1998,IF(MID(RIGHT(S435,8),1,1)="X",1999,IF(MID(RIGHT(S435,8),1,1)="Y",2000,IF(MID(RIGHT(S435,8),1,1)="1",2001,IF(MID(RIGHT(S435,8),1,1)="2",2002,IF(MID(RIGHT(S435,8),1,1)="3",2003,IF(MID(RIGHT(S435,8),1,1)="4",2004,IF(MID(RIGHT(S435,8),1,1)="5",2005,IF(MID(RIGHT(S435,8),1,1)="6",2006,IF(MID(RIGHT(S435,8),1,1)="7",2007,IF(MID(RIGHT(S435,8),1,1)="8",2008,IF(MID(RIGHT(S435,8),1,1)="9",2009,IF(MID(RIGHT(S435,8),1,1)="A",2010,IF(MID(RIGHT(S435,8),1,1)="B",2011,IF(MID(RIGHT(S435,8),1,1)="C",2012,IF(MID(RIGHT(S435,8),1,1)="D",2013,IF(MID(RIGHT(S435,8),1,1)="E",2014,IF(MID(RIGHT(S435,8),1,1)="F",2015,IF(MID(RIGHT(S435,8),1,1)="G",2016,IF(MID(RIGHT(S435,8),1,1)="H",2017,IF(MID(RIGHT(S435,8),1,1)="J",2018,IF(MID(RIGHT(S435,8),1,1)="K",2019,IF(MID(RIGHT(S435,8),1,1)="L",2020,""))))))))))))))))))))))))))))))</f>
        <v>2016</v>
      </c>
      <c r="S435" s="1179" t="s">
        <v>16021</v>
      </c>
      <c r="T435" s="1179">
        <v>1230</v>
      </c>
      <c r="U435" s="1182">
        <v>45643</v>
      </c>
      <c r="V435" s="1182">
        <v>45670</v>
      </c>
      <c r="W435" s="1183">
        <v>1550</v>
      </c>
      <c r="X435" s="1184">
        <v>2100</v>
      </c>
    </row>
    <row r="436" spans="1:24" ht="26.25" customHeight="1">
      <c r="A436" s="1185"/>
      <c r="B436" s="1186"/>
      <c r="C436" s="320" t="s">
        <v>15416</v>
      </c>
      <c r="D436" s="1186"/>
      <c r="E436" s="1186"/>
      <c r="F436" s="1186"/>
      <c r="G436" s="1186"/>
      <c r="H436" s="1186"/>
      <c r="I436" s="1186" t="s">
        <v>15216</v>
      </c>
      <c r="J436" s="412" t="s">
        <v>15706</v>
      </c>
      <c r="K436" s="1373" t="s">
        <v>15964</v>
      </c>
      <c r="L436" s="961" t="s">
        <v>3603</v>
      </c>
      <c r="M436" s="2870"/>
      <c r="N436" s="73" t="s">
        <v>2943</v>
      </c>
      <c r="O436" s="1186"/>
      <c r="P436" s="1186"/>
      <c r="Q436" s="1186" t="s">
        <v>16022</v>
      </c>
      <c r="R436" s="1186">
        <f>IF(MID(RIGHT(S436,8),1,1)="M",2021,IF(MID(RIGHT(S436,8),1,1)="N",2022,IF(MID(RIGHT(S436,8),1,1)="P",2023,IF(MID(RIGHT(S436,8),1,1)="R",2024,IF(MID(RIGHT(S436,8),1,1)="S",1995,IF(MID(RIGHT(S436,8),1,1)="T",1996,IF(MID(RIGHT(S436,8),1,1)="V",1997,IF(MID(RIGHT(S436,8),1,1)="W",1998,IF(MID(RIGHT(S436,8),1,1)="X",1999,IF(MID(RIGHT(S436,8),1,1)="Y",2000,IF(MID(RIGHT(S436,8),1,1)="1",2001,IF(MID(RIGHT(S436,8),1,1)="2",2002,IF(MID(RIGHT(S436,8),1,1)="3",2003,IF(MID(RIGHT(S436,8),1,1)="4",2004,IF(MID(RIGHT(S436,8),1,1)="5",2005,IF(MID(RIGHT(S436,8),1,1)="6",2006,IF(MID(RIGHT(S436,8),1,1)="7",2007,IF(MID(RIGHT(S436,8),1,1)="8",2008,IF(MID(RIGHT(S436,8),1,1)="9",2009,IF(MID(RIGHT(S436,8),1,1)="A",2010,IF(MID(RIGHT(S436,8),1,1)="B",2011,IF(MID(RIGHT(S436,8),1,1)="C",2012,IF(MID(RIGHT(S436,8),1,1)="D",2013,IF(MID(RIGHT(S436,8),1,1)="E",2014,IF(MID(RIGHT(S436,8),1,1)="F",2015,IF(MID(RIGHT(S436,8),1,1)="G",2016,IF(MID(RIGHT(S436,8),1,1)="H",2017,IF(MID(RIGHT(S436,8),1,1)="J",2018,IF(MID(RIGHT(S436,8),1,1)="K",2019,IF(MID(RIGHT(S436,8),1,1)="L",2020,""))))))))))))))))))))))))))))))</f>
        <v>2014</v>
      </c>
      <c r="S436" s="1186" t="s">
        <v>16023</v>
      </c>
      <c r="T436" s="1186">
        <v>1570</v>
      </c>
      <c r="U436" s="1189">
        <v>45645</v>
      </c>
      <c r="V436" s="1189">
        <v>45680</v>
      </c>
      <c r="W436" s="1873"/>
      <c r="X436" s="1874"/>
    </row>
    <row r="437" spans="1:24" ht="26.25" customHeight="1">
      <c r="A437" s="1185"/>
      <c r="B437" s="1186"/>
      <c r="C437" s="1186" t="s">
        <v>12776</v>
      </c>
      <c r="D437" s="1186" t="s">
        <v>15790</v>
      </c>
      <c r="E437" s="1186"/>
      <c r="F437" s="1186"/>
      <c r="G437" s="1186"/>
      <c r="H437" s="1186"/>
      <c r="I437" s="1186"/>
      <c r="J437" s="1186"/>
      <c r="K437" s="1188" t="s">
        <v>15670</v>
      </c>
      <c r="L437" s="1186"/>
      <c r="M437" s="2871"/>
      <c r="N437" s="73" t="s">
        <v>3907</v>
      </c>
      <c r="O437" s="1186"/>
      <c r="P437" s="1186"/>
      <c r="Q437" s="1186" t="s">
        <v>16024</v>
      </c>
      <c r="R437" s="1186">
        <f>IF(MID(RIGHT(S437,8),1,1)="M",2021,IF(MID(RIGHT(S437,8),1,1)="N",2022,IF(MID(RIGHT(S437,8),1,1)="P",2023,IF(MID(RIGHT(S437,8),1,1)="R",2024,IF(MID(RIGHT(S437,8),1,1)="S",1995,IF(MID(RIGHT(S437,8),1,1)="T",1996,IF(MID(RIGHT(S437,8),1,1)="V",1997,IF(MID(RIGHT(S437,8),1,1)="W",1998,IF(MID(RIGHT(S437,8),1,1)="X",1999,IF(MID(RIGHT(S437,8),1,1)="Y",2000,IF(MID(RIGHT(S437,8),1,1)="1",2001,IF(MID(RIGHT(S437,8),1,1)="2",2002,IF(MID(RIGHT(S437,8),1,1)="3",2003,IF(MID(RIGHT(S437,8),1,1)="4",2004,IF(MID(RIGHT(S437,8),1,1)="5",2005,IF(MID(RIGHT(S437,8),1,1)="6",2006,IF(MID(RIGHT(S437,8),1,1)="7",2007,IF(MID(RIGHT(S437,8),1,1)="8",2008,IF(MID(RIGHT(S437,8),1,1)="9",2009,IF(MID(RIGHT(S437,8),1,1)="A",2010,IF(MID(RIGHT(S437,8),1,1)="B",2011,IF(MID(RIGHT(S437,8),1,1)="C",2012,IF(MID(RIGHT(S437,8),1,1)="D",2013,IF(MID(RIGHT(S437,8),1,1)="E",2014,IF(MID(RIGHT(S437,8),1,1)="F",2015,IF(MID(RIGHT(S437,8),1,1)="G",2016,IF(MID(RIGHT(S437,8),1,1)="H",2017,IF(MID(RIGHT(S437,8),1,1)="J",2018,IF(MID(RIGHT(S437,8),1,1)="K",2019,IF(MID(RIGHT(S437,8),1,1)="L",2020,""))))))))))))))))))))))))))))))</f>
        <v>2010</v>
      </c>
      <c r="S437" s="1186" t="s">
        <v>16025</v>
      </c>
      <c r="T437" s="1186">
        <v>1850</v>
      </c>
      <c r="U437" s="1189">
        <v>45647</v>
      </c>
      <c r="V437" s="1189">
        <v>45682</v>
      </c>
      <c r="W437" s="1191"/>
      <c r="X437" s="1192"/>
    </row>
    <row r="438" spans="1:24" ht="26.25" customHeight="1">
      <c r="A438" s="1185"/>
      <c r="B438" s="1186"/>
      <c r="C438" s="1186" t="s">
        <v>12778</v>
      </c>
      <c r="D438" s="1186" t="s">
        <v>15790</v>
      </c>
      <c r="E438" s="1186"/>
      <c r="F438" s="1186"/>
      <c r="G438" s="1186"/>
      <c r="H438" s="1186"/>
      <c r="I438" s="1186"/>
      <c r="J438" s="1186"/>
      <c r="K438" s="1254" t="s">
        <v>2380</v>
      </c>
      <c r="L438" s="1186"/>
      <c r="M438" s="1186" t="s">
        <v>16325</v>
      </c>
      <c r="N438" s="73" t="s">
        <v>12674</v>
      </c>
      <c r="O438" s="1186"/>
      <c r="P438" s="1186"/>
      <c r="Q438" s="1186" t="s">
        <v>16026</v>
      </c>
      <c r="R438" s="1186">
        <f>IF(MID(RIGHT(S438,8),1,1)="M",2021,IF(MID(RIGHT(S438,8),1,1)="N",2022,IF(MID(RIGHT(S438,8),1,1)="P",2023,IF(MID(RIGHT(S438,8),1,1)="R",2024,IF(MID(RIGHT(S438,8),1,1)="S",1995,IF(MID(RIGHT(S438,8),1,1)="T",1996,IF(MID(RIGHT(S438,8),1,1)="V",1997,IF(MID(RIGHT(S438,8),1,1)="W",1998,IF(MID(RIGHT(S438,8),1,1)="X",1999,IF(MID(RIGHT(S438,8),1,1)="Y",2000,IF(MID(RIGHT(S438,8),1,1)="1",2001,IF(MID(RIGHT(S438,8),1,1)="2",2002,IF(MID(RIGHT(S438,8),1,1)="3",2003,IF(MID(RIGHT(S438,8),1,1)="4",2004,IF(MID(RIGHT(S438,8),1,1)="5",2005,IF(MID(RIGHT(S438,8),1,1)="6",2006,IF(MID(RIGHT(S438,8),1,1)="7",2007,IF(MID(RIGHT(S438,8),1,1)="8",2008,IF(MID(RIGHT(S438,8),1,1)="9",2009,IF(MID(RIGHT(S438,8),1,1)="A",2010,IF(MID(RIGHT(S438,8),1,1)="B",2011,IF(MID(RIGHT(S438,8),1,1)="C",2012,IF(MID(RIGHT(S438,8),1,1)="D",2013,IF(MID(RIGHT(S438,8),1,1)="E",2014,IF(MID(RIGHT(S438,8),1,1)="F",2015,IF(MID(RIGHT(S438,8),1,1)="G",2016,IF(MID(RIGHT(S438,8),1,1)="H",2017,IF(MID(RIGHT(S438,8),1,1)="J",2018,IF(MID(RIGHT(S438,8),1,1)="K",2019,IF(MID(RIGHT(S438,8),1,1)="L",2020,""))))))))))))))))))))))))))))))</f>
        <v>2016</v>
      </c>
      <c r="S438" s="1186" t="s">
        <v>16027</v>
      </c>
      <c r="T438" s="1186">
        <v>2100</v>
      </c>
      <c r="U438" s="1189">
        <v>45648</v>
      </c>
      <c r="V438" s="1189">
        <v>45686</v>
      </c>
      <c r="W438" s="1191"/>
      <c r="X438" s="1192"/>
    </row>
    <row r="439" spans="1:24" ht="26.25" customHeight="1">
      <c r="A439" s="1185"/>
      <c r="B439" s="1186"/>
      <c r="C439" s="1186" t="s">
        <v>14286</v>
      </c>
      <c r="D439" s="1186" t="s">
        <v>4036</v>
      </c>
      <c r="E439" s="1186"/>
      <c r="F439" s="1186"/>
      <c r="G439" s="1186"/>
      <c r="H439" s="1186"/>
      <c r="I439" s="1186"/>
      <c r="J439" s="1186"/>
      <c r="K439" s="1254"/>
      <c r="L439" s="1186"/>
      <c r="M439" s="1186" t="s">
        <v>16326</v>
      </c>
      <c r="N439" s="1186"/>
      <c r="O439" s="1186"/>
      <c r="P439" s="1186"/>
      <c r="Q439" s="1186" t="s">
        <v>16024</v>
      </c>
      <c r="R439" s="1186">
        <f>IF(MID(RIGHT(S439,8),1,1)="M",2021,IF(MID(RIGHT(S439,8),1,1)="N",2022,IF(MID(RIGHT(S439,8),1,1)="P",2023,IF(MID(RIGHT(S439,8),1,1)="R",2024,IF(MID(RIGHT(S439,8),1,1)="S",1995,IF(MID(RIGHT(S439,8),1,1)="T",1996,IF(MID(RIGHT(S439,8),1,1)="V",1997,IF(MID(RIGHT(S439,8),1,1)="W",1998,IF(MID(RIGHT(S439,8),1,1)="X",1999,IF(MID(RIGHT(S439,8),1,1)="Y",2000,IF(MID(RIGHT(S439,8),1,1)="1",2001,IF(MID(RIGHT(S439,8),1,1)="2",2002,IF(MID(RIGHT(S439,8),1,1)="3",2003,IF(MID(RIGHT(S439,8),1,1)="4",2004,IF(MID(RIGHT(S439,8),1,1)="5",2005,IF(MID(RIGHT(S439,8),1,1)="6",2006,IF(MID(RIGHT(S439,8),1,1)="7",2007,IF(MID(RIGHT(S439,8),1,1)="8",2008,IF(MID(RIGHT(S439,8),1,1)="9",2009,IF(MID(RIGHT(S439,8),1,1)="A",2010,IF(MID(RIGHT(S439,8),1,1)="B",2011,IF(MID(RIGHT(S439,8),1,1)="C",2012,IF(MID(RIGHT(S439,8),1,1)="D",2013,IF(MID(RIGHT(S439,8),1,1)="E",2014,IF(MID(RIGHT(S439,8),1,1)="F",2015,IF(MID(RIGHT(S439,8),1,1)="G",2016,IF(MID(RIGHT(S439,8),1,1)="H",2017,IF(MID(RIGHT(S439,8),1,1)="J",2018,IF(MID(RIGHT(S439,8),1,1)="K",2019,IF(MID(RIGHT(S439,8),1,1)="L",2020,""))))))))))))))))))))))))))))))</f>
        <v>2010</v>
      </c>
      <c r="S439" s="1186" t="s">
        <v>16028</v>
      </c>
      <c r="T439" s="1186">
        <v>1850</v>
      </c>
      <c r="U439" s="1190">
        <v>45650</v>
      </c>
      <c r="V439" s="1190">
        <v>45689</v>
      </c>
      <c r="W439" s="1191"/>
      <c r="X439" s="1192"/>
    </row>
    <row r="440" spans="1:24" ht="26.25" customHeight="1">
      <c r="A440" s="1185"/>
      <c r="B440" s="1186"/>
      <c r="C440" s="1186" t="s">
        <v>10098</v>
      </c>
      <c r="D440" s="1186" t="s">
        <v>4036</v>
      </c>
      <c r="E440" s="1186"/>
      <c r="F440" s="1186"/>
      <c r="G440" s="1186"/>
      <c r="H440" s="1186"/>
      <c r="I440" s="1186"/>
      <c r="J440" s="1186"/>
      <c r="K440" s="1186"/>
      <c r="L440" s="1186"/>
      <c r="M440" s="1186"/>
      <c r="N440" s="1186"/>
      <c r="O440" s="1186"/>
      <c r="P440" s="1186"/>
      <c r="Q440" s="1186"/>
      <c r="R440" s="1186"/>
      <c r="S440" s="1187" t="s">
        <v>546</v>
      </c>
      <c r="T440" s="1187">
        <v>3700</v>
      </c>
      <c r="U440" s="1189"/>
      <c r="V440" s="1189"/>
      <c r="W440" s="1191"/>
      <c r="X440" s="1192"/>
    </row>
    <row r="441" spans="1:24" ht="26.25" customHeight="1">
      <c r="A441" s="1185"/>
      <c r="B441" s="1186"/>
      <c r="C441" s="1186" t="s">
        <v>10099</v>
      </c>
      <c r="D441" s="1186" t="s">
        <v>4036</v>
      </c>
      <c r="E441" s="1186"/>
      <c r="F441" s="1186"/>
      <c r="G441" s="1186"/>
      <c r="H441" s="1186"/>
      <c r="I441" s="1186"/>
      <c r="J441" s="1186"/>
      <c r="K441" s="1186"/>
      <c r="L441" s="1186"/>
      <c r="M441" s="2559" t="s">
        <v>8709</v>
      </c>
      <c r="N441" s="2560"/>
      <c r="O441" s="2560"/>
      <c r="P441" s="2561"/>
      <c r="Q441" s="1186"/>
      <c r="R441" s="1186"/>
      <c r="S441" s="1187" t="s">
        <v>8411</v>
      </c>
      <c r="T441" s="1187">
        <f>SUM(T435:T440)</f>
        <v>12300</v>
      </c>
      <c r="U441" s="1189"/>
      <c r="V441" s="1189"/>
      <c r="W441" s="1191"/>
      <c r="X441" s="1192"/>
    </row>
    <row r="442" spans="1:24" ht="26.25" customHeight="1" thickBot="1">
      <c r="A442" s="1193"/>
      <c r="B442" s="1194"/>
      <c r="C442" s="1194"/>
      <c r="D442" s="1194"/>
      <c r="E442" s="1194"/>
      <c r="F442" s="1194"/>
      <c r="G442" s="1194"/>
      <c r="H442" s="1194"/>
      <c r="I442" s="1194"/>
      <c r="J442" s="1194"/>
      <c r="K442" s="611" t="s">
        <v>15735</v>
      </c>
      <c r="L442" s="1194"/>
      <c r="M442" s="1194"/>
      <c r="N442" s="1195"/>
      <c r="O442" s="1195"/>
      <c r="P442" s="1196"/>
      <c r="Q442" s="1194"/>
      <c r="R442" s="1194"/>
      <c r="S442" s="1196"/>
      <c r="T442" s="1197"/>
      <c r="U442" s="1198"/>
      <c r="V442" s="1199"/>
      <c r="W442" s="1200"/>
      <c r="X442" s="1201"/>
    </row>
    <row r="444" spans="1:24" ht="26.25" customHeight="1" thickBot="1"/>
    <row r="445" spans="1:24" ht="26.25" customHeight="1">
      <c r="A445" s="848" t="s">
        <v>188</v>
      </c>
      <c r="B445" s="849" t="s">
        <v>16057</v>
      </c>
      <c r="C445" s="849" t="s">
        <v>15427</v>
      </c>
      <c r="D445" s="849" t="s">
        <v>190</v>
      </c>
      <c r="E445" s="849" t="s">
        <v>16331</v>
      </c>
      <c r="F445" s="849" t="s">
        <v>191</v>
      </c>
      <c r="G445" s="849" t="s">
        <v>191</v>
      </c>
      <c r="H445" s="1476"/>
      <c r="I445" s="849" t="s">
        <v>10531</v>
      </c>
      <c r="J445" s="849" t="s">
        <v>15651</v>
      </c>
      <c r="K445" s="850" t="s">
        <v>15666</v>
      </c>
      <c r="L445" s="849" t="s">
        <v>16330</v>
      </c>
      <c r="M445" s="849" t="s">
        <v>16086</v>
      </c>
      <c r="N445" s="850" t="s">
        <v>16644</v>
      </c>
      <c r="O445" s="850" t="s">
        <v>16642</v>
      </c>
      <c r="P445" s="851" t="s">
        <v>17357</v>
      </c>
      <c r="Q445" s="849" t="s">
        <v>11496</v>
      </c>
      <c r="R445" s="849">
        <f>IF(MID(RIGHT(S445,8),1,1)="M",2021,IF(MID(RIGHT(S445,8),1,1)="N",2022,IF(MID(RIGHT(S445,8),1,1)="P",2023,IF(MID(RIGHT(S445,8),1,1)="R",2024,IF(MID(RIGHT(S445,8),1,1)="S",1995,IF(MID(RIGHT(S445,8),1,1)="T",1996,IF(MID(RIGHT(S445,8),1,1)="V",1997,IF(MID(RIGHT(S445,8),1,1)="W",1998,IF(MID(RIGHT(S445,8),1,1)="X",1999,IF(MID(RIGHT(S445,8),1,1)="Y",2000,IF(MID(RIGHT(S445,8),1,1)="1",2001,IF(MID(RIGHT(S445,8),1,1)="2",2002,IF(MID(RIGHT(S445,8),1,1)="3",2003,IF(MID(RIGHT(S445,8),1,1)="4",2004,IF(MID(RIGHT(S445,8),1,1)="5",2005,IF(MID(RIGHT(S445,8),1,1)="6",2006,IF(MID(RIGHT(S445,8),1,1)="7",2007,IF(MID(RIGHT(S445,8),1,1)="8",2008,IF(MID(RIGHT(S445,8),1,1)="9",2009,IF(MID(RIGHT(S445,8),1,1)="A",2010,IF(MID(RIGHT(S445,8),1,1)="B",2011,IF(MID(RIGHT(S445,8),1,1)="C",2012,IF(MID(RIGHT(S445,8),1,1)="D",2013,IF(MID(RIGHT(S445,8),1,1)="E",2014,IF(MID(RIGHT(S445,8),1,1)="F",2015,IF(MID(RIGHT(S445,8),1,1)="G",2016,IF(MID(RIGHT(S445,8),1,1)="H",2017,IF(MID(RIGHT(S445,8),1,1)="J",2018,IF(MID(RIGHT(S445,8),1,1)="K",2019,IF(MID(RIGHT(S445,8),1,1)="L",2020,""))))))))))))))))))))))))))))))</f>
        <v>2013</v>
      </c>
      <c r="S445" s="849" t="s">
        <v>16085</v>
      </c>
      <c r="T445" s="849">
        <v>1940</v>
      </c>
      <c r="U445" s="852">
        <v>45643</v>
      </c>
      <c r="V445" s="852">
        <v>45670</v>
      </c>
      <c r="W445" s="853">
        <v>1550</v>
      </c>
      <c r="X445" s="854">
        <v>2000</v>
      </c>
    </row>
    <row r="446" spans="1:24" ht="26.25" customHeight="1">
      <c r="A446" s="855"/>
      <c r="B446" s="188"/>
      <c r="C446" s="320" t="s">
        <v>15428</v>
      </c>
      <c r="D446" s="188"/>
      <c r="E446" s="188"/>
      <c r="F446" s="188"/>
      <c r="G446" s="188"/>
      <c r="H446" s="188"/>
      <c r="I446" s="188" t="s">
        <v>3598</v>
      </c>
      <c r="J446" s="412" t="s">
        <v>15707</v>
      </c>
      <c r="K446" s="195" t="s">
        <v>15793</v>
      </c>
      <c r="L446" s="425" t="s">
        <v>3603</v>
      </c>
      <c r="M446" s="188" t="s">
        <v>16329</v>
      </c>
      <c r="N446" s="73" t="s">
        <v>2943</v>
      </c>
      <c r="O446" s="188"/>
      <c r="P446" s="188"/>
      <c r="Q446" s="189" t="s">
        <v>16283</v>
      </c>
      <c r="R446" s="188">
        <f>IF(MID(RIGHT(S446,8),1,1)="M",2021,IF(MID(RIGHT(S446,8),1,1)="N",2022,IF(MID(RIGHT(S446,8),1,1)="P",2023,IF(MID(RIGHT(S446,8),1,1)="R",2024,IF(MID(RIGHT(S446,8),1,1)="S",1995,IF(MID(RIGHT(S446,8),1,1)="T",1996,IF(MID(RIGHT(S446,8),1,1)="V",1997,IF(MID(RIGHT(S446,8),1,1)="W",1998,IF(MID(RIGHT(S446,8),1,1)="X",1999,IF(MID(RIGHT(S446,8),1,1)="Y",2000,IF(MID(RIGHT(S446,8),1,1)="1",2001,IF(MID(RIGHT(S446,8),1,1)="2",2002,IF(MID(RIGHT(S446,8),1,1)="3",2003,IF(MID(RIGHT(S446,8),1,1)="4",2004,IF(MID(RIGHT(S446,8),1,1)="5",2005,IF(MID(RIGHT(S446,8),1,1)="6",2006,IF(MID(RIGHT(S446,8),1,1)="7",2007,IF(MID(RIGHT(S446,8),1,1)="8",2008,IF(MID(RIGHT(S446,8),1,1)="9",2009,IF(MID(RIGHT(S446,8),1,1)="A",2010,IF(MID(RIGHT(S446,8),1,1)="B",2011,IF(MID(RIGHT(S446,8),1,1)="C",2012,IF(MID(RIGHT(S446,8),1,1)="D",2013,IF(MID(RIGHT(S446,8),1,1)="E",2014,IF(MID(RIGHT(S446,8),1,1)="F",2015,IF(MID(RIGHT(S446,8),1,1)="G",2016,IF(MID(RIGHT(S446,8),1,1)="H",2017,IF(MID(RIGHT(S446,8),1,1)="J",2018,IF(MID(RIGHT(S446,8),1,1)="K",2019,IF(MID(RIGHT(S446,8),1,1)="L",2020,""))))))))))))))))))))))))))))))</f>
        <v>2011</v>
      </c>
      <c r="S446" s="188" t="s">
        <v>16284</v>
      </c>
      <c r="T446" s="188">
        <v>1150</v>
      </c>
      <c r="U446" s="191">
        <v>45645</v>
      </c>
      <c r="V446" s="191">
        <v>45682</v>
      </c>
      <c r="W446" s="193"/>
      <c r="X446" s="856"/>
    </row>
    <row r="447" spans="1:24" ht="26.25" customHeight="1">
      <c r="A447" s="855"/>
      <c r="B447" s="188"/>
      <c r="C447" s="188" t="s">
        <v>12776</v>
      </c>
      <c r="D447" s="188" t="s">
        <v>15790</v>
      </c>
      <c r="E447" s="188"/>
      <c r="F447" s="188"/>
      <c r="G447" s="188"/>
      <c r="H447" s="188"/>
      <c r="I447" s="188"/>
      <c r="J447" s="188"/>
      <c r="K447" s="189" t="s">
        <v>15792</v>
      </c>
      <c r="L447" s="188"/>
      <c r="M447" s="188" t="s">
        <v>16643</v>
      </c>
      <c r="N447" s="73" t="s">
        <v>3907</v>
      </c>
      <c r="O447" s="188"/>
      <c r="P447" s="188"/>
      <c r="Q447" s="189" t="s">
        <v>16285</v>
      </c>
      <c r="R447" s="188">
        <f>IF(MID(RIGHT(S447,8),1,1)="M",2021,IF(MID(RIGHT(S447,8),1,1)="N",2022,IF(MID(RIGHT(S447,8),1,1)="P",2023,IF(MID(RIGHT(S447,8),1,1)="R",2024,IF(MID(RIGHT(S447,8),1,1)="S",1995,IF(MID(RIGHT(S447,8),1,1)="T",1996,IF(MID(RIGHT(S447,8),1,1)="V",1997,IF(MID(RIGHT(S447,8),1,1)="W",1998,IF(MID(RIGHT(S447,8),1,1)="X",1999,IF(MID(RIGHT(S447,8),1,1)="Y",2000,IF(MID(RIGHT(S447,8),1,1)="1",2001,IF(MID(RIGHT(S447,8),1,1)="2",2002,IF(MID(RIGHT(S447,8),1,1)="3",2003,IF(MID(RIGHT(S447,8),1,1)="4",2004,IF(MID(RIGHT(S447,8),1,1)="5",2005,IF(MID(RIGHT(S447,8),1,1)="6",2006,IF(MID(RIGHT(S447,8),1,1)="7",2007,IF(MID(RIGHT(S447,8),1,1)="8",2008,IF(MID(RIGHT(S447,8),1,1)="9",2009,IF(MID(RIGHT(S447,8),1,1)="A",2010,IF(MID(RIGHT(S447,8),1,1)="B",2011,IF(MID(RIGHT(S447,8),1,1)="C",2012,IF(MID(RIGHT(S447,8),1,1)="D",2013,IF(MID(RIGHT(S447,8),1,1)="E",2014,IF(MID(RIGHT(S447,8),1,1)="F",2015,IF(MID(RIGHT(S447,8),1,1)="G",2016,IF(MID(RIGHT(S447,8),1,1)="H",2017,IF(MID(RIGHT(S447,8),1,1)="J",2018,IF(MID(RIGHT(S447,8),1,1)="K",2019,IF(MID(RIGHT(S447,8),1,1)="L",2020,""))))))))))))))))))))))))))))))</f>
        <v>2006</v>
      </c>
      <c r="S447" s="188" t="s">
        <v>16297</v>
      </c>
      <c r="T447" s="188">
        <v>2005</v>
      </c>
      <c r="U447" s="191">
        <v>45647</v>
      </c>
      <c r="V447" s="191">
        <v>45686</v>
      </c>
      <c r="W447" s="193"/>
      <c r="X447" s="856"/>
    </row>
    <row r="448" spans="1:24" ht="26.25" customHeight="1">
      <c r="A448" s="855"/>
      <c r="B448" s="188"/>
      <c r="C448" s="188" t="s">
        <v>12778</v>
      </c>
      <c r="D448" s="188" t="s">
        <v>15790</v>
      </c>
      <c r="E448" s="188"/>
      <c r="F448" s="188"/>
      <c r="G448" s="188"/>
      <c r="H448" s="188"/>
      <c r="I448" s="188"/>
      <c r="J448" s="188"/>
      <c r="K448" s="189" t="s">
        <v>9460</v>
      </c>
      <c r="L448" s="188"/>
      <c r="M448" s="188" t="s">
        <v>16299</v>
      </c>
      <c r="N448" s="73" t="s">
        <v>12674</v>
      </c>
      <c r="O448" s="188"/>
      <c r="P448" s="188"/>
      <c r="Q448" s="189" t="s">
        <v>15953</v>
      </c>
      <c r="R448" s="188">
        <f>IF(MID(RIGHT(S448,8),1,1)="M",2021,IF(MID(RIGHT(S448,8),1,1)="N",2022,IF(MID(RIGHT(S448,8),1,1)="P",2023,IF(MID(RIGHT(S448,8),1,1)="R",2024,IF(MID(RIGHT(S448,8),1,1)="S",1995,IF(MID(RIGHT(S448,8),1,1)="T",1996,IF(MID(RIGHT(S448,8),1,1)="V",1997,IF(MID(RIGHT(S448,8),1,1)="W",1998,IF(MID(RIGHT(S448,8),1,1)="X",1999,IF(MID(RIGHT(S448,8),1,1)="Y",2000,IF(MID(RIGHT(S448,8),1,1)="1",2001,IF(MID(RIGHT(S448,8),1,1)="2",2002,IF(MID(RIGHT(S448,8),1,1)="3",2003,IF(MID(RIGHT(S448,8),1,1)="4",2004,IF(MID(RIGHT(S448,8),1,1)="5",2005,IF(MID(RIGHT(S448,8),1,1)="6",2006,IF(MID(RIGHT(S448,8),1,1)="7",2007,IF(MID(RIGHT(S448,8),1,1)="8",2008,IF(MID(RIGHT(S448,8),1,1)="9",2009,IF(MID(RIGHT(S448,8),1,1)="A",2010,IF(MID(RIGHT(S448,8),1,1)="B",2011,IF(MID(RIGHT(S448,8),1,1)="C",2012,IF(MID(RIGHT(S448,8),1,1)="D",2013,IF(MID(RIGHT(S448,8),1,1)="E",2014,IF(MID(RIGHT(S448,8),1,1)="F",2015,IF(MID(RIGHT(S448,8),1,1)="G",2016,IF(MID(RIGHT(S448,8),1,1)="H",2017,IF(MID(RIGHT(S448,8),1,1)="J",2018,IF(MID(RIGHT(S448,8),1,1)="K",2019,IF(MID(RIGHT(S448,8),1,1)="L",2020,""))))))))))))))))))))))))))))))</f>
        <v>2012</v>
      </c>
      <c r="S448" s="188" t="s">
        <v>16298</v>
      </c>
      <c r="T448" s="188">
        <v>2900</v>
      </c>
      <c r="U448" s="191">
        <v>45648</v>
      </c>
      <c r="V448" s="192">
        <v>45689</v>
      </c>
      <c r="W448" s="193"/>
      <c r="X448" s="856"/>
    </row>
    <row r="449" spans="1:24" ht="26.25" customHeight="1">
      <c r="A449" s="855"/>
      <c r="B449" s="188"/>
      <c r="C449" s="188" t="s">
        <v>13047</v>
      </c>
      <c r="D449" s="188" t="s">
        <v>191</v>
      </c>
      <c r="E449" s="188"/>
      <c r="F449" s="188"/>
      <c r="G449" s="188"/>
      <c r="H449" s="188"/>
      <c r="I449" s="188"/>
      <c r="J449" s="188"/>
      <c r="K449" s="1230"/>
      <c r="L449" s="188"/>
      <c r="M449" s="188"/>
      <c r="N449" s="188"/>
      <c r="O449" s="188"/>
      <c r="P449" s="188"/>
      <c r="Q449" s="189"/>
      <c r="R449" s="188"/>
      <c r="S449" s="194" t="s">
        <v>189</v>
      </c>
      <c r="T449" s="194">
        <v>3700</v>
      </c>
      <c r="U449" s="192">
        <v>45650</v>
      </c>
      <c r="V449" s="191"/>
      <c r="W449" s="193"/>
      <c r="X449" s="856"/>
    </row>
    <row r="450" spans="1:24" ht="26.25" customHeight="1">
      <c r="A450" s="855"/>
      <c r="B450" s="188"/>
      <c r="C450" s="188" t="s">
        <v>10002</v>
      </c>
      <c r="D450" s="188" t="s">
        <v>191</v>
      </c>
      <c r="E450" s="188"/>
      <c r="F450" s="188"/>
      <c r="G450" s="188"/>
      <c r="H450" s="188"/>
      <c r="I450" s="188"/>
      <c r="J450" s="188"/>
      <c r="K450" s="189"/>
      <c r="L450" s="188"/>
      <c r="M450" s="2559" t="s">
        <v>8709</v>
      </c>
      <c r="N450" s="2560"/>
      <c r="O450" s="2560"/>
      <c r="P450" s="2561"/>
      <c r="Q450" s="189"/>
      <c r="R450" s="188"/>
      <c r="S450" s="194" t="s">
        <v>2472</v>
      </c>
      <c r="T450" s="194">
        <f>SUM(T445:T449)</f>
        <v>11695</v>
      </c>
      <c r="U450" s="191"/>
      <c r="V450" s="191"/>
      <c r="W450" s="193"/>
      <c r="X450" s="856"/>
    </row>
    <row r="451" spans="1:24" ht="26.25" customHeight="1" thickBot="1">
      <c r="A451" s="857"/>
      <c r="B451" s="858"/>
      <c r="C451" s="858" t="s">
        <v>10003</v>
      </c>
      <c r="D451" s="858" t="s">
        <v>4036</v>
      </c>
      <c r="E451" s="858"/>
      <c r="F451" s="858"/>
      <c r="G451" s="858"/>
      <c r="H451" s="858"/>
      <c r="I451" s="858"/>
      <c r="J451" s="858"/>
      <c r="K451" s="611" t="s">
        <v>15735</v>
      </c>
      <c r="L451" s="858"/>
      <c r="M451" s="858"/>
      <c r="N451" s="847"/>
      <c r="O451" s="847"/>
      <c r="P451" s="859"/>
      <c r="Q451" s="858"/>
      <c r="R451" s="858"/>
      <c r="S451" s="860"/>
      <c r="T451" s="860"/>
      <c r="U451" s="861"/>
      <c r="V451" s="862"/>
      <c r="W451" s="863"/>
      <c r="X451" s="864"/>
    </row>
    <row r="453" spans="1:24" ht="26.25" customHeight="1" thickBot="1"/>
    <row r="454" spans="1:24" ht="26.25" customHeight="1">
      <c r="A454" s="1904" t="s">
        <v>188</v>
      </c>
      <c r="B454" s="1905" t="s">
        <v>16225</v>
      </c>
      <c r="C454" s="1905" t="s">
        <v>825</v>
      </c>
      <c r="D454" s="1905" t="s">
        <v>16580</v>
      </c>
      <c r="E454" s="1905" t="s">
        <v>16387</v>
      </c>
      <c r="F454" s="1905" t="s">
        <v>191</v>
      </c>
      <c r="G454" s="1905" t="s">
        <v>191</v>
      </c>
      <c r="H454" s="1905" t="s">
        <v>191</v>
      </c>
      <c r="I454" s="1905" t="s">
        <v>16226</v>
      </c>
      <c r="J454" s="1906" t="s">
        <v>16224</v>
      </c>
      <c r="K454" s="1907" t="s">
        <v>1348</v>
      </c>
      <c r="L454" s="1909" t="s">
        <v>16409</v>
      </c>
      <c r="M454" s="3084" t="s">
        <v>16433</v>
      </c>
      <c r="N454" s="1905" t="s">
        <v>16573</v>
      </c>
      <c r="O454" s="2063" t="s">
        <v>16398</v>
      </c>
      <c r="P454" s="2088" t="s">
        <v>17500</v>
      </c>
      <c r="Q454" s="1905" t="s">
        <v>375</v>
      </c>
      <c r="R454" s="1905">
        <f>IF(MID(RIGHT(S454,8),1,1)="M",2021,IF(MID(RIGHT(S454,8),1,1)="N",2022,IF(MID(RIGHT(S454,8),1,1)="P",2023,IF(MID(RIGHT(S454,8),1,1)="R",2024,IF(MID(RIGHT(S454,8),1,1)="S",1995,IF(MID(RIGHT(S454,8),1,1)="T",1996,IF(MID(RIGHT(S454,8),1,1)="V",1997,IF(MID(RIGHT(S454,8),1,1)="W",1998,IF(MID(RIGHT(S454,8),1,1)="X",1999,IF(MID(RIGHT(S454,8),1,1)="Y",2000,IF(MID(RIGHT(S454,8),1,1)="1",2001,IF(MID(RIGHT(S454,8),1,1)="2",2002,IF(MID(RIGHT(S454,8),1,1)="3",2003,IF(MID(RIGHT(S454,8),1,1)="4",2004,IF(MID(RIGHT(S454,8),1,1)="5",2005,IF(MID(RIGHT(S454,8),1,1)="6",2006,IF(MID(RIGHT(S454,8),1,1)="7",2007,IF(MID(RIGHT(S454,8),1,1)="8",2008,IF(MID(RIGHT(S454,8),1,1)="9",2009,IF(MID(RIGHT(S454,8),1,1)="A",2010,IF(MID(RIGHT(S454,8),1,1)="B",2011,IF(MID(RIGHT(S454,8),1,1)="C",2012,IF(MID(RIGHT(S454,8),1,1)="D",2013,IF(MID(RIGHT(S454,8),1,1)="E",2014,IF(MID(RIGHT(S454,8),1,1)="F",2015,IF(MID(RIGHT(S454,8),1,1)="G",2016,IF(MID(RIGHT(S454,8),1,1)="H",2017,IF(MID(RIGHT(S454,8),1,1)="J",2018,IF(MID(RIGHT(S454,8),1,1)="K",2019,IF(MID(RIGHT(S454,8),1,1)="L",2020,""))))))))))))))))))))))))))))))</f>
        <v>2013</v>
      </c>
      <c r="S454" s="1905" t="s">
        <v>16393</v>
      </c>
      <c r="T454" s="1905">
        <v>1480</v>
      </c>
      <c r="U454" s="1910">
        <v>45652</v>
      </c>
      <c r="V454" s="1910">
        <v>45680</v>
      </c>
      <c r="W454" s="1911">
        <v>1500</v>
      </c>
      <c r="X454" s="1912">
        <v>2100</v>
      </c>
    </row>
    <row r="455" spans="1:24" ht="26.25" customHeight="1">
      <c r="A455" s="1913"/>
      <c r="B455" s="1914"/>
      <c r="C455" s="320" t="s">
        <v>16535</v>
      </c>
      <c r="D455" s="1914"/>
      <c r="E455" s="1916"/>
      <c r="F455" s="1914"/>
      <c r="G455" s="1914"/>
      <c r="H455" s="1914"/>
      <c r="I455" s="1914" t="s">
        <v>2578</v>
      </c>
      <c r="J455" s="412" t="s">
        <v>16228</v>
      </c>
      <c r="K455" s="1917" t="s">
        <v>16015</v>
      </c>
      <c r="L455" s="425" t="s">
        <v>3603</v>
      </c>
      <c r="M455" s="3085"/>
      <c r="N455" s="73" t="s">
        <v>16628</v>
      </c>
      <c r="O455" s="1918" t="s">
        <v>16574</v>
      </c>
      <c r="P455" s="1918"/>
      <c r="Q455" s="1914" t="s">
        <v>7571</v>
      </c>
      <c r="R455" s="1914">
        <f>IF(MID(RIGHT(S455,8),1,1)="M",2021,IF(MID(RIGHT(S455,8),1,1)="N",2022,IF(MID(RIGHT(S455,8),1,1)="P",2023,IF(MID(RIGHT(S455,8),1,1)="R",2024,IF(MID(RIGHT(S455,8),1,1)="S",1995,IF(MID(RIGHT(S455,8),1,1)="T",1996,IF(MID(RIGHT(S455,8),1,1)="V",1997,IF(MID(RIGHT(S455,8),1,1)="W",1998,IF(MID(RIGHT(S455,8),1,1)="X",1999,IF(MID(RIGHT(S455,8),1,1)="Y",2000,IF(MID(RIGHT(S455,8),1,1)="1",2001,IF(MID(RIGHT(S455,8),1,1)="2",2002,IF(MID(RIGHT(S455,8),1,1)="3",2003,IF(MID(RIGHT(S455,8),1,1)="4",2004,IF(MID(RIGHT(S455,8),1,1)="5",2005,IF(MID(RIGHT(S455,8),1,1)="6",2006,IF(MID(RIGHT(S455,8),1,1)="7",2007,IF(MID(RIGHT(S455,8),1,1)="8",2008,IF(MID(RIGHT(S455,8),1,1)="9",2009,IF(MID(RIGHT(S455,8),1,1)="A",2010,IF(MID(RIGHT(S455,8),1,1)="B",2011,IF(MID(RIGHT(S455,8),1,1)="C",2012,IF(MID(RIGHT(S455,8),1,1)="D",2013,IF(MID(RIGHT(S455,8),1,1)="E",2014,IF(MID(RIGHT(S455,8),1,1)="F",2015,IF(MID(RIGHT(S455,8),1,1)="G",2016,IF(MID(RIGHT(S455,8),1,1)="H",2017,IF(MID(RIGHT(S455,8),1,1)="J",2018,IF(MID(RIGHT(S455,8),1,1)="K",2019,IF(MID(RIGHT(S455,8),1,1)="L",2020,""))))))))))))))))))))))))))))))</f>
        <v>2014</v>
      </c>
      <c r="S455" s="1919" t="s">
        <v>16394</v>
      </c>
      <c r="T455" s="1914">
        <v>1450</v>
      </c>
      <c r="U455" s="1920">
        <v>45653</v>
      </c>
      <c r="V455" s="1920">
        <v>45689</v>
      </c>
      <c r="W455" s="1922"/>
      <c r="X455" s="1923"/>
    </row>
    <row r="456" spans="1:24" ht="26.25" customHeight="1">
      <c r="A456" s="1913"/>
      <c r="B456" s="1914"/>
      <c r="C456" s="1914" t="s">
        <v>16177</v>
      </c>
      <c r="D456" s="1914" t="s">
        <v>16233</v>
      </c>
      <c r="E456" s="1914"/>
      <c r="F456" s="1914"/>
      <c r="G456" s="1914"/>
      <c r="H456" s="1914"/>
      <c r="I456" s="1914"/>
      <c r="J456" s="1941"/>
      <c r="K456" s="1925" t="s">
        <v>16227</v>
      </c>
      <c r="L456" s="1918"/>
      <c r="M456" s="3085"/>
      <c r="N456" s="73" t="s">
        <v>3907</v>
      </c>
      <c r="O456" s="1918"/>
      <c r="P456" s="1918"/>
      <c r="Q456" s="1914" t="s">
        <v>424</v>
      </c>
      <c r="R456" s="1914">
        <f>IF(MID(RIGHT(S456,8),1,1)="M",2021,IF(MID(RIGHT(S456,8),1,1)="N",2022,IF(MID(RIGHT(S456,8),1,1)="P",2023,IF(MID(RIGHT(S456,8),1,1)="R",2024,IF(MID(RIGHT(S456,8),1,1)="S",1995,IF(MID(RIGHT(S456,8),1,1)="T",1996,IF(MID(RIGHT(S456,8),1,1)="V",1997,IF(MID(RIGHT(S456,8),1,1)="W",1998,IF(MID(RIGHT(S456,8),1,1)="X",1999,IF(MID(RIGHT(S456,8),1,1)="Y",2000,IF(MID(RIGHT(S456,8),1,1)="1",2001,IF(MID(RIGHT(S456,8),1,1)="2",2002,IF(MID(RIGHT(S456,8),1,1)="3",2003,IF(MID(RIGHT(S456,8),1,1)="4",2004,IF(MID(RIGHT(S456,8),1,1)="5",2005,IF(MID(RIGHT(S456,8),1,1)="6",2006,IF(MID(RIGHT(S456,8),1,1)="7",2007,IF(MID(RIGHT(S456,8),1,1)="8",2008,IF(MID(RIGHT(S456,8),1,1)="9",2009,IF(MID(RIGHT(S456,8),1,1)="A",2010,IF(MID(RIGHT(S456,8),1,1)="B",2011,IF(MID(RIGHT(S456,8),1,1)="C",2012,IF(MID(RIGHT(S456,8),1,1)="D",2013,IF(MID(RIGHT(S456,8),1,1)="E",2014,IF(MID(RIGHT(S456,8),1,1)="F",2015,IF(MID(RIGHT(S456,8),1,1)="G",2016,IF(MID(RIGHT(S456,8),1,1)="H",2017,IF(MID(RIGHT(S456,8),1,1)="J",2018,IF(MID(RIGHT(S456,8),1,1)="K",2019,IF(MID(RIGHT(S456,8),1,1)="L",2020,""))))))))))))))))))))))))))))))</f>
        <v>2015</v>
      </c>
      <c r="S456" s="1919" t="s">
        <v>16395</v>
      </c>
      <c r="T456" s="1914">
        <v>1050</v>
      </c>
      <c r="U456" s="1921">
        <v>45654</v>
      </c>
      <c r="V456" s="1920">
        <v>45692</v>
      </c>
      <c r="W456" s="1922"/>
      <c r="X456" s="1926"/>
    </row>
    <row r="457" spans="1:24" ht="26.25" customHeight="1">
      <c r="A457" s="1913"/>
      <c r="B457" s="1914"/>
      <c r="C457" s="1941" t="s">
        <v>12777</v>
      </c>
      <c r="D457" s="1914" t="s">
        <v>16233</v>
      </c>
      <c r="E457" s="1914"/>
      <c r="F457" s="1914"/>
      <c r="G457" s="1914"/>
      <c r="H457" s="1914"/>
      <c r="I457" s="1914"/>
      <c r="J457" s="1941" t="s">
        <v>16240</v>
      </c>
      <c r="K457" s="1925" t="s">
        <v>2380</v>
      </c>
      <c r="L457" s="1918"/>
      <c r="M457" s="3085"/>
      <c r="N457" s="73" t="s">
        <v>12674</v>
      </c>
      <c r="O457" s="1918"/>
      <c r="P457" s="1918"/>
      <c r="Q457" s="1914" t="s">
        <v>11497</v>
      </c>
      <c r="R457" s="1914">
        <f>IF(MID(RIGHT(S457,8),1,1)="M",2021,IF(MID(RIGHT(S457,8),1,1)="N",2022,IF(MID(RIGHT(S457,8),1,1)="P",2023,IF(MID(RIGHT(S457,8),1,1)="R",2024,IF(MID(RIGHT(S457,8),1,1)="S",1995,IF(MID(RIGHT(S457,8),1,1)="T",1996,IF(MID(RIGHT(S457,8),1,1)="V",1997,IF(MID(RIGHT(S457,8),1,1)="W",1998,IF(MID(RIGHT(S457,8),1,1)="X",1999,IF(MID(RIGHT(S457,8),1,1)="Y",2000,IF(MID(RIGHT(S457,8),1,1)="1",2001,IF(MID(RIGHT(S457,8),1,1)="2",2002,IF(MID(RIGHT(S457,8),1,1)="3",2003,IF(MID(RIGHT(S457,8),1,1)="4",2004,IF(MID(RIGHT(S457,8),1,1)="5",2005,IF(MID(RIGHT(S457,8),1,1)="6",2006,IF(MID(RIGHT(S457,8),1,1)="7",2007,IF(MID(RIGHT(S457,8),1,1)="8",2008,IF(MID(RIGHT(S457,8),1,1)="9",2009,IF(MID(RIGHT(S457,8),1,1)="A",2010,IF(MID(RIGHT(S457,8),1,1)="B",2011,IF(MID(RIGHT(S457,8),1,1)="C",2012,IF(MID(RIGHT(S457,8),1,1)="D",2013,IF(MID(RIGHT(S457,8),1,1)="E",2014,IF(MID(RIGHT(S457,8),1,1)="F",2015,IF(MID(RIGHT(S457,8),1,1)="G",2016,IF(MID(RIGHT(S457,8),1,1)="H",2017,IF(MID(RIGHT(S457,8),1,1)="J",2018,IF(MID(RIGHT(S457,8),1,1)="K",2019,IF(MID(RIGHT(S457,8),1,1)="L",2020,""))))))))))))))))))))))))))))))</f>
        <v>2016</v>
      </c>
      <c r="S457" s="1919" t="s">
        <v>16396</v>
      </c>
      <c r="T457" s="1914">
        <v>1550</v>
      </c>
      <c r="U457" s="1920"/>
      <c r="V457" s="1920">
        <v>45689</v>
      </c>
      <c r="W457" s="1922"/>
      <c r="X457" s="1926"/>
    </row>
    <row r="458" spans="1:24" ht="26.25" customHeight="1">
      <c r="A458" s="1913"/>
      <c r="B458" s="1914"/>
      <c r="C458" s="1914" t="s">
        <v>14286</v>
      </c>
      <c r="D458" s="1914" t="s">
        <v>191</v>
      </c>
      <c r="E458" s="1914"/>
      <c r="F458" s="1914"/>
      <c r="G458" s="1914"/>
      <c r="H458" s="1914"/>
      <c r="I458" s="1914"/>
      <c r="J458" s="1914" t="s">
        <v>16241</v>
      </c>
      <c r="K458" s="1925"/>
      <c r="L458" s="1918"/>
      <c r="M458" s="3086"/>
      <c r="N458" s="1914"/>
      <c r="O458" s="1918"/>
      <c r="P458" s="1918"/>
      <c r="Q458" s="1914" t="s">
        <v>11496</v>
      </c>
      <c r="R458" s="1914">
        <f>IF(MID(RIGHT(S458,8),1,1)="M",2021,IF(MID(RIGHT(S458,8),1,1)="N",2022,IF(MID(RIGHT(S458,8),1,1)="P",2023,IF(MID(RIGHT(S458,8),1,1)="R",2024,IF(MID(RIGHT(S458,8),1,1)="S",1995,IF(MID(RIGHT(S458,8),1,1)="T",1996,IF(MID(RIGHT(S458,8),1,1)="V",1997,IF(MID(RIGHT(S458,8),1,1)="W",1998,IF(MID(RIGHT(S458,8),1,1)="X",1999,IF(MID(RIGHT(S458,8),1,1)="Y",2000,IF(MID(RIGHT(S458,8),1,1)="1",2001,IF(MID(RIGHT(S458,8),1,1)="2",2002,IF(MID(RIGHT(S458,8),1,1)="3",2003,IF(MID(RIGHT(S458,8),1,1)="4",2004,IF(MID(RIGHT(S458,8),1,1)="5",2005,IF(MID(RIGHT(S458,8),1,1)="6",2006,IF(MID(RIGHT(S458,8),1,1)="7",2007,IF(MID(RIGHT(S458,8),1,1)="8",2008,IF(MID(RIGHT(S458,8),1,1)="9",2009,IF(MID(RIGHT(S458,8),1,1)="A",2010,IF(MID(RIGHT(S458,8),1,1)="B",2011,IF(MID(RIGHT(S458,8),1,1)="C",2012,IF(MID(RIGHT(S458,8),1,1)="D",2013,IF(MID(RIGHT(S458,8),1,1)="E",2014,IF(MID(RIGHT(S458,8),1,1)="F",2015,IF(MID(RIGHT(S458,8),1,1)="G",2016,IF(MID(RIGHT(S458,8),1,1)="H",2017,IF(MID(RIGHT(S458,8),1,1)="J",2018,IF(MID(RIGHT(S458,8),1,1)="K",2019,IF(MID(RIGHT(S458,8),1,1)="L",2020,""))))))))))))))))))))))))))))))</f>
        <v>2014</v>
      </c>
      <c r="S458" s="1919" t="s">
        <v>16397</v>
      </c>
      <c r="T458" s="1914">
        <v>1560</v>
      </c>
      <c r="U458" s="1920"/>
      <c r="V458" s="1921">
        <v>45691</v>
      </c>
      <c r="W458" s="1928"/>
      <c r="X458" s="1926"/>
    </row>
    <row r="459" spans="1:24" ht="26.25" customHeight="1">
      <c r="A459" s="1913"/>
      <c r="B459" s="1914"/>
      <c r="C459" s="1914" t="s">
        <v>10098</v>
      </c>
      <c r="D459" s="1914" t="s">
        <v>191</v>
      </c>
      <c r="E459" s="1914"/>
      <c r="F459" s="1914"/>
      <c r="G459" s="1914"/>
      <c r="H459" s="1914"/>
      <c r="I459" s="1914"/>
      <c r="J459" s="1914"/>
      <c r="K459" s="1925"/>
      <c r="L459" s="1918"/>
      <c r="M459" s="2559" t="s">
        <v>8709</v>
      </c>
      <c r="N459" s="2560"/>
      <c r="O459" s="2560"/>
      <c r="P459" s="2561"/>
      <c r="Q459" s="1914"/>
      <c r="R459" s="1914"/>
      <c r="S459" s="2022" t="s">
        <v>189</v>
      </c>
      <c r="T459" s="1916">
        <v>3890</v>
      </c>
      <c r="U459" s="1920"/>
      <c r="V459" s="1921"/>
      <c r="W459" s="1928"/>
      <c r="X459" s="1926"/>
    </row>
    <row r="460" spans="1:24" ht="26.25" customHeight="1">
      <c r="A460" s="1913"/>
      <c r="B460" s="1914"/>
      <c r="C460" s="1914" t="s">
        <v>10099</v>
      </c>
      <c r="D460" s="1914" t="s">
        <v>191</v>
      </c>
      <c r="E460" s="1914"/>
      <c r="F460" s="1914"/>
      <c r="G460" s="1914"/>
      <c r="H460" s="1914"/>
      <c r="I460" s="1914"/>
      <c r="J460" s="1914" t="s">
        <v>16405</v>
      </c>
      <c r="K460" s="1925"/>
      <c r="L460" s="1918"/>
      <c r="M460" s="1918"/>
      <c r="N460" s="1914"/>
      <c r="O460" s="1918"/>
      <c r="P460" s="1918"/>
      <c r="Q460" s="1914"/>
      <c r="R460" s="1914"/>
      <c r="S460" s="1916" t="s">
        <v>2472</v>
      </c>
      <c r="T460" s="1916">
        <f>SUM(T454:T459)</f>
        <v>10980</v>
      </c>
      <c r="U460" s="1920"/>
      <c r="V460" s="1921"/>
      <c r="W460" s="1928"/>
      <c r="X460" s="1926"/>
    </row>
    <row r="461" spans="1:24" ht="26.25" customHeight="1" thickBot="1">
      <c r="A461" s="1930"/>
      <c r="B461" s="1931"/>
      <c r="C461" s="1931"/>
      <c r="D461" s="1931"/>
      <c r="E461" s="1931"/>
      <c r="F461" s="1931"/>
      <c r="G461" s="1931"/>
      <c r="H461" s="1931"/>
      <c r="I461" s="1931"/>
      <c r="J461" s="1931" t="s">
        <v>16406</v>
      </c>
      <c r="K461" s="611" t="s">
        <v>16238</v>
      </c>
      <c r="L461" s="1933"/>
      <c r="M461" s="1933"/>
      <c r="N461" s="1931"/>
      <c r="O461" s="1933"/>
      <c r="P461" s="1933"/>
      <c r="Q461" s="1931"/>
      <c r="R461" s="1934"/>
      <c r="S461" s="1934"/>
      <c r="T461" s="1934"/>
      <c r="U461" s="1935"/>
      <c r="V461" s="1936"/>
      <c r="W461" s="1937"/>
      <c r="X461" s="1938"/>
    </row>
    <row r="462" spans="1:24" ht="26.25" customHeight="1">
      <c r="A462" s="1904" t="s">
        <v>188</v>
      </c>
      <c r="B462" s="1905" t="s">
        <v>16225</v>
      </c>
      <c r="C462" s="1905" t="s">
        <v>825</v>
      </c>
      <c r="D462" s="1905" t="s">
        <v>16580</v>
      </c>
      <c r="E462" s="1905" t="s">
        <v>16387</v>
      </c>
      <c r="F462" s="1905" t="s">
        <v>191</v>
      </c>
      <c r="G462" s="1905" t="s">
        <v>191</v>
      </c>
      <c r="H462" s="1905" t="s">
        <v>191</v>
      </c>
      <c r="I462" s="1905" t="s">
        <v>16226</v>
      </c>
      <c r="J462" s="1906" t="s">
        <v>16224</v>
      </c>
      <c r="K462" s="1907" t="s">
        <v>1348</v>
      </c>
      <c r="L462" s="1909" t="s">
        <v>16536</v>
      </c>
      <c r="M462" s="3084" t="s">
        <v>16404</v>
      </c>
      <c r="N462" s="1905" t="s">
        <v>16575</v>
      </c>
      <c r="O462" s="1909" t="s">
        <v>16576</v>
      </c>
      <c r="P462" s="2088" t="s">
        <v>17500</v>
      </c>
      <c r="Q462" s="1905" t="s">
        <v>375</v>
      </c>
      <c r="R462" s="1905">
        <f>IF(MID(RIGHT(S462,8),1,1)="M",2021,IF(MID(RIGHT(S462,8),1,1)="N",2022,IF(MID(RIGHT(S462,8),1,1)="P",2023,IF(MID(RIGHT(S462,8),1,1)="R",2024,IF(MID(RIGHT(S462,8),1,1)="S",1995,IF(MID(RIGHT(S462,8),1,1)="T",1996,IF(MID(RIGHT(S462,8),1,1)="V",1997,IF(MID(RIGHT(S462,8),1,1)="W",1998,IF(MID(RIGHT(S462,8),1,1)="X",1999,IF(MID(RIGHT(S462,8),1,1)="Y",2000,IF(MID(RIGHT(S462,8),1,1)="1",2001,IF(MID(RIGHT(S462,8),1,1)="2",2002,IF(MID(RIGHT(S462,8),1,1)="3",2003,IF(MID(RIGHT(S462,8),1,1)="4",2004,IF(MID(RIGHT(S462,8),1,1)="5",2005,IF(MID(RIGHT(S462,8),1,1)="6",2006,IF(MID(RIGHT(S462,8),1,1)="7",2007,IF(MID(RIGHT(S462,8),1,1)="8",2008,IF(MID(RIGHT(S462,8),1,1)="9",2009,IF(MID(RIGHT(S462,8),1,1)="A",2010,IF(MID(RIGHT(S462,8),1,1)="B",2011,IF(MID(RIGHT(S462,8),1,1)="C",2012,IF(MID(RIGHT(S462,8),1,1)="D",2013,IF(MID(RIGHT(S462,8),1,1)="E",2014,IF(MID(RIGHT(S462,8),1,1)="F",2015,IF(MID(RIGHT(S462,8),1,1)="G",2016,IF(MID(RIGHT(S462,8),1,1)="H",2017,IF(MID(RIGHT(S462,8),1,1)="J",2018,IF(MID(RIGHT(S462,8),1,1)="K",2019,IF(MID(RIGHT(S462,8),1,1)="L",2020,""))))))))))))))))))))))))))))))</f>
        <v>2012</v>
      </c>
      <c r="S462" s="1905" t="s">
        <v>16399</v>
      </c>
      <c r="T462" s="1905">
        <v>1480</v>
      </c>
      <c r="U462" s="1910">
        <v>45652</v>
      </c>
      <c r="V462" s="1910">
        <v>45680</v>
      </c>
      <c r="W462" s="1911">
        <v>1500</v>
      </c>
      <c r="X462" s="1912">
        <v>2100</v>
      </c>
    </row>
    <row r="463" spans="1:24" ht="26.25" customHeight="1">
      <c r="A463" s="1913"/>
      <c r="B463" s="1914"/>
      <c r="C463" s="320" t="s">
        <v>16535</v>
      </c>
      <c r="D463" s="1914"/>
      <c r="E463" s="1916"/>
      <c r="F463" s="1914"/>
      <c r="G463" s="1914"/>
      <c r="H463" s="1914"/>
      <c r="I463" s="1914" t="s">
        <v>2578</v>
      </c>
      <c r="J463" s="412" t="s">
        <v>16229</v>
      </c>
      <c r="K463" s="1917" t="s">
        <v>16015</v>
      </c>
      <c r="L463" s="425" t="s">
        <v>3603</v>
      </c>
      <c r="M463" s="3085"/>
      <c r="N463" s="73" t="s">
        <v>16628</v>
      </c>
      <c r="O463" s="1918"/>
      <c r="P463" s="1918"/>
      <c r="Q463" s="1914" t="s">
        <v>375</v>
      </c>
      <c r="R463" s="1914">
        <f>IF(MID(RIGHT(S463,8),1,1)="M",2021,IF(MID(RIGHT(S463,8),1,1)="N",2022,IF(MID(RIGHT(S463,8),1,1)="P",2023,IF(MID(RIGHT(S463,8),1,1)="R",2024,IF(MID(RIGHT(S463,8),1,1)="S",1995,IF(MID(RIGHT(S463,8),1,1)="T",1996,IF(MID(RIGHT(S463,8),1,1)="V",1997,IF(MID(RIGHT(S463,8),1,1)="W",1998,IF(MID(RIGHT(S463,8),1,1)="X",1999,IF(MID(RIGHT(S463,8),1,1)="Y",2000,IF(MID(RIGHT(S463,8),1,1)="1",2001,IF(MID(RIGHT(S463,8),1,1)="2",2002,IF(MID(RIGHT(S463,8),1,1)="3",2003,IF(MID(RIGHT(S463,8),1,1)="4",2004,IF(MID(RIGHT(S463,8),1,1)="5",2005,IF(MID(RIGHT(S463,8),1,1)="6",2006,IF(MID(RIGHT(S463,8),1,1)="7",2007,IF(MID(RIGHT(S463,8),1,1)="8",2008,IF(MID(RIGHT(S463,8),1,1)="9",2009,IF(MID(RIGHT(S463,8),1,1)="A",2010,IF(MID(RIGHT(S463,8),1,1)="B",2011,IF(MID(RIGHT(S463,8),1,1)="C",2012,IF(MID(RIGHT(S463,8),1,1)="D",2013,IF(MID(RIGHT(S463,8),1,1)="E",2014,IF(MID(RIGHT(S463,8),1,1)="F",2015,IF(MID(RIGHT(S463,8),1,1)="G",2016,IF(MID(RIGHT(S463,8),1,1)="H",2017,IF(MID(RIGHT(S463,8),1,1)="J",2018,IF(MID(RIGHT(S463,8),1,1)="K",2019,IF(MID(RIGHT(S463,8),1,1)="L",2020,""))))))))))))))))))))))))))))))</f>
        <v>2012</v>
      </c>
      <c r="S463" s="1919" t="s">
        <v>16400</v>
      </c>
      <c r="T463" s="1914">
        <v>1480</v>
      </c>
      <c r="U463" s="1920">
        <v>45653</v>
      </c>
      <c r="V463" s="1920">
        <v>45689</v>
      </c>
      <c r="W463" s="1922"/>
      <c r="X463" s="1923"/>
    </row>
    <row r="464" spans="1:24" ht="26.25" customHeight="1">
      <c r="A464" s="1913"/>
      <c r="B464" s="1914"/>
      <c r="C464" s="1914" t="s">
        <v>16177</v>
      </c>
      <c r="D464" s="1914" t="s">
        <v>16233</v>
      </c>
      <c r="E464" s="1914"/>
      <c r="F464" s="1914"/>
      <c r="G464" s="1914"/>
      <c r="H464" s="1914"/>
      <c r="I464" s="1914"/>
      <c r="J464" s="1941"/>
      <c r="K464" s="1925" t="s">
        <v>16230</v>
      </c>
      <c r="L464" s="1918"/>
      <c r="M464" s="3085"/>
      <c r="N464" s="73" t="s">
        <v>3907</v>
      </c>
      <c r="O464" s="1918"/>
      <c r="P464" s="1918"/>
      <c r="Q464" s="1914" t="s">
        <v>375</v>
      </c>
      <c r="R464" s="1914">
        <f>IF(MID(RIGHT(S464,8),1,1)="M",2021,IF(MID(RIGHT(S464,8),1,1)="N",2022,IF(MID(RIGHT(S464,8),1,1)="P",2023,IF(MID(RIGHT(S464,8),1,1)="R",2024,IF(MID(RIGHT(S464,8),1,1)="S",1995,IF(MID(RIGHT(S464,8),1,1)="T",1996,IF(MID(RIGHT(S464,8),1,1)="V",1997,IF(MID(RIGHT(S464,8),1,1)="W",1998,IF(MID(RIGHT(S464,8),1,1)="X",1999,IF(MID(RIGHT(S464,8),1,1)="Y",2000,IF(MID(RIGHT(S464,8),1,1)="1",2001,IF(MID(RIGHT(S464,8),1,1)="2",2002,IF(MID(RIGHT(S464,8),1,1)="3",2003,IF(MID(RIGHT(S464,8),1,1)="4",2004,IF(MID(RIGHT(S464,8),1,1)="5",2005,IF(MID(RIGHT(S464,8),1,1)="6",2006,IF(MID(RIGHT(S464,8),1,1)="7",2007,IF(MID(RIGHT(S464,8),1,1)="8",2008,IF(MID(RIGHT(S464,8),1,1)="9",2009,IF(MID(RIGHT(S464,8),1,1)="A",2010,IF(MID(RIGHT(S464,8),1,1)="B",2011,IF(MID(RIGHT(S464,8),1,1)="C",2012,IF(MID(RIGHT(S464,8),1,1)="D",2013,IF(MID(RIGHT(S464,8),1,1)="E",2014,IF(MID(RIGHT(S464,8),1,1)="F",2015,IF(MID(RIGHT(S464,8),1,1)="G",2016,IF(MID(RIGHT(S464,8),1,1)="H",2017,IF(MID(RIGHT(S464,8),1,1)="J",2018,IF(MID(RIGHT(S464,8),1,1)="K",2019,IF(MID(RIGHT(S464,8),1,1)="L",2020,""))))))))))))))))))))))))))))))</f>
        <v>2012</v>
      </c>
      <c r="S464" s="1919" t="s">
        <v>16401</v>
      </c>
      <c r="T464" s="1914">
        <v>1480</v>
      </c>
      <c r="U464" s="1921">
        <v>45654</v>
      </c>
      <c r="V464" s="1920">
        <v>45692</v>
      </c>
      <c r="W464" s="1922"/>
      <c r="X464" s="1926"/>
    </row>
    <row r="465" spans="1:24" ht="26.25" customHeight="1">
      <c r="A465" s="1913"/>
      <c r="B465" s="1914"/>
      <c r="C465" s="1941" t="s">
        <v>12777</v>
      </c>
      <c r="D465" s="1914" t="s">
        <v>16233</v>
      </c>
      <c r="E465" s="1914"/>
      <c r="F465" s="1914"/>
      <c r="G465" s="1914"/>
      <c r="H465" s="1914"/>
      <c r="I465" s="1914"/>
      <c r="J465" s="1941" t="s">
        <v>16240</v>
      </c>
      <c r="K465" s="1925" t="s">
        <v>16223</v>
      </c>
      <c r="L465" s="1918"/>
      <c r="M465" s="3085"/>
      <c r="N465" s="73" t="s">
        <v>12674</v>
      </c>
      <c r="O465" s="1918"/>
      <c r="P465" s="1918"/>
      <c r="Q465" s="1914" t="s">
        <v>375</v>
      </c>
      <c r="R465" s="1914">
        <f>IF(MID(RIGHT(S465,8),1,1)="M",2021,IF(MID(RIGHT(S465,8),1,1)="N",2022,IF(MID(RIGHT(S465,8),1,1)="P",2023,IF(MID(RIGHT(S465,8),1,1)="R",2024,IF(MID(RIGHT(S465,8),1,1)="S",1995,IF(MID(RIGHT(S465,8),1,1)="T",1996,IF(MID(RIGHT(S465,8),1,1)="V",1997,IF(MID(RIGHT(S465,8),1,1)="W",1998,IF(MID(RIGHT(S465,8),1,1)="X",1999,IF(MID(RIGHT(S465,8),1,1)="Y",2000,IF(MID(RIGHT(S465,8),1,1)="1",2001,IF(MID(RIGHT(S465,8),1,1)="2",2002,IF(MID(RIGHT(S465,8),1,1)="3",2003,IF(MID(RIGHT(S465,8),1,1)="4",2004,IF(MID(RIGHT(S465,8),1,1)="5",2005,IF(MID(RIGHT(S465,8),1,1)="6",2006,IF(MID(RIGHT(S465,8),1,1)="7",2007,IF(MID(RIGHT(S465,8),1,1)="8",2008,IF(MID(RIGHT(S465,8),1,1)="9",2009,IF(MID(RIGHT(S465,8),1,1)="A",2010,IF(MID(RIGHT(S465,8),1,1)="B",2011,IF(MID(RIGHT(S465,8),1,1)="C",2012,IF(MID(RIGHT(S465,8),1,1)="D",2013,IF(MID(RIGHT(S465,8),1,1)="E",2014,IF(MID(RIGHT(S465,8),1,1)="F",2015,IF(MID(RIGHT(S465,8),1,1)="G",2016,IF(MID(RIGHT(S465,8),1,1)="H",2017,IF(MID(RIGHT(S465,8),1,1)="J",2018,IF(MID(RIGHT(S465,8),1,1)="K",2019,IF(MID(RIGHT(S465,8),1,1)="L",2020,""))))))))))))))))))))))))))))))</f>
        <v>2011</v>
      </c>
      <c r="S465" s="1919" t="s">
        <v>16402</v>
      </c>
      <c r="T465" s="1914">
        <v>1480</v>
      </c>
      <c r="U465" s="1920"/>
      <c r="V465" s="1920">
        <v>45689</v>
      </c>
      <c r="W465" s="1922"/>
      <c r="X465" s="1926"/>
    </row>
    <row r="466" spans="1:24" ht="26.25" customHeight="1">
      <c r="A466" s="1913"/>
      <c r="B466" s="1914"/>
      <c r="C466" s="1914" t="s">
        <v>14286</v>
      </c>
      <c r="D466" s="1914" t="s">
        <v>191</v>
      </c>
      <c r="E466" s="1914"/>
      <c r="F466" s="1914"/>
      <c r="G466" s="1914"/>
      <c r="H466" s="1914"/>
      <c r="I466" s="1914"/>
      <c r="J466" s="1914" t="s">
        <v>16241</v>
      </c>
      <c r="K466" s="1925"/>
      <c r="L466" s="1918"/>
      <c r="M466" s="3086"/>
      <c r="N466" s="1914"/>
      <c r="O466" s="1918"/>
      <c r="P466" s="1918"/>
      <c r="Q466" s="1914" t="s">
        <v>375</v>
      </c>
      <c r="R466" s="1914">
        <f>IF(MID(RIGHT(S466,8),1,1)="M",2021,IF(MID(RIGHT(S466,8),1,1)="N",2022,IF(MID(RIGHT(S466,8),1,1)="P",2023,IF(MID(RIGHT(S466,8),1,1)="R",2024,IF(MID(RIGHT(S466,8),1,1)="S",1995,IF(MID(RIGHT(S466,8),1,1)="T",1996,IF(MID(RIGHT(S466,8),1,1)="V",1997,IF(MID(RIGHT(S466,8),1,1)="W",1998,IF(MID(RIGHT(S466,8),1,1)="X",1999,IF(MID(RIGHT(S466,8),1,1)="Y",2000,IF(MID(RIGHT(S466,8),1,1)="1",2001,IF(MID(RIGHT(S466,8),1,1)="2",2002,IF(MID(RIGHT(S466,8),1,1)="3",2003,IF(MID(RIGHT(S466,8),1,1)="4",2004,IF(MID(RIGHT(S466,8),1,1)="5",2005,IF(MID(RIGHT(S466,8),1,1)="6",2006,IF(MID(RIGHT(S466,8),1,1)="7",2007,IF(MID(RIGHT(S466,8),1,1)="8",2008,IF(MID(RIGHT(S466,8),1,1)="9",2009,IF(MID(RIGHT(S466,8),1,1)="A",2010,IF(MID(RIGHT(S466,8),1,1)="B",2011,IF(MID(RIGHT(S466,8),1,1)="C",2012,IF(MID(RIGHT(S466,8),1,1)="D",2013,IF(MID(RIGHT(S466,8),1,1)="E",2014,IF(MID(RIGHT(S466,8),1,1)="F",2015,IF(MID(RIGHT(S466,8),1,1)="G",2016,IF(MID(RIGHT(S466,8),1,1)="H",2017,IF(MID(RIGHT(S466,8),1,1)="J",2018,IF(MID(RIGHT(S466,8),1,1)="K",2019,IF(MID(RIGHT(S466,8),1,1)="L",2020,""))))))))))))))))))))))))))))))</f>
        <v>2011</v>
      </c>
      <c r="S466" s="1919" t="s">
        <v>16403</v>
      </c>
      <c r="T466" s="1914">
        <v>1480</v>
      </c>
      <c r="U466" s="1920"/>
      <c r="V466" s="1921">
        <v>45691</v>
      </c>
      <c r="W466" s="1928"/>
      <c r="X466" s="1926"/>
    </row>
    <row r="467" spans="1:24" ht="26.25" customHeight="1">
      <c r="A467" s="1913"/>
      <c r="B467" s="1914"/>
      <c r="C467" s="1914" t="s">
        <v>10098</v>
      </c>
      <c r="D467" s="1914" t="s">
        <v>191</v>
      </c>
      <c r="E467" s="1914"/>
      <c r="F467" s="1914"/>
      <c r="G467" s="1914"/>
      <c r="H467" s="1914"/>
      <c r="I467" s="1914"/>
      <c r="J467" s="1914"/>
      <c r="K467" s="1925"/>
      <c r="L467" s="1918"/>
      <c r="M467" s="2559" t="s">
        <v>8709</v>
      </c>
      <c r="N467" s="2560"/>
      <c r="O467" s="2560"/>
      <c r="P467" s="2561"/>
      <c r="Q467" s="1914"/>
      <c r="R467" s="1914"/>
      <c r="S467" s="2022" t="s">
        <v>189</v>
      </c>
      <c r="T467" s="1916">
        <v>3700</v>
      </c>
      <c r="U467" s="1920"/>
      <c r="V467" s="1921"/>
      <c r="W467" s="1928"/>
      <c r="X467" s="1926"/>
    </row>
    <row r="468" spans="1:24" ht="26.25" customHeight="1">
      <c r="A468" s="1913"/>
      <c r="B468" s="1914"/>
      <c r="C468" s="1914" t="s">
        <v>10099</v>
      </c>
      <c r="D468" s="1914" t="s">
        <v>191</v>
      </c>
      <c r="E468" s="1914"/>
      <c r="F468" s="1914"/>
      <c r="G468" s="1914"/>
      <c r="H468" s="1914"/>
      <c r="I468" s="1914"/>
      <c r="J468" s="1914" t="s">
        <v>16405</v>
      </c>
      <c r="K468" s="1925"/>
      <c r="L468" s="1918"/>
      <c r="M468" s="1918"/>
      <c r="N468" s="1914"/>
      <c r="O468" s="1918"/>
      <c r="P468" s="1918"/>
      <c r="Q468" s="1914"/>
      <c r="R468" s="1914"/>
      <c r="S468" s="1916" t="s">
        <v>2472</v>
      </c>
      <c r="T468" s="1916">
        <f>SUM(T462:T467)</f>
        <v>11100</v>
      </c>
      <c r="U468" s="1920"/>
      <c r="V468" s="1921"/>
      <c r="W468" s="1928"/>
      <c r="X468" s="1926"/>
    </row>
    <row r="469" spans="1:24" ht="26.25" customHeight="1" thickBot="1">
      <c r="A469" s="1930"/>
      <c r="B469" s="1931"/>
      <c r="C469" s="1931"/>
      <c r="D469" s="1931"/>
      <c r="E469" s="1931"/>
      <c r="F469" s="1931"/>
      <c r="G469" s="1931"/>
      <c r="H469" s="1931"/>
      <c r="I469" s="1931"/>
      <c r="J469" s="1931" t="s">
        <v>16406</v>
      </c>
      <c r="K469" s="611" t="s">
        <v>16238</v>
      </c>
      <c r="L469" s="1933"/>
      <c r="M469" s="1933"/>
      <c r="N469" s="1931"/>
      <c r="O469" s="1933"/>
      <c r="P469" s="1933"/>
      <c r="Q469" s="1931"/>
      <c r="R469" s="1934"/>
      <c r="S469" s="1934"/>
      <c r="T469" s="1934"/>
      <c r="U469" s="1935"/>
      <c r="V469" s="1936"/>
      <c r="W469" s="1937"/>
      <c r="X469" s="1938"/>
    </row>
    <row r="471" spans="1:24" ht="26.25" customHeight="1" thickBot="1"/>
    <row r="472" spans="1:24" ht="26.25" customHeight="1">
      <c r="A472" s="699" t="s">
        <v>188</v>
      </c>
      <c r="B472" s="700" t="s">
        <v>16087</v>
      </c>
      <c r="C472" s="700" t="s">
        <v>154</v>
      </c>
      <c r="D472" s="700" t="s">
        <v>190</v>
      </c>
      <c r="E472" s="700" t="s">
        <v>16331</v>
      </c>
      <c r="F472" s="700" t="s">
        <v>191</v>
      </c>
      <c r="G472" s="700" t="s">
        <v>191</v>
      </c>
      <c r="H472" s="700" t="s">
        <v>191</v>
      </c>
      <c r="I472" s="700" t="s">
        <v>126</v>
      </c>
      <c r="J472" s="715" t="s">
        <v>15999</v>
      </c>
      <c r="K472" s="700" t="s">
        <v>12321</v>
      </c>
      <c r="L472" s="715" t="s">
        <v>16354</v>
      </c>
      <c r="M472" s="3073" t="s">
        <v>16337</v>
      </c>
      <c r="N472" s="701" t="s">
        <v>16577</v>
      </c>
      <c r="O472" s="701" t="s">
        <v>16578</v>
      </c>
      <c r="P472" s="702" t="s">
        <v>17649</v>
      </c>
      <c r="Q472" s="700" t="s">
        <v>2214</v>
      </c>
      <c r="R472" s="700">
        <f>IF(MID(RIGHT(S472,8),1,1)="M",2021,IF(MID(RIGHT(S472,8),1,1)="N",2022,IF(MID(RIGHT(S472,8),1,1)="P",2023,IF(MID(RIGHT(S472,8),1,1)="R",2024,IF(MID(RIGHT(S472,8),1,1)="S",1995,IF(MID(RIGHT(S472,8),1,1)="T",1996,IF(MID(RIGHT(S472,8),1,1)="V",1997,IF(MID(RIGHT(S472,8),1,1)="W",1998,IF(MID(RIGHT(S472,8),1,1)="X",1999,IF(MID(RIGHT(S472,8),1,1)="Y",2000,IF(MID(RIGHT(S472,8),1,1)="1",2001,IF(MID(RIGHT(S472,8),1,1)="2",2002,IF(MID(RIGHT(S472,8),1,1)="3",2003,IF(MID(RIGHT(S472,8),1,1)="4",2004,IF(MID(RIGHT(S472,8),1,1)="5",2005,IF(MID(RIGHT(S472,8),1,1)="6",2006,IF(MID(RIGHT(S472,8),1,1)="7",2007,IF(MID(RIGHT(S472,8),1,1)="8",2008,IF(MID(RIGHT(S472,8),1,1)="9",2009,IF(MID(RIGHT(S472,8),1,1)="A",2010,IF(MID(RIGHT(S472,8),1,1)="B",2011,IF(MID(RIGHT(S472,8),1,1)="C",2012,IF(MID(RIGHT(S472,8),1,1)="D",2013,IF(MID(RIGHT(S472,8),1,1)="E",2014,IF(MID(RIGHT(S472,8),1,1)="F",2015,IF(MID(RIGHT(S472,8),1,1)="G",2016,IF(MID(RIGHT(S472,8),1,1)="H",2017,IF(MID(RIGHT(S472,8),1,1)="J",2018,IF(MID(RIGHT(S472,8),1,1)="K",2019,IF(MID(RIGHT(S472,8),1,1)="L",2020,""))))))))))))))))))))))))))))))</f>
        <v>2021</v>
      </c>
      <c r="S472" s="700" t="s">
        <v>16333</v>
      </c>
      <c r="T472" s="700">
        <v>2730</v>
      </c>
      <c r="U472" s="716">
        <v>45654</v>
      </c>
      <c r="V472" s="716">
        <v>45722</v>
      </c>
      <c r="W472" s="703">
        <f>4300+35</f>
        <v>4335</v>
      </c>
      <c r="X472" s="704">
        <v>8000</v>
      </c>
    </row>
    <row r="473" spans="1:24" ht="26.25" customHeight="1">
      <c r="A473" s="705"/>
      <c r="B473" s="278"/>
      <c r="C473" s="320" t="s">
        <v>9313</v>
      </c>
      <c r="D473" s="278"/>
      <c r="E473" s="278"/>
      <c r="F473" s="278"/>
      <c r="G473" s="278"/>
      <c r="H473" s="278"/>
      <c r="I473" s="278" t="s">
        <v>3598</v>
      </c>
      <c r="J473" s="317" t="s">
        <v>16029</v>
      </c>
      <c r="K473" s="280" t="s">
        <v>195</v>
      </c>
      <c r="L473" s="425" t="s">
        <v>3603</v>
      </c>
      <c r="M473" s="3074"/>
      <c r="N473" s="73" t="s">
        <v>16321</v>
      </c>
      <c r="O473" s="278"/>
      <c r="P473" s="278"/>
      <c r="Q473" s="278" t="s">
        <v>589</v>
      </c>
      <c r="R473" s="278">
        <f>IF(MID(RIGHT(S473,8),1,1)="M",2021,IF(MID(RIGHT(S473,8),1,1)="N",2022,IF(MID(RIGHT(S473,8),1,1)="P",2023,IF(MID(RIGHT(S473,8),1,1)="R",2024,IF(MID(RIGHT(S473,8),1,1)="S",1995,IF(MID(RIGHT(S473,8),1,1)="T",1996,IF(MID(RIGHT(S473,8),1,1)="V",1997,IF(MID(RIGHT(S473,8),1,1)="W",1998,IF(MID(RIGHT(S473,8),1,1)="X",1999,IF(MID(RIGHT(S473,8),1,1)="Y",2000,IF(MID(RIGHT(S473,8),1,1)="1",2001,IF(MID(RIGHT(S473,8),1,1)="2",2002,IF(MID(RIGHT(S473,8),1,1)="3",2003,IF(MID(RIGHT(S473,8),1,1)="4",2004,IF(MID(RIGHT(S473,8),1,1)="5",2005,IF(MID(RIGHT(S473,8),1,1)="6",2006,IF(MID(RIGHT(S473,8),1,1)="7",2007,IF(MID(RIGHT(S473,8),1,1)="8",2008,IF(MID(RIGHT(S473,8),1,1)="9",2009,IF(MID(RIGHT(S473,8),1,1)="A",2010,IF(MID(RIGHT(S473,8),1,1)="B",2011,IF(MID(RIGHT(S473,8),1,1)="C",2012,IF(MID(RIGHT(S473,8),1,1)="D",2013,IF(MID(RIGHT(S473,8),1,1)="E",2014,IF(MID(RIGHT(S473,8),1,1)="F",2015,IF(MID(RIGHT(S473,8),1,1)="G",2016,IF(MID(RIGHT(S473,8),1,1)="H",2017,IF(MID(RIGHT(S473,8),1,1)="J",2018,IF(MID(RIGHT(S473,8),1,1)="K",2019,IF(MID(RIGHT(S473,8),1,1)="L",2020,""))))))))))))))))))))))))))))))</f>
        <v>2019</v>
      </c>
      <c r="S473" s="278" t="s">
        <v>16334</v>
      </c>
      <c r="T473" s="278">
        <v>1580</v>
      </c>
      <c r="U473" s="719">
        <v>45655</v>
      </c>
      <c r="V473" s="719">
        <v>45723</v>
      </c>
      <c r="W473" s="283" t="s">
        <v>16677</v>
      </c>
      <c r="X473" s="706" t="s">
        <v>16678</v>
      </c>
    </row>
    <row r="474" spans="1:24" ht="26.25" customHeight="1">
      <c r="A474" s="705"/>
      <c r="B474" s="278"/>
      <c r="C474" s="278" t="s">
        <v>12776</v>
      </c>
      <c r="D474" s="278" t="s">
        <v>15989</v>
      </c>
      <c r="E474" s="278"/>
      <c r="F474" s="278"/>
      <c r="G474" s="278"/>
      <c r="H474" s="278"/>
      <c r="I474" s="720"/>
      <c r="J474" s="425" t="s">
        <v>15987</v>
      </c>
      <c r="K474" s="278" t="s">
        <v>16239</v>
      </c>
      <c r="L474" s="188" t="s">
        <v>17983</v>
      </c>
      <c r="M474" s="3074"/>
      <c r="N474" s="73" t="s">
        <v>3073</v>
      </c>
      <c r="O474" s="1371"/>
      <c r="P474" s="278"/>
      <c r="Q474" s="278" t="s">
        <v>589</v>
      </c>
      <c r="R474" s="278">
        <f>IF(MID(RIGHT(S474,8),1,1)="M",2021,IF(MID(RIGHT(S474,8),1,1)="N",2022,IF(MID(RIGHT(S474,8),1,1)="P",2023,IF(MID(RIGHT(S474,8),1,1)="R",2024,IF(MID(RIGHT(S474,8),1,1)="S",1995,IF(MID(RIGHT(S474,8),1,1)="T",1996,IF(MID(RIGHT(S474,8),1,1)="V",1997,IF(MID(RIGHT(S474,8),1,1)="W",1998,IF(MID(RIGHT(S474,8),1,1)="X",1999,IF(MID(RIGHT(S474,8),1,1)="Y",2000,IF(MID(RIGHT(S474,8),1,1)="1",2001,IF(MID(RIGHT(S474,8),1,1)="2",2002,IF(MID(RIGHT(S474,8),1,1)="3",2003,IF(MID(RIGHT(S474,8),1,1)="4",2004,IF(MID(RIGHT(S474,8),1,1)="5",2005,IF(MID(RIGHT(S474,8),1,1)="6",2006,IF(MID(RIGHT(S474,8),1,1)="7",2007,IF(MID(RIGHT(S474,8),1,1)="8",2008,IF(MID(RIGHT(S474,8),1,1)="9",2009,IF(MID(RIGHT(S474,8),1,1)="A",2010,IF(MID(RIGHT(S474,8),1,1)="B",2011,IF(MID(RIGHT(S474,8),1,1)="C",2012,IF(MID(RIGHT(S474,8),1,1)="D",2013,IF(MID(RIGHT(S474,8),1,1)="E",2014,IF(MID(RIGHT(S474,8),1,1)="F",2015,IF(MID(RIGHT(S474,8),1,1)="G",2016,IF(MID(RIGHT(S474,8),1,1)="H",2017,IF(MID(RIGHT(S474,8),1,1)="J",2018,IF(MID(RIGHT(S474,8),1,1)="K",2019,IF(MID(RIGHT(S474,8),1,1)="L",2020,""))))))))))))))))))))))))))))))</f>
        <v>2019</v>
      </c>
      <c r="S474" s="278" t="s">
        <v>16335</v>
      </c>
      <c r="T474" s="278">
        <v>1580</v>
      </c>
      <c r="U474" s="420">
        <v>45656</v>
      </c>
      <c r="V474" s="719">
        <v>45711</v>
      </c>
      <c r="W474" s="2011">
        <v>1700</v>
      </c>
      <c r="X474" s="706"/>
    </row>
    <row r="475" spans="1:24" ht="26.25" customHeight="1">
      <c r="A475" s="705"/>
      <c r="B475" s="278"/>
      <c r="C475" s="278" t="s">
        <v>12778</v>
      </c>
      <c r="D475" s="278" t="s">
        <v>191</v>
      </c>
      <c r="E475" s="278"/>
      <c r="F475" s="278"/>
      <c r="G475" s="278"/>
      <c r="H475" s="278"/>
      <c r="I475" s="720"/>
      <c r="J475" s="720"/>
      <c r="K475" s="278" t="s">
        <v>8972</v>
      </c>
      <c r="L475" s="278"/>
      <c r="M475" s="3075"/>
      <c r="N475" s="73" t="s">
        <v>7870</v>
      </c>
      <c r="O475" s="278"/>
      <c r="P475" s="280"/>
      <c r="Q475" s="278" t="s">
        <v>1934</v>
      </c>
      <c r="R475" s="278">
        <f>IF(MID(RIGHT(S475,8),1,1)="M",2021,IF(MID(RIGHT(S475,8),1,1)="N",2022,IF(MID(RIGHT(S475,8),1,1)="P",2023,IF(MID(RIGHT(S475,8),1,1)="R",2024,IF(MID(RIGHT(S475,8),1,1)="S",1995,IF(MID(RIGHT(S475,8),1,1)="T",1996,IF(MID(RIGHT(S475,8),1,1)="V",1997,IF(MID(RIGHT(S475,8),1,1)="W",1998,IF(MID(RIGHT(S475,8),1,1)="X",1999,IF(MID(RIGHT(S475,8),1,1)="Y",2000,IF(MID(RIGHT(S475,8),1,1)="1",2001,IF(MID(RIGHT(S475,8),1,1)="2",2002,IF(MID(RIGHT(S475,8),1,1)="3",2003,IF(MID(RIGHT(S475,8),1,1)="4",2004,IF(MID(RIGHT(S475,8),1,1)="5",2005,IF(MID(RIGHT(S475,8),1,1)="6",2006,IF(MID(RIGHT(S475,8),1,1)="7",2007,IF(MID(RIGHT(S475,8),1,1)="8",2008,IF(MID(RIGHT(S475,8),1,1)="9",2009,IF(MID(RIGHT(S475,8),1,1)="A",2010,IF(MID(RIGHT(S475,8),1,1)="B",2011,IF(MID(RIGHT(S475,8),1,1)="C",2012,IF(MID(RIGHT(S475,8),1,1)="D",2013,IF(MID(RIGHT(S475,8),1,1)="E",2014,IF(MID(RIGHT(S475,8),1,1)="F",2015,IF(MID(RIGHT(S475,8),1,1)="G",2016,IF(MID(RIGHT(S475,8),1,1)="H",2017,IF(MID(RIGHT(S475,8),1,1)="J",2018,IF(MID(RIGHT(S475,8),1,1)="K",2019,IF(MID(RIGHT(S475,8),1,1)="L",2020,""))))))))))))))))))))))))))))))</f>
        <v>2020</v>
      </c>
      <c r="S475" s="278" t="s">
        <v>16336</v>
      </c>
      <c r="T475" s="278">
        <v>2100</v>
      </c>
      <c r="U475" s="281"/>
      <c r="V475" s="281">
        <v>45712</v>
      </c>
      <c r="W475" s="2011">
        <v>600</v>
      </c>
      <c r="X475" s="721"/>
    </row>
    <row r="476" spans="1:24" ht="26.25" customHeight="1">
      <c r="A476" s="705"/>
      <c r="B476" s="278"/>
      <c r="C476" s="278" t="s">
        <v>13047</v>
      </c>
      <c r="D476" s="278" t="s">
        <v>191</v>
      </c>
      <c r="E476" s="278"/>
      <c r="F476" s="278"/>
      <c r="G476" s="278"/>
      <c r="H476" s="278"/>
      <c r="I476" s="278"/>
      <c r="J476" s="188" t="s">
        <v>16355</v>
      </c>
      <c r="K476" s="278"/>
      <c r="L476" s="278"/>
      <c r="M476" s="2476" t="s">
        <v>10944</v>
      </c>
      <c r="N476" s="2477"/>
      <c r="O476" s="2478"/>
      <c r="P476" s="278"/>
      <c r="Q476" s="278"/>
      <c r="R476" s="278"/>
      <c r="S476" s="284" t="s">
        <v>189</v>
      </c>
      <c r="T476" s="284">
        <v>3700</v>
      </c>
      <c r="U476" s="281"/>
      <c r="V476" s="281">
        <v>45716</v>
      </c>
      <c r="W476" s="283" t="s">
        <v>17844</v>
      </c>
      <c r="X476" s="722"/>
    </row>
    <row r="477" spans="1:24" ht="26.25" customHeight="1">
      <c r="A477" s="705"/>
      <c r="B477" s="278"/>
      <c r="C477" s="278" t="s">
        <v>10002</v>
      </c>
      <c r="D477" s="278" t="s">
        <v>191</v>
      </c>
      <c r="E477" s="278"/>
      <c r="F477" s="278"/>
      <c r="G477" s="278"/>
      <c r="H477" s="278"/>
      <c r="I477" s="278"/>
      <c r="J477" s="278" t="s">
        <v>10957</v>
      </c>
      <c r="K477" s="278"/>
      <c r="L477" s="278"/>
      <c r="M477" s="278"/>
      <c r="N477" s="278"/>
      <c r="O477" s="278"/>
      <c r="P477" s="280"/>
      <c r="Q477" s="278"/>
      <c r="R477" s="278"/>
      <c r="S477" s="284" t="s">
        <v>2472</v>
      </c>
      <c r="T477" s="284">
        <f>SUM(T472:T476)</f>
        <v>11690</v>
      </c>
      <c r="U477" s="281"/>
      <c r="V477" s="281">
        <v>45757</v>
      </c>
      <c r="W477" s="283"/>
      <c r="X477" s="722"/>
    </row>
    <row r="478" spans="1:24" ht="26.25" customHeight="1" thickBot="1">
      <c r="A478" s="707"/>
      <c r="B478" s="708"/>
      <c r="C478" s="708" t="s">
        <v>10003</v>
      </c>
      <c r="D478" s="708" t="s">
        <v>4036</v>
      </c>
      <c r="E478" s="708"/>
      <c r="F478" s="708"/>
      <c r="G478" s="708"/>
      <c r="H478" s="708"/>
      <c r="I478" s="708"/>
      <c r="J478" s="708" t="s">
        <v>13178</v>
      </c>
      <c r="K478" s="611" t="s">
        <v>16030</v>
      </c>
      <c r="L478" s="709"/>
      <c r="M478" s="709"/>
      <c r="N478" s="708"/>
      <c r="O478" s="708"/>
      <c r="P478" s="710"/>
      <c r="Q478" s="711"/>
      <c r="R478" s="711"/>
      <c r="S478" s="711"/>
      <c r="T478" s="711"/>
      <c r="U478" s="712"/>
      <c r="V478" s="713">
        <v>45745</v>
      </c>
      <c r="W478" s="723"/>
      <c r="X478" s="724"/>
    </row>
    <row r="480" spans="1:24" ht="26.25" customHeight="1" thickBot="1">
      <c r="A480" s="445"/>
      <c r="B480" s="445"/>
      <c r="C480" s="445"/>
      <c r="D480" s="445"/>
      <c r="E480" s="445"/>
      <c r="F480" s="445"/>
      <c r="G480" s="445"/>
      <c r="H480" s="445"/>
      <c r="I480" s="445"/>
      <c r="J480" s="445"/>
      <c r="K480" s="1735"/>
      <c r="L480" s="445"/>
      <c r="M480" s="1736"/>
      <c r="N480" s="446"/>
      <c r="O480" s="446"/>
      <c r="P480" s="447"/>
      <c r="Q480" s="445"/>
      <c r="R480" s="445"/>
      <c r="S480" s="445"/>
      <c r="T480" s="445"/>
      <c r="U480" s="448"/>
      <c r="V480" s="449"/>
      <c r="W480" s="450"/>
      <c r="X480" s="450"/>
    </row>
    <row r="481" spans="1:24" ht="26.25" customHeight="1">
      <c r="A481" s="1004" t="s">
        <v>2709</v>
      </c>
      <c r="B481" s="1005" t="s">
        <v>16057</v>
      </c>
      <c r="C481" s="1802" t="s">
        <v>26</v>
      </c>
      <c r="D481" s="1005" t="s">
        <v>190</v>
      </c>
      <c r="E481" s="1005" t="s">
        <v>16351</v>
      </c>
      <c r="F481" s="1005" t="s">
        <v>191</v>
      </c>
      <c r="G481" s="1005" t="s">
        <v>191</v>
      </c>
      <c r="H481" s="1485"/>
      <c r="I481" s="1005" t="s">
        <v>15135</v>
      </c>
      <c r="J481" s="1005" t="s">
        <v>16647</v>
      </c>
      <c r="K481" s="1011" t="s">
        <v>15136</v>
      </c>
      <c r="L481" s="1806" t="s">
        <v>16745</v>
      </c>
      <c r="M481" s="1806" t="s">
        <v>16003</v>
      </c>
      <c r="N481" s="2070" t="s">
        <v>16663</v>
      </c>
      <c r="O481" s="1806"/>
      <c r="P481" s="2078">
        <v>13.741134000000001</v>
      </c>
      <c r="Q481" s="1005" t="s">
        <v>15679</v>
      </c>
      <c r="R481" s="1005">
        <v>2016</v>
      </c>
      <c r="S481" s="1005" t="s">
        <v>16648</v>
      </c>
      <c r="T481" s="1005">
        <v>1250</v>
      </c>
      <c r="U481" s="1842">
        <v>45636</v>
      </c>
      <c r="V481" s="1016">
        <v>45713</v>
      </c>
      <c r="W481" s="1816">
        <v>1650</v>
      </c>
      <c r="X481" s="1018">
        <f t="shared" ref="X481:X496" si="6">W481+50</f>
        <v>1700</v>
      </c>
    </row>
    <row r="482" spans="1:24" ht="26.25" customHeight="1">
      <c r="A482" s="1006"/>
      <c r="B482" s="1007"/>
      <c r="C482" s="1803"/>
      <c r="D482" s="1007"/>
      <c r="E482" s="1007" t="s">
        <v>16351</v>
      </c>
      <c r="F482" s="1007" t="s">
        <v>191</v>
      </c>
      <c r="G482" s="1007" t="s">
        <v>191</v>
      </c>
      <c r="H482" s="1493"/>
      <c r="I482" s="1007"/>
      <c r="J482" s="1794" t="s">
        <v>15158</v>
      </c>
      <c r="K482" s="1013" t="s">
        <v>15187</v>
      </c>
      <c r="L482" s="425" t="s">
        <v>3359</v>
      </c>
      <c r="M482" s="1818"/>
      <c r="N482" s="1818"/>
      <c r="O482" s="1818"/>
      <c r="P482" s="2079">
        <v>10.884</v>
      </c>
      <c r="Q482" s="1007" t="s">
        <v>7925</v>
      </c>
      <c r="R482" s="1007">
        <v>2016</v>
      </c>
      <c r="S482" s="1007" t="s">
        <v>16649</v>
      </c>
      <c r="T482" s="1007">
        <v>1595</v>
      </c>
      <c r="U482" s="1020">
        <v>45654</v>
      </c>
      <c r="V482" s="1020">
        <v>45716</v>
      </c>
      <c r="W482" s="1552">
        <v>1550</v>
      </c>
      <c r="X482" s="1022">
        <f t="shared" si="6"/>
        <v>1600</v>
      </c>
    </row>
    <row r="483" spans="1:24" ht="26.25" customHeight="1">
      <c r="A483" s="1566"/>
      <c r="B483" s="1565"/>
      <c r="C483" s="1803"/>
      <c r="D483" s="1565"/>
      <c r="E483" s="1007" t="s">
        <v>16351</v>
      </c>
      <c r="F483" s="1007" t="s">
        <v>191</v>
      </c>
      <c r="G483" s="1007" t="s">
        <v>191</v>
      </c>
      <c r="H483" s="1493"/>
      <c r="I483" s="1565"/>
      <c r="J483" s="1546"/>
      <c r="K483" s="1563"/>
      <c r="L483" s="1879" t="s">
        <v>17875</v>
      </c>
      <c r="M483" s="1818"/>
      <c r="N483" s="1818"/>
      <c r="O483" s="1818"/>
      <c r="P483" s="2079">
        <v>11.933</v>
      </c>
      <c r="Q483" s="1565" t="s">
        <v>9021</v>
      </c>
      <c r="R483" s="1007">
        <v>2015</v>
      </c>
      <c r="S483" s="1565" t="s">
        <v>16650</v>
      </c>
      <c r="T483" s="1565">
        <v>1810</v>
      </c>
      <c r="U483" s="1602">
        <v>45657</v>
      </c>
      <c r="V483" s="1603">
        <v>45721</v>
      </c>
      <c r="W483" s="1552">
        <v>1550</v>
      </c>
      <c r="X483" s="1022">
        <f t="shared" si="6"/>
        <v>1600</v>
      </c>
    </row>
    <row r="484" spans="1:24" ht="26.25" customHeight="1">
      <c r="A484" s="1006"/>
      <c r="B484" s="1007"/>
      <c r="C484" s="1803"/>
      <c r="D484" s="1007"/>
      <c r="E484" s="1007" t="s">
        <v>16351</v>
      </c>
      <c r="F484" s="1007" t="s">
        <v>191</v>
      </c>
      <c r="G484" s="1007" t="s">
        <v>191</v>
      </c>
      <c r="H484" s="1493"/>
      <c r="I484" s="1007"/>
      <c r="J484" s="1546" t="s">
        <v>16338</v>
      </c>
      <c r="K484" s="1013"/>
      <c r="L484" s="1818"/>
      <c r="M484" s="1818"/>
      <c r="N484" s="1818"/>
      <c r="O484" s="1818"/>
      <c r="P484" s="2079">
        <v>11.933</v>
      </c>
      <c r="Q484" s="1007" t="s">
        <v>9021</v>
      </c>
      <c r="R484" s="1007">
        <v>2015</v>
      </c>
      <c r="S484" s="1007" t="s">
        <v>16350</v>
      </c>
      <c r="T484" s="1007">
        <v>1810</v>
      </c>
      <c r="U484" s="1020"/>
      <c r="V484" s="1020">
        <v>45722</v>
      </c>
      <c r="W484" s="1552">
        <v>1550</v>
      </c>
      <c r="X484" s="1022">
        <f t="shared" si="6"/>
        <v>1600</v>
      </c>
    </row>
    <row r="485" spans="1:24" ht="26.25" customHeight="1">
      <c r="A485" s="1553"/>
      <c r="B485" s="1546"/>
      <c r="C485" s="1803"/>
      <c r="D485" s="1007"/>
      <c r="E485" s="1007" t="s">
        <v>16351</v>
      </c>
      <c r="F485" s="1007" t="s">
        <v>191</v>
      </c>
      <c r="G485" s="1007" t="s">
        <v>191</v>
      </c>
      <c r="H485" s="1493"/>
      <c r="I485" s="1546"/>
      <c r="J485" s="1007"/>
      <c r="K485" s="1545"/>
      <c r="L485" s="1818"/>
      <c r="M485" s="1818"/>
      <c r="N485" s="1818"/>
      <c r="O485" s="1818"/>
      <c r="P485" s="2079">
        <v>10.212</v>
      </c>
      <c r="Q485" s="1546" t="s">
        <v>16000</v>
      </c>
      <c r="R485" s="1007">
        <v>2015</v>
      </c>
      <c r="S485" s="1007" t="s">
        <v>16651</v>
      </c>
      <c r="T485" s="1546">
        <v>1300</v>
      </c>
      <c r="U485" s="1555"/>
      <c r="V485" s="1556">
        <v>45723</v>
      </c>
      <c r="W485" s="1552">
        <v>1550</v>
      </c>
      <c r="X485" s="1022">
        <f t="shared" si="6"/>
        <v>1600</v>
      </c>
    </row>
    <row r="486" spans="1:24" ht="26.25" customHeight="1">
      <c r="A486" s="1553"/>
      <c r="B486" s="1546"/>
      <c r="C486" s="1803"/>
      <c r="D486" s="1546"/>
      <c r="E486" s="1007" t="s">
        <v>16351</v>
      </c>
      <c r="F486" s="1007" t="s">
        <v>191</v>
      </c>
      <c r="G486" s="1007" t="s">
        <v>191</v>
      </c>
      <c r="H486" s="1493"/>
      <c r="I486" s="1546"/>
      <c r="J486" s="1546"/>
      <c r="K486" s="1545"/>
      <c r="L486" s="1741"/>
      <c r="M486" s="1741"/>
      <c r="N486" s="1741"/>
      <c r="O486" s="1741"/>
      <c r="P486" s="2080">
        <v>12.462</v>
      </c>
      <c r="Q486" s="1546" t="s">
        <v>16349</v>
      </c>
      <c r="R486" s="1007">
        <v>2016</v>
      </c>
      <c r="S486" s="1546" t="s">
        <v>16652</v>
      </c>
      <c r="T486" s="1546">
        <v>1900</v>
      </c>
      <c r="U486" s="1555"/>
      <c r="V486" s="1555"/>
      <c r="W486" s="1552">
        <v>1650</v>
      </c>
      <c r="X486" s="1022">
        <f t="shared" si="6"/>
        <v>1700</v>
      </c>
    </row>
    <row r="487" spans="1:24" ht="26.25" customHeight="1">
      <c r="A487" s="1553"/>
      <c r="B487" s="1546"/>
      <c r="C487" s="1803"/>
      <c r="D487" s="1546"/>
      <c r="E487" s="1007" t="s">
        <v>16351</v>
      </c>
      <c r="F487" s="1007" t="s">
        <v>191</v>
      </c>
      <c r="G487" s="1007" t="s">
        <v>191</v>
      </c>
      <c r="H487" s="1493"/>
      <c r="I487" s="1546"/>
      <c r="J487" s="1546"/>
      <c r="K487" s="1545"/>
      <c r="L487" s="1741"/>
      <c r="M487" s="1741"/>
      <c r="N487" s="1741"/>
      <c r="O487" s="1741"/>
      <c r="P487" s="2080">
        <v>9.0389999999999997</v>
      </c>
      <c r="Q487" s="1546" t="s">
        <v>15164</v>
      </c>
      <c r="R487" s="1007">
        <v>2015</v>
      </c>
      <c r="S487" s="1546" t="s">
        <v>16653</v>
      </c>
      <c r="T487" s="1546">
        <v>1260</v>
      </c>
      <c r="U487" s="1555"/>
      <c r="V487" s="1555"/>
      <c r="W487" s="1552">
        <v>1550</v>
      </c>
      <c r="X487" s="1022">
        <f t="shared" si="6"/>
        <v>1600</v>
      </c>
    </row>
    <row r="488" spans="1:24" ht="26.25" customHeight="1">
      <c r="A488" s="1553"/>
      <c r="B488" s="1546"/>
      <c r="C488" s="1803"/>
      <c r="D488" s="1546"/>
      <c r="E488" s="1007" t="s">
        <v>16351</v>
      </c>
      <c r="F488" s="1007" t="s">
        <v>191</v>
      </c>
      <c r="G488" s="1007" t="s">
        <v>191</v>
      </c>
      <c r="H488" s="1493"/>
      <c r="I488" s="1546"/>
      <c r="J488" s="1546"/>
      <c r="K488" s="1545"/>
      <c r="L488" s="1818"/>
      <c r="M488" s="1818"/>
      <c r="N488" s="1818"/>
      <c r="O488" s="1818"/>
      <c r="P488" s="2079">
        <v>10.9</v>
      </c>
      <c r="Q488" s="1546" t="s">
        <v>10664</v>
      </c>
      <c r="R488" s="1007">
        <v>2013</v>
      </c>
      <c r="S488" s="1546" t="s">
        <v>16654</v>
      </c>
      <c r="T488" s="1546">
        <v>1516</v>
      </c>
      <c r="U488" s="1555"/>
      <c r="V488" s="1555"/>
      <c r="W488" s="1552">
        <v>1550</v>
      </c>
      <c r="X488" s="1022">
        <f t="shared" si="6"/>
        <v>1600</v>
      </c>
    </row>
    <row r="489" spans="1:24" ht="26.25" customHeight="1">
      <c r="A489" s="1553"/>
      <c r="B489" s="1546"/>
      <c r="C489" s="1803"/>
      <c r="D489" s="1546"/>
      <c r="E489" s="1007" t="s">
        <v>16351</v>
      </c>
      <c r="F489" s="1007" t="s">
        <v>191</v>
      </c>
      <c r="G489" s="1007" t="s">
        <v>191</v>
      </c>
      <c r="H489" s="1493"/>
      <c r="I489" s="1546"/>
      <c r="J489" s="1546"/>
      <c r="K489" s="1545"/>
      <c r="L489" s="1818"/>
      <c r="M489" s="1818"/>
      <c r="N489" s="1818"/>
      <c r="O489" s="1818"/>
      <c r="P489" s="2079">
        <v>16.91</v>
      </c>
      <c r="Q489" s="1007" t="s">
        <v>12628</v>
      </c>
      <c r="R489" s="1007">
        <v>2014</v>
      </c>
      <c r="S489" s="1546" t="s">
        <v>16655</v>
      </c>
      <c r="T489" s="1546">
        <v>1900</v>
      </c>
      <c r="U489" s="1555"/>
      <c r="V489" s="1555"/>
      <c r="W489" s="1552">
        <v>1650</v>
      </c>
      <c r="X489" s="1022">
        <f t="shared" si="6"/>
        <v>1700</v>
      </c>
    </row>
    <row r="490" spans="1:24" ht="26.25" customHeight="1">
      <c r="A490" s="1553"/>
      <c r="B490" s="1546"/>
      <c r="C490" s="1803"/>
      <c r="D490" s="1546"/>
      <c r="E490" s="1007" t="s">
        <v>16351</v>
      </c>
      <c r="F490" s="1007" t="s">
        <v>191</v>
      </c>
      <c r="G490" s="1007" t="s">
        <v>191</v>
      </c>
      <c r="H490" s="1493"/>
      <c r="I490" s="1546"/>
      <c r="J490" s="1546"/>
      <c r="K490" s="1545"/>
      <c r="L490" s="1818"/>
      <c r="M490" s="1818"/>
      <c r="N490" s="1818"/>
      <c r="O490" s="1818"/>
      <c r="P490" s="2079">
        <v>12.228999999999999</v>
      </c>
      <c r="Q490" s="1565" t="s">
        <v>9588</v>
      </c>
      <c r="R490" s="1007">
        <v>2013</v>
      </c>
      <c r="S490" s="1546" t="s">
        <v>16656</v>
      </c>
      <c r="T490" s="1546">
        <v>1807</v>
      </c>
      <c r="U490" s="1555"/>
      <c r="V490" s="1555"/>
      <c r="W490" s="1552">
        <v>1650</v>
      </c>
      <c r="X490" s="1022">
        <f t="shared" si="6"/>
        <v>1700</v>
      </c>
    </row>
    <row r="491" spans="1:24" ht="26.25" customHeight="1">
      <c r="A491" s="1553"/>
      <c r="B491" s="1546"/>
      <c r="C491" s="1803"/>
      <c r="D491" s="1546"/>
      <c r="E491" s="1007" t="s">
        <v>16351</v>
      </c>
      <c r="F491" s="1007" t="s">
        <v>191</v>
      </c>
      <c r="G491" s="1007" t="s">
        <v>191</v>
      </c>
      <c r="H491" s="1493"/>
      <c r="I491" s="1546"/>
      <c r="J491" s="1546"/>
      <c r="K491" s="1545"/>
      <c r="L491" s="1818"/>
      <c r="M491" s="1818"/>
      <c r="N491" s="1818"/>
      <c r="O491" s="1818"/>
      <c r="P491" s="2080">
        <v>9.0389999999999997</v>
      </c>
      <c r="Q491" s="1007" t="s">
        <v>15164</v>
      </c>
      <c r="R491" s="1007">
        <v>2015</v>
      </c>
      <c r="S491" s="1007" t="s">
        <v>16657</v>
      </c>
      <c r="T491" s="1546">
        <v>1260</v>
      </c>
      <c r="U491" s="1555"/>
      <c r="V491" s="1555"/>
      <c r="W491" s="1552">
        <v>1550</v>
      </c>
      <c r="X491" s="1022">
        <f t="shared" si="6"/>
        <v>1600</v>
      </c>
    </row>
    <row r="492" spans="1:24" ht="26.25" customHeight="1">
      <c r="A492" s="1553"/>
      <c r="B492" s="1546"/>
      <c r="C492" s="1803"/>
      <c r="D492" s="1546"/>
      <c r="E492" s="1007" t="s">
        <v>16351</v>
      </c>
      <c r="F492" s="1007" t="s">
        <v>191</v>
      </c>
      <c r="G492" s="1007" t="s">
        <v>191</v>
      </c>
      <c r="H492" s="1493"/>
      <c r="I492" s="1546"/>
      <c r="J492" s="1546"/>
      <c r="K492" s="1545"/>
      <c r="L492" s="1545"/>
      <c r="M492" s="1545"/>
      <c r="N492" s="1545"/>
      <c r="O492" s="1545"/>
      <c r="P492" s="2080">
        <v>13.156000000000001</v>
      </c>
      <c r="Q492" s="1007" t="s">
        <v>16004</v>
      </c>
      <c r="R492" s="1007">
        <v>2015</v>
      </c>
      <c r="S492" s="1007" t="s">
        <v>16658</v>
      </c>
      <c r="T492" s="1546">
        <v>1950</v>
      </c>
      <c r="U492" s="1555"/>
      <c r="V492" s="1555"/>
      <c r="W492" s="1552">
        <v>1650</v>
      </c>
      <c r="X492" s="1691">
        <f t="shared" si="6"/>
        <v>1700</v>
      </c>
    </row>
    <row r="493" spans="1:24" ht="26.25" customHeight="1">
      <c r="A493" s="1553"/>
      <c r="B493" s="1546"/>
      <c r="C493" s="1803"/>
      <c r="D493" s="1546"/>
      <c r="E493" s="1007" t="s">
        <v>16351</v>
      </c>
      <c r="F493" s="1007" t="s">
        <v>191</v>
      </c>
      <c r="G493" s="1007" t="s">
        <v>191</v>
      </c>
      <c r="H493" s="1493"/>
      <c r="I493" s="1546"/>
      <c r="J493" s="1546"/>
      <c r="K493" s="1545"/>
      <c r="L493" s="1545"/>
      <c r="M493" s="1545"/>
      <c r="N493" s="1545"/>
      <c r="O493" s="1545"/>
      <c r="P493" s="2079">
        <v>11.933</v>
      </c>
      <c r="Q493" s="1007" t="s">
        <v>9021</v>
      </c>
      <c r="R493" s="1007">
        <v>2016</v>
      </c>
      <c r="S493" s="1007" t="s">
        <v>16659</v>
      </c>
      <c r="T493" s="1546">
        <v>1810</v>
      </c>
      <c r="U493" s="1555"/>
      <c r="V493" s="1555"/>
      <c r="W493" s="1552">
        <v>1550</v>
      </c>
      <c r="X493" s="1691">
        <f t="shared" si="6"/>
        <v>1600</v>
      </c>
    </row>
    <row r="494" spans="1:24" ht="26.25" customHeight="1">
      <c r="A494" s="1553"/>
      <c r="B494" s="1546"/>
      <c r="C494" s="1803"/>
      <c r="D494" s="1546"/>
      <c r="E494" s="1007" t="s">
        <v>16351</v>
      </c>
      <c r="F494" s="1007" t="s">
        <v>191</v>
      </c>
      <c r="G494" s="1007" t="s">
        <v>191</v>
      </c>
      <c r="H494" s="1493"/>
      <c r="I494" s="1546"/>
      <c r="J494" s="1546"/>
      <c r="K494" s="1545"/>
      <c r="L494" s="1545"/>
      <c r="M494" s="1545"/>
      <c r="N494" s="1545"/>
      <c r="O494" s="1545"/>
      <c r="P494" s="2079">
        <v>12.228999999999999</v>
      </c>
      <c r="Q494" s="1546" t="s">
        <v>9588</v>
      </c>
      <c r="R494" s="1007">
        <v>2015</v>
      </c>
      <c r="S494" s="1546" t="s">
        <v>16660</v>
      </c>
      <c r="T494" s="1546">
        <v>1807</v>
      </c>
      <c r="U494" s="1555"/>
      <c r="V494" s="1555"/>
      <c r="W494" s="1817">
        <v>1650</v>
      </c>
      <c r="X494" s="1691">
        <f t="shared" si="6"/>
        <v>1700</v>
      </c>
    </row>
    <row r="495" spans="1:24" ht="26.25" customHeight="1">
      <c r="A495" s="1553"/>
      <c r="B495" s="1546"/>
      <c r="C495" s="1803"/>
      <c r="D495" s="1546"/>
      <c r="E495" s="1007" t="s">
        <v>16351</v>
      </c>
      <c r="F495" s="1007" t="s">
        <v>191</v>
      </c>
      <c r="G495" s="1007" t="s">
        <v>191</v>
      </c>
      <c r="H495" s="1493"/>
      <c r="I495" s="1546"/>
      <c r="J495" s="1546"/>
      <c r="K495" s="1545"/>
      <c r="L495" s="1545"/>
      <c r="M495" s="1545"/>
      <c r="N495" s="1545"/>
      <c r="O495" s="1545"/>
      <c r="P495" s="2079">
        <v>12.228999999999999</v>
      </c>
      <c r="Q495" s="1546" t="s">
        <v>9588</v>
      </c>
      <c r="R495" s="1007">
        <v>2015</v>
      </c>
      <c r="S495" s="1546" t="s">
        <v>16661</v>
      </c>
      <c r="T495" s="1546">
        <v>1807</v>
      </c>
      <c r="U495" s="1555"/>
      <c r="V495" s="1555"/>
      <c r="W495" s="1817">
        <v>1650</v>
      </c>
      <c r="X495" s="1691">
        <f t="shared" si="6"/>
        <v>1700</v>
      </c>
    </row>
    <row r="496" spans="1:24" ht="26.25" customHeight="1">
      <c r="A496" s="1553"/>
      <c r="B496" s="1546"/>
      <c r="C496" s="1803"/>
      <c r="D496" s="1546"/>
      <c r="E496" s="1007" t="s">
        <v>16351</v>
      </c>
      <c r="F496" s="1007" t="s">
        <v>191</v>
      </c>
      <c r="G496" s="1007" t="s">
        <v>191</v>
      </c>
      <c r="H496" s="1493"/>
      <c r="I496" s="1546"/>
      <c r="J496" s="1546"/>
      <c r="K496" s="1545"/>
      <c r="L496" s="1545"/>
      <c r="M496" s="1545"/>
      <c r="N496" s="1545"/>
      <c r="O496" s="1545"/>
      <c r="P496" s="2079">
        <v>10.884</v>
      </c>
      <c r="Q496" s="1546" t="s">
        <v>13527</v>
      </c>
      <c r="R496" s="1546">
        <v>2016</v>
      </c>
      <c r="S496" s="1546" t="s">
        <v>16662</v>
      </c>
      <c r="T496" s="1546">
        <v>1595</v>
      </c>
      <c r="U496" s="1555"/>
      <c r="V496" s="1555"/>
      <c r="W496" s="1817">
        <v>1550</v>
      </c>
      <c r="X496" s="1691">
        <f t="shared" si="6"/>
        <v>1600</v>
      </c>
    </row>
    <row r="497" spans="1:24" ht="26.25" customHeight="1">
      <c r="A497" s="1553"/>
      <c r="B497" s="1546"/>
      <c r="C497" s="1791" t="s">
        <v>3121</v>
      </c>
      <c r="D497" s="1546"/>
      <c r="E497" s="1546"/>
      <c r="F497" s="1546"/>
      <c r="G497" s="1546"/>
      <c r="H497" s="1007"/>
      <c r="I497" s="1546"/>
      <c r="J497" s="1546"/>
      <c r="K497" s="1545"/>
      <c r="L497" s="1545"/>
      <c r="M497" s="1545"/>
      <c r="N497" s="1013"/>
      <c r="O497" s="1545"/>
      <c r="P497" s="1879"/>
      <c r="Q497" s="1546"/>
      <c r="R497" s="1546"/>
      <c r="S497" s="1718" t="s">
        <v>16344</v>
      </c>
      <c r="T497" s="1718">
        <f>SUM(T481:T496)</f>
        <v>26377</v>
      </c>
      <c r="U497" s="1555"/>
      <c r="V497" s="1555"/>
      <c r="W497" s="1851">
        <f>SUM(W481:W496)-(100*16)</f>
        <v>23900</v>
      </c>
      <c r="X497" s="1558">
        <f>SUM(X481:X496)</f>
        <v>26300</v>
      </c>
    </row>
    <row r="498" spans="1:24" ht="26.25" customHeight="1" thickBot="1">
      <c r="A498" s="1008"/>
      <c r="B498" s="1009"/>
      <c r="C498" s="1009"/>
      <c r="D498" s="1009"/>
      <c r="E498" s="1009"/>
      <c r="F498" s="1009"/>
      <c r="G498" s="1009"/>
      <c r="H498" s="1009"/>
      <c r="I498" s="1009"/>
      <c r="J498" s="1009"/>
      <c r="K498" s="611" t="s">
        <v>16030</v>
      </c>
      <c r="L498" s="1009"/>
      <c r="M498" s="1009"/>
      <c r="N498" s="1014"/>
      <c r="O498" s="1014"/>
      <c r="P498" s="1025"/>
      <c r="Q498" s="1009"/>
      <c r="R498" s="1009"/>
      <c r="S498" s="1026"/>
      <c r="T498" s="1026"/>
      <c r="U498" s="1027"/>
      <c r="V498" s="1028"/>
      <c r="W498" s="1028"/>
      <c r="X498" s="1028"/>
    </row>
    <row r="530" spans="17:18" ht="26.25" customHeight="1">
      <c r="Q530" s="320" t="s">
        <v>14974</v>
      </c>
      <c r="R530" s="320" t="str">
        <f>IF(MID(RIGHT(S530,8),1,1)="M",2021,IF(MID(RIGHT(S530,8),1,1)="N",2022,IF(MID(RIGHT(S530,8),1,1)="P",2023,IF(MID(RIGHT(S530,8),1,1)="R",2024,IF(MID(RIGHT(S530,8),1,1)="S",1995,IF(MID(RIGHT(S530,8),1,1)="T",1996,IF(MID(RIGHT(S530,8),1,1)="V",1997,IF(MID(RIGHT(S530,8),1,1)="W",1998,IF(MID(RIGHT(S530,8),1,1)="X",1999,IF(MID(RIGHT(S530,8),1,1)="Y",2000,IF(MID(RIGHT(S530,8),1,1)="1",2001,IF(MID(RIGHT(S530,8),1,1)="2",2002,IF(MID(RIGHT(S530,8),1,1)="3",2003,IF(MID(RIGHT(S530,8),1,1)="4",2004,IF(MID(RIGHT(S530,8),1,1)="5",2005,IF(MID(RIGHT(S530,8),1,1)="6",2006,IF(MID(RIGHT(S530,8),1,1)="7",2007,IF(MID(RIGHT(S530,8),1,1)="8",2008,IF(MID(RIGHT(S530,8),1,1)="9",2009,IF(MID(RIGHT(S530,8),1,1)="A",2010,IF(MID(RIGHT(S530,8),1,1)="B",2011,IF(MID(RIGHT(S530,8),1,1)="C",2012,IF(MID(RIGHT(S530,8),1,1)="D",2013,IF(MID(RIGHT(S530,8),1,1)="E",2014,IF(MID(RIGHT(S530,8),1,1)="F",2015,IF(MID(RIGHT(S530,8),1,1)="G",2016,IF(MID(RIGHT(S530,8),1,1)="H",2017,IF(MID(RIGHT(S530,8),1,1)="J",2018,IF(MID(RIGHT(S530,8),1,1)="K",2019,IF(MID(RIGHT(S530,8),1,1)="L",2020,""))))))))))))))))))))))))))))))</f>
        <v/>
      </c>
    </row>
  </sheetData>
  <autoFilter ref="B2:X2" xr:uid="{00000000-0009-0000-0000-000018000000}"/>
  <mergeCells count="120">
    <mergeCell ref="L279:L282"/>
    <mergeCell ref="M279:M282"/>
    <mergeCell ref="M394:M397"/>
    <mergeCell ref="M399:P399"/>
    <mergeCell ref="M472:M475"/>
    <mergeCell ref="M459:P459"/>
    <mergeCell ref="M467:P467"/>
    <mergeCell ref="L290:L293"/>
    <mergeCell ref="M290:M293"/>
    <mergeCell ref="L308:L318"/>
    <mergeCell ref="M308:M318"/>
    <mergeCell ref="M410:M413"/>
    <mergeCell ref="M417:M420"/>
    <mergeCell ref="M403:M406"/>
    <mergeCell ref="M414:O414"/>
    <mergeCell ref="M454:M458"/>
    <mergeCell ref="M462:M466"/>
    <mergeCell ref="M369:M372"/>
    <mergeCell ref="M376:M379"/>
    <mergeCell ref="M247:P247"/>
    <mergeCell ref="M242:M245"/>
    <mergeCell ref="M341:M342"/>
    <mergeCell ref="M343:M344"/>
    <mergeCell ref="M251:M253"/>
    <mergeCell ref="M269:M271"/>
    <mergeCell ref="M256:P256"/>
    <mergeCell ref="M283:M289"/>
    <mergeCell ref="M295:M300"/>
    <mergeCell ref="M275:P275"/>
    <mergeCell ref="M301:M307"/>
    <mergeCell ref="B158:B215"/>
    <mergeCell ref="C158:C215"/>
    <mergeCell ref="C228:C232"/>
    <mergeCell ref="B216:B219"/>
    <mergeCell ref="C216:C219"/>
    <mergeCell ref="B220:B221"/>
    <mergeCell ref="M36:M39"/>
    <mergeCell ref="M78:P78"/>
    <mergeCell ref="M64:P64"/>
    <mergeCell ref="M71:P71"/>
    <mergeCell ref="M52:M54"/>
    <mergeCell ref="M57:P57"/>
    <mergeCell ref="M59:M61"/>
    <mergeCell ref="M139:M140"/>
    <mergeCell ref="M105:M108"/>
    <mergeCell ref="M82:M85"/>
    <mergeCell ref="M89:M92"/>
    <mergeCell ref="M41:P41"/>
    <mergeCell ref="M112:M115"/>
    <mergeCell ref="M224:M232"/>
    <mergeCell ref="M216:M219"/>
    <mergeCell ref="M158:M215"/>
    <mergeCell ref="M220:M221"/>
    <mergeCell ref="M222:M223"/>
    <mergeCell ref="A1:X1"/>
    <mergeCell ref="M102:O102"/>
    <mergeCell ref="M109:O109"/>
    <mergeCell ref="Q152:S152"/>
    <mergeCell ref="Q121:S121"/>
    <mergeCell ref="Q122:S122"/>
    <mergeCell ref="Q123:S123"/>
    <mergeCell ref="Q124:S124"/>
    <mergeCell ref="T121:T124"/>
    <mergeCell ref="M121:M124"/>
    <mergeCell ref="M130:M132"/>
    <mergeCell ref="M135:P135"/>
    <mergeCell ref="M66:M68"/>
    <mergeCell ref="M73:M76"/>
    <mergeCell ref="M50:P50"/>
    <mergeCell ref="M45:M48"/>
    <mergeCell ref="M116:O116"/>
    <mergeCell ref="M29:M32"/>
    <mergeCell ref="M4:M6"/>
    <mergeCell ref="M18:P18"/>
    <mergeCell ref="M27:P27"/>
    <mergeCell ref="M34:P34"/>
    <mergeCell ref="M9:P9"/>
    <mergeCell ref="M22:M24"/>
    <mergeCell ref="T333:T334"/>
    <mergeCell ref="M426:M428"/>
    <mergeCell ref="A224:A232"/>
    <mergeCell ref="B224:B225"/>
    <mergeCell ref="B226:B232"/>
    <mergeCell ref="L226:L232"/>
    <mergeCell ref="L224:L225"/>
    <mergeCell ref="M141:M142"/>
    <mergeCell ref="M144:P144"/>
    <mergeCell ref="L158:L215"/>
    <mergeCell ref="L216:L219"/>
    <mergeCell ref="L220:L221"/>
    <mergeCell ref="L222:L223"/>
    <mergeCell ref="C220:C221"/>
    <mergeCell ref="C224:C225"/>
    <mergeCell ref="C222:C223"/>
    <mergeCell ref="B222:B223"/>
    <mergeCell ref="C279:C282"/>
    <mergeCell ref="B279:B282"/>
    <mergeCell ref="C283:C289"/>
    <mergeCell ref="B283:B289"/>
    <mergeCell ref="C294:C307"/>
    <mergeCell ref="B294:B307"/>
    <mergeCell ref="L283:L289"/>
    <mergeCell ref="B290:B293"/>
    <mergeCell ref="C290:C293"/>
    <mergeCell ref="C308:C318"/>
    <mergeCell ref="L294:L307"/>
    <mergeCell ref="B308:B318"/>
    <mergeCell ref="M476:O476"/>
    <mergeCell ref="M322:M325"/>
    <mergeCell ref="M327:P327"/>
    <mergeCell ref="M360:M362"/>
    <mergeCell ref="M346:P346"/>
    <mergeCell ref="M407:O407"/>
    <mergeCell ref="M421:O421"/>
    <mergeCell ref="M450:P450"/>
    <mergeCell ref="M441:P441"/>
    <mergeCell ref="M350:M351"/>
    <mergeCell ref="M356:P356"/>
    <mergeCell ref="M435:M437"/>
    <mergeCell ref="M431:P431"/>
  </mergeCells>
  <phoneticPr fontId="16" type="noConversion"/>
  <conditionalFormatting sqref="J260:J261">
    <cfRule type="duplicateValues" dxfId="1182" priority="243"/>
  </conditionalFormatting>
  <conditionalFormatting sqref="J445:J446">
    <cfRule type="duplicateValues" dxfId="1181" priority="111"/>
  </conditionalFormatting>
  <conditionalFormatting sqref="L3">
    <cfRule type="duplicateValues" dxfId="1180" priority="7354"/>
  </conditionalFormatting>
  <conditionalFormatting sqref="L4">
    <cfRule type="duplicateValues" dxfId="1179" priority="201"/>
  </conditionalFormatting>
  <conditionalFormatting sqref="L10">
    <cfRule type="duplicateValues" dxfId="1178" priority="202"/>
  </conditionalFormatting>
  <conditionalFormatting sqref="L44">
    <cfRule type="duplicateValues" dxfId="1177" priority="194"/>
  </conditionalFormatting>
  <conditionalFormatting sqref="L45">
    <cfRule type="duplicateValues" dxfId="1176" priority="192"/>
  </conditionalFormatting>
  <conditionalFormatting sqref="L46">
    <cfRule type="duplicateValues" dxfId="1175" priority="191"/>
  </conditionalFormatting>
  <conditionalFormatting sqref="L47:L50">
    <cfRule type="duplicateValues" dxfId="1174" priority="190"/>
  </conditionalFormatting>
  <conditionalFormatting sqref="L52">
    <cfRule type="duplicateValues" dxfId="1173" priority="185"/>
  </conditionalFormatting>
  <conditionalFormatting sqref="L53">
    <cfRule type="duplicateValues" dxfId="1172" priority="184"/>
  </conditionalFormatting>
  <conditionalFormatting sqref="L54:L57">
    <cfRule type="duplicateValues" dxfId="1171" priority="183"/>
  </conditionalFormatting>
  <conditionalFormatting sqref="L59">
    <cfRule type="duplicateValues" dxfId="1170" priority="178"/>
  </conditionalFormatting>
  <conditionalFormatting sqref="L60">
    <cfRule type="duplicateValues" dxfId="1169" priority="177"/>
  </conditionalFormatting>
  <conditionalFormatting sqref="L61:L64">
    <cfRule type="duplicateValues" dxfId="1168" priority="176"/>
  </conditionalFormatting>
  <conditionalFormatting sqref="L66">
    <cfRule type="duplicateValues" dxfId="1167" priority="171"/>
  </conditionalFormatting>
  <conditionalFormatting sqref="L67">
    <cfRule type="duplicateValues" dxfId="1166" priority="170"/>
  </conditionalFormatting>
  <conditionalFormatting sqref="L68:L71">
    <cfRule type="duplicateValues" dxfId="1165" priority="169"/>
  </conditionalFormatting>
  <conditionalFormatting sqref="L73">
    <cfRule type="duplicateValues" dxfId="1164" priority="164"/>
  </conditionalFormatting>
  <conditionalFormatting sqref="L74">
    <cfRule type="duplicateValues" dxfId="1163" priority="163"/>
  </conditionalFormatting>
  <conditionalFormatting sqref="L75:L78">
    <cfRule type="duplicateValues" dxfId="1162" priority="162"/>
  </conditionalFormatting>
  <conditionalFormatting sqref="L81">
    <cfRule type="duplicateValues" dxfId="1161" priority="203"/>
  </conditionalFormatting>
  <conditionalFormatting sqref="L82 L84">
    <cfRule type="duplicateValues" dxfId="1160" priority="227"/>
  </conditionalFormatting>
  <conditionalFormatting sqref="L83">
    <cfRule type="duplicateValues" dxfId="1159" priority="224"/>
  </conditionalFormatting>
  <conditionalFormatting sqref="L89">
    <cfRule type="duplicateValues" dxfId="1158" priority="223"/>
  </conditionalFormatting>
  <conditionalFormatting sqref="L90">
    <cfRule type="duplicateValues" dxfId="1157" priority="3"/>
  </conditionalFormatting>
  <conditionalFormatting sqref="L91">
    <cfRule type="duplicateValues" dxfId="1156" priority="207"/>
  </conditionalFormatting>
  <conditionalFormatting sqref="L138">
    <cfRule type="duplicateValues" dxfId="1155" priority="218"/>
  </conditionalFormatting>
  <conditionalFormatting sqref="L139">
    <cfRule type="duplicateValues" dxfId="1154" priority="216"/>
  </conditionalFormatting>
  <conditionalFormatting sqref="L145">
    <cfRule type="duplicateValues" dxfId="1153" priority="7353"/>
  </conditionalFormatting>
  <conditionalFormatting sqref="L147">
    <cfRule type="duplicateValues" dxfId="1152" priority="240"/>
  </conditionalFormatting>
  <conditionalFormatting sqref="L148">
    <cfRule type="duplicateValues" dxfId="1151" priority="239"/>
  </conditionalFormatting>
  <conditionalFormatting sqref="L260 L262:L264">
    <cfRule type="duplicateValues" dxfId="1150" priority="253"/>
  </conditionalFormatting>
  <conditionalFormatting sqref="L261">
    <cfRule type="duplicateValues" dxfId="1149" priority="248"/>
  </conditionalFormatting>
  <conditionalFormatting sqref="L265:L266">
    <cfRule type="duplicateValues" dxfId="1148" priority="7356"/>
  </conditionalFormatting>
  <conditionalFormatting sqref="L268">
    <cfRule type="duplicateValues" dxfId="1147" priority="78"/>
  </conditionalFormatting>
  <conditionalFormatting sqref="L269">
    <cfRule type="duplicateValues" dxfId="1146" priority="77"/>
  </conditionalFormatting>
  <conditionalFormatting sqref="L276">
    <cfRule type="duplicateValues" dxfId="1145" priority="7363"/>
  </conditionalFormatting>
  <conditionalFormatting sqref="L321">
    <cfRule type="duplicateValues" dxfId="1144" priority="118"/>
  </conditionalFormatting>
  <conditionalFormatting sqref="L322 L324">
    <cfRule type="duplicateValues" dxfId="1143" priority="123"/>
  </conditionalFormatting>
  <conditionalFormatting sqref="L323">
    <cfRule type="duplicateValues" dxfId="1142" priority="120"/>
  </conditionalFormatting>
  <conditionalFormatting sqref="L349">
    <cfRule type="duplicateValues" dxfId="1141" priority="64"/>
  </conditionalFormatting>
  <conditionalFormatting sqref="L350">
    <cfRule type="duplicateValues" dxfId="1140" priority="63"/>
  </conditionalFormatting>
  <conditionalFormatting sqref="L357">
    <cfRule type="duplicateValues" dxfId="1139" priority="66"/>
  </conditionalFormatting>
  <conditionalFormatting sqref="L368">
    <cfRule type="duplicateValues" dxfId="1138" priority="99"/>
  </conditionalFormatting>
  <conditionalFormatting sqref="L369 L371">
    <cfRule type="duplicateValues" dxfId="1137" priority="104"/>
  </conditionalFormatting>
  <conditionalFormatting sqref="L370">
    <cfRule type="duplicateValues" dxfId="1136" priority="4"/>
  </conditionalFormatting>
  <conditionalFormatting sqref="L376">
    <cfRule type="duplicateValues" dxfId="1135" priority="98"/>
  </conditionalFormatting>
  <conditionalFormatting sqref="L377">
    <cfRule type="duplicateValues" dxfId="1134" priority="5"/>
  </conditionalFormatting>
  <conditionalFormatting sqref="L378">
    <cfRule type="duplicateValues" dxfId="1133" priority="2"/>
  </conditionalFormatting>
  <conditionalFormatting sqref="L384">
    <cfRule type="duplicateValues" dxfId="1132" priority="93"/>
  </conditionalFormatting>
  <conditionalFormatting sqref="L385">
    <cfRule type="duplicateValues" dxfId="1131" priority="92"/>
  </conditionalFormatting>
  <conditionalFormatting sqref="L386">
    <cfRule type="duplicateValues" dxfId="1130" priority="89"/>
  </conditionalFormatting>
  <conditionalFormatting sqref="L387">
    <cfRule type="duplicateValues" dxfId="1129" priority="1"/>
  </conditionalFormatting>
  <conditionalFormatting sqref="L434">
    <cfRule type="duplicateValues" dxfId="1128" priority="129"/>
  </conditionalFormatting>
  <conditionalFormatting sqref="L435">
    <cfRule type="duplicateValues" dxfId="1127" priority="127"/>
  </conditionalFormatting>
  <conditionalFormatting sqref="L442">
    <cfRule type="duplicateValues" dxfId="1126" priority="128"/>
  </conditionalFormatting>
  <conditionalFormatting sqref="L445 L447:L449">
    <cfRule type="duplicateValues" dxfId="1125" priority="115"/>
  </conditionalFormatting>
  <conditionalFormatting sqref="L446">
    <cfRule type="duplicateValues" dxfId="1124" priority="112"/>
  </conditionalFormatting>
  <conditionalFormatting sqref="L450:L451">
    <cfRule type="duplicateValues" dxfId="1123" priority="116"/>
  </conditionalFormatting>
  <conditionalFormatting sqref="L455">
    <cfRule type="duplicateValues" dxfId="1122" priority="35"/>
  </conditionalFormatting>
  <conditionalFormatting sqref="L463">
    <cfRule type="duplicateValues" dxfId="1121" priority="6"/>
  </conditionalFormatting>
  <conditionalFormatting sqref="L482">
    <cfRule type="duplicateValues" dxfId="1120" priority="7"/>
  </conditionalFormatting>
  <conditionalFormatting sqref="M9">
    <cfRule type="duplicateValues" dxfId="1119" priority="198"/>
  </conditionalFormatting>
  <conditionalFormatting sqref="M18">
    <cfRule type="duplicateValues" dxfId="1118" priority="197"/>
  </conditionalFormatting>
  <conditionalFormatting sqref="M27">
    <cfRule type="duplicateValues" dxfId="1117" priority="158"/>
  </conditionalFormatting>
  <conditionalFormatting sqref="M34">
    <cfRule type="duplicateValues" dxfId="1116" priority="157"/>
  </conditionalFormatting>
  <conditionalFormatting sqref="M41">
    <cfRule type="duplicateValues" dxfId="1115" priority="156"/>
  </conditionalFormatting>
  <conditionalFormatting sqref="M50">
    <cfRule type="duplicateValues" dxfId="1114" priority="187"/>
  </conditionalFormatting>
  <conditionalFormatting sqref="M57">
    <cfRule type="duplicateValues" dxfId="1113" priority="180"/>
  </conditionalFormatting>
  <conditionalFormatting sqref="M64">
    <cfRule type="duplicateValues" dxfId="1112" priority="173"/>
  </conditionalFormatting>
  <conditionalFormatting sqref="M71">
    <cfRule type="duplicateValues" dxfId="1111" priority="166"/>
  </conditionalFormatting>
  <conditionalFormatting sqref="M78">
    <cfRule type="duplicateValues" dxfId="1110" priority="159"/>
  </conditionalFormatting>
  <conditionalFormatting sqref="M135">
    <cfRule type="duplicateValues" dxfId="1109" priority="212"/>
  </conditionalFormatting>
  <conditionalFormatting sqref="M144">
    <cfRule type="duplicateValues" dxfId="1108" priority="213"/>
  </conditionalFormatting>
  <conditionalFormatting sqref="M247">
    <cfRule type="duplicateValues" dxfId="1107" priority="205"/>
  </conditionalFormatting>
  <conditionalFormatting sqref="M256">
    <cfRule type="duplicateValues" dxfId="1106" priority="108"/>
  </conditionalFormatting>
  <conditionalFormatting sqref="M261:M263 M265:P265 P264 O261:O263">
    <cfRule type="duplicateValues" dxfId="1105" priority="250"/>
  </conditionalFormatting>
  <conditionalFormatting sqref="M275">
    <cfRule type="duplicateValues" dxfId="1104" priority="74"/>
  </conditionalFormatting>
  <conditionalFormatting sqref="M327">
    <cfRule type="duplicateValues" dxfId="1103" priority="110"/>
  </conditionalFormatting>
  <conditionalFormatting sqref="M346">
    <cfRule type="duplicateValues" dxfId="1102" priority="88"/>
  </conditionalFormatting>
  <conditionalFormatting sqref="M356">
    <cfRule type="duplicateValues" dxfId="1101" priority="59"/>
  </conditionalFormatting>
  <conditionalFormatting sqref="M399">
    <cfRule type="duplicateValues" dxfId="1100" priority="86"/>
  </conditionalFormatting>
  <conditionalFormatting sqref="M431">
    <cfRule type="duplicateValues" dxfId="1099" priority="8"/>
  </conditionalFormatting>
  <conditionalFormatting sqref="M441">
    <cfRule type="duplicateValues" dxfId="1098" priority="124"/>
  </conditionalFormatting>
  <conditionalFormatting sqref="M446:M448 P449 O446:P448">
    <cfRule type="duplicateValues" dxfId="1097" priority="114"/>
  </conditionalFormatting>
  <conditionalFormatting sqref="M450">
    <cfRule type="duplicateValues" dxfId="1096" priority="109"/>
  </conditionalFormatting>
  <conditionalFormatting sqref="M459">
    <cfRule type="duplicateValues" dxfId="1095" priority="34"/>
  </conditionalFormatting>
  <conditionalFormatting sqref="M467">
    <cfRule type="duplicateValues" dxfId="1094" priority="30"/>
  </conditionalFormatting>
  <conditionalFormatting sqref="M264:O264">
    <cfRule type="duplicateValues" dxfId="1093" priority="249"/>
  </conditionalFormatting>
  <conditionalFormatting sqref="M449:O449">
    <cfRule type="duplicateValues" dxfId="1092" priority="113"/>
  </conditionalFormatting>
  <conditionalFormatting sqref="M49:P49">
    <cfRule type="duplicateValues" dxfId="1091" priority="188"/>
  </conditionalFormatting>
  <conditionalFormatting sqref="M56:P56">
    <cfRule type="duplicateValues" dxfId="1090" priority="181"/>
  </conditionalFormatting>
  <conditionalFormatting sqref="M63:P63">
    <cfRule type="duplicateValues" dxfId="1089" priority="174"/>
  </conditionalFormatting>
  <conditionalFormatting sqref="M70:P70">
    <cfRule type="duplicateValues" dxfId="1088" priority="167"/>
  </conditionalFormatting>
  <conditionalFormatting sqref="M77:P77">
    <cfRule type="duplicateValues" dxfId="1087" priority="160"/>
  </conditionalFormatting>
  <conditionalFormatting sqref="N51 N58 N65 N72 N79">
    <cfRule type="duplicateValues" dxfId="1086" priority="196"/>
  </conditionalFormatting>
  <conditionalFormatting sqref="N235">
    <cfRule type="duplicateValues" dxfId="1085" priority="254"/>
  </conditionalFormatting>
  <conditionalFormatting sqref="N331">
    <cfRule type="duplicateValues" dxfId="1084" priority="82"/>
  </conditionalFormatting>
  <conditionalFormatting sqref="N337:N338">
    <cfRule type="duplicateValues" dxfId="1083" priority="83"/>
  </conditionalFormatting>
  <conditionalFormatting sqref="N436">
    <cfRule type="duplicateValues" dxfId="1082" priority="125"/>
  </conditionalFormatting>
  <conditionalFormatting sqref="N454">
    <cfRule type="duplicateValues" dxfId="1081" priority="36"/>
  </conditionalFormatting>
  <conditionalFormatting sqref="N460:N461">
    <cfRule type="duplicateValues" dxfId="1080" priority="37"/>
  </conditionalFormatting>
  <conditionalFormatting sqref="N462">
    <cfRule type="duplicateValues" dxfId="1079" priority="32"/>
  </conditionalFormatting>
  <conditionalFormatting sqref="N468:N469">
    <cfRule type="duplicateValues" dxfId="1078" priority="33"/>
  </conditionalFormatting>
  <conditionalFormatting sqref="O46 O48">
    <cfRule type="duplicateValues" dxfId="1077" priority="193"/>
  </conditionalFormatting>
  <conditionalFormatting sqref="O53 O55">
    <cfRule type="duplicateValues" dxfId="1076" priority="186"/>
  </conditionalFormatting>
  <conditionalFormatting sqref="O60 O62">
    <cfRule type="duplicateValues" dxfId="1075" priority="179"/>
  </conditionalFormatting>
  <conditionalFormatting sqref="O67 O69">
    <cfRule type="duplicateValues" dxfId="1074" priority="172"/>
  </conditionalFormatting>
  <conditionalFormatting sqref="O74 O76">
    <cfRule type="duplicateValues" dxfId="1073" priority="165"/>
  </conditionalFormatting>
  <conditionalFormatting sqref="S3">
    <cfRule type="duplicateValues" dxfId="1072" priority="7355"/>
  </conditionalFormatting>
  <conditionalFormatting sqref="S4:S5">
    <cfRule type="duplicateValues" dxfId="1071" priority="200"/>
  </conditionalFormatting>
  <conditionalFormatting sqref="S6:S7">
    <cfRule type="duplicateValues" dxfId="1070" priority="199"/>
  </conditionalFormatting>
  <conditionalFormatting sqref="S44">
    <cfRule type="duplicateValues" dxfId="1069" priority="195"/>
  </conditionalFormatting>
  <conditionalFormatting sqref="S81">
    <cfRule type="duplicateValues" dxfId="1068" priority="204"/>
  </conditionalFormatting>
  <conditionalFormatting sqref="S82:S85">
    <cfRule type="duplicateValues" dxfId="1067" priority="226"/>
  </conditionalFormatting>
  <conditionalFormatting sqref="S86">
    <cfRule type="duplicateValues" dxfId="1066" priority="225"/>
  </conditionalFormatting>
  <conditionalFormatting sqref="S89:S92">
    <cfRule type="duplicateValues" dxfId="1065" priority="222"/>
  </conditionalFormatting>
  <conditionalFormatting sqref="S93">
    <cfRule type="duplicateValues" dxfId="1064" priority="221"/>
  </conditionalFormatting>
  <conditionalFormatting sqref="S138">
    <cfRule type="duplicateValues" dxfId="1063" priority="219"/>
  </conditionalFormatting>
  <conditionalFormatting sqref="S139:S140">
    <cfRule type="duplicateValues" dxfId="1062" priority="215"/>
  </conditionalFormatting>
  <conditionalFormatting sqref="S141:S142">
    <cfRule type="duplicateValues" dxfId="1061" priority="214"/>
  </conditionalFormatting>
  <conditionalFormatting sqref="S147">
    <cfRule type="duplicateValues" dxfId="1060" priority="241"/>
  </conditionalFormatting>
  <conditionalFormatting sqref="S148:S150">
    <cfRule type="duplicateValues" dxfId="1059" priority="238"/>
  </conditionalFormatting>
  <conditionalFormatting sqref="S151">
    <cfRule type="duplicateValues" dxfId="1058" priority="237"/>
  </conditionalFormatting>
  <conditionalFormatting sqref="S266">
    <cfRule type="duplicateValues" dxfId="1057" priority="7362"/>
  </conditionalFormatting>
  <conditionalFormatting sqref="S268">
    <cfRule type="duplicateValues" dxfId="1056" priority="79"/>
  </conditionalFormatting>
  <conditionalFormatting sqref="S269:S270">
    <cfRule type="duplicateValues" dxfId="1055" priority="76"/>
  </conditionalFormatting>
  <conditionalFormatting sqref="S271:S273">
    <cfRule type="duplicateValues" dxfId="1054" priority="75"/>
  </conditionalFormatting>
  <conditionalFormatting sqref="S321">
    <cfRule type="duplicateValues" dxfId="1053" priority="119"/>
  </conditionalFormatting>
  <conditionalFormatting sqref="S322:S325">
    <cfRule type="duplicateValues" dxfId="1052" priority="122"/>
  </conditionalFormatting>
  <conditionalFormatting sqref="S326">
    <cfRule type="duplicateValues" dxfId="1051" priority="121"/>
  </conditionalFormatting>
  <conditionalFormatting sqref="S349">
    <cfRule type="duplicateValues" dxfId="1050" priority="65"/>
  </conditionalFormatting>
  <conditionalFormatting sqref="S350:S351">
    <cfRule type="duplicateValues" dxfId="1049" priority="62"/>
  </conditionalFormatting>
  <conditionalFormatting sqref="S352:S354">
    <cfRule type="duplicateValues" dxfId="1048" priority="61"/>
  </conditionalFormatting>
  <conditionalFormatting sqref="S368">
    <cfRule type="duplicateValues" dxfId="1047" priority="100"/>
  </conditionalFormatting>
  <conditionalFormatting sqref="S369:S372">
    <cfRule type="duplicateValues" dxfId="1046" priority="103"/>
  </conditionalFormatting>
  <conditionalFormatting sqref="S373">
    <cfRule type="duplicateValues" dxfId="1045" priority="102"/>
  </conditionalFormatting>
  <conditionalFormatting sqref="S376:S379">
    <cfRule type="duplicateValues" dxfId="1044" priority="97"/>
  </conditionalFormatting>
  <conditionalFormatting sqref="S380">
    <cfRule type="duplicateValues" dxfId="1043" priority="96"/>
  </conditionalFormatting>
  <conditionalFormatting sqref="S384">
    <cfRule type="duplicateValues" dxfId="1042" priority="94"/>
  </conditionalFormatting>
  <conditionalFormatting sqref="S385:S387">
    <cfRule type="duplicateValues" dxfId="1041" priority="91"/>
  </conditionalFormatting>
  <conditionalFormatting sqref="S388">
    <cfRule type="duplicateValues" dxfId="1040" priority="90"/>
  </conditionalFormatting>
  <conditionalFormatting sqref="S434">
    <cfRule type="duplicateValues" dxfId="1039" priority="130"/>
  </conditionalFormatting>
  <conditionalFormatting sqref="S435:S437">
    <cfRule type="duplicateValues" dxfId="1038" priority="126"/>
  </conditionalFormatting>
  <conditionalFormatting sqref="S438:S439">
    <cfRule type="duplicateValues" dxfId="1037" priority="131"/>
  </conditionalFormatting>
  <conditionalFormatting sqref="S451">
    <cfRule type="duplicateValues" dxfId="1036" priority="117"/>
  </conditionalFormatting>
  <conditionalFormatting sqref="S481:S483">
    <cfRule type="duplicateValues" dxfId="1035" priority="106"/>
  </conditionalFormatting>
  <conditionalFormatting sqref="S484">
    <cfRule type="duplicateValues" dxfId="1034" priority="107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3" orientation="landscape" r:id="rId1"/>
  <ignoredErrors>
    <ignoredError sqref="R149" formula="1"/>
  </ignoredError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449"/>
  <sheetViews>
    <sheetView showGridLines="0" zoomScale="55" zoomScaleNormal="55" zoomScaleSheetLayoutView="70" workbookViewId="0">
      <pane ySplit="2" topLeftCell="A89" activePane="bottomLeft" state="frozen"/>
      <selection activeCell="M87" sqref="M87"/>
      <selection pane="bottomLeft" activeCell="C106" sqref="C106"/>
    </sheetView>
  </sheetViews>
  <sheetFormatPr defaultRowHeight="26.25" customHeight="1"/>
  <cols>
    <col min="1" max="1" width="6.77734375" style="5" customWidth="1"/>
    <col min="2" max="2" width="13" style="5" bestFit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16361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791" t="s">
        <v>188</v>
      </c>
      <c r="B4" s="792" t="s">
        <v>16280</v>
      </c>
      <c r="C4" s="792" t="s">
        <v>16275</v>
      </c>
      <c r="D4" s="792" t="s">
        <v>190</v>
      </c>
      <c r="E4" s="792" t="s">
        <v>16444</v>
      </c>
      <c r="F4" s="792" t="s">
        <v>191</v>
      </c>
      <c r="G4" s="792" t="s">
        <v>191</v>
      </c>
      <c r="H4" s="792" t="s">
        <v>191</v>
      </c>
      <c r="I4" s="792" t="s">
        <v>10531</v>
      </c>
      <c r="J4" s="792" t="s">
        <v>16370</v>
      </c>
      <c r="K4" s="794" t="s">
        <v>15237</v>
      </c>
      <c r="L4" s="792" t="s">
        <v>16471</v>
      </c>
      <c r="M4" s="2071" t="s">
        <v>16457</v>
      </c>
      <c r="N4" s="794" t="s">
        <v>16530</v>
      </c>
      <c r="O4" s="794" t="s">
        <v>16289</v>
      </c>
      <c r="P4" s="1255" t="s">
        <v>17526</v>
      </c>
      <c r="Q4" s="792" t="s">
        <v>1901</v>
      </c>
      <c r="R4" s="792">
        <f>IF(MID(RIGHT(S4,8),1,1)="M",2021,IF(MID(RIGHT(S4,8),1,1)="N",2022,IF(MID(RIGHT(S4,8),1,1)="P",2023,IF(MID(RIGHT(S4,8),1,1)="R",2024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2020</v>
      </c>
      <c r="S4" s="792" t="s">
        <v>16434</v>
      </c>
      <c r="T4" s="792">
        <v>2890</v>
      </c>
      <c r="U4" s="1374">
        <v>45652</v>
      </c>
      <c r="V4" s="1374">
        <v>45680</v>
      </c>
      <c r="W4" s="796">
        <v>1500</v>
      </c>
      <c r="X4" s="797">
        <v>2000</v>
      </c>
    </row>
    <row r="5" spans="1:24" ht="26.25" customHeight="1">
      <c r="A5" s="798"/>
      <c r="B5" s="90"/>
      <c r="C5" s="320" t="s">
        <v>16619</v>
      </c>
      <c r="D5" s="90"/>
      <c r="E5" s="90"/>
      <c r="F5" s="90"/>
      <c r="G5" s="90"/>
      <c r="H5" s="90"/>
      <c r="I5" s="90" t="s">
        <v>194</v>
      </c>
      <c r="J5" s="412" t="s">
        <v>16276</v>
      </c>
      <c r="K5" s="96" t="s">
        <v>16277</v>
      </c>
      <c r="L5" s="961" t="s">
        <v>3603</v>
      </c>
      <c r="M5" s="91" t="s">
        <v>16438</v>
      </c>
      <c r="N5" s="73" t="s">
        <v>7287</v>
      </c>
      <c r="O5" s="91"/>
      <c r="P5" s="92"/>
      <c r="Q5" s="90" t="s">
        <v>14617</v>
      </c>
      <c r="R5" s="92">
        <f>IF(MID(RIGHT(S5,8),1,1)="M",2021,IF(MID(RIGHT(S5,8),1,1)="N",2022,IF(MID(RIGHT(S5,8),1,1)="P",2023,IF(MID(RIGHT(S5,8),1,1)="R",2024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2014</v>
      </c>
      <c r="S5" s="90" t="s">
        <v>16435</v>
      </c>
      <c r="T5" s="90">
        <v>1900</v>
      </c>
      <c r="U5" s="93">
        <v>45656</v>
      </c>
      <c r="V5" s="93">
        <v>45680</v>
      </c>
      <c r="W5" s="105" t="s">
        <v>16413</v>
      </c>
      <c r="X5" s="800"/>
    </row>
    <row r="6" spans="1:24" ht="26.25" customHeight="1">
      <c r="A6" s="798"/>
      <c r="B6" s="90"/>
      <c r="C6" s="90" t="s">
        <v>12775</v>
      </c>
      <c r="D6" s="90" t="s">
        <v>16281</v>
      </c>
      <c r="E6" s="90"/>
      <c r="F6" s="90"/>
      <c r="G6" s="90"/>
      <c r="H6" s="90"/>
      <c r="I6" s="90"/>
      <c r="J6" s="90" t="s">
        <v>16407</v>
      </c>
      <c r="K6" s="91" t="s">
        <v>16278</v>
      </c>
      <c r="L6" s="96"/>
      <c r="M6" s="91" t="s">
        <v>16437</v>
      </c>
      <c r="N6" s="73" t="s">
        <v>3907</v>
      </c>
      <c r="O6" s="1708"/>
      <c r="P6" s="92"/>
      <c r="Q6" s="90" t="s">
        <v>15953</v>
      </c>
      <c r="R6" s="90">
        <f>IF(MID(RIGHT(S6,8),1,1)="M",2021,IF(MID(RIGHT(S6,8),1,1)="N",2022,IF(MID(RIGHT(S6,8),1,1)="P",2023,IF(MID(RIGHT(S6,8),1,1)="R",2024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2016</v>
      </c>
      <c r="S6" s="90" t="s">
        <v>16436</v>
      </c>
      <c r="T6" s="90">
        <v>2100</v>
      </c>
      <c r="U6" s="93">
        <v>45657</v>
      </c>
      <c r="V6" s="93">
        <v>45689</v>
      </c>
      <c r="W6" s="105"/>
      <c r="X6" s="800"/>
    </row>
    <row r="7" spans="1:24" ht="26.25" customHeight="1">
      <c r="A7" s="798"/>
      <c r="B7" s="90"/>
      <c r="C7" s="90" t="s">
        <v>12778</v>
      </c>
      <c r="D7" s="90" t="s">
        <v>16281</v>
      </c>
      <c r="E7" s="90"/>
      <c r="F7" s="90"/>
      <c r="G7" s="90"/>
      <c r="H7" s="90"/>
      <c r="I7" s="90"/>
      <c r="J7" s="90"/>
      <c r="K7" s="91" t="s">
        <v>2380</v>
      </c>
      <c r="L7" s="91"/>
      <c r="M7" s="91"/>
      <c r="N7" s="73" t="s">
        <v>12674</v>
      </c>
      <c r="O7" s="1708"/>
      <c r="P7" s="1709"/>
      <c r="Q7" s="90"/>
      <c r="R7" s="90"/>
      <c r="S7" s="90"/>
      <c r="T7" s="90"/>
      <c r="U7" s="94">
        <v>45658</v>
      </c>
      <c r="V7" s="93">
        <v>45692</v>
      </c>
      <c r="W7" s="105"/>
      <c r="X7" s="800"/>
    </row>
    <row r="8" spans="1:24" ht="26.25" customHeight="1">
      <c r="A8" s="798"/>
      <c r="B8" s="90"/>
      <c r="C8" s="90" t="s">
        <v>16279</v>
      </c>
      <c r="D8" s="90" t="s">
        <v>191</v>
      </c>
      <c r="E8" s="90"/>
      <c r="F8" s="90"/>
      <c r="G8" s="90"/>
      <c r="H8" s="90"/>
      <c r="I8" s="90"/>
      <c r="J8" s="90"/>
      <c r="K8" s="1678"/>
      <c r="L8" s="1678"/>
      <c r="M8" s="1678"/>
      <c r="N8" s="1710"/>
      <c r="O8" s="1710"/>
      <c r="P8" s="1709"/>
      <c r="Q8" s="1709"/>
      <c r="R8" s="90"/>
      <c r="S8" s="95" t="s">
        <v>189</v>
      </c>
      <c r="T8" s="95">
        <v>3700</v>
      </c>
      <c r="U8" s="94"/>
      <c r="V8" s="93">
        <v>45694</v>
      </c>
      <c r="W8" s="105"/>
      <c r="X8" s="800"/>
    </row>
    <row r="9" spans="1:24" ht="26.25" customHeight="1">
      <c r="A9" s="798"/>
      <c r="B9" s="90"/>
      <c r="C9" s="90" t="s">
        <v>10002</v>
      </c>
      <c r="D9" s="90" t="s">
        <v>191</v>
      </c>
      <c r="E9" s="90"/>
      <c r="F9" s="90"/>
      <c r="G9" s="90"/>
      <c r="H9" s="90"/>
      <c r="I9" s="90"/>
      <c r="J9" s="90" t="s">
        <v>16463</v>
      </c>
      <c r="K9" s="90"/>
      <c r="L9" s="1678"/>
      <c r="M9" s="2559" t="s">
        <v>8709</v>
      </c>
      <c r="N9" s="2560"/>
      <c r="O9" s="2560"/>
      <c r="P9" s="2561"/>
      <c r="Q9" s="1709"/>
      <c r="R9" s="90"/>
      <c r="S9" s="95" t="s">
        <v>2472</v>
      </c>
      <c r="T9" s="95">
        <f>SUM(T4:T8)</f>
        <v>10590</v>
      </c>
      <c r="U9" s="94"/>
      <c r="V9" s="94">
        <v>45695</v>
      </c>
      <c r="W9" s="105"/>
      <c r="X9" s="800"/>
    </row>
    <row r="10" spans="1:24" ht="26.25" customHeight="1" thickBot="1">
      <c r="A10" s="801"/>
      <c r="B10" s="802"/>
      <c r="C10" s="802" t="s">
        <v>10003</v>
      </c>
      <c r="D10" s="802" t="s">
        <v>4036</v>
      </c>
      <c r="E10" s="802"/>
      <c r="F10" s="802"/>
      <c r="G10" s="802"/>
      <c r="H10" s="802"/>
      <c r="I10" s="802"/>
      <c r="J10" s="1807" t="s">
        <v>16520</v>
      </c>
      <c r="K10" s="611" t="s">
        <v>9819</v>
      </c>
      <c r="L10" s="1712"/>
      <c r="M10" s="1712"/>
      <c r="N10" s="1713"/>
      <c r="O10" s="1713"/>
      <c r="P10" s="1714"/>
      <c r="Q10" s="802"/>
      <c r="R10" s="802"/>
      <c r="S10" s="805"/>
      <c r="T10" s="805"/>
      <c r="U10" s="806"/>
      <c r="V10" s="807"/>
      <c r="W10" s="808"/>
      <c r="X10" s="809"/>
    </row>
    <row r="12" spans="1:24" ht="26.25" customHeight="1" thickBot="1"/>
    <row r="13" spans="1:24" ht="26.25" customHeight="1">
      <c r="A13" s="1904" t="s">
        <v>188</v>
      </c>
      <c r="B13" s="1905" t="s">
        <v>10047</v>
      </c>
      <c r="C13" s="1905" t="s">
        <v>825</v>
      </c>
      <c r="D13" s="1905" t="s">
        <v>16580</v>
      </c>
      <c r="E13" s="1905" t="s">
        <v>16444</v>
      </c>
      <c r="F13" s="1905" t="s">
        <v>191</v>
      </c>
      <c r="G13" s="1905" t="s">
        <v>191</v>
      </c>
      <c r="H13" s="1905" t="s">
        <v>191</v>
      </c>
      <c r="I13" s="1905" t="s">
        <v>16226</v>
      </c>
      <c r="J13" s="1906" t="s">
        <v>16370</v>
      </c>
      <c r="K13" s="1907" t="s">
        <v>1348</v>
      </c>
      <c r="L13" s="1909" t="s">
        <v>16472</v>
      </c>
      <c r="M13" s="3084" t="s">
        <v>16462</v>
      </c>
      <c r="N13" s="1905" t="s">
        <v>16720</v>
      </c>
      <c r="O13" s="1909" t="s">
        <v>16721</v>
      </c>
      <c r="P13" s="2088" t="s">
        <v>17500</v>
      </c>
      <c r="Q13" s="1905" t="s">
        <v>375</v>
      </c>
      <c r="R13" s="1905">
        <f>IF(MID(RIGHT(S13,8),1,1)="M",2021,IF(MID(RIGHT(S13,8),1,1)="N",2022,IF(MID(RIGHT(S13,8),1,1)="P",2023,IF(MID(RIGHT(S13,8),1,1)="R",2024,IF(MID(RIGHT(S13,8),1,1)="S",1995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2021</v>
      </c>
      <c r="S13" s="1905" t="s">
        <v>16458</v>
      </c>
      <c r="T13" s="1905">
        <v>1550</v>
      </c>
      <c r="U13" s="1910">
        <v>45656</v>
      </c>
      <c r="V13" s="1910">
        <v>45680</v>
      </c>
      <c r="W13" s="1911">
        <v>1500</v>
      </c>
      <c r="X13" s="1912">
        <v>2100</v>
      </c>
    </row>
    <row r="14" spans="1:24" ht="26.25" customHeight="1">
      <c r="A14" s="1913"/>
      <c r="B14" s="1914"/>
      <c r="C14" s="320" t="s">
        <v>16620</v>
      </c>
      <c r="D14" s="1914"/>
      <c r="E14" s="1916"/>
      <c r="F14" s="1914"/>
      <c r="G14" s="1914"/>
      <c r="H14" s="1914"/>
      <c r="I14" s="1914" t="s">
        <v>2578</v>
      </c>
      <c r="J14" s="412" t="s">
        <v>16381</v>
      </c>
      <c r="K14" s="1917" t="s">
        <v>16015</v>
      </c>
      <c r="L14" s="425" t="s">
        <v>3603</v>
      </c>
      <c r="M14" s="3085"/>
      <c r="N14" s="73" t="s">
        <v>16628</v>
      </c>
      <c r="O14" s="1918"/>
      <c r="P14" s="1918"/>
      <c r="Q14" s="1914" t="s">
        <v>375</v>
      </c>
      <c r="R14" s="1914">
        <f>IF(MID(RIGHT(S14,8),1,1)="M",2021,IF(MID(RIGHT(S14,8),1,1)="N",2022,IF(MID(RIGHT(S14,8),1,1)="P",2023,IF(MID(RIGHT(S14,8),1,1)="R",2024,IF(MID(RIGHT(S14,8),1,1)="S",1995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2021</v>
      </c>
      <c r="S14" s="1919" t="s">
        <v>16459</v>
      </c>
      <c r="T14" s="1914">
        <v>1550</v>
      </c>
      <c r="U14" s="1920">
        <v>45657</v>
      </c>
      <c r="V14" s="1920">
        <v>45689</v>
      </c>
      <c r="W14" s="1922"/>
      <c r="X14" s="1923"/>
    </row>
    <row r="15" spans="1:24" ht="26.25" customHeight="1">
      <c r="A15" s="1913"/>
      <c r="B15" s="1914"/>
      <c r="C15" s="1914" t="s">
        <v>12776</v>
      </c>
      <c r="D15" s="1914" t="s">
        <v>16387</v>
      </c>
      <c r="E15" s="1914"/>
      <c r="F15" s="1914"/>
      <c r="G15" s="1914"/>
      <c r="H15" s="1914"/>
      <c r="I15" s="1914"/>
      <c r="J15" s="1941"/>
      <c r="K15" s="1925" t="s">
        <v>16382</v>
      </c>
      <c r="L15" s="1918"/>
      <c r="M15" s="3085"/>
      <c r="N15" s="73" t="s">
        <v>3907</v>
      </c>
      <c r="O15" s="1918"/>
      <c r="P15" s="1918"/>
      <c r="Q15" s="1914" t="s">
        <v>375</v>
      </c>
      <c r="R15" s="1914">
        <f>IF(MID(RIGHT(S15,8),1,1)="M",2021,IF(MID(RIGHT(S15,8),1,1)="N",2022,IF(MID(RIGHT(S15,8),1,1)="P",2023,IF(MID(RIGHT(S15,8),1,1)="R",2024,IF(MID(RIGHT(S15,8),1,1)="S",1995,IF(MID(RIGHT(S15,8),1,1)="T",1996,IF(MID(RIGHT(S15,8),1,1)="V",1997,IF(MID(RIGHT(S15,8),1,1)="W",1998,IF(MID(RIGHT(S15,8),1,1)="X",1999,IF(MID(RIGHT(S15,8),1,1)="Y",2000,IF(MID(RIGHT(S15,8),1,1)="1",2001,IF(MID(RIGHT(S15,8),1,1)="2",2002,IF(MID(RIGHT(S15,8),1,1)="3",2003,IF(MID(RIGHT(S15,8),1,1)="4",2004,IF(MID(RIGHT(S15,8),1,1)="5",2005,IF(MID(RIGHT(S15,8),1,1)="6",2006,IF(MID(RIGHT(S15,8),1,1)="7",2007,IF(MID(RIGHT(S15,8),1,1)="8",2008,IF(MID(RIGHT(S15,8),1,1)="9",2009,IF(MID(RIGHT(S15,8),1,1)="A",2010,IF(MID(RIGHT(S15,8),1,1)="B",2011,IF(MID(RIGHT(S15,8),1,1)="C",2012,IF(MID(RIGHT(S15,8),1,1)="D",2013,IF(MID(RIGHT(S15,8),1,1)="E",2014,IF(MID(RIGHT(S15,8),1,1)="F",2015,IF(MID(RIGHT(S15,8),1,1)="G",2016,IF(MID(RIGHT(S15,8),1,1)="H",2017,IF(MID(RIGHT(S15,8),1,1)="J",2018,IF(MID(RIGHT(S15,8),1,1)="K",2019,IF(MID(RIGHT(S15,8),1,1)="L",2020,""))))))))))))))))))))))))))))))</f>
        <v>2021</v>
      </c>
      <c r="S15" s="1919" t="s">
        <v>16460</v>
      </c>
      <c r="T15" s="1914">
        <v>1550</v>
      </c>
      <c r="U15" s="1921">
        <v>45658</v>
      </c>
      <c r="V15" s="1920">
        <v>45692</v>
      </c>
      <c r="W15" s="1922"/>
      <c r="X15" s="1926"/>
    </row>
    <row r="16" spans="1:24" ht="26.25" customHeight="1">
      <c r="A16" s="1913"/>
      <c r="B16" s="1914"/>
      <c r="C16" s="1941" t="s">
        <v>12777</v>
      </c>
      <c r="D16" s="1914" t="s">
        <v>16387</v>
      </c>
      <c r="E16" s="1914"/>
      <c r="F16" s="1914"/>
      <c r="G16" s="1914"/>
      <c r="H16" s="1914"/>
      <c r="I16" s="1914"/>
      <c r="J16" s="1941" t="s">
        <v>16240</v>
      </c>
      <c r="K16" s="1925" t="s">
        <v>2380</v>
      </c>
      <c r="L16" s="1918"/>
      <c r="M16" s="3086"/>
      <c r="N16" s="73" t="s">
        <v>12674</v>
      </c>
      <c r="O16" s="1918"/>
      <c r="P16" s="1918"/>
      <c r="Q16" s="1914" t="s">
        <v>375</v>
      </c>
      <c r="R16" s="1914">
        <f>IF(MID(RIGHT(S16,8),1,1)="M",2021,IF(MID(RIGHT(S16,8),1,1)="N",2022,IF(MID(RIGHT(S16,8),1,1)="P",2023,IF(MID(RIGHT(S16,8),1,1)="R",2024,IF(MID(RIGHT(S16,8),1,1)="S",1995,IF(MID(RIGHT(S16,8),1,1)="T",1996,IF(MID(RIGHT(S16,8),1,1)="V",1997,IF(MID(RIGHT(S16,8),1,1)="W",1998,IF(MID(RIGHT(S16,8),1,1)="X",1999,IF(MID(RIGHT(S16,8),1,1)="Y",2000,IF(MID(RIGHT(S16,8),1,1)="1",2001,IF(MID(RIGHT(S16,8),1,1)="2",2002,IF(MID(RIGHT(S16,8),1,1)="3",2003,IF(MID(RIGHT(S16,8),1,1)="4",2004,IF(MID(RIGHT(S16,8),1,1)="5",2005,IF(MID(RIGHT(S16,8),1,1)="6",2006,IF(MID(RIGHT(S16,8),1,1)="7",2007,IF(MID(RIGHT(S16,8),1,1)="8",2008,IF(MID(RIGHT(S16,8),1,1)="9",2009,IF(MID(RIGHT(S16,8),1,1)="A",2010,IF(MID(RIGHT(S16,8),1,1)="B",2011,IF(MID(RIGHT(S16,8),1,1)="C",2012,IF(MID(RIGHT(S16,8),1,1)="D",2013,IF(MID(RIGHT(S16,8),1,1)="E",2014,IF(MID(RIGHT(S16,8),1,1)="F",2015,IF(MID(RIGHT(S16,8),1,1)="G",2016,IF(MID(RIGHT(S16,8),1,1)="H",2017,IF(MID(RIGHT(S16,8),1,1)="J",2018,IF(MID(RIGHT(S16,8),1,1)="K",2019,IF(MID(RIGHT(S16,8),1,1)="L",2020,""))))))))))))))))))))))))))))))</f>
        <v>2021</v>
      </c>
      <c r="S16" s="1919" t="s">
        <v>16461</v>
      </c>
      <c r="T16" s="1914">
        <v>1550</v>
      </c>
      <c r="U16" s="1920"/>
      <c r="V16" s="1920">
        <v>45694</v>
      </c>
      <c r="W16" s="1922"/>
      <c r="X16" s="1926"/>
    </row>
    <row r="17" spans="1:24" ht="26.25" customHeight="1">
      <c r="A17" s="1913"/>
      <c r="B17" s="1914"/>
      <c r="C17" s="1914" t="s">
        <v>14286</v>
      </c>
      <c r="D17" s="1914" t="s">
        <v>4036</v>
      </c>
      <c r="E17" s="1914"/>
      <c r="F17" s="1914"/>
      <c r="G17" s="1914"/>
      <c r="H17" s="1914"/>
      <c r="I17" s="1914"/>
      <c r="J17" s="1914"/>
      <c r="K17" s="1925"/>
      <c r="L17" s="1918"/>
      <c r="M17" s="2559" t="s">
        <v>8709</v>
      </c>
      <c r="N17" s="2560"/>
      <c r="O17" s="2560"/>
      <c r="P17" s="2561"/>
      <c r="Q17" s="1914"/>
      <c r="R17" s="1914"/>
      <c r="S17" s="2022" t="s">
        <v>189</v>
      </c>
      <c r="T17" s="1916">
        <v>3700</v>
      </c>
      <c r="U17" s="1920"/>
      <c r="V17" s="1921">
        <v>45695</v>
      </c>
      <c r="W17" s="1928"/>
      <c r="X17" s="1926"/>
    </row>
    <row r="18" spans="1:24" ht="26.25" customHeight="1">
      <c r="A18" s="1913"/>
      <c r="B18" s="1914"/>
      <c r="C18" s="1914" t="s">
        <v>10098</v>
      </c>
      <c r="D18" s="1914" t="s">
        <v>4036</v>
      </c>
      <c r="E18" s="1914"/>
      <c r="F18" s="1914"/>
      <c r="G18" s="1914"/>
      <c r="H18" s="1914"/>
      <c r="I18" s="1914"/>
      <c r="J18" s="1914" t="s">
        <v>16464</v>
      </c>
      <c r="K18" s="1925"/>
      <c r="L18" s="1918"/>
      <c r="M18" s="1918"/>
      <c r="N18" s="1914"/>
      <c r="O18" s="1918"/>
      <c r="P18" s="1918"/>
      <c r="Q18" s="1914"/>
      <c r="R18" s="1914"/>
      <c r="S18" s="1916" t="s">
        <v>2472</v>
      </c>
      <c r="T18" s="1916">
        <f>SUM(T13:T17)</f>
        <v>9900</v>
      </c>
      <c r="U18" s="1920"/>
      <c r="V18" s="1921"/>
      <c r="W18" s="1928"/>
      <c r="X18" s="1926"/>
    </row>
    <row r="19" spans="1:24" ht="26.25" customHeight="1" thickBot="1">
      <c r="A19" s="1930"/>
      <c r="B19" s="1931"/>
      <c r="C19" s="1931" t="s">
        <v>10099</v>
      </c>
      <c r="D19" s="1931" t="s">
        <v>4036</v>
      </c>
      <c r="E19" s="1931"/>
      <c r="F19" s="1931"/>
      <c r="G19" s="1931"/>
      <c r="H19" s="1931"/>
      <c r="I19" s="1931"/>
      <c r="J19" s="1931" t="s">
        <v>16519</v>
      </c>
      <c r="K19" s="611" t="s">
        <v>9819</v>
      </c>
      <c r="L19" s="1933"/>
      <c r="M19" s="1933"/>
      <c r="N19" s="1931"/>
      <c r="O19" s="1933"/>
      <c r="P19" s="1933"/>
      <c r="Q19" s="1931"/>
      <c r="R19" s="1934"/>
      <c r="S19" s="1934"/>
      <c r="T19" s="1934"/>
      <c r="U19" s="1935"/>
      <c r="V19" s="1936"/>
      <c r="W19" s="1937"/>
      <c r="X19" s="1938"/>
    </row>
    <row r="21" spans="1:24" ht="26.25" customHeight="1" thickBot="1"/>
    <row r="22" spans="1:24" s="1375" customFormat="1" ht="26.25" customHeight="1">
      <c r="A22" s="1376" t="s">
        <v>9581</v>
      </c>
      <c r="B22" s="1377" t="s">
        <v>10047</v>
      </c>
      <c r="C22" s="1377" t="s">
        <v>15106</v>
      </c>
      <c r="D22" s="1377" t="s">
        <v>190</v>
      </c>
      <c r="E22" s="1377" t="s">
        <v>16480</v>
      </c>
      <c r="F22" s="1377" t="s">
        <v>191</v>
      </c>
      <c r="G22" s="1377" t="s">
        <v>191</v>
      </c>
      <c r="H22" s="1377" t="s">
        <v>191</v>
      </c>
      <c r="I22" s="1377" t="s">
        <v>10531</v>
      </c>
      <c r="J22" s="1378" t="s">
        <v>16370</v>
      </c>
      <c r="K22" s="1377" t="s">
        <v>15244</v>
      </c>
      <c r="L22" s="1377" t="s">
        <v>17387</v>
      </c>
      <c r="M22" s="2928" t="s">
        <v>16540</v>
      </c>
      <c r="N22" s="1378" t="s">
        <v>16451</v>
      </c>
      <c r="O22" s="1377" t="s">
        <v>16452</v>
      </c>
      <c r="P22" s="1526" t="s">
        <v>17388</v>
      </c>
      <c r="Q22" s="1377" t="s">
        <v>363</v>
      </c>
      <c r="R22" s="536">
        <f>IF(MID(RIGHT(S22,8),1,1)="M",2021,IF(MID(RIGHT(S22,8),1,1)="N",2022,IF(MID(RIGHT(S22,8),1,1)="P",2023,IF(MID(RIGHT(S22,8),1,1)="R",2024,IF(MID(RIGHT(S22,8),1,1)="S",1995,IF(MID(RIGHT(S22,8),1,1)="T",1996,IF(MID(RIGHT(S22,8),1,1)="V",1997,IF(MID(RIGHT(S22,8),1,1)="W",1998,IF(MID(RIGHT(S22,8),1,1)="X",1999,IF(MID(RIGHT(S22,8),1,1)="Y",2000,IF(MID(RIGHT(S22,8),1,1)="1",2001,IF(MID(RIGHT(S22,8),1,1)="2",2002,IF(MID(RIGHT(S22,8),1,1)="3",2003,IF(MID(RIGHT(S22,8),1,1)="4",2004,IF(MID(RIGHT(S22,8),1,1)="5",2005,IF(MID(RIGHT(S22,8),1,1)="6",2006,IF(MID(RIGHT(S22,8),1,1)="7",2007,IF(MID(RIGHT(S22,8),1,1)="8",2008,IF(MID(RIGHT(S22,8),1,1)="9",2009,IF(MID(RIGHT(S22,8),1,1)="A",2010,IF(MID(RIGHT(S22,8),1,1)="B",2011,IF(MID(RIGHT(S22,8),1,1)="C",2012,IF(MID(RIGHT(S22,8),1,1)="D",2013,IF(MID(RIGHT(S22,8),1,1)="E",2014,IF(MID(RIGHT(S22,8),1,1)="F",2015,IF(MID(RIGHT(S22,8),1,1)="G",2016,IF(MID(RIGHT(S22,8),1,1)="H",2017,IF(MID(RIGHT(S22,8),1,1)="J",2018,IF(MID(RIGHT(S22,8),1,1)="K",2019,IF(MID(RIGHT(S22,8),1,1)="L",2020,""))))))))))))))))))))))))))))))</f>
        <v>2009</v>
      </c>
      <c r="S22" s="536" t="s">
        <v>16483</v>
      </c>
      <c r="T22" s="1377">
        <v>2125</v>
      </c>
      <c r="U22" s="1380">
        <v>45656</v>
      </c>
      <c r="V22" s="1380">
        <v>45680</v>
      </c>
      <c r="W22" s="1415">
        <v>1500</v>
      </c>
      <c r="X22" s="1416">
        <v>2050</v>
      </c>
    </row>
    <row r="23" spans="1:24" s="1375" customFormat="1" ht="26.25" customHeight="1">
      <c r="A23" s="1381"/>
      <c r="B23" s="1382"/>
      <c r="C23" s="1432" t="s">
        <v>10713</v>
      </c>
      <c r="D23" s="1382"/>
      <c r="E23" s="1382"/>
      <c r="F23" s="1382"/>
      <c r="G23" s="1382"/>
      <c r="H23" s="1382"/>
      <c r="I23" s="1383" t="s">
        <v>3598</v>
      </c>
      <c r="J23" s="1417" t="s">
        <v>16371</v>
      </c>
      <c r="K23" s="1386" t="s">
        <v>11427</v>
      </c>
      <c r="L23" s="427" t="s">
        <v>3603</v>
      </c>
      <c r="M23" s="2929"/>
      <c r="N23" s="73" t="s">
        <v>7287</v>
      </c>
      <c r="O23" s="1385"/>
      <c r="P23" s="1386"/>
      <c r="Q23" s="1382" t="s">
        <v>423</v>
      </c>
      <c r="R23" s="606">
        <f>IF(MID(RIGHT(S23,8),1,1)="M",2021,IF(MID(RIGHT(S23,8),1,1)="N",2022,IF(MID(RIGHT(S23,8),1,1)="P",2023,IF(MID(RIGHT(S23,8),1,1)="R",2024,IF(MID(RIGHT(S23,8),1,1)="S",1995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2005</v>
      </c>
      <c r="S23" s="1382" t="s">
        <v>16502</v>
      </c>
      <c r="T23" s="1382">
        <v>2125</v>
      </c>
      <c r="U23" s="1387">
        <v>45657</v>
      </c>
      <c r="V23" s="1387">
        <v>45689</v>
      </c>
      <c r="W23" s="1472"/>
      <c r="X23" s="1839"/>
    </row>
    <row r="24" spans="1:24" s="1375" customFormat="1" ht="26.25" customHeight="1">
      <c r="A24" s="1381"/>
      <c r="B24" s="1382"/>
      <c r="C24" s="1391" t="s">
        <v>12775</v>
      </c>
      <c r="D24" s="1382" t="s">
        <v>16375</v>
      </c>
      <c r="E24" s="1382"/>
      <c r="F24" s="1382"/>
      <c r="G24" s="1382"/>
      <c r="H24" s="1382"/>
      <c r="I24" s="1382"/>
      <c r="J24" s="1384"/>
      <c r="K24" s="1385" t="s">
        <v>9702</v>
      </c>
      <c r="L24" s="1385"/>
      <c r="M24" s="1385" t="s">
        <v>16531</v>
      </c>
      <c r="N24" s="73" t="s">
        <v>3907</v>
      </c>
      <c r="O24" s="1385"/>
      <c r="P24" s="1385" t="s">
        <v>16499</v>
      </c>
      <c r="Q24" s="1382" t="s">
        <v>361</v>
      </c>
      <c r="R24" s="606">
        <f>IF(MID(RIGHT(S24,8),1,1)="M",2021,IF(MID(RIGHT(S24,8),1,1)="N",2022,IF(MID(RIGHT(S24,8),1,1)="P",2023,IF(MID(RIGHT(S24,8),1,1)="R",2024,IF(MID(RIGHT(S24,8),1,1)="S",1995,IF(MID(RIGHT(S24,8),1,1)="T",1996,IF(MID(RIGHT(S24,8),1,1)="V",1997,IF(MID(RIGHT(S24,8),1,1)="W",1998,IF(MID(RIGHT(S24,8),1,1)="X",1999,IF(MID(RIGHT(S24,8),1,1)="Y",2000,IF(MID(RIGHT(S24,8),1,1)="1",2001,IF(MID(RIGHT(S24,8),1,1)="2",2002,IF(MID(RIGHT(S24,8),1,1)="3",2003,IF(MID(RIGHT(S24,8),1,1)="4",2004,IF(MID(RIGHT(S24,8),1,1)="5",2005,IF(MID(RIGHT(S24,8),1,1)="6",2006,IF(MID(RIGHT(S24,8),1,1)="7",2007,IF(MID(RIGHT(S24,8),1,1)="8",2008,IF(MID(RIGHT(S24,8),1,1)="9",2009,IF(MID(RIGHT(S24,8),1,1)="A",2010,IF(MID(RIGHT(S24,8),1,1)="B",2011,IF(MID(RIGHT(S24,8),1,1)="C",2012,IF(MID(RIGHT(S24,8),1,1)="D",2013,IF(MID(RIGHT(S24,8),1,1)="E",2014,IF(MID(RIGHT(S24,8),1,1)="F",2015,IF(MID(RIGHT(S24,8),1,1)="G",2016,IF(MID(RIGHT(S24,8),1,1)="H",2017,IF(MID(RIGHT(S24,8),1,1)="J",2018,IF(MID(RIGHT(S24,8),1,1)="K",2019,IF(MID(RIGHT(S24,8),1,1)="L",2020,""))))))))))))))))))))))))))))))</f>
        <v>2011</v>
      </c>
      <c r="S24" s="1382" t="s">
        <v>16501</v>
      </c>
      <c r="T24" s="1382">
        <v>2345</v>
      </c>
      <c r="U24" s="1388">
        <v>45658</v>
      </c>
      <c r="V24" s="1387">
        <v>45692</v>
      </c>
      <c r="W24" s="1472"/>
      <c r="X24" s="1390"/>
    </row>
    <row r="25" spans="1:24" s="1375" customFormat="1" ht="26.25" customHeight="1">
      <c r="A25" s="1381"/>
      <c r="B25" s="1382"/>
      <c r="C25" s="1391" t="s">
        <v>12777</v>
      </c>
      <c r="D25" s="1382" t="s">
        <v>16375</v>
      </c>
      <c r="E25" s="1382"/>
      <c r="F25" s="1382"/>
      <c r="G25" s="1382"/>
      <c r="H25" s="1382"/>
      <c r="I25" s="1382"/>
      <c r="J25" s="1384" t="s">
        <v>16504</v>
      </c>
      <c r="K25" s="1385" t="s">
        <v>16453</v>
      </c>
      <c r="L25" s="1385"/>
      <c r="M25" s="1385" t="s">
        <v>16503</v>
      </c>
      <c r="N25" s="73" t="s">
        <v>12674</v>
      </c>
      <c r="O25" s="1385"/>
      <c r="P25" s="1385"/>
      <c r="Q25" s="1382" t="s">
        <v>377</v>
      </c>
      <c r="R25" s="606">
        <f>IF(MID(RIGHT(S25,8),1,1)="M",2021,IF(MID(RIGHT(S25,8),1,1)="N",2022,IF(MID(RIGHT(S25,8),1,1)="P",2023,IF(MID(RIGHT(S25,8),1,1)="R",2024,IF(MID(RIGHT(S25,8),1,1)="S",1995,IF(MID(RIGHT(S25,8),1,1)="T",1996,IF(MID(RIGHT(S25,8),1,1)="V",1997,IF(MID(RIGHT(S25,8),1,1)="W",1998,IF(MID(RIGHT(S25,8),1,1)="X",1999,IF(MID(RIGHT(S25,8),1,1)="Y",2000,IF(MID(RIGHT(S25,8),1,1)="1",2001,IF(MID(RIGHT(S25,8),1,1)="2",2002,IF(MID(RIGHT(S25,8),1,1)="3",2003,IF(MID(RIGHT(S25,8),1,1)="4",2004,IF(MID(RIGHT(S25,8),1,1)="5",2005,IF(MID(RIGHT(S25,8),1,1)="6",2006,IF(MID(RIGHT(S25,8),1,1)="7",2007,IF(MID(RIGHT(S25,8),1,1)="8",2008,IF(MID(RIGHT(S25,8),1,1)="9",2009,IF(MID(RIGHT(S25,8),1,1)="A",2010,IF(MID(RIGHT(S25,8),1,1)="B",2011,IF(MID(RIGHT(S25,8),1,1)="C",2012,IF(MID(RIGHT(S25,8),1,1)="D",2013,IF(MID(RIGHT(S25,8),1,1)="E",2014,IF(MID(RIGHT(S25,8),1,1)="F",2015,IF(MID(RIGHT(S25,8),1,1)="G",2016,IF(MID(RIGHT(S25,8),1,1)="H",2017,IF(MID(RIGHT(S25,8),1,1)="J",2018,IF(MID(RIGHT(S25,8),1,1)="K",2019,IF(MID(RIGHT(S25,8),1,1)="L",2020,""))))))))))))))))))))))))))))))</f>
        <v>2012</v>
      </c>
      <c r="S25" s="1382" t="s">
        <v>16481</v>
      </c>
      <c r="T25" s="1382">
        <v>1445</v>
      </c>
      <c r="U25" s="1387"/>
      <c r="V25" s="1387">
        <v>45694</v>
      </c>
      <c r="W25" s="1472"/>
      <c r="X25" s="1390"/>
    </row>
    <row r="26" spans="1:24" s="1375" customFormat="1" ht="26.25" customHeight="1">
      <c r="A26" s="1381"/>
      <c r="B26" s="1382"/>
      <c r="C26" s="1420" t="s">
        <v>14286</v>
      </c>
      <c r="D26" s="1382" t="s">
        <v>191</v>
      </c>
      <c r="E26" s="1382"/>
      <c r="F26" s="1382"/>
      <c r="G26" s="1382"/>
      <c r="H26" s="1382"/>
      <c r="I26" s="1382"/>
      <c r="J26" s="1421" t="s">
        <v>16541</v>
      </c>
      <c r="K26" s="1422"/>
      <c r="L26" s="1385"/>
      <c r="M26" s="1385"/>
      <c r="N26" s="1404"/>
      <c r="O26" s="1385"/>
      <c r="P26" s="1386"/>
      <c r="Q26" s="1382"/>
      <c r="R26" s="606"/>
      <c r="S26" s="1392" t="s">
        <v>9583</v>
      </c>
      <c r="T26" s="1392">
        <v>3700</v>
      </c>
      <c r="U26" s="1388"/>
      <c r="V26" s="1388">
        <v>45695</v>
      </c>
      <c r="W26" s="1389"/>
      <c r="X26" s="1390"/>
    </row>
    <row r="27" spans="1:24" s="1375" customFormat="1" ht="26.25" customHeight="1">
      <c r="A27" s="1418"/>
      <c r="B27" s="1419"/>
      <c r="C27" s="1420" t="s">
        <v>10098</v>
      </c>
      <c r="D27" s="1382" t="s">
        <v>191</v>
      </c>
      <c r="E27" s="1419"/>
      <c r="F27" s="1419"/>
      <c r="G27" s="1419"/>
      <c r="H27" s="1419"/>
      <c r="I27" s="1419"/>
      <c r="J27" s="1382"/>
      <c r="K27" s="1422"/>
      <c r="L27" s="1422"/>
      <c r="M27" s="2559" t="s">
        <v>8709</v>
      </c>
      <c r="N27" s="2560"/>
      <c r="O27" s="2560"/>
      <c r="P27" s="2561"/>
      <c r="Q27" s="1419"/>
      <c r="R27" s="1382"/>
      <c r="S27" s="1425" t="s">
        <v>2472</v>
      </c>
      <c r="T27" s="1425">
        <f>SUM(T22:T26)</f>
        <v>11740</v>
      </c>
      <c r="U27" s="1427"/>
      <c r="V27" s="1427"/>
      <c r="W27" s="1428"/>
      <c r="X27" s="1429"/>
    </row>
    <row r="28" spans="1:24" s="1375" customFormat="1" ht="26.25" customHeight="1" thickBot="1">
      <c r="A28" s="1393"/>
      <c r="B28" s="1394"/>
      <c r="C28" s="1394" t="s">
        <v>10099</v>
      </c>
      <c r="D28" s="1394" t="s">
        <v>4036</v>
      </c>
      <c r="E28" s="1394"/>
      <c r="F28" s="1394"/>
      <c r="G28" s="1394"/>
      <c r="H28" s="1394"/>
      <c r="I28" s="1394"/>
      <c r="J28" s="1395" t="s">
        <v>15737</v>
      </c>
      <c r="K28" s="611" t="s">
        <v>9819</v>
      </c>
      <c r="L28" s="1396"/>
      <c r="M28" s="1396"/>
      <c r="N28" s="1411"/>
      <c r="O28" s="1396"/>
      <c r="P28" s="1397"/>
      <c r="Q28" s="1394"/>
      <c r="R28" s="1258"/>
      <c r="S28" s="1398"/>
      <c r="T28" s="1398"/>
      <c r="U28" s="1399"/>
      <c r="V28" s="1400"/>
      <c r="W28" s="1401"/>
      <c r="X28" s="1402"/>
    </row>
    <row r="30" spans="1:24" ht="26.25" customHeight="1" thickBot="1"/>
    <row r="31" spans="1:24" ht="26.25" customHeight="1">
      <c r="A31" s="924" t="s">
        <v>188</v>
      </c>
      <c r="B31" s="925" t="s">
        <v>16529</v>
      </c>
      <c r="C31" s="925" t="s">
        <v>5810</v>
      </c>
      <c r="D31" s="925" t="s">
        <v>190</v>
      </c>
      <c r="E31" s="925" t="s">
        <v>16480</v>
      </c>
      <c r="F31" s="925" t="s">
        <v>191</v>
      </c>
      <c r="G31" s="925" t="s">
        <v>191</v>
      </c>
      <c r="H31" s="925" t="s">
        <v>191</v>
      </c>
      <c r="I31" s="925" t="s">
        <v>10531</v>
      </c>
      <c r="J31" s="925" t="s">
        <v>16585</v>
      </c>
      <c r="K31" s="927" t="s">
        <v>15244</v>
      </c>
      <c r="L31" s="925" t="s">
        <v>16621</v>
      </c>
      <c r="M31" s="2061"/>
      <c r="N31" s="927" t="s">
        <v>16489</v>
      </c>
      <c r="O31" s="927" t="s">
        <v>16490</v>
      </c>
      <c r="P31" s="928" t="s">
        <v>17608</v>
      </c>
      <c r="Q31" s="925" t="s">
        <v>243</v>
      </c>
      <c r="R31" s="925">
        <v>2015</v>
      </c>
      <c r="S31" s="925" t="s">
        <v>16484</v>
      </c>
      <c r="T31" s="925">
        <v>1980</v>
      </c>
      <c r="U31" s="929">
        <v>45656</v>
      </c>
      <c r="V31" s="929">
        <v>45680</v>
      </c>
      <c r="W31" s="1237">
        <v>1500</v>
      </c>
      <c r="X31" s="930">
        <f>W31+50</f>
        <v>1550</v>
      </c>
    </row>
    <row r="32" spans="1:24" ht="26.25" customHeight="1">
      <c r="A32" s="931"/>
      <c r="B32" s="932"/>
      <c r="C32" s="320" t="s">
        <v>15428</v>
      </c>
      <c r="D32" s="932"/>
      <c r="E32" s="932"/>
      <c r="F32" s="932"/>
      <c r="G32" s="932"/>
      <c r="H32" s="932"/>
      <c r="I32" s="932" t="s">
        <v>194</v>
      </c>
      <c r="J32" s="412" t="s">
        <v>16373</v>
      </c>
      <c r="K32" s="934"/>
      <c r="L32" s="961" t="s">
        <v>3603</v>
      </c>
      <c r="M32" s="2062"/>
      <c r="N32" s="73" t="s">
        <v>14754</v>
      </c>
      <c r="O32" s="779"/>
      <c r="P32" s="935"/>
      <c r="Q32" s="932" t="s">
        <v>16485</v>
      </c>
      <c r="R32" s="932">
        <v>2013</v>
      </c>
      <c r="S32" s="932" t="s">
        <v>16486</v>
      </c>
      <c r="T32" s="932">
        <v>1830</v>
      </c>
      <c r="U32" s="937">
        <v>45657</v>
      </c>
      <c r="V32" s="937">
        <v>45689</v>
      </c>
      <c r="W32" s="938"/>
      <c r="X32" s="939" t="s">
        <v>16732</v>
      </c>
    </row>
    <row r="33" spans="1:24" ht="26.25" customHeight="1">
      <c r="A33" s="931"/>
      <c r="B33" s="932"/>
      <c r="C33" s="932" t="s">
        <v>12776</v>
      </c>
      <c r="D33" s="932" t="s">
        <v>16444</v>
      </c>
      <c r="E33" s="932"/>
      <c r="F33" s="932"/>
      <c r="G33" s="932"/>
      <c r="H33" s="932"/>
      <c r="I33" s="932"/>
      <c r="J33" s="932"/>
      <c r="K33" s="779"/>
      <c r="L33" s="779"/>
      <c r="M33" s="932"/>
      <c r="N33" s="73" t="s">
        <v>3907</v>
      </c>
      <c r="O33" s="779"/>
      <c r="P33" s="935"/>
      <c r="Q33" s="932" t="s">
        <v>2715</v>
      </c>
      <c r="R33" s="932">
        <v>2015</v>
      </c>
      <c r="S33" s="932" t="s">
        <v>16487</v>
      </c>
      <c r="T33" s="932">
        <v>1955</v>
      </c>
      <c r="U33" s="936">
        <v>45658</v>
      </c>
      <c r="V33" s="937">
        <v>45692</v>
      </c>
      <c r="W33" s="938"/>
      <c r="X33" s="939"/>
    </row>
    <row r="34" spans="1:24" ht="26.25" customHeight="1">
      <c r="A34" s="931"/>
      <c r="B34" s="932"/>
      <c r="C34" s="932" t="s">
        <v>13047</v>
      </c>
      <c r="D34" s="932" t="s">
        <v>16444</v>
      </c>
      <c r="E34" s="932"/>
      <c r="F34" s="932"/>
      <c r="G34" s="932"/>
      <c r="H34" s="932"/>
      <c r="I34" s="932"/>
      <c r="J34" s="932" t="s">
        <v>16491</v>
      </c>
      <c r="K34" s="940" t="s">
        <v>9460</v>
      </c>
      <c r="L34" s="779"/>
      <c r="M34" s="932"/>
      <c r="N34" s="73" t="s">
        <v>12674</v>
      </c>
      <c r="O34" s="779"/>
      <c r="P34" s="935"/>
      <c r="Q34" s="932" t="s">
        <v>15872</v>
      </c>
      <c r="R34" s="932">
        <v>2014</v>
      </c>
      <c r="S34" s="932" t="s">
        <v>16488</v>
      </c>
      <c r="T34" s="932">
        <v>3045</v>
      </c>
      <c r="U34" s="936"/>
      <c r="V34" s="937">
        <v>45694</v>
      </c>
      <c r="W34" s="938"/>
      <c r="X34" s="939"/>
    </row>
    <row r="35" spans="1:24" ht="26.25" customHeight="1">
      <c r="A35" s="931"/>
      <c r="B35" s="932"/>
      <c r="C35" s="932" t="s">
        <v>10098</v>
      </c>
      <c r="D35" s="932" t="s">
        <v>191</v>
      </c>
      <c r="E35" s="932"/>
      <c r="F35" s="932"/>
      <c r="G35" s="932"/>
      <c r="H35" s="932"/>
      <c r="I35" s="932"/>
      <c r="J35" s="932" t="s">
        <v>16550</v>
      </c>
      <c r="K35" s="940"/>
      <c r="L35" s="950"/>
      <c r="M35" s="950"/>
      <c r="N35" s="950"/>
      <c r="O35" s="950"/>
      <c r="P35" s="935"/>
      <c r="Q35" s="932"/>
      <c r="R35" s="932"/>
      <c r="S35" s="933" t="s">
        <v>189</v>
      </c>
      <c r="T35" s="933">
        <v>3700</v>
      </c>
      <c r="U35" s="937"/>
      <c r="V35" s="936">
        <v>45695</v>
      </c>
      <c r="W35" s="938"/>
      <c r="X35" s="939"/>
    </row>
    <row r="36" spans="1:24" ht="26.25" customHeight="1">
      <c r="A36" s="931"/>
      <c r="B36" s="932"/>
      <c r="C36" s="932" t="s">
        <v>10099</v>
      </c>
      <c r="D36" s="932" t="s">
        <v>191</v>
      </c>
      <c r="E36" s="932"/>
      <c r="F36" s="932"/>
      <c r="G36" s="932"/>
      <c r="H36" s="932"/>
      <c r="I36" s="932"/>
      <c r="J36" s="932"/>
      <c r="K36" s="932"/>
      <c r="L36" s="950"/>
      <c r="M36" s="2559" t="s">
        <v>8709</v>
      </c>
      <c r="N36" s="2560"/>
      <c r="O36" s="2560"/>
      <c r="P36" s="2561"/>
      <c r="Q36" s="932"/>
      <c r="R36" s="932"/>
      <c r="S36" s="933" t="s">
        <v>2472</v>
      </c>
      <c r="T36" s="933">
        <f>SUM(T31:T35)</f>
        <v>12510</v>
      </c>
      <c r="U36" s="936"/>
      <c r="V36" s="937"/>
      <c r="W36" s="938"/>
      <c r="X36" s="939"/>
    </row>
    <row r="37" spans="1:24" ht="26.25" customHeight="1" thickBot="1">
      <c r="A37" s="941"/>
      <c r="B37" s="942"/>
      <c r="C37" s="942"/>
      <c r="D37" s="942"/>
      <c r="E37" s="942"/>
      <c r="F37" s="942"/>
      <c r="G37" s="942"/>
      <c r="H37" s="942"/>
      <c r="I37" s="942"/>
      <c r="J37" s="942"/>
      <c r="K37" s="611" t="s">
        <v>9819</v>
      </c>
      <c r="L37" s="942"/>
      <c r="M37" s="942"/>
      <c r="N37" s="943"/>
      <c r="O37" s="943"/>
      <c r="P37" s="944"/>
      <c r="Q37" s="942"/>
      <c r="R37" s="942"/>
      <c r="S37" s="945"/>
      <c r="T37" s="945"/>
      <c r="U37" s="946"/>
      <c r="V37" s="947"/>
      <c r="W37" s="948"/>
      <c r="X37" s="949"/>
    </row>
    <row r="38" spans="1:24" ht="26.25" customHeight="1">
      <c r="A38" s="924" t="s">
        <v>188</v>
      </c>
      <c r="B38" s="925" t="s">
        <v>16529</v>
      </c>
      <c r="C38" s="925" t="s">
        <v>5810</v>
      </c>
      <c r="D38" s="925" t="s">
        <v>190</v>
      </c>
      <c r="E38" s="925" t="s">
        <v>16480</v>
      </c>
      <c r="F38" s="925" t="s">
        <v>191</v>
      </c>
      <c r="G38" s="925" t="s">
        <v>191</v>
      </c>
      <c r="H38" s="925" t="s">
        <v>191</v>
      </c>
      <c r="I38" s="925" t="s">
        <v>10531</v>
      </c>
      <c r="J38" s="925" t="s">
        <v>16369</v>
      </c>
      <c r="K38" s="927" t="s">
        <v>15244</v>
      </c>
      <c r="L38" s="925" t="s">
        <v>16624</v>
      </c>
      <c r="M38" s="2061"/>
      <c r="N38" s="927" t="s">
        <v>16549</v>
      </c>
      <c r="O38" s="927" t="s">
        <v>16492</v>
      </c>
      <c r="P38" s="928" t="s">
        <v>17608</v>
      </c>
      <c r="Q38" s="925" t="s">
        <v>375</v>
      </c>
      <c r="R38" s="925">
        <v>2012</v>
      </c>
      <c r="S38" s="925" t="s">
        <v>16493</v>
      </c>
      <c r="T38" s="925">
        <v>1610</v>
      </c>
      <c r="U38" s="929">
        <v>45656</v>
      </c>
      <c r="V38" s="929">
        <v>45680</v>
      </c>
      <c r="W38" s="1237">
        <v>1500</v>
      </c>
      <c r="X38" s="930">
        <f>W38+50</f>
        <v>1550</v>
      </c>
    </row>
    <row r="39" spans="1:24" ht="26.25" customHeight="1">
      <c r="A39" s="931"/>
      <c r="B39" s="932"/>
      <c r="C39" s="320" t="s">
        <v>15428</v>
      </c>
      <c r="D39" s="932"/>
      <c r="E39" s="932"/>
      <c r="F39" s="932"/>
      <c r="G39" s="932"/>
      <c r="H39" s="932"/>
      <c r="I39" s="932" t="s">
        <v>194</v>
      </c>
      <c r="J39" s="412" t="s">
        <v>16374</v>
      </c>
      <c r="K39" s="934"/>
      <c r="L39" s="961" t="s">
        <v>3603</v>
      </c>
      <c r="M39" s="2062"/>
      <c r="N39" s="73" t="s">
        <v>14754</v>
      </c>
      <c r="O39" s="779"/>
      <c r="P39" s="935"/>
      <c r="Q39" s="932" t="s">
        <v>361</v>
      </c>
      <c r="R39" s="932">
        <v>2009</v>
      </c>
      <c r="S39" s="932" t="s">
        <v>16494</v>
      </c>
      <c r="T39" s="932">
        <v>2465</v>
      </c>
      <c r="U39" s="937">
        <v>45657</v>
      </c>
      <c r="V39" s="937">
        <v>45689</v>
      </c>
      <c r="W39" s="938"/>
      <c r="X39" s="939" t="s">
        <v>16732</v>
      </c>
    </row>
    <row r="40" spans="1:24" ht="26.25" customHeight="1">
      <c r="A40" s="931"/>
      <c r="B40" s="932"/>
      <c r="C40" s="932" t="s">
        <v>12776</v>
      </c>
      <c r="D40" s="932" t="s">
        <v>16444</v>
      </c>
      <c r="E40" s="932"/>
      <c r="F40" s="932"/>
      <c r="G40" s="932"/>
      <c r="H40" s="932"/>
      <c r="I40" s="932"/>
      <c r="J40" s="932"/>
      <c r="K40" s="779"/>
      <c r="L40" s="779"/>
      <c r="M40" s="932"/>
      <c r="N40" s="73" t="s">
        <v>3907</v>
      </c>
      <c r="O40" s="779"/>
      <c r="P40" s="935"/>
      <c r="Q40" s="932" t="s">
        <v>16495</v>
      </c>
      <c r="R40" s="932">
        <v>2014</v>
      </c>
      <c r="S40" s="932" t="s">
        <v>16496</v>
      </c>
      <c r="T40" s="932">
        <v>2045</v>
      </c>
      <c r="U40" s="936">
        <v>45658</v>
      </c>
      <c r="V40" s="937">
        <v>45692</v>
      </c>
      <c r="W40" s="938"/>
      <c r="X40" s="939"/>
    </row>
    <row r="41" spans="1:24" ht="26.25" customHeight="1">
      <c r="A41" s="931"/>
      <c r="B41" s="932"/>
      <c r="C41" s="932" t="s">
        <v>13047</v>
      </c>
      <c r="D41" s="932" t="s">
        <v>16444</v>
      </c>
      <c r="E41" s="932"/>
      <c r="F41" s="932"/>
      <c r="G41" s="932"/>
      <c r="H41" s="932"/>
      <c r="I41" s="932"/>
      <c r="J41" s="932" t="s">
        <v>16491</v>
      </c>
      <c r="K41" s="940" t="s">
        <v>9460</v>
      </c>
      <c r="L41" s="779"/>
      <c r="M41" s="932"/>
      <c r="N41" s="73" t="s">
        <v>12674</v>
      </c>
      <c r="O41" s="779"/>
      <c r="P41" s="935"/>
      <c r="Q41" s="932" t="s">
        <v>15872</v>
      </c>
      <c r="R41" s="932">
        <v>2014</v>
      </c>
      <c r="S41" s="932" t="s">
        <v>16497</v>
      </c>
      <c r="T41" s="932">
        <v>3120</v>
      </c>
      <c r="U41" s="936"/>
      <c r="V41" s="937">
        <v>45694</v>
      </c>
      <c r="W41" s="938"/>
      <c r="X41" s="939"/>
    </row>
    <row r="42" spans="1:24" ht="26.25" customHeight="1">
      <c r="A42" s="931"/>
      <c r="B42" s="932"/>
      <c r="C42" s="932" t="s">
        <v>10098</v>
      </c>
      <c r="D42" s="932" t="s">
        <v>191</v>
      </c>
      <c r="E42" s="932"/>
      <c r="F42" s="932"/>
      <c r="G42" s="932"/>
      <c r="H42" s="932"/>
      <c r="I42" s="932"/>
      <c r="J42" s="932" t="s">
        <v>16550</v>
      </c>
      <c r="K42" s="940"/>
      <c r="L42" s="950"/>
      <c r="M42" s="950"/>
      <c r="N42" s="950"/>
      <c r="O42" s="950"/>
      <c r="P42" s="935"/>
      <c r="Q42" s="932"/>
      <c r="R42" s="932"/>
      <c r="S42" s="933" t="s">
        <v>189</v>
      </c>
      <c r="T42" s="933">
        <v>3840</v>
      </c>
      <c r="U42" s="937"/>
      <c r="V42" s="936">
        <v>45695</v>
      </c>
      <c r="W42" s="938"/>
      <c r="X42" s="939"/>
    </row>
    <row r="43" spans="1:24" ht="26.25" customHeight="1">
      <c r="A43" s="931"/>
      <c r="B43" s="932"/>
      <c r="C43" s="932" t="s">
        <v>10099</v>
      </c>
      <c r="D43" s="932" t="s">
        <v>191</v>
      </c>
      <c r="E43" s="932"/>
      <c r="F43" s="932"/>
      <c r="G43" s="932"/>
      <c r="H43" s="932"/>
      <c r="I43" s="932"/>
      <c r="J43" s="932"/>
      <c r="K43" s="932"/>
      <c r="L43" s="950"/>
      <c r="M43" s="2559" t="s">
        <v>8709</v>
      </c>
      <c r="N43" s="2560"/>
      <c r="O43" s="2560"/>
      <c r="P43" s="2561"/>
      <c r="Q43" s="932"/>
      <c r="R43" s="932"/>
      <c r="S43" s="933" t="s">
        <v>2472</v>
      </c>
      <c r="T43" s="933">
        <f>SUM(T38:T42)</f>
        <v>13080</v>
      </c>
      <c r="U43" s="936"/>
      <c r="V43" s="937"/>
      <c r="W43" s="938"/>
      <c r="X43" s="939"/>
    </row>
    <row r="44" spans="1:24" ht="26.25" customHeight="1" thickBot="1">
      <c r="A44" s="941"/>
      <c r="B44" s="942"/>
      <c r="C44" s="942"/>
      <c r="D44" s="942"/>
      <c r="E44" s="942"/>
      <c r="F44" s="942"/>
      <c r="G44" s="942"/>
      <c r="H44" s="942"/>
      <c r="I44" s="942"/>
      <c r="J44" s="942"/>
      <c r="K44" s="611" t="s">
        <v>9819</v>
      </c>
      <c r="L44" s="942"/>
      <c r="M44" s="942"/>
      <c r="N44" s="943"/>
      <c r="O44" s="943"/>
      <c r="P44" s="944"/>
      <c r="Q44" s="942"/>
      <c r="R44" s="942"/>
      <c r="S44" s="945"/>
      <c r="T44" s="945"/>
      <c r="U44" s="946"/>
      <c r="V44" s="947"/>
      <c r="W44" s="948"/>
      <c r="X44" s="949"/>
    </row>
    <row r="45" spans="1:24" ht="26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51"/>
      <c r="L45" s="4"/>
      <c r="M45" s="4"/>
      <c r="N45" s="451"/>
      <c r="O45" s="451"/>
      <c r="P45" s="452"/>
      <c r="Q45" s="4"/>
      <c r="R45" s="4"/>
      <c r="S45" s="4"/>
      <c r="T45" s="4"/>
      <c r="U45" s="453"/>
      <c r="V45" s="454"/>
      <c r="W45" s="455"/>
      <c r="X45" s="455"/>
    </row>
    <row r="46" spans="1:24" ht="26.25" customHeight="1" thickBot="1"/>
    <row r="47" spans="1:24" ht="26.25" customHeight="1">
      <c r="A47" s="874" t="s">
        <v>188</v>
      </c>
      <c r="B47" s="875" t="s">
        <v>10047</v>
      </c>
      <c r="C47" s="875" t="s">
        <v>15059</v>
      </c>
      <c r="D47" s="875" t="s">
        <v>190</v>
      </c>
      <c r="E47" s="875" t="s">
        <v>16618</v>
      </c>
      <c r="F47" s="875" t="s">
        <v>191</v>
      </c>
      <c r="G47" s="875" t="s">
        <v>191</v>
      </c>
      <c r="H47" s="1478"/>
      <c r="I47" s="875" t="s">
        <v>10574</v>
      </c>
      <c r="J47" s="875" t="s">
        <v>16450</v>
      </c>
      <c r="K47" s="876" t="s">
        <v>15609</v>
      </c>
      <c r="L47" s="875" t="s">
        <v>16752</v>
      </c>
      <c r="M47" s="2922" t="s">
        <v>16615</v>
      </c>
      <c r="N47" s="876" t="s">
        <v>16730</v>
      </c>
      <c r="O47" s="876" t="s">
        <v>16727</v>
      </c>
      <c r="P47" s="1805" t="s">
        <v>17321</v>
      </c>
      <c r="Q47" s="875" t="s">
        <v>16611</v>
      </c>
      <c r="R47" s="875">
        <f>IF(MID(RIGHT(S47,8),1,1)="M",2021,IF(MID(RIGHT(S47,8),1,1)="N",2022,IF(MID(RIGHT(S47,8),1,1)="P",2023,IF(MID(RIGHT(S47,8),1,1)="R",2024,IF(MID(RIGHT(S47,8),1,1)="S",1995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2023</v>
      </c>
      <c r="S47" s="875" t="s">
        <v>16612</v>
      </c>
      <c r="T47" s="875">
        <v>2095</v>
      </c>
      <c r="U47" s="878">
        <v>45663</v>
      </c>
      <c r="V47" s="878">
        <v>45691</v>
      </c>
      <c r="W47" s="879">
        <v>1550</v>
      </c>
      <c r="X47" s="880">
        <v>2050</v>
      </c>
    </row>
    <row r="48" spans="1:24" ht="26.25" customHeight="1">
      <c r="A48" s="1759"/>
      <c r="B48" s="1755"/>
      <c r="C48" s="320" t="s">
        <v>15239</v>
      </c>
      <c r="D48" s="1755"/>
      <c r="E48" s="1755"/>
      <c r="F48" s="1755"/>
      <c r="G48" s="1755"/>
      <c r="H48" s="1755"/>
      <c r="I48" s="1755" t="s">
        <v>3598</v>
      </c>
      <c r="J48" s="412" t="s">
        <v>16477</v>
      </c>
      <c r="K48" s="884" t="s">
        <v>211</v>
      </c>
      <c r="L48" s="427" t="s">
        <v>3603</v>
      </c>
      <c r="M48" s="2923"/>
      <c r="N48" s="73" t="s">
        <v>2435</v>
      </c>
      <c r="O48" s="882"/>
      <c r="P48" s="1760"/>
      <c r="Q48" s="882" t="s">
        <v>16613</v>
      </c>
      <c r="R48" s="882">
        <f>IF(MID(RIGHT(S48,8),1,1)="M",2021,IF(MID(RIGHT(S48,8),1,1)="N",2022,IF(MID(RIGHT(S48,8),1,1)="P",2023,IF(MID(RIGHT(S48,8),1,1)="R",2024,IF(MID(RIGHT(S48,8),1,1)="S",1995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2024</v>
      </c>
      <c r="S48" s="882" t="s">
        <v>16614</v>
      </c>
      <c r="T48" s="882">
        <v>2030</v>
      </c>
      <c r="U48" s="891">
        <v>45664</v>
      </c>
      <c r="V48" s="1761">
        <v>45698</v>
      </c>
      <c r="W48" s="1762"/>
      <c r="X48" s="1763" t="s">
        <v>15091</v>
      </c>
    </row>
    <row r="49" spans="1:24" ht="26.25" customHeight="1">
      <c r="A49" s="881"/>
      <c r="B49" s="882"/>
      <c r="C49" s="882" t="s">
        <v>12775</v>
      </c>
      <c r="D49" s="882" t="s">
        <v>16480</v>
      </c>
      <c r="E49" s="882"/>
      <c r="F49" s="882"/>
      <c r="G49" s="882"/>
      <c r="H49" s="882"/>
      <c r="I49" s="882"/>
      <c r="J49" s="882"/>
      <c r="K49" s="889" t="s">
        <v>16509</v>
      </c>
      <c r="L49" s="882"/>
      <c r="M49" s="882"/>
      <c r="N49" s="73" t="s">
        <v>16583</v>
      </c>
      <c r="O49" s="882" t="s">
        <v>15120</v>
      </c>
      <c r="P49" s="882"/>
      <c r="Q49" s="882"/>
      <c r="R49" s="882"/>
      <c r="S49" s="882"/>
      <c r="T49" s="882"/>
      <c r="U49" s="891">
        <v>45665</v>
      </c>
      <c r="V49" s="891">
        <v>45714</v>
      </c>
      <c r="W49" s="911"/>
      <c r="X49" s="888"/>
    </row>
    <row r="50" spans="1:24" ht="26.25" customHeight="1">
      <c r="A50" s="881"/>
      <c r="B50" s="882"/>
      <c r="C50" s="882" t="s">
        <v>12778</v>
      </c>
      <c r="D50" s="882" t="s">
        <v>16480</v>
      </c>
      <c r="E50" s="882"/>
      <c r="F50" s="882"/>
      <c r="G50" s="882"/>
      <c r="H50" s="882"/>
      <c r="I50" s="882"/>
      <c r="J50" s="425" t="s">
        <v>16517</v>
      </c>
      <c r="K50" s="889" t="s">
        <v>16498</v>
      </c>
      <c r="L50" s="882"/>
      <c r="M50" s="882"/>
      <c r="N50" s="73" t="s">
        <v>16634</v>
      </c>
      <c r="O50" s="882" t="s">
        <v>16631</v>
      </c>
      <c r="P50" s="882"/>
      <c r="Q50" s="882"/>
      <c r="R50" s="882"/>
      <c r="S50" s="882"/>
      <c r="T50" s="882"/>
      <c r="U50" s="885">
        <v>45666</v>
      </c>
      <c r="V50" s="885">
        <v>45715</v>
      </c>
      <c r="W50" s="911"/>
      <c r="X50" s="888" t="s">
        <v>16802</v>
      </c>
    </row>
    <row r="51" spans="1:24" ht="26.25" customHeight="1">
      <c r="A51" s="881"/>
      <c r="B51" s="882"/>
      <c r="C51" s="882" t="s">
        <v>13047</v>
      </c>
      <c r="D51" s="882" t="s">
        <v>191</v>
      </c>
      <c r="E51" s="882"/>
      <c r="F51" s="882"/>
      <c r="G51" s="882"/>
      <c r="H51" s="882"/>
      <c r="I51" s="882"/>
      <c r="J51" s="882"/>
      <c r="K51" s="890"/>
      <c r="L51" s="882"/>
      <c r="M51" s="882"/>
      <c r="N51" s="882"/>
      <c r="O51" s="882"/>
      <c r="P51" s="882"/>
      <c r="Q51" s="882"/>
      <c r="R51" s="882"/>
      <c r="S51" s="883" t="s">
        <v>189</v>
      </c>
      <c r="T51" s="883">
        <v>3750</v>
      </c>
      <c r="U51" s="885"/>
      <c r="V51" s="891"/>
      <c r="W51" s="887"/>
      <c r="X51" s="888" t="s">
        <v>16801</v>
      </c>
    </row>
    <row r="52" spans="1:24" ht="26.25" customHeight="1">
      <c r="A52" s="881"/>
      <c r="B52" s="882"/>
      <c r="C52" s="882" t="s">
        <v>10098</v>
      </c>
      <c r="D52" s="882" t="s">
        <v>191</v>
      </c>
      <c r="E52" s="882"/>
      <c r="F52" s="882"/>
      <c r="G52" s="882"/>
      <c r="H52" s="882"/>
      <c r="I52" s="882"/>
      <c r="J52" s="882"/>
      <c r="K52" s="890"/>
      <c r="L52" s="882"/>
      <c r="M52" s="2559" t="s">
        <v>10944</v>
      </c>
      <c r="N52" s="2560"/>
      <c r="O52" s="2560"/>
      <c r="P52" s="2561"/>
      <c r="Q52" s="882"/>
      <c r="R52" s="882"/>
      <c r="S52" s="883" t="s">
        <v>2472</v>
      </c>
      <c r="T52" s="883">
        <f>SUM(T47:T51)</f>
        <v>7875</v>
      </c>
      <c r="U52" s="891"/>
      <c r="V52" s="891"/>
      <c r="W52" s="887"/>
      <c r="X52" s="888" t="s">
        <v>16968</v>
      </c>
    </row>
    <row r="53" spans="1:24" ht="26.25" customHeight="1" thickBot="1">
      <c r="A53" s="892"/>
      <c r="B53" s="893"/>
      <c r="C53" s="893" t="s">
        <v>10099</v>
      </c>
      <c r="D53" s="893" t="s">
        <v>16618</v>
      </c>
      <c r="E53" s="893"/>
      <c r="F53" s="893"/>
      <c r="G53" s="893"/>
      <c r="H53" s="893"/>
      <c r="I53" s="893"/>
      <c r="J53" s="893"/>
      <c r="K53" s="611" t="s">
        <v>16479</v>
      </c>
      <c r="L53" s="893"/>
      <c r="M53" s="893"/>
      <c r="N53" s="894"/>
      <c r="O53" s="894"/>
      <c r="P53" s="895"/>
      <c r="Q53" s="893"/>
      <c r="R53" s="893"/>
      <c r="S53" s="896"/>
      <c r="T53" s="896"/>
      <c r="U53" s="897"/>
      <c r="V53" s="898"/>
      <c r="W53" s="899"/>
      <c r="X53" s="900"/>
    </row>
    <row r="54" spans="1:24" ht="26.25" customHeight="1">
      <c r="A54" s="874" t="s">
        <v>188</v>
      </c>
      <c r="B54" s="875" t="s">
        <v>10047</v>
      </c>
      <c r="C54" s="875" t="s">
        <v>15059</v>
      </c>
      <c r="D54" s="875" t="s">
        <v>190</v>
      </c>
      <c r="E54" s="875" t="s">
        <v>16618</v>
      </c>
      <c r="F54" s="875" t="s">
        <v>191</v>
      </c>
      <c r="G54" s="875" t="s">
        <v>191</v>
      </c>
      <c r="H54" s="1478"/>
      <c r="I54" s="875" t="s">
        <v>10574</v>
      </c>
      <c r="J54" s="875" t="s">
        <v>16450</v>
      </c>
      <c r="K54" s="876" t="s">
        <v>15609</v>
      </c>
      <c r="L54" s="875" t="s">
        <v>16731</v>
      </c>
      <c r="M54" s="2089" t="s">
        <v>16617</v>
      </c>
      <c r="N54" s="876" t="s">
        <v>16728</v>
      </c>
      <c r="O54" s="876" t="s">
        <v>16729</v>
      </c>
      <c r="P54" s="1805" t="s">
        <v>17321</v>
      </c>
      <c r="Q54" s="875" t="s">
        <v>375</v>
      </c>
      <c r="R54" s="875">
        <f>IF(MID(RIGHT(S54,8),1,1)="M",2021,IF(MID(RIGHT(S54,8),1,1)="N",2022,IF(MID(RIGHT(S54,8),1,1)="P",2023,IF(MID(RIGHT(S54,8),1,1)="R",2024,IF(MID(RIGHT(S54,8),1,1)="S",1995,IF(MID(RIGHT(S54,8),1,1)="T",1996,IF(MID(RIGHT(S54,8),1,1)="V",1997,IF(MID(RIGHT(S54,8),1,1)="W",1998,IF(MID(RIGHT(S54,8),1,1)="X",1999,IF(MID(RIGHT(S54,8),1,1)="Y",2000,IF(MID(RIGHT(S54,8),1,1)="1",2001,IF(MID(RIGHT(S54,8),1,1)="2",2002,IF(MID(RIGHT(S54,8),1,1)="3",2003,IF(MID(RIGHT(S54,8),1,1)="4",2004,IF(MID(RIGHT(S54,8),1,1)="5",2005,IF(MID(RIGHT(S54,8),1,1)="6",2006,IF(MID(RIGHT(S54,8),1,1)="7",2007,IF(MID(RIGHT(S54,8),1,1)="8",2008,IF(MID(RIGHT(S54,8),1,1)="9",2009,IF(MID(RIGHT(S54,8),1,1)="A",2010,IF(MID(RIGHT(S54,8),1,1)="B",2011,IF(MID(RIGHT(S54,8),1,1)="C",2012,IF(MID(RIGHT(S54,8),1,1)="D",2013,IF(MID(RIGHT(S54,8),1,1)="E",2014,IF(MID(RIGHT(S54,8),1,1)="F",2015,IF(MID(RIGHT(S54,8),1,1)="G",2016,IF(MID(RIGHT(S54,8),1,1)="H",2017,IF(MID(RIGHT(S54,8),1,1)="J",2018,IF(MID(RIGHT(S54,8),1,1)="K",2019,IF(MID(RIGHT(S54,8),1,1)="L",2020,""))))))))))))))))))))))))))))))</f>
        <v>2021</v>
      </c>
      <c r="S54" s="875" t="s">
        <v>16616</v>
      </c>
      <c r="T54" s="875">
        <v>1530</v>
      </c>
      <c r="U54" s="878">
        <v>45663</v>
      </c>
      <c r="V54" s="878">
        <v>45691</v>
      </c>
      <c r="W54" s="879">
        <v>1550</v>
      </c>
      <c r="X54" s="880">
        <v>2050</v>
      </c>
    </row>
    <row r="55" spans="1:24" ht="26.25" customHeight="1">
      <c r="A55" s="1759"/>
      <c r="B55" s="1755"/>
      <c r="C55" s="320" t="s">
        <v>15239</v>
      </c>
      <c r="D55" s="1755"/>
      <c r="E55" s="1755"/>
      <c r="F55" s="1755"/>
      <c r="G55" s="1755"/>
      <c r="H55" s="1755"/>
      <c r="I55" s="1755" t="s">
        <v>3598</v>
      </c>
      <c r="J55" s="412" t="s">
        <v>16478</v>
      </c>
      <c r="K55" s="884" t="s">
        <v>211</v>
      </c>
      <c r="L55" s="427" t="s">
        <v>3603</v>
      </c>
      <c r="M55" s="3065" t="s">
        <v>16610</v>
      </c>
      <c r="N55" s="73" t="s">
        <v>2435</v>
      </c>
      <c r="O55" s="882"/>
      <c r="P55" s="1760"/>
      <c r="Q55" s="882" t="s">
        <v>375</v>
      </c>
      <c r="R55" s="882">
        <f>IF(MID(RIGHT(S55,8),1,1)="M",2021,IF(MID(RIGHT(S55,8),1,1)="N",2022,IF(MID(RIGHT(S55,8),1,1)="P",2023,IF(MID(RIGHT(S55,8),1,1)="R",2024,IF(MID(RIGHT(S55,8),1,1)="S",1995,IF(MID(RIGHT(S55,8),1,1)="T",1996,IF(MID(RIGHT(S55,8),1,1)="V",1997,IF(MID(RIGHT(S55,8),1,1)="W",1998,IF(MID(RIGHT(S55,8),1,1)="X",1999,IF(MID(RIGHT(S55,8),1,1)="Y",2000,IF(MID(RIGHT(S55,8),1,1)="1",2001,IF(MID(RIGHT(S55,8),1,1)="2",2002,IF(MID(RIGHT(S55,8),1,1)="3",2003,IF(MID(RIGHT(S55,8),1,1)="4",2004,IF(MID(RIGHT(S55,8),1,1)="5",2005,IF(MID(RIGHT(S55,8),1,1)="6",2006,IF(MID(RIGHT(S55,8),1,1)="7",2007,IF(MID(RIGHT(S55,8),1,1)="8",2008,IF(MID(RIGHT(S55,8),1,1)="9",2009,IF(MID(RIGHT(S55,8),1,1)="A",2010,IF(MID(RIGHT(S55,8),1,1)="B",2011,IF(MID(RIGHT(S55,8),1,1)="C",2012,IF(MID(RIGHT(S55,8),1,1)="D",2013,IF(MID(RIGHT(S55,8),1,1)="E",2014,IF(MID(RIGHT(S55,8),1,1)="F",2015,IF(MID(RIGHT(S55,8),1,1)="G",2016,IF(MID(RIGHT(S55,8),1,1)="H",2017,IF(MID(RIGHT(S55,8),1,1)="J",2018,IF(MID(RIGHT(S55,8),1,1)="K",2019,IF(MID(RIGHT(S55,8),1,1)="L",2020,""))))))))))))))))))))))))))))))</f>
        <v>2011</v>
      </c>
      <c r="S55" s="882" t="s">
        <v>16608</v>
      </c>
      <c r="T55" s="882">
        <v>1515</v>
      </c>
      <c r="U55" s="891">
        <v>45664</v>
      </c>
      <c r="V55" s="1761">
        <v>45698</v>
      </c>
      <c r="W55" s="1762"/>
      <c r="X55" s="1763" t="s">
        <v>15091</v>
      </c>
    </row>
    <row r="56" spans="1:24" ht="26.25" customHeight="1">
      <c r="A56" s="881"/>
      <c r="B56" s="882"/>
      <c r="C56" s="882" t="s">
        <v>12775</v>
      </c>
      <c r="D56" s="882" t="s">
        <v>16480</v>
      </c>
      <c r="E56" s="882"/>
      <c r="F56" s="882"/>
      <c r="G56" s="882"/>
      <c r="H56" s="882"/>
      <c r="I56" s="882"/>
      <c r="J56" s="882"/>
      <c r="K56" s="889" t="s">
        <v>16509</v>
      </c>
      <c r="L56" s="882"/>
      <c r="M56" s="2924"/>
      <c r="N56" s="73" t="s">
        <v>3552</v>
      </c>
      <c r="O56" s="882" t="s">
        <v>15120</v>
      </c>
      <c r="P56" s="882"/>
      <c r="Q56" s="882" t="s">
        <v>375</v>
      </c>
      <c r="R56" s="882">
        <f>IF(MID(RIGHT(S56,8),1,1)="M",2021,IF(MID(RIGHT(S56,8),1,1)="N",2022,IF(MID(RIGHT(S56,8),1,1)="P",2023,IF(MID(RIGHT(S56,8),1,1)="R",2024,IF(MID(RIGHT(S56,8),1,1)="S",1995,IF(MID(RIGHT(S56,8),1,1)="T",1996,IF(MID(RIGHT(S56,8),1,1)="V",1997,IF(MID(RIGHT(S56,8),1,1)="W",1998,IF(MID(RIGHT(S56,8),1,1)="X",1999,IF(MID(RIGHT(S56,8),1,1)="Y",2000,IF(MID(RIGHT(S56,8),1,1)="1",2001,IF(MID(RIGHT(S56,8),1,1)="2",2002,IF(MID(RIGHT(S56,8),1,1)="3",2003,IF(MID(RIGHT(S56,8),1,1)="4",2004,IF(MID(RIGHT(S56,8),1,1)="5",2005,IF(MID(RIGHT(S56,8),1,1)="6",2006,IF(MID(RIGHT(S56,8),1,1)="7",2007,IF(MID(RIGHT(S56,8),1,1)="8",2008,IF(MID(RIGHT(S56,8),1,1)="9",2009,IF(MID(RIGHT(S56,8),1,1)="A",2010,IF(MID(RIGHT(S56,8),1,1)="B",2011,IF(MID(RIGHT(S56,8),1,1)="C",2012,IF(MID(RIGHT(S56,8),1,1)="D",2013,IF(MID(RIGHT(S56,8),1,1)="E",2014,IF(MID(RIGHT(S56,8),1,1)="F",2015,IF(MID(RIGHT(S56,8),1,1)="G",2016,IF(MID(RIGHT(S56,8),1,1)="H",2017,IF(MID(RIGHT(S56,8),1,1)="J",2018,IF(MID(RIGHT(S56,8),1,1)="K",2019,IF(MID(RIGHT(S56,8),1,1)="L",2020,""))))))))))))))))))))))))))))))</f>
        <v>2021</v>
      </c>
      <c r="S56" s="882" t="s">
        <v>16609</v>
      </c>
      <c r="T56" s="882">
        <v>1530</v>
      </c>
      <c r="U56" s="891">
        <v>45665</v>
      </c>
      <c r="V56" s="891">
        <v>45714</v>
      </c>
      <c r="W56" s="911"/>
      <c r="X56" s="888"/>
    </row>
    <row r="57" spans="1:24" ht="26.25" customHeight="1">
      <c r="A57" s="881"/>
      <c r="B57" s="882"/>
      <c r="C57" s="882" t="s">
        <v>12778</v>
      </c>
      <c r="D57" s="882" t="s">
        <v>16480</v>
      </c>
      <c r="E57" s="882"/>
      <c r="F57" s="882"/>
      <c r="G57" s="882"/>
      <c r="H57" s="882"/>
      <c r="I57" s="882"/>
      <c r="J57" s="425" t="s">
        <v>16517</v>
      </c>
      <c r="K57" s="889" t="s">
        <v>8972</v>
      </c>
      <c r="L57" s="882"/>
      <c r="M57" s="882"/>
      <c r="N57" s="73" t="s">
        <v>15731</v>
      </c>
      <c r="O57" s="882" t="s">
        <v>16632</v>
      </c>
      <c r="P57" s="882"/>
      <c r="Q57" s="882"/>
      <c r="R57" s="882"/>
      <c r="S57" s="882"/>
      <c r="T57" s="882"/>
      <c r="U57" s="885">
        <v>45666</v>
      </c>
      <c r="V57" s="885">
        <v>45715</v>
      </c>
      <c r="W57" s="911"/>
      <c r="X57" s="888" t="s">
        <v>16803</v>
      </c>
    </row>
    <row r="58" spans="1:24" ht="26.25" customHeight="1">
      <c r="A58" s="881"/>
      <c r="B58" s="882"/>
      <c r="C58" s="882" t="s">
        <v>13047</v>
      </c>
      <c r="D58" s="882" t="s">
        <v>191</v>
      </c>
      <c r="E58" s="882"/>
      <c r="F58" s="882"/>
      <c r="G58" s="882"/>
      <c r="H58" s="882"/>
      <c r="I58" s="882"/>
      <c r="J58" s="882"/>
      <c r="K58" s="890"/>
      <c r="L58" s="882"/>
      <c r="M58" s="882"/>
      <c r="N58" s="882"/>
      <c r="O58" s="882"/>
      <c r="P58" s="882"/>
      <c r="Q58" s="882"/>
      <c r="R58" s="882"/>
      <c r="S58" s="883" t="s">
        <v>189</v>
      </c>
      <c r="T58" s="883">
        <v>3750</v>
      </c>
      <c r="U58" s="885"/>
      <c r="V58" s="891"/>
      <c r="W58" s="887"/>
      <c r="X58" s="888" t="s">
        <v>16800</v>
      </c>
    </row>
    <row r="59" spans="1:24" ht="26.25" customHeight="1">
      <c r="A59" s="881"/>
      <c r="B59" s="882"/>
      <c r="C59" s="882" t="s">
        <v>10098</v>
      </c>
      <c r="D59" s="882" t="s">
        <v>191</v>
      </c>
      <c r="E59" s="882"/>
      <c r="F59" s="882"/>
      <c r="G59" s="882"/>
      <c r="H59" s="882"/>
      <c r="I59" s="882"/>
      <c r="J59" s="882"/>
      <c r="K59" s="890"/>
      <c r="L59" s="882"/>
      <c r="M59" s="2559" t="s">
        <v>8709</v>
      </c>
      <c r="N59" s="2560"/>
      <c r="O59" s="2560"/>
      <c r="P59" s="2561"/>
      <c r="Q59" s="882"/>
      <c r="R59" s="882"/>
      <c r="S59" s="883" t="s">
        <v>2472</v>
      </c>
      <c r="T59" s="883">
        <f>SUM(T54:T58)</f>
        <v>8325</v>
      </c>
      <c r="U59" s="891"/>
      <c r="V59" s="891"/>
      <c r="W59" s="887"/>
      <c r="X59" s="888"/>
    </row>
    <row r="60" spans="1:24" ht="26.25" customHeight="1" thickBot="1">
      <c r="A60" s="892"/>
      <c r="B60" s="893"/>
      <c r="C60" s="893" t="s">
        <v>10099</v>
      </c>
      <c r="D60" s="893" t="s">
        <v>16618</v>
      </c>
      <c r="E60" s="893"/>
      <c r="F60" s="893"/>
      <c r="G60" s="893"/>
      <c r="H60" s="893"/>
      <c r="I60" s="893"/>
      <c r="J60" s="893"/>
      <c r="K60" s="611" t="s">
        <v>16479</v>
      </c>
      <c r="L60" s="893"/>
      <c r="M60" s="893"/>
      <c r="N60" s="894"/>
      <c r="O60" s="894"/>
      <c r="P60" s="895"/>
      <c r="Q60" s="893"/>
      <c r="R60" s="893"/>
      <c r="S60" s="896"/>
      <c r="T60" s="896"/>
      <c r="U60" s="897"/>
      <c r="V60" s="898"/>
      <c r="W60" s="899"/>
      <c r="X60" s="900"/>
    </row>
    <row r="62" spans="1:24" ht="26.25" customHeight="1" thickBot="1"/>
    <row r="63" spans="1:24" ht="26.25" customHeight="1">
      <c r="A63" s="1904" t="s">
        <v>188</v>
      </c>
      <c r="B63" s="1905" t="s">
        <v>15929</v>
      </c>
      <c r="C63" s="1905" t="s">
        <v>997</v>
      </c>
      <c r="D63" s="1905" t="s">
        <v>190</v>
      </c>
      <c r="E63" s="1905" t="s">
        <v>16703</v>
      </c>
      <c r="F63" s="1905" t="s">
        <v>191</v>
      </c>
      <c r="G63" s="1905" t="s">
        <v>191</v>
      </c>
      <c r="H63" s="2081"/>
      <c r="I63" s="1905" t="s">
        <v>11659</v>
      </c>
      <c r="J63" s="1906" t="s">
        <v>16665</v>
      </c>
      <c r="K63" s="1907" t="s">
        <v>16667</v>
      </c>
      <c r="L63" s="1909" t="s">
        <v>16742</v>
      </c>
      <c r="M63" s="1909" t="s">
        <v>16697</v>
      </c>
      <c r="N63" s="1905" t="s">
        <v>17353</v>
      </c>
      <c r="O63" s="1909" t="s">
        <v>16737</v>
      </c>
      <c r="P63" s="2088" t="s">
        <v>18479</v>
      </c>
      <c r="Q63" s="1905" t="s">
        <v>16683</v>
      </c>
      <c r="R63" s="1905">
        <f>IF(MID(RIGHT(S63,8),1,1)="M",2021,IF(MID(RIGHT(S63,8),1,1)="N",2022,IF(MID(RIGHT(S63,8),1,1)="P",2023,IF(MID(RIGHT(S63,8),1,1)="R",2024,IF(MID(RIGHT(S63,8),1,1)="S",1995,IF(MID(RIGHT(S63,8),1,1)="T",1996,IF(MID(RIGHT(S63,8),1,1)="V",1997,IF(MID(RIGHT(S63,8),1,1)="W",1998,IF(MID(RIGHT(S63,8),1,1)="X",1999,IF(MID(RIGHT(S63,8),1,1)="Y",2000,IF(MID(RIGHT(S63,8),1,1)="1",2001,IF(MID(RIGHT(S63,8),1,1)="2",2002,IF(MID(RIGHT(S63,8),1,1)="3",2003,IF(MID(RIGHT(S63,8),1,1)="4",2004,IF(MID(RIGHT(S63,8),1,1)="5",2005,IF(MID(RIGHT(S63,8),1,1)="6",2006,IF(MID(RIGHT(S63,8),1,1)="7",2007,IF(MID(RIGHT(S63,8),1,1)="8",2008,IF(MID(RIGHT(S63,8),1,1)="9",2009,IF(MID(RIGHT(S63,8),1,1)="A",2010,IF(MID(RIGHT(S63,8),1,1)="B",2011,IF(MID(RIGHT(S63,8),1,1)="C",2012,IF(MID(RIGHT(S63,8),1,1)="D",2013,IF(MID(RIGHT(S63,8),1,1)="E",2014,IF(MID(RIGHT(S63,8),1,1)="F",2015,IF(MID(RIGHT(S63,8),1,1)="G",2016,IF(MID(RIGHT(S63,8),1,1)="H",2017,IF(MID(RIGHT(S63,8),1,1)="J",2018,IF(MID(RIGHT(S63,8),1,1)="K",2019,IF(MID(RIGHT(S63,8),1,1)="L",2020,""))))))))))))))))))))))))))))))</f>
        <v>2013</v>
      </c>
      <c r="S63" s="1905" t="s">
        <v>16692</v>
      </c>
      <c r="T63" s="1905">
        <v>2365</v>
      </c>
      <c r="U63" s="2091">
        <v>45667</v>
      </c>
      <c r="V63" s="2091">
        <v>45742</v>
      </c>
      <c r="W63" s="2083">
        <v>5644</v>
      </c>
      <c r="X63" s="1912">
        <v>6250</v>
      </c>
    </row>
    <row r="64" spans="1:24" ht="26.25" customHeight="1">
      <c r="A64" s="1913"/>
      <c r="B64" s="1914"/>
      <c r="C64" s="320" t="s">
        <v>18126</v>
      </c>
      <c r="D64" s="1914"/>
      <c r="E64" s="1916"/>
      <c r="F64" s="1914"/>
      <c r="G64" s="1914"/>
      <c r="H64" s="1914"/>
      <c r="I64" s="1914" t="s">
        <v>2578</v>
      </c>
      <c r="J64" s="412" t="s">
        <v>16675</v>
      </c>
      <c r="K64" s="1917" t="s">
        <v>16673</v>
      </c>
      <c r="L64" s="425" t="s">
        <v>3603</v>
      </c>
      <c r="M64" s="1918" t="s">
        <v>16739</v>
      </c>
      <c r="N64" s="73" t="s">
        <v>7287</v>
      </c>
      <c r="O64" s="1918"/>
      <c r="P64" s="1918"/>
      <c r="Q64" s="1914" t="s">
        <v>16681</v>
      </c>
      <c r="R64" s="1914">
        <f>IF(MID(RIGHT(S64,8),1,1)="M",2021,IF(MID(RIGHT(S64,8),1,1)="N",2022,IF(MID(RIGHT(S64,8),1,1)="P",2023,IF(MID(RIGHT(S64,8),1,1)="R",2024,IF(MID(RIGHT(S64,8),1,1)="S",1995,IF(MID(RIGHT(S64,8),1,1)="T",1996,IF(MID(RIGHT(S64,8),1,1)="V",1997,IF(MID(RIGHT(S64,8),1,1)="W",1998,IF(MID(RIGHT(S64,8),1,1)="X",1999,IF(MID(RIGHT(S64,8),1,1)="Y",2000,IF(MID(RIGHT(S64,8),1,1)="1",2001,IF(MID(RIGHT(S64,8),1,1)="2",2002,IF(MID(RIGHT(S64,8),1,1)="3",2003,IF(MID(RIGHT(S64,8),1,1)="4",2004,IF(MID(RIGHT(S64,8),1,1)="5",2005,IF(MID(RIGHT(S64,8),1,1)="6",2006,IF(MID(RIGHT(S64,8),1,1)="7",2007,IF(MID(RIGHT(S64,8),1,1)="8",2008,IF(MID(RIGHT(S64,8),1,1)="9",2009,IF(MID(RIGHT(S64,8),1,1)="A",2010,IF(MID(RIGHT(S64,8),1,1)="B",2011,IF(MID(RIGHT(S64,8),1,1)="C",2012,IF(MID(RIGHT(S64,8),1,1)="D",2013,IF(MID(RIGHT(S64,8),1,1)="E",2014,IF(MID(RIGHT(S64,8),1,1)="F",2015,IF(MID(RIGHT(S64,8),1,1)="G",2016,IF(MID(RIGHT(S64,8),1,1)="H",2017,IF(MID(RIGHT(S64,8),1,1)="J",2018,IF(MID(RIGHT(S64,8),1,1)="K",2019,IF(MID(RIGHT(S64,8),1,1)="L",2020,""))))))))))))))))))))))))))))))</f>
        <v>2014</v>
      </c>
      <c r="S64" s="1919" t="s">
        <v>16690</v>
      </c>
      <c r="T64" s="1914">
        <v>1945</v>
      </c>
      <c r="U64" s="2093">
        <v>45668</v>
      </c>
      <c r="V64" s="2092">
        <v>45749</v>
      </c>
      <c r="W64" s="2084"/>
      <c r="X64" s="2085"/>
    </row>
    <row r="65" spans="1:24" ht="26.25" customHeight="1">
      <c r="A65" s="1913"/>
      <c r="B65" s="1914"/>
      <c r="C65" s="1914" t="s">
        <v>12776</v>
      </c>
      <c r="D65" s="1914" t="s">
        <v>16645</v>
      </c>
      <c r="E65" s="1914"/>
      <c r="F65" s="1914"/>
      <c r="G65" s="1914"/>
      <c r="H65" s="1914"/>
      <c r="I65" s="1914"/>
      <c r="J65" s="317" t="s">
        <v>16666</v>
      </c>
      <c r="K65" s="1925" t="s">
        <v>16668</v>
      </c>
      <c r="L65" s="1918"/>
      <c r="M65" s="1918" t="s">
        <v>16740</v>
      </c>
      <c r="N65" s="73" t="s">
        <v>3907</v>
      </c>
      <c r="O65" s="1918"/>
      <c r="P65" s="1918"/>
      <c r="Q65" s="1914" t="s">
        <v>16682</v>
      </c>
      <c r="R65" s="1914">
        <f>IF(MID(RIGHT(S65,8),1,1)="M",2021,IF(MID(RIGHT(S65,8),1,1)="N",2022,IF(MID(RIGHT(S65,8),1,1)="P",2023,IF(MID(RIGHT(S65,8),1,1)="R",2024,IF(MID(RIGHT(S65,8),1,1)="S",1995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>2014</v>
      </c>
      <c r="S65" s="1919" t="s">
        <v>16691</v>
      </c>
      <c r="T65" s="1914">
        <v>2200</v>
      </c>
      <c r="U65" s="2092"/>
      <c r="V65" s="2092">
        <v>45750</v>
      </c>
      <c r="W65" s="2084"/>
      <c r="X65" s="2085"/>
    </row>
    <row r="66" spans="1:24" ht="26.25" customHeight="1">
      <c r="A66" s="1913"/>
      <c r="B66" s="1914"/>
      <c r="C66" s="1941" t="s">
        <v>12777</v>
      </c>
      <c r="D66" s="1914" t="s">
        <v>16645</v>
      </c>
      <c r="E66" s="1914"/>
      <c r="F66" s="1914"/>
      <c r="G66" s="1914"/>
      <c r="H66" s="1914"/>
      <c r="I66" s="1914"/>
      <c r="J66" s="1941"/>
      <c r="K66" s="1925" t="s">
        <v>1772</v>
      </c>
      <c r="L66" s="1918"/>
      <c r="M66" s="1918" t="s">
        <v>16689</v>
      </c>
      <c r="N66" s="73" t="s">
        <v>12674</v>
      </c>
      <c r="O66" s="1918"/>
      <c r="P66" s="1918"/>
      <c r="Q66" s="1914" t="s">
        <v>16680</v>
      </c>
      <c r="R66" s="1914">
        <f>IF(MID(RIGHT(S66,8),1,1)="M",2021,IF(MID(RIGHT(S66,8),1,1)="N",2022,IF(MID(RIGHT(S66,8),1,1)="P",2023,IF(MID(RIGHT(S66,8),1,1)="R",2024,IF(MID(RIGHT(S66,8),1,1)="S",1995,IF(MID(RIGHT(S66,8),1,1)="T",1996,IF(MID(RIGHT(S66,8),1,1)="V",1997,IF(MID(RIGHT(S66,8),1,1)="W",1998,IF(MID(RIGHT(S66,8),1,1)="X",1999,IF(MID(RIGHT(S66,8),1,1)="Y",2000,IF(MID(RIGHT(S66,8),1,1)="1",2001,IF(MID(RIGHT(S66,8),1,1)="2",2002,IF(MID(RIGHT(S66,8),1,1)="3",2003,IF(MID(RIGHT(S66,8),1,1)="4",2004,IF(MID(RIGHT(S66,8),1,1)="5",2005,IF(MID(RIGHT(S66,8),1,1)="6",2006,IF(MID(RIGHT(S66,8),1,1)="7",2007,IF(MID(RIGHT(S66,8),1,1)="8",2008,IF(MID(RIGHT(S66,8),1,1)="9",2009,IF(MID(RIGHT(S66,8),1,1)="A",2010,IF(MID(RIGHT(S66,8),1,1)="B",2011,IF(MID(RIGHT(S66,8),1,1)="C",2012,IF(MID(RIGHT(S66,8),1,1)="D",2013,IF(MID(RIGHT(S66,8),1,1)="E",2014,IF(MID(RIGHT(S66,8),1,1)="F",2015,IF(MID(RIGHT(S66,8),1,1)="G",2016,IF(MID(RIGHT(S66,8),1,1)="H",2017,IF(MID(RIGHT(S66,8),1,1)="J",2018,IF(MID(RIGHT(S66,8),1,1)="K",2019,IF(MID(RIGHT(S66,8),1,1)="L",2020,""))))))))))))))))))))))))))))))</f>
        <v>2014</v>
      </c>
      <c r="S66" s="1919" t="s">
        <v>16741</v>
      </c>
      <c r="T66" s="2090">
        <v>1805</v>
      </c>
      <c r="U66" s="2092"/>
      <c r="V66" s="2092">
        <v>45751</v>
      </c>
      <c r="W66" s="2084"/>
      <c r="X66" s="2085"/>
    </row>
    <row r="67" spans="1:24" ht="26.25" customHeight="1">
      <c r="A67" s="1913"/>
      <c r="B67" s="1914"/>
      <c r="C67" s="1914" t="s">
        <v>16671</v>
      </c>
      <c r="D67" s="1914" t="s">
        <v>191</v>
      </c>
      <c r="E67" s="1914"/>
      <c r="F67" s="1914"/>
      <c r="G67" s="1914"/>
      <c r="H67" s="1914"/>
      <c r="I67" s="1914"/>
      <c r="J67" s="2180" t="s">
        <v>17123</v>
      </c>
      <c r="K67" s="1925"/>
      <c r="L67" s="1918"/>
      <c r="M67" s="1918"/>
      <c r="N67" s="1914"/>
      <c r="O67" s="1918"/>
      <c r="P67" s="1918"/>
      <c r="Q67" s="1914"/>
      <c r="R67" s="1914"/>
      <c r="S67" s="2022" t="s">
        <v>189</v>
      </c>
      <c r="T67" s="1916">
        <v>3720</v>
      </c>
      <c r="U67" s="2092"/>
      <c r="V67" s="2093">
        <v>45757</v>
      </c>
      <c r="W67" s="2084"/>
      <c r="X67" s="2085"/>
    </row>
    <row r="68" spans="1:24" ht="26.25" customHeight="1">
      <c r="A68" s="1913"/>
      <c r="B68" s="1914"/>
      <c r="C68" s="1914" t="s">
        <v>16672</v>
      </c>
      <c r="D68" s="1914" t="s">
        <v>191</v>
      </c>
      <c r="E68" s="1914"/>
      <c r="F68" s="1914"/>
      <c r="G68" s="1914"/>
      <c r="H68" s="1914"/>
      <c r="I68" s="1914"/>
      <c r="J68" s="2180" t="s">
        <v>17124</v>
      </c>
      <c r="K68" s="1925"/>
      <c r="L68" s="1918"/>
      <c r="M68" s="2559" t="s">
        <v>9468</v>
      </c>
      <c r="N68" s="2560"/>
      <c r="O68" s="2560"/>
      <c r="P68" s="2561"/>
      <c r="Q68" s="1914"/>
      <c r="R68" s="1914"/>
      <c r="S68" s="1916" t="s">
        <v>2472</v>
      </c>
      <c r="T68" s="1916">
        <f>SUM(T63:T67)</f>
        <v>12035</v>
      </c>
      <c r="U68" s="2092"/>
      <c r="V68" s="2092"/>
      <c r="W68" s="2084"/>
      <c r="X68" s="2085"/>
    </row>
    <row r="69" spans="1:24" ht="26.25" customHeight="1" thickBot="1">
      <c r="A69" s="1930"/>
      <c r="B69" s="1931"/>
      <c r="C69" s="1931" t="s">
        <v>10003</v>
      </c>
      <c r="D69" s="1931" t="s">
        <v>4036</v>
      </c>
      <c r="E69" s="1931"/>
      <c r="F69" s="1931"/>
      <c r="G69" s="1931"/>
      <c r="H69" s="1931"/>
      <c r="I69" s="1931"/>
      <c r="J69" s="1931"/>
      <c r="K69" s="611" t="s">
        <v>16670</v>
      </c>
      <c r="L69" s="1933"/>
      <c r="M69" s="1933"/>
      <c r="N69" s="1931"/>
      <c r="O69" s="1933"/>
      <c r="P69" s="1933"/>
      <c r="Q69" s="1931"/>
      <c r="R69" s="1934"/>
      <c r="S69" s="1934"/>
      <c r="T69" s="1934"/>
      <c r="U69" s="1935"/>
      <c r="V69" s="1936"/>
      <c r="W69" s="2086"/>
      <c r="X69" s="2087"/>
    </row>
    <row r="71" spans="1:24" ht="26.25" customHeight="1" thickBot="1"/>
    <row r="72" spans="1:24" ht="26.25" customHeight="1">
      <c r="A72" s="1348" t="s">
        <v>188</v>
      </c>
      <c r="B72" s="1349" t="s">
        <v>10047</v>
      </c>
      <c r="C72" s="1349" t="s">
        <v>123</v>
      </c>
      <c r="D72" s="1349" t="s">
        <v>198</v>
      </c>
      <c r="E72" s="1349" t="s">
        <v>16723</v>
      </c>
      <c r="F72" s="1349" t="s">
        <v>16723</v>
      </c>
      <c r="G72" s="1349" t="s">
        <v>191</v>
      </c>
      <c r="H72" s="1349" t="s">
        <v>16723</v>
      </c>
      <c r="I72" s="1349" t="s">
        <v>16521</v>
      </c>
      <c r="J72" s="1349" t="s">
        <v>16546</v>
      </c>
      <c r="K72" s="1350" t="s">
        <v>10103</v>
      </c>
      <c r="L72" s="1349" t="s">
        <v>16738</v>
      </c>
      <c r="M72" s="2895" t="s">
        <v>16706</v>
      </c>
      <c r="N72" s="1350" t="s">
        <v>16664</v>
      </c>
      <c r="O72" s="1350">
        <v>754518</v>
      </c>
      <c r="P72" s="1351" t="s">
        <v>17719</v>
      </c>
      <c r="Q72" s="1349" t="s">
        <v>3291</v>
      </c>
      <c r="R72" s="1349">
        <f>IF(MID(RIGHT(S72,8),1,1)="M",2021,IF(MID(RIGHT(S72,8),1,1)="N",2022,IF(MID(RIGHT(S72,8),1,1)="P",2023,IF(MID(RIGHT(S72,8),1,1)="R",2024,IF(MID(RIGHT(S72,8),1,1)="S",1995,IF(MID(RIGHT(S72,8),1,1)="T",1996,IF(MID(RIGHT(S72,8),1,1)="V",1997,IF(MID(RIGHT(S72,8),1,1)="W",1998,IF(MID(RIGHT(S72,8),1,1)="X",1999,IF(MID(RIGHT(S72,8),1,1)="Y",2000,IF(MID(RIGHT(S72,8),1,1)="1",2001,IF(MID(RIGHT(S72,8),1,1)="2",2002,IF(MID(RIGHT(S72,8),1,1)="3",2003,IF(MID(RIGHT(S72,8),1,1)="4",2004,IF(MID(RIGHT(S72,8),1,1)="5",2005,IF(MID(RIGHT(S72,8),1,1)="6",2006,IF(MID(RIGHT(S72,8),1,1)="7",2007,IF(MID(RIGHT(S72,8),1,1)="8",2008,IF(MID(RIGHT(S72,8),1,1)="9",2009,IF(MID(RIGHT(S72,8),1,1)="A",2010,IF(MID(RIGHT(S72,8),1,1)="B",2011,IF(MID(RIGHT(S72,8),1,1)="C",2012,IF(MID(RIGHT(S72,8),1,1)="D",2013,IF(MID(RIGHT(S72,8),1,1)="E",2014,IF(MID(RIGHT(S72,8),1,1)="F",2015,IF(MID(RIGHT(S72,8),1,1)="G",2016,IF(MID(RIGHT(S72,8),1,1)="H",2017,IF(MID(RIGHT(S72,8),1,1)="J",2018,IF(MID(RIGHT(S72,8),1,1)="K",2019,IF(MID(RIGHT(S72,8),1,1)="L",2020,""))))))))))))))))))))))))))))))</f>
        <v>2016</v>
      </c>
      <c r="S72" s="1349" t="s">
        <v>16524</v>
      </c>
      <c r="T72" s="1349">
        <v>1460</v>
      </c>
      <c r="U72" s="1580">
        <v>45660</v>
      </c>
      <c r="V72" s="1580">
        <v>45713</v>
      </c>
      <c r="W72" s="1353">
        <v>50</v>
      </c>
      <c r="X72" s="1549">
        <v>1880</v>
      </c>
    </row>
    <row r="73" spans="1:24" ht="26.25" customHeight="1">
      <c r="A73" s="1355"/>
      <c r="B73" s="208"/>
      <c r="C73" s="320" t="s">
        <v>13513</v>
      </c>
      <c r="D73" s="208"/>
      <c r="E73" s="208"/>
      <c r="F73" s="208"/>
      <c r="G73" s="208"/>
      <c r="H73" s="208"/>
      <c r="I73" s="208" t="s">
        <v>194</v>
      </c>
      <c r="J73" s="412" t="s">
        <v>16522</v>
      </c>
      <c r="K73" s="215" t="s">
        <v>16523</v>
      </c>
      <c r="L73" s="425" t="s">
        <v>3359</v>
      </c>
      <c r="M73" s="2896"/>
      <c r="N73" s="73" t="s">
        <v>14703</v>
      </c>
      <c r="O73" s="209" t="s">
        <v>16820</v>
      </c>
      <c r="P73" s="2082" t="s">
        <v>16685</v>
      </c>
      <c r="Q73" s="208" t="s">
        <v>523</v>
      </c>
      <c r="R73" s="208">
        <f>IF(MID(RIGHT(S73,8),1,1)="M",2021,IF(MID(RIGHT(S73,8),1,1)="N",2022,IF(MID(RIGHT(S73,8),1,1)="P",2023,IF(MID(RIGHT(S73,8),1,1)="R",2024,IF(MID(RIGHT(S73,8),1,1)="S",1995,IF(MID(RIGHT(S73,8),1,1)="T",1996,IF(MID(RIGHT(S73,8),1,1)="V",1997,IF(MID(RIGHT(S73,8),1,1)="W",1998,IF(MID(RIGHT(S73,8),1,1)="X",1999,IF(MID(RIGHT(S73,8),1,1)="Y",2000,IF(MID(RIGHT(S73,8),1,1)="1",2001,IF(MID(RIGHT(S73,8),1,1)="2",2002,IF(MID(RIGHT(S73,8),1,1)="3",2003,IF(MID(RIGHT(S73,8),1,1)="4",2004,IF(MID(RIGHT(S73,8),1,1)="5",2005,IF(MID(RIGHT(S73,8),1,1)="6",2006,IF(MID(RIGHT(S73,8),1,1)="7",2007,IF(MID(RIGHT(S73,8),1,1)="8",2008,IF(MID(RIGHT(S73,8),1,1)="9",2009,IF(MID(RIGHT(S73,8),1,1)="A",2010,IF(MID(RIGHT(S73,8),1,1)="B",2011,IF(MID(RIGHT(S73,8),1,1)="C",2012,IF(MID(RIGHT(S73,8),1,1)="D",2013,IF(MID(RIGHT(S73,8),1,1)="E",2014,IF(MID(RIGHT(S73,8),1,1)="F",2015,IF(MID(RIGHT(S73,8),1,1)="G",2016,IF(MID(RIGHT(S73,8),1,1)="H",2017,IF(MID(RIGHT(S73,8),1,1)="J",2018,IF(MID(RIGHT(S73,8),1,1)="K",2019,IF(MID(RIGHT(S73,8),1,1)="L",2020,""))))))))))))))))))))))))))))))</f>
        <v>2019</v>
      </c>
      <c r="S73" s="208" t="s">
        <v>16525</v>
      </c>
      <c r="T73" s="208">
        <v>1820</v>
      </c>
      <c r="U73" s="2072">
        <v>45668</v>
      </c>
      <c r="V73" s="2073">
        <v>45713</v>
      </c>
      <c r="W73" s="213" t="s">
        <v>16693</v>
      </c>
      <c r="X73" s="777">
        <f>X72+60</f>
        <v>1940</v>
      </c>
    </row>
    <row r="74" spans="1:24" ht="26.25" customHeight="1">
      <c r="A74" s="1355"/>
      <c r="B74" s="208"/>
      <c r="C74" s="208" t="s">
        <v>12776</v>
      </c>
      <c r="D74" s="208" t="s">
        <v>16551</v>
      </c>
      <c r="E74" s="208"/>
      <c r="F74" s="208"/>
      <c r="G74" s="208"/>
      <c r="H74" s="208"/>
      <c r="I74" s="932" t="s">
        <v>15712</v>
      </c>
      <c r="J74" s="412" t="s">
        <v>16528</v>
      </c>
      <c r="K74" s="209" t="s">
        <v>16630</v>
      </c>
      <c r="L74" s="208"/>
      <c r="M74" s="2896"/>
      <c r="N74" s="73" t="s">
        <v>4260</v>
      </c>
      <c r="O74" s="209"/>
      <c r="P74" s="210"/>
      <c r="Q74" s="208" t="s">
        <v>589</v>
      </c>
      <c r="R74" s="208">
        <f>IF(MID(RIGHT(S74,8),1,1)="M",2021,IF(MID(RIGHT(S74,8),1,1)="N",2022,IF(MID(RIGHT(S74,8),1,1)="P",2023,IF(MID(RIGHT(S74,8),1,1)="R",2024,IF(MID(RIGHT(S74,8),1,1)="S",1995,IF(MID(RIGHT(S74,8),1,1)="T",1996,IF(MID(RIGHT(S74,8),1,1)="V",1997,IF(MID(RIGHT(S74,8),1,1)="W",1998,IF(MID(RIGHT(S74,8),1,1)="X",1999,IF(MID(RIGHT(S74,8),1,1)="Y",2000,IF(MID(RIGHT(S74,8),1,1)="1",2001,IF(MID(RIGHT(S74,8),1,1)="2",2002,IF(MID(RIGHT(S74,8),1,1)="3",2003,IF(MID(RIGHT(S74,8),1,1)="4",2004,IF(MID(RIGHT(S74,8),1,1)="5",2005,IF(MID(RIGHT(S74,8),1,1)="6",2006,IF(MID(RIGHT(S74,8),1,1)="7",2007,IF(MID(RIGHT(S74,8),1,1)="8",2008,IF(MID(RIGHT(S74,8),1,1)="9",2009,IF(MID(RIGHT(S74,8),1,1)="A",2010,IF(MID(RIGHT(S74,8),1,1)="B",2011,IF(MID(RIGHT(S74,8),1,1)="C",2012,IF(MID(RIGHT(S74,8),1,1)="D",2013,IF(MID(RIGHT(S74,8),1,1)="E",2014,IF(MID(RIGHT(S74,8),1,1)="F",2015,IF(MID(RIGHT(S74,8),1,1)="G",2016,IF(MID(RIGHT(S74,8),1,1)="H",2017,IF(MID(RIGHT(S74,8),1,1)="J",2018,IF(MID(RIGHT(S74,8),1,1)="K",2019,IF(MID(RIGHT(S74,8),1,1)="L",2020,""))))))))))))))))))))))))))))))</f>
        <v>2018</v>
      </c>
      <c r="S74" s="208" t="s">
        <v>16526</v>
      </c>
      <c r="T74" s="208">
        <v>1250</v>
      </c>
      <c r="U74" s="211">
        <v>45667</v>
      </c>
      <c r="V74" s="211">
        <v>45717</v>
      </c>
      <c r="W74" s="1448" t="s">
        <v>16837</v>
      </c>
      <c r="X74" s="1356" t="s">
        <v>16836</v>
      </c>
    </row>
    <row r="75" spans="1:24" ht="26.25" customHeight="1">
      <c r="A75" s="1355"/>
      <c r="B75" s="208"/>
      <c r="C75" s="208" t="s">
        <v>12778</v>
      </c>
      <c r="D75" s="208" t="s">
        <v>191</v>
      </c>
      <c r="E75" s="208"/>
      <c r="F75" s="208"/>
      <c r="G75" s="208"/>
      <c r="H75" s="208"/>
      <c r="I75" s="932" t="s">
        <v>16629</v>
      </c>
      <c r="J75" s="208" t="s">
        <v>16544</v>
      </c>
      <c r="K75" s="209" t="s">
        <v>9972</v>
      </c>
      <c r="L75" s="208"/>
      <c r="M75" s="2897"/>
      <c r="N75" s="73" t="s">
        <v>11765</v>
      </c>
      <c r="O75" s="209"/>
      <c r="P75" s="210"/>
      <c r="Q75" s="208" t="s">
        <v>2214</v>
      </c>
      <c r="R75" s="208">
        <f>IF(MID(RIGHT(S75,8),1,1)="M",2021,IF(MID(RIGHT(S75,8),1,1)="N",2022,IF(MID(RIGHT(S75,8),1,1)="P",2023,IF(MID(RIGHT(S75,8),1,1)="R",2024,IF(MID(RIGHT(S75,8),1,1)="S",1995,IF(MID(RIGHT(S75,8),1,1)="T",1996,IF(MID(RIGHT(S75,8),1,1)="V",1997,IF(MID(RIGHT(S75,8),1,1)="W",1998,IF(MID(RIGHT(S75,8),1,1)="X",1999,IF(MID(RIGHT(S75,8),1,1)="Y",2000,IF(MID(RIGHT(S75,8),1,1)="1",2001,IF(MID(RIGHT(S75,8),1,1)="2",2002,IF(MID(RIGHT(S75,8),1,1)="3",2003,IF(MID(RIGHT(S75,8),1,1)="4",2004,IF(MID(RIGHT(S75,8),1,1)="5",2005,IF(MID(RIGHT(S75,8),1,1)="6",2006,IF(MID(RIGHT(S75,8),1,1)="7",2007,IF(MID(RIGHT(S75,8),1,1)="8",2008,IF(MID(RIGHT(S75,8),1,1)="9",2009,IF(MID(RIGHT(S75,8),1,1)="A",2010,IF(MID(RIGHT(S75,8),1,1)="B",2011,IF(MID(RIGHT(S75,8),1,1)="C",2012,IF(MID(RIGHT(S75,8),1,1)="D",2013,IF(MID(RIGHT(S75,8),1,1)="E",2014,IF(MID(RIGHT(S75,8),1,1)="F",2015,IF(MID(RIGHT(S75,8),1,1)="G",2016,IF(MID(RIGHT(S75,8),1,1)="H",2017,IF(MID(RIGHT(S75,8),1,1)="J",2018,IF(MID(RIGHT(S75,8),1,1)="K",2019,IF(MID(RIGHT(S75,8),1,1)="L",2020,""))))))))))))))))))))))))))))))</f>
        <v>2018</v>
      </c>
      <c r="S75" s="208" t="s">
        <v>16527</v>
      </c>
      <c r="T75" s="208">
        <v>2180</v>
      </c>
      <c r="U75" s="211">
        <v>45668</v>
      </c>
      <c r="V75" s="211"/>
      <c r="W75" s="213"/>
      <c r="X75" s="1356"/>
    </row>
    <row r="76" spans="1:24" ht="26.25" customHeight="1">
      <c r="A76" s="1355"/>
      <c r="B76" s="208"/>
      <c r="C76" s="208" t="s">
        <v>13047</v>
      </c>
      <c r="D76" s="208" t="s">
        <v>191</v>
      </c>
      <c r="E76" s="208"/>
      <c r="F76" s="208"/>
      <c r="G76" s="208"/>
      <c r="H76" s="208"/>
      <c r="I76" s="208"/>
      <c r="J76" s="208" t="s">
        <v>16545</v>
      </c>
      <c r="K76" s="209"/>
      <c r="L76" s="208"/>
      <c r="M76" s="208"/>
      <c r="N76" s="208"/>
      <c r="O76" s="208"/>
      <c r="P76" s="210"/>
      <c r="Q76" s="208"/>
      <c r="R76" s="208"/>
      <c r="S76" s="214" t="s">
        <v>189</v>
      </c>
      <c r="T76" s="214">
        <v>3700</v>
      </c>
      <c r="U76" s="212">
        <v>45669</v>
      </c>
      <c r="V76" s="211"/>
      <c r="W76" s="213"/>
      <c r="X76" s="1356"/>
    </row>
    <row r="77" spans="1:24" ht="26.25" customHeight="1">
      <c r="A77" s="1355"/>
      <c r="B77" s="208"/>
      <c r="C77" s="208" t="s">
        <v>10002</v>
      </c>
      <c r="D77" s="208" t="s">
        <v>191</v>
      </c>
      <c r="E77" s="208"/>
      <c r="F77" s="208"/>
      <c r="G77" s="208"/>
      <c r="H77" s="208"/>
      <c r="I77" s="208"/>
      <c r="J77" s="1861" t="s">
        <v>16633</v>
      </c>
      <c r="K77" s="209"/>
      <c r="L77" s="208"/>
      <c r="M77" s="2559" t="s">
        <v>8707</v>
      </c>
      <c r="N77" s="2560"/>
      <c r="O77" s="2560"/>
      <c r="P77" s="2561"/>
      <c r="Q77" s="208"/>
      <c r="R77" s="208"/>
      <c r="S77" s="214" t="s">
        <v>2472</v>
      </c>
      <c r="T77" s="214">
        <f>SUM(T72:T76)</f>
        <v>10410</v>
      </c>
      <c r="U77" s="211"/>
      <c r="V77" s="617"/>
      <c r="W77" s="213"/>
      <c r="X77" s="1356"/>
    </row>
    <row r="78" spans="1:24" ht="26.25" customHeight="1" thickBot="1">
      <c r="A78" s="1357"/>
      <c r="B78" s="1358"/>
      <c r="C78" s="1358" t="s">
        <v>10003</v>
      </c>
      <c r="D78" s="1358" t="s">
        <v>4036</v>
      </c>
      <c r="E78" s="1358"/>
      <c r="F78" s="1358"/>
      <c r="G78" s="1358"/>
      <c r="H78" s="1358"/>
      <c r="I78" s="1358"/>
      <c r="J78" s="1358" t="s">
        <v>16548</v>
      </c>
      <c r="K78" s="611" t="s">
        <v>16547</v>
      </c>
      <c r="L78" s="1358"/>
      <c r="M78" s="1358"/>
      <c r="N78" s="1359"/>
      <c r="O78" s="1359"/>
      <c r="P78" s="1360"/>
      <c r="Q78" s="1358"/>
      <c r="R78" s="1358"/>
      <c r="S78" s="1360" t="s">
        <v>11626</v>
      </c>
      <c r="T78" s="1360">
        <v>6710</v>
      </c>
      <c r="U78" s="1362"/>
      <c r="V78" s="1363"/>
      <c r="W78" s="1364"/>
      <c r="X78" s="1365"/>
    </row>
    <row r="80" spans="1:24" ht="26.25" customHeight="1" thickBot="1"/>
    <row r="81" spans="1:24" ht="26.25" customHeight="1">
      <c r="A81" s="1904" t="s">
        <v>188</v>
      </c>
      <c r="B81" s="1905" t="s">
        <v>10047</v>
      </c>
      <c r="C81" s="1905" t="s">
        <v>825</v>
      </c>
      <c r="D81" s="1905" t="s">
        <v>16580</v>
      </c>
      <c r="E81" s="1905" t="s">
        <v>16750</v>
      </c>
      <c r="F81" s="1905" t="s">
        <v>16750</v>
      </c>
      <c r="G81" s="1905" t="s">
        <v>191</v>
      </c>
      <c r="H81" s="1905" t="s">
        <v>191</v>
      </c>
      <c r="I81" s="1905" t="s">
        <v>16226</v>
      </c>
      <c r="J81" s="1906" t="s">
        <v>16482</v>
      </c>
      <c r="K81" s="1907" t="s">
        <v>1348</v>
      </c>
      <c r="L81" s="1909" t="s">
        <v>16755</v>
      </c>
      <c r="M81" s="3084" t="s">
        <v>16746</v>
      </c>
      <c r="N81" s="1905" t="s">
        <v>16748</v>
      </c>
      <c r="O81" s="1909" t="s">
        <v>17221</v>
      </c>
      <c r="P81" s="2088" t="s">
        <v>17833</v>
      </c>
      <c r="Q81" s="1905" t="s">
        <v>363</v>
      </c>
      <c r="R81" s="1905">
        <f>IF(MID(RIGHT(S81,8),1,1)="M",2021,IF(MID(RIGHT(S81,8),1,1)="N",2022,IF(MID(RIGHT(S81,8),1,1)="P",2023,IF(MID(RIGHT(S81,8),1,1)="R",2024,IF(MID(RIGHT(S81,8),1,1)="S",1995,IF(MID(RIGHT(S81,8),1,1)="T",1996,IF(MID(RIGHT(S81,8),1,1)="V",1997,IF(MID(RIGHT(S81,8),1,1)="W",1998,IF(MID(RIGHT(S81,8),1,1)="X",1999,IF(MID(RIGHT(S81,8),1,1)="Y",2000,IF(MID(RIGHT(S81,8),1,1)="1",2001,IF(MID(RIGHT(S81,8),1,1)="2",2002,IF(MID(RIGHT(S81,8),1,1)="3",2003,IF(MID(RIGHT(S81,8),1,1)="4",2004,IF(MID(RIGHT(S81,8),1,1)="5",2005,IF(MID(RIGHT(S81,8),1,1)="6",2006,IF(MID(RIGHT(S81,8),1,1)="7",2007,IF(MID(RIGHT(S81,8),1,1)="8",2008,IF(MID(RIGHT(S81,8),1,1)="9",2009,IF(MID(RIGHT(S81,8),1,1)="A",2010,IF(MID(RIGHT(S81,8),1,1)="B",2011,IF(MID(RIGHT(S81,8),1,1)="C",2012,IF(MID(RIGHT(S81,8),1,1)="D",2013,IF(MID(RIGHT(S81,8),1,1)="E",2014,IF(MID(RIGHT(S81,8),1,1)="F",2015,IF(MID(RIGHT(S81,8),1,1)="G",2016,IF(MID(RIGHT(S81,8),1,1)="H",2017,IF(MID(RIGHT(S81,8),1,1)="J",2018,IF(MID(RIGHT(S81,8),1,1)="K",2019,IF(MID(RIGHT(S81,8),1,1)="L",2020,""))))))))))))))))))))))))))))))</f>
        <v>2012</v>
      </c>
      <c r="S81" s="1905" t="s">
        <v>16708</v>
      </c>
      <c r="T81" s="1905">
        <v>1830</v>
      </c>
      <c r="U81" s="2091">
        <v>45672</v>
      </c>
      <c r="V81" s="2091">
        <v>45698</v>
      </c>
      <c r="W81" s="2083">
        <v>1500</v>
      </c>
      <c r="X81" s="2142">
        <v>2100</v>
      </c>
    </row>
    <row r="82" spans="1:24" ht="26.25" customHeight="1">
      <c r="A82" s="1913"/>
      <c r="B82" s="1914"/>
      <c r="C82" s="320" t="s">
        <v>16535</v>
      </c>
      <c r="D82" s="1914"/>
      <c r="E82" s="1916"/>
      <c r="F82" s="1914"/>
      <c r="G82" s="1914"/>
      <c r="H82" s="1914"/>
      <c r="I82" s="1914" t="s">
        <v>2578</v>
      </c>
      <c r="J82" s="412" t="s">
        <v>16508</v>
      </c>
      <c r="K82" s="1917" t="s">
        <v>16015</v>
      </c>
      <c r="L82" s="425" t="s">
        <v>3603</v>
      </c>
      <c r="M82" s="3086"/>
      <c r="N82" s="73" t="s">
        <v>16628</v>
      </c>
      <c r="O82" s="1918"/>
      <c r="P82" s="1918"/>
      <c r="Q82" s="1914" t="s">
        <v>361</v>
      </c>
      <c r="R82" s="1914">
        <f>IF(MID(RIGHT(S82,8),1,1)="M",2021,IF(MID(RIGHT(S82,8),1,1)="N",2022,IF(MID(RIGHT(S82,8),1,1)="P",2023,IF(MID(RIGHT(S82,8),1,1)="R",2024,IF(MID(RIGHT(S82,8),1,1)="S",1995,IF(MID(RIGHT(S82,8),1,1)="T",1996,IF(MID(RIGHT(S82,8),1,1)="V",1997,IF(MID(RIGHT(S82,8),1,1)="W",1998,IF(MID(RIGHT(S82,8),1,1)="X",1999,IF(MID(RIGHT(S82,8),1,1)="Y",2000,IF(MID(RIGHT(S82,8),1,1)="1",2001,IF(MID(RIGHT(S82,8),1,1)="2",2002,IF(MID(RIGHT(S82,8),1,1)="3",2003,IF(MID(RIGHT(S82,8),1,1)="4",2004,IF(MID(RIGHT(S82,8),1,1)="5",2005,IF(MID(RIGHT(S82,8),1,1)="6",2006,IF(MID(RIGHT(S82,8),1,1)="7",2007,IF(MID(RIGHT(S82,8),1,1)="8",2008,IF(MID(RIGHT(S82,8),1,1)="9",2009,IF(MID(RIGHT(S82,8),1,1)="A",2010,IF(MID(RIGHT(S82,8),1,1)="B",2011,IF(MID(RIGHT(S82,8),1,1)="C",2012,IF(MID(RIGHT(S82,8),1,1)="D",2013,IF(MID(RIGHT(S82,8),1,1)="E",2014,IF(MID(RIGHT(S82,8),1,1)="F",2015,IF(MID(RIGHT(S82,8),1,1)="G",2016,IF(MID(RIGHT(S82,8),1,1)="H",2017,IF(MID(RIGHT(S82,8),1,1)="J",2018,IF(MID(RIGHT(S82,8),1,1)="K",2019,IF(MID(RIGHT(S82,8),1,1)="L",2020,""))))))))))))))))))))))))))))))</f>
        <v>2012</v>
      </c>
      <c r="S82" s="1919" t="s">
        <v>16709</v>
      </c>
      <c r="T82" s="1914">
        <v>1800</v>
      </c>
      <c r="U82" s="2093">
        <v>45673</v>
      </c>
      <c r="V82" s="2092">
        <v>45704</v>
      </c>
      <c r="W82" s="1922" t="s">
        <v>17834</v>
      </c>
      <c r="X82" s="1923"/>
    </row>
    <row r="83" spans="1:24" ht="26.25" customHeight="1">
      <c r="A83" s="1913"/>
      <c r="B83" s="1914"/>
      <c r="C83" s="1914" t="s">
        <v>12776</v>
      </c>
      <c r="D83" s="1914" t="s">
        <v>16480</v>
      </c>
      <c r="E83" s="1914"/>
      <c r="F83" s="1914"/>
      <c r="G83" s="1914"/>
      <c r="H83" s="1914"/>
      <c r="I83" s="1914"/>
      <c r="J83" s="1941"/>
      <c r="K83" s="1925" t="s">
        <v>16623</v>
      </c>
      <c r="L83" s="1918"/>
      <c r="M83" s="3097" t="s">
        <v>16747</v>
      </c>
      <c r="N83" s="73" t="s">
        <v>3907</v>
      </c>
      <c r="O83" s="1918"/>
      <c r="P83" s="1918"/>
      <c r="Q83" s="1914" t="s">
        <v>16749</v>
      </c>
      <c r="R83" s="1914">
        <f>IF(MID(RIGHT(S83,8),1,1)="M",2021,IF(MID(RIGHT(S83,8),1,1)="N",2022,IF(MID(RIGHT(S83,8),1,1)="P",2023,IF(MID(RIGHT(S83,8),1,1)="R",2024,IF(MID(RIGHT(S83,8),1,1)="S",1995,IF(MID(RIGHT(S83,8),1,1)="T",1996,IF(MID(RIGHT(S83,8),1,1)="V",1997,IF(MID(RIGHT(S83,8),1,1)="W",1998,IF(MID(RIGHT(S83,8),1,1)="X",1999,IF(MID(RIGHT(S83,8),1,1)="Y",2000,IF(MID(RIGHT(S83,8),1,1)="1",2001,IF(MID(RIGHT(S83,8),1,1)="2",2002,IF(MID(RIGHT(S83,8),1,1)="3",2003,IF(MID(RIGHT(S83,8),1,1)="4",2004,IF(MID(RIGHT(S83,8),1,1)="5",2005,IF(MID(RIGHT(S83,8),1,1)="6",2006,IF(MID(RIGHT(S83,8),1,1)="7",2007,IF(MID(RIGHT(S83,8),1,1)="8",2008,IF(MID(RIGHT(S83,8),1,1)="9",2009,IF(MID(RIGHT(S83,8),1,1)="A",2010,IF(MID(RIGHT(S83,8),1,1)="B",2011,IF(MID(RIGHT(S83,8),1,1)="C",2012,IF(MID(RIGHT(S83,8),1,1)="D",2013,IF(MID(RIGHT(S83,8),1,1)="E",2014,IF(MID(RIGHT(S83,8),1,1)="F",2015,IF(MID(RIGHT(S83,8),1,1)="G",2016,IF(MID(RIGHT(S83,8),1,1)="H",2017,IF(MID(RIGHT(S83,8),1,1)="J",2018,IF(MID(RIGHT(S83,8),1,1)="K",2019,IF(MID(RIGHT(S83,8),1,1)="L",2020,""))))))))))))))))))))))))))))))</f>
        <v>2011</v>
      </c>
      <c r="S83" s="1919" t="s">
        <v>16710</v>
      </c>
      <c r="T83" s="1914">
        <v>1550</v>
      </c>
      <c r="U83" s="2093"/>
      <c r="V83" s="2092">
        <v>45705</v>
      </c>
      <c r="W83" s="1922"/>
      <c r="X83" s="1926"/>
    </row>
    <row r="84" spans="1:24" ht="26.25" customHeight="1">
      <c r="A84" s="1913"/>
      <c r="B84" s="1914"/>
      <c r="C84" s="1941" t="s">
        <v>12777</v>
      </c>
      <c r="D84" s="1914" t="s">
        <v>191</v>
      </c>
      <c r="E84" s="1914"/>
      <c r="F84" s="1914"/>
      <c r="G84" s="1914"/>
      <c r="H84" s="1914"/>
      <c r="I84" s="1914"/>
      <c r="J84" s="1941" t="s">
        <v>16240</v>
      </c>
      <c r="K84" s="1925" t="s">
        <v>2380</v>
      </c>
      <c r="L84" s="1918"/>
      <c r="M84" s="3086"/>
      <c r="N84" s="73" t="s">
        <v>12674</v>
      </c>
      <c r="O84" s="1918"/>
      <c r="P84" s="1918"/>
      <c r="Q84" s="1914" t="s">
        <v>16711</v>
      </c>
      <c r="R84" s="1914">
        <f>IF(MID(RIGHT(S84,8),1,1)="M",2021,IF(MID(RIGHT(S84,8),1,1)="N",2022,IF(MID(RIGHT(S84,8),1,1)="P",2023,IF(MID(RIGHT(S84,8),1,1)="R",2024,IF(MID(RIGHT(S84,8),1,1)="S",1995,IF(MID(RIGHT(S84,8),1,1)="T",1996,IF(MID(RIGHT(S84,8),1,1)="V",1997,IF(MID(RIGHT(S84,8),1,1)="W",1998,IF(MID(RIGHT(S84,8),1,1)="X",1999,IF(MID(RIGHT(S84,8),1,1)="Y",2000,IF(MID(RIGHT(S84,8),1,1)="1",2001,IF(MID(RIGHT(S84,8),1,1)="2",2002,IF(MID(RIGHT(S84,8),1,1)="3",2003,IF(MID(RIGHT(S84,8),1,1)="4",2004,IF(MID(RIGHT(S84,8),1,1)="5",2005,IF(MID(RIGHT(S84,8),1,1)="6",2006,IF(MID(RIGHT(S84,8),1,1)="7",2007,IF(MID(RIGHT(S84,8),1,1)="8",2008,IF(MID(RIGHT(S84,8),1,1)="9",2009,IF(MID(RIGHT(S84,8),1,1)="A",2010,IF(MID(RIGHT(S84,8),1,1)="B",2011,IF(MID(RIGHT(S84,8),1,1)="C",2012,IF(MID(RIGHT(S84,8),1,1)="D",2013,IF(MID(RIGHT(S84,8),1,1)="E",2014,IF(MID(RIGHT(S84,8),1,1)="F",2015,IF(MID(RIGHT(S84,8),1,1)="G",2016,IF(MID(RIGHT(S84,8),1,1)="H",2017,IF(MID(RIGHT(S84,8),1,1)="J",2018,IF(MID(RIGHT(S84,8),1,1)="K",2019,IF(MID(RIGHT(S84,8),1,1)="L",2020,""))))))))))))))))))))))))))))))</f>
        <v>2009</v>
      </c>
      <c r="S84" s="1919" t="s">
        <v>16712</v>
      </c>
      <c r="T84" s="1914">
        <v>1643</v>
      </c>
      <c r="U84" s="2092"/>
      <c r="V84" s="2092">
        <v>45708</v>
      </c>
      <c r="W84" s="1922"/>
      <c r="X84" s="1926"/>
    </row>
    <row r="85" spans="1:24" ht="26.25" customHeight="1">
      <c r="A85" s="1913"/>
      <c r="B85" s="1914"/>
      <c r="C85" s="1914" t="s">
        <v>14286</v>
      </c>
      <c r="D85" s="1914" t="s">
        <v>191</v>
      </c>
      <c r="E85" s="1914"/>
      <c r="F85" s="1914"/>
      <c r="G85" s="1914"/>
      <c r="H85" s="1914"/>
      <c r="I85" s="1914"/>
      <c r="J85" s="1914"/>
      <c r="K85" s="1925"/>
      <c r="L85" s="1918"/>
      <c r="M85" s="1918"/>
      <c r="N85" s="1918"/>
      <c r="O85" s="1918"/>
      <c r="P85" s="1918"/>
      <c r="Q85" s="1914"/>
      <c r="R85" s="1914"/>
      <c r="S85" s="2022" t="s">
        <v>189</v>
      </c>
      <c r="T85" s="1916">
        <v>3830</v>
      </c>
      <c r="U85" s="2092"/>
      <c r="V85" s="2092">
        <v>45711</v>
      </c>
      <c r="W85" s="1928"/>
      <c r="X85" s="1926"/>
    </row>
    <row r="86" spans="1:24" ht="26.25" customHeight="1">
      <c r="A86" s="1913"/>
      <c r="B86" s="1914"/>
      <c r="C86" s="1914" t="s">
        <v>10098</v>
      </c>
      <c r="D86" s="1914" t="s">
        <v>191</v>
      </c>
      <c r="E86" s="1914"/>
      <c r="F86" s="1914"/>
      <c r="G86" s="1914"/>
      <c r="H86" s="1914"/>
      <c r="I86" s="1914"/>
      <c r="J86" s="1914" t="s">
        <v>16751</v>
      </c>
      <c r="K86" s="1925"/>
      <c r="L86" s="1918"/>
      <c r="M86" s="2559" t="s">
        <v>8709</v>
      </c>
      <c r="N86" s="2560"/>
      <c r="O86" s="2560"/>
      <c r="P86" s="2561"/>
      <c r="Q86" s="1914"/>
      <c r="R86" s="1914"/>
      <c r="S86" s="1916" t="s">
        <v>2472</v>
      </c>
      <c r="T86" s="1916">
        <f>SUM(T81:T85)</f>
        <v>10653</v>
      </c>
      <c r="U86" s="2092"/>
      <c r="V86" s="2093">
        <v>45712</v>
      </c>
      <c r="W86" s="1928"/>
      <c r="X86" s="1926"/>
    </row>
    <row r="87" spans="1:24" ht="26.25" customHeight="1" thickBot="1">
      <c r="A87" s="1930"/>
      <c r="B87" s="1931"/>
      <c r="C87" s="1931" t="s">
        <v>10099</v>
      </c>
      <c r="D87" s="1931" t="s">
        <v>4036</v>
      </c>
      <c r="E87" s="1931"/>
      <c r="F87" s="1931"/>
      <c r="G87" s="1931"/>
      <c r="H87" s="1931"/>
      <c r="I87" s="1931"/>
      <c r="J87" s="1931" t="s">
        <v>16507</v>
      </c>
      <c r="K87" s="611" t="s">
        <v>16756</v>
      </c>
      <c r="L87" s="1933"/>
      <c r="M87" s="1933"/>
      <c r="N87" s="1931"/>
      <c r="O87" s="1933"/>
      <c r="P87" s="1933"/>
      <c r="Q87" s="1931"/>
      <c r="R87" s="1934"/>
      <c r="S87" s="1934"/>
      <c r="T87" s="1934"/>
      <c r="U87" s="1935"/>
      <c r="V87" s="1936"/>
      <c r="W87" s="1937"/>
      <c r="X87" s="1938"/>
    </row>
    <row r="88" spans="1:24" ht="26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51"/>
      <c r="L88" s="4"/>
      <c r="M88" s="4"/>
      <c r="N88" s="451"/>
      <c r="O88" s="451"/>
      <c r="P88" s="452"/>
      <c r="Q88" s="4"/>
      <c r="R88" s="4"/>
      <c r="S88" s="4"/>
      <c r="T88" s="4"/>
      <c r="U88" s="453"/>
      <c r="V88" s="454"/>
      <c r="W88" s="455"/>
      <c r="X88" s="455"/>
    </row>
    <row r="89" spans="1:24" ht="26.25" customHeight="1" thickBot="1"/>
    <row r="90" spans="1:24" ht="26.25" customHeight="1">
      <c r="A90" s="874" t="s">
        <v>188</v>
      </c>
      <c r="B90" s="875" t="s">
        <v>10047</v>
      </c>
      <c r="C90" s="875" t="s">
        <v>15059</v>
      </c>
      <c r="D90" s="875" t="s">
        <v>190</v>
      </c>
      <c r="E90" s="875" t="s">
        <v>16791</v>
      </c>
      <c r="F90" s="875" t="s">
        <v>191</v>
      </c>
      <c r="G90" s="875" t="s">
        <v>191</v>
      </c>
      <c r="H90" s="875" t="s">
        <v>191</v>
      </c>
      <c r="I90" s="875" t="s">
        <v>10574</v>
      </c>
      <c r="J90" s="875" t="s">
        <v>16482</v>
      </c>
      <c r="K90" s="876" t="s">
        <v>15237</v>
      </c>
      <c r="L90" s="875" t="s">
        <v>16973</v>
      </c>
      <c r="M90" s="2922" t="s">
        <v>16785</v>
      </c>
      <c r="N90" s="876" t="s">
        <v>17223</v>
      </c>
      <c r="O90" s="876" t="s">
        <v>17224</v>
      </c>
      <c r="P90" s="1805" t="s">
        <v>17345</v>
      </c>
      <c r="Q90" s="875" t="s">
        <v>375</v>
      </c>
      <c r="R90" s="875">
        <f>IF(MID(RIGHT(S90,8),1,1)="M",2021,IF(MID(RIGHT(S90,8),1,1)="N",2022,IF(MID(RIGHT(S90,8),1,1)="P",2023,IF(MID(RIGHT(S90,8),1,1)="R",2024,IF(MID(RIGHT(S90,8),1,1)="S",1995,IF(MID(RIGHT(S90,8),1,1)="T",1996,IF(MID(RIGHT(S90,8),1,1)="V",1997,IF(MID(RIGHT(S90,8),1,1)="W",1998,IF(MID(RIGHT(S90,8),1,1)="X",1999,IF(MID(RIGHT(S90,8),1,1)="Y",2000,IF(MID(RIGHT(S90,8),1,1)="1",2001,IF(MID(RIGHT(S90,8),1,1)="2",2002,IF(MID(RIGHT(S90,8),1,1)="3",2003,IF(MID(RIGHT(S90,8),1,1)="4",2004,IF(MID(RIGHT(S90,8),1,1)="5",2005,IF(MID(RIGHT(S90,8),1,1)="6",2006,IF(MID(RIGHT(S90,8),1,1)="7",2007,IF(MID(RIGHT(S90,8),1,1)="8",2008,IF(MID(RIGHT(S90,8),1,1)="9",2009,IF(MID(RIGHT(S90,8),1,1)="A",2010,IF(MID(RIGHT(S90,8),1,1)="B",2011,IF(MID(RIGHT(S90,8),1,1)="C",2012,IF(MID(RIGHT(S90,8),1,1)="D",2013,IF(MID(RIGHT(S90,8),1,1)="E",2014,IF(MID(RIGHT(S90,8),1,1)="F",2015,IF(MID(RIGHT(S90,8),1,1)="G",2016,IF(MID(RIGHT(S90,8),1,1)="H",2017,IF(MID(RIGHT(S90,8),1,1)="J",2018,IF(MID(RIGHT(S90,8),1,1)="K",2019,IF(MID(RIGHT(S90,8),1,1)="L",2020,""))))))))))))))))))))))))))))))</f>
        <v>2020</v>
      </c>
      <c r="S90" s="875" t="s">
        <v>16781</v>
      </c>
      <c r="T90" s="875">
        <v>1575</v>
      </c>
      <c r="U90" s="878">
        <v>45672</v>
      </c>
      <c r="V90" s="878">
        <v>45698</v>
      </c>
      <c r="W90" s="879">
        <v>1500</v>
      </c>
      <c r="X90" s="880">
        <v>2000</v>
      </c>
    </row>
    <row r="91" spans="1:24" ht="26.25" customHeight="1">
      <c r="A91" s="1759"/>
      <c r="B91" s="1755"/>
      <c r="C91" s="320" t="s">
        <v>15239</v>
      </c>
      <c r="D91" s="1755"/>
      <c r="E91" s="1755"/>
      <c r="F91" s="1755"/>
      <c r="G91" s="1755"/>
      <c r="H91" s="1755"/>
      <c r="I91" s="1755" t="s">
        <v>3598</v>
      </c>
      <c r="J91" s="412" t="s">
        <v>16637</v>
      </c>
      <c r="K91" s="884" t="s">
        <v>211</v>
      </c>
      <c r="L91" s="425" t="s">
        <v>3603</v>
      </c>
      <c r="M91" s="2924"/>
      <c r="N91" s="73" t="s">
        <v>2432</v>
      </c>
      <c r="O91" s="882"/>
      <c r="P91" s="1760"/>
      <c r="Q91" s="882" t="s">
        <v>377</v>
      </c>
      <c r="R91" s="882">
        <f>IF(MID(RIGHT(S91,8),1,1)="M",2021,IF(MID(RIGHT(S91,8),1,1)="N",2022,IF(MID(RIGHT(S91,8),1,1)="P",2023,IF(MID(RIGHT(S91,8),1,1)="R",2024,IF(MID(RIGHT(S91,8),1,1)="S",1995,IF(MID(RIGHT(S91,8),1,1)="T",1996,IF(MID(RIGHT(S91,8),1,1)="V",1997,IF(MID(RIGHT(S91,8),1,1)="W",1998,IF(MID(RIGHT(S91,8),1,1)="X",1999,IF(MID(RIGHT(S91,8),1,1)="Y",2000,IF(MID(RIGHT(S91,8),1,1)="1",2001,IF(MID(RIGHT(S91,8),1,1)="2",2002,IF(MID(RIGHT(S91,8),1,1)="3",2003,IF(MID(RIGHT(S91,8),1,1)="4",2004,IF(MID(RIGHT(S91,8),1,1)="5",2005,IF(MID(RIGHT(S91,8),1,1)="6",2006,IF(MID(RIGHT(S91,8),1,1)="7",2007,IF(MID(RIGHT(S91,8),1,1)="8",2008,IF(MID(RIGHT(S91,8),1,1)="9",2009,IF(MID(RIGHT(S91,8),1,1)="A",2010,IF(MID(RIGHT(S91,8),1,1)="B",2011,IF(MID(RIGHT(S91,8),1,1)="C",2012,IF(MID(RIGHT(S91,8),1,1)="D",2013,IF(MID(RIGHT(S91,8),1,1)="E",2014,IF(MID(RIGHT(S91,8),1,1)="F",2015,IF(MID(RIGHT(S91,8),1,1)="G",2016,IF(MID(RIGHT(S91,8),1,1)="H",2017,IF(MID(RIGHT(S91,8),1,1)="J",2018,IF(MID(RIGHT(S91,8),1,1)="K",2019,IF(MID(RIGHT(S91,8),1,1)="L",2020,""))))))))))))))))))))))))))))))</f>
        <v>2021</v>
      </c>
      <c r="S91" s="882" t="s">
        <v>16782</v>
      </c>
      <c r="T91" s="882">
        <v>1740</v>
      </c>
      <c r="U91" s="885">
        <v>45673</v>
      </c>
      <c r="V91" s="1761">
        <v>45704</v>
      </c>
      <c r="W91" s="1762"/>
      <c r="X91" s="1763" t="s">
        <v>15091</v>
      </c>
    </row>
    <row r="92" spans="1:24" ht="26.25" customHeight="1">
      <c r="A92" s="881"/>
      <c r="B92" s="882"/>
      <c r="C92" s="882" t="s">
        <v>12775</v>
      </c>
      <c r="D92" s="882" t="s">
        <v>16645</v>
      </c>
      <c r="E92" s="882"/>
      <c r="F92" s="882"/>
      <c r="G92" s="882"/>
      <c r="H92" s="882"/>
      <c r="I92" s="882"/>
      <c r="J92" s="882"/>
      <c r="K92" s="889" t="s">
        <v>16687</v>
      </c>
      <c r="L92" s="882"/>
      <c r="M92" s="882" t="s">
        <v>16784</v>
      </c>
      <c r="N92" s="73" t="s">
        <v>3552</v>
      </c>
      <c r="O92" s="882" t="s">
        <v>15120</v>
      </c>
      <c r="P92" s="882"/>
      <c r="Q92" s="882" t="s">
        <v>1901</v>
      </c>
      <c r="R92" s="882">
        <f>IF(MID(RIGHT(S92,8),1,1)="M",2021,IF(MID(RIGHT(S92,8),1,1)="N",2022,IF(MID(RIGHT(S92,8),1,1)="P",2023,IF(MID(RIGHT(S92,8),1,1)="R",2024,IF(MID(RIGHT(S92,8),1,1)="S",1995,IF(MID(RIGHT(S92,8),1,1)="T",1996,IF(MID(RIGHT(S92,8),1,1)="V",1997,IF(MID(RIGHT(S92,8),1,1)="W",1998,IF(MID(RIGHT(S92,8),1,1)="X",1999,IF(MID(RIGHT(S92,8),1,1)="Y",2000,IF(MID(RIGHT(S92,8),1,1)="1",2001,IF(MID(RIGHT(S92,8),1,1)="2",2002,IF(MID(RIGHT(S92,8),1,1)="3",2003,IF(MID(RIGHT(S92,8),1,1)="4",2004,IF(MID(RIGHT(S92,8),1,1)="5",2005,IF(MID(RIGHT(S92,8),1,1)="6",2006,IF(MID(RIGHT(S92,8),1,1)="7",2007,IF(MID(RIGHT(S92,8),1,1)="8",2008,IF(MID(RIGHT(S92,8),1,1)="9",2009,IF(MID(RIGHT(S92,8),1,1)="A",2010,IF(MID(RIGHT(S92,8),1,1)="B",2011,IF(MID(RIGHT(S92,8),1,1)="C",2012,IF(MID(RIGHT(S92,8),1,1)="D",2013,IF(MID(RIGHT(S92,8),1,1)="E",2014,IF(MID(RIGHT(S92,8),1,1)="F",2015,IF(MID(RIGHT(S92,8),1,1)="G",2016,IF(MID(RIGHT(S92,8),1,1)="H",2017,IF(MID(RIGHT(S92,8),1,1)="J",2018,IF(MID(RIGHT(S92,8),1,1)="K",2019,IF(MID(RIGHT(S92,8),1,1)="L",2020,""))))))))))))))))))))))))))))))</f>
        <v>2020</v>
      </c>
      <c r="S92" s="882" t="s">
        <v>16783</v>
      </c>
      <c r="T92" s="882">
        <v>2760</v>
      </c>
      <c r="U92" s="885"/>
      <c r="V92" s="891">
        <v>45705</v>
      </c>
      <c r="W92" s="911"/>
      <c r="X92" s="888"/>
    </row>
    <row r="93" spans="1:24" ht="26.25" customHeight="1">
      <c r="A93" s="881"/>
      <c r="B93" s="882"/>
      <c r="C93" s="882" t="s">
        <v>12778</v>
      </c>
      <c r="D93" s="882" t="s">
        <v>191</v>
      </c>
      <c r="E93" s="882"/>
      <c r="F93" s="882"/>
      <c r="G93" s="882"/>
      <c r="H93" s="882"/>
      <c r="I93" s="882"/>
      <c r="J93" s="425" t="s">
        <v>16517</v>
      </c>
      <c r="K93" s="889" t="s">
        <v>16646</v>
      </c>
      <c r="L93" s="882"/>
      <c r="M93" s="882"/>
      <c r="N93" s="73" t="s">
        <v>12674</v>
      </c>
      <c r="O93" s="882" t="s">
        <v>16806</v>
      </c>
      <c r="P93" s="882"/>
      <c r="Q93" s="882"/>
      <c r="R93" s="882"/>
      <c r="S93" s="882"/>
      <c r="T93" s="882"/>
      <c r="U93" s="885"/>
      <c r="V93" s="891">
        <v>45708</v>
      </c>
      <c r="W93" s="911"/>
      <c r="X93" s="888" t="s">
        <v>16803</v>
      </c>
    </row>
    <row r="94" spans="1:24" ht="26.25" customHeight="1">
      <c r="A94" s="881"/>
      <c r="B94" s="882"/>
      <c r="C94" s="882" t="s">
        <v>13047</v>
      </c>
      <c r="D94" s="882" t="s">
        <v>191</v>
      </c>
      <c r="E94" s="882"/>
      <c r="F94" s="882"/>
      <c r="G94" s="882"/>
      <c r="H94" s="882"/>
      <c r="I94" s="882"/>
      <c r="J94" s="882"/>
      <c r="K94" s="890"/>
      <c r="L94" s="882"/>
      <c r="M94" s="882"/>
      <c r="N94" s="882"/>
      <c r="O94" s="882"/>
      <c r="P94" s="882"/>
      <c r="Q94" s="882"/>
      <c r="R94" s="882"/>
      <c r="S94" s="883" t="s">
        <v>189</v>
      </c>
      <c r="T94" s="883">
        <v>3700</v>
      </c>
      <c r="U94" s="885"/>
      <c r="V94" s="891">
        <v>45711</v>
      </c>
      <c r="W94" s="887"/>
      <c r="X94" s="888" t="s">
        <v>16805</v>
      </c>
    </row>
    <row r="95" spans="1:24" ht="26.25" customHeight="1">
      <c r="A95" s="881"/>
      <c r="B95" s="882"/>
      <c r="C95" s="882" t="s">
        <v>10098</v>
      </c>
      <c r="D95" s="882" t="s">
        <v>191</v>
      </c>
      <c r="E95" s="882"/>
      <c r="F95" s="882"/>
      <c r="G95" s="882"/>
      <c r="H95" s="882"/>
      <c r="I95" s="882"/>
      <c r="J95" s="882" t="s">
        <v>16792</v>
      </c>
      <c r="K95" s="890"/>
      <c r="L95" s="882"/>
      <c r="M95" s="2559" t="s">
        <v>8709</v>
      </c>
      <c r="N95" s="2560"/>
      <c r="O95" s="2560"/>
      <c r="P95" s="2561"/>
      <c r="Q95" s="882"/>
      <c r="R95" s="882"/>
      <c r="S95" s="883" t="s">
        <v>2472</v>
      </c>
      <c r="T95" s="883">
        <f>SUM(T90:T94)</f>
        <v>9775</v>
      </c>
      <c r="U95" s="891"/>
      <c r="V95" s="885">
        <v>45712</v>
      </c>
      <c r="W95" s="887"/>
      <c r="X95" s="888"/>
    </row>
    <row r="96" spans="1:24" ht="26.25" customHeight="1" thickBot="1">
      <c r="A96" s="892"/>
      <c r="B96" s="893"/>
      <c r="C96" s="893" t="s">
        <v>10099</v>
      </c>
      <c r="D96" s="893" t="s">
        <v>4036</v>
      </c>
      <c r="E96" s="893"/>
      <c r="F96" s="893"/>
      <c r="G96" s="893"/>
      <c r="H96" s="893"/>
      <c r="I96" s="893"/>
      <c r="J96" s="893" t="s">
        <v>16635</v>
      </c>
      <c r="K96" s="611" t="s">
        <v>16756</v>
      </c>
      <c r="L96" s="893"/>
      <c r="M96" s="893"/>
      <c r="N96" s="894"/>
      <c r="O96" s="894"/>
      <c r="P96" s="895"/>
      <c r="Q96" s="893"/>
      <c r="R96" s="893"/>
      <c r="S96" s="896"/>
      <c r="T96" s="896"/>
      <c r="U96" s="897"/>
      <c r="V96" s="898"/>
      <c r="W96" s="899"/>
      <c r="X96" s="900"/>
    </row>
    <row r="97" spans="1:24" ht="26.25" customHeight="1">
      <c r="A97" s="874" t="s">
        <v>188</v>
      </c>
      <c r="B97" s="875" t="s">
        <v>10047</v>
      </c>
      <c r="C97" s="875" t="s">
        <v>15059</v>
      </c>
      <c r="D97" s="875" t="s">
        <v>190</v>
      </c>
      <c r="E97" s="875" t="s">
        <v>16791</v>
      </c>
      <c r="F97" s="875" t="s">
        <v>191</v>
      </c>
      <c r="G97" s="875" t="s">
        <v>191</v>
      </c>
      <c r="H97" s="875" t="s">
        <v>191</v>
      </c>
      <c r="I97" s="875" t="s">
        <v>10574</v>
      </c>
      <c r="J97" s="875" t="s">
        <v>16636</v>
      </c>
      <c r="K97" s="876" t="s">
        <v>15237</v>
      </c>
      <c r="L97" s="875" t="s">
        <v>17222</v>
      </c>
      <c r="M97" s="2922" t="s">
        <v>16790</v>
      </c>
      <c r="N97" s="876" t="s">
        <v>16823</v>
      </c>
      <c r="O97" s="876" t="s">
        <v>17225</v>
      </c>
      <c r="P97" s="1805" t="s">
        <v>17345</v>
      </c>
      <c r="Q97" s="875" t="s">
        <v>4027</v>
      </c>
      <c r="R97" s="875">
        <f>IF(MID(RIGHT(S97,8),1,1)="M",2021,IF(MID(RIGHT(S97,8),1,1)="N",2022,IF(MID(RIGHT(S97,8),1,1)="P",2023,IF(MID(RIGHT(S97,8),1,1)="R",2024,IF(MID(RIGHT(S97,8),1,1)="S",1995,IF(MID(RIGHT(S97,8),1,1)="T",1996,IF(MID(RIGHT(S97,8),1,1)="V",1997,IF(MID(RIGHT(S97,8),1,1)="W",1998,IF(MID(RIGHT(S97,8),1,1)="X",1999,IF(MID(RIGHT(S97,8),1,1)="Y",2000,IF(MID(RIGHT(S97,8),1,1)="1",2001,IF(MID(RIGHT(S97,8),1,1)="2",2002,IF(MID(RIGHT(S97,8),1,1)="3",2003,IF(MID(RIGHT(S97,8),1,1)="4",2004,IF(MID(RIGHT(S97,8),1,1)="5",2005,IF(MID(RIGHT(S97,8),1,1)="6",2006,IF(MID(RIGHT(S97,8),1,1)="7",2007,IF(MID(RIGHT(S97,8),1,1)="8",2008,IF(MID(RIGHT(S97,8),1,1)="9",2009,IF(MID(RIGHT(S97,8),1,1)="A",2010,IF(MID(RIGHT(S97,8),1,1)="B",2011,IF(MID(RIGHT(S97,8),1,1)="C",2012,IF(MID(RIGHT(S97,8),1,1)="D",2013,IF(MID(RIGHT(S97,8),1,1)="E",2014,IF(MID(RIGHT(S97,8),1,1)="F",2015,IF(MID(RIGHT(S97,8),1,1)="G",2016,IF(MID(RIGHT(S97,8),1,1)="H",2017,IF(MID(RIGHT(S97,8),1,1)="J",2018,IF(MID(RIGHT(S97,8),1,1)="K",2019,IF(MID(RIGHT(S97,8),1,1)="L",2020,""))))))))))))))))))))))))))))))</f>
        <v>2017</v>
      </c>
      <c r="S97" s="875" t="s">
        <v>16787</v>
      </c>
      <c r="T97" s="875">
        <v>1725</v>
      </c>
      <c r="U97" s="878">
        <v>45672</v>
      </c>
      <c r="V97" s="878">
        <v>45698</v>
      </c>
      <c r="W97" s="879">
        <v>1500</v>
      </c>
      <c r="X97" s="880">
        <v>2000</v>
      </c>
    </row>
    <row r="98" spans="1:24" ht="26.25" customHeight="1">
      <c r="A98" s="1759"/>
      <c r="B98" s="1755"/>
      <c r="C98" s="320" t="s">
        <v>15239</v>
      </c>
      <c r="D98" s="1755"/>
      <c r="E98" s="1755"/>
      <c r="F98" s="1755"/>
      <c r="G98" s="1755"/>
      <c r="H98" s="1755"/>
      <c r="I98" s="1755" t="s">
        <v>3598</v>
      </c>
      <c r="J98" s="412" t="s">
        <v>16638</v>
      </c>
      <c r="K98" s="884" t="s">
        <v>211</v>
      </c>
      <c r="L98" s="425" t="s">
        <v>3603</v>
      </c>
      <c r="M98" s="2923"/>
      <c r="N98" s="73" t="s">
        <v>2432</v>
      </c>
      <c r="O98" s="882"/>
      <c r="P98" s="1760"/>
      <c r="Q98" s="882" t="s">
        <v>375</v>
      </c>
      <c r="R98" s="882">
        <f>IF(MID(RIGHT(S98,8),1,1)="M",2021,IF(MID(RIGHT(S98,8),1,1)="N",2022,IF(MID(RIGHT(S98,8),1,1)="P",2023,IF(MID(RIGHT(S98,8),1,1)="R",2024,IF(MID(RIGHT(S98,8),1,1)="S",1995,IF(MID(RIGHT(S98,8),1,1)="T",1996,IF(MID(RIGHT(S98,8),1,1)="V",1997,IF(MID(RIGHT(S98,8),1,1)="W",1998,IF(MID(RIGHT(S98,8),1,1)="X",1999,IF(MID(RIGHT(S98,8),1,1)="Y",2000,IF(MID(RIGHT(S98,8),1,1)="1",2001,IF(MID(RIGHT(S98,8),1,1)="2",2002,IF(MID(RIGHT(S98,8),1,1)="3",2003,IF(MID(RIGHT(S98,8),1,1)="4",2004,IF(MID(RIGHT(S98,8),1,1)="5",2005,IF(MID(RIGHT(S98,8),1,1)="6",2006,IF(MID(RIGHT(S98,8),1,1)="7",2007,IF(MID(RIGHT(S98,8),1,1)="8",2008,IF(MID(RIGHT(S98,8),1,1)="9",2009,IF(MID(RIGHT(S98,8),1,1)="A",2010,IF(MID(RIGHT(S98,8),1,1)="B",2011,IF(MID(RIGHT(S98,8),1,1)="C",2012,IF(MID(RIGHT(S98,8),1,1)="D",2013,IF(MID(RIGHT(S98,8),1,1)="E",2014,IF(MID(RIGHT(S98,8),1,1)="F",2015,IF(MID(RIGHT(S98,8),1,1)="G",2016,IF(MID(RIGHT(S98,8),1,1)="H",2017,IF(MID(RIGHT(S98,8),1,1)="J",2018,IF(MID(RIGHT(S98,8),1,1)="K",2019,IF(MID(RIGHT(S98,8),1,1)="L",2020,""))))))))))))))))))))))))))))))</f>
        <v>2012</v>
      </c>
      <c r="S98" s="882" t="s">
        <v>16788</v>
      </c>
      <c r="T98" s="882">
        <v>1515</v>
      </c>
      <c r="U98" s="885">
        <v>45673</v>
      </c>
      <c r="V98" s="1761">
        <v>45704</v>
      </c>
      <c r="W98" s="1762"/>
      <c r="X98" s="1763" t="s">
        <v>15091</v>
      </c>
    </row>
    <row r="99" spans="1:24" ht="26.25" customHeight="1">
      <c r="A99" s="881"/>
      <c r="B99" s="882"/>
      <c r="C99" s="882" t="s">
        <v>12775</v>
      </c>
      <c r="D99" s="882" t="s">
        <v>16645</v>
      </c>
      <c r="E99" s="882"/>
      <c r="F99" s="882"/>
      <c r="G99" s="882"/>
      <c r="H99" s="882"/>
      <c r="I99" s="882"/>
      <c r="J99" s="882"/>
      <c r="K99" s="889" t="s">
        <v>16687</v>
      </c>
      <c r="L99" s="882"/>
      <c r="M99" s="2924"/>
      <c r="N99" s="73" t="s">
        <v>3552</v>
      </c>
      <c r="O99" s="882" t="s">
        <v>15120</v>
      </c>
      <c r="P99" s="882"/>
      <c r="Q99" s="882" t="s">
        <v>377</v>
      </c>
      <c r="R99" s="882">
        <f>IF(MID(RIGHT(S99,8),1,1)="M",2021,IF(MID(RIGHT(S99,8),1,1)="N",2022,IF(MID(RIGHT(S99,8),1,1)="P",2023,IF(MID(RIGHT(S99,8),1,1)="R",2024,IF(MID(RIGHT(S99,8),1,1)="S",1995,IF(MID(RIGHT(S99,8),1,1)="T",1996,IF(MID(RIGHT(S99,8),1,1)="V",1997,IF(MID(RIGHT(S99,8),1,1)="W",1998,IF(MID(RIGHT(S99,8),1,1)="X",1999,IF(MID(RIGHT(S99,8),1,1)="Y",2000,IF(MID(RIGHT(S99,8),1,1)="1",2001,IF(MID(RIGHT(S99,8),1,1)="2",2002,IF(MID(RIGHT(S99,8),1,1)="3",2003,IF(MID(RIGHT(S99,8),1,1)="4",2004,IF(MID(RIGHT(S99,8),1,1)="5",2005,IF(MID(RIGHT(S99,8),1,1)="6",2006,IF(MID(RIGHT(S99,8),1,1)="7",2007,IF(MID(RIGHT(S99,8),1,1)="8",2008,IF(MID(RIGHT(S99,8),1,1)="9",2009,IF(MID(RIGHT(S99,8),1,1)="A",2010,IF(MID(RIGHT(S99,8),1,1)="B",2011,IF(MID(RIGHT(S99,8),1,1)="C",2012,IF(MID(RIGHT(S99,8),1,1)="D",2013,IF(MID(RIGHT(S99,8),1,1)="E",2014,IF(MID(RIGHT(S99,8),1,1)="F",2015,IF(MID(RIGHT(S99,8),1,1)="G",2016,IF(MID(RIGHT(S99,8),1,1)="H",2017,IF(MID(RIGHT(S99,8),1,1)="J",2018,IF(MID(RIGHT(S99,8),1,1)="K",2019,IF(MID(RIGHT(S99,8),1,1)="L",2020,""))))))))))))))))))))))))))))))</f>
        <v>2020</v>
      </c>
      <c r="S99" s="882" t="s">
        <v>16789</v>
      </c>
      <c r="T99" s="882">
        <v>1740</v>
      </c>
      <c r="U99" s="885"/>
      <c r="V99" s="891">
        <v>45705</v>
      </c>
      <c r="W99" s="911"/>
      <c r="X99" s="888"/>
    </row>
    <row r="100" spans="1:24" ht="26.25" customHeight="1">
      <c r="A100" s="881"/>
      <c r="B100" s="882"/>
      <c r="C100" s="882" t="s">
        <v>12778</v>
      </c>
      <c r="D100" s="882" t="s">
        <v>191</v>
      </c>
      <c r="E100" s="882"/>
      <c r="F100" s="882"/>
      <c r="G100" s="882"/>
      <c r="H100" s="882"/>
      <c r="I100" s="882"/>
      <c r="J100" s="425" t="s">
        <v>16517</v>
      </c>
      <c r="K100" s="889" t="s">
        <v>9460</v>
      </c>
      <c r="L100" s="882"/>
      <c r="M100" s="882"/>
      <c r="N100" s="73" t="s">
        <v>12674</v>
      </c>
      <c r="O100" s="882" t="s">
        <v>16806</v>
      </c>
      <c r="P100" s="882"/>
      <c r="Q100" s="882"/>
      <c r="R100" s="882"/>
      <c r="S100" s="882"/>
      <c r="T100" s="882"/>
      <c r="U100" s="885"/>
      <c r="V100" s="891">
        <v>45708</v>
      </c>
      <c r="W100" s="911"/>
      <c r="X100" s="888" t="s">
        <v>16803</v>
      </c>
    </row>
    <row r="101" spans="1:24" ht="26.25" customHeight="1">
      <c r="A101" s="881"/>
      <c r="B101" s="882"/>
      <c r="C101" s="882" t="s">
        <v>13047</v>
      </c>
      <c r="D101" s="882" t="s">
        <v>191</v>
      </c>
      <c r="E101" s="882"/>
      <c r="F101" s="882"/>
      <c r="G101" s="882"/>
      <c r="H101" s="882"/>
      <c r="I101" s="882"/>
      <c r="J101" s="882"/>
      <c r="K101" s="890"/>
      <c r="L101" s="882"/>
      <c r="M101" s="882"/>
      <c r="N101" s="882"/>
      <c r="O101" s="882"/>
      <c r="P101" s="882"/>
      <c r="Q101" s="882"/>
      <c r="R101" s="882"/>
      <c r="S101" s="883" t="s">
        <v>189</v>
      </c>
      <c r="T101" s="883">
        <v>3890</v>
      </c>
      <c r="U101" s="885"/>
      <c r="V101" s="891">
        <v>45711</v>
      </c>
      <c r="W101" s="887"/>
      <c r="X101" s="888" t="s">
        <v>16804</v>
      </c>
    </row>
    <row r="102" spans="1:24" ht="26.25" customHeight="1">
      <c r="A102" s="881"/>
      <c r="B102" s="882"/>
      <c r="C102" s="882" t="s">
        <v>10098</v>
      </c>
      <c r="D102" s="882" t="s">
        <v>191</v>
      </c>
      <c r="E102" s="882"/>
      <c r="F102" s="882"/>
      <c r="G102" s="882"/>
      <c r="H102" s="882"/>
      <c r="I102" s="882"/>
      <c r="J102" s="882" t="s">
        <v>16792</v>
      </c>
      <c r="K102" s="890"/>
      <c r="L102" s="882"/>
      <c r="M102" s="2559" t="s">
        <v>8709</v>
      </c>
      <c r="N102" s="2560"/>
      <c r="O102" s="2560"/>
      <c r="P102" s="2561"/>
      <c r="Q102" s="882"/>
      <c r="R102" s="882"/>
      <c r="S102" s="883" t="s">
        <v>2472</v>
      </c>
      <c r="T102" s="883">
        <f>SUM(T97:T101)</f>
        <v>8870</v>
      </c>
      <c r="U102" s="891"/>
      <c r="V102" s="885">
        <v>45712</v>
      </c>
      <c r="W102" s="887"/>
      <c r="X102" s="888"/>
    </row>
    <row r="103" spans="1:24" ht="26.25" customHeight="1" thickBot="1">
      <c r="A103" s="892"/>
      <c r="B103" s="893"/>
      <c r="C103" s="893" t="s">
        <v>10099</v>
      </c>
      <c r="D103" s="893" t="s">
        <v>4036</v>
      </c>
      <c r="E103" s="893"/>
      <c r="F103" s="893"/>
      <c r="G103" s="893"/>
      <c r="H103" s="893"/>
      <c r="I103" s="893"/>
      <c r="J103" s="893" t="s">
        <v>16635</v>
      </c>
      <c r="K103" s="611" t="s">
        <v>16756</v>
      </c>
      <c r="L103" s="893"/>
      <c r="M103" s="893"/>
      <c r="N103" s="894"/>
      <c r="O103" s="894"/>
      <c r="P103" s="895"/>
      <c r="Q103" s="893"/>
      <c r="R103" s="893"/>
      <c r="S103" s="896"/>
      <c r="T103" s="896"/>
      <c r="U103" s="897"/>
      <c r="V103" s="898"/>
      <c r="W103" s="899"/>
      <c r="X103" s="900"/>
    </row>
    <row r="104" spans="1:24" ht="26.25" customHeight="1">
      <c r="A104" s="445"/>
      <c r="B104" s="445"/>
      <c r="C104" s="445"/>
      <c r="D104" s="445"/>
      <c r="E104" s="445"/>
      <c r="F104" s="445"/>
      <c r="G104" s="445"/>
      <c r="H104" s="445"/>
      <c r="I104" s="445"/>
      <c r="J104" s="445"/>
      <c r="K104" s="446"/>
      <c r="L104" s="445"/>
      <c r="M104" s="445"/>
      <c r="N104" s="446"/>
      <c r="O104" s="446"/>
      <c r="P104" s="447"/>
      <c r="Q104" s="445"/>
      <c r="R104" s="445"/>
      <c r="S104" s="445"/>
      <c r="T104" s="445"/>
      <c r="U104" s="448"/>
      <c r="V104" s="449"/>
      <c r="W104" s="450"/>
      <c r="X104" s="450"/>
    </row>
    <row r="105" spans="1:24" ht="26.25" customHeight="1" thickBot="1"/>
    <row r="106" spans="1:24" ht="26.25" customHeight="1">
      <c r="A106" s="456" t="s">
        <v>188</v>
      </c>
      <c r="B106" s="457" t="s">
        <v>10047</v>
      </c>
      <c r="C106" s="457" t="s">
        <v>10329</v>
      </c>
      <c r="D106" s="457" t="s">
        <v>190</v>
      </c>
      <c r="E106" s="457" t="s">
        <v>16480</v>
      </c>
      <c r="F106" s="457" t="s">
        <v>191</v>
      </c>
      <c r="G106" s="457" t="s">
        <v>191</v>
      </c>
      <c r="H106" s="477"/>
      <c r="I106" s="457" t="s">
        <v>126</v>
      </c>
      <c r="J106" s="457" t="s">
        <v>16362</v>
      </c>
      <c r="K106" s="458" t="s">
        <v>12321</v>
      </c>
      <c r="L106" s="457" t="s">
        <v>16562</v>
      </c>
      <c r="M106" s="2901" t="s">
        <v>16510</v>
      </c>
      <c r="N106" s="458" t="s">
        <v>16555</v>
      </c>
      <c r="O106" s="458" t="s">
        <v>16552</v>
      </c>
      <c r="P106" s="459" t="s">
        <v>18735</v>
      </c>
      <c r="Q106" s="457" t="s">
        <v>363</v>
      </c>
      <c r="R106" s="457">
        <v>2015</v>
      </c>
      <c r="S106" s="457" t="s">
        <v>16514</v>
      </c>
      <c r="T106" s="457">
        <v>2185</v>
      </c>
      <c r="U106" s="460">
        <v>45663</v>
      </c>
      <c r="V106" s="460">
        <v>45722</v>
      </c>
      <c r="W106" s="462">
        <v>4300</v>
      </c>
      <c r="X106" s="463">
        <v>5450</v>
      </c>
    </row>
    <row r="107" spans="1:24" ht="26.25" customHeight="1">
      <c r="A107" s="464"/>
      <c r="B107" s="143"/>
      <c r="C107" s="320" t="s">
        <v>3681</v>
      </c>
      <c r="D107" s="143"/>
      <c r="E107" s="143"/>
      <c r="F107" s="143"/>
      <c r="G107" s="143"/>
      <c r="H107" s="143"/>
      <c r="I107" s="143" t="s">
        <v>3598</v>
      </c>
      <c r="J107" s="412" t="s">
        <v>16364</v>
      </c>
      <c r="K107" s="169" t="s">
        <v>10395</v>
      </c>
      <c r="L107" s="427" t="s">
        <v>3603</v>
      </c>
      <c r="M107" s="2902"/>
      <c r="N107" s="73" t="s">
        <v>7287</v>
      </c>
      <c r="O107" s="1666"/>
      <c r="P107" s="1666"/>
      <c r="Q107" s="143" t="s">
        <v>361</v>
      </c>
      <c r="R107" s="143">
        <v>2016</v>
      </c>
      <c r="S107" s="143" t="s">
        <v>16557</v>
      </c>
      <c r="T107" s="143">
        <v>2350</v>
      </c>
      <c r="U107" s="168">
        <v>45668</v>
      </c>
      <c r="V107" s="168">
        <v>45724</v>
      </c>
      <c r="W107" s="147"/>
      <c r="X107" s="466"/>
    </row>
    <row r="108" spans="1:24" ht="26.25" customHeight="1">
      <c r="A108" s="464"/>
      <c r="B108" s="143"/>
      <c r="C108" s="143" t="s">
        <v>12776</v>
      </c>
      <c r="D108" s="143" t="s">
        <v>191</v>
      </c>
      <c r="E108" s="143"/>
      <c r="F108" s="143"/>
      <c r="G108" s="143"/>
      <c r="H108" s="143"/>
      <c r="I108" s="143"/>
      <c r="J108" s="425" t="s">
        <v>3281</v>
      </c>
      <c r="K108" s="144" t="s">
        <v>16368</v>
      </c>
      <c r="L108" s="143" t="s">
        <v>16542</v>
      </c>
      <c r="M108" s="2902"/>
      <c r="N108" s="73" t="s">
        <v>14447</v>
      </c>
      <c r="O108" s="143"/>
      <c r="P108" s="143"/>
      <c r="Q108" s="143" t="s">
        <v>423</v>
      </c>
      <c r="R108" s="143">
        <v>2015</v>
      </c>
      <c r="S108" s="143" t="s">
        <v>16558</v>
      </c>
      <c r="T108" s="143">
        <v>1890</v>
      </c>
      <c r="U108" s="168">
        <v>45671</v>
      </c>
      <c r="V108" s="168">
        <v>45757</v>
      </c>
      <c r="W108" s="1449"/>
      <c r="X108" s="466"/>
    </row>
    <row r="109" spans="1:24" ht="26.25" customHeight="1">
      <c r="A109" s="464"/>
      <c r="B109" s="143"/>
      <c r="C109" s="143" t="s">
        <v>12778</v>
      </c>
      <c r="D109" s="143" t="s">
        <v>191</v>
      </c>
      <c r="E109" s="143"/>
      <c r="F109" s="143"/>
      <c r="G109" s="143"/>
      <c r="H109" s="143"/>
      <c r="I109" s="143"/>
      <c r="J109" s="143"/>
      <c r="K109" s="144" t="s">
        <v>4071</v>
      </c>
      <c r="L109" s="143"/>
      <c r="M109" s="2903"/>
      <c r="N109" s="73" t="s">
        <v>15731</v>
      </c>
      <c r="O109" s="143"/>
      <c r="P109" s="143"/>
      <c r="Q109" s="143" t="s">
        <v>377</v>
      </c>
      <c r="R109" s="143">
        <v>2020</v>
      </c>
      <c r="S109" s="143" t="s">
        <v>16454</v>
      </c>
      <c r="T109" s="143">
        <v>1740</v>
      </c>
      <c r="U109" s="168">
        <v>45672</v>
      </c>
      <c r="V109" s="168">
        <v>45764</v>
      </c>
      <c r="W109" s="147"/>
      <c r="X109" s="466"/>
    </row>
    <row r="110" spans="1:24" ht="26.25" customHeight="1">
      <c r="A110" s="464"/>
      <c r="B110" s="143"/>
      <c r="C110" s="143" t="s">
        <v>13047</v>
      </c>
      <c r="D110" s="143" t="s">
        <v>191</v>
      </c>
      <c r="E110" s="143"/>
      <c r="F110" s="143"/>
      <c r="G110" s="143"/>
      <c r="H110" s="143"/>
      <c r="I110" s="143"/>
      <c r="J110" s="143"/>
      <c r="K110" s="144"/>
      <c r="L110" s="143"/>
      <c r="M110" s="143"/>
      <c r="N110" s="143"/>
      <c r="O110" s="143"/>
      <c r="P110" s="143"/>
      <c r="Q110" s="143"/>
      <c r="R110" s="143"/>
      <c r="S110" s="148" t="s">
        <v>189</v>
      </c>
      <c r="T110" s="148">
        <v>3620</v>
      </c>
      <c r="U110" s="168">
        <v>45673</v>
      </c>
      <c r="V110" s="168">
        <v>45753</v>
      </c>
      <c r="W110" s="147"/>
      <c r="X110" s="466"/>
    </row>
    <row r="111" spans="1:24" ht="26.25" customHeight="1">
      <c r="A111" s="464"/>
      <c r="B111" s="143"/>
      <c r="C111" s="143" t="s">
        <v>10002</v>
      </c>
      <c r="D111" s="143" t="s">
        <v>191</v>
      </c>
      <c r="E111" s="143"/>
      <c r="F111" s="143"/>
      <c r="G111" s="143"/>
      <c r="H111" s="143"/>
      <c r="I111" s="143"/>
      <c r="J111" s="143" t="s">
        <v>2627</v>
      </c>
      <c r="K111" s="144"/>
      <c r="L111" s="143"/>
      <c r="M111" s="2559" t="s">
        <v>11304</v>
      </c>
      <c r="N111" s="2560"/>
      <c r="O111" s="2561"/>
      <c r="P111" s="143"/>
      <c r="Q111" s="143"/>
      <c r="R111" s="143"/>
      <c r="S111" s="148" t="s">
        <v>2472</v>
      </c>
      <c r="T111" s="148">
        <f>SUM(T106:T110)</f>
        <v>11785</v>
      </c>
      <c r="U111" s="146">
        <v>45675</v>
      </c>
      <c r="V111" s="146">
        <v>45754</v>
      </c>
      <c r="W111" s="147"/>
      <c r="X111" s="466"/>
    </row>
    <row r="112" spans="1:24" ht="26.25" customHeight="1" thickBot="1">
      <c r="A112" s="467"/>
      <c r="B112" s="468"/>
      <c r="C112" s="468" t="s">
        <v>13824</v>
      </c>
      <c r="D112" s="468" t="s">
        <v>4036</v>
      </c>
      <c r="E112" s="468"/>
      <c r="F112" s="468"/>
      <c r="G112" s="468"/>
      <c r="H112" s="468"/>
      <c r="I112" s="468"/>
      <c r="J112" s="555" t="s">
        <v>2745</v>
      </c>
      <c r="K112" s="611" t="s">
        <v>16363</v>
      </c>
      <c r="L112" s="468"/>
      <c r="M112" s="468"/>
      <c r="N112" s="470"/>
      <c r="O112" s="470"/>
      <c r="P112" s="471"/>
      <c r="Q112" s="468"/>
      <c r="R112" s="468"/>
      <c r="S112" s="471"/>
      <c r="T112" s="471"/>
      <c r="U112" s="473"/>
      <c r="V112" s="474"/>
      <c r="W112" s="475"/>
      <c r="X112" s="476"/>
    </row>
    <row r="113" spans="1:24" ht="26.25" customHeight="1">
      <c r="A113" s="456" t="s">
        <v>188</v>
      </c>
      <c r="B113" s="457" t="s">
        <v>10047</v>
      </c>
      <c r="C113" s="457" t="s">
        <v>10329</v>
      </c>
      <c r="D113" s="457" t="s">
        <v>190</v>
      </c>
      <c r="E113" s="457" t="s">
        <v>16480</v>
      </c>
      <c r="F113" s="457" t="s">
        <v>191</v>
      </c>
      <c r="G113" s="457" t="s">
        <v>191</v>
      </c>
      <c r="H113" s="477"/>
      <c r="I113" s="457" t="s">
        <v>126</v>
      </c>
      <c r="J113" s="457" t="s">
        <v>16362</v>
      </c>
      <c r="K113" s="458" t="s">
        <v>12321</v>
      </c>
      <c r="L113" s="457" t="s">
        <v>17226</v>
      </c>
      <c r="M113" s="2901" t="s">
        <v>16511</v>
      </c>
      <c r="N113" s="458" t="s">
        <v>16561</v>
      </c>
      <c r="O113" s="458" t="s">
        <v>16553</v>
      </c>
      <c r="P113" s="459" t="s">
        <v>18735</v>
      </c>
      <c r="Q113" s="457" t="s">
        <v>363</v>
      </c>
      <c r="R113" s="457">
        <v>2015</v>
      </c>
      <c r="S113" s="457" t="s">
        <v>16559</v>
      </c>
      <c r="T113" s="457">
        <v>2125</v>
      </c>
      <c r="U113" s="460">
        <v>45663</v>
      </c>
      <c r="V113" s="460">
        <v>45722</v>
      </c>
      <c r="W113" s="462">
        <v>4300</v>
      </c>
      <c r="X113" s="463">
        <v>5450</v>
      </c>
    </row>
    <row r="114" spans="1:24" ht="26.25" customHeight="1">
      <c r="A114" s="464"/>
      <c r="B114" s="143"/>
      <c r="C114" s="320" t="s">
        <v>3681</v>
      </c>
      <c r="D114" s="143"/>
      <c r="E114" s="143"/>
      <c r="F114" s="143"/>
      <c r="G114" s="143"/>
      <c r="H114" s="143"/>
      <c r="I114" s="143" t="s">
        <v>3598</v>
      </c>
      <c r="J114" s="412" t="s">
        <v>16365</v>
      </c>
      <c r="K114" s="169" t="s">
        <v>10395</v>
      </c>
      <c r="L114" s="427" t="s">
        <v>3603</v>
      </c>
      <c r="M114" s="2902"/>
      <c r="N114" s="73" t="s">
        <v>7287</v>
      </c>
      <c r="O114" s="1666"/>
      <c r="P114" s="1666"/>
      <c r="Q114" s="143" t="s">
        <v>361</v>
      </c>
      <c r="R114" s="143">
        <v>2019</v>
      </c>
      <c r="S114" s="143" t="s">
        <v>16468</v>
      </c>
      <c r="T114" s="143">
        <v>2185</v>
      </c>
      <c r="U114" s="168">
        <v>45668</v>
      </c>
      <c r="V114" s="168">
        <v>45724</v>
      </c>
      <c r="W114" s="147"/>
      <c r="X114" s="466"/>
    </row>
    <row r="115" spans="1:24" ht="26.25" customHeight="1">
      <c r="A115" s="464"/>
      <c r="B115" s="143"/>
      <c r="C115" s="143" t="s">
        <v>12776</v>
      </c>
      <c r="D115" s="143" t="s">
        <v>191</v>
      </c>
      <c r="E115" s="143"/>
      <c r="F115" s="143"/>
      <c r="G115" s="143"/>
      <c r="H115" s="143"/>
      <c r="I115" s="143"/>
      <c r="J115" s="425" t="s">
        <v>3281</v>
      </c>
      <c r="K115" s="144" t="s">
        <v>16368</v>
      </c>
      <c r="L115" s="143" t="s">
        <v>16542</v>
      </c>
      <c r="M115" s="2902"/>
      <c r="N115" s="73" t="s">
        <v>14447</v>
      </c>
      <c r="O115" s="143"/>
      <c r="P115" s="143"/>
      <c r="Q115" s="143" t="s">
        <v>377</v>
      </c>
      <c r="R115" s="143">
        <v>2016</v>
      </c>
      <c r="S115" s="143" t="s">
        <v>16515</v>
      </c>
      <c r="T115" s="143">
        <v>1805</v>
      </c>
      <c r="U115" s="168">
        <v>45671</v>
      </c>
      <c r="V115" s="168">
        <v>45757</v>
      </c>
      <c r="W115" s="1449"/>
      <c r="X115" s="466"/>
    </row>
    <row r="116" spans="1:24" ht="26.25" customHeight="1">
      <c r="A116" s="464"/>
      <c r="B116" s="143"/>
      <c r="C116" s="143" t="s">
        <v>12778</v>
      </c>
      <c r="D116" s="143" t="s">
        <v>191</v>
      </c>
      <c r="E116" s="143"/>
      <c r="F116" s="143"/>
      <c r="G116" s="143"/>
      <c r="H116" s="143"/>
      <c r="I116" s="143"/>
      <c r="J116" s="143"/>
      <c r="K116" s="144" t="s">
        <v>4071</v>
      </c>
      <c r="L116" s="143"/>
      <c r="M116" s="2903"/>
      <c r="N116" s="73" t="s">
        <v>15731</v>
      </c>
      <c r="O116" s="143"/>
      <c r="P116" s="143"/>
      <c r="Q116" s="143" t="s">
        <v>1661</v>
      </c>
      <c r="R116" s="143">
        <v>2016</v>
      </c>
      <c r="S116" s="143" t="s">
        <v>16469</v>
      </c>
      <c r="T116" s="143">
        <v>1575</v>
      </c>
      <c r="U116" s="168">
        <v>45672</v>
      </c>
      <c r="V116" s="168">
        <v>45764</v>
      </c>
      <c r="W116" s="147"/>
      <c r="X116" s="466"/>
    </row>
    <row r="117" spans="1:24" ht="26.25" customHeight="1">
      <c r="A117" s="464"/>
      <c r="B117" s="143"/>
      <c r="C117" s="143" t="s">
        <v>13047</v>
      </c>
      <c r="D117" s="143" t="s">
        <v>191</v>
      </c>
      <c r="E117" s="143"/>
      <c r="F117" s="143"/>
      <c r="G117" s="143"/>
      <c r="H117" s="143"/>
      <c r="I117" s="143"/>
      <c r="J117" s="143"/>
      <c r="K117" s="144"/>
      <c r="L117" s="143"/>
      <c r="M117" s="143"/>
      <c r="N117" s="143"/>
      <c r="O117" s="143"/>
      <c r="P117" s="143"/>
      <c r="Q117" s="143"/>
      <c r="R117" s="143"/>
      <c r="S117" s="148" t="s">
        <v>189</v>
      </c>
      <c r="T117" s="148">
        <v>3830</v>
      </c>
      <c r="U117" s="168">
        <v>45673</v>
      </c>
      <c r="V117" s="168">
        <v>45753</v>
      </c>
      <c r="W117" s="147"/>
      <c r="X117" s="466"/>
    </row>
    <row r="118" spans="1:24" ht="26.25" customHeight="1">
      <c r="A118" s="464"/>
      <c r="B118" s="143"/>
      <c r="C118" s="143" t="s">
        <v>10002</v>
      </c>
      <c r="D118" s="143" t="s">
        <v>191</v>
      </c>
      <c r="E118" s="143"/>
      <c r="F118" s="143"/>
      <c r="G118" s="143"/>
      <c r="H118" s="143"/>
      <c r="I118" s="143"/>
      <c r="J118" s="143" t="s">
        <v>2627</v>
      </c>
      <c r="K118" s="144"/>
      <c r="L118" s="143"/>
      <c r="M118" s="2559" t="s">
        <v>11304</v>
      </c>
      <c r="N118" s="2560"/>
      <c r="O118" s="2561"/>
      <c r="P118" s="143"/>
      <c r="Q118" s="143"/>
      <c r="R118" s="143"/>
      <c r="S118" s="148" t="s">
        <v>2472</v>
      </c>
      <c r="T118" s="148">
        <f>SUM(T113:T117)</f>
        <v>11520</v>
      </c>
      <c r="U118" s="146">
        <v>45675</v>
      </c>
      <c r="V118" s="146">
        <v>45754</v>
      </c>
      <c r="W118" s="147"/>
      <c r="X118" s="466"/>
    </row>
    <row r="119" spans="1:24" ht="26.25" customHeight="1" thickBot="1">
      <c r="A119" s="467"/>
      <c r="B119" s="468"/>
      <c r="C119" s="468" t="s">
        <v>13824</v>
      </c>
      <c r="D119" s="468" t="s">
        <v>4036</v>
      </c>
      <c r="E119" s="468"/>
      <c r="F119" s="468"/>
      <c r="G119" s="468"/>
      <c r="H119" s="468"/>
      <c r="I119" s="468"/>
      <c r="J119" s="555" t="s">
        <v>2745</v>
      </c>
      <c r="K119" s="611" t="s">
        <v>16363</v>
      </c>
      <c r="L119" s="468"/>
      <c r="M119" s="468"/>
      <c r="N119" s="470"/>
      <c r="O119" s="470"/>
      <c r="P119" s="471"/>
      <c r="Q119" s="468"/>
      <c r="R119" s="468"/>
      <c r="S119" s="471"/>
      <c r="T119" s="471"/>
      <c r="U119" s="473"/>
      <c r="V119" s="474"/>
      <c r="W119" s="475"/>
      <c r="X119" s="476"/>
    </row>
    <row r="120" spans="1:24" ht="26.25" customHeight="1">
      <c r="A120" s="456" t="s">
        <v>188</v>
      </c>
      <c r="B120" s="457" t="s">
        <v>10047</v>
      </c>
      <c r="C120" s="457" t="s">
        <v>10329</v>
      </c>
      <c r="D120" s="457" t="s">
        <v>190</v>
      </c>
      <c r="E120" s="457" t="s">
        <v>16480</v>
      </c>
      <c r="F120" s="457" t="s">
        <v>191</v>
      </c>
      <c r="G120" s="457" t="s">
        <v>191</v>
      </c>
      <c r="H120" s="477"/>
      <c r="I120" s="457" t="s">
        <v>126</v>
      </c>
      <c r="J120" s="457" t="s">
        <v>16362</v>
      </c>
      <c r="K120" s="458" t="s">
        <v>12321</v>
      </c>
      <c r="L120" s="457" t="s">
        <v>17227</v>
      </c>
      <c r="M120" s="2901" t="s">
        <v>16512</v>
      </c>
      <c r="N120" s="458" t="s">
        <v>16556</v>
      </c>
      <c r="O120" s="458" t="s">
        <v>16554</v>
      </c>
      <c r="P120" s="459" t="s">
        <v>18735</v>
      </c>
      <c r="Q120" s="457" t="s">
        <v>361</v>
      </c>
      <c r="R120" s="457">
        <v>2015</v>
      </c>
      <c r="S120" s="457" t="s">
        <v>16560</v>
      </c>
      <c r="T120" s="457">
        <v>2345</v>
      </c>
      <c r="U120" s="460">
        <v>45663</v>
      </c>
      <c r="V120" s="460">
        <v>45722</v>
      </c>
      <c r="W120" s="462">
        <v>4300</v>
      </c>
      <c r="X120" s="463">
        <v>5450</v>
      </c>
    </row>
    <row r="121" spans="1:24" ht="26.25" customHeight="1">
      <c r="A121" s="464"/>
      <c r="B121" s="143"/>
      <c r="C121" s="320" t="s">
        <v>3681</v>
      </c>
      <c r="D121" s="143"/>
      <c r="E121" s="143"/>
      <c r="F121" s="143"/>
      <c r="G121" s="143"/>
      <c r="H121" s="143"/>
      <c r="I121" s="143" t="s">
        <v>3598</v>
      </c>
      <c r="J121" s="412" t="s">
        <v>16366</v>
      </c>
      <c r="K121" s="169" t="s">
        <v>10395</v>
      </c>
      <c r="L121" s="427" t="s">
        <v>3603</v>
      </c>
      <c r="M121" s="2902"/>
      <c r="N121" s="73" t="s">
        <v>7287</v>
      </c>
      <c r="O121" s="1666"/>
      <c r="P121" s="1666"/>
      <c r="Q121" s="143" t="s">
        <v>243</v>
      </c>
      <c r="R121" s="143">
        <v>2016</v>
      </c>
      <c r="S121" s="143" t="s">
        <v>16465</v>
      </c>
      <c r="T121" s="143">
        <v>1990</v>
      </c>
      <c r="U121" s="168">
        <v>45668</v>
      </c>
      <c r="V121" s="168">
        <v>45724</v>
      </c>
      <c r="W121" s="147"/>
      <c r="X121" s="466"/>
    </row>
    <row r="122" spans="1:24" ht="26.25" customHeight="1">
      <c r="A122" s="464"/>
      <c r="B122" s="143"/>
      <c r="C122" s="143" t="s">
        <v>12776</v>
      </c>
      <c r="D122" s="143" t="s">
        <v>191</v>
      </c>
      <c r="E122" s="143"/>
      <c r="F122" s="143"/>
      <c r="G122" s="143"/>
      <c r="H122" s="143"/>
      <c r="I122" s="143"/>
      <c r="J122" s="425" t="s">
        <v>3281</v>
      </c>
      <c r="K122" s="144" t="s">
        <v>16368</v>
      </c>
      <c r="L122" s="143" t="s">
        <v>16542</v>
      </c>
      <c r="M122" s="2903"/>
      <c r="N122" s="73" t="s">
        <v>14447</v>
      </c>
      <c r="O122" s="143"/>
      <c r="P122" s="143"/>
      <c r="Q122" s="143" t="s">
        <v>377</v>
      </c>
      <c r="R122" s="143">
        <v>2017</v>
      </c>
      <c r="S122" s="143" t="s">
        <v>16516</v>
      </c>
      <c r="T122" s="143">
        <v>1775</v>
      </c>
      <c r="U122" s="168">
        <v>45671</v>
      </c>
      <c r="V122" s="168">
        <v>45757</v>
      </c>
      <c r="W122" s="1449"/>
      <c r="X122" s="466"/>
    </row>
    <row r="123" spans="1:24" ht="26.25" customHeight="1">
      <c r="A123" s="464"/>
      <c r="B123" s="143"/>
      <c r="C123" s="143" t="s">
        <v>12778</v>
      </c>
      <c r="D123" s="143" t="s">
        <v>191</v>
      </c>
      <c r="E123" s="143"/>
      <c r="F123" s="143"/>
      <c r="G123" s="143"/>
      <c r="H123" s="143"/>
      <c r="I123" s="143"/>
      <c r="J123" s="143"/>
      <c r="K123" s="144" t="s">
        <v>4071</v>
      </c>
      <c r="L123" s="143"/>
      <c r="M123" s="143" t="s">
        <v>16513</v>
      </c>
      <c r="N123" s="73" t="s">
        <v>15731</v>
      </c>
      <c r="O123" s="143"/>
      <c r="P123" s="143"/>
      <c r="Q123" s="143" t="s">
        <v>1661</v>
      </c>
      <c r="R123" s="143">
        <v>2017</v>
      </c>
      <c r="S123" s="143" t="s">
        <v>17355</v>
      </c>
      <c r="T123" s="143">
        <v>1570</v>
      </c>
      <c r="U123" s="168">
        <v>45672</v>
      </c>
      <c r="V123" s="168">
        <v>45764</v>
      </c>
      <c r="W123" s="147"/>
      <c r="X123" s="466"/>
    </row>
    <row r="124" spans="1:24" ht="26.25" customHeight="1">
      <c r="A124" s="464"/>
      <c r="B124" s="143"/>
      <c r="C124" s="143" t="s">
        <v>13047</v>
      </c>
      <c r="D124" s="143" t="s">
        <v>191</v>
      </c>
      <c r="E124" s="143"/>
      <c r="F124" s="143"/>
      <c r="G124" s="143"/>
      <c r="H124" s="143"/>
      <c r="I124" s="143"/>
      <c r="J124" s="143"/>
      <c r="K124" s="144"/>
      <c r="L124" s="143"/>
      <c r="M124" s="143"/>
      <c r="N124" s="143"/>
      <c r="O124" s="143"/>
      <c r="P124" s="143"/>
      <c r="Q124" s="143"/>
      <c r="R124" s="143"/>
      <c r="S124" s="148" t="s">
        <v>189</v>
      </c>
      <c r="T124" s="148">
        <v>3890</v>
      </c>
      <c r="U124" s="168">
        <v>45673</v>
      </c>
      <c r="V124" s="168">
        <v>45753</v>
      </c>
      <c r="W124" s="147"/>
      <c r="X124" s="466"/>
    </row>
    <row r="125" spans="1:24" ht="26.25" customHeight="1">
      <c r="A125" s="464"/>
      <c r="B125" s="143"/>
      <c r="C125" s="143" t="s">
        <v>10002</v>
      </c>
      <c r="D125" s="143" t="s">
        <v>191</v>
      </c>
      <c r="E125" s="143"/>
      <c r="F125" s="143"/>
      <c r="G125" s="143"/>
      <c r="H125" s="143"/>
      <c r="I125" s="143"/>
      <c r="J125" s="143" t="s">
        <v>2627</v>
      </c>
      <c r="K125" s="144"/>
      <c r="L125" s="143"/>
      <c r="M125" s="2559" t="s">
        <v>11304</v>
      </c>
      <c r="N125" s="2560"/>
      <c r="O125" s="2561"/>
      <c r="P125" s="143"/>
      <c r="Q125" s="143"/>
      <c r="R125" s="143"/>
      <c r="S125" s="148" t="s">
        <v>2472</v>
      </c>
      <c r="T125" s="148">
        <f>SUM(T120:T124)</f>
        <v>11570</v>
      </c>
      <c r="U125" s="146">
        <v>45675</v>
      </c>
      <c r="V125" s="146">
        <v>45754</v>
      </c>
      <c r="W125" s="147"/>
      <c r="X125" s="466"/>
    </row>
    <row r="126" spans="1:24" ht="26.25" customHeight="1" thickBot="1">
      <c r="A126" s="467"/>
      <c r="B126" s="468"/>
      <c r="C126" s="468" t="s">
        <v>13824</v>
      </c>
      <c r="D126" s="468" t="s">
        <v>4036</v>
      </c>
      <c r="E126" s="468"/>
      <c r="F126" s="468"/>
      <c r="G126" s="468"/>
      <c r="H126" s="468"/>
      <c r="I126" s="468"/>
      <c r="J126" s="555" t="s">
        <v>2745</v>
      </c>
      <c r="K126" s="144" t="s">
        <v>18336</v>
      </c>
      <c r="L126" s="468"/>
      <c r="M126" s="468"/>
      <c r="N126" s="470"/>
      <c r="O126" s="470"/>
      <c r="P126" s="471"/>
      <c r="Q126" s="468"/>
      <c r="R126" s="468"/>
      <c r="S126" s="471"/>
      <c r="T126" s="471"/>
      <c r="U126" s="473"/>
      <c r="V126" s="474"/>
      <c r="W126" s="475"/>
      <c r="X126" s="476"/>
    </row>
    <row r="127" spans="1:24" ht="26.25" customHeight="1">
      <c r="A127" s="445"/>
      <c r="B127" s="445"/>
      <c r="C127" s="445"/>
      <c r="D127" s="445"/>
      <c r="E127" s="445"/>
      <c r="F127" s="445"/>
      <c r="G127" s="445"/>
      <c r="H127" s="445"/>
      <c r="I127" s="445"/>
      <c r="J127" s="445"/>
      <c r="K127" s="446"/>
      <c r="L127" s="445"/>
      <c r="M127" s="445"/>
      <c r="N127" s="446"/>
      <c r="O127" s="446"/>
      <c r="P127" s="447"/>
      <c r="Q127" s="445"/>
      <c r="R127" s="445"/>
      <c r="S127" s="445"/>
      <c r="T127" s="445"/>
      <c r="U127" s="448"/>
      <c r="V127" s="449"/>
      <c r="W127" s="450"/>
      <c r="X127" s="450"/>
    </row>
    <row r="128" spans="1:24" ht="26.25" customHeight="1" thickBot="1"/>
    <row r="129" spans="1:24" ht="26.25" customHeight="1">
      <c r="A129" s="456" t="s">
        <v>188</v>
      </c>
      <c r="B129" s="457" t="s">
        <v>16058</v>
      </c>
      <c r="C129" s="457" t="s">
        <v>10329</v>
      </c>
      <c r="D129" s="457" t="s">
        <v>198</v>
      </c>
      <c r="E129" s="457" t="s">
        <v>16838</v>
      </c>
      <c r="F129" s="457" t="s">
        <v>16838</v>
      </c>
      <c r="G129" s="457" t="s">
        <v>191</v>
      </c>
      <c r="H129" s="477"/>
      <c r="I129" s="457" t="s">
        <v>126</v>
      </c>
      <c r="J129" s="457" t="s">
        <v>16676</v>
      </c>
      <c r="K129" s="458" t="s">
        <v>131</v>
      </c>
      <c r="L129" s="457" t="s">
        <v>16841</v>
      </c>
      <c r="M129" s="2901" t="s">
        <v>16797</v>
      </c>
      <c r="N129" s="458" t="s">
        <v>16839</v>
      </c>
      <c r="O129" s="458" t="s">
        <v>16760</v>
      </c>
      <c r="P129" s="459" t="s">
        <v>18687</v>
      </c>
      <c r="Q129" s="457" t="s">
        <v>361</v>
      </c>
      <c r="R129" s="457">
        <v>2015</v>
      </c>
      <c r="S129" s="457" t="s">
        <v>16795</v>
      </c>
      <c r="T129" s="457">
        <v>2165</v>
      </c>
      <c r="U129" s="460">
        <v>45675</v>
      </c>
      <c r="V129" s="460">
        <v>45740</v>
      </c>
      <c r="W129" s="462"/>
      <c r="X129" s="1124">
        <v>1050</v>
      </c>
    </row>
    <row r="130" spans="1:24" ht="26.25" customHeight="1">
      <c r="A130" s="464"/>
      <c r="B130" s="143"/>
      <c r="C130" s="320" t="s">
        <v>3681</v>
      </c>
      <c r="D130" s="143"/>
      <c r="E130" s="143"/>
      <c r="F130" s="143"/>
      <c r="G130" s="143"/>
      <c r="H130" s="143"/>
      <c r="I130" s="143" t="s">
        <v>3598</v>
      </c>
      <c r="J130" s="412" t="s">
        <v>16684</v>
      </c>
      <c r="K130" s="169" t="s">
        <v>10395</v>
      </c>
      <c r="L130" s="427" t="s">
        <v>3603</v>
      </c>
      <c r="M130" s="2902"/>
      <c r="N130" s="73" t="s">
        <v>7287</v>
      </c>
      <c r="O130" s="1666" t="s">
        <v>16842</v>
      </c>
      <c r="P130" s="1666" t="s">
        <v>16843</v>
      </c>
      <c r="Q130" s="143" t="s">
        <v>363</v>
      </c>
      <c r="R130" s="143">
        <v>2016</v>
      </c>
      <c r="S130" s="143" t="s">
        <v>16794</v>
      </c>
      <c r="T130" s="143">
        <v>2125</v>
      </c>
      <c r="U130" s="168">
        <v>45676</v>
      </c>
      <c r="V130" s="168">
        <v>45746</v>
      </c>
      <c r="W130" s="147" t="s">
        <v>17014</v>
      </c>
      <c r="X130" s="777">
        <f>X129+200</f>
        <v>1250</v>
      </c>
    </row>
    <row r="131" spans="1:24" ht="26.25" customHeight="1">
      <c r="A131" s="464"/>
      <c r="B131" s="143"/>
      <c r="C131" s="143" t="s">
        <v>12776</v>
      </c>
      <c r="D131" s="143" t="s">
        <v>16686</v>
      </c>
      <c r="E131" s="143"/>
      <c r="F131" s="143"/>
      <c r="G131" s="143"/>
      <c r="H131" s="143"/>
      <c r="I131" s="143"/>
      <c r="J131" s="425" t="s">
        <v>3281</v>
      </c>
      <c r="K131" s="144" t="s">
        <v>16687</v>
      </c>
      <c r="L131" s="143"/>
      <c r="M131" s="2902"/>
      <c r="N131" s="73" t="s">
        <v>14447</v>
      </c>
      <c r="O131" s="143"/>
      <c r="P131" s="143"/>
      <c r="Q131" s="143" t="s">
        <v>361</v>
      </c>
      <c r="R131" s="143">
        <v>2017</v>
      </c>
      <c r="S131" s="143" t="s">
        <v>16796</v>
      </c>
      <c r="T131" s="143">
        <v>2370</v>
      </c>
      <c r="U131" s="146">
        <v>45677</v>
      </c>
      <c r="V131" s="168">
        <v>45741</v>
      </c>
      <c r="W131" s="1449"/>
      <c r="X131" s="466"/>
    </row>
    <row r="132" spans="1:24" ht="26.25" customHeight="1">
      <c r="A132" s="464"/>
      <c r="B132" s="143"/>
      <c r="C132" s="143" t="s">
        <v>12778</v>
      </c>
      <c r="D132" s="143" t="s">
        <v>16686</v>
      </c>
      <c r="E132" s="143"/>
      <c r="F132" s="143"/>
      <c r="G132" s="143"/>
      <c r="H132" s="143"/>
      <c r="I132" s="143"/>
      <c r="J132" s="932" t="s">
        <v>13758</v>
      </c>
      <c r="K132" s="144" t="s">
        <v>9460</v>
      </c>
      <c r="L132" s="143"/>
      <c r="M132" s="2903"/>
      <c r="N132" s="73" t="s">
        <v>15731</v>
      </c>
      <c r="O132" s="143"/>
      <c r="P132" s="143"/>
      <c r="Q132" s="143" t="s">
        <v>370</v>
      </c>
      <c r="R132" s="143">
        <v>2015</v>
      </c>
      <c r="S132" s="143" t="s">
        <v>16793</v>
      </c>
      <c r="T132" s="143">
        <v>1430</v>
      </c>
      <c r="U132" s="168"/>
      <c r="V132" s="168">
        <v>45744</v>
      </c>
      <c r="W132" s="147"/>
      <c r="X132" s="466"/>
    </row>
    <row r="133" spans="1:24" ht="26.25" customHeight="1">
      <c r="A133" s="464"/>
      <c r="B133" s="143"/>
      <c r="C133" s="143" t="s">
        <v>13047</v>
      </c>
      <c r="D133" s="143" t="s">
        <v>191</v>
      </c>
      <c r="E133" s="143"/>
      <c r="F133" s="143"/>
      <c r="G133" s="143"/>
      <c r="H133" s="143"/>
      <c r="I133" s="143"/>
      <c r="J133" s="143" t="s">
        <v>16733</v>
      </c>
      <c r="K133" s="144"/>
      <c r="L133" s="143"/>
      <c r="M133" s="143"/>
      <c r="N133" s="73" t="s">
        <v>16844</v>
      </c>
      <c r="O133" s="143"/>
      <c r="P133" s="143"/>
      <c r="Q133" s="143"/>
      <c r="R133" s="143"/>
      <c r="S133" s="148" t="s">
        <v>189</v>
      </c>
      <c r="T133" s="148">
        <v>3700</v>
      </c>
      <c r="U133" s="146"/>
      <c r="V133" s="168">
        <v>45749</v>
      </c>
      <c r="W133" s="147"/>
      <c r="X133" s="466"/>
    </row>
    <row r="134" spans="1:24" ht="26.25" customHeight="1">
      <c r="A134" s="464"/>
      <c r="B134" s="143"/>
      <c r="C134" s="143" t="s">
        <v>16798</v>
      </c>
      <c r="D134" s="143" t="s">
        <v>191</v>
      </c>
      <c r="E134" s="143"/>
      <c r="F134" s="143"/>
      <c r="G134" s="143"/>
      <c r="H134" s="143"/>
      <c r="I134" s="143" t="s">
        <v>16799</v>
      </c>
      <c r="J134" s="143" t="s">
        <v>2627</v>
      </c>
      <c r="K134" s="144"/>
      <c r="L134" s="143"/>
      <c r="M134" s="2559" t="s">
        <v>11304</v>
      </c>
      <c r="N134" s="2560"/>
      <c r="O134" s="2561"/>
      <c r="P134" s="143"/>
      <c r="Q134" s="143"/>
      <c r="R134" s="143"/>
      <c r="S134" s="148" t="s">
        <v>2472</v>
      </c>
      <c r="T134" s="148">
        <f>SUM(T129:T133)</f>
        <v>11790</v>
      </c>
      <c r="U134" s="168"/>
      <c r="V134" s="146">
        <v>45750</v>
      </c>
      <c r="W134" s="147"/>
      <c r="X134" s="466"/>
    </row>
    <row r="135" spans="1:24" ht="26.25" customHeight="1" thickBot="1">
      <c r="A135" s="467"/>
      <c r="B135" s="468"/>
      <c r="C135" s="468" t="s">
        <v>10242</v>
      </c>
      <c r="D135" s="468" t="s">
        <v>4036</v>
      </c>
      <c r="E135" s="468"/>
      <c r="F135" s="468"/>
      <c r="G135" s="468"/>
      <c r="H135" s="468"/>
      <c r="I135" s="468"/>
      <c r="J135" s="555" t="s">
        <v>2745</v>
      </c>
      <c r="K135" s="611" t="s">
        <v>16534</v>
      </c>
      <c r="L135" s="468"/>
      <c r="M135" s="468"/>
      <c r="N135" s="470"/>
      <c r="O135" s="470"/>
      <c r="P135" s="471"/>
      <c r="Q135" s="468"/>
      <c r="R135" s="468"/>
      <c r="S135" s="471"/>
      <c r="T135" s="471"/>
      <c r="U135" s="473"/>
      <c r="V135" s="474"/>
      <c r="W135" s="475"/>
      <c r="X135" s="476"/>
    </row>
    <row r="137" spans="1:24" ht="26.25" customHeight="1" thickBot="1"/>
    <row r="138" spans="1:24" ht="26.25" customHeight="1">
      <c r="A138" s="848" t="s">
        <v>188</v>
      </c>
      <c r="B138" s="849" t="s">
        <v>16776</v>
      </c>
      <c r="C138" s="849" t="s">
        <v>16900</v>
      </c>
      <c r="D138" s="849" t="s">
        <v>190</v>
      </c>
      <c r="E138" s="849" t="s">
        <v>16863</v>
      </c>
      <c r="F138" s="849" t="s">
        <v>191</v>
      </c>
      <c r="G138" s="849" t="s">
        <v>191</v>
      </c>
      <c r="H138" s="849" t="s">
        <v>191</v>
      </c>
      <c r="I138" s="849" t="s">
        <v>16777</v>
      </c>
      <c r="J138" s="849" t="s">
        <v>16779</v>
      </c>
      <c r="K138" s="850" t="s">
        <v>16778</v>
      </c>
      <c r="L138" s="849" t="s">
        <v>16898</v>
      </c>
      <c r="M138" s="849" t="s">
        <v>16854</v>
      </c>
      <c r="N138" s="850" t="s">
        <v>17339</v>
      </c>
      <c r="O138" s="850" t="s">
        <v>16833</v>
      </c>
      <c r="P138" s="849" t="s">
        <v>16902</v>
      </c>
      <c r="Q138" s="849" t="s">
        <v>243</v>
      </c>
      <c r="R138" s="849">
        <f>IF(MID(RIGHT(S138,8),1,1)="M",2021,IF(MID(RIGHT(S138,8),1,1)="N",2022,IF(MID(RIGHT(S138,8),1,1)="P",2023,IF(MID(RIGHT(S138,8),1,1)="R",2024,IF(MID(RIGHT(S138,8),1,1)="S",1995,IF(MID(RIGHT(S138,8),1,1)="T",1996,IF(MID(RIGHT(S138,8),1,1)="V",1997,IF(MID(RIGHT(S138,8),1,1)="W",1998,IF(MID(RIGHT(S138,8),1,1)="X",1999,IF(MID(RIGHT(S138,8),1,1)="Y",2000,IF(MID(RIGHT(S138,8),1,1)="1",2001,IF(MID(RIGHT(S138,8),1,1)="2",2002,IF(MID(RIGHT(S138,8),1,1)="3",2003,IF(MID(RIGHT(S138,8),1,1)="4",2004,IF(MID(RIGHT(S138,8),1,1)="5",2005,IF(MID(RIGHT(S138,8),1,1)="6",2006,IF(MID(RIGHT(S138,8),1,1)="7",2007,IF(MID(RIGHT(S138,8),1,1)="8",2008,IF(MID(RIGHT(S138,8),1,1)="9",2009,IF(MID(RIGHT(S138,8),1,1)="A",2010,IF(MID(RIGHT(S138,8),1,1)="B",2011,IF(MID(RIGHT(S138,8),1,1)="C",2012,IF(MID(RIGHT(S138,8),1,1)="D",2013,IF(MID(RIGHT(S138,8),1,1)="E",2014,IF(MID(RIGHT(S138,8),1,1)="F",2015,IF(MID(RIGHT(S138,8),1,1)="G",2016,IF(MID(RIGHT(S138,8),1,1)="H",2017,IF(MID(RIGHT(S138,8),1,1)="J",2018,IF(MID(RIGHT(S138,8),1,1)="K",2019,IF(MID(RIGHT(S138,8),1,1)="L",2020,""))))))))))))))))))))))))))))))</f>
        <v>2013</v>
      </c>
      <c r="S138" s="849" t="s">
        <v>16873</v>
      </c>
      <c r="T138" s="849">
        <v>1560</v>
      </c>
      <c r="U138" s="852">
        <v>45675</v>
      </c>
      <c r="V138" s="852">
        <v>45710</v>
      </c>
      <c r="W138" s="853">
        <v>3800</v>
      </c>
      <c r="X138" s="854">
        <v>4400</v>
      </c>
    </row>
    <row r="139" spans="1:24" ht="26.25" customHeight="1">
      <c r="A139" s="855"/>
      <c r="B139" s="188"/>
      <c r="C139" s="320" t="s">
        <v>16899</v>
      </c>
      <c r="D139" s="188"/>
      <c r="E139" s="188"/>
      <c r="F139" s="188"/>
      <c r="G139" s="188"/>
      <c r="H139" s="188"/>
      <c r="I139" s="188" t="s">
        <v>3598</v>
      </c>
      <c r="J139" s="412" t="s">
        <v>16814</v>
      </c>
      <c r="K139" s="195" t="s">
        <v>13911</v>
      </c>
      <c r="L139" s="190" t="s">
        <v>17343</v>
      </c>
      <c r="M139" s="190" t="s">
        <v>17315</v>
      </c>
      <c r="N139" s="73" t="s">
        <v>2943</v>
      </c>
      <c r="O139" s="188"/>
      <c r="P139" s="3096" t="s">
        <v>16903</v>
      </c>
      <c r="Q139" s="189" t="s">
        <v>363</v>
      </c>
      <c r="R139" s="188">
        <f>IF(MID(RIGHT(S139,8),1,1)="M",2021,IF(MID(RIGHT(S139,8),1,1)="N",2022,IF(MID(RIGHT(S139,8),1,1)="P",2023,IF(MID(RIGHT(S139,8),1,1)="R",2024,IF(MID(RIGHT(S139,8),1,1)="S",1995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2019</v>
      </c>
      <c r="S139" s="188" t="s">
        <v>16874</v>
      </c>
      <c r="T139" s="188">
        <v>1820</v>
      </c>
      <c r="U139" s="191">
        <v>45677</v>
      </c>
      <c r="V139" s="191">
        <v>45713</v>
      </c>
      <c r="W139" s="193" t="s">
        <v>17344</v>
      </c>
      <c r="X139" s="777">
        <f>X138+(15*3)</f>
        <v>4445</v>
      </c>
    </row>
    <row r="140" spans="1:24" ht="26.25" customHeight="1">
      <c r="A140" s="855"/>
      <c r="B140" s="188"/>
      <c r="C140" s="188" t="s">
        <v>12776</v>
      </c>
      <c r="D140" s="188" t="s">
        <v>16816</v>
      </c>
      <c r="E140" s="188"/>
      <c r="F140" s="188"/>
      <c r="G140" s="188"/>
      <c r="H140" s="188"/>
      <c r="I140" s="188"/>
      <c r="J140" s="188"/>
      <c r="K140" s="189"/>
      <c r="L140" s="188"/>
      <c r="M140" s="188"/>
      <c r="N140" s="73" t="s">
        <v>3907</v>
      </c>
      <c r="O140" s="188"/>
      <c r="P140" s="3089"/>
      <c r="Q140" s="189" t="s">
        <v>7570</v>
      </c>
      <c r="R140" s="188">
        <f>IF(MID(RIGHT(S140,8),1,1)="M",2021,IF(MID(RIGHT(S140,8),1,1)="N",2022,IF(MID(RIGHT(S140,8),1,1)="P",2023,IF(MID(RIGHT(S140,8),1,1)="R",2024,IF(MID(RIGHT(S140,8),1,1)="S",1995,IF(MID(RIGHT(S140,8),1,1)="T",1996,IF(MID(RIGHT(S140,8),1,1)="V",1997,IF(MID(RIGHT(S140,8),1,1)="W",1998,IF(MID(RIGHT(S140,8),1,1)="X",1999,IF(MID(RIGHT(S140,8),1,1)="Y",2000,IF(MID(RIGHT(S140,8),1,1)="1",2001,IF(MID(RIGHT(S140,8),1,1)="2",2002,IF(MID(RIGHT(S140,8),1,1)="3",2003,IF(MID(RIGHT(S140,8),1,1)="4",2004,IF(MID(RIGHT(S140,8),1,1)="5",2005,IF(MID(RIGHT(S140,8),1,1)="6",2006,IF(MID(RIGHT(S140,8),1,1)="7",2007,IF(MID(RIGHT(S140,8),1,1)="8",2008,IF(MID(RIGHT(S140,8),1,1)="9",2009,IF(MID(RIGHT(S140,8),1,1)="A",2010,IF(MID(RIGHT(S140,8),1,1)="B",2011,IF(MID(RIGHT(S140,8),1,1)="C",2012,IF(MID(RIGHT(S140,8),1,1)="D",2013,IF(MID(RIGHT(S140,8),1,1)="E",2014,IF(MID(RIGHT(S140,8),1,1)="F",2015,IF(MID(RIGHT(S140,8),1,1)="G",2016,IF(MID(RIGHT(S140,8),1,1)="H",2017,IF(MID(RIGHT(S140,8),1,1)="J",2018,IF(MID(RIGHT(S140,8),1,1)="K",2019,IF(MID(RIGHT(S140,8),1,1)="L",2020,""))))))))))))))))))))))))))))))</f>
        <v>2014</v>
      </c>
      <c r="S140" s="188" t="s">
        <v>16875</v>
      </c>
      <c r="T140" s="188">
        <v>2060</v>
      </c>
      <c r="U140" s="192">
        <v>45678</v>
      </c>
      <c r="V140" s="191">
        <v>45716</v>
      </c>
      <c r="W140" s="193"/>
      <c r="X140" s="856" t="s">
        <v>17297</v>
      </c>
    </row>
    <row r="141" spans="1:24" ht="26.25" customHeight="1">
      <c r="A141" s="855"/>
      <c r="B141" s="188"/>
      <c r="C141" s="188" t="s">
        <v>12778</v>
      </c>
      <c r="D141" s="188" t="s">
        <v>16816</v>
      </c>
      <c r="E141" s="188"/>
      <c r="F141" s="188"/>
      <c r="G141" s="188"/>
      <c r="H141" s="188"/>
      <c r="I141" s="188"/>
      <c r="J141" s="188" t="s">
        <v>16817</v>
      </c>
      <c r="K141" s="189" t="s">
        <v>16819</v>
      </c>
      <c r="L141" s="188"/>
      <c r="M141" s="188"/>
      <c r="N141" s="73" t="s">
        <v>12996</v>
      </c>
      <c r="O141" s="188" t="s">
        <v>16848</v>
      </c>
      <c r="P141" s="3090"/>
      <c r="Q141" s="189" t="s">
        <v>243</v>
      </c>
      <c r="R141" s="188">
        <f>IF(MID(RIGHT(S141,8),1,1)="M",2021,IF(MID(RIGHT(S141,8),1,1)="N",2022,IF(MID(RIGHT(S141,8),1,1)="P",2023,IF(MID(RIGHT(S141,8),1,1)="R",2024,IF(MID(RIGHT(S141,8),1,1)="S",1995,IF(MID(RIGHT(S141,8),1,1)="T",1996,IF(MID(RIGHT(S141,8),1,1)="V",1997,IF(MID(RIGHT(S141,8),1,1)="W",1998,IF(MID(RIGHT(S141,8),1,1)="X",1999,IF(MID(RIGHT(S141,8),1,1)="Y",2000,IF(MID(RIGHT(S141,8),1,1)="1",2001,IF(MID(RIGHT(S141,8),1,1)="2",2002,IF(MID(RIGHT(S141,8),1,1)="3",2003,IF(MID(RIGHT(S141,8),1,1)="4",2004,IF(MID(RIGHT(S141,8),1,1)="5",2005,IF(MID(RIGHT(S141,8),1,1)="6",2006,IF(MID(RIGHT(S141,8),1,1)="7",2007,IF(MID(RIGHT(S141,8),1,1)="8",2008,IF(MID(RIGHT(S141,8),1,1)="9",2009,IF(MID(RIGHT(S141,8),1,1)="A",2010,IF(MID(RIGHT(S141,8),1,1)="B",2011,IF(MID(RIGHT(S141,8),1,1)="C",2012,IF(MID(RIGHT(S141,8),1,1)="D",2013,IF(MID(RIGHT(S141,8),1,1)="E",2014,IF(MID(RIGHT(S141,8),1,1)="F",2015,IF(MID(RIGHT(S141,8),1,1)="G",2016,IF(MID(RIGHT(S141,8),1,1)="H",2017,IF(MID(RIGHT(S141,8),1,1)="J",2018,IF(MID(RIGHT(S141,8),1,1)="K",2019,IF(MID(RIGHT(S141,8),1,1)="L",2020,""))))))))))))))))))))))))))))))</f>
        <v>2014</v>
      </c>
      <c r="S141" s="188" t="s">
        <v>16876</v>
      </c>
      <c r="T141" s="188">
        <v>1560</v>
      </c>
      <c r="U141" s="192"/>
      <c r="V141" s="192">
        <v>45718</v>
      </c>
      <c r="W141" s="193"/>
      <c r="X141" s="856"/>
    </row>
    <row r="142" spans="1:24" ht="26.25" customHeight="1">
      <c r="A142" s="855"/>
      <c r="B142" s="188"/>
      <c r="C142" s="188" t="s">
        <v>13047</v>
      </c>
      <c r="D142" s="188" t="s">
        <v>191</v>
      </c>
      <c r="E142" s="188"/>
      <c r="F142" s="188"/>
      <c r="G142" s="188"/>
      <c r="H142" s="188"/>
      <c r="I142" s="188"/>
      <c r="J142" s="188"/>
      <c r="K142" s="1230"/>
      <c r="L142" s="188" t="s">
        <v>16923</v>
      </c>
      <c r="M142" s="188"/>
      <c r="N142" s="188"/>
      <c r="O142" s="1439" t="s">
        <v>16849</v>
      </c>
      <c r="P142" s="188"/>
      <c r="Q142" s="189"/>
      <c r="R142" s="188"/>
      <c r="S142" s="194" t="s">
        <v>189</v>
      </c>
      <c r="T142" s="194">
        <v>3700</v>
      </c>
      <c r="U142" s="191"/>
      <c r="V142" s="191"/>
      <c r="W142" s="193"/>
      <c r="X142" s="856"/>
    </row>
    <row r="143" spans="1:24" ht="26.25" customHeight="1">
      <c r="A143" s="855"/>
      <c r="B143" s="188"/>
      <c r="C143" s="188" t="s">
        <v>10002</v>
      </c>
      <c r="D143" s="188" t="s">
        <v>191</v>
      </c>
      <c r="E143" s="188"/>
      <c r="F143" s="188"/>
      <c r="G143" s="188"/>
      <c r="H143" s="188"/>
      <c r="I143" s="188"/>
      <c r="J143" s="188"/>
      <c r="K143" s="189"/>
      <c r="L143" s="188" t="s">
        <v>16922</v>
      </c>
      <c r="M143" s="2559" t="s">
        <v>10944</v>
      </c>
      <c r="N143" s="2560"/>
      <c r="O143" s="2560"/>
      <c r="P143" s="2561"/>
      <c r="Q143" s="189"/>
      <c r="R143" s="188"/>
      <c r="S143" s="194" t="s">
        <v>2472</v>
      </c>
      <c r="T143" s="194">
        <f>SUM(T138:T142)</f>
        <v>10700</v>
      </c>
      <c r="U143" s="191"/>
      <c r="V143" s="191"/>
      <c r="W143" s="193"/>
      <c r="X143" s="856"/>
    </row>
    <row r="144" spans="1:24" ht="26.25" customHeight="1" thickBot="1">
      <c r="A144" s="857"/>
      <c r="B144" s="858"/>
      <c r="C144" s="858" t="s">
        <v>10003</v>
      </c>
      <c r="D144" s="858" t="s">
        <v>4036</v>
      </c>
      <c r="E144" s="858"/>
      <c r="F144" s="858"/>
      <c r="G144" s="858"/>
      <c r="H144" s="858"/>
      <c r="I144" s="858"/>
      <c r="J144" s="858"/>
      <c r="K144" s="611" t="s">
        <v>16700</v>
      </c>
      <c r="L144" s="858" t="s">
        <v>16921</v>
      </c>
      <c r="M144" s="858"/>
      <c r="N144" s="847"/>
      <c r="O144" s="847"/>
      <c r="P144" s="859"/>
      <c r="Q144" s="858"/>
      <c r="R144" s="858"/>
      <c r="S144" s="860"/>
      <c r="T144" s="860"/>
      <c r="U144" s="861"/>
      <c r="V144" s="862"/>
      <c r="W144" s="863"/>
      <c r="X144" s="864"/>
    </row>
    <row r="145" spans="1:24" ht="26.25" customHeight="1">
      <c r="A145" s="848" t="s">
        <v>188</v>
      </c>
      <c r="B145" s="849" t="s">
        <v>16776</v>
      </c>
      <c r="C145" s="849" t="s">
        <v>16900</v>
      </c>
      <c r="D145" s="849" t="s">
        <v>190</v>
      </c>
      <c r="E145" s="849" t="s">
        <v>16863</v>
      </c>
      <c r="F145" s="849" t="s">
        <v>191</v>
      </c>
      <c r="G145" s="849" t="s">
        <v>191</v>
      </c>
      <c r="H145" s="849" t="s">
        <v>191</v>
      </c>
      <c r="I145" s="849" t="s">
        <v>16777</v>
      </c>
      <c r="J145" s="849" t="s">
        <v>16779</v>
      </c>
      <c r="K145" s="850" t="s">
        <v>16778</v>
      </c>
      <c r="L145" s="849" t="s">
        <v>16901</v>
      </c>
      <c r="M145" s="849" t="s">
        <v>16855</v>
      </c>
      <c r="N145" s="850" t="s">
        <v>17038</v>
      </c>
      <c r="O145" s="850" t="s">
        <v>17039</v>
      </c>
      <c r="P145" s="849" t="s">
        <v>16872</v>
      </c>
      <c r="Q145" s="849" t="s">
        <v>363</v>
      </c>
      <c r="R145" s="849">
        <f>IF(MID(RIGHT(S145,8),1,1)="M",2021,IF(MID(RIGHT(S145,8),1,1)="N",2022,IF(MID(RIGHT(S145,8),1,1)="P",2023,IF(MID(RIGHT(S145,8),1,1)="R",2024,IF(MID(RIGHT(S145,8),1,1)="S",1995,IF(MID(RIGHT(S145,8),1,1)="T",1996,IF(MID(RIGHT(S145,8),1,1)="V",1997,IF(MID(RIGHT(S145,8),1,1)="W",1998,IF(MID(RIGHT(S145,8),1,1)="X",1999,IF(MID(RIGHT(S145,8),1,1)="Y",2000,IF(MID(RIGHT(S145,8),1,1)="1",2001,IF(MID(RIGHT(S145,8),1,1)="2",2002,IF(MID(RIGHT(S145,8),1,1)="3",2003,IF(MID(RIGHT(S145,8),1,1)="4",2004,IF(MID(RIGHT(S145,8),1,1)="5",2005,IF(MID(RIGHT(S145,8),1,1)="6",2006,IF(MID(RIGHT(S145,8),1,1)="7",2007,IF(MID(RIGHT(S145,8),1,1)="8",2008,IF(MID(RIGHT(S145,8),1,1)="9",2009,IF(MID(RIGHT(S145,8),1,1)="A",2010,IF(MID(RIGHT(S145,8),1,1)="B",2011,IF(MID(RIGHT(S145,8),1,1)="C",2012,IF(MID(RIGHT(S145,8),1,1)="D",2013,IF(MID(RIGHT(S145,8),1,1)="E",2014,IF(MID(RIGHT(S145,8),1,1)="F",2015,IF(MID(RIGHT(S145,8),1,1)="G",2016,IF(MID(RIGHT(S145,8),1,1)="H",2017,IF(MID(RIGHT(S145,8),1,1)="J",2018,IF(MID(RIGHT(S145,8),1,1)="K",2019,IF(MID(RIGHT(S145,8),1,1)="L",2020,""))))))))))))))))))))))))))))))</f>
        <v>2021</v>
      </c>
      <c r="S145" s="849" t="s">
        <v>16871</v>
      </c>
      <c r="T145" s="849">
        <v>1820</v>
      </c>
      <c r="U145" s="852">
        <v>45675</v>
      </c>
      <c r="V145" s="852">
        <v>45710</v>
      </c>
      <c r="W145" s="853">
        <v>3800</v>
      </c>
      <c r="X145" s="854">
        <v>4400</v>
      </c>
    </row>
    <row r="146" spans="1:24" ht="26.25" customHeight="1">
      <c r="A146" s="855"/>
      <c r="B146" s="188"/>
      <c r="C146" s="320" t="s">
        <v>16899</v>
      </c>
      <c r="D146" s="188"/>
      <c r="E146" s="188"/>
      <c r="F146" s="188"/>
      <c r="G146" s="188"/>
      <c r="H146" s="188"/>
      <c r="I146" s="188" t="s">
        <v>3598</v>
      </c>
      <c r="J146" s="412" t="s">
        <v>16815</v>
      </c>
      <c r="K146" s="195" t="s">
        <v>13911</v>
      </c>
      <c r="L146" s="190" t="s">
        <v>17343</v>
      </c>
      <c r="M146" s="190" t="s">
        <v>17315</v>
      </c>
      <c r="N146" s="73" t="s">
        <v>2943</v>
      </c>
      <c r="O146" s="188"/>
      <c r="P146" s="3096" t="s">
        <v>16870</v>
      </c>
      <c r="Q146" s="189" t="s">
        <v>361</v>
      </c>
      <c r="R146" s="188">
        <f>IF(MID(RIGHT(S146,8),1,1)="M",2021,IF(MID(RIGHT(S146,8),1,1)="N",2022,IF(MID(RIGHT(S146,8),1,1)="P",2023,IF(MID(RIGHT(S146,8),1,1)="R",2024,IF(MID(RIGHT(S146,8),1,1)="S",1995,IF(MID(RIGHT(S146,8),1,1)="T",1996,IF(MID(RIGHT(S146,8),1,1)="V",1997,IF(MID(RIGHT(S146,8),1,1)="W",1998,IF(MID(RIGHT(S146,8),1,1)="X",1999,IF(MID(RIGHT(S146,8),1,1)="Y",2000,IF(MID(RIGHT(S146,8),1,1)="1",2001,IF(MID(RIGHT(S146,8),1,1)="2",2002,IF(MID(RIGHT(S146,8),1,1)="3",2003,IF(MID(RIGHT(S146,8),1,1)="4",2004,IF(MID(RIGHT(S146,8),1,1)="5",2005,IF(MID(RIGHT(S146,8),1,1)="6",2006,IF(MID(RIGHT(S146,8),1,1)="7",2007,IF(MID(RIGHT(S146,8),1,1)="8",2008,IF(MID(RIGHT(S146,8),1,1)="9",2009,IF(MID(RIGHT(S146,8),1,1)="A",2010,IF(MID(RIGHT(S146,8),1,1)="B",2011,IF(MID(RIGHT(S146,8),1,1)="C",2012,IF(MID(RIGHT(S146,8),1,1)="D",2013,IF(MID(RIGHT(S146,8),1,1)="E",2014,IF(MID(RIGHT(S146,8),1,1)="F",2015,IF(MID(RIGHT(S146,8),1,1)="G",2016,IF(MID(RIGHT(S146,8),1,1)="H",2017,IF(MID(RIGHT(S146,8),1,1)="J",2018,IF(MID(RIGHT(S146,8),1,1)="K",2019,IF(MID(RIGHT(S146,8),1,1)="L",2020,""))))))))))))))))))))))))))))))</f>
        <v>2015</v>
      </c>
      <c r="S146" s="188" t="s">
        <v>16867</v>
      </c>
      <c r="T146" s="188">
        <v>2175</v>
      </c>
      <c r="U146" s="191">
        <v>45677</v>
      </c>
      <c r="V146" s="191">
        <v>45713</v>
      </c>
      <c r="W146" s="193" t="s">
        <v>17344</v>
      </c>
      <c r="X146" s="777">
        <f>X145+15</f>
        <v>4415</v>
      </c>
    </row>
    <row r="147" spans="1:24" ht="26.25" customHeight="1">
      <c r="A147" s="855"/>
      <c r="B147" s="188"/>
      <c r="C147" s="188" t="s">
        <v>12776</v>
      </c>
      <c r="D147" s="188" t="s">
        <v>16816</v>
      </c>
      <c r="E147" s="188"/>
      <c r="F147" s="188"/>
      <c r="G147" s="188"/>
      <c r="H147" s="188"/>
      <c r="I147" s="188"/>
      <c r="J147" s="188"/>
      <c r="K147" s="189"/>
      <c r="L147" s="188"/>
      <c r="M147" s="188"/>
      <c r="N147" s="73" t="s">
        <v>3907</v>
      </c>
      <c r="O147" s="188"/>
      <c r="P147" s="3089"/>
      <c r="Q147" s="189" t="s">
        <v>423</v>
      </c>
      <c r="R147" s="188">
        <f>IF(MID(RIGHT(S147,8),1,1)="M",2021,IF(MID(RIGHT(S147,8),1,1)="N",2022,IF(MID(RIGHT(S147,8),1,1)="P",2023,IF(MID(RIGHT(S147,8),1,1)="R",2024,IF(MID(RIGHT(S147,8),1,1)="S",1995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2018</v>
      </c>
      <c r="S147" s="188" t="s">
        <v>16868</v>
      </c>
      <c r="T147" s="188">
        <v>1905</v>
      </c>
      <c r="U147" s="192">
        <v>45678</v>
      </c>
      <c r="V147" s="191">
        <v>45716</v>
      </c>
      <c r="W147" s="193"/>
      <c r="X147" s="856" t="s">
        <v>17297</v>
      </c>
    </row>
    <row r="148" spans="1:24" ht="26.25" customHeight="1">
      <c r="A148" s="855"/>
      <c r="B148" s="188"/>
      <c r="C148" s="188" t="s">
        <v>12778</v>
      </c>
      <c r="D148" s="188" t="s">
        <v>16816</v>
      </c>
      <c r="E148" s="188"/>
      <c r="F148" s="188"/>
      <c r="G148" s="188"/>
      <c r="H148" s="188"/>
      <c r="I148" s="188"/>
      <c r="J148" s="188"/>
      <c r="K148" s="189" t="s">
        <v>16819</v>
      </c>
      <c r="L148" s="188"/>
      <c r="M148" s="188"/>
      <c r="N148" s="73" t="s">
        <v>16974</v>
      </c>
      <c r="O148" s="188" t="s">
        <v>16848</v>
      </c>
      <c r="P148" s="3090"/>
      <c r="Q148" s="189" t="s">
        <v>423</v>
      </c>
      <c r="R148" s="188">
        <f>IF(MID(RIGHT(S148,8),1,1)="M",2021,IF(MID(RIGHT(S148,8),1,1)="N",2022,IF(MID(RIGHT(S148,8),1,1)="P",2023,IF(MID(RIGHT(S148,8),1,1)="R",2024,IF(MID(RIGHT(S148,8),1,1)="S",1995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2017</v>
      </c>
      <c r="S148" s="188" t="s">
        <v>16869</v>
      </c>
      <c r="T148" s="188">
        <v>1970</v>
      </c>
      <c r="U148" s="192"/>
      <c r="V148" s="192">
        <v>45718</v>
      </c>
      <c r="W148" s="193"/>
      <c r="X148" s="856"/>
    </row>
    <row r="149" spans="1:24" ht="26.25" customHeight="1">
      <c r="A149" s="855"/>
      <c r="B149" s="188"/>
      <c r="C149" s="188" t="s">
        <v>13047</v>
      </c>
      <c r="D149" s="188" t="s">
        <v>191</v>
      </c>
      <c r="E149" s="188"/>
      <c r="F149" s="188"/>
      <c r="G149" s="188"/>
      <c r="H149" s="188"/>
      <c r="I149" s="188"/>
      <c r="J149" s="188"/>
      <c r="K149" s="1230"/>
      <c r="L149" s="188"/>
      <c r="M149" s="188"/>
      <c r="N149" s="188"/>
      <c r="O149" s="1439" t="s">
        <v>16849</v>
      </c>
      <c r="P149" s="188"/>
      <c r="Q149" s="189"/>
      <c r="R149" s="188"/>
      <c r="S149" s="194" t="s">
        <v>189</v>
      </c>
      <c r="T149" s="194">
        <v>3700</v>
      </c>
      <c r="U149" s="191"/>
      <c r="V149" s="191"/>
      <c r="W149" s="193"/>
      <c r="X149" s="856"/>
    </row>
    <row r="150" spans="1:24" ht="26.25" customHeight="1">
      <c r="A150" s="855"/>
      <c r="B150" s="188"/>
      <c r="C150" s="188" t="s">
        <v>10002</v>
      </c>
      <c r="D150" s="188" t="s">
        <v>191</v>
      </c>
      <c r="E150" s="188"/>
      <c r="F150" s="188"/>
      <c r="G150" s="188"/>
      <c r="H150" s="188"/>
      <c r="I150" s="188"/>
      <c r="J150" s="188"/>
      <c r="K150" s="189"/>
      <c r="L150" s="188" t="s">
        <v>16922</v>
      </c>
      <c r="M150" s="2559" t="s">
        <v>10944</v>
      </c>
      <c r="N150" s="2560"/>
      <c r="O150" s="2560"/>
      <c r="P150" s="2561"/>
      <c r="Q150" s="189"/>
      <c r="R150" s="188"/>
      <c r="S150" s="194" t="s">
        <v>2472</v>
      </c>
      <c r="T150" s="194">
        <f>SUM(T145:T149)</f>
        <v>11570</v>
      </c>
      <c r="U150" s="191"/>
      <c r="V150" s="191"/>
      <c r="W150" s="193"/>
      <c r="X150" s="856"/>
    </row>
    <row r="151" spans="1:24" ht="26.25" customHeight="1" thickBot="1">
      <c r="A151" s="857"/>
      <c r="B151" s="858"/>
      <c r="C151" s="858" t="s">
        <v>10003</v>
      </c>
      <c r="D151" s="858" t="s">
        <v>4036</v>
      </c>
      <c r="E151" s="858"/>
      <c r="F151" s="858"/>
      <c r="G151" s="858"/>
      <c r="H151" s="858"/>
      <c r="I151" s="858"/>
      <c r="J151" s="858"/>
      <c r="K151" s="611" t="s">
        <v>16700</v>
      </c>
      <c r="L151" s="858" t="s">
        <v>16921</v>
      </c>
      <c r="M151" s="858"/>
      <c r="N151" s="847"/>
      <c r="O151" s="847"/>
      <c r="P151" s="859"/>
      <c r="Q151" s="858"/>
      <c r="R151" s="858"/>
      <c r="S151" s="860"/>
      <c r="T151" s="860"/>
      <c r="U151" s="861"/>
      <c r="V151" s="862"/>
      <c r="W151" s="863"/>
      <c r="X151" s="864"/>
    </row>
    <row r="152" spans="1:24" ht="26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51"/>
      <c r="L152" s="4"/>
      <c r="M152" s="4"/>
      <c r="N152" s="451"/>
      <c r="O152" s="451"/>
      <c r="P152" s="452"/>
      <c r="Q152" s="4"/>
      <c r="R152" s="4"/>
      <c r="S152" s="4"/>
      <c r="T152" s="4"/>
      <c r="U152" s="453"/>
      <c r="V152" s="454"/>
      <c r="W152" s="455"/>
      <c r="X152" s="455"/>
    </row>
    <row r="153" spans="1:24" ht="26.25" customHeight="1" thickBot="1"/>
    <row r="154" spans="1:24" ht="26.25" customHeight="1">
      <c r="A154" s="874" t="s">
        <v>188</v>
      </c>
      <c r="B154" s="875" t="s">
        <v>10047</v>
      </c>
      <c r="C154" s="875" t="s">
        <v>15059</v>
      </c>
      <c r="D154" s="875" t="s">
        <v>190</v>
      </c>
      <c r="E154" s="875" t="s">
        <v>17035</v>
      </c>
      <c r="F154" s="875" t="s">
        <v>191</v>
      </c>
      <c r="G154" s="875" t="s">
        <v>191</v>
      </c>
      <c r="H154" s="875" t="s">
        <v>191</v>
      </c>
      <c r="I154" s="875" t="s">
        <v>10574</v>
      </c>
      <c r="J154" s="875" t="s">
        <v>16735</v>
      </c>
      <c r="K154" s="876" t="s">
        <v>15237</v>
      </c>
      <c r="L154" s="875" t="s">
        <v>17028</v>
      </c>
      <c r="M154" s="2922" t="s">
        <v>17012</v>
      </c>
      <c r="N154" s="876" t="s">
        <v>17228</v>
      </c>
      <c r="O154" s="876" t="s">
        <v>17229</v>
      </c>
      <c r="P154" s="1805" t="s">
        <v>17220</v>
      </c>
      <c r="Q154" s="875" t="s">
        <v>1901</v>
      </c>
      <c r="R154" s="875">
        <f>IF(MID(RIGHT(S154,8),1,1)="M",2021,IF(MID(RIGHT(S154,8),1,1)="N",2022,IF(MID(RIGHT(S154,8),1,1)="P",2023,IF(MID(RIGHT(S154,8),1,1)="R",2024,IF(MID(RIGHT(S154,8),1,1)="S",1995,IF(MID(RIGHT(S154,8),1,1)="T",1996,IF(MID(RIGHT(S154,8),1,1)="V",1997,IF(MID(RIGHT(S154,8),1,1)="W",1998,IF(MID(RIGHT(S154,8),1,1)="X",1999,IF(MID(RIGHT(S154,8),1,1)="Y",2000,IF(MID(RIGHT(S154,8),1,1)="1",2001,IF(MID(RIGHT(S154,8),1,1)="2",2002,IF(MID(RIGHT(S154,8),1,1)="3",2003,IF(MID(RIGHT(S154,8),1,1)="4",2004,IF(MID(RIGHT(S154,8),1,1)="5",2005,IF(MID(RIGHT(S154,8),1,1)="6",2006,IF(MID(RIGHT(S154,8),1,1)="7",2007,IF(MID(RIGHT(S154,8),1,1)="8",2008,IF(MID(RIGHT(S154,8),1,1)="9",2009,IF(MID(RIGHT(S154,8),1,1)="A",2010,IF(MID(RIGHT(S154,8),1,1)="B",2011,IF(MID(RIGHT(S154,8),1,1)="C",2012,IF(MID(RIGHT(S154,8),1,1)="D",2013,IF(MID(RIGHT(S154,8),1,1)="E",2014,IF(MID(RIGHT(S154,8),1,1)="F",2015,IF(MID(RIGHT(S154,8),1,1)="G",2016,IF(MID(RIGHT(S154,8),1,1)="H",2017,IF(MID(RIGHT(S154,8),1,1)="J",2018,IF(MID(RIGHT(S154,8),1,1)="K",2019,IF(MID(RIGHT(S154,8),1,1)="L",2020,""))))))))))))))))))))))))))))))</f>
        <v>2020</v>
      </c>
      <c r="S154" s="875" t="s">
        <v>17029</v>
      </c>
      <c r="T154" s="875">
        <v>2760</v>
      </c>
      <c r="U154" s="878">
        <v>45677</v>
      </c>
      <c r="V154" s="878">
        <v>45704</v>
      </c>
      <c r="W154" s="879">
        <v>1400</v>
      </c>
      <c r="X154" s="880">
        <v>1900</v>
      </c>
    </row>
    <row r="155" spans="1:24" ht="26.25" customHeight="1">
      <c r="A155" s="1759"/>
      <c r="B155" s="1755"/>
      <c r="C155" s="320" t="s">
        <v>15239</v>
      </c>
      <c r="D155" s="1755"/>
      <c r="E155" s="1755"/>
      <c r="F155" s="1755"/>
      <c r="G155" s="1755"/>
      <c r="H155" s="1755"/>
      <c r="I155" s="1755" t="s">
        <v>3598</v>
      </c>
      <c r="J155" s="412" t="s">
        <v>16734</v>
      </c>
      <c r="K155" s="884" t="s">
        <v>211</v>
      </c>
      <c r="L155" s="425" t="s">
        <v>3603</v>
      </c>
      <c r="M155" s="2923"/>
      <c r="N155" s="73" t="s">
        <v>2432</v>
      </c>
      <c r="O155" s="882"/>
      <c r="P155" s="1760"/>
      <c r="Q155" s="882" t="s">
        <v>375</v>
      </c>
      <c r="R155" s="882">
        <f>IF(MID(RIGHT(S155,8),1,1)="M",2021,IF(MID(RIGHT(S155,8),1,1)="N",2022,IF(MID(RIGHT(S155,8),1,1)="P",2023,IF(MID(RIGHT(S155,8),1,1)="R",2024,IF(MID(RIGHT(S155,8),1,1)="S",1995,IF(MID(RIGHT(S155,8),1,1)="T",1996,IF(MID(RIGHT(S155,8),1,1)="V",1997,IF(MID(RIGHT(S155,8),1,1)="W",1998,IF(MID(RIGHT(S155,8),1,1)="X",1999,IF(MID(RIGHT(S155,8),1,1)="Y",2000,IF(MID(RIGHT(S155,8),1,1)="1",2001,IF(MID(RIGHT(S155,8),1,1)="2",2002,IF(MID(RIGHT(S155,8),1,1)="3",2003,IF(MID(RIGHT(S155,8),1,1)="4",2004,IF(MID(RIGHT(S155,8),1,1)="5",2005,IF(MID(RIGHT(S155,8),1,1)="6",2006,IF(MID(RIGHT(S155,8),1,1)="7",2007,IF(MID(RIGHT(S155,8),1,1)="8",2008,IF(MID(RIGHT(S155,8),1,1)="9",2009,IF(MID(RIGHT(S155,8),1,1)="A",2010,IF(MID(RIGHT(S155,8),1,1)="B",2011,IF(MID(RIGHT(S155,8),1,1)="C",2012,IF(MID(RIGHT(S155,8),1,1)="D",2013,IF(MID(RIGHT(S155,8),1,1)="E",2014,IF(MID(RIGHT(S155,8),1,1)="F",2015,IF(MID(RIGHT(S155,8),1,1)="G",2016,IF(MID(RIGHT(S155,8),1,1)="H",2017,IF(MID(RIGHT(S155,8),1,1)="J",2018,IF(MID(RIGHT(S155,8),1,1)="K",2019,IF(MID(RIGHT(S155,8),1,1)="L",2020,""))))))))))))))))))))))))))))))</f>
        <v>2021</v>
      </c>
      <c r="S155" s="882" t="s">
        <v>17030</v>
      </c>
      <c r="T155" s="882">
        <v>1530</v>
      </c>
      <c r="U155" s="891">
        <v>45678</v>
      </c>
      <c r="V155" s="1761">
        <v>45712</v>
      </c>
      <c r="W155" s="1762" t="s">
        <v>17258</v>
      </c>
      <c r="X155" s="1763" t="s">
        <v>15091</v>
      </c>
    </row>
    <row r="156" spans="1:24" ht="26.25" customHeight="1">
      <c r="A156" s="881"/>
      <c r="B156" s="882"/>
      <c r="C156" s="882" t="s">
        <v>12775</v>
      </c>
      <c r="D156" s="882" t="s">
        <v>16723</v>
      </c>
      <c r="E156" s="882"/>
      <c r="F156" s="882"/>
      <c r="G156" s="882"/>
      <c r="H156" s="882"/>
      <c r="I156" s="882"/>
      <c r="J156" s="882"/>
      <c r="K156" s="889" t="s">
        <v>16852</v>
      </c>
      <c r="L156" s="882"/>
      <c r="M156" s="2924"/>
      <c r="N156" s="73" t="s">
        <v>3552</v>
      </c>
      <c r="O156" s="882" t="s">
        <v>15120</v>
      </c>
      <c r="P156" s="882"/>
      <c r="Q156" s="882" t="s">
        <v>375</v>
      </c>
      <c r="R156" s="882">
        <f>IF(MID(RIGHT(S156,8),1,1)="M",2021,IF(MID(RIGHT(S156,8),1,1)="N",2022,IF(MID(RIGHT(S156,8),1,1)="P",2023,IF(MID(RIGHT(S156,8),1,1)="R",2024,IF(MID(RIGHT(S156,8),1,1)="S",1995,IF(MID(RIGHT(S156,8),1,1)="T",1996,IF(MID(RIGHT(S156,8),1,1)="V",1997,IF(MID(RIGHT(S156,8),1,1)="W",1998,IF(MID(RIGHT(S156,8),1,1)="X",1999,IF(MID(RIGHT(S156,8),1,1)="Y",2000,IF(MID(RIGHT(S156,8),1,1)="1",2001,IF(MID(RIGHT(S156,8),1,1)="2",2002,IF(MID(RIGHT(S156,8),1,1)="3",2003,IF(MID(RIGHT(S156,8),1,1)="4",2004,IF(MID(RIGHT(S156,8),1,1)="5",2005,IF(MID(RIGHT(S156,8),1,1)="6",2006,IF(MID(RIGHT(S156,8),1,1)="7",2007,IF(MID(RIGHT(S156,8),1,1)="8",2008,IF(MID(RIGHT(S156,8),1,1)="9",2009,IF(MID(RIGHT(S156,8),1,1)="A",2010,IF(MID(RIGHT(S156,8),1,1)="B",2011,IF(MID(RIGHT(S156,8),1,1)="C",2012,IF(MID(RIGHT(S156,8),1,1)="D",2013,IF(MID(RIGHT(S156,8),1,1)="E",2014,IF(MID(RIGHT(S156,8),1,1)="F",2015,IF(MID(RIGHT(S156,8),1,1)="G",2016,IF(MID(RIGHT(S156,8),1,1)="H",2017,IF(MID(RIGHT(S156,8),1,1)="J",2018,IF(MID(RIGHT(S156,8),1,1)="K",2019,IF(MID(RIGHT(S156,8),1,1)="L",2020,""))))))))))))))))))))))))))))))</f>
        <v>2021</v>
      </c>
      <c r="S156" s="882" t="s">
        <v>17031</v>
      </c>
      <c r="T156" s="882">
        <v>1530</v>
      </c>
      <c r="U156" s="885">
        <v>45679</v>
      </c>
      <c r="V156" s="891">
        <v>45713</v>
      </c>
      <c r="W156" s="911"/>
      <c r="X156" s="888" t="s">
        <v>17259</v>
      </c>
    </row>
    <row r="157" spans="1:24" ht="26.25" customHeight="1">
      <c r="A157" s="881"/>
      <c r="B157" s="882"/>
      <c r="C157" s="882" t="s">
        <v>12778</v>
      </c>
      <c r="D157" s="882" t="s">
        <v>191</v>
      </c>
      <c r="E157" s="882"/>
      <c r="F157" s="882"/>
      <c r="G157" s="882"/>
      <c r="H157" s="882"/>
      <c r="I157" s="882"/>
      <c r="J157" s="425" t="s">
        <v>16517</v>
      </c>
      <c r="K157" s="889" t="s">
        <v>2380</v>
      </c>
      <c r="L157" s="882"/>
      <c r="M157" s="882"/>
      <c r="N157" s="73" t="s">
        <v>12674</v>
      </c>
      <c r="O157" s="882"/>
      <c r="P157" s="882"/>
      <c r="Q157" s="882"/>
      <c r="R157" s="882"/>
      <c r="S157" s="882"/>
      <c r="T157" s="882"/>
      <c r="U157" s="885"/>
      <c r="V157" s="885">
        <v>45716</v>
      </c>
      <c r="W157" s="911"/>
      <c r="X157" s="888" t="s">
        <v>16803</v>
      </c>
    </row>
    <row r="158" spans="1:24" ht="26.25" customHeight="1">
      <c r="A158" s="881"/>
      <c r="B158" s="882"/>
      <c r="C158" s="882" t="s">
        <v>13047</v>
      </c>
      <c r="D158" s="882" t="s">
        <v>191</v>
      </c>
      <c r="E158" s="882"/>
      <c r="F158" s="882"/>
      <c r="G158" s="882"/>
      <c r="H158" s="882"/>
      <c r="I158" s="882"/>
      <c r="J158" s="882"/>
      <c r="K158" s="890"/>
      <c r="L158" s="882"/>
      <c r="M158" s="882"/>
      <c r="N158" s="882"/>
      <c r="O158" s="882"/>
      <c r="P158" s="882"/>
      <c r="Q158" s="882"/>
      <c r="R158" s="882"/>
      <c r="S158" s="883" t="s">
        <v>189</v>
      </c>
      <c r="T158" s="883">
        <v>3850</v>
      </c>
      <c r="U158" s="885"/>
      <c r="V158" s="891"/>
      <c r="W158" s="887"/>
      <c r="X158" s="888" t="s">
        <v>17205</v>
      </c>
    </row>
    <row r="159" spans="1:24" ht="26.25" customHeight="1">
      <c r="A159" s="881"/>
      <c r="B159" s="882"/>
      <c r="C159" s="882" t="s">
        <v>10098</v>
      </c>
      <c r="D159" s="882" t="s">
        <v>191</v>
      </c>
      <c r="E159" s="882"/>
      <c r="F159" s="882"/>
      <c r="G159" s="882"/>
      <c r="H159" s="882"/>
      <c r="I159" s="882"/>
      <c r="J159" s="882" t="s">
        <v>17036</v>
      </c>
      <c r="K159" s="890"/>
      <c r="L159" s="882"/>
      <c r="M159" s="2559" t="s">
        <v>8709</v>
      </c>
      <c r="N159" s="2560"/>
      <c r="O159" s="2560"/>
      <c r="P159" s="2561"/>
      <c r="Q159" s="882"/>
      <c r="R159" s="882"/>
      <c r="S159" s="883" t="s">
        <v>2472</v>
      </c>
      <c r="T159" s="883">
        <f>SUM(T154:T158)</f>
        <v>9670</v>
      </c>
      <c r="U159" s="891"/>
      <c r="V159" s="891"/>
      <c r="W159" s="887"/>
      <c r="X159" s="888"/>
    </row>
    <row r="160" spans="1:24" ht="26.25" customHeight="1" thickBot="1">
      <c r="A160" s="892"/>
      <c r="B160" s="893"/>
      <c r="C160" s="893" t="s">
        <v>10099</v>
      </c>
      <c r="D160" s="893" t="s">
        <v>4036</v>
      </c>
      <c r="E160" s="893"/>
      <c r="F160" s="893"/>
      <c r="G160" s="893"/>
      <c r="H160" s="893"/>
      <c r="I160" s="893"/>
      <c r="J160" s="893" t="s">
        <v>17121</v>
      </c>
      <c r="K160" s="611" t="s">
        <v>16736</v>
      </c>
      <c r="L160" s="893"/>
      <c r="M160" s="893"/>
      <c r="N160" s="894"/>
      <c r="O160" s="894"/>
      <c r="P160" s="895"/>
      <c r="Q160" s="893"/>
      <c r="R160" s="893"/>
      <c r="S160" s="896"/>
      <c r="T160" s="896"/>
      <c r="U160" s="897"/>
      <c r="V160" s="898"/>
      <c r="W160" s="899"/>
      <c r="X160" s="900"/>
    </row>
    <row r="161" spans="1:24" ht="26.25" customHeight="1">
      <c r="A161" s="874" t="s">
        <v>188</v>
      </c>
      <c r="B161" s="875" t="s">
        <v>10047</v>
      </c>
      <c r="C161" s="875" t="s">
        <v>15059</v>
      </c>
      <c r="D161" s="875" t="s">
        <v>190</v>
      </c>
      <c r="E161" s="875" t="s">
        <v>17035</v>
      </c>
      <c r="F161" s="875" t="s">
        <v>191</v>
      </c>
      <c r="G161" s="875" t="s">
        <v>191</v>
      </c>
      <c r="H161" s="875" t="s">
        <v>191</v>
      </c>
      <c r="I161" s="875" t="s">
        <v>10574</v>
      </c>
      <c r="J161" s="875" t="s">
        <v>16735</v>
      </c>
      <c r="K161" s="876" t="s">
        <v>15237</v>
      </c>
      <c r="L161" s="875" t="s">
        <v>17188</v>
      </c>
      <c r="M161" s="2922" t="s">
        <v>17011</v>
      </c>
      <c r="N161" s="876" t="s">
        <v>17230</v>
      </c>
      <c r="O161" s="876" t="s">
        <v>17231</v>
      </c>
      <c r="P161" s="1805" t="s">
        <v>17220</v>
      </c>
      <c r="Q161" s="875" t="s">
        <v>1901</v>
      </c>
      <c r="R161" s="875">
        <f>IF(MID(RIGHT(S161,8),1,1)="M",2021,IF(MID(RIGHT(S161,8),1,1)="N",2022,IF(MID(RIGHT(S161,8),1,1)="P",2023,IF(MID(RIGHT(S161,8),1,1)="R",2024,IF(MID(RIGHT(S161,8),1,1)="S",1995,IF(MID(RIGHT(S161,8),1,1)="T",1996,IF(MID(RIGHT(S161,8),1,1)="V",1997,IF(MID(RIGHT(S161,8),1,1)="W",1998,IF(MID(RIGHT(S161,8),1,1)="X",1999,IF(MID(RIGHT(S161,8),1,1)="Y",2000,IF(MID(RIGHT(S161,8),1,1)="1",2001,IF(MID(RIGHT(S161,8),1,1)="2",2002,IF(MID(RIGHT(S161,8),1,1)="3",2003,IF(MID(RIGHT(S161,8),1,1)="4",2004,IF(MID(RIGHT(S161,8),1,1)="5",2005,IF(MID(RIGHT(S161,8),1,1)="6",2006,IF(MID(RIGHT(S161,8),1,1)="7",2007,IF(MID(RIGHT(S161,8),1,1)="8",2008,IF(MID(RIGHT(S161,8),1,1)="9",2009,IF(MID(RIGHT(S161,8),1,1)="A",2010,IF(MID(RIGHT(S161,8),1,1)="B",2011,IF(MID(RIGHT(S161,8),1,1)="C",2012,IF(MID(RIGHT(S161,8),1,1)="D",2013,IF(MID(RIGHT(S161,8),1,1)="E",2014,IF(MID(RIGHT(S161,8),1,1)="F",2015,IF(MID(RIGHT(S161,8),1,1)="G",2016,IF(MID(RIGHT(S161,8),1,1)="H",2017,IF(MID(RIGHT(S161,8),1,1)="J",2018,IF(MID(RIGHT(S161,8),1,1)="K",2019,IF(MID(RIGHT(S161,8),1,1)="L",2020,""))))))))))))))))))))))))))))))</f>
        <v>2020</v>
      </c>
      <c r="S161" s="875" t="s">
        <v>17032</v>
      </c>
      <c r="T161" s="875">
        <v>2760</v>
      </c>
      <c r="U161" s="878">
        <v>45677</v>
      </c>
      <c r="V161" s="878">
        <v>45704</v>
      </c>
      <c r="W161" s="879">
        <v>1400</v>
      </c>
      <c r="X161" s="880">
        <v>1900</v>
      </c>
    </row>
    <row r="162" spans="1:24" ht="26.25" customHeight="1">
      <c r="A162" s="1759"/>
      <c r="B162" s="1755"/>
      <c r="C162" s="320" t="s">
        <v>15239</v>
      </c>
      <c r="D162" s="1755"/>
      <c r="E162" s="1755"/>
      <c r="F162" s="1755"/>
      <c r="G162" s="1755"/>
      <c r="H162" s="1755"/>
      <c r="I162" s="1755" t="s">
        <v>3598</v>
      </c>
      <c r="J162" s="412" t="s">
        <v>16857</v>
      </c>
      <c r="K162" s="884" t="s">
        <v>211</v>
      </c>
      <c r="L162" s="425" t="s">
        <v>3603</v>
      </c>
      <c r="M162" s="2923"/>
      <c r="N162" s="73" t="s">
        <v>2432</v>
      </c>
      <c r="O162" s="882"/>
      <c r="P162" s="1760"/>
      <c r="Q162" s="882" t="s">
        <v>1661</v>
      </c>
      <c r="R162" s="882">
        <f>IF(MID(RIGHT(S162,8),1,1)="M",2021,IF(MID(RIGHT(S162,8),1,1)="N",2022,IF(MID(RIGHT(S162,8),1,1)="P",2023,IF(MID(RIGHT(S162,8),1,1)="R",2024,IF(MID(RIGHT(S162,8),1,1)="S",1995,IF(MID(RIGHT(S162,8),1,1)="T",1996,IF(MID(RIGHT(S162,8),1,1)="V",1997,IF(MID(RIGHT(S162,8),1,1)="W",1998,IF(MID(RIGHT(S162,8),1,1)="X",1999,IF(MID(RIGHT(S162,8),1,1)="Y",2000,IF(MID(RIGHT(S162,8),1,1)="1",2001,IF(MID(RIGHT(S162,8),1,1)="2",2002,IF(MID(RIGHT(S162,8),1,1)="3",2003,IF(MID(RIGHT(S162,8),1,1)="4",2004,IF(MID(RIGHT(S162,8),1,1)="5",2005,IF(MID(RIGHT(S162,8),1,1)="6",2006,IF(MID(RIGHT(S162,8),1,1)="7",2007,IF(MID(RIGHT(S162,8),1,1)="8",2008,IF(MID(RIGHT(S162,8),1,1)="9",2009,IF(MID(RIGHT(S162,8),1,1)="A",2010,IF(MID(RIGHT(S162,8),1,1)="B",2011,IF(MID(RIGHT(S162,8),1,1)="C",2012,IF(MID(RIGHT(S162,8),1,1)="D",2013,IF(MID(RIGHT(S162,8),1,1)="E",2014,IF(MID(RIGHT(S162,8),1,1)="F",2015,IF(MID(RIGHT(S162,8),1,1)="G",2016,IF(MID(RIGHT(S162,8),1,1)="H",2017,IF(MID(RIGHT(S162,8),1,1)="J",2018,IF(MID(RIGHT(S162,8),1,1)="K",2019,IF(MID(RIGHT(S162,8),1,1)="L",2020,""))))))))))))))))))))))))))))))</f>
        <v>2020</v>
      </c>
      <c r="S162" s="882" t="s">
        <v>17033</v>
      </c>
      <c r="T162" s="882">
        <v>1560</v>
      </c>
      <c r="U162" s="891">
        <v>45678</v>
      </c>
      <c r="V162" s="1761">
        <v>45712</v>
      </c>
      <c r="W162" s="1762" t="s">
        <v>17258</v>
      </c>
      <c r="X162" s="1763" t="s">
        <v>15091</v>
      </c>
    </row>
    <row r="163" spans="1:24" ht="26.25" customHeight="1">
      <c r="A163" s="881"/>
      <c r="B163" s="882"/>
      <c r="C163" s="882" t="s">
        <v>12775</v>
      </c>
      <c r="D163" s="882" t="s">
        <v>191</v>
      </c>
      <c r="E163" s="882"/>
      <c r="F163" s="882"/>
      <c r="G163" s="882"/>
      <c r="H163" s="882"/>
      <c r="I163" s="882"/>
      <c r="J163" s="882"/>
      <c r="K163" s="889" t="s">
        <v>16852</v>
      </c>
      <c r="L163" s="882"/>
      <c r="M163" s="2924"/>
      <c r="N163" s="73" t="s">
        <v>3552</v>
      </c>
      <c r="O163" s="882" t="s">
        <v>15120</v>
      </c>
      <c r="P163" s="882"/>
      <c r="Q163" s="882" t="s">
        <v>1901</v>
      </c>
      <c r="R163" s="882">
        <f>IF(MID(RIGHT(S163,8),1,1)="M",2021,IF(MID(RIGHT(S163,8),1,1)="N",2022,IF(MID(RIGHT(S163,8),1,1)="P",2023,IF(MID(RIGHT(S163,8),1,1)="R",2024,IF(MID(RIGHT(S163,8),1,1)="S",1995,IF(MID(RIGHT(S163,8),1,1)="T",1996,IF(MID(RIGHT(S163,8),1,1)="V",1997,IF(MID(RIGHT(S163,8),1,1)="W",1998,IF(MID(RIGHT(S163,8),1,1)="X",1999,IF(MID(RIGHT(S163,8),1,1)="Y",2000,IF(MID(RIGHT(S163,8),1,1)="1",2001,IF(MID(RIGHT(S163,8),1,1)="2",2002,IF(MID(RIGHT(S163,8),1,1)="3",2003,IF(MID(RIGHT(S163,8),1,1)="4",2004,IF(MID(RIGHT(S163,8),1,1)="5",2005,IF(MID(RIGHT(S163,8),1,1)="6",2006,IF(MID(RIGHT(S163,8),1,1)="7",2007,IF(MID(RIGHT(S163,8),1,1)="8",2008,IF(MID(RIGHT(S163,8),1,1)="9",2009,IF(MID(RIGHT(S163,8),1,1)="A",2010,IF(MID(RIGHT(S163,8),1,1)="B",2011,IF(MID(RIGHT(S163,8),1,1)="C",2012,IF(MID(RIGHT(S163,8),1,1)="D",2013,IF(MID(RIGHT(S163,8),1,1)="E",2014,IF(MID(RIGHT(S163,8),1,1)="F",2015,IF(MID(RIGHT(S163,8),1,1)="G",2016,IF(MID(RIGHT(S163,8),1,1)="H",2017,IF(MID(RIGHT(S163,8),1,1)="J",2018,IF(MID(RIGHT(S163,8),1,1)="K",2019,IF(MID(RIGHT(S163,8),1,1)="L",2020,""))))))))))))))))))))))))))))))</f>
        <v>2020</v>
      </c>
      <c r="S163" s="882" t="s">
        <v>17034</v>
      </c>
      <c r="T163" s="882">
        <v>2760</v>
      </c>
      <c r="U163" s="885">
        <v>45679</v>
      </c>
      <c r="V163" s="891">
        <v>45713</v>
      </c>
      <c r="W163" s="911"/>
      <c r="X163" s="888" t="s">
        <v>17259</v>
      </c>
    </row>
    <row r="164" spans="1:24" ht="26.25" customHeight="1">
      <c r="A164" s="881"/>
      <c r="B164" s="882"/>
      <c r="C164" s="882" t="s">
        <v>12778</v>
      </c>
      <c r="D164" s="882" t="s">
        <v>191</v>
      </c>
      <c r="E164" s="882"/>
      <c r="F164" s="882"/>
      <c r="G164" s="882"/>
      <c r="H164" s="882"/>
      <c r="I164" s="882"/>
      <c r="J164" s="425" t="s">
        <v>16517</v>
      </c>
      <c r="K164" s="889" t="s">
        <v>2380</v>
      </c>
      <c r="L164" s="882"/>
      <c r="M164" s="882"/>
      <c r="N164" s="73" t="s">
        <v>12674</v>
      </c>
      <c r="O164" s="882"/>
      <c r="P164" s="882"/>
      <c r="Q164" s="882"/>
      <c r="R164" s="882"/>
      <c r="S164" s="882"/>
      <c r="T164" s="882"/>
      <c r="U164" s="885"/>
      <c r="V164" s="885">
        <v>45716</v>
      </c>
      <c r="W164" s="911"/>
      <c r="X164" s="888" t="s">
        <v>16803</v>
      </c>
    </row>
    <row r="165" spans="1:24" ht="26.25" customHeight="1">
      <c r="A165" s="881"/>
      <c r="B165" s="882"/>
      <c r="C165" s="882" t="s">
        <v>13047</v>
      </c>
      <c r="D165" s="882" t="s">
        <v>191</v>
      </c>
      <c r="E165" s="882"/>
      <c r="F165" s="882"/>
      <c r="G165" s="882"/>
      <c r="H165" s="882"/>
      <c r="I165" s="882"/>
      <c r="J165" s="882"/>
      <c r="K165" s="890"/>
      <c r="L165" s="882"/>
      <c r="M165" s="882"/>
      <c r="N165" s="882"/>
      <c r="O165" s="882"/>
      <c r="P165" s="882"/>
      <c r="Q165" s="882"/>
      <c r="R165" s="882"/>
      <c r="S165" s="883" t="s">
        <v>189</v>
      </c>
      <c r="T165" s="883">
        <v>3700</v>
      </c>
      <c r="U165" s="885"/>
      <c r="V165" s="891"/>
      <c r="W165" s="887"/>
      <c r="X165" s="888" t="s">
        <v>17204</v>
      </c>
    </row>
    <row r="166" spans="1:24" ht="26.25" customHeight="1">
      <c r="A166" s="881"/>
      <c r="B166" s="882"/>
      <c r="C166" s="882" t="s">
        <v>10098</v>
      </c>
      <c r="D166" s="882" t="s">
        <v>191</v>
      </c>
      <c r="E166" s="882"/>
      <c r="F166" s="882"/>
      <c r="G166" s="882"/>
      <c r="H166" s="882"/>
      <c r="I166" s="882"/>
      <c r="J166" s="882" t="s">
        <v>17036</v>
      </c>
      <c r="K166" s="890"/>
      <c r="L166" s="882"/>
      <c r="M166" s="2559" t="s">
        <v>8709</v>
      </c>
      <c r="N166" s="2560"/>
      <c r="O166" s="2560"/>
      <c r="P166" s="2561"/>
      <c r="Q166" s="882"/>
      <c r="R166" s="882"/>
      <c r="S166" s="883" t="s">
        <v>2472</v>
      </c>
      <c r="T166" s="883">
        <f>SUM(T161:T165)</f>
        <v>10780</v>
      </c>
      <c r="U166" s="891"/>
      <c r="V166" s="891"/>
      <c r="W166" s="887"/>
      <c r="X166" s="888"/>
    </row>
    <row r="167" spans="1:24" ht="26.25" customHeight="1" thickBot="1">
      <c r="A167" s="892"/>
      <c r="B167" s="893"/>
      <c r="C167" s="893" t="s">
        <v>10099</v>
      </c>
      <c r="D167" s="893" t="s">
        <v>4036</v>
      </c>
      <c r="E167" s="893"/>
      <c r="F167" s="893"/>
      <c r="G167" s="893"/>
      <c r="H167" s="893"/>
      <c r="I167" s="893"/>
      <c r="J167" s="893" t="s">
        <v>17121</v>
      </c>
      <c r="K167" s="611" t="s">
        <v>16736</v>
      </c>
      <c r="L167" s="893"/>
      <c r="M167" s="893"/>
      <c r="N167" s="894"/>
      <c r="O167" s="894"/>
      <c r="P167" s="895"/>
      <c r="Q167" s="893"/>
      <c r="R167" s="893"/>
      <c r="S167" s="896"/>
      <c r="T167" s="896"/>
      <c r="U167" s="897"/>
      <c r="V167" s="898"/>
      <c r="W167" s="899"/>
      <c r="X167" s="900"/>
    </row>
    <row r="169" spans="1:24" ht="26.25" customHeight="1" thickBot="1"/>
    <row r="170" spans="1:24" ht="26.25" customHeight="1">
      <c r="A170" s="1904" t="s">
        <v>188</v>
      </c>
      <c r="B170" s="1905" t="s">
        <v>10047</v>
      </c>
      <c r="C170" s="1905" t="s">
        <v>825</v>
      </c>
      <c r="D170" s="1905" t="s">
        <v>190</v>
      </c>
      <c r="E170" s="1905" t="s">
        <v>16863</v>
      </c>
      <c r="F170" s="1905" t="s">
        <v>191</v>
      </c>
      <c r="G170" s="1905" t="s">
        <v>191</v>
      </c>
      <c r="H170" s="1905" t="s">
        <v>191</v>
      </c>
      <c r="I170" s="1905" t="s">
        <v>16226</v>
      </c>
      <c r="J170" s="1906" t="s">
        <v>16735</v>
      </c>
      <c r="K170" s="1907" t="s">
        <v>1348</v>
      </c>
      <c r="L170" s="1909" t="s">
        <v>17232</v>
      </c>
      <c r="M170" s="1909" t="s">
        <v>16933</v>
      </c>
      <c r="N170" s="1905" t="s">
        <v>17233</v>
      </c>
      <c r="O170" s="1909" t="s">
        <v>17234</v>
      </c>
      <c r="P170" s="2088" t="s">
        <v>18212</v>
      </c>
      <c r="Q170" s="1905" t="s">
        <v>375</v>
      </c>
      <c r="R170" s="1905">
        <f>IF(MID(RIGHT(S170,8),1,1)="M",2021,IF(MID(RIGHT(S170,8),1,1)="N",2022,IF(MID(RIGHT(S170,8),1,1)="P",2023,IF(MID(RIGHT(S170,8),1,1)="R",2024,IF(MID(RIGHT(S170,8),1,1)="S",1995,IF(MID(RIGHT(S170,8),1,1)="T",1996,IF(MID(RIGHT(S170,8),1,1)="V",1997,IF(MID(RIGHT(S170,8),1,1)="W",1998,IF(MID(RIGHT(S170,8),1,1)="X",1999,IF(MID(RIGHT(S170,8),1,1)="Y",2000,IF(MID(RIGHT(S170,8),1,1)="1",2001,IF(MID(RIGHT(S170,8),1,1)="2",2002,IF(MID(RIGHT(S170,8),1,1)="3",2003,IF(MID(RIGHT(S170,8),1,1)="4",2004,IF(MID(RIGHT(S170,8),1,1)="5",2005,IF(MID(RIGHT(S170,8),1,1)="6",2006,IF(MID(RIGHT(S170,8),1,1)="7",2007,IF(MID(RIGHT(S170,8),1,1)="8",2008,IF(MID(RIGHT(S170,8),1,1)="9",2009,IF(MID(RIGHT(S170,8),1,1)="A",2010,IF(MID(RIGHT(S170,8),1,1)="B",2011,IF(MID(RIGHT(S170,8),1,1)="C",2012,IF(MID(RIGHT(S170,8),1,1)="D",2013,IF(MID(RIGHT(S170,8),1,1)="E",2014,IF(MID(RIGHT(S170,8),1,1)="F",2015,IF(MID(RIGHT(S170,8),1,1)="G",2016,IF(MID(RIGHT(S170,8),1,1)="H",2017,IF(MID(RIGHT(S170,8),1,1)="J",2018,IF(MID(RIGHT(S170,8),1,1)="K",2019,IF(MID(RIGHT(S170,8),1,1)="L",2020,""))))))))))))))))))))))))))))))</f>
        <v>2010</v>
      </c>
      <c r="S170" s="1905" t="s">
        <v>16885</v>
      </c>
      <c r="T170" s="1905">
        <v>1450</v>
      </c>
      <c r="U170" s="2091">
        <v>45677</v>
      </c>
      <c r="V170" s="2091">
        <v>45704</v>
      </c>
      <c r="W170" s="2083">
        <v>1400</v>
      </c>
      <c r="X170" s="2142">
        <v>2000</v>
      </c>
    </row>
    <row r="171" spans="1:24" ht="26.25" customHeight="1">
      <c r="A171" s="1913"/>
      <c r="B171" s="1914"/>
      <c r="C171" s="320" t="s">
        <v>17206</v>
      </c>
      <c r="D171" s="1914"/>
      <c r="E171" s="1916"/>
      <c r="F171" s="1914"/>
      <c r="G171" s="1914"/>
      <c r="H171" s="1914"/>
      <c r="I171" s="1914" t="s">
        <v>2578</v>
      </c>
      <c r="J171" s="412" t="s">
        <v>17195</v>
      </c>
      <c r="K171" s="1917" t="s">
        <v>16015</v>
      </c>
      <c r="L171" s="425" t="s">
        <v>3603</v>
      </c>
      <c r="M171" s="3097" t="s">
        <v>16931</v>
      </c>
      <c r="N171" s="73" t="s">
        <v>16628</v>
      </c>
      <c r="O171" s="1918"/>
      <c r="P171" s="1918"/>
      <c r="Q171" s="1914" t="s">
        <v>375</v>
      </c>
      <c r="R171" s="1914">
        <f>IF(MID(RIGHT(S171,8),1,1)="M",2021,IF(MID(RIGHT(S171,8),1,1)="N",2022,IF(MID(RIGHT(S171,8),1,1)="P",2023,IF(MID(RIGHT(S171,8),1,1)="R",2024,IF(MID(RIGHT(S171,8),1,1)="S",1995,IF(MID(RIGHT(S171,8),1,1)="T",1996,IF(MID(RIGHT(S171,8),1,1)="V",1997,IF(MID(RIGHT(S171,8),1,1)="W",1998,IF(MID(RIGHT(S171,8),1,1)="X",1999,IF(MID(RIGHT(S171,8),1,1)="Y",2000,IF(MID(RIGHT(S171,8),1,1)="1",2001,IF(MID(RIGHT(S171,8),1,1)="2",2002,IF(MID(RIGHT(S171,8),1,1)="3",2003,IF(MID(RIGHT(S171,8),1,1)="4",2004,IF(MID(RIGHT(S171,8),1,1)="5",2005,IF(MID(RIGHT(S171,8),1,1)="6",2006,IF(MID(RIGHT(S171,8),1,1)="7",2007,IF(MID(RIGHT(S171,8),1,1)="8",2008,IF(MID(RIGHT(S171,8),1,1)="9",2009,IF(MID(RIGHT(S171,8),1,1)="A",2010,IF(MID(RIGHT(S171,8),1,1)="B",2011,IF(MID(RIGHT(S171,8),1,1)="C",2012,IF(MID(RIGHT(S171,8),1,1)="D",2013,IF(MID(RIGHT(S171,8),1,1)="E",2014,IF(MID(RIGHT(S171,8),1,1)="F",2015,IF(MID(RIGHT(S171,8),1,1)="G",2016,IF(MID(RIGHT(S171,8),1,1)="H",2017,IF(MID(RIGHT(S171,8),1,1)="J",2018,IF(MID(RIGHT(S171,8),1,1)="K",2019,IF(MID(RIGHT(S171,8),1,1)="L",2020,""))))))))))))))))))))))))))))))</f>
        <v>2012</v>
      </c>
      <c r="S171" s="1919" t="s">
        <v>16924</v>
      </c>
      <c r="T171" s="1914">
        <v>1150</v>
      </c>
      <c r="U171" s="2092">
        <v>45678</v>
      </c>
      <c r="V171" s="2092">
        <v>45712</v>
      </c>
      <c r="W171" s="1922"/>
      <c r="X171" s="1923"/>
    </row>
    <row r="172" spans="1:24" ht="26.25" customHeight="1">
      <c r="A172" s="1913"/>
      <c r="B172" s="1914"/>
      <c r="C172" s="1914" t="s">
        <v>12776</v>
      </c>
      <c r="D172" s="1914" t="s">
        <v>16750</v>
      </c>
      <c r="E172" s="1914"/>
      <c r="F172" s="1914"/>
      <c r="G172" s="1914"/>
      <c r="H172" s="1914"/>
      <c r="I172" s="1914"/>
      <c r="J172" s="1941"/>
      <c r="K172" s="1925" t="s">
        <v>16821</v>
      </c>
      <c r="L172" s="1918"/>
      <c r="M172" s="3085"/>
      <c r="N172" s="73" t="s">
        <v>3907</v>
      </c>
      <c r="O172" s="1918"/>
      <c r="P172" s="1918"/>
      <c r="Q172" s="1914" t="s">
        <v>375</v>
      </c>
      <c r="R172" s="1914">
        <f>IF(MID(RIGHT(S172,8),1,1)="M",2021,IF(MID(RIGHT(S172,8),1,1)="N",2022,IF(MID(RIGHT(S172,8),1,1)="P",2023,IF(MID(RIGHT(S172,8),1,1)="R",2024,IF(MID(RIGHT(S172,8),1,1)="S",1995,IF(MID(RIGHT(S172,8),1,1)="T",1996,IF(MID(RIGHT(S172,8),1,1)="V",1997,IF(MID(RIGHT(S172,8),1,1)="W",1998,IF(MID(RIGHT(S172,8),1,1)="X",1999,IF(MID(RIGHT(S172,8),1,1)="Y",2000,IF(MID(RIGHT(S172,8),1,1)="1",2001,IF(MID(RIGHT(S172,8),1,1)="2",2002,IF(MID(RIGHT(S172,8),1,1)="3",2003,IF(MID(RIGHT(S172,8),1,1)="4",2004,IF(MID(RIGHT(S172,8),1,1)="5",2005,IF(MID(RIGHT(S172,8),1,1)="6",2006,IF(MID(RIGHT(S172,8),1,1)="7",2007,IF(MID(RIGHT(S172,8),1,1)="8",2008,IF(MID(RIGHT(S172,8),1,1)="9",2009,IF(MID(RIGHT(S172,8),1,1)="A",2010,IF(MID(RIGHT(S172,8),1,1)="B",2011,IF(MID(RIGHT(S172,8),1,1)="C",2012,IF(MID(RIGHT(S172,8),1,1)="D",2013,IF(MID(RIGHT(S172,8),1,1)="E",2014,IF(MID(RIGHT(S172,8),1,1)="F",2015,IF(MID(RIGHT(S172,8),1,1)="G",2016,IF(MID(RIGHT(S172,8),1,1)="H",2017,IF(MID(RIGHT(S172,8),1,1)="J",2018,IF(MID(RIGHT(S172,8),1,1)="K",2019,IF(MID(RIGHT(S172,8),1,1)="L",2020,""))))))))))))))))))))))))))))))</f>
        <v>2013</v>
      </c>
      <c r="S172" s="1919" t="s">
        <v>16925</v>
      </c>
      <c r="T172" s="1914">
        <v>1150</v>
      </c>
      <c r="U172" s="2093">
        <v>45679</v>
      </c>
      <c r="V172" s="2092">
        <v>45713</v>
      </c>
      <c r="W172" s="1922"/>
      <c r="X172" s="1926"/>
    </row>
    <row r="173" spans="1:24" ht="26.25" customHeight="1">
      <c r="A173" s="1913"/>
      <c r="B173" s="1914"/>
      <c r="C173" s="1914" t="s">
        <v>12777</v>
      </c>
      <c r="D173" s="1914" t="s">
        <v>191</v>
      </c>
      <c r="E173" s="1914"/>
      <c r="F173" s="1914"/>
      <c r="G173" s="1914"/>
      <c r="H173" s="1914"/>
      <c r="I173" s="1914"/>
      <c r="J173" s="1941"/>
      <c r="K173" s="1925"/>
      <c r="L173" s="1918"/>
      <c r="M173" s="3085"/>
      <c r="N173" s="73" t="s">
        <v>12674</v>
      </c>
      <c r="O173" s="1918"/>
      <c r="P173" s="1918"/>
      <c r="Q173" s="1914" t="s">
        <v>375</v>
      </c>
      <c r="R173" s="1914">
        <f>IF(MID(RIGHT(S173,8),1,1)="M",2021,IF(MID(RIGHT(S173,8),1,1)="N",2022,IF(MID(RIGHT(S173,8),1,1)="P",2023,IF(MID(RIGHT(S173,8),1,1)="R",2024,IF(MID(RIGHT(S173,8),1,1)="S",1995,IF(MID(RIGHT(S173,8),1,1)="T",1996,IF(MID(RIGHT(S173,8),1,1)="V",1997,IF(MID(RIGHT(S173,8),1,1)="W",1998,IF(MID(RIGHT(S173,8),1,1)="X",1999,IF(MID(RIGHT(S173,8),1,1)="Y",2000,IF(MID(RIGHT(S173,8),1,1)="1",2001,IF(MID(RIGHT(S173,8),1,1)="2",2002,IF(MID(RIGHT(S173,8),1,1)="3",2003,IF(MID(RIGHT(S173,8),1,1)="4",2004,IF(MID(RIGHT(S173,8),1,1)="5",2005,IF(MID(RIGHT(S173,8),1,1)="6",2006,IF(MID(RIGHT(S173,8),1,1)="7",2007,IF(MID(RIGHT(S173,8),1,1)="8",2008,IF(MID(RIGHT(S173,8),1,1)="9",2009,IF(MID(RIGHT(S173,8),1,1)="A",2010,IF(MID(RIGHT(S173,8),1,1)="B",2011,IF(MID(RIGHT(S173,8),1,1)="C",2012,IF(MID(RIGHT(S173,8),1,1)="D",2013,IF(MID(RIGHT(S173,8),1,1)="E",2014,IF(MID(RIGHT(S173,8),1,1)="F",2015,IF(MID(RIGHT(S173,8),1,1)="G",2016,IF(MID(RIGHT(S173,8),1,1)="H",2017,IF(MID(RIGHT(S173,8),1,1)="J",2018,IF(MID(RIGHT(S173,8),1,1)="K",2019,IF(MID(RIGHT(S173,8),1,1)="L",2020,""))))))))))))))))))))))))))))))</f>
        <v>2012</v>
      </c>
      <c r="S173" s="1919" t="s">
        <v>16926</v>
      </c>
      <c r="T173" s="1914">
        <v>1150</v>
      </c>
      <c r="U173" s="2092"/>
      <c r="V173" s="2093">
        <v>45716</v>
      </c>
      <c r="W173" s="1922"/>
      <c r="X173" s="1926"/>
    </row>
    <row r="174" spans="1:24" ht="26.25" customHeight="1">
      <c r="A174" s="1913"/>
      <c r="B174" s="1914"/>
      <c r="C174" s="1941" t="s">
        <v>14286</v>
      </c>
      <c r="D174" s="1914" t="s">
        <v>16750</v>
      </c>
      <c r="E174" s="1914"/>
      <c r="F174" s="1914"/>
      <c r="G174" s="1914"/>
      <c r="H174" s="1914"/>
      <c r="I174" s="1914"/>
      <c r="J174" s="1941" t="s">
        <v>16240</v>
      </c>
      <c r="K174" s="1925" t="s">
        <v>2380</v>
      </c>
      <c r="L174" s="1918"/>
      <c r="M174" s="3086"/>
      <c r="N174" s="1918"/>
      <c r="O174" s="1918"/>
      <c r="P174" s="1918"/>
      <c r="Q174" s="1914" t="s">
        <v>424</v>
      </c>
      <c r="R174" s="1914">
        <f>IF(MID(RIGHT(S174,8),1,1)="M",2021,IF(MID(RIGHT(S174,8),1,1)="N",2022,IF(MID(RIGHT(S174,8),1,1)="P",2023,IF(MID(RIGHT(S174,8),1,1)="R",2024,IF(MID(RIGHT(S174,8),1,1)="S",1995,IF(MID(RIGHT(S174,8),1,1)="T",1996,IF(MID(RIGHT(S174,8),1,1)="V",1997,IF(MID(RIGHT(S174,8),1,1)="W",1998,IF(MID(RIGHT(S174,8),1,1)="X",1999,IF(MID(RIGHT(S174,8),1,1)="Y",2000,IF(MID(RIGHT(S174,8),1,1)="1",2001,IF(MID(RIGHT(S174,8),1,1)="2",2002,IF(MID(RIGHT(S174,8),1,1)="3",2003,IF(MID(RIGHT(S174,8),1,1)="4",2004,IF(MID(RIGHT(S174,8),1,1)="5",2005,IF(MID(RIGHT(S174,8),1,1)="6",2006,IF(MID(RIGHT(S174,8),1,1)="7",2007,IF(MID(RIGHT(S174,8),1,1)="8",2008,IF(MID(RIGHT(S174,8),1,1)="9",2009,IF(MID(RIGHT(S174,8),1,1)="A",2010,IF(MID(RIGHT(S174,8),1,1)="B",2011,IF(MID(RIGHT(S174,8),1,1)="C",2012,IF(MID(RIGHT(S174,8),1,1)="D",2013,IF(MID(RIGHT(S174,8),1,1)="E",2014,IF(MID(RIGHT(S174,8),1,1)="F",2015,IF(MID(RIGHT(S174,8),1,1)="G",2016,IF(MID(RIGHT(S174,8),1,1)="H",2017,IF(MID(RIGHT(S174,8),1,1)="J",2018,IF(MID(RIGHT(S174,8),1,1)="K",2019,IF(MID(RIGHT(S174,8),1,1)="L",2020,""))))))))))))))))))))))))))))))</f>
        <v>2012</v>
      </c>
      <c r="S174" s="1919" t="s">
        <v>16927</v>
      </c>
      <c r="T174" s="1914">
        <v>1020</v>
      </c>
      <c r="U174" s="2092"/>
      <c r="V174" s="2092"/>
      <c r="W174" s="1922"/>
      <c r="X174" s="1926"/>
    </row>
    <row r="175" spans="1:24" ht="26.25" customHeight="1">
      <c r="A175" s="1913"/>
      <c r="B175" s="1914"/>
      <c r="C175" s="1914" t="s">
        <v>10098</v>
      </c>
      <c r="D175" s="1914" t="s">
        <v>191</v>
      </c>
      <c r="E175" s="1914"/>
      <c r="F175" s="1914"/>
      <c r="G175" s="1914"/>
      <c r="H175" s="1914"/>
      <c r="I175" s="1914"/>
      <c r="J175" s="1914"/>
      <c r="K175" s="1925"/>
      <c r="L175" s="1918"/>
      <c r="M175" s="1918"/>
      <c r="N175" s="1918"/>
      <c r="O175" s="1918"/>
      <c r="P175" s="1918"/>
      <c r="Q175" s="1914"/>
      <c r="R175" s="1914"/>
      <c r="S175" s="2022" t="s">
        <v>189</v>
      </c>
      <c r="T175" s="1916">
        <v>3890</v>
      </c>
      <c r="U175" s="2092"/>
      <c r="V175" s="2092"/>
      <c r="W175" s="1928"/>
      <c r="X175" s="1926"/>
    </row>
    <row r="176" spans="1:24" ht="26.25" customHeight="1">
      <c r="A176" s="1913"/>
      <c r="B176" s="1914"/>
      <c r="C176" s="1914" t="s">
        <v>10099</v>
      </c>
      <c r="D176" s="1914" t="s">
        <v>191</v>
      </c>
      <c r="E176" s="1914"/>
      <c r="F176" s="1914"/>
      <c r="G176" s="1914"/>
      <c r="H176" s="1914"/>
      <c r="I176" s="1914"/>
      <c r="J176" s="1914" t="s">
        <v>16962</v>
      </c>
      <c r="K176" s="1925"/>
      <c r="L176" s="1918"/>
      <c r="M176" s="2559" t="s">
        <v>8709</v>
      </c>
      <c r="N176" s="2560"/>
      <c r="O176" s="2560"/>
      <c r="P176" s="2561"/>
      <c r="Q176" s="1914"/>
      <c r="R176" s="1914"/>
      <c r="S176" s="1916" t="s">
        <v>2472</v>
      </c>
      <c r="T176" s="1916">
        <f>SUM(T170:T175)</f>
        <v>9810</v>
      </c>
      <c r="U176" s="2092"/>
      <c r="V176" s="2092"/>
      <c r="W176" s="1928"/>
      <c r="X176" s="1926"/>
    </row>
    <row r="177" spans="1:24" ht="26.25" customHeight="1" thickBot="1">
      <c r="A177" s="1930"/>
      <c r="B177" s="1931"/>
      <c r="C177" s="1931"/>
      <c r="D177" s="1931"/>
      <c r="E177" s="1931"/>
      <c r="F177" s="1931"/>
      <c r="G177" s="1931"/>
      <c r="H177" s="1931"/>
      <c r="I177" s="1931"/>
      <c r="J177" s="1931" t="s">
        <v>17122</v>
      </c>
      <c r="K177" s="611" t="s">
        <v>16736</v>
      </c>
      <c r="L177" s="1933"/>
      <c r="M177" s="1933"/>
      <c r="N177" s="1931"/>
      <c r="O177" s="1933"/>
      <c r="P177" s="1933"/>
      <c r="Q177" s="1931"/>
      <c r="R177" s="1934"/>
      <c r="S177" s="1934"/>
      <c r="T177" s="1934"/>
      <c r="U177" s="1935"/>
      <c r="V177" s="1936"/>
      <c r="W177" s="1937"/>
      <c r="X177" s="1938"/>
    </row>
    <row r="178" spans="1:24" ht="26.25" customHeight="1">
      <c r="A178" s="1904" t="s">
        <v>188</v>
      </c>
      <c r="B178" s="1905" t="s">
        <v>10047</v>
      </c>
      <c r="C178" s="1905" t="s">
        <v>825</v>
      </c>
      <c r="D178" s="1905" t="s">
        <v>190</v>
      </c>
      <c r="E178" s="1905" t="s">
        <v>16863</v>
      </c>
      <c r="F178" s="1905" t="s">
        <v>191</v>
      </c>
      <c r="G178" s="1905" t="s">
        <v>191</v>
      </c>
      <c r="H178" s="1905" t="s">
        <v>191</v>
      </c>
      <c r="I178" s="1905" t="s">
        <v>16226</v>
      </c>
      <c r="J178" s="1906" t="s">
        <v>16762</v>
      </c>
      <c r="K178" s="1907" t="s">
        <v>1348</v>
      </c>
      <c r="L178" s="1909" t="s">
        <v>17018</v>
      </c>
      <c r="M178" s="3084" t="s">
        <v>16934</v>
      </c>
      <c r="N178" s="1905" t="s">
        <v>17235</v>
      </c>
      <c r="O178" s="1909" t="s">
        <v>17236</v>
      </c>
      <c r="P178" s="2088" t="s">
        <v>18212</v>
      </c>
      <c r="Q178" s="1905" t="s">
        <v>424</v>
      </c>
      <c r="R178" s="1905">
        <f>IF(MID(RIGHT(S178,8),1,1)="M",2021,IF(MID(RIGHT(S178,8),1,1)="N",2022,IF(MID(RIGHT(S178,8),1,1)="P",2023,IF(MID(RIGHT(S178,8),1,1)="R",2024,IF(MID(RIGHT(S178,8),1,1)="S",1995,IF(MID(RIGHT(S178,8),1,1)="T",1996,IF(MID(RIGHT(S178,8),1,1)="V",1997,IF(MID(RIGHT(S178,8),1,1)="W",1998,IF(MID(RIGHT(S178,8),1,1)="X",1999,IF(MID(RIGHT(S178,8),1,1)="Y",2000,IF(MID(RIGHT(S178,8),1,1)="1",2001,IF(MID(RIGHT(S178,8),1,1)="2",2002,IF(MID(RIGHT(S178,8),1,1)="3",2003,IF(MID(RIGHT(S178,8),1,1)="4",2004,IF(MID(RIGHT(S178,8),1,1)="5",2005,IF(MID(RIGHT(S178,8),1,1)="6",2006,IF(MID(RIGHT(S178,8),1,1)="7",2007,IF(MID(RIGHT(S178,8),1,1)="8",2008,IF(MID(RIGHT(S178,8),1,1)="9",2009,IF(MID(RIGHT(S178,8),1,1)="A",2010,IF(MID(RIGHT(S178,8),1,1)="B",2011,IF(MID(RIGHT(S178,8),1,1)="C",2012,IF(MID(RIGHT(S178,8),1,1)="D",2013,IF(MID(RIGHT(S178,8),1,1)="E",2014,IF(MID(RIGHT(S178,8),1,1)="F",2015,IF(MID(RIGHT(S178,8),1,1)="G",2016,IF(MID(RIGHT(S178,8),1,1)="H",2017,IF(MID(RIGHT(S178,8),1,1)="J",2018,IF(MID(RIGHT(S178,8),1,1)="K",2019,IF(MID(RIGHT(S178,8),1,1)="L",2020,""))))))))))))))))))))))))))))))</f>
        <v>2013</v>
      </c>
      <c r="S178" s="1905" t="s">
        <v>16886</v>
      </c>
      <c r="T178" s="1905">
        <v>1200</v>
      </c>
      <c r="U178" s="2091">
        <v>45677</v>
      </c>
      <c r="V178" s="2091">
        <v>45704</v>
      </c>
      <c r="W178" s="2083">
        <v>1400</v>
      </c>
      <c r="X178" s="2142">
        <v>2000</v>
      </c>
    </row>
    <row r="179" spans="1:24" ht="26.25" customHeight="1">
      <c r="A179" s="1913"/>
      <c r="B179" s="1914"/>
      <c r="C179" s="320" t="s">
        <v>17206</v>
      </c>
      <c r="D179" s="1914"/>
      <c r="E179" s="1916"/>
      <c r="F179" s="1914"/>
      <c r="G179" s="1914"/>
      <c r="H179" s="1914"/>
      <c r="I179" s="1914" t="s">
        <v>2578</v>
      </c>
      <c r="J179" s="412" t="s">
        <v>16763</v>
      </c>
      <c r="K179" s="1917" t="s">
        <v>16015</v>
      </c>
      <c r="L179" s="425" t="s">
        <v>3603</v>
      </c>
      <c r="M179" s="3086"/>
      <c r="N179" s="73" t="s">
        <v>16628</v>
      </c>
      <c r="O179" s="1918"/>
      <c r="P179" s="1918"/>
      <c r="Q179" s="1914" t="s">
        <v>11504</v>
      </c>
      <c r="R179" s="1914">
        <f>IF(MID(RIGHT(S179,8),1,1)="M",2021,IF(MID(RIGHT(S179,8),1,1)="N",2022,IF(MID(RIGHT(S179,8),1,1)="P",2023,IF(MID(RIGHT(S179,8),1,1)="R",2024,IF(MID(RIGHT(S179,8),1,1)="S",1995,IF(MID(RIGHT(S179,8),1,1)="T",1996,IF(MID(RIGHT(S179,8),1,1)="V",1997,IF(MID(RIGHT(S179,8),1,1)="W",1998,IF(MID(RIGHT(S179,8),1,1)="X",1999,IF(MID(RIGHT(S179,8),1,1)="Y",2000,IF(MID(RIGHT(S179,8),1,1)="1",2001,IF(MID(RIGHT(S179,8),1,1)="2",2002,IF(MID(RIGHT(S179,8),1,1)="3",2003,IF(MID(RIGHT(S179,8),1,1)="4",2004,IF(MID(RIGHT(S179,8),1,1)="5",2005,IF(MID(RIGHT(S179,8),1,1)="6",2006,IF(MID(RIGHT(S179,8),1,1)="7",2007,IF(MID(RIGHT(S179,8),1,1)="8",2008,IF(MID(RIGHT(S179,8),1,1)="9",2009,IF(MID(RIGHT(S179,8),1,1)="A",2010,IF(MID(RIGHT(S179,8),1,1)="B",2011,IF(MID(RIGHT(S179,8),1,1)="C",2012,IF(MID(RIGHT(S179,8),1,1)="D",2013,IF(MID(RIGHT(S179,8),1,1)="E",2014,IF(MID(RIGHT(S179,8),1,1)="F",2015,IF(MID(RIGHT(S179,8),1,1)="G",2016,IF(MID(RIGHT(S179,8),1,1)="H",2017,IF(MID(RIGHT(S179,8),1,1)="J",2018,IF(MID(RIGHT(S179,8),1,1)="K",2019,IF(MID(RIGHT(S179,8),1,1)="L",2020,""))))))))))))))))))))))))))))))</f>
        <v>2011</v>
      </c>
      <c r="S179" s="1919" t="s">
        <v>16887</v>
      </c>
      <c r="T179" s="1914">
        <v>1300</v>
      </c>
      <c r="U179" s="2092">
        <v>45678</v>
      </c>
      <c r="V179" s="2092">
        <v>45712</v>
      </c>
      <c r="W179" s="1922"/>
      <c r="X179" s="1923"/>
    </row>
    <row r="180" spans="1:24" ht="26.25" customHeight="1">
      <c r="A180" s="1913"/>
      <c r="B180" s="1914"/>
      <c r="C180" s="1914" t="s">
        <v>12776</v>
      </c>
      <c r="D180" s="1914" t="s">
        <v>191</v>
      </c>
      <c r="E180" s="1914"/>
      <c r="F180" s="1914"/>
      <c r="G180" s="1914"/>
      <c r="H180" s="1914"/>
      <c r="I180" s="1914"/>
      <c r="J180" s="1941"/>
      <c r="K180" s="1925" t="s">
        <v>16821</v>
      </c>
      <c r="L180" s="1918"/>
      <c r="M180" s="3097" t="s">
        <v>16932</v>
      </c>
      <c r="N180" s="73" t="s">
        <v>3907</v>
      </c>
      <c r="O180" s="1918"/>
      <c r="P180" s="1918"/>
      <c r="Q180" s="1914" t="s">
        <v>375</v>
      </c>
      <c r="R180" s="1914">
        <f>IF(MID(RIGHT(S180,8),1,1)="M",2021,IF(MID(RIGHT(S180,8),1,1)="N",2022,IF(MID(RIGHT(S180,8),1,1)="P",2023,IF(MID(RIGHT(S180,8),1,1)="R",2024,IF(MID(RIGHT(S180,8),1,1)="S",1995,IF(MID(RIGHT(S180,8),1,1)="T",1996,IF(MID(RIGHT(S180,8),1,1)="V",1997,IF(MID(RIGHT(S180,8),1,1)="W",1998,IF(MID(RIGHT(S180,8),1,1)="X",1999,IF(MID(RIGHT(S180,8),1,1)="Y",2000,IF(MID(RIGHT(S180,8),1,1)="1",2001,IF(MID(RIGHT(S180,8),1,1)="2",2002,IF(MID(RIGHT(S180,8),1,1)="3",2003,IF(MID(RIGHT(S180,8),1,1)="4",2004,IF(MID(RIGHT(S180,8),1,1)="5",2005,IF(MID(RIGHT(S180,8),1,1)="6",2006,IF(MID(RIGHT(S180,8),1,1)="7",2007,IF(MID(RIGHT(S180,8),1,1)="8",2008,IF(MID(RIGHT(S180,8),1,1)="9",2009,IF(MID(RIGHT(S180,8),1,1)="A",2010,IF(MID(RIGHT(S180,8),1,1)="B",2011,IF(MID(RIGHT(S180,8),1,1)="C",2012,IF(MID(RIGHT(S180,8),1,1)="D",2013,IF(MID(RIGHT(S180,8),1,1)="E",2014,IF(MID(RIGHT(S180,8),1,1)="F",2015,IF(MID(RIGHT(S180,8),1,1)="G",2016,IF(MID(RIGHT(S180,8),1,1)="H",2017,IF(MID(RIGHT(S180,8),1,1)="J",2018,IF(MID(RIGHT(S180,8),1,1)="K",2019,IF(MID(RIGHT(S180,8),1,1)="L",2020,""))))))))))))))))))))))))))))))</f>
        <v>2011</v>
      </c>
      <c r="S180" s="1919" t="s">
        <v>16928</v>
      </c>
      <c r="T180" s="1914">
        <v>1150</v>
      </c>
      <c r="U180" s="2093">
        <v>45679</v>
      </c>
      <c r="V180" s="2092">
        <v>45713</v>
      </c>
      <c r="W180" s="1922"/>
      <c r="X180" s="1926"/>
    </row>
    <row r="181" spans="1:24" ht="26.25" customHeight="1">
      <c r="A181" s="1913"/>
      <c r="B181" s="1914"/>
      <c r="C181" s="1914" t="s">
        <v>12777</v>
      </c>
      <c r="D181" s="1914" t="s">
        <v>191</v>
      </c>
      <c r="E181" s="1914"/>
      <c r="F181" s="1914"/>
      <c r="G181" s="1914"/>
      <c r="H181" s="1914"/>
      <c r="I181" s="1914"/>
      <c r="J181" s="1941" t="s">
        <v>16240</v>
      </c>
      <c r="K181" s="1925" t="s">
        <v>2380</v>
      </c>
      <c r="L181" s="1918"/>
      <c r="M181" s="3085"/>
      <c r="N181" s="73" t="s">
        <v>12674</v>
      </c>
      <c r="O181" s="1918"/>
      <c r="P181" s="1918"/>
      <c r="Q181" s="1914" t="s">
        <v>375</v>
      </c>
      <c r="R181" s="1914">
        <f>IF(MID(RIGHT(S181,8),1,1)="M",2021,IF(MID(RIGHT(S181,8),1,1)="N",2022,IF(MID(RIGHT(S181,8),1,1)="P",2023,IF(MID(RIGHT(S181,8),1,1)="R",2024,IF(MID(RIGHT(S181,8),1,1)="S",1995,IF(MID(RIGHT(S181,8),1,1)="T",1996,IF(MID(RIGHT(S181,8),1,1)="V",1997,IF(MID(RIGHT(S181,8),1,1)="W",1998,IF(MID(RIGHT(S181,8),1,1)="X",1999,IF(MID(RIGHT(S181,8),1,1)="Y",2000,IF(MID(RIGHT(S181,8),1,1)="1",2001,IF(MID(RIGHT(S181,8),1,1)="2",2002,IF(MID(RIGHT(S181,8),1,1)="3",2003,IF(MID(RIGHT(S181,8),1,1)="4",2004,IF(MID(RIGHT(S181,8),1,1)="5",2005,IF(MID(RIGHT(S181,8),1,1)="6",2006,IF(MID(RIGHT(S181,8),1,1)="7",2007,IF(MID(RIGHT(S181,8),1,1)="8",2008,IF(MID(RIGHT(S181,8),1,1)="9",2009,IF(MID(RIGHT(S181,8),1,1)="A",2010,IF(MID(RIGHT(S181,8),1,1)="B",2011,IF(MID(RIGHT(S181,8),1,1)="C",2012,IF(MID(RIGHT(S181,8),1,1)="D",2013,IF(MID(RIGHT(S181,8),1,1)="E",2014,IF(MID(RIGHT(S181,8),1,1)="F",2015,IF(MID(RIGHT(S181,8),1,1)="G",2016,IF(MID(RIGHT(S181,8),1,1)="H",2017,IF(MID(RIGHT(S181,8),1,1)="J",2018,IF(MID(RIGHT(S181,8),1,1)="K",2019,IF(MID(RIGHT(S181,8),1,1)="L",2020,""))))))))))))))))))))))))))))))</f>
        <v>2011</v>
      </c>
      <c r="S181" s="1919" t="s">
        <v>16929</v>
      </c>
      <c r="T181" s="1914">
        <v>1150</v>
      </c>
      <c r="U181" s="2092"/>
      <c r="V181" s="2093">
        <v>45716</v>
      </c>
      <c r="W181" s="1922"/>
      <c r="X181" s="1926"/>
    </row>
    <row r="182" spans="1:24" ht="26.25" customHeight="1">
      <c r="A182" s="1913"/>
      <c r="B182" s="1914"/>
      <c r="C182" s="1941" t="s">
        <v>14286</v>
      </c>
      <c r="D182" s="1914" t="s">
        <v>191</v>
      </c>
      <c r="E182" s="1914"/>
      <c r="F182" s="1914"/>
      <c r="G182" s="1914"/>
      <c r="H182" s="1914"/>
      <c r="I182" s="1914"/>
      <c r="J182" s="1941"/>
      <c r="K182" s="1925"/>
      <c r="L182" s="1918"/>
      <c r="M182" s="3086"/>
      <c r="N182" s="1918"/>
      <c r="O182" s="1918"/>
      <c r="P182" s="1918"/>
      <c r="Q182" s="1914" t="s">
        <v>375</v>
      </c>
      <c r="R182" s="1914">
        <f>IF(MID(RIGHT(S182,8),1,1)="M",2021,IF(MID(RIGHT(S182,8),1,1)="N",2022,IF(MID(RIGHT(S182,8),1,1)="P",2023,IF(MID(RIGHT(S182,8),1,1)="R",2024,IF(MID(RIGHT(S182,8),1,1)="S",1995,IF(MID(RIGHT(S182,8),1,1)="T",1996,IF(MID(RIGHT(S182,8),1,1)="V",1997,IF(MID(RIGHT(S182,8),1,1)="W",1998,IF(MID(RIGHT(S182,8),1,1)="X",1999,IF(MID(RIGHT(S182,8),1,1)="Y",2000,IF(MID(RIGHT(S182,8),1,1)="1",2001,IF(MID(RIGHT(S182,8),1,1)="2",2002,IF(MID(RIGHT(S182,8),1,1)="3",2003,IF(MID(RIGHT(S182,8),1,1)="4",2004,IF(MID(RIGHT(S182,8),1,1)="5",2005,IF(MID(RIGHT(S182,8),1,1)="6",2006,IF(MID(RIGHT(S182,8),1,1)="7",2007,IF(MID(RIGHT(S182,8),1,1)="8",2008,IF(MID(RIGHT(S182,8),1,1)="9",2009,IF(MID(RIGHT(S182,8),1,1)="A",2010,IF(MID(RIGHT(S182,8),1,1)="B",2011,IF(MID(RIGHT(S182,8),1,1)="C",2012,IF(MID(RIGHT(S182,8),1,1)="D",2013,IF(MID(RIGHT(S182,8),1,1)="E",2014,IF(MID(RIGHT(S182,8),1,1)="F",2015,IF(MID(RIGHT(S182,8),1,1)="G",2016,IF(MID(RIGHT(S182,8),1,1)="H",2017,IF(MID(RIGHT(S182,8),1,1)="J",2018,IF(MID(RIGHT(S182,8),1,1)="K",2019,IF(MID(RIGHT(S182,8),1,1)="L",2020,""))))))))))))))))))))))))))))))</f>
        <v>2014</v>
      </c>
      <c r="S182" s="1919" t="s">
        <v>16930</v>
      </c>
      <c r="T182" s="1914">
        <v>1150</v>
      </c>
      <c r="U182" s="2092"/>
      <c r="V182" s="2092"/>
      <c r="W182" s="1922"/>
      <c r="X182" s="1926"/>
    </row>
    <row r="183" spans="1:24" ht="26.25" customHeight="1">
      <c r="A183" s="1913"/>
      <c r="B183" s="1914"/>
      <c r="C183" s="1914" t="s">
        <v>10098</v>
      </c>
      <c r="D183" s="1914" t="s">
        <v>191</v>
      </c>
      <c r="E183" s="1914"/>
      <c r="F183" s="1914"/>
      <c r="G183" s="1914"/>
      <c r="H183" s="1914"/>
      <c r="I183" s="1914"/>
      <c r="J183" s="1914"/>
      <c r="K183" s="1925"/>
      <c r="L183" s="1918"/>
      <c r="M183" s="1918"/>
      <c r="N183" s="1918"/>
      <c r="O183" s="1918"/>
      <c r="P183" s="1918"/>
      <c r="Q183" s="1914"/>
      <c r="R183" s="1914"/>
      <c r="S183" s="2022" t="s">
        <v>189</v>
      </c>
      <c r="T183" s="1916">
        <v>3700</v>
      </c>
      <c r="U183" s="2092"/>
      <c r="V183" s="2092"/>
      <c r="W183" s="1928"/>
      <c r="X183" s="1926"/>
    </row>
    <row r="184" spans="1:24" ht="26.25" customHeight="1">
      <c r="A184" s="1913"/>
      <c r="B184" s="1914"/>
      <c r="C184" s="1914" t="s">
        <v>10099</v>
      </c>
      <c r="D184" s="1914" t="s">
        <v>191</v>
      </c>
      <c r="E184" s="1914"/>
      <c r="F184" s="1914"/>
      <c r="G184" s="1914"/>
      <c r="H184" s="1914"/>
      <c r="I184" s="1914"/>
      <c r="J184" s="1914" t="s">
        <v>16962</v>
      </c>
      <c r="K184" s="1925"/>
      <c r="L184" s="1918"/>
      <c r="M184" s="2559" t="s">
        <v>8709</v>
      </c>
      <c r="N184" s="2560"/>
      <c r="O184" s="2560"/>
      <c r="P184" s="2561"/>
      <c r="Q184" s="1914"/>
      <c r="R184" s="1914"/>
      <c r="S184" s="1916" t="s">
        <v>2472</v>
      </c>
      <c r="T184" s="1916">
        <f>SUM(T178:T183)</f>
        <v>9650</v>
      </c>
      <c r="U184" s="2092"/>
      <c r="V184" s="2092"/>
      <c r="W184" s="1928"/>
      <c r="X184" s="1926"/>
    </row>
    <row r="185" spans="1:24" ht="26.25" customHeight="1" thickBot="1">
      <c r="A185" s="1930"/>
      <c r="B185" s="1931"/>
      <c r="C185" s="1931"/>
      <c r="D185" s="1931"/>
      <c r="E185" s="1931"/>
      <c r="F185" s="1931"/>
      <c r="G185" s="1931"/>
      <c r="H185" s="1931"/>
      <c r="I185" s="1931"/>
      <c r="J185" s="1931" t="s">
        <v>17122</v>
      </c>
      <c r="K185" s="611" t="s">
        <v>16736</v>
      </c>
      <c r="L185" s="1933"/>
      <c r="M185" s="1933"/>
      <c r="N185" s="1931"/>
      <c r="O185" s="1933"/>
      <c r="P185" s="1933"/>
      <c r="Q185" s="1931"/>
      <c r="R185" s="1934"/>
      <c r="S185" s="1934"/>
      <c r="T185" s="1934"/>
      <c r="U185" s="1935"/>
      <c r="V185" s="1936"/>
      <c r="W185" s="1937"/>
      <c r="X185" s="1938"/>
    </row>
    <row r="186" spans="1:24" ht="26.25" customHeight="1">
      <c r="A186" s="1904" t="s">
        <v>188</v>
      </c>
      <c r="B186" s="1905" t="s">
        <v>10047</v>
      </c>
      <c r="C186" s="1905" t="s">
        <v>825</v>
      </c>
      <c r="D186" s="1905" t="s">
        <v>190</v>
      </c>
      <c r="E186" s="1905" t="s">
        <v>16972</v>
      </c>
      <c r="F186" s="1905" t="s">
        <v>191</v>
      </c>
      <c r="G186" s="1905" t="s">
        <v>191</v>
      </c>
      <c r="H186" s="1905" t="s">
        <v>191</v>
      </c>
      <c r="I186" s="1905" t="s">
        <v>16226</v>
      </c>
      <c r="J186" s="1906" t="s">
        <v>16762</v>
      </c>
      <c r="K186" s="1907" t="s">
        <v>1348</v>
      </c>
      <c r="L186" s="1909" t="s">
        <v>16769</v>
      </c>
      <c r="M186" s="1909" t="s">
        <v>16939</v>
      </c>
      <c r="N186" s="1905" t="s">
        <v>17237</v>
      </c>
      <c r="O186" s="1909" t="s">
        <v>17238</v>
      </c>
      <c r="P186" s="2088" t="s">
        <v>18212</v>
      </c>
      <c r="Q186" s="1905" t="s">
        <v>424</v>
      </c>
      <c r="R186" s="1905">
        <f>IF(MID(RIGHT(S186,8),1,1)="M",2021,IF(MID(RIGHT(S186,8),1,1)="N",2022,IF(MID(RIGHT(S186,8),1,1)="P",2023,IF(MID(RIGHT(S186,8),1,1)="R",2024,IF(MID(RIGHT(S186,8),1,1)="S",1995,IF(MID(RIGHT(S186,8),1,1)="T",1996,IF(MID(RIGHT(S186,8),1,1)="V",1997,IF(MID(RIGHT(S186,8),1,1)="W",1998,IF(MID(RIGHT(S186,8),1,1)="X",1999,IF(MID(RIGHT(S186,8),1,1)="Y",2000,IF(MID(RIGHT(S186,8),1,1)="1",2001,IF(MID(RIGHT(S186,8),1,1)="2",2002,IF(MID(RIGHT(S186,8),1,1)="3",2003,IF(MID(RIGHT(S186,8),1,1)="4",2004,IF(MID(RIGHT(S186,8),1,1)="5",2005,IF(MID(RIGHT(S186,8),1,1)="6",2006,IF(MID(RIGHT(S186,8),1,1)="7",2007,IF(MID(RIGHT(S186,8),1,1)="8",2008,IF(MID(RIGHT(S186,8),1,1)="9",2009,IF(MID(RIGHT(S186,8),1,1)="A",2010,IF(MID(RIGHT(S186,8),1,1)="B",2011,IF(MID(RIGHT(S186,8),1,1)="C",2012,IF(MID(RIGHT(S186,8),1,1)="D",2013,IF(MID(RIGHT(S186,8),1,1)="E",2014,IF(MID(RIGHT(S186,8),1,1)="F",2015,IF(MID(RIGHT(S186,8),1,1)="G",2016,IF(MID(RIGHT(S186,8),1,1)="H",2017,IF(MID(RIGHT(S186,8),1,1)="J",2018,IF(MID(RIGHT(S186,8),1,1)="K",2019,IF(MID(RIGHT(S186,8),1,1)="L",2020,""))))))))))))))))))))))))))))))</f>
        <v>2010</v>
      </c>
      <c r="S186" s="1905" t="s">
        <v>17017</v>
      </c>
      <c r="T186" s="1905">
        <v>1200</v>
      </c>
      <c r="U186" s="2091">
        <v>45677</v>
      </c>
      <c r="V186" s="2091">
        <v>45704</v>
      </c>
      <c r="W186" s="2083">
        <v>1400</v>
      </c>
      <c r="X186" s="2142">
        <v>2000</v>
      </c>
    </row>
    <row r="187" spans="1:24" ht="26.25" customHeight="1">
      <c r="A187" s="1913"/>
      <c r="B187" s="1914"/>
      <c r="C187" s="320" t="s">
        <v>17206</v>
      </c>
      <c r="D187" s="1914"/>
      <c r="E187" s="1916"/>
      <c r="F187" s="1914"/>
      <c r="G187" s="1914"/>
      <c r="H187" s="1914"/>
      <c r="I187" s="1914" t="s">
        <v>2578</v>
      </c>
      <c r="J187" s="412" t="s">
        <v>16764</v>
      </c>
      <c r="K187" s="1917" t="s">
        <v>16015</v>
      </c>
      <c r="L187" s="425" t="s">
        <v>3603</v>
      </c>
      <c r="M187" s="3097" t="s">
        <v>17189</v>
      </c>
      <c r="N187" s="73" t="s">
        <v>16628</v>
      </c>
      <c r="O187" s="1918"/>
      <c r="P187" s="1918"/>
      <c r="Q187" s="1914" t="s">
        <v>375</v>
      </c>
      <c r="R187" s="1914">
        <f>IF(MID(RIGHT(S187,8),1,1)="M",2021,IF(MID(RIGHT(S187,8),1,1)="N",2022,IF(MID(RIGHT(S187,8),1,1)="P",2023,IF(MID(RIGHT(S187,8),1,1)="R",2024,IF(MID(RIGHT(S187,8),1,1)="S",1995,IF(MID(RIGHT(S187,8),1,1)="T",1996,IF(MID(RIGHT(S187,8),1,1)="V",1997,IF(MID(RIGHT(S187,8),1,1)="W",1998,IF(MID(RIGHT(S187,8),1,1)="X",1999,IF(MID(RIGHT(S187,8),1,1)="Y",2000,IF(MID(RIGHT(S187,8),1,1)="1",2001,IF(MID(RIGHT(S187,8),1,1)="2",2002,IF(MID(RIGHT(S187,8),1,1)="3",2003,IF(MID(RIGHT(S187,8),1,1)="4",2004,IF(MID(RIGHT(S187,8),1,1)="5",2005,IF(MID(RIGHT(S187,8),1,1)="6",2006,IF(MID(RIGHT(S187,8),1,1)="7",2007,IF(MID(RIGHT(S187,8),1,1)="8",2008,IF(MID(RIGHT(S187,8),1,1)="9",2009,IF(MID(RIGHT(S187,8),1,1)="A",2010,IF(MID(RIGHT(S187,8),1,1)="B",2011,IF(MID(RIGHT(S187,8),1,1)="C",2012,IF(MID(RIGHT(S187,8),1,1)="D",2013,IF(MID(RIGHT(S187,8),1,1)="E",2014,IF(MID(RIGHT(S187,8),1,1)="F",2015,IF(MID(RIGHT(S187,8),1,1)="G",2016,IF(MID(RIGHT(S187,8),1,1)="H",2017,IF(MID(RIGHT(S187,8),1,1)="J",2018,IF(MID(RIGHT(S187,8),1,1)="K",2019,IF(MID(RIGHT(S187,8),1,1)="L",2020,""))))))))))))))))))))))))))))))</f>
        <v>2016</v>
      </c>
      <c r="S187" s="1919" t="s">
        <v>16935</v>
      </c>
      <c r="T187" s="1914">
        <v>1150</v>
      </c>
      <c r="U187" s="2092">
        <v>45678</v>
      </c>
      <c r="V187" s="2092">
        <v>45712</v>
      </c>
      <c r="W187" s="1922"/>
      <c r="X187" s="1923"/>
    </row>
    <row r="188" spans="1:24" ht="26.25" customHeight="1">
      <c r="A188" s="1913"/>
      <c r="B188" s="1914"/>
      <c r="C188" s="1914" t="s">
        <v>12776</v>
      </c>
      <c r="D188" s="1914" t="s">
        <v>16750</v>
      </c>
      <c r="E188" s="1914"/>
      <c r="F188" s="1914"/>
      <c r="G188" s="1914"/>
      <c r="H188" s="1914"/>
      <c r="I188" s="1914"/>
      <c r="J188" s="1941"/>
      <c r="K188" s="1925" t="s">
        <v>16821</v>
      </c>
      <c r="L188" s="1918"/>
      <c r="M188" s="3085"/>
      <c r="N188" s="73" t="s">
        <v>3907</v>
      </c>
      <c r="O188" s="1918"/>
      <c r="P188" s="1918"/>
      <c r="Q188" s="1914" t="s">
        <v>375</v>
      </c>
      <c r="R188" s="1914">
        <f>IF(MID(RIGHT(S188,8),1,1)="M",2021,IF(MID(RIGHT(S188,8),1,1)="N",2022,IF(MID(RIGHT(S188,8),1,1)="P",2023,IF(MID(RIGHT(S188,8),1,1)="R",2024,IF(MID(RIGHT(S188,8),1,1)="S",1995,IF(MID(RIGHT(S188,8),1,1)="T",1996,IF(MID(RIGHT(S188,8),1,1)="V",1997,IF(MID(RIGHT(S188,8),1,1)="W",1998,IF(MID(RIGHT(S188,8),1,1)="X",1999,IF(MID(RIGHT(S188,8),1,1)="Y",2000,IF(MID(RIGHT(S188,8),1,1)="1",2001,IF(MID(RIGHT(S188,8),1,1)="2",2002,IF(MID(RIGHT(S188,8),1,1)="3",2003,IF(MID(RIGHT(S188,8),1,1)="4",2004,IF(MID(RIGHT(S188,8),1,1)="5",2005,IF(MID(RIGHT(S188,8),1,1)="6",2006,IF(MID(RIGHT(S188,8),1,1)="7",2007,IF(MID(RIGHT(S188,8),1,1)="8",2008,IF(MID(RIGHT(S188,8),1,1)="9",2009,IF(MID(RIGHT(S188,8),1,1)="A",2010,IF(MID(RIGHT(S188,8),1,1)="B",2011,IF(MID(RIGHT(S188,8),1,1)="C",2012,IF(MID(RIGHT(S188,8),1,1)="D",2013,IF(MID(RIGHT(S188,8),1,1)="E",2014,IF(MID(RIGHT(S188,8),1,1)="F",2015,IF(MID(RIGHT(S188,8),1,1)="G",2016,IF(MID(RIGHT(S188,8),1,1)="H",2017,IF(MID(RIGHT(S188,8),1,1)="J",2018,IF(MID(RIGHT(S188,8),1,1)="K",2019,IF(MID(RIGHT(S188,8),1,1)="L",2020,""))))))))))))))))))))))))))))))</f>
        <v>2011</v>
      </c>
      <c r="S188" s="1919" t="s">
        <v>16936</v>
      </c>
      <c r="T188" s="1914">
        <v>1150</v>
      </c>
      <c r="U188" s="2093">
        <v>45679</v>
      </c>
      <c r="V188" s="2092">
        <v>45713</v>
      </c>
      <c r="W188" s="1922"/>
      <c r="X188" s="1926"/>
    </row>
    <row r="189" spans="1:24" ht="26.25" customHeight="1">
      <c r="A189" s="1913"/>
      <c r="B189" s="1914"/>
      <c r="C189" s="1941" t="s">
        <v>12777</v>
      </c>
      <c r="D189" s="1914" t="s">
        <v>16750</v>
      </c>
      <c r="E189" s="1914"/>
      <c r="F189" s="1914"/>
      <c r="G189" s="1914"/>
      <c r="H189" s="1914"/>
      <c r="I189" s="1914"/>
      <c r="J189" s="1941" t="s">
        <v>16240</v>
      </c>
      <c r="K189" s="1925" t="s">
        <v>2380</v>
      </c>
      <c r="L189" s="1918"/>
      <c r="M189" s="3085"/>
      <c r="N189" s="73" t="s">
        <v>12674</v>
      </c>
      <c r="O189" s="1918"/>
      <c r="P189" s="1918"/>
      <c r="Q189" s="1914" t="s">
        <v>375</v>
      </c>
      <c r="R189" s="1914">
        <f>IF(MID(RIGHT(S189,8),1,1)="M",2021,IF(MID(RIGHT(S189,8),1,1)="N",2022,IF(MID(RIGHT(S189,8),1,1)="P",2023,IF(MID(RIGHT(S189,8),1,1)="R",2024,IF(MID(RIGHT(S189,8),1,1)="S",1995,IF(MID(RIGHT(S189,8),1,1)="T",1996,IF(MID(RIGHT(S189,8),1,1)="V",1997,IF(MID(RIGHT(S189,8),1,1)="W",1998,IF(MID(RIGHT(S189,8),1,1)="X",1999,IF(MID(RIGHT(S189,8),1,1)="Y",2000,IF(MID(RIGHT(S189,8),1,1)="1",2001,IF(MID(RIGHT(S189,8),1,1)="2",2002,IF(MID(RIGHT(S189,8),1,1)="3",2003,IF(MID(RIGHT(S189,8),1,1)="4",2004,IF(MID(RIGHT(S189,8),1,1)="5",2005,IF(MID(RIGHT(S189,8),1,1)="6",2006,IF(MID(RIGHT(S189,8),1,1)="7",2007,IF(MID(RIGHT(S189,8),1,1)="8",2008,IF(MID(RIGHT(S189,8),1,1)="9",2009,IF(MID(RIGHT(S189,8),1,1)="A",2010,IF(MID(RIGHT(S189,8),1,1)="B",2011,IF(MID(RIGHT(S189,8),1,1)="C",2012,IF(MID(RIGHT(S189,8),1,1)="D",2013,IF(MID(RIGHT(S189,8),1,1)="E",2014,IF(MID(RIGHT(S189,8),1,1)="F",2015,IF(MID(RIGHT(S189,8),1,1)="G",2016,IF(MID(RIGHT(S189,8),1,1)="H",2017,IF(MID(RIGHT(S189,8),1,1)="J",2018,IF(MID(RIGHT(S189,8),1,1)="K",2019,IF(MID(RIGHT(S189,8),1,1)="L",2020,""))))))))))))))))))))))))))))))</f>
        <v>2012</v>
      </c>
      <c r="S189" s="1919" t="s">
        <v>16937</v>
      </c>
      <c r="T189" s="1914">
        <v>1150</v>
      </c>
      <c r="U189" s="2092"/>
      <c r="V189" s="2093">
        <v>45716</v>
      </c>
      <c r="W189" s="1922"/>
      <c r="X189" s="1926"/>
    </row>
    <row r="190" spans="1:24" ht="26.25" customHeight="1">
      <c r="A190" s="1913"/>
      <c r="B190" s="1914"/>
      <c r="C190" s="1941" t="s">
        <v>14286</v>
      </c>
      <c r="D190" s="1914" t="s">
        <v>191</v>
      </c>
      <c r="E190" s="1914"/>
      <c r="F190" s="1914"/>
      <c r="G190" s="1914"/>
      <c r="H190" s="1914"/>
      <c r="I190" s="1914"/>
      <c r="J190" s="1941"/>
      <c r="K190" s="1925"/>
      <c r="L190" s="1918"/>
      <c r="M190" s="3086"/>
      <c r="N190" s="1918"/>
      <c r="O190" s="1918"/>
      <c r="P190" s="1918"/>
      <c r="Q190" s="1914" t="s">
        <v>375</v>
      </c>
      <c r="R190" s="1914">
        <f>IF(MID(RIGHT(S190,8),1,1)="M",2021,IF(MID(RIGHT(S190,8),1,1)="N",2022,IF(MID(RIGHT(S190,8),1,1)="P",2023,IF(MID(RIGHT(S190,8),1,1)="R",2024,IF(MID(RIGHT(S190,8),1,1)="S",1995,IF(MID(RIGHT(S190,8),1,1)="T",1996,IF(MID(RIGHT(S190,8),1,1)="V",1997,IF(MID(RIGHT(S190,8),1,1)="W",1998,IF(MID(RIGHT(S190,8),1,1)="X",1999,IF(MID(RIGHT(S190,8),1,1)="Y",2000,IF(MID(RIGHT(S190,8),1,1)="1",2001,IF(MID(RIGHT(S190,8),1,1)="2",2002,IF(MID(RIGHT(S190,8),1,1)="3",2003,IF(MID(RIGHT(S190,8),1,1)="4",2004,IF(MID(RIGHT(S190,8),1,1)="5",2005,IF(MID(RIGHT(S190,8),1,1)="6",2006,IF(MID(RIGHT(S190,8),1,1)="7",2007,IF(MID(RIGHT(S190,8),1,1)="8",2008,IF(MID(RIGHT(S190,8),1,1)="9",2009,IF(MID(RIGHT(S190,8),1,1)="A",2010,IF(MID(RIGHT(S190,8),1,1)="B",2011,IF(MID(RIGHT(S190,8),1,1)="C",2012,IF(MID(RIGHT(S190,8),1,1)="D",2013,IF(MID(RIGHT(S190,8),1,1)="E",2014,IF(MID(RIGHT(S190,8),1,1)="F",2015,IF(MID(RIGHT(S190,8),1,1)="G",2016,IF(MID(RIGHT(S190,8),1,1)="H",2017,IF(MID(RIGHT(S190,8),1,1)="J",2018,IF(MID(RIGHT(S190,8),1,1)="K",2019,IF(MID(RIGHT(S190,8),1,1)="L",2020,""))))))))))))))))))))))))))))))</f>
        <v>2010</v>
      </c>
      <c r="S190" s="1919" t="s">
        <v>16938</v>
      </c>
      <c r="T190" s="1914">
        <v>1150</v>
      </c>
      <c r="U190" s="2092"/>
      <c r="V190" s="2092"/>
      <c r="W190" s="1922"/>
      <c r="X190" s="1926"/>
    </row>
    <row r="191" spans="1:24" ht="26.25" customHeight="1">
      <c r="A191" s="1913"/>
      <c r="B191" s="1914"/>
      <c r="C191" s="1914" t="s">
        <v>10098</v>
      </c>
      <c r="D191" s="1914" t="s">
        <v>191</v>
      </c>
      <c r="E191" s="1914"/>
      <c r="F191" s="1914"/>
      <c r="G191" s="1914"/>
      <c r="H191" s="1914"/>
      <c r="I191" s="1914"/>
      <c r="J191" s="1914"/>
      <c r="K191" s="1925"/>
      <c r="L191" s="1918"/>
      <c r="M191" s="1918"/>
      <c r="N191" s="1918"/>
      <c r="O191" s="1918"/>
      <c r="P191" s="1918"/>
      <c r="Q191" s="1914"/>
      <c r="R191" s="1914"/>
      <c r="S191" s="2022" t="s">
        <v>189</v>
      </c>
      <c r="T191" s="1916">
        <v>3700</v>
      </c>
      <c r="U191" s="2092"/>
      <c r="V191" s="2092"/>
      <c r="W191" s="1928"/>
      <c r="X191" s="1926"/>
    </row>
    <row r="192" spans="1:24" ht="26.25" customHeight="1">
      <c r="A192" s="1913"/>
      <c r="B192" s="1914"/>
      <c r="C192" s="1914" t="s">
        <v>10099</v>
      </c>
      <c r="D192" s="1914" t="s">
        <v>191</v>
      </c>
      <c r="E192" s="1914"/>
      <c r="F192" s="1914"/>
      <c r="G192" s="1914"/>
      <c r="H192" s="1914"/>
      <c r="I192" s="1914"/>
      <c r="J192" s="1914" t="s">
        <v>17019</v>
      </c>
      <c r="K192" s="1925"/>
      <c r="L192" s="1918"/>
      <c r="M192" s="2559" t="s">
        <v>8709</v>
      </c>
      <c r="N192" s="2560"/>
      <c r="O192" s="2560"/>
      <c r="P192" s="2561"/>
      <c r="Q192" s="1914"/>
      <c r="R192" s="1914"/>
      <c r="S192" s="1916" t="s">
        <v>2472</v>
      </c>
      <c r="T192" s="1916">
        <f>SUM(T186:T191)</f>
        <v>9500</v>
      </c>
      <c r="U192" s="2092"/>
      <c r="V192" s="2092"/>
      <c r="W192" s="1928"/>
      <c r="X192" s="1926"/>
    </row>
    <row r="193" spans="1:24" ht="26.25" customHeight="1" thickBot="1">
      <c r="A193" s="1930"/>
      <c r="B193" s="1931"/>
      <c r="C193" s="1931"/>
      <c r="D193" s="1931"/>
      <c r="E193" s="1931"/>
      <c r="F193" s="1931"/>
      <c r="G193" s="1931"/>
      <c r="H193" s="1931"/>
      <c r="I193" s="1931"/>
      <c r="J193" s="1931" t="s">
        <v>17122</v>
      </c>
      <c r="K193" s="611" t="s">
        <v>16736</v>
      </c>
      <c r="L193" s="1933"/>
      <c r="M193" s="1933"/>
      <c r="N193" s="1931"/>
      <c r="O193" s="1933"/>
      <c r="P193" s="1933"/>
      <c r="Q193" s="1931"/>
      <c r="R193" s="1934"/>
      <c r="S193" s="1934"/>
      <c r="T193" s="1934"/>
      <c r="U193" s="1935"/>
      <c r="V193" s="1936"/>
      <c r="W193" s="1937"/>
      <c r="X193" s="1938"/>
    </row>
    <row r="194" spans="1:24" ht="26.25" customHeight="1">
      <c r="A194" s="1904" t="s">
        <v>188</v>
      </c>
      <c r="B194" s="1905" t="s">
        <v>10047</v>
      </c>
      <c r="C194" s="1905" t="s">
        <v>825</v>
      </c>
      <c r="D194" s="1905" t="s">
        <v>190</v>
      </c>
      <c r="E194" s="1905" t="s">
        <v>16863</v>
      </c>
      <c r="F194" s="1905" t="s">
        <v>191</v>
      </c>
      <c r="G194" s="1905" t="s">
        <v>191</v>
      </c>
      <c r="H194" s="1905" t="s">
        <v>191</v>
      </c>
      <c r="I194" s="1905" t="s">
        <v>16226</v>
      </c>
      <c r="J194" s="1906" t="s">
        <v>16762</v>
      </c>
      <c r="K194" s="1907" t="s">
        <v>1348</v>
      </c>
      <c r="L194" s="1909" t="s">
        <v>16770</v>
      </c>
      <c r="M194" s="3084" t="s">
        <v>16947</v>
      </c>
      <c r="N194" s="1905" t="s">
        <v>17239</v>
      </c>
      <c r="O194" s="1909" t="s">
        <v>17240</v>
      </c>
      <c r="P194" s="2088" t="s">
        <v>18212</v>
      </c>
      <c r="Q194" s="1905" t="s">
        <v>363</v>
      </c>
      <c r="R194" s="1905">
        <f>IF(MID(RIGHT(S194,8),1,1)="M",2021,IF(MID(RIGHT(S194,8),1,1)="N",2022,IF(MID(RIGHT(S194,8),1,1)="P",2023,IF(MID(RIGHT(S194,8),1,1)="R",2024,IF(MID(RIGHT(S194,8),1,1)="S",1995,IF(MID(RIGHT(S194,8),1,1)="T",1996,IF(MID(RIGHT(S194,8),1,1)="V",1997,IF(MID(RIGHT(S194,8),1,1)="W",1998,IF(MID(RIGHT(S194,8),1,1)="X",1999,IF(MID(RIGHT(S194,8),1,1)="Y",2000,IF(MID(RIGHT(S194,8),1,1)="1",2001,IF(MID(RIGHT(S194,8),1,1)="2",2002,IF(MID(RIGHT(S194,8),1,1)="3",2003,IF(MID(RIGHT(S194,8),1,1)="4",2004,IF(MID(RIGHT(S194,8),1,1)="5",2005,IF(MID(RIGHT(S194,8),1,1)="6",2006,IF(MID(RIGHT(S194,8),1,1)="7",2007,IF(MID(RIGHT(S194,8),1,1)="8",2008,IF(MID(RIGHT(S194,8),1,1)="9",2009,IF(MID(RIGHT(S194,8),1,1)="A",2010,IF(MID(RIGHT(S194,8),1,1)="B",2011,IF(MID(RIGHT(S194,8),1,1)="C",2012,IF(MID(RIGHT(S194,8),1,1)="D",2013,IF(MID(RIGHT(S194,8),1,1)="E",2014,IF(MID(RIGHT(S194,8),1,1)="F",2015,IF(MID(RIGHT(S194,8),1,1)="G",2016,IF(MID(RIGHT(S194,8),1,1)="H",2017,IF(MID(RIGHT(S194,8),1,1)="J",2018,IF(MID(RIGHT(S194,8),1,1)="K",2019,IF(MID(RIGHT(S194,8),1,1)="L",2020,""))))))))))))))))))))))))))))))</f>
        <v>2011</v>
      </c>
      <c r="S194" s="1905" t="s">
        <v>16888</v>
      </c>
      <c r="T194" s="1905">
        <v>1550</v>
      </c>
      <c r="U194" s="2091">
        <v>45677</v>
      </c>
      <c r="V194" s="2091">
        <v>45704</v>
      </c>
      <c r="W194" s="2083">
        <v>1400</v>
      </c>
      <c r="X194" s="2142">
        <v>2000</v>
      </c>
    </row>
    <row r="195" spans="1:24" ht="26.25" customHeight="1">
      <c r="A195" s="1913"/>
      <c r="B195" s="1914"/>
      <c r="C195" s="320" t="s">
        <v>17206</v>
      </c>
      <c r="D195" s="1914"/>
      <c r="E195" s="1916"/>
      <c r="F195" s="1914"/>
      <c r="G195" s="1914"/>
      <c r="H195" s="1914"/>
      <c r="I195" s="1914" t="s">
        <v>2578</v>
      </c>
      <c r="J195" s="412" t="s">
        <v>16765</v>
      </c>
      <c r="K195" s="1917" t="s">
        <v>16015</v>
      </c>
      <c r="L195" s="425" t="s">
        <v>3603</v>
      </c>
      <c r="M195" s="3085"/>
      <c r="N195" s="73" t="s">
        <v>16628</v>
      </c>
      <c r="O195" s="1918"/>
      <c r="P195" s="1918"/>
      <c r="Q195" s="1914" t="s">
        <v>424</v>
      </c>
      <c r="R195" s="1914">
        <f>IF(MID(RIGHT(S195,8),1,1)="M",2021,IF(MID(RIGHT(S195,8),1,1)="N",2022,IF(MID(RIGHT(S195,8),1,1)="P",2023,IF(MID(RIGHT(S195,8),1,1)="R",2024,IF(MID(RIGHT(S195,8),1,1)="S",1995,IF(MID(RIGHT(S195,8),1,1)="T",1996,IF(MID(RIGHT(S195,8),1,1)="V",1997,IF(MID(RIGHT(S195,8),1,1)="W",1998,IF(MID(RIGHT(S195,8),1,1)="X",1999,IF(MID(RIGHT(S195,8),1,1)="Y",2000,IF(MID(RIGHT(S195,8),1,1)="1",2001,IF(MID(RIGHT(S195,8),1,1)="2",2002,IF(MID(RIGHT(S195,8),1,1)="3",2003,IF(MID(RIGHT(S195,8),1,1)="4",2004,IF(MID(RIGHT(S195,8),1,1)="5",2005,IF(MID(RIGHT(S195,8),1,1)="6",2006,IF(MID(RIGHT(S195,8),1,1)="7",2007,IF(MID(RIGHT(S195,8),1,1)="8",2008,IF(MID(RIGHT(S195,8),1,1)="9",2009,IF(MID(RIGHT(S195,8),1,1)="A",2010,IF(MID(RIGHT(S195,8),1,1)="B",2011,IF(MID(RIGHT(S195,8),1,1)="C",2012,IF(MID(RIGHT(S195,8),1,1)="D",2013,IF(MID(RIGHT(S195,8),1,1)="E",2014,IF(MID(RIGHT(S195,8),1,1)="F",2015,IF(MID(RIGHT(S195,8),1,1)="G",2016,IF(MID(RIGHT(S195,8),1,1)="H",2017,IF(MID(RIGHT(S195,8),1,1)="J",2018,IF(MID(RIGHT(S195,8),1,1)="K",2019,IF(MID(RIGHT(S195,8),1,1)="L",2020,""))))))))))))))))))))))))))))))</f>
        <v>2010</v>
      </c>
      <c r="S195" s="1919" t="s">
        <v>16889</v>
      </c>
      <c r="T195" s="1914">
        <v>1200</v>
      </c>
      <c r="U195" s="2092">
        <v>45678</v>
      </c>
      <c r="V195" s="2092">
        <v>45712</v>
      </c>
      <c r="W195" s="1922"/>
      <c r="X195" s="1923"/>
    </row>
    <row r="196" spans="1:24" ht="26.25" customHeight="1">
      <c r="A196" s="1913"/>
      <c r="B196" s="1914"/>
      <c r="C196" s="1914" t="s">
        <v>12776</v>
      </c>
      <c r="D196" s="1914" t="s">
        <v>191</v>
      </c>
      <c r="E196" s="1914"/>
      <c r="F196" s="1914"/>
      <c r="G196" s="1914"/>
      <c r="H196" s="1914"/>
      <c r="I196" s="1914"/>
      <c r="J196" s="1941"/>
      <c r="K196" s="1925" t="s">
        <v>16830</v>
      </c>
      <c r="L196" s="1918"/>
      <c r="M196" s="3086"/>
      <c r="N196" s="73" t="s">
        <v>3907</v>
      </c>
      <c r="O196" s="1918"/>
      <c r="P196" s="1918"/>
      <c r="Q196" s="1914" t="s">
        <v>370</v>
      </c>
      <c r="R196" s="1914">
        <f>IF(MID(RIGHT(S196,8),1,1)="M",2021,IF(MID(RIGHT(S196,8),1,1)="N",2022,IF(MID(RIGHT(S196,8),1,1)="P",2023,IF(MID(RIGHT(S196,8),1,1)="R",2024,IF(MID(RIGHT(S196,8),1,1)="S",1995,IF(MID(RIGHT(S196,8),1,1)="T",1996,IF(MID(RIGHT(S196,8),1,1)="V",1997,IF(MID(RIGHT(S196,8),1,1)="W",1998,IF(MID(RIGHT(S196,8),1,1)="X",1999,IF(MID(RIGHT(S196,8),1,1)="Y",2000,IF(MID(RIGHT(S196,8),1,1)="1",2001,IF(MID(RIGHT(S196,8),1,1)="2",2002,IF(MID(RIGHT(S196,8),1,1)="3",2003,IF(MID(RIGHT(S196,8),1,1)="4",2004,IF(MID(RIGHT(S196,8),1,1)="5",2005,IF(MID(RIGHT(S196,8),1,1)="6",2006,IF(MID(RIGHT(S196,8),1,1)="7",2007,IF(MID(RIGHT(S196,8),1,1)="8",2008,IF(MID(RIGHT(S196,8),1,1)="9",2009,IF(MID(RIGHT(S196,8),1,1)="A",2010,IF(MID(RIGHT(S196,8),1,1)="B",2011,IF(MID(RIGHT(S196,8),1,1)="C",2012,IF(MID(RIGHT(S196,8),1,1)="D",2013,IF(MID(RIGHT(S196,8),1,1)="E",2014,IF(MID(RIGHT(S196,8),1,1)="F",2015,IF(MID(RIGHT(S196,8),1,1)="G",2016,IF(MID(RIGHT(S196,8),1,1)="H",2017,IF(MID(RIGHT(S196,8),1,1)="J",2018,IF(MID(RIGHT(S196,8),1,1)="K",2019,IF(MID(RIGHT(S196,8),1,1)="L",2020,""))))))))))))))))))))))))))))))</f>
        <v>2011</v>
      </c>
      <c r="S196" s="1919" t="s">
        <v>16890</v>
      </c>
      <c r="T196" s="1914">
        <v>1350</v>
      </c>
      <c r="U196" s="2093">
        <v>45679</v>
      </c>
      <c r="V196" s="2092">
        <v>45713</v>
      </c>
      <c r="W196" s="1922"/>
      <c r="X196" s="1926"/>
    </row>
    <row r="197" spans="1:24" ht="26.25" customHeight="1">
      <c r="A197" s="1913"/>
      <c r="B197" s="1914"/>
      <c r="C197" s="1941" t="s">
        <v>12777</v>
      </c>
      <c r="D197" s="1914" t="s">
        <v>191</v>
      </c>
      <c r="E197" s="1914"/>
      <c r="F197" s="1914"/>
      <c r="G197" s="1914"/>
      <c r="H197" s="1914"/>
      <c r="I197" s="1914"/>
      <c r="J197" s="1941" t="s">
        <v>16240</v>
      </c>
      <c r="K197" s="1925" t="s">
        <v>2380</v>
      </c>
      <c r="L197" s="1918"/>
      <c r="M197" s="3097" t="s">
        <v>16945</v>
      </c>
      <c r="N197" s="73" t="s">
        <v>12674</v>
      </c>
      <c r="O197" s="1918"/>
      <c r="P197" s="1918"/>
      <c r="Q197" s="1914" t="s">
        <v>375</v>
      </c>
      <c r="R197" s="1914">
        <f>IF(MID(RIGHT(S197,8),1,1)="M",2021,IF(MID(RIGHT(S197,8),1,1)="N",2022,IF(MID(RIGHT(S197,8),1,1)="P",2023,IF(MID(RIGHT(S197,8),1,1)="R",2024,IF(MID(RIGHT(S197,8),1,1)="S",1995,IF(MID(RIGHT(S197,8),1,1)="T",1996,IF(MID(RIGHT(S197,8),1,1)="V",1997,IF(MID(RIGHT(S197,8),1,1)="W",1998,IF(MID(RIGHT(S197,8),1,1)="X",1999,IF(MID(RIGHT(S197,8),1,1)="Y",2000,IF(MID(RIGHT(S197,8),1,1)="1",2001,IF(MID(RIGHT(S197,8),1,1)="2",2002,IF(MID(RIGHT(S197,8),1,1)="3",2003,IF(MID(RIGHT(S197,8),1,1)="4",2004,IF(MID(RIGHT(S197,8),1,1)="5",2005,IF(MID(RIGHT(S197,8),1,1)="6",2006,IF(MID(RIGHT(S197,8),1,1)="7",2007,IF(MID(RIGHT(S197,8),1,1)="8",2008,IF(MID(RIGHT(S197,8),1,1)="9",2009,IF(MID(RIGHT(S197,8),1,1)="A",2010,IF(MID(RIGHT(S197,8),1,1)="B",2011,IF(MID(RIGHT(S197,8),1,1)="C",2012,IF(MID(RIGHT(S197,8),1,1)="D",2013,IF(MID(RIGHT(S197,8),1,1)="E",2014,IF(MID(RIGHT(S197,8),1,1)="F",2015,IF(MID(RIGHT(S197,8),1,1)="G",2016,IF(MID(RIGHT(S197,8),1,1)="H",2017,IF(MID(RIGHT(S197,8),1,1)="J",2018,IF(MID(RIGHT(S197,8),1,1)="K",2019,IF(MID(RIGHT(S197,8),1,1)="L",2020,""))))))))))))))))))))))))))))))</f>
        <v>2016</v>
      </c>
      <c r="S197" s="1919" t="s">
        <v>16940</v>
      </c>
      <c r="T197" s="1914">
        <v>1150</v>
      </c>
      <c r="U197" s="2092"/>
      <c r="V197" s="2093">
        <v>45716</v>
      </c>
      <c r="W197" s="1922"/>
      <c r="X197" s="1926"/>
    </row>
    <row r="198" spans="1:24" ht="26.25" customHeight="1">
      <c r="A198" s="1913"/>
      <c r="B198" s="1914"/>
      <c r="C198" s="1941" t="s">
        <v>14286</v>
      </c>
      <c r="D198" s="1914" t="s">
        <v>191</v>
      </c>
      <c r="E198" s="1914"/>
      <c r="F198" s="1914"/>
      <c r="G198" s="1914"/>
      <c r="H198" s="1914"/>
      <c r="I198" s="1914"/>
      <c r="J198" s="1941"/>
      <c r="K198" s="1925"/>
      <c r="L198" s="1918"/>
      <c r="M198" s="3086"/>
      <c r="N198" s="1918"/>
      <c r="O198" s="1918"/>
      <c r="P198" s="1918"/>
      <c r="Q198" s="1914" t="s">
        <v>11179</v>
      </c>
      <c r="R198" s="1914">
        <f>IF(MID(RIGHT(S198,8),1,1)="M",2021,IF(MID(RIGHT(S198,8),1,1)="N",2022,IF(MID(RIGHT(S198,8),1,1)="P",2023,IF(MID(RIGHT(S198,8),1,1)="R",2024,IF(MID(RIGHT(S198,8),1,1)="S",1995,IF(MID(RIGHT(S198,8),1,1)="T",1996,IF(MID(RIGHT(S198,8),1,1)="V",1997,IF(MID(RIGHT(S198,8),1,1)="W",1998,IF(MID(RIGHT(S198,8),1,1)="X",1999,IF(MID(RIGHT(S198,8),1,1)="Y",2000,IF(MID(RIGHT(S198,8),1,1)="1",2001,IF(MID(RIGHT(S198,8),1,1)="2",2002,IF(MID(RIGHT(S198,8),1,1)="3",2003,IF(MID(RIGHT(S198,8),1,1)="4",2004,IF(MID(RIGHT(S198,8),1,1)="5",2005,IF(MID(RIGHT(S198,8),1,1)="6",2006,IF(MID(RIGHT(S198,8),1,1)="7",2007,IF(MID(RIGHT(S198,8),1,1)="8",2008,IF(MID(RIGHT(S198,8),1,1)="9",2009,IF(MID(RIGHT(S198,8),1,1)="A",2010,IF(MID(RIGHT(S198,8),1,1)="B",2011,IF(MID(RIGHT(S198,8),1,1)="C",2012,IF(MID(RIGHT(S198,8),1,1)="D",2013,IF(MID(RIGHT(S198,8),1,1)="E",2014,IF(MID(RIGHT(S198,8),1,1)="F",2015,IF(MID(RIGHT(S198,8),1,1)="G",2016,IF(MID(RIGHT(S198,8),1,1)="H",2017,IF(MID(RIGHT(S198,8),1,1)="J",2018,IF(MID(RIGHT(S198,8),1,1)="K",2019,IF(MID(RIGHT(S198,8),1,1)="L",2020,""))))))))))))))))))))))))))))))</f>
        <v>2012</v>
      </c>
      <c r="S198" s="1919" t="s">
        <v>16941</v>
      </c>
      <c r="T198" s="1914">
        <v>1150</v>
      </c>
      <c r="U198" s="2092"/>
      <c r="V198" s="2092"/>
      <c r="W198" s="1922"/>
      <c r="X198" s="1926"/>
    </row>
    <row r="199" spans="1:24" ht="26.25" customHeight="1">
      <c r="A199" s="1913"/>
      <c r="B199" s="1914"/>
      <c r="C199" s="1914" t="s">
        <v>10098</v>
      </c>
      <c r="D199" s="1914" t="s">
        <v>191</v>
      </c>
      <c r="E199" s="1914"/>
      <c r="F199" s="1914"/>
      <c r="G199" s="1914"/>
      <c r="H199" s="1914"/>
      <c r="I199" s="1914"/>
      <c r="J199" s="1914"/>
      <c r="K199" s="1925"/>
      <c r="L199" s="1918"/>
      <c r="M199" s="1918"/>
      <c r="N199" s="1918"/>
      <c r="O199" s="1918"/>
      <c r="P199" s="1918"/>
      <c r="Q199" s="1914"/>
      <c r="R199" s="1914"/>
      <c r="S199" s="2022" t="s">
        <v>189</v>
      </c>
      <c r="T199" s="1916">
        <v>3700</v>
      </c>
      <c r="U199" s="2092"/>
      <c r="V199" s="2092"/>
      <c r="W199" s="1928"/>
      <c r="X199" s="1926"/>
    </row>
    <row r="200" spans="1:24" ht="26.25" customHeight="1">
      <c r="A200" s="1913"/>
      <c r="B200" s="1914"/>
      <c r="C200" s="1914" t="s">
        <v>10099</v>
      </c>
      <c r="D200" s="1914" t="s">
        <v>191</v>
      </c>
      <c r="E200" s="1914"/>
      <c r="F200" s="1914"/>
      <c r="G200" s="1914"/>
      <c r="H200" s="1914"/>
      <c r="I200" s="1914"/>
      <c r="J200" s="1914" t="s">
        <v>16962</v>
      </c>
      <c r="K200" s="1925"/>
      <c r="L200" s="1918"/>
      <c r="M200" s="2559" t="s">
        <v>8709</v>
      </c>
      <c r="N200" s="2560"/>
      <c r="O200" s="2560"/>
      <c r="P200" s="2561"/>
      <c r="Q200" s="1914"/>
      <c r="R200" s="1914"/>
      <c r="S200" s="1916" t="s">
        <v>2472</v>
      </c>
      <c r="T200" s="1916">
        <f>SUM(T194:T199)</f>
        <v>10100</v>
      </c>
      <c r="U200" s="2092"/>
      <c r="V200" s="2092"/>
      <c r="W200" s="1928"/>
      <c r="X200" s="1926"/>
    </row>
    <row r="201" spans="1:24" ht="26.25" customHeight="1" thickBot="1">
      <c r="A201" s="1930"/>
      <c r="B201" s="1931"/>
      <c r="C201" s="1931"/>
      <c r="D201" s="1931"/>
      <c r="E201" s="1931"/>
      <c r="F201" s="1931"/>
      <c r="G201" s="1931"/>
      <c r="H201" s="1931"/>
      <c r="I201" s="1931"/>
      <c r="J201" s="1931" t="s">
        <v>17122</v>
      </c>
      <c r="K201" s="611" t="s">
        <v>16736</v>
      </c>
      <c r="L201" s="1933"/>
      <c r="M201" s="1933"/>
      <c r="N201" s="1931"/>
      <c r="O201" s="1933"/>
      <c r="P201" s="1933"/>
      <c r="Q201" s="1931"/>
      <c r="R201" s="1934"/>
      <c r="S201" s="1934"/>
      <c r="T201" s="1934"/>
      <c r="U201" s="1935"/>
      <c r="V201" s="1936"/>
      <c r="W201" s="1937"/>
      <c r="X201" s="1938"/>
    </row>
    <row r="202" spans="1:24" ht="26.25" customHeight="1">
      <c r="A202" s="1904" t="s">
        <v>188</v>
      </c>
      <c r="B202" s="1905" t="s">
        <v>10047</v>
      </c>
      <c r="C202" s="1905" t="s">
        <v>825</v>
      </c>
      <c r="D202" s="1905" t="s">
        <v>190</v>
      </c>
      <c r="E202" s="1905" t="s">
        <v>16863</v>
      </c>
      <c r="F202" s="1905" t="s">
        <v>191</v>
      </c>
      <c r="G202" s="1905" t="s">
        <v>191</v>
      </c>
      <c r="H202" s="1905" t="s">
        <v>191</v>
      </c>
      <c r="I202" s="1905" t="s">
        <v>16226</v>
      </c>
      <c r="J202" s="1906" t="s">
        <v>16762</v>
      </c>
      <c r="K202" s="1907" t="s">
        <v>1348</v>
      </c>
      <c r="L202" s="1909" t="s">
        <v>16771</v>
      </c>
      <c r="M202" s="1909" t="s">
        <v>16892</v>
      </c>
      <c r="N202" s="1905" t="s">
        <v>17241</v>
      </c>
      <c r="O202" s="1909" t="s">
        <v>17243</v>
      </c>
      <c r="P202" s="2088" t="s">
        <v>18212</v>
      </c>
      <c r="Q202" s="1905" t="s">
        <v>380</v>
      </c>
      <c r="R202" s="1905">
        <f>IF(MID(RIGHT(S202,8),1,1)="M",2021,IF(MID(RIGHT(S202,8),1,1)="N",2022,IF(MID(RIGHT(S202,8),1,1)="P",2023,IF(MID(RIGHT(S202,8),1,1)="R",2024,IF(MID(RIGHT(S202,8),1,1)="S",1995,IF(MID(RIGHT(S202,8),1,1)="T",1996,IF(MID(RIGHT(S202,8),1,1)="V",1997,IF(MID(RIGHT(S202,8),1,1)="W",1998,IF(MID(RIGHT(S202,8),1,1)="X",1999,IF(MID(RIGHT(S202,8),1,1)="Y",2000,IF(MID(RIGHT(S202,8),1,1)="1",2001,IF(MID(RIGHT(S202,8),1,1)="2",2002,IF(MID(RIGHT(S202,8),1,1)="3",2003,IF(MID(RIGHT(S202,8),1,1)="4",2004,IF(MID(RIGHT(S202,8),1,1)="5",2005,IF(MID(RIGHT(S202,8),1,1)="6",2006,IF(MID(RIGHT(S202,8),1,1)="7",2007,IF(MID(RIGHT(S202,8),1,1)="8",2008,IF(MID(RIGHT(S202,8),1,1)="9",2009,IF(MID(RIGHT(S202,8),1,1)="A",2010,IF(MID(RIGHT(S202,8),1,1)="B",2011,IF(MID(RIGHT(S202,8),1,1)="C",2012,IF(MID(RIGHT(S202,8),1,1)="D",2013,IF(MID(RIGHT(S202,8),1,1)="E",2014,IF(MID(RIGHT(S202,8),1,1)="F",2015,IF(MID(RIGHT(S202,8),1,1)="G",2016,IF(MID(RIGHT(S202,8),1,1)="H",2017,IF(MID(RIGHT(S202,8),1,1)="J",2018,IF(MID(RIGHT(S202,8),1,1)="K",2019,IF(MID(RIGHT(S202,8),1,1)="L",2020,""))))))))))))))))))))))))))))))</f>
        <v>2012</v>
      </c>
      <c r="S202" s="1905" t="s">
        <v>16891</v>
      </c>
      <c r="T202" s="1905">
        <v>1380</v>
      </c>
      <c r="U202" s="2091">
        <v>45677</v>
      </c>
      <c r="V202" s="2091">
        <v>45704</v>
      </c>
      <c r="W202" s="2083">
        <v>1400</v>
      </c>
      <c r="X202" s="2142">
        <v>2000</v>
      </c>
    </row>
    <row r="203" spans="1:24" ht="26.25" customHeight="1">
      <c r="A203" s="1913"/>
      <c r="B203" s="1914"/>
      <c r="C203" s="320" t="s">
        <v>17206</v>
      </c>
      <c r="D203" s="1914"/>
      <c r="E203" s="1916"/>
      <c r="F203" s="1914"/>
      <c r="G203" s="1914"/>
      <c r="H203" s="1914"/>
      <c r="I203" s="1914" t="s">
        <v>2578</v>
      </c>
      <c r="J203" s="412" t="s">
        <v>16766</v>
      </c>
      <c r="K203" s="1917" t="s">
        <v>16015</v>
      </c>
      <c r="L203" s="425" t="s">
        <v>3603</v>
      </c>
      <c r="M203" s="3097" t="s">
        <v>16946</v>
      </c>
      <c r="N203" s="73" t="s">
        <v>16628</v>
      </c>
      <c r="O203" s="1918"/>
      <c r="P203" s="1918"/>
      <c r="Q203" s="1914" t="s">
        <v>10514</v>
      </c>
      <c r="R203" s="1914">
        <f>IF(MID(RIGHT(S203,8),1,1)="M",2021,IF(MID(RIGHT(S203,8),1,1)="N",2022,IF(MID(RIGHT(S203,8),1,1)="P",2023,IF(MID(RIGHT(S203,8),1,1)="R",2024,IF(MID(RIGHT(S203,8),1,1)="S",1995,IF(MID(RIGHT(S203,8),1,1)="T",1996,IF(MID(RIGHT(S203,8),1,1)="V",1997,IF(MID(RIGHT(S203,8),1,1)="W",1998,IF(MID(RIGHT(S203,8),1,1)="X",1999,IF(MID(RIGHT(S203,8),1,1)="Y",2000,IF(MID(RIGHT(S203,8),1,1)="1",2001,IF(MID(RIGHT(S203,8),1,1)="2",2002,IF(MID(RIGHT(S203,8),1,1)="3",2003,IF(MID(RIGHT(S203,8),1,1)="4",2004,IF(MID(RIGHT(S203,8),1,1)="5",2005,IF(MID(RIGHT(S203,8),1,1)="6",2006,IF(MID(RIGHT(S203,8),1,1)="7",2007,IF(MID(RIGHT(S203,8),1,1)="8",2008,IF(MID(RIGHT(S203,8),1,1)="9",2009,IF(MID(RIGHT(S203,8),1,1)="A",2010,IF(MID(RIGHT(S203,8),1,1)="B",2011,IF(MID(RIGHT(S203,8),1,1)="C",2012,IF(MID(RIGHT(S203,8),1,1)="D",2013,IF(MID(RIGHT(S203,8),1,1)="E",2014,IF(MID(RIGHT(S203,8),1,1)="F",2015,IF(MID(RIGHT(S203,8),1,1)="G",2016,IF(MID(RIGHT(S203,8),1,1)="H",2017,IF(MID(RIGHT(S203,8),1,1)="J",2018,IF(MID(RIGHT(S203,8),1,1)="K",2019,IF(MID(RIGHT(S203,8),1,1)="L",2020,""))))))))))))))))))))))))))))))</f>
        <v>2010</v>
      </c>
      <c r="S203" s="1919" t="s">
        <v>16942</v>
      </c>
      <c r="T203" s="1914">
        <v>1150</v>
      </c>
      <c r="U203" s="2092">
        <v>45678</v>
      </c>
      <c r="V203" s="2092">
        <v>45712</v>
      </c>
      <c r="W203" s="1922"/>
      <c r="X203" s="1923"/>
    </row>
    <row r="204" spans="1:24" ht="26.25" customHeight="1">
      <c r="A204" s="1913"/>
      <c r="B204" s="1914"/>
      <c r="C204" s="1914" t="s">
        <v>12776</v>
      </c>
      <c r="D204" s="1914" t="s">
        <v>191</v>
      </c>
      <c r="E204" s="1914"/>
      <c r="F204" s="1914"/>
      <c r="G204" s="1914"/>
      <c r="H204" s="1914"/>
      <c r="I204" s="1914"/>
      <c r="J204" s="1941"/>
      <c r="K204" s="1925" t="s">
        <v>16714</v>
      </c>
      <c r="L204" s="1918"/>
      <c r="M204" s="3085"/>
      <c r="N204" s="73" t="s">
        <v>3907</v>
      </c>
      <c r="O204" s="1918"/>
      <c r="P204" s="1918"/>
      <c r="Q204" s="1914" t="s">
        <v>11504</v>
      </c>
      <c r="R204" s="1914">
        <f>IF(MID(RIGHT(S204,8),1,1)="M",2021,IF(MID(RIGHT(S204,8),1,1)="N",2022,IF(MID(RIGHT(S204,8),1,1)="P",2023,IF(MID(RIGHT(S204,8),1,1)="R",2024,IF(MID(RIGHT(S204,8),1,1)="S",1995,IF(MID(RIGHT(S204,8),1,1)="T",1996,IF(MID(RIGHT(S204,8),1,1)="V",1997,IF(MID(RIGHT(S204,8),1,1)="W",1998,IF(MID(RIGHT(S204,8),1,1)="X",1999,IF(MID(RIGHT(S204,8),1,1)="Y",2000,IF(MID(RIGHT(S204,8),1,1)="1",2001,IF(MID(RIGHT(S204,8),1,1)="2",2002,IF(MID(RIGHT(S204,8),1,1)="3",2003,IF(MID(RIGHT(S204,8),1,1)="4",2004,IF(MID(RIGHT(S204,8),1,1)="5",2005,IF(MID(RIGHT(S204,8),1,1)="6",2006,IF(MID(RIGHT(S204,8),1,1)="7",2007,IF(MID(RIGHT(S204,8),1,1)="8",2008,IF(MID(RIGHT(S204,8),1,1)="9",2009,IF(MID(RIGHT(S204,8),1,1)="A",2010,IF(MID(RIGHT(S204,8),1,1)="B",2011,IF(MID(RIGHT(S204,8),1,1)="C",2012,IF(MID(RIGHT(S204,8),1,1)="D",2013,IF(MID(RIGHT(S204,8),1,1)="E",2014,IF(MID(RIGHT(S204,8),1,1)="F",2015,IF(MID(RIGHT(S204,8),1,1)="G",2016,IF(MID(RIGHT(S204,8),1,1)="H",2017,IF(MID(RIGHT(S204,8),1,1)="J",2018,IF(MID(RIGHT(S204,8),1,1)="K",2019,IF(MID(RIGHT(S204,8),1,1)="L",2020,""))))))))))))))))))))))))))))))</f>
        <v>2011</v>
      </c>
      <c r="S204" s="1919" t="s">
        <v>16943</v>
      </c>
      <c r="T204" s="1914">
        <v>1130</v>
      </c>
      <c r="U204" s="2093">
        <v>45679</v>
      </c>
      <c r="V204" s="2092">
        <v>45713</v>
      </c>
      <c r="W204" s="1922"/>
      <c r="X204" s="1926"/>
    </row>
    <row r="205" spans="1:24" ht="26.25" customHeight="1">
      <c r="A205" s="1913"/>
      <c r="B205" s="1914"/>
      <c r="C205" s="1941" t="s">
        <v>12777</v>
      </c>
      <c r="D205" s="1914" t="s">
        <v>191</v>
      </c>
      <c r="E205" s="1914"/>
      <c r="F205" s="1914"/>
      <c r="G205" s="1914"/>
      <c r="H205" s="1914"/>
      <c r="I205" s="1914"/>
      <c r="J205" s="1941"/>
      <c r="K205" s="1925"/>
      <c r="L205" s="1918"/>
      <c r="M205" s="3085"/>
      <c r="N205" s="73" t="s">
        <v>12674</v>
      </c>
      <c r="O205" s="1918"/>
      <c r="P205" s="1918"/>
      <c r="Q205" s="1914" t="s">
        <v>375</v>
      </c>
      <c r="R205" s="1914">
        <f>IF(MID(RIGHT(S205,8),1,1)="M",2021,IF(MID(RIGHT(S205,8),1,1)="N",2022,IF(MID(RIGHT(S205,8),1,1)="P",2023,IF(MID(RIGHT(S205,8),1,1)="R",2024,IF(MID(RIGHT(S205,8),1,1)="S",1995,IF(MID(RIGHT(S205,8),1,1)="T",1996,IF(MID(RIGHT(S205,8),1,1)="V",1997,IF(MID(RIGHT(S205,8),1,1)="W",1998,IF(MID(RIGHT(S205,8),1,1)="X",1999,IF(MID(RIGHT(S205,8),1,1)="Y",2000,IF(MID(RIGHT(S205,8),1,1)="1",2001,IF(MID(RIGHT(S205,8),1,1)="2",2002,IF(MID(RIGHT(S205,8),1,1)="3",2003,IF(MID(RIGHT(S205,8),1,1)="4",2004,IF(MID(RIGHT(S205,8),1,1)="5",2005,IF(MID(RIGHT(S205,8),1,1)="6",2006,IF(MID(RIGHT(S205,8),1,1)="7",2007,IF(MID(RIGHT(S205,8),1,1)="8",2008,IF(MID(RIGHT(S205,8),1,1)="9",2009,IF(MID(RIGHT(S205,8),1,1)="A",2010,IF(MID(RIGHT(S205,8),1,1)="B",2011,IF(MID(RIGHT(S205,8),1,1)="C",2012,IF(MID(RIGHT(S205,8),1,1)="D",2013,IF(MID(RIGHT(S205,8),1,1)="E",2014,IF(MID(RIGHT(S205,8),1,1)="F",2015,IF(MID(RIGHT(S205,8),1,1)="G",2016,IF(MID(RIGHT(S205,8),1,1)="H",2017,IF(MID(RIGHT(S205,8),1,1)="J",2018,IF(MID(RIGHT(S205,8),1,1)="K",2019,IF(MID(RIGHT(S205,8),1,1)="L",2020,""))))))))))))))))))))))))))))))</f>
        <v>2011</v>
      </c>
      <c r="S205" s="1919" t="s">
        <v>16944</v>
      </c>
      <c r="T205" s="1914">
        <v>1150</v>
      </c>
      <c r="U205" s="2092"/>
      <c r="V205" s="2093">
        <v>45716</v>
      </c>
      <c r="W205" s="1922"/>
      <c r="X205" s="1926"/>
    </row>
    <row r="206" spans="1:24" ht="26.25" customHeight="1">
      <c r="A206" s="1913"/>
      <c r="B206" s="1914"/>
      <c r="C206" s="1941" t="s">
        <v>14286</v>
      </c>
      <c r="D206" s="1914" t="s">
        <v>191</v>
      </c>
      <c r="E206" s="1914"/>
      <c r="F206" s="1914"/>
      <c r="G206" s="1914"/>
      <c r="H206" s="1914"/>
      <c r="I206" s="1914"/>
      <c r="J206" s="1941" t="s">
        <v>16240</v>
      </c>
      <c r="K206" s="1925" t="s">
        <v>2380</v>
      </c>
      <c r="L206" s="1918"/>
      <c r="M206" s="3086"/>
      <c r="N206" s="1918"/>
      <c r="O206" s="1918"/>
      <c r="P206" s="1918"/>
      <c r="Q206" s="1914" t="s">
        <v>377</v>
      </c>
      <c r="R206" s="1914">
        <f>IF(MID(RIGHT(S206,8),1,1)="M",2021,IF(MID(RIGHT(S206,8),1,1)="N",2022,IF(MID(RIGHT(S206,8),1,1)="P",2023,IF(MID(RIGHT(S206,8),1,1)="R",2024,IF(MID(RIGHT(S206,8),1,1)="S",1995,IF(MID(RIGHT(S206,8),1,1)="T",1996,IF(MID(RIGHT(S206,8),1,1)="V",1997,IF(MID(RIGHT(S206,8),1,1)="W",1998,IF(MID(RIGHT(S206,8),1,1)="X",1999,IF(MID(RIGHT(S206,8),1,1)="Y",2000,IF(MID(RIGHT(S206,8),1,1)="1",2001,IF(MID(RIGHT(S206,8),1,1)="2",2002,IF(MID(RIGHT(S206,8),1,1)="3",2003,IF(MID(RIGHT(S206,8),1,1)="4",2004,IF(MID(RIGHT(S206,8),1,1)="5",2005,IF(MID(RIGHT(S206,8),1,1)="6",2006,IF(MID(RIGHT(S206,8),1,1)="7",2007,IF(MID(RIGHT(S206,8),1,1)="8",2008,IF(MID(RIGHT(S206,8),1,1)="9",2009,IF(MID(RIGHT(S206,8),1,1)="A",2010,IF(MID(RIGHT(S206,8),1,1)="B",2011,IF(MID(RIGHT(S206,8),1,1)="C",2012,IF(MID(RIGHT(S206,8),1,1)="D",2013,IF(MID(RIGHT(S206,8),1,1)="E",2014,IF(MID(RIGHT(S206,8),1,1)="F",2015,IF(MID(RIGHT(S206,8),1,1)="G",2016,IF(MID(RIGHT(S206,8),1,1)="H",2017,IF(MID(RIGHT(S206,8),1,1)="J",2018,IF(MID(RIGHT(S206,8),1,1)="K",2019,IF(MID(RIGHT(S206,8),1,1)="L",2020,""))))))))))))))))))))))))))))))</f>
        <v>2013</v>
      </c>
      <c r="S206" s="1919" t="s">
        <v>16948</v>
      </c>
      <c r="T206" s="1914">
        <v>1400</v>
      </c>
      <c r="U206" s="2092"/>
      <c r="V206" s="2092"/>
      <c r="W206" s="1922"/>
      <c r="X206" s="1926"/>
    </row>
    <row r="207" spans="1:24" ht="26.25" customHeight="1">
      <c r="A207" s="1913"/>
      <c r="B207" s="1914"/>
      <c r="C207" s="1914" t="s">
        <v>10098</v>
      </c>
      <c r="D207" s="1914" t="s">
        <v>191</v>
      </c>
      <c r="E207" s="1914"/>
      <c r="F207" s="1914"/>
      <c r="G207" s="1914"/>
      <c r="H207" s="1914"/>
      <c r="I207" s="1914"/>
      <c r="J207" s="1914"/>
      <c r="K207" s="1925"/>
      <c r="L207" s="1918"/>
      <c r="M207" s="1918"/>
      <c r="N207" s="1918"/>
      <c r="O207" s="1918"/>
      <c r="P207" s="1918"/>
      <c r="Q207" s="1914"/>
      <c r="R207" s="1914"/>
      <c r="S207" s="2022" t="s">
        <v>189</v>
      </c>
      <c r="T207" s="1916">
        <v>3700</v>
      </c>
      <c r="U207" s="2092"/>
      <c r="V207" s="2092"/>
      <c r="W207" s="1928"/>
      <c r="X207" s="1926"/>
    </row>
    <row r="208" spans="1:24" ht="26.25" customHeight="1">
      <c r="A208" s="1913"/>
      <c r="B208" s="1914"/>
      <c r="C208" s="1914" t="s">
        <v>10099</v>
      </c>
      <c r="D208" s="1914" t="s">
        <v>191</v>
      </c>
      <c r="E208" s="1914"/>
      <c r="F208" s="1914"/>
      <c r="G208" s="1914"/>
      <c r="H208" s="1914"/>
      <c r="I208" s="1914"/>
      <c r="J208" s="1914" t="s">
        <v>16962</v>
      </c>
      <c r="K208" s="1925"/>
      <c r="L208" s="1918"/>
      <c r="M208" s="2559" t="s">
        <v>8709</v>
      </c>
      <c r="N208" s="2560"/>
      <c r="O208" s="2560"/>
      <c r="P208" s="2561"/>
      <c r="Q208" s="1914"/>
      <c r="R208" s="1914"/>
      <c r="S208" s="1916" t="s">
        <v>2472</v>
      </c>
      <c r="T208" s="1916">
        <f>SUM(T202:T207)</f>
        <v>9910</v>
      </c>
      <c r="U208" s="2092"/>
      <c r="V208" s="2092"/>
      <c r="W208" s="1928"/>
      <c r="X208" s="1926"/>
    </row>
    <row r="209" spans="1:24" ht="26.25" customHeight="1" thickBot="1">
      <c r="A209" s="1930"/>
      <c r="B209" s="1931"/>
      <c r="C209" s="1931"/>
      <c r="D209" s="1931"/>
      <c r="E209" s="1931"/>
      <c r="F209" s="1931"/>
      <c r="G209" s="1931"/>
      <c r="H209" s="1931"/>
      <c r="I209" s="1931"/>
      <c r="J209" s="1931" t="s">
        <v>17122</v>
      </c>
      <c r="K209" s="611" t="s">
        <v>16736</v>
      </c>
      <c r="L209" s="1933"/>
      <c r="M209" s="1933"/>
      <c r="N209" s="1931"/>
      <c r="O209" s="1933"/>
      <c r="P209" s="1933"/>
      <c r="Q209" s="1931"/>
      <c r="R209" s="1934"/>
      <c r="S209" s="1934"/>
      <c r="T209" s="1934"/>
      <c r="U209" s="1935"/>
      <c r="V209" s="1936"/>
      <c r="W209" s="1937"/>
      <c r="X209" s="1938"/>
    </row>
    <row r="210" spans="1:24" ht="26.25" customHeight="1">
      <c r="A210" s="1904" t="s">
        <v>188</v>
      </c>
      <c r="B210" s="1905" t="s">
        <v>10047</v>
      </c>
      <c r="C210" s="1905" t="s">
        <v>825</v>
      </c>
      <c r="D210" s="1905" t="s">
        <v>190</v>
      </c>
      <c r="E210" s="1905" t="s">
        <v>16863</v>
      </c>
      <c r="F210" s="1905" t="s">
        <v>191</v>
      </c>
      <c r="G210" s="1905" t="s">
        <v>191</v>
      </c>
      <c r="H210" s="1905" t="s">
        <v>191</v>
      </c>
      <c r="I210" s="1905" t="s">
        <v>16226</v>
      </c>
      <c r="J210" s="1906" t="s">
        <v>16762</v>
      </c>
      <c r="K210" s="1907" t="s">
        <v>1348</v>
      </c>
      <c r="L210" s="1909" t="s">
        <v>17451</v>
      </c>
      <c r="M210" s="1909" t="s">
        <v>16955</v>
      </c>
      <c r="N210" s="1905" t="s">
        <v>17242</v>
      </c>
      <c r="O210" s="1909" t="s">
        <v>17244</v>
      </c>
      <c r="P210" s="2088" t="s">
        <v>18212</v>
      </c>
      <c r="Q210" s="1905" t="s">
        <v>375</v>
      </c>
      <c r="R210" s="1905">
        <f>IF(MID(RIGHT(S210,8),1,1)="M",2021,IF(MID(RIGHT(S210,8),1,1)="N",2022,IF(MID(RIGHT(S210,8),1,1)="P",2023,IF(MID(RIGHT(S210,8),1,1)="R",2024,IF(MID(RIGHT(S210,8),1,1)="S",1995,IF(MID(RIGHT(S210,8),1,1)="T",1996,IF(MID(RIGHT(S210,8),1,1)="V",1997,IF(MID(RIGHT(S210,8),1,1)="W",1998,IF(MID(RIGHT(S210,8),1,1)="X",1999,IF(MID(RIGHT(S210,8),1,1)="Y",2000,IF(MID(RIGHT(S210,8),1,1)="1",2001,IF(MID(RIGHT(S210,8),1,1)="2",2002,IF(MID(RIGHT(S210,8),1,1)="3",2003,IF(MID(RIGHT(S210,8),1,1)="4",2004,IF(MID(RIGHT(S210,8),1,1)="5",2005,IF(MID(RIGHT(S210,8),1,1)="6",2006,IF(MID(RIGHT(S210,8),1,1)="7",2007,IF(MID(RIGHT(S210,8),1,1)="8",2008,IF(MID(RIGHT(S210,8),1,1)="9",2009,IF(MID(RIGHT(S210,8),1,1)="A",2010,IF(MID(RIGHT(S210,8),1,1)="B",2011,IF(MID(RIGHT(S210,8),1,1)="C",2012,IF(MID(RIGHT(S210,8),1,1)="D",2013,IF(MID(RIGHT(S210,8),1,1)="E",2014,IF(MID(RIGHT(S210,8),1,1)="F",2015,IF(MID(RIGHT(S210,8),1,1)="G",2016,IF(MID(RIGHT(S210,8),1,1)="H",2017,IF(MID(RIGHT(S210,8),1,1)="J",2018,IF(MID(RIGHT(S210,8),1,1)="K",2019,IF(MID(RIGHT(S210,8),1,1)="L",2020,""))))))))))))))))))))))))))))))</f>
        <v>2010</v>
      </c>
      <c r="S210" s="1905" t="s">
        <v>16893</v>
      </c>
      <c r="T210" s="1905">
        <v>1450</v>
      </c>
      <c r="U210" s="2091">
        <v>45677</v>
      </c>
      <c r="V210" s="2091">
        <v>45704</v>
      </c>
      <c r="W210" s="2083">
        <v>1400</v>
      </c>
      <c r="X210" s="2142">
        <v>2000</v>
      </c>
    </row>
    <row r="211" spans="1:24" ht="26.25" customHeight="1">
      <c r="A211" s="1913"/>
      <c r="B211" s="1914"/>
      <c r="C211" s="320" t="s">
        <v>17206</v>
      </c>
      <c r="D211" s="1914"/>
      <c r="E211" s="1916"/>
      <c r="F211" s="1914"/>
      <c r="G211" s="1914"/>
      <c r="H211" s="1914"/>
      <c r="I211" s="1914" t="s">
        <v>2578</v>
      </c>
      <c r="J211" s="412" t="s">
        <v>16767</v>
      </c>
      <c r="K211" s="1917" t="s">
        <v>16015</v>
      </c>
      <c r="L211" s="425" t="s">
        <v>3603</v>
      </c>
      <c r="M211" s="3097" t="s">
        <v>16956</v>
      </c>
      <c r="N211" s="73" t="s">
        <v>16628</v>
      </c>
      <c r="O211" s="1918"/>
      <c r="P211" s="1918"/>
      <c r="Q211" s="1914" t="s">
        <v>424</v>
      </c>
      <c r="R211" s="1914">
        <f>IF(MID(RIGHT(S211,8),1,1)="M",2021,IF(MID(RIGHT(S211,8),1,1)="N",2022,IF(MID(RIGHT(S211,8),1,1)="P",2023,IF(MID(RIGHT(S211,8),1,1)="R",2024,IF(MID(RIGHT(S211,8),1,1)="S",1995,IF(MID(RIGHT(S211,8),1,1)="T",1996,IF(MID(RIGHT(S211,8),1,1)="V",1997,IF(MID(RIGHT(S211,8),1,1)="W",1998,IF(MID(RIGHT(S211,8),1,1)="X",1999,IF(MID(RIGHT(S211,8),1,1)="Y",2000,IF(MID(RIGHT(S211,8),1,1)="1",2001,IF(MID(RIGHT(S211,8),1,1)="2",2002,IF(MID(RIGHT(S211,8),1,1)="3",2003,IF(MID(RIGHT(S211,8),1,1)="4",2004,IF(MID(RIGHT(S211,8),1,1)="5",2005,IF(MID(RIGHT(S211,8),1,1)="6",2006,IF(MID(RIGHT(S211,8),1,1)="7",2007,IF(MID(RIGHT(S211,8),1,1)="8",2008,IF(MID(RIGHT(S211,8),1,1)="9",2009,IF(MID(RIGHT(S211,8),1,1)="A",2010,IF(MID(RIGHT(S211,8),1,1)="B",2011,IF(MID(RIGHT(S211,8),1,1)="C",2012,IF(MID(RIGHT(S211,8),1,1)="D",2013,IF(MID(RIGHT(S211,8),1,1)="E",2014,IF(MID(RIGHT(S211,8),1,1)="F",2015,IF(MID(RIGHT(S211,8),1,1)="G",2016,IF(MID(RIGHT(S211,8),1,1)="H",2017,IF(MID(RIGHT(S211,8),1,1)="J",2018,IF(MID(RIGHT(S211,8),1,1)="K",2019,IF(MID(RIGHT(S211,8),1,1)="L",2020,""))))))))))))))))))))))))))))))</f>
        <v>2012</v>
      </c>
      <c r="S211" s="1919" t="s">
        <v>16949</v>
      </c>
      <c r="T211" s="1914">
        <v>1020</v>
      </c>
      <c r="U211" s="2092">
        <v>45678</v>
      </c>
      <c r="V211" s="2092">
        <v>45712</v>
      </c>
      <c r="W211" s="1922"/>
      <c r="X211" s="1923"/>
    </row>
    <row r="212" spans="1:24" ht="26.25" customHeight="1">
      <c r="A212" s="1913"/>
      <c r="B212" s="1914"/>
      <c r="C212" s="1914" t="s">
        <v>12776</v>
      </c>
      <c r="D212" s="1914" t="s">
        <v>191</v>
      </c>
      <c r="E212" s="1916"/>
      <c r="F212" s="1914"/>
      <c r="G212" s="1914"/>
      <c r="H212" s="1914"/>
      <c r="I212" s="1914"/>
      <c r="J212" s="1941"/>
      <c r="K212" s="1917"/>
      <c r="L212" s="1918"/>
      <c r="M212" s="3085"/>
      <c r="N212" s="73" t="s">
        <v>3907</v>
      </c>
      <c r="O212" s="1918"/>
      <c r="P212" s="1918"/>
      <c r="Q212" s="1914" t="s">
        <v>375</v>
      </c>
      <c r="R212" s="1914">
        <f>IF(MID(RIGHT(S212,8),1,1)="M",2021,IF(MID(RIGHT(S212,8),1,1)="N",2022,IF(MID(RIGHT(S212,8),1,1)="P",2023,IF(MID(RIGHT(S212,8),1,1)="R",2024,IF(MID(RIGHT(S212,8),1,1)="S",1995,IF(MID(RIGHT(S212,8),1,1)="T",1996,IF(MID(RIGHT(S212,8),1,1)="V",1997,IF(MID(RIGHT(S212,8),1,1)="W",1998,IF(MID(RIGHT(S212,8),1,1)="X",1999,IF(MID(RIGHT(S212,8),1,1)="Y",2000,IF(MID(RIGHT(S212,8),1,1)="1",2001,IF(MID(RIGHT(S212,8),1,1)="2",2002,IF(MID(RIGHT(S212,8),1,1)="3",2003,IF(MID(RIGHT(S212,8),1,1)="4",2004,IF(MID(RIGHT(S212,8),1,1)="5",2005,IF(MID(RIGHT(S212,8),1,1)="6",2006,IF(MID(RIGHT(S212,8),1,1)="7",2007,IF(MID(RIGHT(S212,8),1,1)="8",2008,IF(MID(RIGHT(S212,8),1,1)="9",2009,IF(MID(RIGHT(S212,8),1,1)="A",2010,IF(MID(RIGHT(S212,8),1,1)="B",2011,IF(MID(RIGHT(S212,8),1,1)="C",2012,IF(MID(RIGHT(S212,8),1,1)="D",2013,IF(MID(RIGHT(S212,8),1,1)="E",2014,IF(MID(RIGHT(S212,8),1,1)="F",2015,IF(MID(RIGHT(S212,8),1,1)="G",2016,IF(MID(RIGHT(S212,8),1,1)="H",2017,IF(MID(RIGHT(S212,8),1,1)="J",2018,IF(MID(RIGHT(S212,8),1,1)="K",2019,IF(MID(RIGHT(S212,8),1,1)="L",2020,""))))))))))))))))))))))))))))))</f>
        <v>2011</v>
      </c>
      <c r="S212" s="1919" t="s">
        <v>16950</v>
      </c>
      <c r="T212" s="1914">
        <v>1150</v>
      </c>
      <c r="U212" s="2093">
        <v>45679</v>
      </c>
      <c r="V212" s="2092">
        <v>45713</v>
      </c>
      <c r="W212" s="1922"/>
      <c r="X212" s="1923"/>
    </row>
    <row r="213" spans="1:24" ht="26.25" customHeight="1">
      <c r="A213" s="1913"/>
      <c r="B213" s="1914"/>
      <c r="C213" s="1941" t="s">
        <v>12777</v>
      </c>
      <c r="D213" s="1914" t="s">
        <v>191</v>
      </c>
      <c r="E213" s="1914"/>
      <c r="F213" s="1914"/>
      <c r="G213" s="1914"/>
      <c r="H213" s="1914"/>
      <c r="I213" s="1914"/>
      <c r="J213" s="1941"/>
      <c r="K213" s="1925" t="s">
        <v>16830</v>
      </c>
      <c r="L213" s="1918"/>
      <c r="M213" s="3085"/>
      <c r="N213" s="73" t="s">
        <v>12674</v>
      </c>
      <c r="O213" s="1918"/>
      <c r="P213" s="1918"/>
      <c r="Q213" s="1914" t="s">
        <v>375</v>
      </c>
      <c r="R213" s="1914">
        <f>IF(MID(RIGHT(S213,8),1,1)="M",2021,IF(MID(RIGHT(S213,8),1,1)="N",2022,IF(MID(RIGHT(S213,8),1,1)="P",2023,IF(MID(RIGHT(S213,8),1,1)="R",2024,IF(MID(RIGHT(S213,8),1,1)="S",1995,IF(MID(RIGHT(S213,8),1,1)="T",1996,IF(MID(RIGHT(S213,8),1,1)="V",1997,IF(MID(RIGHT(S213,8),1,1)="W",1998,IF(MID(RIGHT(S213,8),1,1)="X",1999,IF(MID(RIGHT(S213,8),1,1)="Y",2000,IF(MID(RIGHT(S213,8),1,1)="1",2001,IF(MID(RIGHT(S213,8),1,1)="2",2002,IF(MID(RIGHT(S213,8),1,1)="3",2003,IF(MID(RIGHT(S213,8),1,1)="4",2004,IF(MID(RIGHT(S213,8),1,1)="5",2005,IF(MID(RIGHT(S213,8),1,1)="6",2006,IF(MID(RIGHT(S213,8),1,1)="7",2007,IF(MID(RIGHT(S213,8),1,1)="8",2008,IF(MID(RIGHT(S213,8),1,1)="9",2009,IF(MID(RIGHT(S213,8),1,1)="A",2010,IF(MID(RIGHT(S213,8),1,1)="B",2011,IF(MID(RIGHT(S213,8),1,1)="C",2012,IF(MID(RIGHT(S213,8),1,1)="D",2013,IF(MID(RIGHT(S213,8),1,1)="E",2014,IF(MID(RIGHT(S213,8),1,1)="F",2015,IF(MID(RIGHT(S213,8),1,1)="G",2016,IF(MID(RIGHT(S213,8),1,1)="H",2017,IF(MID(RIGHT(S213,8),1,1)="J",2018,IF(MID(RIGHT(S213,8),1,1)="K",2019,IF(MID(RIGHT(S213,8),1,1)="L",2020,""))))))))))))))))))))))))))))))</f>
        <v>2011</v>
      </c>
      <c r="S213" s="1919" t="s">
        <v>16951</v>
      </c>
      <c r="T213" s="1914">
        <v>1150</v>
      </c>
      <c r="U213" s="2092"/>
      <c r="V213" s="2093">
        <v>45716</v>
      </c>
      <c r="W213" s="1922"/>
      <c r="X213" s="1926"/>
    </row>
    <row r="214" spans="1:24" ht="26.25" customHeight="1">
      <c r="A214" s="1913"/>
      <c r="B214" s="1914"/>
      <c r="C214" s="1941" t="s">
        <v>14286</v>
      </c>
      <c r="D214" s="1914" t="s">
        <v>191</v>
      </c>
      <c r="E214" s="1914"/>
      <c r="F214" s="1914"/>
      <c r="G214" s="1914"/>
      <c r="H214" s="1914"/>
      <c r="I214" s="1914"/>
      <c r="J214" s="1941" t="s">
        <v>16240</v>
      </c>
      <c r="K214" s="1925" t="s">
        <v>2380</v>
      </c>
      <c r="L214" s="1918"/>
      <c r="M214" s="3086"/>
      <c r="N214" s="1918"/>
      <c r="O214" s="1918"/>
      <c r="P214" s="1918"/>
      <c r="Q214" s="1914" t="s">
        <v>375</v>
      </c>
      <c r="R214" s="1914">
        <f>IF(MID(RIGHT(S214,8),1,1)="M",2021,IF(MID(RIGHT(S214,8),1,1)="N",2022,IF(MID(RIGHT(S214,8),1,1)="P",2023,IF(MID(RIGHT(S214,8),1,1)="R",2024,IF(MID(RIGHT(S214,8),1,1)="S",1995,IF(MID(RIGHT(S214,8),1,1)="T",1996,IF(MID(RIGHT(S214,8),1,1)="V",1997,IF(MID(RIGHT(S214,8),1,1)="W",1998,IF(MID(RIGHT(S214,8),1,1)="X",1999,IF(MID(RIGHT(S214,8),1,1)="Y",2000,IF(MID(RIGHT(S214,8),1,1)="1",2001,IF(MID(RIGHT(S214,8),1,1)="2",2002,IF(MID(RIGHT(S214,8),1,1)="3",2003,IF(MID(RIGHT(S214,8),1,1)="4",2004,IF(MID(RIGHT(S214,8),1,1)="5",2005,IF(MID(RIGHT(S214,8),1,1)="6",2006,IF(MID(RIGHT(S214,8),1,1)="7",2007,IF(MID(RIGHT(S214,8),1,1)="8",2008,IF(MID(RIGHT(S214,8),1,1)="9",2009,IF(MID(RIGHT(S214,8),1,1)="A",2010,IF(MID(RIGHT(S214,8),1,1)="B",2011,IF(MID(RIGHT(S214,8),1,1)="C",2012,IF(MID(RIGHT(S214,8),1,1)="D",2013,IF(MID(RIGHT(S214,8),1,1)="E",2014,IF(MID(RIGHT(S214,8),1,1)="F",2015,IF(MID(RIGHT(S214,8),1,1)="G",2016,IF(MID(RIGHT(S214,8),1,1)="H",2017,IF(MID(RIGHT(S214,8),1,1)="J",2018,IF(MID(RIGHT(S214,8),1,1)="K",2019,IF(MID(RIGHT(S214,8),1,1)="L",2020,""))))))))))))))))))))))))))))))</f>
        <v>2012</v>
      </c>
      <c r="S214" s="1919" t="s">
        <v>16952</v>
      </c>
      <c r="T214" s="1914">
        <v>1150</v>
      </c>
      <c r="U214" s="2092"/>
      <c r="V214" s="2092"/>
      <c r="W214" s="1922"/>
      <c r="X214" s="1926"/>
    </row>
    <row r="215" spans="1:24" ht="26.25" customHeight="1">
      <c r="A215" s="1913"/>
      <c r="B215" s="1914"/>
      <c r="C215" s="1914" t="s">
        <v>10098</v>
      </c>
      <c r="D215" s="1914" t="s">
        <v>191</v>
      </c>
      <c r="E215" s="1914"/>
      <c r="F215" s="1914"/>
      <c r="G215" s="1914"/>
      <c r="H215" s="1914"/>
      <c r="I215" s="1914"/>
      <c r="J215" s="1914"/>
      <c r="K215" s="1925"/>
      <c r="L215" s="1918"/>
      <c r="M215" s="1918"/>
      <c r="N215" s="1918"/>
      <c r="O215" s="1918"/>
      <c r="P215" s="1918"/>
      <c r="Q215" s="1914"/>
      <c r="R215" s="1914"/>
      <c r="S215" s="2022" t="s">
        <v>189</v>
      </c>
      <c r="T215" s="1916">
        <v>3700</v>
      </c>
      <c r="U215" s="2092"/>
      <c r="V215" s="2092"/>
      <c r="W215" s="1928"/>
      <c r="X215" s="1926"/>
    </row>
    <row r="216" spans="1:24" ht="26.25" customHeight="1">
      <c r="A216" s="1913"/>
      <c r="B216" s="1914"/>
      <c r="C216" s="1914" t="s">
        <v>10099</v>
      </c>
      <c r="D216" s="1914" t="s">
        <v>191</v>
      </c>
      <c r="E216" s="1914"/>
      <c r="F216" s="1914"/>
      <c r="G216" s="1914"/>
      <c r="H216" s="1914"/>
      <c r="I216" s="1914"/>
      <c r="J216" s="1914" t="s">
        <v>16962</v>
      </c>
      <c r="K216" s="1925"/>
      <c r="L216" s="1918"/>
      <c r="M216" s="2559" t="s">
        <v>8709</v>
      </c>
      <c r="N216" s="2560"/>
      <c r="O216" s="2560"/>
      <c r="P216" s="2561"/>
      <c r="Q216" s="1914"/>
      <c r="R216" s="1914"/>
      <c r="S216" s="1916" t="s">
        <v>2472</v>
      </c>
      <c r="T216" s="1916">
        <f>SUM(T210:T215)</f>
        <v>9620</v>
      </c>
      <c r="U216" s="2092"/>
      <c r="V216" s="2092"/>
      <c r="W216" s="1928"/>
      <c r="X216" s="1926"/>
    </row>
    <row r="217" spans="1:24" ht="26.25" customHeight="1" thickBot="1">
      <c r="A217" s="1930"/>
      <c r="B217" s="1931"/>
      <c r="C217" s="1931"/>
      <c r="D217" s="1931"/>
      <c r="E217" s="1931"/>
      <c r="F217" s="1931"/>
      <c r="G217" s="1931"/>
      <c r="H217" s="1931"/>
      <c r="I217" s="1931"/>
      <c r="J217" s="1931" t="s">
        <v>17122</v>
      </c>
      <c r="K217" s="611" t="s">
        <v>16736</v>
      </c>
      <c r="L217" s="1933"/>
      <c r="M217" s="1933"/>
      <c r="N217" s="1931"/>
      <c r="O217" s="1933"/>
      <c r="P217" s="1933"/>
      <c r="Q217" s="1931"/>
      <c r="R217" s="1934"/>
      <c r="S217" s="1934"/>
      <c r="T217" s="1934"/>
      <c r="U217" s="1935"/>
      <c r="V217" s="1936"/>
      <c r="W217" s="1937"/>
      <c r="X217" s="1938"/>
    </row>
    <row r="218" spans="1:24" ht="26.25" customHeight="1">
      <c r="A218" s="1904" t="s">
        <v>188</v>
      </c>
      <c r="B218" s="1905" t="s">
        <v>10047</v>
      </c>
      <c r="C218" s="1905" t="s">
        <v>825</v>
      </c>
      <c r="D218" s="1905" t="s">
        <v>190</v>
      </c>
      <c r="E218" s="1905" t="s">
        <v>16863</v>
      </c>
      <c r="F218" s="1905" t="s">
        <v>191</v>
      </c>
      <c r="G218" s="1905" t="s">
        <v>191</v>
      </c>
      <c r="H218" s="1905" t="s">
        <v>191</v>
      </c>
      <c r="I218" s="1905" t="s">
        <v>16226</v>
      </c>
      <c r="J218" s="1906" t="s">
        <v>16762</v>
      </c>
      <c r="K218" s="1907" t="s">
        <v>1348</v>
      </c>
      <c r="L218" s="1909" t="s">
        <v>17119</v>
      </c>
      <c r="M218" s="3084" t="s">
        <v>16897</v>
      </c>
      <c r="N218" s="1905" t="s">
        <v>17190</v>
      </c>
      <c r="O218" s="1909" t="s">
        <v>17245</v>
      </c>
      <c r="P218" s="2088" t="s">
        <v>18212</v>
      </c>
      <c r="Q218" s="1905" t="s">
        <v>10514</v>
      </c>
      <c r="R218" s="1905">
        <f>IF(MID(RIGHT(S218,8),1,1)="M",2021,IF(MID(RIGHT(S218,8),1,1)="N",2022,IF(MID(RIGHT(S218,8),1,1)="P",2023,IF(MID(RIGHT(S218,8),1,1)="R",2024,IF(MID(RIGHT(S218,8),1,1)="S",1995,IF(MID(RIGHT(S218,8),1,1)="T",1996,IF(MID(RIGHT(S218,8),1,1)="V",1997,IF(MID(RIGHT(S218,8),1,1)="W",1998,IF(MID(RIGHT(S218,8),1,1)="X",1999,IF(MID(RIGHT(S218,8),1,1)="Y",2000,IF(MID(RIGHT(S218,8),1,1)="1",2001,IF(MID(RIGHT(S218,8),1,1)="2",2002,IF(MID(RIGHT(S218,8),1,1)="3",2003,IF(MID(RIGHT(S218,8),1,1)="4",2004,IF(MID(RIGHT(S218,8),1,1)="5",2005,IF(MID(RIGHT(S218,8),1,1)="6",2006,IF(MID(RIGHT(S218,8),1,1)="7",2007,IF(MID(RIGHT(S218,8),1,1)="8",2008,IF(MID(RIGHT(S218,8),1,1)="9",2009,IF(MID(RIGHT(S218,8),1,1)="A",2010,IF(MID(RIGHT(S218,8),1,1)="B",2011,IF(MID(RIGHT(S218,8),1,1)="C",2012,IF(MID(RIGHT(S218,8),1,1)="D",2013,IF(MID(RIGHT(S218,8),1,1)="E",2014,IF(MID(RIGHT(S218,8),1,1)="F",2015,IF(MID(RIGHT(S218,8),1,1)="G",2016,IF(MID(RIGHT(S218,8),1,1)="H",2017,IF(MID(RIGHT(S218,8),1,1)="J",2018,IF(MID(RIGHT(S218,8),1,1)="K",2019,IF(MID(RIGHT(S218,8),1,1)="L",2020,""))))))))))))))))))))))))))))))</f>
        <v>2010</v>
      </c>
      <c r="S218" s="1905" t="s">
        <v>16894</v>
      </c>
      <c r="T218" s="1905">
        <v>1350</v>
      </c>
      <c r="U218" s="2091">
        <v>45677</v>
      </c>
      <c r="V218" s="2091">
        <v>45704</v>
      </c>
      <c r="W218" s="2083">
        <v>1400</v>
      </c>
      <c r="X218" s="2142">
        <v>2000</v>
      </c>
    </row>
    <row r="219" spans="1:24" ht="26.25" customHeight="1">
      <c r="A219" s="1913"/>
      <c r="B219" s="1914"/>
      <c r="C219" s="320" t="s">
        <v>17206</v>
      </c>
      <c r="D219" s="1914"/>
      <c r="E219" s="1916"/>
      <c r="F219" s="1914"/>
      <c r="G219" s="1914"/>
      <c r="H219" s="1914"/>
      <c r="I219" s="1914" t="s">
        <v>2578</v>
      </c>
      <c r="J219" s="412" t="s">
        <v>16768</v>
      </c>
      <c r="K219" s="1917" t="s">
        <v>16015</v>
      </c>
      <c r="L219" s="425" t="s">
        <v>3603</v>
      </c>
      <c r="M219" s="3085"/>
      <c r="N219" s="73" t="s">
        <v>16628</v>
      </c>
      <c r="O219" s="1918"/>
      <c r="P219" s="1918"/>
      <c r="Q219" s="1914" t="s">
        <v>375</v>
      </c>
      <c r="R219" s="1914">
        <f>IF(MID(RIGHT(S219,8),1,1)="M",2021,IF(MID(RIGHT(S219,8),1,1)="N",2022,IF(MID(RIGHT(S219,8),1,1)="P",2023,IF(MID(RIGHT(S219,8),1,1)="R",2024,IF(MID(RIGHT(S219,8),1,1)="S",1995,IF(MID(RIGHT(S219,8),1,1)="T",1996,IF(MID(RIGHT(S219,8),1,1)="V",1997,IF(MID(RIGHT(S219,8),1,1)="W",1998,IF(MID(RIGHT(S219,8),1,1)="X",1999,IF(MID(RIGHT(S219,8),1,1)="Y",2000,IF(MID(RIGHT(S219,8),1,1)="1",2001,IF(MID(RIGHT(S219,8),1,1)="2",2002,IF(MID(RIGHT(S219,8),1,1)="3",2003,IF(MID(RIGHT(S219,8),1,1)="4",2004,IF(MID(RIGHT(S219,8),1,1)="5",2005,IF(MID(RIGHT(S219,8),1,1)="6",2006,IF(MID(RIGHT(S219,8),1,1)="7",2007,IF(MID(RIGHT(S219,8),1,1)="8",2008,IF(MID(RIGHT(S219,8),1,1)="9",2009,IF(MID(RIGHT(S219,8),1,1)="A",2010,IF(MID(RIGHT(S219,8),1,1)="B",2011,IF(MID(RIGHT(S219,8),1,1)="C",2012,IF(MID(RIGHT(S219,8),1,1)="D",2013,IF(MID(RIGHT(S219,8),1,1)="E",2014,IF(MID(RIGHT(S219,8),1,1)="F",2015,IF(MID(RIGHT(S219,8),1,1)="G",2016,IF(MID(RIGHT(S219,8),1,1)="H",2017,IF(MID(RIGHT(S219,8),1,1)="J",2018,IF(MID(RIGHT(S219,8),1,1)="K",2019,IF(MID(RIGHT(S219,8),1,1)="L",2020,""))))))))))))))))))))))))))))))</f>
        <v>2011</v>
      </c>
      <c r="S219" s="1919" t="s">
        <v>16895</v>
      </c>
      <c r="T219" s="1914">
        <v>1380</v>
      </c>
      <c r="U219" s="2092">
        <v>45678</v>
      </c>
      <c r="V219" s="2092">
        <v>45712</v>
      </c>
      <c r="W219" s="1922"/>
      <c r="X219" s="1923"/>
    </row>
    <row r="220" spans="1:24" ht="26.25" customHeight="1">
      <c r="A220" s="1913"/>
      <c r="B220" s="1914"/>
      <c r="C220" s="1914" t="s">
        <v>12776</v>
      </c>
      <c r="D220" s="1914" t="s">
        <v>191</v>
      </c>
      <c r="E220" s="1914"/>
      <c r="F220" s="1914"/>
      <c r="G220" s="1914"/>
      <c r="H220" s="1914"/>
      <c r="I220" s="1914"/>
      <c r="J220" s="1941"/>
      <c r="K220" s="1925" t="s">
        <v>16714</v>
      </c>
      <c r="L220" s="1918"/>
      <c r="M220" s="3086"/>
      <c r="N220" s="73" t="s">
        <v>3907</v>
      </c>
      <c r="O220" s="1918"/>
      <c r="P220" s="1918"/>
      <c r="Q220" s="1914" t="s">
        <v>375</v>
      </c>
      <c r="R220" s="1914">
        <f>IF(MID(RIGHT(S220,8),1,1)="M",2021,IF(MID(RIGHT(S220,8),1,1)="N",2022,IF(MID(RIGHT(S220,8),1,1)="P",2023,IF(MID(RIGHT(S220,8),1,1)="R",2024,IF(MID(RIGHT(S220,8),1,1)="S",1995,IF(MID(RIGHT(S220,8),1,1)="T",1996,IF(MID(RIGHT(S220,8),1,1)="V",1997,IF(MID(RIGHT(S220,8),1,1)="W",1998,IF(MID(RIGHT(S220,8),1,1)="X",1999,IF(MID(RIGHT(S220,8),1,1)="Y",2000,IF(MID(RIGHT(S220,8),1,1)="1",2001,IF(MID(RIGHT(S220,8),1,1)="2",2002,IF(MID(RIGHT(S220,8),1,1)="3",2003,IF(MID(RIGHT(S220,8),1,1)="4",2004,IF(MID(RIGHT(S220,8),1,1)="5",2005,IF(MID(RIGHT(S220,8),1,1)="6",2006,IF(MID(RIGHT(S220,8),1,1)="7",2007,IF(MID(RIGHT(S220,8),1,1)="8",2008,IF(MID(RIGHT(S220,8),1,1)="9",2009,IF(MID(RIGHT(S220,8),1,1)="A",2010,IF(MID(RIGHT(S220,8),1,1)="B",2011,IF(MID(RIGHT(S220,8),1,1)="C",2012,IF(MID(RIGHT(S220,8),1,1)="D",2013,IF(MID(RIGHT(S220,8),1,1)="E",2014,IF(MID(RIGHT(S220,8),1,1)="F",2015,IF(MID(RIGHT(S220,8),1,1)="G",2016,IF(MID(RIGHT(S220,8),1,1)="H",2017,IF(MID(RIGHT(S220,8),1,1)="J",2018,IF(MID(RIGHT(S220,8),1,1)="K",2019,IF(MID(RIGHT(S220,8),1,1)="L",2020,""))))))))))))))))))))))))))))))</f>
        <v>2012</v>
      </c>
      <c r="S220" s="1919" t="s">
        <v>16896</v>
      </c>
      <c r="T220" s="1914">
        <v>1380</v>
      </c>
      <c r="U220" s="2093">
        <v>45679</v>
      </c>
      <c r="V220" s="2092">
        <v>45713</v>
      </c>
      <c r="W220" s="1922"/>
      <c r="X220" s="1926"/>
    </row>
    <row r="221" spans="1:24" ht="26.25" customHeight="1">
      <c r="A221" s="1913"/>
      <c r="B221" s="1914"/>
      <c r="C221" s="1941" t="s">
        <v>12777</v>
      </c>
      <c r="D221" s="1914" t="s">
        <v>191</v>
      </c>
      <c r="E221" s="1914"/>
      <c r="F221" s="1914"/>
      <c r="G221" s="1914"/>
      <c r="H221" s="1914"/>
      <c r="I221" s="1914"/>
      <c r="J221" s="1941"/>
      <c r="K221" s="1925"/>
      <c r="L221" s="1918"/>
      <c r="M221" s="3097" t="s">
        <v>16957</v>
      </c>
      <c r="N221" s="73" t="s">
        <v>12674</v>
      </c>
      <c r="O221" s="1918"/>
      <c r="P221" s="1918"/>
      <c r="Q221" s="1914" t="s">
        <v>375</v>
      </c>
      <c r="R221" s="1914">
        <f>IF(MID(RIGHT(S221,8),1,1)="M",2021,IF(MID(RIGHT(S221,8),1,1)="N",2022,IF(MID(RIGHT(S221,8),1,1)="P",2023,IF(MID(RIGHT(S221,8),1,1)="R",2024,IF(MID(RIGHT(S221,8),1,1)="S",1995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2011</v>
      </c>
      <c r="S221" s="1919" t="s">
        <v>16953</v>
      </c>
      <c r="T221" s="1914">
        <v>1150</v>
      </c>
      <c r="U221" s="2092"/>
      <c r="V221" s="2093">
        <v>45716</v>
      </c>
      <c r="W221" s="1922"/>
      <c r="X221" s="1926"/>
    </row>
    <row r="222" spans="1:24" ht="26.25" customHeight="1">
      <c r="A222" s="1913"/>
      <c r="B222" s="1914"/>
      <c r="C222" s="1941" t="s">
        <v>14286</v>
      </c>
      <c r="D222" s="1914" t="s">
        <v>191</v>
      </c>
      <c r="E222" s="1914"/>
      <c r="F222" s="1914"/>
      <c r="G222" s="1914"/>
      <c r="H222" s="1914"/>
      <c r="I222" s="1914"/>
      <c r="J222" s="1941" t="s">
        <v>16240</v>
      </c>
      <c r="K222" s="1925" t="s">
        <v>2380</v>
      </c>
      <c r="L222" s="1918"/>
      <c r="M222" s="3086"/>
      <c r="N222" s="1918"/>
      <c r="O222" s="1918"/>
      <c r="P222" s="1918"/>
      <c r="Q222" s="1914" t="s">
        <v>375</v>
      </c>
      <c r="R222" s="1914">
        <f>IF(MID(RIGHT(S222,8),1,1)="M",2021,IF(MID(RIGHT(S222,8),1,1)="N",2022,IF(MID(RIGHT(S222,8),1,1)="P",2023,IF(MID(RIGHT(S222,8),1,1)="R",2024,IF(MID(RIGHT(S222,8),1,1)="S",1995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2015</v>
      </c>
      <c r="S222" s="1919" t="s">
        <v>16954</v>
      </c>
      <c r="T222" s="1914">
        <v>1150</v>
      </c>
      <c r="U222" s="2092"/>
      <c r="V222" s="2092"/>
      <c r="W222" s="1922"/>
      <c r="X222" s="1926"/>
    </row>
    <row r="223" spans="1:24" ht="26.25" customHeight="1">
      <c r="A223" s="1913"/>
      <c r="B223" s="1914"/>
      <c r="C223" s="1914" t="s">
        <v>10098</v>
      </c>
      <c r="D223" s="1914" t="s">
        <v>191</v>
      </c>
      <c r="E223" s="1914"/>
      <c r="F223" s="1914"/>
      <c r="G223" s="1914"/>
      <c r="H223" s="1914"/>
      <c r="I223" s="1914"/>
      <c r="J223" s="1914"/>
      <c r="K223" s="1925"/>
      <c r="L223" s="1918"/>
      <c r="M223" s="1918"/>
      <c r="N223" s="1918"/>
      <c r="O223" s="1918"/>
      <c r="P223" s="1918"/>
      <c r="Q223" s="1914"/>
      <c r="R223" s="1914"/>
      <c r="S223" s="2022" t="s">
        <v>189</v>
      </c>
      <c r="T223" s="1916">
        <v>3700</v>
      </c>
      <c r="U223" s="2092"/>
      <c r="V223" s="2092"/>
      <c r="W223" s="1928"/>
      <c r="X223" s="1926"/>
    </row>
    <row r="224" spans="1:24" ht="26.25" customHeight="1">
      <c r="A224" s="1913"/>
      <c r="B224" s="1914"/>
      <c r="C224" s="1914" t="s">
        <v>10099</v>
      </c>
      <c r="D224" s="1914" t="s">
        <v>191</v>
      </c>
      <c r="E224" s="1914"/>
      <c r="F224" s="1914"/>
      <c r="G224" s="1914"/>
      <c r="H224" s="1914"/>
      <c r="I224" s="1914"/>
      <c r="J224" s="1914" t="s">
        <v>16962</v>
      </c>
      <c r="K224" s="1925"/>
      <c r="L224" s="1918"/>
      <c r="M224" s="2559" t="s">
        <v>8709</v>
      </c>
      <c r="N224" s="2560"/>
      <c r="O224" s="2560"/>
      <c r="P224" s="2561"/>
      <c r="Q224" s="1914"/>
      <c r="R224" s="1914"/>
      <c r="S224" s="1916" t="s">
        <v>2472</v>
      </c>
      <c r="T224" s="1916">
        <f>SUM(T218:T223)</f>
        <v>10110</v>
      </c>
      <c r="U224" s="2092"/>
      <c r="V224" s="2092"/>
      <c r="W224" s="1928"/>
      <c r="X224" s="1926"/>
    </row>
    <row r="225" spans="1:24" ht="26.25" customHeight="1" thickBot="1">
      <c r="A225" s="1930"/>
      <c r="B225" s="1931"/>
      <c r="C225" s="1931"/>
      <c r="D225" s="1931"/>
      <c r="E225" s="1931"/>
      <c r="F225" s="1931"/>
      <c r="G225" s="1931"/>
      <c r="H225" s="1931"/>
      <c r="I225" s="1931"/>
      <c r="J225" s="1931" t="s">
        <v>17122</v>
      </c>
      <c r="K225" s="611" t="s">
        <v>16736</v>
      </c>
      <c r="L225" s="1933"/>
      <c r="M225" s="1933"/>
      <c r="N225" s="1931"/>
      <c r="O225" s="1933"/>
      <c r="P225" s="1933"/>
      <c r="Q225" s="1931"/>
      <c r="R225" s="1934"/>
      <c r="S225" s="1934"/>
      <c r="T225" s="1934"/>
      <c r="U225" s="1935"/>
      <c r="V225" s="1936"/>
      <c r="W225" s="1937"/>
      <c r="X225" s="1938"/>
    </row>
    <row r="226" spans="1:24" ht="26.25" customHeight="1">
      <c r="A226" s="1904" t="s">
        <v>188</v>
      </c>
      <c r="B226" s="1905" t="s">
        <v>10047</v>
      </c>
      <c r="C226" s="1905" t="s">
        <v>825</v>
      </c>
      <c r="D226" s="1905" t="s">
        <v>190</v>
      </c>
      <c r="E226" s="1905" t="s">
        <v>16972</v>
      </c>
      <c r="F226" s="1905" t="s">
        <v>191</v>
      </c>
      <c r="G226" s="1905" t="s">
        <v>191</v>
      </c>
      <c r="H226" s="1905" t="s">
        <v>191</v>
      </c>
      <c r="I226" s="1905" t="s">
        <v>16226</v>
      </c>
      <c r="J226" s="1906" t="s">
        <v>16762</v>
      </c>
      <c r="K226" s="1907" t="s">
        <v>1348</v>
      </c>
      <c r="L226" s="1909" t="s">
        <v>16904</v>
      </c>
      <c r="M226" s="3084" t="s">
        <v>16989</v>
      </c>
      <c r="N226" s="1905" t="s">
        <v>17191</v>
      </c>
      <c r="O226" s="1909" t="s">
        <v>17246</v>
      </c>
      <c r="P226" s="2088" t="s">
        <v>17833</v>
      </c>
      <c r="Q226" s="1905" t="s">
        <v>14617</v>
      </c>
      <c r="R226" s="1905">
        <f>IF(MID(RIGHT(S226,8),1,1)="M",2021,IF(MID(RIGHT(S226,8),1,1)="N",2022,IF(MID(RIGHT(S226,8),1,1)="P",2023,IF(MID(RIGHT(S226,8),1,1)="R",2024,IF(MID(RIGHT(S226,8),1,1)="S",1995,IF(MID(RIGHT(S226,8),1,1)="T",1996,IF(MID(RIGHT(S226,8),1,1)="V",1997,IF(MID(RIGHT(S226,8),1,1)="W",1998,IF(MID(RIGHT(S226,8),1,1)="X",1999,IF(MID(RIGHT(S226,8),1,1)="Y",2000,IF(MID(RIGHT(S226,8),1,1)="1",2001,IF(MID(RIGHT(S226,8),1,1)="2",2002,IF(MID(RIGHT(S226,8),1,1)="3",2003,IF(MID(RIGHT(S226,8),1,1)="4",2004,IF(MID(RIGHT(S226,8),1,1)="5",2005,IF(MID(RIGHT(S226,8),1,1)="6",2006,IF(MID(RIGHT(S226,8),1,1)="7",2007,IF(MID(RIGHT(S226,8),1,1)="8",2008,IF(MID(RIGHT(S226,8),1,1)="9",2009,IF(MID(RIGHT(S226,8),1,1)="A",2010,IF(MID(RIGHT(S226,8),1,1)="B",2011,IF(MID(RIGHT(S226,8),1,1)="C",2012,IF(MID(RIGHT(S226,8),1,1)="D",2013,IF(MID(RIGHT(S226,8),1,1)="E",2014,IF(MID(RIGHT(S226,8),1,1)="F",2015,IF(MID(RIGHT(S226,8),1,1)="G",2016,IF(MID(RIGHT(S226,8),1,1)="H",2017,IF(MID(RIGHT(S226,8),1,1)="J",2018,IF(MID(RIGHT(S226,8),1,1)="K",2019,IF(MID(RIGHT(S226,8),1,1)="L",2020,""))))))))))))))))))))))))))))))</f>
        <v>2013</v>
      </c>
      <c r="S226" s="1905" t="s">
        <v>16977</v>
      </c>
      <c r="T226" s="1905">
        <v>2685</v>
      </c>
      <c r="U226" s="2091">
        <v>45677</v>
      </c>
      <c r="V226" s="2091">
        <v>45704</v>
      </c>
      <c r="W226" s="2083">
        <v>1400</v>
      </c>
      <c r="X226" s="2142">
        <v>2000</v>
      </c>
    </row>
    <row r="227" spans="1:24" ht="26.25" customHeight="1">
      <c r="A227" s="1913"/>
      <c r="B227" s="1914"/>
      <c r="C227" s="320" t="s">
        <v>17207</v>
      </c>
      <c r="D227" s="1914"/>
      <c r="E227" s="1916"/>
      <c r="F227" s="1914"/>
      <c r="G227" s="1914"/>
      <c r="H227" s="1914"/>
      <c r="I227" s="1914" t="s">
        <v>2578</v>
      </c>
      <c r="J227" s="412" t="s">
        <v>16810</v>
      </c>
      <c r="K227" s="1917" t="s">
        <v>16015</v>
      </c>
      <c r="L227" s="425" t="s">
        <v>3603</v>
      </c>
      <c r="M227" s="3085"/>
      <c r="N227" s="73" t="s">
        <v>16628</v>
      </c>
      <c r="O227" s="1918"/>
      <c r="P227" s="1918"/>
      <c r="Q227" s="1914" t="s">
        <v>378</v>
      </c>
      <c r="R227" s="1914">
        <f>IF(MID(RIGHT(S227,8),1,1)="M",2021,IF(MID(RIGHT(S227,8),1,1)="N",2022,IF(MID(RIGHT(S227,8),1,1)="P",2023,IF(MID(RIGHT(S227,8),1,1)="R",2024,IF(MID(RIGHT(S227,8),1,1)="S",1995,IF(MID(RIGHT(S227,8),1,1)="T",1996,IF(MID(RIGHT(S227,8),1,1)="V",1997,IF(MID(RIGHT(S227,8),1,1)="W",1998,IF(MID(RIGHT(S227,8),1,1)="X",1999,IF(MID(RIGHT(S227,8),1,1)="Y",2000,IF(MID(RIGHT(S227,8),1,1)="1",2001,IF(MID(RIGHT(S227,8),1,1)="2",2002,IF(MID(RIGHT(S227,8),1,1)="3",2003,IF(MID(RIGHT(S227,8),1,1)="4",2004,IF(MID(RIGHT(S227,8),1,1)="5",2005,IF(MID(RIGHT(S227,8),1,1)="6",2006,IF(MID(RIGHT(S227,8),1,1)="7",2007,IF(MID(RIGHT(S227,8),1,1)="8",2008,IF(MID(RIGHT(S227,8),1,1)="9",2009,IF(MID(RIGHT(S227,8),1,1)="A",2010,IF(MID(RIGHT(S227,8),1,1)="B",2011,IF(MID(RIGHT(S227,8),1,1)="C",2012,IF(MID(RIGHT(S227,8),1,1)="D",2013,IF(MID(RIGHT(S227,8),1,1)="E",2014,IF(MID(RIGHT(S227,8),1,1)="F",2015,IF(MID(RIGHT(S227,8),1,1)="G",2016,IF(MID(RIGHT(S227,8),1,1)="H",2017,IF(MID(RIGHT(S227,8),1,1)="J",2018,IF(MID(RIGHT(S227,8),1,1)="K",2019,IF(MID(RIGHT(S227,8),1,1)="L",2020,""))))))))))))))))))))))))))))))</f>
        <v>2015</v>
      </c>
      <c r="S227" s="1919" t="s">
        <v>16978</v>
      </c>
      <c r="T227" s="1914">
        <v>1800</v>
      </c>
      <c r="U227" s="2092">
        <v>45678</v>
      </c>
      <c r="V227" s="2092">
        <v>45712</v>
      </c>
      <c r="W227" s="1922" t="s">
        <v>17834</v>
      </c>
      <c r="X227" s="1923"/>
    </row>
    <row r="228" spans="1:24" ht="26.25" customHeight="1">
      <c r="A228" s="1913"/>
      <c r="B228" s="1914"/>
      <c r="C228" s="1914" t="s">
        <v>12776</v>
      </c>
      <c r="D228" s="1914" t="s">
        <v>191</v>
      </c>
      <c r="E228" s="1914"/>
      <c r="F228" s="1914"/>
      <c r="G228" s="1914"/>
      <c r="H228" s="1914"/>
      <c r="I228" s="1914"/>
      <c r="J228" s="1941"/>
      <c r="K228" s="1925" t="s">
        <v>16866</v>
      </c>
      <c r="L228" s="1918" t="s">
        <v>17389</v>
      </c>
      <c r="M228" s="3085"/>
      <c r="N228" s="73" t="s">
        <v>3907</v>
      </c>
      <c r="O228" s="1918"/>
      <c r="P228" s="1918"/>
      <c r="Q228" s="1914" t="s">
        <v>7571</v>
      </c>
      <c r="R228" s="1914">
        <f>IF(MID(RIGHT(S228,8),1,1)="M",2021,IF(MID(RIGHT(S228,8),1,1)="N",2022,IF(MID(RIGHT(S228,8),1,1)="P",2023,IF(MID(RIGHT(S228,8),1,1)="R",2024,IF(MID(RIGHT(S228,8),1,1)="S",1995,IF(MID(RIGHT(S228,8),1,1)="T",1996,IF(MID(RIGHT(S228,8),1,1)="V",1997,IF(MID(RIGHT(S228,8),1,1)="W",1998,IF(MID(RIGHT(S228,8),1,1)="X",1999,IF(MID(RIGHT(S228,8),1,1)="Y",2000,IF(MID(RIGHT(S228,8),1,1)="1",2001,IF(MID(RIGHT(S228,8),1,1)="2",2002,IF(MID(RIGHT(S228,8),1,1)="3",2003,IF(MID(RIGHT(S228,8),1,1)="4",2004,IF(MID(RIGHT(S228,8),1,1)="5",2005,IF(MID(RIGHT(S228,8),1,1)="6",2006,IF(MID(RIGHT(S228,8),1,1)="7",2007,IF(MID(RIGHT(S228,8),1,1)="8",2008,IF(MID(RIGHT(S228,8),1,1)="9",2009,IF(MID(RIGHT(S228,8),1,1)="A",2010,IF(MID(RIGHT(S228,8),1,1)="B",2011,IF(MID(RIGHT(S228,8),1,1)="C",2012,IF(MID(RIGHT(S228,8),1,1)="D",2013,IF(MID(RIGHT(S228,8),1,1)="E",2014,IF(MID(RIGHT(S228,8),1,1)="F",2015,IF(MID(RIGHT(S228,8),1,1)="G",2016,IF(MID(RIGHT(S228,8),1,1)="H",2017,IF(MID(RIGHT(S228,8),1,1)="J",2018,IF(MID(RIGHT(S228,8),1,1)="K",2019,IF(MID(RIGHT(S228,8),1,1)="L",2020,""))))))))))))))))))))))))))))))</f>
        <v>2011</v>
      </c>
      <c r="S228" s="1919" t="s">
        <v>16979</v>
      </c>
      <c r="T228" s="1914">
        <v>1500</v>
      </c>
      <c r="U228" s="2093">
        <v>45679</v>
      </c>
      <c r="V228" s="2092">
        <v>45713</v>
      </c>
      <c r="W228" s="1922"/>
      <c r="X228" s="1926"/>
    </row>
    <row r="229" spans="1:24" ht="26.25" customHeight="1">
      <c r="A229" s="1913"/>
      <c r="B229" s="1914"/>
      <c r="C229" s="1941" t="s">
        <v>12777</v>
      </c>
      <c r="D229" s="1914" t="s">
        <v>191</v>
      </c>
      <c r="E229" s="1914"/>
      <c r="F229" s="1914"/>
      <c r="G229" s="1914"/>
      <c r="H229" s="1914"/>
      <c r="I229" s="1914"/>
      <c r="J229" s="1941"/>
      <c r="K229" s="1925"/>
      <c r="L229" s="1918"/>
      <c r="M229" s="3086"/>
      <c r="N229" s="73" t="s">
        <v>12674</v>
      </c>
      <c r="O229" s="1918"/>
      <c r="P229" s="1918"/>
      <c r="Q229" s="1914" t="s">
        <v>375</v>
      </c>
      <c r="R229" s="1914">
        <f>IF(MID(RIGHT(S229,8),1,1)="M",2021,IF(MID(RIGHT(S229,8),1,1)="N",2022,IF(MID(RIGHT(S229,8),1,1)="P",2023,IF(MID(RIGHT(S229,8),1,1)="R",2024,IF(MID(RIGHT(S229,8),1,1)="S",1995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2013</v>
      </c>
      <c r="S229" s="1919" t="s">
        <v>16980</v>
      </c>
      <c r="T229" s="1914">
        <v>1515</v>
      </c>
      <c r="U229" s="2092"/>
      <c r="V229" s="2093">
        <v>45716</v>
      </c>
      <c r="W229" s="1922"/>
      <c r="X229" s="1926"/>
    </row>
    <row r="230" spans="1:24" ht="26.25" customHeight="1">
      <c r="A230" s="1913"/>
      <c r="B230" s="1914"/>
      <c r="C230" s="1914" t="s">
        <v>16986</v>
      </c>
      <c r="D230" s="1914" t="s">
        <v>191</v>
      </c>
      <c r="E230" s="1914"/>
      <c r="F230" s="1914"/>
      <c r="G230" s="1914"/>
      <c r="H230" s="1914"/>
      <c r="I230" s="1914"/>
      <c r="J230" s="1914"/>
      <c r="K230" s="1925"/>
      <c r="L230" s="1918"/>
      <c r="M230" s="1918"/>
      <c r="N230" s="1918"/>
      <c r="O230" s="1918"/>
      <c r="P230" s="1918"/>
      <c r="Q230" s="1914"/>
      <c r="R230" s="1914"/>
      <c r="S230" s="2022" t="s">
        <v>189</v>
      </c>
      <c r="T230" s="1916">
        <v>3840</v>
      </c>
      <c r="U230" s="2092"/>
      <c r="V230" s="2092"/>
      <c r="W230" s="1928"/>
      <c r="X230" s="1926"/>
    </row>
    <row r="231" spans="1:24" ht="26.25" customHeight="1">
      <c r="A231" s="1913"/>
      <c r="B231" s="1914"/>
      <c r="C231" s="1914" t="s">
        <v>16987</v>
      </c>
      <c r="D231" s="1914" t="s">
        <v>191</v>
      </c>
      <c r="E231" s="1914"/>
      <c r="F231" s="1914"/>
      <c r="G231" s="1914"/>
      <c r="H231" s="1914"/>
      <c r="I231" s="1914"/>
      <c r="J231" s="1914" t="s">
        <v>16864</v>
      </c>
      <c r="K231" s="1925"/>
      <c r="L231" s="1918"/>
      <c r="M231" s="2559" t="s">
        <v>8709</v>
      </c>
      <c r="N231" s="2560"/>
      <c r="O231" s="2560"/>
      <c r="P231" s="2561"/>
      <c r="Q231" s="1914"/>
      <c r="R231" s="1914"/>
      <c r="S231" s="1916" t="s">
        <v>2472</v>
      </c>
      <c r="T231" s="1916">
        <f>SUM(T226:T230)</f>
        <v>11340</v>
      </c>
      <c r="U231" s="2092"/>
      <c r="V231" s="2092"/>
      <c r="W231" s="1928"/>
      <c r="X231" s="1926"/>
    </row>
    <row r="232" spans="1:24" ht="26.25" customHeight="1" thickBot="1">
      <c r="A232" s="1930"/>
      <c r="B232" s="1931"/>
      <c r="C232" s="1931" t="s">
        <v>16988</v>
      </c>
      <c r="D232" s="1931" t="s">
        <v>16972</v>
      </c>
      <c r="E232" s="1931"/>
      <c r="F232" s="1931"/>
      <c r="G232" s="1931"/>
      <c r="H232" s="1931"/>
      <c r="I232" s="1931"/>
      <c r="J232" s="1931" t="s">
        <v>17122</v>
      </c>
      <c r="K232" s="611" t="s">
        <v>16736</v>
      </c>
      <c r="L232" s="1933"/>
      <c r="M232" s="1933"/>
      <c r="N232" s="1931"/>
      <c r="O232" s="1933"/>
      <c r="P232" s="1933"/>
      <c r="Q232" s="1931"/>
      <c r="R232" s="1934"/>
      <c r="S232" s="1934"/>
      <c r="T232" s="1934"/>
      <c r="U232" s="1935"/>
      <c r="V232" s="1936"/>
      <c r="W232" s="1937"/>
      <c r="X232" s="1938"/>
    </row>
    <row r="233" spans="1:24" ht="26.25" customHeight="1">
      <c r="A233" s="1904" t="s">
        <v>188</v>
      </c>
      <c r="B233" s="1905" t="s">
        <v>10047</v>
      </c>
      <c r="C233" s="1905" t="s">
        <v>825</v>
      </c>
      <c r="D233" s="1905" t="s">
        <v>190</v>
      </c>
      <c r="E233" s="1905" t="s">
        <v>16972</v>
      </c>
      <c r="F233" s="1905" t="s">
        <v>191</v>
      </c>
      <c r="G233" s="1905" t="s">
        <v>191</v>
      </c>
      <c r="H233" s="1905" t="s">
        <v>191</v>
      </c>
      <c r="I233" s="1905" t="s">
        <v>16226</v>
      </c>
      <c r="J233" s="1906" t="s">
        <v>16824</v>
      </c>
      <c r="K233" s="1907" t="s">
        <v>1348</v>
      </c>
      <c r="L233" s="1909" t="s">
        <v>17120</v>
      </c>
      <c r="M233" s="3084" t="s">
        <v>16990</v>
      </c>
      <c r="N233" s="1905" t="s">
        <v>17247</v>
      </c>
      <c r="O233" s="1909" t="s">
        <v>17248</v>
      </c>
      <c r="P233" s="2088" t="s">
        <v>17833</v>
      </c>
      <c r="Q233" s="1905" t="s">
        <v>375</v>
      </c>
      <c r="R233" s="1905">
        <f>IF(MID(RIGHT(S233,8),1,1)="M",2021,IF(MID(RIGHT(S233,8),1,1)="N",2022,IF(MID(RIGHT(S233,8),1,1)="P",2023,IF(MID(RIGHT(S233,8),1,1)="R",2024,IF(MID(RIGHT(S233,8),1,1)="S",1995,IF(MID(RIGHT(S233,8),1,1)="T",1996,IF(MID(RIGHT(S233,8),1,1)="V",1997,IF(MID(RIGHT(S233,8),1,1)="W",1998,IF(MID(RIGHT(S233,8),1,1)="X",1999,IF(MID(RIGHT(S233,8),1,1)="Y",2000,IF(MID(RIGHT(S233,8),1,1)="1",2001,IF(MID(RIGHT(S233,8),1,1)="2",2002,IF(MID(RIGHT(S233,8),1,1)="3",2003,IF(MID(RIGHT(S233,8),1,1)="4",2004,IF(MID(RIGHT(S233,8),1,1)="5",2005,IF(MID(RIGHT(S233,8),1,1)="6",2006,IF(MID(RIGHT(S233,8),1,1)="7",2007,IF(MID(RIGHT(S233,8),1,1)="8",2008,IF(MID(RIGHT(S233,8),1,1)="9",2009,IF(MID(RIGHT(S233,8),1,1)="A",2010,IF(MID(RIGHT(S233,8),1,1)="B",2011,IF(MID(RIGHT(S233,8),1,1)="C",2012,IF(MID(RIGHT(S233,8),1,1)="D",2013,IF(MID(RIGHT(S233,8),1,1)="E",2014,IF(MID(RIGHT(S233,8),1,1)="F",2015,IF(MID(RIGHT(S233,8),1,1)="G",2016,IF(MID(RIGHT(S233,8),1,1)="H",2017,IF(MID(RIGHT(S233,8),1,1)="J",2018,IF(MID(RIGHT(S233,8),1,1)="K",2019,IF(MID(RIGHT(S233,8),1,1)="L",2020,""))))))))))))))))))))))))))))))</f>
        <v>2011</v>
      </c>
      <c r="S233" s="1905" t="s">
        <v>16981</v>
      </c>
      <c r="T233" s="1905">
        <v>1515</v>
      </c>
      <c r="U233" s="2091">
        <v>45677</v>
      </c>
      <c r="V233" s="2091">
        <v>45704</v>
      </c>
      <c r="W233" s="2083">
        <v>1400</v>
      </c>
      <c r="X233" s="2142">
        <v>2000</v>
      </c>
    </row>
    <row r="234" spans="1:24" ht="26.25" customHeight="1">
      <c r="A234" s="1913"/>
      <c r="B234" s="1914"/>
      <c r="C234" s="320" t="s">
        <v>17207</v>
      </c>
      <c r="D234" s="1914"/>
      <c r="E234" s="1916"/>
      <c r="F234" s="1914"/>
      <c r="G234" s="1914"/>
      <c r="H234" s="1914"/>
      <c r="I234" s="1914" t="s">
        <v>2578</v>
      </c>
      <c r="J234" s="412" t="s">
        <v>16811</v>
      </c>
      <c r="K234" s="1917" t="s">
        <v>16015</v>
      </c>
      <c r="L234" s="425" t="s">
        <v>3603</v>
      </c>
      <c r="M234" s="3085"/>
      <c r="N234" s="73" t="s">
        <v>16628</v>
      </c>
      <c r="O234" s="1918"/>
      <c r="P234" s="1918"/>
      <c r="Q234" s="1914" t="s">
        <v>375</v>
      </c>
      <c r="R234" s="1914">
        <f>IF(MID(RIGHT(S234,8),1,1)="M",2021,IF(MID(RIGHT(S234,8),1,1)="N",2022,IF(MID(RIGHT(S234,8),1,1)="P",2023,IF(MID(RIGHT(S234,8),1,1)="R",2024,IF(MID(RIGHT(S234,8),1,1)="S",1995,IF(MID(RIGHT(S234,8),1,1)="T",1996,IF(MID(RIGHT(S234,8),1,1)="V",1997,IF(MID(RIGHT(S234,8),1,1)="W",1998,IF(MID(RIGHT(S234,8),1,1)="X",1999,IF(MID(RIGHT(S234,8),1,1)="Y",2000,IF(MID(RIGHT(S234,8),1,1)="1",2001,IF(MID(RIGHT(S234,8),1,1)="2",2002,IF(MID(RIGHT(S234,8),1,1)="3",2003,IF(MID(RIGHT(S234,8),1,1)="4",2004,IF(MID(RIGHT(S234,8),1,1)="5",2005,IF(MID(RIGHT(S234,8),1,1)="6",2006,IF(MID(RIGHT(S234,8),1,1)="7",2007,IF(MID(RIGHT(S234,8),1,1)="8",2008,IF(MID(RIGHT(S234,8),1,1)="9",2009,IF(MID(RIGHT(S234,8),1,1)="A",2010,IF(MID(RIGHT(S234,8),1,1)="B",2011,IF(MID(RIGHT(S234,8),1,1)="C",2012,IF(MID(RIGHT(S234,8),1,1)="D",2013,IF(MID(RIGHT(S234,8),1,1)="E",2014,IF(MID(RIGHT(S234,8),1,1)="F",2015,IF(MID(RIGHT(S234,8),1,1)="G",2016,IF(MID(RIGHT(S234,8),1,1)="H",2017,IF(MID(RIGHT(S234,8),1,1)="J",2018,IF(MID(RIGHT(S234,8),1,1)="K",2019,IF(MID(RIGHT(S234,8),1,1)="L",2020,""))))))))))))))))))))))))))))))</f>
        <v>2011</v>
      </c>
      <c r="S234" s="1919" t="s">
        <v>16982</v>
      </c>
      <c r="T234" s="1914">
        <v>1515</v>
      </c>
      <c r="U234" s="2092">
        <v>45678</v>
      </c>
      <c r="V234" s="2092">
        <v>45712</v>
      </c>
      <c r="W234" s="1922" t="s">
        <v>17834</v>
      </c>
      <c r="X234" s="1923"/>
    </row>
    <row r="235" spans="1:24" ht="26.25" customHeight="1">
      <c r="A235" s="1913"/>
      <c r="B235" s="1914"/>
      <c r="C235" s="1914" t="s">
        <v>12776</v>
      </c>
      <c r="D235" s="1914" t="s">
        <v>191</v>
      </c>
      <c r="E235" s="1914"/>
      <c r="F235" s="1914"/>
      <c r="G235" s="1914"/>
      <c r="H235" s="1914"/>
      <c r="I235" s="1914"/>
      <c r="J235" s="1941"/>
      <c r="K235" s="1925" t="s">
        <v>16866</v>
      </c>
      <c r="L235" s="1918" t="s">
        <v>17389</v>
      </c>
      <c r="M235" s="3085"/>
      <c r="N235" s="73" t="s">
        <v>3907</v>
      </c>
      <c r="O235" s="1918"/>
      <c r="P235" s="1918"/>
      <c r="Q235" s="1914" t="s">
        <v>375</v>
      </c>
      <c r="R235" s="1914">
        <f>IF(MID(RIGHT(S235,8),1,1)="M",2021,IF(MID(RIGHT(S235,8),1,1)="N",2022,IF(MID(RIGHT(S235,8),1,1)="P",2023,IF(MID(RIGHT(S235,8),1,1)="R",2024,IF(MID(RIGHT(S235,8),1,1)="S",1995,IF(MID(RIGHT(S235,8),1,1)="T",1996,IF(MID(RIGHT(S235,8),1,1)="V",1997,IF(MID(RIGHT(S235,8),1,1)="W",1998,IF(MID(RIGHT(S235,8),1,1)="X",1999,IF(MID(RIGHT(S235,8),1,1)="Y",2000,IF(MID(RIGHT(S235,8),1,1)="1",2001,IF(MID(RIGHT(S235,8),1,1)="2",2002,IF(MID(RIGHT(S235,8),1,1)="3",2003,IF(MID(RIGHT(S235,8),1,1)="4",2004,IF(MID(RIGHT(S235,8),1,1)="5",2005,IF(MID(RIGHT(S235,8),1,1)="6",2006,IF(MID(RIGHT(S235,8),1,1)="7",2007,IF(MID(RIGHT(S235,8),1,1)="8",2008,IF(MID(RIGHT(S235,8),1,1)="9",2009,IF(MID(RIGHT(S235,8),1,1)="A",2010,IF(MID(RIGHT(S235,8),1,1)="B",2011,IF(MID(RIGHT(S235,8),1,1)="C",2012,IF(MID(RIGHT(S235,8),1,1)="D",2013,IF(MID(RIGHT(S235,8),1,1)="E",2014,IF(MID(RIGHT(S235,8),1,1)="F",2015,IF(MID(RIGHT(S235,8),1,1)="G",2016,IF(MID(RIGHT(S235,8),1,1)="H",2017,IF(MID(RIGHT(S235,8),1,1)="J",2018,IF(MID(RIGHT(S235,8),1,1)="K",2019,IF(MID(RIGHT(S235,8),1,1)="L",2020,""))))))))))))))))))))))))))))))</f>
        <v>2011</v>
      </c>
      <c r="S235" s="1919" t="s">
        <v>16983</v>
      </c>
      <c r="T235" s="1914">
        <v>1515</v>
      </c>
      <c r="U235" s="2093">
        <v>45679</v>
      </c>
      <c r="V235" s="2092">
        <v>45713</v>
      </c>
      <c r="W235" s="1922"/>
      <c r="X235" s="1926"/>
    </row>
    <row r="236" spans="1:24" ht="26.25" customHeight="1">
      <c r="A236" s="1913"/>
      <c r="B236" s="1914"/>
      <c r="C236" s="1941" t="s">
        <v>12777</v>
      </c>
      <c r="D236" s="1914" t="s">
        <v>191</v>
      </c>
      <c r="E236" s="1914"/>
      <c r="F236" s="1914"/>
      <c r="G236" s="1914"/>
      <c r="H236" s="1914"/>
      <c r="I236" s="1914"/>
      <c r="J236" s="1941"/>
      <c r="K236" s="1925"/>
      <c r="L236" s="1918"/>
      <c r="M236" s="3085"/>
      <c r="N236" s="73" t="s">
        <v>12674</v>
      </c>
      <c r="O236" s="1918"/>
      <c r="P236" s="1918"/>
      <c r="Q236" s="1914" t="s">
        <v>375</v>
      </c>
      <c r="R236" s="1914">
        <f>IF(MID(RIGHT(S236,8),1,1)="M",2021,IF(MID(RIGHT(S236,8),1,1)="N",2022,IF(MID(RIGHT(S236,8),1,1)="P",2023,IF(MID(RIGHT(S236,8),1,1)="R",2024,IF(MID(RIGHT(S236,8),1,1)="S",1995,IF(MID(RIGHT(S236,8),1,1)="T",1996,IF(MID(RIGHT(S236,8),1,1)="V",1997,IF(MID(RIGHT(S236,8),1,1)="W",1998,IF(MID(RIGHT(S236,8),1,1)="X",1999,IF(MID(RIGHT(S236,8),1,1)="Y",2000,IF(MID(RIGHT(S236,8),1,1)="1",2001,IF(MID(RIGHT(S236,8),1,1)="2",2002,IF(MID(RIGHT(S236,8),1,1)="3",2003,IF(MID(RIGHT(S236,8),1,1)="4",2004,IF(MID(RIGHT(S236,8),1,1)="5",2005,IF(MID(RIGHT(S236,8),1,1)="6",2006,IF(MID(RIGHT(S236,8),1,1)="7",2007,IF(MID(RIGHT(S236,8),1,1)="8",2008,IF(MID(RIGHT(S236,8),1,1)="9",2009,IF(MID(RIGHT(S236,8),1,1)="A",2010,IF(MID(RIGHT(S236,8),1,1)="B",2011,IF(MID(RIGHT(S236,8),1,1)="C",2012,IF(MID(RIGHT(S236,8),1,1)="D",2013,IF(MID(RIGHT(S236,8),1,1)="E",2014,IF(MID(RIGHT(S236,8),1,1)="F",2015,IF(MID(RIGHT(S236,8),1,1)="G",2016,IF(MID(RIGHT(S236,8),1,1)="H",2017,IF(MID(RIGHT(S236,8),1,1)="J",2018,IF(MID(RIGHT(S236,8),1,1)="K",2019,IF(MID(RIGHT(S236,8),1,1)="L",2020,""))))))))))))))))))))))))))))))</f>
        <v>2012</v>
      </c>
      <c r="S236" s="1919" t="s">
        <v>16984</v>
      </c>
      <c r="T236" s="1914">
        <v>1515</v>
      </c>
      <c r="U236" s="2092"/>
      <c r="V236" s="2093">
        <v>45716</v>
      </c>
      <c r="W236" s="1922"/>
      <c r="X236" s="1926"/>
    </row>
    <row r="237" spans="1:24" ht="26.25" customHeight="1">
      <c r="A237" s="1913"/>
      <c r="B237" s="1914"/>
      <c r="C237" s="1941" t="s">
        <v>14286</v>
      </c>
      <c r="D237" s="1914" t="s">
        <v>191</v>
      </c>
      <c r="E237" s="1914"/>
      <c r="F237" s="1914"/>
      <c r="G237" s="1914"/>
      <c r="H237" s="1914"/>
      <c r="I237" s="1914"/>
      <c r="J237" s="1941" t="s">
        <v>16240</v>
      </c>
      <c r="K237" s="1925" t="s">
        <v>2380</v>
      </c>
      <c r="L237" s="1918"/>
      <c r="M237" s="3086"/>
      <c r="N237" s="1918"/>
      <c r="O237" s="1918"/>
      <c r="P237" s="1918"/>
      <c r="Q237" s="1914" t="s">
        <v>375</v>
      </c>
      <c r="R237" s="1914">
        <f>IF(MID(RIGHT(S237,8),1,1)="M",2021,IF(MID(RIGHT(S237,8),1,1)="N",2022,IF(MID(RIGHT(S237,8),1,1)="P",2023,IF(MID(RIGHT(S237,8),1,1)="R",2024,IF(MID(RIGHT(S237,8),1,1)="S",1995,IF(MID(RIGHT(S237,8),1,1)="T",1996,IF(MID(RIGHT(S237,8),1,1)="V",1997,IF(MID(RIGHT(S237,8),1,1)="W",1998,IF(MID(RIGHT(S237,8),1,1)="X",1999,IF(MID(RIGHT(S237,8),1,1)="Y",2000,IF(MID(RIGHT(S237,8),1,1)="1",2001,IF(MID(RIGHT(S237,8),1,1)="2",2002,IF(MID(RIGHT(S237,8),1,1)="3",2003,IF(MID(RIGHT(S237,8),1,1)="4",2004,IF(MID(RIGHT(S237,8),1,1)="5",2005,IF(MID(RIGHT(S237,8),1,1)="6",2006,IF(MID(RIGHT(S237,8),1,1)="7",2007,IF(MID(RIGHT(S237,8),1,1)="8",2008,IF(MID(RIGHT(S237,8),1,1)="9",2009,IF(MID(RIGHT(S237,8),1,1)="A",2010,IF(MID(RIGHT(S237,8),1,1)="B",2011,IF(MID(RIGHT(S237,8),1,1)="C",2012,IF(MID(RIGHT(S237,8),1,1)="D",2013,IF(MID(RIGHT(S237,8),1,1)="E",2014,IF(MID(RIGHT(S237,8),1,1)="F",2015,IF(MID(RIGHT(S237,8),1,1)="G",2016,IF(MID(RIGHT(S237,8),1,1)="H",2017,IF(MID(RIGHT(S237,8),1,1)="J",2018,IF(MID(RIGHT(S237,8),1,1)="K",2019,IF(MID(RIGHT(S237,8),1,1)="L",2020,""))))))))))))))))))))))))))))))</f>
        <v>2012</v>
      </c>
      <c r="S237" s="1919" t="s">
        <v>16985</v>
      </c>
      <c r="T237" s="1914">
        <v>1515</v>
      </c>
      <c r="U237" s="2092"/>
      <c r="V237" s="2092"/>
      <c r="W237" s="1922"/>
      <c r="X237" s="1926"/>
    </row>
    <row r="238" spans="1:24" ht="26.25" customHeight="1">
      <c r="A238" s="1913"/>
      <c r="B238" s="1914"/>
      <c r="C238" s="1914" t="s">
        <v>10098</v>
      </c>
      <c r="D238" s="1914" t="s">
        <v>191</v>
      </c>
      <c r="E238" s="1914"/>
      <c r="F238" s="1914"/>
      <c r="G238" s="1914"/>
      <c r="H238" s="1914"/>
      <c r="I238" s="1914"/>
      <c r="J238" s="1914"/>
      <c r="K238" s="1925"/>
      <c r="L238" s="1918"/>
      <c r="M238" s="1918"/>
      <c r="N238" s="1918"/>
      <c r="O238" s="1918"/>
      <c r="P238" s="1918"/>
      <c r="Q238" s="1914"/>
      <c r="R238" s="1914"/>
      <c r="S238" s="2022" t="s">
        <v>189</v>
      </c>
      <c r="T238" s="1916">
        <v>3700</v>
      </c>
      <c r="U238" s="2092"/>
      <c r="V238" s="2092"/>
      <c r="W238" s="1928"/>
      <c r="X238" s="1926"/>
    </row>
    <row r="239" spans="1:24" ht="26.25" customHeight="1">
      <c r="A239" s="1913"/>
      <c r="B239" s="1914"/>
      <c r="C239" s="1914" t="s">
        <v>10099</v>
      </c>
      <c r="D239" s="1914" t="s">
        <v>191</v>
      </c>
      <c r="E239" s="1914"/>
      <c r="F239" s="1914"/>
      <c r="G239" s="1914"/>
      <c r="H239" s="1914"/>
      <c r="I239" s="1914"/>
      <c r="J239" s="1914" t="s">
        <v>16864</v>
      </c>
      <c r="K239" s="1925"/>
      <c r="L239" s="1918"/>
      <c r="M239" s="2559" t="s">
        <v>8709</v>
      </c>
      <c r="N239" s="2560"/>
      <c r="O239" s="2560"/>
      <c r="P239" s="2561"/>
      <c r="Q239" s="1914"/>
      <c r="R239" s="1914"/>
      <c r="S239" s="1916" t="s">
        <v>2472</v>
      </c>
      <c r="T239" s="1916">
        <f>SUM(T233:T238)</f>
        <v>11275</v>
      </c>
      <c r="U239" s="2092"/>
      <c r="V239" s="2092"/>
      <c r="W239" s="1928"/>
      <c r="X239" s="1926"/>
    </row>
    <row r="240" spans="1:24" ht="26.25" customHeight="1" thickBot="1">
      <c r="A240" s="1930"/>
      <c r="B240" s="1931"/>
      <c r="C240" s="1931"/>
      <c r="D240" s="1931"/>
      <c r="E240" s="1931"/>
      <c r="F240" s="1931"/>
      <c r="G240" s="1931"/>
      <c r="H240" s="1931"/>
      <c r="I240" s="1931"/>
      <c r="J240" s="1931" t="s">
        <v>17122</v>
      </c>
      <c r="K240" s="611" t="s">
        <v>16736</v>
      </c>
      <c r="L240" s="1933"/>
      <c r="M240" s="1933"/>
      <c r="N240" s="1931"/>
      <c r="O240" s="1933"/>
      <c r="P240" s="1933"/>
      <c r="Q240" s="1931"/>
      <c r="R240" s="1934"/>
      <c r="S240" s="1934"/>
      <c r="T240" s="1934"/>
      <c r="U240" s="1935"/>
      <c r="V240" s="1936"/>
      <c r="W240" s="1937"/>
      <c r="X240" s="1938"/>
    </row>
    <row r="242" spans="1:24" ht="26.25" customHeight="1" thickBot="1"/>
    <row r="243" spans="1:24" s="1375" customFormat="1" ht="26.25" customHeight="1">
      <c r="A243" s="1376" t="s">
        <v>9581</v>
      </c>
      <c r="B243" s="1377" t="s">
        <v>10047</v>
      </c>
      <c r="C243" s="1377" t="s">
        <v>15106</v>
      </c>
      <c r="D243" s="1377" t="s">
        <v>190</v>
      </c>
      <c r="E243" s="1377" t="s">
        <v>16972</v>
      </c>
      <c r="F243" s="1377" t="s">
        <v>16972</v>
      </c>
      <c r="G243" s="1377" t="s">
        <v>191</v>
      </c>
      <c r="H243" s="1377" t="s">
        <v>191</v>
      </c>
      <c r="I243" s="1377" t="s">
        <v>10531</v>
      </c>
      <c r="J243" s="1378" t="s">
        <v>16735</v>
      </c>
      <c r="K243" s="1377" t="s">
        <v>15237</v>
      </c>
      <c r="L243" s="1377" t="s">
        <v>17013</v>
      </c>
      <c r="M243" s="2928" t="s">
        <v>16971</v>
      </c>
      <c r="N243" s="1378" t="s">
        <v>17210</v>
      </c>
      <c r="O243" s="1377" t="s">
        <v>16845</v>
      </c>
      <c r="P243" s="1526" t="s">
        <v>17847</v>
      </c>
      <c r="Q243" s="1377" t="s">
        <v>363</v>
      </c>
      <c r="R243" s="536">
        <f>IF(MID(RIGHT(S243,8),1,1)="M",2021,IF(MID(RIGHT(S243,8),1,1)="N",2022,IF(MID(RIGHT(S243,8),1,1)="P",2023,IF(MID(RIGHT(S243,8),1,1)="R",2024,IF(MID(RIGHT(S243,8),1,1)="S",1995,IF(MID(RIGHT(S243,8),1,1)="T",1996,IF(MID(RIGHT(S243,8),1,1)="V",1997,IF(MID(RIGHT(S243,8),1,1)="W",1998,IF(MID(RIGHT(S243,8),1,1)="X",1999,IF(MID(RIGHT(S243,8),1,1)="Y",2000,IF(MID(RIGHT(S243,8),1,1)="1",2001,IF(MID(RIGHT(S243,8),1,1)="2",2002,IF(MID(RIGHT(S243,8),1,1)="3",2003,IF(MID(RIGHT(S243,8),1,1)="4",2004,IF(MID(RIGHT(S243,8),1,1)="5",2005,IF(MID(RIGHT(S243,8),1,1)="6",2006,IF(MID(RIGHT(S243,8),1,1)="7",2007,IF(MID(RIGHT(S243,8),1,1)="8",2008,IF(MID(RIGHT(S243,8),1,1)="9",2009,IF(MID(RIGHT(S243,8),1,1)="A",2010,IF(MID(RIGHT(S243,8),1,1)="B",2011,IF(MID(RIGHT(S243,8),1,1)="C",2012,IF(MID(RIGHT(S243,8),1,1)="D",2013,IF(MID(RIGHT(S243,8),1,1)="E",2014,IF(MID(RIGHT(S243,8),1,1)="F",2015,IF(MID(RIGHT(S243,8),1,1)="G",2016,IF(MID(RIGHT(S243,8),1,1)="H",2017,IF(MID(RIGHT(S243,8),1,1)="J",2018,IF(MID(RIGHT(S243,8),1,1)="K",2019,IF(MID(RIGHT(S243,8),1,1)="L",2020,""))))))))))))))))))))))))))))))</f>
        <v>2012</v>
      </c>
      <c r="S243" s="536" t="s">
        <v>16969</v>
      </c>
      <c r="T243" s="1377">
        <v>2225</v>
      </c>
      <c r="U243" s="1380">
        <v>45677</v>
      </c>
      <c r="V243" s="1380">
        <v>45704</v>
      </c>
      <c r="W243" s="1415">
        <v>1400</v>
      </c>
      <c r="X243" s="1416">
        <v>2100</v>
      </c>
    </row>
    <row r="244" spans="1:24" s="1375" customFormat="1" ht="26.25" customHeight="1">
      <c r="A244" s="1381"/>
      <c r="B244" s="1382"/>
      <c r="C244" s="1432" t="s">
        <v>10713</v>
      </c>
      <c r="D244" s="1382"/>
      <c r="E244" s="1382"/>
      <c r="F244" s="1382"/>
      <c r="G244" s="1382"/>
      <c r="H244" s="1382"/>
      <c r="I244" s="1383" t="s">
        <v>3598</v>
      </c>
      <c r="J244" s="1417" t="s">
        <v>16825</v>
      </c>
      <c r="K244" s="1386" t="s">
        <v>11427</v>
      </c>
      <c r="L244" s="427" t="s">
        <v>3603</v>
      </c>
      <c r="M244" s="2929"/>
      <c r="N244" s="73" t="s">
        <v>7287</v>
      </c>
      <c r="O244" s="1385"/>
      <c r="P244" s="1386"/>
      <c r="Q244" s="1382" t="s">
        <v>361</v>
      </c>
      <c r="R244" s="606">
        <f>IF(MID(RIGHT(S244,8),1,1)="M",2021,IF(MID(RIGHT(S244,8),1,1)="N",2022,IF(MID(RIGHT(S244,8),1,1)="P",2023,IF(MID(RIGHT(S244,8),1,1)="R",2024,IF(MID(RIGHT(S244,8),1,1)="S",1995,IF(MID(RIGHT(S244,8),1,1)="T",1996,IF(MID(RIGHT(S244,8),1,1)="V",1997,IF(MID(RIGHT(S244,8),1,1)="W",1998,IF(MID(RIGHT(S244,8),1,1)="X",1999,IF(MID(RIGHT(S244,8),1,1)="Y",2000,IF(MID(RIGHT(S244,8),1,1)="1",2001,IF(MID(RIGHT(S244,8),1,1)="2",2002,IF(MID(RIGHT(S244,8),1,1)="3",2003,IF(MID(RIGHT(S244,8),1,1)="4",2004,IF(MID(RIGHT(S244,8),1,1)="5",2005,IF(MID(RIGHT(S244,8),1,1)="6",2006,IF(MID(RIGHT(S244,8),1,1)="7",2007,IF(MID(RIGHT(S244,8),1,1)="8",2008,IF(MID(RIGHT(S244,8),1,1)="9",2009,IF(MID(RIGHT(S244,8),1,1)="A",2010,IF(MID(RIGHT(S244,8),1,1)="B",2011,IF(MID(RIGHT(S244,8),1,1)="C",2012,IF(MID(RIGHT(S244,8),1,1)="D",2013,IF(MID(RIGHT(S244,8),1,1)="E",2014,IF(MID(RIGHT(S244,8),1,1)="F",2015,IF(MID(RIGHT(S244,8),1,1)="G",2016,IF(MID(RIGHT(S244,8),1,1)="H",2017,IF(MID(RIGHT(S244,8),1,1)="J",2018,IF(MID(RIGHT(S244,8),1,1)="K",2019,IF(MID(RIGHT(S244,8),1,1)="L",2020,""))))))))))))))))))))))))))))))</f>
        <v>2011</v>
      </c>
      <c r="S244" s="1382" t="s">
        <v>16970</v>
      </c>
      <c r="T244" s="1382">
        <v>2285</v>
      </c>
      <c r="U244" s="1387">
        <v>45678</v>
      </c>
      <c r="V244" s="1387">
        <v>45712</v>
      </c>
      <c r="W244" s="1472" t="s">
        <v>17844</v>
      </c>
      <c r="X244" s="1839" t="s">
        <v>17854</v>
      </c>
    </row>
    <row r="245" spans="1:24" s="1375" customFormat="1" ht="26.25" customHeight="1">
      <c r="A245" s="1381"/>
      <c r="B245" s="1382"/>
      <c r="C245" s="1391" t="s">
        <v>12775</v>
      </c>
      <c r="D245" s="1382" t="s">
        <v>16816</v>
      </c>
      <c r="E245" s="1382"/>
      <c r="F245" s="1382"/>
      <c r="G245" s="1382"/>
      <c r="H245" s="1382"/>
      <c r="I245" s="1382"/>
      <c r="J245" s="1384"/>
      <c r="K245" s="1385" t="s">
        <v>16828</v>
      </c>
      <c r="L245" s="1385"/>
      <c r="M245" s="1385" t="s">
        <v>16965</v>
      </c>
      <c r="N245" s="73" t="s">
        <v>3907</v>
      </c>
      <c r="O245" s="1385"/>
      <c r="P245" s="1385"/>
      <c r="Q245" s="1382" t="s">
        <v>12816</v>
      </c>
      <c r="R245" s="606">
        <f>IF(MID(RIGHT(S245,8),1,1)="M",2021,IF(MID(RIGHT(S245,8),1,1)="N",2022,IF(MID(RIGHT(S245,8),1,1)="P",2023,IF(MID(RIGHT(S245,8),1,1)="R",2024,IF(MID(RIGHT(S245,8),1,1)="S",1995,IF(MID(RIGHT(S245,8),1,1)="T",1996,IF(MID(RIGHT(S245,8),1,1)="V",1997,IF(MID(RIGHT(S245,8),1,1)="W",1998,IF(MID(RIGHT(S245,8),1,1)="X",1999,IF(MID(RIGHT(S245,8),1,1)="Y",2000,IF(MID(RIGHT(S245,8),1,1)="1",2001,IF(MID(RIGHT(S245,8),1,1)="2",2002,IF(MID(RIGHT(S245,8),1,1)="3",2003,IF(MID(RIGHT(S245,8),1,1)="4",2004,IF(MID(RIGHT(S245,8),1,1)="5",2005,IF(MID(RIGHT(S245,8),1,1)="6",2006,IF(MID(RIGHT(S245,8),1,1)="7",2007,IF(MID(RIGHT(S245,8),1,1)="8",2008,IF(MID(RIGHT(S245,8),1,1)="9",2009,IF(MID(RIGHT(S245,8),1,1)="A",2010,IF(MID(RIGHT(S245,8),1,1)="B",2011,IF(MID(RIGHT(S245,8),1,1)="C",2012,IF(MID(RIGHT(S245,8),1,1)="D",2013,IF(MID(RIGHT(S245,8),1,1)="E",2014,IF(MID(RIGHT(S245,8),1,1)="F",2015,IF(MID(RIGHT(S245,8),1,1)="G",2016,IF(MID(RIGHT(S245,8),1,1)="H",2017,IF(MID(RIGHT(S245,8),1,1)="J",2018,IF(MID(RIGHT(S245,8),1,1)="K",2019,IF(MID(RIGHT(S245,8),1,1)="L",2020,""))))))))))))))))))))))))))))))</f>
        <v>2018</v>
      </c>
      <c r="S245" s="1382" t="s">
        <v>16964</v>
      </c>
      <c r="T245" s="1382">
        <v>2600</v>
      </c>
      <c r="U245" s="1388">
        <v>45679</v>
      </c>
      <c r="V245" s="1387">
        <v>45713</v>
      </c>
      <c r="W245" s="1472"/>
      <c r="X245" s="1390"/>
    </row>
    <row r="246" spans="1:24" s="1375" customFormat="1" ht="26.25" customHeight="1">
      <c r="A246" s="1381"/>
      <c r="B246" s="1382"/>
      <c r="C246" s="1391" t="s">
        <v>12777</v>
      </c>
      <c r="D246" s="1382" t="s">
        <v>16816</v>
      </c>
      <c r="E246" s="1382"/>
      <c r="F246" s="1382"/>
      <c r="G246" s="1382"/>
      <c r="H246" s="1382"/>
      <c r="I246" s="1382"/>
      <c r="J246" s="1384" t="s">
        <v>17020</v>
      </c>
      <c r="K246" s="1385" t="s">
        <v>9460</v>
      </c>
      <c r="L246" s="1385"/>
      <c r="M246" s="1385"/>
      <c r="N246" s="73" t="s">
        <v>12674</v>
      </c>
      <c r="O246" s="1385"/>
      <c r="P246" s="1385"/>
      <c r="Q246" s="1382"/>
      <c r="R246" s="606"/>
      <c r="S246" s="1382"/>
      <c r="T246" s="1382"/>
      <c r="U246" s="1387"/>
      <c r="V246" s="1388">
        <v>45716</v>
      </c>
      <c r="W246" s="1472"/>
      <c r="X246" s="1390"/>
    </row>
    <row r="247" spans="1:24" s="1375" customFormat="1" ht="26.25" customHeight="1">
      <c r="A247" s="1381"/>
      <c r="B247" s="1382"/>
      <c r="C247" s="1420" t="s">
        <v>14286</v>
      </c>
      <c r="D247" s="1382" t="s">
        <v>191</v>
      </c>
      <c r="E247" s="1382"/>
      <c r="F247" s="1382"/>
      <c r="G247" s="1382"/>
      <c r="H247" s="1382"/>
      <c r="I247" s="1382"/>
      <c r="J247" s="1421" t="s">
        <v>17121</v>
      </c>
      <c r="K247" s="1422"/>
      <c r="L247" s="1385"/>
      <c r="M247" s="1385"/>
      <c r="N247" s="1404"/>
      <c r="O247" s="1385"/>
      <c r="P247" s="1386"/>
      <c r="Q247" s="1382"/>
      <c r="R247" s="606"/>
      <c r="S247" s="1392" t="s">
        <v>9583</v>
      </c>
      <c r="T247" s="1392">
        <v>3700</v>
      </c>
      <c r="U247" s="1388"/>
      <c r="V247" s="1388"/>
      <c r="W247" s="1389"/>
      <c r="X247" s="1390"/>
    </row>
    <row r="248" spans="1:24" s="1375" customFormat="1" ht="26.25" customHeight="1">
      <c r="A248" s="1418"/>
      <c r="B248" s="1419"/>
      <c r="C248" s="1420" t="s">
        <v>10098</v>
      </c>
      <c r="D248" s="1382" t="s">
        <v>191</v>
      </c>
      <c r="E248" s="1419"/>
      <c r="F248" s="1419"/>
      <c r="G248" s="1419"/>
      <c r="H248" s="1419"/>
      <c r="I248" s="1419"/>
      <c r="J248" s="1382"/>
      <c r="K248" s="1422"/>
      <c r="L248" s="1422"/>
      <c r="M248" s="2559" t="s">
        <v>8709</v>
      </c>
      <c r="N248" s="2560"/>
      <c r="O248" s="2560"/>
      <c r="P248" s="2561"/>
      <c r="Q248" s="1419"/>
      <c r="R248" s="1382"/>
      <c r="S248" s="1425" t="s">
        <v>2472</v>
      </c>
      <c r="T248" s="1425">
        <f>SUM(T243:T247)</f>
        <v>10810</v>
      </c>
      <c r="U248" s="1427"/>
      <c r="V248" s="1427"/>
      <c r="W248" s="1428"/>
      <c r="X248" s="1429"/>
    </row>
    <row r="249" spans="1:24" s="1375" customFormat="1" ht="26.25" customHeight="1" thickBot="1">
      <c r="A249" s="1393"/>
      <c r="B249" s="1394"/>
      <c r="C249" s="1394" t="s">
        <v>10099</v>
      </c>
      <c r="D249" s="1394" t="s">
        <v>4036</v>
      </c>
      <c r="E249" s="1394"/>
      <c r="F249" s="1394"/>
      <c r="G249" s="1394"/>
      <c r="H249" s="1394"/>
      <c r="I249" s="1394"/>
      <c r="J249" s="1395" t="s">
        <v>15737</v>
      </c>
      <c r="K249" s="611" t="s">
        <v>16736</v>
      </c>
      <c r="L249" s="1396"/>
      <c r="M249" s="1396"/>
      <c r="N249" s="1411"/>
      <c r="O249" s="1396"/>
      <c r="P249" s="1397"/>
      <c r="Q249" s="1394"/>
      <c r="R249" s="1258"/>
      <c r="S249" s="1398"/>
      <c r="T249" s="1398"/>
      <c r="U249" s="1399"/>
      <c r="V249" s="1400"/>
      <c r="W249" s="1401"/>
      <c r="X249" s="1402"/>
    </row>
    <row r="251" spans="1:24" ht="26.25" customHeight="1" thickBot="1"/>
    <row r="252" spans="1:24" s="1375" customFormat="1" ht="26.25" customHeight="1">
      <c r="A252" s="2095" t="s">
        <v>9581</v>
      </c>
      <c r="B252" s="2096" t="s">
        <v>10047</v>
      </c>
      <c r="C252" s="2096" t="s">
        <v>16822</v>
      </c>
      <c r="D252" s="2096" t="s">
        <v>190</v>
      </c>
      <c r="E252" s="2096" t="s">
        <v>16863</v>
      </c>
      <c r="F252" s="2096" t="s">
        <v>191</v>
      </c>
      <c r="G252" s="2096" t="s">
        <v>191</v>
      </c>
      <c r="H252" s="2096" t="s">
        <v>191</v>
      </c>
      <c r="I252" s="2096" t="s">
        <v>10531</v>
      </c>
      <c r="J252" s="2097" t="s">
        <v>16762</v>
      </c>
      <c r="K252" s="2096" t="s">
        <v>15244</v>
      </c>
      <c r="L252" s="2096" t="s">
        <v>17016</v>
      </c>
      <c r="M252" s="2166" t="s">
        <v>16859</v>
      </c>
      <c r="N252" s="2097" t="s">
        <v>17015</v>
      </c>
      <c r="O252" s="2096" t="s">
        <v>16829</v>
      </c>
      <c r="P252" s="2098" t="s">
        <v>17779</v>
      </c>
      <c r="Q252" s="2096" t="s">
        <v>14259</v>
      </c>
      <c r="R252" s="813">
        <f>IF(MID(RIGHT(S252,8),1,1)="M",2021,IF(MID(RIGHT(S252,8),1,1)="N",2022,IF(MID(RIGHT(S252,8),1,1)="P",2023,IF(MID(RIGHT(S252,8),1,1)="R",2024,IF(MID(RIGHT(S252,8),1,1)="S",1995,IF(MID(RIGHT(S252,8),1,1)="T",1996,IF(MID(RIGHT(S252,8),1,1)="V",1997,IF(MID(RIGHT(S252,8),1,1)="W",1998,IF(MID(RIGHT(S252,8),1,1)="X",1999,IF(MID(RIGHT(S252,8),1,1)="Y",2000,IF(MID(RIGHT(S252,8),1,1)="1",2001,IF(MID(RIGHT(S252,8),1,1)="2",2002,IF(MID(RIGHT(S252,8),1,1)="3",2003,IF(MID(RIGHT(S252,8),1,1)="4",2004,IF(MID(RIGHT(S252,8),1,1)="5",2005,IF(MID(RIGHT(S252,8),1,1)="6",2006,IF(MID(RIGHT(S252,8),1,1)="7",2007,IF(MID(RIGHT(S252,8),1,1)="8",2008,IF(MID(RIGHT(S252,8),1,1)="9",2009,IF(MID(RIGHT(S252,8),1,1)="A",2010,IF(MID(RIGHT(S252,8),1,1)="B",2011,IF(MID(RIGHT(S252,8),1,1)="C",2012,IF(MID(RIGHT(S252,8),1,1)="D",2013,IF(MID(RIGHT(S252,8),1,1)="E",2014,IF(MID(RIGHT(S252,8),1,1)="F",2015,IF(MID(RIGHT(S252,8),1,1)="G",2016,IF(MID(RIGHT(S252,8),1,1)="H",2017,IF(MID(RIGHT(S252,8),1,1)="J",2018,IF(MID(RIGHT(S252,8),1,1)="K",2019,IF(MID(RIGHT(S252,8),1,1)="L",2020,""))))))))))))))))))))))))))))))</f>
        <v>2024</v>
      </c>
      <c r="S252" s="813" t="s">
        <v>16858</v>
      </c>
      <c r="T252" s="2096">
        <v>2935</v>
      </c>
      <c r="U252" s="2099">
        <v>45677</v>
      </c>
      <c r="V252" s="2099">
        <v>45704</v>
      </c>
      <c r="W252" s="2100">
        <v>1400</v>
      </c>
      <c r="X252" s="2101">
        <v>2050</v>
      </c>
    </row>
    <row r="253" spans="1:24" s="1375" customFormat="1" ht="26.25" customHeight="1">
      <c r="A253" s="2102"/>
      <c r="B253" s="2103"/>
      <c r="C253" s="1432" t="s">
        <v>17331</v>
      </c>
      <c r="D253" s="2103"/>
      <c r="E253" s="2103"/>
      <c r="F253" s="2103"/>
      <c r="G253" s="2103"/>
      <c r="H253" s="2103"/>
      <c r="I253" s="2104" t="s">
        <v>3598</v>
      </c>
      <c r="J253" s="1417" t="s">
        <v>16826</v>
      </c>
      <c r="K253" s="2105" t="s">
        <v>16827</v>
      </c>
      <c r="L253" s="427" t="s">
        <v>3603</v>
      </c>
      <c r="M253" s="2106" t="s">
        <v>16860</v>
      </c>
      <c r="N253" s="73" t="s">
        <v>7287</v>
      </c>
      <c r="O253" s="2106"/>
      <c r="P253" s="2105"/>
      <c r="Q253" s="2103" t="s">
        <v>16862</v>
      </c>
      <c r="R253" s="2107">
        <f>IF(MID(RIGHT(S253,8),1,1)="M",2021,IF(MID(RIGHT(S253,8),1,1)="N",2022,IF(MID(RIGHT(S253,8),1,1)="P",2023,IF(MID(RIGHT(S253,8),1,1)="R",2024,IF(MID(RIGHT(S253,8),1,1)="S",1995,IF(MID(RIGHT(S253,8),1,1)="T",1996,IF(MID(RIGHT(S253,8),1,1)="V",1997,IF(MID(RIGHT(S253,8),1,1)="W",1998,IF(MID(RIGHT(S253,8),1,1)="X",1999,IF(MID(RIGHT(S253,8),1,1)="Y",2000,IF(MID(RIGHT(S253,8),1,1)="1",2001,IF(MID(RIGHT(S253,8),1,1)="2",2002,IF(MID(RIGHT(S253,8),1,1)="3",2003,IF(MID(RIGHT(S253,8),1,1)="4",2004,IF(MID(RIGHT(S253,8),1,1)="5",2005,IF(MID(RIGHT(S253,8),1,1)="6",2006,IF(MID(RIGHT(S253,8),1,1)="7",2007,IF(MID(RIGHT(S253,8),1,1)="8",2008,IF(MID(RIGHT(S253,8),1,1)="9",2009,IF(MID(RIGHT(S253,8),1,1)="A",2010,IF(MID(RIGHT(S253,8),1,1)="B",2011,IF(MID(RIGHT(S253,8),1,1)="C",2012,IF(MID(RIGHT(S253,8),1,1)="D",2013,IF(MID(RIGHT(S253,8),1,1)="E",2014,IF(MID(RIGHT(S253,8),1,1)="F",2015,IF(MID(RIGHT(S253,8),1,1)="G",2016,IF(MID(RIGHT(S253,8),1,1)="H",2017,IF(MID(RIGHT(S253,8),1,1)="J",2018,IF(MID(RIGHT(S253,8),1,1)="K",2019,IF(MID(RIGHT(S253,8),1,1)="L",2020,""))))))))))))))))))))))))))))))</f>
        <v>2022</v>
      </c>
      <c r="S253" s="2103" t="s">
        <v>16861</v>
      </c>
      <c r="T253" s="2103">
        <v>2565</v>
      </c>
      <c r="U253" s="2108">
        <v>45678</v>
      </c>
      <c r="V253" s="2108">
        <v>45714</v>
      </c>
      <c r="W253" s="2109" t="s">
        <v>17855</v>
      </c>
      <c r="X253" s="2110" t="s">
        <v>17622</v>
      </c>
    </row>
    <row r="254" spans="1:24" s="1375" customFormat="1" ht="26.25" customHeight="1">
      <c r="A254" s="2102"/>
      <c r="B254" s="2103"/>
      <c r="C254" s="2111" t="s">
        <v>12775</v>
      </c>
      <c r="D254" s="2103" t="s">
        <v>16816</v>
      </c>
      <c r="E254" s="2103"/>
      <c r="F254" s="2103"/>
      <c r="G254" s="2103"/>
      <c r="H254" s="2103"/>
      <c r="I254" s="2103"/>
      <c r="J254" s="2112"/>
      <c r="K254" s="2106" t="s">
        <v>16828</v>
      </c>
      <c r="L254" s="2106"/>
      <c r="M254" s="2106"/>
      <c r="N254" s="73" t="s">
        <v>3907</v>
      </c>
      <c r="O254" s="2106"/>
      <c r="P254" s="2106"/>
      <c r="Q254" s="2103"/>
      <c r="R254" s="2107"/>
      <c r="S254" s="2103"/>
      <c r="T254" s="2103"/>
      <c r="U254" s="2113">
        <v>45679</v>
      </c>
      <c r="V254" s="2108">
        <v>45712</v>
      </c>
      <c r="W254" s="2109"/>
      <c r="X254" s="2114"/>
    </row>
    <row r="255" spans="1:24" s="1375" customFormat="1" ht="26.25" customHeight="1">
      <c r="A255" s="2102"/>
      <c r="B255" s="2103"/>
      <c r="C255" s="2111" t="s">
        <v>12777</v>
      </c>
      <c r="D255" s="2103" t="s">
        <v>16816</v>
      </c>
      <c r="E255" s="2103"/>
      <c r="F255" s="2103"/>
      <c r="G255" s="2103"/>
      <c r="H255" s="2103"/>
      <c r="I255" s="2103"/>
      <c r="J255" s="2112" t="s">
        <v>16864</v>
      </c>
      <c r="K255" s="2106" t="s">
        <v>9460</v>
      </c>
      <c r="L255" s="2106"/>
      <c r="M255" s="2106"/>
      <c r="N255" s="73" t="s">
        <v>12674</v>
      </c>
      <c r="O255" s="2106"/>
      <c r="P255" s="2106"/>
      <c r="Q255" s="2103"/>
      <c r="R255" s="2107"/>
      <c r="S255" s="2103"/>
      <c r="T255" s="2103"/>
      <c r="U255" s="2108"/>
      <c r="V255" s="2108">
        <v>45713</v>
      </c>
      <c r="W255" s="2109"/>
      <c r="X255" s="2114"/>
    </row>
    <row r="256" spans="1:24" s="1375" customFormat="1" ht="26.25" customHeight="1">
      <c r="A256" s="2102"/>
      <c r="B256" s="2103"/>
      <c r="C256" s="2115" t="s">
        <v>14286</v>
      </c>
      <c r="D256" s="2103" t="s">
        <v>16816</v>
      </c>
      <c r="E256" s="2103"/>
      <c r="F256" s="2103"/>
      <c r="G256" s="2103"/>
      <c r="H256" s="2103"/>
      <c r="I256" s="2103"/>
      <c r="J256" s="2116" t="s">
        <v>17121</v>
      </c>
      <c r="K256" s="2117"/>
      <c r="L256" s="2106"/>
      <c r="M256" s="2106"/>
      <c r="N256" s="2118"/>
      <c r="O256" s="2106"/>
      <c r="P256" s="2105"/>
      <c r="Q256" s="2103"/>
      <c r="R256" s="2107"/>
      <c r="S256" s="2119" t="s">
        <v>9583</v>
      </c>
      <c r="T256" s="2119">
        <v>3890</v>
      </c>
      <c r="U256" s="2113"/>
      <c r="V256" s="2113">
        <v>45716</v>
      </c>
      <c r="W256" s="2120"/>
      <c r="X256" s="2114"/>
    </row>
    <row r="257" spans="1:24" s="1375" customFormat="1" ht="26.25" customHeight="1">
      <c r="A257" s="2121"/>
      <c r="B257" s="2122"/>
      <c r="C257" s="2115" t="s">
        <v>10098</v>
      </c>
      <c r="D257" s="2103" t="s">
        <v>191</v>
      </c>
      <c r="E257" s="2122"/>
      <c r="F257" s="2122"/>
      <c r="G257" s="2122"/>
      <c r="H257" s="2122"/>
      <c r="I257" s="2122"/>
      <c r="J257" s="2103"/>
      <c r="K257" s="2117"/>
      <c r="L257" s="2117"/>
      <c r="M257" s="2559" t="s">
        <v>8709</v>
      </c>
      <c r="N257" s="2560"/>
      <c r="O257" s="2560"/>
      <c r="P257" s="2561"/>
      <c r="Q257" s="2122"/>
      <c r="R257" s="2103"/>
      <c r="S257" s="2123" t="s">
        <v>2472</v>
      </c>
      <c r="T257" s="2123">
        <f>SUM(T252:T256)</f>
        <v>9390</v>
      </c>
      <c r="U257" s="2124"/>
      <c r="V257" s="2124"/>
      <c r="W257" s="2125"/>
      <c r="X257" s="2126"/>
    </row>
    <row r="258" spans="1:24" s="1375" customFormat="1" ht="26.25" customHeight="1" thickBot="1">
      <c r="A258" s="2127"/>
      <c r="B258" s="2128"/>
      <c r="C258" s="2128" t="s">
        <v>10099</v>
      </c>
      <c r="D258" s="2128" t="s">
        <v>4036</v>
      </c>
      <c r="E258" s="2128"/>
      <c r="F258" s="2128"/>
      <c r="G258" s="2128"/>
      <c r="H258" s="2128"/>
      <c r="I258" s="2128"/>
      <c r="J258" s="2129"/>
      <c r="K258" s="611" t="s">
        <v>16736</v>
      </c>
      <c r="L258" s="2130"/>
      <c r="M258" s="2130"/>
      <c r="N258" s="2131"/>
      <c r="O258" s="2130"/>
      <c r="P258" s="2132"/>
      <c r="Q258" s="2128"/>
      <c r="R258" s="2133"/>
      <c r="S258" s="2134"/>
      <c r="T258" s="2134"/>
      <c r="U258" s="2135"/>
      <c r="V258" s="2136"/>
      <c r="W258" s="2137"/>
      <c r="X258" s="2138"/>
    </row>
    <row r="260" spans="1:24" ht="26.25" customHeight="1" thickBot="1">
      <c r="A260" s="445"/>
      <c r="B260" s="445"/>
      <c r="C260" s="445"/>
      <c r="D260" s="445"/>
      <c r="E260" s="445"/>
      <c r="F260" s="445"/>
      <c r="G260" s="445"/>
      <c r="H260" s="445"/>
      <c r="I260" s="445"/>
      <c r="J260" s="445"/>
      <c r="K260" s="446"/>
      <c r="L260" s="445"/>
      <c r="M260" s="445"/>
      <c r="N260" s="446"/>
      <c r="O260" s="446"/>
      <c r="P260" s="447"/>
      <c r="Q260" s="445"/>
      <c r="R260" s="445"/>
      <c r="S260" s="445"/>
      <c r="T260" s="445"/>
      <c r="U260" s="448"/>
      <c r="V260" s="449"/>
      <c r="W260" s="450"/>
      <c r="X260" s="450"/>
    </row>
    <row r="261" spans="1:24" s="1375" customFormat="1" ht="26.25" customHeight="1">
      <c r="A261" s="1942" t="s">
        <v>15861</v>
      </c>
      <c r="B261" s="3030" t="s">
        <v>17093</v>
      </c>
      <c r="C261" s="3030" t="s">
        <v>17041</v>
      </c>
      <c r="D261" s="2012" t="s">
        <v>18269</v>
      </c>
      <c r="E261" s="2012" t="s">
        <v>17179</v>
      </c>
      <c r="F261" s="2012" t="s">
        <v>17180</v>
      </c>
      <c r="G261" s="1943"/>
      <c r="H261" s="1943"/>
      <c r="I261" s="1943" t="s">
        <v>17040</v>
      </c>
      <c r="J261" s="1944" t="s">
        <v>17095</v>
      </c>
      <c r="K261" s="2171" t="s">
        <v>17050</v>
      </c>
      <c r="L261" s="2290" t="s">
        <v>18865</v>
      </c>
      <c r="M261" s="2178" t="s">
        <v>17281</v>
      </c>
      <c r="N261" s="2042" t="s">
        <v>18112</v>
      </c>
      <c r="O261" s="2042" t="s">
        <v>18435</v>
      </c>
      <c r="P261" s="2031">
        <v>10.481999999999999</v>
      </c>
      <c r="Q261" s="2012" t="s">
        <v>375</v>
      </c>
      <c r="R261" s="2013">
        <v>2011</v>
      </c>
      <c r="S261" s="2012" t="s">
        <v>17042</v>
      </c>
      <c r="T261" s="2012">
        <v>1515</v>
      </c>
      <c r="U261" s="2157">
        <v>45679</v>
      </c>
      <c r="V261" s="2157">
        <f>U261+45</f>
        <v>45724</v>
      </c>
      <c r="W261" s="2190">
        <v>1300</v>
      </c>
      <c r="X261" s="2191">
        <f>1633+20</f>
        <v>1653</v>
      </c>
    </row>
    <row r="262" spans="1:24" s="1375" customFormat="1" ht="26.25" customHeight="1">
      <c r="A262" s="2143"/>
      <c r="B262" s="3031"/>
      <c r="C262" s="3031"/>
      <c r="D262" s="2144"/>
      <c r="E262" s="2145" t="s">
        <v>17182</v>
      </c>
      <c r="F262" s="2145" t="s">
        <v>17180</v>
      </c>
      <c r="G262" s="2144"/>
      <c r="H262" s="2144"/>
      <c r="I262" s="2144"/>
      <c r="J262" s="2065" t="s">
        <v>17096</v>
      </c>
      <c r="K262" s="1955"/>
      <c r="L262" s="1954" t="s">
        <v>18884</v>
      </c>
      <c r="M262" s="1954" t="s">
        <v>18118</v>
      </c>
      <c r="N262" s="1954" t="s">
        <v>18113</v>
      </c>
      <c r="O262" s="1954" t="s">
        <v>18435</v>
      </c>
      <c r="P262" s="2139">
        <v>13.401999999999999</v>
      </c>
      <c r="Q262" s="2145" t="s">
        <v>9021</v>
      </c>
      <c r="R262" s="2140">
        <v>2011</v>
      </c>
      <c r="S262" s="2145" t="s">
        <v>17043</v>
      </c>
      <c r="T262" s="2145">
        <v>2205</v>
      </c>
      <c r="U262" s="2192"/>
      <c r="V262" s="2158">
        <v>45753</v>
      </c>
      <c r="W262" s="2193">
        <v>1300</v>
      </c>
      <c r="X262" s="2194">
        <f>1633+20</f>
        <v>1653</v>
      </c>
    </row>
    <row r="263" spans="1:24" s="1375" customFormat="1" ht="26.25" customHeight="1">
      <c r="A263" s="2143"/>
      <c r="B263" s="3031"/>
      <c r="C263" s="3031"/>
      <c r="D263" s="2144"/>
      <c r="E263" s="2145" t="s">
        <v>17282</v>
      </c>
      <c r="F263" s="2145" t="s">
        <v>17277</v>
      </c>
      <c r="G263" s="2144"/>
      <c r="H263" s="2144"/>
      <c r="I263" s="2144"/>
      <c r="J263" s="2065" t="s">
        <v>17097</v>
      </c>
      <c r="K263" s="2141"/>
      <c r="L263" s="2141"/>
      <c r="M263" s="2139" t="s">
        <v>18884</v>
      </c>
      <c r="N263" s="2139" t="s">
        <v>18115</v>
      </c>
      <c r="O263" s="2139" t="s">
        <v>18117</v>
      </c>
      <c r="P263" s="2139">
        <v>11.648</v>
      </c>
      <c r="Q263" s="2145" t="s">
        <v>1661</v>
      </c>
      <c r="R263" s="2140">
        <v>2013</v>
      </c>
      <c r="S263" s="2145" t="s">
        <v>17044</v>
      </c>
      <c r="T263" s="2145">
        <v>1105</v>
      </c>
      <c r="U263" s="2192"/>
      <c r="V263" s="2192">
        <v>45760</v>
      </c>
      <c r="W263" s="2193">
        <v>1300</v>
      </c>
      <c r="X263" s="2194">
        <f>1633+20</f>
        <v>1653</v>
      </c>
    </row>
    <row r="264" spans="1:24" s="1375" customFormat="1" ht="26.25" customHeight="1">
      <c r="A264" s="2143"/>
      <c r="B264" s="3031"/>
      <c r="C264" s="3031"/>
      <c r="D264" s="2144"/>
      <c r="E264" s="2145" t="s">
        <v>17284</v>
      </c>
      <c r="F264" s="2145" t="s">
        <v>191</v>
      </c>
      <c r="G264" s="2144"/>
      <c r="H264" s="2144"/>
      <c r="I264" s="2144"/>
      <c r="J264" s="2065" t="s">
        <v>17183</v>
      </c>
      <c r="K264" s="2141"/>
      <c r="L264" s="2141"/>
      <c r="M264" s="2139"/>
      <c r="N264" s="2139" t="s">
        <v>18116</v>
      </c>
      <c r="O264" s="2139" t="s">
        <v>191</v>
      </c>
      <c r="P264" s="2139">
        <v>11.648</v>
      </c>
      <c r="Q264" s="2145" t="s">
        <v>1661</v>
      </c>
      <c r="R264" s="2140">
        <v>2014</v>
      </c>
      <c r="S264" s="2145" t="s">
        <v>17382</v>
      </c>
      <c r="T264" s="2145">
        <v>1665</v>
      </c>
      <c r="U264" s="2192"/>
      <c r="V264" s="2192"/>
      <c r="W264" s="2193">
        <v>1300</v>
      </c>
      <c r="X264" s="2194">
        <f>1633+20</f>
        <v>1653</v>
      </c>
    </row>
    <row r="265" spans="1:24" s="1375" customFormat="1" ht="26.25" customHeight="1">
      <c r="A265" s="2143"/>
      <c r="B265" s="3033" t="s">
        <v>17094</v>
      </c>
      <c r="C265" s="3033" t="s">
        <v>17066</v>
      </c>
      <c r="D265" s="2172" t="s">
        <v>18269</v>
      </c>
      <c r="E265" s="2172" t="s">
        <v>17179</v>
      </c>
      <c r="F265" s="2172" t="s">
        <v>17180</v>
      </c>
      <c r="G265" s="2172"/>
      <c r="H265" s="2172"/>
      <c r="I265" s="2172"/>
      <c r="J265" s="2065" t="s">
        <v>17184</v>
      </c>
      <c r="K265" s="2168"/>
      <c r="L265" s="2293" t="s">
        <v>18867</v>
      </c>
      <c r="M265" s="2168" t="s">
        <v>17145</v>
      </c>
      <c r="N265" s="2168" t="s">
        <v>18112</v>
      </c>
      <c r="O265" s="2168" t="s">
        <v>191</v>
      </c>
      <c r="P265" s="2168">
        <v>16.445</v>
      </c>
      <c r="Q265" s="2172" t="s">
        <v>12815</v>
      </c>
      <c r="R265" s="2169">
        <v>2023</v>
      </c>
      <c r="S265" s="2172" t="s">
        <v>17051</v>
      </c>
      <c r="T265" s="2172">
        <v>3020</v>
      </c>
      <c r="U265" s="2159"/>
      <c r="V265" s="2159"/>
      <c r="W265" s="2193">
        <v>1300</v>
      </c>
      <c r="X265" s="2174"/>
    </row>
    <row r="266" spans="1:24" s="1375" customFormat="1" ht="26.25" customHeight="1">
      <c r="A266" s="2143"/>
      <c r="B266" s="3034"/>
      <c r="C266" s="3034"/>
      <c r="D266" s="2172"/>
      <c r="E266" s="2172" t="s">
        <v>17182</v>
      </c>
      <c r="F266" s="2172" t="s">
        <v>17180</v>
      </c>
      <c r="G266" s="2172"/>
      <c r="H266" s="2172"/>
      <c r="I266" s="2172"/>
      <c r="J266" s="2173"/>
      <c r="K266" s="2168"/>
      <c r="L266" s="2168" t="s">
        <v>18384</v>
      </c>
      <c r="M266" s="2168" t="s">
        <v>17296</v>
      </c>
      <c r="N266" s="2168" t="s">
        <v>18113</v>
      </c>
      <c r="O266" s="2168" t="s">
        <v>191</v>
      </c>
      <c r="P266" s="2168">
        <v>16.445</v>
      </c>
      <c r="Q266" s="2172" t="s">
        <v>12815</v>
      </c>
      <c r="R266" s="2169">
        <v>2023</v>
      </c>
      <c r="S266" s="2172" t="s">
        <v>17052</v>
      </c>
      <c r="T266" s="2172">
        <v>1570</v>
      </c>
      <c r="U266" s="2159"/>
      <c r="V266" s="2159"/>
      <c r="W266" s="2193">
        <v>1300</v>
      </c>
      <c r="X266" s="2174"/>
    </row>
    <row r="267" spans="1:24" s="1375" customFormat="1" ht="26.25" customHeight="1">
      <c r="A267" s="2143"/>
      <c r="B267" s="3034"/>
      <c r="C267" s="3034"/>
      <c r="D267" s="2172"/>
      <c r="E267" s="2172" t="s">
        <v>17282</v>
      </c>
      <c r="F267" s="2172" t="s">
        <v>17277</v>
      </c>
      <c r="G267" s="2172"/>
      <c r="H267" s="2172"/>
      <c r="I267" s="2172"/>
      <c r="J267" s="2144" t="s">
        <v>18524</v>
      </c>
      <c r="K267" s="2168"/>
      <c r="L267" s="2168" t="s">
        <v>18883</v>
      </c>
      <c r="M267" s="2168" t="s">
        <v>18872</v>
      </c>
      <c r="N267" s="2168" t="s">
        <v>18114</v>
      </c>
      <c r="O267" s="2168" t="s">
        <v>18117</v>
      </c>
      <c r="P267" s="2168">
        <v>16.445</v>
      </c>
      <c r="Q267" s="2172" t="s">
        <v>12815</v>
      </c>
      <c r="R267" s="2169">
        <v>2024</v>
      </c>
      <c r="S267" s="2172" t="s">
        <v>17053</v>
      </c>
      <c r="T267" s="2172">
        <v>2900</v>
      </c>
      <c r="U267" s="2159"/>
      <c r="V267" s="2159"/>
      <c r="W267" s="2193">
        <v>1300</v>
      </c>
      <c r="X267" s="2174"/>
    </row>
    <row r="268" spans="1:24" s="1375" customFormat="1" ht="26.25" customHeight="1">
      <c r="A268" s="2143"/>
      <c r="B268" s="3034"/>
      <c r="C268" s="3034"/>
      <c r="D268" s="2172"/>
      <c r="E268" s="2172" t="s">
        <v>17284</v>
      </c>
      <c r="F268" s="2172" t="s">
        <v>191</v>
      </c>
      <c r="G268" s="2172"/>
      <c r="H268" s="2172"/>
      <c r="I268" s="2172"/>
      <c r="J268" s="2173"/>
      <c r="K268" s="2168"/>
      <c r="L268" s="2168"/>
      <c r="M268" s="2168"/>
      <c r="N268" s="2168" t="s">
        <v>18119</v>
      </c>
      <c r="O268" s="2168" t="s">
        <v>191</v>
      </c>
      <c r="P268" s="2168">
        <v>16.445</v>
      </c>
      <c r="Q268" s="2172" t="s">
        <v>12815</v>
      </c>
      <c r="R268" s="2169">
        <v>2023</v>
      </c>
      <c r="S268" s="2172" t="s">
        <v>17054</v>
      </c>
      <c r="T268" s="2172">
        <v>3020</v>
      </c>
      <c r="U268" s="2159"/>
      <c r="V268" s="2159"/>
      <c r="W268" s="2193">
        <v>1300</v>
      </c>
      <c r="X268" s="2174"/>
    </row>
    <row r="269" spans="1:24" s="1375" customFormat="1" ht="26.25" customHeight="1">
      <c r="A269" s="2143"/>
      <c r="B269" s="3034"/>
      <c r="C269" s="3034"/>
      <c r="D269" s="2172"/>
      <c r="E269" s="2172"/>
      <c r="F269" s="2172"/>
      <c r="G269" s="2172"/>
      <c r="H269" s="2172"/>
      <c r="I269" s="2172"/>
      <c r="J269" s="2173" t="s">
        <v>18864</v>
      </c>
      <c r="K269" s="2168"/>
      <c r="L269" s="2168"/>
      <c r="M269" s="2168"/>
      <c r="N269" s="2168" t="s">
        <v>18120</v>
      </c>
      <c r="O269" s="2168" t="s">
        <v>191</v>
      </c>
      <c r="P269" s="2168">
        <v>17.712</v>
      </c>
      <c r="Q269" s="2172" t="s">
        <v>15872</v>
      </c>
      <c r="R269" s="2169">
        <v>2020</v>
      </c>
      <c r="S269" s="2172" t="s">
        <v>17055</v>
      </c>
      <c r="T269" s="2172">
        <v>3070</v>
      </c>
      <c r="U269" s="2159"/>
      <c r="V269" s="2159"/>
      <c r="W269" s="2193">
        <v>1300</v>
      </c>
      <c r="X269" s="2174"/>
    </row>
    <row r="270" spans="1:24" s="1375" customFormat="1" ht="26.25" customHeight="1">
      <c r="A270" s="2143"/>
      <c r="B270" s="3034"/>
      <c r="C270" s="3034"/>
      <c r="D270" s="2172"/>
      <c r="E270" s="2172"/>
      <c r="F270" s="2172"/>
      <c r="G270" s="2172"/>
      <c r="H270" s="2172"/>
      <c r="I270" s="2172"/>
      <c r="J270" s="2173"/>
      <c r="K270" s="2168"/>
      <c r="L270" s="2168"/>
      <c r="M270" s="2168"/>
      <c r="N270" s="2168" t="s">
        <v>18121</v>
      </c>
      <c r="O270" s="2168" t="s">
        <v>191</v>
      </c>
      <c r="P270" s="2168">
        <v>17.712</v>
      </c>
      <c r="Q270" s="2172" t="s">
        <v>15872</v>
      </c>
      <c r="R270" s="2169">
        <v>2021</v>
      </c>
      <c r="S270" s="2172" t="s">
        <v>17056</v>
      </c>
      <c r="T270" s="2172">
        <v>3070</v>
      </c>
      <c r="U270" s="2159"/>
      <c r="V270" s="2159"/>
      <c r="W270" s="2193">
        <v>1300</v>
      </c>
      <c r="X270" s="2174"/>
    </row>
    <row r="271" spans="1:24" s="1375" customFormat="1" ht="26.25" customHeight="1">
      <c r="A271" s="2143"/>
      <c r="B271" s="3034"/>
      <c r="C271" s="3034"/>
      <c r="D271" s="2172"/>
      <c r="E271" s="2172"/>
      <c r="F271" s="2172"/>
      <c r="G271" s="2172"/>
      <c r="H271" s="2172"/>
      <c r="I271" s="2172"/>
      <c r="J271" s="2173"/>
      <c r="K271" s="2168"/>
      <c r="L271" s="2168"/>
      <c r="M271" s="2168"/>
      <c r="N271" s="2168"/>
      <c r="O271" s="2168"/>
      <c r="P271" s="2168">
        <v>17.712</v>
      </c>
      <c r="Q271" s="2172" t="s">
        <v>15872</v>
      </c>
      <c r="R271" s="2169">
        <v>2021</v>
      </c>
      <c r="S271" s="2172" t="s">
        <v>17057</v>
      </c>
      <c r="T271" s="2172">
        <v>2915</v>
      </c>
      <c r="U271" s="2159"/>
      <c r="V271" s="2159"/>
      <c r="W271" s="2193">
        <v>1300</v>
      </c>
      <c r="X271" s="2174"/>
    </row>
    <row r="272" spans="1:24" s="1375" customFormat="1" ht="26.25" customHeight="1">
      <c r="A272" s="2143"/>
      <c r="B272" s="3034"/>
      <c r="C272" s="3034"/>
      <c r="D272" s="2172"/>
      <c r="E272" s="2172"/>
      <c r="F272" s="2172"/>
      <c r="G272" s="2172"/>
      <c r="H272" s="2172"/>
      <c r="I272" s="2172"/>
      <c r="J272" s="2173"/>
      <c r="K272" s="2168"/>
      <c r="L272" s="2168"/>
      <c r="M272" s="2168"/>
      <c r="N272" s="2168"/>
      <c r="O272" s="2168"/>
      <c r="P272" s="2168">
        <v>17.712</v>
      </c>
      <c r="Q272" s="2172" t="s">
        <v>15872</v>
      </c>
      <c r="R272" s="2169">
        <v>2021</v>
      </c>
      <c r="S272" s="2172" t="s">
        <v>17058</v>
      </c>
      <c r="T272" s="2172">
        <v>3070</v>
      </c>
      <c r="U272" s="2159"/>
      <c r="V272" s="2159"/>
      <c r="W272" s="2193">
        <v>1300</v>
      </c>
      <c r="X272" s="2174"/>
    </row>
    <row r="273" spans="1:24" s="1375" customFormat="1" ht="26.25" customHeight="1">
      <c r="A273" s="2143"/>
      <c r="B273" s="3034"/>
      <c r="C273" s="3034"/>
      <c r="D273" s="2172"/>
      <c r="E273" s="2172"/>
      <c r="F273" s="2172"/>
      <c r="G273" s="2172"/>
      <c r="H273" s="2172"/>
      <c r="I273" s="2172"/>
      <c r="J273" s="2173"/>
      <c r="K273" s="2168"/>
      <c r="L273" s="2168"/>
      <c r="M273" s="2168"/>
      <c r="N273" s="2168"/>
      <c r="O273" s="2168"/>
      <c r="P273" s="2168">
        <v>17.712</v>
      </c>
      <c r="Q273" s="2172" t="s">
        <v>15872</v>
      </c>
      <c r="R273" s="2169">
        <v>2021</v>
      </c>
      <c r="S273" s="2172" t="s">
        <v>17059</v>
      </c>
      <c r="T273" s="2172">
        <v>3070</v>
      </c>
      <c r="U273" s="2159"/>
      <c r="V273" s="2159"/>
      <c r="W273" s="2193">
        <v>1300</v>
      </c>
      <c r="X273" s="2174"/>
    </row>
    <row r="274" spans="1:24" s="1375" customFormat="1" ht="26.25" customHeight="1">
      <c r="A274" s="2143"/>
      <c r="B274" s="3034"/>
      <c r="C274" s="3034"/>
      <c r="D274" s="2172"/>
      <c r="E274" s="2172"/>
      <c r="F274" s="2172"/>
      <c r="G274" s="2172"/>
      <c r="H274" s="2172"/>
      <c r="I274" s="2172"/>
      <c r="J274" s="2173"/>
      <c r="K274" s="2168"/>
      <c r="L274" s="2168"/>
      <c r="M274" s="2168"/>
      <c r="N274" s="2168"/>
      <c r="O274" s="2168"/>
      <c r="P274" s="2168">
        <v>17.712</v>
      </c>
      <c r="Q274" s="2172" t="s">
        <v>15872</v>
      </c>
      <c r="R274" s="2169">
        <v>2021</v>
      </c>
      <c r="S274" s="2172" t="s">
        <v>17060</v>
      </c>
      <c r="T274" s="2172">
        <v>3070</v>
      </c>
      <c r="U274" s="2159"/>
      <c r="V274" s="2159"/>
      <c r="W274" s="2193">
        <v>1300</v>
      </c>
      <c r="X274" s="2174"/>
    </row>
    <row r="275" spans="1:24" s="1375" customFormat="1" ht="26.25" customHeight="1">
      <c r="A275" s="2143"/>
      <c r="B275" s="3034"/>
      <c r="C275" s="3034"/>
      <c r="D275" s="2172"/>
      <c r="E275" s="2172"/>
      <c r="F275" s="2172"/>
      <c r="G275" s="2172"/>
      <c r="H275" s="2172"/>
      <c r="I275" s="2172"/>
      <c r="J275" s="2173"/>
      <c r="K275" s="2168"/>
      <c r="L275" s="2168"/>
      <c r="M275" s="2168"/>
      <c r="N275" s="2168"/>
      <c r="O275" s="2168"/>
      <c r="P275" s="2168">
        <v>17.712</v>
      </c>
      <c r="Q275" s="2172" t="s">
        <v>15872</v>
      </c>
      <c r="R275" s="2169">
        <v>2020</v>
      </c>
      <c r="S275" s="2172" t="s">
        <v>17061</v>
      </c>
      <c r="T275" s="2172">
        <v>2915</v>
      </c>
      <c r="U275" s="2159"/>
      <c r="V275" s="2159"/>
      <c r="W275" s="2193">
        <v>1300</v>
      </c>
      <c r="X275" s="2174"/>
    </row>
    <row r="276" spans="1:24" s="1375" customFormat="1" ht="26.25" customHeight="1">
      <c r="A276" s="2143"/>
      <c r="B276" s="3034"/>
      <c r="C276" s="3034"/>
      <c r="D276" s="2172"/>
      <c r="E276" s="2172"/>
      <c r="F276" s="2172"/>
      <c r="G276" s="2172"/>
      <c r="H276" s="2172"/>
      <c r="I276" s="2172"/>
      <c r="J276" s="2173"/>
      <c r="K276" s="2168"/>
      <c r="L276" s="2168"/>
      <c r="M276" s="2168"/>
      <c r="N276" s="2168"/>
      <c r="O276" s="2168"/>
      <c r="P276" s="2168">
        <v>17.712</v>
      </c>
      <c r="Q276" s="2172" t="s">
        <v>15872</v>
      </c>
      <c r="R276" s="2169">
        <v>2020</v>
      </c>
      <c r="S276" s="2172" t="s">
        <v>17062</v>
      </c>
      <c r="T276" s="2172">
        <v>3070</v>
      </c>
      <c r="U276" s="2159"/>
      <c r="V276" s="2159"/>
      <c r="W276" s="2193">
        <v>1300</v>
      </c>
      <c r="X276" s="2174"/>
    </row>
    <row r="277" spans="1:24" s="1375" customFormat="1" ht="26.25" customHeight="1">
      <c r="A277" s="2143"/>
      <c r="B277" s="3034"/>
      <c r="C277" s="3034"/>
      <c r="D277" s="2172"/>
      <c r="E277" s="2172"/>
      <c r="F277" s="2172"/>
      <c r="G277" s="2172"/>
      <c r="H277" s="2172"/>
      <c r="I277" s="2172"/>
      <c r="J277" s="2173"/>
      <c r="K277" s="2168"/>
      <c r="L277" s="2168"/>
      <c r="M277" s="2168"/>
      <c r="N277" s="2168"/>
      <c r="O277" s="2168"/>
      <c r="P277" s="2168">
        <v>13.025</v>
      </c>
      <c r="Q277" s="2172" t="s">
        <v>378</v>
      </c>
      <c r="R277" s="2169">
        <v>2023</v>
      </c>
      <c r="S277" s="2172" t="s">
        <v>17063</v>
      </c>
      <c r="T277" s="2172">
        <v>1965</v>
      </c>
      <c r="U277" s="2159"/>
      <c r="V277" s="2159"/>
      <c r="W277" s="2193">
        <v>1300</v>
      </c>
      <c r="X277" s="2174"/>
    </row>
    <row r="278" spans="1:24" s="1375" customFormat="1" ht="26.25" customHeight="1">
      <c r="A278" s="2143"/>
      <c r="B278" s="3034"/>
      <c r="C278" s="3034"/>
      <c r="D278" s="2172"/>
      <c r="E278" s="2172"/>
      <c r="F278" s="2172"/>
      <c r="G278" s="2172"/>
      <c r="H278" s="2172"/>
      <c r="I278" s="2172"/>
      <c r="J278" s="2173"/>
      <c r="K278" s="2168"/>
      <c r="L278" s="2168"/>
      <c r="M278" s="2168"/>
      <c r="N278" s="2168"/>
      <c r="O278" s="2168"/>
      <c r="P278" s="2168">
        <v>13.548</v>
      </c>
      <c r="Q278" s="2172" t="s">
        <v>2715</v>
      </c>
      <c r="R278" s="2169">
        <v>2021</v>
      </c>
      <c r="S278" s="2172" t="s">
        <v>17064</v>
      </c>
      <c r="T278" s="2172">
        <v>1970</v>
      </c>
      <c r="U278" s="2159"/>
      <c r="V278" s="2159"/>
      <c r="W278" s="2193">
        <v>1300</v>
      </c>
      <c r="X278" s="2174"/>
    </row>
    <row r="279" spans="1:24" s="1375" customFormat="1" ht="26.25" customHeight="1">
      <c r="A279" s="2143"/>
      <c r="B279" s="3034"/>
      <c r="C279" s="3034"/>
      <c r="D279" s="2172"/>
      <c r="E279" s="2172"/>
      <c r="F279" s="2172"/>
      <c r="G279" s="2172"/>
      <c r="H279" s="2172"/>
      <c r="I279" s="2172"/>
      <c r="J279" s="2173"/>
      <c r="K279" s="2168"/>
      <c r="L279" s="2168"/>
      <c r="M279" s="2168"/>
      <c r="N279" s="2168"/>
      <c r="O279" s="2168"/>
      <c r="P279" s="2168">
        <v>12.268000000000001</v>
      </c>
      <c r="Q279" s="2172" t="s">
        <v>15917</v>
      </c>
      <c r="R279" s="2169">
        <v>2021</v>
      </c>
      <c r="S279" s="2172" t="s">
        <v>17383</v>
      </c>
      <c r="T279" s="2172">
        <v>1750</v>
      </c>
      <c r="U279" s="2159"/>
      <c r="V279" s="2159"/>
      <c r="W279" s="2193">
        <v>1300</v>
      </c>
      <c r="X279" s="2174"/>
    </row>
    <row r="280" spans="1:24" s="1375" customFormat="1" ht="26.25" customHeight="1">
      <c r="A280" s="2143"/>
      <c r="B280" s="3034"/>
      <c r="C280" s="3034"/>
      <c r="D280" s="2172"/>
      <c r="E280" s="2172"/>
      <c r="F280" s="2172"/>
      <c r="G280" s="2172"/>
      <c r="H280" s="2172"/>
      <c r="I280" s="2172"/>
      <c r="J280" s="2173"/>
      <c r="K280" s="2168"/>
      <c r="L280" s="2168"/>
      <c r="M280" s="2168"/>
      <c r="N280" s="2168"/>
      <c r="O280" s="2168"/>
      <c r="P280" s="2168">
        <v>12.268000000000001</v>
      </c>
      <c r="Q280" s="2172" t="s">
        <v>15917</v>
      </c>
      <c r="R280" s="2169">
        <v>2021</v>
      </c>
      <c r="S280" s="2172" t="s">
        <v>17065</v>
      </c>
      <c r="T280" s="2172">
        <v>1750</v>
      </c>
      <c r="U280" s="2159"/>
      <c r="V280" s="2159"/>
      <c r="W280" s="2193">
        <v>1300</v>
      </c>
      <c r="X280" s="2174"/>
    </row>
    <row r="281" spans="1:24" s="1375" customFormat="1" ht="26.25" customHeight="1">
      <c r="A281" s="2143"/>
      <c r="B281" s="3035"/>
      <c r="C281" s="3035"/>
      <c r="D281" s="2172"/>
      <c r="E281" s="2172"/>
      <c r="F281" s="2172"/>
      <c r="G281" s="2172"/>
      <c r="H281" s="2172"/>
      <c r="I281" s="2172"/>
      <c r="J281" s="2173"/>
      <c r="K281" s="2168"/>
      <c r="L281" s="2168"/>
      <c r="M281" s="2168"/>
      <c r="N281" s="2168"/>
      <c r="O281" s="2168"/>
      <c r="P281" s="2168">
        <v>16.445</v>
      </c>
      <c r="Q281" s="2172" t="s">
        <v>12815</v>
      </c>
      <c r="R281" s="2169">
        <v>2023</v>
      </c>
      <c r="S281" s="2172" t="s">
        <v>17384</v>
      </c>
      <c r="T281" s="2172">
        <v>1570</v>
      </c>
      <c r="U281" s="2159"/>
      <c r="V281" s="2159"/>
      <c r="W281" s="2193">
        <v>1300</v>
      </c>
      <c r="X281" s="2174"/>
    </row>
    <row r="282" spans="1:24" s="1375" customFormat="1" ht="26.25" customHeight="1">
      <c r="A282" s="2143"/>
      <c r="B282" s="2993" t="s">
        <v>17094</v>
      </c>
      <c r="C282" s="2993" t="s">
        <v>17049</v>
      </c>
      <c r="D282" s="2144" t="s">
        <v>18269</v>
      </c>
      <c r="E282" s="2144" t="s">
        <v>10098</v>
      </c>
      <c r="F282" s="2144" t="s">
        <v>4036</v>
      </c>
      <c r="G282" s="2144"/>
      <c r="H282" s="2144"/>
      <c r="I282" s="2144"/>
      <c r="J282" s="2065"/>
      <c r="K282" s="2141"/>
      <c r="L282" s="2291" t="s">
        <v>18866</v>
      </c>
      <c r="M282" s="2141" t="s">
        <v>17146</v>
      </c>
      <c r="N282" s="2141" t="s">
        <v>18112</v>
      </c>
      <c r="O282" s="2141" t="s">
        <v>191</v>
      </c>
      <c r="P282" s="2141">
        <v>12.72</v>
      </c>
      <c r="Q282" s="2144" t="s">
        <v>243</v>
      </c>
      <c r="R282" s="2167">
        <v>2015</v>
      </c>
      <c r="S282" s="2144" t="s">
        <v>17045</v>
      </c>
      <c r="T282" s="2144">
        <v>1560</v>
      </c>
      <c r="U282" s="2158"/>
      <c r="V282" s="2158"/>
      <c r="W282" s="2193">
        <v>1300</v>
      </c>
      <c r="X282" s="2147"/>
    </row>
    <row r="283" spans="1:24" s="1375" customFormat="1" ht="26.25" customHeight="1">
      <c r="A283" s="2143"/>
      <c r="B283" s="2994"/>
      <c r="C283" s="2994"/>
      <c r="D283" s="2144"/>
      <c r="E283" s="2144" t="s">
        <v>17181</v>
      </c>
      <c r="F283" s="2144" t="s">
        <v>4036</v>
      </c>
      <c r="G283" s="2144"/>
      <c r="H283" s="2144"/>
      <c r="I283" s="2144"/>
      <c r="J283" s="2065"/>
      <c r="K283" s="2141"/>
      <c r="L283" s="2141" t="s">
        <v>18883</v>
      </c>
      <c r="M283" s="2141" t="s">
        <v>18122</v>
      </c>
      <c r="N283" s="2141" t="s">
        <v>18113</v>
      </c>
      <c r="O283" s="2141" t="s">
        <v>191</v>
      </c>
      <c r="P283" s="2141">
        <v>13.693</v>
      </c>
      <c r="Q283" s="2144" t="s">
        <v>423</v>
      </c>
      <c r="R283" s="2167">
        <v>2011</v>
      </c>
      <c r="S283" s="2144" t="s">
        <v>18356</v>
      </c>
      <c r="T283" s="2144">
        <v>1875</v>
      </c>
      <c r="U283" s="2158"/>
      <c r="V283" s="2158"/>
      <c r="W283" s="2193">
        <v>1300</v>
      </c>
      <c r="X283" s="2147"/>
    </row>
    <row r="284" spans="1:24" s="1375" customFormat="1" ht="26.25" customHeight="1">
      <c r="A284" s="2143"/>
      <c r="B284" s="2994"/>
      <c r="C284" s="2994"/>
      <c r="D284" s="2144"/>
      <c r="E284" s="2144" t="s">
        <v>17282</v>
      </c>
      <c r="F284" s="2144" t="s">
        <v>17277</v>
      </c>
      <c r="G284" s="2144"/>
      <c r="H284" s="2144"/>
      <c r="I284" s="2144"/>
      <c r="J284" s="2065"/>
      <c r="K284" s="2141"/>
      <c r="L284" s="2141"/>
      <c r="M284" s="2141" t="s">
        <v>18123</v>
      </c>
      <c r="N284" s="2141" t="s">
        <v>18114</v>
      </c>
      <c r="O284" s="2141" t="s">
        <v>18117</v>
      </c>
      <c r="P284" s="2141">
        <v>15.493</v>
      </c>
      <c r="Q284" s="2144" t="s">
        <v>12816</v>
      </c>
      <c r="R284" s="2167">
        <v>2014</v>
      </c>
      <c r="S284" s="2144" t="s">
        <v>17046</v>
      </c>
      <c r="T284" s="2144">
        <v>3230</v>
      </c>
      <c r="U284" s="2158"/>
      <c r="V284" s="2158"/>
      <c r="W284" s="2193">
        <v>1300</v>
      </c>
      <c r="X284" s="2147"/>
    </row>
    <row r="285" spans="1:24" s="1375" customFormat="1" ht="26.25" customHeight="1">
      <c r="A285" s="2143"/>
      <c r="B285" s="2994"/>
      <c r="C285" s="2994"/>
      <c r="D285" s="2144"/>
      <c r="E285" s="2144" t="s">
        <v>17284</v>
      </c>
      <c r="F285" s="2144" t="s">
        <v>191</v>
      </c>
      <c r="G285" s="2144"/>
      <c r="H285" s="2144"/>
      <c r="I285" s="2144"/>
      <c r="J285" s="2065"/>
      <c r="K285" s="2141"/>
      <c r="L285" s="2141"/>
      <c r="M285" s="2141" t="s">
        <v>17508</v>
      </c>
      <c r="N285" s="2141" t="s">
        <v>18119</v>
      </c>
      <c r="O285" s="2141" t="s">
        <v>191</v>
      </c>
      <c r="P285" s="2141">
        <v>13.693</v>
      </c>
      <c r="Q285" s="2144" t="s">
        <v>423</v>
      </c>
      <c r="R285" s="2167">
        <v>2011</v>
      </c>
      <c r="S285" s="2144" t="s">
        <v>17047</v>
      </c>
      <c r="T285" s="2144">
        <v>1608</v>
      </c>
      <c r="U285" s="2158"/>
      <c r="V285" s="2158"/>
      <c r="W285" s="2193">
        <v>1300</v>
      </c>
      <c r="X285" s="2147"/>
    </row>
    <row r="286" spans="1:24" s="1375" customFormat="1" ht="26.25" customHeight="1">
      <c r="A286" s="2143"/>
      <c r="B286" s="2994"/>
      <c r="C286" s="2994"/>
      <c r="D286" s="2144"/>
      <c r="E286" s="2144"/>
      <c r="F286" s="2144"/>
      <c r="G286" s="2144"/>
      <c r="H286" s="2144"/>
      <c r="I286" s="2144"/>
      <c r="J286" s="2065"/>
      <c r="K286" s="2141"/>
      <c r="L286" s="2141"/>
      <c r="M286" s="2141" t="s">
        <v>18883</v>
      </c>
      <c r="N286" s="2141" t="s">
        <v>18120</v>
      </c>
      <c r="O286" s="2141" t="s">
        <v>191</v>
      </c>
      <c r="P286" s="2141">
        <v>15.493</v>
      </c>
      <c r="Q286" s="2144" t="s">
        <v>12816</v>
      </c>
      <c r="R286" s="2167">
        <v>2015</v>
      </c>
      <c r="S286" s="2144" t="s">
        <v>17048</v>
      </c>
      <c r="T286" s="2144">
        <v>1800</v>
      </c>
      <c r="U286" s="2158"/>
      <c r="V286" s="2158"/>
      <c r="W286" s="2193">
        <v>1300</v>
      </c>
      <c r="X286" s="2147"/>
    </row>
    <row r="287" spans="1:24" s="1375" customFormat="1" ht="26.25" customHeight="1">
      <c r="A287" s="2143"/>
      <c r="B287" s="2995"/>
      <c r="C287" s="2995"/>
      <c r="D287" s="2144"/>
      <c r="E287" s="2144"/>
      <c r="F287" s="2144"/>
      <c r="G287" s="2144"/>
      <c r="H287" s="2144"/>
      <c r="I287" s="2144"/>
      <c r="J287" s="2065"/>
      <c r="K287" s="2141"/>
      <c r="L287" s="2141"/>
      <c r="M287" s="2141"/>
      <c r="N287" s="2141" t="s">
        <v>18121</v>
      </c>
      <c r="O287" s="2141" t="s">
        <v>191</v>
      </c>
      <c r="P287" s="2141">
        <v>13.651</v>
      </c>
      <c r="Q287" s="2144" t="s">
        <v>9588</v>
      </c>
      <c r="R287" s="2167">
        <v>2014</v>
      </c>
      <c r="S287" s="2144" t="s">
        <v>17385</v>
      </c>
      <c r="T287" s="2144">
        <v>1600</v>
      </c>
      <c r="U287" s="2158"/>
      <c r="V287" s="2158"/>
      <c r="W287" s="2193">
        <v>1300</v>
      </c>
      <c r="X287" s="2147"/>
    </row>
    <row r="288" spans="1:24" s="1375" customFormat="1" ht="26.25" customHeight="1">
      <c r="A288" s="2143"/>
      <c r="B288" s="3028" t="s">
        <v>17094</v>
      </c>
      <c r="C288" s="3028" t="s">
        <v>17067</v>
      </c>
      <c r="D288" s="2181" t="s">
        <v>18269</v>
      </c>
      <c r="E288" s="2181" t="s">
        <v>10098</v>
      </c>
      <c r="F288" s="2181" t="s">
        <v>4036</v>
      </c>
      <c r="G288" s="2181"/>
      <c r="H288" s="2181"/>
      <c r="I288" s="2181"/>
      <c r="J288" s="2182"/>
      <c r="K288" s="2176"/>
      <c r="L288" s="2292" t="s">
        <v>18868</v>
      </c>
      <c r="M288" s="2176" t="s">
        <v>17152</v>
      </c>
      <c r="N288" s="2176" t="s">
        <v>18112</v>
      </c>
      <c r="O288" s="2176" t="s">
        <v>191</v>
      </c>
      <c r="P288" s="2176">
        <v>10.481999999999999</v>
      </c>
      <c r="Q288" s="2181" t="s">
        <v>375</v>
      </c>
      <c r="R288" s="2177">
        <v>2021</v>
      </c>
      <c r="S288" s="2181" t="s">
        <v>17147</v>
      </c>
      <c r="T288" s="2181">
        <v>1550</v>
      </c>
      <c r="U288" s="2188"/>
      <c r="V288" s="2188"/>
      <c r="W288" s="2193">
        <v>1300</v>
      </c>
      <c r="X288" s="2189"/>
    </row>
    <row r="289" spans="1:24" s="1375" customFormat="1" ht="26.25" customHeight="1">
      <c r="A289" s="2143"/>
      <c r="B289" s="3087"/>
      <c r="C289" s="3087"/>
      <c r="D289" s="2181"/>
      <c r="E289" s="2181" t="s">
        <v>17181</v>
      </c>
      <c r="F289" s="2181" t="s">
        <v>4036</v>
      </c>
      <c r="G289" s="2181"/>
      <c r="H289" s="2181"/>
      <c r="I289" s="2181"/>
      <c r="J289" s="2182"/>
      <c r="K289" s="2176"/>
      <c r="L289" s="2176" t="s">
        <v>19209</v>
      </c>
      <c r="M289" s="2176" t="s">
        <v>19209</v>
      </c>
      <c r="N289" s="2176" t="s">
        <v>18113</v>
      </c>
      <c r="O289" s="2176" t="s">
        <v>191</v>
      </c>
      <c r="P289" s="2176">
        <v>10.481999999999999</v>
      </c>
      <c r="Q289" s="2181" t="s">
        <v>375</v>
      </c>
      <c r="R289" s="2177">
        <v>2021</v>
      </c>
      <c r="S289" s="2181" t="s">
        <v>17148</v>
      </c>
      <c r="T289" s="2181">
        <v>1550</v>
      </c>
      <c r="U289" s="2188"/>
      <c r="V289" s="2188"/>
      <c r="W289" s="2193">
        <v>1300</v>
      </c>
      <c r="X289" s="2189"/>
    </row>
    <row r="290" spans="1:24" s="1375" customFormat="1" ht="26.25" customHeight="1">
      <c r="A290" s="2143"/>
      <c r="B290" s="3087"/>
      <c r="C290" s="3087"/>
      <c r="D290" s="2181"/>
      <c r="E290" s="2181" t="s">
        <v>17283</v>
      </c>
      <c r="F290" s="2181" t="s">
        <v>4036</v>
      </c>
      <c r="G290" s="2181"/>
      <c r="H290" s="2181"/>
      <c r="I290" s="2181"/>
      <c r="J290" s="2182"/>
      <c r="K290" s="2176"/>
      <c r="L290" s="2176"/>
      <c r="M290" s="2176"/>
      <c r="N290" s="2176" t="s">
        <v>18114</v>
      </c>
      <c r="O290" s="2176" t="s">
        <v>18117</v>
      </c>
      <c r="P290" s="2176">
        <v>10.481999999999999</v>
      </c>
      <c r="Q290" s="2181" t="s">
        <v>375</v>
      </c>
      <c r="R290" s="2177">
        <v>2021</v>
      </c>
      <c r="S290" s="2181" t="s">
        <v>17149</v>
      </c>
      <c r="T290" s="2181">
        <v>1550</v>
      </c>
      <c r="U290" s="2188"/>
      <c r="V290" s="2188"/>
      <c r="W290" s="2193">
        <v>1300</v>
      </c>
      <c r="X290" s="2189"/>
    </row>
    <row r="291" spans="1:24" s="1375" customFormat="1" ht="26.25" customHeight="1">
      <c r="A291" s="2143"/>
      <c r="B291" s="3087"/>
      <c r="C291" s="3087"/>
      <c r="D291" s="2181"/>
      <c r="E291" s="2181" t="s">
        <v>17284</v>
      </c>
      <c r="F291" s="2181" t="s">
        <v>4036</v>
      </c>
      <c r="G291" s="2181"/>
      <c r="H291" s="2181"/>
      <c r="I291" s="2181"/>
      <c r="J291" s="2182"/>
      <c r="K291" s="2176"/>
      <c r="L291" s="2176"/>
      <c r="M291" s="2176"/>
      <c r="N291" s="2176" t="s">
        <v>18119</v>
      </c>
      <c r="O291" s="2176" t="s">
        <v>191</v>
      </c>
      <c r="P291" s="2176">
        <v>10.481999999999999</v>
      </c>
      <c r="Q291" s="2181" t="s">
        <v>375</v>
      </c>
      <c r="R291" s="2177">
        <v>2021</v>
      </c>
      <c r="S291" s="2181" t="s">
        <v>18451</v>
      </c>
      <c r="T291" s="2181">
        <v>1550</v>
      </c>
      <c r="U291" s="2188"/>
      <c r="V291" s="2188"/>
      <c r="W291" s="2193">
        <v>1300</v>
      </c>
      <c r="X291" s="2189"/>
    </row>
    <row r="292" spans="1:24" s="1375" customFormat="1" ht="26.25" customHeight="1">
      <c r="A292" s="2143"/>
      <c r="B292" s="3087"/>
      <c r="C292" s="3087"/>
      <c r="D292" s="2181"/>
      <c r="E292" s="2181"/>
      <c r="F292" s="2181"/>
      <c r="G292" s="2181"/>
      <c r="H292" s="2181"/>
      <c r="I292" s="2181"/>
      <c r="J292" s="2182"/>
      <c r="K292" s="2176"/>
      <c r="L292" s="2176"/>
      <c r="M292" s="2176"/>
      <c r="N292" s="2176" t="s">
        <v>18120</v>
      </c>
      <c r="O292" s="2176" t="s">
        <v>191</v>
      </c>
      <c r="P292" s="2176">
        <v>10.481999999999999</v>
      </c>
      <c r="Q292" s="2181" t="s">
        <v>375</v>
      </c>
      <c r="R292" s="2177">
        <v>2021</v>
      </c>
      <c r="S292" s="2181" t="s">
        <v>17151</v>
      </c>
      <c r="T292" s="2181">
        <v>1550</v>
      </c>
      <c r="U292" s="2188"/>
      <c r="V292" s="2188"/>
      <c r="W292" s="2193">
        <v>1300</v>
      </c>
      <c r="X292" s="2189"/>
    </row>
    <row r="293" spans="1:24" s="1375" customFormat="1" ht="26.25" customHeight="1">
      <c r="A293" s="2143"/>
      <c r="B293" s="3029"/>
      <c r="C293" s="3029"/>
      <c r="D293" s="2181"/>
      <c r="E293" s="2181"/>
      <c r="F293" s="2181"/>
      <c r="G293" s="2181"/>
      <c r="H293" s="2181"/>
      <c r="I293" s="2181"/>
      <c r="J293" s="2182"/>
      <c r="K293" s="2176"/>
      <c r="L293" s="2176"/>
      <c r="M293" s="2176" t="s">
        <v>17507</v>
      </c>
      <c r="N293" s="2176" t="s">
        <v>18121</v>
      </c>
      <c r="O293" s="2176" t="s">
        <v>191</v>
      </c>
      <c r="P293" s="2176">
        <v>15.635</v>
      </c>
      <c r="Q293" s="2181" t="s">
        <v>361</v>
      </c>
      <c r="R293" s="2177">
        <v>2022</v>
      </c>
      <c r="S293" s="2181" t="s">
        <v>17150</v>
      </c>
      <c r="T293" s="2181">
        <v>1750</v>
      </c>
      <c r="U293" s="2188"/>
      <c r="V293" s="2188"/>
      <c r="W293" s="2193">
        <v>1300</v>
      </c>
      <c r="X293" s="2189"/>
    </row>
    <row r="294" spans="1:24" s="1375" customFormat="1" ht="26.25" customHeight="1">
      <c r="A294" s="2143"/>
      <c r="B294" s="3093" t="s">
        <v>17156</v>
      </c>
      <c r="C294" s="3093" t="s">
        <v>17090</v>
      </c>
      <c r="D294" s="2183" t="s">
        <v>18268</v>
      </c>
      <c r="E294" s="2183" t="s">
        <v>10098</v>
      </c>
      <c r="F294" s="2183" t="s">
        <v>4036</v>
      </c>
      <c r="G294" s="2183"/>
      <c r="H294" s="2183"/>
      <c r="I294" s="2183"/>
      <c r="J294" s="2184"/>
      <c r="K294" s="2185"/>
      <c r="L294" s="2294" t="s">
        <v>18869</v>
      </c>
      <c r="M294" s="2185" t="s">
        <v>17395</v>
      </c>
      <c r="N294" s="2185" t="s">
        <v>18112</v>
      </c>
      <c r="O294" s="2185" t="s">
        <v>191</v>
      </c>
      <c r="P294" s="2185">
        <v>17.856999999999999</v>
      </c>
      <c r="Q294" s="2183" t="s">
        <v>17086</v>
      </c>
      <c r="R294" s="2186">
        <v>2016</v>
      </c>
      <c r="S294" s="2183" t="s">
        <v>17153</v>
      </c>
      <c r="T294" s="2183">
        <v>2720</v>
      </c>
      <c r="U294" s="2187"/>
      <c r="V294" s="2187"/>
      <c r="W294" s="2193">
        <v>1300</v>
      </c>
      <c r="X294" s="2194">
        <v>1933</v>
      </c>
    </row>
    <row r="295" spans="1:24" s="1375" customFormat="1" ht="26.25" customHeight="1">
      <c r="A295" s="2143"/>
      <c r="B295" s="3094"/>
      <c r="C295" s="3094"/>
      <c r="D295" s="2183"/>
      <c r="E295" s="2183" t="s">
        <v>17181</v>
      </c>
      <c r="F295" s="2183" t="s">
        <v>4036</v>
      </c>
      <c r="G295" s="2183"/>
      <c r="H295" s="2183"/>
      <c r="I295" s="2183"/>
      <c r="J295" s="2184"/>
      <c r="K295" s="2185"/>
      <c r="L295" s="2185" t="s">
        <v>18884</v>
      </c>
      <c r="M295" s="2185" t="s">
        <v>18440</v>
      </c>
      <c r="N295" s="2185" t="s">
        <v>18113</v>
      </c>
      <c r="O295" s="2185" t="s">
        <v>191</v>
      </c>
      <c r="P295" s="2185">
        <v>14.795999999999999</v>
      </c>
      <c r="Q295" s="2183" t="s">
        <v>18439</v>
      </c>
      <c r="R295" s="2186">
        <v>2016</v>
      </c>
      <c r="S295" s="2183" t="s">
        <v>17068</v>
      </c>
      <c r="T295" s="2183">
        <v>1800</v>
      </c>
      <c r="U295" s="2187"/>
      <c r="V295" s="2187"/>
      <c r="W295" s="2193">
        <v>1300</v>
      </c>
      <c r="X295" s="2194">
        <v>1933</v>
      </c>
    </row>
    <row r="296" spans="1:24" s="1375" customFormat="1" ht="26.25" customHeight="1">
      <c r="A296" s="2143"/>
      <c r="B296" s="3094"/>
      <c r="C296" s="3094"/>
      <c r="D296" s="2183"/>
      <c r="E296" s="2183" t="s">
        <v>17283</v>
      </c>
      <c r="F296" s="2183" t="s">
        <v>4036</v>
      </c>
      <c r="G296" s="2183"/>
      <c r="H296" s="2183"/>
      <c r="I296" s="2183"/>
      <c r="J296" s="2184"/>
      <c r="K296" s="2185"/>
      <c r="L296" s="2185"/>
      <c r="M296" s="2185" t="s">
        <v>18871</v>
      </c>
      <c r="N296" s="2185" t="s">
        <v>18114</v>
      </c>
      <c r="O296" s="2185" t="s">
        <v>18117</v>
      </c>
      <c r="P296" s="2185">
        <v>14.538</v>
      </c>
      <c r="Q296" s="2185" t="s">
        <v>17087</v>
      </c>
      <c r="R296" s="2186">
        <v>2018</v>
      </c>
      <c r="S296" s="2183" t="s">
        <v>17069</v>
      </c>
      <c r="T296" s="2183">
        <v>2200</v>
      </c>
      <c r="U296" s="2187"/>
      <c r="V296" s="2187"/>
      <c r="W296" s="2193">
        <v>1300</v>
      </c>
      <c r="X296" s="2194">
        <v>1933</v>
      </c>
    </row>
    <row r="297" spans="1:24" s="1375" customFormat="1" ht="26.25" customHeight="1">
      <c r="A297" s="2143"/>
      <c r="B297" s="3094"/>
      <c r="C297" s="3094"/>
      <c r="D297" s="2183"/>
      <c r="E297" s="2183" t="s">
        <v>17284</v>
      </c>
      <c r="F297" s="2183" t="s">
        <v>4036</v>
      </c>
      <c r="G297" s="2183"/>
      <c r="H297" s="2183"/>
      <c r="I297" s="2183"/>
      <c r="J297" s="2184"/>
      <c r="K297" s="2185"/>
      <c r="L297" s="2185"/>
      <c r="M297" s="2185"/>
      <c r="N297" s="2185" t="s">
        <v>18119</v>
      </c>
      <c r="O297" s="2185" t="s">
        <v>18117</v>
      </c>
      <c r="P297" s="2185">
        <v>13.637</v>
      </c>
      <c r="Q297" s="2183" t="s">
        <v>3809</v>
      </c>
      <c r="R297" s="2186">
        <v>2016</v>
      </c>
      <c r="S297" s="2183" t="s">
        <v>17070</v>
      </c>
      <c r="T297" s="2183">
        <v>2055</v>
      </c>
      <c r="U297" s="2187"/>
      <c r="V297" s="2187"/>
      <c r="W297" s="2193">
        <v>1300</v>
      </c>
      <c r="X297" s="2194">
        <v>1633</v>
      </c>
    </row>
    <row r="298" spans="1:24" s="1375" customFormat="1" ht="26.25" customHeight="1">
      <c r="A298" s="2143"/>
      <c r="B298" s="3094"/>
      <c r="C298" s="3094"/>
      <c r="D298" s="2183"/>
      <c r="E298" s="2183"/>
      <c r="F298" s="2183"/>
      <c r="G298" s="2183"/>
      <c r="H298" s="2183"/>
      <c r="I298" s="2183"/>
      <c r="J298" s="2184"/>
      <c r="K298" s="2185"/>
      <c r="L298" s="2185"/>
      <c r="M298" s="2185"/>
      <c r="N298" s="2185" t="s">
        <v>18438</v>
      </c>
      <c r="O298" s="2185" t="s">
        <v>18117</v>
      </c>
      <c r="P298" s="2185">
        <v>15.625</v>
      </c>
      <c r="Q298" s="2185" t="s">
        <v>7570</v>
      </c>
      <c r="R298" s="2186">
        <v>2016</v>
      </c>
      <c r="S298" s="2183" t="s">
        <v>17071</v>
      </c>
      <c r="T298" s="2183">
        <v>2420</v>
      </c>
      <c r="U298" s="2187"/>
      <c r="V298" s="2187"/>
      <c r="W298" s="2193">
        <v>1300</v>
      </c>
      <c r="X298" s="2194">
        <v>1933</v>
      </c>
    </row>
    <row r="299" spans="1:24" s="1375" customFormat="1" ht="26.25" customHeight="1">
      <c r="A299" s="2143"/>
      <c r="B299" s="3094"/>
      <c r="C299" s="3094"/>
      <c r="D299" s="2183"/>
      <c r="E299" s="2183"/>
      <c r="F299" s="2183"/>
      <c r="G299" s="2183"/>
      <c r="H299" s="2183"/>
      <c r="I299" s="2183"/>
      <c r="J299" s="2184"/>
      <c r="K299" s="2185"/>
      <c r="L299" s="2185"/>
      <c r="M299" s="2185"/>
      <c r="N299" s="2185" t="s">
        <v>18121</v>
      </c>
      <c r="O299" s="2185" t="s">
        <v>18117</v>
      </c>
      <c r="P299" s="2185">
        <v>14.446</v>
      </c>
      <c r="Q299" s="2183" t="s">
        <v>363</v>
      </c>
      <c r="R299" s="2186">
        <v>2016</v>
      </c>
      <c r="S299" s="2183" t="s">
        <v>17072</v>
      </c>
      <c r="T299" s="2183">
        <v>1790</v>
      </c>
      <c r="U299" s="2187"/>
      <c r="V299" s="2187"/>
      <c r="W299" s="2193">
        <v>1300</v>
      </c>
      <c r="X299" s="2194">
        <v>1933</v>
      </c>
    </row>
    <row r="300" spans="1:24" s="1375" customFormat="1" ht="26.25" customHeight="1">
      <c r="A300" s="2143"/>
      <c r="B300" s="3094"/>
      <c r="C300" s="3094"/>
      <c r="D300" s="2183"/>
      <c r="E300" s="2183"/>
      <c r="F300" s="2183"/>
      <c r="G300" s="2183"/>
      <c r="H300" s="2183"/>
      <c r="I300" s="2183"/>
      <c r="J300" s="2184"/>
      <c r="K300" s="2185"/>
      <c r="L300" s="2185"/>
      <c r="M300" s="2185"/>
      <c r="N300" s="2185"/>
      <c r="O300" s="2185"/>
      <c r="P300" s="2185">
        <v>15.635</v>
      </c>
      <c r="Q300" s="2183" t="s">
        <v>361</v>
      </c>
      <c r="R300" s="2186">
        <v>2016</v>
      </c>
      <c r="S300" s="2183" t="s">
        <v>17073</v>
      </c>
      <c r="T300" s="2183">
        <v>2180</v>
      </c>
      <c r="U300" s="2187"/>
      <c r="V300" s="2187"/>
      <c r="W300" s="2193">
        <v>1300</v>
      </c>
      <c r="X300" s="2194">
        <v>1933</v>
      </c>
    </row>
    <row r="301" spans="1:24" s="1375" customFormat="1" ht="26.25" customHeight="1">
      <c r="A301" s="2143"/>
      <c r="B301" s="3094"/>
      <c r="C301" s="3094"/>
      <c r="D301" s="2183"/>
      <c r="E301" s="2183"/>
      <c r="F301" s="2183"/>
      <c r="G301" s="2183"/>
      <c r="H301" s="2183"/>
      <c r="I301" s="2183"/>
      <c r="J301" s="2184"/>
      <c r="K301" s="2185"/>
      <c r="L301" s="2185"/>
      <c r="M301" s="2185"/>
      <c r="N301" s="2185"/>
      <c r="O301" s="2185"/>
      <c r="P301" s="2185">
        <v>17.856999999999999</v>
      </c>
      <c r="Q301" s="2183" t="s">
        <v>17086</v>
      </c>
      <c r="R301" s="2186">
        <v>2016</v>
      </c>
      <c r="S301" s="2183" t="s">
        <v>17074</v>
      </c>
      <c r="T301" s="2183">
        <v>2720</v>
      </c>
      <c r="U301" s="2187"/>
      <c r="V301" s="2187"/>
      <c r="W301" s="2193">
        <v>1300</v>
      </c>
      <c r="X301" s="2194">
        <v>1933</v>
      </c>
    </row>
    <row r="302" spans="1:24" s="1375" customFormat="1" ht="26.25" customHeight="1">
      <c r="A302" s="2143"/>
      <c r="B302" s="3094"/>
      <c r="C302" s="3094"/>
      <c r="D302" s="2183"/>
      <c r="E302" s="2183"/>
      <c r="F302" s="2183"/>
      <c r="G302" s="2183"/>
      <c r="H302" s="2183"/>
      <c r="I302" s="2183"/>
      <c r="J302" s="2184"/>
      <c r="K302" s="2185"/>
      <c r="L302" s="2185"/>
      <c r="M302" s="2185" t="s">
        <v>17551</v>
      </c>
      <c r="N302" s="2185"/>
      <c r="O302" s="2185"/>
      <c r="P302" s="2185">
        <v>17.856999999999999</v>
      </c>
      <c r="Q302" s="2183" t="s">
        <v>17086</v>
      </c>
      <c r="R302" s="2186">
        <v>2016</v>
      </c>
      <c r="S302" s="2183" t="s">
        <v>17075</v>
      </c>
      <c r="T302" s="2183">
        <v>2930</v>
      </c>
      <c r="U302" s="2187"/>
      <c r="V302" s="2187"/>
      <c r="W302" s="2193">
        <v>1300</v>
      </c>
      <c r="X302" s="2194">
        <v>1933</v>
      </c>
    </row>
    <row r="303" spans="1:24" s="1375" customFormat="1" ht="26.25" customHeight="1">
      <c r="A303" s="2143"/>
      <c r="B303" s="3094"/>
      <c r="C303" s="3094"/>
      <c r="D303" s="2183"/>
      <c r="E303" s="2183"/>
      <c r="F303" s="2183"/>
      <c r="G303" s="2183"/>
      <c r="H303" s="2183"/>
      <c r="I303" s="2183"/>
      <c r="J303" s="2184"/>
      <c r="K303" s="2185"/>
      <c r="L303" s="2185"/>
      <c r="M303" s="2185" t="s">
        <v>18441</v>
      </c>
      <c r="N303" s="2185"/>
      <c r="O303" s="2185"/>
      <c r="P303" s="2185">
        <v>13.326000000000001</v>
      </c>
      <c r="Q303" s="2183" t="s">
        <v>17088</v>
      </c>
      <c r="R303" s="2186">
        <v>2017</v>
      </c>
      <c r="S303" s="2183" t="s">
        <v>17076</v>
      </c>
      <c r="T303" s="2183">
        <v>2245</v>
      </c>
      <c r="U303" s="2187"/>
      <c r="V303" s="2187"/>
      <c r="W303" s="2193">
        <v>1300</v>
      </c>
      <c r="X303" s="2194">
        <v>1633</v>
      </c>
    </row>
    <row r="304" spans="1:24" s="1375" customFormat="1" ht="26.25" customHeight="1">
      <c r="A304" s="2143"/>
      <c r="B304" s="3094"/>
      <c r="C304" s="3094"/>
      <c r="D304" s="2183"/>
      <c r="E304" s="2183"/>
      <c r="F304" s="2183"/>
      <c r="G304" s="2183"/>
      <c r="H304" s="2183"/>
      <c r="I304" s="2183"/>
      <c r="J304" s="2184"/>
      <c r="K304" s="2185"/>
      <c r="L304" s="2185"/>
      <c r="M304" s="2185" t="s">
        <v>18871</v>
      </c>
      <c r="N304" s="2185"/>
      <c r="O304" s="2185"/>
      <c r="P304" s="2185">
        <v>15.581</v>
      </c>
      <c r="Q304" s="2183" t="s">
        <v>17089</v>
      </c>
      <c r="R304" s="2186">
        <v>2018</v>
      </c>
      <c r="S304" s="2183" t="s">
        <v>17077</v>
      </c>
      <c r="T304" s="2183">
        <v>2185</v>
      </c>
      <c r="U304" s="2187"/>
      <c r="V304" s="2187"/>
      <c r="W304" s="2193">
        <v>1300</v>
      </c>
      <c r="X304" s="2194">
        <v>1933</v>
      </c>
    </row>
    <row r="305" spans="1:24" s="1375" customFormat="1" ht="26.25" customHeight="1">
      <c r="A305" s="2143"/>
      <c r="B305" s="3094"/>
      <c r="C305" s="3094"/>
      <c r="D305" s="2183"/>
      <c r="E305" s="2183"/>
      <c r="F305" s="2183"/>
      <c r="G305" s="2183"/>
      <c r="H305" s="2183"/>
      <c r="I305" s="2183"/>
      <c r="J305" s="2184"/>
      <c r="K305" s="2185"/>
      <c r="L305" s="2185"/>
      <c r="M305" s="2185"/>
      <c r="N305" s="2185"/>
      <c r="O305" s="2185"/>
      <c r="P305" s="2185">
        <v>15.581</v>
      </c>
      <c r="Q305" s="2183" t="s">
        <v>17089</v>
      </c>
      <c r="R305" s="2186">
        <v>2018</v>
      </c>
      <c r="S305" s="2183" t="s">
        <v>17078</v>
      </c>
      <c r="T305" s="2183">
        <v>2400</v>
      </c>
      <c r="U305" s="2187"/>
      <c r="V305" s="2187"/>
      <c r="W305" s="2193">
        <v>1300</v>
      </c>
      <c r="X305" s="2194">
        <v>1933</v>
      </c>
    </row>
    <row r="306" spans="1:24" s="1375" customFormat="1" ht="26.25" customHeight="1">
      <c r="A306" s="2143"/>
      <c r="B306" s="3094"/>
      <c r="C306" s="3094"/>
      <c r="D306" s="2183"/>
      <c r="E306" s="2183"/>
      <c r="F306" s="2183"/>
      <c r="G306" s="2183"/>
      <c r="H306" s="2183"/>
      <c r="I306" s="2183"/>
      <c r="J306" s="2184"/>
      <c r="K306" s="2185"/>
      <c r="L306" s="2185"/>
      <c r="M306" s="2185"/>
      <c r="N306" s="2185"/>
      <c r="O306" s="2185"/>
      <c r="P306" s="2185">
        <v>15.581</v>
      </c>
      <c r="Q306" s="2183" t="s">
        <v>17089</v>
      </c>
      <c r="R306" s="2186">
        <v>2018</v>
      </c>
      <c r="S306" s="2183" t="s">
        <v>17079</v>
      </c>
      <c r="T306" s="2183">
        <v>2160</v>
      </c>
      <c r="U306" s="2187"/>
      <c r="V306" s="2187"/>
      <c r="W306" s="2193">
        <v>1300</v>
      </c>
      <c r="X306" s="2194">
        <v>1933</v>
      </c>
    </row>
    <row r="307" spans="1:24" s="1375" customFormat="1" ht="26.25" customHeight="1">
      <c r="A307" s="2143"/>
      <c r="B307" s="3094"/>
      <c r="C307" s="3094"/>
      <c r="D307" s="2183"/>
      <c r="E307" s="2183"/>
      <c r="F307" s="2183"/>
      <c r="G307" s="2183"/>
      <c r="H307" s="2183"/>
      <c r="I307" s="2183"/>
      <c r="J307" s="2184"/>
      <c r="K307" s="2185"/>
      <c r="L307" s="2185"/>
      <c r="M307" s="2185"/>
      <c r="N307" s="2185"/>
      <c r="O307" s="2185"/>
      <c r="P307" s="2185">
        <v>12.134</v>
      </c>
      <c r="Q307" s="2183" t="s">
        <v>8448</v>
      </c>
      <c r="R307" s="2186">
        <v>2020</v>
      </c>
      <c r="S307" s="2183" t="s">
        <v>17080</v>
      </c>
      <c r="T307" s="2183">
        <v>1630</v>
      </c>
      <c r="U307" s="2187"/>
      <c r="V307" s="2187"/>
      <c r="W307" s="2193">
        <v>1300</v>
      </c>
      <c r="X307" s="2194">
        <v>1633</v>
      </c>
    </row>
    <row r="308" spans="1:24" s="1375" customFormat="1" ht="26.25" customHeight="1">
      <c r="A308" s="2143"/>
      <c r="B308" s="3094"/>
      <c r="C308" s="3094"/>
      <c r="D308" s="2183"/>
      <c r="E308" s="2183"/>
      <c r="F308" s="2183"/>
      <c r="G308" s="2183"/>
      <c r="H308" s="2183"/>
      <c r="I308" s="2183"/>
      <c r="J308" s="2184"/>
      <c r="K308" s="2185"/>
      <c r="L308" s="2185"/>
      <c r="M308" s="2185" t="s">
        <v>17566</v>
      </c>
      <c r="N308" s="2185"/>
      <c r="O308" s="2185"/>
      <c r="P308" s="2185">
        <v>17.856999999999999</v>
      </c>
      <c r="Q308" s="2183" t="s">
        <v>17086</v>
      </c>
      <c r="R308" s="2186">
        <v>2016</v>
      </c>
      <c r="S308" s="2183" t="s">
        <v>17568</v>
      </c>
      <c r="T308" s="2183">
        <v>2720</v>
      </c>
      <c r="U308" s="2187"/>
      <c r="V308" s="2187"/>
      <c r="W308" s="2193">
        <v>1300</v>
      </c>
      <c r="X308" s="2194">
        <v>1933</v>
      </c>
    </row>
    <row r="309" spans="1:24" s="1375" customFormat="1" ht="26.25" customHeight="1">
      <c r="A309" s="2143"/>
      <c r="B309" s="3094"/>
      <c r="C309" s="3094"/>
      <c r="D309" s="2183"/>
      <c r="E309" s="2183"/>
      <c r="F309" s="2183"/>
      <c r="G309" s="2183"/>
      <c r="H309" s="2183"/>
      <c r="I309" s="2183"/>
      <c r="J309" s="2184"/>
      <c r="K309" s="2185"/>
      <c r="L309" s="2185"/>
      <c r="M309" s="2185" t="s">
        <v>18442</v>
      </c>
      <c r="N309" s="2185"/>
      <c r="O309" s="2185"/>
      <c r="P309" s="2185">
        <v>13.032</v>
      </c>
      <c r="Q309" s="2183" t="s">
        <v>11178</v>
      </c>
      <c r="R309" s="2186">
        <v>2019</v>
      </c>
      <c r="S309" s="2183" t="s">
        <v>17154</v>
      </c>
      <c r="T309" s="2183">
        <v>2065</v>
      </c>
      <c r="U309" s="2187"/>
      <c r="V309" s="2187"/>
      <c r="W309" s="2193">
        <v>1300</v>
      </c>
      <c r="X309" s="2194">
        <v>1633</v>
      </c>
    </row>
    <row r="310" spans="1:24" s="1375" customFormat="1" ht="26.25" customHeight="1">
      <c r="A310" s="2143"/>
      <c r="B310" s="3094"/>
      <c r="C310" s="3094"/>
      <c r="D310" s="2183"/>
      <c r="E310" s="2183"/>
      <c r="F310" s="2183"/>
      <c r="G310" s="2183"/>
      <c r="H310" s="2183"/>
      <c r="I310" s="2183"/>
      <c r="J310" s="2184"/>
      <c r="K310" s="2185"/>
      <c r="L310" s="2185"/>
      <c r="M310" s="2185" t="s">
        <v>18871</v>
      </c>
      <c r="N310" s="2185"/>
      <c r="O310" s="2185"/>
      <c r="P310" s="2185">
        <v>12.239000000000001</v>
      </c>
      <c r="Q310" s="2183" t="s">
        <v>2017</v>
      </c>
      <c r="R310" s="2186">
        <v>2017</v>
      </c>
      <c r="S310" s="2183" t="s">
        <v>17155</v>
      </c>
      <c r="T310" s="2183">
        <v>2320</v>
      </c>
      <c r="U310" s="2187"/>
      <c r="V310" s="2187"/>
      <c r="W310" s="2193">
        <v>1300</v>
      </c>
      <c r="X310" s="2194">
        <v>1633</v>
      </c>
    </row>
    <row r="311" spans="1:24" s="1375" customFormat="1" ht="26.25" customHeight="1">
      <c r="A311" s="2143"/>
      <c r="B311" s="3094"/>
      <c r="C311" s="3094"/>
      <c r="D311" s="2183"/>
      <c r="E311" s="2183"/>
      <c r="F311" s="2183"/>
      <c r="G311" s="2183"/>
      <c r="H311" s="2183"/>
      <c r="I311" s="2183"/>
      <c r="J311" s="2184"/>
      <c r="K311" s="2185"/>
      <c r="L311" s="2185"/>
      <c r="M311" s="2185"/>
      <c r="N311" s="2185"/>
      <c r="O311" s="2185"/>
      <c r="P311" s="2185">
        <v>18.713999999999999</v>
      </c>
      <c r="Q311" s="2183" t="s">
        <v>2017</v>
      </c>
      <c r="R311" s="2186">
        <v>2016</v>
      </c>
      <c r="S311" s="2183" t="s">
        <v>17083</v>
      </c>
      <c r="T311" s="2183">
        <v>1890</v>
      </c>
      <c r="U311" s="2187"/>
      <c r="V311" s="2187"/>
      <c r="W311" s="2193">
        <v>1300</v>
      </c>
      <c r="X311" s="2194">
        <v>1933</v>
      </c>
    </row>
    <row r="312" spans="1:24" s="1375" customFormat="1" ht="26.25" customHeight="1">
      <c r="A312" s="2143"/>
      <c r="B312" s="3094"/>
      <c r="C312" s="3094"/>
      <c r="D312" s="2183"/>
      <c r="E312" s="2183"/>
      <c r="F312" s="2183"/>
      <c r="G312" s="2183"/>
      <c r="H312" s="2183"/>
      <c r="I312" s="2183"/>
      <c r="J312" s="2184"/>
      <c r="K312" s="2185"/>
      <c r="L312" s="2185"/>
      <c r="M312" s="2185"/>
      <c r="N312" s="2185"/>
      <c r="O312" s="2185"/>
      <c r="P312" s="2185">
        <v>18.713999999999999</v>
      </c>
      <c r="Q312" s="2183" t="s">
        <v>2017</v>
      </c>
      <c r="R312" s="2186">
        <v>2017</v>
      </c>
      <c r="S312" s="2183" t="s">
        <v>17081</v>
      </c>
      <c r="T312" s="2183">
        <v>1890</v>
      </c>
      <c r="U312" s="2187"/>
      <c r="V312" s="2187"/>
      <c r="W312" s="2193">
        <v>1300</v>
      </c>
      <c r="X312" s="2194">
        <v>1933</v>
      </c>
    </row>
    <row r="313" spans="1:24" s="1375" customFormat="1" ht="26.25" customHeight="1">
      <c r="A313" s="2143"/>
      <c r="B313" s="3094"/>
      <c r="C313" s="3094"/>
      <c r="D313" s="2183"/>
      <c r="E313" s="2183"/>
      <c r="F313" s="2183"/>
      <c r="G313" s="2183"/>
      <c r="H313" s="2183"/>
      <c r="I313" s="2183"/>
      <c r="J313" s="2184"/>
      <c r="K313" s="2185"/>
      <c r="L313" s="2185"/>
      <c r="M313" s="2185"/>
      <c r="N313" s="2185"/>
      <c r="O313" s="2185"/>
      <c r="P313" s="2185">
        <v>18.713999999999999</v>
      </c>
      <c r="Q313" s="2183" t="s">
        <v>2017</v>
      </c>
      <c r="R313" s="2186">
        <v>2016</v>
      </c>
      <c r="S313" s="2183" t="s">
        <v>17082</v>
      </c>
      <c r="T313" s="2183">
        <v>1895</v>
      </c>
      <c r="U313" s="2187"/>
      <c r="V313" s="2187"/>
      <c r="W313" s="2193">
        <v>1300</v>
      </c>
      <c r="X313" s="2194">
        <v>1933</v>
      </c>
    </row>
    <row r="314" spans="1:24" s="1375" customFormat="1" ht="26.25" customHeight="1">
      <c r="A314" s="2143"/>
      <c r="B314" s="3094"/>
      <c r="C314" s="3094"/>
      <c r="D314" s="2183"/>
      <c r="E314" s="2183"/>
      <c r="F314" s="2183"/>
      <c r="G314" s="2183"/>
      <c r="H314" s="2183"/>
      <c r="I314" s="2183"/>
      <c r="J314" s="2184"/>
      <c r="K314" s="2185"/>
      <c r="L314" s="2185"/>
      <c r="M314" s="2185"/>
      <c r="N314" s="2185"/>
      <c r="O314" s="2185"/>
      <c r="P314" s="2185">
        <v>18.713999999999999</v>
      </c>
      <c r="Q314" s="2183" t="s">
        <v>2017</v>
      </c>
      <c r="R314" s="2186">
        <v>2016</v>
      </c>
      <c r="S314" s="2183" t="s">
        <v>17084</v>
      </c>
      <c r="T314" s="2183">
        <v>1895</v>
      </c>
      <c r="U314" s="2187"/>
      <c r="V314" s="2187"/>
      <c r="W314" s="2193">
        <v>1300</v>
      </c>
      <c r="X314" s="2194">
        <v>1933</v>
      </c>
    </row>
    <row r="315" spans="1:24" s="1375" customFormat="1" ht="26.25" customHeight="1">
      <c r="A315" s="2143"/>
      <c r="B315" s="3094"/>
      <c r="C315" s="3094"/>
      <c r="D315" s="2183"/>
      <c r="E315" s="2183"/>
      <c r="F315" s="2183"/>
      <c r="G315" s="2183"/>
      <c r="H315" s="2183"/>
      <c r="I315" s="2183"/>
      <c r="J315" s="2184"/>
      <c r="K315" s="2185"/>
      <c r="L315" s="2185"/>
      <c r="M315" s="2185"/>
      <c r="N315" s="2185"/>
      <c r="O315" s="2185"/>
      <c r="P315" s="2185">
        <v>17.856999999999999</v>
      </c>
      <c r="Q315" s="2183" t="s">
        <v>17086</v>
      </c>
      <c r="R315" s="2186">
        <v>2016</v>
      </c>
      <c r="S315" s="2183" t="s">
        <v>17085</v>
      </c>
      <c r="T315" s="2183">
        <v>1985</v>
      </c>
      <c r="U315" s="2187"/>
      <c r="V315" s="2187"/>
      <c r="W315" s="2193">
        <v>1300</v>
      </c>
      <c r="X315" s="2194">
        <v>1933</v>
      </c>
    </row>
    <row r="316" spans="1:24" s="1375" customFormat="1" ht="26.25" customHeight="1">
      <c r="A316" s="2143"/>
      <c r="B316" s="3095"/>
      <c r="C316" s="3095"/>
      <c r="D316" s="2183"/>
      <c r="E316" s="2183"/>
      <c r="F316" s="2183"/>
      <c r="G316" s="2183"/>
      <c r="H316" s="2183"/>
      <c r="I316" s="2183"/>
      <c r="J316" s="2184"/>
      <c r="K316" s="2185"/>
      <c r="L316" s="2185"/>
      <c r="M316" s="2185"/>
      <c r="N316" s="2185"/>
      <c r="O316" s="2185"/>
      <c r="P316" s="2185">
        <v>12.239000000000001</v>
      </c>
      <c r="Q316" s="2183" t="s">
        <v>2017</v>
      </c>
      <c r="R316" s="2186">
        <v>2017</v>
      </c>
      <c r="S316" s="2183" t="s">
        <v>17386</v>
      </c>
      <c r="T316" s="2183">
        <v>2320</v>
      </c>
      <c r="U316" s="2187"/>
      <c r="V316" s="2187"/>
      <c r="W316" s="2193">
        <v>1300</v>
      </c>
      <c r="X316" s="2194">
        <v>1633</v>
      </c>
    </row>
    <row r="317" spans="1:24" s="1375" customFormat="1" ht="26.25" customHeight="1">
      <c r="A317" s="2143"/>
      <c r="B317" s="2197" t="s">
        <v>17093</v>
      </c>
      <c r="C317" s="2197" t="s">
        <v>17091</v>
      </c>
      <c r="D317" s="2198" t="s">
        <v>18268</v>
      </c>
      <c r="E317" s="2198" t="s">
        <v>10098</v>
      </c>
      <c r="F317" s="2198" t="s">
        <v>4036</v>
      </c>
      <c r="G317" s="2198" t="s">
        <v>17283</v>
      </c>
      <c r="H317" s="2198" t="s">
        <v>17334</v>
      </c>
      <c r="I317" s="2198"/>
      <c r="J317" s="2199"/>
      <c r="K317" s="2200"/>
      <c r="L317" s="2289" t="s">
        <v>18870</v>
      </c>
      <c r="M317" s="2200" t="s">
        <v>17333</v>
      </c>
      <c r="N317" s="2200" t="s">
        <v>18124</v>
      </c>
      <c r="O317" s="2200" t="s">
        <v>18435</v>
      </c>
      <c r="P317" s="2200">
        <v>13.032</v>
      </c>
      <c r="Q317" s="2198" t="s">
        <v>10635</v>
      </c>
      <c r="R317" s="2201">
        <f>IF(MID(RIGHT(S317,8),1,1)="M",2021,IF(MID(RIGHT(S317,8),1,1)="N",2022,IF(MID(RIGHT(S317,8),1,1)="P",2023,IF(MID(RIGHT(S317,8),1,1)="R",2024,IF(MID(RIGHT(S317,8),1,1)="S",1995,IF(MID(RIGHT(S317,8),1,1)="T",1996,IF(MID(RIGHT(S317,8),1,1)="V",1997,IF(MID(RIGHT(S317,8),1,1)="W",1998,IF(MID(RIGHT(S317,8),1,1)="X",1999,IF(MID(RIGHT(S317,8),1,1)="Y",2000,IF(MID(RIGHT(S317,8),1,1)="1",2001,IF(MID(RIGHT(S317,8),1,1)="2",2002,IF(MID(RIGHT(S317,8),1,1)="3",2003,IF(MID(RIGHT(S317,8),1,1)="4",2004,IF(MID(RIGHT(S317,8),1,1)="5",2005,IF(MID(RIGHT(S317,8),1,1)="6",2006,IF(MID(RIGHT(S317,8),1,1)="7",2007,IF(MID(RIGHT(S317,8),1,1)="8",2008,IF(MID(RIGHT(S317,8),1,1)="9",2009,IF(MID(RIGHT(S317,8),1,1)="A",2010,IF(MID(RIGHT(S317,8),1,1)="B",2011,IF(MID(RIGHT(S317,8),1,1)="C",2012,IF(MID(RIGHT(S317,8),1,1)="D",2013,IF(MID(RIGHT(S317,8),1,1)="E",2014,IF(MID(RIGHT(S317,8),1,1)="F",2015,IF(MID(RIGHT(S317,8),1,1)="G",2016,IF(MID(RIGHT(S317,8),1,1)="H",2017,IF(MID(RIGHT(S317,8),1,1)="J",2018,IF(MID(RIGHT(S317,8),1,1)="K",2019,IF(MID(RIGHT(S317,8),1,1)="L",2020,""))))))))))))))))))))))))))))))</f>
        <v>2014</v>
      </c>
      <c r="S317" s="2198" t="s">
        <v>18436</v>
      </c>
      <c r="T317" s="2198">
        <v>2000</v>
      </c>
      <c r="U317" s="2202"/>
      <c r="V317" s="2202"/>
      <c r="W317" s="2193">
        <v>1300</v>
      </c>
      <c r="X317" s="2194">
        <f>1633+20</f>
        <v>1653</v>
      </c>
    </row>
    <row r="318" spans="1:24" s="1375" customFormat="1" ht="26.25" customHeight="1">
      <c r="A318" s="2277"/>
      <c r="B318" s="2197"/>
      <c r="C318" s="2197"/>
      <c r="D318" s="2198"/>
      <c r="E318" s="2198" t="s">
        <v>18135</v>
      </c>
      <c r="F318" s="2198" t="s">
        <v>18117</v>
      </c>
      <c r="G318" s="2198" t="s">
        <v>18136</v>
      </c>
      <c r="H318" s="2198" t="s">
        <v>191</v>
      </c>
      <c r="I318" s="2198"/>
      <c r="J318" s="2199"/>
      <c r="K318" s="2200"/>
      <c r="L318" s="2200" t="s">
        <v>18884</v>
      </c>
      <c r="M318" s="2200" t="s">
        <v>18884</v>
      </c>
      <c r="N318" s="2200" t="s">
        <v>18115</v>
      </c>
      <c r="O318" s="2200" t="s">
        <v>18435</v>
      </c>
      <c r="P318" s="2200" t="s">
        <v>18385</v>
      </c>
      <c r="Q318" s="2198"/>
      <c r="R318" s="2201"/>
      <c r="S318" s="2198"/>
      <c r="T318" s="2198"/>
      <c r="U318" s="2198"/>
      <c r="V318" s="2198"/>
      <c r="W318" s="2198"/>
      <c r="X318" s="2203"/>
    </row>
    <row r="319" spans="1:24" s="1375" customFormat="1" ht="26.25" customHeight="1">
      <c r="A319" s="2277"/>
      <c r="B319" s="2197"/>
      <c r="C319" s="2197"/>
      <c r="D319" s="2198"/>
      <c r="E319" s="2198"/>
      <c r="F319" s="2198"/>
      <c r="G319" s="2198"/>
      <c r="H319" s="2198"/>
      <c r="I319" s="2198"/>
      <c r="J319" s="2199"/>
      <c r="K319" s="2278"/>
      <c r="L319" s="2200"/>
      <c r="M319" s="2200"/>
      <c r="N319" s="2200" t="s">
        <v>18437</v>
      </c>
      <c r="O319" s="2200" t="s">
        <v>18435</v>
      </c>
      <c r="P319" s="2200"/>
      <c r="Q319" s="2198"/>
      <c r="R319" s="2201"/>
      <c r="S319" s="2198"/>
      <c r="T319" s="2198"/>
      <c r="U319" s="2279"/>
      <c r="V319" s="2279"/>
      <c r="W319" s="2280"/>
      <c r="X319" s="2281"/>
    </row>
    <row r="320" spans="1:24" s="1375" customFormat="1" ht="26.25" customHeight="1" thickBot="1">
      <c r="A320" s="2024"/>
      <c r="B320" s="2170"/>
      <c r="C320" s="2170"/>
      <c r="D320" s="1963"/>
      <c r="E320" s="2206"/>
      <c r="F320" s="2206"/>
      <c r="G320" s="2206"/>
      <c r="H320" s="2206"/>
      <c r="I320" s="1963"/>
      <c r="J320" s="1964"/>
      <c r="K320" s="1965"/>
      <c r="L320" s="2149"/>
      <c r="M320" s="2148"/>
      <c r="N320" s="2150"/>
      <c r="O320" s="2150"/>
      <c r="P320" s="2205">
        <f>SUM(P261:P317)</f>
        <v>850.56099999999958</v>
      </c>
      <c r="Q320" s="2027"/>
      <c r="R320" s="2028"/>
      <c r="S320" s="2027"/>
      <c r="T320" s="2204">
        <f>SUM(T261:T317)</f>
        <v>123843</v>
      </c>
      <c r="U320" s="2164"/>
      <c r="V320" s="2165"/>
      <c r="W320" s="2212"/>
      <c r="X320" s="1972"/>
    </row>
    <row r="322" spans="1:24" ht="26.25" customHeight="1" thickBot="1"/>
    <row r="323" spans="1:24" ht="26.25" customHeight="1">
      <c r="A323" s="699" t="s">
        <v>188</v>
      </c>
      <c r="B323" s="700" t="s">
        <v>16694</v>
      </c>
      <c r="C323" s="700" t="s">
        <v>154</v>
      </c>
      <c r="D323" s="700" t="s">
        <v>190</v>
      </c>
      <c r="E323" s="700" t="s">
        <v>16863</v>
      </c>
      <c r="F323" s="700" t="s">
        <v>191</v>
      </c>
      <c r="G323" s="700" t="s">
        <v>191</v>
      </c>
      <c r="H323" s="1484"/>
      <c r="I323" s="700" t="s">
        <v>8125</v>
      </c>
      <c r="J323" s="715" t="s">
        <v>16695</v>
      </c>
      <c r="K323" s="1515" t="s">
        <v>16696</v>
      </c>
      <c r="L323" s="715" t="s">
        <v>17022</v>
      </c>
      <c r="M323" s="2883" t="s">
        <v>16958</v>
      </c>
      <c r="N323" s="701" t="s">
        <v>17364</v>
      </c>
      <c r="O323" s="701" t="s">
        <v>17365</v>
      </c>
      <c r="P323" s="702" t="s">
        <v>17526</v>
      </c>
      <c r="Q323" s="700" t="s">
        <v>2214</v>
      </c>
      <c r="R323" s="700">
        <f>IF(MID(RIGHT(S323,8),1,1)="M",2021,IF(MID(RIGHT(S323,8),1,1)="N",2022,IF(MID(RIGHT(S323,8),1,1)="P",2023,IF(MID(RIGHT(S323,8),1,1)="R",2024,IF(MID(RIGHT(S323,8),1,1)="S",1995,IF(MID(RIGHT(S323,8),1,1)="T",1996,IF(MID(RIGHT(S323,8),1,1)="V",1997,IF(MID(RIGHT(S323,8),1,1)="W",1998,IF(MID(RIGHT(S323,8),1,1)="X",1999,IF(MID(RIGHT(S323,8),1,1)="Y",2000,IF(MID(RIGHT(S323,8),1,1)="1",2001,IF(MID(RIGHT(S323,8),1,1)="2",2002,IF(MID(RIGHT(S323,8),1,1)="3",2003,IF(MID(RIGHT(S323,8),1,1)="4",2004,IF(MID(RIGHT(S323,8),1,1)="5",2005,IF(MID(RIGHT(S323,8),1,1)="6",2006,IF(MID(RIGHT(S323,8),1,1)="7",2007,IF(MID(RIGHT(S323,8),1,1)="8",2008,IF(MID(RIGHT(S323,8),1,1)="9",2009,IF(MID(RIGHT(S323,8),1,1)="A",2010,IF(MID(RIGHT(S323,8),1,1)="B",2011,IF(MID(RIGHT(S323,8),1,1)="C",2012,IF(MID(RIGHT(S323,8),1,1)="D",2013,IF(MID(RIGHT(S323,8),1,1)="E",2014,IF(MID(RIGHT(S323,8),1,1)="F",2015,IF(MID(RIGHT(S323,8),1,1)="G",2016,IF(MID(RIGHT(S323,8),1,1)="H",2017,IF(MID(RIGHT(S323,8),1,1)="J",2018,IF(MID(RIGHT(S323,8),1,1)="K",2019,IF(MID(RIGHT(S323,8),1,1)="L",2020,""))))))))))))))))))))))))))))))</f>
        <v>2021</v>
      </c>
      <c r="S323" s="700" t="s">
        <v>16905</v>
      </c>
      <c r="T323" s="700">
        <v>2740</v>
      </c>
      <c r="U323" s="716">
        <v>45678</v>
      </c>
      <c r="V323" s="716">
        <v>45749</v>
      </c>
      <c r="W323" s="703">
        <v>4700</v>
      </c>
      <c r="X323" s="704">
        <f>W323+1100</f>
        <v>5800</v>
      </c>
    </row>
    <row r="324" spans="1:24" ht="26.25" customHeight="1">
      <c r="A324" s="705"/>
      <c r="B324" s="278"/>
      <c r="C324" s="320" t="s">
        <v>8623</v>
      </c>
      <c r="D324" s="278"/>
      <c r="E324" s="278"/>
      <c r="F324" s="278"/>
      <c r="G324" s="278"/>
      <c r="H324" s="278"/>
      <c r="I324" s="278" t="s">
        <v>2578</v>
      </c>
      <c r="J324" s="317" t="s">
        <v>16698</v>
      </c>
      <c r="K324" s="280" t="s">
        <v>195</v>
      </c>
      <c r="L324" s="425" t="s">
        <v>3603</v>
      </c>
      <c r="M324" s="2884"/>
      <c r="N324" s="73" t="s">
        <v>2435</v>
      </c>
      <c r="O324" s="278"/>
      <c r="P324" s="278"/>
      <c r="Q324" s="278" t="s">
        <v>3291</v>
      </c>
      <c r="R324" s="278">
        <f>IF(MID(RIGHT(S324,8),1,1)="M",2021,IF(MID(RIGHT(S324,8),1,1)="N",2022,IF(MID(RIGHT(S324,8),1,1)="P",2023,IF(MID(RIGHT(S324,8),1,1)="R",2024,IF(MID(RIGHT(S324,8),1,1)="S",1995,IF(MID(RIGHT(S324,8),1,1)="T",1996,IF(MID(RIGHT(S324,8),1,1)="V",1997,IF(MID(RIGHT(S324,8),1,1)="W",1998,IF(MID(RIGHT(S324,8),1,1)="X",1999,IF(MID(RIGHT(S324,8),1,1)="Y",2000,IF(MID(RIGHT(S324,8),1,1)="1",2001,IF(MID(RIGHT(S324,8),1,1)="2",2002,IF(MID(RIGHT(S324,8),1,1)="3",2003,IF(MID(RIGHT(S324,8),1,1)="4",2004,IF(MID(RIGHT(S324,8),1,1)="5",2005,IF(MID(RIGHT(S324,8),1,1)="6",2006,IF(MID(RIGHT(S324,8),1,1)="7",2007,IF(MID(RIGHT(S324,8),1,1)="8",2008,IF(MID(RIGHT(S324,8),1,1)="9",2009,IF(MID(RIGHT(S324,8),1,1)="A",2010,IF(MID(RIGHT(S324,8),1,1)="B",2011,IF(MID(RIGHT(S324,8),1,1)="C",2012,IF(MID(RIGHT(S324,8),1,1)="D",2013,IF(MID(RIGHT(S324,8),1,1)="E",2014,IF(MID(RIGHT(S324,8),1,1)="F",2015,IF(MID(RIGHT(S324,8),1,1)="G",2016,IF(MID(RIGHT(S324,8),1,1)="H",2017,IF(MID(RIGHT(S324,8),1,1)="J",2018,IF(MID(RIGHT(S324,8),1,1)="K",2019,IF(MID(RIGHT(S324,8),1,1)="L",2020,""))))))))))))))))))))))))))))))</f>
        <v>2022</v>
      </c>
      <c r="S324" s="278" t="s">
        <v>16906</v>
      </c>
      <c r="T324" s="278">
        <v>1815</v>
      </c>
      <c r="U324" s="420">
        <v>45681</v>
      </c>
      <c r="V324" s="719">
        <v>45750</v>
      </c>
      <c r="W324" s="283" t="s">
        <v>17524</v>
      </c>
      <c r="X324" s="706" t="s">
        <v>17525</v>
      </c>
    </row>
    <row r="325" spans="1:24" ht="26.25" customHeight="1">
      <c r="A325" s="705"/>
      <c r="B325" s="278"/>
      <c r="C325" s="278" t="s">
        <v>12776</v>
      </c>
      <c r="D325" s="278" t="s">
        <v>16703</v>
      </c>
      <c r="E325" s="278"/>
      <c r="F325" s="278"/>
      <c r="G325" s="278"/>
      <c r="H325" s="278"/>
      <c r="I325" s="720"/>
      <c r="J325" s="278"/>
      <c r="K325" s="278" t="s">
        <v>16714</v>
      </c>
      <c r="L325" s="278"/>
      <c r="M325" s="2884"/>
      <c r="N325" s="73" t="s">
        <v>3073</v>
      </c>
      <c r="O325" s="1371"/>
      <c r="P325" s="278"/>
      <c r="Q325" s="278" t="s">
        <v>4685</v>
      </c>
      <c r="R325" s="278">
        <f>IF(MID(RIGHT(S325,8),1,1)="M",2021,IF(MID(RIGHT(S325,8),1,1)="N",2022,IF(MID(RIGHT(S325,8),1,1)="P",2023,IF(MID(RIGHT(S325,8),1,1)="R",2024,IF(MID(RIGHT(S325,8),1,1)="S",1995,IF(MID(RIGHT(S325,8),1,1)="T",1996,IF(MID(RIGHT(S325,8),1,1)="V",1997,IF(MID(RIGHT(S325,8),1,1)="W",1998,IF(MID(RIGHT(S325,8),1,1)="X",1999,IF(MID(RIGHT(S325,8),1,1)="Y",2000,IF(MID(RIGHT(S325,8),1,1)="1",2001,IF(MID(RIGHT(S325,8),1,1)="2",2002,IF(MID(RIGHT(S325,8),1,1)="3",2003,IF(MID(RIGHT(S325,8),1,1)="4",2004,IF(MID(RIGHT(S325,8),1,1)="5",2005,IF(MID(RIGHT(S325,8),1,1)="6",2006,IF(MID(RIGHT(S325,8),1,1)="7",2007,IF(MID(RIGHT(S325,8),1,1)="8",2008,IF(MID(RIGHT(S325,8),1,1)="9",2009,IF(MID(RIGHT(S325,8),1,1)="A",2010,IF(MID(RIGHT(S325,8),1,1)="B",2011,IF(MID(RIGHT(S325,8),1,1)="C",2012,IF(MID(RIGHT(S325,8),1,1)="D",2013,IF(MID(RIGHT(S325,8),1,1)="E",2014,IF(MID(RIGHT(S325,8),1,1)="F",2015,IF(MID(RIGHT(S325,8),1,1)="G",2016,IF(MID(RIGHT(S325,8),1,1)="H",2017,IF(MID(RIGHT(S325,8),1,1)="J",2018,IF(MID(RIGHT(S325,8),1,1)="K",2019,IF(MID(RIGHT(S325,8),1,1)="L",2020,""))))))))))))))))))))))))))))))</f>
        <v>2021</v>
      </c>
      <c r="S325" s="278" t="s">
        <v>16907</v>
      </c>
      <c r="T325" s="278">
        <v>2060</v>
      </c>
      <c r="U325" s="420"/>
      <c r="V325" s="719">
        <v>45749</v>
      </c>
      <c r="W325" s="283"/>
      <c r="X325" s="706"/>
    </row>
    <row r="326" spans="1:24" ht="26.25" customHeight="1">
      <c r="A326" s="705"/>
      <c r="B326" s="278"/>
      <c r="C326" s="278" t="s">
        <v>12778</v>
      </c>
      <c r="D326" s="278" t="s">
        <v>191</v>
      </c>
      <c r="E326" s="278"/>
      <c r="F326" s="278"/>
      <c r="G326" s="278"/>
      <c r="H326" s="278"/>
      <c r="I326" s="720" t="s">
        <v>8207</v>
      </c>
      <c r="J326" s="278" t="s">
        <v>16701</v>
      </c>
      <c r="K326" s="278" t="s">
        <v>16702</v>
      </c>
      <c r="L326" s="278"/>
      <c r="M326" s="2885"/>
      <c r="N326" s="73" t="s">
        <v>7870</v>
      </c>
      <c r="O326" s="278"/>
      <c r="P326" s="280"/>
      <c r="Q326" s="278" t="s">
        <v>10795</v>
      </c>
      <c r="R326" s="278">
        <f>IF(MID(RIGHT(S326,8),1,1)="M",2021,IF(MID(RIGHT(S326,8),1,1)="N",2022,IF(MID(RIGHT(S326,8),1,1)="P",2023,IF(MID(RIGHT(S326,8),1,1)="R",2024,IF(MID(RIGHT(S326,8),1,1)="S",1995,IF(MID(RIGHT(S326,8),1,1)="T",1996,IF(MID(RIGHT(S326,8),1,1)="V",1997,IF(MID(RIGHT(S326,8),1,1)="W",1998,IF(MID(RIGHT(S326,8),1,1)="X",1999,IF(MID(RIGHT(S326,8),1,1)="Y",2000,IF(MID(RIGHT(S326,8),1,1)="1",2001,IF(MID(RIGHT(S326,8),1,1)="2",2002,IF(MID(RIGHT(S326,8),1,1)="3",2003,IF(MID(RIGHT(S326,8),1,1)="4",2004,IF(MID(RIGHT(S326,8),1,1)="5",2005,IF(MID(RIGHT(S326,8),1,1)="6",2006,IF(MID(RIGHT(S326,8),1,1)="7",2007,IF(MID(RIGHT(S326,8),1,1)="8",2008,IF(MID(RIGHT(S326,8),1,1)="9",2009,IF(MID(RIGHT(S326,8),1,1)="A",2010,IF(MID(RIGHT(S326,8),1,1)="B",2011,IF(MID(RIGHT(S326,8),1,1)="C",2012,IF(MID(RIGHT(S326,8),1,1)="D",2013,IF(MID(RIGHT(S326,8),1,1)="E",2014,IF(MID(RIGHT(S326,8),1,1)="F",2015,IF(MID(RIGHT(S326,8),1,1)="G",2016,IF(MID(RIGHT(S326,8),1,1)="H",2017,IF(MID(RIGHT(S326,8),1,1)="J",2018,IF(MID(RIGHT(S326,8),1,1)="K",2019,IF(MID(RIGHT(S326,8),1,1)="L",2020,""))))))))))))))))))))))))))))))</f>
        <v>2022</v>
      </c>
      <c r="S326" s="278" t="s">
        <v>16908</v>
      </c>
      <c r="T326" s="278">
        <v>1785</v>
      </c>
      <c r="U326" s="281"/>
      <c r="V326" s="281">
        <v>45756</v>
      </c>
      <c r="W326" s="283"/>
      <c r="X326" s="721"/>
    </row>
    <row r="327" spans="1:24" ht="26.25" customHeight="1">
      <c r="A327" s="705"/>
      <c r="B327" s="278"/>
      <c r="C327" s="278" t="s">
        <v>13047</v>
      </c>
      <c r="D327" s="278" t="s">
        <v>191</v>
      </c>
      <c r="E327" s="278"/>
      <c r="F327" s="278"/>
      <c r="G327" s="278"/>
      <c r="H327" s="278"/>
      <c r="I327" s="278"/>
      <c r="J327" s="278"/>
      <c r="K327" s="278"/>
      <c r="L327" s="278"/>
      <c r="M327" s="278"/>
      <c r="N327" s="278"/>
      <c r="O327" s="278"/>
      <c r="P327" s="278"/>
      <c r="Q327" s="278"/>
      <c r="R327" s="280"/>
      <c r="S327" s="284" t="s">
        <v>189</v>
      </c>
      <c r="T327" s="284">
        <v>3880</v>
      </c>
      <c r="U327" s="281"/>
      <c r="V327" s="282">
        <v>45763</v>
      </c>
      <c r="W327" s="283"/>
      <c r="X327" s="722"/>
    </row>
    <row r="328" spans="1:24" ht="26.25" customHeight="1">
      <c r="A328" s="705"/>
      <c r="B328" s="278"/>
      <c r="C328" s="278" t="s">
        <v>10002</v>
      </c>
      <c r="D328" s="278" t="s">
        <v>191</v>
      </c>
      <c r="E328" s="278"/>
      <c r="F328" s="278"/>
      <c r="G328" s="278"/>
      <c r="H328" s="278"/>
      <c r="I328" s="278"/>
      <c r="J328" s="278"/>
      <c r="K328" s="278"/>
      <c r="L328" s="278"/>
      <c r="M328" s="2559" t="s">
        <v>8286</v>
      </c>
      <c r="N328" s="2560"/>
      <c r="O328" s="2560"/>
      <c r="P328" s="2561"/>
      <c r="Q328" s="278"/>
      <c r="R328" s="278"/>
      <c r="S328" s="284" t="s">
        <v>2472</v>
      </c>
      <c r="T328" s="284">
        <f>SUM(T323:T327)</f>
        <v>12280</v>
      </c>
      <c r="U328" s="281"/>
      <c r="V328" s="281"/>
      <c r="W328" s="283"/>
      <c r="X328" s="722"/>
    </row>
    <row r="329" spans="1:24" ht="26.25" customHeight="1" thickBot="1">
      <c r="A329" s="707"/>
      <c r="B329" s="708"/>
      <c r="C329" s="708" t="s">
        <v>10003</v>
      </c>
      <c r="D329" s="708" t="s">
        <v>4036</v>
      </c>
      <c r="E329" s="708"/>
      <c r="F329" s="708"/>
      <c r="G329" s="708"/>
      <c r="H329" s="708"/>
      <c r="I329" s="708"/>
      <c r="J329" s="708"/>
      <c r="K329" s="611" t="s">
        <v>16700</v>
      </c>
      <c r="L329" s="709"/>
      <c r="M329" s="709"/>
      <c r="N329" s="708"/>
      <c r="O329" s="708"/>
      <c r="P329" s="710"/>
      <c r="Q329" s="711"/>
      <c r="R329" s="711"/>
      <c r="S329" s="711"/>
      <c r="T329" s="711"/>
      <c r="U329" s="712"/>
      <c r="V329" s="713"/>
      <c r="W329" s="723"/>
      <c r="X329" s="724"/>
    </row>
    <row r="330" spans="1:24" ht="26.25" customHeight="1">
      <c r="A330" s="699" t="s">
        <v>188</v>
      </c>
      <c r="B330" s="700" t="s">
        <v>16694</v>
      </c>
      <c r="C330" s="700" t="s">
        <v>154</v>
      </c>
      <c r="D330" s="700" t="s">
        <v>190</v>
      </c>
      <c r="E330" s="700" t="s">
        <v>16863</v>
      </c>
      <c r="F330" s="700" t="s">
        <v>191</v>
      </c>
      <c r="G330" s="700" t="s">
        <v>191</v>
      </c>
      <c r="H330" s="1484"/>
      <c r="I330" s="700" t="s">
        <v>8125</v>
      </c>
      <c r="J330" s="715" t="s">
        <v>16695</v>
      </c>
      <c r="K330" s="1515" t="s">
        <v>16696</v>
      </c>
      <c r="L330" s="715" t="s">
        <v>17023</v>
      </c>
      <c r="M330" s="2883" t="s">
        <v>16960</v>
      </c>
      <c r="N330" s="701" t="s">
        <v>17366</v>
      </c>
      <c r="O330" s="701" t="s">
        <v>17367</v>
      </c>
      <c r="P330" s="702" t="s">
        <v>17526</v>
      </c>
      <c r="Q330" s="700" t="s">
        <v>10795</v>
      </c>
      <c r="R330" s="700">
        <f>IF(MID(RIGHT(S330,8),1,1)="M",2021,IF(MID(RIGHT(S330,8),1,1)="N",2022,IF(MID(RIGHT(S330,8),1,1)="P",2023,IF(MID(RIGHT(S330,8),1,1)="R",2024,IF(MID(RIGHT(S330,8),1,1)="S",1995,IF(MID(RIGHT(S330,8),1,1)="T",1996,IF(MID(RIGHT(S330,8),1,1)="V",1997,IF(MID(RIGHT(S330,8),1,1)="W",1998,IF(MID(RIGHT(S330,8),1,1)="X",1999,IF(MID(RIGHT(S330,8),1,1)="Y",2000,IF(MID(RIGHT(S330,8),1,1)="1",2001,IF(MID(RIGHT(S330,8),1,1)="2",2002,IF(MID(RIGHT(S330,8),1,1)="3",2003,IF(MID(RIGHT(S330,8),1,1)="4",2004,IF(MID(RIGHT(S330,8),1,1)="5",2005,IF(MID(RIGHT(S330,8),1,1)="6",2006,IF(MID(RIGHT(S330,8),1,1)="7",2007,IF(MID(RIGHT(S330,8),1,1)="8",2008,IF(MID(RIGHT(S330,8),1,1)="9",2009,IF(MID(RIGHT(S330,8),1,1)="A",2010,IF(MID(RIGHT(S330,8),1,1)="B",2011,IF(MID(RIGHT(S330,8),1,1)="C",2012,IF(MID(RIGHT(S330,8),1,1)="D",2013,IF(MID(RIGHT(S330,8),1,1)="E",2014,IF(MID(RIGHT(S330,8),1,1)="F",2015,IF(MID(RIGHT(S330,8),1,1)="G",2016,IF(MID(RIGHT(S330,8),1,1)="H",2017,IF(MID(RIGHT(S330,8),1,1)="J",2018,IF(MID(RIGHT(S330,8),1,1)="K",2019,IF(MID(RIGHT(S330,8),1,1)="L",2020,""))))))))))))))))))))))))))))))</f>
        <v>2020</v>
      </c>
      <c r="S330" s="700" t="s">
        <v>16909</v>
      </c>
      <c r="T330" s="700">
        <v>1755</v>
      </c>
      <c r="U330" s="716">
        <v>45678</v>
      </c>
      <c r="V330" s="716">
        <v>45749</v>
      </c>
      <c r="W330" s="703">
        <v>4700</v>
      </c>
      <c r="X330" s="704">
        <f>W330+1100</f>
        <v>5800</v>
      </c>
    </row>
    <row r="331" spans="1:24" ht="26.25" customHeight="1">
      <c r="A331" s="705"/>
      <c r="B331" s="278"/>
      <c r="C331" s="320" t="s">
        <v>8623</v>
      </c>
      <c r="D331" s="278"/>
      <c r="E331" s="278"/>
      <c r="F331" s="278"/>
      <c r="G331" s="278"/>
      <c r="H331" s="278"/>
      <c r="I331" s="278" t="s">
        <v>2578</v>
      </c>
      <c r="J331" s="317" t="s">
        <v>16699</v>
      </c>
      <c r="K331" s="280" t="s">
        <v>195</v>
      </c>
      <c r="L331" s="425" t="s">
        <v>3603</v>
      </c>
      <c r="M331" s="2884"/>
      <c r="N331" s="73" t="s">
        <v>2435</v>
      </c>
      <c r="O331" s="278"/>
      <c r="P331" s="278"/>
      <c r="Q331" s="278" t="s">
        <v>3291</v>
      </c>
      <c r="R331" s="278">
        <f>IF(MID(RIGHT(S331,8),1,1)="M",2021,IF(MID(RIGHT(S331,8),1,1)="N",2022,IF(MID(RIGHT(S331,8),1,1)="P",2023,IF(MID(RIGHT(S331,8),1,1)="R",2024,IF(MID(RIGHT(S331,8),1,1)="S",1995,IF(MID(RIGHT(S331,8),1,1)="T",1996,IF(MID(RIGHT(S331,8),1,1)="V",1997,IF(MID(RIGHT(S331,8),1,1)="W",1998,IF(MID(RIGHT(S331,8),1,1)="X",1999,IF(MID(RIGHT(S331,8),1,1)="Y",2000,IF(MID(RIGHT(S331,8),1,1)="1",2001,IF(MID(RIGHT(S331,8),1,1)="2",2002,IF(MID(RIGHT(S331,8),1,1)="3",2003,IF(MID(RIGHT(S331,8),1,1)="4",2004,IF(MID(RIGHT(S331,8),1,1)="5",2005,IF(MID(RIGHT(S331,8),1,1)="6",2006,IF(MID(RIGHT(S331,8),1,1)="7",2007,IF(MID(RIGHT(S331,8),1,1)="8",2008,IF(MID(RIGHT(S331,8),1,1)="9",2009,IF(MID(RIGHT(S331,8),1,1)="A",2010,IF(MID(RIGHT(S331,8),1,1)="B",2011,IF(MID(RIGHT(S331,8),1,1)="C",2012,IF(MID(RIGHT(S331,8),1,1)="D",2013,IF(MID(RIGHT(S331,8),1,1)="E",2014,IF(MID(RIGHT(S331,8),1,1)="F",2015,IF(MID(RIGHT(S331,8),1,1)="G",2016,IF(MID(RIGHT(S331,8),1,1)="H",2017,IF(MID(RIGHT(S331,8),1,1)="J",2018,IF(MID(RIGHT(S331,8),1,1)="K",2019,IF(MID(RIGHT(S331,8),1,1)="L",2020,""))))))))))))))))))))))))))))))</f>
        <v>2021</v>
      </c>
      <c r="S331" s="278" t="s">
        <v>16910</v>
      </c>
      <c r="T331" s="278">
        <v>1815</v>
      </c>
      <c r="U331" s="420">
        <v>45681</v>
      </c>
      <c r="V331" s="719">
        <v>45750</v>
      </c>
      <c r="W331" s="283" t="s">
        <v>17524</v>
      </c>
      <c r="X331" s="706" t="s">
        <v>17525</v>
      </c>
    </row>
    <row r="332" spans="1:24" ht="26.25" customHeight="1">
      <c r="A332" s="705"/>
      <c r="B332" s="278"/>
      <c r="C332" s="278" t="s">
        <v>12776</v>
      </c>
      <c r="D332" s="278" t="s">
        <v>16703</v>
      </c>
      <c r="E332" s="278"/>
      <c r="F332" s="278"/>
      <c r="G332" s="278"/>
      <c r="H332" s="278"/>
      <c r="I332" s="720"/>
      <c r="J332" s="278"/>
      <c r="K332" s="278" t="s">
        <v>16714</v>
      </c>
      <c r="L332" s="278"/>
      <c r="M332" s="2884"/>
      <c r="N332" s="73" t="s">
        <v>3073</v>
      </c>
      <c r="O332" s="1371"/>
      <c r="P332" s="278"/>
      <c r="Q332" s="278" t="s">
        <v>2093</v>
      </c>
      <c r="R332" s="278">
        <f>IF(MID(RIGHT(S332,8),1,1)="M",2021,IF(MID(RIGHT(S332,8),1,1)="N",2022,IF(MID(RIGHT(S332,8),1,1)="P",2023,IF(MID(RIGHT(S332,8),1,1)="R",2024,IF(MID(RIGHT(S332,8),1,1)="S",1995,IF(MID(RIGHT(S332,8),1,1)="T",1996,IF(MID(RIGHT(S332,8),1,1)="V",1997,IF(MID(RIGHT(S332,8),1,1)="W",1998,IF(MID(RIGHT(S332,8),1,1)="X",1999,IF(MID(RIGHT(S332,8),1,1)="Y",2000,IF(MID(RIGHT(S332,8),1,1)="1",2001,IF(MID(RIGHT(S332,8),1,1)="2",2002,IF(MID(RIGHT(S332,8),1,1)="3",2003,IF(MID(RIGHT(S332,8),1,1)="4",2004,IF(MID(RIGHT(S332,8),1,1)="5",2005,IF(MID(RIGHT(S332,8),1,1)="6",2006,IF(MID(RIGHT(S332,8),1,1)="7",2007,IF(MID(RIGHT(S332,8),1,1)="8",2008,IF(MID(RIGHT(S332,8),1,1)="9",2009,IF(MID(RIGHT(S332,8),1,1)="A",2010,IF(MID(RIGHT(S332,8),1,1)="B",2011,IF(MID(RIGHT(S332,8),1,1)="C",2012,IF(MID(RIGHT(S332,8),1,1)="D",2013,IF(MID(RIGHT(S332,8),1,1)="E",2014,IF(MID(RIGHT(S332,8),1,1)="F",2015,IF(MID(RIGHT(S332,8),1,1)="G",2016,IF(MID(RIGHT(S332,8),1,1)="H",2017,IF(MID(RIGHT(S332,8),1,1)="J",2018,IF(MID(RIGHT(S332,8),1,1)="K",2019,IF(MID(RIGHT(S332,8),1,1)="L",2020,""))))))))))))))))))))))))))))))</f>
        <v>2020</v>
      </c>
      <c r="S332" s="278" t="s">
        <v>16911</v>
      </c>
      <c r="T332" s="278">
        <v>1815</v>
      </c>
      <c r="U332" s="420"/>
      <c r="V332" s="719">
        <v>45749</v>
      </c>
      <c r="W332" s="283"/>
      <c r="X332" s="706"/>
    </row>
    <row r="333" spans="1:24" ht="26.25" customHeight="1">
      <c r="A333" s="705"/>
      <c r="B333" s="278"/>
      <c r="C333" s="278" t="s">
        <v>12778</v>
      </c>
      <c r="D333" s="278" t="s">
        <v>191</v>
      </c>
      <c r="E333" s="278"/>
      <c r="F333" s="278"/>
      <c r="G333" s="278"/>
      <c r="H333" s="278"/>
      <c r="I333" s="720" t="s">
        <v>8207</v>
      </c>
      <c r="J333" s="278" t="s">
        <v>16701</v>
      </c>
      <c r="K333" s="278" t="s">
        <v>16702</v>
      </c>
      <c r="L333" s="278"/>
      <c r="M333" s="2885"/>
      <c r="N333" s="73" t="s">
        <v>7870</v>
      </c>
      <c r="O333" s="278"/>
      <c r="P333" s="280"/>
      <c r="Q333" s="278" t="s">
        <v>3291</v>
      </c>
      <c r="R333" s="278">
        <f>IF(MID(RIGHT(S333,8),1,1)="M",2021,IF(MID(RIGHT(S333,8),1,1)="N",2022,IF(MID(RIGHT(S333,8),1,1)="P",2023,IF(MID(RIGHT(S333,8),1,1)="R",2024,IF(MID(RIGHT(S333,8),1,1)="S",1995,IF(MID(RIGHT(S333,8),1,1)="T",1996,IF(MID(RIGHT(S333,8),1,1)="V",1997,IF(MID(RIGHT(S333,8),1,1)="W",1998,IF(MID(RIGHT(S333,8),1,1)="X",1999,IF(MID(RIGHT(S333,8),1,1)="Y",2000,IF(MID(RIGHT(S333,8),1,1)="1",2001,IF(MID(RIGHT(S333,8),1,1)="2",2002,IF(MID(RIGHT(S333,8),1,1)="3",2003,IF(MID(RIGHT(S333,8),1,1)="4",2004,IF(MID(RIGHT(S333,8),1,1)="5",2005,IF(MID(RIGHT(S333,8),1,1)="6",2006,IF(MID(RIGHT(S333,8),1,1)="7",2007,IF(MID(RIGHT(S333,8),1,1)="8",2008,IF(MID(RIGHT(S333,8),1,1)="9",2009,IF(MID(RIGHT(S333,8),1,1)="A",2010,IF(MID(RIGHT(S333,8),1,1)="B",2011,IF(MID(RIGHT(S333,8),1,1)="C",2012,IF(MID(RIGHT(S333,8),1,1)="D",2013,IF(MID(RIGHT(S333,8),1,1)="E",2014,IF(MID(RIGHT(S333,8),1,1)="F",2015,IF(MID(RIGHT(S333,8),1,1)="G",2016,IF(MID(RIGHT(S333,8),1,1)="H",2017,IF(MID(RIGHT(S333,8),1,1)="J",2018,IF(MID(RIGHT(S333,8),1,1)="K",2019,IF(MID(RIGHT(S333,8),1,1)="L",2020,""))))))))))))))))))))))))))))))</f>
        <v>2021</v>
      </c>
      <c r="S333" s="278" t="s">
        <v>16912</v>
      </c>
      <c r="T333" s="278">
        <v>1825</v>
      </c>
      <c r="U333" s="281"/>
      <c r="V333" s="281">
        <v>45756</v>
      </c>
      <c r="W333" s="283"/>
      <c r="X333" s="721"/>
    </row>
    <row r="334" spans="1:24" ht="26.25" customHeight="1">
      <c r="A334" s="705"/>
      <c r="B334" s="278"/>
      <c r="C334" s="278" t="s">
        <v>13047</v>
      </c>
      <c r="D334" s="278" t="s">
        <v>191</v>
      </c>
      <c r="E334" s="278"/>
      <c r="F334" s="278"/>
      <c r="G334" s="278"/>
      <c r="H334" s="278"/>
      <c r="I334" s="278"/>
      <c r="J334" s="278"/>
      <c r="K334" s="278"/>
      <c r="L334" s="278"/>
      <c r="M334" s="278"/>
      <c r="N334" s="278"/>
      <c r="O334" s="278"/>
      <c r="P334" s="278"/>
      <c r="Q334" s="278"/>
      <c r="R334" s="280"/>
      <c r="S334" s="284" t="s">
        <v>189</v>
      </c>
      <c r="T334" s="284">
        <v>3880</v>
      </c>
      <c r="U334" s="281"/>
      <c r="V334" s="282">
        <v>45763</v>
      </c>
      <c r="W334" s="283"/>
      <c r="X334" s="722"/>
    </row>
    <row r="335" spans="1:24" ht="26.25" customHeight="1">
      <c r="A335" s="705"/>
      <c r="B335" s="278"/>
      <c r="C335" s="278" t="s">
        <v>10002</v>
      </c>
      <c r="D335" s="278" t="s">
        <v>191</v>
      </c>
      <c r="E335" s="278"/>
      <c r="F335" s="278"/>
      <c r="G335" s="278"/>
      <c r="H335" s="278"/>
      <c r="I335" s="278"/>
      <c r="J335" s="278"/>
      <c r="K335" s="278"/>
      <c r="L335" s="278"/>
      <c r="M335" s="2559" t="s">
        <v>8286</v>
      </c>
      <c r="N335" s="2560"/>
      <c r="O335" s="2560"/>
      <c r="P335" s="2561"/>
      <c r="Q335" s="278"/>
      <c r="R335" s="278"/>
      <c r="S335" s="284" t="s">
        <v>2472</v>
      </c>
      <c r="T335" s="284">
        <f>SUM(T330:T334)</f>
        <v>11090</v>
      </c>
      <c r="U335" s="281"/>
      <c r="V335" s="281"/>
      <c r="W335" s="283"/>
      <c r="X335" s="722"/>
    </row>
    <row r="336" spans="1:24" ht="26.25" customHeight="1" thickBot="1">
      <c r="A336" s="707"/>
      <c r="B336" s="708"/>
      <c r="C336" s="708" t="s">
        <v>10003</v>
      </c>
      <c r="D336" s="708" t="s">
        <v>4036</v>
      </c>
      <c r="E336" s="708"/>
      <c r="F336" s="708"/>
      <c r="G336" s="708"/>
      <c r="H336" s="708"/>
      <c r="I336" s="708"/>
      <c r="J336" s="708"/>
      <c r="K336" s="611" t="s">
        <v>16700</v>
      </c>
      <c r="L336" s="709"/>
      <c r="M336" s="709"/>
      <c r="N336" s="708"/>
      <c r="O336" s="708"/>
      <c r="P336" s="710"/>
      <c r="Q336" s="711"/>
      <c r="R336" s="711"/>
      <c r="S336" s="711"/>
      <c r="T336" s="711"/>
      <c r="U336" s="712"/>
      <c r="V336" s="713"/>
      <c r="W336" s="723"/>
      <c r="X336" s="724"/>
    </row>
    <row r="337" spans="1:24" ht="26.25" customHeight="1">
      <c r="A337" s="699" t="s">
        <v>188</v>
      </c>
      <c r="B337" s="700" t="s">
        <v>10047</v>
      </c>
      <c r="C337" s="700" t="s">
        <v>154</v>
      </c>
      <c r="D337" s="700" t="s">
        <v>190</v>
      </c>
      <c r="E337" s="700" t="s">
        <v>16863</v>
      </c>
      <c r="F337" s="700" t="s">
        <v>191</v>
      </c>
      <c r="G337" s="700" t="s">
        <v>191</v>
      </c>
      <c r="H337" s="1484"/>
      <c r="I337" s="700" t="s">
        <v>8125</v>
      </c>
      <c r="J337" s="715" t="s">
        <v>16695</v>
      </c>
      <c r="K337" s="1515" t="s">
        <v>16696</v>
      </c>
      <c r="L337" s="715" t="s">
        <v>17024</v>
      </c>
      <c r="M337" s="2883" t="s">
        <v>16959</v>
      </c>
      <c r="N337" s="701" t="s">
        <v>17368</v>
      </c>
      <c r="O337" s="701" t="s">
        <v>17369</v>
      </c>
      <c r="P337" s="702" t="s">
        <v>17526</v>
      </c>
      <c r="Q337" s="700" t="s">
        <v>3291</v>
      </c>
      <c r="R337" s="700">
        <f>IF(MID(RIGHT(S337,8),1,1)="M",2021,IF(MID(RIGHT(S337,8),1,1)="N",2022,IF(MID(RIGHT(S337,8),1,1)="P",2023,IF(MID(RIGHT(S337,8),1,1)="R",2024,IF(MID(RIGHT(S337,8),1,1)="S",1995,IF(MID(RIGHT(S337,8),1,1)="T",1996,IF(MID(RIGHT(S337,8),1,1)="V",1997,IF(MID(RIGHT(S337,8),1,1)="W",1998,IF(MID(RIGHT(S337,8),1,1)="X",1999,IF(MID(RIGHT(S337,8),1,1)="Y",2000,IF(MID(RIGHT(S337,8),1,1)="1",2001,IF(MID(RIGHT(S337,8),1,1)="2",2002,IF(MID(RIGHT(S337,8),1,1)="3",2003,IF(MID(RIGHT(S337,8),1,1)="4",2004,IF(MID(RIGHT(S337,8),1,1)="5",2005,IF(MID(RIGHT(S337,8),1,1)="6",2006,IF(MID(RIGHT(S337,8),1,1)="7",2007,IF(MID(RIGHT(S337,8),1,1)="8",2008,IF(MID(RIGHT(S337,8),1,1)="9",2009,IF(MID(RIGHT(S337,8),1,1)="A",2010,IF(MID(RIGHT(S337,8),1,1)="B",2011,IF(MID(RIGHT(S337,8),1,1)="C",2012,IF(MID(RIGHT(S337,8),1,1)="D",2013,IF(MID(RIGHT(S337,8),1,1)="E",2014,IF(MID(RIGHT(S337,8),1,1)="F",2015,IF(MID(RIGHT(S337,8),1,1)="G",2016,IF(MID(RIGHT(S337,8),1,1)="H",2017,IF(MID(RIGHT(S337,8),1,1)="J",2018,IF(MID(RIGHT(S337,8),1,1)="K",2019,IF(MID(RIGHT(S337,8),1,1)="L",2020,""))))))))))))))))))))))))))))))</f>
        <v>2021</v>
      </c>
      <c r="S337" s="700" t="s">
        <v>16913</v>
      </c>
      <c r="T337" s="700">
        <v>1815</v>
      </c>
      <c r="U337" s="716">
        <v>45678</v>
      </c>
      <c r="V337" s="716">
        <v>45749</v>
      </c>
      <c r="W337" s="703">
        <v>4700</v>
      </c>
      <c r="X337" s="704">
        <f>W337+1100</f>
        <v>5800</v>
      </c>
    </row>
    <row r="338" spans="1:24" ht="26.25" customHeight="1">
      <c r="A338" s="705"/>
      <c r="B338" s="278"/>
      <c r="C338" s="320" t="s">
        <v>8623</v>
      </c>
      <c r="D338" s="278"/>
      <c r="E338" s="278"/>
      <c r="F338" s="278"/>
      <c r="G338" s="278"/>
      <c r="H338" s="278"/>
      <c r="I338" s="278" t="s">
        <v>2578</v>
      </c>
      <c r="J338" s="317" t="s">
        <v>16724</v>
      </c>
      <c r="K338" s="280" t="s">
        <v>195</v>
      </c>
      <c r="L338" s="425" t="s">
        <v>3603</v>
      </c>
      <c r="M338" s="2884"/>
      <c r="N338" s="73" t="s">
        <v>2435</v>
      </c>
      <c r="O338" s="278"/>
      <c r="P338" s="278"/>
      <c r="Q338" s="278" t="s">
        <v>2093</v>
      </c>
      <c r="R338" s="278">
        <f>IF(MID(RIGHT(S338,8),1,1)="M",2021,IF(MID(RIGHT(S338,8),1,1)="N",2022,IF(MID(RIGHT(S338,8),1,1)="P",2023,IF(MID(RIGHT(S338,8),1,1)="R",2024,IF(MID(RIGHT(S338,8),1,1)="S",1995,IF(MID(RIGHT(S338,8),1,1)="T",1996,IF(MID(RIGHT(S338,8),1,1)="V",1997,IF(MID(RIGHT(S338,8),1,1)="W",1998,IF(MID(RIGHT(S338,8),1,1)="X",1999,IF(MID(RIGHT(S338,8),1,1)="Y",2000,IF(MID(RIGHT(S338,8),1,1)="1",2001,IF(MID(RIGHT(S338,8),1,1)="2",2002,IF(MID(RIGHT(S338,8),1,1)="3",2003,IF(MID(RIGHT(S338,8),1,1)="4",2004,IF(MID(RIGHT(S338,8),1,1)="5",2005,IF(MID(RIGHT(S338,8),1,1)="6",2006,IF(MID(RIGHT(S338,8),1,1)="7",2007,IF(MID(RIGHT(S338,8),1,1)="8",2008,IF(MID(RIGHT(S338,8),1,1)="9",2009,IF(MID(RIGHT(S338,8),1,1)="A",2010,IF(MID(RIGHT(S338,8),1,1)="B",2011,IF(MID(RIGHT(S338,8),1,1)="C",2012,IF(MID(RIGHT(S338,8),1,1)="D",2013,IF(MID(RIGHT(S338,8),1,1)="E",2014,IF(MID(RIGHT(S338,8),1,1)="F",2015,IF(MID(RIGHT(S338,8),1,1)="G",2016,IF(MID(RIGHT(S338,8),1,1)="H",2017,IF(MID(RIGHT(S338,8),1,1)="J",2018,IF(MID(RIGHT(S338,8),1,1)="K",2019,IF(MID(RIGHT(S338,8),1,1)="L",2020,""))))))))))))))))))))))))))))))</f>
        <v>2021</v>
      </c>
      <c r="S338" s="278" t="s">
        <v>16914</v>
      </c>
      <c r="T338" s="278">
        <v>1820</v>
      </c>
      <c r="U338" s="420">
        <v>45681</v>
      </c>
      <c r="V338" s="719">
        <v>45750</v>
      </c>
      <c r="W338" s="283" t="s">
        <v>17524</v>
      </c>
      <c r="X338" s="706" t="s">
        <v>17525</v>
      </c>
    </row>
    <row r="339" spans="1:24" ht="26.25" customHeight="1">
      <c r="A339" s="705"/>
      <c r="B339" s="278"/>
      <c r="C339" s="278" t="s">
        <v>12776</v>
      </c>
      <c r="D339" s="278" t="s">
        <v>191</v>
      </c>
      <c r="E339" s="278"/>
      <c r="F339" s="278"/>
      <c r="G339" s="278"/>
      <c r="H339" s="278"/>
      <c r="I339" s="720"/>
      <c r="J339" s="278"/>
      <c r="K339" s="278" t="s">
        <v>16714</v>
      </c>
      <c r="L339" s="278"/>
      <c r="M339" s="2884"/>
      <c r="N339" s="73" t="s">
        <v>3073</v>
      </c>
      <c r="O339" s="1371"/>
      <c r="P339" s="278"/>
      <c r="Q339" s="278" t="s">
        <v>2093</v>
      </c>
      <c r="R339" s="278">
        <f>IF(MID(RIGHT(S339,8),1,1)="M",2021,IF(MID(RIGHT(S339,8),1,1)="N",2022,IF(MID(RIGHT(S339,8),1,1)="P",2023,IF(MID(RIGHT(S339,8),1,1)="R",2024,IF(MID(RIGHT(S339,8),1,1)="S",1995,IF(MID(RIGHT(S339,8),1,1)="T",1996,IF(MID(RIGHT(S339,8),1,1)="V",1997,IF(MID(RIGHT(S339,8),1,1)="W",1998,IF(MID(RIGHT(S339,8),1,1)="X",1999,IF(MID(RIGHT(S339,8),1,1)="Y",2000,IF(MID(RIGHT(S339,8),1,1)="1",2001,IF(MID(RIGHT(S339,8),1,1)="2",2002,IF(MID(RIGHT(S339,8),1,1)="3",2003,IF(MID(RIGHT(S339,8),1,1)="4",2004,IF(MID(RIGHT(S339,8),1,1)="5",2005,IF(MID(RIGHT(S339,8),1,1)="6",2006,IF(MID(RIGHT(S339,8),1,1)="7",2007,IF(MID(RIGHT(S339,8),1,1)="8",2008,IF(MID(RIGHT(S339,8),1,1)="9",2009,IF(MID(RIGHT(S339,8),1,1)="A",2010,IF(MID(RIGHT(S339,8),1,1)="B",2011,IF(MID(RIGHT(S339,8),1,1)="C",2012,IF(MID(RIGHT(S339,8),1,1)="D",2013,IF(MID(RIGHT(S339,8),1,1)="E",2014,IF(MID(RIGHT(S339,8),1,1)="F",2015,IF(MID(RIGHT(S339,8),1,1)="G",2016,IF(MID(RIGHT(S339,8),1,1)="H",2017,IF(MID(RIGHT(S339,8),1,1)="J",2018,IF(MID(RIGHT(S339,8),1,1)="K",2019,IF(MID(RIGHT(S339,8),1,1)="L",2020,""))))))))))))))))))))))))))))))</f>
        <v>2021</v>
      </c>
      <c r="S339" s="278" t="s">
        <v>16915</v>
      </c>
      <c r="T339" s="278">
        <v>1820</v>
      </c>
      <c r="U339" s="420"/>
      <c r="V339" s="719">
        <v>45749</v>
      </c>
      <c r="W339" s="283"/>
      <c r="X339" s="706"/>
    </row>
    <row r="340" spans="1:24" ht="26.25" customHeight="1">
      <c r="A340" s="705"/>
      <c r="B340" s="278"/>
      <c r="C340" s="278" t="s">
        <v>12778</v>
      </c>
      <c r="D340" s="278" t="s">
        <v>191</v>
      </c>
      <c r="E340" s="278"/>
      <c r="F340" s="278"/>
      <c r="G340" s="278"/>
      <c r="H340" s="278"/>
      <c r="I340" s="720" t="s">
        <v>8207</v>
      </c>
      <c r="J340" s="278" t="s">
        <v>16701</v>
      </c>
      <c r="K340" s="278" t="s">
        <v>1772</v>
      </c>
      <c r="L340" s="278"/>
      <c r="M340" s="2885"/>
      <c r="N340" s="73" t="s">
        <v>7870</v>
      </c>
      <c r="O340" s="278"/>
      <c r="P340" s="280"/>
      <c r="Q340" s="278" t="s">
        <v>19394</v>
      </c>
      <c r="R340" s="278">
        <f>IF(MID(RIGHT(S340,8),1,1)="M",2021,IF(MID(RIGHT(S340,8),1,1)="N",2022,IF(MID(RIGHT(S340,8),1,1)="P",2023,IF(MID(RIGHT(S340,8),1,1)="R",2024,IF(MID(RIGHT(S340,8),1,1)="S",1995,IF(MID(RIGHT(S340,8),1,1)="T",1996,IF(MID(RIGHT(S340,8),1,1)="V",1997,IF(MID(RIGHT(S340,8),1,1)="W",1998,IF(MID(RIGHT(S340,8),1,1)="X",1999,IF(MID(RIGHT(S340,8),1,1)="Y",2000,IF(MID(RIGHT(S340,8),1,1)="1",2001,IF(MID(RIGHT(S340,8),1,1)="2",2002,IF(MID(RIGHT(S340,8),1,1)="3",2003,IF(MID(RIGHT(S340,8),1,1)="4",2004,IF(MID(RIGHT(S340,8),1,1)="5",2005,IF(MID(RIGHT(S340,8),1,1)="6",2006,IF(MID(RIGHT(S340,8),1,1)="7",2007,IF(MID(RIGHT(S340,8),1,1)="8",2008,IF(MID(RIGHT(S340,8),1,1)="9",2009,IF(MID(RIGHT(S340,8),1,1)="A",2010,IF(MID(RIGHT(S340,8),1,1)="B",2011,IF(MID(RIGHT(S340,8),1,1)="C",2012,IF(MID(RIGHT(S340,8),1,1)="D",2013,IF(MID(RIGHT(S340,8),1,1)="E",2014,IF(MID(RIGHT(S340,8),1,1)="F",2015,IF(MID(RIGHT(S340,8),1,1)="G",2016,IF(MID(RIGHT(S340,8),1,1)="H",2017,IF(MID(RIGHT(S340,8),1,1)="J",2018,IF(MID(RIGHT(S340,8),1,1)="K",2019,IF(MID(RIGHT(S340,8),1,1)="L",2020,""))))))))))))))))))))))))))))))</f>
        <v>2022</v>
      </c>
      <c r="S340" s="278" t="s">
        <v>16916</v>
      </c>
      <c r="T340" s="278">
        <v>2125</v>
      </c>
      <c r="U340" s="281"/>
      <c r="V340" s="281">
        <v>45756</v>
      </c>
      <c r="W340" s="283"/>
      <c r="X340" s="721"/>
    </row>
    <row r="341" spans="1:24" ht="26.25" customHeight="1">
      <c r="A341" s="705"/>
      <c r="B341" s="278"/>
      <c r="C341" s="278" t="s">
        <v>13047</v>
      </c>
      <c r="D341" s="278" t="s">
        <v>191</v>
      </c>
      <c r="E341" s="278"/>
      <c r="F341" s="278"/>
      <c r="G341" s="278"/>
      <c r="H341" s="278"/>
      <c r="I341" s="278"/>
      <c r="J341" s="278"/>
      <c r="K341" s="278"/>
      <c r="L341" s="278"/>
      <c r="M341" s="278"/>
      <c r="N341" s="278"/>
      <c r="O341" s="278"/>
      <c r="P341" s="278"/>
      <c r="Q341" s="278"/>
      <c r="R341" s="280"/>
      <c r="S341" s="284" t="s">
        <v>189</v>
      </c>
      <c r="T341" s="284">
        <v>3880</v>
      </c>
      <c r="U341" s="281"/>
      <c r="V341" s="282">
        <v>45763</v>
      </c>
      <c r="W341" s="283"/>
      <c r="X341" s="722"/>
    </row>
    <row r="342" spans="1:24" ht="26.25" customHeight="1">
      <c r="A342" s="705"/>
      <c r="B342" s="278"/>
      <c r="C342" s="278" t="s">
        <v>10002</v>
      </c>
      <c r="D342" s="278" t="s">
        <v>191</v>
      </c>
      <c r="E342" s="278"/>
      <c r="F342" s="278"/>
      <c r="G342" s="278"/>
      <c r="H342" s="278"/>
      <c r="I342" s="278"/>
      <c r="J342" s="278"/>
      <c r="K342" s="278"/>
      <c r="L342" s="278"/>
      <c r="M342" s="2559" t="s">
        <v>8286</v>
      </c>
      <c r="N342" s="2560"/>
      <c r="O342" s="2560"/>
      <c r="P342" s="2561"/>
      <c r="Q342" s="278"/>
      <c r="R342" s="278"/>
      <c r="S342" s="284" t="s">
        <v>2472</v>
      </c>
      <c r="T342" s="284">
        <f>SUM(T337:T341)</f>
        <v>11460</v>
      </c>
      <c r="U342" s="281"/>
      <c r="V342" s="281"/>
      <c r="W342" s="283"/>
      <c r="X342" s="722"/>
    </row>
    <row r="343" spans="1:24" ht="26.25" customHeight="1" thickBot="1">
      <c r="A343" s="707"/>
      <c r="B343" s="708"/>
      <c r="C343" s="708" t="s">
        <v>10003</v>
      </c>
      <c r="D343" s="708" t="s">
        <v>4036</v>
      </c>
      <c r="E343" s="708"/>
      <c r="F343" s="708"/>
      <c r="G343" s="708"/>
      <c r="H343" s="708"/>
      <c r="I343" s="708"/>
      <c r="J343" s="708"/>
      <c r="K343" s="611" t="s">
        <v>16700</v>
      </c>
      <c r="L343" s="709"/>
      <c r="M343" s="709"/>
      <c r="N343" s="708"/>
      <c r="O343" s="708"/>
      <c r="P343" s="710"/>
      <c r="Q343" s="711"/>
      <c r="R343" s="711"/>
      <c r="S343" s="711"/>
      <c r="T343" s="711"/>
      <c r="U343" s="712"/>
      <c r="V343" s="713"/>
      <c r="W343" s="723"/>
      <c r="X343" s="724"/>
    </row>
    <row r="344" spans="1:24" ht="26.25" customHeight="1">
      <c r="A344" s="699" t="s">
        <v>188</v>
      </c>
      <c r="B344" s="700" t="s">
        <v>10047</v>
      </c>
      <c r="C344" s="700" t="s">
        <v>154</v>
      </c>
      <c r="D344" s="700" t="s">
        <v>190</v>
      </c>
      <c r="E344" s="700" t="s">
        <v>16863</v>
      </c>
      <c r="F344" s="700" t="s">
        <v>191</v>
      </c>
      <c r="G344" s="700" t="s">
        <v>191</v>
      </c>
      <c r="H344" s="1484"/>
      <c r="I344" s="700" t="s">
        <v>8125</v>
      </c>
      <c r="J344" s="715" t="s">
        <v>16695</v>
      </c>
      <c r="K344" s="1515" t="s">
        <v>16696</v>
      </c>
      <c r="L344" s="715" t="s">
        <v>17025</v>
      </c>
      <c r="M344" s="2883" t="s">
        <v>16961</v>
      </c>
      <c r="N344" s="701" t="s">
        <v>17370</v>
      </c>
      <c r="O344" s="701" t="s">
        <v>17371</v>
      </c>
      <c r="P344" s="702" t="s">
        <v>17526</v>
      </c>
      <c r="Q344" s="700" t="s">
        <v>1934</v>
      </c>
      <c r="R344" s="700">
        <f>IF(MID(RIGHT(S344,8),1,1)="M",2021,IF(MID(RIGHT(S344,8),1,1)="N",2022,IF(MID(RIGHT(S344,8),1,1)="P",2023,IF(MID(RIGHT(S344,8),1,1)="R",2024,IF(MID(RIGHT(S344,8),1,1)="S",1995,IF(MID(RIGHT(S344,8),1,1)="T",1996,IF(MID(RIGHT(S344,8),1,1)="V",1997,IF(MID(RIGHT(S344,8),1,1)="W",1998,IF(MID(RIGHT(S344,8),1,1)="X",1999,IF(MID(RIGHT(S344,8),1,1)="Y",2000,IF(MID(RIGHT(S344,8),1,1)="1",2001,IF(MID(RIGHT(S344,8),1,1)="2",2002,IF(MID(RIGHT(S344,8),1,1)="3",2003,IF(MID(RIGHT(S344,8),1,1)="4",2004,IF(MID(RIGHT(S344,8),1,1)="5",2005,IF(MID(RIGHT(S344,8),1,1)="6",2006,IF(MID(RIGHT(S344,8),1,1)="7",2007,IF(MID(RIGHT(S344,8),1,1)="8",2008,IF(MID(RIGHT(S344,8),1,1)="9",2009,IF(MID(RIGHT(S344,8),1,1)="A",2010,IF(MID(RIGHT(S344,8),1,1)="B",2011,IF(MID(RIGHT(S344,8),1,1)="C",2012,IF(MID(RIGHT(S344,8),1,1)="D",2013,IF(MID(RIGHT(S344,8),1,1)="E",2014,IF(MID(RIGHT(S344,8),1,1)="F",2015,IF(MID(RIGHT(S344,8),1,1)="G",2016,IF(MID(RIGHT(S344,8),1,1)="H",2017,IF(MID(RIGHT(S344,8),1,1)="J",2018,IF(MID(RIGHT(S344,8),1,1)="K",2019,IF(MID(RIGHT(S344,8),1,1)="L",2020,""))))))))))))))))))))))))))))))</f>
        <v>2022</v>
      </c>
      <c r="S344" s="700" t="s">
        <v>16917</v>
      </c>
      <c r="T344" s="700">
        <v>1965</v>
      </c>
      <c r="U344" s="716">
        <v>45678</v>
      </c>
      <c r="V344" s="716">
        <v>45749</v>
      </c>
      <c r="W344" s="703">
        <v>4700</v>
      </c>
      <c r="X344" s="704">
        <f>W344+1100</f>
        <v>5800</v>
      </c>
    </row>
    <row r="345" spans="1:24" ht="26.25" customHeight="1">
      <c r="A345" s="705"/>
      <c r="B345" s="278"/>
      <c r="C345" s="320" t="s">
        <v>8623</v>
      </c>
      <c r="D345" s="278"/>
      <c r="E345" s="278"/>
      <c r="F345" s="278"/>
      <c r="G345" s="278"/>
      <c r="H345" s="278"/>
      <c r="I345" s="278" t="s">
        <v>2578</v>
      </c>
      <c r="J345" s="317" t="s">
        <v>16725</v>
      </c>
      <c r="K345" s="280" t="s">
        <v>195</v>
      </c>
      <c r="L345" s="425" t="s">
        <v>3603</v>
      </c>
      <c r="M345" s="2884"/>
      <c r="N345" s="73" t="s">
        <v>2435</v>
      </c>
      <c r="O345" s="278"/>
      <c r="P345" s="278"/>
      <c r="Q345" s="278" t="s">
        <v>3291</v>
      </c>
      <c r="R345" s="278">
        <f>IF(MID(RIGHT(S345,8),1,1)="M",2021,IF(MID(RIGHT(S345,8),1,1)="N",2022,IF(MID(RIGHT(S345,8),1,1)="P",2023,IF(MID(RIGHT(S345,8),1,1)="R",2024,IF(MID(RIGHT(S345,8),1,1)="S",1995,IF(MID(RIGHT(S345,8),1,1)="T",1996,IF(MID(RIGHT(S345,8),1,1)="V",1997,IF(MID(RIGHT(S345,8),1,1)="W",1998,IF(MID(RIGHT(S345,8),1,1)="X",1999,IF(MID(RIGHT(S345,8),1,1)="Y",2000,IF(MID(RIGHT(S345,8),1,1)="1",2001,IF(MID(RIGHT(S345,8),1,1)="2",2002,IF(MID(RIGHT(S345,8),1,1)="3",2003,IF(MID(RIGHT(S345,8),1,1)="4",2004,IF(MID(RIGHT(S345,8),1,1)="5",2005,IF(MID(RIGHT(S345,8),1,1)="6",2006,IF(MID(RIGHT(S345,8),1,1)="7",2007,IF(MID(RIGHT(S345,8),1,1)="8",2008,IF(MID(RIGHT(S345,8),1,1)="9",2009,IF(MID(RIGHT(S345,8),1,1)="A",2010,IF(MID(RIGHT(S345,8),1,1)="B",2011,IF(MID(RIGHT(S345,8),1,1)="C",2012,IF(MID(RIGHT(S345,8),1,1)="D",2013,IF(MID(RIGHT(S345,8),1,1)="E",2014,IF(MID(RIGHT(S345,8),1,1)="F",2015,IF(MID(RIGHT(S345,8),1,1)="G",2016,IF(MID(RIGHT(S345,8),1,1)="H",2017,IF(MID(RIGHT(S345,8),1,1)="J",2018,IF(MID(RIGHT(S345,8),1,1)="K",2019,IF(MID(RIGHT(S345,8),1,1)="L",2020,""))))))))))))))))))))))))))))))</f>
        <v>2020</v>
      </c>
      <c r="S345" s="278" t="s">
        <v>16918</v>
      </c>
      <c r="T345" s="278">
        <v>1815</v>
      </c>
      <c r="U345" s="420">
        <v>45681</v>
      </c>
      <c r="V345" s="719">
        <v>45750</v>
      </c>
      <c r="W345" s="283" t="s">
        <v>17524</v>
      </c>
      <c r="X345" s="706" t="s">
        <v>17525</v>
      </c>
    </row>
    <row r="346" spans="1:24" ht="26.25" customHeight="1">
      <c r="A346" s="705"/>
      <c r="B346" s="278"/>
      <c r="C346" s="278" t="s">
        <v>12776</v>
      </c>
      <c r="D346" s="278" t="s">
        <v>191</v>
      </c>
      <c r="E346" s="278"/>
      <c r="F346" s="278"/>
      <c r="G346" s="278"/>
      <c r="H346" s="278"/>
      <c r="I346" s="720"/>
      <c r="J346" s="278"/>
      <c r="K346" s="278" t="s">
        <v>16714</v>
      </c>
      <c r="L346" s="278"/>
      <c r="M346" s="2884"/>
      <c r="N346" s="73" t="s">
        <v>3073</v>
      </c>
      <c r="O346" s="1371"/>
      <c r="P346" s="278"/>
      <c r="Q346" s="278" t="s">
        <v>1935</v>
      </c>
      <c r="R346" s="278">
        <f>IF(MID(RIGHT(S346,8),1,1)="M",2021,IF(MID(RIGHT(S346,8),1,1)="N",2022,IF(MID(RIGHT(S346,8),1,1)="P",2023,IF(MID(RIGHT(S346,8),1,1)="R",2024,IF(MID(RIGHT(S346,8),1,1)="S",1995,IF(MID(RIGHT(S346,8),1,1)="T",1996,IF(MID(RIGHT(S346,8),1,1)="V",1997,IF(MID(RIGHT(S346,8),1,1)="W",1998,IF(MID(RIGHT(S346,8),1,1)="X",1999,IF(MID(RIGHT(S346,8),1,1)="Y",2000,IF(MID(RIGHT(S346,8),1,1)="1",2001,IF(MID(RIGHT(S346,8),1,1)="2",2002,IF(MID(RIGHT(S346,8),1,1)="3",2003,IF(MID(RIGHT(S346,8),1,1)="4",2004,IF(MID(RIGHT(S346,8),1,1)="5",2005,IF(MID(RIGHT(S346,8),1,1)="6",2006,IF(MID(RIGHT(S346,8),1,1)="7",2007,IF(MID(RIGHT(S346,8),1,1)="8",2008,IF(MID(RIGHT(S346,8),1,1)="9",2009,IF(MID(RIGHT(S346,8),1,1)="A",2010,IF(MID(RIGHT(S346,8),1,1)="B",2011,IF(MID(RIGHT(S346,8),1,1)="C",2012,IF(MID(RIGHT(S346,8),1,1)="D",2013,IF(MID(RIGHT(S346,8),1,1)="E",2014,IF(MID(RIGHT(S346,8),1,1)="F",2015,IF(MID(RIGHT(S346,8),1,1)="G",2016,IF(MID(RIGHT(S346,8),1,1)="H",2017,IF(MID(RIGHT(S346,8),1,1)="J",2018,IF(MID(RIGHT(S346,8),1,1)="K",2019,IF(MID(RIGHT(S346,8),1,1)="L",2020,""))))))))))))))))))))))))))))))</f>
        <v>2021</v>
      </c>
      <c r="S346" s="278" t="s">
        <v>16919</v>
      </c>
      <c r="T346" s="278">
        <v>1930</v>
      </c>
      <c r="U346" s="420"/>
      <c r="V346" s="719">
        <v>45749</v>
      </c>
      <c r="W346" s="283"/>
      <c r="X346" s="706"/>
    </row>
    <row r="347" spans="1:24" ht="26.25" customHeight="1">
      <c r="A347" s="705"/>
      <c r="B347" s="278"/>
      <c r="C347" s="278" t="s">
        <v>12778</v>
      </c>
      <c r="D347" s="278" t="s">
        <v>191</v>
      </c>
      <c r="E347" s="278"/>
      <c r="F347" s="278"/>
      <c r="G347" s="278"/>
      <c r="H347" s="278"/>
      <c r="I347" s="720" t="s">
        <v>8207</v>
      </c>
      <c r="J347" s="278" t="s">
        <v>16701</v>
      </c>
      <c r="K347" s="278" t="s">
        <v>1772</v>
      </c>
      <c r="L347" s="278"/>
      <c r="M347" s="2885"/>
      <c r="N347" s="73" t="s">
        <v>7870</v>
      </c>
      <c r="O347" s="278"/>
      <c r="P347" s="280"/>
      <c r="Q347" s="278" t="s">
        <v>1935</v>
      </c>
      <c r="R347" s="278">
        <f>IF(MID(RIGHT(S347,8),1,1)="M",2021,IF(MID(RIGHT(S347,8),1,1)="N",2022,IF(MID(RIGHT(S347,8),1,1)="P",2023,IF(MID(RIGHT(S347,8),1,1)="R",2024,IF(MID(RIGHT(S347,8),1,1)="S",1995,IF(MID(RIGHT(S347,8),1,1)="T",1996,IF(MID(RIGHT(S347,8),1,1)="V",1997,IF(MID(RIGHT(S347,8),1,1)="W",1998,IF(MID(RIGHT(S347,8),1,1)="X",1999,IF(MID(RIGHT(S347,8),1,1)="Y",2000,IF(MID(RIGHT(S347,8),1,1)="1",2001,IF(MID(RIGHT(S347,8),1,1)="2",2002,IF(MID(RIGHT(S347,8),1,1)="3",2003,IF(MID(RIGHT(S347,8),1,1)="4",2004,IF(MID(RIGHT(S347,8),1,1)="5",2005,IF(MID(RIGHT(S347,8),1,1)="6",2006,IF(MID(RIGHT(S347,8),1,1)="7",2007,IF(MID(RIGHT(S347,8),1,1)="8",2008,IF(MID(RIGHT(S347,8),1,1)="9",2009,IF(MID(RIGHT(S347,8),1,1)="A",2010,IF(MID(RIGHT(S347,8),1,1)="B",2011,IF(MID(RIGHT(S347,8),1,1)="C",2012,IF(MID(RIGHT(S347,8),1,1)="D",2013,IF(MID(RIGHT(S347,8),1,1)="E",2014,IF(MID(RIGHT(S347,8),1,1)="F",2015,IF(MID(RIGHT(S347,8),1,1)="G",2016,IF(MID(RIGHT(S347,8),1,1)="H",2017,IF(MID(RIGHT(S347,8),1,1)="J",2018,IF(MID(RIGHT(S347,8),1,1)="K",2019,IF(MID(RIGHT(S347,8),1,1)="L",2020,""))))))))))))))))))))))))))))))</f>
        <v>2022</v>
      </c>
      <c r="S347" s="278" t="s">
        <v>16920</v>
      </c>
      <c r="T347" s="278">
        <v>1920</v>
      </c>
      <c r="U347" s="281"/>
      <c r="V347" s="281">
        <v>45756</v>
      </c>
      <c r="W347" s="283"/>
      <c r="X347" s="721"/>
    </row>
    <row r="348" spans="1:24" ht="26.25" customHeight="1">
      <c r="A348" s="705"/>
      <c r="B348" s="278"/>
      <c r="C348" s="278" t="s">
        <v>13047</v>
      </c>
      <c r="D348" s="278" t="s">
        <v>191</v>
      </c>
      <c r="E348" s="278"/>
      <c r="F348" s="278"/>
      <c r="G348" s="278"/>
      <c r="H348" s="278"/>
      <c r="I348" s="278"/>
      <c r="J348" s="278"/>
      <c r="K348" s="278"/>
      <c r="L348" s="278"/>
      <c r="M348" s="278"/>
      <c r="N348" s="278"/>
      <c r="O348" s="278"/>
      <c r="P348" s="278"/>
      <c r="Q348" s="278"/>
      <c r="R348" s="280"/>
      <c r="S348" s="284" t="s">
        <v>189</v>
      </c>
      <c r="T348" s="284">
        <v>3700</v>
      </c>
      <c r="U348" s="281"/>
      <c r="V348" s="282">
        <v>45763</v>
      </c>
      <c r="W348" s="283"/>
      <c r="X348" s="722"/>
    </row>
    <row r="349" spans="1:24" ht="26.25" customHeight="1">
      <c r="A349" s="705"/>
      <c r="B349" s="278"/>
      <c r="C349" s="278" t="s">
        <v>10002</v>
      </c>
      <c r="D349" s="278" t="s">
        <v>191</v>
      </c>
      <c r="E349" s="278"/>
      <c r="F349" s="278"/>
      <c r="G349" s="278"/>
      <c r="H349" s="278"/>
      <c r="I349" s="278"/>
      <c r="J349" s="278"/>
      <c r="K349" s="278"/>
      <c r="L349" s="278"/>
      <c r="M349" s="2559" t="s">
        <v>8286</v>
      </c>
      <c r="N349" s="2560"/>
      <c r="O349" s="2560"/>
      <c r="P349" s="2561"/>
      <c r="Q349" s="278"/>
      <c r="R349" s="278"/>
      <c r="S349" s="284" t="s">
        <v>2472</v>
      </c>
      <c r="T349" s="284">
        <f>SUM(T344:T348)</f>
        <v>11330</v>
      </c>
      <c r="U349" s="281"/>
      <c r="V349" s="281"/>
      <c r="W349" s="283"/>
      <c r="X349" s="722"/>
    </row>
    <row r="350" spans="1:24" ht="26.25" customHeight="1" thickBot="1">
      <c r="A350" s="707"/>
      <c r="B350" s="708"/>
      <c r="C350" s="708" t="s">
        <v>10003</v>
      </c>
      <c r="D350" s="708" t="s">
        <v>4036</v>
      </c>
      <c r="E350" s="708"/>
      <c r="F350" s="708"/>
      <c r="G350" s="708"/>
      <c r="H350" s="708"/>
      <c r="I350" s="708"/>
      <c r="J350" s="708"/>
      <c r="K350" s="611" t="s">
        <v>16700</v>
      </c>
      <c r="L350" s="709"/>
      <c r="M350" s="709"/>
      <c r="N350" s="708"/>
      <c r="O350" s="708"/>
      <c r="P350" s="710"/>
      <c r="Q350" s="711"/>
      <c r="R350" s="711"/>
      <c r="S350" s="711"/>
      <c r="T350" s="711"/>
      <c r="U350" s="712"/>
      <c r="V350" s="713"/>
      <c r="W350" s="723"/>
      <c r="X350" s="724"/>
    </row>
    <row r="352" spans="1:24" ht="26.25" customHeight="1" thickBot="1"/>
    <row r="353" spans="1:25" ht="26.25" customHeight="1">
      <c r="A353" s="699" t="s">
        <v>188</v>
      </c>
      <c r="B353" s="700" t="s">
        <v>10047</v>
      </c>
      <c r="C353" s="700" t="s">
        <v>154</v>
      </c>
      <c r="D353" s="700" t="s">
        <v>190</v>
      </c>
      <c r="E353" s="700" t="s">
        <v>16863</v>
      </c>
      <c r="F353" s="700" t="s">
        <v>191</v>
      </c>
      <c r="G353" s="700" t="s">
        <v>191</v>
      </c>
      <c r="H353" s="1484"/>
      <c r="I353" s="700" t="s">
        <v>12211</v>
      </c>
      <c r="J353" s="715" t="s">
        <v>16695</v>
      </c>
      <c r="K353" s="1515" t="s">
        <v>16696</v>
      </c>
      <c r="L353" s="715" t="s">
        <v>17026</v>
      </c>
      <c r="M353" s="2883" t="s">
        <v>16963</v>
      </c>
      <c r="N353" s="701" t="s">
        <v>17372</v>
      </c>
      <c r="O353" s="701" t="s">
        <v>17373</v>
      </c>
      <c r="P353" s="702" t="s">
        <v>18580</v>
      </c>
      <c r="Q353" s="700" t="s">
        <v>1934</v>
      </c>
      <c r="R353" s="700">
        <f>IF(MID(RIGHT(S353,8),1,1)="M",2021,IF(MID(RIGHT(S353,8),1,1)="N",2022,IF(MID(RIGHT(S353,8),1,1)="P",2023,IF(MID(RIGHT(S353,8),1,1)="R",2024,IF(MID(RIGHT(S353,8),1,1)="S",1995,IF(MID(RIGHT(S353,8),1,1)="T",1996,IF(MID(RIGHT(S353,8),1,1)="V",1997,IF(MID(RIGHT(S353,8),1,1)="W",1998,IF(MID(RIGHT(S353,8),1,1)="X",1999,IF(MID(RIGHT(S353,8),1,1)="Y",2000,IF(MID(RIGHT(S353,8),1,1)="1",2001,IF(MID(RIGHT(S353,8),1,1)="2",2002,IF(MID(RIGHT(S353,8),1,1)="3",2003,IF(MID(RIGHT(S353,8),1,1)="4",2004,IF(MID(RIGHT(S353,8),1,1)="5",2005,IF(MID(RIGHT(S353,8),1,1)="6",2006,IF(MID(RIGHT(S353,8),1,1)="7",2007,IF(MID(RIGHT(S353,8),1,1)="8",2008,IF(MID(RIGHT(S353,8),1,1)="9",2009,IF(MID(RIGHT(S353,8),1,1)="A",2010,IF(MID(RIGHT(S353,8),1,1)="B",2011,IF(MID(RIGHT(S353,8),1,1)="C",2012,IF(MID(RIGHT(S353,8),1,1)="D",2013,IF(MID(RIGHT(S353,8),1,1)="E",2014,IF(MID(RIGHT(S353,8),1,1)="F",2015,IF(MID(RIGHT(S353,8),1,1)="G",2016,IF(MID(RIGHT(S353,8),1,1)="H",2017,IF(MID(RIGHT(S353,8),1,1)="J",2018,IF(MID(RIGHT(S353,8),1,1)="K",2019,IF(MID(RIGHT(S353,8),1,1)="L",2020,""))))))))))))))))))))))))))))))</f>
        <v>2016</v>
      </c>
      <c r="S353" s="700" t="s">
        <v>16772</v>
      </c>
      <c r="T353" s="700">
        <v>1995</v>
      </c>
      <c r="U353" s="716">
        <v>45678</v>
      </c>
      <c r="V353" s="716">
        <v>45755</v>
      </c>
      <c r="W353" s="703">
        <v>4900</v>
      </c>
      <c r="X353" s="704">
        <f>W353+1100</f>
        <v>6000</v>
      </c>
    </row>
    <row r="354" spans="1:25" ht="26.25" customHeight="1">
      <c r="A354" s="705"/>
      <c r="B354" s="278"/>
      <c r="C354" s="320" t="s">
        <v>17287</v>
      </c>
      <c r="D354" s="278"/>
      <c r="E354" s="278"/>
      <c r="F354" s="278"/>
      <c r="G354" s="278"/>
      <c r="H354" s="278"/>
      <c r="I354" s="278" t="s">
        <v>2578</v>
      </c>
      <c r="J354" s="317" t="s">
        <v>16753</v>
      </c>
      <c r="K354" s="280" t="s">
        <v>195</v>
      </c>
      <c r="L354" s="425" t="s">
        <v>3603</v>
      </c>
      <c r="M354" s="2884"/>
      <c r="N354" s="73" t="s">
        <v>2435</v>
      </c>
      <c r="O354" s="278"/>
      <c r="P354" s="278"/>
      <c r="Q354" s="278" t="s">
        <v>588</v>
      </c>
      <c r="R354" s="278">
        <f>IF(MID(RIGHT(S354,8),1,1)="M",2021,IF(MID(RIGHT(S354,8),1,1)="N",2022,IF(MID(RIGHT(S354,8),1,1)="P",2023,IF(MID(RIGHT(S354,8),1,1)="R",2024,IF(MID(RIGHT(S354,8),1,1)="S",1995,IF(MID(RIGHT(S354,8),1,1)="T",1996,IF(MID(RIGHT(S354,8),1,1)="V",1997,IF(MID(RIGHT(S354,8),1,1)="W",1998,IF(MID(RIGHT(S354,8),1,1)="X",1999,IF(MID(RIGHT(S354,8),1,1)="Y",2000,IF(MID(RIGHT(S354,8),1,1)="1",2001,IF(MID(RIGHT(S354,8),1,1)="2",2002,IF(MID(RIGHT(S354,8),1,1)="3",2003,IF(MID(RIGHT(S354,8),1,1)="4",2004,IF(MID(RIGHT(S354,8),1,1)="5",2005,IF(MID(RIGHT(S354,8),1,1)="6",2006,IF(MID(RIGHT(S354,8),1,1)="7",2007,IF(MID(RIGHT(S354,8),1,1)="8",2008,IF(MID(RIGHT(S354,8),1,1)="9",2009,IF(MID(RIGHT(S354,8),1,1)="A",2010,IF(MID(RIGHT(S354,8),1,1)="B",2011,IF(MID(RIGHT(S354,8),1,1)="C",2012,IF(MID(RIGHT(S354,8),1,1)="D",2013,IF(MID(RIGHT(S354,8),1,1)="E",2014,IF(MID(RIGHT(S354,8),1,1)="F",2015,IF(MID(RIGHT(S354,8),1,1)="G",2016,IF(MID(RIGHT(S354,8),1,1)="H",2017,IF(MID(RIGHT(S354,8),1,1)="J",2018,IF(MID(RIGHT(S354,8),1,1)="K",2019,IF(MID(RIGHT(S354,8),1,1)="L",2020,""))))))))))))))))))))))))))))))</f>
        <v>2024</v>
      </c>
      <c r="S354" s="278" t="s">
        <v>16773</v>
      </c>
      <c r="T354" s="278">
        <v>2570</v>
      </c>
      <c r="U354" s="420">
        <v>45681</v>
      </c>
      <c r="V354" s="420">
        <v>45760</v>
      </c>
      <c r="W354" s="283" t="s">
        <v>17524</v>
      </c>
      <c r="X354" s="706" t="s">
        <v>17525</v>
      </c>
    </row>
    <row r="355" spans="1:25" ht="26.25" customHeight="1">
      <c r="A355" s="705"/>
      <c r="B355" s="278"/>
      <c r="C355" s="278" t="s">
        <v>12776</v>
      </c>
      <c r="D355" s="278" t="s">
        <v>191</v>
      </c>
      <c r="E355" s="278"/>
      <c r="F355" s="278"/>
      <c r="G355" s="278"/>
      <c r="H355" s="278"/>
      <c r="I355" s="720"/>
      <c r="J355" s="278"/>
      <c r="K355" s="278" t="s">
        <v>16714</v>
      </c>
      <c r="L355" s="278"/>
      <c r="M355" s="2884"/>
      <c r="N355" s="73" t="s">
        <v>3073</v>
      </c>
      <c r="O355" s="1371"/>
      <c r="P355" s="278"/>
      <c r="Q355" s="278" t="s">
        <v>3291</v>
      </c>
      <c r="R355" s="278">
        <f>IF(MID(RIGHT(S355,8),1,1)="M",2021,IF(MID(RIGHT(S355,8),1,1)="N",2022,IF(MID(RIGHT(S355,8),1,1)="P",2023,IF(MID(RIGHT(S355,8),1,1)="R",2024,IF(MID(RIGHT(S355,8),1,1)="S",1995,IF(MID(RIGHT(S355,8),1,1)="T",1996,IF(MID(RIGHT(S355,8),1,1)="V",1997,IF(MID(RIGHT(S355,8),1,1)="W",1998,IF(MID(RIGHT(S355,8),1,1)="X",1999,IF(MID(RIGHT(S355,8),1,1)="Y",2000,IF(MID(RIGHT(S355,8),1,1)="1",2001,IF(MID(RIGHT(S355,8),1,1)="2",2002,IF(MID(RIGHT(S355,8),1,1)="3",2003,IF(MID(RIGHT(S355,8),1,1)="4",2004,IF(MID(RIGHT(S355,8),1,1)="5",2005,IF(MID(RIGHT(S355,8),1,1)="6",2006,IF(MID(RIGHT(S355,8),1,1)="7",2007,IF(MID(RIGHT(S355,8),1,1)="8",2008,IF(MID(RIGHT(S355,8),1,1)="9",2009,IF(MID(RIGHT(S355,8),1,1)="A",2010,IF(MID(RIGHT(S355,8),1,1)="B",2011,IF(MID(RIGHT(S355,8),1,1)="C",2012,IF(MID(RIGHT(S355,8),1,1)="D",2013,IF(MID(RIGHT(S355,8),1,1)="E",2014,IF(MID(RIGHT(S355,8),1,1)="F",2015,IF(MID(RIGHT(S355,8),1,1)="G",2016,IF(MID(RIGHT(S355,8),1,1)="H",2017,IF(MID(RIGHT(S355,8),1,1)="J",2018,IF(MID(RIGHT(S355,8),1,1)="K",2019,IF(MID(RIGHT(S355,8),1,1)="L",2020,""))))))))))))))))))))))))))))))</f>
        <v>2020</v>
      </c>
      <c r="S355" s="278" t="s">
        <v>16774</v>
      </c>
      <c r="T355" s="278">
        <v>1820</v>
      </c>
      <c r="U355" s="420"/>
      <c r="V355" s="719"/>
      <c r="W355" s="283"/>
      <c r="X355" s="706"/>
    </row>
    <row r="356" spans="1:25" ht="26.25" customHeight="1">
      <c r="A356" s="705"/>
      <c r="B356" s="278"/>
      <c r="C356" s="278" t="s">
        <v>12778</v>
      </c>
      <c r="D356" s="278" t="s">
        <v>191</v>
      </c>
      <c r="E356" s="278"/>
      <c r="F356" s="278"/>
      <c r="G356" s="278"/>
      <c r="H356" s="278"/>
      <c r="I356" s="720"/>
      <c r="J356" s="278" t="s">
        <v>16701</v>
      </c>
      <c r="K356" s="278" t="s">
        <v>1772</v>
      </c>
      <c r="L356" s="278"/>
      <c r="M356" s="2885"/>
      <c r="N356" s="73" t="s">
        <v>7870</v>
      </c>
      <c r="O356" s="278"/>
      <c r="P356" s="280"/>
      <c r="Q356" s="278" t="s">
        <v>2580</v>
      </c>
      <c r="R356" s="278">
        <f>IF(MID(RIGHT(S356,8),1,1)="M",2021,IF(MID(RIGHT(S356,8),1,1)="N",2022,IF(MID(RIGHT(S356,8),1,1)="P",2023,IF(MID(RIGHT(S356,8),1,1)="R",2024,IF(MID(RIGHT(S356,8),1,1)="S",1995,IF(MID(RIGHT(S356,8),1,1)="T",1996,IF(MID(RIGHT(S356,8),1,1)="V",1997,IF(MID(RIGHT(S356,8),1,1)="W",1998,IF(MID(RIGHT(S356,8),1,1)="X",1999,IF(MID(RIGHT(S356,8),1,1)="Y",2000,IF(MID(RIGHT(S356,8),1,1)="1",2001,IF(MID(RIGHT(S356,8),1,1)="2",2002,IF(MID(RIGHT(S356,8),1,1)="3",2003,IF(MID(RIGHT(S356,8),1,1)="4",2004,IF(MID(RIGHT(S356,8),1,1)="5",2005,IF(MID(RIGHT(S356,8),1,1)="6",2006,IF(MID(RIGHT(S356,8),1,1)="7",2007,IF(MID(RIGHT(S356,8),1,1)="8",2008,IF(MID(RIGHT(S356,8),1,1)="9",2009,IF(MID(RIGHT(S356,8),1,1)="A",2010,IF(MID(RIGHT(S356,8),1,1)="B",2011,IF(MID(RIGHT(S356,8),1,1)="C",2012,IF(MID(RIGHT(S356,8),1,1)="D",2013,IF(MID(RIGHT(S356,8),1,1)="E",2014,IF(MID(RIGHT(S356,8),1,1)="F",2015,IF(MID(RIGHT(S356,8),1,1)="G",2016,IF(MID(RIGHT(S356,8),1,1)="H",2017,IF(MID(RIGHT(S356,8),1,1)="J",2018,IF(MID(RIGHT(S356,8),1,1)="K",2019,IF(MID(RIGHT(S356,8),1,1)="L",2020,""))))))))))))))))))))))))))))))</f>
        <v>2017</v>
      </c>
      <c r="S356" s="278" t="s">
        <v>16775</v>
      </c>
      <c r="T356" s="278">
        <v>1320</v>
      </c>
      <c r="U356" s="281"/>
      <c r="V356" s="281"/>
      <c r="W356" s="283"/>
      <c r="X356" s="721"/>
    </row>
    <row r="357" spans="1:25" ht="26.25" customHeight="1">
      <c r="A357" s="705"/>
      <c r="B357" s="278"/>
      <c r="C357" s="278" t="s">
        <v>13047</v>
      </c>
      <c r="D357" s="278" t="s">
        <v>191</v>
      </c>
      <c r="E357" s="278"/>
      <c r="F357" s="278"/>
      <c r="G357" s="278"/>
      <c r="H357" s="278"/>
      <c r="I357" s="278"/>
      <c r="J357" s="278"/>
      <c r="K357" s="278"/>
      <c r="L357" s="278"/>
      <c r="M357" s="278"/>
      <c r="N357" s="278"/>
      <c r="O357" s="278"/>
      <c r="P357" s="278"/>
      <c r="Q357" s="278"/>
      <c r="R357" s="280"/>
      <c r="S357" s="284" t="s">
        <v>189</v>
      </c>
      <c r="T357" s="284">
        <v>3810</v>
      </c>
      <c r="U357" s="281"/>
      <c r="V357" s="281"/>
      <c r="W357" s="283"/>
      <c r="X357" s="722"/>
    </row>
    <row r="358" spans="1:25" ht="26.25" customHeight="1">
      <c r="A358" s="705"/>
      <c r="B358" s="278"/>
      <c r="C358" s="278" t="s">
        <v>10002</v>
      </c>
      <c r="D358" s="278" t="s">
        <v>191</v>
      </c>
      <c r="E358" s="278"/>
      <c r="F358" s="278"/>
      <c r="G358" s="278"/>
      <c r="H358" s="278"/>
      <c r="I358" s="278"/>
      <c r="J358" s="278"/>
      <c r="K358" s="278"/>
      <c r="L358" s="278"/>
      <c r="M358" s="2559" t="s">
        <v>16754</v>
      </c>
      <c r="N358" s="2560"/>
      <c r="O358" s="2560"/>
      <c r="P358" s="2561"/>
      <c r="Q358" s="278"/>
      <c r="R358" s="278"/>
      <c r="S358" s="284" t="s">
        <v>2472</v>
      </c>
      <c r="T358" s="284">
        <f>SUM(T353:T357)</f>
        <v>11515</v>
      </c>
      <c r="U358" s="281"/>
      <c r="V358" s="281"/>
      <c r="W358" s="283"/>
      <c r="X358" s="722"/>
    </row>
    <row r="359" spans="1:25" ht="26.25" customHeight="1" thickBot="1">
      <c r="A359" s="707"/>
      <c r="B359" s="708"/>
      <c r="C359" s="708" t="s">
        <v>10003</v>
      </c>
      <c r="D359" s="708" t="s">
        <v>16863</v>
      </c>
      <c r="E359" s="708"/>
      <c r="F359" s="708"/>
      <c r="G359" s="708"/>
      <c r="H359" s="708"/>
      <c r="I359" s="708"/>
      <c r="J359" s="708"/>
      <c r="K359" s="611" t="s">
        <v>16700</v>
      </c>
      <c r="L359" s="709"/>
      <c r="M359" s="709"/>
      <c r="N359" s="708"/>
      <c r="O359" s="708"/>
      <c r="P359" s="710"/>
      <c r="Q359" s="711"/>
      <c r="R359" s="711"/>
      <c r="S359" s="711"/>
      <c r="T359" s="711"/>
      <c r="U359" s="712"/>
      <c r="V359" s="713"/>
      <c r="W359" s="723"/>
      <c r="X359" s="724"/>
    </row>
    <row r="361" spans="1:25" ht="26.25" customHeight="1" thickBot="1">
      <c r="A361" s="445"/>
      <c r="B361" s="445"/>
      <c r="C361" s="445"/>
      <c r="D361" s="445"/>
      <c r="E361" s="445"/>
      <c r="F361" s="445"/>
      <c r="G361" s="445"/>
      <c r="H361" s="445"/>
      <c r="I361" s="445"/>
      <c r="J361" s="445"/>
      <c r="K361" s="446"/>
      <c r="L361" s="445"/>
      <c r="M361" s="445"/>
      <c r="N361" s="446"/>
      <c r="O361" s="446"/>
      <c r="P361" s="447"/>
      <c r="Q361" s="445"/>
      <c r="R361" s="445"/>
      <c r="S361" s="445"/>
      <c r="T361" s="445"/>
      <c r="U361" s="448"/>
      <c r="V361" s="449"/>
      <c r="W361" s="450"/>
      <c r="X361" s="450"/>
    </row>
    <row r="362" spans="1:25" s="1375" customFormat="1" ht="26.25" customHeight="1">
      <c r="A362" s="1942" t="s">
        <v>15861</v>
      </c>
      <c r="B362" s="3091" t="s">
        <v>16999</v>
      </c>
      <c r="C362" s="3091" t="s">
        <v>17000</v>
      </c>
      <c r="D362" s="1943" t="s">
        <v>15863</v>
      </c>
      <c r="E362" s="1943" t="s">
        <v>10002</v>
      </c>
      <c r="F362" s="1943" t="s">
        <v>17110</v>
      </c>
      <c r="G362" s="1943"/>
      <c r="H362" s="1943"/>
      <c r="I362" s="1943" t="s">
        <v>16992</v>
      </c>
      <c r="J362" s="1944" t="s">
        <v>16976</v>
      </c>
      <c r="K362" s="1945" t="s">
        <v>15866</v>
      </c>
      <c r="L362" s="2171" t="s">
        <v>17623</v>
      </c>
      <c r="M362" s="2196" t="s">
        <v>17143</v>
      </c>
      <c r="N362" s="1946"/>
      <c r="O362" s="2042"/>
      <c r="P362" s="1945">
        <v>10.481999999999999</v>
      </c>
      <c r="Q362" s="1943" t="s">
        <v>375</v>
      </c>
      <c r="R362" s="2195">
        <v>2021</v>
      </c>
      <c r="S362" s="1943" t="s">
        <v>17001</v>
      </c>
      <c r="T362" s="1943">
        <v>1150</v>
      </c>
      <c r="U362" s="2157">
        <v>45681</v>
      </c>
      <c r="V362" s="2157">
        <v>45702</v>
      </c>
      <c r="W362" s="1949">
        <v>1533</v>
      </c>
      <c r="X362" s="1950">
        <f>W362+100</f>
        <v>1633</v>
      </c>
      <c r="Y362" s="1375" t="s">
        <v>16089</v>
      </c>
    </row>
    <row r="363" spans="1:25" s="1375" customFormat="1" ht="26.25" customHeight="1">
      <c r="A363" s="2143"/>
      <c r="B363" s="2994"/>
      <c r="C363" s="2994"/>
      <c r="D363" s="2144"/>
      <c r="E363" s="2144" t="s">
        <v>16975</v>
      </c>
      <c r="F363" s="2144" t="s">
        <v>17130</v>
      </c>
      <c r="G363" s="2144"/>
      <c r="H363" s="2144"/>
      <c r="I363" s="2144"/>
      <c r="J363" s="1953" t="s">
        <v>17109</v>
      </c>
      <c r="K363" s="2141"/>
      <c r="L363" s="1957" t="s">
        <v>17641</v>
      </c>
      <c r="M363" s="2152"/>
      <c r="N363" s="2153"/>
      <c r="O363" s="2154"/>
      <c r="P363" s="2141">
        <v>11.688000000000001</v>
      </c>
      <c r="Q363" s="2144" t="s">
        <v>377</v>
      </c>
      <c r="R363" s="2167">
        <v>2023</v>
      </c>
      <c r="S363" s="2144" t="s">
        <v>17002</v>
      </c>
      <c r="T363" s="2144">
        <v>1800</v>
      </c>
      <c r="U363" s="2158"/>
      <c r="V363" s="2159">
        <v>45705</v>
      </c>
      <c r="W363" s="1961">
        <v>1833</v>
      </c>
      <c r="X363" s="1962">
        <f>W363+100</f>
        <v>1933</v>
      </c>
      <c r="Y363" s="1375" t="s">
        <v>16090</v>
      </c>
    </row>
    <row r="364" spans="1:25" s="1375" customFormat="1" ht="26.25" customHeight="1">
      <c r="A364" s="2143"/>
      <c r="B364" s="2994"/>
      <c r="C364" s="2994"/>
      <c r="D364" s="2144"/>
      <c r="E364" s="2144"/>
      <c r="F364" s="2144"/>
      <c r="G364" s="2144"/>
      <c r="H364" s="2144"/>
      <c r="I364" s="2144"/>
      <c r="J364" s="2065"/>
      <c r="K364" s="2141"/>
      <c r="L364" s="2151"/>
      <c r="M364" s="2152"/>
      <c r="N364" s="2153"/>
      <c r="O364" s="2154"/>
      <c r="P364" s="2141">
        <v>15.53</v>
      </c>
      <c r="Q364" s="2144" t="s">
        <v>12628</v>
      </c>
      <c r="R364" s="2167">
        <v>2012</v>
      </c>
      <c r="S364" s="2144" t="s">
        <v>17003</v>
      </c>
      <c r="T364" s="2144">
        <v>2665</v>
      </c>
      <c r="U364" s="2158"/>
      <c r="V364" s="2159"/>
      <c r="W364" s="1961">
        <v>2033</v>
      </c>
      <c r="X364" s="1962">
        <f>W364+100</f>
        <v>2133</v>
      </c>
      <c r="Y364" s="1375" t="s">
        <v>16091</v>
      </c>
    </row>
    <row r="365" spans="1:25" s="1375" customFormat="1" ht="26.25" customHeight="1">
      <c r="A365" s="2143"/>
      <c r="B365" s="2994"/>
      <c r="C365" s="2994"/>
      <c r="D365" s="2144"/>
      <c r="E365" s="2144"/>
      <c r="F365" s="2144"/>
      <c r="G365" s="2144"/>
      <c r="H365" s="2144"/>
      <c r="I365" s="2144"/>
      <c r="J365" s="1953" t="s">
        <v>17107</v>
      </c>
      <c r="K365" s="2141"/>
      <c r="L365" s="2151"/>
      <c r="M365" s="2152"/>
      <c r="N365" s="2153"/>
      <c r="O365" s="2154"/>
      <c r="P365" s="2141">
        <v>15.493</v>
      </c>
      <c r="Q365" s="2144" t="s">
        <v>12478</v>
      </c>
      <c r="R365" s="2167">
        <v>2012</v>
      </c>
      <c r="S365" s="2144" t="s">
        <v>17004</v>
      </c>
      <c r="T365" s="2144">
        <v>1710</v>
      </c>
      <c r="U365" s="2158"/>
      <c r="V365" s="2159"/>
      <c r="W365" s="2146"/>
      <c r="X365" s="2147"/>
    </row>
    <row r="366" spans="1:25" s="1375" customFormat="1" ht="26.25" customHeight="1">
      <c r="A366" s="2143"/>
      <c r="B366" s="2994"/>
      <c r="C366" s="2994"/>
      <c r="D366" s="2144"/>
      <c r="E366" s="2144"/>
      <c r="F366" s="2144"/>
      <c r="G366" s="2144"/>
      <c r="H366" s="2144"/>
      <c r="I366" s="2144"/>
      <c r="J366" s="2065" t="s">
        <v>17106</v>
      </c>
      <c r="K366" s="2141"/>
      <c r="L366" s="2151"/>
      <c r="M366" s="2152"/>
      <c r="N366" s="2153"/>
      <c r="O366" s="2154"/>
      <c r="P366" s="2141">
        <v>15.101000000000001</v>
      </c>
      <c r="Q366" s="2144" t="s">
        <v>361</v>
      </c>
      <c r="R366" s="2167">
        <v>2011</v>
      </c>
      <c r="S366" s="2144" t="s">
        <v>17005</v>
      </c>
      <c r="T366" s="2144">
        <v>2060</v>
      </c>
      <c r="U366" s="2158"/>
      <c r="V366" s="2159"/>
      <c r="W366" s="2146"/>
      <c r="X366" s="2147"/>
    </row>
    <row r="367" spans="1:25" s="1375" customFormat="1" ht="26.25" customHeight="1">
      <c r="A367" s="2143"/>
      <c r="B367" s="2994"/>
      <c r="C367" s="2994"/>
      <c r="D367" s="2144"/>
      <c r="E367" s="2144"/>
      <c r="F367" s="2144"/>
      <c r="G367" s="2144"/>
      <c r="H367" s="2144"/>
      <c r="I367" s="2144"/>
      <c r="J367" s="2065" t="s">
        <v>17108</v>
      </c>
      <c r="K367" s="2141"/>
      <c r="L367" s="2151"/>
      <c r="M367" s="2152"/>
      <c r="N367" s="2153"/>
      <c r="O367" s="2154"/>
      <c r="P367" s="2141">
        <v>15.101000000000001</v>
      </c>
      <c r="Q367" s="2144" t="s">
        <v>361</v>
      </c>
      <c r="R367" s="2167">
        <v>2011</v>
      </c>
      <c r="S367" s="2144" t="s">
        <v>17006</v>
      </c>
      <c r="T367" s="2144">
        <v>2060</v>
      </c>
      <c r="U367" s="2158"/>
      <c r="V367" s="2159"/>
      <c r="W367" s="2146"/>
      <c r="X367" s="2147"/>
    </row>
    <row r="368" spans="1:25" s="1375" customFormat="1" ht="26.25" customHeight="1">
      <c r="A368" s="2143"/>
      <c r="B368" s="2994"/>
      <c r="C368" s="2994"/>
      <c r="D368" s="2144"/>
      <c r="E368" s="2144"/>
      <c r="F368" s="2144"/>
      <c r="G368" s="2144"/>
      <c r="H368" s="2144"/>
      <c r="I368" s="2144"/>
      <c r="J368" s="2065"/>
      <c r="K368" s="2141"/>
      <c r="L368" s="2151"/>
      <c r="M368" s="2152"/>
      <c r="N368" s="2153"/>
      <c r="O368" s="2154"/>
      <c r="P368" s="2141">
        <v>15.101000000000001</v>
      </c>
      <c r="Q368" s="2144" t="s">
        <v>361</v>
      </c>
      <c r="R368" s="2167">
        <v>2013</v>
      </c>
      <c r="S368" s="2144" t="s">
        <v>17007</v>
      </c>
      <c r="T368" s="2144">
        <v>2060</v>
      </c>
      <c r="U368" s="2158"/>
      <c r="V368" s="2159"/>
      <c r="W368" s="2146"/>
      <c r="X368" s="2147"/>
    </row>
    <row r="369" spans="1:24" s="1375" customFormat="1" ht="26.25" customHeight="1">
      <c r="A369" s="1951"/>
      <c r="B369" s="2994"/>
      <c r="C369" s="2994"/>
      <c r="D369" s="1952"/>
      <c r="E369" s="1952"/>
      <c r="F369" s="1952"/>
      <c r="G369" s="1952"/>
      <c r="H369" s="1952"/>
      <c r="I369" s="1952"/>
      <c r="J369" s="1953"/>
      <c r="K369" s="1954"/>
      <c r="L369" s="2151"/>
      <c r="M369" s="2152"/>
      <c r="N369" s="2153"/>
      <c r="O369" s="2154"/>
      <c r="P369" s="1955">
        <v>15.101000000000001</v>
      </c>
      <c r="Q369" s="1952" t="s">
        <v>361</v>
      </c>
      <c r="R369" s="1958">
        <v>2014</v>
      </c>
      <c r="S369" s="1952" t="s">
        <v>17008</v>
      </c>
      <c r="T369" s="1952">
        <v>2060</v>
      </c>
      <c r="U369" s="2160"/>
      <c r="V369" s="2161"/>
      <c r="W369" s="1961"/>
      <c r="X369" s="1962"/>
    </row>
    <row r="370" spans="1:24" s="1375" customFormat="1" ht="26.25" customHeight="1">
      <c r="A370" s="1951"/>
      <c r="B370" s="2994"/>
      <c r="C370" s="2994"/>
      <c r="D370" s="1952"/>
      <c r="E370" s="1952"/>
      <c r="F370" s="1952"/>
      <c r="G370" s="1952"/>
      <c r="H370" s="1952"/>
      <c r="I370" s="1953"/>
      <c r="J370" s="1953"/>
      <c r="K370" s="1954"/>
      <c r="L370" s="2151"/>
      <c r="M370" s="2152"/>
      <c r="N370" s="2154"/>
      <c r="O370" s="2154"/>
      <c r="P370" s="1955">
        <v>16.521000000000001</v>
      </c>
      <c r="Q370" s="1952" t="s">
        <v>15872</v>
      </c>
      <c r="R370" s="1958">
        <v>2015</v>
      </c>
      <c r="S370" s="1952" t="s">
        <v>17009</v>
      </c>
      <c r="T370" s="1952">
        <v>2268</v>
      </c>
      <c r="U370" s="2160"/>
      <c r="V370" s="2161"/>
      <c r="W370" s="1961"/>
      <c r="X370" s="1962"/>
    </row>
    <row r="371" spans="1:24" s="1375" customFormat="1" ht="26.25" customHeight="1">
      <c r="A371" s="2003"/>
      <c r="B371" s="2994"/>
      <c r="C371" s="2994"/>
      <c r="D371" s="2004"/>
      <c r="E371" s="2004"/>
      <c r="F371" s="2004"/>
      <c r="G371" s="2004"/>
      <c r="H371" s="2004"/>
      <c r="I371" s="2155"/>
      <c r="J371" s="2155"/>
      <c r="K371" s="2156"/>
      <c r="L371" s="2151"/>
      <c r="M371" s="2152"/>
      <c r="N371" s="2154"/>
      <c r="O371" s="2154"/>
      <c r="P371" s="2179">
        <v>16.521000000000001</v>
      </c>
      <c r="Q371" s="2004" t="s">
        <v>15872</v>
      </c>
      <c r="R371" s="2175">
        <v>2010</v>
      </c>
      <c r="S371" s="2004" t="s">
        <v>17010</v>
      </c>
      <c r="T371" s="2004">
        <v>2700</v>
      </c>
      <c r="U371" s="2162"/>
      <c r="V371" s="2163"/>
      <c r="W371" s="2008"/>
      <c r="X371" s="2009"/>
    </row>
    <row r="372" spans="1:24" s="1375" customFormat="1" ht="26.25" customHeight="1" thickBot="1">
      <c r="A372" s="2024"/>
      <c r="B372" s="3092"/>
      <c r="C372" s="3092"/>
      <c r="D372" s="1963"/>
      <c r="E372" s="1963"/>
      <c r="F372" s="1963"/>
      <c r="G372" s="1963"/>
      <c r="H372" s="1963"/>
      <c r="I372" s="1963"/>
      <c r="J372" s="1964"/>
      <c r="K372" s="1965"/>
      <c r="L372" s="2149"/>
      <c r="M372" s="2148"/>
      <c r="N372" s="2150"/>
      <c r="O372" s="2150"/>
      <c r="P372" s="1965"/>
      <c r="Q372" s="2027"/>
      <c r="R372" s="2028"/>
      <c r="S372" s="2027"/>
      <c r="T372" s="2027"/>
      <c r="U372" s="2164"/>
      <c r="V372" s="2165"/>
      <c r="W372" s="1971"/>
      <c r="X372" s="1972"/>
    </row>
    <row r="374" spans="1:24" ht="26.25" customHeight="1" thickBot="1"/>
    <row r="375" spans="1:24" ht="26.25" customHeight="1">
      <c r="A375" s="848" t="s">
        <v>188</v>
      </c>
      <c r="B375" s="849" t="s">
        <v>16776</v>
      </c>
      <c r="C375" s="849" t="s">
        <v>16991</v>
      </c>
      <c r="D375" s="849" t="s">
        <v>190</v>
      </c>
      <c r="E375" s="849" t="s">
        <v>17175</v>
      </c>
      <c r="F375" s="849" t="s">
        <v>191</v>
      </c>
      <c r="G375" s="849" t="s">
        <v>191</v>
      </c>
      <c r="H375" s="849" t="s">
        <v>191</v>
      </c>
      <c r="I375" s="849" t="s">
        <v>16777</v>
      </c>
      <c r="J375" s="849" t="s">
        <v>16993</v>
      </c>
      <c r="K375" s="850" t="s">
        <v>16995</v>
      </c>
      <c r="L375" s="849" t="s">
        <v>17278</v>
      </c>
      <c r="M375" s="849" t="s">
        <v>17144</v>
      </c>
      <c r="N375" s="850" t="s">
        <v>17305</v>
      </c>
      <c r="O375" s="850" t="s">
        <v>17306</v>
      </c>
      <c r="P375" s="3088" t="s">
        <v>17169</v>
      </c>
      <c r="Q375" s="849" t="s">
        <v>618</v>
      </c>
      <c r="R375" s="849">
        <f>IF(MID(RIGHT(S375,8),1,1)="M",2021,IF(MID(RIGHT(S375,8),1,1)="N",2022,IF(MID(RIGHT(S375,8),1,1)="P",2023,IF(MID(RIGHT(S375,8),1,1)="R",2024,IF(MID(RIGHT(S375,8),1,1)="S",1995,IF(MID(RIGHT(S375,8),1,1)="T",1996,IF(MID(RIGHT(S375,8),1,1)="V",1997,IF(MID(RIGHT(S375,8),1,1)="W",1998,IF(MID(RIGHT(S375,8),1,1)="X",1999,IF(MID(RIGHT(S375,8),1,1)="Y",2000,IF(MID(RIGHT(S375,8),1,1)="1",2001,IF(MID(RIGHT(S375,8),1,1)="2",2002,IF(MID(RIGHT(S375,8),1,1)="3",2003,IF(MID(RIGHT(S375,8),1,1)="4",2004,IF(MID(RIGHT(S375,8),1,1)="5",2005,IF(MID(RIGHT(S375,8),1,1)="6",2006,IF(MID(RIGHT(S375,8),1,1)="7",2007,IF(MID(RIGHT(S375,8),1,1)="8",2008,IF(MID(RIGHT(S375,8),1,1)="9",2009,IF(MID(RIGHT(S375,8),1,1)="A",2010,IF(MID(RIGHT(S375,8),1,1)="B",2011,IF(MID(RIGHT(S375,8),1,1)="C",2012,IF(MID(RIGHT(S375,8),1,1)="D",2013,IF(MID(RIGHT(S375,8),1,1)="E",2014,IF(MID(RIGHT(S375,8),1,1)="F",2015,IF(MID(RIGHT(S375,8),1,1)="G",2016,IF(MID(RIGHT(S375,8),1,1)="H",2017,IF(MID(RIGHT(S375,8),1,1)="J",2018,IF(MID(RIGHT(S375,8),1,1)="K",2019,IF(MID(RIGHT(S375,8),1,1)="L",2020,""))))))))))))))))))))))))))))))</f>
        <v>2023</v>
      </c>
      <c r="S375" s="849" t="s">
        <v>17165</v>
      </c>
      <c r="T375" s="849">
        <v>1950</v>
      </c>
      <c r="U375" s="852">
        <v>45682</v>
      </c>
      <c r="V375" s="852">
        <v>45720</v>
      </c>
      <c r="W375" s="853">
        <v>4050</v>
      </c>
      <c r="X375" s="854">
        <v>4700</v>
      </c>
    </row>
    <row r="376" spans="1:24" ht="26.25" customHeight="1">
      <c r="A376" s="855"/>
      <c r="B376" s="188"/>
      <c r="C376" s="320" t="s">
        <v>17527</v>
      </c>
      <c r="D376" s="188"/>
      <c r="E376" s="188"/>
      <c r="F376" s="188"/>
      <c r="G376" s="188"/>
      <c r="H376" s="188"/>
      <c r="I376" s="188" t="s">
        <v>3598</v>
      </c>
      <c r="J376" s="412" t="s">
        <v>16994</v>
      </c>
      <c r="K376" s="195" t="s">
        <v>13911</v>
      </c>
      <c r="L376" s="425" t="s">
        <v>3603</v>
      </c>
      <c r="M376" s="190" t="s">
        <v>18689</v>
      </c>
      <c r="N376" s="73" t="s">
        <v>2943</v>
      </c>
      <c r="O376" s="188"/>
      <c r="P376" s="3089"/>
      <c r="Q376" s="189" t="s">
        <v>4446</v>
      </c>
      <c r="R376" s="188">
        <f>IF(MID(RIGHT(S376,8),1,1)="M",2021,IF(MID(RIGHT(S376,8),1,1)="N",2022,IF(MID(RIGHT(S376,8),1,1)="P",2023,IF(MID(RIGHT(S376,8),1,1)="R",2024,IF(MID(RIGHT(S376,8),1,1)="S",1995,IF(MID(RIGHT(S376,8),1,1)="T",1996,IF(MID(RIGHT(S376,8),1,1)="V",1997,IF(MID(RIGHT(S376,8),1,1)="W",1998,IF(MID(RIGHT(S376,8),1,1)="X",1999,IF(MID(RIGHT(S376,8),1,1)="Y",2000,IF(MID(RIGHT(S376,8),1,1)="1",2001,IF(MID(RIGHT(S376,8),1,1)="2",2002,IF(MID(RIGHT(S376,8),1,1)="3",2003,IF(MID(RIGHT(S376,8),1,1)="4",2004,IF(MID(RIGHT(S376,8),1,1)="5",2005,IF(MID(RIGHT(S376,8),1,1)="6",2006,IF(MID(RIGHT(S376,8),1,1)="7",2007,IF(MID(RIGHT(S376,8),1,1)="8",2008,IF(MID(RIGHT(S376,8),1,1)="9",2009,IF(MID(RIGHT(S376,8),1,1)="A",2010,IF(MID(RIGHT(S376,8),1,1)="B",2011,IF(MID(RIGHT(S376,8),1,1)="C",2012,IF(MID(RIGHT(S376,8),1,1)="D",2013,IF(MID(RIGHT(S376,8),1,1)="E",2014,IF(MID(RIGHT(S376,8),1,1)="F",2015,IF(MID(RIGHT(S376,8),1,1)="G",2016,IF(MID(RIGHT(S376,8),1,1)="H",2017,IF(MID(RIGHT(S376,8),1,1)="J",2018,IF(MID(RIGHT(S376,8),1,1)="K",2019,IF(MID(RIGHT(S376,8),1,1)="L",2020,""))))))))))))))))))))))))))))))</f>
        <v>2023</v>
      </c>
      <c r="S376" s="188" t="s">
        <v>17166</v>
      </c>
      <c r="T376" s="188">
        <v>1350</v>
      </c>
      <c r="U376" s="191">
        <v>45683</v>
      </c>
      <c r="V376" s="191">
        <v>45741</v>
      </c>
      <c r="W376" s="193" t="s">
        <v>17524</v>
      </c>
      <c r="X376" s="856" t="s">
        <v>18690</v>
      </c>
    </row>
    <row r="377" spans="1:24" ht="26.25" customHeight="1">
      <c r="A377" s="855"/>
      <c r="B377" s="188"/>
      <c r="C377" s="188" t="s">
        <v>12776</v>
      </c>
      <c r="D377" s="188" t="s">
        <v>16972</v>
      </c>
      <c r="E377" s="188"/>
      <c r="F377" s="188"/>
      <c r="G377" s="188"/>
      <c r="H377" s="188"/>
      <c r="I377" s="188"/>
      <c r="J377" s="188"/>
      <c r="K377" s="189" t="s">
        <v>16996</v>
      </c>
      <c r="L377" s="190" t="s">
        <v>18706</v>
      </c>
      <c r="M377" s="188"/>
      <c r="N377" s="73" t="s">
        <v>3907</v>
      </c>
      <c r="O377" s="188"/>
      <c r="P377" s="3089"/>
      <c r="Q377" s="189" t="s">
        <v>17170</v>
      </c>
      <c r="R377" s="188">
        <f>IF(MID(RIGHT(S377,8),1,1)="M",2021,IF(MID(RIGHT(S377,8),1,1)="N",2022,IF(MID(RIGHT(S377,8),1,1)="P",2023,IF(MID(RIGHT(S377,8),1,1)="R",2024,IF(MID(RIGHT(S377,8),1,1)="S",1995,IF(MID(RIGHT(S377,8),1,1)="T",1996,IF(MID(RIGHT(S377,8),1,1)="V",1997,IF(MID(RIGHT(S377,8),1,1)="W",1998,IF(MID(RIGHT(S377,8),1,1)="X",1999,IF(MID(RIGHT(S377,8),1,1)="Y",2000,IF(MID(RIGHT(S377,8),1,1)="1",2001,IF(MID(RIGHT(S377,8),1,1)="2",2002,IF(MID(RIGHT(S377,8),1,1)="3",2003,IF(MID(RIGHT(S377,8),1,1)="4",2004,IF(MID(RIGHT(S377,8),1,1)="5",2005,IF(MID(RIGHT(S377,8),1,1)="6",2006,IF(MID(RIGHT(S377,8),1,1)="7",2007,IF(MID(RIGHT(S377,8),1,1)="8",2008,IF(MID(RIGHT(S377,8),1,1)="9",2009,IF(MID(RIGHT(S377,8),1,1)="A",2010,IF(MID(RIGHT(S377,8),1,1)="B",2011,IF(MID(RIGHT(S377,8),1,1)="C",2012,IF(MID(RIGHT(S377,8),1,1)="D",2013,IF(MID(RIGHT(S377,8),1,1)="E",2014,IF(MID(RIGHT(S377,8),1,1)="F",2015,IF(MID(RIGHT(S377,8),1,1)="G",2016,IF(MID(RIGHT(S377,8),1,1)="H",2017,IF(MID(RIGHT(S377,8),1,1)="J",2018,IF(MID(RIGHT(S377,8),1,1)="K",2019,IF(MID(RIGHT(S377,8),1,1)="L",2020,""))))))))))))))))))))))))))))))</f>
        <v>2024</v>
      </c>
      <c r="S377" s="188" t="s">
        <v>17167</v>
      </c>
      <c r="T377" s="188">
        <v>1150</v>
      </c>
      <c r="U377" s="192">
        <v>45685</v>
      </c>
      <c r="V377" s="191">
        <v>45747</v>
      </c>
      <c r="W377" s="193"/>
      <c r="X377" s="856"/>
    </row>
    <row r="378" spans="1:24" ht="26.25" customHeight="1">
      <c r="A378" s="855"/>
      <c r="B378" s="188"/>
      <c r="C378" s="188" t="s">
        <v>12778</v>
      </c>
      <c r="D378" s="188" t="s">
        <v>16972</v>
      </c>
      <c r="E378" s="188"/>
      <c r="F378" s="188"/>
      <c r="G378" s="188"/>
      <c r="H378" s="188"/>
      <c r="I378" s="188"/>
      <c r="J378" s="188" t="s">
        <v>17173</v>
      </c>
      <c r="K378" s="189" t="s">
        <v>4071</v>
      </c>
      <c r="L378" s="188"/>
      <c r="M378" s="188"/>
      <c r="N378" s="73" t="s">
        <v>12674</v>
      </c>
      <c r="O378" s="188"/>
      <c r="P378" s="3090"/>
      <c r="Q378" s="189" t="s">
        <v>7795</v>
      </c>
      <c r="R378" s="188">
        <f>IF(MID(RIGHT(S378,8),1,1)="M",2021,IF(MID(RIGHT(S378,8),1,1)="N",2022,IF(MID(RIGHT(S378,8),1,1)="P",2023,IF(MID(RIGHT(S378,8),1,1)="R",2024,IF(MID(RIGHT(S378,8),1,1)="S",1995,IF(MID(RIGHT(S378,8),1,1)="T",1996,IF(MID(RIGHT(S378,8),1,1)="V",1997,IF(MID(RIGHT(S378,8),1,1)="W",1998,IF(MID(RIGHT(S378,8),1,1)="X",1999,IF(MID(RIGHT(S378,8),1,1)="Y",2000,IF(MID(RIGHT(S378,8),1,1)="1",2001,IF(MID(RIGHT(S378,8),1,1)="2",2002,IF(MID(RIGHT(S378,8),1,1)="3",2003,IF(MID(RIGHT(S378,8),1,1)="4",2004,IF(MID(RIGHT(S378,8),1,1)="5",2005,IF(MID(RIGHT(S378,8),1,1)="6",2006,IF(MID(RIGHT(S378,8),1,1)="7",2007,IF(MID(RIGHT(S378,8),1,1)="8",2008,IF(MID(RIGHT(S378,8),1,1)="9",2009,IF(MID(RIGHT(S378,8),1,1)="A",2010,IF(MID(RIGHT(S378,8),1,1)="B",2011,IF(MID(RIGHT(S378,8),1,1)="C",2012,IF(MID(RIGHT(S378,8),1,1)="D",2013,IF(MID(RIGHT(S378,8),1,1)="E",2014,IF(MID(RIGHT(S378,8),1,1)="F",2015,IF(MID(RIGHT(S378,8),1,1)="G",2016,IF(MID(RIGHT(S378,8),1,1)="H",2017,IF(MID(RIGHT(S378,8),1,1)="J",2018,IF(MID(RIGHT(S378,8),1,1)="K",2019,IF(MID(RIGHT(S378,8),1,1)="L",2020,""))))))))))))))))))))))))))))))</f>
        <v>2023</v>
      </c>
      <c r="S378" s="188" t="s">
        <v>17168</v>
      </c>
      <c r="T378" s="188">
        <v>1650</v>
      </c>
      <c r="U378" s="191"/>
      <c r="V378" s="192">
        <v>45748</v>
      </c>
      <c r="W378" s="193"/>
      <c r="X378" s="856"/>
    </row>
    <row r="379" spans="1:24" ht="26.25" customHeight="1">
      <c r="A379" s="855"/>
      <c r="B379" s="188"/>
      <c r="C379" s="188" t="s">
        <v>13047</v>
      </c>
      <c r="D379" s="188" t="s">
        <v>191</v>
      </c>
      <c r="E379" s="188"/>
      <c r="F379" s="188"/>
      <c r="G379" s="188"/>
      <c r="H379" s="188"/>
      <c r="I379" s="188"/>
      <c r="J379" s="188" t="s">
        <v>17174</v>
      </c>
      <c r="K379" s="1230"/>
      <c r="L379" s="188"/>
      <c r="M379" s="188"/>
      <c r="N379" s="188"/>
      <c r="O379" s="188"/>
      <c r="P379" s="188"/>
      <c r="Q379" s="189"/>
      <c r="R379" s="188"/>
      <c r="S379" s="194" t="s">
        <v>189</v>
      </c>
      <c r="T379" s="194">
        <v>3700</v>
      </c>
      <c r="U379" s="192"/>
      <c r="V379" s="191"/>
      <c r="W379" s="193"/>
      <c r="X379" s="856"/>
    </row>
    <row r="380" spans="1:24" ht="26.25" customHeight="1">
      <c r="A380" s="855"/>
      <c r="B380" s="188"/>
      <c r="C380" s="188" t="s">
        <v>10002</v>
      </c>
      <c r="D380" s="188" t="s">
        <v>17130</v>
      </c>
      <c r="E380" s="188"/>
      <c r="F380" s="188"/>
      <c r="G380" s="188"/>
      <c r="H380" s="188"/>
      <c r="I380" s="188"/>
      <c r="J380" s="188"/>
      <c r="K380" s="189"/>
      <c r="L380" s="188"/>
      <c r="M380" s="2559" t="s">
        <v>10944</v>
      </c>
      <c r="N380" s="2560"/>
      <c r="O380" s="2560"/>
      <c r="P380" s="2561"/>
      <c r="Q380" s="189"/>
      <c r="R380" s="188"/>
      <c r="S380" s="194" t="s">
        <v>2472</v>
      </c>
      <c r="T380" s="194">
        <f>SUM(T375:T379)</f>
        <v>9800</v>
      </c>
      <c r="U380" s="191"/>
      <c r="V380" s="191"/>
      <c r="W380" s="193"/>
      <c r="X380" s="856"/>
    </row>
    <row r="381" spans="1:24" ht="26.25" customHeight="1" thickBot="1">
      <c r="A381" s="857"/>
      <c r="B381" s="858"/>
      <c r="C381" s="858" t="s">
        <v>10003</v>
      </c>
      <c r="D381" s="858" t="s">
        <v>17130</v>
      </c>
      <c r="E381" s="858"/>
      <c r="F381" s="858"/>
      <c r="G381" s="858"/>
      <c r="H381" s="858"/>
      <c r="I381" s="858"/>
      <c r="J381" s="858"/>
      <c r="K381" s="611" t="s">
        <v>16997</v>
      </c>
      <c r="L381" s="858"/>
      <c r="M381" s="858"/>
      <c r="N381" s="847"/>
      <c r="O381" s="847"/>
      <c r="P381" s="859"/>
      <c r="Q381" s="858"/>
      <c r="R381" s="858"/>
      <c r="S381" s="860"/>
      <c r="T381" s="860"/>
      <c r="U381" s="861"/>
      <c r="V381" s="862"/>
      <c r="W381" s="863"/>
      <c r="X381" s="864"/>
    </row>
    <row r="382" spans="1:24" ht="26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51"/>
      <c r="L382" s="4"/>
      <c r="M382" s="4"/>
      <c r="N382" s="451"/>
      <c r="O382" s="451"/>
      <c r="P382" s="452"/>
      <c r="Q382" s="4"/>
      <c r="R382" s="4"/>
      <c r="S382" s="4"/>
      <c r="T382" s="4"/>
      <c r="U382" s="453"/>
      <c r="V382" s="454"/>
      <c r="W382" s="455"/>
      <c r="X382" s="455"/>
    </row>
    <row r="383" spans="1:24" ht="26.25" customHeight="1" thickBot="1"/>
    <row r="384" spans="1:24" ht="26.25" customHeight="1">
      <c r="A384" s="874" t="s">
        <v>188</v>
      </c>
      <c r="B384" s="875" t="s">
        <v>10047</v>
      </c>
      <c r="C384" s="875" t="s">
        <v>15059</v>
      </c>
      <c r="D384" s="875" t="s">
        <v>190</v>
      </c>
      <c r="E384" s="875" t="s">
        <v>17212</v>
      </c>
      <c r="F384" s="875" t="s">
        <v>191</v>
      </c>
      <c r="G384" s="875" t="s">
        <v>191</v>
      </c>
      <c r="H384" s="875" t="s">
        <v>191</v>
      </c>
      <c r="I384" s="875" t="s">
        <v>10574</v>
      </c>
      <c r="J384" s="875" t="s">
        <v>16878</v>
      </c>
      <c r="K384" s="876" t="s">
        <v>15237</v>
      </c>
      <c r="L384" s="875" t="s">
        <v>17274</v>
      </c>
      <c r="M384" s="2922" t="s">
        <v>17211</v>
      </c>
      <c r="N384" s="876" t="s">
        <v>17340</v>
      </c>
      <c r="O384" s="876" t="s">
        <v>17341</v>
      </c>
      <c r="P384" s="1805" t="s">
        <v>17345</v>
      </c>
      <c r="Q384" s="875" t="s">
        <v>375</v>
      </c>
      <c r="R384" s="875">
        <f>IF(MID(RIGHT(S384,8),1,1)="M",2021,IF(MID(RIGHT(S384,8),1,1)="N",2022,IF(MID(RIGHT(S384,8),1,1)="P",2023,IF(MID(RIGHT(S384,8),1,1)="R",2024,IF(MID(RIGHT(S384,8),1,1)="S",1995,IF(MID(RIGHT(S384,8),1,1)="T",1996,IF(MID(RIGHT(S384,8),1,1)="V",1997,IF(MID(RIGHT(S384,8),1,1)="W",1998,IF(MID(RIGHT(S384,8),1,1)="X",1999,IF(MID(RIGHT(S384,8),1,1)="Y",2000,IF(MID(RIGHT(S384,8),1,1)="1",2001,IF(MID(RIGHT(S384,8),1,1)="2",2002,IF(MID(RIGHT(S384,8),1,1)="3",2003,IF(MID(RIGHT(S384,8),1,1)="4",2004,IF(MID(RIGHT(S384,8),1,1)="5",2005,IF(MID(RIGHT(S384,8),1,1)="6",2006,IF(MID(RIGHT(S384,8),1,1)="7",2007,IF(MID(RIGHT(S384,8),1,1)="8",2008,IF(MID(RIGHT(S384,8),1,1)="9",2009,IF(MID(RIGHT(S384,8),1,1)="A",2010,IF(MID(RIGHT(S384,8),1,1)="B",2011,IF(MID(RIGHT(S384,8),1,1)="C",2012,IF(MID(RIGHT(S384,8),1,1)="D",2013,IF(MID(RIGHT(S384,8),1,1)="E",2014,IF(MID(RIGHT(S384,8),1,1)="F",2015,IF(MID(RIGHT(S384,8),1,1)="G",2016,IF(MID(RIGHT(S384,8),1,1)="H",2017,IF(MID(RIGHT(S384,8),1,1)="J",2018,IF(MID(RIGHT(S384,8),1,1)="K",2019,IF(MID(RIGHT(S384,8),1,1)="L",2020,""))))))))))))))))))))))))))))))</f>
        <v>2020</v>
      </c>
      <c r="S384" s="875" t="s">
        <v>16881</v>
      </c>
      <c r="T384" s="875">
        <v>1605</v>
      </c>
      <c r="U384" s="878">
        <v>45686</v>
      </c>
      <c r="V384" s="878">
        <v>45715</v>
      </c>
      <c r="W384" s="879">
        <v>1400</v>
      </c>
      <c r="X384" s="880">
        <v>1900</v>
      </c>
    </row>
    <row r="385" spans="1:24" ht="26.25" customHeight="1">
      <c r="A385" s="1759"/>
      <c r="B385" s="1755"/>
      <c r="C385" s="320" t="s">
        <v>15239</v>
      </c>
      <c r="D385" s="1755"/>
      <c r="E385" s="1755"/>
      <c r="F385" s="1755"/>
      <c r="G385" s="1755"/>
      <c r="H385" s="1755"/>
      <c r="I385" s="1755" t="s">
        <v>3598</v>
      </c>
      <c r="J385" s="412" t="s">
        <v>16877</v>
      </c>
      <c r="K385" s="884" t="s">
        <v>211</v>
      </c>
      <c r="L385" s="425" t="s">
        <v>3603</v>
      </c>
      <c r="M385" s="2923"/>
      <c r="N385" s="73" t="s">
        <v>2432</v>
      </c>
      <c r="O385" s="882"/>
      <c r="P385" s="2209"/>
      <c r="Q385" s="882" t="s">
        <v>375</v>
      </c>
      <c r="R385" s="882">
        <f>IF(MID(RIGHT(S385,8),1,1)="M",2021,IF(MID(RIGHT(S385,8),1,1)="N",2022,IF(MID(RIGHT(S385,8),1,1)="P",2023,IF(MID(RIGHT(S385,8),1,1)="R",2024,IF(MID(RIGHT(S385,8),1,1)="S",1995,IF(MID(RIGHT(S385,8),1,1)="T",1996,IF(MID(RIGHT(S385,8),1,1)="V",1997,IF(MID(RIGHT(S385,8),1,1)="W",1998,IF(MID(RIGHT(S385,8),1,1)="X",1999,IF(MID(RIGHT(S385,8),1,1)="Y",2000,IF(MID(RIGHT(S385,8),1,1)="1",2001,IF(MID(RIGHT(S385,8),1,1)="2",2002,IF(MID(RIGHT(S385,8),1,1)="3",2003,IF(MID(RIGHT(S385,8),1,1)="4",2004,IF(MID(RIGHT(S385,8),1,1)="5",2005,IF(MID(RIGHT(S385,8),1,1)="6",2006,IF(MID(RIGHT(S385,8),1,1)="7",2007,IF(MID(RIGHT(S385,8),1,1)="8",2008,IF(MID(RIGHT(S385,8),1,1)="9",2009,IF(MID(RIGHT(S385,8),1,1)="A",2010,IF(MID(RIGHT(S385,8),1,1)="B",2011,IF(MID(RIGHT(S385,8),1,1)="C",2012,IF(MID(RIGHT(S385,8),1,1)="D",2013,IF(MID(RIGHT(S385,8),1,1)="E",2014,IF(MID(RIGHT(S385,8),1,1)="F",2015,IF(MID(RIGHT(S385,8),1,1)="G",2016,IF(MID(RIGHT(S385,8),1,1)="H",2017,IF(MID(RIGHT(S385,8),1,1)="J",2018,IF(MID(RIGHT(S385,8),1,1)="K",2019,IF(MID(RIGHT(S385,8),1,1)="L",2020,""))))))))))))))))))))))))))))))</f>
        <v>2021</v>
      </c>
      <c r="S385" s="882" t="s">
        <v>16883</v>
      </c>
      <c r="T385" s="882">
        <v>1530</v>
      </c>
      <c r="U385" s="885">
        <v>45687</v>
      </c>
      <c r="V385" s="1761">
        <v>45712</v>
      </c>
      <c r="W385" s="1762"/>
      <c r="X385" s="1763" t="s">
        <v>15091</v>
      </c>
    </row>
    <row r="386" spans="1:24" ht="26.25" customHeight="1">
      <c r="A386" s="881"/>
      <c r="B386" s="882"/>
      <c r="C386" s="882" t="s">
        <v>12775</v>
      </c>
      <c r="D386" s="882" t="s">
        <v>16863</v>
      </c>
      <c r="E386" s="882"/>
      <c r="F386" s="882"/>
      <c r="G386" s="882"/>
      <c r="H386" s="882"/>
      <c r="I386" s="882"/>
      <c r="J386" s="882"/>
      <c r="K386" s="889" t="s">
        <v>16884</v>
      </c>
      <c r="L386" s="882"/>
      <c r="M386" s="2923"/>
      <c r="N386" s="73" t="s">
        <v>4260</v>
      </c>
      <c r="O386" s="882" t="s">
        <v>15120</v>
      </c>
      <c r="P386" s="882"/>
      <c r="Q386" s="882" t="s">
        <v>375</v>
      </c>
      <c r="R386" s="882">
        <f>IF(MID(RIGHT(S386,8),1,1)="M",2021,IF(MID(RIGHT(S386,8),1,1)="N",2022,IF(MID(RIGHT(S386,8),1,1)="P",2023,IF(MID(RIGHT(S386,8),1,1)="R",2024,IF(MID(RIGHT(S386,8),1,1)="S",1995,IF(MID(RIGHT(S386,8),1,1)="T",1996,IF(MID(RIGHT(S386,8),1,1)="V",1997,IF(MID(RIGHT(S386,8),1,1)="W",1998,IF(MID(RIGHT(S386,8),1,1)="X",1999,IF(MID(RIGHT(S386,8),1,1)="Y",2000,IF(MID(RIGHT(S386,8),1,1)="1",2001,IF(MID(RIGHT(S386,8),1,1)="2",2002,IF(MID(RIGHT(S386,8),1,1)="3",2003,IF(MID(RIGHT(S386,8),1,1)="4",2004,IF(MID(RIGHT(S386,8),1,1)="5",2005,IF(MID(RIGHT(S386,8),1,1)="6",2006,IF(MID(RIGHT(S386,8),1,1)="7",2007,IF(MID(RIGHT(S386,8),1,1)="8",2008,IF(MID(RIGHT(S386,8),1,1)="9",2009,IF(MID(RIGHT(S386,8),1,1)="A",2010,IF(MID(RIGHT(S386,8),1,1)="B",2011,IF(MID(RIGHT(S386,8),1,1)="C",2012,IF(MID(RIGHT(S386,8),1,1)="D",2013,IF(MID(RIGHT(S386,8),1,1)="E",2014,IF(MID(RIGHT(S386,8),1,1)="F",2015,IF(MID(RIGHT(S386,8),1,1)="G",2016,IF(MID(RIGHT(S386,8),1,1)="H",2017,IF(MID(RIGHT(S386,8),1,1)="J",2018,IF(MID(RIGHT(S386,8),1,1)="K",2019,IF(MID(RIGHT(S386,8),1,1)="L",2020,""))))))))))))))))))))))))))))))</f>
        <v>2021</v>
      </c>
      <c r="S386" s="882" t="s">
        <v>16880</v>
      </c>
      <c r="T386" s="882">
        <v>1530</v>
      </c>
      <c r="U386" s="885"/>
      <c r="V386" s="891">
        <v>45713</v>
      </c>
      <c r="W386" s="911"/>
      <c r="X386" s="888"/>
    </row>
    <row r="387" spans="1:24" ht="26.25" customHeight="1">
      <c r="A387" s="881"/>
      <c r="B387" s="882"/>
      <c r="C387" s="882" t="s">
        <v>12778</v>
      </c>
      <c r="D387" s="882" t="s">
        <v>16863</v>
      </c>
      <c r="E387" s="882"/>
      <c r="F387" s="882"/>
      <c r="G387" s="882"/>
      <c r="H387" s="882"/>
      <c r="I387" s="882"/>
      <c r="J387" s="425" t="s">
        <v>16517</v>
      </c>
      <c r="K387" s="889" t="s">
        <v>2380</v>
      </c>
      <c r="L387" s="882"/>
      <c r="M387" s="2924"/>
      <c r="N387" s="73" t="s">
        <v>17292</v>
      </c>
      <c r="O387" s="1673" t="s">
        <v>17293</v>
      </c>
      <c r="P387" s="882"/>
      <c r="Q387" s="882" t="s">
        <v>375</v>
      </c>
      <c r="R387" s="882">
        <f>IF(MID(RIGHT(S387,8),1,1)="M",2021,IF(MID(RIGHT(S387,8),1,1)="N",2022,IF(MID(RIGHT(S387,8),1,1)="P",2023,IF(MID(RIGHT(S387,8),1,1)="R",2024,IF(MID(RIGHT(S387,8),1,1)="S",1995,IF(MID(RIGHT(S387,8),1,1)="T",1996,IF(MID(RIGHT(S387,8),1,1)="V",1997,IF(MID(RIGHT(S387,8),1,1)="W",1998,IF(MID(RIGHT(S387,8),1,1)="X",1999,IF(MID(RIGHT(S387,8),1,1)="Y",2000,IF(MID(RIGHT(S387,8),1,1)="1",2001,IF(MID(RIGHT(S387,8),1,1)="2",2002,IF(MID(RIGHT(S387,8),1,1)="3",2003,IF(MID(RIGHT(S387,8),1,1)="4",2004,IF(MID(RIGHT(S387,8),1,1)="5",2005,IF(MID(RIGHT(S387,8),1,1)="6",2006,IF(MID(RIGHT(S387,8),1,1)="7",2007,IF(MID(RIGHT(S387,8),1,1)="8",2008,IF(MID(RIGHT(S387,8),1,1)="9",2009,IF(MID(RIGHT(S387,8),1,1)="A",2010,IF(MID(RIGHT(S387,8),1,1)="B",2011,IF(MID(RIGHT(S387,8),1,1)="C",2012,IF(MID(RIGHT(S387,8),1,1)="D",2013,IF(MID(RIGHT(S387,8),1,1)="E",2014,IF(MID(RIGHT(S387,8),1,1)="F",2015,IF(MID(RIGHT(S387,8),1,1)="G",2016,IF(MID(RIGHT(S387,8),1,1)="H",2017,IF(MID(RIGHT(S387,8),1,1)="J",2018,IF(MID(RIGHT(S387,8),1,1)="K",2019,IF(MID(RIGHT(S387,8),1,1)="L",2020,""))))))))))))))))))))))))))))))</f>
        <v>2021</v>
      </c>
      <c r="S387" s="882" t="s">
        <v>16882</v>
      </c>
      <c r="T387" s="882">
        <v>1530</v>
      </c>
      <c r="U387" s="885"/>
      <c r="V387" s="885">
        <v>45716</v>
      </c>
      <c r="W387" s="911"/>
      <c r="X387" s="888" t="s">
        <v>17291</v>
      </c>
    </row>
    <row r="388" spans="1:24" ht="26.25" customHeight="1">
      <c r="A388" s="881"/>
      <c r="B388" s="882"/>
      <c r="C388" s="882" t="s">
        <v>13047</v>
      </c>
      <c r="D388" s="882" t="s">
        <v>191</v>
      </c>
      <c r="E388" s="882"/>
      <c r="F388" s="882"/>
      <c r="G388" s="882"/>
      <c r="H388" s="882"/>
      <c r="I388" s="882"/>
      <c r="J388" s="882"/>
      <c r="K388" s="890"/>
      <c r="L388" s="882"/>
      <c r="M388" s="882"/>
      <c r="N388" s="882"/>
      <c r="O388" s="882"/>
      <c r="P388" s="882"/>
      <c r="Q388" s="882"/>
      <c r="R388" s="882"/>
      <c r="S388" s="883" t="s">
        <v>189</v>
      </c>
      <c r="T388" s="883">
        <v>3700</v>
      </c>
      <c r="U388" s="885"/>
      <c r="V388" s="891"/>
      <c r="W388" s="887"/>
      <c r="X388" s="888" t="s">
        <v>17289</v>
      </c>
    </row>
    <row r="389" spans="1:24" ht="26.25" customHeight="1">
      <c r="A389" s="881"/>
      <c r="B389" s="882"/>
      <c r="C389" s="882" t="s">
        <v>10098</v>
      </c>
      <c r="D389" s="882" t="s">
        <v>191</v>
      </c>
      <c r="E389" s="882"/>
      <c r="F389" s="882"/>
      <c r="G389" s="882"/>
      <c r="H389" s="882"/>
      <c r="I389" s="882"/>
      <c r="J389" s="882" t="s">
        <v>17213</v>
      </c>
      <c r="K389" s="890"/>
      <c r="L389" s="882"/>
      <c r="M389" s="2559" t="s">
        <v>8709</v>
      </c>
      <c r="N389" s="2560"/>
      <c r="O389" s="2560"/>
      <c r="P389" s="2561"/>
      <c r="Q389" s="882"/>
      <c r="R389" s="882"/>
      <c r="S389" s="883" t="s">
        <v>2472</v>
      </c>
      <c r="T389" s="883">
        <f>SUM(T384:T388)</f>
        <v>9895</v>
      </c>
      <c r="U389" s="891"/>
      <c r="V389" s="891"/>
      <c r="W389" s="887"/>
      <c r="X389" s="888" t="s">
        <v>17290</v>
      </c>
    </row>
    <row r="390" spans="1:24" ht="26.25" customHeight="1" thickBot="1">
      <c r="A390" s="892"/>
      <c r="B390" s="893"/>
      <c r="C390" s="893" t="s">
        <v>10099</v>
      </c>
      <c r="D390" s="893" t="s">
        <v>4036</v>
      </c>
      <c r="E390" s="893"/>
      <c r="F390" s="893"/>
      <c r="G390" s="893"/>
      <c r="H390" s="893"/>
      <c r="I390" s="893"/>
      <c r="J390" s="893" t="s">
        <v>17276</v>
      </c>
      <c r="K390" s="611" t="s">
        <v>16879</v>
      </c>
      <c r="L390" s="893"/>
      <c r="M390" s="893"/>
      <c r="N390" s="894"/>
      <c r="O390" s="894"/>
      <c r="P390" s="895"/>
      <c r="Q390" s="893"/>
      <c r="R390" s="893"/>
      <c r="S390" s="896"/>
      <c r="T390" s="896"/>
      <c r="U390" s="897"/>
      <c r="V390" s="898"/>
      <c r="W390" s="899"/>
      <c r="X390" s="900"/>
    </row>
    <row r="392" spans="1:24" ht="26.25" customHeight="1" thickBot="1"/>
    <row r="393" spans="1:24" ht="26.25" customHeight="1">
      <c r="A393" s="848" t="s">
        <v>188</v>
      </c>
      <c r="B393" s="849" t="s">
        <v>17157</v>
      </c>
      <c r="C393" s="849" t="s">
        <v>17159</v>
      </c>
      <c r="D393" s="849" t="s">
        <v>190</v>
      </c>
      <c r="E393" s="849" t="s">
        <v>17212</v>
      </c>
      <c r="F393" s="849" t="s">
        <v>191</v>
      </c>
      <c r="G393" s="849" t="s">
        <v>191</v>
      </c>
      <c r="H393" s="849" t="s">
        <v>191</v>
      </c>
      <c r="I393" s="849" t="s">
        <v>10574</v>
      </c>
      <c r="J393" s="849" t="s">
        <v>17193</v>
      </c>
      <c r="K393" s="850" t="s">
        <v>15237</v>
      </c>
      <c r="L393" s="849" t="s">
        <v>17275</v>
      </c>
      <c r="M393" s="3088" t="s">
        <v>17256</v>
      </c>
      <c r="N393" s="850" t="s">
        <v>17201</v>
      </c>
      <c r="O393" s="850" t="s">
        <v>17202</v>
      </c>
      <c r="P393" s="851" t="s">
        <v>17833</v>
      </c>
      <c r="Q393" s="849" t="s">
        <v>15872</v>
      </c>
      <c r="R393" s="849">
        <f>IF(MID(RIGHT(S393,8),1,1)="M",2021,IF(MID(RIGHT(S393,8),1,1)="N",2022,IF(MID(RIGHT(S393,8),1,1)="P",2023,IF(MID(RIGHT(S393,8),1,1)="R",2024,IF(MID(RIGHT(S393,8),1,1)="S",1995,IF(MID(RIGHT(S393,8),1,1)="T",1996,IF(MID(RIGHT(S393,8),1,1)="V",1997,IF(MID(RIGHT(S393,8),1,1)="W",1998,IF(MID(RIGHT(S393,8),1,1)="X",1999,IF(MID(RIGHT(S393,8),1,1)="Y",2000,IF(MID(RIGHT(S393,8),1,1)="1",2001,IF(MID(RIGHT(S393,8),1,1)="2",2002,IF(MID(RIGHT(S393,8),1,1)="3",2003,IF(MID(RIGHT(S393,8),1,1)="4",2004,IF(MID(RIGHT(S393,8),1,1)="5",2005,IF(MID(RIGHT(S393,8),1,1)="6",2006,IF(MID(RIGHT(S393,8),1,1)="7",2007,IF(MID(RIGHT(S393,8),1,1)="8",2008,IF(MID(RIGHT(S393,8),1,1)="9",2009,IF(MID(RIGHT(S393,8),1,1)="A",2010,IF(MID(RIGHT(S393,8),1,1)="B",2011,IF(MID(RIGHT(S393,8),1,1)="C",2012,IF(MID(RIGHT(S393,8),1,1)="D",2013,IF(MID(RIGHT(S393,8),1,1)="E",2014,IF(MID(RIGHT(S393,8),1,1)="F",2015,IF(MID(RIGHT(S393,8),1,1)="G",2016,IF(MID(RIGHT(S393,8),1,1)="H",2017,IF(MID(RIGHT(S393,8),1,1)="J",2018,IF(MID(RIGHT(S393,8),1,1)="K",2019,IF(MID(RIGHT(S393,8),1,1)="L",2020,""))))))))))))))))))))))))))))))</f>
        <v>2009</v>
      </c>
      <c r="S393" s="849" t="s">
        <v>17249</v>
      </c>
      <c r="T393" s="849">
        <v>2060</v>
      </c>
      <c r="U393" s="852">
        <v>45686</v>
      </c>
      <c r="V393" s="852">
        <v>45715</v>
      </c>
      <c r="W393" s="853">
        <v>1400</v>
      </c>
      <c r="X393" s="854">
        <v>2000</v>
      </c>
    </row>
    <row r="394" spans="1:24" ht="26.25" customHeight="1">
      <c r="A394" s="855"/>
      <c r="B394" s="188"/>
      <c r="C394" s="320" t="s">
        <v>17257</v>
      </c>
      <c r="D394" s="188"/>
      <c r="E394" s="188"/>
      <c r="F394" s="188"/>
      <c r="G394" s="188"/>
      <c r="H394" s="188"/>
      <c r="I394" s="188" t="s">
        <v>3598</v>
      </c>
      <c r="J394" s="412" t="s">
        <v>17158</v>
      </c>
      <c r="K394" s="195" t="s">
        <v>17160</v>
      </c>
      <c r="L394" s="425" t="s">
        <v>3603</v>
      </c>
      <c r="M394" s="3089"/>
      <c r="N394" s="73" t="s">
        <v>2432</v>
      </c>
      <c r="O394" s="188"/>
      <c r="P394" s="188"/>
      <c r="Q394" s="189" t="s">
        <v>17250</v>
      </c>
      <c r="R394" s="188">
        <f>IF(MID(RIGHT(S394,8),1,1)="M",2021,IF(MID(RIGHT(S394,8),1,1)="N",2022,IF(MID(RIGHT(S394,8),1,1)="P",2023,IF(MID(RIGHT(S394,8),1,1)="R",2024,IF(MID(RIGHT(S394,8),1,1)="S",1995,IF(MID(RIGHT(S394,8),1,1)="T",1996,IF(MID(RIGHT(S394,8),1,1)="V",1997,IF(MID(RIGHT(S394,8),1,1)="W",1998,IF(MID(RIGHT(S394,8),1,1)="X",1999,IF(MID(RIGHT(S394,8),1,1)="Y",2000,IF(MID(RIGHT(S394,8),1,1)="1",2001,IF(MID(RIGHT(S394,8),1,1)="2",2002,IF(MID(RIGHT(S394,8),1,1)="3",2003,IF(MID(RIGHT(S394,8),1,1)="4",2004,IF(MID(RIGHT(S394,8),1,1)="5",2005,IF(MID(RIGHT(S394,8),1,1)="6",2006,IF(MID(RIGHT(S394,8),1,1)="7",2007,IF(MID(RIGHT(S394,8),1,1)="8",2008,IF(MID(RIGHT(S394,8),1,1)="9",2009,IF(MID(RIGHT(S394,8),1,1)="A",2010,IF(MID(RIGHT(S394,8),1,1)="B",2011,IF(MID(RIGHT(S394,8),1,1)="C",2012,IF(MID(RIGHT(S394,8),1,1)="D",2013,IF(MID(RIGHT(S394,8),1,1)="E",2014,IF(MID(RIGHT(S394,8),1,1)="F",2015,IF(MID(RIGHT(S394,8),1,1)="G",2016,IF(MID(RIGHT(S394,8),1,1)="H",2017,IF(MID(RIGHT(S394,8),1,1)="J",2018,IF(MID(RIGHT(S394,8),1,1)="K",2019,IF(MID(RIGHT(S394,8),1,1)="L",2020,""))))))))))))))))))))))))))))))</f>
        <v>2014</v>
      </c>
      <c r="S394" s="188" t="s">
        <v>17251</v>
      </c>
      <c r="T394" s="188">
        <v>1320</v>
      </c>
      <c r="U394" s="192">
        <v>45687</v>
      </c>
      <c r="V394" s="191">
        <v>45712</v>
      </c>
      <c r="W394" s="193"/>
      <c r="X394" s="856"/>
    </row>
    <row r="395" spans="1:24" ht="26.25" customHeight="1">
      <c r="A395" s="855"/>
      <c r="B395" s="188"/>
      <c r="C395" s="188" t="s">
        <v>12776</v>
      </c>
      <c r="D395" s="188" t="s">
        <v>17130</v>
      </c>
      <c r="E395" s="188"/>
      <c r="F395" s="188"/>
      <c r="G395" s="188"/>
      <c r="H395" s="188"/>
      <c r="I395" s="188"/>
      <c r="J395" s="188"/>
      <c r="K395" s="189" t="s">
        <v>17161</v>
      </c>
      <c r="L395" s="188"/>
      <c r="M395" s="3089"/>
      <c r="N395" s="73" t="s">
        <v>3907</v>
      </c>
      <c r="O395" s="188"/>
      <c r="P395" s="188"/>
      <c r="Q395" s="189" t="s">
        <v>17252</v>
      </c>
      <c r="R395" s="188">
        <f>IF(MID(RIGHT(S395,8),1,1)="M",2021,IF(MID(RIGHT(S395,8),1,1)="N",2022,IF(MID(RIGHT(S395,8),1,1)="P",2023,IF(MID(RIGHT(S395,8),1,1)="R",2024,IF(MID(RIGHT(S395,8),1,1)="S",1995,IF(MID(RIGHT(S395,8),1,1)="T",1996,IF(MID(RIGHT(S395,8),1,1)="V",1997,IF(MID(RIGHT(S395,8),1,1)="W",1998,IF(MID(RIGHT(S395,8),1,1)="X",1999,IF(MID(RIGHT(S395,8),1,1)="Y",2000,IF(MID(RIGHT(S395,8),1,1)="1",2001,IF(MID(RIGHT(S395,8),1,1)="2",2002,IF(MID(RIGHT(S395,8),1,1)="3",2003,IF(MID(RIGHT(S395,8),1,1)="4",2004,IF(MID(RIGHT(S395,8),1,1)="5",2005,IF(MID(RIGHT(S395,8),1,1)="6",2006,IF(MID(RIGHT(S395,8),1,1)="7",2007,IF(MID(RIGHT(S395,8),1,1)="8",2008,IF(MID(RIGHT(S395,8),1,1)="9",2009,IF(MID(RIGHT(S395,8),1,1)="A",2010,IF(MID(RIGHT(S395,8),1,1)="B",2011,IF(MID(RIGHT(S395,8),1,1)="C",2012,IF(MID(RIGHT(S395,8),1,1)="D",2013,IF(MID(RIGHT(S395,8),1,1)="E",2014,IF(MID(RIGHT(S395,8),1,1)="F",2015,IF(MID(RIGHT(S395,8),1,1)="G",2016,IF(MID(RIGHT(S395,8),1,1)="H",2017,IF(MID(RIGHT(S395,8),1,1)="J",2018,IF(MID(RIGHT(S395,8),1,1)="K",2019,IF(MID(RIGHT(S395,8),1,1)="L",2020,""))))))))))))))))))))))))))))))</f>
        <v>2009</v>
      </c>
      <c r="S395" s="188" t="s">
        <v>17253</v>
      </c>
      <c r="T395" s="188">
        <v>1540</v>
      </c>
      <c r="U395" s="191"/>
      <c r="V395" s="191">
        <v>45713</v>
      </c>
      <c r="W395" s="193"/>
      <c r="X395" s="856"/>
    </row>
    <row r="396" spans="1:24" ht="26.25" customHeight="1">
      <c r="A396" s="855"/>
      <c r="B396" s="188"/>
      <c r="C396" s="188" t="s">
        <v>12778</v>
      </c>
      <c r="D396" s="188" t="s">
        <v>17130</v>
      </c>
      <c r="E396" s="188"/>
      <c r="F396" s="188"/>
      <c r="G396" s="188"/>
      <c r="H396" s="188"/>
      <c r="I396" s="188"/>
      <c r="J396" s="188"/>
      <c r="K396" s="189" t="s">
        <v>17162</v>
      </c>
      <c r="L396" s="188"/>
      <c r="M396" s="3090"/>
      <c r="N396" s="73" t="s">
        <v>12674</v>
      </c>
      <c r="O396" s="188"/>
      <c r="P396" s="188"/>
      <c r="Q396" s="189" t="s">
        <v>17254</v>
      </c>
      <c r="R396" s="188">
        <f>IF(MID(RIGHT(S396,8),1,1)="M",2021,IF(MID(RIGHT(S396,8),1,1)="N",2022,IF(MID(RIGHT(S396,8),1,1)="P",2023,IF(MID(RIGHT(S396,8),1,1)="R",2024,IF(MID(RIGHT(S396,8),1,1)="S",1995,IF(MID(RIGHT(S396,8),1,1)="T",1996,IF(MID(RIGHT(S396,8),1,1)="V",1997,IF(MID(RIGHT(S396,8),1,1)="W",1998,IF(MID(RIGHT(S396,8),1,1)="X",1999,IF(MID(RIGHT(S396,8),1,1)="Y",2000,IF(MID(RIGHT(S396,8),1,1)="1",2001,IF(MID(RIGHT(S396,8),1,1)="2",2002,IF(MID(RIGHT(S396,8),1,1)="3",2003,IF(MID(RIGHT(S396,8),1,1)="4",2004,IF(MID(RIGHT(S396,8),1,1)="5",2005,IF(MID(RIGHT(S396,8),1,1)="6",2006,IF(MID(RIGHT(S396,8),1,1)="7",2007,IF(MID(RIGHT(S396,8),1,1)="8",2008,IF(MID(RIGHT(S396,8),1,1)="9",2009,IF(MID(RIGHT(S396,8),1,1)="A",2010,IF(MID(RIGHT(S396,8),1,1)="B",2011,IF(MID(RIGHT(S396,8),1,1)="C",2012,IF(MID(RIGHT(S396,8),1,1)="D",2013,IF(MID(RIGHT(S396,8),1,1)="E",2014,IF(MID(RIGHT(S396,8),1,1)="F",2015,IF(MID(RIGHT(S396,8),1,1)="G",2016,IF(MID(RIGHT(S396,8),1,1)="H",2017,IF(MID(RIGHT(S396,8),1,1)="J",2018,IF(MID(RIGHT(S396,8),1,1)="K",2019,IF(MID(RIGHT(S396,8),1,1)="L",2020,""))))))))))))))))))))))))))))))</f>
        <v>2013</v>
      </c>
      <c r="S396" s="188" t="s">
        <v>17255</v>
      </c>
      <c r="T396" s="188">
        <v>1540</v>
      </c>
      <c r="U396" s="191"/>
      <c r="V396" s="192">
        <v>45716</v>
      </c>
      <c r="W396" s="193"/>
      <c r="X396" s="856"/>
    </row>
    <row r="397" spans="1:24" ht="26.25" customHeight="1">
      <c r="A397" s="855"/>
      <c r="B397" s="188"/>
      <c r="C397" s="188" t="s">
        <v>13047</v>
      </c>
      <c r="D397" s="188" t="s">
        <v>191</v>
      </c>
      <c r="E397" s="188"/>
      <c r="F397" s="188"/>
      <c r="G397" s="188"/>
      <c r="H397" s="188"/>
      <c r="I397" s="188"/>
      <c r="J397" s="188" t="s">
        <v>17213</v>
      </c>
      <c r="K397" s="1230"/>
      <c r="L397" s="188"/>
      <c r="M397" s="188"/>
      <c r="N397" s="188"/>
      <c r="O397" s="188"/>
      <c r="P397" s="188"/>
      <c r="Q397" s="189"/>
      <c r="R397" s="188"/>
      <c r="S397" s="194" t="s">
        <v>189</v>
      </c>
      <c r="T397" s="194">
        <v>3830</v>
      </c>
      <c r="U397" s="192"/>
      <c r="V397" s="191"/>
      <c r="W397" s="193"/>
      <c r="X397" s="856"/>
    </row>
    <row r="398" spans="1:24" ht="26.25" customHeight="1">
      <c r="A398" s="855"/>
      <c r="B398" s="188"/>
      <c r="C398" s="188" t="s">
        <v>10002</v>
      </c>
      <c r="D398" s="188" t="s">
        <v>191</v>
      </c>
      <c r="E398" s="188"/>
      <c r="F398" s="188"/>
      <c r="G398" s="188"/>
      <c r="H398" s="188"/>
      <c r="I398" s="188"/>
      <c r="J398" s="188" t="s">
        <v>17276</v>
      </c>
      <c r="K398" s="189"/>
      <c r="L398" s="188"/>
      <c r="M398" s="2559" t="s">
        <v>8709</v>
      </c>
      <c r="N398" s="2560"/>
      <c r="O398" s="2560"/>
      <c r="P398" s="2561"/>
      <c r="Q398" s="189"/>
      <c r="R398" s="188"/>
      <c r="S398" s="194" t="s">
        <v>2472</v>
      </c>
      <c r="T398" s="194">
        <f>SUM(T393:T397)</f>
        <v>10290</v>
      </c>
      <c r="U398" s="191"/>
      <c r="V398" s="191"/>
      <c r="W398" s="193"/>
      <c r="X398" s="856"/>
    </row>
    <row r="399" spans="1:24" ht="26.25" customHeight="1" thickBot="1">
      <c r="A399" s="857"/>
      <c r="B399" s="858"/>
      <c r="C399" s="858" t="s">
        <v>10003</v>
      </c>
      <c r="D399" s="858" t="s">
        <v>4036</v>
      </c>
      <c r="E399" s="858"/>
      <c r="F399" s="858"/>
      <c r="G399" s="858"/>
      <c r="H399" s="858"/>
      <c r="I399" s="858"/>
      <c r="J399" s="858"/>
      <c r="K399" s="611" t="s">
        <v>16879</v>
      </c>
      <c r="L399" s="858"/>
      <c r="M399" s="858"/>
      <c r="N399" s="847"/>
      <c r="O399" s="847"/>
      <c r="P399" s="859"/>
      <c r="Q399" s="858"/>
      <c r="R399" s="858"/>
      <c r="S399" s="860"/>
      <c r="T399" s="860"/>
      <c r="U399" s="861"/>
      <c r="V399" s="862"/>
      <c r="W399" s="863"/>
      <c r="X399" s="864"/>
    </row>
    <row r="401" spans="1:24" ht="26.25" customHeight="1" thickBot="1"/>
    <row r="402" spans="1:24" ht="26.25" customHeight="1">
      <c r="A402" s="1904" t="s">
        <v>188</v>
      </c>
      <c r="B402" s="1905" t="s">
        <v>10047</v>
      </c>
      <c r="C402" s="1905" t="s">
        <v>825</v>
      </c>
      <c r="D402" s="1905" t="s">
        <v>190</v>
      </c>
      <c r="E402" s="1905" t="s">
        <v>17301</v>
      </c>
      <c r="F402" s="1905" t="s">
        <v>191</v>
      </c>
      <c r="G402" s="1905" t="s">
        <v>17301</v>
      </c>
      <c r="H402" s="1905" t="s">
        <v>17277</v>
      </c>
      <c r="I402" s="1905" t="s">
        <v>16226</v>
      </c>
      <c r="J402" s="1906" t="s">
        <v>16878</v>
      </c>
      <c r="K402" s="1907" t="s">
        <v>1348</v>
      </c>
      <c r="L402" s="1909" t="s">
        <v>17300</v>
      </c>
      <c r="M402" s="3084" t="s">
        <v>17265</v>
      </c>
      <c r="N402" s="1905" t="s">
        <v>17727</v>
      </c>
      <c r="O402" s="1909" t="s">
        <v>17203</v>
      </c>
      <c r="P402" s="2088" t="s">
        <v>18205</v>
      </c>
      <c r="Q402" s="1905" t="s">
        <v>11179</v>
      </c>
      <c r="R402" s="1905">
        <f>IF(MID(RIGHT(S402,8),1,1)="M",2021,IF(MID(RIGHT(S402,8),1,1)="N",2022,IF(MID(RIGHT(S402,8),1,1)="P",2023,IF(MID(RIGHT(S402,8),1,1)="R",2024,IF(MID(RIGHT(S402,8),1,1)="S",1995,IF(MID(RIGHT(S402,8),1,1)="T",1996,IF(MID(RIGHT(S402,8),1,1)="V",1997,IF(MID(RIGHT(S402,8),1,1)="W",1998,IF(MID(RIGHT(S402,8),1,1)="X",1999,IF(MID(RIGHT(S402,8),1,1)="Y",2000,IF(MID(RIGHT(S402,8),1,1)="1",2001,IF(MID(RIGHT(S402,8),1,1)="2",2002,IF(MID(RIGHT(S402,8),1,1)="3",2003,IF(MID(RIGHT(S402,8),1,1)="4",2004,IF(MID(RIGHT(S402,8),1,1)="5",2005,IF(MID(RIGHT(S402,8),1,1)="6",2006,IF(MID(RIGHT(S402,8),1,1)="7",2007,IF(MID(RIGHT(S402,8),1,1)="8",2008,IF(MID(RIGHT(S402,8),1,1)="9",2009,IF(MID(RIGHT(S402,8),1,1)="A",2010,IF(MID(RIGHT(S402,8),1,1)="B",2011,IF(MID(RIGHT(S402,8),1,1)="C",2012,IF(MID(RIGHT(S402,8),1,1)="D",2013,IF(MID(RIGHT(S402,8),1,1)="E",2014,IF(MID(RIGHT(S402,8),1,1)="F",2015,IF(MID(RIGHT(S402,8),1,1)="G",2016,IF(MID(RIGHT(S402,8),1,1)="H",2017,IF(MID(RIGHT(S402,8),1,1)="J",2018,IF(MID(RIGHT(S402,8),1,1)="K",2019,IF(MID(RIGHT(S402,8),1,1)="L",2020,""))))))))))))))))))))))))))))))</f>
        <v>2012</v>
      </c>
      <c r="S402" s="1905" t="s">
        <v>17260</v>
      </c>
      <c r="T402" s="1905">
        <v>1580</v>
      </c>
      <c r="U402" s="2091">
        <v>45686</v>
      </c>
      <c r="V402" s="2091">
        <v>45715</v>
      </c>
      <c r="W402" s="2083">
        <v>1400</v>
      </c>
      <c r="X402" s="2142">
        <v>2000</v>
      </c>
    </row>
    <row r="403" spans="1:24" ht="26.25" customHeight="1">
      <c r="A403" s="1913"/>
      <c r="B403" s="1914"/>
      <c r="C403" s="320" t="s">
        <v>17206</v>
      </c>
      <c r="D403" s="1914"/>
      <c r="E403" s="1916"/>
      <c r="F403" s="1914"/>
      <c r="G403" s="1914"/>
      <c r="H403" s="1914"/>
      <c r="I403" s="1914" t="s">
        <v>2578</v>
      </c>
      <c r="J403" s="412" t="s">
        <v>17192</v>
      </c>
      <c r="K403" s="1917" t="s">
        <v>16015</v>
      </c>
      <c r="L403" s="425" t="s">
        <v>3603</v>
      </c>
      <c r="M403" s="3085"/>
      <c r="N403" s="73" t="s">
        <v>16628</v>
      </c>
      <c r="O403" s="1918"/>
      <c r="P403" s="1918"/>
      <c r="Q403" s="1914" t="s">
        <v>11504</v>
      </c>
      <c r="R403" s="1914">
        <f>IF(MID(RIGHT(S403,8),1,1)="M",2021,IF(MID(RIGHT(S403,8),1,1)="N",2022,IF(MID(RIGHT(S403,8),1,1)="P",2023,IF(MID(RIGHT(S403,8),1,1)="R",2024,IF(MID(RIGHT(S403,8),1,1)="S",1995,IF(MID(RIGHT(S403,8),1,1)="T",1996,IF(MID(RIGHT(S403,8),1,1)="V",1997,IF(MID(RIGHT(S403,8),1,1)="W",1998,IF(MID(RIGHT(S403,8),1,1)="X",1999,IF(MID(RIGHT(S403,8),1,1)="Y",2000,IF(MID(RIGHT(S403,8),1,1)="1",2001,IF(MID(RIGHT(S403,8),1,1)="2",2002,IF(MID(RIGHT(S403,8),1,1)="3",2003,IF(MID(RIGHT(S403,8),1,1)="4",2004,IF(MID(RIGHT(S403,8),1,1)="5",2005,IF(MID(RIGHT(S403,8),1,1)="6",2006,IF(MID(RIGHT(S403,8),1,1)="7",2007,IF(MID(RIGHT(S403,8),1,1)="8",2008,IF(MID(RIGHT(S403,8),1,1)="9",2009,IF(MID(RIGHT(S403,8),1,1)="A",2010,IF(MID(RIGHT(S403,8),1,1)="B",2011,IF(MID(RIGHT(S403,8),1,1)="C",2012,IF(MID(RIGHT(S403,8),1,1)="D",2013,IF(MID(RIGHT(S403,8),1,1)="E",2014,IF(MID(RIGHT(S403,8),1,1)="F",2015,IF(MID(RIGHT(S403,8),1,1)="G",2016,IF(MID(RIGHT(S403,8),1,1)="H",2017,IF(MID(RIGHT(S403,8),1,1)="J",2018,IF(MID(RIGHT(S403,8),1,1)="K",2019,IF(MID(RIGHT(S403,8),1,1)="L",2020,""))))))))))))))))))))))))))))))</f>
        <v>2013</v>
      </c>
      <c r="S403" s="1919" t="s">
        <v>17261</v>
      </c>
      <c r="T403" s="1914">
        <v>1485</v>
      </c>
      <c r="U403" s="2093">
        <v>45687</v>
      </c>
      <c r="V403" s="2092">
        <v>45712</v>
      </c>
      <c r="W403" s="1922"/>
      <c r="X403" s="1923"/>
    </row>
    <row r="404" spans="1:24" ht="26.25" customHeight="1">
      <c r="A404" s="1913"/>
      <c r="B404" s="1914"/>
      <c r="C404" s="1914" t="s">
        <v>12776</v>
      </c>
      <c r="D404" s="1914" t="s">
        <v>17180</v>
      </c>
      <c r="E404" s="1914"/>
      <c r="F404" s="1914"/>
      <c r="G404" s="1914"/>
      <c r="H404" s="1914"/>
      <c r="I404" s="1914"/>
      <c r="J404" s="1941"/>
      <c r="K404" s="1925" t="s">
        <v>10119</v>
      </c>
      <c r="L404" s="1918"/>
      <c r="M404" s="3085"/>
      <c r="N404" s="73" t="s">
        <v>3907</v>
      </c>
      <c r="O404" s="1918"/>
      <c r="P404" s="1918"/>
      <c r="Q404" s="1914" t="s">
        <v>375</v>
      </c>
      <c r="R404" s="1914">
        <f>IF(MID(RIGHT(S404,8),1,1)="M",2021,IF(MID(RIGHT(S404,8),1,1)="N",2022,IF(MID(RIGHT(S404,8),1,1)="P",2023,IF(MID(RIGHT(S404,8),1,1)="R",2024,IF(MID(RIGHT(S404,8),1,1)="S",1995,IF(MID(RIGHT(S404,8),1,1)="T",1996,IF(MID(RIGHT(S404,8),1,1)="V",1997,IF(MID(RIGHT(S404,8),1,1)="W",1998,IF(MID(RIGHT(S404,8),1,1)="X",1999,IF(MID(RIGHT(S404,8),1,1)="Y",2000,IF(MID(RIGHT(S404,8),1,1)="1",2001,IF(MID(RIGHT(S404,8),1,1)="2",2002,IF(MID(RIGHT(S404,8),1,1)="3",2003,IF(MID(RIGHT(S404,8),1,1)="4",2004,IF(MID(RIGHT(S404,8),1,1)="5",2005,IF(MID(RIGHT(S404,8),1,1)="6",2006,IF(MID(RIGHT(S404,8),1,1)="7",2007,IF(MID(RIGHT(S404,8),1,1)="8",2008,IF(MID(RIGHT(S404,8),1,1)="9",2009,IF(MID(RIGHT(S404,8),1,1)="A",2010,IF(MID(RIGHT(S404,8),1,1)="B",2011,IF(MID(RIGHT(S404,8),1,1)="C",2012,IF(MID(RIGHT(S404,8),1,1)="D",2013,IF(MID(RIGHT(S404,8),1,1)="E",2014,IF(MID(RIGHT(S404,8),1,1)="F",2015,IF(MID(RIGHT(S404,8),1,1)="G",2016,IF(MID(RIGHT(S404,8),1,1)="H",2017,IF(MID(RIGHT(S404,8),1,1)="J",2018,IF(MID(RIGHT(S404,8),1,1)="K",2019,IF(MID(RIGHT(S404,8),1,1)="L",2020,""))))))))))))))))))))))))))))))</f>
        <v>2011</v>
      </c>
      <c r="S404" s="1919" t="s">
        <v>17262</v>
      </c>
      <c r="T404" s="1914">
        <v>1515</v>
      </c>
      <c r="U404" s="2093"/>
      <c r="V404" s="2092">
        <v>45713</v>
      </c>
      <c r="W404" s="1922"/>
      <c r="X404" s="1926"/>
    </row>
    <row r="405" spans="1:24" ht="26.25" customHeight="1">
      <c r="A405" s="1913"/>
      <c r="B405" s="1914"/>
      <c r="C405" s="1914" t="s">
        <v>12777</v>
      </c>
      <c r="D405" s="1914" t="s">
        <v>17180</v>
      </c>
      <c r="E405" s="1914"/>
      <c r="F405" s="1914"/>
      <c r="G405" s="1914"/>
      <c r="H405" s="1914"/>
      <c r="I405" s="1914"/>
      <c r="J405" s="1941"/>
      <c r="K405" s="1925" t="s">
        <v>2380</v>
      </c>
      <c r="L405" s="258" t="s">
        <v>17518</v>
      </c>
      <c r="M405" s="3085"/>
      <c r="N405" s="73" t="s">
        <v>12674</v>
      </c>
      <c r="O405" s="1918"/>
      <c r="P405" s="1918"/>
      <c r="Q405" s="1914" t="s">
        <v>375</v>
      </c>
      <c r="R405" s="1914">
        <f>IF(MID(RIGHT(S405,8),1,1)="M",2021,IF(MID(RIGHT(S405,8),1,1)="N",2022,IF(MID(RIGHT(S405,8),1,1)="P",2023,IF(MID(RIGHT(S405,8),1,1)="R",2024,IF(MID(RIGHT(S405,8),1,1)="S",1995,IF(MID(RIGHT(S405,8),1,1)="T",1996,IF(MID(RIGHT(S405,8),1,1)="V",1997,IF(MID(RIGHT(S405,8),1,1)="W",1998,IF(MID(RIGHT(S405,8),1,1)="X",1999,IF(MID(RIGHT(S405,8),1,1)="Y",2000,IF(MID(RIGHT(S405,8),1,1)="1",2001,IF(MID(RIGHT(S405,8),1,1)="2",2002,IF(MID(RIGHT(S405,8),1,1)="3",2003,IF(MID(RIGHT(S405,8),1,1)="4",2004,IF(MID(RIGHT(S405,8),1,1)="5",2005,IF(MID(RIGHT(S405,8),1,1)="6",2006,IF(MID(RIGHT(S405,8),1,1)="7",2007,IF(MID(RIGHT(S405,8),1,1)="8",2008,IF(MID(RIGHT(S405,8),1,1)="9",2009,IF(MID(RIGHT(S405,8),1,1)="A",2010,IF(MID(RIGHT(S405,8),1,1)="B",2011,IF(MID(RIGHT(S405,8),1,1)="C",2012,IF(MID(RIGHT(S405,8),1,1)="D",2013,IF(MID(RIGHT(S405,8),1,1)="E",2014,IF(MID(RIGHT(S405,8),1,1)="F",2015,IF(MID(RIGHT(S405,8),1,1)="G",2016,IF(MID(RIGHT(S405,8),1,1)="H",2017,IF(MID(RIGHT(S405,8),1,1)="J",2018,IF(MID(RIGHT(S405,8),1,1)="K",2019,IF(MID(RIGHT(S405,8),1,1)="L",2020,""))))))))))))))))))))))))))))))</f>
        <v>2012</v>
      </c>
      <c r="S405" s="1919" t="s">
        <v>17263</v>
      </c>
      <c r="T405" s="1914">
        <v>1515</v>
      </c>
      <c r="U405" s="2092"/>
      <c r="V405" s="2093">
        <v>45716</v>
      </c>
      <c r="W405" s="1922"/>
      <c r="X405" s="1926"/>
    </row>
    <row r="406" spans="1:24" ht="26.25" customHeight="1">
      <c r="A406" s="1913"/>
      <c r="B406" s="1914"/>
      <c r="C406" s="1941" t="s">
        <v>14286</v>
      </c>
      <c r="D406" s="1914" t="s">
        <v>191</v>
      </c>
      <c r="E406" s="1914"/>
      <c r="F406" s="1914"/>
      <c r="G406" s="1914"/>
      <c r="H406" s="1914"/>
      <c r="I406" s="1914"/>
      <c r="J406" s="1941" t="s">
        <v>16240</v>
      </c>
      <c r="K406" s="1925"/>
      <c r="L406" s="1918"/>
      <c r="M406" s="3086"/>
      <c r="N406" s="1918"/>
      <c r="O406" s="1918"/>
      <c r="P406" s="1918"/>
      <c r="Q406" s="1914" t="s">
        <v>424</v>
      </c>
      <c r="R406" s="1914">
        <f>IF(MID(RIGHT(S406,8),1,1)="M",2021,IF(MID(RIGHT(S406,8),1,1)="N",2022,IF(MID(RIGHT(S406,8),1,1)="P",2023,IF(MID(RIGHT(S406,8),1,1)="R",2024,IF(MID(RIGHT(S406,8),1,1)="S",1995,IF(MID(RIGHT(S406,8),1,1)="T",1996,IF(MID(RIGHT(S406,8),1,1)="V",1997,IF(MID(RIGHT(S406,8),1,1)="W",1998,IF(MID(RIGHT(S406,8),1,1)="X",1999,IF(MID(RIGHT(S406,8),1,1)="Y",2000,IF(MID(RIGHT(S406,8),1,1)="1",2001,IF(MID(RIGHT(S406,8),1,1)="2",2002,IF(MID(RIGHT(S406,8),1,1)="3",2003,IF(MID(RIGHT(S406,8),1,1)="4",2004,IF(MID(RIGHT(S406,8),1,1)="5",2005,IF(MID(RIGHT(S406,8),1,1)="6",2006,IF(MID(RIGHT(S406,8),1,1)="7",2007,IF(MID(RIGHT(S406,8),1,1)="8",2008,IF(MID(RIGHT(S406,8),1,1)="9",2009,IF(MID(RIGHT(S406,8),1,1)="A",2010,IF(MID(RIGHT(S406,8),1,1)="B",2011,IF(MID(RIGHT(S406,8),1,1)="C",2012,IF(MID(RIGHT(S406,8),1,1)="D",2013,IF(MID(RIGHT(S406,8),1,1)="E",2014,IF(MID(RIGHT(S406,8),1,1)="F",2015,IF(MID(RIGHT(S406,8),1,1)="G",2016,IF(MID(RIGHT(S406,8),1,1)="H",2017,IF(MID(RIGHT(S406,8),1,1)="J",2018,IF(MID(RIGHT(S406,8),1,1)="K",2019,IF(MID(RIGHT(S406,8),1,1)="L",2020,""))))))))))))))))))))))))))))))</f>
        <v>2012</v>
      </c>
      <c r="S406" s="1919" t="s">
        <v>17264</v>
      </c>
      <c r="T406" s="1914">
        <v>1115</v>
      </c>
      <c r="U406" s="2092"/>
      <c r="V406" s="2092"/>
      <c r="W406" s="1922"/>
      <c r="X406" s="1926"/>
    </row>
    <row r="407" spans="1:24" ht="26.25" customHeight="1">
      <c r="A407" s="1913"/>
      <c r="B407" s="1914"/>
      <c r="C407" s="1914" t="s">
        <v>10098</v>
      </c>
      <c r="D407" s="1914" t="s">
        <v>191</v>
      </c>
      <c r="E407" s="1914"/>
      <c r="F407" s="1914"/>
      <c r="G407" s="1914"/>
      <c r="H407" s="1914"/>
      <c r="I407" s="1914"/>
      <c r="J407" s="1914"/>
      <c r="K407" s="1925"/>
      <c r="L407" s="1918"/>
      <c r="M407" s="1918"/>
      <c r="N407" s="1918"/>
      <c r="O407" s="1918"/>
      <c r="P407" s="1918"/>
      <c r="Q407" s="1914"/>
      <c r="R407" s="1914"/>
      <c r="S407" s="2022" t="s">
        <v>189</v>
      </c>
      <c r="T407" s="1916">
        <v>3700</v>
      </c>
      <c r="U407" s="2092"/>
      <c r="V407" s="2092"/>
      <c r="W407" s="1928"/>
      <c r="X407" s="1926"/>
    </row>
    <row r="408" spans="1:24" ht="26.25" customHeight="1">
      <c r="A408" s="1913"/>
      <c r="B408" s="1914"/>
      <c r="C408" s="1914" t="s">
        <v>10099</v>
      </c>
      <c r="D408" s="1914" t="s">
        <v>191</v>
      </c>
      <c r="E408" s="1914"/>
      <c r="F408" s="1914"/>
      <c r="G408" s="1914"/>
      <c r="H408" s="1914"/>
      <c r="I408" s="1914"/>
      <c r="J408" s="1914" t="s">
        <v>17271</v>
      </c>
      <c r="K408" s="1925"/>
      <c r="L408" s="1918"/>
      <c r="M408" s="2559" t="s">
        <v>8709</v>
      </c>
      <c r="N408" s="2560"/>
      <c r="O408" s="2560"/>
      <c r="P408" s="2561"/>
      <c r="Q408" s="1914"/>
      <c r="R408" s="1914"/>
      <c r="S408" s="1916" t="s">
        <v>2472</v>
      </c>
      <c r="T408" s="1916">
        <f>SUM(T402:T407)</f>
        <v>10910</v>
      </c>
      <c r="U408" s="2092"/>
      <c r="V408" s="2092"/>
      <c r="W408" s="1928"/>
      <c r="X408" s="1926"/>
    </row>
    <row r="409" spans="1:24" ht="26.25" customHeight="1" thickBot="1">
      <c r="A409" s="1930"/>
      <c r="B409" s="1931"/>
      <c r="C409" s="1931"/>
      <c r="D409" s="1931"/>
      <c r="E409" s="1931"/>
      <c r="F409" s="1931"/>
      <c r="G409" s="1931"/>
      <c r="H409" s="1931"/>
      <c r="I409" s="1931"/>
      <c r="J409" s="1931" t="s">
        <v>17276</v>
      </c>
      <c r="K409" s="611" t="s">
        <v>16879</v>
      </c>
      <c r="L409" s="1933"/>
      <c r="M409" s="1933"/>
      <c r="N409" s="1931"/>
      <c r="O409" s="1933"/>
      <c r="P409" s="1933"/>
      <c r="Q409" s="1931"/>
      <c r="R409" s="1934"/>
      <c r="S409" s="1934"/>
      <c r="T409" s="1934"/>
      <c r="U409" s="1935"/>
      <c r="V409" s="1936"/>
      <c r="W409" s="1937"/>
      <c r="X409" s="1938"/>
    </row>
    <row r="410" spans="1:24" ht="26.25" customHeight="1">
      <c r="A410" s="1904" t="s">
        <v>188</v>
      </c>
      <c r="B410" s="1905" t="s">
        <v>10047</v>
      </c>
      <c r="C410" s="1905" t="s">
        <v>825</v>
      </c>
      <c r="D410" s="1905" t="s">
        <v>190</v>
      </c>
      <c r="E410" s="1905" t="s">
        <v>17301</v>
      </c>
      <c r="F410" s="1905" t="s">
        <v>191</v>
      </c>
      <c r="G410" s="1905" t="s">
        <v>17301</v>
      </c>
      <c r="H410" s="1905" t="s">
        <v>17277</v>
      </c>
      <c r="I410" s="1905" t="s">
        <v>16226</v>
      </c>
      <c r="J410" s="1906" t="s">
        <v>17193</v>
      </c>
      <c r="K410" s="1907" t="s">
        <v>1348</v>
      </c>
      <c r="L410" s="1909" t="s">
        <v>17517</v>
      </c>
      <c r="M410" s="3084" t="s">
        <v>17390</v>
      </c>
      <c r="N410" s="1905" t="s">
        <v>17208</v>
      </c>
      <c r="O410" s="1909" t="s">
        <v>17209</v>
      </c>
      <c r="P410" s="2088" t="s">
        <v>18205</v>
      </c>
      <c r="Q410" s="1905" t="s">
        <v>375</v>
      </c>
      <c r="R410" s="1905">
        <f>IF(MID(RIGHT(S410,8),1,1)="M",2021,IF(MID(RIGHT(S410,8),1,1)="N",2022,IF(MID(RIGHT(S410,8),1,1)="P",2023,IF(MID(RIGHT(S410,8),1,1)="R",2024,IF(MID(RIGHT(S410,8),1,1)="S",1995,IF(MID(RIGHT(S410,8),1,1)="T",1996,IF(MID(RIGHT(S410,8),1,1)="V",1997,IF(MID(RIGHT(S410,8),1,1)="W",1998,IF(MID(RIGHT(S410,8),1,1)="X",1999,IF(MID(RIGHT(S410,8),1,1)="Y",2000,IF(MID(RIGHT(S410,8),1,1)="1",2001,IF(MID(RIGHT(S410,8),1,1)="2",2002,IF(MID(RIGHT(S410,8),1,1)="3",2003,IF(MID(RIGHT(S410,8),1,1)="4",2004,IF(MID(RIGHT(S410,8),1,1)="5",2005,IF(MID(RIGHT(S410,8),1,1)="6",2006,IF(MID(RIGHT(S410,8),1,1)="7",2007,IF(MID(RIGHT(S410,8),1,1)="8",2008,IF(MID(RIGHT(S410,8),1,1)="9",2009,IF(MID(RIGHT(S410,8),1,1)="A",2010,IF(MID(RIGHT(S410,8),1,1)="B",2011,IF(MID(RIGHT(S410,8),1,1)="C",2012,IF(MID(RIGHT(S410,8),1,1)="D",2013,IF(MID(RIGHT(S410,8),1,1)="E",2014,IF(MID(RIGHT(S410,8),1,1)="F",2015,IF(MID(RIGHT(S410,8),1,1)="G",2016,IF(MID(RIGHT(S410,8),1,1)="H",2017,IF(MID(RIGHT(S410,8),1,1)="J",2018,IF(MID(RIGHT(S410,8),1,1)="K",2019,IF(MID(RIGHT(S410,8),1,1)="L",2020,""))))))))))))))))))))))))))))))</f>
        <v>2012</v>
      </c>
      <c r="S410" s="1905" t="s">
        <v>17266</v>
      </c>
      <c r="T410" s="1905">
        <v>1515</v>
      </c>
      <c r="U410" s="2091">
        <v>45686</v>
      </c>
      <c r="V410" s="2091">
        <v>45715</v>
      </c>
      <c r="W410" s="2083">
        <v>1400</v>
      </c>
      <c r="X410" s="2142">
        <v>2000</v>
      </c>
    </row>
    <row r="411" spans="1:24" ht="26.25" customHeight="1">
      <c r="A411" s="1913"/>
      <c r="B411" s="1914"/>
      <c r="C411" s="320" t="s">
        <v>17206</v>
      </c>
      <c r="D411" s="1914"/>
      <c r="E411" s="1916"/>
      <c r="F411" s="1914"/>
      <c r="G411" s="1914"/>
      <c r="H411" s="1914"/>
      <c r="I411" s="1914" t="s">
        <v>2578</v>
      </c>
      <c r="J411" s="412" t="s">
        <v>17200</v>
      </c>
      <c r="K411" s="1917" t="s">
        <v>16015</v>
      </c>
      <c r="L411" s="425" t="s">
        <v>3603</v>
      </c>
      <c r="M411" s="3085"/>
      <c r="N411" s="73" t="s">
        <v>16628</v>
      </c>
      <c r="O411" s="1918"/>
      <c r="P411" s="1918"/>
      <c r="Q411" s="1914" t="s">
        <v>11504</v>
      </c>
      <c r="R411" s="1914">
        <f>IF(MID(RIGHT(S411,8),1,1)="M",2021,IF(MID(RIGHT(S411,8),1,1)="N",2022,IF(MID(RIGHT(S411,8),1,1)="P",2023,IF(MID(RIGHT(S411,8),1,1)="R",2024,IF(MID(RIGHT(S411,8),1,1)="S",1995,IF(MID(RIGHT(S411,8),1,1)="T",1996,IF(MID(RIGHT(S411,8),1,1)="V",1997,IF(MID(RIGHT(S411,8),1,1)="W",1998,IF(MID(RIGHT(S411,8),1,1)="X",1999,IF(MID(RIGHT(S411,8),1,1)="Y",2000,IF(MID(RIGHT(S411,8),1,1)="1",2001,IF(MID(RIGHT(S411,8),1,1)="2",2002,IF(MID(RIGHT(S411,8),1,1)="3",2003,IF(MID(RIGHT(S411,8),1,1)="4",2004,IF(MID(RIGHT(S411,8),1,1)="5",2005,IF(MID(RIGHT(S411,8),1,1)="6",2006,IF(MID(RIGHT(S411,8),1,1)="7",2007,IF(MID(RIGHT(S411,8),1,1)="8",2008,IF(MID(RIGHT(S411,8),1,1)="9",2009,IF(MID(RIGHT(S411,8),1,1)="A",2010,IF(MID(RIGHT(S411,8),1,1)="B",2011,IF(MID(RIGHT(S411,8),1,1)="C",2012,IF(MID(RIGHT(S411,8),1,1)="D",2013,IF(MID(RIGHT(S411,8),1,1)="E",2014,IF(MID(RIGHT(S411,8),1,1)="F",2015,IF(MID(RIGHT(S411,8),1,1)="G",2016,IF(MID(RIGHT(S411,8),1,1)="H",2017,IF(MID(RIGHT(S411,8),1,1)="J",2018,IF(MID(RIGHT(S411,8),1,1)="K",2019,IF(MID(RIGHT(S411,8),1,1)="L",2020,""))))))))))))))))))))))))))))))</f>
        <v>2012</v>
      </c>
      <c r="S411" s="1919" t="s">
        <v>17267</v>
      </c>
      <c r="T411" s="1914">
        <v>1485</v>
      </c>
      <c r="U411" s="2093">
        <v>45687</v>
      </c>
      <c r="V411" s="2092">
        <v>45712</v>
      </c>
      <c r="W411" s="1922"/>
      <c r="X411" s="1923"/>
    </row>
    <row r="412" spans="1:24" ht="26.25" customHeight="1">
      <c r="A412" s="1913"/>
      <c r="B412" s="1914"/>
      <c r="C412" s="1914" t="s">
        <v>12776</v>
      </c>
      <c r="D412" s="1914" t="s">
        <v>17180</v>
      </c>
      <c r="E412" s="1914"/>
      <c r="F412" s="1914"/>
      <c r="G412" s="1914"/>
      <c r="H412" s="1914"/>
      <c r="I412" s="1914"/>
      <c r="J412" s="1941"/>
      <c r="K412" s="1925" t="s">
        <v>10119</v>
      </c>
      <c r="L412" s="1918"/>
      <c r="M412" s="3085"/>
      <c r="N412" s="73" t="s">
        <v>3907</v>
      </c>
      <c r="O412" s="1918"/>
      <c r="P412" s="1918"/>
      <c r="Q412" s="1914" t="s">
        <v>375</v>
      </c>
      <c r="R412" s="1914">
        <f>IF(MID(RIGHT(S412,8),1,1)="M",2021,IF(MID(RIGHT(S412,8),1,1)="N",2022,IF(MID(RIGHT(S412,8),1,1)="P",2023,IF(MID(RIGHT(S412,8),1,1)="R",2024,IF(MID(RIGHT(S412,8),1,1)="S",1995,IF(MID(RIGHT(S412,8),1,1)="T",1996,IF(MID(RIGHT(S412,8),1,1)="V",1997,IF(MID(RIGHT(S412,8),1,1)="W",1998,IF(MID(RIGHT(S412,8),1,1)="X",1999,IF(MID(RIGHT(S412,8),1,1)="Y",2000,IF(MID(RIGHT(S412,8),1,1)="1",2001,IF(MID(RIGHT(S412,8),1,1)="2",2002,IF(MID(RIGHT(S412,8),1,1)="3",2003,IF(MID(RIGHT(S412,8),1,1)="4",2004,IF(MID(RIGHT(S412,8),1,1)="5",2005,IF(MID(RIGHT(S412,8),1,1)="6",2006,IF(MID(RIGHT(S412,8),1,1)="7",2007,IF(MID(RIGHT(S412,8),1,1)="8",2008,IF(MID(RIGHT(S412,8),1,1)="9",2009,IF(MID(RIGHT(S412,8),1,1)="A",2010,IF(MID(RIGHT(S412,8),1,1)="B",2011,IF(MID(RIGHT(S412,8),1,1)="C",2012,IF(MID(RIGHT(S412,8),1,1)="D",2013,IF(MID(RIGHT(S412,8),1,1)="E",2014,IF(MID(RIGHT(S412,8),1,1)="F",2015,IF(MID(RIGHT(S412,8),1,1)="G",2016,IF(MID(RIGHT(S412,8),1,1)="H",2017,IF(MID(RIGHT(S412,8),1,1)="J",2018,IF(MID(RIGHT(S412,8),1,1)="K",2019,IF(MID(RIGHT(S412,8),1,1)="L",2020,""))))))))))))))))))))))))))))))</f>
        <v>2011</v>
      </c>
      <c r="S412" s="1919" t="s">
        <v>17268</v>
      </c>
      <c r="T412" s="1914">
        <v>1515</v>
      </c>
      <c r="U412" s="2093"/>
      <c r="V412" s="2092">
        <v>45713</v>
      </c>
      <c r="W412" s="1922"/>
      <c r="X412" s="1926"/>
    </row>
    <row r="413" spans="1:24" ht="26.25" customHeight="1">
      <c r="A413" s="1913"/>
      <c r="B413" s="1914"/>
      <c r="C413" s="1914" t="s">
        <v>12777</v>
      </c>
      <c r="D413" s="1914" t="s">
        <v>17180</v>
      </c>
      <c r="E413" s="1914"/>
      <c r="F413" s="1914"/>
      <c r="G413" s="1914"/>
      <c r="H413" s="1914"/>
      <c r="I413" s="1914"/>
      <c r="J413" s="1941"/>
      <c r="K413" s="1925" t="s">
        <v>2380</v>
      </c>
      <c r="L413" s="258" t="s">
        <v>17518</v>
      </c>
      <c r="M413" s="3085"/>
      <c r="N413" s="73" t="s">
        <v>12674</v>
      </c>
      <c r="O413" s="1918"/>
      <c r="P413" s="1918"/>
      <c r="Q413" s="1914" t="s">
        <v>375</v>
      </c>
      <c r="R413" s="1914">
        <f>IF(MID(RIGHT(S413,8),1,1)="M",2021,IF(MID(RIGHT(S413,8),1,1)="N",2022,IF(MID(RIGHT(S413,8),1,1)="P",2023,IF(MID(RIGHT(S413,8),1,1)="R",2024,IF(MID(RIGHT(S413,8),1,1)="S",1995,IF(MID(RIGHT(S413,8),1,1)="T",1996,IF(MID(RIGHT(S413,8),1,1)="V",1997,IF(MID(RIGHT(S413,8),1,1)="W",1998,IF(MID(RIGHT(S413,8),1,1)="X",1999,IF(MID(RIGHT(S413,8),1,1)="Y",2000,IF(MID(RIGHT(S413,8),1,1)="1",2001,IF(MID(RIGHT(S413,8),1,1)="2",2002,IF(MID(RIGHT(S413,8),1,1)="3",2003,IF(MID(RIGHT(S413,8),1,1)="4",2004,IF(MID(RIGHT(S413,8),1,1)="5",2005,IF(MID(RIGHT(S413,8),1,1)="6",2006,IF(MID(RIGHT(S413,8),1,1)="7",2007,IF(MID(RIGHT(S413,8),1,1)="8",2008,IF(MID(RIGHT(S413,8),1,1)="9",2009,IF(MID(RIGHT(S413,8),1,1)="A",2010,IF(MID(RIGHT(S413,8),1,1)="B",2011,IF(MID(RIGHT(S413,8),1,1)="C",2012,IF(MID(RIGHT(S413,8),1,1)="D",2013,IF(MID(RIGHT(S413,8),1,1)="E",2014,IF(MID(RIGHT(S413,8),1,1)="F",2015,IF(MID(RIGHT(S413,8),1,1)="G",2016,IF(MID(RIGHT(S413,8),1,1)="H",2017,IF(MID(RIGHT(S413,8),1,1)="J",2018,IF(MID(RIGHT(S413,8),1,1)="K",2019,IF(MID(RIGHT(S413,8),1,1)="L",2020,""))))))))))))))))))))))))))))))</f>
        <v>2011</v>
      </c>
      <c r="S413" s="1919" t="s">
        <v>17269</v>
      </c>
      <c r="T413" s="1914">
        <v>1515</v>
      </c>
      <c r="U413" s="2092"/>
      <c r="V413" s="2093">
        <v>45716</v>
      </c>
      <c r="W413" s="1922"/>
      <c r="X413" s="1926"/>
    </row>
    <row r="414" spans="1:24" ht="26.25" customHeight="1">
      <c r="A414" s="1913"/>
      <c r="B414" s="1914"/>
      <c r="C414" s="1941" t="s">
        <v>14286</v>
      </c>
      <c r="D414" s="1914" t="s">
        <v>191</v>
      </c>
      <c r="E414" s="1914"/>
      <c r="F414" s="1914"/>
      <c r="G414" s="1914"/>
      <c r="H414" s="1914"/>
      <c r="I414" s="1914"/>
      <c r="J414" s="1941" t="s">
        <v>16240</v>
      </c>
      <c r="K414" s="1925"/>
      <c r="L414" s="1918"/>
      <c r="M414" s="3086"/>
      <c r="N414" s="1918"/>
      <c r="O414" s="1918"/>
      <c r="P414" s="1918"/>
      <c r="Q414" s="1914" t="s">
        <v>424</v>
      </c>
      <c r="R414" s="1914">
        <f>IF(MID(RIGHT(S414,8),1,1)="M",2021,IF(MID(RIGHT(S414,8),1,1)="N",2022,IF(MID(RIGHT(S414,8),1,1)="P",2023,IF(MID(RIGHT(S414,8),1,1)="R",2024,IF(MID(RIGHT(S414,8),1,1)="S",1995,IF(MID(RIGHT(S414,8),1,1)="T",1996,IF(MID(RIGHT(S414,8),1,1)="V",1997,IF(MID(RIGHT(S414,8),1,1)="W",1998,IF(MID(RIGHT(S414,8),1,1)="X",1999,IF(MID(RIGHT(S414,8),1,1)="Y",2000,IF(MID(RIGHT(S414,8),1,1)="1",2001,IF(MID(RIGHT(S414,8),1,1)="2",2002,IF(MID(RIGHT(S414,8),1,1)="3",2003,IF(MID(RIGHT(S414,8),1,1)="4",2004,IF(MID(RIGHT(S414,8),1,1)="5",2005,IF(MID(RIGHT(S414,8),1,1)="6",2006,IF(MID(RIGHT(S414,8),1,1)="7",2007,IF(MID(RIGHT(S414,8),1,1)="8",2008,IF(MID(RIGHT(S414,8),1,1)="9",2009,IF(MID(RIGHT(S414,8),1,1)="A",2010,IF(MID(RIGHT(S414,8),1,1)="B",2011,IF(MID(RIGHT(S414,8),1,1)="C",2012,IF(MID(RIGHT(S414,8),1,1)="D",2013,IF(MID(RIGHT(S414,8),1,1)="E",2014,IF(MID(RIGHT(S414,8),1,1)="F",2015,IF(MID(RIGHT(S414,8),1,1)="G",2016,IF(MID(RIGHT(S414,8),1,1)="H",2017,IF(MID(RIGHT(S414,8),1,1)="J",2018,IF(MID(RIGHT(S414,8),1,1)="K",2019,IF(MID(RIGHT(S414,8),1,1)="L",2020,""))))))))))))))))))))))))))))))</f>
        <v>2011</v>
      </c>
      <c r="S414" s="1919" t="s">
        <v>17270</v>
      </c>
      <c r="T414" s="1914">
        <v>1115</v>
      </c>
      <c r="U414" s="2092"/>
      <c r="V414" s="2092"/>
      <c r="W414" s="1922"/>
      <c r="X414" s="1926"/>
    </row>
    <row r="415" spans="1:24" ht="26.25" customHeight="1">
      <c r="A415" s="1913"/>
      <c r="B415" s="1914"/>
      <c r="C415" s="1914" t="s">
        <v>10098</v>
      </c>
      <c r="D415" s="1914" t="s">
        <v>191</v>
      </c>
      <c r="E415" s="1914"/>
      <c r="F415" s="1914"/>
      <c r="G415" s="1914"/>
      <c r="H415" s="1914"/>
      <c r="I415" s="1914"/>
      <c r="J415" s="1914"/>
      <c r="K415" s="1925"/>
      <c r="L415" s="1918"/>
      <c r="M415" s="1918"/>
      <c r="N415" s="1918"/>
      <c r="O415" s="1918"/>
      <c r="P415" s="1918"/>
      <c r="Q415" s="1914"/>
      <c r="R415" s="1914"/>
      <c r="S415" s="2022" t="s">
        <v>189</v>
      </c>
      <c r="T415" s="1916">
        <v>3700</v>
      </c>
      <c r="U415" s="2092"/>
      <c r="V415" s="2092"/>
      <c r="W415" s="1928"/>
      <c r="X415" s="1926"/>
    </row>
    <row r="416" spans="1:24" ht="26.25" customHeight="1">
      <c r="A416" s="1913"/>
      <c r="B416" s="1914"/>
      <c r="C416" s="1914" t="s">
        <v>10099</v>
      </c>
      <c r="D416" s="1914" t="s">
        <v>191</v>
      </c>
      <c r="E416" s="1914"/>
      <c r="F416" s="1914"/>
      <c r="G416" s="1914"/>
      <c r="H416" s="1914"/>
      <c r="I416" s="1914"/>
      <c r="J416" s="1914" t="s">
        <v>17271</v>
      </c>
      <c r="K416" s="1925"/>
      <c r="L416" s="1918"/>
      <c r="M416" s="2559" t="s">
        <v>8709</v>
      </c>
      <c r="N416" s="2560"/>
      <c r="O416" s="2560"/>
      <c r="P416" s="2561"/>
      <c r="Q416" s="1914"/>
      <c r="R416" s="1914"/>
      <c r="S416" s="1916" t="s">
        <v>2472</v>
      </c>
      <c r="T416" s="1916">
        <f>SUM(T410:T415)</f>
        <v>10845</v>
      </c>
      <c r="U416" s="2092"/>
      <c r="V416" s="2092"/>
      <c r="W416" s="1928"/>
      <c r="X416" s="1926"/>
    </row>
    <row r="417" spans="1:24" ht="26.25" customHeight="1" thickBot="1">
      <c r="A417" s="1930"/>
      <c r="B417" s="1931"/>
      <c r="C417" s="1931"/>
      <c r="D417" s="1931"/>
      <c r="E417" s="1931"/>
      <c r="F417" s="1931"/>
      <c r="G417" s="1931"/>
      <c r="H417" s="1931"/>
      <c r="I417" s="1931"/>
      <c r="J417" s="1931" t="s">
        <v>17276</v>
      </c>
      <c r="K417" s="611" t="s">
        <v>16879</v>
      </c>
      <c r="L417" s="1933"/>
      <c r="M417" s="1933"/>
      <c r="N417" s="1931"/>
      <c r="O417" s="1933"/>
      <c r="P417" s="1933"/>
      <c r="Q417" s="1931"/>
      <c r="R417" s="1934"/>
      <c r="S417" s="1934"/>
      <c r="T417" s="1934"/>
      <c r="U417" s="1935"/>
      <c r="V417" s="1936"/>
      <c r="W417" s="1937"/>
      <c r="X417" s="1938"/>
    </row>
    <row r="449" spans="17:18" ht="26.25" customHeight="1">
      <c r="Q449" s="320" t="s">
        <v>14974</v>
      </c>
      <c r="R449" s="320" t="str">
        <f>IF(MID(RIGHT(S449,8),1,1)="M",2021,IF(MID(RIGHT(S449,8),1,1)="N",2022,IF(MID(RIGHT(S449,8),1,1)="P",2023,IF(MID(RIGHT(S449,8),1,1)="R",2024,IF(MID(RIGHT(S449,8),1,1)="S",1995,IF(MID(RIGHT(S449,8),1,1)="T",1996,IF(MID(RIGHT(S449,8),1,1)="V",1997,IF(MID(RIGHT(S449,8),1,1)="W",1998,IF(MID(RIGHT(S449,8),1,1)="X",1999,IF(MID(RIGHT(S449,8),1,1)="Y",2000,IF(MID(RIGHT(S449,8),1,1)="1",2001,IF(MID(RIGHT(S449,8),1,1)="2",2002,IF(MID(RIGHT(S449,8),1,1)="3",2003,IF(MID(RIGHT(S449,8),1,1)="4",2004,IF(MID(RIGHT(S449,8),1,1)="5",2005,IF(MID(RIGHT(S449,8),1,1)="6",2006,IF(MID(RIGHT(S449,8),1,1)="7",2007,IF(MID(RIGHT(S449,8),1,1)="8",2008,IF(MID(RIGHT(S449,8),1,1)="9",2009,IF(MID(RIGHT(S449,8),1,1)="A",2010,IF(MID(RIGHT(S449,8),1,1)="B",2011,IF(MID(RIGHT(S449,8),1,1)="C",2012,IF(MID(RIGHT(S449,8),1,1)="D",2013,IF(MID(RIGHT(S449,8),1,1)="E",2014,IF(MID(RIGHT(S449,8),1,1)="F",2015,IF(MID(RIGHT(S449,8),1,1)="G",2016,IF(MID(RIGHT(S449,8),1,1)="H",2017,IF(MID(RIGHT(S449,8),1,1)="J",2018,IF(MID(RIGHT(S449,8),1,1)="K",2019,IF(MID(RIGHT(S449,8),1,1)="L",2020,""))))))))))))))))))))))))))))))</f>
        <v/>
      </c>
    </row>
  </sheetData>
  <autoFilter ref="B2:X2" xr:uid="{00000000-0009-0000-0000-000019000000}"/>
  <mergeCells count="94">
    <mergeCell ref="M221:M222"/>
    <mergeCell ref="M323:M326"/>
    <mergeCell ref="M330:M333"/>
    <mergeCell ref="M337:M340"/>
    <mergeCell ref="M344:M347"/>
    <mergeCell ref="M224:P224"/>
    <mergeCell ref="M231:P231"/>
    <mergeCell ref="M239:P239"/>
    <mergeCell ref="M243:M244"/>
    <mergeCell ref="M226:M229"/>
    <mergeCell ref="M233:M237"/>
    <mergeCell ref="M248:P248"/>
    <mergeCell ref="M257:P257"/>
    <mergeCell ref="M342:P342"/>
    <mergeCell ref="M218:M220"/>
    <mergeCell ref="M171:M174"/>
    <mergeCell ref="M180:M182"/>
    <mergeCell ref="M187:M190"/>
    <mergeCell ref="M197:M198"/>
    <mergeCell ref="M203:M206"/>
    <mergeCell ref="M211:M214"/>
    <mergeCell ref="M216:P216"/>
    <mergeCell ref="M208:P208"/>
    <mergeCell ref="A1:X1"/>
    <mergeCell ref="M120:M122"/>
    <mergeCell ref="M106:M109"/>
    <mergeCell ref="M113:M116"/>
    <mergeCell ref="M52:P52"/>
    <mergeCell ref="M59:P59"/>
    <mergeCell ref="M111:O111"/>
    <mergeCell ref="M118:O118"/>
    <mergeCell ref="M72:M75"/>
    <mergeCell ref="M77:P77"/>
    <mergeCell ref="M9:P9"/>
    <mergeCell ref="M86:P86"/>
    <mergeCell ref="M81:M82"/>
    <mergeCell ref="M83:M84"/>
    <mergeCell ref="M129:M132"/>
    <mergeCell ref="M134:O134"/>
    <mergeCell ref="M68:P68"/>
    <mergeCell ref="M13:M16"/>
    <mergeCell ref="M17:P17"/>
    <mergeCell ref="M22:M23"/>
    <mergeCell ref="M27:P27"/>
    <mergeCell ref="M36:P36"/>
    <mergeCell ref="M43:P43"/>
    <mergeCell ref="M55:M56"/>
    <mergeCell ref="M47:M48"/>
    <mergeCell ref="M90:M91"/>
    <mergeCell ref="M95:P95"/>
    <mergeCell ref="M102:P102"/>
    <mergeCell ref="M97:M99"/>
    <mergeCell ref="M125:O125"/>
    <mergeCell ref="P146:P148"/>
    <mergeCell ref="P139:P141"/>
    <mergeCell ref="M184:P184"/>
    <mergeCell ref="M192:P192"/>
    <mergeCell ref="M200:P200"/>
    <mergeCell ref="M143:P143"/>
    <mergeCell ref="M150:P150"/>
    <mergeCell ref="M159:P159"/>
    <mergeCell ref="M176:P176"/>
    <mergeCell ref="M166:P166"/>
    <mergeCell ref="M178:M179"/>
    <mergeCell ref="M194:M196"/>
    <mergeCell ref="M154:M156"/>
    <mergeCell ref="M161:M163"/>
    <mergeCell ref="M410:M414"/>
    <mergeCell ref="M416:P416"/>
    <mergeCell ref="B362:B372"/>
    <mergeCell ref="C362:C372"/>
    <mergeCell ref="C294:C316"/>
    <mergeCell ref="B294:B316"/>
    <mergeCell ref="M389:P389"/>
    <mergeCell ref="M384:M387"/>
    <mergeCell ref="M380:P380"/>
    <mergeCell ref="M349:P349"/>
    <mergeCell ref="M328:P328"/>
    <mergeCell ref="M335:P335"/>
    <mergeCell ref="M358:P358"/>
    <mergeCell ref="M353:M356"/>
    <mergeCell ref="B288:B293"/>
    <mergeCell ref="M398:P398"/>
    <mergeCell ref="P375:P378"/>
    <mergeCell ref="M408:P408"/>
    <mergeCell ref="M393:M396"/>
    <mergeCell ref="M402:M406"/>
    <mergeCell ref="C288:C293"/>
    <mergeCell ref="C261:C264"/>
    <mergeCell ref="B261:B264"/>
    <mergeCell ref="C282:C287"/>
    <mergeCell ref="B282:B287"/>
    <mergeCell ref="C265:C281"/>
    <mergeCell ref="B265:B281"/>
  </mergeCells>
  <phoneticPr fontId="16" type="noConversion"/>
  <conditionalFormatting sqref="J375:J376">
    <cfRule type="duplicateValues" dxfId="1033" priority="30"/>
  </conditionalFormatting>
  <conditionalFormatting sqref="J393:J394">
    <cfRule type="duplicateValues" dxfId="1032" priority="21"/>
  </conditionalFormatting>
  <conditionalFormatting sqref="L14">
    <cfRule type="duplicateValues" dxfId="1031" priority="180"/>
  </conditionalFormatting>
  <conditionalFormatting sqref="L64">
    <cfRule type="duplicateValues" dxfId="1030" priority="165"/>
  </conditionalFormatting>
  <conditionalFormatting sqref="L82">
    <cfRule type="duplicateValues" dxfId="1029" priority="186"/>
  </conditionalFormatting>
  <conditionalFormatting sqref="L91">
    <cfRule type="duplicateValues" dxfId="1028" priority="139"/>
  </conditionalFormatting>
  <conditionalFormatting sqref="L98">
    <cfRule type="duplicateValues" dxfId="1027" priority="138"/>
  </conditionalFormatting>
  <conditionalFormatting sqref="L105">
    <cfRule type="duplicateValues" dxfId="1026" priority="335"/>
  </conditionalFormatting>
  <conditionalFormatting sqref="L128">
    <cfRule type="duplicateValues" dxfId="1025" priority="163"/>
  </conditionalFormatting>
  <conditionalFormatting sqref="L138:L142">
    <cfRule type="duplicateValues" dxfId="1024" priority="74"/>
  </conditionalFormatting>
  <conditionalFormatting sqref="L143:L144">
    <cfRule type="duplicateValues" dxfId="1023" priority="71"/>
  </conditionalFormatting>
  <conditionalFormatting sqref="L145 L147:L149">
    <cfRule type="duplicateValues" dxfId="1022" priority="65"/>
  </conditionalFormatting>
  <conditionalFormatting sqref="L146">
    <cfRule type="duplicateValues" dxfId="1021" priority="5"/>
  </conditionalFormatting>
  <conditionalFormatting sqref="L150:L151">
    <cfRule type="duplicateValues" dxfId="1020" priority="37"/>
  </conditionalFormatting>
  <conditionalFormatting sqref="L155">
    <cfRule type="duplicateValues" dxfId="1019" priority="108"/>
  </conditionalFormatting>
  <conditionalFormatting sqref="L162">
    <cfRule type="duplicateValues" dxfId="1018" priority="40"/>
  </conditionalFormatting>
  <conditionalFormatting sqref="L171">
    <cfRule type="duplicateValues" dxfId="1017" priority="94"/>
  </conditionalFormatting>
  <conditionalFormatting sqref="L179">
    <cfRule type="duplicateValues" dxfId="1016" priority="91"/>
  </conditionalFormatting>
  <conditionalFormatting sqref="L187">
    <cfRule type="duplicateValues" dxfId="1015" priority="88"/>
  </conditionalFormatting>
  <conditionalFormatting sqref="L195">
    <cfRule type="duplicateValues" dxfId="1014" priority="85"/>
  </conditionalFormatting>
  <conditionalFormatting sqref="L203">
    <cfRule type="duplicateValues" dxfId="1013" priority="82"/>
  </conditionalFormatting>
  <conditionalFormatting sqref="L211">
    <cfRule type="duplicateValues" dxfId="1012" priority="79"/>
  </conditionalFormatting>
  <conditionalFormatting sqref="L219">
    <cfRule type="duplicateValues" dxfId="1011" priority="76"/>
  </conditionalFormatting>
  <conditionalFormatting sqref="L227">
    <cfRule type="duplicateValues" dxfId="1010" priority="51"/>
  </conditionalFormatting>
  <conditionalFormatting sqref="L234">
    <cfRule type="duplicateValues" dxfId="1009" priority="48"/>
  </conditionalFormatting>
  <conditionalFormatting sqref="L322">
    <cfRule type="duplicateValues" dxfId="1008" priority="159"/>
  </conditionalFormatting>
  <conditionalFormatting sqref="L323">
    <cfRule type="duplicateValues" dxfId="1007" priority="157"/>
  </conditionalFormatting>
  <conditionalFormatting sqref="L324">
    <cfRule type="duplicateValues" dxfId="1006" priority="154"/>
  </conditionalFormatting>
  <conditionalFormatting sqref="L325:L328">
    <cfRule type="duplicateValues" dxfId="1005" priority="153"/>
  </conditionalFormatting>
  <conditionalFormatting sqref="L330">
    <cfRule type="duplicateValues" dxfId="1004" priority="148"/>
  </conditionalFormatting>
  <conditionalFormatting sqref="L331">
    <cfRule type="duplicateValues" dxfId="1003" priority="145"/>
  </conditionalFormatting>
  <conditionalFormatting sqref="L332:L335">
    <cfRule type="duplicateValues" dxfId="1002" priority="144"/>
  </conditionalFormatting>
  <conditionalFormatting sqref="L337">
    <cfRule type="duplicateValues" dxfId="1001" priority="126"/>
  </conditionalFormatting>
  <conditionalFormatting sqref="L338">
    <cfRule type="duplicateValues" dxfId="1000" priority="123"/>
  </conditionalFormatting>
  <conditionalFormatting sqref="L339:L342">
    <cfRule type="duplicateValues" dxfId="999" priority="122"/>
  </conditionalFormatting>
  <conditionalFormatting sqref="L344">
    <cfRule type="duplicateValues" dxfId="998" priority="117"/>
  </conditionalFormatting>
  <conditionalFormatting sqref="L345">
    <cfRule type="duplicateValues" dxfId="997" priority="114"/>
  </conditionalFormatting>
  <conditionalFormatting sqref="L346:L349">
    <cfRule type="duplicateValues" dxfId="996" priority="113"/>
  </conditionalFormatting>
  <conditionalFormatting sqref="L352">
    <cfRule type="duplicateValues" dxfId="995" priority="106"/>
  </conditionalFormatting>
  <conditionalFormatting sqref="L353">
    <cfRule type="duplicateValues" dxfId="994" priority="104"/>
  </conditionalFormatting>
  <conditionalFormatting sqref="L354">
    <cfRule type="duplicateValues" dxfId="993" priority="101"/>
  </conditionalFormatting>
  <conditionalFormatting sqref="L355:L358">
    <cfRule type="duplicateValues" dxfId="992" priority="100"/>
  </conditionalFormatting>
  <conditionalFormatting sqref="L375 L377:L379">
    <cfRule type="duplicateValues" dxfId="991" priority="34"/>
  </conditionalFormatting>
  <conditionalFormatting sqref="L376">
    <cfRule type="duplicateValues" dxfId="990" priority="31"/>
  </conditionalFormatting>
  <conditionalFormatting sqref="L380:L381">
    <cfRule type="duplicateValues" dxfId="989" priority="35"/>
  </conditionalFormatting>
  <conditionalFormatting sqref="L385">
    <cfRule type="duplicateValues" dxfId="988" priority="38"/>
  </conditionalFormatting>
  <conditionalFormatting sqref="L393 L395:L397">
    <cfRule type="duplicateValues" dxfId="987" priority="25"/>
  </conditionalFormatting>
  <conditionalFormatting sqref="L394">
    <cfRule type="duplicateValues" dxfId="986" priority="22"/>
  </conditionalFormatting>
  <conditionalFormatting sqref="L398:L399">
    <cfRule type="duplicateValues" dxfId="985" priority="26"/>
  </conditionalFormatting>
  <conditionalFormatting sqref="L403">
    <cfRule type="duplicateValues" dxfId="984" priority="16"/>
  </conditionalFormatting>
  <conditionalFormatting sqref="L411">
    <cfRule type="duplicateValues" dxfId="983" priority="9"/>
  </conditionalFormatting>
  <conditionalFormatting sqref="M9">
    <cfRule type="duplicateValues" dxfId="982" priority="183"/>
  </conditionalFormatting>
  <conditionalFormatting sqref="M17">
    <cfRule type="duplicateValues" dxfId="981" priority="179"/>
  </conditionalFormatting>
  <conditionalFormatting sqref="M27">
    <cfRule type="duplicateValues" dxfId="980" priority="176"/>
  </conditionalFormatting>
  <conditionalFormatting sqref="M36">
    <cfRule type="duplicateValues" dxfId="979" priority="175"/>
  </conditionalFormatting>
  <conditionalFormatting sqref="M43">
    <cfRule type="duplicateValues" dxfId="978" priority="173"/>
  </conditionalFormatting>
  <conditionalFormatting sqref="M52">
    <cfRule type="duplicateValues" dxfId="977" priority="190"/>
  </conditionalFormatting>
  <conditionalFormatting sqref="M59">
    <cfRule type="duplicateValues" dxfId="976" priority="189"/>
  </conditionalFormatting>
  <conditionalFormatting sqref="M68">
    <cfRule type="duplicateValues" dxfId="975" priority="162"/>
  </conditionalFormatting>
  <conditionalFormatting sqref="M77">
    <cfRule type="duplicateValues" dxfId="974" priority="184"/>
  </conditionalFormatting>
  <conditionalFormatting sqref="M86">
    <cfRule type="duplicateValues" dxfId="973" priority="171"/>
  </conditionalFormatting>
  <conditionalFormatting sqref="M95">
    <cfRule type="duplicateValues" dxfId="972" priority="169"/>
  </conditionalFormatting>
  <conditionalFormatting sqref="M102">
    <cfRule type="duplicateValues" dxfId="971" priority="168"/>
  </conditionalFormatting>
  <conditionalFormatting sqref="M139:M141 P142 O139:O141">
    <cfRule type="duplicateValues" dxfId="970" priority="68"/>
  </conditionalFormatting>
  <conditionalFormatting sqref="M143">
    <cfRule type="duplicateValues" dxfId="969" priority="66"/>
  </conditionalFormatting>
  <conditionalFormatting sqref="M146">
    <cfRule type="duplicateValues" dxfId="968" priority="7"/>
  </conditionalFormatting>
  <conditionalFormatting sqref="M147:M148 P149 O146:O147">
    <cfRule type="duplicateValues" dxfId="967" priority="59"/>
  </conditionalFormatting>
  <conditionalFormatting sqref="M150">
    <cfRule type="duplicateValues" dxfId="966" priority="57"/>
  </conditionalFormatting>
  <conditionalFormatting sqref="M159">
    <cfRule type="duplicateValues" dxfId="965" priority="109"/>
  </conditionalFormatting>
  <conditionalFormatting sqref="M166">
    <cfRule type="duplicateValues" dxfId="964" priority="41"/>
  </conditionalFormatting>
  <conditionalFormatting sqref="M176">
    <cfRule type="duplicateValues" dxfId="963" priority="93"/>
  </conditionalFormatting>
  <conditionalFormatting sqref="M184">
    <cfRule type="duplicateValues" dxfId="962" priority="90"/>
  </conditionalFormatting>
  <conditionalFormatting sqref="M192">
    <cfRule type="duplicateValues" dxfId="961" priority="87"/>
  </conditionalFormatting>
  <conditionalFormatting sqref="M200">
    <cfRule type="duplicateValues" dxfId="960" priority="84"/>
  </conditionalFormatting>
  <conditionalFormatting sqref="M208">
    <cfRule type="duplicateValues" dxfId="959" priority="81"/>
  </conditionalFormatting>
  <conditionalFormatting sqref="M216">
    <cfRule type="duplicateValues" dxfId="958" priority="78"/>
  </conditionalFormatting>
  <conditionalFormatting sqref="M224">
    <cfRule type="duplicateValues" dxfId="957" priority="75"/>
  </conditionalFormatting>
  <conditionalFormatting sqref="M231">
    <cfRule type="duplicateValues" dxfId="956" priority="50"/>
  </conditionalFormatting>
  <conditionalFormatting sqref="M239">
    <cfRule type="duplicateValues" dxfId="955" priority="47"/>
  </conditionalFormatting>
  <conditionalFormatting sqref="M248">
    <cfRule type="duplicateValues" dxfId="954" priority="54"/>
  </conditionalFormatting>
  <conditionalFormatting sqref="M257">
    <cfRule type="duplicateValues" dxfId="953" priority="44"/>
  </conditionalFormatting>
  <conditionalFormatting sqref="M323">
    <cfRule type="duplicateValues" dxfId="952" priority="156"/>
  </conditionalFormatting>
  <conditionalFormatting sqref="M328">
    <cfRule type="duplicateValues" dxfId="951" priority="151"/>
  </conditionalFormatting>
  <conditionalFormatting sqref="M330">
    <cfRule type="duplicateValues" dxfId="950" priority="147"/>
  </conditionalFormatting>
  <conditionalFormatting sqref="M335">
    <cfRule type="duplicateValues" dxfId="949" priority="140"/>
  </conditionalFormatting>
  <conditionalFormatting sqref="M337">
    <cfRule type="duplicateValues" dxfId="948" priority="125"/>
  </conditionalFormatting>
  <conditionalFormatting sqref="M342">
    <cfRule type="duplicateValues" dxfId="947" priority="119"/>
  </conditionalFormatting>
  <conditionalFormatting sqref="M344">
    <cfRule type="duplicateValues" dxfId="946" priority="116"/>
  </conditionalFormatting>
  <conditionalFormatting sqref="M349">
    <cfRule type="duplicateValues" dxfId="945" priority="110"/>
  </conditionalFormatting>
  <conditionalFormatting sqref="M353">
    <cfRule type="duplicateValues" dxfId="944" priority="103"/>
  </conditionalFormatting>
  <conditionalFormatting sqref="M358">
    <cfRule type="duplicateValues" dxfId="943" priority="98"/>
  </conditionalFormatting>
  <conditionalFormatting sqref="M376:M378 P379 O376:O378">
    <cfRule type="duplicateValues" dxfId="942" priority="33"/>
  </conditionalFormatting>
  <conditionalFormatting sqref="M380">
    <cfRule type="duplicateValues" dxfId="941" priority="29"/>
  </conditionalFormatting>
  <conditionalFormatting sqref="M389">
    <cfRule type="duplicateValues" dxfId="940" priority="39"/>
  </conditionalFormatting>
  <conditionalFormatting sqref="M398">
    <cfRule type="duplicateValues" dxfId="939" priority="19"/>
  </conditionalFormatting>
  <conditionalFormatting sqref="M408">
    <cfRule type="duplicateValues" dxfId="938" priority="15"/>
  </conditionalFormatting>
  <conditionalFormatting sqref="M416">
    <cfRule type="duplicateValues" dxfId="937" priority="8"/>
  </conditionalFormatting>
  <conditionalFormatting sqref="M149:N149">
    <cfRule type="duplicateValues" dxfId="936" priority="58"/>
  </conditionalFormatting>
  <conditionalFormatting sqref="M142:O142">
    <cfRule type="duplicateValues" dxfId="935" priority="67"/>
  </conditionalFormatting>
  <conditionalFormatting sqref="M379:O379">
    <cfRule type="duplicateValues" dxfId="934" priority="32"/>
  </conditionalFormatting>
  <conditionalFormatting sqref="M397:O397">
    <cfRule type="duplicateValues" dxfId="933" priority="23"/>
  </conditionalFormatting>
  <conditionalFormatting sqref="M327:P327">
    <cfRule type="duplicateValues" dxfId="932" priority="150"/>
  </conditionalFormatting>
  <conditionalFormatting sqref="M334:P334">
    <cfRule type="duplicateValues" dxfId="931" priority="141"/>
  </conditionalFormatting>
  <conditionalFormatting sqref="M341:P341">
    <cfRule type="duplicateValues" dxfId="930" priority="120"/>
  </conditionalFormatting>
  <conditionalFormatting sqref="M348:P348">
    <cfRule type="duplicateValues" dxfId="929" priority="111"/>
  </conditionalFormatting>
  <conditionalFormatting sqref="M357:P357">
    <cfRule type="duplicateValues" dxfId="928" priority="97"/>
  </conditionalFormatting>
  <conditionalFormatting sqref="N13">
    <cfRule type="duplicateValues" dxfId="927" priority="181"/>
  </conditionalFormatting>
  <conditionalFormatting sqref="N18:N19">
    <cfRule type="duplicateValues" dxfId="926" priority="182"/>
  </conditionalFormatting>
  <conditionalFormatting sqref="N32">
    <cfRule type="duplicateValues" dxfId="925" priority="174"/>
  </conditionalFormatting>
  <conditionalFormatting sqref="N39">
    <cfRule type="duplicateValues" dxfId="924" priority="170"/>
  </conditionalFormatting>
  <conditionalFormatting sqref="N63">
    <cfRule type="duplicateValues" dxfId="923" priority="166"/>
  </conditionalFormatting>
  <conditionalFormatting sqref="N69">
    <cfRule type="duplicateValues" dxfId="922" priority="167"/>
  </conditionalFormatting>
  <conditionalFormatting sqref="N81">
    <cfRule type="duplicateValues" dxfId="921" priority="187"/>
  </conditionalFormatting>
  <conditionalFormatting sqref="N87">
    <cfRule type="duplicateValues" dxfId="920" priority="188"/>
  </conditionalFormatting>
  <conditionalFormatting sqref="N170">
    <cfRule type="duplicateValues" dxfId="919" priority="95"/>
  </conditionalFormatting>
  <conditionalFormatting sqref="N178">
    <cfRule type="duplicateValues" dxfId="918" priority="92"/>
  </conditionalFormatting>
  <conditionalFormatting sqref="N186">
    <cfRule type="duplicateValues" dxfId="917" priority="28"/>
  </conditionalFormatting>
  <conditionalFormatting sqref="N194">
    <cfRule type="duplicateValues" dxfId="916" priority="86"/>
  </conditionalFormatting>
  <conditionalFormatting sqref="N202">
    <cfRule type="duplicateValues" dxfId="915" priority="83"/>
  </conditionalFormatting>
  <conditionalFormatting sqref="N210">
    <cfRule type="duplicateValues" dxfId="914" priority="80"/>
  </conditionalFormatting>
  <conditionalFormatting sqref="N218">
    <cfRule type="duplicateValues" dxfId="913" priority="77"/>
  </conditionalFormatting>
  <conditionalFormatting sqref="N226">
    <cfRule type="duplicateValues" dxfId="912" priority="52"/>
  </conditionalFormatting>
  <conditionalFormatting sqref="N232 N177 N185 N193 N201 N209 N217 N225 N240">
    <cfRule type="duplicateValues" dxfId="911" priority="96"/>
  </conditionalFormatting>
  <conditionalFormatting sqref="N233">
    <cfRule type="duplicateValues" dxfId="910" priority="49"/>
  </conditionalFormatting>
  <conditionalFormatting sqref="N324">
    <cfRule type="duplicateValues" dxfId="909" priority="152"/>
  </conditionalFormatting>
  <conditionalFormatting sqref="N329 N336 N343 N350 N359">
    <cfRule type="duplicateValues" dxfId="908" priority="161"/>
  </conditionalFormatting>
  <conditionalFormatting sqref="N331">
    <cfRule type="duplicateValues" dxfId="907" priority="4"/>
  </conditionalFormatting>
  <conditionalFormatting sqref="N338">
    <cfRule type="duplicateValues" dxfId="906" priority="3"/>
  </conditionalFormatting>
  <conditionalFormatting sqref="N345">
    <cfRule type="duplicateValues" dxfId="905" priority="2"/>
  </conditionalFormatting>
  <conditionalFormatting sqref="N354">
    <cfRule type="duplicateValues" dxfId="904" priority="1"/>
  </conditionalFormatting>
  <conditionalFormatting sqref="N402">
    <cfRule type="duplicateValues" dxfId="903" priority="17"/>
  </conditionalFormatting>
  <conditionalFormatting sqref="N409 N417">
    <cfRule type="duplicateValues" dxfId="902" priority="18"/>
  </conditionalFormatting>
  <conditionalFormatting sqref="N410">
    <cfRule type="duplicateValues" dxfId="901" priority="10"/>
  </conditionalFormatting>
  <conditionalFormatting sqref="O148">
    <cfRule type="duplicateValues" dxfId="900" priority="43"/>
  </conditionalFormatting>
  <conditionalFormatting sqref="O149">
    <cfRule type="duplicateValues" dxfId="899" priority="42"/>
  </conditionalFormatting>
  <conditionalFormatting sqref="O324 O326">
    <cfRule type="duplicateValues" dxfId="898" priority="158"/>
  </conditionalFormatting>
  <conditionalFormatting sqref="O331 O333">
    <cfRule type="duplicateValues" dxfId="897" priority="149"/>
  </conditionalFormatting>
  <conditionalFormatting sqref="O338 O340">
    <cfRule type="duplicateValues" dxfId="896" priority="127"/>
  </conditionalFormatting>
  <conditionalFormatting sqref="O345 O347">
    <cfRule type="duplicateValues" dxfId="895" priority="118"/>
  </conditionalFormatting>
  <conditionalFormatting sqref="O354 O356">
    <cfRule type="duplicateValues" dxfId="894" priority="105"/>
  </conditionalFormatting>
  <conditionalFormatting sqref="P397 O394:P396">
    <cfRule type="duplicateValues" dxfId="893" priority="24"/>
  </conditionalFormatting>
  <conditionalFormatting sqref="S105">
    <cfRule type="duplicateValues" dxfId="892" priority="336"/>
  </conditionalFormatting>
  <conditionalFormatting sqref="S128">
    <cfRule type="duplicateValues" dxfId="891" priority="164"/>
  </conditionalFormatting>
  <conditionalFormatting sqref="S138:S140">
    <cfRule type="duplicateValues" dxfId="890" priority="73"/>
  </conditionalFormatting>
  <conditionalFormatting sqref="S141">
    <cfRule type="duplicateValues" dxfId="889" priority="70"/>
  </conditionalFormatting>
  <conditionalFormatting sqref="S142">
    <cfRule type="duplicateValues" dxfId="888" priority="69"/>
  </conditionalFormatting>
  <conditionalFormatting sqref="S143:S144">
    <cfRule type="duplicateValues" dxfId="887" priority="72"/>
  </conditionalFormatting>
  <conditionalFormatting sqref="S145:S147">
    <cfRule type="duplicateValues" dxfId="886" priority="64"/>
  </conditionalFormatting>
  <conditionalFormatting sqref="S148">
    <cfRule type="duplicateValues" dxfId="885" priority="61"/>
  </conditionalFormatting>
  <conditionalFormatting sqref="S149">
    <cfRule type="duplicateValues" dxfId="884" priority="60"/>
  </conditionalFormatting>
  <conditionalFormatting sqref="S150:S151">
    <cfRule type="duplicateValues" dxfId="883" priority="63"/>
  </conditionalFormatting>
  <conditionalFormatting sqref="S322">
    <cfRule type="duplicateValues" dxfId="882" priority="160"/>
  </conditionalFormatting>
  <conditionalFormatting sqref="S352">
    <cfRule type="duplicateValues" dxfId="881" priority="107"/>
  </conditionalFormatting>
  <conditionalFormatting sqref="S381">
    <cfRule type="duplicateValues" dxfId="880" priority="36"/>
  </conditionalFormatting>
  <conditionalFormatting sqref="S399">
    <cfRule type="duplicateValues" dxfId="879" priority="27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X335"/>
  <sheetViews>
    <sheetView showGridLines="0" zoomScale="55" zoomScaleNormal="55" zoomScaleSheetLayoutView="70" workbookViewId="0">
      <pane ySplit="2" topLeftCell="A3" activePane="bottomLeft" state="frozen"/>
      <selection activeCell="M87" sqref="M87"/>
      <selection pane="bottomLeft" activeCell="C13" sqref="C13"/>
    </sheetView>
  </sheetViews>
  <sheetFormatPr defaultRowHeight="26.25" customHeight="1"/>
  <cols>
    <col min="1" max="1" width="6.77734375" style="5" customWidth="1"/>
    <col min="2" max="2" width="13" style="5" bestFit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4" s="60" customFormat="1" ht="66" customHeight="1">
      <c r="A1" s="2434" t="s">
        <v>17098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>
      <c r="A3" s="4"/>
      <c r="B3" s="4"/>
      <c r="C3" s="4"/>
      <c r="D3" s="4"/>
      <c r="E3" s="4"/>
      <c r="F3" s="4"/>
      <c r="G3" s="4"/>
      <c r="H3" s="4"/>
      <c r="I3" s="4"/>
      <c r="J3" s="4"/>
      <c r="K3" s="451"/>
      <c r="L3" s="4"/>
      <c r="M3" s="4"/>
      <c r="N3" s="451"/>
      <c r="O3" s="451"/>
      <c r="P3" s="452"/>
      <c r="Q3" s="4"/>
      <c r="R3" s="4"/>
      <c r="S3" s="4"/>
      <c r="T3" s="4"/>
      <c r="U3" s="453"/>
      <c r="V3" s="454"/>
      <c r="W3" s="455"/>
      <c r="X3" s="455"/>
    </row>
    <row r="4" spans="1:24" ht="26.25" customHeight="1">
      <c r="A4" s="1004" t="s">
        <v>188</v>
      </c>
      <c r="B4" s="1005" t="s">
        <v>16718</v>
      </c>
      <c r="C4" s="1005" t="s">
        <v>26</v>
      </c>
      <c r="D4" s="1005" t="s">
        <v>190</v>
      </c>
      <c r="E4" s="1005" t="s">
        <v>17130</v>
      </c>
      <c r="F4" s="1005" t="s">
        <v>191</v>
      </c>
      <c r="G4" s="1005" t="s">
        <v>191</v>
      </c>
      <c r="H4" s="1005" t="s">
        <v>191</v>
      </c>
      <c r="I4" s="1005" t="s">
        <v>14794</v>
      </c>
      <c r="J4" s="1010" t="s">
        <v>16719</v>
      </c>
      <c r="K4" s="1011" t="s">
        <v>12321</v>
      </c>
      <c r="L4" s="1005" t="s">
        <v>17329</v>
      </c>
      <c r="M4" s="2847" t="s">
        <v>17129</v>
      </c>
      <c r="N4" s="1011" t="s">
        <v>17328</v>
      </c>
      <c r="O4" s="1011" t="s">
        <v>17584</v>
      </c>
      <c r="P4" s="1015" t="s">
        <v>18761</v>
      </c>
      <c r="Q4" s="1005" t="s">
        <v>361</v>
      </c>
      <c r="R4" s="1005">
        <f>IF(MID(RIGHT(S4,8),1,1)="M",2021,IF(MID(RIGHT(S4,8),1,1)="N",2022,IF(MID(RIGHT(S4,8),1,1)="P",2023,IF(MID(RIGHT(S4,8),1,1)="R",2024,IF(MID(RIGHT(S4,8),1,1)="S",1995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2018</v>
      </c>
      <c r="S4" s="1005" t="s">
        <v>17125</v>
      </c>
      <c r="T4" s="1005">
        <v>2060</v>
      </c>
      <c r="U4" s="1016">
        <v>45684</v>
      </c>
      <c r="V4" s="1016">
        <v>45764</v>
      </c>
      <c r="W4" s="1017">
        <v>4300</v>
      </c>
      <c r="X4" s="1018">
        <v>5300</v>
      </c>
    </row>
    <row r="5" spans="1:24" ht="26.25" customHeight="1">
      <c r="A5" s="1006"/>
      <c r="B5" s="1007"/>
      <c r="C5" s="320" t="s">
        <v>3121</v>
      </c>
      <c r="D5" s="1007"/>
      <c r="E5" s="1007"/>
      <c r="F5" s="1007"/>
      <c r="G5" s="1007"/>
      <c r="H5" s="1007"/>
      <c r="I5" s="1007" t="s">
        <v>3598</v>
      </c>
      <c r="J5" s="317" t="s">
        <v>16722</v>
      </c>
      <c r="K5" s="1012" t="s">
        <v>195</v>
      </c>
      <c r="L5" s="427" t="s">
        <v>3603</v>
      </c>
      <c r="M5" s="2787"/>
      <c r="N5" s="73" t="s">
        <v>2435</v>
      </c>
      <c r="O5" s="1525"/>
      <c r="P5" s="1019"/>
      <c r="Q5" s="1007" t="s">
        <v>361</v>
      </c>
      <c r="R5" s="1007">
        <f>IF(MID(RIGHT(S5,8),1,1)="M",2021,IF(MID(RIGHT(S5,8),1,1)="N",2022,IF(MID(RIGHT(S5,8),1,1)="P",2023,IF(MID(RIGHT(S5,8),1,1)="R",2024,IF(MID(RIGHT(S5,8),1,1)="S",1995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2017</v>
      </c>
      <c r="S5" s="1007" t="s">
        <v>17126</v>
      </c>
      <c r="T5" s="1007">
        <v>2060</v>
      </c>
      <c r="U5" s="1131">
        <v>45687</v>
      </c>
      <c r="V5" s="1020">
        <v>45772</v>
      </c>
      <c r="W5" s="1021"/>
      <c r="X5" s="777">
        <f>X4+2150</f>
        <v>7450</v>
      </c>
    </row>
    <row r="6" spans="1:24" ht="26.25" customHeight="1">
      <c r="A6" s="1006"/>
      <c r="B6" s="1007"/>
      <c r="C6" s="1007" t="s">
        <v>12776</v>
      </c>
      <c r="D6" s="1007" t="s">
        <v>16723</v>
      </c>
      <c r="E6" s="1007"/>
      <c r="F6" s="1007"/>
      <c r="G6" s="1007"/>
      <c r="H6" s="1007"/>
      <c r="I6" s="1007"/>
      <c r="J6" s="425" t="s">
        <v>3281</v>
      </c>
      <c r="K6" s="1013" t="s">
        <v>16835</v>
      </c>
      <c r="L6" s="1007" t="s">
        <v>17178</v>
      </c>
      <c r="M6" s="2787"/>
      <c r="N6" s="73" t="s">
        <v>3073</v>
      </c>
      <c r="O6" s="1013"/>
      <c r="P6" s="1019"/>
      <c r="Q6" s="1007" t="s">
        <v>363</v>
      </c>
      <c r="R6" s="1007">
        <f>IF(MID(RIGHT(S6,8),1,1)="M",2021,IF(MID(RIGHT(S6,8),1,1)="N",2022,IF(MID(RIGHT(S6,8),1,1)="P",2023,IF(MID(RIGHT(S6,8),1,1)="R",2024,IF(MID(RIGHT(S6,8),1,1)="S",1995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2016</v>
      </c>
      <c r="S6" s="1007" t="s">
        <v>17127</v>
      </c>
      <c r="T6" s="1007">
        <v>1820</v>
      </c>
      <c r="U6" s="1023">
        <v>45690</v>
      </c>
      <c r="V6" s="1020">
        <v>45755</v>
      </c>
      <c r="W6" s="1021">
        <v>2185</v>
      </c>
      <c r="X6" s="1022"/>
    </row>
    <row r="7" spans="1:24" ht="26.25" customHeight="1">
      <c r="A7" s="1006"/>
      <c r="B7" s="1007"/>
      <c r="C7" s="1007" t="s">
        <v>12778</v>
      </c>
      <c r="D7" s="1007" t="s">
        <v>191</v>
      </c>
      <c r="E7" s="1007"/>
      <c r="F7" s="1007"/>
      <c r="G7" s="1007"/>
      <c r="H7" s="1007"/>
      <c r="I7" s="1007"/>
      <c r="J7" s="1007"/>
      <c r="K7" s="1013" t="s">
        <v>16726</v>
      </c>
      <c r="L7" s="188" t="s">
        <v>18717</v>
      </c>
      <c r="M7" s="2786"/>
      <c r="N7" s="73" t="s">
        <v>11765</v>
      </c>
      <c r="O7" s="1013" t="s">
        <v>14928</v>
      </c>
      <c r="P7" s="1019"/>
      <c r="Q7" s="1007" t="s">
        <v>17092</v>
      </c>
      <c r="R7" s="1007">
        <f>IF(MID(RIGHT(S7,8),1,1)="M",2021,IF(MID(RIGHT(S7,8),1,1)="N",2022,IF(MID(RIGHT(S7,8),1,1)="P",2023,IF(MID(RIGHT(S7,8),1,1)="R",2024,IF(MID(RIGHT(S7,8),1,1)="S",1995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2018</v>
      </c>
      <c r="S7" s="1007" t="s">
        <v>17128</v>
      </c>
      <c r="T7" s="1007">
        <v>1545</v>
      </c>
      <c r="U7" s="1020"/>
      <c r="V7" s="1020">
        <v>45773</v>
      </c>
      <c r="W7" s="1021" t="s">
        <v>16850</v>
      </c>
      <c r="X7" s="1022"/>
    </row>
    <row r="8" spans="1:24" ht="26.25" customHeight="1">
      <c r="A8" s="1006"/>
      <c r="B8" s="1007"/>
      <c r="C8" s="1007" t="s">
        <v>13047</v>
      </c>
      <c r="D8" s="1007" t="s">
        <v>191</v>
      </c>
      <c r="E8" s="1007"/>
      <c r="F8" s="1007"/>
      <c r="G8" s="1007"/>
      <c r="H8" s="1007"/>
      <c r="I8" s="1007"/>
      <c r="J8" s="1007"/>
      <c r="K8" s="1013"/>
      <c r="L8" s="1007" t="s">
        <v>18617</v>
      </c>
      <c r="M8" s="1007"/>
      <c r="N8" s="1007"/>
      <c r="O8" s="1007"/>
      <c r="P8" s="1019"/>
      <c r="Q8" s="1007"/>
      <c r="R8" s="1007"/>
      <c r="S8" s="1024" t="s">
        <v>189</v>
      </c>
      <c r="T8" s="1024">
        <v>3700</v>
      </c>
      <c r="U8" s="1023"/>
      <c r="V8" s="1020">
        <v>45776</v>
      </c>
      <c r="W8" s="1021"/>
      <c r="X8" s="1022"/>
    </row>
    <row r="9" spans="1:24" ht="26.25" customHeight="1">
      <c r="A9" s="1006"/>
      <c r="B9" s="1007"/>
      <c r="C9" s="1007" t="s">
        <v>10002</v>
      </c>
      <c r="D9" s="1007" t="s">
        <v>191</v>
      </c>
      <c r="E9" s="1007"/>
      <c r="F9" s="1007"/>
      <c r="G9" s="1007"/>
      <c r="H9" s="1007"/>
      <c r="I9" s="1007"/>
      <c r="J9" s="1007"/>
      <c r="K9" s="1013"/>
      <c r="L9" s="1013"/>
      <c r="M9" s="2559" t="s">
        <v>10944</v>
      </c>
      <c r="N9" s="2560"/>
      <c r="O9" s="2560"/>
      <c r="P9" s="2561"/>
      <c r="Q9" s="1007"/>
      <c r="R9" s="1007"/>
      <c r="S9" s="1024" t="s">
        <v>2472</v>
      </c>
      <c r="T9" s="1024">
        <f>SUM(T4:T8)</f>
        <v>11185</v>
      </c>
      <c r="U9" s="1020"/>
      <c r="V9" s="1023">
        <v>45778</v>
      </c>
      <c r="W9" s="1021"/>
      <c r="X9" s="1022"/>
    </row>
    <row r="10" spans="1:24" ht="26.25" customHeight="1" thickBot="1">
      <c r="A10" s="1008"/>
      <c r="B10" s="1009"/>
      <c r="C10" s="1009" t="s">
        <v>10003</v>
      </c>
      <c r="D10" s="1009" t="s">
        <v>4036</v>
      </c>
      <c r="E10" s="1009"/>
      <c r="F10" s="1009"/>
      <c r="G10" s="1009"/>
      <c r="H10" s="1009"/>
      <c r="I10" s="1009"/>
      <c r="J10" s="1009"/>
      <c r="K10" s="611" t="s">
        <v>16834</v>
      </c>
      <c r="L10" s="1009"/>
      <c r="M10" s="1009"/>
      <c r="N10" s="1014"/>
      <c r="O10" s="1014"/>
      <c r="P10" s="1025"/>
      <c r="Q10" s="1009"/>
      <c r="R10" s="1009"/>
      <c r="S10" s="1025"/>
      <c r="T10" s="1025"/>
      <c r="U10" s="1027"/>
      <c r="V10" s="1028"/>
      <c r="W10" s="1029"/>
      <c r="X10" s="1030"/>
    </row>
    <row r="11" spans="1:24" ht="26.25" customHeight="1">
      <c r="A11" s="445"/>
      <c r="B11" s="445"/>
      <c r="C11" s="445"/>
      <c r="D11" s="445"/>
      <c r="E11" s="445"/>
      <c r="F11" s="445"/>
      <c r="G11" s="445"/>
      <c r="H11" s="445"/>
      <c r="I11" s="445"/>
      <c r="J11" s="445"/>
      <c r="K11" s="446"/>
      <c r="L11" s="445"/>
      <c r="M11" s="445"/>
      <c r="N11" s="446"/>
      <c r="O11" s="446"/>
      <c r="P11" s="447"/>
      <c r="Q11" s="445"/>
      <c r="R11" s="445"/>
      <c r="S11" s="445"/>
      <c r="T11" s="445"/>
      <c r="U11" s="448"/>
      <c r="V11" s="449"/>
      <c r="W11" s="450"/>
      <c r="X11" s="450"/>
    </row>
    <row r="12" spans="1:24" ht="26.25" customHeight="1" thickBot="1"/>
    <row r="13" spans="1:24" ht="26.25" customHeight="1">
      <c r="A13" s="456" t="s">
        <v>188</v>
      </c>
      <c r="B13" s="457" t="s">
        <v>10047</v>
      </c>
      <c r="C13" s="457" t="s">
        <v>10329</v>
      </c>
      <c r="D13" s="457" t="s">
        <v>190</v>
      </c>
      <c r="E13" s="457" t="s">
        <v>17130</v>
      </c>
      <c r="F13" s="457" t="s">
        <v>191</v>
      </c>
      <c r="G13" s="457" t="s">
        <v>191</v>
      </c>
      <c r="H13" s="477"/>
      <c r="I13" s="457" t="s">
        <v>126</v>
      </c>
      <c r="J13" s="457" t="s">
        <v>16719</v>
      </c>
      <c r="K13" s="458" t="s">
        <v>12321</v>
      </c>
      <c r="L13" s="457" t="s">
        <v>17330</v>
      </c>
      <c r="M13" s="2901" t="s">
        <v>17141</v>
      </c>
      <c r="N13" s="458" t="s">
        <v>17272</v>
      </c>
      <c r="O13" s="458" t="s">
        <v>17117</v>
      </c>
      <c r="P13" s="459" t="s">
        <v>19147</v>
      </c>
      <c r="Q13" s="457" t="s">
        <v>361</v>
      </c>
      <c r="R13" s="457">
        <v>2024</v>
      </c>
      <c r="S13" s="457" t="s">
        <v>17132</v>
      </c>
      <c r="T13" s="457">
        <v>2250</v>
      </c>
      <c r="U13" s="460">
        <v>45684</v>
      </c>
      <c r="V13" s="460">
        <v>45764</v>
      </c>
      <c r="W13" s="462">
        <v>4300</v>
      </c>
      <c r="X13" s="463">
        <v>5450</v>
      </c>
    </row>
    <row r="14" spans="1:24" ht="26.25" customHeight="1">
      <c r="A14" s="464"/>
      <c r="B14" s="143"/>
      <c r="C14" s="320" t="s">
        <v>3681</v>
      </c>
      <c r="D14" s="143"/>
      <c r="E14" s="143"/>
      <c r="F14" s="143"/>
      <c r="G14" s="143"/>
      <c r="H14" s="143"/>
      <c r="I14" s="143" t="s">
        <v>3598</v>
      </c>
      <c r="J14" s="412" t="s">
        <v>16808</v>
      </c>
      <c r="K14" s="169" t="s">
        <v>10395</v>
      </c>
      <c r="L14" s="427" t="s">
        <v>3603</v>
      </c>
      <c r="M14" s="2902"/>
      <c r="N14" s="73" t="s">
        <v>7287</v>
      </c>
      <c r="O14" s="1666"/>
      <c r="P14" s="1666"/>
      <c r="Q14" s="143" t="s">
        <v>361</v>
      </c>
      <c r="R14" s="143">
        <v>2015</v>
      </c>
      <c r="S14" s="143" t="s">
        <v>17133</v>
      </c>
      <c r="T14" s="143">
        <v>2345</v>
      </c>
      <c r="U14" s="168">
        <v>45687</v>
      </c>
      <c r="V14" s="168">
        <v>45772</v>
      </c>
      <c r="W14" s="147"/>
      <c r="X14" s="466"/>
    </row>
    <row r="15" spans="1:24" ht="26.25" customHeight="1">
      <c r="A15" s="464"/>
      <c r="B15" s="143"/>
      <c r="C15" s="143" t="s">
        <v>12776</v>
      </c>
      <c r="D15" s="143" t="s">
        <v>16791</v>
      </c>
      <c r="E15" s="143"/>
      <c r="F15" s="143"/>
      <c r="G15" s="143"/>
      <c r="H15" s="143"/>
      <c r="I15" s="143"/>
      <c r="J15" s="425" t="s">
        <v>3281</v>
      </c>
      <c r="K15" s="144" t="s">
        <v>16835</v>
      </c>
      <c r="L15" s="143" t="s">
        <v>17177</v>
      </c>
      <c r="M15" s="2902"/>
      <c r="N15" s="73" t="s">
        <v>14447</v>
      </c>
      <c r="O15" s="143"/>
      <c r="P15" s="143"/>
      <c r="Q15" s="143" t="s">
        <v>17131</v>
      </c>
      <c r="R15" s="143">
        <v>2016</v>
      </c>
      <c r="S15" s="143" t="s">
        <v>17134</v>
      </c>
      <c r="T15" s="143">
        <v>1595</v>
      </c>
      <c r="U15" s="146">
        <v>45690</v>
      </c>
      <c r="V15" s="168">
        <v>45755</v>
      </c>
      <c r="W15" s="1449"/>
      <c r="X15" s="466"/>
    </row>
    <row r="16" spans="1:24" ht="26.25" customHeight="1">
      <c r="A16" s="464"/>
      <c r="B16" s="143"/>
      <c r="C16" s="143" t="s">
        <v>12778</v>
      </c>
      <c r="D16" s="143" t="s">
        <v>191</v>
      </c>
      <c r="E16" s="143"/>
      <c r="F16" s="143"/>
      <c r="G16" s="143"/>
      <c r="H16" s="143"/>
      <c r="I16" s="143"/>
      <c r="J16" s="143"/>
      <c r="K16" s="144" t="s">
        <v>4071</v>
      </c>
      <c r="L16" s="143"/>
      <c r="M16" s="2903"/>
      <c r="N16" s="73" t="s">
        <v>15731</v>
      </c>
      <c r="O16" s="143"/>
      <c r="P16" s="143"/>
      <c r="Q16" s="143" t="s">
        <v>377</v>
      </c>
      <c r="R16" s="143">
        <v>2016</v>
      </c>
      <c r="S16" s="143" t="s">
        <v>17135</v>
      </c>
      <c r="T16" s="143">
        <v>1785</v>
      </c>
      <c r="U16" s="146"/>
      <c r="V16" s="168">
        <v>45773</v>
      </c>
      <c r="W16" s="147"/>
      <c r="X16" s="466"/>
    </row>
    <row r="17" spans="1:24" ht="26.25" customHeight="1">
      <c r="A17" s="464"/>
      <c r="B17" s="143"/>
      <c r="C17" s="143" t="s">
        <v>13047</v>
      </c>
      <c r="D17" s="143" t="s">
        <v>191</v>
      </c>
      <c r="E17" s="143"/>
      <c r="F17" s="143"/>
      <c r="G17" s="143"/>
      <c r="H17" s="143"/>
      <c r="I17" s="143"/>
      <c r="J17" s="143"/>
      <c r="K17" s="144"/>
      <c r="L17" s="143"/>
      <c r="M17" s="143"/>
      <c r="N17" s="143"/>
      <c r="O17" s="143"/>
      <c r="P17" s="143"/>
      <c r="Q17" s="143"/>
      <c r="R17" s="143"/>
      <c r="S17" s="148" t="s">
        <v>189</v>
      </c>
      <c r="T17" s="148">
        <v>3830</v>
      </c>
      <c r="U17" s="146"/>
      <c r="V17" s="168">
        <v>45776</v>
      </c>
      <c r="W17" s="147"/>
      <c r="X17" s="466"/>
    </row>
    <row r="18" spans="1:24" ht="26.25" customHeight="1">
      <c r="A18" s="464"/>
      <c r="B18" s="143"/>
      <c r="C18" s="143" t="s">
        <v>10002</v>
      </c>
      <c r="D18" s="143" t="s">
        <v>191</v>
      </c>
      <c r="E18" s="143"/>
      <c r="F18" s="143"/>
      <c r="G18" s="143"/>
      <c r="H18" s="143"/>
      <c r="I18" s="143"/>
      <c r="J18" s="143" t="s">
        <v>2627</v>
      </c>
      <c r="K18" s="144"/>
      <c r="L18" s="143"/>
      <c r="M18" s="2559" t="s">
        <v>11304</v>
      </c>
      <c r="N18" s="2560"/>
      <c r="O18" s="2561"/>
      <c r="P18" s="143"/>
      <c r="Q18" s="143"/>
      <c r="R18" s="143"/>
      <c r="S18" s="148" t="s">
        <v>2472</v>
      </c>
      <c r="T18" s="148">
        <f>SUM(T13:T17)</f>
        <v>11805</v>
      </c>
      <c r="U18" s="168"/>
      <c r="V18" s="146">
        <v>45778</v>
      </c>
      <c r="W18" s="147"/>
      <c r="X18" s="466"/>
    </row>
    <row r="19" spans="1:24" ht="26.25" customHeight="1" thickBot="1">
      <c r="A19" s="467"/>
      <c r="B19" s="468"/>
      <c r="C19" s="468" t="s">
        <v>13824</v>
      </c>
      <c r="D19" s="468" t="s">
        <v>4036</v>
      </c>
      <c r="E19" s="468"/>
      <c r="F19" s="468"/>
      <c r="G19" s="468"/>
      <c r="H19" s="468"/>
      <c r="I19" s="468"/>
      <c r="J19" s="555" t="s">
        <v>2745</v>
      </c>
      <c r="K19" s="611" t="s">
        <v>16834</v>
      </c>
      <c r="L19" s="468"/>
      <c r="M19" s="468"/>
      <c r="N19" s="470"/>
      <c r="O19" s="470"/>
      <c r="P19" s="471"/>
      <c r="Q19" s="468"/>
      <c r="R19" s="468"/>
      <c r="S19" s="471"/>
      <c r="T19" s="471"/>
      <c r="U19" s="473"/>
      <c r="V19" s="474"/>
      <c r="W19" s="475"/>
      <c r="X19" s="476"/>
    </row>
    <row r="20" spans="1:24" ht="26.25" customHeight="1">
      <c r="A20" s="456" t="s">
        <v>188</v>
      </c>
      <c r="B20" s="457" t="s">
        <v>10047</v>
      </c>
      <c r="C20" s="457" t="s">
        <v>10329</v>
      </c>
      <c r="D20" s="457" t="s">
        <v>190</v>
      </c>
      <c r="E20" s="457" t="s">
        <v>17130</v>
      </c>
      <c r="F20" s="457" t="s">
        <v>191</v>
      </c>
      <c r="G20" s="457" t="s">
        <v>191</v>
      </c>
      <c r="H20" s="477"/>
      <c r="I20" s="457" t="s">
        <v>126</v>
      </c>
      <c r="J20" s="457" t="s">
        <v>16807</v>
      </c>
      <c r="K20" s="458" t="s">
        <v>12321</v>
      </c>
      <c r="L20" s="457" t="s">
        <v>17374</v>
      </c>
      <c r="M20" s="2901" t="s">
        <v>17142</v>
      </c>
      <c r="N20" s="458" t="s">
        <v>17273</v>
      </c>
      <c r="O20" s="458" t="s">
        <v>17140</v>
      </c>
      <c r="P20" s="459" t="s">
        <v>19147</v>
      </c>
      <c r="Q20" s="457" t="s">
        <v>363</v>
      </c>
      <c r="R20" s="457">
        <v>2015</v>
      </c>
      <c r="S20" s="457" t="s">
        <v>17136</v>
      </c>
      <c r="T20" s="457">
        <v>2115</v>
      </c>
      <c r="U20" s="460">
        <v>45684</v>
      </c>
      <c r="V20" s="460">
        <v>45764</v>
      </c>
      <c r="W20" s="462">
        <v>4300</v>
      </c>
      <c r="X20" s="463">
        <v>5450</v>
      </c>
    </row>
    <row r="21" spans="1:24" ht="26.25" customHeight="1">
      <c r="A21" s="464"/>
      <c r="B21" s="143"/>
      <c r="C21" s="320" t="s">
        <v>3681</v>
      </c>
      <c r="D21" s="143"/>
      <c r="E21" s="143"/>
      <c r="F21" s="143"/>
      <c r="G21" s="143"/>
      <c r="H21" s="143"/>
      <c r="I21" s="143" t="s">
        <v>3598</v>
      </c>
      <c r="J21" s="412" t="s">
        <v>16809</v>
      </c>
      <c r="K21" s="169" t="s">
        <v>10395</v>
      </c>
      <c r="L21" s="427" t="s">
        <v>3603</v>
      </c>
      <c r="M21" s="2902"/>
      <c r="N21" s="73" t="s">
        <v>7287</v>
      </c>
      <c r="O21" s="1666"/>
      <c r="P21" s="1666"/>
      <c r="Q21" s="143" t="s">
        <v>361</v>
      </c>
      <c r="R21" s="143">
        <v>2016</v>
      </c>
      <c r="S21" s="143" t="s">
        <v>17137</v>
      </c>
      <c r="T21" s="143">
        <v>2175</v>
      </c>
      <c r="U21" s="168">
        <v>45687</v>
      </c>
      <c r="V21" s="168">
        <v>45772</v>
      </c>
      <c r="W21" s="147"/>
      <c r="X21" s="466"/>
    </row>
    <row r="22" spans="1:24" ht="26.25" customHeight="1">
      <c r="A22" s="464"/>
      <c r="B22" s="143"/>
      <c r="C22" s="143" t="s">
        <v>12776</v>
      </c>
      <c r="D22" s="143" t="s">
        <v>16791</v>
      </c>
      <c r="E22" s="143"/>
      <c r="F22" s="143"/>
      <c r="G22" s="143"/>
      <c r="H22" s="143"/>
      <c r="I22" s="143"/>
      <c r="J22" s="425" t="s">
        <v>3281</v>
      </c>
      <c r="K22" s="144" t="s">
        <v>16835</v>
      </c>
      <c r="L22" s="143" t="s">
        <v>17177</v>
      </c>
      <c r="M22" s="2902"/>
      <c r="N22" s="73" t="s">
        <v>14447</v>
      </c>
      <c r="O22" s="143"/>
      <c r="P22" s="143"/>
      <c r="Q22" s="143" t="s">
        <v>363</v>
      </c>
      <c r="R22" s="143">
        <v>2015</v>
      </c>
      <c r="S22" s="143" t="s">
        <v>17138</v>
      </c>
      <c r="T22" s="143">
        <v>2350</v>
      </c>
      <c r="U22" s="146">
        <v>45690</v>
      </c>
      <c r="V22" s="168">
        <v>45755</v>
      </c>
      <c r="W22" s="1449"/>
      <c r="X22" s="466"/>
    </row>
    <row r="23" spans="1:24" ht="26.25" customHeight="1">
      <c r="A23" s="464"/>
      <c r="B23" s="143"/>
      <c r="C23" s="143" t="s">
        <v>12778</v>
      </c>
      <c r="D23" s="143" t="s">
        <v>191</v>
      </c>
      <c r="E23" s="143"/>
      <c r="F23" s="143"/>
      <c r="G23" s="143"/>
      <c r="H23" s="143"/>
      <c r="I23" s="143"/>
      <c r="J23" s="143"/>
      <c r="K23" s="144" t="s">
        <v>4071</v>
      </c>
      <c r="L23" s="143"/>
      <c r="M23" s="2903"/>
      <c r="N23" s="73" t="s">
        <v>15731</v>
      </c>
      <c r="O23" s="143"/>
      <c r="P23" s="143"/>
      <c r="Q23" s="143" t="s">
        <v>3889</v>
      </c>
      <c r="R23" s="143">
        <v>2015</v>
      </c>
      <c r="S23" s="143" t="s">
        <v>17139</v>
      </c>
      <c r="T23" s="143">
        <v>1795</v>
      </c>
      <c r="U23" s="146"/>
      <c r="V23" s="168">
        <v>45773</v>
      </c>
      <c r="W23" s="147"/>
      <c r="X23" s="466"/>
    </row>
    <row r="24" spans="1:24" ht="26.25" customHeight="1">
      <c r="A24" s="464"/>
      <c r="B24" s="143"/>
      <c r="C24" s="143" t="s">
        <v>13047</v>
      </c>
      <c r="D24" s="143" t="s">
        <v>191</v>
      </c>
      <c r="E24" s="143"/>
      <c r="F24" s="143"/>
      <c r="G24" s="143"/>
      <c r="H24" s="143"/>
      <c r="I24" s="143"/>
      <c r="J24" s="143"/>
      <c r="K24" s="144"/>
      <c r="L24" s="143"/>
      <c r="M24" s="143"/>
      <c r="N24" s="143"/>
      <c r="O24" s="143"/>
      <c r="P24" s="143"/>
      <c r="Q24" s="143"/>
      <c r="R24" s="143"/>
      <c r="S24" s="148" t="s">
        <v>189</v>
      </c>
      <c r="T24" s="148">
        <v>3700</v>
      </c>
      <c r="U24" s="146"/>
      <c r="V24" s="168">
        <v>45776</v>
      </c>
      <c r="W24" s="147"/>
      <c r="X24" s="466"/>
    </row>
    <row r="25" spans="1:24" ht="26.25" customHeight="1">
      <c r="A25" s="464"/>
      <c r="B25" s="143"/>
      <c r="C25" s="143" t="s">
        <v>10002</v>
      </c>
      <c r="D25" s="143" t="s">
        <v>191</v>
      </c>
      <c r="E25" s="143"/>
      <c r="F25" s="143"/>
      <c r="G25" s="143"/>
      <c r="H25" s="143"/>
      <c r="I25" s="143"/>
      <c r="J25" s="143" t="s">
        <v>2627</v>
      </c>
      <c r="K25" s="144"/>
      <c r="L25" s="143"/>
      <c r="M25" s="2559" t="s">
        <v>11304</v>
      </c>
      <c r="N25" s="2560"/>
      <c r="O25" s="2561"/>
      <c r="P25" s="143"/>
      <c r="Q25" s="143"/>
      <c r="R25" s="143"/>
      <c r="S25" s="148" t="s">
        <v>2472</v>
      </c>
      <c r="T25" s="148">
        <f>SUM(T20:T24)</f>
        <v>12135</v>
      </c>
      <c r="U25" s="168"/>
      <c r="V25" s="146">
        <v>45778</v>
      </c>
      <c r="W25" s="147"/>
      <c r="X25" s="466"/>
    </row>
    <row r="26" spans="1:24" ht="26.25" customHeight="1" thickBot="1">
      <c r="A26" s="467"/>
      <c r="B26" s="468"/>
      <c r="C26" s="468" t="s">
        <v>13824</v>
      </c>
      <c r="D26" s="468" t="s">
        <v>4036</v>
      </c>
      <c r="E26" s="468"/>
      <c r="F26" s="468"/>
      <c r="G26" s="468"/>
      <c r="H26" s="468"/>
      <c r="I26" s="468"/>
      <c r="J26" s="555" t="s">
        <v>2745</v>
      </c>
      <c r="K26" s="611" t="s">
        <v>16834</v>
      </c>
      <c r="L26" s="468"/>
      <c r="M26" s="468"/>
      <c r="N26" s="470"/>
      <c r="O26" s="470"/>
      <c r="P26" s="471"/>
      <c r="Q26" s="468"/>
      <c r="R26" s="468"/>
      <c r="S26" s="471"/>
      <c r="T26" s="471"/>
      <c r="U26" s="473"/>
      <c r="V26" s="474"/>
      <c r="W26" s="475"/>
      <c r="X26" s="476"/>
    </row>
    <row r="27" spans="1:24" ht="26.25" hidden="1" customHeight="1"/>
    <row r="28" spans="1:24" ht="26.25" hidden="1" customHeight="1" thickBot="1"/>
    <row r="29" spans="1:24" ht="26.25" hidden="1" customHeight="1">
      <c r="A29" s="848" t="s">
        <v>188</v>
      </c>
      <c r="B29" s="849" t="s">
        <v>10047</v>
      </c>
      <c r="C29" s="849" t="s">
        <v>17099</v>
      </c>
      <c r="D29" s="849" t="s">
        <v>190</v>
      </c>
      <c r="E29" s="849"/>
      <c r="F29" s="849"/>
      <c r="G29" s="849"/>
      <c r="H29" s="1476"/>
      <c r="I29" s="849" t="s">
        <v>17100</v>
      </c>
      <c r="J29" s="849" t="s">
        <v>17102</v>
      </c>
      <c r="K29" s="850" t="s">
        <v>8</v>
      </c>
      <c r="L29" s="849" t="s">
        <v>17557</v>
      </c>
      <c r="M29" s="849" t="s">
        <v>17362</v>
      </c>
      <c r="N29" s="850" t="s">
        <v>17394</v>
      </c>
      <c r="O29" s="850" t="s">
        <v>17379</v>
      </c>
      <c r="P29" s="849"/>
      <c r="Q29" s="849" t="s">
        <v>17313</v>
      </c>
      <c r="R29" s="849">
        <f>IF(MID(RIGHT(S29,8),1,1)="M",2021,IF(MID(RIGHT(S29,8),1,1)="N",2022,IF(MID(RIGHT(S29,8),1,1)="P",2023,IF(MID(RIGHT(S29,8),1,1)="R",2024,IF(MID(RIGHT(S29,8),1,1)="S",1995,IF(MID(RIGHT(S29,8),1,1)="T",1996,IF(MID(RIGHT(S29,8),1,1)="V",1997,IF(MID(RIGHT(S29,8),1,1)="W",1998,IF(MID(RIGHT(S29,8),1,1)="X",1999,IF(MID(RIGHT(S29,8),1,1)="Y",2000,IF(MID(RIGHT(S29,8),1,1)="1",2001,IF(MID(RIGHT(S29,8),1,1)="2",2002,IF(MID(RIGHT(S29,8),1,1)="3",2003,IF(MID(RIGHT(S29,8),1,1)="4",2004,IF(MID(RIGHT(S29,8),1,1)="5",2005,IF(MID(RIGHT(S29,8),1,1)="6",2006,IF(MID(RIGHT(S29,8),1,1)="7",2007,IF(MID(RIGHT(S29,8),1,1)="8",2008,IF(MID(RIGHT(S29,8),1,1)="9",2009,IF(MID(RIGHT(S29,8),1,1)="A",2010,IF(MID(RIGHT(S29,8),1,1)="B",2011,IF(MID(RIGHT(S29,8),1,1)="C",2012,IF(MID(RIGHT(S29,8),1,1)="D",2013,IF(MID(RIGHT(S29,8),1,1)="E",2014,IF(MID(RIGHT(S29,8),1,1)="F",2015,IF(MID(RIGHT(S29,8),1,1)="G",2016,IF(MID(RIGHT(S29,8),1,1)="H",2017,IF(MID(RIGHT(S29,8),1,1)="J",2018,IF(MID(RIGHT(S29,8),1,1)="K",2019,IF(MID(RIGHT(S29,8),1,1)="L",2020,""))))))))))))))))))))))))))))))</f>
        <v>2008</v>
      </c>
      <c r="S29" s="849" t="s">
        <v>17363</v>
      </c>
      <c r="T29" s="849"/>
      <c r="U29" s="852">
        <v>45696</v>
      </c>
      <c r="V29" s="852">
        <v>45724</v>
      </c>
      <c r="W29" s="853">
        <v>1300</v>
      </c>
      <c r="X29" s="854">
        <v>2000</v>
      </c>
    </row>
    <row r="30" spans="1:24" ht="26.25" hidden="1" customHeight="1">
      <c r="A30" s="855"/>
      <c r="B30" s="188"/>
      <c r="C30" s="320" t="s">
        <v>17558</v>
      </c>
      <c r="D30" s="188"/>
      <c r="E30" s="188"/>
      <c r="F30" s="188"/>
      <c r="G30" s="188"/>
      <c r="H30" s="188"/>
      <c r="I30" s="188" t="s">
        <v>3598</v>
      </c>
      <c r="J30" s="412" t="s">
        <v>17111</v>
      </c>
      <c r="K30" s="195" t="s">
        <v>17298</v>
      </c>
      <c r="L30" s="188"/>
      <c r="M30" s="188"/>
      <c r="N30" s="73" t="s">
        <v>3586</v>
      </c>
      <c r="O30" s="188"/>
      <c r="P30" s="188"/>
      <c r="Q30" s="189"/>
      <c r="R30" s="188"/>
      <c r="S30" s="188"/>
      <c r="T30" s="188"/>
      <c r="U30" s="192"/>
      <c r="V30" s="191"/>
      <c r="W30" s="193"/>
      <c r="X30" s="856"/>
    </row>
    <row r="31" spans="1:24" ht="26.25" hidden="1" customHeight="1">
      <c r="A31" s="855"/>
      <c r="B31" s="188"/>
      <c r="C31" s="188" t="s">
        <v>12776</v>
      </c>
      <c r="D31" s="188" t="s">
        <v>17130</v>
      </c>
      <c r="E31" s="188"/>
      <c r="F31" s="188"/>
      <c r="G31" s="188"/>
      <c r="H31" s="188"/>
      <c r="I31" s="188" t="s">
        <v>17101</v>
      </c>
      <c r="J31" s="412" t="s">
        <v>17103</v>
      </c>
      <c r="K31" s="189" t="s">
        <v>17299</v>
      </c>
      <c r="L31" s="188"/>
      <c r="M31" s="188"/>
      <c r="N31" s="73" t="s">
        <v>3907</v>
      </c>
      <c r="O31" s="188"/>
      <c r="P31" s="188"/>
      <c r="Q31" s="189"/>
      <c r="R31" s="188"/>
      <c r="S31" s="188"/>
      <c r="T31" s="188"/>
      <c r="U31" s="191"/>
      <c r="V31" s="191"/>
      <c r="W31" s="193"/>
      <c r="X31" s="856"/>
    </row>
    <row r="32" spans="1:24" ht="26.25" hidden="1" customHeight="1">
      <c r="A32" s="855"/>
      <c r="B32" s="188"/>
      <c r="C32" s="188" t="s">
        <v>12778</v>
      </c>
      <c r="D32" s="188" t="s">
        <v>191</v>
      </c>
      <c r="E32" s="188"/>
      <c r="F32" s="188"/>
      <c r="G32" s="188"/>
      <c r="H32" s="188"/>
      <c r="I32" s="188"/>
      <c r="J32" s="188"/>
      <c r="K32" s="189" t="s">
        <v>1772</v>
      </c>
      <c r="L32" s="188"/>
      <c r="M32" s="188"/>
      <c r="N32" s="73" t="s">
        <v>12674</v>
      </c>
      <c r="O32" s="188"/>
      <c r="P32" s="188"/>
      <c r="Q32" s="189"/>
      <c r="R32" s="188"/>
      <c r="S32" s="188"/>
      <c r="T32" s="188"/>
      <c r="U32" s="192"/>
      <c r="V32" s="191"/>
      <c r="W32" s="193"/>
      <c r="X32" s="856"/>
    </row>
    <row r="33" spans="1:24" ht="26.25" hidden="1" customHeight="1">
      <c r="A33" s="855"/>
      <c r="B33" s="188"/>
      <c r="C33" s="188" t="s">
        <v>13047</v>
      </c>
      <c r="D33" s="188"/>
      <c r="E33" s="188"/>
      <c r="F33" s="188"/>
      <c r="G33" s="188"/>
      <c r="H33" s="188"/>
      <c r="I33" s="188"/>
      <c r="J33" s="188" t="s">
        <v>17104</v>
      </c>
      <c r="K33" s="1230"/>
      <c r="L33" s="188"/>
      <c r="M33" s="188"/>
      <c r="N33" s="188"/>
      <c r="O33" s="1439"/>
      <c r="P33" s="188"/>
      <c r="Q33" s="189"/>
      <c r="R33" s="188"/>
      <c r="S33" s="194" t="s">
        <v>189</v>
      </c>
      <c r="T33" s="194">
        <v>3810</v>
      </c>
      <c r="U33" s="191"/>
      <c r="V33" s="191"/>
      <c r="W33" s="193"/>
      <c r="X33" s="856"/>
    </row>
    <row r="34" spans="1:24" ht="26.25" hidden="1" customHeight="1">
      <c r="A34" s="855"/>
      <c r="B34" s="188"/>
      <c r="C34" s="188" t="s">
        <v>10002</v>
      </c>
      <c r="D34" s="188"/>
      <c r="E34" s="188"/>
      <c r="F34" s="188"/>
      <c r="G34" s="188"/>
      <c r="H34" s="188"/>
      <c r="I34" s="188"/>
      <c r="J34" s="188"/>
      <c r="K34" s="189"/>
      <c r="L34" s="188"/>
      <c r="M34" s="2559" t="s">
        <v>8286</v>
      </c>
      <c r="N34" s="2560"/>
      <c r="O34" s="2560"/>
      <c r="P34" s="2561"/>
      <c r="Q34" s="189"/>
      <c r="R34" s="188"/>
      <c r="S34" s="194" t="s">
        <v>2472</v>
      </c>
      <c r="T34" s="194">
        <f>SUM(T29:T33)</f>
        <v>3810</v>
      </c>
      <c r="U34" s="191"/>
      <c r="V34" s="191"/>
      <c r="W34" s="193"/>
      <c r="X34" s="856"/>
    </row>
    <row r="35" spans="1:24" ht="26.25" hidden="1" customHeight="1" thickBot="1">
      <c r="A35" s="857"/>
      <c r="B35" s="858"/>
      <c r="C35" s="858" t="s">
        <v>10003</v>
      </c>
      <c r="D35" s="858"/>
      <c r="E35" s="858"/>
      <c r="F35" s="858"/>
      <c r="G35" s="858"/>
      <c r="H35" s="858"/>
      <c r="I35" s="858"/>
      <c r="J35" s="858"/>
      <c r="K35" s="611" t="s">
        <v>17105</v>
      </c>
      <c r="L35" s="858"/>
      <c r="M35" s="858"/>
      <c r="N35" s="847"/>
      <c r="O35" s="847"/>
      <c r="P35" s="859"/>
      <c r="Q35" s="858"/>
      <c r="R35" s="858"/>
      <c r="S35" s="860"/>
      <c r="T35" s="860"/>
      <c r="U35" s="861"/>
      <c r="V35" s="862"/>
      <c r="W35" s="863"/>
      <c r="X35" s="864"/>
    </row>
    <row r="37" spans="1:24" ht="26.25" customHeight="1" thickBot="1"/>
    <row r="38" spans="1:24" ht="26.25" customHeight="1">
      <c r="A38" s="924" t="s">
        <v>188</v>
      </c>
      <c r="B38" s="925" t="s">
        <v>10047</v>
      </c>
      <c r="C38" s="925" t="s">
        <v>5810</v>
      </c>
      <c r="D38" s="925" t="s">
        <v>190</v>
      </c>
      <c r="E38" s="925" t="s">
        <v>17492</v>
      </c>
      <c r="F38" s="925" t="s">
        <v>191</v>
      </c>
      <c r="G38" s="925" t="s">
        <v>191</v>
      </c>
      <c r="H38" s="925" t="s">
        <v>191</v>
      </c>
      <c r="I38" s="925" t="s">
        <v>10531</v>
      </c>
      <c r="J38" s="925" t="s">
        <v>17163</v>
      </c>
      <c r="K38" s="927" t="s">
        <v>15244</v>
      </c>
      <c r="L38" s="925" t="s">
        <v>16579</v>
      </c>
      <c r="M38" s="2061"/>
      <c r="N38" s="927" t="s">
        <v>17513</v>
      </c>
      <c r="O38" s="927" t="s">
        <v>17514</v>
      </c>
      <c r="P38" s="928" t="s">
        <v>18482</v>
      </c>
      <c r="Q38" s="925" t="s">
        <v>1822</v>
      </c>
      <c r="R38" s="925">
        <v>2012</v>
      </c>
      <c r="S38" s="925" t="s">
        <v>17509</v>
      </c>
      <c r="T38" s="925">
        <v>1950</v>
      </c>
      <c r="U38" s="1341">
        <v>45656</v>
      </c>
      <c r="V38" s="1341">
        <v>45680</v>
      </c>
      <c r="W38" s="989">
        <v>1500</v>
      </c>
      <c r="X38" s="1793">
        <f>W38+50</f>
        <v>1550</v>
      </c>
    </row>
    <row r="39" spans="1:24" ht="26.25" customHeight="1">
      <c r="A39" s="931"/>
      <c r="B39" s="932"/>
      <c r="C39" s="320" t="s">
        <v>15428</v>
      </c>
      <c r="D39" s="932"/>
      <c r="E39" s="932"/>
      <c r="F39" s="932"/>
      <c r="G39" s="932"/>
      <c r="H39" s="932"/>
      <c r="I39" s="932" t="s">
        <v>194</v>
      </c>
      <c r="J39" s="412" t="s">
        <v>16372</v>
      </c>
      <c r="K39" s="934"/>
      <c r="L39" s="961" t="s">
        <v>3603</v>
      </c>
      <c r="M39" s="2062"/>
      <c r="N39" s="73" t="s">
        <v>14754</v>
      </c>
      <c r="O39" s="779"/>
      <c r="P39" s="935"/>
      <c r="Q39" s="932" t="s">
        <v>1661</v>
      </c>
      <c r="R39" s="932">
        <v>2013</v>
      </c>
      <c r="S39" s="932" t="s">
        <v>17510</v>
      </c>
      <c r="T39" s="932">
        <v>1615</v>
      </c>
      <c r="U39" s="1342">
        <v>45672</v>
      </c>
      <c r="V39" s="1342">
        <v>45698</v>
      </c>
      <c r="W39" s="938">
        <v>1400</v>
      </c>
      <c r="X39" s="939">
        <v>1550</v>
      </c>
    </row>
    <row r="40" spans="1:24" ht="26.25" customHeight="1">
      <c r="A40" s="931"/>
      <c r="B40" s="932"/>
      <c r="C40" s="932" t="s">
        <v>12776</v>
      </c>
      <c r="D40" s="932" t="s">
        <v>191</v>
      </c>
      <c r="E40" s="932"/>
      <c r="F40" s="932"/>
      <c r="G40" s="932"/>
      <c r="H40" s="932"/>
      <c r="I40" s="932"/>
      <c r="J40" s="932" t="s">
        <v>16831</v>
      </c>
      <c r="K40" s="779"/>
      <c r="L40" s="779"/>
      <c r="M40" s="932"/>
      <c r="N40" s="73" t="s">
        <v>3907</v>
      </c>
      <c r="O40" s="779"/>
      <c r="P40" s="935"/>
      <c r="Q40" s="932" t="s">
        <v>243</v>
      </c>
      <c r="R40" s="932">
        <v>2014</v>
      </c>
      <c r="S40" s="932" t="s">
        <v>17511</v>
      </c>
      <c r="T40" s="932">
        <v>1980</v>
      </c>
      <c r="U40" s="1342">
        <v>45677</v>
      </c>
      <c r="V40" s="1342">
        <v>45704</v>
      </c>
      <c r="W40" s="938"/>
      <c r="X40" s="939" t="s">
        <v>17607</v>
      </c>
    </row>
    <row r="41" spans="1:24" ht="26.25" customHeight="1">
      <c r="A41" s="931"/>
      <c r="B41" s="932"/>
      <c r="C41" s="932" t="s">
        <v>13047</v>
      </c>
      <c r="D41" s="932" t="s">
        <v>191</v>
      </c>
      <c r="E41" s="932"/>
      <c r="F41" s="932"/>
      <c r="G41" s="932"/>
      <c r="H41" s="932"/>
      <c r="I41" s="932"/>
      <c r="J41" s="932" t="s">
        <v>16832</v>
      </c>
      <c r="K41" s="940" t="s">
        <v>9460</v>
      </c>
      <c r="L41" s="779"/>
      <c r="M41" s="932"/>
      <c r="N41" s="73" t="s">
        <v>12674</v>
      </c>
      <c r="O41" s="779"/>
      <c r="P41" s="935"/>
      <c r="Q41" s="932" t="s">
        <v>361</v>
      </c>
      <c r="R41" s="932">
        <v>2012</v>
      </c>
      <c r="S41" s="932" t="s">
        <v>17512</v>
      </c>
      <c r="T41" s="932">
        <v>2345</v>
      </c>
      <c r="U41" s="1342">
        <v>45687</v>
      </c>
      <c r="V41" s="1342">
        <v>45715</v>
      </c>
      <c r="W41" s="938"/>
      <c r="X41" s="939" t="s">
        <v>17713</v>
      </c>
    </row>
    <row r="42" spans="1:24" ht="26.25" customHeight="1">
      <c r="A42" s="931"/>
      <c r="B42" s="932"/>
      <c r="C42" s="932" t="s">
        <v>10098</v>
      </c>
      <c r="D42" s="932" t="s">
        <v>191</v>
      </c>
      <c r="E42" s="932"/>
      <c r="F42" s="932"/>
      <c r="G42" s="932"/>
      <c r="H42" s="932"/>
      <c r="I42" s="932"/>
      <c r="J42" s="932" t="s">
        <v>17037</v>
      </c>
      <c r="K42" s="940"/>
      <c r="L42" s="950"/>
      <c r="M42" s="950"/>
      <c r="N42" s="950"/>
      <c r="O42" s="950"/>
      <c r="P42" s="935"/>
      <c r="Q42" s="932"/>
      <c r="R42" s="932"/>
      <c r="S42" s="933" t="s">
        <v>189</v>
      </c>
      <c r="T42" s="933">
        <v>3700</v>
      </c>
      <c r="U42" s="937">
        <v>45697</v>
      </c>
      <c r="V42" s="937">
        <v>45730</v>
      </c>
      <c r="W42" s="938"/>
      <c r="X42" s="939"/>
    </row>
    <row r="43" spans="1:24" ht="26.25" customHeight="1">
      <c r="A43" s="931"/>
      <c r="B43" s="932"/>
      <c r="C43" s="932" t="s">
        <v>10099</v>
      </c>
      <c r="D43" s="932" t="s">
        <v>191</v>
      </c>
      <c r="E43" s="932"/>
      <c r="F43" s="932"/>
      <c r="G43" s="932"/>
      <c r="H43" s="932"/>
      <c r="I43" s="2215" t="s">
        <v>17515</v>
      </c>
      <c r="J43" s="932" t="s">
        <v>17324</v>
      </c>
      <c r="K43" s="932"/>
      <c r="L43" s="950"/>
      <c r="M43" s="2559" t="s">
        <v>8709</v>
      </c>
      <c r="N43" s="2560"/>
      <c r="O43" s="2560"/>
      <c r="P43" s="2561"/>
      <c r="Q43" s="932"/>
      <c r="R43" s="932"/>
      <c r="S43" s="933" t="s">
        <v>2472</v>
      </c>
      <c r="T43" s="933">
        <f>SUM(T38:T42)</f>
        <v>11590</v>
      </c>
      <c r="U43" s="936">
        <v>45698</v>
      </c>
      <c r="V43" s="937">
        <v>45731</v>
      </c>
      <c r="W43" s="938"/>
      <c r="X43" s="939"/>
    </row>
    <row r="44" spans="1:24" ht="26.25" customHeight="1" thickBot="1">
      <c r="A44" s="941"/>
      <c r="B44" s="942"/>
      <c r="C44" s="942"/>
      <c r="D44" s="942"/>
      <c r="E44" s="942"/>
      <c r="F44" s="942"/>
      <c r="G44" s="942"/>
      <c r="H44" s="942"/>
      <c r="I44" s="2216" t="s">
        <v>17569</v>
      </c>
      <c r="J44" s="942"/>
      <c r="K44" s="611" t="s">
        <v>10312</v>
      </c>
      <c r="L44" s="942"/>
      <c r="M44" s="942"/>
      <c r="N44" s="943"/>
      <c r="O44" s="943"/>
      <c r="P44" s="944"/>
      <c r="Q44" s="942"/>
      <c r="R44" s="942"/>
      <c r="S44" s="945"/>
      <c r="T44" s="945"/>
      <c r="U44" s="946"/>
      <c r="V44" s="947">
        <v>45735</v>
      </c>
      <c r="W44" s="948"/>
      <c r="X44" s="949"/>
    </row>
    <row r="45" spans="1:24" ht="26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51"/>
      <c r="L45" s="4"/>
      <c r="M45" s="4"/>
      <c r="N45" s="451"/>
      <c r="O45" s="451"/>
      <c r="P45" s="452"/>
      <c r="Q45" s="4"/>
      <c r="R45" s="4"/>
      <c r="S45" s="4"/>
      <c r="T45" s="4"/>
      <c r="U45" s="453"/>
      <c r="V45" s="454"/>
      <c r="W45" s="455"/>
      <c r="X45" s="455"/>
    </row>
    <row r="46" spans="1:24" ht="26.25" customHeight="1" thickBot="1"/>
    <row r="47" spans="1:24" ht="26.25" customHeight="1">
      <c r="A47" s="874" t="s">
        <v>188</v>
      </c>
      <c r="B47" s="875" t="s">
        <v>10047</v>
      </c>
      <c r="C47" s="875" t="s">
        <v>15059</v>
      </c>
      <c r="D47" s="875" t="s">
        <v>190</v>
      </c>
      <c r="E47" s="875" t="s">
        <v>17378</v>
      </c>
      <c r="F47" s="875" t="s">
        <v>191</v>
      </c>
      <c r="G47" s="875" t="s">
        <v>191</v>
      </c>
      <c r="H47" s="875" t="s">
        <v>191</v>
      </c>
      <c r="I47" s="875" t="s">
        <v>10574</v>
      </c>
      <c r="J47" s="875" t="s">
        <v>17163</v>
      </c>
      <c r="K47" s="876" t="s">
        <v>15237</v>
      </c>
      <c r="L47" s="875" t="s">
        <v>17380</v>
      </c>
      <c r="M47" s="2922" t="s">
        <v>17342</v>
      </c>
      <c r="N47" s="876" t="s">
        <v>17585</v>
      </c>
      <c r="O47" s="876" t="s">
        <v>17586</v>
      </c>
      <c r="P47" s="1805" t="s">
        <v>18048</v>
      </c>
      <c r="Q47" s="875" t="s">
        <v>375</v>
      </c>
      <c r="R47" s="875">
        <f>IF(MID(RIGHT(S47,8),1,1)="M",2021,IF(MID(RIGHT(S47,8),1,1)="N",2022,IF(MID(RIGHT(S47,8),1,1)="P",2023,IF(MID(RIGHT(S47,8),1,1)="R",2024,IF(MID(RIGHT(S47,8),1,1)="S",1995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2021</v>
      </c>
      <c r="S47" s="875" t="s">
        <v>17318</v>
      </c>
      <c r="T47" s="875">
        <v>1530</v>
      </c>
      <c r="U47" s="878">
        <v>45696</v>
      </c>
      <c r="V47" s="878">
        <v>45730</v>
      </c>
      <c r="W47" s="879">
        <v>1400</v>
      </c>
      <c r="X47" s="880">
        <v>1900</v>
      </c>
    </row>
    <row r="48" spans="1:24" ht="26.25" customHeight="1">
      <c r="A48" s="1759"/>
      <c r="B48" s="1755"/>
      <c r="C48" s="320" t="s">
        <v>15239</v>
      </c>
      <c r="D48" s="1755"/>
      <c r="E48" s="1755"/>
      <c r="F48" s="1755"/>
      <c r="G48" s="1755"/>
      <c r="H48" s="1755"/>
      <c r="I48" s="1755" t="s">
        <v>3598</v>
      </c>
      <c r="J48" s="412" t="s">
        <v>17164</v>
      </c>
      <c r="K48" s="884" t="s">
        <v>211</v>
      </c>
      <c r="L48" s="425" t="s">
        <v>3603</v>
      </c>
      <c r="M48" s="2923"/>
      <c r="N48" s="73" t="s">
        <v>2432</v>
      </c>
      <c r="O48" s="882"/>
      <c r="P48" s="1760"/>
      <c r="Q48" s="882" t="s">
        <v>375</v>
      </c>
      <c r="R48" s="882">
        <f>IF(MID(RIGHT(S48,8),1,1)="M",2021,IF(MID(RIGHT(S48,8),1,1)="N",2022,IF(MID(RIGHT(S48,8),1,1)="P",2023,IF(MID(RIGHT(S48,8),1,1)="R",2024,IF(MID(RIGHT(S48,8),1,1)="S",1995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2021</v>
      </c>
      <c r="S48" s="882" t="s">
        <v>17317</v>
      </c>
      <c r="T48" s="882">
        <v>1530</v>
      </c>
      <c r="U48" s="891">
        <v>45697</v>
      </c>
      <c r="V48" s="1761">
        <v>45731</v>
      </c>
      <c r="W48" s="1762"/>
      <c r="X48" s="1763" t="s">
        <v>15091</v>
      </c>
    </row>
    <row r="49" spans="1:24" ht="26.25" customHeight="1">
      <c r="A49" s="881"/>
      <c r="B49" s="882"/>
      <c r="C49" s="882" t="s">
        <v>12775</v>
      </c>
      <c r="D49" s="882" t="s">
        <v>17130</v>
      </c>
      <c r="E49" s="882"/>
      <c r="F49" s="882"/>
      <c r="G49" s="882"/>
      <c r="H49" s="882"/>
      <c r="I49" s="882"/>
      <c r="J49" s="882"/>
      <c r="K49" s="889" t="s">
        <v>17605</v>
      </c>
      <c r="L49" s="882"/>
      <c r="M49" s="2923"/>
      <c r="N49" s="73" t="s">
        <v>4260</v>
      </c>
      <c r="O49" s="882" t="s">
        <v>15120</v>
      </c>
      <c r="P49" s="882"/>
      <c r="Q49" s="882" t="s">
        <v>375</v>
      </c>
      <c r="R49" s="882">
        <f>IF(MID(RIGHT(S49,8),1,1)="M",2021,IF(MID(RIGHT(S49,8),1,1)="N",2022,IF(MID(RIGHT(S49,8),1,1)="P",2023,IF(MID(RIGHT(S49,8),1,1)="R",2024,IF(MID(RIGHT(S49,8),1,1)="S",1995,IF(MID(RIGHT(S49,8),1,1)="T",1996,IF(MID(RIGHT(S49,8),1,1)="V",1997,IF(MID(RIGHT(S49,8),1,1)="W",1998,IF(MID(RIGHT(S49,8),1,1)="X",1999,IF(MID(RIGHT(S49,8),1,1)="Y",2000,IF(MID(RIGHT(S49,8),1,1)="1",2001,IF(MID(RIGHT(S49,8),1,1)="2",2002,IF(MID(RIGHT(S49,8),1,1)="3",2003,IF(MID(RIGHT(S49,8),1,1)="4",2004,IF(MID(RIGHT(S49,8),1,1)="5",2005,IF(MID(RIGHT(S49,8),1,1)="6",2006,IF(MID(RIGHT(S49,8),1,1)="7",2007,IF(MID(RIGHT(S49,8),1,1)="8",2008,IF(MID(RIGHT(S49,8),1,1)="9",2009,IF(MID(RIGHT(S49,8),1,1)="A",2010,IF(MID(RIGHT(S49,8),1,1)="B",2011,IF(MID(RIGHT(S49,8),1,1)="C",2012,IF(MID(RIGHT(S49,8),1,1)="D",2013,IF(MID(RIGHT(S49,8),1,1)="E",2014,IF(MID(RIGHT(S49,8),1,1)="F",2015,IF(MID(RIGHT(S49,8),1,1)="G",2016,IF(MID(RIGHT(S49,8),1,1)="H",2017,IF(MID(RIGHT(S49,8),1,1)="J",2018,IF(MID(RIGHT(S49,8),1,1)="K",2019,IF(MID(RIGHT(S49,8),1,1)="L",2020,""))))))))))))))))))))))))))))))</f>
        <v>2021</v>
      </c>
      <c r="S49" s="882" t="s">
        <v>17319</v>
      </c>
      <c r="T49" s="882">
        <v>1530</v>
      </c>
      <c r="U49" s="885">
        <v>45698</v>
      </c>
      <c r="V49" s="891">
        <v>45734</v>
      </c>
      <c r="W49" s="911"/>
      <c r="X49" s="888"/>
    </row>
    <row r="50" spans="1:24" ht="26.25" customHeight="1">
      <c r="A50" s="881"/>
      <c r="B50" s="882"/>
      <c r="C50" s="882" t="s">
        <v>12778</v>
      </c>
      <c r="D50" s="882" t="s">
        <v>191</v>
      </c>
      <c r="E50" s="882"/>
      <c r="F50" s="882"/>
      <c r="G50" s="882"/>
      <c r="H50" s="882"/>
      <c r="I50" s="882"/>
      <c r="J50" s="425" t="s">
        <v>16517</v>
      </c>
      <c r="K50" s="889" t="s">
        <v>2380</v>
      </c>
      <c r="L50" s="882"/>
      <c r="M50" s="2924"/>
      <c r="N50" s="73" t="s">
        <v>12674</v>
      </c>
      <c r="O50" s="882" t="s">
        <v>13101</v>
      </c>
      <c r="P50" s="882"/>
      <c r="Q50" s="882" t="s">
        <v>375</v>
      </c>
      <c r="R50" s="882">
        <f>IF(MID(RIGHT(S50,8),1,1)="M",2021,IF(MID(RIGHT(S50,8),1,1)="N",2022,IF(MID(RIGHT(S50,8),1,1)="P",2023,IF(MID(RIGHT(S50,8),1,1)="R",2024,IF(MID(RIGHT(S50,8),1,1)="S",1995,IF(MID(RIGHT(S50,8),1,1)="T",1996,IF(MID(RIGHT(S50,8),1,1)="V",1997,IF(MID(RIGHT(S50,8),1,1)="W",1998,IF(MID(RIGHT(S50,8),1,1)="X",1999,IF(MID(RIGHT(S50,8),1,1)="Y",2000,IF(MID(RIGHT(S50,8),1,1)="1",2001,IF(MID(RIGHT(S50,8),1,1)="2",2002,IF(MID(RIGHT(S50,8),1,1)="3",2003,IF(MID(RIGHT(S50,8),1,1)="4",2004,IF(MID(RIGHT(S50,8),1,1)="5",2005,IF(MID(RIGHT(S50,8),1,1)="6",2006,IF(MID(RIGHT(S50,8),1,1)="7",2007,IF(MID(RIGHT(S50,8),1,1)="8",2008,IF(MID(RIGHT(S50,8),1,1)="9",2009,IF(MID(RIGHT(S50,8),1,1)="A",2010,IF(MID(RIGHT(S50,8),1,1)="B",2011,IF(MID(RIGHT(S50,8),1,1)="C",2012,IF(MID(RIGHT(S50,8),1,1)="D",2013,IF(MID(RIGHT(S50,8),1,1)="E",2014,IF(MID(RIGHT(S50,8),1,1)="F",2015,IF(MID(RIGHT(S50,8),1,1)="G",2016,IF(MID(RIGHT(S50,8),1,1)="H",2017,IF(MID(RIGHT(S50,8),1,1)="J",2018,IF(MID(RIGHT(S50,8),1,1)="K",2019,IF(MID(RIGHT(S50,8),1,1)="L",2020,""))))))))))))))))))))))))))))))</f>
        <v>2021</v>
      </c>
      <c r="S50" s="882" t="s">
        <v>17316</v>
      </c>
      <c r="T50" s="882">
        <v>1530</v>
      </c>
      <c r="U50" s="885"/>
      <c r="V50" s="885">
        <v>45735</v>
      </c>
      <c r="W50" s="911"/>
      <c r="X50" s="888" t="s">
        <v>16449</v>
      </c>
    </row>
    <row r="51" spans="1:24" ht="26.25" customHeight="1">
      <c r="A51" s="881"/>
      <c r="B51" s="882"/>
      <c r="C51" s="882" t="s">
        <v>13047</v>
      </c>
      <c r="D51" s="882" t="s">
        <v>191</v>
      </c>
      <c r="E51" s="882"/>
      <c r="F51" s="882"/>
      <c r="G51" s="882"/>
      <c r="H51" s="882"/>
      <c r="I51" s="882"/>
      <c r="J51" s="882"/>
      <c r="K51" s="890"/>
      <c r="L51" s="882"/>
      <c r="M51" s="882"/>
      <c r="N51" s="882"/>
      <c r="O51" s="882"/>
      <c r="P51" s="882"/>
      <c r="Q51" s="882"/>
      <c r="R51" s="882"/>
      <c r="S51" s="883" t="s">
        <v>189</v>
      </c>
      <c r="T51" s="883">
        <v>3850</v>
      </c>
      <c r="U51" s="885"/>
      <c r="V51" s="891"/>
      <c r="W51" s="887"/>
      <c r="X51" s="888" t="s">
        <v>17501</v>
      </c>
    </row>
    <row r="52" spans="1:24" ht="26.25" customHeight="1">
      <c r="A52" s="881"/>
      <c r="B52" s="882"/>
      <c r="C52" s="882" t="s">
        <v>10098</v>
      </c>
      <c r="D52" s="882" t="s">
        <v>191</v>
      </c>
      <c r="E52" s="882"/>
      <c r="F52" s="882"/>
      <c r="G52" s="882"/>
      <c r="H52" s="882"/>
      <c r="I52" s="882"/>
      <c r="J52" s="882" t="s">
        <v>17381</v>
      </c>
      <c r="K52" s="890"/>
      <c r="L52" s="882"/>
      <c r="M52" s="2559" t="s">
        <v>8709</v>
      </c>
      <c r="N52" s="2560"/>
      <c r="O52" s="2560"/>
      <c r="P52" s="2561"/>
      <c r="Q52" s="882"/>
      <c r="R52" s="882"/>
      <c r="S52" s="883" t="s">
        <v>2472</v>
      </c>
      <c r="T52" s="883">
        <f>SUM(T47:T51)</f>
        <v>9970</v>
      </c>
      <c r="U52" s="891"/>
      <c r="V52" s="891"/>
      <c r="W52" s="887"/>
      <c r="X52" s="888" t="s">
        <v>16967</v>
      </c>
    </row>
    <row r="53" spans="1:24" ht="26.25" customHeight="1" thickBot="1">
      <c r="A53" s="892"/>
      <c r="B53" s="893"/>
      <c r="C53" s="893" t="s">
        <v>10099</v>
      </c>
      <c r="D53" s="893" t="s">
        <v>4036</v>
      </c>
      <c r="E53" s="893"/>
      <c r="F53" s="893"/>
      <c r="G53" s="893"/>
      <c r="H53" s="893"/>
      <c r="I53" s="893"/>
      <c r="J53" s="893" t="s">
        <v>17516</v>
      </c>
      <c r="K53" s="611" t="s">
        <v>10312</v>
      </c>
      <c r="L53" s="893"/>
      <c r="M53" s="893"/>
      <c r="N53" s="894"/>
      <c r="O53" s="894"/>
      <c r="P53" s="895"/>
      <c r="Q53" s="893"/>
      <c r="R53" s="893"/>
      <c r="S53" s="896"/>
      <c r="T53" s="896"/>
      <c r="U53" s="897"/>
      <c r="V53" s="898"/>
      <c r="W53" s="899"/>
      <c r="X53" s="900"/>
    </row>
    <row r="54" spans="1:24" ht="26.2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51"/>
      <c r="L54" s="4"/>
      <c r="M54" s="4"/>
      <c r="N54" s="451"/>
      <c r="O54" s="451"/>
      <c r="P54" s="452"/>
      <c r="Q54" s="4"/>
      <c r="R54" s="4"/>
      <c r="S54" s="4"/>
      <c r="T54" s="4"/>
      <c r="U54" s="453"/>
      <c r="V54" s="454"/>
      <c r="W54" s="455"/>
      <c r="X54" s="455"/>
    </row>
    <row r="55" spans="1:24" ht="26.25" customHeight="1" thickBot="1"/>
    <row r="56" spans="1:24" ht="26.25" customHeight="1">
      <c r="A56" s="1178" t="s">
        <v>188</v>
      </c>
      <c r="B56" s="1179" t="s">
        <v>10047</v>
      </c>
      <c r="C56" s="1179" t="s">
        <v>15345</v>
      </c>
      <c r="D56" s="1179" t="s">
        <v>190</v>
      </c>
      <c r="E56" s="1179" t="s">
        <v>17435</v>
      </c>
      <c r="F56" s="1179" t="s">
        <v>191</v>
      </c>
      <c r="G56" s="1179" t="s">
        <v>191</v>
      </c>
      <c r="H56" s="1179" t="s">
        <v>191</v>
      </c>
      <c r="I56" s="1179" t="s">
        <v>10531</v>
      </c>
      <c r="J56" s="1179" t="s">
        <v>17285</v>
      </c>
      <c r="K56" s="1180" t="s">
        <v>15237</v>
      </c>
      <c r="L56" s="1179" t="s">
        <v>17603</v>
      </c>
      <c r="M56" s="1179" t="s">
        <v>17447</v>
      </c>
      <c r="N56" s="1180" t="s">
        <v>17302</v>
      </c>
      <c r="O56" s="1784" t="s">
        <v>17303</v>
      </c>
      <c r="P56" s="1181" t="s">
        <v>18417</v>
      </c>
      <c r="Q56" s="1179" t="s">
        <v>17519</v>
      </c>
      <c r="R56" s="1179">
        <f>IF(MID(RIGHT(S56,8),1,1)="M",2021,IF(MID(RIGHT(S56,8),1,1)="N",2022,IF(MID(RIGHT(S56,8),1,1)="P",2023,IF(MID(RIGHT(S56,8),1,1)="R",2024,IF(MID(RIGHT(S56,8),1,1)="S",1995,IF(MID(RIGHT(S56,8),1,1)="T",1996,IF(MID(RIGHT(S56,8),1,1)="V",1997,IF(MID(RIGHT(S56,8),1,1)="W",1998,IF(MID(RIGHT(S56,8),1,1)="X",1999,IF(MID(RIGHT(S56,8),1,1)="Y",2000,IF(MID(RIGHT(S56,8),1,1)="1",2001,IF(MID(RIGHT(S56,8),1,1)="2",2002,IF(MID(RIGHT(S56,8),1,1)="3",2003,IF(MID(RIGHT(S56,8),1,1)="4",2004,IF(MID(RIGHT(S56,8),1,1)="5",2005,IF(MID(RIGHT(S56,8),1,1)="6",2006,IF(MID(RIGHT(S56,8),1,1)="7",2007,IF(MID(RIGHT(S56,8),1,1)="8",2008,IF(MID(RIGHT(S56,8),1,1)="9",2009,IF(MID(RIGHT(S56,8),1,1)="A",2010,IF(MID(RIGHT(S56,8),1,1)="B",2011,IF(MID(RIGHT(S56,8),1,1)="C",2012,IF(MID(RIGHT(S56,8),1,1)="D",2013,IF(MID(RIGHT(S56,8),1,1)="E",2014,IF(MID(RIGHT(S56,8),1,1)="F",2015,IF(MID(RIGHT(S56,8),1,1)="G",2016,IF(MID(RIGHT(S56,8),1,1)="H",2017,IF(MID(RIGHT(S56,8),1,1)="J",2018,IF(MID(RIGHT(S56,8),1,1)="K",2019,IF(MID(RIGHT(S56,8),1,1)="L",2020,""))))))))))))))))))))))))))))))</f>
        <v>2020</v>
      </c>
      <c r="S56" s="1179" t="s">
        <v>17436</v>
      </c>
      <c r="T56" s="1179">
        <v>2095</v>
      </c>
      <c r="U56" s="1182">
        <v>45696</v>
      </c>
      <c r="V56" s="1182">
        <v>45730</v>
      </c>
      <c r="W56" s="1183">
        <v>1400</v>
      </c>
      <c r="X56" s="1184">
        <v>2000</v>
      </c>
    </row>
    <row r="57" spans="1:24" ht="26.25" customHeight="1">
      <c r="A57" s="1185"/>
      <c r="B57" s="1186"/>
      <c r="C57" s="320" t="s">
        <v>15416</v>
      </c>
      <c r="D57" s="1186"/>
      <c r="E57" s="1186"/>
      <c r="F57" s="1186"/>
      <c r="G57" s="1186"/>
      <c r="H57" s="1186"/>
      <c r="I57" s="1186" t="s">
        <v>15216</v>
      </c>
      <c r="J57" s="412" t="s">
        <v>17286</v>
      </c>
      <c r="K57" s="1373" t="s">
        <v>15353</v>
      </c>
      <c r="L57" s="961" t="s">
        <v>3603</v>
      </c>
      <c r="M57" s="1186" t="s">
        <v>17445</v>
      </c>
      <c r="N57" s="73" t="s">
        <v>7287</v>
      </c>
      <c r="O57" s="1186"/>
      <c r="P57" s="1186"/>
      <c r="Q57" s="1186" t="s">
        <v>17437</v>
      </c>
      <c r="R57" s="1186">
        <f>IF(MID(RIGHT(S57,8),1,1)="M",2021,IF(MID(RIGHT(S57,8),1,1)="N",2022,IF(MID(RIGHT(S57,8),1,1)="P",2023,IF(MID(RIGHT(S57,8),1,1)="R",2024,IF(MID(RIGHT(S57,8),1,1)="S",1995,IF(MID(RIGHT(S57,8),1,1)="T",1996,IF(MID(RIGHT(S57,8),1,1)="V",1997,IF(MID(RIGHT(S57,8),1,1)="W",1998,IF(MID(RIGHT(S57,8),1,1)="X",1999,IF(MID(RIGHT(S57,8),1,1)="Y",2000,IF(MID(RIGHT(S57,8),1,1)="1",2001,IF(MID(RIGHT(S57,8),1,1)="2",2002,IF(MID(RIGHT(S57,8),1,1)="3",2003,IF(MID(RIGHT(S57,8),1,1)="4",2004,IF(MID(RIGHT(S57,8),1,1)="5",2005,IF(MID(RIGHT(S57,8),1,1)="6",2006,IF(MID(RIGHT(S57,8),1,1)="7",2007,IF(MID(RIGHT(S57,8),1,1)="8",2008,IF(MID(RIGHT(S57,8),1,1)="9",2009,IF(MID(RIGHT(S57,8),1,1)="A",2010,IF(MID(RIGHT(S57,8),1,1)="B",2011,IF(MID(RIGHT(S57,8),1,1)="C",2012,IF(MID(RIGHT(S57,8),1,1)="D",2013,IF(MID(RIGHT(S57,8),1,1)="E",2014,IF(MID(RIGHT(S57,8),1,1)="F",2015,IF(MID(RIGHT(S57,8),1,1)="G",2016,IF(MID(RIGHT(S57,8),1,1)="H",2017,IF(MID(RIGHT(S57,8),1,1)="J",2018,IF(MID(RIGHT(S57,8),1,1)="K",2019,IF(MID(RIGHT(S57,8),1,1)="L",2020,""))))))))))))))))))))))))))))))</f>
        <v>2018</v>
      </c>
      <c r="S57" s="1186" t="s">
        <v>17438</v>
      </c>
      <c r="T57" s="1186">
        <v>1755</v>
      </c>
      <c r="U57" s="1189">
        <v>45697</v>
      </c>
      <c r="V57" s="1189">
        <v>45731</v>
      </c>
      <c r="W57" s="1873"/>
      <c r="X57" s="1874"/>
    </row>
    <row r="58" spans="1:24" ht="26.25" customHeight="1">
      <c r="A58" s="1185"/>
      <c r="B58" s="1186"/>
      <c r="C58" s="1186" t="s">
        <v>12776</v>
      </c>
      <c r="D58" s="1186" t="s">
        <v>17295</v>
      </c>
      <c r="E58" s="1186"/>
      <c r="F58" s="1186"/>
      <c r="G58" s="1186"/>
      <c r="H58" s="1186"/>
      <c r="I58" s="1186"/>
      <c r="J58" s="1186"/>
      <c r="K58" s="1188" t="s">
        <v>17294</v>
      </c>
      <c r="L58" s="1186"/>
      <c r="M58" s="1186" t="s">
        <v>17446</v>
      </c>
      <c r="N58" s="73" t="s">
        <v>3907</v>
      </c>
      <c r="O58" s="1186"/>
      <c r="P58" s="1186"/>
      <c r="Q58" s="1186" t="s">
        <v>3994</v>
      </c>
      <c r="R58" s="1186">
        <f>IF(MID(RIGHT(S58,8),1,1)="M",2021,IF(MID(RIGHT(S58,8),1,1)="N",2022,IF(MID(RIGHT(S58,8),1,1)="P",2023,IF(MID(RIGHT(S58,8),1,1)="R",2024,IF(MID(RIGHT(S58,8),1,1)="S",1995,IF(MID(RIGHT(S58,8),1,1)="T",1996,IF(MID(RIGHT(S58,8),1,1)="V",1997,IF(MID(RIGHT(S58,8),1,1)="W",1998,IF(MID(RIGHT(S58,8),1,1)="X",1999,IF(MID(RIGHT(S58,8),1,1)="Y",2000,IF(MID(RIGHT(S58,8),1,1)="1",2001,IF(MID(RIGHT(S58,8),1,1)="2",2002,IF(MID(RIGHT(S58,8),1,1)="3",2003,IF(MID(RIGHT(S58,8),1,1)="4",2004,IF(MID(RIGHT(S58,8),1,1)="5",2005,IF(MID(RIGHT(S58,8),1,1)="6",2006,IF(MID(RIGHT(S58,8),1,1)="7",2007,IF(MID(RIGHT(S58,8),1,1)="8",2008,IF(MID(RIGHT(S58,8),1,1)="9",2009,IF(MID(RIGHT(S58,8),1,1)="A",2010,IF(MID(RIGHT(S58,8),1,1)="B",2011,IF(MID(RIGHT(S58,8),1,1)="C",2012,IF(MID(RIGHT(S58,8),1,1)="D",2013,IF(MID(RIGHT(S58,8),1,1)="E",2014,IF(MID(RIGHT(S58,8),1,1)="F",2015,IF(MID(RIGHT(S58,8),1,1)="G",2016,IF(MID(RIGHT(S58,8),1,1)="H",2017,IF(MID(RIGHT(S58,8),1,1)="J",2018,IF(MID(RIGHT(S58,8),1,1)="K",2019,IF(MID(RIGHT(S58,8),1,1)="L",2020,""))))))))))))))))))))))))))))))</f>
        <v>2017</v>
      </c>
      <c r="S58" s="1186" t="s">
        <v>17439</v>
      </c>
      <c r="T58" s="1186">
        <v>2065</v>
      </c>
      <c r="U58" s="1190">
        <v>45698</v>
      </c>
      <c r="V58" s="1189">
        <v>45734</v>
      </c>
      <c r="W58" s="1191"/>
      <c r="X58" s="1192"/>
    </row>
    <row r="59" spans="1:24" ht="26.25" customHeight="1">
      <c r="A59" s="1185"/>
      <c r="B59" s="1186"/>
      <c r="C59" s="1186" t="s">
        <v>12778</v>
      </c>
      <c r="D59" s="1186" t="s">
        <v>17295</v>
      </c>
      <c r="E59" s="1186"/>
      <c r="F59" s="1186"/>
      <c r="G59" s="1186"/>
      <c r="H59" s="1186"/>
      <c r="I59" s="1186"/>
      <c r="J59" s="1186"/>
      <c r="K59" s="1254" t="s">
        <v>2380</v>
      </c>
      <c r="L59" s="1186"/>
      <c r="M59" s="1186" t="s">
        <v>17444</v>
      </c>
      <c r="N59" s="73" t="s">
        <v>12674</v>
      </c>
      <c r="O59" s="1186"/>
      <c r="P59" s="1186"/>
      <c r="Q59" s="1186" t="s">
        <v>4422</v>
      </c>
      <c r="R59" s="1186">
        <f>IF(MID(RIGHT(S59,8),1,1)="M",2021,IF(MID(RIGHT(S59,8),1,1)="N",2022,IF(MID(RIGHT(S59,8),1,1)="P",2023,IF(MID(RIGHT(S59,8),1,1)="R",2024,IF(MID(RIGHT(S59,8),1,1)="S",1995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>2021</v>
      </c>
      <c r="S59" s="1186" t="s">
        <v>17440</v>
      </c>
      <c r="T59" s="1186">
        <v>1900</v>
      </c>
      <c r="U59" s="1189"/>
      <c r="V59" s="1190">
        <v>45735</v>
      </c>
      <c r="W59" s="1191"/>
      <c r="X59" s="1192"/>
    </row>
    <row r="60" spans="1:24" ht="26.25" customHeight="1">
      <c r="A60" s="1185"/>
      <c r="B60" s="1186"/>
      <c r="C60" s="1186" t="s">
        <v>17441</v>
      </c>
      <c r="D60" s="1186" t="s">
        <v>191</v>
      </c>
      <c r="E60" s="1186"/>
      <c r="F60" s="1186"/>
      <c r="G60" s="1186"/>
      <c r="H60" s="1186"/>
      <c r="I60" s="1186"/>
      <c r="J60" s="1186"/>
      <c r="K60" s="1186"/>
      <c r="L60" s="1186"/>
      <c r="M60" s="1186"/>
      <c r="N60" s="1186"/>
      <c r="O60" s="1186"/>
      <c r="P60" s="1186"/>
      <c r="Q60" s="1186"/>
      <c r="R60" s="1186"/>
      <c r="S60" s="1187" t="s">
        <v>546</v>
      </c>
      <c r="T60" s="1187">
        <v>3700</v>
      </c>
      <c r="U60" s="1189"/>
      <c r="V60" s="1189"/>
      <c r="W60" s="1191"/>
      <c r="X60" s="1192"/>
    </row>
    <row r="61" spans="1:24" ht="26.25" customHeight="1">
      <c r="A61" s="1185"/>
      <c r="B61" s="1186"/>
      <c r="C61" s="1186" t="s">
        <v>17442</v>
      </c>
      <c r="D61" s="1186" t="s">
        <v>191</v>
      </c>
      <c r="E61" s="1186"/>
      <c r="F61" s="1186"/>
      <c r="G61" s="1186"/>
      <c r="H61" s="1186"/>
      <c r="I61" s="1186"/>
      <c r="J61" s="1186" t="s">
        <v>17448</v>
      </c>
      <c r="K61" s="1186"/>
      <c r="L61" s="1186"/>
      <c r="M61" s="2559" t="s">
        <v>8709</v>
      </c>
      <c r="N61" s="2560"/>
      <c r="O61" s="2560"/>
      <c r="P61" s="2561"/>
      <c r="Q61" s="1186"/>
      <c r="R61" s="1186"/>
      <c r="S61" s="1187" t="s">
        <v>8411</v>
      </c>
      <c r="T61" s="1187">
        <f>SUM(T56:T60)</f>
        <v>11515</v>
      </c>
      <c r="U61" s="1189"/>
      <c r="V61" s="1189"/>
      <c r="W61" s="1191"/>
      <c r="X61" s="1192"/>
    </row>
    <row r="62" spans="1:24" ht="26.25" customHeight="1" thickBot="1">
      <c r="A62" s="1193"/>
      <c r="B62" s="1194"/>
      <c r="C62" s="1194" t="s">
        <v>17443</v>
      </c>
      <c r="D62" s="1194" t="s">
        <v>4036</v>
      </c>
      <c r="E62" s="1194"/>
      <c r="F62" s="1194"/>
      <c r="G62" s="1194"/>
      <c r="H62" s="1194"/>
      <c r="I62" s="1194"/>
      <c r="J62" s="1194" t="s">
        <v>17570</v>
      </c>
      <c r="K62" s="611" t="s">
        <v>10312</v>
      </c>
      <c r="L62" s="1194"/>
      <c r="M62" s="1194"/>
      <c r="N62" s="1195"/>
      <c r="O62" s="1195"/>
      <c r="P62" s="1196"/>
      <c r="Q62" s="1194"/>
      <c r="R62" s="1194"/>
      <c r="S62" s="1196"/>
      <c r="T62" s="1197"/>
      <c r="U62" s="1198"/>
      <c r="V62" s="1199"/>
      <c r="W62" s="1200"/>
      <c r="X62" s="1201"/>
    </row>
    <row r="64" spans="1:24" ht="26.25" customHeight="1" thickBot="1"/>
    <row r="65" spans="1:24" ht="26.25" customHeight="1">
      <c r="A65" s="1904" t="s">
        <v>188</v>
      </c>
      <c r="B65" s="1905" t="s">
        <v>10047</v>
      </c>
      <c r="C65" s="1905" t="s">
        <v>825</v>
      </c>
      <c r="D65" s="1905" t="s">
        <v>190</v>
      </c>
      <c r="E65" s="1905" t="s">
        <v>17435</v>
      </c>
      <c r="F65" s="1905" t="s">
        <v>191</v>
      </c>
      <c r="G65" s="1905" t="s">
        <v>191</v>
      </c>
      <c r="H65" s="1905" t="s">
        <v>191</v>
      </c>
      <c r="I65" s="1905" t="s">
        <v>10531</v>
      </c>
      <c r="J65" s="1906" t="s">
        <v>17163</v>
      </c>
      <c r="K65" s="1907" t="s">
        <v>1348</v>
      </c>
      <c r="L65" s="1909" t="s">
        <v>17533</v>
      </c>
      <c r="M65" s="3084" t="s">
        <v>17528</v>
      </c>
      <c r="N65" s="1905" t="s">
        <v>17529</v>
      </c>
      <c r="O65" s="1909" t="s">
        <v>17588</v>
      </c>
      <c r="P65" s="2088" t="s">
        <v>18417</v>
      </c>
      <c r="Q65" s="1905" t="s">
        <v>375</v>
      </c>
      <c r="R65" s="1905">
        <f>IF(MID(RIGHT(S65,8),1,1)="M",2021,IF(MID(RIGHT(S65,8),1,1)="N",2022,IF(MID(RIGHT(S65,8),1,1)="P",2023,IF(MID(RIGHT(S65,8),1,1)="R",2024,IF(MID(RIGHT(S65,8),1,1)="S",1995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>2011</v>
      </c>
      <c r="S65" s="1905" t="s">
        <v>17452</v>
      </c>
      <c r="T65" s="1905">
        <v>1515</v>
      </c>
      <c r="U65" s="2091">
        <v>45697</v>
      </c>
      <c r="V65" s="2091">
        <v>45731</v>
      </c>
      <c r="W65" s="2083">
        <v>1400</v>
      </c>
      <c r="X65" s="2142">
        <v>2000</v>
      </c>
    </row>
    <row r="66" spans="1:24" ht="26.25" customHeight="1">
      <c r="A66" s="1913"/>
      <c r="B66" s="1914"/>
      <c r="C66" s="320" t="s">
        <v>17206</v>
      </c>
      <c r="D66" s="1914"/>
      <c r="E66" s="1916"/>
      <c r="F66" s="1914"/>
      <c r="G66" s="1914"/>
      <c r="H66" s="1914"/>
      <c r="I66" s="1914" t="s">
        <v>2578</v>
      </c>
      <c r="J66" s="412" t="s">
        <v>17308</v>
      </c>
      <c r="K66" s="1917" t="s">
        <v>16015</v>
      </c>
      <c r="L66" s="425" t="s">
        <v>3603</v>
      </c>
      <c r="M66" s="3085"/>
      <c r="N66" s="73" t="s">
        <v>16628</v>
      </c>
      <c r="O66" s="1918"/>
      <c r="P66" s="1918"/>
      <c r="Q66" s="1914" t="s">
        <v>11179</v>
      </c>
      <c r="R66" s="1914">
        <f>IF(MID(RIGHT(S66,8),1,1)="M",2021,IF(MID(RIGHT(S66,8),1,1)="N",2022,IF(MID(RIGHT(S66,8),1,1)="P",2023,IF(MID(RIGHT(S66,8),1,1)="R",2024,IF(MID(RIGHT(S66,8),1,1)="S",1995,IF(MID(RIGHT(S66,8),1,1)="T",1996,IF(MID(RIGHT(S66,8),1,1)="V",1997,IF(MID(RIGHT(S66,8),1,1)="W",1998,IF(MID(RIGHT(S66,8),1,1)="X",1999,IF(MID(RIGHT(S66,8),1,1)="Y",2000,IF(MID(RIGHT(S66,8),1,1)="1",2001,IF(MID(RIGHT(S66,8),1,1)="2",2002,IF(MID(RIGHT(S66,8),1,1)="3",2003,IF(MID(RIGHT(S66,8),1,1)="4",2004,IF(MID(RIGHT(S66,8),1,1)="5",2005,IF(MID(RIGHT(S66,8),1,1)="6",2006,IF(MID(RIGHT(S66,8),1,1)="7",2007,IF(MID(RIGHT(S66,8),1,1)="8",2008,IF(MID(RIGHT(S66,8),1,1)="9",2009,IF(MID(RIGHT(S66,8),1,1)="A",2010,IF(MID(RIGHT(S66,8),1,1)="B",2011,IF(MID(RIGHT(S66,8),1,1)="C",2012,IF(MID(RIGHT(S66,8),1,1)="D",2013,IF(MID(RIGHT(S66,8),1,1)="E",2014,IF(MID(RIGHT(S66,8),1,1)="F",2015,IF(MID(RIGHT(S66,8),1,1)="G",2016,IF(MID(RIGHT(S66,8),1,1)="H",2017,IF(MID(RIGHT(S66,8),1,1)="J",2018,IF(MID(RIGHT(S66,8),1,1)="K",2019,IF(MID(RIGHT(S66,8),1,1)="L",2020,""))))))))))))))))))))))))))))))</f>
        <v>2012</v>
      </c>
      <c r="S66" s="1919" t="s">
        <v>17453</v>
      </c>
      <c r="T66" s="1914">
        <v>1485</v>
      </c>
      <c r="U66" s="2093">
        <v>45698</v>
      </c>
      <c r="V66" s="2092">
        <v>45734</v>
      </c>
      <c r="W66" s="1922"/>
      <c r="X66" s="1923"/>
    </row>
    <row r="67" spans="1:24" ht="26.25" customHeight="1">
      <c r="A67" s="1913"/>
      <c r="B67" s="1914"/>
      <c r="C67" s="1914" t="s">
        <v>12776</v>
      </c>
      <c r="D67" s="1914" t="s">
        <v>17314</v>
      </c>
      <c r="E67" s="1914"/>
      <c r="F67" s="1914"/>
      <c r="G67" s="1914"/>
      <c r="H67" s="1914"/>
      <c r="I67" s="1914"/>
      <c r="J67" s="1941"/>
      <c r="K67" s="1925" t="s">
        <v>17307</v>
      </c>
      <c r="L67" s="1918" t="s">
        <v>17449</v>
      </c>
      <c r="M67" s="3085"/>
      <c r="N67" s="73" t="s">
        <v>3907</v>
      </c>
      <c r="O67" s="1918"/>
      <c r="P67" s="1918"/>
      <c r="Q67" s="1914" t="s">
        <v>375</v>
      </c>
      <c r="R67" s="1914">
        <f>IF(MID(RIGHT(S67,8),1,1)="M",2021,IF(MID(RIGHT(S67,8),1,1)="N",2022,IF(MID(RIGHT(S67,8),1,1)="P",2023,IF(MID(RIGHT(S67,8),1,1)="R",2024,IF(MID(RIGHT(S67,8),1,1)="S",1995,IF(MID(RIGHT(S67,8),1,1)="T",1996,IF(MID(RIGHT(S67,8),1,1)="V",1997,IF(MID(RIGHT(S67,8),1,1)="W",1998,IF(MID(RIGHT(S67,8),1,1)="X",1999,IF(MID(RIGHT(S67,8),1,1)="Y",2000,IF(MID(RIGHT(S67,8),1,1)="1",2001,IF(MID(RIGHT(S67,8),1,1)="2",2002,IF(MID(RIGHT(S67,8),1,1)="3",2003,IF(MID(RIGHT(S67,8),1,1)="4",2004,IF(MID(RIGHT(S67,8),1,1)="5",2005,IF(MID(RIGHT(S67,8),1,1)="6",2006,IF(MID(RIGHT(S67,8),1,1)="7",2007,IF(MID(RIGHT(S67,8),1,1)="8",2008,IF(MID(RIGHT(S67,8),1,1)="9",2009,IF(MID(RIGHT(S67,8),1,1)="A",2010,IF(MID(RIGHT(S67,8),1,1)="B",2011,IF(MID(RIGHT(S67,8),1,1)="C",2012,IF(MID(RIGHT(S67,8),1,1)="D",2013,IF(MID(RIGHT(S67,8),1,1)="E",2014,IF(MID(RIGHT(S67,8),1,1)="F",2015,IF(MID(RIGHT(S67,8),1,1)="G",2016,IF(MID(RIGHT(S67,8),1,1)="H",2017,IF(MID(RIGHT(S67,8),1,1)="J",2018,IF(MID(RIGHT(S67,8),1,1)="K",2019,IF(MID(RIGHT(S67,8),1,1)="L",2020,""))))))))))))))))))))))))))))))</f>
        <v>2014</v>
      </c>
      <c r="S67" s="1919" t="s">
        <v>17454</v>
      </c>
      <c r="T67" s="1914">
        <v>1515</v>
      </c>
      <c r="U67" s="2093"/>
      <c r="V67" s="2093">
        <v>45735</v>
      </c>
      <c r="W67" s="1922"/>
      <c r="X67" s="1926"/>
    </row>
    <row r="68" spans="1:24" ht="26.25" customHeight="1">
      <c r="A68" s="1913"/>
      <c r="B68" s="1914"/>
      <c r="C68" s="1914" t="s">
        <v>12777</v>
      </c>
      <c r="D68" s="1914" t="s">
        <v>17314</v>
      </c>
      <c r="E68" s="1914"/>
      <c r="F68" s="1914"/>
      <c r="G68" s="1914"/>
      <c r="H68" s="1914"/>
      <c r="I68" s="1914"/>
      <c r="J68" s="1941"/>
      <c r="K68" s="1925" t="s">
        <v>2380</v>
      </c>
      <c r="L68" s="1918"/>
      <c r="M68" s="3085"/>
      <c r="N68" s="73" t="s">
        <v>12674</v>
      </c>
      <c r="O68" s="1918"/>
      <c r="P68" s="1918"/>
      <c r="Q68" s="1914" t="s">
        <v>375</v>
      </c>
      <c r="R68" s="1914">
        <f>IF(MID(RIGHT(S68,8),1,1)="M",2021,IF(MID(RIGHT(S68,8),1,1)="N",2022,IF(MID(RIGHT(S68,8),1,1)="P",2023,IF(MID(RIGHT(S68,8),1,1)="R",2024,IF(MID(RIGHT(S68,8),1,1)="S",1995,IF(MID(RIGHT(S68,8),1,1)="T",1996,IF(MID(RIGHT(S68,8),1,1)="V",1997,IF(MID(RIGHT(S68,8),1,1)="W",1998,IF(MID(RIGHT(S68,8),1,1)="X",1999,IF(MID(RIGHT(S68,8),1,1)="Y",2000,IF(MID(RIGHT(S68,8),1,1)="1",2001,IF(MID(RIGHT(S68,8),1,1)="2",2002,IF(MID(RIGHT(S68,8),1,1)="3",2003,IF(MID(RIGHT(S68,8),1,1)="4",2004,IF(MID(RIGHT(S68,8),1,1)="5",2005,IF(MID(RIGHT(S68,8),1,1)="6",2006,IF(MID(RIGHT(S68,8),1,1)="7",2007,IF(MID(RIGHT(S68,8),1,1)="8",2008,IF(MID(RIGHT(S68,8),1,1)="9",2009,IF(MID(RIGHT(S68,8),1,1)="A",2010,IF(MID(RIGHT(S68,8),1,1)="B",2011,IF(MID(RIGHT(S68,8),1,1)="C",2012,IF(MID(RIGHT(S68,8),1,1)="D",2013,IF(MID(RIGHT(S68,8),1,1)="E",2014,IF(MID(RIGHT(S68,8),1,1)="F",2015,IF(MID(RIGHT(S68,8),1,1)="G",2016,IF(MID(RIGHT(S68,8),1,1)="H",2017,IF(MID(RIGHT(S68,8),1,1)="J",2018,IF(MID(RIGHT(S68,8),1,1)="K",2019,IF(MID(RIGHT(S68,8),1,1)="L",2020,""))))))))))))))))))))))))))))))</f>
        <v>2014</v>
      </c>
      <c r="S68" s="1919" t="s">
        <v>17455</v>
      </c>
      <c r="T68" s="1914">
        <v>1515</v>
      </c>
      <c r="U68" s="2092"/>
      <c r="V68" s="2092"/>
      <c r="W68" s="1922"/>
      <c r="X68" s="1926"/>
    </row>
    <row r="69" spans="1:24" ht="26.25" customHeight="1">
      <c r="A69" s="1913"/>
      <c r="B69" s="1914"/>
      <c r="C69" s="1941" t="s">
        <v>14286</v>
      </c>
      <c r="D69" s="1914" t="s">
        <v>191</v>
      </c>
      <c r="E69" s="1914"/>
      <c r="F69" s="1914"/>
      <c r="G69" s="1914"/>
      <c r="H69" s="1914"/>
      <c r="I69" s="1914"/>
      <c r="J69" s="1941" t="s">
        <v>16240</v>
      </c>
      <c r="K69" s="1925"/>
      <c r="L69" s="258" t="s">
        <v>17523</v>
      </c>
      <c r="M69" s="3086"/>
      <c r="N69" s="1918"/>
      <c r="O69" s="1918"/>
      <c r="P69" s="1918"/>
      <c r="Q69" s="1914" t="s">
        <v>424</v>
      </c>
      <c r="R69" s="1914">
        <f>IF(MID(RIGHT(S69,8),1,1)="M",2021,IF(MID(RIGHT(S69,8),1,1)="N",2022,IF(MID(RIGHT(S69,8),1,1)="P",2023,IF(MID(RIGHT(S69,8),1,1)="R",2024,IF(MID(RIGHT(S69,8),1,1)="S",1995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>2012</v>
      </c>
      <c r="S69" s="1919" t="s">
        <v>17456</v>
      </c>
      <c r="T69" s="1914">
        <v>1115</v>
      </c>
      <c r="U69" s="2092"/>
      <c r="V69" s="2092"/>
      <c r="W69" s="1922"/>
      <c r="X69" s="1926"/>
    </row>
    <row r="70" spans="1:24" ht="26.25" customHeight="1">
      <c r="A70" s="1913"/>
      <c r="B70" s="1914"/>
      <c r="C70" s="1914" t="s">
        <v>10098</v>
      </c>
      <c r="D70" s="1914" t="s">
        <v>191</v>
      </c>
      <c r="E70" s="1914"/>
      <c r="F70" s="1914"/>
      <c r="G70" s="1914"/>
      <c r="H70" s="1914"/>
      <c r="I70" s="1914"/>
      <c r="J70" s="1914"/>
      <c r="K70" s="1925"/>
      <c r="L70" s="1918"/>
      <c r="M70" s="1918"/>
      <c r="N70" s="1918"/>
      <c r="O70" s="1918"/>
      <c r="P70" s="1918"/>
      <c r="Q70" s="1914"/>
      <c r="R70" s="1914"/>
      <c r="S70" s="2022" t="s">
        <v>189</v>
      </c>
      <c r="T70" s="1916">
        <v>3700</v>
      </c>
      <c r="U70" s="2092"/>
      <c r="V70" s="2092"/>
      <c r="W70" s="1928"/>
      <c r="X70" s="1926"/>
    </row>
    <row r="71" spans="1:24" ht="26.25" customHeight="1">
      <c r="A71" s="1913"/>
      <c r="B71" s="1914"/>
      <c r="C71" s="1914" t="s">
        <v>10099</v>
      </c>
      <c r="D71" s="1914" t="s">
        <v>191</v>
      </c>
      <c r="E71" s="1914"/>
      <c r="F71" s="1914"/>
      <c r="G71" s="1914"/>
      <c r="H71" s="1914"/>
      <c r="I71" s="1914"/>
      <c r="J71" s="1914" t="s">
        <v>17448</v>
      </c>
      <c r="K71" s="1925"/>
      <c r="L71" s="1918"/>
      <c r="M71" s="2559" t="s">
        <v>8709</v>
      </c>
      <c r="N71" s="2560"/>
      <c r="O71" s="2560"/>
      <c r="P71" s="2561"/>
      <c r="Q71" s="1914"/>
      <c r="R71" s="1914"/>
      <c r="S71" s="1916" t="s">
        <v>2472</v>
      </c>
      <c r="T71" s="1916">
        <f>SUM(T65:T70)</f>
        <v>10845</v>
      </c>
      <c r="U71" s="2092"/>
      <c r="V71" s="2092"/>
      <c r="W71" s="1928"/>
      <c r="X71" s="1926"/>
    </row>
    <row r="72" spans="1:24" ht="26.25" customHeight="1" thickBot="1">
      <c r="A72" s="1930"/>
      <c r="B72" s="1931"/>
      <c r="C72" s="1931"/>
      <c r="D72" s="1931"/>
      <c r="E72" s="1931"/>
      <c r="F72" s="1931"/>
      <c r="G72" s="1931"/>
      <c r="H72" s="1931"/>
      <c r="I72" s="1931"/>
      <c r="J72" s="1931" t="s">
        <v>17570</v>
      </c>
      <c r="K72" s="611" t="s">
        <v>10312</v>
      </c>
      <c r="L72" s="1933"/>
      <c r="M72" s="1933"/>
      <c r="N72" s="1931"/>
      <c r="O72" s="1933"/>
      <c r="P72" s="1933"/>
      <c r="Q72" s="1931"/>
      <c r="R72" s="1934"/>
      <c r="S72" s="1934"/>
      <c r="T72" s="1934"/>
      <c r="U72" s="1935"/>
      <c r="V72" s="1936"/>
      <c r="W72" s="1937"/>
      <c r="X72" s="1938"/>
    </row>
    <row r="73" spans="1:24" ht="26.25" customHeight="1">
      <c r="A73" s="1904" t="s">
        <v>188</v>
      </c>
      <c r="B73" s="1905" t="s">
        <v>10047</v>
      </c>
      <c r="C73" s="1905" t="s">
        <v>825</v>
      </c>
      <c r="D73" s="1905" t="s">
        <v>190</v>
      </c>
      <c r="E73" s="1905" t="s">
        <v>17435</v>
      </c>
      <c r="F73" s="1905" t="s">
        <v>191</v>
      </c>
      <c r="G73" s="1905" t="s">
        <v>191</v>
      </c>
      <c r="H73" s="1905" t="s">
        <v>191</v>
      </c>
      <c r="I73" s="1905" t="s">
        <v>10531</v>
      </c>
      <c r="J73" s="1906" t="s">
        <v>17285</v>
      </c>
      <c r="K73" s="1907" t="s">
        <v>1348</v>
      </c>
      <c r="L73" s="1909" t="s">
        <v>17522</v>
      </c>
      <c r="M73" s="3084" t="s">
        <v>17530</v>
      </c>
      <c r="N73" s="1905" t="s">
        <v>17589</v>
      </c>
      <c r="O73" s="1909" t="s">
        <v>17590</v>
      </c>
      <c r="P73" s="2088" t="s">
        <v>18417</v>
      </c>
      <c r="Q73" s="1905" t="s">
        <v>375</v>
      </c>
      <c r="R73" s="1905">
        <f>IF(MID(RIGHT(S73,8),1,1)="M",2021,IF(MID(RIGHT(S73,8),1,1)="N",2022,IF(MID(RIGHT(S73,8),1,1)="P",2023,IF(MID(RIGHT(S73,8),1,1)="R",2024,IF(MID(RIGHT(S73,8),1,1)="S",1995,IF(MID(RIGHT(S73,8),1,1)="T",1996,IF(MID(RIGHT(S73,8),1,1)="V",1997,IF(MID(RIGHT(S73,8),1,1)="W",1998,IF(MID(RIGHT(S73,8),1,1)="X",1999,IF(MID(RIGHT(S73,8),1,1)="Y",2000,IF(MID(RIGHT(S73,8),1,1)="1",2001,IF(MID(RIGHT(S73,8),1,1)="2",2002,IF(MID(RIGHT(S73,8),1,1)="3",2003,IF(MID(RIGHT(S73,8),1,1)="4",2004,IF(MID(RIGHT(S73,8),1,1)="5",2005,IF(MID(RIGHT(S73,8),1,1)="6",2006,IF(MID(RIGHT(S73,8),1,1)="7",2007,IF(MID(RIGHT(S73,8),1,1)="8",2008,IF(MID(RIGHT(S73,8),1,1)="9",2009,IF(MID(RIGHT(S73,8),1,1)="A",2010,IF(MID(RIGHT(S73,8),1,1)="B",2011,IF(MID(RIGHT(S73,8),1,1)="C",2012,IF(MID(RIGHT(S73,8),1,1)="D",2013,IF(MID(RIGHT(S73,8),1,1)="E",2014,IF(MID(RIGHT(S73,8),1,1)="F",2015,IF(MID(RIGHT(S73,8),1,1)="G",2016,IF(MID(RIGHT(S73,8),1,1)="H",2017,IF(MID(RIGHT(S73,8),1,1)="J",2018,IF(MID(RIGHT(S73,8),1,1)="K",2019,IF(MID(RIGHT(S73,8),1,1)="L",2020,""))))))))))))))))))))))))))))))</f>
        <v>2017</v>
      </c>
      <c r="S73" s="1905" t="s">
        <v>17457</v>
      </c>
      <c r="T73" s="1905">
        <v>1515</v>
      </c>
      <c r="U73" s="2091">
        <v>45697</v>
      </c>
      <c r="V73" s="2091">
        <v>45731</v>
      </c>
      <c r="W73" s="2083">
        <v>1400</v>
      </c>
      <c r="X73" s="2142">
        <v>2000</v>
      </c>
    </row>
    <row r="74" spans="1:24" ht="26.25" customHeight="1">
      <c r="A74" s="1913"/>
      <c r="B74" s="1914"/>
      <c r="C74" s="320" t="s">
        <v>17206</v>
      </c>
      <c r="D74" s="1914"/>
      <c r="E74" s="1916"/>
      <c r="F74" s="1914"/>
      <c r="G74" s="1914"/>
      <c r="H74" s="1914"/>
      <c r="I74" s="1914" t="s">
        <v>2578</v>
      </c>
      <c r="J74" s="412" t="s">
        <v>17309</v>
      </c>
      <c r="K74" s="1917" t="s">
        <v>16015</v>
      </c>
      <c r="L74" s="425" t="s">
        <v>3603</v>
      </c>
      <c r="M74" s="3085"/>
      <c r="N74" s="73" t="s">
        <v>16628</v>
      </c>
      <c r="O74" s="1918"/>
      <c r="P74" s="1918"/>
      <c r="Q74" s="1914" t="s">
        <v>375</v>
      </c>
      <c r="R74" s="1914">
        <f>IF(MID(RIGHT(S74,8),1,1)="M",2021,IF(MID(RIGHT(S74,8),1,1)="N",2022,IF(MID(RIGHT(S74,8),1,1)="P",2023,IF(MID(RIGHT(S74,8),1,1)="R",2024,IF(MID(RIGHT(S74,8),1,1)="S",1995,IF(MID(RIGHT(S74,8),1,1)="T",1996,IF(MID(RIGHT(S74,8),1,1)="V",1997,IF(MID(RIGHT(S74,8),1,1)="W",1998,IF(MID(RIGHT(S74,8),1,1)="X",1999,IF(MID(RIGHT(S74,8),1,1)="Y",2000,IF(MID(RIGHT(S74,8),1,1)="1",2001,IF(MID(RIGHT(S74,8),1,1)="2",2002,IF(MID(RIGHT(S74,8),1,1)="3",2003,IF(MID(RIGHT(S74,8),1,1)="4",2004,IF(MID(RIGHT(S74,8),1,1)="5",2005,IF(MID(RIGHT(S74,8),1,1)="6",2006,IF(MID(RIGHT(S74,8),1,1)="7",2007,IF(MID(RIGHT(S74,8),1,1)="8",2008,IF(MID(RIGHT(S74,8),1,1)="9",2009,IF(MID(RIGHT(S74,8),1,1)="A",2010,IF(MID(RIGHT(S74,8),1,1)="B",2011,IF(MID(RIGHT(S74,8),1,1)="C",2012,IF(MID(RIGHT(S74,8),1,1)="D",2013,IF(MID(RIGHT(S74,8),1,1)="E",2014,IF(MID(RIGHT(S74,8),1,1)="F",2015,IF(MID(RIGHT(S74,8),1,1)="G",2016,IF(MID(RIGHT(S74,8),1,1)="H",2017,IF(MID(RIGHT(S74,8),1,1)="J",2018,IF(MID(RIGHT(S74,8),1,1)="K",2019,IF(MID(RIGHT(S74,8),1,1)="L",2020,""))))))))))))))))))))))))))))))</f>
        <v>2012</v>
      </c>
      <c r="S74" s="1919" t="s">
        <v>17458</v>
      </c>
      <c r="T74" s="1914">
        <v>1515</v>
      </c>
      <c r="U74" s="2093">
        <v>45698</v>
      </c>
      <c r="V74" s="2092">
        <v>45734</v>
      </c>
      <c r="W74" s="1922"/>
      <c r="X74" s="1923"/>
    </row>
    <row r="75" spans="1:24" ht="26.25" customHeight="1">
      <c r="A75" s="1913"/>
      <c r="B75" s="1914"/>
      <c r="C75" s="1914" t="s">
        <v>12776</v>
      </c>
      <c r="D75" s="1914" t="s">
        <v>17314</v>
      </c>
      <c r="E75" s="1914"/>
      <c r="F75" s="1914"/>
      <c r="G75" s="1914"/>
      <c r="H75" s="1914"/>
      <c r="I75" s="1914"/>
      <c r="J75" s="1941"/>
      <c r="K75" s="1925" t="s">
        <v>17307</v>
      </c>
      <c r="L75" s="1918" t="s">
        <v>17449</v>
      </c>
      <c r="M75" s="3085"/>
      <c r="N75" s="73" t="s">
        <v>3907</v>
      </c>
      <c r="O75" s="1918"/>
      <c r="P75" s="1918"/>
      <c r="Q75" s="1914" t="s">
        <v>375</v>
      </c>
      <c r="R75" s="1914">
        <f>IF(MID(RIGHT(S75,8),1,1)="M",2021,IF(MID(RIGHT(S75,8),1,1)="N",2022,IF(MID(RIGHT(S75,8),1,1)="P",2023,IF(MID(RIGHT(S75,8),1,1)="R",2024,IF(MID(RIGHT(S75,8),1,1)="S",1995,IF(MID(RIGHT(S75,8),1,1)="T",1996,IF(MID(RIGHT(S75,8),1,1)="V",1997,IF(MID(RIGHT(S75,8),1,1)="W",1998,IF(MID(RIGHT(S75,8),1,1)="X",1999,IF(MID(RIGHT(S75,8),1,1)="Y",2000,IF(MID(RIGHT(S75,8),1,1)="1",2001,IF(MID(RIGHT(S75,8),1,1)="2",2002,IF(MID(RIGHT(S75,8),1,1)="3",2003,IF(MID(RIGHT(S75,8),1,1)="4",2004,IF(MID(RIGHT(S75,8),1,1)="5",2005,IF(MID(RIGHT(S75,8),1,1)="6",2006,IF(MID(RIGHT(S75,8),1,1)="7",2007,IF(MID(RIGHT(S75,8),1,1)="8",2008,IF(MID(RIGHT(S75,8),1,1)="9",2009,IF(MID(RIGHT(S75,8),1,1)="A",2010,IF(MID(RIGHT(S75,8),1,1)="B",2011,IF(MID(RIGHT(S75,8),1,1)="C",2012,IF(MID(RIGHT(S75,8),1,1)="D",2013,IF(MID(RIGHT(S75,8),1,1)="E",2014,IF(MID(RIGHT(S75,8),1,1)="F",2015,IF(MID(RIGHT(S75,8),1,1)="G",2016,IF(MID(RIGHT(S75,8),1,1)="H",2017,IF(MID(RIGHT(S75,8),1,1)="J",2018,IF(MID(RIGHT(S75,8),1,1)="K",2019,IF(MID(RIGHT(S75,8),1,1)="L",2020,""))))))))))))))))))))))))))))))</f>
        <v>2012</v>
      </c>
      <c r="S75" s="1919" t="s">
        <v>17459</v>
      </c>
      <c r="T75" s="1914">
        <v>1450</v>
      </c>
      <c r="U75" s="2093"/>
      <c r="V75" s="2093">
        <v>45735</v>
      </c>
      <c r="W75" s="1922"/>
      <c r="X75" s="1926"/>
    </row>
    <row r="76" spans="1:24" ht="26.25" customHeight="1">
      <c r="A76" s="1913"/>
      <c r="B76" s="1914"/>
      <c r="C76" s="1914" t="s">
        <v>12777</v>
      </c>
      <c r="D76" s="1914" t="s">
        <v>17314</v>
      </c>
      <c r="E76" s="1914"/>
      <c r="F76" s="1914"/>
      <c r="G76" s="1914"/>
      <c r="H76" s="1914"/>
      <c r="I76" s="1914"/>
      <c r="J76" s="1941"/>
      <c r="K76" s="1925" t="s">
        <v>2380</v>
      </c>
      <c r="L76" s="1918"/>
      <c r="M76" s="3085"/>
      <c r="N76" s="73" t="s">
        <v>12674</v>
      </c>
      <c r="O76" s="1918"/>
      <c r="P76" s="1918"/>
      <c r="Q76" s="1914" t="s">
        <v>11504</v>
      </c>
      <c r="R76" s="1914">
        <f>IF(MID(RIGHT(S76,8),1,1)="M",2021,IF(MID(RIGHT(S76,8),1,1)="N",2022,IF(MID(RIGHT(S76,8),1,1)="P",2023,IF(MID(RIGHT(S76,8),1,1)="R",2024,IF(MID(RIGHT(S76,8),1,1)="S",1995,IF(MID(RIGHT(S76,8),1,1)="T",1996,IF(MID(RIGHT(S76,8),1,1)="V",1997,IF(MID(RIGHT(S76,8),1,1)="W",1998,IF(MID(RIGHT(S76,8),1,1)="X",1999,IF(MID(RIGHT(S76,8),1,1)="Y",2000,IF(MID(RIGHT(S76,8),1,1)="1",2001,IF(MID(RIGHT(S76,8),1,1)="2",2002,IF(MID(RIGHT(S76,8),1,1)="3",2003,IF(MID(RIGHT(S76,8),1,1)="4",2004,IF(MID(RIGHT(S76,8),1,1)="5",2005,IF(MID(RIGHT(S76,8),1,1)="6",2006,IF(MID(RIGHT(S76,8),1,1)="7",2007,IF(MID(RIGHT(S76,8),1,1)="8",2008,IF(MID(RIGHT(S76,8),1,1)="9",2009,IF(MID(RIGHT(S76,8),1,1)="A",2010,IF(MID(RIGHT(S76,8),1,1)="B",2011,IF(MID(RIGHT(S76,8),1,1)="C",2012,IF(MID(RIGHT(S76,8),1,1)="D",2013,IF(MID(RIGHT(S76,8),1,1)="E",2014,IF(MID(RIGHT(S76,8),1,1)="F",2015,IF(MID(RIGHT(S76,8),1,1)="G",2016,IF(MID(RIGHT(S76,8),1,1)="H",2017,IF(MID(RIGHT(S76,8),1,1)="J",2018,IF(MID(RIGHT(S76,8),1,1)="K",2019,IF(MID(RIGHT(S76,8),1,1)="L",2020,""))))))))))))))))))))))))))))))</f>
        <v>2012</v>
      </c>
      <c r="S76" s="1919" t="s">
        <v>17460</v>
      </c>
      <c r="T76" s="1914">
        <v>1515</v>
      </c>
      <c r="U76" s="2092"/>
      <c r="V76" s="2092"/>
      <c r="W76" s="1922"/>
      <c r="X76" s="1926"/>
    </row>
    <row r="77" spans="1:24" ht="26.25" customHeight="1">
      <c r="A77" s="1913"/>
      <c r="B77" s="1914"/>
      <c r="C77" s="1941" t="s">
        <v>14286</v>
      </c>
      <c r="D77" s="1914" t="s">
        <v>191</v>
      </c>
      <c r="E77" s="1914"/>
      <c r="F77" s="1914"/>
      <c r="G77" s="1914"/>
      <c r="H77" s="1914"/>
      <c r="I77" s="1914"/>
      <c r="J77" s="1941" t="s">
        <v>16240</v>
      </c>
      <c r="K77" s="1925"/>
      <c r="L77" s="258" t="s">
        <v>17523</v>
      </c>
      <c r="M77" s="3086"/>
      <c r="N77" s="1918"/>
      <c r="O77" s="1918"/>
      <c r="P77" s="1918"/>
      <c r="Q77" s="1914" t="s">
        <v>375</v>
      </c>
      <c r="R77" s="1914">
        <f>IF(MID(RIGHT(S77,8),1,1)="M",2021,IF(MID(RIGHT(S77,8),1,1)="N",2022,IF(MID(RIGHT(S77,8),1,1)="P",2023,IF(MID(RIGHT(S77,8),1,1)="R",2024,IF(MID(RIGHT(S77,8),1,1)="S",1995,IF(MID(RIGHT(S77,8),1,1)="T",1996,IF(MID(RIGHT(S77,8),1,1)="V",1997,IF(MID(RIGHT(S77,8),1,1)="W",1998,IF(MID(RIGHT(S77,8),1,1)="X",1999,IF(MID(RIGHT(S77,8),1,1)="Y",2000,IF(MID(RIGHT(S77,8),1,1)="1",2001,IF(MID(RIGHT(S77,8),1,1)="2",2002,IF(MID(RIGHT(S77,8),1,1)="3",2003,IF(MID(RIGHT(S77,8),1,1)="4",2004,IF(MID(RIGHT(S77,8),1,1)="5",2005,IF(MID(RIGHT(S77,8),1,1)="6",2006,IF(MID(RIGHT(S77,8),1,1)="7",2007,IF(MID(RIGHT(S77,8),1,1)="8",2008,IF(MID(RIGHT(S77,8),1,1)="9",2009,IF(MID(RIGHT(S77,8),1,1)="A",2010,IF(MID(RIGHT(S77,8),1,1)="B",2011,IF(MID(RIGHT(S77,8),1,1)="C",2012,IF(MID(RIGHT(S77,8),1,1)="D",2013,IF(MID(RIGHT(S77,8),1,1)="E",2014,IF(MID(RIGHT(S77,8),1,1)="F",2015,IF(MID(RIGHT(S77,8),1,1)="G",2016,IF(MID(RIGHT(S77,8),1,1)="H",2017,IF(MID(RIGHT(S77,8),1,1)="J",2018,IF(MID(RIGHT(S77,8),1,1)="K",2019,IF(MID(RIGHT(S77,8),1,1)="L",2020,""))))))))))))))))))))))))))))))</f>
        <v>2011</v>
      </c>
      <c r="S77" s="1919" t="s">
        <v>17461</v>
      </c>
      <c r="T77" s="1914">
        <v>1515</v>
      </c>
      <c r="U77" s="2092"/>
      <c r="V77" s="2092"/>
      <c r="W77" s="1922"/>
      <c r="X77" s="1926"/>
    </row>
    <row r="78" spans="1:24" ht="26.25" customHeight="1">
      <c r="A78" s="1913"/>
      <c r="B78" s="1914"/>
      <c r="C78" s="1914" t="s">
        <v>10098</v>
      </c>
      <c r="D78" s="1914" t="s">
        <v>191</v>
      </c>
      <c r="E78" s="1914"/>
      <c r="F78" s="1914"/>
      <c r="G78" s="1914"/>
      <c r="H78" s="1914"/>
      <c r="I78" s="1914"/>
      <c r="J78" s="1914"/>
      <c r="K78" s="1925"/>
      <c r="L78" s="1918"/>
      <c r="M78" s="1918"/>
      <c r="N78" s="1918"/>
      <c r="O78" s="1918"/>
      <c r="P78" s="1918"/>
      <c r="Q78" s="1914"/>
      <c r="R78" s="1914"/>
      <c r="S78" s="2022" t="s">
        <v>189</v>
      </c>
      <c r="T78" s="1916">
        <v>3700</v>
      </c>
      <c r="U78" s="2092"/>
      <c r="V78" s="2092"/>
      <c r="W78" s="1928"/>
      <c r="X78" s="1926"/>
    </row>
    <row r="79" spans="1:24" ht="26.25" customHeight="1">
      <c r="A79" s="1913"/>
      <c r="B79" s="1914"/>
      <c r="C79" s="1914" t="s">
        <v>10099</v>
      </c>
      <c r="D79" s="1914" t="s">
        <v>191</v>
      </c>
      <c r="E79" s="1914"/>
      <c r="F79" s="1914"/>
      <c r="G79" s="1914"/>
      <c r="H79" s="1914"/>
      <c r="I79" s="1914"/>
      <c r="J79" s="1914" t="s">
        <v>17571</v>
      </c>
      <c r="K79" s="1925"/>
      <c r="L79" s="1918"/>
      <c r="M79" s="2559" t="s">
        <v>8709</v>
      </c>
      <c r="N79" s="2560"/>
      <c r="O79" s="2560"/>
      <c r="P79" s="2561"/>
      <c r="Q79" s="1914"/>
      <c r="R79" s="1914"/>
      <c r="S79" s="1916" t="s">
        <v>2472</v>
      </c>
      <c r="T79" s="1916">
        <f>SUM(T73:T78)</f>
        <v>11210</v>
      </c>
      <c r="U79" s="2092"/>
      <c r="V79" s="2092"/>
      <c r="W79" s="1928"/>
      <c r="X79" s="1926"/>
    </row>
    <row r="80" spans="1:24" ht="26.25" customHeight="1" thickBot="1">
      <c r="A80" s="1930"/>
      <c r="B80" s="1931"/>
      <c r="C80" s="1931"/>
      <c r="D80" s="1931"/>
      <c r="E80" s="1931"/>
      <c r="F80" s="1931"/>
      <c r="G80" s="1931"/>
      <c r="H80" s="1931"/>
      <c r="I80" s="1931"/>
      <c r="J80" s="1931" t="s">
        <v>17570</v>
      </c>
      <c r="K80" s="611" t="s">
        <v>10312</v>
      </c>
      <c r="L80" s="1933"/>
      <c r="M80" s="1933"/>
      <c r="N80" s="1931"/>
      <c r="O80" s="1933"/>
      <c r="P80" s="1933"/>
      <c r="Q80" s="1931"/>
      <c r="R80" s="1934"/>
      <c r="S80" s="1934"/>
      <c r="T80" s="1934"/>
      <c r="U80" s="1935"/>
      <c r="V80" s="1936"/>
      <c r="W80" s="1937"/>
      <c r="X80" s="1938"/>
    </row>
    <row r="81" spans="1:24" ht="26.25" customHeight="1">
      <c r="A81" s="1904" t="s">
        <v>188</v>
      </c>
      <c r="B81" s="1905" t="s">
        <v>10047</v>
      </c>
      <c r="C81" s="1905" t="s">
        <v>825</v>
      </c>
      <c r="D81" s="1905" t="s">
        <v>190</v>
      </c>
      <c r="E81" s="1905" t="s">
        <v>17435</v>
      </c>
      <c r="F81" s="1905" t="s">
        <v>191</v>
      </c>
      <c r="G81" s="1905" t="s">
        <v>191</v>
      </c>
      <c r="H81" s="1905" t="s">
        <v>191</v>
      </c>
      <c r="I81" s="1905" t="s">
        <v>10531</v>
      </c>
      <c r="J81" s="1906" t="s">
        <v>17285</v>
      </c>
      <c r="K81" s="1907" t="s">
        <v>1348</v>
      </c>
      <c r="L81" s="1909" t="s">
        <v>17522</v>
      </c>
      <c r="M81" s="3084" t="s">
        <v>17531</v>
      </c>
      <c r="N81" s="1905" t="s">
        <v>17591</v>
      </c>
      <c r="O81" s="1909" t="s">
        <v>17532</v>
      </c>
      <c r="P81" s="2088" t="s">
        <v>18417</v>
      </c>
      <c r="Q81" s="1905" t="s">
        <v>375</v>
      </c>
      <c r="R81" s="1905">
        <f>IF(MID(RIGHT(S81,8),1,1)="M",2021,IF(MID(RIGHT(S81,8),1,1)="N",2022,IF(MID(RIGHT(S81,8),1,1)="P",2023,IF(MID(RIGHT(S81,8),1,1)="R",2024,IF(MID(RIGHT(S81,8),1,1)="S",1995,IF(MID(RIGHT(S81,8),1,1)="T",1996,IF(MID(RIGHT(S81,8),1,1)="V",1997,IF(MID(RIGHT(S81,8),1,1)="W",1998,IF(MID(RIGHT(S81,8),1,1)="X",1999,IF(MID(RIGHT(S81,8),1,1)="Y",2000,IF(MID(RIGHT(S81,8),1,1)="1",2001,IF(MID(RIGHT(S81,8),1,1)="2",2002,IF(MID(RIGHT(S81,8),1,1)="3",2003,IF(MID(RIGHT(S81,8),1,1)="4",2004,IF(MID(RIGHT(S81,8),1,1)="5",2005,IF(MID(RIGHT(S81,8),1,1)="6",2006,IF(MID(RIGHT(S81,8),1,1)="7",2007,IF(MID(RIGHT(S81,8),1,1)="8",2008,IF(MID(RIGHT(S81,8),1,1)="9",2009,IF(MID(RIGHT(S81,8),1,1)="A",2010,IF(MID(RIGHT(S81,8),1,1)="B",2011,IF(MID(RIGHT(S81,8),1,1)="C",2012,IF(MID(RIGHT(S81,8),1,1)="D",2013,IF(MID(RIGHT(S81,8),1,1)="E",2014,IF(MID(RIGHT(S81,8),1,1)="F",2015,IF(MID(RIGHT(S81,8),1,1)="G",2016,IF(MID(RIGHT(S81,8),1,1)="H",2017,IF(MID(RIGHT(S81,8),1,1)="J",2018,IF(MID(RIGHT(S81,8),1,1)="K",2019,IF(MID(RIGHT(S81,8),1,1)="L",2020,""))))))))))))))))))))))))))))))</f>
        <v>2013</v>
      </c>
      <c r="S81" s="1905" t="s">
        <v>17462</v>
      </c>
      <c r="T81" s="1905">
        <v>1515</v>
      </c>
      <c r="U81" s="2091">
        <v>45697</v>
      </c>
      <c r="V81" s="2091">
        <v>45731</v>
      </c>
      <c r="W81" s="2083">
        <v>1400</v>
      </c>
      <c r="X81" s="2142">
        <v>2000</v>
      </c>
    </row>
    <row r="82" spans="1:24" ht="26.25" customHeight="1">
      <c r="A82" s="1913"/>
      <c r="B82" s="1914"/>
      <c r="C82" s="320" t="s">
        <v>17206</v>
      </c>
      <c r="D82" s="1914"/>
      <c r="E82" s="1916"/>
      <c r="F82" s="1914"/>
      <c r="G82" s="1914"/>
      <c r="H82" s="1914"/>
      <c r="I82" s="1914" t="s">
        <v>2578</v>
      </c>
      <c r="J82" s="412" t="s">
        <v>17310</v>
      </c>
      <c r="K82" s="1917" t="s">
        <v>16015</v>
      </c>
      <c r="L82" s="425" t="s">
        <v>3603</v>
      </c>
      <c r="M82" s="3085"/>
      <c r="N82" s="73" t="s">
        <v>16628</v>
      </c>
      <c r="O82" s="1918"/>
      <c r="P82" s="1918"/>
      <c r="Q82" s="1914" t="s">
        <v>375</v>
      </c>
      <c r="R82" s="1914">
        <f>IF(MID(RIGHT(S82,8),1,1)="M",2021,IF(MID(RIGHT(S82,8),1,1)="N",2022,IF(MID(RIGHT(S82,8),1,1)="P",2023,IF(MID(RIGHT(S82,8),1,1)="R",2024,IF(MID(RIGHT(S82,8),1,1)="S",1995,IF(MID(RIGHT(S82,8),1,1)="T",1996,IF(MID(RIGHT(S82,8),1,1)="V",1997,IF(MID(RIGHT(S82,8),1,1)="W",1998,IF(MID(RIGHT(S82,8),1,1)="X",1999,IF(MID(RIGHT(S82,8),1,1)="Y",2000,IF(MID(RIGHT(S82,8),1,1)="1",2001,IF(MID(RIGHT(S82,8),1,1)="2",2002,IF(MID(RIGHT(S82,8),1,1)="3",2003,IF(MID(RIGHT(S82,8),1,1)="4",2004,IF(MID(RIGHT(S82,8),1,1)="5",2005,IF(MID(RIGHT(S82,8),1,1)="6",2006,IF(MID(RIGHT(S82,8),1,1)="7",2007,IF(MID(RIGHT(S82,8),1,1)="8",2008,IF(MID(RIGHT(S82,8),1,1)="9",2009,IF(MID(RIGHT(S82,8),1,1)="A",2010,IF(MID(RIGHT(S82,8),1,1)="B",2011,IF(MID(RIGHT(S82,8),1,1)="C",2012,IF(MID(RIGHT(S82,8),1,1)="D",2013,IF(MID(RIGHT(S82,8),1,1)="E",2014,IF(MID(RIGHT(S82,8),1,1)="F",2015,IF(MID(RIGHT(S82,8),1,1)="G",2016,IF(MID(RIGHT(S82,8),1,1)="H",2017,IF(MID(RIGHT(S82,8),1,1)="J",2018,IF(MID(RIGHT(S82,8),1,1)="K",2019,IF(MID(RIGHT(S82,8),1,1)="L",2020,""))))))))))))))))))))))))))))))</f>
        <v>2013</v>
      </c>
      <c r="S82" s="1919" t="s">
        <v>17463</v>
      </c>
      <c r="T82" s="1914">
        <v>1515</v>
      </c>
      <c r="U82" s="2093">
        <v>45698</v>
      </c>
      <c r="V82" s="2092">
        <v>45734</v>
      </c>
      <c r="W82" s="1922"/>
      <c r="X82" s="1923"/>
    </row>
    <row r="83" spans="1:24" ht="26.25" customHeight="1">
      <c r="A83" s="1913"/>
      <c r="B83" s="1914"/>
      <c r="C83" s="1914" t="s">
        <v>12776</v>
      </c>
      <c r="D83" s="1914" t="s">
        <v>17314</v>
      </c>
      <c r="E83" s="1914"/>
      <c r="F83" s="1914"/>
      <c r="G83" s="1914"/>
      <c r="H83" s="1914"/>
      <c r="I83" s="1914"/>
      <c r="J83" s="1941"/>
      <c r="K83" s="1925" t="s">
        <v>17307</v>
      </c>
      <c r="L83" s="1918" t="s">
        <v>17449</v>
      </c>
      <c r="M83" s="3085"/>
      <c r="N83" s="73" t="s">
        <v>3907</v>
      </c>
      <c r="O83" s="1918"/>
      <c r="P83" s="1918"/>
      <c r="Q83" s="1914" t="s">
        <v>375</v>
      </c>
      <c r="R83" s="1914">
        <f>IF(MID(RIGHT(S83,8),1,1)="M",2021,IF(MID(RIGHT(S83,8),1,1)="N",2022,IF(MID(RIGHT(S83,8),1,1)="P",2023,IF(MID(RIGHT(S83,8),1,1)="R",2024,IF(MID(RIGHT(S83,8),1,1)="S",1995,IF(MID(RIGHT(S83,8),1,1)="T",1996,IF(MID(RIGHT(S83,8),1,1)="V",1997,IF(MID(RIGHT(S83,8),1,1)="W",1998,IF(MID(RIGHT(S83,8),1,1)="X",1999,IF(MID(RIGHT(S83,8),1,1)="Y",2000,IF(MID(RIGHT(S83,8),1,1)="1",2001,IF(MID(RIGHT(S83,8),1,1)="2",2002,IF(MID(RIGHT(S83,8),1,1)="3",2003,IF(MID(RIGHT(S83,8),1,1)="4",2004,IF(MID(RIGHT(S83,8),1,1)="5",2005,IF(MID(RIGHT(S83,8),1,1)="6",2006,IF(MID(RIGHT(S83,8),1,1)="7",2007,IF(MID(RIGHT(S83,8),1,1)="8",2008,IF(MID(RIGHT(S83,8),1,1)="9",2009,IF(MID(RIGHT(S83,8),1,1)="A",2010,IF(MID(RIGHT(S83,8),1,1)="B",2011,IF(MID(RIGHT(S83,8),1,1)="C",2012,IF(MID(RIGHT(S83,8),1,1)="D",2013,IF(MID(RIGHT(S83,8),1,1)="E",2014,IF(MID(RIGHT(S83,8),1,1)="F",2015,IF(MID(RIGHT(S83,8),1,1)="G",2016,IF(MID(RIGHT(S83,8),1,1)="H",2017,IF(MID(RIGHT(S83,8),1,1)="J",2018,IF(MID(RIGHT(S83,8),1,1)="K",2019,IF(MID(RIGHT(S83,8),1,1)="L",2020,""))))))))))))))))))))))))))))))</f>
        <v>2011</v>
      </c>
      <c r="S83" s="1919" t="s">
        <v>17464</v>
      </c>
      <c r="T83" s="1914">
        <v>1515</v>
      </c>
      <c r="U83" s="2093"/>
      <c r="V83" s="2093">
        <v>45735</v>
      </c>
      <c r="W83" s="1922"/>
      <c r="X83" s="1926"/>
    </row>
    <row r="84" spans="1:24" ht="26.25" customHeight="1">
      <c r="A84" s="1913"/>
      <c r="B84" s="1914"/>
      <c r="C84" s="1914" t="s">
        <v>12777</v>
      </c>
      <c r="D84" s="1914" t="s">
        <v>17314</v>
      </c>
      <c r="E84" s="1914"/>
      <c r="F84" s="1914"/>
      <c r="G84" s="1914"/>
      <c r="H84" s="1914"/>
      <c r="I84" s="1914"/>
      <c r="J84" s="1941"/>
      <c r="K84" s="1925" t="s">
        <v>2380</v>
      </c>
      <c r="L84" s="1918"/>
      <c r="M84" s="3085"/>
      <c r="N84" s="73" t="s">
        <v>12674</v>
      </c>
      <c r="O84" s="1918"/>
      <c r="P84" s="1918"/>
      <c r="Q84" s="1914" t="s">
        <v>1661</v>
      </c>
      <c r="R84" s="1914">
        <f>IF(MID(RIGHT(S84,8),1,1)="M",2021,IF(MID(RIGHT(S84,8),1,1)="N",2022,IF(MID(RIGHT(S84,8),1,1)="P",2023,IF(MID(RIGHT(S84,8),1,1)="R",2024,IF(MID(RIGHT(S84,8),1,1)="S",1995,IF(MID(RIGHT(S84,8),1,1)="T",1996,IF(MID(RIGHT(S84,8),1,1)="V",1997,IF(MID(RIGHT(S84,8),1,1)="W",1998,IF(MID(RIGHT(S84,8),1,1)="X",1999,IF(MID(RIGHT(S84,8),1,1)="Y",2000,IF(MID(RIGHT(S84,8),1,1)="1",2001,IF(MID(RIGHT(S84,8),1,1)="2",2002,IF(MID(RIGHT(S84,8),1,1)="3",2003,IF(MID(RIGHT(S84,8),1,1)="4",2004,IF(MID(RIGHT(S84,8),1,1)="5",2005,IF(MID(RIGHT(S84,8),1,1)="6",2006,IF(MID(RIGHT(S84,8),1,1)="7",2007,IF(MID(RIGHT(S84,8),1,1)="8",2008,IF(MID(RIGHT(S84,8),1,1)="9",2009,IF(MID(RIGHT(S84,8),1,1)="A",2010,IF(MID(RIGHT(S84,8),1,1)="B",2011,IF(MID(RIGHT(S84,8),1,1)="C",2012,IF(MID(RIGHT(S84,8),1,1)="D",2013,IF(MID(RIGHT(S84,8),1,1)="E",2014,IF(MID(RIGHT(S84,8),1,1)="F",2015,IF(MID(RIGHT(S84,8),1,1)="G",2016,IF(MID(RIGHT(S84,8),1,1)="H",2017,IF(MID(RIGHT(S84,8),1,1)="J",2018,IF(MID(RIGHT(S84,8),1,1)="K",2019,IF(MID(RIGHT(S84,8),1,1)="L",2020,""))))))))))))))))))))))))))))))</f>
        <v>2016</v>
      </c>
      <c r="S84" s="1919" t="s">
        <v>17465</v>
      </c>
      <c r="T84" s="1914">
        <v>1615</v>
      </c>
      <c r="U84" s="2092"/>
      <c r="V84" s="2092"/>
      <c r="W84" s="1922"/>
      <c r="X84" s="1926"/>
    </row>
    <row r="85" spans="1:24" ht="26.25" customHeight="1">
      <c r="A85" s="1913"/>
      <c r="B85" s="1914"/>
      <c r="C85" s="1941" t="s">
        <v>14286</v>
      </c>
      <c r="D85" s="1914" t="s">
        <v>191</v>
      </c>
      <c r="E85" s="1914"/>
      <c r="F85" s="1914"/>
      <c r="G85" s="1914"/>
      <c r="H85" s="1914"/>
      <c r="I85" s="1914"/>
      <c r="J85" s="1941" t="s">
        <v>16240</v>
      </c>
      <c r="K85" s="1925"/>
      <c r="L85" s="258" t="s">
        <v>17523</v>
      </c>
      <c r="M85" s="3086"/>
      <c r="N85" s="1918"/>
      <c r="O85" s="1918"/>
      <c r="P85" s="1918"/>
      <c r="Q85" s="1914" t="s">
        <v>7571</v>
      </c>
      <c r="R85" s="1914">
        <f>IF(MID(RIGHT(S85,8),1,1)="M",2021,IF(MID(RIGHT(S85,8),1,1)="N",2022,IF(MID(RIGHT(S85,8),1,1)="P",2023,IF(MID(RIGHT(S85,8),1,1)="R",2024,IF(MID(RIGHT(S85,8),1,1)="S",1995,IF(MID(RIGHT(S85,8),1,1)="T",1996,IF(MID(RIGHT(S85,8),1,1)="V",1997,IF(MID(RIGHT(S85,8),1,1)="W",1998,IF(MID(RIGHT(S85,8),1,1)="X",1999,IF(MID(RIGHT(S85,8),1,1)="Y",2000,IF(MID(RIGHT(S85,8),1,1)="1",2001,IF(MID(RIGHT(S85,8),1,1)="2",2002,IF(MID(RIGHT(S85,8),1,1)="3",2003,IF(MID(RIGHT(S85,8),1,1)="4",2004,IF(MID(RIGHT(S85,8),1,1)="5",2005,IF(MID(RIGHT(S85,8),1,1)="6",2006,IF(MID(RIGHT(S85,8),1,1)="7",2007,IF(MID(RIGHT(S85,8),1,1)="8",2008,IF(MID(RIGHT(S85,8),1,1)="9",2009,IF(MID(RIGHT(S85,8),1,1)="A",2010,IF(MID(RIGHT(S85,8),1,1)="B",2011,IF(MID(RIGHT(S85,8),1,1)="C",2012,IF(MID(RIGHT(S85,8),1,1)="D",2013,IF(MID(RIGHT(S85,8),1,1)="E",2014,IF(MID(RIGHT(S85,8),1,1)="F",2015,IF(MID(RIGHT(S85,8),1,1)="G",2016,IF(MID(RIGHT(S85,8),1,1)="H",2017,IF(MID(RIGHT(S85,8),1,1)="J",2018,IF(MID(RIGHT(S85,8),1,1)="K",2019,IF(MID(RIGHT(S85,8),1,1)="L",2020,""))))))))))))))))))))))))))))))</f>
        <v>2012</v>
      </c>
      <c r="S85" s="1919" t="s">
        <v>17466</v>
      </c>
      <c r="T85" s="1914">
        <v>1480</v>
      </c>
      <c r="U85" s="2092"/>
      <c r="V85" s="2092"/>
      <c r="W85" s="1922"/>
      <c r="X85" s="1926"/>
    </row>
    <row r="86" spans="1:24" ht="26.25" customHeight="1">
      <c r="A86" s="1913"/>
      <c r="B86" s="1914"/>
      <c r="C86" s="1914" t="s">
        <v>10098</v>
      </c>
      <c r="D86" s="1914" t="s">
        <v>191</v>
      </c>
      <c r="E86" s="1914"/>
      <c r="F86" s="1914"/>
      <c r="G86" s="1914"/>
      <c r="H86" s="1914"/>
      <c r="I86" s="1914"/>
      <c r="J86" s="1914"/>
      <c r="K86" s="1925"/>
      <c r="L86" s="1918"/>
      <c r="M86" s="1918"/>
      <c r="N86" s="1918"/>
      <c r="O86" s="1918"/>
      <c r="P86" s="1918"/>
      <c r="Q86" s="1914"/>
      <c r="R86" s="1914"/>
      <c r="S86" s="2022" t="s">
        <v>189</v>
      </c>
      <c r="T86" s="1916">
        <v>3840</v>
      </c>
      <c r="U86" s="2092"/>
      <c r="V86" s="2092"/>
      <c r="W86" s="1928"/>
      <c r="X86" s="1926"/>
    </row>
    <row r="87" spans="1:24" ht="26.25" customHeight="1">
      <c r="A87" s="1913"/>
      <c r="B87" s="1914"/>
      <c r="C87" s="1914" t="s">
        <v>10099</v>
      </c>
      <c r="D87" s="1914" t="s">
        <v>191</v>
      </c>
      <c r="E87" s="1914"/>
      <c r="F87" s="1914"/>
      <c r="G87" s="1914"/>
      <c r="H87" s="1914"/>
      <c r="I87" s="1914"/>
      <c r="J87" s="1914" t="s">
        <v>17571</v>
      </c>
      <c r="K87" s="1925"/>
      <c r="L87" s="1918"/>
      <c r="M87" s="2559" t="s">
        <v>8709</v>
      </c>
      <c r="N87" s="2560"/>
      <c r="O87" s="2560"/>
      <c r="P87" s="2561"/>
      <c r="Q87" s="1914"/>
      <c r="R87" s="1914"/>
      <c r="S87" s="1916" t="s">
        <v>2472</v>
      </c>
      <c r="T87" s="1916">
        <f>SUM(T81:T86)</f>
        <v>11480</v>
      </c>
      <c r="U87" s="2092"/>
      <c r="V87" s="2092"/>
      <c r="W87" s="1928"/>
      <c r="X87" s="1926"/>
    </row>
    <row r="88" spans="1:24" ht="26.25" customHeight="1" thickBot="1">
      <c r="A88" s="1930"/>
      <c r="B88" s="1931"/>
      <c r="C88" s="1931"/>
      <c r="D88" s="1931"/>
      <c r="E88" s="1931"/>
      <c r="F88" s="1931"/>
      <c r="G88" s="1931"/>
      <c r="H88" s="1931"/>
      <c r="I88" s="1931"/>
      <c r="J88" s="1931" t="s">
        <v>17570</v>
      </c>
      <c r="K88" s="611" t="s">
        <v>10312</v>
      </c>
      <c r="L88" s="1933"/>
      <c r="M88" s="1933"/>
      <c r="N88" s="1931"/>
      <c r="O88" s="1933"/>
      <c r="P88" s="1933"/>
      <c r="Q88" s="1931"/>
      <c r="R88" s="1934"/>
      <c r="S88" s="1934"/>
      <c r="T88" s="1934"/>
      <c r="U88" s="1935"/>
      <c r="V88" s="1936"/>
      <c r="W88" s="1937"/>
      <c r="X88" s="1938"/>
    </row>
    <row r="89" spans="1:24" ht="26.25" customHeight="1">
      <c r="A89" s="1904" t="s">
        <v>188</v>
      </c>
      <c r="B89" s="1905" t="s">
        <v>10047</v>
      </c>
      <c r="C89" s="1905" t="s">
        <v>825</v>
      </c>
      <c r="D89" s="1905" t="s">
        <v>190</v>
      </c>
      <c r="E89" s="1905" t="s">
        <v>17435</v>
      </c>
      <c r="F89" s="1905" t="s">
        <v>191</v>
      </c>
      <c r="G89" s="1905" t="s">
        <v>191</v>
      </c>
      <c r="H89" s="1905" t="s">
        <v>191</v>
      </c>
      <c r="I89" s="1905" t="s">
        <v>10531</v>
      </c>
      <c r="J89" s="1906" t="s">
        <v>17285</v>
      </c>
      <c r="K89" s="1907" t="s">
        <v>1348</v>
      </c>
      <c r="L89" s="1909" t="s">
        <v>17587</v>
      </c>
      <c r="M89" s="1909" t="s">
        <v>17534</v>
      </c>
      <c r="N89" s="1905" t="s">
        <v>17592</v>
      </c>
      <c r="O89" s="1909" t="s">
        <v>17593</v>
      </c>
      <c r="P89" s="2088" t="s">
        <v>18244</v>
      </c>
      <c r="Q89" s="1905" t="s">
        <v>375</v>
      </c>
      <c r="R89" s="1905">
        <f>IF(MID(RIGHT(S89,8),1,1)="M",2021,IF(MID(RIGHT(S89,8),1,1)="N",2022,IF(MID(RIGHT(S89,8),1,1)="P",2023,IF(MID(RIGHT(S89,8),1,1)="R",2024,IF(MID(RIGHT(S89,8),1,1)="S",1995,IF(MID(RIGHT(S89,8),1,1)="T",1996,IF(MID(RIGHT(S89,8),1,1)="V",1997,IF(MID(RIGHT(S89,8),1,1)="W",1998,IF(MID(RIGHT(S89,8),1,1)="X",1999,IF(MID(RIGHT(S89,8),1,1)="Y",2000,IF(MID(RIGHT(S89,8),1,1)="1",2001,IF(MID(RIGHT(S89,8),1,1)="2",2002,IF(MID(RIGHT(S89,8),1,1)="3",2003,IF(MID(RIGHT(S89,8),1,1)="4",2004,IF(MID(RIGHT(S89,8),1,1)="5",2005,IF(MID(RIGHT(S89,8),1,1)="6",2006,IF(MID(RIGHT(S89,8),1,1)="7",2007,IF(MID(RIGHT(S89,8),1,1)="8",2008,IF(MID(RIGHT(S89,8),1,1)="9",2009,IF(MID(RIGHT(S89,8),1,1)="A",2010,IF(MID(RIGHT(S89,8),1,1)="B",2011,IF(MID(RIGHT(S89,8),1,1)="C",2012,IF(MID(RIGHT(S89,8),1,1)="D",2013,IF(MID(RIGHT(S89,8),1,1)="E",2014,IF(MID(RIGHT(S89,8),1,1)="F",2015,IF(MID(RIGHT(S89,8),1,1)="G",2016,IF(MID(RIGHT(S89,8),1,1)="H",2017,IF(MID(RIGHT(S89,8),1,1)="J",2018,IF(MID(RIGHT(S89,8),1,1)="K",2019,IF(MID(RIGHT(S89,8),1,1)="L",2020,""))))))))))))))))))))))))))))))</f>
        <v>2011</v>
      </c>
      <c r="S89" s="1905" t="s">
        <v>17467</v>
      </c>
      <c r="T89" s="1905">
        <v>1515</v>
      </c>
      <c r="U89" s="2091">
        <v>45697</v>
      </c>
      <c r="V89" s="2091">
        <v>45731</v>
      </c>
      <c r="W89" s="2083">
        <v>1400</v>
      </c>
      <c r="X89" s="2142">
        <v>2000</v>
      </c>
    </row>
    <row r="90" spans="1:24" ht="26.25" customHeight="1">
      <c r="A90" s="1913"/>
      <c r="B90" s="1914"/>
      <c r="C90" s="320" t="s">
        <v>17604</v>
      </c>
      <c r="D90" s="1914"/>
      <c r="E90" s="1916"/>
      <c r="F90" s="1914"/>
      <c r="G90" s="1914"/>
      <c r="H90" s="1914"/>
      <c r="I90" s="1914" t="s">
        <v>2578</v>
      </c>
      <c r="J90" s="412" t="s">
        <v>17311</v>
      </c>
      <c r="K90" s="1917" t="s">
        <v>16015</v>
      </c>
      <c r="L90" s="425" t="s">
        <v>3603</v>
      </c>
      <c r="M90" s="3097" t="s">
        <v>17472</v>
      </c>
      <c r="N90" s="73" t="s">
        <v>16628</v>
      </c>
      <c r="O90" s="1918"/>
      <c r="P90" s="1918"/>
      <c r="Q90" s="1914" t="s">
        <v>4027</v>
      </c>
      <c r="R90" s="1914">
        <f>IF(MID(RIGHT(S90,8),1,1)="M",2021,IF(MID(RIGHT(S90,8),1,1)="N",2022,IF(MID(RIGHT(S90,8),1,1)="P",2023,IF(MID(RIGHT(S90,8),1,1)="R",2024,IF(MID(RIGHT(S90,8),1,1)="S",1995,IF(MID(RIGHT(S90,8),1,1)="T",1996,IF(MID(RIGHT(S90,8),1,1)="V",1997,IF(MID(RIGHT(S90,8),1,1)="W",1998,IF(MID(RIGHT(S90,8),1,1)="X",1999,IF(MID(RIGHT(S90,8),1,1)="Y",2000,IF(MID(RIGHT(S90,8),1,1)="1",2001,IF(MID(RIGHT(S90,8),1,1)="2",2002,IF(MID(RIGHT(S90,8),1,1)="3",2003,IF(MID(RIGHT(S90,8),1,1)="4",2004,IF(MID(RIGHT(S90,8),1,1)="5",2005,IF(MID(RIGHT(S90,8),1,1)="6",2006,IF(MID(RIGHT(S90,8),1,1)="7",2007,IF(MID(RIGHT(S90,8),1,1)="8",2008,IF(MID(RIGHT(S90,8),1,1)="9",2009,IF(MID(RIGHT(S90,8),1,1)="A",2010,IF(MID(RIGHT(S90,8),1,1)="B",2011,IF(MID(RIGHT(S90,8),1,1)="C",2012,IF(MID(RIGHT(S90,8),1,1)="D",2013,IF(MID(RIGHT(S90,8),1,1)="E",2014,IF(MID(RIGHT(S90,8),1,1)="F",2015,IF(MID(RIGHT(S90,8),1,1)="G",2016,IF(MID(RIGHT(S90,8),1,1)="H",2017,IF(MID(RIGHT(S90,8),1,1)="J",2018,IF(MID(RIGHT(S90,8),1,1)="K",2019,IF(MID(RIGHT(S90,8),1,1)="L",2020,""))))))))))))))))))))))))))))))</f>
        <v>2014</v>
      </c>
      <c r="S90" s="1919" t="s">
        <v>17468</v>
      </c>
      <c r="T90" s="1914">
        <v>1580</v>
      </c>
      <c r="U90" s="2093">
        <v>45698</v>
      </c>
      <c r="V90" s="2092">
        <v>45734</v>
      </c>
      <c r="W90" s="1922"/>
      <c r="X90" s="1923"/>
    </row>
    <row r="91" spans="1:24" ht="26.25" customHeight="1">
      <c r="A91" s="1913"/>
      <c r="B91" s="1914"/>
      <c r="C91" s="1914" t="s">
        <v>12776</v>
      </c>
      <c r="D91" s="1914" t="s">
        <v>17314</v>
      </c>
      <c r="E91" s="1914"/>
      <c r="F91" s="1914"/>
      <c r="G91" s="1914"/>
      <c r="H91" s="1914"/>
      <c r="I91" s="1914"/>
      <c r="J91" s="1941"/>
      <c r="K91" s="1925" t="s">
        <v>17307</v>
      </c>
      <c r="L91" s="1918" t="s">
        <v>17450</v>
      </c>
      <c r="M91" s="3085"/>
      <c r="N91" s="73" t="s">
        <v>3907</v>
      </c>
      <c r="O91" s="1918"/>
      <c r="P91" s="1918"/>
      <c r="Q91" s="1914" t="s">
        <v>375</v>
      </c>
      <c r="R91" s="1914">
        <f>IF(MID(RIGHT(S91,8),1,1)="M",2021,IF(MID(RIGHT(S91,8),1,1)="N",2022,IF(MID(RIGHT(S91,8),1,1)="P",2023,IF(MID(RIGHT(S91,8),1,1)="R",2024,IF(MID(RIGHT(S91,8),1,1)="S",1995,IF(MID(RIGHT(S91,8),1,1)="T",1996,IF(MID(RIGHT(S91,8),1,1)="V",1997,IF(MID(RIGHT(S91,8),1,1)="W",1998,IF(MID(RIGHT(S91,8),1,1)="X",1999,IF(MID(RIGHT(S91,8),1,1)="Y",2000,IF(MID(RIGHT(S91,8),1,1)="1",2001,IF(MID(RIGHT(S91,8),1,1)="2",2002,IF(MID(RIGHT(S91,8),1,1)="3",2003,IF(MID(RIGHT(S91,8),1,1)="4",2004,IF(MID(RIGHT(S91,8),1,1)="5",2005,IF(MID(RIGHT(S91,8),1,1)="6",2006,IF(MID(RIGHT(S91,8),1,1)="7",2007,IF(MID(RIGHT(S91,8),1,1)="8",2008,IF(MID(RIGHT(S91,8),1,1)="9",2009,IF(MID(RIGHT(S91,8),1,1)="A",2010,IF(MID(RIGHT(S91,8),1,1)="B",2011,IF(MID(RIGHT(S91,8),1,1)="C",2012,IF(MID(RIGHT(S91,8),1,1)="D",2013,IF(MID(RIGHT(S91,8),1,1)="E",2014,IF(MID(RIGHT(S91,8),1,1)="F",2015,IF(MID(RIGHT(S91,8),1,1)="G",2016,IF(MID(RIGHT(S91,8),1,1)="H",2017,IF(MID(RIGHT(S91,8),1,1)="J",2018,IF(MID(RIGHT(S91,8),1,1)="K",2019,IF(MID(RIGHT(S91,8),1,1)="L",2020,""))))))))))))))))))))))))))))))</f>
        <v>2012</v>
      </c>
      <c r="S91" s="1919" t="s">
        <v>17469</v>
      </c>
      <c r="T91" s="1914">
        <v>1515</v>
      </c>
      <c r="U91" s="2093"/>
      <c r="V91" s="2093">
        <v>45735</v>
      </c>
      <c r="W91" s="1922"/>
      <c r="X91" s="1926"/>
    </row>
    <row r="92" spans="1:24" ht="26.25" customHeight="1">
      <c r="A92" s="1913"/>
      <c r="B92" s="1914"/>
      <c r="C92" s="1914" t="s">
        <v>12777</v>
      </c>
      <c r="D92" s="1914" t="s">
        <v>17314</v>
      </c>
      <c r="E92" s="1914"/>
      <c r="F92" s="1914"/>
      <c r="G92" s="1914"/>
      <c r="H92" s="1914"/>
      <c r="I92" s="1914"/>
      <c r="J92" s="1941"/>
      <c r="K92" s="1925" t="s">
        <v>2380</v>
      </c>
      <c r="L92" s="1918"/>
      <c r="M92" s="3085"/>
      <c r="N92" s="73" t="s">
        <v>12674</v>
      </c>
      <c r="O92" s="1918"/>
      <c r="P92" s="1918"/>
      <c r="Q92" s="1914" t="s">
        <v>375</v>
      </c>
      <c r="R92" s="1914">
        <f>IF(MID(RIGHT(S92,8),1,1)="M",2021,IF(MID(RIGHT(S92,8),1,1)="N",2022,IF(MID(RIGHT(S92,8),1,1)="P",2023,IF(MID(RIGHT(S92,8),1,1)="R",2024,IF(MID(RIGHT(S92,8),1,1)="S",1995,IF(MID(RIGHT(S92,8),1,1)="T",1996,IF(MID(RIGHT(S92,8),1,1)="V",1997,IF(MID(RIGHT(S92,8),1,1)="W",1998,IF(MID(RIGHT(S92,8),1,1)="X",1999,IF(MID(RIGHT(S92,8),1,1)="Y",2000,IF(MID(RIGHT(S92,8),1,1)="1",2001,IF(MID(RIGHT(S92,8),1,1)="2",2002,IF(MID(RIGHT(S92,8),1,1)="3",2003,IF(MID(RIGHT(S92,8),1,1)="4",2004,IF(MID(RIGHT(S92,8),1,1)="5",2005,IF(MID(RIGHT(S92,8),1,1)="6",2006,IF(MID(RIGHT(S92,8),1,1)="7",2007,IF(MID(RIGHT(S92,8),1,1)="8",2008,IF(MID(RIGHT(S92,8),1,1)="9",2009,IF(MID(RIGHT(S92,8),1,1)="A",2010,IF(MID(RIGHT(S92,8),1,1)="B",2011,IF(MID(RIGHT(S92,8),1,1)="C",2012,IF(MID(RIGHT(S92,8),1,1)="D",2013,IF(MID(RIGHT(S92,8),1,1)="E",2014,IF(MID(RIGHT(S92,8),1,1)="F",2015,IF(MID(RIGHT(S92,8),1,1)="G",2016,IF(MID(RIGHT(S92,8),1,1)="H",2017,IF(MID(RIGHT(S92,8),1,1)="J",2018,IF(MID(RIGHT(S92,8),1,1)="K",2019,IF(MID(RIGHT(S92,8),1,1)="L",2020,""))))))))))))))))))))))))))))))</f>
        <v>2013</v>
      </c>
      <c r="S92" s="1919" t="s">
        <v>17470</v>
      </c>
      <c r="T92" s="1914">
        <v>1515</v>
      </c>
      <c r="U92" s="2092"/>
      <c r="V92" s="2092"/>
      <c r="W92" s="1922"/>
      <c r="X92" s="1926"/>
    </row>
    <row r="93" spans="1:24" ht="26.25" customHeight="1">
      <c r="A93" s="1913"/>
      <c r="B93" s="1914"/>
      <c r="C93" s="1941" t="s">
        <v>14286</v>
      </c>
      <c r="D93" s="1914" t="s">
        <v>191</v>
      </c>
      <c r="E93" s="1914"/>
      <c r="F93" s="1914"/>
      <c r="G93" s="1914"/>
      <c r="H93" s="1914"/>
      <c r="I93" s="1914"/>
      <c r="J93" s="1941" t="s">
        <v>16240</v>
      </c>
      <c r="K93" s="1925"/>
      <c r="L93" s="1918"/>
      <c r="M93" s="3086"/>
      <c r="N93" s="1918"/>
      <c r="O93" s="1918"/>
      <c r="P93" s="1918"/>
      <c r="Q93" s="1914" t="s">
        <v>378</v>
      </c>
      <c r="R93" s="1914">
        <f>IF(MID(RIGHT(S93,8),1,1)="M",2021,IF(MID(RIGHT(S93,8),1,1)="N",2022,IF(MID(RIGHT(S93,8),1,1)="P",2023,IF(MID(RIGHT(S93,8),1,1)="R",2024,IF(MID(RIGHT(S93,8),1,1)="S",1995,IF(MID(RIGHT(S93,8),1,1)="T",1996,IF(MID(RIGHT(S93,8),1,1)="V",1997,IF(MID(RIGHT(S93,8),1,1)="W",1998,IF(MID(RIGHT(S93,8),1,1)="X",1999,IF(MID(RIGHT(S93,8),1,1)="Y",2000,IF(MID(RIGHT(S93,8),1,1)="1",2001,IF(MID(RIGHT(S93,8),1,1)="2",2002,IF(MID(RIGHT(S93,8),1,1)="3",2003,IF(MID(RIGHT(S93,8),1,1)="4",2004,IF(MID(RIGHT(S93,8),1,1)="5",2005,IF(MID(RIGHT(S93,8),1,1)="6",2006,IF(MID(RIGHT(S93,8),1,1)="7",2007,IF(MID(RIGHT(S93,8),1,1)="8",2008,IF(MID(RIGHT(S93,8),1,1)="9",2009,IF(MID(RIGHT(S93,8),1,1)="A",2010,IF(MID(RIGHT(S93,8),1,1)="B",2011,IF(MID(RIGHT(S93,8),1,1)="C",2012,IF(MID(RIGHT(S93,8),1,1)="D",2013,IF(MID(RIGHT(S93,8),1,1)="E",2014,IF(MID(RIGHT(S93,8),1,1)="F",2015,IF(MID(RIGHT(S93,8),1,1)="G",2016,IF(MID(RIGHT(S93,8),1,1)="H",2017,IF(MID(RIGHT(S93,8),1,1)="J",2018,IF(MID(RIGHT(S93,8),1,1)="K",2019,IF(MID(RIGHT(S93,8),1,1)="L",2020,""))))))))))))))))))))))))))))))</f>
        <v>2012</v>
      </c>
      <c r="S93" s="1919" t="s">
        <v>17471</v>
      </c>
      <c r="T93" s="1914">
        <v>1680</v>
      </c>
      <c r="U93" s="2092"/>
      <c r="V93" s="2092"/>
      <c r="W93" s="1922"/>
      <c r="X93" s="1926"/>
    </row>
    <row r="94" spans="1:24" ht="26.25" customHeight="1">
      <c r="A94" s="1913"/>
      <c r="B94" s="1914"/>
      <c r="C94" s="1914" t="s">
        <v>10098</v>
      </c>
      <c r="D94" s="1914" t="s">
        <v>191</v>
      </c>
      <c r="E94" s="1914"/>
      <c r="F94" s="1914"/>
      <c r="G94" s="1914"/>
      <c r="H94" s="1914"/>
      <c r="I94" s="1914"/>
      <c r="J94" s="1914"/>
      <c r="K94" s="1925"/>
      <c r="L94" s="1918"/>
      <c r="M94" s="1918"/>
      <c r="N94" s="1918"/>
      <c r="O94" s="1918"/>
      <c r="P94" s="1918"/>
      <c r="Q94" s="1914"/>
      <c r="R94" s="1914"/>
      <c r="S94" s="2022" t="s">
        <v>189</v>
      </c>
      <c r="T94" s="1916">
        <v>3800</v>
      </c>
      <c r="U94" s="2092"/>
      <c r="V94" s="2092"/>
      <c r="W94" s="1928"/>
      <c r="X94" s="1926"/>
    </row>
    <row r="95" spans="1:24" ht="26.25" customHeight="1">
      <c r="A95" s="1913"/>
      <c r="B95" s="1914"/>
      <c r="C95" s="1914" t="s">
        <v>10099</v>
      </c>
      <c r="D95" s="1914" t="s">
        <v>191</v>
      </c>
      <c r="E95" s="1914"/>
      <c r="F95" s="1914"/>
      <c r="G95" s="1914"/>
      <c r="H95" s="1914"/>
      <c r="I95" s="1914"/>
      <c r="J95" s="1914" t="s">
        <v>17448</v>
      </c>
      <c r="K95" s="1925"/>
      <c r="L95" s="1918"/>
      <c r="M95" s="2559" t="s">
        <v>8709</v>
      </c>
      <c r="N95" s="2560"/>
      <c r="O95" s="2560"/>
      <c r="P95" s="2561"/>
      <c r="Q95" s="1914"/>
      <c r="R95" s="1914"/>
      <c r="S95" s="1916" t="s">
        <v>2472</v>
      </c>
      <c r="T95" s="1916">
        <f>SUM(T89:T94)</f>
        <v>11605</v>
      </c>
      <c r="U95" s="2092"/>
      <c r="V95" s="2092"/>
      <c r="W95" s="1928"/>
      <c r="X95" s="1926"/>
    </row>
    <row r="96" spans="1:24" ht="26.25" customHeight="1" thickBot="1">
      <c r="A96" s="1930"/>
      <c r="B96" s="1931"/>
      <c r="C96" s="1931"/>
      <c r="D96" s="1931"/>
      <c r="E96" s="1931"/>
      <c r="F96" s="1931"/>
      <c r="G96" s="1931"/>
      <c r="H96" s="1931"/>
      <c r="I96" s="1931"/>
      <c r="J96" s="1931" t="s">
        <v>17570</v>
      </c>
      <c r="K96" s="611" t="s">
        <v>10312</v>
      </c>
      <c r="L96" s="1933"/>
      <c r="M96" s="1933"/>
      <c r="N96" s="1931"/>
      <c r="O96" s="1933"/>
      <c r="P96" s="1933"/>
      <c r="Q96" s="1931"/>
      <c r="R96" s="1934"/>
      <c r="S96" s="1934"/>
      <c r="T96" s="1934"/>
      <c r="U96" s="1935"/>
      <c r="V96" s="1936"/>
      <c r="W96" s="1937"/>
      <c r="X96" s="1938"/>
    </row>
    <row r="97" spans="1:24" ht="26.25" customHeight="1">
      <c r="A97" s="1904" t="s">
        <v>188</v>
      </c>
      <c r="B97" s="1905" t="s">
        <v>10047</v>
      </c>
      <c r="C97" s="1905" t="s">
        <v>825</v>
      </c>
      <c r="D97" s="1905" t="s">
        <v>190</v>
      </c>
      <c r="E97" s="1905" t="s">
        <v>17435</v>
      </c>
      <c r="F97" s="1905" t="s">
        <v>191</v>
      </c>
      <c r="G97" s="1905" t="s">
        <v>191</v>
      </c>
      <c r="H97" s="1905" t="s">
        <v>191</v>
      </c>
      <c r="I97" s="1905" t="s">
        <v>10531</v>
      </c>
      <c r="J97" s="1906" t="s">
        <v>17285</v>
      </c>
      <c r="K97" s="1907" t="s">
        <v>1348</v>
      </c>
      <c r="L97" s="1909" t="s">
        <v>17473</v>
      </c>
      <c r="M97" s="3084" t="s">
        <v>17535</v>
      </c>
      <c r="N97" s="1905" t="s">
        <v>17594</v>
      </c>
      <c r="O97" s="1909" t="s">
        <v>17595</v>
      </c>
      <c r="P97" s="2088" t="s">
        <v>18244</v>
      </c>
      <c r="Q97" s="1905" t="s">
        <v>17475</v>
      </c>
      <c r="R97" s="1905">
        <f>IF(MID(RIGHT(S97,8),1,1)="M",2021,IF(MID(RIGHT(S97,8),1,1)="N",2022,IF(MID(RIGHT(S97,8),1,1)="P",2023,IF(MID(RIGHT(S97,8),1,1)="R",2024,IF(MID(RIGHT(S97,8),1,1)="S",1995,IF(MID(RIGHT(S97,8),1,1)="T",1996,IF(MID(RIGHT(S97,8),1,1)="V",1997,IF(MID(RIGHT(S97,8),1,1)="W",1998,IF(MID(RIGHT(S97,8),1,1)="X",1999,IF(MID(RIGHT(S97,8),1,1)="Y",2000,IF(MID(RIGHT(S97,8),1,1)="1",2001,IF(MID(RIGHT(S97,8),1,1)="2",2002,IF(MID(RIGHT(S97,8),1,1)="3",2003,IF(MID(RIGHT(S97,8),1,1)="4",2004,IF(MID(RIGHT(S97,8),1,1)="5",2005,IF(MID(RIGHT(S97,8),1,1)="6",2006,IF(MID(RIGHT(S97,8),1,1)="7",2007,IF(MID(RIGHT(S97,8),1,1)="8",2008,IF(MID(RIGHT(S97,8),1,1)="9",2009,IF(MID(RIGHT(S97,8),1,1)="A",2010,IF(MID(RIGHT(S97,8),1,1)="B",2011,IF(MID(RIGHT(S97,8),1,1)="C",2012,IF(MID(RIGHT(S97,8),1,1)="D",2013,IF(MID(RIGHT(S97,8),1,1)="E",2014,IF(MID(RIGHT(S97,8),1,1)="F",2015,IF(MID(RIGHT(S97,8),1,1)="G",2016,IF(MID(RIGHT(S97,8),1,1)="H",2017,IF(MID(RIGHT(S97,8),1,1)="J",2018,IF(MID(RIGHT(S97,8),1,1)="K",2019,IF(MID(RIGHT(S97,8),1,1)="L",2020,""))))))))))))))))))))))))))))))</f>
        <v>2008</v>
      </c>
      <c r="S97" s="1905" t="s">
        <v>17474</v>
      </c>
      <c r="T97" s="1905">
        <v>1850</v>
      </c>
      <c r="U97" s="2091">
        <v>45697</v>
      </c>
      <c r="V97" s="2091">
        <v>45731</v>
      </c>
      <c r="W97" s="2083">
        <v>1400</v>
      </c>
      <c r="X97" s="2142">
        <v>2000</v>
      </c>
    </row>
    <row r="98" spans="1:24" ht="26.25" customHeight="1">
      <c r="A98" s="1913"/>
      <c r="B98" s="1914"/>
      <c r="C98" s="320" t="s">
        <v>17604</v>
      </c>
      <c r="D98" s="1914"/>
      <c r="E98" s="1916"/>
      <c r="F98" s="1914"/>
      <c r="G98" s="1914"/>
      <c r="H98" s="1914"/>
      <c r="I98" s="1914" t="s">
        <v>2578</v>
      </c>
      <c r="J98" s="412" t="s">
        <v>17322</v>
      </c>
      <c r="K98" s="1917" t="s">
        <v>16015</v>
      </c>
      <c r="L98" s="425" t="s">
        <v>3603</v>
      </c>
      <c r="M98" s="3086"/>
      <c r="N98" s="73" t="s">
        <v>16628</v>
      </c>
      <c r="O98" s="1918"/>
      <c r="P98" s="1918"/>
      <c r="Q98" s="1914" t="s">
        <v>636</v>
      </c>
      <c r="R98" s="1914">
        <f>IF(MID(RIGHT(S98,8),1,1)="M",2021,IF(MID(RIGHT(S98,8),1,1)="N",2022,IF(MID(RIGHT(S98,8),1,1)="P",2023,IF(MID(RIGHT(S98,8),1,1)="R",2024,IF(MID(RIGHT(S98,8),1,1)="S",1995,IF(MID(RIGHT(S98,8),1,1)="T",1996,IF(MID(RIGHT(S98,8),1,1)="V",1997,IF(MID(RIGHT(S98,8),1,1)="W",1998,IF(MID(RIGHT(S98,8),1,1)="X",1999,IF(MID(RIGHT(S98,8),1,1)="Y",2000,IF(MID(RIGHT(S98,8),1,1)="1",2001,IF(MID(RIGHT(S98,8),1,1)="2",2002,IF(MID(RIGHT(S98,8),1,1)="3",2003,IF(MID(RIGHT(S98,8),1,1)="4",2004,IF(MID(RIGHT(S98,8),1,1)="5",2005,IF(MID(RIGHT(S98,8),1,1)="6",2006,IF(MID(RIGHT(S98,8),1,1)="7",2007,IF(MID(RIGHT(S98,8),1,1)="8",2008,IF(MID(RIGHT(S98,8),1,1)="9",2009,IF(MID(RIGHT(S98,8),1,1)="A",2010,IF(MID(RIGHT(S98,8),1,1)="B",2011,IF(MID(RIGHT(S98,8),1,1)="C",2012,IF(MID(RIGHT(S98,8),1,1)="D",2013,IF(MID(RIGHT(S98,8),1,1)="E",2014,IF(MID(RIGHT(S98,8),1,1)="F",2015,IF(MID(RIGHT(S98,8),1,1)="G",2016,IF(MID(RIGHT(S98,8),1,1)="H",2017,IF(MID(RIGHT(S98,8),1,1)="J",2018,IF(MID(RIGHT(S98,8),1,1)="K",2019,IF(MID(RIGHT(S98,8),1,1)="L",2020,""))))))))))))))))))))))))))))))</f>
        <v>2013</v>
      </c>
      <c r="S98" s="1919" t="s">
        <v>17476</v>
      </c>
      <c r="T98" s="1914">
        <v>1650</v>
      </c>
      <c r="U98" s="2093">
        <v>45698</v>
      </c>
      <c r="V98" s="2092">
        <v>45734</v>
      </c>
      <c r="W98" s="1922"/>
      <c r="X98" s="1923"/>
    </row>
    <row r="99" spans="1:24" ht="26.25" customHeight="1">
      <c r="A99" s="1913"/>
      <c r="B99" s="1914"/>
      <c r="C99" s="1914" t="s">
        <v>12776</v>
      </c>
      <c r="D99" s="1914" t="s">
        <v>191</v>
      </c>
      <c r="E99" s="1914"/>
      <c r="F99" s="1914"/>
      <c r="G99" s="1914"/>
      <c r="H99" s="1914"/>
      <c r="I99" s="1914"/>
      <c r="J99" s="1941"/>
      <c r="K99" s="1925" t="s">
        <v>17299</v>
      </c>
      <c r="L99" s="1918" t="s">
        <v>17450</v>
      </c>
      <c r="M99" s="3097" t="s">
        <v>17536</v>
      </c>
      <c r="N99" s="73" t="s">
        <v>3907</v>
      </c>
      <c r="O99" s="1918"/>
      <c r="P99" s="1918"/>
      <c r="Q99" s="1914" t="s">
        <v>17477</v>
      </c>
      <c r="R99" s="1914">
        <f>IF(MID(RIGHT(S99,8),1,1)="M",2021,IF(MID(RIGHT(S99,8),1,1)="N",2022,IF(MID(RIGHT(S99,8),1,1)="P",2023,IF(MID(RIGHT(S99,8),1,1)="R",2024,IF(MID(RIGHT(S99,8),1,1)="S",1995,IF(MID(RIGHT(S99,8),1,1)="T",1996,IF(MID(RIGHT(S99,8),1,1)="V",1997,IF(MID(RIGHT(S99,8),1,1)="W",1998,IF(MID(RIGHT(S99,8),1,1)="X",1999,IF(MID(RIGHT(S99,8),1,1)="Y",2000,IF(MID(RIGHT(S99,8),1,1)="1",2001,IF(MID(RIGHT(S99,8),1,1)="2",2002,IF(MID(RIGHT(S99,8),1,1)="3",2003,IF(MID(RIGHT(S99,8),1,1)="4",2004,IF(MID(RIGHT(S99,8),1,1)="5",2005,IF(MID(RIGHT(S99,8),1,1)="6",2006,IF(MID(RIGHT(S99,8),1,1)="7",2007,IF(MID(RIGHT(S99,8),1,1)="8",2008,IF(MID(RIGHT(S99,8),1,1)="9",2009,IF(MID(RIGHT(S99,8),1,1)="A",2010,IF(MID(RIGHT(S99,8),1,1)="B",2011,IF(MID(RIGHT(S99,8),1,1)="C",2012,IF(MID(RIGHT(S99,8),1,1)="D",2013,IF(MID(RIGHT(S99,8),1,1)="E",2014,IF(MID(RIGHT(S99,8),1,1)="F",2015,IF(MID(RIGHT(S99,8),1,1)="G",2016,IF(MID(RIGHT(S99,8),1,1)="H",2017,IF(MID(RIGHT(S99,8),1,1)="J",2018,IF(MID(RIGHT(S99,8),1,1)="K",2019,IF(MID(RIGHT(S99,8),1,1)="L",2020,""))))))))))))))))))))))))))))))</f>
        <v>2012</v>
      </c>
      <c r="S99" s="1919" t="s">
        <v>17478</v>
      </c>
      <c r="T99" s="1914">
        <v>1650</v>
      </c>
      <c r="U99" s="2093"/>
      <c r="V99" s="2093">
        <v>45735</v>
      </c>
      <c r="W99" s="1922"/>
      <c r="X99" s="1926"/>
    </row>
    <row r="100" spans="1:24" ht="26.25" customHeight="1">
      <c r="A100" s="1913"/>
      <c r="B100" s="1914"/>
      <c r="C100" s="1914" t="s">
        <v>12777</v>
      </c>
      <c r="D100" s="1914" t="s">
        <v>191</v>
      </c>
      <c r="E100" s="1914"/>
      <c r="F100" s="1914"/>
      <c r="G100" s="1914"/>
      <c r="H100" s="1914"/>
      <c r="I100" s="1914"/>
      <c r="J100" s="1941"/>
      <c r="K100" s="1925" t="s">
        <v>2380</v>
      </c>
      <c r="L100" s="1918"/>
      <c r="M100" s="3085"/>
      <c r="N100" s="73" t="s">
        <v>12674</v>
      </c>
      <c r="O100" s="1918"/>
      <c r="P100" s="1918"/>
      <c r="Q100" s="1914" t="s">
        <v>424</v>
      </c>
      <c r="R100" s="1914">
        <f>IF(MID(RIGHT(S100,8),1,1)="M",2021,IF(MID(RIGHT(S100,8),1,1)="N",2022,IF(MID(RIGHT(S100,8),1,1)="P",2023,IF(MID(RIGHT(S100,8),1,1)="R",2024,IF(MID(RIGHT(S100,8),1,1)="S",1995,IF(MID(RIGHT(S100,8),1,1)="T",1996,IF(MID(RIGHT(S100,8),1,1)="V",1997,IF(MID(RIGHT(S100,8),1,1)="W",1998,IF(MID(RIGHT(S100,8),1,1)="X",1999,IF(MID(RIGHT(S100,8),1,1)="Y",2000,IF(MID(RIGHT(S100,8),1,1)="1",2001,IF(MID(RIGHT(S100,8),1,1)="2",2002,IF(MID(RIGHT(S100,8),1,1)="3",2003,IF(MID(RIGHT(S100,8),1,1)="4",2004,IF(MID(RIGHT(S100,8),1,1)="5",2005,IF(MID(RIGHT(S100,8),1,1)="6",2006,IF(MID(RIGHT(S100,8),1,1)="7",2007,IF(MID(RIGHT(S100,8),1,1)="8",2008,IF(MID(RIGHT(S100,8),1,1)="9",2009,IF(MID(RIGHT(S100,8),1,1)="A",2010,IF(MID(RIGHT(S100,8),1,1)="B",2011,IF(MID(RIGHT(S100,8),1,1)="C",2012,IF(MID(RIGHT(S100,8),1,1)="D",2013,IF(MID(RIGHT(S100,8),1,1)="E",2014,IF(MID(RIGHT(S100,8),1,1)="F",2015,IF(MID(RIGHT(S100,8),1,1)="G",2016,IF(MID(RIGHT(S100,8),1,1)="H",2017,IF(MID(RIGHT(S100,8),1,1)="J",2018,IF(MID(RIGHT(S100,8),1,1)="K",2019,IF(MID(RIGHT(S100,8),1,1)="L",2020,""))))))))))))))))))))))))))))))</f>
        <v>2012</v>
      </c>
      <c r="S100" s="1919" t="s">
        <v>17479</v>
      </c>
      <c r="T100" s="1914">
        <v>1250</v>
      </c>
      <c r="U100" s="2092"/>
      <c r="V100" s="2092"/>
      <c r="W100" s="1922"/>
      <c r="X100" s="1926"/>
    </row>
    <row r="101" spans="1:24" ht="26.25" customHeight="1">
      <c r="A101" s="1913"/>
      <c r="B101" s="1914"/>
      <c r="C101" s="1941" t="s">
        <v>14286</v>
      </c>
      <c r="D101" s="1914" t="s">
        <v>191</v>
      </c>
      <c r="E101" s="1914"/>
      <c r="F101" s="1914"/>
      <c r="G101" s="1914"/>
      <c r="H101" s="1914"/>
      <c r="I101" s="1914"/>
      <c r="J101" s="1941" t="s">
        <v>16240</v>
      </c>
      <c r="K101" s="1925"/>
      <c r="L101" s="1918"/>
      <c r="M101" s="3086"/>
      <c r="N101" s="1918"/>
      <c r="O101" s="1918"/>
      <c r="P101" s="1918"/>
      <c r="Q101" s="1914" t="s">
        <v>16075</v>
      </c>
      <c r="R101" s="1914">
        <f>IF(MID(RIGHT(S101,8),1,1)="M",2021,IF(MID(RIGHT(S101,8),1,1)="N",2022,IF(MID(RIGHT(S101,8),1,1)="P",2023,IF(MID(RIGHT(S101,8),1,1)="R",2024,IF(MID(RIGHT(S101,8),1,1)="S",1995,IF(MID(RIGHT(S101,8),1,1)="T",1996,IF(MID(RIGHT(S101,8),1,1)="V",1997,IF(MID(RIGHT(S101,8),1,1)="W",1998,IF(MID(RIGHT(S101,8),1,1)="X",1999,IF(MID(RIGHT(S101,8),1,1)="Y",2000,IF(MID(RIGHT(S101,8),1,1)="1",2001,IF(MID(RIGHT(S101,8),1,1)="2",2002,IF(MID(RIGHT(S101,8),1,1)="3",2003,IF(MID(RIGHT(S101,8),1,1)="4",2004,IF(MID(RIGHT(S101,8),1,1)="5",2005,IF(MID(RIGHT(S101,8),1,1)="6",2006,IF(MID(RIGHT(S101,8),1,1)="7",2007,IF(MID(RIGHT(S101,8),1,1)="8",2008,IF(MID(RIGHT(S101,8),1,1)="9",2009,IF(MID(RIGHT(S101,8),1,1)="A",2010,IF(MID(RIGHT(S101,8),1,1)="B",2011,IF(MID(RIGHT(S101,8),1,1)="C",2012,IF(MID(RIGHT(S101,8),1,1)="D",2013,IF(MID(RIGHT(S101,8),1,1)="E",2014,IF(MID(RIGHT(S101,8),1,1)="F",2015,IF(MID(RIGHT(S101,8),1,1)="G",2016,IF(MID(RIGHT(S101,8),1,1)="H",2017,IF(MID(RIGHT(S101,8),1,1)="J",2018,IF(MID(RIGHT(S101,8),1,1)="K",2019,IF(MID(RIGHT(S101,8),1,1)="L",2020,""))))))))))))))))))))))))))))))</f>
        <v>2010</v>
      </c>
      <c r="S101" s="1919" t="s">
        <v>17480</v>
      </c>
      <c r="T101" s="1914">
        <v>1650</v>
      </c>
      <c r="U101" s="2092"/>
      <c r="V101" s="2092"/>
      <c r="W101" s="1922"/>
      <c r="X101" s="1926"/>
    </row>
    <row r="102" spans="1:24" ht="26.25" customHeight="1">
      <c r="A102" s="1913"/>
      <c r="B102" s="1914"/>
      <c r="C102" s="1914" t="s">
        <v>10098</v>
      </c>
      <c r="D102" s="1914" t="s">
        <v>191</v>
      </c>
      <c r="E102" s="1914"/>
      <c r="F102" s="1914"/>
      <c r="G102" s="1914"/>
      <c r="H102" s="1914"/>
      <c r="I102" s="1914"/>
      <c r="J102" s="1914"/>
      <c r="K102" s="1925"/>
      <c r="L102" s="1918"/>
      <c r="M102" s="1918"/>
      <c r="N102" s="1918"/>
      <c r="O102" s="1918"/>
      <c r="P102" s="1918"/>
      <c r="Q102" s="1914"/>
      <c r="R102" s="1914"/>
      <c r="S102" s="2022" t="s">
        <v>189</v>
      </c>
      <c r="T102" s="1916">
        <v>3700</v>
      </c>
      <c r="U102" s="2092"/>
      <c r="V102" s="2092"/>
      <c r="W102" s="1928"/>
      <c r="X102" s="1926"/>
    </row>
    <row r="103" spans="1:24" ht="26.25" customHeight="1">
      <c r="A103" s="1913"/>
      <c r="B103" s="1914"/>
      <c r="C103" s="1914" t="s">
        <v>10099</v>
      </c>
      <c r="D103" s="1914" t="s">
        <v>191</v>
      </c>
      <c r="E103" s="1914"/>
      <c r="F103" s="1914"/>
      <c r="G103" s="1914"/>
      <c r="H103" s="1914"/>
      <c r="I103" s="1914"/>
      <c r="J103" s="1914" t="s">
        <v>17448</v>
      </c>
      <c r="K103" s="1925"/>
      <c r="L103" s="1918"/>
      <c r="M103" s="2559" t="s">
        <v>8709</v>
      </c>
      <c r="N103" s="2560"/>
      <c r="O103" s="2560"/>
      <c r="P103" s="2561"/>
      <c r="Q103" s="1914"/>
      <c r="R103" s="1914"/>
      <c r="S103" s="1916" t="s">
        <v>2472</v>
      </c>
      <c r="T103" s="1916">
        <f>SUM(T97:T102)</f>
        <v>11750</v>
      </c>
      <c r="U103" s="2092"/>
      <c r="V103" s="2092"/>
      <c r="W103" s="1928"/>
      <c r="X103" s="1926"/>
    </row>
    <row r="104" spans="1:24" ht="26.25" customHeight="1" thickBot="1">
      <c r="A104" s="1930"/>
      <c r="B104" s="1931"/>
      <c r="C104" s="1931"/>
      <c r="D104" s="1931"/>
      <c r="E104" s="1931"/>
      <c r="F104" s="1931"/>
      <c r="G104" s="1931"/>
      <c r="H104" s="1931"/>
      <c r="I104" s="1931"/>
      <c r="J104" s="1931" t="s">
        <v>17570</v>
      </c>
      <c r="K104" s="611" t="s">
        <v>10312</v>
      </c>
      <c r="L104" s="1933"/>
      <c r="M104" s="1933"/>
      <c r="N104" s="1931"/>
      <c r="O104" s="1933"/>
      <c r="P104" s="1933"/>
      <c r="Q104" s="1931"/>
      <c r="R104" s="1934"/>
      <c r="S104" s="1934"/>
      <c r="T104" s="1934"/>
      <c r="U104" s="1935"/>
      <c r="V104" s="1936"/>
      <c r="W104" s="1937"/>
      <c r="X104" s="1938"/>
    </row>
    <row r="106" spans="1:24" ht="26.25" customHeight="1" thickBot="1"/>
    <row r="107" spans="1:24" s="1375" customFormat="1" ht="26.25" customHeight="1">
      <c r="A107" s="2095" t="s">
        <v>9581</v>
      </c>
      <c r="B107" s="2096" t="s">
        <v>10047</v>
      </c>
      <c r="C107" s="2096" t="s">
        <v>16822</v>
      </c>
      <c r="D107" s="2096" t="s">
        <v>190</v>
      </c>
      <c r="E107" s="2096" t="s">
        <v>17492</v>
      </c>
      <c r="F107" s="2096" t="s">
        <v>191</v>
      </c>
      <c r="G107" s="2096" t="s">
        <v>191</v>
      </c>
      <c r="H107" s="2096" t="s">
        <v>191</v>
      </c>
      <c r="I107" s="2096" t="s">
        <v>10531</v>
      </c>
      <c r="J107" s="2097" t="s">
        <v>17361</v>
      </c>
      <c r="K107" s="2096" t="s">
        <v>15244</v>
      </c>
      <c r="L107" s="2096" t="s">
        <v>17521</v>
      </c>
      <c r="M107" s="2166" t="s">
        <v>17491</v>
      </c>
      <c r="N107" s="2097" t="s">
        <v>17520</v>
      </c>
      <c r="O107" s="2096" t="s">
        <v>17377</v>
      </c>
      <c r="P107" s="2098" t="s">
        <v>17779</v>
      </c>
      <c r="Q107" s="2096" t="s">
        <v>17490</v>
      </c>
      <c r="R107" s="813">
        <f>IF(MID(RIGHT(S107,8),1,1)="M",2021,IF(MID(RIGHT(S107,8),1,1)="N",2022,IF(MID(RIGHT(S107,8),1,1)="P",2023,IF(MID(RIGHT(S107,8),1,1)="R",2024,IF(MID(RIGHT(S107,8),1,1)="S",1995,IF(MID(RIGHT(S107,8),1,1)="T",1996,IF(MID(RIGHT(S107,8),1,1)="V",1997,IF(MID(RIGHT(S107,8),1,1)="W",1998,IF(MID(RIGHT(S107,8),1,1)="X",1999,IF(MID(RIGHT(S107,8),1,1)="Y",2000,IF(MID(RIGHT(S107,8),1,1)="1",2001,IF(MID(RIGHT(S107,8),1,1)="2",2002,IF(MID(RIGHT(S107,8),1,1)="3",2003,IF(MID(RIGHT(S107,8),1,1)="4",2004,IF(MID(RIGHT(S107,8),1,1)="5",2005,IF(MID(RIGHT(S107,8),1,1)="6",2006,IF(MID(RIGHT(S107,8),1,1)="7",2007,IF(MID(RIGHT(S107,8),1,1)="8",2008,IF(MID(RIGHT(S107,8),1,1)="9",2009,IF(MID(RIGHT(S107,8),1,1)="A",2010,IF(MID(RIGHT(S107,8),1,1)="B",2011,IF(MID(RIGHT(S107,8),1,1)="C",2012,IF(MID(RIGHT(S107,8),1,1)="D",2013,IF(MID(RIGHT(S107,8),1,1)="E",2014,IF(MID(RIGHT(S107,8),1,1)="F",2015,IF(MID(RIGHT(S107,8),1,1)="G",2016,IF(MID(RIGHT(S107,8),1,1)="H",2017,IF(MID(RIGHT(S107,8),1,1)="J",2018,IF(MID(RIGHT(S107,8),1,1)="K",2019,IF(MID(RIGHT(S107,8),1,1)="L",2020,""))))))))))))))))))))))))))))))</f>
        <v>2023</v>
      </c>
      <c r="S107" s="813" t="s">
        <v>17489</v>
      </c>
      <c r="T107" s="2096">
        <v>2935</v>
      </c>
      <c r="U107" s="2099">
        <v>45697</v>
      </c>
      <c r="V107" s="2099">
        <v>45731</v>
      </c>
      <c r="W107" s="2100">
        <v>1000</v>
      </c>
      <c r="X107" s="2101">
        <v>1650</v>
      </c>
    </row>
    <row r="108" spans="1:24" s="1375" customFormat="1" ht="26.25" customHeight="1">
      <c r="A108" s="2102"/>
      <c r="B108" s="2103"/>
      <c r="C108" s="1432" t="s">
        <v>17614</v>
      </c>
      <c r="D108" s="2103"/>
      <c r="E108" s="2103"/>
      <c r="F108" s="2103"/>
      <c r="G108" s="2103"/>
      <c r="H108" s="2103"/>
      <c r="I108" s="2104" t="s">
        <v>17358</v>
      </c>
      <c r="J108" s="1417" t="s">
        <v>17359</v>
      </c>
      <c r="K108" s="2105" t="s">
        <v>4072</v>
      </c>
      <c r="L108" s="427" t="s">
        <v>3603</v>
      </c>
      <c r="M108" s="2106"/>
      <c r="N108" s="73" t="s">
        <v>9367</v>
      </c>
      <c r="O108" s="2106"/>
      <c r="P108" s="2105"/>
      <c r="Q108" s="2103"/>
      <c r="R108" s="2107"/>
      <c r="S108" s="2103"/>
      <c r="T108" s="2103"/>
      <c r="U108" s="2113">
        <v>45698</v>
      </c>
      <c r="V108" s="2108">
        <v>45734</v>
      </c>
      <c r="W108" s="2109"/>
      <c r="X108" s="2110" t="s">
        <v>17622</v>
      </c>
    </row>
    <row r="109" spans="1:24" s="1375" customFormat="1" ht="26.25" customHeight="1">
      <c r="A109" s="2102"/>
      <c r="B109" s="2103"/>
      <c r="C109" s="2111" t="s">
        <v>12775</v>
      </c>
      <c r="D109" s="2103" t="s">
        <v>17378</v>
      </c>
      <c r="E109" s="2103"/>
      <c r="F109" s="2103"/>
      <c r="G109" s="2103"/>
      <c r="H109" s="2103"/>
      <c r="I109" s="2103"/>
      <c r="J109" s="2112"/>
      <c r="K109" s="2106" t="s">
        <v>17360</v>
      </c>
      <c r="L109" s="2106"/>
      <c r="M109" s="2106"/>
      <c r="N109" s="73" t="s">
        <v>3907</v>
      </c>
      <c r="O109" s="2106"/>
      <c r="P109" s="2106"/>
      <c r="Q109" s="2103"/>
      <c r="R109" s="2107"/>
      <c r="S109" s="2103"/>
      <c r="T109" s="2103"/>
      <c r="U109" s="2113"/>
      <c r="V109" s="2113">
        <v>45735</v>
      </c>
      <c r="W109" s="2109"/>
      <c r="X109" s="2114"/>
    </row>
    <row r="110" spans="1:24" s="1375" customFormat="1" ht="26.25" customHeight="1">
      <c r="A110" s="2102"/>
      <c r="B110" s="2103"/>
      <c r="C110" s="2111" t="s">
        <v>12777</v>
      </c>
      <c r="D110" s="2103" t="s">
        <v>17378</v>
      </c>
      <c r="E110" s="2103"/>
      <c r="F110" s="2103"/>
      <c r="G110" s="2103"/>
      <c r="H110" s="2103"/>
      <c r="I110" s="2103"/>
      <c r="J110" s="2112" t="s">
        <v>17493</v>
      </c>
      <c r="K110" s="2106" t="s">
        <v>9460</v>
      </c>
      <c r="L110" s="2106"/>
      <c r="M110" s="2106"/>
      <c r="N110" s="73" t="s">
        <v>12674</v>
      </c>
      <c r="O110" s="2106"/>
      <c r="P110" s="2106"/>
      <c r="Q110" s="2103"/>
      <c r="R110" s="2107"/>
      <c r="S110" s="2103"/>
      <c r="T110" s="2103"/>
      <c r="U110" s="2108"/>
      <c r="V110" s="2113"/>
      <c r="W110" s="2109"/>
      <c r="X110" s="2114"/>
    </row>
    <row r="111" spans="1:24" s="1375" customFormat="1" ht="26.25" customHeight="1">
      <c r="A111" s="2102"/>
      <c r="B111" s="2103"/>
      <c r="C111" s="2115" t="s">
        <v>14286</v>
      </c>
      <c r="D111" s="2103" t="s">
        <v>17378</v>
      </c>
      <c r="E111" s="2103"/>
      <c r="F111" s="2103"/>
      <c r="G111" s="2103"/>
      <c r="H111" s="2103"/>
      <c r="I111" s="2103"/>
      <c r="J111" s="2116" t="s">
        <v>17570</v>
      </c>
      <c r="K111" s="2117"/>
      <c r="L111" s="2106"/>
      <c r="M111" s="2106"/>
      <c r="N111" s="2118"/>
      <c r="O111" s="2106"/>
      <c r="P111" s="2105"/>
      <c r="Q111" s="2103"/>
      <c r="R111" s="2107"/>
      <c r="S111" s="2119" t="s">
        <v>9583</v>
      </c>
      <c r="T111" s="2119">
        <v>2160</v>
      </c>
      <c r="U111" s="2113"/>
      <c r="V111" s="2113"/>
      <c r="W111" s="2120"/>
      <c r="X111" s="2114"/>
    </row>
    <row r="112" spans="1:24" s="1375" customFormat="1" ht="26.25" customHeight="1">
      <c r="A112" s="2121"/>
      <c r="B112" s="2122"/>
      <c r="C112" s="2115" t="s">
        <v>10098</v>
      </c>
      <c r="D112" s="2103" t="s">
        <v>191</v>
      </c>
      <c r="E112" s="2122"/>
      <c r="F112" s="2122"/>
      <c r="G112" s="2122"/>
      <c r="H112" s="2122"/>
      <c r="I112" s="2122"/>
      <c r="J112" s="2103"/>
      <c r="K112" s="2117"/>
      <c r="L112" s="2117"/>
      <c r="M112" s="2559" t="s">
        <v>8709</v>
      </c>
      <c r="N112" s="2560"/>
      <c r="O112" s="2560"/>
      <c r="P112" s="2561"/>
      <c r="Q112" s="2122"/>
      <c r="R112" s="2103"/>
      <c r="S112" s="2123" t="s">
        <v>2472</v>
      </c>
      <c r="T112" s="2123">
        <f>SUM(T107:T111)</f>
        <v>5095</v>
      </c>
      <c r="U112" s="2124"/>
      <c r="V112" s="2124"/>
      <c r="W112" s="2125"/>
      <c r="X112" s="2126"/>
    </row>
    <row r="113" spans="1:24" s="1375" customFormat="1" ht="26.25" customHeight="1" thickBot="1">
      <c r="A113" s="2127"/>
      <c r="B113" s="2128"/>
      <c r="C113" s="2128" t="s">
        <v>10099</v>
      </c>
      <c r="D113" s="2128" t="s">
        <v>4036</v>
      </c>
      <c r="E113" s="2128"/>
      <c r="F113" s="2128"/>
      <c r="G113" s="2128"/>
      <c r="H113" s="2128"/>
      <c r="I113" s="2128"/>
      <c r="J113" s="2129"/>
      <c r="K113" s="611" t="s">
        <v>10312</v>
      </c>
      <c r="L113" s="2130"/>
      <c r="M113" s="2130"/>
      <c r="N113" s="2131"/>
      <c r="O113" s="2130"/>
      <c r="P113" s="2132"/>
      <c r="Q113" s="2128"/>
      <c r="R113" s="2133"/>
      <c r="S113" s="2134"/>
      <c r="T113" s="2134"/>
      <c r="U113" s="2135"/>
      <c r="V113" s="2136"/>
      <c r="W113" s="2137"/>
      <c r="X113" s="2138"/>
    </row>
    <row r="115" spans="1:24" ht="26.25" customHeight="1" thickBot="1"/>
    <row r="116" spans="1:24" ht="26.25" customHeight="1">
      <c r="A116" s="1904" t="s">
        <v>188</v>
      </c>
      <c r="B116" s="1905" t="s">
        <v>10047</v>
      </c>
      <c r="C116" s="1905" t="s">
        <v>825</v>
      </c>
      <c r="D116" s="1905" t="s">
        <v>190</v>
      </c>
      <c r="E116" s="1905" t="s">
        <v>17492</v>
      </c>
      <c r="F116" s="1905" t="s">
        <v>191</v>
      </c>
      <c r="G116" s="1905" t="s">
        <v>191</v>
      </c>
      <c r="H116" s="2081"/>
      <c r="I116" s="1905" t="s">
        <v>17690</v>
      </c>
      <c r="J116" s="1906" t="s">
        <v>17215</v>
      </c>
      <c r="K116" s="2208" t="s">
        <v>17197</v>
      </c>
      <c r="L116" s="1909" t="s">
        <v>17506</v>
      </c>
      <c r="M116" s="3084" t="s">
        <v>17499</v>
      </c>
      <c r="N116" s="1905" t="s">
        <v>17375</v>
      </c>
      <c r="O116" s="1909" t="s">
        <v>17219</v>
      </c>
      <c r="P116" s="2088" t="s">
        <v>18496</v>
      </c>
      <c r="Q116" s="1905" t="s">
        <v>375</v>
      </c>
      <c r="R116" s="1905">
        <f>IF(MID(RIGHT(S116,8),1,1)="M",2021,IF(MID(RIGHT(S116,8),1,1)="N",2022,IF(MID(RIGHT(S116,8),1,1)="P",2023,IF(MID(RIGHT(S116,8),1,1)="R",2024,IF(MID(RIGHT(S116,8),1,1)="S",1995,IF(MID(RIGHT(S116,8),1,1)="T",1996,IF(MID(RIGHT(S116,8),1,1)="V",1997,IF(MID(RIGHT(S116,8),1,1)="W",1998,IF(MID(RIGHT(S116,8),1,1)="X",1999,IF(MID(RIGHT(S116,8),1,1)="Y",2000,IF(MID(RIGHT(S116,8),1,1)="1",2001,IF(MID(RIGHT(S116,8),1,1)="2",2002,IF(MID(RIGHT(S116,8),1,1)="3",2003,IF(MID(RIGHT(S116,8),1,1)="4",2004,IF(MID(RIGHT(S116,8),1,1)="5",2005,IF(MID(RIGHT(S116,8),1,1)="6",2006,IF(MID(RIGHT(S116,8),1,1)="7",2007,IF(MID(RIGHT(S116,8),1,1)="8",2008,IF(MID(RIGHT(S116,8),1,1)="9",2009,IF(MID(RIGHT(S116,8),1,1)="A",2010,IF(MID(RIGHT(S116,8),1,1)="B",2011,IF(MID(RIGHT(S116,8),1,1)="C",2012,IF(MID(RIGHT(S116,8),1,1)="D",2013,IF(MID(RIGHT(S116,8),1,1)="E",2014,IF(MID(RIGHT(S116,8),1,1)="F",2015,IF(MID(RIGHT(S116,8),1,1)="G",2016,IF(MID(RIGHT(S116,8),1,1)="H",2017,IF(MID(RIGHT(S116,8),1,1)="J",2018,IF(MID(RIGHT(S116,8),1,1)="K",2019,IF(MID(RIGHT(S116,8),1,1)="L",2020,""))))))))))))))))))))))))))))))</f>
        <v>2012</v>
      </c>
      <c r="S116" s="1905" t="s">
        <v>17494</v>
      </c>
      <c r="T116" s="1905">
        <v>1515</v>
      </c>
      <c r="U116" s="2210">
        <v>45688</v>
      </c>
      <c r="V116" s="2210">
        <v>45751</v>
      </c>
      <c r="W116" s="2083">
        <v>1350</v>
      </c>
      <c r="X116" s="2142">
        <v>2000</v>
      </c>
    </row>
    <row r="117" spans="1:24" ht="26.25" customHeight="1">
      <c r="A117" s="1913"/>
      <c r="B117" s="1914"/>
      <c r="C117" s="320" t="s">
        <v>3681</v>
      </c>
      <c r="D117" s="1914"/>
      <c r="E117" s="1916"/>
      <c r="F117" s="1914"/>
      <c r="G117" s="1914"/>
      <c r="H117" s="1914"/>
      <c r="I117" s="1914" t="s">
        <v>2578</v>
      </c>
      <c r="J117" s="412" t="s">
        <v>17196</v>
      </c>
      <c r="K117" s="1917" t="s">
        <v>17720</v>
      </c>
      <c r="L117" s="425" t="s">
        <v>3603</v>
      </c>
      <c r="M117" s="3085"/>
      <c r="N117" s="73" t="s">
        <v>17721</v>
      </c>
      <c r="O117" s="1918"/>
      <c r="P117" s="1918"/>
      <c r="Q117" s="1914" t="s">
        <v>375</v>
      </c>
      <c r="R117" s="1914">
        <f>IF(MID(RIGHT(S117,8),1,1)="M",2021,IF(MID(RIGHT(S117,8),1,1)="N",2022,IF(MID(RIGHT(S117,8),1,1)="P",2023,IF(MID(RIGHT(S117,8),1,1)="R",2024,IF(MID(RIGHT(S117,8),1,1)="S",1995,IF(MID(RIGHT(S117,8),1,1)="T",1996,IF(MID(RIGHT(S117,8),1,1)="V",1997,IF(MID(RIGHT(S117,8),1,1)="W",1998,IF(MID(RIGHT(S117,8),1,1)="X",1999,IF(MID(RIGHT(S117,8),1,1)="Y",2000,IF(MID(RIGHT(S117,8),1,1)="1",2001,IF(MID(RIGHT(S117,8),1,1)="2",2002,IF(MID(RIGHT(S117,8),1,1)="3",2003,IF(MID(RIGHT(S117,8),1,1)="4",2004,IF(MID(RIGHT(S117,8),1,1)="5",2005,IF(MID(RIGHT(S117,8),1,1)="6",2006,IF(MID(RIGHT(S117,8),1,1)="7",2007,IF(MID(RIGHT(S117,8),1,1)="8",2008,IF(MID(RIGHT(S117,8),1,1)="9",2009,IF(MID(RIGHT(S117,8),1,1)="A",2010,IF(MID(RIGHT(S117,8),1,1)="B",2011,IF(MID(RIGHT(S117,8),1,1)="C",2012,IF(MID(RIGHT(S117,8),1,1)="D",2013,IF(MID(RIGHT(S117,8),1,1)="E",2014,IF(MID(RIGHT(S117,8),1,1)="F",2015,IF(MID(RIGHT(S117,8),1,1)="G",2016,IF(MID(RIGHT(S117,8),1,1)="H",2017,IF(MID(RIGHT(S117,8),1,1)="J",2018,IF(MID(RIGHT(S117,8),1,1)="K",2019,IF(MID(RIGHT(S117,8),1,1)="L",2020,""))))))))))))))))))))))))))))))</f>
        <v>2011</v>
      </c>
      <c r="S117" s="1919" t="s">
        <v>17495</v>
      </c>
      <c r="T117" s="1914">
        <v>1515</v>
      </c>
      <c r="U117" s="2092">
        <v>45700</v>
      </c>
      <c r="V117" s="2092">
        <v>45730</v>
      </c>
      <c r="W117" s="1922"/>
      <c r="X117" s="1923"/>
    </row>
    <row r="118" spans="1:24" ht="26.25" customHeight="1">
      <c r="A118" s="1913"/>
      <c r="B118" s="1914"/>
      <c r="C118" s="1914" t="s">
        <v>12776</v>
      </c>
      <c r="D118" s="1914" t="s">
        <v>17180</v>
      </c>
      <c r="E118" s="1914"/>
      <c r="F118" s="1914"/>
      <c r="G118" s="1914"/>
      <c r="H118" s="1914"/>
      <c r="I118" s="1914"/>
      <c r="J118" s="1941" t="s">
        <v>17214</v>
      </c>
      <c r="K118" s="1925" t="s">
        <v>10119</v>
      </c>
      <c r="L118" s="1918"/>
      <c r="M118" s="3085"/>
      <c r="N118" s="73" t="s">
        <v>3907</v>
      </c>
      <c r="O118" s="1918"/>
      <c r="P118" s="1918"/>
      <c r="Q118" s="1914" t="s">
        <v>375</v>
      </c>
      <c r="R118" s="1914">
        <f>IF(MID(RIGHT(S118,8),1,1)="M",2021,IF(MID(RIGHT(S118,8),1,1)="N",2022,IF(MID(RIGHT(S118,8),1,1)="P",2023,IF(MID(RIGHT(S118,8),1,1)="R",2024,IF(MID(RIGHT(S118,8),1,1)="S",1995,IF(MID(RIGHT(S118,8),1,1)="T",1996,IF(MID(RIGHT(S118,8),1,1)="V",1997,IF(MID(RIGHT(S118,8),1,1)="W",1998,IF(MID(RIGHT(S118,8),1,1)="X",1999,IF(MID(RIGHT(S118,8),1,1)="Y",2000,IF(MID(RIGHT(S118,8),1,1)="1",2001,IF(MID(RIGHT(S118,8),1,1)="2",2002,IF(MID(RIGHT(S118,8),1,1)="3",2003,IF(MID(RIGHT(S118,8),1,1)="4",2004,IF(MID(RIGHT(S118,8),1,1)="5",2005,IF(MID(RIGHT(S118,8),1,1)="6",2006,IF(MID(RIGHT(S118,8),1,1)="7",2007,IF(MID(RIGHT(S118,8),1,1)="8",2008,IF(MID(RIGHT(S118,8),1,1)="9",2009,IF(MID(RIGHT(S118,8),1,1)="A",2010,IF(MID(RIGHT(S118,8),1,1)="B",2011,IF(MID(RIGHT(S118,8),1,1)="C",2012,IF(MID(RIGHT(S118,8),1,1)="D",2013,IF(MID(RIGHT(S118,8),1,1)="E",2014,IF(MID(RIGHT(S118,8),1,1)="F",2015,IF(MID(RIGHT(S118,8),1,1)="G",2016,IF(MID(RIGHT(S118,8),1,1)="H",2017,IF(MID(RIGHT(S118,8),1,1)="J",2018,IF(MID(RIGHT(S118,8),1,1)="K",2019,IF(MID(RIGHT(S118,8),1,1)="L",2020,""))))))))))))))))))))))))))))))</f>
        <v>2017</v>
      </c>
      <c r="S118" s="1919" t="s">
        <v>17496</v>
      </c>
      <c r="T118" s="1914">
        <v>1515</v>
      </c>
      <c r="U118" s="2093"/>
      <c r="V118" s="2092">
        <v>45732</v>
      </c>
      <c r="W118" s="1922"/>
      <c r="X118" s="1926"/>
    </row>
    <row r="119" spans="1:24" ht="26.25" customHeight="1">
      <c r="A119" s="1913"/>
      <c r="B119" s="1914"/>
      <c r="C119" s="1914" t="s">
        <v>12777</v>
      </c>
      <c r="D119" s="1914" t="s">
        <v>17180</v>
      </c>
      <c r="E119" s="1914"/>
      <c r="F119" s="1914"/>
      <c r="G119" s="1914"/>
      <c r="H119" s="1914"/>
      <c r="I119" s="1914"/>
      <c r="J119" s="1941"/>
      <c r="K119" s="2211" t="s">
        <v>17198</v>
      </c>
      <c r="L119" s="1918"/>
      <c r="M119" s="3085"/>
      <c r="N119" s="73" t="s">
        <v>12674</v>
      </c>
      <c r="O119" s="1918"/>
      <c r="P119" s="1918"/>
      <c r="Q119" s="1914" t="s">
        <v>375</v>
      </c>
      <c r="R119" s="1914">
        <f>IF(MID(RIGHT(S119,8),1,1)="M",2021,IF(MID(RIGHT(S119,8),1,1)="N",2022,IF(MID(RIGHT(S119,8),1,1)="P",2023,IF(MID(RIGHT(S119,8),1,1)="R",2024,IF(MID(RIGHT(S119,8),1,1)="S",1995,IF(MID(RIGHT(S119,8),1,1)="T",1996,IF(MID(RIGHT(S119,8),1,1)="V",1997,IF(MID(RIGHT(S119,8),1,1)="W",1998,IF(MID(RIGHT(S119,8),1,1)="X",1999,IF(MID(RIGHT(S119,8),1,1)="Y",2000,IF(MID(RIGHT(S119,8),1,1)="1",2001,IF(MID(RIGHT(S119,8),1,1)="2",2002,IF(MID(RIGHT(S119,8),1,1)="3",2003,IF(MID(RIGHT(S119,8),1,1)="4",2004,IF(MID(RIGHT(S119,8),1,1)="5",2005,IF(MID(RIGHT(S119,8),1,1)="6",2006,IF(MID(RIGHT(S119,8),1,1)="7",2007,IF(MID(RIGHT(S119,8),1,1)="8",2008,IF(MID(RIGHT(S119,8),1,1)="9",2009,IF(MID(RIGHT(S119,8),1,1)="A",2010,IF(MID(RIGHT(S119,8),1,1)="B",2011,IF(MID(RIGHT(S119,8),1,1)="C",2012,IF(MID(RIGHT(S119,8),1,1)="D",2013,IF(MID(RIGHT(S119,8),1,1)="E",2014,IF(MID(RIGHT(S119,8),1,1)="F",2015,IF(MID(RIGHT(S119,8),1,1)="G",2016,IF(MID(RIGHT(S119,8),1,1)="H",2017,IF(MID(RIGHT(S119,8),1,1)="J",2018,IF(MID(RIGHT(S119,8),1,1)="K",2019,IF(MID(RIGHT(S119,8),1,1)="L",2020,""))))))))))))))))))))))))))))))</f>
        <v>2011</v>
      </c>
      <c r="S119" s="1919" t="s">
        <v>17497</v>
      </c>
      <c r="T119" s="1914">
        <v>1515</v>
      </c>
      <c r="U119" s="2092"/>
      <c r="V119" s="2093">
        <v>45733</v>
      </c>
      <c r="W119" s="1922"/>
      <c r="X119" s="1926"/>
    </row>
    <row r="120" spans="1:24" ht="26.25" customHeight="1">
      <c r="A120" s="1913"/>
      <c r="B120" s="1914"/>
      <c r="C120" s="1941" t="s">
        <v>14286</v>
      </c>
      <c r="D120" s="1914" t="s">
        <v>191</v>
      </c>
      <c r="E120" s="1914"/>
      <c r="F120" s="1914"/>
      <c r="G120" s="1914"/>
      <c r="H120" s="1914"/>
      <c r="I120" s="1914"/>
      <c r="J120" s="1941" t="s">
        <v>17199</v>
      </c>
      <c r="K120" s="1925" t="s">
        <v>17218</v>
      </c>
      <c r="L120" s="1918"/>
      <c r="M120" s="3086"/>
      <c r="N120" s="1918"/>
      <c r="O120" s="1918"/>
      <c r="P120" s="1918"/>
      <c r="Q120" s="1914" t="s">
        <v>424</v>
      </c>
      <c r="R120" s="1914">
        <f>IF(MID(RIGHT(S120,8),1,1)="M",2021,IF(MID(RIGHT(S120,8),1,1)="N",2022,IF(MID(RIGHT(S120,8),1,1)="P",2023,IF(MID(RIGHT(S120,8),1,1)="R",2024,IF(MID(RIGHT(S120,8),1,1)="S",1995,IF(MID(RIGHT(S120,8),1,1)="T",1996,IF(MID(RIGHT(S120,8),1,1)="V",1997,IF(MID(RIGHT(S120,8),1,1)="W",1998,IF(MID(RIGHT(S120,8),1,1)="X",1999,IF(MID(RIGHT(S120,8),1,1)="Y",2000,IF(MID(RIGHT(S120,8),1,1)="1",2001,IF(MID(RIGHT(S120,8),1,1)="2",2002,IF(MID(RIGHT(S120,8),1,1)="3",2003,IF(MID(RIGHT(S120,8),1,1)="4",2004,IF(MID(RIGHT(S120,8),1,1)="5",2005,IF(MID(RIGHT(S120,8),1,1)="6",2006,IF(MID(RIGHT(S120,8),1,1)="7",2007,IF(MID(RIGHT(S120,8),1,1)="8",2008,IF(MID(RIGHT(S120,8),1,1)="9",2009,IF(MID(RIGHT(S120,8),1,1)="A",2010,IF(MID(RIGHT(S120,8),1,1)="B",2011,IF(MID(RIGHT(S120,8),1,1)="C",2012,IF(MID(RIGHT(S120,8),1,1)="D",2013,IF(MID(RIGHT(S120,8),1,1)="E",2014,IF(MID(RIGHT(S120,8),1,1)="F",2015,IF(MID(RIGHT(S120,8),1,1)="G",2016,IF(MID(RIGHT(S120,8),1,1)="H",2017,IF(MID(RIGHT(S120,8),1,1)="J",2018,IF(MID(RIGHT(S120,8),1,1)="K",2019,IF(MID(RIGHT(S120,8),1,1)="L",2020,""))))))))))))))))))))))))))))))</f>
        <v>2015</v>
      </c>
      <c r="S120" s="1919" t="s">
        <v>17498</v>
      </c>
      <c r="T120" s="1914">
        <v>1115</v>
      </c>
      <c r="U120" s="2092"/>
      <c r="V120" s="2092"/>
      <c r="W120" s="1922"/>
      <c r="X120" s="1926"/>
    </row>
    <row r="121" spans="1:24" ht="26.25" customHeight="1">
      <c r="A121" s="1913"/>
      <c r="B121" s="1914"/>
      <c r="C121" s="1914" t="s">
        <v>10098</v>
      </c>
      <c r="D121" s="1914" t="s">
        <v>17492</v>
      </c>
      <c r="E121" s="1914"/>
      <c r="F121" s="1914"/>
      <c r="G121" s="1914"/>
      <c r="H121" s="1914"/>
      <c r="I121" s="1914"/>
      <c r="J121" s="1941" t="s">
        <v>16240</v>
      </c>
      <c r="K121" s="1925"/>
      <c r="L121" s="1918"/>
      <c r="M121" s="1918"/>
      <c r="N121" s="1918"/>
      <c r="O121" s="1918"/>
      <c r="P121" s="1918"/>
      <c r="Q121" s="1914"/>
      <c r="R121" s="1914"/>
      <c r="S121" s="2022" t="s">
        <v>189</v>
      </c>
      <c r="T121" s="1916">
        <v>3800</v>
      </c>
      <c r="U121" s="2092"/>
      <c r="V121" s="2092"/>
      <c r="W121" s="1928"/>
      <c r="X121" s="1926"/>
    </row>
    <row r="122" spans="1:24" ht="26.25" customHeight="1">
      <c r="A122" s="1913"/>
      <c r="B122" s="1914"/>
      <c r="C122" s="1914" t="s">
        <v>10099</v>
      </c>
      <c r="D122" s="1914" t="s">
        <v>17492</v>
      </c>
      <c r="E122" s="1914"/>
      <c r="F122" s="1914"/>
      <c r="G122" s="1914"/>
      <c r="H122" s="1914"/>
      <c r="I122" s="1914"/>
      <c r="J122" s="1914"/>
      <c r="K122" s="2211" t="s">
        <v>17216</v>
      </c>
      <c r="L122" s="1918"/>
      <c r="M122" s="2559" t="s">
        <v>10944</v>
      </c>
      <c r="N122" s="2560"/>
      <c r="O122" s="2560"/>
      <c r="P122" s="2561"/>
      <c r="Q122" s="1914"/>
      <c r="R122" s="1914"/>
      <c r="S122" s="1916" t="s">
        <v>2472</v>
      </c>
      <c r="T122" s="1916">
        <f>SUM(T116:T121)</f>
        <v>10975</v>
      </c>
      <c r="U122" s="2092"/>
      <c r="V122" s="2092"/>
      <c r="W122" s="1928"/>
      <c r="X122" s="1926"/>
    </row>
    <row r="123" spans="1:24" ht="26.25" customHeight="1" thickBot="1">
      <c r="A123" s="1930"/>
      <c r="B123" s="1931"/>
      <c r="C123" s="1931"/>
      <c r="D123" s="1931"/>
      <c r="E123" s="1931"/>
      <c r="F123" s="1931"/>
      <c r="G123" s="1931"/>
      <c r="H123" s="1931"/>
      <c r="I123" s="1931"/>
      <c r="J123" s="1931"/>
      <c r="K123" s="611" t="s">
        <v>17217</v>
      </c>
      <c r="L123" s="1933"/>
      <c r="M123" s="1933"/>
      <c r="N123" s="1931"/>
      <c r="O123" s="1933"/>
      <c r="P123" s="1933"/>
      <c r="Q123" s="1931"/>
      <c r="R123" s="1934"/>
      <c r="S123" s="1934"/>
      <c r="T123" s="1934"/>
      <c r="U123" s="1935"/>
      <c r="V123" s="1936"/>
      <c r="W123" s="1937"/>
      <c r="X123" s="1938"/>
    </row>
    <row r="124" spans="1:24" ht="26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51"/>
      <c r="L124" s="4"/>
      <c r="M124" s="4"/>
      <c r="N124" s="451"/>
      <c r="O124" s="451"/>
      <c r="P124" s="452"/>
      <c r="Q124" s="4"/>
      <c r="R124" s="4"/>
      <c r="S124" s="4"/>
      <c r="T124" s="4"/>
      <c r="U124" s="453"/>
      <c r="V124" s="454"/>
      <c r="W124" s="455"/>
      <c r="X124" s="455"/>
    </row>
    <row r="125" spans="1:24" ht="26.25" customHeight="1" thickBot="1"/>
    <row r="126" spans="1:24" ht="26.25" customHeight="1">
      <c r="A126" s="874" t="s">
        <v>188</v>
      </c>
      <c r="B126" s="875" t="s">
        <v>10047</v>
      </c>
      <c r="C126" s="875" t="s">
        <v>15059</v>
      </c>
      <c r="D126" s="875" t="s">
        <v>190</v>
      </c>
      <c r="E126" s="875" t="s">
        <v>17637</v>
      </c>
      <c r="F126" s="875" t="s">
        <v>17637</v>
      </c>
      <c r="G126" s="875" t="s">
        <v>191</v>
      </c>
      <c r="H126" s="875" t="s">
        <v>17637</v>
      </c>
      <c r="I126" s="875" t="s">
        <v>10574</v>
      </c>
      <c r="J126" s="875" t="s">
        <v>17336</v>
      </c>
      <c r="K126" s="876" t="s">
        <v>15237</v>
      </c>
      <c r="L126" s="875" t="s">
        <v>17640</v>
      </c>
      <c r="M126" s="2922" t="s">
        <v>17631</v>
      </c>
      <c r="N126" s="876" t="s">
        <v>17876</v>
      </c>
      <c r="O126" s="876" t="s">
        <v>17877</v>
      </c>
      <c r="P126" s="1805" t="s">
        <v>18097</v>
      </c>
      <c r="Q126" s="875" t="s">
        <v>19395</v>
      </c>
      <c r="R126" s="875">
        <f>IF(MID(RIGHT(S126,8),1,1)="M",2021,IF(MID(RIGHT(S126,8),1,1)="N",2022,IF(MID(RIGHT(S126,8),1,1)="P",2023,IF(MID(RIGHT(S126,8),1,1)="R",2024,IF(MID(RIGHT(S126,8),1,1)="S",1995,IF(MID(RIGHT(S126,8),1,1)="T",1996,IF(MID(RIGHT(S126,8),1,1)="V",1997,IF(MID(RIGHT(S126,8),1,1)="W",1998,IF(MID(RIGHT(S126,8),1,1)="X",1999,IF(MID(RIGHT(S126,8),1,1)="Y",2000,IF(MID(RIGHT(S126,8),1,1)="1",2001,IF(MID(RIGHT(S126,8),1,1)="2",2002,IF(MID(RIGHT(S126,8),1,1)="3",2003,IF(MID(RIGHT(S126,8),1,1)="4",2004,IF(MID(RIGHT(S126,8),1,1)="5",2005,IF(MID(RIGHT(S126,8),1,1)="6",2006,IF(MID(RIGHT(S126,8),1,1)="7",2007,IF(MID(RIGHT(S126,8),1,1)="8",2008,IF(MID(RIGHT(S126,8),1,1)="9",2009,IF(MID(RIGHT(S126,8),1,1)="A",2010,IF(MID(RIGHT(S126,8),1,1)="B",2011,IF(MID(RIGHT(S126,8),1,1)="C",2012,IF(MID(RIGHT(S126,8),1,1)="D",2013,IF(MID(RIGHT(S126,8),1,1)="E",2014,IF(MID(RIGHT(S126,8),1,1)="F",2015,IF(MID(RIGHT(S126,8),1,1)="G",2016,IF(MID(RIGHT(S126,8),1,1)="H",2017,IF(MID(RIGHT(S126,8),1,1)="J",2018,IF(MID(RIGHT(S126,8),1,1)="K",2019,IF(MID(RIGHT(S126,8),1,1)="L",2020,""))))))))))))))))))))))))))))))</f>
        <v>2010</v>
      </c>
      <c r="S126" s="875" t="s">
        <v>17628</v>
      </c>
      <c r="T126" s="875">
        <v>1950</v>
      </c>
      <c r="U126" s="878">
        <v>45703</v>
      </c>
      <c r="V126" s="878">
        <v>45731</v>
      </c>
      <c r="W126" s="879">
        <v>1300</v>
      </c>
      <c r="X126" s="880">
        <v>1850</v>
      </c>
    </row>
    <row r="127" spans="1:24" ht="26.25" customHeight="1">
      <c r="A127" s="1759"/>
      <c r="B127" s="1755"/>
      <c r="C127" s="320" t="s">
        <v>15239</v>
      </c>
      <c r="D127" s="1755"/>
      <c r="E127" s="1755"/>
      <c r="F127" s="1755"/>
      <c r="G127" s="1755"/>
      <c r="H127" s="1755"/>
      <c r="I127" s="1755" t="s">
        <v>3598</v>
      </c>
      <c r="J127" s="412" t="s">
        <v>17335</v>
      </c>
      <c r="K127" s="884" t="s">
        <v>211</v>
      </c>
      <c r="L127" s="425" t="s">
        <v>3603</v>
      </c>
      <c r="M127" s="2923"/>
      <c r="N127" s="73" t="s">
        <v>2432</v>
      </c>
      <c r="O127" s="882"/>
      <c r="P127" s="2209"/>
      <c r="Q127" s="882" t="s">
        <v>1901</v>
      </c>
      <c r="R127" s="882">
        <f>IF(MID(RIGHT(S127,8),1,1)="M",2021,IF(MID(RIGHT(S127,8),1,1)="N",2022,IF(MID(RIGHT(S127,8),1,1)="P",2023,IF(MID(RIGHT(S127,8),1,1)="R",2024,IF(MID(RIGHT(S127,8),1,1)="S",1995,IF(MID(RIGHT(S127,8),1,1)="T",1996,IF(MID(RIGHT(S127,8),1,1)="V",1997,IF(MID(RIGHT(S127,8),1,1)="W",1998,IF(MID(RIGHT(S127,8),1,1)="X",1999,IF(MID(RIGHT(S127,8),1,1)="Y",2000,IF(MID(RIGHT(S127,8),1,1)="1",2001,IF(MID(RIGHT(S127,8),1,1)="2",2002,IF(MID(RIGHT(S127,8),1,1)="3",2003,IF(MID(RIGHT(S127,8),1,1)="4",2004,IF(MID(RIGHT(S127,8),1,1)="5",2005,IF(MID(RIGHT(S127,8),1,1)="6",2006,IF(MID(RIGHT(S127,8),1,1)="7",2007,IF(MID(RIGHT(S127,8),1,1)="8",2008,IF(MID(RIGHT(S127,8),1,1)="9",2009,IF(MID(RIGHT(S127,8),1,1)="A",2010,IF(MID(RIGHT(S127,8),1,1)="B",2011,IF(MID(RIGHT(S127,8),1,1)="C",2012,IF(MID(RIGHT(S127,8),1,1)="D",2013,IF(MID(RIGHT(S127,8),1,1)="E",2014,IF(MID(RIGHT(S127,8),1,1)="F",2015,IF(MID(RIGHT(S127,8),1,1)="G",2016,IF(MID(RIGHT(S127,8),1,1)="H",2017,IF(MID(RIGHT(S127,8),1,1)="J",2018,IF(MID(RIGHT(S127,8),1,1)="K",2019,IF(MID(RIGHT(S127,8),1,1)="L",2020,""))))))))))))))))))))))))))))))</f>
        <v>2020</v>
      </c>
      <c r="S127" s="882" t="s">
        <v>17629</v>
      </c>
      <c r="T127" s="882">
        <v>2890</v>
      </c>
      <c r="U127" s="891">
        <v>45705</v>
      </c>
      <c r="V127" s="2094">
        <v>45738</v>
      </c>
      <c r="W127" s="1762"/>
      <c r="X127" s="1763" t="s">
        <v>15091</v>
      </c>
    </row>
    <row r="128" spans="1:24" ht="26.25" customHeight="1">
      <c r="A128" s="881"/>
      <c r="B128" s="882"/>
      <c r="C128" s="882" t="s">
        <v>12775</v>
      </c>
      <c r="D128" s="882" t="s">
        <v>17334</v>
      </c>
      <c r="E128" s="882"/>
      <c r="F128" s="882"/>
      <c r="G128" s="882"/>
      <c r="H128" s="882"/>
      <c r="I128" s="882"/>
      <c r="J128" s="882"/>
      <c r="K128" s="889" t="s">
        <v>17552</v>
      </c>
      <c r="L128" s="882"/>
      <c r="M128" s="2923"/>
      <c r="N128" s="73" t="s">
        <v>3552</v>
      </c>
      <c r="O128" s="882"/>
      <c r="P128" s="882"/>
      <c r="Q128" s="882" t="s">
        <v>17632</v>
      </c>
      <c r="R128" s="882">
        <f>IF(MID(RIGHT(S128,8),1,1)="M",2021,IF(MID(RIGHT(S128,8),1,1)="N",2022,IF(MID(RIGHT(S128,8),1,1)="P",2023,IF(MID(RIGHT(S128,8),1,1)="R",2024,IF(MID(RIGHT(S128,8),1,1)="S",1995,IF(MID(RIGHT(S128,8),1,1)="T",1996,IF(MID(RIGHT(S128,8),1,1)="V",1997,IF(MID(RIGHT(S128,8),1,1)="W",1998,IF(MID(RIGHT(S128,8),1,1)="X",1999,IF(MID(RIGHT(S128,8),1,1)="Y",2000,IF(MID(RIGHT(S128,8),1,1)="1",2001,IF(MID(RIGHT(S128,8),1,1)="2",2002,IF(MID(RIGHT(S128,8),1,1)="3",2003,IF(MID(RIGHT(S128,8),1,1)="4",2004,IF(MID(RIGHT(S128,8),1,1)="5",2005,IF(MID(RIGHT(S128,8),1,1)="6",2006,IF(MID(RIGHT(S128,8),1,1)="7",2007,IF(MID(RIGHT(S128,8),1,1)="8",2008,IF(MID(RIGHT(S128,8),1,1)="9",2009,IF(MID(RIGHT(S128,8),1,1)="A",2010,IF(MID(RIGHT(S128,8),1,1)="B",2011,IF(MID(RIGHT(S128,8),1,1)="C",2012,IF(MID(RIGHT(S128,8),1,1)="D",2013,IF(MID(RIGHT(S128,8),1,1)="E",2014,IF(MID(RIGHT(S128,8),1,1)="F",2015,IF(MID(RIGHT(S128,8),1,1)="G",2016,IF(MID(RIGHT(S128,8),1,1)="H",2017,IF(MID(RIGHT(S128,8),1,1)="J",2018,IF(MID(RIGHT(S128,8),1,1)="K",2019,IF(MID(RIGHT(S128,8),1,1)="L",2020,""))))))))))))))))))))))))))))))</f>
        <v>2024</v>
      </c>
      <c r="S128" s="882" t="s">
        <v>17630</v>
      </c>
      <c r="T128" s="882">
        <v>1960</v>
      </c>
      <c r="U128" s="885">
        <v>45706</v>
      </c>
      <c r="V128" s="885"/>
      <c r="W128" s="911"/>
      <c r="X128" s="888"/>
    </row>
    <row r="129" spans="1:24" ht="26.25" customHeight="1">
      <c r="A129" s="881"/>
      <c r="B129" s="882"/>
      <c r="C129" s="882" t="s">
        <v>12778</v>
      </c>
      <c r="D129" s="882" t="s">
        <v>191</v>
      </c>
      <c r="E129" s="882"/>
      <c r="F129" s="882"/>
      <c r="G129" s="882"/>
      <c r="H129" s="882"/>
      <c r="I129" s="882"/>
      <c r="J129" s="425" t="s">
        <v>16517</v>
      </c>
      <c r="K129" s="889" t="s">
        <v>2380</v>
      </c>
      <c r="L129" s="882"/>
      <c r="M129" s="2924"/>
      <c r="N129" s="73" t="s">
        <v>12674</v>
      </c>
      <c r="O129" s="882" t="s">
        <v>17610</v>
      </c>
      <c r="P129" s="882"/>
      <c r="Q129" s="882"/>
      <c r="R129" s="882"/>
      <c r="S129" s="882"/>
      <c r="T129" s="882"/>
      <c r="U129" s="885"/>
      <c r="V129" s="885"/>
      <c r="W129" s="911"/>
      <c r="X129" s="888" t="s">
        <v>16449</v>
      </c>
    </row>
    <row r="130" spans="1:24" ht="26.25" customHeight="1">
      <c r="A130" s="881"/>
      <c r="B130" s="882"/>
      <c r="C130" s="882" t="s">
        <v>13047</v>
      </c>
      <c r="D130" s="882" t="s">
        <v>191</v>
      </c>
      <c r="E130" s="882"/>
      <c r="F130" s="882"/>
      <c r="G130" s="882"/>
      <c r="H130" s="882"/>
      <c r="I130" s="882"/>
      <c r="J130" s="882" t="s">
        <v>17619</v>
      </c>
      <c r="K130" s="890"/>
      <c r="L130" s="882"/>
      <c r="M130" s="882"/>
      <c r="N130" s="882"/>
      <c r="O130" s="882"/>
      <c r="P130" s="882"/>
      <c r="Q130" s="882"/>
      <c r="R130" s="882"/>
      <c r="S130" s="883" t="s">
        <v>189</v>
      </c>
      <c r="T130" s="883">
        <v>3700</v>
      </c>
      <c r="U130" s="885"/>
      <c r="V130" s="891"/>
      <c r="W130" s="887"/>
      <c r="X130" s="888" t="s">
        <v>17661</v>
      </c>
    </row>
    <row r="131" spans="1:24" ht="26.25" customHeight="1">
      <c r="A131" s="881"/>
      <c r="B131" s="882"/>
      <c r="C131" s="882" t="s">
        <v>10098</v>
      </c>
      <c r="D131" s="882" t="s">
        <v>191</v>
      </c>
      <c r="E131" s="882"/>
      <c r="F131" s="882"/>
      <c r="G131" s="882"/>
      <c r="H131" s="882"/>
      <c r="I131" s="882"/>
      <c r="J131" s="882" t="s">
        <v>17638</v>
      </c>
      <c r="K131" s="890"/>
      <c r="L131" s="882"/>
      <c r="M131" s="2559" t="s">
        <v>8709</v>
      </c>
      <c r="N131" s="2560"/>
      <c r="O131" s="2560"/>
      <c r="P131" s="2561"/>
      <c r="Q131" s="882"/>
      <c r="R131" s="882"/>
      <c r="S131" s="883" t="s">
        <v>2472</v>
      </c>
      <c r="T131" s="883">
        <f>SUM(T126:T130)</f>
        <v>10500</v>
      </c>
      <c r="U131" s="891"/>
      <c r="V131" s="891"/>
      <c r="W131" s="887"/>
      <c r="X131" s="888" t="s">
        <v>16967</v>
      </c>
    </row>
    <row r="132" spans="1:24" ht="26.25" customHeight="1" thickBot="1">
      <c r="A132" s="892"/>
      <c r="B132" s="893"/>
      <c r="C132" s="893" t="s">
        <v>10099</v>
      </c>
      <c r="D132" s="893" t="s">
        <v>4036</v>
      </c>
      <c r="E132" s="893"/>
      <c r="F132" s="893"/>
      <c r="G132" s="893"/>
      <c r="H132" s="893"/>
      <c r="I132" s="893"/>
      <c r="J132" s="893" t="s">
        <v>17664</v>
      </c>
      <c r="K132" s="611" t="s">
        <v>17338</v>
      </c>
      <c r="L132" s="893"/>
      <c r="M132" s="893"/>
      <c r="N132" s="894"/>
      <c r="O132" s="894"/>
      <c r="P132" s="895"/>
      <c r="Q132" s="893"/>
      <c r="R132" s="893"/>
      <c r="S132" s="896"/>
      <c r="T132" s="896"/>
      <c r="U132" s="897"/>
      <c r="V132" s="898"/>
      <c r="W132" s="899"/>
      <c r="X132" s="900"/>
    </row>
    <row r="133" spans="1:24" ht="26.25" customHeight="1">
      <c r="A133" s="874" t="s">
        <v>188</v>
      </c>
      <c r="B133" s="875" t="s">
        <v>10047</v>
      </c>
      <c r="C133" s="875" t="s">
        <v>15059</v>
      </c>
      <c r="D133" s="875" t="s">
        <v>190</v>
      </c>
      <c r="E133" s="875" t="s">
        <v>17637</v>
      </c>
      <c r="F133" s="875" t="s">
        <v>17637</v>
      </c>
      <c r="G133" s="875" t="s">
        <v>191</v>
      </c>
      <c r="H133" s="875" t="s">
        <v>17637</v>
      </c>
      <c r="I133" s="875" t="s">
        <v>10574</v>
      </c>
      <c r="J133" s="875" t="s">
        <v>17336</v>
      </c>
      <c r="K133" s="876" t="s">
        <v>15237</v>
      </c>
      <c r="L133" s="875" t="s">
        <v>17728</v>
      </c>
      <c r="M133" s="2922" t="s">
        <v>17621</v>
      </c>
      <c r="N133" s="876" t="s">
        <v>17878</v>
      </c>
      <c r="O133" s="876" t="s">
        <v>17879</v>
      </c>
      <c r="P133" s="1805" t="s">
        <v>18097</v>
      </c>
      <c r="Q133" s="875" t="s">
        <v>375</v>
      </c>
      <c r="R133" s="875">
        <f>IF(MID(RIGHT(S133,8),1,1)="M",2021,IF(MID(RIGHT(S133,8),1,1)="N",2022,IF(MID(RIGHT(S133,8),1,1)="P",2023,IF(MID(RIGHT(S133,8),1,1)="R",2024,IF(MID(RIGHT(S133,8),1,1)="S",1995,IF(MID(RIGHT(S133,8),1,1)="T",1996,IF(MID(RIGHT(S133,8),1,1)="V",1997,IF(MID(RIGHT(S133,8),1,1)="W",1998,IF(MID(RIGHT(S133,8),1,1)="X",1999,IF(MID(RIGHT(S133,8),1,1)="Y",2000,IF(MID(RIGHT(S133,8),1,1)="1",2001,IF(MID(RIGHT(S133,8),1,1)="2",2002,IF(MID(RIGHT(S133,8),1,1)="3",2003,IF(MID(RIGHT(S133,8),1,1)="4",2004,IF(MID(RIGHT(S133,8),1,1)="5",2005,IF(MID(RIGHT(S133,8),1,1)="6",2006,IF(MID(RIGHT(S133,8),1,1)="7",2007,IF(MID(RIGHT(S133,8),1,1)="8",2008,IF(MID(RIGHT(S133,8),1,1)="9",2009,IF(MID(RIGHT(S133,8),1,1)="A",2010,IF(MID(RIGHT(S133,8),1,1)="B",2011,IF(MID(RIGHT(S133,8),1,1)="C",2012,IF(MID(RIGHT(S133,8),1,1)="D",2013,IF(MID(RIGHT(S133,8),1,1)="E",2014,IF(MID(RIGHT(S133,8),1,1)="F",2015,IF(MID(RIGHT(S133,8),1,1)="G",2016,IF(MID(RIGHT(S133,8),1,1)="H",2017,IF(MID(RIGHT(S133,8),1,1)="J",2018,IF(MID(RIGHT(S133,8),1,1)="K",2019,IF(MID(RIGHT(S133,8),1,1)="L",2020,""))))))))))))))))))))))))))))))</f>
        <v>2021</v>
      </c>
      <c r="S133" s="875" t="s">
        <v>17633</v>
      </c>
      <c r="T133" s="875">
        <v>1530</v>
      </c>
      <c r="U133" s="878">
        <v>45703</v>
      </c>
      <c r="V133" s="878">
        <v>45731</v>
      </c>
      <c r="W133" s="879">
        <v>1300</v>
      </c>
      <c r="X133" s="880">
        <v>1850</v>
      </c>
    </row>
    <row r="134" spans="1:24" ht="26.25" customHeight="1">
      <c r="A134" s="1759"/>
      <c r="B134" s="1755"/>
      <c r="C134" s="320" t="s">
        <v>15239</v>
      </c>
      <c r="D134" s="1755"/>
      <c r="E134" s="1755"/>
      <c r="F134" s="1755"/>
      <c r="G134" s="1755"/>
      <c r="H134" s="1755"/>
      <c r="I134" s="1755" t="s">
        <v>3598</v>
      </c>
      <c r="J134" s="412" t="s">
        <v>17337</v>
      </c>
      <c r="K134" s="884" t="s">
        <v>211</v>
      </c>
      <c r="L134" s="425" t="s">
        <v>3603</v>
      </c>
      <c r="M134" s="2923"/>
      <c r="N134" s="73" t="s">
        <v>2432</v>
      </c>
      <c r="O134" s="882"/>
      <c r="P134" s="2209"/>
      <c r="Q134" s="882" t="s">
        <v>375</v>
      </c>
      <c r="R134" s="882">
        <f>IF(MID(RIGHT(S134,8),1,1)="M",2021,IF(MID(RIGHT(S134,8),1,1)="N",2022,IF(MID(RIGHT(S134,8),1,1)="P",2023,IF(MID(RIGHT(S134,8),1,1)="R",2024,IF(MID(RIGHT(S134,8),1,1)="S",1995,IF(MID(RIGHT(S134,8),1,1)="T",1996,IF(MID(RIGHT(S134,8),1,1)="V",1997,IF(MID(RIGHT(S134,8),1,1)="W",1998,IF(MID(RIGHT(S134,8),1,1)="X",1999,IF(MID(RIGHT(S134,8),1,1)="Y",2000,IF(MID(RIGHT(S134,8),1,1)="1",2001,IF(MID(RIGHT(S134,8),1,1)="2",2002,IF(MID(RIGHT(S134,8),1,1)="3",2003,IF(MID(RIGHT(S134,8),1,1)="4",2004,IF(MID(RIGHT(S134,8),1,1)="5",2005,IF(MID(RIGHT(S134,8),1,1)="6",2006,IF(MID(RIGHT(S134,8),1,1)="7",2007,IF(MID(RIGHT(S134,8),1,1)="8",2008,IF(MID(RIGHT(S134,8),1,1)="9",2009,IF(MID(RIGHT(S134,8),1,1)="A",2010,IF(MID(RIGHT(S134,8),1,1)="B",2011,IF(MID(RIGHT(S134,8),1,1)="C",2012,IF(MID(RIGHT(S134,8),1,1)="D",2013,IF(MID(RIGHT(S134,8),1,1)="E",2014,IF(MID(RIGHT(S134,8),1,1)="F",2015,IF(MID(RIGHT(S134,8),1,1)="G",2016,IF(MID(RIGHT(S134,8),1,1)="H",2017,IF(MID(RIGHT(S134,8),1,1)="J",2018,IF(MID(RIGHT(S134,8),1,1)="K",2019,IF(MID(RIGHT(S134,8),1,1)="L",2020,""))))))))))))))))))))))))))))))</f>
        <v>2021</v>
      </c>
      <c r="S134" s="882" t="s">
        <v>17634</v>
      </c>
      <c r="T134" s="882">
        <v>1530</v>
      </c>
      <c r="U134" s="891">
        <v>45705</v>
      </c>
      <c r="V134" s="2094">
        <v>45738</v>
      </c>
      <c r="W134" s="1762"/>
      <c r="X134" s="1763" t="s">
        <v>15091</v>
      </c>
    </row>
    <row r="135" spans="1:24" ht="26.25" customHeight="1">
      <c r="A135" s="881"/>
      <c r="B135" s="882"/>
      <c r="C135" s="882" t="s">
        <v>12775</v>
      </c>
      <c r="D135" s="882" t="s">
        <v>17334</v>
      </c>
      <c r="E135" s="882"/>
      <c r="F135" s="882"/>
      <c r="G135" s="882"/>
      <c r="H135" s="882"/>
      <c r="I135" s="882"/>
      <c r="J135" s="882"/>
      <c r="K135" s="889" t="s">
        <v>17552</v>
      </c>
      <c r="L135" s="882"/>
      <c r="M135" s="2923"/>
      <c r="N135" s="73" t="s">
        <v>4260</v>
      </c>
      <c r="O135" s="882"/>
      <c r="P135" s="882"/>
      <c r="Q135" s="882" t="s">
        <v>375</v>
      </c>
      <c r="R135" s="882">
        <f>IF(MID(RIGHT(S135,8),1,1)="M",2021,IF(MID(RIGHT(S135,8),1,1)="N",2022,IF(MID(RIGHT(S135,8),1,1)="P",2023,IF(MID(RIGHT(S135,8),1,1)="R",2024,IF(MID(RIGHT(S135,8),1,1)="S",1995,IF(MID(RIGHT(S135,8),1,1)="T",1996,IF(MID(RIGHT(S135,8),1,1)="V",1997,IF(MID(RIGHT(S135,8),1,1)="W",1998,IF(MID(RIGHT(S135,8),1,1)="X",1999,IF(MID(RIGHT(S135,8),1,1)="Y",2000,IF(MID(RIGHT(S135,8),1,1)="1",2001,IF(MID(RIGHT(S135,8),1,1)="2",2002,IF(MID(RIGHT(S135,8),1,1)="3",2003,IF(MID(RIGHT(S135,8),1,1)="4",2004,IF(MID(RIGHT(S135,8),1,1)="5",2005,IF(MID(RIGHT(S135,8),1,1)="6",2006,IF(MID(RIGHT(S135,8),1,1)="7",2007,IF(MID(RIGHT(S135,8),1,1)="8",2008,IF(MID(RIGHT(S135,8),1,1)="9",2009,IF(MID(RIGHT(S135,8),1,1)="A",2010,IF(MID(RIGHT(S135,8),1,1)="B",2011,IF(MID(RIGHT(S135,8),1,1)="C",2012,IF(MID(RIGHT(S135,8),1,1)="D",2013,IF(MID(RIGHT(S135,8),1,1)="E",2014,IF(MID(RIGHT(S135,8),1,1)="F",2015,IF(MID(RIGHT(S135,8),1,1)="G",2016,IF(MID(RIGHT(S135,8),1,1)="H",2017,IF(MID(RIGHT(S135,8),1,1)="J",2018,IF(MID(RIGHT(S135,8),1,1)="K",2019,IF(MID(RIGHT(S135,8),1,1)="L",2020,""))))))))))))))))))))))))))))))</f>
        <v>2021</v>
      </c>
      <c r="S135" s="882" t="s">
        <v>17635</v>
      </c>
      <c r="T135" s="882">
        <v>1530</v>
      </c>
      <c r="U135" s="885">
        <v>45706</v>
      </c>
      <c r="V135" s="885"/>
      <c r="W135" s="911"/>
      <c r="X135" s="888"/>
    </row>
    <row r="136" spans="1:24" ht="26.25" customHeight="1">
      <c r="A136" s="881"/>
      <c r="B136" s="882"/>
      <c r="C136" s="882" t="s">
        <v>12778</v>
      </c>
      <c r="D136" s="882" t="s">
        <v>191</v>
      </c>
      <c r="E136" s="882"/>
      <c r="F136" s="882"/>
      <c r="G136" s="882"/>
      <c r="H136" s="882"/>
      <c r="I136" s="882"/>
      <c r="J136" s="425" t="s">
        <v>16517</v>
      </c>
      <c r="K136" s="889" t="s">
        <v>2380</v>
      </c>
      <c r="L136" s="882"/>
      <c r="M136" s="2924"/>
      <c r="N136" s="73" t="s">
        <v>12674</v>
      </c>
      <c r="O136" s="882" t="s">
        <v>17610</v>
      </c>
      <c r="P136" s="882"/>
      <c r="Q136" s="882" t="s">
        <v>375</v>
      </c>
      <c r="R136" s="882">
        <f>IF(MID(RIGHT(S136,8),1,1)="M",2021,IF(MID(RIGHT(S136,8),1,1)="N",2022,IF(MID(RIGHT(S136,8),1,1)="P",2023,IF(MID(RIGHT(S136,8),1,1)="R",2024,IF(MID(RIGHT(S136,8),1,1)="S",1995,IF(MID(RIGHT(S136,8),1,1)="T",1996,IF(MID(RIGHT(S136,8),1,1)="V",1997,IF(MID(RIGHT(S136,8),1,1)="W",1998,IF(MID(RIGHT(S136,8),1,1)="X",1999,IF(MID(RIGHT(S136,8),1,1)="Y",2000,IF(MID(RIGHT(S136,8),1,1)="1",2001,IF(MID(RIGHT(S136,8),1,1)="2",2002,IF(MID(RIGHT(S136,8),1,1)="3",2003,IF(MID(RIGHT(S136,8),1,1)="4",2004,IF(MID(RIGHT(S136,8),1,1)="5",2005,IF(MID(RIGHT(S136,8),1,1)="6",2006,IF(MID(RIGHT(S136,8),1,1)="7",2007,IF(MID(RIGHT(S136,8),1,1)="8",2008,IF(MID(RIGHT(S136,8),1,1)="9",2009,IF(MID(RIGHT(S136,8),1,1)="A",2010,IF(MID(RIGHT(S136,8),1,1)="B",2011,IF(MID(RIGHT(S136,8),1,1)="C",2012,IF(MID(RIGHT(S136,8),1,1)="D",2013,IF(MID(RIGHT(S136,8),1,1)="E",2014,IF(MID(RIGHT(S136,8),1,1)="F",2015,IF(MID(RIGHT(S136,8),1,1)="G",2016,IF(MID(RIGHT(S136,8),1,1)="H",2017,IF(MID(RIGHT(S136,8),1,1)="J",2018,IF(MID(RIGHT(S136,8),1,1)="K",2019,IF(MID(RIGHT(S136,8),1,1)="L",2020,""))))))))))))))))))))))))))))))</f>
        <v>2021</v>
      </c>
      <c r="S136" s="882" t="s">
        <v>17636</v>
      </c>
      <c r="T136" s="882">
        <v>1530</v>
      </c>
      <c r="U136" s="885"/>
      <c r="V136" s="885"/>
      <c r="W136" s="911"/>
      <c r="X136" s="888" t="s">
        <v>16449</v>
      </c>
    </row>
    <row r="137" spans="1:24" ht="26.25" customHeight="1">
      <c r="A137" s="881"/>
      <c r="B137" s="882"/>
      <c r="C137" s="882" t="s">
        <v>13047</v>
      </c>
      <c r="D137" s="882" t="s">
        <v>191</v>
      </c>
      <c r="E137" s="882"/>
      <c r="F137" s="882"/>
      <c r="G137" s="882"/>
      <c r="H137" s="882"/>
      <c r="I137" s="882"/>
      <c r="J137" s="882" t="s">
        <v>17620</v>
      </c>
      <c r="K137" s="890"/>
      <c r="L137" s="882"/>
      <c r="M137" s="882"/>
      <c r="N137" s="882"/>
      <c r="O137" s="882"/>
      <c r="P137" s="882"/>
      <c r="Q137" s="882"/>
      <c r="R137" s="882"/>
      <c r="S137" s="883" t="s">
        <v>189</v>
      </c>
      <c r="T137" s="883">
        <v>3700</v>
      </c>
      <c r="U137" s="885"/>
      <c r="V137" s="891"/>
      <c r="W137" s="887"/>
      <c r="X137" s="888" t="s">
        <v>17662</v>
      </c>
    </row>
    <row r="138" spans="1:24" ht="26.25" customHeight="1">
      <c r="A138" s="881"/>
      <c r="B138" s="882"/>
      <c r="C138" s="882" t="s">
        <v>10098</v>
      </c>
      <c r="D138" s="882" t="s">
        <v>191</v>
      </c>
      <c r="E138" s="882"/>
      <c r="F138" s="882"/>
      <c r="G138" s="882"/>
      <c r="H138" s="882"/>
      <c r="I138" s="882"/>
      <c r="J138" s="882" t="s">
        <v>17638</v>
      </c>
      <c r="K138" s="890"/>
      <c r="L138" s="882"/>
      <c r="M138" s="2559" t="s">
        <v>8709</v>
      </c>
      <c r="N138" s="2560"/>
      <c r="O138" s="2560"/>
      <c r="P138" s="2561"/>
      <c r="Q138" s="882"/>
      <c r="R138" s="882"/>
      <c r="S138" s="883" t="s">
        <v>2472</v>
      </c>
      <c r="T138" s="883">
        <f>SUM(T133:T137)</f>
        <v>9820</v>
      </c>
      <c r="U138" s="891"/>
      <c r="V138" s="891"/>
      <c r="W138" s="887"/>
      <c r="X138" s="888" t="s">
        <v>16967</v>
      </c>
    </row>
    <row r="139" spans="1:24" ht="26.25" customHeight="1" thickBot="1">
      <c r="A139" s="892"/>
      <c r="B139" s="893"/>
      <c r="C139" s="893" t="s">
        <v>10099</v>
      </c>
      <c r="D139" s="893" t="s">
        <v>4036</v>
      </c>
      <c r="E139" s="893"/>
      <c r="F139" s="893"/>
      <c r="G139" s="893"/>
      <c r="H139" s="893"/>
      <c r="I139" s="893"/>
      <c r="J139" s="893" t="s">
        <v>17664</v>
      </c>
      <c r="K139" s="611" t="s">
        <v>17338</v>
      </c>
      <c r="L139" s="893"/>
      <c r="M139" s="893"/>
      <c r="N139" s="894"/>
      <c r="O139" s="894"/>
      <c r="P139" s="895"/>
      <c r="Q139" s="893"/>
      <c r="R139" s="893"/>
      <c r="S139" s="896"/>
      <c r="T139" s="896"/>
      <c r="U139" s="897"/>
      <c r="V139" s="898"/>
      <c r="W139" s="899"/>
      <c r="X139" s="900"/>
    </row>
    <row r="141" spans="1:24" ht="26.25" customHeight="1" thickBot="1"/>
    <row r="142" spans="1:24" ht="26.25" customHeight="1">
      <c r="A142" s="1904" t="s">
        <v>188</v>
      </c>
      <c r="B142" s="1905" t="s">
        <v>10047</v>
      </c>
      <c r="C142" s="1905" t="s">
        <v>825</v>
      </c>
      <c r="D142" s="1905" t="s">
        <v>190</v>
      </c>
      <c r="E142" s="1905" t="s">
        <v>17637</v>
      </c>
      <c r="F142" s="1905" t="s">
        <v>17637</v>
      </c>
      <c r="G142" s="1905" t="s">
        <v>191</v>
      </c>
      <c r="H142" s="1905" t="s">
        <v>17637</v>
      </c>
      <c r="I142" s="1905" t="s">
        <v>10531</v>
      </c>
      <c r="J142" s="1906" t="s">
        <v>17336</v>
      </c>
      <c r="K142" s="1907" t="s">
        <v>1348</v>
      </c>
      <c r="L142" s="1909" t="s">
        <v>17663</v>
      </c>
      <c r="M142" s="3084" t="s">
        <v>17660</v>
      </c>
      <c r="N142" s="1905" t="s">
        <v>17880</v>
      </c>
      <c r="O142" s="1909" t="s">
        <v>17881</v>
      </c>
      <c r="P142" s="2088" t="s">
        <v>18434</v>
      </c>
      <c r="Q142" s="1905" t="s">
        <v>378</v>
      </c>
      <c r="R142" s="1905">
        <f>IF(MID(RIGHT(S142,8),1,1)="M",2021,IF(MID(RIGHT(S142,8),1,1)="N",2022,IF(MID(RIGHT(S142,8),1,1)="P",2023,IF(MID(RIGHT(S142,8),1,1)="R",2024,IF(MID(RIGHT(S142,8),1,1)="S",1995,IF(MID(RIGHT(S142,8),1,1)="T",1996,IF(MID(RIGHT(S142,8),1,1)="V",1997,IF(MID(RIGHT(S142,8),1,1)="W",1998,IF(MID(RIGHT(S142,8),1,1)="X",1999,IF(MID(RIGHT(S142,8),1,1)="Y",2000,IF(MID(RIGHT(S142,8),1,1)="1",2001,IF(MID(RIGHT(S142,8),1,1)="2",2002,IF(MID(RIGHT(S142,8),1,1)="3",2003,IF(MID(RIGHT(S142,8),1,1)="4",2004,IF(MID(RIGHT(S142,8),1,1)="5",2005,IF(MID(RIGHT(S142,8),1,1)="6",2006,IF(MID(RIGHT(S142,8),1,1)="7",2007,IF(MID(RIGHT(S142,8),1,1)="8",2008,IF(MID(RIGHT(S142,8),1,1)="9",2009,IF(MID(RIGHT(S142,8),1,1)="A",2010,IF(MID(RIGHT(S142,8),1,1)="B",2011,IF(MID(RIGHT(S142,8),1,1)="C",2012,IF(MID(RIGHT(S142,8),1,1)="D",2013,IF(MID(RIGHT(S142,8),1,1)="E",2014,IF(MID(RIGHT(S142,8),1,1)="F",2015,IF(MID(RIGHT(S142,8),1,1)="G",2016,IF(MID(RIGHT(S142,8),1,1)="H",2017,IF(MID(RIGHT(S142,8),1,1)="J",2018,IF(MID(RIGHT(S142,8),1,1)="K",2019,IF(MID(RIGHT(S142,8),1,1)="L",2020,""))))))))))))))))))))))))))))))</f>
        <v>2017</v>
      </c>
      <c r="S142" s="1905" t="s">
        <v>17656</v>
      </c>
      <c r="T142" s="1905">
        <v>1900</v>
      </c>
      <c r="U142" s="2091">
        <v>45703</v>
      </c>
      <c r="V142" s="2091">
        <v>45731</v>
      </c>
      <c r="W142" s="2083">
        <v>1300</v>
      </c>
      <c r="X142" s="2142">
        <v>2000</v>
      </c>
    </row>
    <row r="143" spans="1:24" ht="26.25" customHeight="1">
      <c r="A143" s="1913"/>
      <c r="B143" s="1914"/>
      <c r="C143" s="320" t="s">
        <v>3681</v>
      </c>
      <c r="D143" s="1914"/>
      <c r="E143" s="1916"/>
      <c r="F143" s="1914"/>
      <c r="G143" s="1914"/>
      <c r="H143" s="1914"/>
      <c r="I143" s="1914" t="s">
        <v>2578</v>
      </c>
      <c r="J143" s="412" t="s">
        <v>17392</v>
      </c>
      <c r="K143" s="1917" t="s">
        <v>16015</v>
      </c>
      <c r="L143" s="425" t="s">
        <v>3603</v>
      </c>
      <c r="M143" s="3085"/>
      <c r="N143" s="73" t="s">
        <v>16628</v>
      </c>
      <c r="O143" s="1918"/>
      <c r="P143" s="1918"/>
      <c r="Q143" s="1914" t="s">
        <v>378</v>
      </c>
      <c r="R143" s="1914">
        <f>IF(MID(RIGHT(S143,8),1,1)="M",2021,IF(MID(RIGHT(S143,8),1,1)="N",2022,IF(MID(RIGHT(S143,8),1,1)="P",2023,IF(MID(RIGHT(S143,8),1,1)="R",2024,IF(MID(RIGHT(S143,8),1,1)="S",1995,IF(MID(RIGHT(S143,8),1,1)="T",1996,IF(MID(RIGHT(S143,8),1,1)="V",1997,IF(MID(RIGHT(S143,8),1,1)="W",1998,IF(MID(RIGHT(S143,8),1,1)="X",1999,IF(MID(RIGHT(S143,8),1,1)="Y",2000,IF(MID(RIGHT(S143,8),1,1)="1",2001,IF(MID(RIGHT(S143,8),1,1)="2",2002,IF(MID(RIGHT(S143,8),1,1)="3",2003,IF(MID(RIGHT(S143,8),1,1)="4",2004,IF(MID(RIGHT(S143,8),1,1)="5",2005,IF(MID(RIGHT(S143,8),1,1)="6",2006,IF(MID(RIGHT(S143,8),1,1)="7",2007,IF(MID(RIGHT(S143,8),1,1)="8",2008,IF(MID(RIGHT(S143,8),1,1)="9",2009,IF(MID(RIGHT(S143,8),1,1)="A",2010,IF(MID(RIGHT(S143,8),1,1)="B",2011,IF(MID(RIGHT(S143,8),1,1)="C",2012,IF(MID(RIGHT(S143,8),1,1)="D",2013,IF(MID(RIGHT(S143,8),1,1)="E",2014,IF(MID(RIGHT(S143,8),1,1)="F",2015,IF(MID(RIGHT(S143,8),1,1)="G",2016,IF(MID(RIGHT(S143,8),1,1)="H",2017,IF(MID(RIGHT(S143,8),1,1)="J",2018,IF(MID(RIGHT(S143,8),1,1)="K",2019,IF(MID(RIGHT(S143,8),1,1)="L",2020,""))))))))))))))))))))))))))))))</f>
        <v>2013</v>
      </c>
      <c r="S143" s="1919" t="s">
        <v>17657</v>
      </c>
      <c r="T143" s="1914">
        <v>1850</v>
      </c>
      <c r="U143" s="2092">
        <v>45705</v>
      </c>
      <c r="V143" s="2093">
        <v>45738</v>
      </c>
      <c r="W143" s="1922"/>
      <c r="X143" s="1923"/>
    </row>
    <row r="144" spans="1:24" ht="26.25" customHeight="1">
      <c r="A144" s="1913"/>
      <c r="B144" s="1914"/>
      <c r="C144" s="1914" t="s">
        <v>12776</v>
      </c>
      <c r="D144" s="1914" t="s">
        <v>17435</v>
      </c>
      <c r="E144" s="1914"/>
      <c r="F144" s="1914"/>
      <c r="G144" s="1914"/>
      <c r="H144" s="1914"/>
      <c r="I144" s="1914"/>
      <c r="J144" s="1941"/>
      <c r="K144" s="2211" t="s">
        <v>17486</v>
      </c>
      <c r="L144" s="1918" t="s">
        <v>17450</v>
      </c>
      <c r="M144" s="3085"/>
      <c r="N144" s="73" t="s">
        <v>3907</v>
      </c>
      <c r="O144" s="1918"/>
      <c r="P144" s="1918"/>
      <c r="Q144" s="1914" t="s">
        <v>378</v>
      </c>
      <c r="R144" s="1914">
        <f>IF(MID(RIGHT(S144,8),1,1)="M",2021,IF(MID(RIGHT(S144,8),1,1)="N",2022,IF(MID(RIGHT(S144,8),1,1)="P",2023,IF(MID(RIGHT(S144,8),1,1)="R",2024,IF(MID(RIGHT(S144,8),1,1)="S",1995,IF(MID(RIGHT(S144,8),1,1)="T",1996,IF(MID(RIGHT(S144,8),1,1)="V",1997,IF(MID(RIGHT(S144,8),1,1)="W",1998,IF(MID(RIGHT(S144,8),1,1)="X",1999,IF(MID(RIGHT(S144,8),1,1)="Y",2000,IF(MID(RIGHT(S144,8),1,1)="1",2001,IF(MID(RIGHT(S144,8),1,1)="2",2002,IF(MID(RIGHT(S144,8),1,1)="3",2003,IF(MID(RIGHT(S144,8),1,1)="4",2004,IF(MID(RIGHT(S144,8),1,1)="5",2005,IF(MID(RIGHT(S144,8),1,1)="6",2006,IF(MID(RIGHT(S144,8),1,1)="7",2007,IF(MID(RIGHT(S144,8),1,1)="8",2008,IF(MID(RIGHT(S144,8),1,1)="9",2009,IF(MID(RIGHT(S144,8),1,1)="A",2010,IF(MID(RIGHT(S144,8),1,1)="B",2011,IF(MID(RIGHT(S144,8),1,1)="C",2012,IF(MID(RIGHT(S144,8),1,1)="D",2013,IF(MID(RIGHT(S144,8),1,1)="E",2014,IF(MID(RIGHT(S144,8),1,1)="F",2015,IF(MID(RIGHT(S144,8),1,1)="G",2016,IF(MID(RIGHT(S144,8),1,1)="H",2017,IF(MID(RIGHT(S144,8),1,1)="J",2018,IF(MID(RIGHT(S144,8),1,1)="K",2019,IF(MID(RIGHT(S144,8),1,1)="L",2020,""))))))))))))))))))))))))))))))</f>
        <v>2012</v>
      </c>
      <c r="S144" s="1919" t="s">
        <v>17658</v>
      </c>
      <c r="T144" s="1914">
        <v>1850</v>
      </c>
      <c r="U144" s="2093">
        <v>45706</v>
      </c>
      <c r="V144" s="2092"/>
      <c r="W144" s="1922"/>
      <c r="X144" s="1926"/>
    </row>
    <row r="145" spans="1:24" ht="26.25" customHeight="1">
      <c r="A145" s="1913"/>
      <c r="B145" s="1914"/>
      <c r="C145" s="1914" t="s">
        <v>12777</v>
      </c>
      <c r="D145" s="1914" t="s">
        <v>191</v>
      </c>
      <c r="E145" s="1914"/>
      <c r="F145" s="1914"/>
      <c r="G145" s="1914"/>
      <c r="H145" s="1914"/>
      <c r="I145" s="1914"/>
      <c r="J145" s="1941"/>
      <c r="K145" s="1925" t="s">
        <v>17552</v>
      </c>
      <c r="L145" s="1918" t="s">
        <v>17618</v>
      </c>
      <c r="M145" s="3086"/>
      <c r="N145" s="73" t="s">
        <v>12674</v>
      </c>
      <c r="O145" s="1918"/>
      <c r="P145" s="1918"/>
      <c r="Q145" s="1914" t="s">
        <v>4027</v>
      </c>
      <c r="R145" s="1914">
        <f>IF(MID(RIGHT(S145,8),1,1)="M",2021,IF(MID(RIGHT(S145,8),1,1)="N",2022,IF(MID(RIGHT(S145,8),1,1)="P",2023,IF(MID(RIGHT(S145,8),1,1)="R",2024,IF(MID(RIGHT(S145,8),1,1)="S",1995,IF(MID(RIGHT(S145,8),1,1)="T",1996,IF(MID(RIGHT(S145,8),1,1)="V",1997,IF(MID(RIGHT(S145,8),1,1)="W",1998,IF(MID(RIGHT(S145,8),1,1)="X",1999,IF(MID(RIGHT(S145,8),1,1)="Y",2000,IF(MID(RIGHT(S145,8),1,1)="1",2001,IF(MID(RIGHT(S145,8),1,1)="2",2002,IF(MID(RIGHT(S145,8),1,1)="3",2003,IF(MID(RIGHT(S145,8),1,1)="4",2004,IF(MID(RIGHT(S145,8),1,1)="5",2005,IF(MID(RIGHT(S145,8),1,1)="6",2006,IF(MID(RIGHT(S145,8),1,1)="7",2007,IF(MID(RIGHT(S145,8),1,1)="8",2008,IF(MID(RIGHT(S145,8),1,1)="9",2009,IF(MID(RIGHT(S145,8),1,1)="A",2010,IF(MID(RIGHT(S145,8),1,1)="B",2011,IF(MID(RIGHT(S145,8),1,1)="C",2012,IF(MID(RIGHT(S145,8),1,1)="D",2013,IF(MID(RIGHT(S145,8),1,1)="E",2014,IF(MID(RIGHT(S145,8),1,1)="F",2015,IF(MID(RIGHT(S145,8),1,1)="G",2016,IF(MID(RIGHT(S145,8),1,1)="H",2017,IF(MID(RIGHT(S145,8),1,1)="J",2018,IF(MID(RIGHT(S145,8),1,1)="K",2019,IF(MID(RIGHT(S145,8),1,1)="L",2020,""))))))))))))))))))))))))))))))</f>
        <v>2017</v>
      </c>
      <c r="S145" s="1919" t="s">
        <v>17659</v>
      </c>
      <c r="T145" s="1914">
        <v>1780</v>
      </c>
      <c r="U145" s="2092"/>
      <c r="V145" s="2092"/>
      <c r="W145" s="1922"/>
      <c r="X145" s="1926"/>
    </row>
    <row r="146" spans="1:24" ht="26.25" customHeight="1">
      <c r="A146" s="1913"/>
      <c r="B146" s="1914"/>
      <c r="C146" s="1941" t="s">
        <v>14286</v>
      </c>
      <c r="D146" s="1914" t="s">
        <v>191</v>
      </c>
      <c r="E146" s="1914"/>
      <c r="F146" s="1914"/>
      <c r="G146" s="1914"/>
      <c r="H146" s="1914"/>
      <c r="I146" s="1914"/>
      <c r="J146" s="1941" t="s">
        <v>16240</v>
      </c>
      <c r="K146" s="1925" t="s">
        <v>2380</v>
      </c>
      <c r="L146" s="1918"/>
      <c r="M146" s="1918"/>
      <c r="N146" s="1918"/>
      <c r="O146" s="1918"/>
      <c r="P146" s="1918"/>
      <c r="Q146" s="1914"/>
      <c r="R146" s="1914"/>
      <c r="S146" s="1919"/>
      <c r="T146" s="1914"/>
      <c r="U146" s="2092"/>
      <c r="V146" s="2092"/>
      <c r="W146" s="1922"/>
      <c r="X146" s="1926"/>
    </row>
    <row r="147" spans="1:24" ht="26.25" customHeight="1">
      <c r="A147" s="1913"/>
      <c r="B147" s="1914"/>
      <c r="C147" s="1914" t="s">
        <v>10098</v>
      </c>
      <c r="D147" s="1914" t="s">
        <v>191</v>
      </c>
      <c r="E147" s="1914"/>
      <c r="F147" s="1914"/>
      <c r="G147" s="1914"/>
      <c r="H147" s="1914"/>
      <c r="I147" s="1914"/>
      <c r="J147" s="1914"/>
      <c r="K147" s="1925"/>
      <c r="L147" s="1918"/>
      <c r="M147" s="1918"/>
      <c r="N147" s="1918"/>
      <c r="O147" s="1918"/>
      <c r="P147" s="1918"/>
      <c r="Q147" s="1914"/>
      <c r="R147" s="1914"/>
      <c r="S147" s="2022" t="s">
        <v>189</v>
      </c>
      <c r="T147" s="1916">
        <v>3700</v>
      </c>
      <c r="U147" s="2092"/>
      <c r="V147" s="2092"/>
      <c r="W147" s="1928"/>
      <c r="X147" s="1926"/>
    </row>
    <row r="148" spans="1:24" ht="26.25" customHeight="1">
      <c r="A148" s="1913"/>
      <c r="B148" s="1914"/>
      <c r="C148" s="1914" t="s">
        <v>10099</v>
      </c>
      <c r="D148" s="1914" t="s">
        <v>191</v>
      </c>
      <c r="E148" s="1914"/>
      <c r="F148" s="1914"/>
      <c r="G148" s="1914"/>
      <c r="H148" s="1914"/>
      <c r="I148" s="1914"/>
      <c r="J148" s="1914" t="s">
        <v>17648</v>
      </c>
      <c r="K148" s="1925"/>
      <c r="L148" s="1918"/>
      <c r="M148" s="2559" t="s">
        <v>8709</v>
      </c>
      <c r="N148" s="2560"/>
      <c r="O148" s="2560"/>
      <c r="P148" s="2561"/>
      <c r="Q148" s="1914"/>
      <c r="R148" s="1914"/>
      <c r="S148" s="1916" t="s">
        <v>2472</v>
      </c>
      <c r="T148" s="1916">
        <f>SUM(T142:T147)</f>
        <v>11080</v>
      </c>
      <c r="U148" s="2092"/>
      <c r="V148" s="2092"/>
      <c r="W148" s="1928"/>
      <c r="X148" s="1926"/>
    </row>
    <row r="149" spans="1:24" ht="26.25" customHeight="1" thickBot="1">
      <c r="A149" s="1930"/>
      <c r="B149" s="1931"/>
      <c r="C149" s="1931"/>
      <c r="D149" s="1931"/>
      <c r="E149" s="1931"/>
      <c r="F149" s="1931"/>
      <c r="G149" s="1931"/>
      <c r="H149" s="1931"/>
      <c r="I149" s="1931"/>
      <c r="J149" s="1931" t="s">
        <v>17665</v>
      </c>
      <c r="K149" s="611" t="s">
        <v>17338</v>
      </c>
      <c r="L149" s="1933"/>
      <c r="M149" s="1933"/>
      <c r="N149" s="1931"/>
      <c r="O149" s="1933"/>
      <c r="P149" s="1933"/>
      <c r="Q149" s="1931"/>
      <c r="R149" s="1934"/>
      <c r="S149" s="1934"/>
      <c r="T149" s="1934"/>
      <c r="U149" s="1935"/>
      <c r="V149" s="1936"/>
      <c r="W149" s="1937"/>
      <c r="X149" s="1938"/>
    </row>
    <row r="150" spans="1:24" ht="26.25" customHeight="1">
      <c r="A150" s="1904" t="s">
        <v>188</v>
      </c>
      <c r="B150" s="1905" t="s">
        <v>10047</v>
      </c>
      <c r="C150" s="1905" t="s">
        <v>825</v>
      </c>
      <c r="D150" s="1905" t="s">
        <v>190</v>
      </c>
      <c r="E150" s="1905" t="s">
        <v>17637</v>
      </c>
      <c r="F150" s="1905" t="s">
        <v>17637</v>
      </c>
      <c r="G150" s="1905" t="s">
        <v>191</v>
      </c>
      <c r="H150" s="1905" t="s">
        <v>17637</v>
      </c>
      <c r="I150" s="1905" t="s">
        <v>10531</v>
      </c>
      <c r="J150" s="1906" t="s">
        <v>17391</v>
      </c>
      <c r="K150" s="1907" t="s">
        <v>1348</v>
      </c>
      <c r="L150" s="1909" t="s">
        <v>17729</v>
      </c>
      <c r="M150" s="3084" t="s">
        <v>17647</v>
      </c>
      <c r="N150" s="1905" t="s">
        <v>17882</v>
      </c>
      <c r="O150" s="1909" t="s">
        <v>17883</v>
      </c>
      <c r="P150" s="2088" t="s">
        <v>18434</v>
      </c>
      <c r="Q150" s="1905" t="s">
        <v>378</v>
      </c>
      <c r="R150" s="1905">
        <f>IF(MID(RIGHT(S150,8),1,1)="M",2021,IF(MID(RIGHT(S150,8),1,1)="N",2022,IF(MID(RIGHT(S150,8),1,1)="P",2023,IF(MID(RIGHT(S150,8),1,1)="R",2024,IF(MID(RIGHT(S150,8),1,1)="S",1995,IF(MID(RIGHT(S150,8),1,1)="T",1996,IF(MID(RIGHT(S150,8),1,1)="V",1997,IF(MID(RIGHT(S150,8),1,1)="W",1998,IF(MID(RIGHT(S150,8),1,1)="X",1999,IF(MID(RIGHT(S150,8),1,1)="Y",2000,IF(MID(RIGHT(S150,8),1,1)="1",2001,IF(MID(RIGHT(S150,8),1,1)="2",2002,IF(MID(RIGHT(S150,8),1,1)="3",2003,IF(MID(RIGHT(S150,8),1,1)="4",2004,IF(MID(RIGHT(S150,8),1,1)="5",2005,IF(MID(RIGHT(S150,8),1,1)="6",2006,IF(MID(RIGHT(S150,8),1,1)="7",2007,IF(MID(RIGHT(S150,8),1,1)="8",2008,IF(MID(RIGHT(S150,8),1,1)="9",2009,IF(MID(RIGHT(S150,8),1,1)="A",2010,IF(MID(RIGHT(S150,8),1,1)="B",2011,IF(MID(RIGHT(S150,8),1,1)="C",2012,IF(MID(RIGHT(S150,8),1,1)="D",2013,IF(MID(RIGHT(S150,8),1,1)="E",2014,IF(MID(RIGHT(S150,8),1,1)="F",2015,IF(MID(RIGHT(S150,8),1,1)="G",2016,IF(MID(RIGHT(S150,8),1,1)="H",2017,IF(MID(RIGHT(S150,8),1,1)="J",2018,IF(MID(RIGHT(S150,8),1,1)="K",2019,IF(MID(RIGHT(S150,8),1,1)="L",2020,""))))))))))))))))))))))))))))))</f>
        <v>2011</v>
      </c>
      <c r="S150" s="1905" t="s">
        <v>17642</v>
      </c>
      <c r="T150" s="1905">
        <v>1900</v>
      </c>
      <c r="U150" s="2091">
        <v>45703</v>
      </c>
      <c r="V150" s="2091">
        <v>45731</v>
      </c>
      <c r="W150" s="2083">
        <v>1300</v>
      </c>
      <c r="X150" s="2142">
        <v>2000</v>
      </c>
    </row>
    <row r="151" spans="1:24" ht="26.25" customHeight="1">
      <c r="A151" s="1913"/>
      <c r="B151" s="1914"/>
      <c r="C151" s="320" t="s">
        <v>3681</v>
      </c>
      <c r="D151" s="1914"/>
      <c r="E151" s="1916"/>
      <c r="F151" s="1914"/>
      <c r="G151" s="1914"/>
      <c r="H151" s="1914"/>
      <c r="I151" s="1914" t="s">
        <v>2578</v>
      </c>
      <c r="J151" s="412" t="s">
        <v>17393</v>
      </c>
      <c r="K151" s="1917" t="s">
        <v>16015</v>
      </c>
      <c r="L151" s="425" t="s">
        <v>3603</v>
      </c>
      <c r="M151" s="3085"/>
      <c r="N151" s="73" t="s">
        <v>16628</v>
      </c>
      <c r="O151" s="1918"/>
      <c r="P151" s="1918"/>
      <c r="Q151" s="1914" t="s">
        <v>375</v>
      </c>
      <c r="R151" s="1914">
        <f>IF(MID(RIGHT(S151,8),1,1)="M",2021,IF(MID(RIGHT(S151,8),1,1)="N",2022,IF(MID(RIGHT(S151,8),1,1)="P",2023,IF(MID(RIGHT(S151,8),1,1)="R",2024,IF(MID(RIGHT(S151,8),1,1)="S",1995,IF(MID(RIGHT(S151,8),1,1)="T",1996,IF(MID(RIGHT(S151,8),1,1)="V",1997,IF(MID(RIGHT(S151,8),1,1)="W",1998,IF(MID(RIGHT(S151,8),1,1)="X",1999,IF(MID(RIGHT(S151,8),1,1)="Y",2000,IF(MID(RIGHT(S151,8),1,1)="1",2001,IF(MID(RIGHT(S151,8),1,1)="2",2002,IF(MID(RIGHT(S151,8),1,1)="3",2003,IF(MID(RIGHT(S151,8),1,1)="4",2004,IF(MID(RIGHT(S151,8),1,1)="5",2005,IF(MID(RIGHT(S151,8),1,1)="6",2006,IF(MID(RIGHT(S151,8),1,1)="7",2007,IF(MID(RIGHT(S151,8),1,1)="8",2008,IF(MID(RIGHT(S151,8),1,1)="9",2009,IF(MID(RIGHT(S151,8),1,1)="A",2010,IF(MID(RIGHT(S151,8),1,1)="B",2011,IF(MID(RIGHT(S151,8),1,1)="C",2012,IF(MID(RIGHT(S151,8),1,1)="D",2013,IF(MID(RIGHT(S151,8),1,1)="E",2014,IF(MID(RIGHT(S151,8),1,1)="F",2015,IF(MID(RIGHT(S151,8),1,1)="G",2016,IF(MID(RIGHT(S151,8),1,1)="H",2017,IF(MID(RIGHT(S151,8),1,1)="J",2018,IF(MID(RIGHT(S151,8),1,1)="K",2019,IF(MID(RIGHT(S151,8),1,1)="L",2020,""))))))))))))))))))))))))))))))</f>
        <v>2011</v>
      </c>
      <c r="S151" s="1919" t="s">
        <v>17643</v>
      </c>
      <c r="T151" s="1914">
        <v>1530</v>
      </c>
      <c r="U151" s="2092">
        <v>45705</v>
      </c>
      <c r="V151" s="2093">
        <v>45738</v>
      </c>
      <c r="W151" s="1922"/>
      <c r="X151" s="1923"/>
    </row>
    <row r="152" spans="1:24" ht="26.25" customHeight="1">
      <c r="A152" s="1913"/>
      <c r="B152" s="1914"/>
      <c r="C152" s="1914" t="s">
        <v>12776</v>
      </c>
      <c r="D152" s="1914" t="s">
        <v>17435</v>
      </c>
      <c r="E152" s="1914"/>
      <c r="F152" s="1914"/>
      <c r="G152" s="1914"/>
      <c r="H152" s="1914"/>
      <c r="I152" s="1914"/>
      <c r="J152" s="1941"/>
      <c r="K152" s="2211" t="s">
        <v>17486</v>
      </c>
      <c r="L152" s="1918" t="s">
        <v>17450</v>
      </c>
      <c r="M152" s="3085"/>
      <c r="N152" s="73" t="s">
        <v>3907</v>
      </c>
      <c r="O152" s="1918"/>
      <c r="P152" s="1918"/>
      <c r="Q152" s="1914" t="s">
        <v>375</v>
      </c>
      <c r="R152" s="1914">
        <f>IF(MID(RIGHT(S152,8),1,1)="M",2021,IF(MID(RIGHT(S152,8),1,1)="N",2022,IF(MID(RIGHT(S152,8),1,1)="P",2023,IF(MID(RIGHT(S152,8),1,1)="R",2024,IF(MID(RIGHT(S152,8),1,1)="S",1995,IF(MID(RIGHT(S152,8),1,1)="T",1996,IF(MID(RIGHT(S152,8),1,1)="V",1997,IF(MID(RIGHT(S152,8),1,1)="W",1998,IF(MID(RIGHT(S152,8),1,1)="X",1999,IF(MID(RIGHT(S152,8),1,1)="Y",2000,IF(MID(RIGHT(S152,8),1,1)="1",2001,IF(MID(RIGHT(S152,8),1,1)="2",2002,IF(MID(RIGHT(S152,8),1,1)="3",2003,IF(MID(RIGHT(S152,8),1,1)="4",2004,IF(MID(RIGHT(S152,8),1,1)="5",2005,IF(MID(RIGHT(S152,8),1,1)="6",2006,IF(MID(RIGHT(S152,8),1,1)="7",2007,IF(MID(RIGHT(S152,8),1,1)="8",2008,IF(MID(RIGHT(S152,8),1,1)="9",2009,IF(MID(RIGHT(S152,8),1,1)="A",2010,IF(MID(RIGHT(S152,8),1,1)="B",2011,IF(MID(RIGHT(S152,8),1,1)="C",2012,IF(MID(RIGHT(S152,8),1,1)="D",2013,IF(MID(RIGHT(S152,8),1,1)="E",2014,IF(MID(RIGHT(S152,8),1,1)="F",2015,IF(MID(RIGHT(S152,8),1,1)="G",2016,IF(MID(RIGHT(S152,8),1,1)="H",2017,IF(MID(RIGHT(S152,8),1,1)="J",2018,IF(MID(RIGHT(S152,8),1,1)="K",2019,IF(MID(RIGHT(S152,8),1,1)="L",2020,""))))))))))))))))))))))))))))))</f>
        <v>2011</v>
      </c>
      <c r="S152" s="1919" t="s">
        <v>17644</v>
      </c>
      <c r="T152" s="1914">
        <v>1530</v>
      </c>
      <c r="U152" s="2093">
        <v>45706</v>
      </c>
      <c r="V152" s="2092"/>
      <c r="W152" s="1922"/>
      <c r="X152" s="1926"/>
    </row>
    <row r="153" spans="1:24" ht="26.25" customHeight="1">
      <c r="A153" s="1913"/>
      <c r="B153" s="1914"/>
      <c r="C153" s="1914" t="s">
        <v>12777</v>
      </c>
      <c r="D153" s="1914" t="s">
        <v>191</v>
      </c>
      <c r="E153" s="1914"/>
      <c r="F153" s="1914"/>
      <c r="G153" s="1914"/>
      <c r="H153" s="1914"/>
      <c r="I153" s="1914"/>
      <c r="J153" s="1941"/>
      <c r="K153" s="1925" t="s">
        <v>17552</v>
      </c>
      <c r="L153" s="1918"/>
      <c r="M153" s="3085"/>
      <c r="N153" s="73" t="s">
        <v>12674</v>
      </c>
      <c r="O153" s="1918"/>
      <c r="P153" s="1918"/>
      <c r="Q153" s="1914" t="s">
        <v>375</v>
      </c>
      <c r="R153" s="1914">
        <f>IF(MID(RIGHT(S153,8),1,1)="M",2021,IF(MID(RIGHT(S153,8),1,1)="N",2022,IF(MID(RIGHT(S153,8),1,1)="P",2023,IF(MID(RIGHT(S153,8),1,1)="R",2024,IF(MID(RIGHT(S153,8),1,1)="S",1995,IF(MID(RIGHT(S153,8),1,1)="T",1996,IF(MID(RIGHT(S153,8),1,1)="V",1997,IF(MID(RIGHT(S153,8),1,1)="W",1998,IF(MID(RIGHT(S153,8),1,1)="X",1999,IF(MID(RIGHT(S153,8),1,1)="Y",2000,IF(MID(RIGHT(S153,8),1,1)="1",2001,IF(MID(RIGHT(S153,8),1,1)="2",2002,IF(MID(RIGHT(S153,8),1,1)="3",2003,IF(MID(RIGHT(S153,8),1,1)="4",2004,IF(MID(RIGHT(S153,8),1,1)="5",2005,IF(MID(RIGHT(S153,8),1,1)="6",2006,IF(MID(RIGHT(S153,8),1,1)="7",2007,IF(MID(RIGHT(S153,8),1,1)="8",2008,IF(MID(RIGHT(S153,8),1,1)="9",2009,IF(MID(RIGHT(S153,8),1,1)="A",2010,IF(MID(RIGHT(S153,8),1,1)="B",2011,IF(MID(RIGHT(S153,8),1,1)="C",2012,IF(MID(RIGHT(S153,8),1,1)="D",2013,IF(MID(RIGHT(S153,8),1,1)="E",2014,IF(MID(RIGHT(S153,8),1,1)="F",2015,IF(MID(RIGHT(S153,8),1,1)="G",2016,IF(MID(RIGHT(S153,8),1,1)="H",2017,IF(MID(RIGHT(S153,8),1,1)="J",2018,IF(MID(RIGHT(S153,8),1,1)="K",2019,IF(MID(RIGHT(S153,8),1,1)="L",2020,""))))))))))))))))))))))))))))))</f>
        <v>2011</v>
      </c>
      <c r="S153" s="1919" t="s">
        <v>17645</v>
      </c>
      <c r="T153" s="1914">
        <v>1530</v>
      </c>
      <c r="U153" s="2092"/>
      <c r="V153" s="2092"/>
      <c r="W153" s="1922"/>
      <c r="X153" s="1926"/>
    </row>
    <row r="154" spans="1:24" ht="26.25" customHeight="1">
      <c r="A154" s="1913"/>
      <c r="B154" s="1914"/>
      <c r="C154" s="1941" t="s">
        <v>14286</v>
      </c>
      <c r="D154" s="1914" t="s">
        <v>191</v>
      </c>
      <c r="E154" s="1914"/>
      <c r="F154" s="1914"/>
      <c r="G154" s="1914"/>
      <c r="H154" s="1914"/>
      <c r="I154" s="1914"/>
      <c r="J154" s="1941" t="s">
        <v>16240</v>
      </c>
      <c r="K154" s="1925" t="s">
        <v>2380</v>
      </c>
      <c r="L154" s="1918"/>
      <c r="M154" s="3086"/>
      <c r="N154" s="1918"/>
      <c r="O154" s="1918"/>
      <c r="P154" s="1918"/>
      <c r="Q154" s="1914" t="s">
        <v>11179</v>
      </c>
      <c r="R154" s="1914">
        <f>IF(MID(RIGHT(S154,8),1,1)="M",2021,IF(MID(RIGHT(S154,8),1,1)="N",2022,IF(MID(RIGHT(S154,8),1,1)="P",2023,IF(MID(RIGHT(S154,8),1,1)="R",2024,IF(MID(RIGHT(S154,8),1,1)="S",1995,IF(MID(RIGHT(S154,8),1,1)="T",1996,IF(MID(RIGHT(S154,8),1,1)="V",1997,IF(MID(RIGHT(S154,8),1,1)="W",1998,IF(MID(RIGHT(S154,8),1,1)="X",1999,IF(MID(RIGHT(S154,8),1,1)="Y",2000,IF(MID(RIGHT(S154,8),1,1)="1",2001,IF(MID(RIGHT(S154,8),1,1)="2",2002,IF(MID(RIGHT(S154,8),1,1)="3",2003,IF(MID(RIGHT(S154,8),1,1)="4",2004,IF(MID(RIGHT(S154,8),1,1)="5",2005,IF(MID(RIGHT(S154,8),1,1)="6",2006,IF(MID(RIGHT(S154,8),1,1)="7",2007,IF(MID(RIGHT(S154,8),1,1)="8",2008,IF(MID(RIGHT(S154,8),1,1)="9",2009,IF(MID(RIGHT(S154,8),1,1)="A",2010,IF(MID(RIGHT(S154,8),1,1)="B",2011,IF(MID(RIGHT(S154,8),1,1)="C",2012,IF(MID(RIGHT(S154,8),1,1)="D",2013,IF(MID(RIGHT(S154,8),1,1)="E",2014,IF(MID(RIGHT(S154,8),1,1)="F",2015,IF(MID(RIGHT(S154,8),1,1)="G",2016,IF(MID(RIGHT(S154,8),1,1)="H",2017,IF(MID(RIGHT(S154,8),1,1)="J",2018,IF(MID(RIGHT(S154,8),1,1)="K",2019,IF(MID(RIGHT(S154,8),1,1)="L",2020,""))))))))))))))))))))))))))))))</f>
        <v>2012</v>
      </c>
      <c r="S154" s="1919" t="s">
        <v>17646</v>
      </c>
      <c r="T154" s="1914">
        <v>1500</v>
      </c>
      <c r="U154" s="2092"/>
      <c r="V154" s="2092"/>
      <c r="W154" s="1922"/>
      <c r="X154" s="1926"/>
    </row>
    <row r="155" spans="1:24" ht="26.25" customHeight="1">
      <c r="A155" s="1913"/>
      <c r="B155" s="1914"/>
      <c r="C155" s="1914" t="s">
        <v>10098</v>
      </c>
      <c r="D155" s="1914" t="s">
        <v>191</v>
      </c>
      <c r="E155" s="1914"/>
      <c r="F155" s="1914"/>
      <c r="G155" s="1914"/>
      <c r="H155" s="1914"/>
      <c r="I155" s="1914"/>
      <c r="J155" s="1914"/>
      <c r="K155" s="1925"/>
      <c r="L155" s="1918"/>
      <c r="M155" s="1918"/>
      <c r="N155" s="1918"/>
      <c r="O155" s="1918"/>
      <c r="P155" s="1918"/>
      <c r="Q155" s="1914"/>
      <c r="R155" s="1914"/>
      <c r="S155" s="2022" t="s">
        <v>189</v>
      </c>
      <c r="T155" s="1916">
        <v>3700</v>
      </c>
      <c r="U155" s="2092"/>
      <c r="V155" s="2092"/>
      <c r="W155" s="1928"/>
      <c r="X155" s="1926"/>
    </row>
    <row r="156" spans="1:24" ht="26.25" customHeight="1">
      <c r="A156" s="1913"/>
      <c r="B156" s="1914"/>
      <c r="C156" s="1914" t="s">
        <v>10099</v>
      </c>
      <c r="D156" s="1914" t="s">
        <v>191</v>
      </c>
      <c r="E156" s="1914"/>
      <c r="F156" s="1914"/>
      <c r="G156" s="1914"/>
      <c r="H156" s="1914"/>
      <c r="I156" s="1914"/>
      <c r="J156" s="1914" t="s">
        <v>17648</v>
      </c>
      <c r="K156" s="1925"/>
      <c r="L156" s="1918"/>
      <c r="M156" s="2559" t="s">
        <v>8709</v>
      </c>
      <c r="N156" s="2560"/>
      <c r="O156" s="2560"/>
      <c r="P156" s="2561"/>
      <c r="Q156" s="1914"/>
      <c r="R156" s="1914"/>
      <c r="S156" s="1916" t="s">
        <v>2472</v>
      </c>
      <c r="T156" s="1916">
        <f>SUM(T150:T155)</f>
        <v>11690</v>
      </c>
      <c r="U156" s="2092"/>
      <c r="V156" s="2092"/>
      <c r="W156" s="1928"/>
      <c r="X156" s="1926"/>
    </row>
    <row r="157" spans="1:24" ht="26.25" customHeight="1" thickBot="1">
      <c r="A157" s="1930"/>
      <c r="B157" s="1931"/>
      <c r="C157" s="1931"/>
      <c r="D157" s="1931"/>
      <c r="E157" s="1931"/>
      <c r="F157" s="1931"/>
      <c r="G157" s="1931"/>
      <c r="H157" s="1931"/>
      <c r="I157" s="1931"/>
      <c r="J157" s="1931" t="s">
        <v>17665</v>
      </c>
      <c r="K157" s="611" t="s">
        <v>17338</v>
      </c>
      <c r="L157" s="1933"/>
      <c r="M157" s="1933"/>
      <c r="N157" s="1931"/>
      <c r="O157" s="1933"/>
      <c r="P157" s="1933"/>
      <c r="Q157" s="1931"/>
      <c r="R157" s="1934"/>
      <c r="S157" s="1934"/>
      <c r="T157" s="1934"/>
      <c r="U157" s="1935"/>
      <c r="V157" s="1936"/>
      <c r="W157" s="1937"/>
      <c r="X157" s="1938"/>
    </row>
    <row r="158" spans="1:24" ht="26.25" customHeight="1">
      <c r="A158" s="445"/>
      <c r="B158" s="445"/>
      <c r="C158" s="445"/>
      <c r="D158" s="445"/>
      <c r="E158" s="445"/>
      <c r="F158" s="445"/>
      <c r="G158" s="445"/>
      <c r="H158" s="445"/>
      <c r="I158" s="445"/>
      <c r="J158" s="445"/>
      <c r="K158" s="446"/>
      <c r="L158" s="445"/>
      <c r="M158" s="445"/>
      <c r="N158" s="446"/>
      <c r="O158" s="446"/>
      <c r="P158" s="447"/>
      <c r="Q158" s="445"/>
      <c r="R158" s="445"/>
      <c r="S158" s="445"/>
      <c r="T158" s="445"/>
      <c r="U158" s="448"/>
      <c r="V158" s="449"/>
      <c r="W158" s="450"/>
      <c r="X158" s="450"/>
    </row>
    <row r="159" spans="1:24" ht="26.25" customHeight="1" thickBot="1"/>
    <row r="160" spans="1:24" ht="26.25" customHeight="1">
      <c r="A160" s="456" t="s">
        <v>188</v>
      </c>
      <c r="B160" s="457" t="s">
        <v>16058</v>
      </c>
      <c r="C160" s="457" t="s">
        <v>10329</v>
      </c>
      <c r="D160" s="457" t="s">
        <v>198</v>
      </c>
      <c r="E160" s="457" t="s">
        <v>17565</v>
      </c>
      <c r="F160" s="457" t="s">
        <v>191</v>
      </c>
      <c r="G160" s="457" t="s">
        <v>191</v>
      </c>
      <c r="H160" s="477"/>
      <c r="I160" s="457" t="s">
        <v>126</v>
      </c>
      <c r="J160" s="457" t="s">
        <v>17325</v>
      </c>
      <c r="K160" s="458" t="s">
        <v>131</v>
      </c>
      <c r="L160" s="457" t="s">
        <v>17575</v>
      </c>
      <c r="M160" s="2901" t="s">
        <v>17545</v>
      </c>
      <c r="N160" s="458" t="s">
        <v>17616</v>
      </c>
      <c r="O160" s="458" t="s">
        <v>17617</v>
      </c>
      <c r="P160" s="459" t="s">
        <v>19465</v>
      </c>
      <c r="Q160" s="457" t="s">
        <v>363</v>
      </c>
      <c r="R160" s="457">
        <v>2016</v>
      </c>
      <c r="S160" s="457" t="s">
        <v>17537</v>
      </c>
      <c r="T160" s="457">
        <v>2115</v>
      </c>
      <c r="U160" s="460">
        <v>45703</v>
      </c>
      <c r="V160" s="460">
        <v>45768</v>
      </c>
      <c r="W160" s="462"/>
      <c r="X160" s="463">
        <v>1050</v>
      </c>
    </row>
    <row r="161" spans="1:24" ht="26.25" customHeight="1">
      <c r="A161" s="464"/>
      <c r="B161" s="143"/>
      <c r="C161" s="320" t="s">
        <v>3681</v>
      </c>
      <c r="D161" s="143"/>
      <c r="E161" s="143"/>
      <c r="F161" s="143"/>
      <c r="G161" s="143"/>
      <c r="H161" s="143"/>
      <c r="I161" s="143" t="s">
        <v>3598</v>
      </c>
      <c r="J161" s="412" t="s">
        <v>17346</v>
      </c>
      <c r="K161" s="169" t="s">
        <v>10395</v>
      </c>
      <c r="L161" s="427" t="s">
        <v>3603</v>
      </c>
      <c r="M161" s="2902"/>
      <c r="N161" s="73" t="s">
        <v>7287</v>
      </c>
      <c r="O161" s="1666"/>
      <c r="P161" s="1666"/>
      <c r="Q161" s="143" t="s">
        <v>361</v>
      </c>
      <c r="R161" s="143">
        <v>2016</v>
      </c>
      <c r="S161" s="143" t="s">
        <v>17538</v>
      </c>
      <c r="T161" s="143">
        <v>2175</v>
      </c>
      <c r="U161" s="168">
        <v>45706</v>
      </c>
      <c r="V161" s="168">
        <v>45772</v>
      </c>
      <c r="W161" s="147" t="s">
        <v>17655</v>
      </c>
      <c r="X161" s="466"/>
    </row>
    <row r="162" spans="1:24" ht="26.25" customHeight="1">
      <c r="A162" s="464"/>
      <c r="B162" s="143"/>
      <c r="C162" s="143" t="s">
        <v>12776</v>
      </c>
      <c r="D162" s="143" t="s">
        <v>17348</v>
      </c>
      <c r="E162" s="143"/>
      <c r="F162" s="143"/>
      <c r="G162" s="143"/>
      <c r="H162" s="143"/>
      <c r="I162" s="143"/>
      <c r="J162" s="425" t="s">
        <v>3281</v>
      </c>
      <c r="K162" s="144" t="s">
        <v>17326</v>
      </c>
      <c r="L162" s="143"/>
      <c r="M162" s="2902"/>
      <c r="N162" s="73" t="s">
        <v>14447</v>
      </c>
      <c r="O162" s="143"/>
      <c r="P162" s="143"/>
      <c r="Q162" s="143" t="s">
        <v>380</v>
      </c>
      <c r="R162" s="143">
        <v>2016</v>
      </c>
      <c r="S162" s="143" t="s">
        <v>17539</v>
      </c>
      <c r="T162" s="143">
        <v>1430</v>
      </c>
      <c r="U162" s="146">
        <v>45707</v>
      </c>
      <c r="V162" s="168">
        <v>45777</v>
      </c>
      <c r="W162" s="1449"/>
      <c r="X162" s="466"/>
    </row>
    <row r="163" spans="1:24" ht="26.25" customHeight="1">
      <c r="A163" s="464"/>
      <c r="B163" s="143"/>
      <c r="C163" s="143" t="s">
        <v>12778</v>
      </c>
      <c r="D163" s="143" t="s">
        <v>17348</v>
      </c>
      <c r="E163" s="143"/>
      <c r="F163" s="143"/>
      <c r="G163" s="143"/>
      <c r="H163" s="143"/>
      <c r="I163" s="143"/>
      <c r="J163" s="932" t="s">
        <v>13758</v>
      </c>
      <c r="K163" s="144" t="s">
        <v>9460</v>
      </c>
      <c r="L163" s="143"/>
      <c r="M163" s="2903"/>
      <c r="N163" s="73" t="s">
        <v>15731</v>
      </c>
      <c r="O163" s="143"/>
      <c r="P163" s="143"/>
      <c r="Q163" s="143" t="s">
        <v>377</v>
      </c>
      <c r="R163" s="143">
        <v>2019</v>
      </c>
      <c r="S163" s="143" t="s">
        <v>17540</v>
      </c>
      <c r="T163" s="143">
        <v>1730</v>
      </c>
      <c r="U163" s="168"/>
      <c r="V163" s="168">
        <v>45785</v>
      </c>
      <c r="W163" s="147"/>
      <c r="X163" s="466"/>
    </row>
    <row r="164" spans="1:24" ht="26.25" customHeight="1">
      <c r="A164" s="464"/>
      <c r="B164" s="143"/>
      <c r="C164" s="143" t="s">
        <v>13047</v>
      </c>
      <c r="D164" s="143" t="s">
        <v>191</v>
      </c>
      <c r="E164" s="143"/>
      <c r="F164" s="143"/>
      <c r="G164" s="143"/>
      <c r="H164" s="143"/>
      <c r="I164" s="143"/>
      <c r="J164" s="143"/>
      <c r="K164" s="144"/>
      <c r="L164" s="143"/>
      <c r="M164" s="143"/>
      <c r="N164" s="73" t="s">
        <v>16844</v>
      </c>
      <c r="O164" s="143"/>
      <c r="P164" s="143"/>
      <c r="Q164" s="143"/>
      <c r="R164" s="143"/>
      <c r="S164" s="148" t="s">
        <v>189</v>
      </c>
      <c r="T164" s="148">
        <v>3700</v>
      </c>
      <c r="U164" s="146"/>
      <c r="V164" s="146">
        <v>45787</v>
      </c>
      <c r="W164" s="147"/>
      <c r="X164" s="466"/>
    </row>
    <row r="165" spans="1:24" ht="26.25" customHeight="1">
      <c r="A165" s="464"/>
      <c r="B165" s="143"/>
      <c r="C165" s="143" t="s">
        <v>16798</v>
      </c>
      <c r="D165" s="143" t="s">
        <v>191</v>
      </c>
      <c r="E165" s="143"/>
      <c r="F165" s="143"/>
      <c r="G165" s="143"/>
      <c r="H165" s="143"/>
      <c r="I165" s="143" t="s">
        <v>17556</v>
      </c>
      <c r="J165" s="143" t="s">
        <v>2627</v>
      </c>
      <c r="K165" s="144"/>
      <c r="L165" s="143"/>
      <c r="M165" s="2559" t="s">
        <v>11304</v>
      </c>
      <c r="N165" s="2560"/>
      <c r="O165" s="2561"/>
      <c r="P165" s="143"/>
      <c r="Q165" s="143"/>
      <c r="R165" s="143"/>
      <c r="S165" s="148" t="s">
        <v>2472</v>
      </c>
      <c r="T165" s="148">
        <f>SUM(T160:T164)</f>
        <v>11150</v>
      </c>
      <c r="U165" s="168"/>
      <c r="V165" s="146"/>
      <c r="W165" s="147"/>
      <c r="X165" s="466"/>
    </row>
    <row r="166" spans="1:24" ht="26.25" customHeight="1" thickBot="1">
      <c r="A166" s="467"/>
      <c r="B166" s="468"/>
      <c r="C166" s="468" t="s">
        <v>10242</v>
      </c>
      <c r="D166" s="468" t="s">
        <v>17637</v>
      </c>
      <c r="E166" s="468"/>
      <c r="F166" s="468"/>
      <c r="G166" s="468"/>
      <c r="H166" s="468"/>
      <c r="I166" s="468"/>
      <c r="J166" s="555" t="s">
        <v>2745</v>
      </c>
      <c r="K166" s="611" t="s">
        <v>17327</v>
      </c>
      <c r="L166" s="468"/>
      <c r="M166" s="468"/>
      <c r="N166" s="470"/>
      <c r="O166" s="470"/>
      <c r="P166" s="471"/>
      <c r="Q166" s="468"/>
      <c r="R166" s="468"/>
      <c r="S166" s="471"/>
      <c r="T166" s="471"/>
      <c r="U166" s="473"/>
      <c r="V166" s="474"/>
      <c r="W166" s="475"/>
      <c r="X166" s="476"/>
    </row>
    <row r="167" spans="1:24" ht="26.25" customHeight="1">
      <c r="A167" s="456" t="s">
        <v>188</v>
      </c>
      <c r="B167" s="457" t="s">
        <v>16058</v>
      </c>
      <c r="C167" s="457" t="s">
        <v>10329</v>
      </c>
      <c r="D167" s="457" t="s">
        <v>198</v>
      </c>
      <c r="E167" s="457" t="s">
        <v>17565</v>
      </c>
      <c r="F167" s="457" t="s">
        <v>191</v>
      </c>
      <c r="G167" s="457" t="s">
        <v>191</v>
      </c>
      <c r="H167" s="477"/>
      <c r="I167" s="457" t="s">
        <v>126</v>
      </c>
      <c r="J167" s="457" t="s">
        <v>17325</v>
      </c>
      <c r="K167" s="458" t="s">
        <v>131</v>
      </c>
      <c r="L167" s="457" t="s">
        <v>17574</v>
      </c>
      <c r="M167" s="2901" t="s">
        <v>17546</v>
      </c>
      <c r="N167" s="458" t="s">
        <v>17884</v>
      </c>
      <c r="O167" s="458" t="s">
        <v>17615</v>
      </c>
      <c r="P167" s="459" t="s">
        <v>19465</v>
      </c>
      <c r="Q167" s="457" t="s">
        <v>243</v>
      </c>
      <c r="R167" s="457">
        <v>2015</v>
      </c>
      <c r="S167" s="457" t="s">
        <v>17541</v>
      </c>
      <c r="T167" s="457">
        <v>1875</v>
      </c>
      <c r="U167" s="460">
        <v>45703</v>
      </c>
      <c r="V167" s="460">
        <v>45768</v>
      </c>
      <c r="W167" s="462"/>
      <c r="X167" s="463">
        <v>1050</v>
      </c>
    </row>
    <row r="168" spans="1:24" ht="26.25" customHeight="1">
      <c r="A168" s="464"/>
      <c r="B168" s="143"/>
      <c r="C168" s="320" t="s">
        <v>3681</v>
      </c>
      <c r="D168" s="143"/>
      <c r="E168" s="143"/>
      <c r="F168" s="143"/>
      <c r="G168" s="143"/>
      <c r="H168" s="143"/>
      <c r="I168" s="143" t="s">
        <v>3598</v>
      </c>
      <c r="J168" s="412" t="s">
        <v>17347</v>
      </c>
      <c r="K168" s="169" t="s">
        <v>10395</v>
      </c>
      <c r="L168" s="427" t="s">
        <v>3603</v>
      </c>
      <c r="M168" s="2902"/>
      <c r="N168" s="73" t="s">
        <v>7287</v>
      </c>
      <c r="O168" s="1666"/>
      <c r="P168" s="1666"/>
      <c r="Q168" s="143" t="s">
        <v>361</v>
      </c>
      <c r="R168" s="143">
        <v>2017</v>
      </c>
      <c r="S168" s="143" t="s">
        <v>17542</v>
      </c>
      <c r="T168" s="143">
        <v>2175</v>
      </c>
      <c r="U168" s="168">
        <v>45706</v>
      </c>
      <c r="V168" s="168">
        <v>45772</v>
      </c>
      <c r="W168" s="147" t="s">
        <v>17655</v>
      </c>
      <c r="X168" s="466"/>
    </row>
    <row r="169" spans="1:24" ht="26.25" customHeight="1">
      <c r="A169" s="464"/>
      <c r="B169" s="143"/>
      <c r="C169" s="143" t="s">
        <v>12776</v>
      </c>
      <c r="D169" s="143" t="s">
        <v>17348</v>
      </c>
      <c r="E169" s="143"/>
      <c r="F169" s="143"/>
      <c r="G169" s="143"/>
      <c r="H169" s="143"/>
      <c r="I169" s="143"/>
      <c r="J169" s="425" t="s">
        <v>3281</v>
      </c>
      <c r="K169" s="144" t="s">
        <v>17326</v>
      </c>
      <c r="L169" s="143"/>
      <c r="M169" s="2902"/>
      <c r="N169" s="73" t="s">
        <v>14447</v>
      </c>
      <c r="O169" s="143"/>
      <c r="P169" s="143"/>
      <c r="Q169" s="143" t="s">
        <v>2715</v>
      </c>
      <c r="R169" s="143">
        <v>2016</v>
      </c>
      <c r="S169" s="143" t="s">
        <v>17543</v>
      </c>
      <c r="T169" s="143">
        <v>1985</v>
      </c>
      <c r="U169" s="146">
        <v>45707</v>
      </c>
      <c r="V169" s="168">
        <v>45777</v>
      </c>
      <c r="W169" s="1449"/>
      <c r="X169" s="466"/>
    </row>
    <row r="170" spans="1:24" ht="26.25" customHeight="1">
      <c r="A170" s="464"/>
      <c r="B170" s="143"/>
      <c r="C170" s="143" t="s">
        <v>12778</v>
      </c>
      <c r="D170" s="143" t="s">
        <v>17348</v>
      </c>
      <c r="E170" s="143"/>
      <c r="F170" s="143"/>
      <c r="G170" s="143"/>
      <c r="H170" s="143"/>
      <c r="I170" s="143"/>
      <c r="J170" s="932" t="s">
        <v>13758</v>
      </c>
      <c r="K170" s="144" t="s">
        <v>9460</v>
      </c>
      <c r="L170" s="143"/>
      <c r="M170" s="2903"/>
      <c r="N170" s="73" t="s">
        <v>15731</v>
      </c>
      <c r="O170" s="143"/>
      <c r="P170" s="143"/>
      <c r="Q170" s="143" t="s">
        <v>377</v>
      </c>
      <c r="R170" s="143">
        <v>2016</v>
      </c>
      <c r="S170" s="143" t="s">
        <v>17544</v>
      </c>
      <c r="T170" s="143">
        <v>1785</v>
      </c>
      <c r="U170" s="168"/>
      <c r="V170" s="168">
        <v>45785</v>
      </c>
      <c r="W170" s="147"/>
      <c r="X170" s="466"/>
    </row>
    <row r="171" spans="1:24" ht="26.25" customHeight="1">
      <c r="A171" s="464"/>
      <c r="B171" s="143"/>
      <c r="C171" s="143" t="s">
        <v>13047</v>
      </c>
      <c r="D171" s="143" t="s">
        <v>191</v>
      </c>
      <c r="E171" s="143"/>
      <c r="F171" s="143"/>
      <c r="G171" s="143"/>
      <c r="H171" s="143"/>
      <c r="I171" s="143"/>
      <c r="J171" s="143"/>
      <c r="K171" s="144"/>
      <c r="L171" s="143"/>
      <c r="M171" s="143"/>
      <c r="N171" s="73" t="s">
        <v>16844</v>
      </c>
      <c r="O171" s="143"/>
      <c r="P171" s="143"/>
      <c r="Q171" s="143"/>
      <c r="R171" s="143"/>
      <c r="S171" s="148" t="s">
        <v>189</v>
      </c>
      <c r="T171" s="148">
        <v>3900</v>
      </c>
      <c r="U171" s="146"/>
      <c r="V171" s="146">
        <v>45787</v>
      </c>
      <c r="W171" s="147"/>
      <c r="X171" s="466"/>
    </row>
    <row r="172" spans="1:24" ht="26.25" customHeight="1">
      <c r="A172" s="464"/>
      <c r="B172" s="143"/>
      <c r="C172" s="143" t="s">
        <v>16798</v>
      </c>
      <c r="D172" s="143" t="s">
        <v>191</v>
      </c>
      <c r="E172" s="143"/>
      <c r="F172" s="143"/>
      <c r="G172" s="143"/>
      <c r="H172" s="143"/>
      <c r="I172" s="143" t="s">
        <v>17555</v>
      </c>
      <c r="J172" s="143" t="s">
        <v>2627</v>
      </c>
      <c r="K172" s="144"/>
      <c r="L172" s="143"/>
      <c r="M172" s="2559" t="s">
        <v>11304</v>
      </c>
      <c r="N172" s="2560"/>
      <c r="O172" s="2561"/>
      <c r="P172" s="143"/>
      <c r="Q172" s="143"/>
      <c r="R172" s="143"/>
      <c r="S172" s="148" t="s">
        <v>2472</v>
      </c>
      <c r="T172" s="148">
        <f>SUM(T167:T171)</f>
        <v>11720</v>
      </c>
      <c r="U172" s="168"/>
      <c r="V172" s="146"/>
      <c r="W172" s="147"/>
      <c r="X172" s="466"/>
    </row>
    <row r="173" spans="1:24" ht="26.25" customHeight="1" thickBot="1">
      <c r="A173" s="467"/>
      <c r="B173" s="468"/>
      <c r="C173" s="468" t="s">
        <v>10242</v>
      </c>
      <c r="D173" s="468" t="s">
        <v>17637</v>
      </c>
      <c r="E173" s="468"/>
      <c r="F173" s="468"/>
      <c r="G173" s="468"/>
      <c r="H173" s="468"/>
      <c r="I173" s="468"/>
      <c r="J173" s="555" t="s">
        <v>2745</v>
      </c>
      <c r="K173" s="611" t="s">
        <v>17327</v>
      </c>
      <c r="L173" s="468"/>
      <c r="M173" s="468"/>
      <c r="N173" s="470"/>
      <c r="O173" s="470"/>
      <c r="P173" s="471"/>
      <c r="Q173" s="468"/>
      <c r="R173" s="468"/>
      <c r="S173" s="471"/>
      <c r="T173" s="471"/>
      <c r="U173" s="473"/>
      <c r="V173" s="474"/>
      <c r="W173" s="475"/>
      <c r="X173" s="476"/>
    </row>
    <row r="175" spans="1:24" ht="26.25" customHeight="1" thickBot="1">
      <c r="A175" s="445"/>
      <c r="B175" s="445"/>
      <c r="C175" s="445"/>
      <c r="D175" s="445"/>
      <c r="E175" s="445"/>
      <c r="F175" s="445"/>
      <c r="G175" s="445"/>
      <c r="H175" s="445"/>
      <c r="I175" s="445"/>
      <c r="J175" s="445"/>
      <c r="K175" s="1735"/>
      <c r="L175" s="445"/>
      <c r="M175" s="1736"/>
      <c r="N175" s="446"/>
      <c r="O175" s="446"/>
      <c r="P175" s="447"/>
      <c r="Q175" s="445"/>
      <c r="R175" s="445"/>
      <c r="S175" s="445"/>
      <c r="T175" s="445"/>
      <c r="U175" s="448"/>
      <c r="V175" s="449"/>
      <c r="W175" s="450"/>
      <c r="X175" s="450"/>
    </row>
    <row r="176" spans="1:24" ht="26.25" customHeight="1">
      <c r="A176" s="1004" t="s">
        <v>2709</v>
      </c>
      <c r="B176" s="1005" t="s">
        <v>10047</v>
      </c>
      <c r="C176" s="1802" t="s">
        <v>26</v>
      </c>
      <c r="D176" s="1005" t="s">
        <v>190</v>
      </c>
      <c r="E176" s="1005" t="s">
        <v>17565</v>
      </c>
      <c r="F176" s="1005" t="s">
        <v>191</v>
      </c>
      <c r="G176" s="1005" t="s">
        <v>191</v>
      </c>
      <c r="H176" s="1485"/>
      <c r="I176" s="1005" t="s">
        <v>15135</v>
      </c>
      <c r="J176" s="1005" t="s">
        <v>17666</v>
      </c>
      <c r="K176" s="1011" t="s">
        <v>15136</v>
      </c>
      <c r="L176" s="1806" t="s">
        <v>17848</v>
      </c>
      <c r="M176" s="1806" t="s">
        <v>17563</v>
      </c>
      <c r="N176" s="2365" t="s">
        <v>19148</v>
      </c>
      <c r="O176" s="1806"/>
      <c r="P176" s="2078">
        <v>10.9</v>
      </c>
      <c r="Q176" s="1005" t="s">
        <v>10664</v>
      </c>
      <c r="R176" s="1005">
        <v>2014</v>
      </c>
      <c r="S176" s="1005" t="s">
        <v>17403</v>
      </c>
      <c r="T176" s="2225">
        <v>1516</v>
      </c>
      <c r="U176" s="1842">
        <v>45699</v>
      </c>
      <c r="V176" s="1016">
        <v>45771</v>
      </c>
      <c r="W176" s="1017" t="str">
        <f>VLOOKUP(Q176,[1]Sheet1!$A$1:$B$111,2,0)</f>
        <v>SEDAN</v>
      </c>
      <c r="X176" s="1018" t="e">
        <f t="shared" ref="X176:X215" si="0">W176+50</f>
        <v>#VALUE!</v>
      </c>
    </row>
    <row r="177" spans="1:24" ht="26.25" customHeight="1">
      <c r="A177" s="1006"/>
      <c r="B177" s="1007"/>
      <c r="C177" s="1803"/>
      <c r="D177" s="1007"/>
      <c r="E177" s="1007" t="s">
        <v>17565</v>
      </c>
      <c r="F177" s="1007" t="s">
        <v>191</v>
      </c>
      <c r="G177" s="1007" t="s">
        <v>191</v>
      </c>
      <c r="H177" s="1493"/>
      <c r="I177" s="1007"/>
      <c r="J177" s="1794" t="s">
        <v>17907</v>
      </c>
      <c r="K177" s="1013" t="s">
        <v>15187</v>
      </c>
      <c r="L177" s="425" t="s">
        <v>3359</v>
      </c>
      <c r="M177" s="1818" t="s">
        <v>17563</v>
      </c>
      <c r="N177" s="1818"/>
      <c r="O177" s="1818"/>
      <c r="P177" s="2079">
        <v>9.0389999999999997</v>
      </c>
      <c r="Q177" s="1007" t="s">
        <v>17396</v>
      </c>
      <c r="R177" s="1007">
        <v>2016</v>
      </c>
      <c r="S177" s="1007" t="s">
        <v>17404</v>
      </c>
      <c r="T177" s="2226">
        <v>1260</v>
      </c>
      <c r="U177" s="1020">
        <v>45704</v>
      </c>
      <c r="V177" s="1020" t="s">
        <v>18786</v>
      </c>
      <c r="W177" s="1021">
        <v>1550</v>
      </c>
      <c r="X177" s="1022">
        <f t="shared" si="0"/>
        <v>1600</v>
      </c>
    </row>
    <row r="178" spans="1:24" ht="26.25" customHeight="1">
      <c r="A178" s="1566"/>
      <c r="B178" s="1565"/>
      <c r="C178" s="1803"/>
      <c r="D178" s="1565"/>
      <c r="E178" s="1007" t="s">
        <v>17565</v>
      </c>
      <c r="F178" s="1007" t="s">
        <v>191</v>
      </c>
      <c r="G178" s="1007" t="s">
        <v>191</v>
      </c>
      <c r="H178" s="1493"/>
      <c r="I178" s="1565"/>
      <c r="J178" s="1546"/>
      <c r="K178" s="1563"/>
      <c r="L178" s="1818"/>
      <c r="M178" s="1818" t="s">
        <v>17563</v>
      </c>
      <c r="N178" s="1818"/>
      <c r="O178" s="1818"/>
      <c r="P178" s="2079">
        <v>12.292</v>
      </c>
      <c r="Q178" s="1565" t="s">
        <v>17397</v>
      </c>
      <c r="R178" s="1007">
        <v>2015</v>
      </c>
      <c r="S178" s="1565" t="s">
        <v>17405</v>
      </c>
      <c r="T178" s="2224">
        <v>1470</v>
      </c>
      <c r="U178" s="1569">
        <v>45707</v>
      </c>
      <c r="V178" s="1857">
        <v>45766</v>
      </c>
      <c r="W178" s="1021" t="str">
        <f>VLOOKUP(Q178,[1]Sheet1!$A$1:$B$111,2,0)</f>
        <v>SEDAN</v>
      </c>
      <c r="X178" s="1022" t="e">
        <f t="shared" si="0"/>
        <v>#VALUE!</v>
      </c>
    </row>
    <row r="179" spans="1:24" ht="26.25" customHeight="1">
      <c r="A179" s="1006"/>
      <c r="B179" s="1007"/>
      <c r="C179" s="1803"/>
      <c r="D179" s="1007"/>
      <c r="E179" s="1007" t="s">
        <v>17565</v>
      </c>
      <c r="F179" s="1007" t="s">
        <v>191</v>
      </c>
      <c r="G179" s="1007" t="s">
        <v>191</v>
      </c>
      <c r="H179" s="1493"/>
      <c r="I179" s="1007"/>
      <c r="J179" s="1546"/>
      <c r="K179" s="1013"/>
      <c r="L179" s="1818"/>
      <c r="M179" s="1818" t="s">
        <v>17563</v>
      </c>
      <c r="N179" s="1818"/>
      <c r="O179" s="1818" t="s">
        <v>17567</v>
      </c>
      <c r="P179" s="2079">
        <v>9.0389999999999997</v>
      </c>
      <c r="Q179" s="1007" t="s">
        <v>17396</v>
      </c>
      <c r="R179" s="1019">
        <v>2015</v>
      </c>
      <c r="S179" s="1007" t="s">
        <v>17406</v>
      </c>
      <c r="T179" s="2226">
        <v>1260</v>
      </c>
      <c r="U179" s="1023">
        <v>45708</v>
      </c>
      <c r="V179" s="1020"/>
      <c r="W179" s="1021">
        <v>1550</v>
      </c>
      <c r="X179" s="1022">
        <f t="shared" si="0"/>
        <v>1600</v>
      </c>
    </row>
    <row r="180" spans="1:24" ht="26.25" customHeight="1">
      <c r="A180" s="1553"/>
      <c r="B180" s="1546"/>
      <c r="C180" s="1803"/>
      <c r="D180" s="1007"/>
      <c r="E180" s="1007" t="s">
        <v>17565</v>
      </c>
      <c r="F180" s="1007" t="s">
        <v>191</v>
      </c>
      <c r="G180" s="1007" t="s">
        <v>191</v>
      </c>
      <c r="H180" s="1493"/>
      <c r="I180" s="1546"/>
      <c r="J180" s="1007"/>
      <c r="K180" s="1545"/>
      <c r="L180" s="1818"/>
      <c r="M180" s="1818" t="s">
        <v>17563</v>
      </c>
      <c r="N180" s="1818"/>
      <c r="O180" s="1818"/>
      <c r="P180" s="2079">
        <v>9.0389999999999997</v>
      </c>
      <c r="Q180" s="1546" t="s">
        <v>17396</v>
      </c>
      <c r="R180" s="1007">
        <v>2016</v>
      </c>
      <c r="S180" s="1007" t="s">
        <v>17407</v>
      </c>
      <c r="T180" s="2223">
        <v>1260</v>
      </c>
      <c r="U180" s="1555"/>
      <c r="V180" s="1555"/>
      <c r="W180" s="1021">
        <v>1550</v>
      </c>
      <c r="X180" s="1022">
        <f t="shared" si="0"/>
        <v>1600</v>
      </c>
    </row>
    <row r="181" spans="1:24" ht="26.25" customHeight="1">
      <c r="A181" s="1553"/>
      <c r="B181" s="1546"/>
      <c r="C181" s="1803"/>
      <c r="D181" s="1546"/>
      <c r="E181" s="1007" t="s">
        <v>17565</v>
      </c>
      <c r="F181" s="1007" t="s">
        <v>191</v>
      </c>
      <c r="G181" s="1007" t="s">
        <v>191</v>
      </c>
      <c r="H181" s="1493"/>
      <c r="I181" s="1546"/>
      <c r="J181" s="1546"/>
      <c r="K181" s="1545"/>
      <c r="L181" s="1741"/>
      <c r="M181" s="1818" t="s">
        <v>17563</v>
      </c>
      <c r="N181" s="1741"/>
      <c r="O181" s="1741"/>
      <c r="P181" s="2080">
        <v>10.273999999999999</v>
      </c>
      <c r="Q181" s="1546" t="s">
        <v>17905</v>
      </c>
      <c r="R181" s="1007">
        <v>2015</v>
      </c>
      <c r="S181" s="1546" t="s">
        <v>17503</v>
      </c>
      <c r="T181" s="2223">
        <v>1440</v>
      </c>
      <c r="U181" s="1555"/>
      <c r="V181" s="1555"/>
      <c r="W181" s="1021" t="str">
        <f>VLOOKUP(Q181,[1]Sheet1!$A$1:$B$111,2,0)</f>
        <v>SEDAN</v>
      </c>
      <c r="X181" s="1022" t="e">
        <f t="shared" si="0"/>
        <v>#VALUE!</v>
      </c>
    </row>
    <row r="182" spans="1:24" ht="26.25" customHeight="1">
      <c r="A182" s="1553"/>
      <c r="B182" s="1546"/>
      <c r="C182" s="1803"/>
      <c r="D182" s="1546"/>
      <c r="E182" s="1007" t="s">
        <v>17565</v>
      </c>
      <c r="F182" s="1007" t="s">
        <v>191</v>
      </c>
      <c r="G182" s="1007" t="s">
        <v>191</v>
      </c>
      <c r="H182" s="1493"/>
      <c r="I182" s="1546"/>
      <c r="J182" s="1546"/>
      <c r="K182" s="1545"/>
      <c r="L182" s="1741"/>
      <c r="M182" s="1818" t="s">
        <v>17563</v>
      </c>
      <c r="N182" s="1741"/>
      <c r="O182" s="1741"/>
      <c r="P182" s="2080">
        <v>11.933</v>
      </c>
      <c r="Q182" s="1546" t="s">
        <v>9021</v>
      </c>
      <c r="R182" s="1007">
        <v>2015</v>
      </c>
      <c r="S182" s="1546" t="s">
        <v>17504</v>
      </c>
      <c r="T182" s="2223">
        <v>1810</v>
      </c>
      <c r="U182" s="1555"/>
      <c r="V182" s="1555"/>
      <c r="W182" s="1021" t="str">
        <f>VLOOKUP(Q182,[1]Sheet1!$A$1:$B$111,2,0)</f>
        <v>SEDAN</v>
      </c>
      <c r="X182" s="1022" t="e">
        <f t="shared" si="0"/>
        <v>#VALUE!</v>
      </c>
    </row>
    <row r="183" spans="1:24" ht="26.25" customHeight="1">
      <c r="A183" s="1553"/>
      <c r="B183" s="1546"/>
      <c r="C183" s="1803"/>
      <c r="D183" s="1546"/>
      <c r="E183" s="1007" t="s">
        <v>17565</v>
      </c>
      <c r="F183" s="1007" t="s">
        <v>191</v>
      </c>
      <c r="G183" s="1007" t="s">
        <v>191</v>
      </c>
      <c r="H183" s="1493"/>
      <c r="I183" s="1546"/>
      <c r="J183" s="1546"/>
      <c r="K183" s="1545"/>
      <c r="L183" s="1741"/>
      <c r="M183" s="1818" t="s">
        <v>17563</v>
      </c>
      <c r="N183" s="1741"/>
      <c r="O183" s="1741"/>
      <c r="P183" s="2080">
        <v>10.884</v>
      </c>
      <c r="Q183" s="1546" t="s">
        <v>7925</v>
      </c>
      <c r="R183" s="1007">
        <v>2015</v>
      </c>
      <c r="S183" s="1546" t="s">
        <v>17559</v>
      </c>
      <c r="T183" s="2223">
        <v>1595</v>
      </c>
      <c r="U183" s="1555"/>
      <c r="V183" s="1555"/>
      <c r="W183" s="1021" t="str">
        <f>VLOOKUP(Q183,[1]Sheet1!$A$1:$B$111,2,0)</f>
        <v>SEDAN</v>
      </c>
      <c r="X183" s="1022" t="e">
        <f t="shared" si="0"/>
        <v>#VALUE!</v>
      </c>
    </row>
    <row r="184" spans="1:24" ht="26.25" customHeight="1">
      <c r="A184" s="1553"/>
      <c r="B184" s="1546"/>
      <c r="C184" s="1803"/>
      <c r="D184" s="1546"/>
      <c r="E184" s="1007" t="s">
        <v>17565</v>
      </c>
      <c r="F184" s="1007" t="s">
        <v>191</v>
      </c>
      <c r="G184" s="1007" t="s">
        <v>191</v>
      </c>
      <c r="H184" s="1493"/>
      <c r="I184" s="1546"/>
      <c r="J184" s="1546"/>
      <c r="K184" s="1545"/>
      <c r="L184" s="1741"/>
      <c r="M184" s="1818" t="s">
        <v>17563</v>
      </c>
      <c r="N184" s="1741"/>
      <c r="O184" s="1741"/>
      <c r="P184" s="2080">
        <v>11.698</v>
      </c>
      <c r="Q184" s="1546" t="s">
        <v>9875</v>
      </c>
      <c r="R184" s="1007">
        <v>2019</v>
      </c>
      <c r="S184" s="1546" t="s">
        <v>17408</v>
      </c>
      <c r="T184" s="2223">
        <v>1600</v>
      </c>
      <c r="U184" s="1555"/>
      <c r="V184" s="1555"/>
      <c r="W184" s="1021" t="str">
        <f>VLOOKUP(Q184,[1]Sheet1!$A$1:$B$111,2,0)</f>
        <v>SEDAN</v>
      </c>
      <c r="X184" s="1022" t="e">
        <f t="shared" si="0"/>
        <v>#VALUE!</v>
      </c>
    </row>
    <row r="185" spans="1:24" ht="26.25" customHeight="1">
      <c r="A185" s="1553"/>
      <c r="B185" s="1546"/>
      <c r="C185" s="1803"/>
      <c r="D185" s="1546"/>
      <c r="E185" s="1007" t="s">
        <v>17565</v>
      </c>
      <c r="F185" s="1007" t="s">
        <v>191</v>
      </c>
      <c r="G185" s="1007" t="s">
        <v>191</v>
      </c>
      <c r="H185" s="1493"/>
      <c r="I185" s="1546"/>
      <c r="J185" s="1546"/>
      <c r="K185" s="1545"/>
      <c r="L185" s="1741"/>
      <c r="M185" s="1818" t="s">
        <v>17563</v>
      </c>
      <c r="N185" s="1741"/>
      <c r="O185" s="1741"/>
      <c r="P185" s="2080">
        <v>12.228999999999999</v>
      </c>
      <c r="Q185" s="1546" t="s">
        <v>9588</v>
      </c>
      <c r="R185" s="1007">
        <v>2021</v>
      </c>
      <c r="S185" s="1546" t="s">
        <v>17409</v>
      </c>
      <c r="T185" s="2223">
        <v>1807</v>
      </c>
      <c r="U185" s="1555"/>
      <c r="V185" s="1555"/>
      <c r="W185" s="1021" t="str">
        <f>VLOOKUP(Q185,[1]Sheet1!$A$1:$B$111,2,0)</f>
        <v>SUV</v>
      </c>
      <c r="X185" s="1022" t="e">
        <f t="shared" si="0"/>
        <v>#VALUE!</v>
      </c>
    </row>
    <row r="186" spans="1:24" ht="26.25" customHeight="1">
      <c r="A186" s="1553"/>
      <c r="B186" s="1546"/>
      <c r="C186" s="1803"/>
      <c r="D186" s="1546"/>
      <c r="E186" s="1007" t="s">
        <v>17565</v>
      </c>
      <c r="F186" s="1007" t="s">
        <v>191</v>
      </c>
      <c r="G186" s="1007" t="s">
        <v>191</v>
      </c>
      <c r="H186" s="1493"/>
      <c r="I186" s="1546"/>
      <c r="J186" s="1546"/>
      <c r="K186" s="1545"/>
      <c r="L186" s="1741"/>
      <c r="M186" s="1818" t="s">
        <v>17563</v>
      </c>
      <c r="N186" s="1741"/>
      <c r="O186" s="1741"/>
      <c r="P186" s="2080">
        <v>11.811</v>
      </c>
      <c r="Q186" s="1546" t="s">
        <v>15162</v>
      </c>
      <c r="R186" s="1007">
        <v>2020</v>
      </c>
      <c r="S186" s="1546" t="s">
        <v>17410</v>
      </c>
      <c r="T186" s="2223">
        <v>1520</v>
      </c>
      <c r="U186" s="1555"/>
      <c r="V186" s="1555"/>
      <c r="W186" s="1021" t="str">
        <f>VLOOKUP(Q186,[1]Sheet1!$A$1:$B$111,2,0)</f>
        <v>SEDAN</v>
      </c>
      <c r="X186" s="1022" t="e">
        <f t="shared" si="0"/>
        <v>#VALUE!</v>
      </c>
    </row>
    <row r="187" spans="1:24" ht="26.25" customHeight="1">
      <c r="A187" s="1553"/>
      <c r="B187" s="1546"/>
      <c r="C187" s="1803"/>
      <c r="D187" s="1546"/>
      <c r="E187" s="1007" t="s">
        <v>17565</v>
      </c>
      <c r="F187" s="1007" t="s">
        <v>191</v>
      </c>
      <c r="G187" s="1007" t="s">
        <v>191</v>
      </c>
      <c r="H187" s="1493"/>
      <c r="I187" s="1546"/>
      <c r="J187" s="1546"/>
      <c r="K187" s="1545"/>
      <c r="L187" s="1741"/>
      <c r="M187" s="1818" t="s">
        <v>17563</v>
      </c>
      <c r="N187" s="1741"/>
      <c r="O187" s="1741"/>
      <c r="P187" s="2080">
        <v>10.856999999999999</v>
      </c>
      <c r="Q187" s="1546" t="s">
        <v>14450</v>
      </c>
      <c r="R187" s="1007">
        <v>2017</v>
      </c>
      <c r="S187" s="1546" t="s">
        <v>17505</v>
      </c>
      <c r="T187" s="2223">
        <v>1600</v>
      </c>
      <c r="U187" s="1555"/>
      <c r="V187" s="1555"/>
      <c r="W187" s="1021" t="str">
        <f>VLOOKUP(Q187,[1]Sheet1!$A$1:$B$111,2,0)</f>
        <v>SEDAN</v>
      </c>
      <c r="X187" s="1022" t="e">
        <f t="shared" si="0"/>
        <v>#VALUE!</v>
      </c>
    </row>
    <row r="188" spans="1:24" ht="26.25" customHeight="1">
      <c r="A188" s="1553"/>
      <c r="B188" s="1546"/>
      <c r="C188" s="1803"/>
      <c r="D188" s="1546"/>
      <c r="E188" s="1007" t="s">
        <v>17565</v>
      </c>
      <c r="F188" s="1007" t="s">
        <v>191</v>
      </c>
      <c r="G188" s="1007" t="s">
        <v>191</v>
      </c>
      <c r="H188" s="1493"/>
      <c r="I188" s="1546"/>
      <c r="J188" s="1546"/>
      <c r="K188" s="1545"/>
      <c r="L188" s="1741"/>
      <c r="M188" s="1818" t="s">
        <v>17563</v>
      </c>
      <c r="N188" s="1741"/>
      <c r="O188" s="1741"/>
      <c r="P188" s="2080">
        <v>13.67</v>
      </c>
      <c r="Q188" s="1546" t="s">
        <v>2017</v>
      </c>
      <c r="R188" s="1007">
        <v>2017</v>
      </c>
      <c r="S188" s="1546" t="s">
        <v>17411</v>
      </c>
      <c r="T188" s="2223">
        <v>2550</v>
      </c>
      <c r="U188" s="1555"/>
      <c r="V188" s="1555"/>
      <c r="W188" s="1021" t="str">
        <f>VLOOKUP(Q188,[1]Sheet1!$A$1:$B$111,2,0)</f>
        <v>SUV</v>
      </c>
      <c r="X188" s="1022" t="e">
        <f t="shared" si="0"/>
        <v>#VALUE!</v>
      </c>
    </row>
    <row r="189" spans="1:24" ht="26.25" customHeight="1">
      <c r="A189" s="1553"/>
      <c r="B189" s="1546"/>
      <c r="C189" s="1803"/>
      <c r="D189" s="1546"/>
      <c r="E189" s="1007" t="s">
        <v>17565</v>
      </c>
      <c r="F189" s="1007" t="s">
        <v>191</v>
      </c>
      <c r="G189" s="1007" t="s">
        <v>191</v>
      </c>
      <c r="H189" s="1493"/>
      <c r="I189" s="1546"/>
      <c r="J189" s="1546"/>
      <c r="K189" s="1545"/>
      <c r="L189" s="1741"/>
      <c r="M189" s="1818" t="s">
        <v>17563</v>
      </c>
      <c r="N189" s="1741"/>
      <c r="O189" s="1741"/>
      <c r="P189" s="2080">
        <v>12.228999999999999</v>
      </c>
      <c r="Q189" s="1546" t="s">
        <v>9588</v>
      </c>
      <c r="R189" s="1007">
        <v>2014</v>
      </c>
      <c r="S189" s="1546" t="s">
        <v>17412</v>
      </c>
      <c r="T189" s="2223">
        <v>1807</v>
      </c>
      <c r="U189" s="1555"/>
      <c r="V189" s="1555"/>
      <c r="W189" s="1021" t="str">
        <f>VLOOKUP(Q189,[1]Sheet1!$A$1:$B$111,2,0)</f>
        <v>SUV</v>
      </c>
      <c r="X189" s="1022" t="e">
        <f t="shared" si="0"/>
        <v>#VALUE!</v>
      </c>
    </row>
    <row r="190" spans="1:24" ht="26.25" customHeight="1">
      <c r="A190" s="1553"/>
      <c r="B190" s="1546"/>
      <c r="C190" s="1803"/>
      <c r="D190" s="1546"/>
      <c r="E190" s="1007" t="s">
        <v>17565</v>
      </c>
      <c r="F190" s="1007" t="s">
        <v>191</v>
      </c>
      <c r="G190" s="1007" t="s">
        <v>191</v>
      </c>
      <c r="H190" s="1493"/>
      <c r="I190" s="1546"/>
      <c r="J190" s="1546"/>
      <c r="K190" s="1545"/>
      <c r="L190" s="1741"/>
      <c r="M190" s="1818" t="s">
        <v>17563</v>
      </c>
      <c r="N190" s="1741"/>
      <c r="O190" s="1741"/>
      <c r="P190" s="2080">
        <v>11.458</v>
      </c>
      <c r="Q190" s="1546" t="s">
        <v>17481</v>
      </c>
      <c r="R190" s="1007">
        <v>2015</v>
      </c>
      <c r="S190" s="1546" t="s">
        <v>17482</v>
      </c>
      <c r="T190" s="2223">
        <v>1725</v>
      </c>
      <c r="U190" s="1555"/>
      <c r="V190" s="1555"/>
      <c r="W190" s="1021" t="str">
        <f>VLOOKUP(Q190,[1]Sheet1!$A$1:$B$111,2,0)</f>
        <v>SUV</v>
      </c>
      <c r="X190" s="1022" t="e">
        <f t="shared" si="0"/>
        <v>#VALUE!</v>
      </c>
    </row>
    <row r="191" spans="1:24" ht="26.25" customHeight="1">
      <c r="A191" s="1553"/>
      <c r="B191" s="1546"/>
      <c r="C191" s="1803"/>
      <c r="D191" s="1546"/>
      <c r="E191" s="1007" t="s">
        <v>17565</v>
      </c>
      <c r="F191" s="1007" t="s">
        <v>191</v>
      </c>
      <c r="G191" s="1007" t="s">
        <v>191</v>
      </c>
      <c r="H191" s="1493"/>
      <c r="I191" s="1546"/>
      <c r="J191" s="1546"/>
      <c r="K191" s="1545"/>
      <c r="L191" s="1741"/>
      <c r="M191" s="1818" t="s">
        <v>17563</v>
      </c>
      <c r="N191" s="1741"/>
      <c r="O191" s="1741"/>
      <c r="P191" s="2080">
        <v>9.33</v>
      </c>
      <c r="Q191" s="1546" t="s">
        <v>11503</v>
      </c>
      <c r="R191" s="1007">
        <v>2015</v>
      </c>
      <c r="S191" s="1546" t="s">
        <v>17413</v>
      </c>
      <c r="T191" s="2223">
        <v>1600</v>
      </c>
      <c r="U191" s="1555"/>
      <c r="V191" s="1555"/>
      <c r="W191" s="1021">
        <v>1550</v>
      </c>
      <c r="X191" s="1022">
        <f t="shared" si="0"/>
        <v>1600</v>
      </c>
    </row>
    <row r="192" spans="1:24" ht="26.25" customHeight="1">
      <c r="A192" s="1553"/>
      <c r="B192" s="1546"/>
      <c r="C192" s="1803"/>
      <c r="D192" s="1546"/>
      <c r="E192" s="1007" t="s">
        <v>17565</v>
      </c>
      <c r="F192" s="1007" t="s">
        <v>191</v>
      </c>
      <c r="G192" s="1007" t="s">
        <v>191</v>
      </c>
      <c r="H192" s="1493"/>
      <c r="I192" s="1546"/>
      <c r="J192" s="1546"/>
      <c r="K192" s="1545"/>
      <c r="L192" s="1741"/>
      <c r="M192" s="1818" t="s">
        <v>17563</v>
      </c>
      <c r="N192" s="1741"/>
      <c r="O192" s="1741"/>
      <c r="P192" s="2080">
        <v>13.05</v>
      </c>
      <c r="Q192" s="1546" t="s">
        <v>447</v>
      </c>
      <c r="R192" s="1007">
        <v>2015</v>
      </c>
      <c r="S192" s="1546" t="s">
        <v>17414</v>
      </c>
      <c r="T192" s="2223">
        <v>2160</v>
      </c>
      <c r="U192" s="1555"/>
      <c r="V192" s="1555"/>
      <c r="W192" s="1021" t="str">
        <f>VLOOKUP(Q192,[1]Sheet1!$A$1:$B$111,2,0)</f>
        <v>SEDAN</v>
      </c>
      <c r="X192" s="1022" t="e">
        <f t="shared" si="0"/>
        <v>#VALUE!</v>
      </c>
    </row>
    <row r="193" spans="1:24" ht="26.25" customHeight="1">
      <c r="A193" s="1553"/>
      <c r="B193" s="1546"/>
      <c r="C193" s="1803"/>
      <c r="D193" s="1546"/>
      <c r="E193" s="1007" t="s">
        <v>17565</v>
      </c>
      <c r="F193" s="1007" t="s">
        <v>191</v>
      </c>
      <c r="G193" s="1007" t="s">
        <v>191</v>
      </c>
      <c r="H193" s="1493"/>
      <c r="I193" s="1546"/>
      <c r="J193" s="1546"/>
      <c r="K193" s="1545"/>
      <c r="L193" s="1741"/>
      <c r="M193" s="1818" t="s">
        <v>17563</v>
      </c>
      <c r="N193" s="1741"/>
      <c r="O193" s="1741"/>
      <c r="P193" s="2080">
        <v>11.843</v>
      </c>
      <c r="Q193" s="1546" t="s">
        <v>17398</v>
      </c>
      <c r="R193" s="1007">
        <v>2017</v>
      </c>
      <c r="S193" s="1546" t="s">
        <v>17415</v>
      </c>
      <c r="T193" s="2223">
        <v>1450</v>
      </c>
      <c r="U193" s="1555"/>
      <c r="V193" s="1555"/>
      <c r="W193" s="1021" t="str">
        <f>VLOOKUP(Q193,[1]Sheet1!$A$1:$B$111,2,0)</f>
        <v>SEDAN</v>
      </c>
      <c r="X193" s="1022" t="e">
        <f t="shared" si="0"/>
        <v>#VALUE!</v>
      </c>
    </row>
    <row r="194" spans="1:24" ht="26.25" customHeight="1">
      <c r="A194" s="1553"/>
      <c r="B194" s="1546"/>
      <c r="C194" s="1803"/>
      <c r="D194" s="1546"/>
      <c r="E194" s="1007" t="s">
        <v>17565</v>
      </c>
      <c r="F194" s="1007" t="s">
        <v>191</v>
      </c>
      <c r="G194" s="1007" t="s">
        <v>191</v>
      </c>
      <c r="H194" s="1493"/>
      <c r="I194" s="1546"/>
      <c r="J194" s="1546"/>
      <c r="K194" s="1545"/>
      <c r="L194" s="1741"/>
      <c r="M194" s="1818" t="s">
        <v>17563</v>
      </c>
      <c r="N194" s="1741"/>
      <c r="O194" s="1741"/>
      <c r="P194" s="2080">
        <v>13.1</v>
      </c>
      <c r="Q194" s="1546" t="s">
        <v>17399</v>
      </c>
      <c r="R194" s="1007">
        <v>2018</v>
      </c>
      <c r="S194" s="1546" t="s">
        <v>17560</v>
      </c>
      <c r="T194" s="2223">
        <v>1250</v>
      </c>
      <c r="U194" s="1555"/>
      <c r="V194" s="1555"/>
      <c r="W194" s="1021" t="str">
        <f>VLOOKUP(Q194,[1]Sheet1!$A$1:$B$111,2,0)</f>
        <v>SEDAN</v>
      </c>
      <c r="X194" s="1022" t="e">
        <f t="shared" si="0"/>
        <v>#VALUE!</v>
      </c>
    </row>
    <row r="195" spans="1:24" ht="26.25" customHeight="1">
      <c r="A195" s="1553"/>
      <c r="B195" s="1546"/>
      <c r="C195" s="1803"/>
      <c r="D195" s="1546"/>
      <c r="E195" s="1007" t="s">
        <v>17565</v>
      </c>
      <c r="F195" s="1007" t="s">
        <v>191</v>
      </c>
      <c r="G195" s="1007" t="s">
        <v>191</v>
      </c>
      <c r="H195" s="1493"/>
      <c r="I195" s="1546"/>
      <c r="J195" s="1546"/>
      <c r="K195" s="1545"/>
      <c r="L195" s="1741"/>
      <c r="M195" s="1818" t="s">
        <v>17563</v>
      </c>
      <c r="N195" s="1741"/>
      <c r="O195" s="1741"/>
      <c r="P195" s="2080">
        <v>10.884</v>
      </c>
      <c r="Q195" s="1546" t="s">
        <v>7925</v>
      </c>
      <c r="R195" s="1007">
        <v>2015</v>
      </c>
      <c r="S195" s="1546" t="s">
        <v>17416</v>
      </c>
      <c r="T195" s="2223">
        <v>1595</v>
      </c>
      <c r="U195" s="1555"/>
      <c r="V195" s="1555"/>
      <c r="W195" s="1021" t="str">
        <f>VLOOKUP(Q195,[1]Sheet1!$A$1:$B$111,2,0)</f>
        <v>SEDAN</v>
      </c>
      <c r="X195" s="1022" t="e">
        <f t="shared" si="0"/>
        <v>#VALUE!</v>
      </c>
    </row>
    <row r="196" spans="1:24" ht="26.25" customHeight="1">
      <c r="A196" s="1553"/>
      <c r="B196" s="1546"/>
      <c r="C196" s="1803"/>
      <c r="D196" s="1546"/>
      <c r="E196" s="1007" t="s">
        <v>17565</v>
      </c>
      <c r="F196" s="1007" t="s">
        <v>191</v>
      </c>
      <c r="G196" s="1007" t="s">
        <v>191</v>
      </c>
      <c r="H196" s="1493"/>
      <c r="I196" s="1546"/>
      <c r="J196" s="1546"/>
      <c r="K196" s="1545"/>
      <c r="L196" s="1741"/>
      <c r="M196" s="1818" t="s">
        <v>17563</v>
      </c>
      <c r="N196" s="1741"/>
      <c r="O196" s="1741"/>
      <c r="P196" s="2080">
        <v>11.239000000000001</v>
      </c>
      <c r="Q196" s="1546" t="s">
        <v>11163</v>
      </c>
      <c r="R196" s="1007">
        <v>2014</v>
      </c>
      <c r="S196" s="1546" t="s">
        <v>17417</v>
      </c>
      <c r="T196" s="2223">
        <v>1350</v>
      </c>
      <c r="U196" s="1555"/>
      <c r="V196" s="1555"/>
      <c r="W196" s="1021" t="str">
        <f>VLOOKUP(Q196,[1]Sheet1!$A$1:$B$111,2,0)</f>
        <v>SEDAN</v>
      </c>
      <c r="X196" s="1022" t="e">
        <f t="shared" si="0"/>
        <v>#VALUE!</v>
      </c>
    </row>
    <row r="197" spans="1:24" ht="26.25" customHeight="1">
      <c r="A197" s="1553"/>
      <c r="B197" s="1546"/>
      <c r="C197" s="1803"/>
      <c r="D197" s="1546"/>
      <c r="E197" s="1007" t="s">
        <v>17565</v>
      </c>
      <c r="F197" s="1007" t="s">
        <v>191</v>
      </c>
      <c r="G197" s="1007" t="s">
        <v>191</v>
      </c>
      <c r="H197" s="1493"/>
      <c r="I197" s="1546"/>
      <c r="J197" s="1546"/>
      <c r="K197" s="1545"/>
      <c r="L197" s="1741"/>
      <c r="M197" s="1818" t="s">
        <v>17563</v>
      </c>
      <c r="N197" s="1741"/>
      <c r="O197" s="1741"/>
      <c r="P197" s="2080">
        <v>10.884</v>
      </c>
      <c r="Q197" s="1546" t="s">
        <v>7925</v>
      </c>
      <c r="R197" s="1007">
        <v>2013</v>
      </c>
      <c r="S197" s="1546" t="s">
        <v>17418</v>
      </c>
      <c r="T197" s="2223">
        <v>1595</v>
      </c>
      <c r="U197" s="1555"/>
      <c r="V197" s="1555"/>
      <c r="W197" s="1021" t="str">
        <f>VLOOKUP(Q197,[1]Sheet1!$A$1:$B$111,2,0)</f>
        <v>SEDAN</v>
      </c>
      <c r="X197" s="1022" t="e">
        <f t="shared" si="0"/>
        <v>#VALUE!</v>
      </c>
    </row>
    <row r="198" spans="1:24" ht="26.25" customHeight="1">
      <c r="A198" s="1553"/>
      <c r="B198" s="1546"/>
      <c r="C198" s="1803"/>
      <c r="D198" s="1546"/>
      <c r="E198" s="1007" t="s">
        <v>17565</v>
      </c>
      <c r="F198" s="1007" t="s">
        <v>191</v>
      </c>
      <c r="G198" s="1007" t="s">
        <v>191</v>
      </c>
      <c r="H198" s="1493"/>
      <c r="I198" s="1546"/>
      <c r="J198" s="1546"/>
      <c r="K198" s="1545"/>
      <c r="L198" s="1741"/>
      <c r="M198" s="1818" t="s">
        <v>17563</v>
      </c>
      <c r="N198" s="1741"/>
      <c r="O198" s="1741"/>
      <c r="P198" s="2080">
        <v>12.228999999999999</v>
      </c>
      <c r="Q198" s="1546" t="s">
        <v>9588</v>
      </c>
      <c r="R198" s="1007">
        <v>2011</v>
      </c>
      <c r="S198" s="1546" t="s">
        <v>17419</v>
      </c>
      <c r="T198" s="2223">
        <v>1807</v>
      </c>
      <c r="U198" s="1555"/>
      <c r="V198" s="1555"/>
      <c r="W198" s="1021" t="str">
        <f>VLOOKUP(Q198,[1]Sheet1!$A$1:$B$111,2,0)</f>
        <v>SUV</v>
      </c>
      <c r="X198" s="1022" t="e">
        <f t="shared" si="0"/>
        <v>#VALUE!</v>
      </c>
    </row>
    <row r="199" spans="1:24" ht="26.25" customHeight="1">
      <c r="A199" s="1553"/>
      <c r="B199" s="1546"/>
      <c r="C199" s="1803"/>
      <c r="D199" s="1546"/>
      <c r="E199" s="1007" t="s">
        <v>17565</v>
      </c>
      <c r="F199" s="1007" t="s">
        <v>191</v>
      </c>
      <c r="G199" s="1007" t="s">
        <v>191</v>
      </c>
      <c r="H199" s="1493"/>
      <c r="I199" s="1546"/>
      <c r="J199" s="1546"/>
      <c r="K199" s="1545"/>
      <c r="L199" s="1741"/>
      <c r="M199" s="1818" t="s">
        <v>17563</v>
      </c>
      <c r="N199" s="1741"/>
      <c r="O199" s="1741"/>
      <c r="P199" s="2080">
        <v>13.693</v>
      </c>
      <c r="Q199" s="1546" t="s">
        <v>17897</v>
      </c>
      <c r="R199" s="1007">
        <v>2015</v>
      </c>
      <c r="S199" s="1546" t="s">
        <v>17502</v>
      </c>
      <c r="T199" s="2223">
        <v>1607</v>
      </c>
      <c r="U199" s="1555"/>
      <c r="V199" s="1555"/>
      <c r="W199" s="1021" t="str">
        <f>VLOOKUP(Q199,[1]Sheet1!$A$1:$B$111,2,0)</f>
        <v>SUV</v>
      </c>
      <c r="X199" s="1022" t="e">
        <f t="shared" si="0"/>
        <v>#VALUE!</v>
      </c>
    </row>
    <row r="200" spans="1:24" ht="26.25" customHeight="1">
      <c r="A200" s="1553"/>
      <c r="B200" s="1546"/>
      <c r="C200" s="1803"/>
      <c r="D200" s="1546"/>
      <c r="E200" s="1007" t="s">
        <v>17565</v>
      </c>
      <c r="F200" s="1007" t="s">
        <v>191</v>
      </c>
      <c r="G200" s="1007" t="s">
        <v>191</v>
      </c>
      <c r="H200" s="1493"/>
      <c r="I200" s="1546"/>
      <c r="J200" s="1546"/>
      <c r="K200" s="1545"/>
      <c r="L200" s="1741"/>
      <c r="M200" s="1818" t="s">
        <v>17563</v>
      </c>
      <c r="N200" s="1741"/>
      <c r="O200" s="1741"/>
      <c r="P200" s="2080">
        <v>13.693</v>
      </c>
      <c r="Q200" s="1546" t="s">
        <v>423</v>
      </c>
      <c r="R200" s="1007">
        <v>2010</v>
      </c>
      <c r="S200" s="1546" t="s">
        <v>17420</v>
      </c>
      <c r="T200" s="2223">
        <v>1607</v>
      </c>
      <c r="U200" s="1555"/>
      <c r="V200" s="1555"/>
      <c r="W200" s="1021" t="str">
        <f>VLOOKUP(Q200,[1]Sheet1!$A$1:$B$111,2,0)</f>
        <v>SUV</v>
      </c>
      <c r="X200" s="1022" t="e">
        <f t="shared" si="0"/>
        <v>#VALUE!</v>
      </c>
    </row>
    <row r="201" spans="1:24" ht="26.25" customHeight="1">
      <c r="A201" s="1553"/>
      <c r="B201" s="1546"/>
      <c r="C201" s="1803"/>
      <c r="D201" s="1546"/>
      <c r="E201" s="1007" t="s">
        <v>17565</v>
      </c>
      <c r="F201" s="1007" t="s">
        <v>191</v>
      </c>
      <c r="G201" s="1007" t="s">
        <v>191</v>
      </c>
      <c r="H201" s="1493"/>
      <c r="I201" s="1546"/>
      <c r="J201" s="1546"/>
      <c r="K201" s="1545"/>
      <c r="L201" s="1741"/>
      <c r="M201" s="1818" t="s">
        <v>17563</v>
      </c>
      <c r="N201" s="1741"/>
      <c r="O201" s="1741"/>
      <c r="P201" s="2080">
        <v>13.05</v>
      </c>
      <c r="Q201" s="1546" t="s">
        <v>447</v>
      </c>
      <c r="R201" s="1007">
        <v>2015</v>
      </c>
      <c r="S201" s="1546" t="s">
        <v>17421</v>
      </c>
      <c r="T201" s="2223">
        <v>1810</v>
      </c>
      <c r="U201" s="1555"/>
      <c r="V201" s="1555"/>
      <c r="W201" s="1021" t="str">
        <f>VLOOKUP(Q201,[1]Sheet1!$A$1:$B$111,2,0)</f>
        <v>SEDAN</v>
      </c>
      <c r="X201" s="1022" t="e">
        <f t="shared" si="0"/>
        <v>#VALUE!</v>
      </c>
    </row>
    <row r="202" spans="1:24" ht="26.25" customHeight="1">
      <c r="A202" s="1553"/>
      <c r="B202" s="1546"/>
      <c r="C202" s="1803"/>
      <c r="D202" s="1546"/>
      <c r="E202" s="1007" t="s">
        <v>17565</v>
      </c>
      <c r="F202" s="1007" t="s">
        <v>191</v>
      </c>
      <c r="G202" s="1007" t="s">
        <v>191</v>
      </c>
      <c r="H202" s="1493"/>
      <c r="I202" s="1546"/>
      <c r="J202" s="1546"/>
      <c r="K202" s="1545"/>
      <c r="L202" s="1741"/>
      <c r="M202" s="1818" t="s">
        <v>17563</v>
      </c>
      <c r="N202" s="1741"/>
      <c r="O202" s="1741"/>
      <c r="P202" s="2080">
        <v>11.933</v>
      </c>
      <c r="Q202" s="1546" t="s">
        <v>9021</v>
      </c>
      <c r="R202" s="1007">
        <v>2015</v>
      </c>
      <c r="S202" s="1546" t="s">
        <v>17422</v>
      </c>
      <c r="T202" s="2223">
        <v>1810</v>
      </c>
      <c r="U202" s="1555"/>
      <c r="V202" s="1555"/>
      <c r="W202" s="1021" t="str">
        <f>VLOOKUP(Q202,[1]Sheet1!$A$1:$B$111,2,0)</f>
        <v>SEDAN</v>
      </c>
      <c r="X202" s="1022" t="e">
        <f t="shared" si="0"/>
        <v>#VALUE!</v>
      </c>
    </row>
    <row r="203" spans="1:24" ht="26.25" customHeight="1">
      <c r="A203" s="1553"/>
      <c r="B203" s="1546"/>
      <c r="C203" s="1803"/>
      <c r="D203" s="1546"/>
      <c r="E203" s="1007" t="s">
        <v>17565</v>
      </c>
      <c r="F203" s="1007" t="s">
        <v>191</v>
      </c>
      <c r="G203" s="1007" t="s">
        <v>191</v>
      </c>
      <c r="H203" s="1493"/>
      <c r="I203" s="1546"/>
      <c r="J203" s="1546"/>
      <c r="K203" s="1545"/>
      <c r="L203" s="1741"/>
      <c r="M203" s="1818" t="s">
        <v>17563</v>
      </c>
      <c r="N203" s="1741"/>
      <c r="O203" s="1741"/>
      <c r="P203" s="2080">
        <v>11.933</v>
      </c>
      <c r="Q203" s="1546" t="s">
        <v>9021</v>
      </c>
      <c r="R203" s="1007">
        <v>2016</v>
      </c>
      <c r="S203" s="1546" t="s">
        <v>17423</v>
      </c>
      <c r="T203" s="2223">
        <v>1810</v>
      </c>
      <c r="U203" s="1555"/>
      <c r="V203" s="1555"/>
      <c r="W203" s="1021" t="str">
        <f>VLOOKUP(Q203,[1]Sheet1!$A$1:$B$111,2,0)</f>
        <v>SEDAN</v>
      </c>
      <c r="X203" s="1022" t="e">
        <f t="shared" si="0"/>
        <v>#VALUE!</v>
      </c>
    </row>
    <row r="204" spans="1:24" ht="26.25" customHeight="1">
      <c r="A204" s="1553"/>
      <c r="B204" s="1546"/>
      <c r="C204" s="1803"/>
      <c r="D204" s="1546"/>
      <c r="E204" s="1007" t="s">
        <v>17565</v>
      </c>
      <c r="F204" s="1007" t="s">
        <v>191</v>
      </c>
      <c r="G204" s="1007" t="s">
        <v>191</v>
      </c>
      <c r="H204" s="1493"/>
      <c r="I204" s="1546"/>
      <c r="J204" s="1546"/>
      <c r="K204" s="1545"/>
      <c r="L204" s="1741"/>
      <c r="M204" s="1818" t="s">
        <v>17563</v>
      </c>
      <c r="N204" s="1741"/>
      <c r="O204" s="1741"/>
      <c r="P204" s="2080">
        <v>14.831</v>
      </c>
      <c r="Q204" s="1546" t="s">
        <v>17487</v>
      </c>
      <c r="R204" s="1007">
        <v>2015</v>
      </c>
      <c r="S204" s="1546" t="s">
        <v>17488</v>
      </c>
      <c r="T204" s="2223">
        <v>1800</v>
      </c>
      <c r="U204" s="1555"/>
      <c r="V204" s="1555"/>
      <c r="W204" s="1021">
        <v>1650</v>
      </c>
      <c r="X204" s="1022">
        <f t="shared" si="0"/>
        <v>1700</v>
      </c>
    </row>
    <row r="205" spans="1:24" ht="26.25" customHeight="1">
      <c r="A205" s="1553"/>
      <c r="B205" s="1546"/>
      <c r="C205" s="1803"/>
      <c r="D205" s="1546"/>
      <c r="E205" s="1007" t="s">
        <v>17565</v>
      </c>
      <c r="F205" s="1007" t="s">
        <v>191</v>
      </c>
      <c r="G205" s="1007" t="s">
        <v>191</v>
      </c>
      <c r="H205" s="1493"/>
      <c r="I205" s="1546"/>
      <c r="J205" s="1546"/>
      <c r="K205" s="1545"/>
      <c r="L205" s="1741"/>
      <c r="M205" s="1818" t="s">
        <v>17563</v>
      </c>
      <c r="N205" s="1741"/>
      <c r="O205" s="1741"/>
      <c r="P205" s="2080">
        <v>11.843</v>
      </c>
      <c r="Q205" s="1546" t="s">
        <v>17895</v>
      </c>
      <c r="R205" s="1007">
        <v>2015</v>
      </c>
      <c r="S205" s="1546" t="s">
        <v>17424</v>
      </c>
      <c r="T205" s="2223">
        <v>1220</v>
      </c>
      <c r="U205" s="1555"/>
      <c r="V205" s="1555"/>
      <c r="W205" s="1021" t="str">
        <f>VLOOKUP(Q205,[1]Sheet1!$A$1:$B$111,2,0)</f>
        <v>SEDAN</v>
      </c>
      <c r="X205" s="1022" t="e">
        <f t="shared" si="0"/>
        <v>#VALUE!</v>
      </c>
    </row>
    <row r="206" spans="1:24" ht="26.25" customHeight="1">
      <c r="A206" s="1553"/>
      <c r="B206" s="1546"/>
      <c r="C206" s="1803"/>
      <c r="D206" s="1546"/>
      <c r="E206" s="1007" t="s">
        <v>17565</v>
      </c>
      <c r="F206" s="1007" t="s">
        <v>191</v>
      </c>
      <c r="G206" s="1007" t="s">
        <v>191</v>
      </c>
      <c r="H206" s="1493"/>
      <c r="I206" s="1546"/>
      <c r="J206" s="1546"/>
      <c r="K206" s="1545"/>
      <c r="L206" s="1741"/>
      <c r="M206" s="1818" t="s">
        <v>17563</v>
      </c>
      <c r="N206" s="1741"/>
      <c r="O206" s="1741"/>
      <c r="P206" s="2080">
        <v>10.472</v>
      </c>
      <c r="Q206" s="1546" t="s">
        <v>17400</v>
      </c>
      <c r="R206" s="1007">
        <v>2015</v>
      </c>
      <c r="S206" s="1546" t="s">
        <v>17425</v>
      </c>
      <c r="T206" s="2223">
        <v>1600</v>
      </c>
      <c r="U206" s="1555"/>
      <c r="V206" s="1555"/>
      <c r="W206" s="1021">
        <v>1550</v>
      </c>
      <c r="X206" s="1022">
        <f t="shared" si="0"/>
        <v>1600</v>
      </c>
    </row>
    <row r="207" spans="1:24" ht="26.25" customHeight="1">
      <c r="A207" s="1553"/>
      <c r="B207" s="1546"/>
      <c r="C207" s="1803"/>
      <c r="D207" s="1546"/>
      <c r="E207" s="1007" t="s">
        <v>17565</v>
      </c>
      <c r="F207" s="1007" t="s">
        <v>191</v>
      </c>
      <c r="G207" s="1007" t="s">
        <v>191</v>
      </c>
      <c r="H207" s="1493"/>
      <c r="I207" s="1546"/>
      <c r="J207" s="1546"/>
      <c r="K207" s="1545"/>
      <c r="L207" s="1818"/>
      <c r="M207" s="1818" t="s">
        <v>17563</v>
      </c>
      <c r="N207" s="1818"/>
      <c r="O207" s="1818"/>
      <c r="P207" s="2079">
        <v>11.933</v>
      </c>
      <c r="Q207" s="1007" t="s">
        <v>9021</v>
      </c>
      <c r="R207" s="1007">
        <v>2014</v>
      </c>
      <c r="S207" s="1546" t="s">
        <v>17483</v>
      </c>
      <c r="T207" s="2223">
        <v>1810</v>
      </c>
      <c r="U207" s="1555"/>
      <c r="V207" s="1555"/>
      <c r="W207" s="1021" t="str">
        <f>VLOOKUP(Q207,[1]Sheet1!$A$1:$B$111,2,0)</f>
        <v>SEDAN</v>
      </c>
      <c r="X207" s="1022" t="e">
        <f t="shared" si="0"/>
        <v>#VALUE!</v>
      </c>
    </row>
    <row r="208" spans="1:24" ht="26.25" customHeight="1">
      <c r="A208" s="1553"/>
      <c r="B208" s="1546"/>
      <c r="C208" s="1803"/>
      <c r="D208" s="1546"/>
      <c r="E208" s="1007" t="s">
        <v>17565</v>
      </c>
      <c r="F208" s="1007" t="s">
        <v>191</v>
      </c>
      <c r="G208" s="1007" t="s">
        <v>191</v>
      </c>
      <c r="H208" s="1493"/>
      <c r="I208" s="1546"/>
      <c r="J208" s="1546"/>
      <c r="K208" s="1545"/>
      <c r="L208" s="1818"/>
      <c r="M208" s="1818" t="s">
        <v>17563</v>
      </c>
      <c r="N208" s="1818"/>
      <c r="O208" s="1818"/>
      <c r="P208" s="2079">
        <v>11.933</v>
      </c>
      <c r="Q208" s="1565" t="s">
        <v>9021</v>
      </c>
      <c r="R208" s="1007">
        <v>2015</v>
      </c>
      <c r="S208" s="1546" t="s">
        <v>17426</v>
      </c>
      <c r="T208" s="2223">
        <v>1810</v>
      </c>
      <c r="U208" s="1555"/>
      <c r="V208" s="1555"/>
      <c r="W208" s="1021" t="str">
        <f>VLOOKUP(Q208,[1]Sheet1!$A$1:$B$111,2,0)</f>
        <v>SEDAN</v>
      </c>
      <c r="X208" s="1022" t="e">
        <f t="shared" si="0"/>
        <v>#VALUE!</v>
      </c>
    </row>
    <row r="209" spans="1:24" ht="26.25" customHeight="1">
      <c r="A209" s="1553"/>
      <c r="B209" s="1546"/>
      <c r="C209" s="1803"/>
      <c r="D209" s="1546"/>
      <c r="E209" s="1007" t="s">
        <v>17565</v>
      </c>
      <c r="F209" s="1007" t="s">
        <v>191</v>
      </c>
      <c r="G209" s="1007" t="s">
        <v>191</v>
      </c>
      <c r="H209" s="1493"/>
      <c r="I209" s="1546"/>
      <c r="J209" s="1546"/>
      <c r="K209" s="1545"/>
      <c r="L209" s="1818"/>
      <c r="M209" s="1818" t="s">
        <v>17563</v>
      </c>
      <c r="N209" s="1818"/>
      <c r="O209" s="1818"/>
      <c r="P209" s="2080">
        <v>9.0389999999999997</v>
      </c>
      <c r="Q209" s="1007" t="s">
        <v>4579</v>
      </c>
      <c r="R209" s="1007">
        <v>2010</v>
      </c>
      <c r="S209" s="1007" t="s">
        <v>17562</v>
      </c>
      <c r="T209" s="2223">
        <v>1260</v>
      </c>
      <c r="U209" s="1555"/>
      <c r="V209" s="1555"/>
      <c r="W209" s="1021">
        <v>1550</v>
      </c>
      <c r="X209" s="1022">
        <f t="shared" si="0"/>
        <v>1600</v>
      </c>
    </row>
    <row r="210" spans="1:24" ht="26.25" customHeight="1">
      <c r="A210" s="1553"/>
      <c r="B210" s="1546"/>
      <c r="C210" s="1803"/>
      <c r="D210" s="1546"/>
      <c r="E210" s="1007" t="s">
        <v>17565</v>
      </c>
      <c r="F210" s="1007" t="s">
        <v>191</v>
      </c>
      <c r="G210" s="1007" t="s">
        <v>191</v>
      </c>
      <c r="H210" s="1493"/>
      <c r="I210" s="1546"/>
      <c r="J210" s="1546"/>
      <c r="K210" s="1545"/>
      <c r="L210" s="1818"/>
      <c r="M210" s="2217" t="s">
        <v>17564</v>
      </c>
      <c r="N210" s="1741"/>
      <c r="O210" s="1545"/>
      <c r="P210" s="2080">
        <v>13.156000000000001</v>
      </c>
      <c r="Q210" s="1007" t="s">
        <v>17401</v>
      </c>
      <c r="R210" s="1007">
        <v>2015</v>
      </c>
      <c r="S210" s="1007" t="s">
        <v>17427</v>
      </c>
      <c r="T210" s="2223">
        <v>1950</v>
      </c>
      <c r="U210" s="1555"/>
      <c r="V210" s="1555"/>
      <c r="W210" s="1021">
        <v>1650</v>
      </c>
      <c r="X210" s="1691">
        <f t="shared" si="0"/>
        <v>1700</v>
      </c>
    </row>
    <row r="211" spans="1:24" ht="26.25" customHeight="1">
      <c r="A211" s="1553"/>
      <c r="B211" s="1546"/>
      <c r="C211" s="1803"/>
      <c r="D211" s="1546"/>
      <c r="E211" s="1007" t="s">
        <v>17565</v>
      </c>
      <c r="F211" s="1007" t="s">
        <v>191</v>
      </c>
      <c r="G211" s="1007" t="s">
        <v>191</v>
      </c>
      <c r="H211" s="1493"/>
      <c r="I211" s="1546"/>
      <c r="J211" s="1546"/>
      <c r="K211" s="1545"/>
      <c r="L211" s="1545"/>
      <c r="M211" s="1818" t="s">
        <v>17563</v>
      </c>
      <c r="N211" s="1545"/>
      <c r="O211" s="1545"/>
      <c r="P211" s="2079">
        <v>9.8840000000000003</v>
      </c>
      <c r="Q211" s="1007" t="s">
        <v>17898</v>
      </c>
      <c r="R211" s="1007">
        <v>2013</v>
      </c>
      <c r="S211" s="1007" t="s">
        <v>17561</v>
      </c>
      <c r="T211" s="2223">
        <v>1290</v>
      </c>
      <c r="U211" s="1555"/>
      <c r="V211" s="1555"/>
      <c r="W211" s="1021">
        <v>1550</v>
      </c>
      <c r="X211" s="1691">
        <f t="shared" si="0"/>
        <v>1600</v>
      </c>
    </row>
    <row r="212" spans="1:24" ht="26.25" customHeight="1">
      <c r="A212" s="1553"/>
      <c r="B212" s="1546"/>
      <c r="C212" s="1803"/>
      <c r="D212" s="1546"/>
      <c r="E212" s="1007" t="s">
        <v>17565</v>
      </c>
      <c r="F212" s="1007" t="s">
        <v>191</v>
      </c>
      <c r="G212" s="1007" t="s">
        <v>191</v>
      </c>
      <c r="H212" s="1493"/>
      <c r="I212" s="1546"/>
      <c r="J212" s="1546"/>
      <c r="K212" s="1545"/>
      <c r="L212" s="1545"/>
      <c r="M212" s="1818" t="s">
        <v>17563</v>
      </c>
      <c r="N212" s="1545"/>
      <c r="O212" s="1545"/>
      <c r="P212" s="2079">
        <v>12.228999999999999</v>
      </c>
      <c r="Q212" s="1546" t="s">
        <v>17896</v>
      </c>
      <c r="R212" s="1007">
        <v>2014</v>
      </c>
      <c r="S212" s="1546" t="s">
        <v>17428</v>
      </c>
      <c r="T212" s="2223">
        <v>1807</v>
      </c>
      <c r="U212" s="1555"/>
      <c r="V212" s="1555"/>
      <c r="W212" s="1021">
        <v>1650</v>
      </c>
      <c r="X212" s="1691">
        <f t="shared" si="0"/>
        <v>1700</v>
      </c>
    </row>
    <row r="213" spans="1:24" ht="26.25" customHeight="1">
      <c r="A213" s="1553"/>
      <c r="B213" s="1546"/>
      <c r="C213" s="1803"/>
      <c r="D213" s="1546"/>
      <c r="E213" s="1007" t="s">
        <v>17565</v>
      </c>
      <c r="F213" s="1007" t="s">
        <v>191</v>
      </c>
      <c r="G213" s="1007" t="s">
        <v>191</v>
      </c>
      <c r="H213" s="1493"/>
      <c r="I213" s="1546"/>
      <c r="J213" s="1546"/>
      <c r="K213" s="1545"/>
      <c r="L213" s="1545"/>
      <c r="M213" s="1818" t="s">
        <v>17563</v>
      </c>
      <c r="N213" s="1545"/>
      <c r="O213" s="1545"/>
      <c r="P213" s="2079">
        <v>9.0389999999999997</v>
      </c>
      <c r="Q213" s="1546" t="s">
        <v>17402</v>
      </c>
      <c r="R213" s="1007">
        <v>2013</v>
      </c>
      <c r="S213" s="1546" t="s">
        <v>17429</v>
      </c>
      <c r="T213" s="2223">
        <v>1260</v>
      </c>
      <c r="U213" s="1555"/>
      <c r="V213" s="1555"/>
      <c r="W213" s="1021">
        <v>1550</v>
      </c>
      <c r="X213" s="1691">
        <f t="shared" si="0"/>
        <v>1600</v>
      </c>
    </row>
    <row r="214" spans="1:24" ht="26.25" customHeight="1">
      <c r="A214" s="1553"/>
      <c r="B214" s="1546"/>
      <c r="C214" s="1803"/>
      <c r="D214" s="1546"/>
      <c r="E214" s="1007" t="s">
        <v>17565</v>
      </c>
      <c r="F214" s="1007" t="s">
        <v>191</v>
      </c>
      <c r="G214" s="1007" t="s">
        <v>191</v>
      </c>
      <c r="H214" s="1493"/>
      <c r="I214" s="1546"/>
      <c r="J214" s="1546"/>
      <c r="K214" s="1545"/>
      <c r="L214" s="1545"/>
      <c r="M214" s="1818" t="s">
        <v>17563</v>
      </c>
      <c r="N214" s="1545"/>
      <c r="O214" s="1545"/>
      <c r="P214" s="2079">
        <v>12.228999999999999</v>
      </c>
      <c r="Q214" s="1546" t="s">
        <v>17896</v>
      </c>
      <c r="R214" s="1007">
        <v>2013</v>
      </c>
      <c r="S214" s="1546" t="s">
        <v>17430</v>
      </c>
      <c r="T214" s="2223">
        <v>1807</v>
      </c>
      <c r="U214" s="1555"/>
      <c r="V214" s="1555"/>
      <c r="W214" s="1021">
        <v>1650</v>
      </c>
      <c r="X214" s="1691">
        <f t="shared" si="0"/>
        <v>1700</v>
      </c>
    </row>
    <row r="215" spans="1:24" ht="26.25" customHeight="1">
      <c r="A215" s="1553"/>
      <c r="B215" s="1546"/>
      <c r="C215" s="1803"/>
      <c r="D215" s="1546"/>
      <c r="E215" s="1007" t="s">
        <v>17565</v>
      </c>
      <c r="F215" s="1007" t="s">
        <v>191</v>
      </c>
      <c r="G215" s="1007" t="s">
        <v>191</v>
      </c>
      <c r="H215" s="1493"/>
      <c r="I215" s="1546"/>
      <c r="J215" s="1546"/>
      <c r="K215" s="1545"/>
      <c r="L215" s="1545"/>
      <c r="M215" s="1818" t="s">
        <v>17563</v>
      </c>
      <c r="N215" s="1545"/>
      <c r="O215" s="1545"/>
      <c r="P215" s="2079">
        <v>10.035</v>
      </c>
      <c r="Q215" s="1546" t="s">
        <v>17484</v>
      </c>
      <c r="R215" s="1007">
        <v>2015</v>
      </c>
      <c r="S215" s="1546" t="s">
        <v>17485</v>
      </c>
      <c r="T215" s="2223">
        <v>1875</v>
      </c>
      <c r="U215" s="1555"/>
      <c r="V215" s="1555"/>
      <c r="W215" s="1021">
        <v>1550</v>
      </c>
      <c r="X215" s="1691">
        <f t="shared" si="0"/>
        <v>1600</v>
      </c>
    </row>
    <row r="216" spans="1:24" ht="26.25" customHeight="1">
      <c r="A216" s="1553"/>
      <c r="B216" s="1546"/>
      <c r="C216" s="1791" t="s">
        <v>3121</v>
      </c>
      <c r="D216" s="1546"/>
      <c r="E216" s="1546"/>
      <c r="F216" s="1546"/>
      <c r="G216" s="1546"/>
      <c r="H216" s="1007"/>
      <c r="I216" s="1546"/>
      <c r="J216" s="1546"/>
      <c r="K216" s="1545"/>
      <c r="L216" s="1545"/>
      <c r="M216" s="1545"/>
      <c r="N216" s="1013"/>
      <c r="O216" s="1545"/>
      <c r="P216" s="2214">
        <f>SUM(P176:P215)</f>
        <v>460.83599999999996</v>
      </c>
      <c r="Q216" s="1546"/>
      <c r="R216" s="1546"/>
      <c r="S216" s="1718" t="s">
        <v>16344</v>
      </c>
      <c r="T216" s="2213">
        <f>SUM(T176:T215)</f>
        <v>65160</v>
      </c>
      <c r="U216" s="1555"/>
      <c r="V216" s="1555"/>
      <c r="W216" s="1851">
        <f>SUM(W176:W215)</f>
        <v>20550</v>
      </c>
      <c r="X216" s="1558" t="e">
        <f>SUM(X176:X215)</f>
        <v>#VALUE!</v>
      </c>
    </row>
    <row r="217" spans="1:24" ht="26.25" customHeight="1" thickBot="1">
      <c r="A217" s="1008"/>
      <c r="B217" s="1009"/>
      <c r="C217" s="1009"/>
      <c r="D217" s="1009"/>
      <c r="E217" s="1009"/>
      <c r="F217" s="1009"/>
      <c r="G217" s="1009"/>
      <c r="H217" s="1009"/>
      <c r="I217" s="1009"/>
      <c r="J217" s="1009"/>
      <c r="K217" s="611" t="s">
        <v>17327</v>
      </c>
      <c r="L217" s="1009"/>
      <c r="M217" s="1009"/>
      <c r="N217" s="1014"/>
      <c r="O217" s="1014"/>
      <c r="P217" s="1025"/>
      <c r="Q217" s="1009"/>
      <c r="R217" s="1009"/>
      <c r="S217" s="1026"/>
      <c r="T217" s="1026"/>
      <c r="U217" s="1027"/>
      <c r="V217" s="1028"/>
      <c r="W217" s="1028"/>
      <c r="X217" s="1028"/>
    </row>
    <row r="219" spans="1:24" ht="26.25" customHeight="1" thickBot="1"/>
    <row r="220" spans="1:24" ht="26.25" customHeight="1">
      <c r="A220" s="1904" t="s">
        <v>188</v>
      </c>
      <c r="B220" s="1905" t="s">
        <v>17692</v>
      </c>
      <c r="C220" s="1905" t="s">
        <v>825</v>
      </c>
      <c r="D220" s="1905" t="s">
        <v>198</v>
      </c>
      <c r="E220" s="1905" t="s">
        <v>17752</v>
      </c>
      <c r="F220" s="1905" t="s">
        <v>191</v>
      </c>
      <c r="G220" s="1905" t="s">
        <v>191</v>
      </c>
      <c r="H220" s="1905" t="s">
        <v>191</v>
      </c>
      <c r="I220" s="1905" t="s">
        <v>16777</v>
      </c>
      <c r="J220" s="1906" t="s">
        <v>17697</v>
      </c>
      <c r="K220" s="1907" t="s">
        <v>17691</v>
      </c>
      <c r="L220" s="1909" t="s">
        <v>17730</v>
      </c>
      <c r="M220" s="1909" t="s">
        <v>17710</v>
      </c>
      <c r="N220" s="1905" t="s">
        <v>17831</v>
      </c>
      <c r="O220" s="1909" t="s">
        <v>17832</v>
      </c>
      <c r="P220" s="1909" t="s">
        <v>17742</v>
      </c>
      <c r="Q220" s="1905" t="s">
        <v>375</v>
      </c>
      <c r="R220" s="1905">
        <f>IF(MID(RIGHT(S220,8),1,1)="M",2021,IF(MID(RIGHT(S220,8),1,1)="N",2022,IF(MID(RIGHT(S220,8),1,1)="P",2023,IF(MID(RIGHT(S220,8),1,1)="R",2024,IF(MID(RIGHT(S220,8),1,1)="S",1995,IF(MID(RIGHT(S220,8),1,1)="T",1996,IF(MID(RIGHT(S220,8),1,1)="V",1997,IF(MID(RIGHT(S220,8),1,1)="W",1998,IF(MID(RIGHT(S220,8),1,1)="X",1999,IF(MID(RIGHT(S220,8),1,1)="Y",2000,IF(MID(RIGHT(S220,8),1,1)="1",2001,IF(MID(RIGHT(S220,8),1,1)="2",2002,IF(MID(RIGHT(S220,8),1,1)="3",2003,IF(MID(RIGHT(S220,8),1,1)="4",2004,IF(MID(RIGHT(S220,8),1,1)="5",2005,IF(MID(RIGHT(S220,8),1,1)="6",2006,IF(MID(RIGHT(S220,8),1,1)="7",2007,IF(MID(RIGHT(S220,8),1,1)="8",2008,IF(MID(RIGHT(S220,8),1,1)="9",2009,IF(MID(RIGHT(S220,8),1,1)="A",2010,IF(MID(RIGHT(S220,8),1,1)="B",2011,IF(MID(RIGHT(S220,8),1,1)="C",2012,IF(MID(RIGHT(S220,8),1,1)="D",2013,IF(MID(RIGHT(S220,8),1,1)="E",2014,IF(MID(RIGHT(S220,8),1,1)="F",2015,IF(MID(RIGHT(S220,8),1,1)="G",2016,IF(MID(RIGHT(S220,8),1,1)="H",2017,IF(MID(RIGHT(S220,8),1,1)="J",2018,IF(MID(RIGHT(S220,8),1,1)="K",2019,IF(MID(RIGHT(S220,8),1,1)="L",2020,""))))))))))))))))))))))))))))))</f>
        <v>2014</v>
      </c>
      <c r="S220" s="1905" t="s">
        <v>17731</v>
      </c>
      <c r="T220" s="1905">
        <v>1580</v>
      </c>
      <c r="U220" s="2091">
        <v>45711</v>
      </c>
      <c r="V220" s="2091">
        <v>45748</v>
      </c>
      <c r="W220" s="2083">
        <v>4020</v>
      </c>
      <c r="X220" s="2142">
        <v>4700</v>
      </c>
    </row>
    <row r="221" spans="1:24" ht="26.25" customHeight="1">
      <c r="A221" s="1913"/>
      <c r="B221" s="1914"/>
      <c r="C221" s="320" t="s">
        <v>3681</v>
      </c>
      <c r="D221" s="1914"/>
      <c r="E221" s="1916"/>
      <c r="F221" s="1914"/>
      <c r="G221" s="1914"/>
      <c r="H221" s="1914"/>
      <c r="I221" s="1914" t="s">
        <v>2578</v>
      </c>
      <c r="J221" s="412" t="s">
        <v>17698</v>
      </c>
      <c r="K221" s="1917" t="s">
        <v>17686</v>
      </c>
      <c r="L221" s="425" t="s">
        <v>3603</v>
      </c>
      <c r="M221" s="425" t="s">
        <v>3359</v>
      </c>
      <c r="N221" s="73" t="s">
        <v>16628</v>
      </c>
      <c r="O221" s="1918"/>
      <c r="P221" s="1918" t="s">
        <v>17743</v>
      </c>
      <c r="Q221" s="1914" t="s">
        <v>375</v>
      </c>
      <c r="R221" s="1914">
        <f>IF(MID(RIGHT(S221,8),1,1)="M",2021,IF(MID(RIGHT(S221,8),1,1)="N",2022,IF(MID(RIGHT(S221,8),1,1)="P",2023,IF(MID(RIGHT(S221,8),1,1)="R",2024,IF(MID(RIGHT(S221,8),1,1)="S",1995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2016</v>
      </c>
      <c r="S221" s="1919" t="s">
        <v>17732</v>
      </c>
      <c r="T221" s="1914">
        <v>1580</v>
      </c>
      <c r="U221" s="2093"/>
      <c r="V221" s="2093">
        <v>45755</v>
      </c>
      <c r="W221" s="1922" t="s">
        <v>18165</v>
      </c>
      <c r="X221" s="1923"/>
    </row>
    <row r="222" spans="1:24" ht="26.25" customHeight="1">
      <c r="A222" s="1913"/>
      <c r="B222" s="1914"/>
      <c r="C222" s="1914" t="s">
        <v>12776</v>
      </c>
      <c r="D222" s="1914" t="s">
        <v>17701</v>
      </c>
      <c r="E222" s="1914"/>
      <c r="F222" s="1914"/>
      <c r="G222" s="1914"/>
      <c r="H222" s="1914"/>
      <c r="I222" s="1914"/>
      <c r="J222" s="1941"/>
      <c r="K222" s="1925" t="s">
        <v>10275</v>
      </c>
      <c r="L222" s="2076" t="s">
        <v>18761</v>
      </c>
      <c r="M222" s="1918" t="s">
        <v>18172</v>
      </c>
      <c r="N222" s="73" t="s">
        <v>3907</v>
      </c>
      <c r="O222" s="1918"/>
      <c r="P222" s="1918"/>
      <c r="Q222" s="1914" t="s">
        <v>375</v>
      </c>
      <c r="R222" s="1914">
        <f>IF(MID(RIGHT(S222,8),1,1)="M",2021,IF(MID(RIGHT(S222,8),1,1)="N",2022,IF(MID(RIGHT(S222,8),1,1)="P",2023,IF(MID(RIGHT(S222,8),1,1)="R",2024,IF(MID(RIGHT(S222,8),1,1)="S",1995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2011</v>
      </c>
      <c r="S222" s="1919" t="s">
        <v>17733</v>
      </c>
      <c r="T222" s="1914">
        <v>1580</v>
      </c>
      <c r="U222" s="2093"/>
      <c r="V222" s="2092"/>
      <c r="W222" s="1922"/>
      <c r="X222" s="1926"/>
    </row>
    <row r="223" spans="1:24" ht="26.25" customHeight="1">
      <c r="A223" s="1913"/>
      <c r="B223" s="1914"/>
      <c r="C223" s="1914" t="s">
        <v>12777</v>
      </c>
      <c r="D223" s="1914" t="s">
        <v>17701</v>
      </c>
      <c r="E223" s="1914"/>
      <c r="F223" s="1914"/>
      <c r="G223" s="1914"/>
      <c r="H223" s="1914"/>
      <c r="I223" s="1914"/>
      <c r="J223" s="1941" t="s">
        <v>17693</v>
      </c>
      <c r="K223" s="1925" t="s">
        <v>17702</v>
      </c>
      <c r="L223" s="1918"/>
      <c r="M223" s="1918" t="s">
        <v>18171</v>
      </c>
      <c r="N223" s="73" t="s">
        <v>12674</v>
      </c>
      <c r="O223" s="1918"/>
      <c r="P223" s="1918"/>
      <c r="Q223" s="1914" t="s">
        <v>7571</v>
      </c>
      <c r="R223" s="1914">
        <f>IF(MID(RIGHT(S223,8),1,1)="M",2021,IF(MID(RIGHT(S223,8),1,1)="N",2022,IF(MID(RIGHT(S223,8),1,1)="P",2023,IF(MID(RIGHT(S223,8),1,1)="R",2024,IF(MID(RIGHT(S223,8),1,1)="S",1995,IF(MID(RIGHT(S223,8),1,1)="T",1996,IF(MID(RIGHT(S223,8),1,1)="V",1997,IF(MID(RIGHT(S223,8),1,1)="W",1998,IF(MID(RIGHT(S223,8),1,1)="X",1999,IF(MID(RIGHT(S223,8),1,1)="Y",2000,IF(MID(RIGHT(S223,8),1,1)="1",2001,IF(MID(RIGHT(S223,8),1,1)="2",2002,IF(MID(RIGHT(S223,8),1,1)="3",2003,IF(MID(RIGHT(S223,8),1,1)="4",2004,IF(MID(RIGHT(S223,8),1,1)="5",2005,IF(MID(RIGHT(S223,8),1,1)="6",2006,IF(MID(RIGHT(S223,8),1,1)="7",2007,IF(MID(RIGHT(S223,8),1,1)="8",2008,IF(MID(RIGHT(S223,8),1,1)="9",2009,IF(MID(RIGHT(S223,8),1,1)="A",2010,IF(MID(RIGHT(S223,8),1,1)="B",2011,IF(MID(RIGHT(S223,8),1,1)="C",2012,IF(MID(RIGHT(S223,8),1,1)="D",2013,IF(MID(RIGHT(S223,8),1,1)="E",2014,IF(MID(RIGHT(S223,8),1,1)="F",2015,IF(MID(RIGHT(S223,8),1,1)="G",2016,IF(MID(RIGHT(S223,8),1,1)="H",2017,IF(MID(RIGHT(S223,8),1,1)="J",2018,IF(MID(RIGHT(S223,8),1,1)="K",2019,IF(MID(RIGHT(S223,8),1,1)="L",2020,""))))))))))))))))))))))))))))))</f>
        <v>2012</v>
      </c>
      <c r="S223" s="1919" t="s">
        <v>17734</v>
      </c>
      <c r="T223" s="1914">
        <v>1445</v>
      </c>
      <c r="U223" s="2092"/>
      <c r="V223" s="2092"/>
      <c r="W223" s="1922"/>
      <c r="X223" s="1926"/>
    </row>
    <row r="224" spans="1:24" ht="26.25" customHeight="1">
      <c r="A224" s="1913"/>
      <c r="B224" s="1914"/>
      <c r="C224" s="1941" t="s">
        <v>14286</v>
      </c>
      <c r="D224" s="1914" t="s">
        <v>191</v>
      </c>
      <c r="E224" s="1914"/>
      <c r="F224" s="1914"/>
      <c r="G224" s="1914"/>
      <c r="H224" s="1914"/>
      <c r="I224" s="1914"/>
      <c r="J224" s="1941"/>
      <c r="K224" s="1925"/>
      <c r="L224" s="1918"/>
      <c r="M224" s="2076" t="s">
        <v>18762</v>
      </c>
      <c r="N224" s="1918"/>
      <c r="O224" s="1918"/>
      <c r="P224" s="1918"/>
      <c r="Q224" s="1914" t="s">
        <v>424</v>
      </c>
      <c r="R224" s="1914">
        <f>IF(MID(RIGHT(S224,8),1,1)="M",2021,IF(MID(RIGHT(S224,8),1,1)="N",2022,IF(MID(RIGHT(S224,8),1,1)="P",2023,IF(MID(RIGHT(S224,8),1,1)="R",2024,IF(MID(RIGHT(S224,8),1,1)="S",1995,IF(MID(RIGHT(S224,8),1,1)="T",1996,IF(MID(RIGHT(S224,8),1,1)="V",1997,IF(MID(RIGHT(S224,8),1,1)="W",1998,IF(MID(RIGHT(S224,8),1,1)="X",1999,IF(MID(RIGHT(S224,8),1,1)="Y",2000,IF(MID(RIGHT(S224,8),1,1)="1",2001,IF(MID(RIGHT(S224,8),1,1)="2",2002,IF(MID(RIGHT(S224,8),1,1)="3",2003,IF(MID(RIGHT(S224,8),1,1)="4",2004,IF(MID(RIGHT(S224,8),1,1)="5",2005,IF(MID(RIGHT(S224,8),1,1)="6",2006,IF(MID(RIGHT(S224,8),1,1)="7",2007,IF(MID(RIGHT(S224,8),1,1)="8",2008,IF(MID(RIGHT(S224,8),1,1)="9",2009,IF(MID(RIGHT(S224,8),1,1)="A",2010,IF(MID(RIGHT(S224,8),1,1)="B",2011,IF(MID(RIGHT(S224,8),1,1)="C",2012,IF(MID(RIGHT(S224,8),1,1)="D",2013,IF(MID(RIGHT(S224,8),1,1)="E",2014,IF(MID(RIGHT(S224,8),1,1)="F",2015,IF(MID(RIGHT(S224,8),1,1)="G",2016,IF(MID(RIGHT(S224,8),1,1)="H",2017,IF(MID(RIGHT(S224,8),1,1)="J",2018,IF(MID(RIGHT(S224,8),1,1)="K",2019,IF(MID(RIGHT(S224,8),1,1)="L",2020,""))))))))))))))))))))))))))))))</f>
        <v>2013</v>
      </c>
      <c r="S224" s="1919" t="s">
        <v>17735</v>
      </c>
      <c r="T224" s="1914">
        <v>1015</v>
      </c>
      <c r="U224" s="2092"/>
      <c r="V224" s="2092"/>
      <c r="W224" s="1922"/>
      <c r="X224" s="1926"/>
    </row>
    <row r="225" spans="1:24" ht="26.25" customHeight="1">
      <c r="A225" s="1913"/>
      <c r="B225" s="1914"/>
      <c r="C225" s="1914" t="s">
        <v>10098</v>
      </c>
      <c r="D225" s="1914" t="s">
        <v>191</v>
      </c>
      <c r="E225" s="1914"/>
      <c r="F225" s="1914"/>
      <c r="G225" s="1914"/>
      <c r="H225" s="1914"/>
      <c r="I225" s="1914"/>
      <c r="J225" s="1914" t="s">
        <v>17714</v>
      </c>
      <c r="K225" s="1925"/>
      <c r="L225" s="1918"/>
      <c r="M225" s="1918"/>
      <c r="N225" s="1918"/>
      <c r="O225" s="1918"/>
      <c r="P225" s="1918"/>
      <c r="Q225" s="1914"/>
      <c r="R225" s="1914"/>
      <c r="S225" s="2022" t="s">
        <v>189</v>
      </c>
      <c r="T225" s="1916">
        <v>3700</v>
      </c>
      <c r="U225" s="2092"/>
      <c r="V225" s="2092"/>
      <c r="W225" s="1928"/>
      <c r="X225" s="1926"/>
    </row>
    <row r="226" spans="1:24" ht="26.25" customHeight="1">
      <c r="A226" s="1913"/>
      <c r="B226" s="1914"/>
      <c r="C226" s="1914" t="s">
        <v>10099</v>
      </c>
      <c r="D226" s="1914" t="s">
        <v>191</v>
      </c>
      <c r="E226" s="1914"/>
      <c r="F226" s="1914"/>
      <c r="G226" s="1914"/>
      <c r="H226" s="1914"/>
      <c r="I226" s="1914"/>
      <c r="J226" s="1914" t="s">
        <v>17715</v>
      </c>
      <c r="K226" s="1925"/>
      <c r="L226" s="1918"/>
      <c r="M226" s="2559" t="s">
        <v>8710</v>
      </c>
      <c r="N226" s="2560"/>
      <c r="O226" s="2560"/>
      <c r="P226" s="2561"/>
      <c r="Q226" s="1914"/>
      <c r="R226" s="1914"/>
      <c r="S226" s="1916" t="s">
        <v>2472</v>
      </c>
      <c r="T226" s="1916">
        <f>SUM(T220:T225)</f>
        <v>10900</v>
      </c>
      <c r="U226" s="2092"/>
      <c r="V226" s="2092"/>
      <c r="W226" s="1928"/>
      <c r="X226" s="1926"/>
    </row>
    <row r="227" spans="1:24" ht="26.25" customHeight="1" thickBot="1">
      <c r="A227" s="1930"/>
      <c r="B227" s="1931"/>
      <c r="C227" s="1931"/>
      <c r="D227" s="1931"/>
      <c r="E227" s="1931"/>
      <c r="F227" s="1931"/>
      <c r="G227" s="1931"/>
      <c r="H227" s="1931"/>
      <c r="I227" s="1931"/>
      <c r="J227" s="1931"/>
      <c r="K227" s="611" t="s">
        <v>17700</v>
      </c>
      <c r="L227" s="1933"/>
      <c r="M227" s="1933"/>
      <c r="N227" s="1931"/>
      <c r="O227" s="1933"/>
      <c r="P227" s="1933"/>
      <c r="Q227" s="1931"/>
      <c r="R227" s="1934"/>
      <c r="S227" s="1934"/>
      <c r="T227" s="1934"/>
      <c r="U227" s="1935"/>
      <c r="V227" s="1936"/>
      <c r="W227" s="1937"/>
      <c r="X227" s="1938"/>
    </row>
    <row r="228" spans="1:24" ht="26.25" customHeight="1">
      <c r="A228" s="1904" t="s">
        <v>188</v>
      </c>
      <c r="B228" s="1905" t="s">
        <v>17692</v>
      </c>
      <c r="C228" s="1905" t="s">
        <v>825</v>
      </c>
      <c r="D228" s="1905" t="s">
        <v>198</v>
      </c>
      <c r="E228" s="1905" t="s">
        <v>17752</v>
      </c>
      <c r="F228" s="1905" t="s">
        <v>191</v>
      </c>
      <c r="G228" s="1905" t="s">
        <v>191</v>
      </c>
      <c r="H228" s="1905" t="s">
        <v>191</v>
      </c>
      <c r="I228" s="1905" t="s">
        <v>16777</v>
      </c>
      <c r="J228" s="1906" t="s">
        <v>17697</v>
      </c>
      <c r="K228" s="1907" t="s">
        <v>17691</v>
      </c>
      <c r="L228" s="1909" t="s">
        <v>17818</v>
      </c>
      <c r="M228" s="1909" t="s">
        <v>17711</v>
      </c>
      <c r="N228" s="1905" t="s">
        <v>17885</v>
      </c>
      <c r="O228" s="1909" t="s">
        <v>17886</v>
      </c>
      <c r="P228" s="1909" t="s">
        <v>17749</v>
      </c>
      <c r="Q228" s="1905" t="s">
        <v>11179</v>
      </c>
      <c r="R228" s="1905">
        <f>IF(MID(RIGHT(S228,8),1,1)="M",2021,IF(MID(RIGHT(S228,8),1,1)="N",2022,IF(MID(RIGHT(S228,8),1,1)="P",2023,IF(MID(RIGHT(S228,8),1,1)="R",2024,IF(MID(RIGHT(S228,8),1,1)="S",1995,IF(MID(RIGHT(S228,8),1,1)="T",1996,IF(MID(RIGHT(S228,8),1,1)="V",1997,IF(MID(RIGHT(S228,8),1,1)="W",1998,IF(MID(RIGHT(S228,8),1,1)="X",1999,IF(MID(RIGHT(S228,8),1,1)="Y",2000,IF(MID(RIGHT(S228,8),1,1)="1",2001,IF(MID(RIGHT(S228,8),1,1)="2",2002,IF(MID(RIGHT(S228,8),1,1)="3",2003,IF(MID(RIGHT(S228,8),1,1)="4",2004,IF(MID(RIGHT(S228,8),1,1)="5",2005,IF(MID(RIGHT(S228,8),1,1)="6",2006,IF(MID(RIGHT(S228,8),1,1)="7",2007,IF(MID(RIGHT(S228,8),1,1)="8",2008,IF(MID(RIGHT(S228,8),1,1)="9",2009,IF(MID(RIGHT(S228,8),1,1)="A",2010,IF(MID(RIGHT(S228,8),1,1)="B",2011,IF(MID(RIGHT(S228,8),1,1)="C",2012,IF(MID(RIGHT(S228,8),1,1)="D",2013,IF(MID(RIGHT(S228,8),1,1)="E",2014,IF(MID(RIGHT(S228,8),1,1)="F",2015,IF(MID(RIGHT(S228,8),1,1)="G",2016,IF(MID(RIGHT(S228,8),1,1)="H",2017,IF(MID(RIGHT(S228,8),1,1)="J",2018,IF(MID(RIGHT(S228,8),1,1)="K",2019,IF(MID(RIGHT(S228,8),1,1)="L",2020,""))))))))))))))))))))))))))))))</f>
        <v>2012</v>
      </c>
      <c r="S228" s="1905" t="s">
        <v>17737</v>
      </c>
      <c r="T228" s="1905">
        <v>1490</v>
      </c>
      <c r="U228" s="2091">
        <v>45711</v>
      </c>
      <c r="V228" s="2091">
        <v>45748</v>
      </c>
      <c r="W228" s="2083">
        <v>4020</v>
      </c>
      <c r="X228" s="2142">
        <v>4700</v>
      </c>
    </row>
    <row r="229" spans="1:24" ht="26.25" customHeight="1">
      <c r="A229" s="1913"/>
      <c r="B229" s="1914"/>
      <c r="C229" s="320" t="s">
        <v>3681</v>
      </c>
      <c r="D229" s="1914"/>
      <c r="E229" s="1916"/>
      <c r="F229" s="1914"/>
      <c r="G229" s="1914"/>
      <c r="H229" s="1914"/>
      <c r="I229" s="1914" t="s">
        <v>2578</v>
      </c>
      <c r="J229" s="412" t="s">
        <v>17699</v>
      </c>
      <c r="K229" s="1917" t="s">
        <v>17686</v>
      </c>
      <c r="L229" s="425" t="s">
        <v>3603</v>
      </c>
      <c r="M229" s="425" t="s">
        <v>3359</v>
      </c>
      <c r="N229" s="73" t="s">
        <v>16628</v>
      </c>
      <c r="O229" s="1918"/>
      <c r="P229" s="1918" t="s">
        <v>17748</v>
      </c>
      <c r="Q229" s="1914" t="s">
        <v>375</v>
      </c>
      <c r="R229" s="1914">
        <f>IF(MID(RIGHT(S229,8),1,1)="M",2021,IF(MID(RIGHT(S229,8),1,1)="N",2022,IF(MID(RIGHT(S229,8),1,1)="P",2023,IF(MID(RIGHT(S229,8),1,1)="R",2024,IF(MID(RIGHT(S229,8),1,1)="S",1995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2014</v>
      </c>
      <c r="S229" s="1919" t="s">
        <v>17738</v>
      </c>
      <c r="T229" s="1914">
        <v>1515</v>
      </c>
      <c r="U229" s="2093"/>
      <c r="V229" s="2093">
        <v>45755</v>
      </c>
      <c r="W229" s="1922" t="s">
        <v>18165</v>
      </c>
      <c r="X229" s="1923"/>
    </row>
    <row r="230" spans="1:24" ht="26.25" customHeight="1">
      <c r="A230" s="1913"/>
      <c r="B230" s="1914"/>
      <c r="C230" s="1914" t="s">
        <v>12776</v>
      </c>
      <c r="D230" s="1914" t="s">
        <v>17701</v>
      </c>
      <c r="E230" s="1914"/>
      <c r="F230" s="1914"/>
      <c r="G230" s="1914"/>
      <c r="H230" s="1914"/>
      <c r="I230" s="1914"/>
      <c r="J230" s="1941"/>
      <c r="K230" s="1925" t="s">
        <v>10275</v>
      </c>
      <c r="L230" s="2076" t="s">
        <v>18761</v>
      </c>
      <c r="M230" s="1918" t="s">
        <v>18172</v>
      </c>
      <c r="N230" s="73" t="s">
        <v>3907</v>
      </c>
      <c r="O230" s="1918"/>
      <c r="P230" s="1918"/>
      <c r="Q230" s="1914" t="s">
        <v>1661</v>
      </c>
      <c r="R230" s="1914">
        <f>IF(MID(RIGHT(S230,8),1,1)="M",2021,IF(MID(RIGHT(S230,8),1,1)="N",2022,IF(MID(RIGHT(S230,8),1,1)="P",2023,IF(MID(RIGHT(S230,8),1,1)="R",2024,IF(MID(RIGHT(S230,8),1,1)="S",1995,IF(MID(RIGHT(S230,8),1,1)="T",1996,IF(MID(RIGHT(S230,8),1,1)="V",1997,IF(MID(RIGHT(S230,8),1,1)="W",1998,IF(MID(RIGHT(S230,8),1,1)="X",1999,IF(MID(RIGHT(S230,8),1,1)="Y",2000,IF(MID(RIGHT(S230,8),1,1)="1",2001,IF(MID(RIGHT(S230,8),1,1)="2",2002,IF(MID(RIGHT(S230,8),1,1)="3",2003,IF(MID(RIGHT(S230,8),1,1)="4",2004,IF(MID(RIGHT(S230,8),1,1)="5",2005,IF(MID(RIGHT(S230,8),1,1)="6",2006,IF(MID(RIGHT(S230,8),1,1)="7",2007,IF(MID(RIGHT(S230,8),1,1)="8",2008,IF(MID(RIGHT(S230,8),1,1)="9",2009,IF(MID(RIGHT(S230,8),1,1)="A",2010,IF(MID(RIGHT(S230,8),1,1)="B",2011,IF(MID(RIGHT(S230,8),1,1)="C",2012,IF(MID(RIGHT(S230,8),1,1)="D",2013,IF(MID(RIGHT(S230,8),1,1)="E",2014,IF(MID(RIGHT(S230,8),1,1)="F",2015,IF(MID(RIGHT(S230,8),1,1)="G",2016,IF(MID(RIGHT(S230,8),1,1)="H",2017,IF(MID(RIGHT(S230,8),1,1)="J",2018,IF(MID(RIGHT(S230,8),1,1)="K",2019,IF(MID(RIGHT(S230,8),1,1)="L",2020,""))))))))))))))))))))))))))))))</f>
        <v>2015</v>
      </c>
      <c r="S230" s="1919" t="s">
        <v>17739</v>
      </c>
      <c r="T230" s="1914">
        <v>1665</v>
      </c>
      <c r="U230" s="2093"/>
      <c r="V230" s="2092"/>
      <c r="W230" s="1922"/>
      <c r="X230" s="1926"/>
    </row>
    <row r="231" spans="1:24" ht="26.25" customHeight="1">
      <c r="A231" s="1913"/>
      <c r="B231" s="1914"/>
      <c r="C231" s="1914" t="s">
        <v>12777</v>
      </c>
      <c r="D231" s="1914" t="s">
        <v>17701</v>
      </c>
      <c r="E231" s="1914"/>
      <c r="F231" s="1914"/>
      <c r="G231" s="1914"/>
      <c r="H231" s="1914"/>
      <c r="I231" s="1914"/>
      <c r="J231" s="1941" t="s">
        <v>17693</v>
      </c>
      <c r="K231" s="1925" t="s">
        <v>8972</v>
      </c>
      <c r="L231" s="1918"/>
      <c r="M231" s="1918" t="s">
        <v>18171</v>
      </c>
      <c r="N231" s="73" t="s">
        <v>12674</v>
      </c>
      <c r="O231" s="1918"/>
      <c r="P231" s="1918"/>
      <c r="Q231" s="1914" t="s">
        <v>17736</v>
      </c>
      <c r="R231" s="1914">
        <f>IF(MID(RIGHT(S231,8),1,1)="M",2021,IF(MID(RIGHT(S231,8),1,1)="N",2022,IF(MID(RIGHT(S231,8),1,1)="P",2023,IF(MID(RIGHT(S231,8),1,1)="R",2024,IF(MID(RIGHT(S231,8),1,1)="S",1995,IF(MID(RIGHT(S231,8),1,1)="T",1996,IF(MID(RIGHT(S231,8),1,1)="V",1997,IF(MID(RIGHT(S231,8),1,1)="W",1998,IF(MID(RIGHT(S231,8),1,1)="X",1999,IF(MID(RIGHT(S231,8),1,1)="Y",2000,IF(MID(RIGHT(S231,8),1,1)="1",2001,IF(MID(RIGHT(S231,8),1,1)="2",2002,IF(MID(RIGHT(S231,8),1,1)="3",2003,IF(MID(RIGHT(S231,8),1,1)="4",2004,IF(MID(RIGHT(S231,8),1,1)="5",2005,IF(MID(RIGHT(S231,8),1,1)="6",2006,IF(MID(RIGHT(S231,8),1,1)="7",2007,IF(MID(RIGHT(S231,8),1,1)="8",2008,IF(MID(RIGHT(S231,8),1,1)="9",2009,IF(MID(RIGHT(S231,8),1,1)="A",2010,IF(MID(RIGHT(S231,8),1,1)="B",2011,IF(MID(RIGHT(S231,8),1,1)="C",2012,IF(MID(RIGHT(S231,8),1,1)="D",2013,IF(MID(RIGHT(S231,8),1,1)="E",2014,IF(MID(RIGHT(S231,8),1,1)="F",2015,IF(MID(RIGHT(S231,8),1,1)="G",2016,IF(MID(RIGHT(S231,8),1,1)="H",2017,IF(MID(RIGHT(S231,8),1,1)="J",2018,IF(MID(RIGHT(S231,8),1,1)="K",2019,IF(MID(RIGHT(S231,8),1,1)="L",2020,""))))))))))))))))))))))))))))))</f>
        <v>2016</v>
      </c>
      <c r="S231" s="1919" t="s">
        <v>17740</v>
      </c>
      <c r="T231" s="1914">
        <v>2100</v>
      </c>
      <c r="U231" s="2092"/>
      <c r="V231" s="2092"/>
      <c r="W231" s="1922"/>
      <c r="X231" s="1926"/>
    </row>
    <row r="232" spans="1:24" ht="26.25" customHeight="1">
      <c r="A232" s="1913"/>
      <c r="B232" s="1914"/>
      <c r="C232" s="1941" t="s">
        <v>14286</v>
      </c>
      <c r="D232" s="1914" t="s">
        <v>191</v>
      </c>
      <c r="E232" s="1914"/>
      <c r="F232" s="1914"/>
      <c r="G232" s="1914"/>
      <c r="H232" s="1914"/>
      <c r="I232" s="1914"/>
      <c r="J232" s="1941"/>
      <c r="K232" s="1925"/>
      <c r="L232" s="1918"/>
      <c r="M232" s="2076" t="s">
        <v>18762</v>
      </c>
      <c r="N232" s="1918"/>
      <c r="O232" s="1918"/>
      <c r="P232" s="1918"/>
      <c r="Q232" s="1914" t="s">
        <v>424</v>
      </c>
      <c r="R232" s="1914">
        <f>IF(MID(RIGHT(S232,8),1,1)="M",2021,IF(MID(RIGHT(S232,8),1,1)="N",2022,IF(MID(RIGHT(S232,8),1,1)="P",2023,IF(MID(RIGHT(S232,8),1,1)="R",2024,IF(MID(RIGHT(S232,8),1,1)="S",1995,IF(MID(RIGHT(S232,8),1,1)="T",1996,IF(MID(RIGHT(S232,8),1,1)="V",1997,IF(MID(RIGHT(S232,8),1,1)="W",1998,IF(MID(RIGHT(S232,8),1,1)="X",1999,IF(MID(RIGHT(S232,8),1,1)="Y",2000,IF(MID(RIGHT(S232,8),1,1)="1",2001,IF(MID(RIGHT(S232,8),1,1)="2",2002,IF(MID(RIGHT(S232,8),1,1)="3",2003,IF(MID(RIGHT(S232,8),1,1)="4",2004,IF(MID(RIGHT(S232,8),1,1)="5",2005,IF(MID(RIGHT(S232,8),1,1)="6",2006,IF(MID(RIGHT(S232,8),1,1)="7",2007,IF(MID(RIGHT(S232,8),1,1)="8",2008,IF(MID(RIGHT(S232,8),1,1)="9",2009,IF(MID(RIGHT(S232,8),1,1)="A",2010,IF(MID(RIGHT(S232,8),1,1)="B",2011,IF(MID(RIGHT(S232,8),1,1)="C",2012,IF(MID(RIGHT(S232,8),1,1)="D",2013,IF(MID(RIGHT(S232,8),1,1)="E",2014,IF(MID(RIGHT(S232,8),1,1)="F",2015,IF(MID(RIGHT(S232,8),1,1)="G",2016,IF(MID(RIGHT(S232,8),1,1)="H",2017,IF(MID(RIGHT(S232,8),1,1)="J",2018,IF(MID(RIGHT(S232,8),1,1)="K",2019,IF(MID(RIGHT(S232,8),1,1)="L",2020,""))))))))))))))))))))))))))))))</f>
        <v>2012</v>
      </c>
      <c r="S232" s="1919" t="s">
        <v>17741</v>
      </c>
      <c r="T232" s="1914">
        <v>1225</v>
      </c>
      <c r="U232" s="2092"/>
      <c r="V232" s="2092"/>
      <c r="W232" s="1922"/>
      <c r="X232" s="1926"/>
    </row>
    <row r="233" spans="1:24" ht="26.25" customHeight="1">
      <c r="A233" s="1913"/>
      <c r="B233" s="1914"/>
      <c r="C233" s="1914" t="s">
        <v>10098</v>
      </c>
      <c r="D233" s="1914" t="s">
        <v>191</v>
      </c>
      <c r="E233" s="1914"/>
      <c r="F233" s="1914"/>
      <c r="G233" s="1914"/>
      <c r="H233" s="1914"/>
      <c r="I233" s="1914"/>
      <c r="J233" s="1914" t="s">
        <v>17714</v>
      </c>
      <c r="K233" s="1925"/>
      <c r="L233" s="1918"/>
      <c r="M233" s="1918"/>
      <c r="N233" s="1918"/>
      <c r="O233" s="1918"/>
      <c r="P233" s="1918"/>
      <c r="Q233" s="1914"/>
      <c r="R233" s="1914"/>
      <c r="S233" s="2022" t="s">
        <v>189</v>
      </c>
      <c r="T233" s="1916">
        <v>3700</v>
      </c>
      <c r="U233" s="2092"/>
      <c r="V233" s="2092"/>
      <c r="W233" s="1928"/>
      <c r="X233" s="1926"/>
    </row>
    <row r="234" spans="1:24" ht="26.25" customHeight="1">
      <c r="A234" s="1913"/>
      <c r="B234" s="1914"/>
      <c r="C234" s="1914" t="s">
        <v>10099</v>
      </c>
      <c r="D234" s="1914" t="s">
        <v>191</v>
      </c>
      <c r="E234" s="1914"/>
      <c r="F234" s="1914"/>
      <c r="G234" s="1914"/>
      <c r="H234" s="1914"/>
      <c r="I234" s="1914"/>
      <c r="J234" s="1914" t="s">
        <v>17715</v>
      </c>
      <c r="K234" s="1925"/>
      <c r="L234" s="1918"/>
      <c r="M234" s="2559" t="s">
        <v>8710</v>
      </c>
      <c r="N234" s="2560"/>
      <c r="O234" s="2560"/>
      <c r="P234" s="2561"/>
      <c r="Q234" s="1914"/>
      <c r="R234" s="1914"/>
      <c r="S234" s="1916" t="s">
        <v>2472</v>
      </c>
      <c r="T234" s="1916">
        <f>SUM(T228:T233)</f>
        <v>11695</v>
      </c>
      <c r="U234" s="2092"/>
      <c r="V234" s="2092"/>
      <c r="W234" s="1928"/>
      <c r="X234" s="1926"/>
    </row>
    <row r="235" spans="1:24" ht="26.25" customHeight="1" thickBot="1">
      <c r="A235" s="1930"/>
      <c r="B235" s="1931"/>
      <c r="C235" s="1931"/>
      <c r="D235" s="1931"/>
      <c r="E235" s="1931"/>
      <c r="F235" s="1931"/>
      <c r="G235" s="1931"/>
      <c r="H235" s="1931"/>
      <c r="I235" s="1931"/>
      <c r="J235" s="1931"/>
      <c r="K235" s="611" t="s">
        <v>17700</v>
      </c>
      <c r="L235" s="1933"/>
      <c r="M235" s="1933"/>
      <c r="N235" s="1931"/>
      <c r="O235" s="1933"/>
      <c r="P235" s="1933"/>
      <c r="Q235" s="1931"/>
      <c r="R235" s="1934"/>
      <c r="S235" s="1934"/>
      <c r="T235" s="1934"/>
      <c r="U235" s="1935"/>
      <c r="V235" s="1936"/>
      <c r="W235" s="1937"/>
      <c r="X235" s="1938"/>
    </row>
    <row r="236" spans="1:24" ht="26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51"/>
      <c r="L236" s="4"/>
      <c r="M236" s="4"/>
      <c r="N236" s="451"/>
      <c r="O236" s="451"/>
      <c r="P236" s="452"/>
      <c r="Q236" s="4"/>
      <c r="R236" s="4"/>
      <c r="S236" s="4"/>
      <c r="T236" s="4"/>
      <c r="U236" s="453"/>
      <c r="V236" s="454"/>
      <c r="W236" s="455"/>
      <c r="X236" s="455"/>
    </row>
    <row r="237" spans="1:24" ht="26.25" customHeight="1" thickBot="1"/>
    <row r="238" spans="1:24" ht="26.25" customHeight="1">
      <c r="A238" s="874" t="s">
        <v>188</v>
      </c>
      <c r="B238" s="875" t="s">
        <v>10047</v>
      </c>
      <c r="C238" s="875" t="s">
        <v>15059</v>
      </c>
      <c r="D238" s="875" t="s">
        <v>190</v>
      </c>
      <c r="E238" s="875" t="s">
        <v>17752</v>
      </c>
      <c r="F238" s="875" t="s">
        <v>191</v>
      </c>
      <c r="G238" s="875" t="s">
        <v>191</v>
      </c>
      <c r="H238" s="875" t="s">
        <v>17752</v>
      </c>
      <c r="I238" s="875" t="s">
        <v>10574</v>
      </c>
      <c r="J238" s="875" t="s">
        <v>17624</v>
      </c>
      <c r="K238" s="876" t="s">
        <v>15237</v>
      </c>
      <c r="L238" s="875" t="s">
        <v>17787</v>
      </c>
      <c r="M238" s="2922" t="s">
        <v>17792</v>
      </c>
      <c r="N238" s="876" t="s">
        <v>17826</v>
      </c>
      <c r="O238" s="876" t="s">
        <v>17888</v>
      </c>
      <c r="P238" s="1805" t="s">
        <v>18153</v>
      </c>
      <c r="Q238" s="875" t="s">
        <v>375</v>
      </c>
      <c r="R238" s="875">
        <f>IF(MID(RIGHT(S238,8),1,1)="M",2021,IF(MID(RIGHT(S238,8),1,1)="N",2022,IF(MID(RIGHT(S238,8),1,1)="P",2023,IF(MID(RIGHT(S238,8),1,1)="R",2024,IF(MID(RIGHT(S238,8),1,1)="S",1995,IF(MID(RIGHT(S238,8),1,1)="T",1996,IF(MID(RIGHT(S238,8),1,1)="V",1997,IF(MID(RIGHT(S238,8),1,1)="W",1998,IF(MID(RIGHT(S238,8),1,1)="X",1999,IF(MID(RIGHT(S238,8),1,1)="Y",2000,IF(MID(RIGHT(S238,8),1,1)="1",2001,IF(MID(RIGHT(S238,8),1,1)="2",2002,IF(MID(RIGHT(S238,8),1,1)="3",2003,IF(MID(RIGHT(S238,8),1,1)="4",2004,IF(MID(RIGHT(S238,8),1,1)="5",2005,IF(MID(RIGHT(S238,8),1,1)="6",2006,IF(MID(RIGHT(S238,8),1,1)="7",2007,IF(MID(RIGHT(S238,8),1,1)="8",2008,IF(MID(RIGHT(S238,8),1,1)="9",2009,IF(MID(RIGHT(S238,8),1,1)="A",2010,IF(MID(RIGHT(S238,8),1,1)="B",2011,IF(MID(RIGHT(S238,8),1,1)="C",2012,IF(MID(RIGHT(S238,8),1,1)="D",2013,IF(MID(RIGHT(S238,8),1,1)="E",2014,IF(MID(RIGHT(S238,8),1,1)="F",2015,IF(MID(RIGHT(S238,8),1,1)="G",2016,IF(MID(RIGHT(S238,8),1,1)="H",2017,IF(MID(RIGHT(S238,8),1,1)="J",2018,IF(MID(RIGHT(S238,8),1,1)="K",2019,IF(MID(RIGHT(S238,8),1,1)="L",2020,""))))))))))))))))))))))))))))))</f>
        <v>2021</v>
      </c>
      <c r="S238" s="875" t="s">
        <v>17791</v>
      </c>
      <c r="T238" s="875">
        <v>1530</v>
      </c>
      <c r="U238" s="878">
        <v>45711</v>
      </c>
      <c r="V238" s="878">
        <v>45735</v>
      </c>
      <c r="W238" s="879">
        <v>1300</v>
      </c>
      <c r="X238" s="880">
        <v>1850</v>
      </c>
    </row>
    <row r="239" spans="1:24" ht="26.25" customHeight="1">
      <c r="A239" s="1759"/>
      <c r="B239" s="1755"/>
      <c r="C239" s="320" t="s">
        <v>15239</v>
      </c>
      <c r="D239" s="1755"/>
      <c r="E239" s="1755"/>
      <c r="F239" s="1755"/>
      <c r="G239" s="1755"/>
      <c r="H239" s="1755"/>
      <c r="I239" s="1755" t="s">
        <v>3598</v>
      </c>
      <c r="J239" s="412" t="s">
        <v>17625</v>
      </c>
      <c r="K239" s="884" t="s">
        <v>211</v>
      </c>
      <c r="L239" s="425" t="s">
        <v>3603</v>
      </c>
      <c r="M239" s="2923"/>
      <c r="N239" s="73" t="s">
        <v>2432</v>
      </c>
      <c r="O239" s="882"/>
      <c r="P239" s="2209"/>
      <c r="Q239" s="882" t="s">
        <v>375</v>
      </c>
      <c r="R239" s="882">
        <f>IF(MID(RIGHT(S239,8),1,1)="M",2021,IF(MID(RIGHT(S239,8),1,1)="N",2022,IF(MID(RIGHT(S239,8),1,1)="P",2023,IF(MID(RIGHT(S239,8),1,1)="R",2024,IF(MID(RIGHT(S239,8),1,1)="S",1995,IF(MID(RIGHT(S239,8),1,1)="T",1996,IF(MID(RIGHT(S239,8),1,1)="V",1997,IF(MID(RIGHT(S239,8),1,1)="W",1998,IF(MID(RIGHT(S239,8),1,1)="X",1999,IF(MID(RIGHT(S239,8),1,1)="Y",2000,IF(MID(RIGHT(S239,8),1,1)="1",2001,IF(MID(RIGHT(S239,8),1,1)="2",2002,IF(MID(RIGHT(S239,8),1,1)="3",2003,IF(MID(RIGHT(S239,8),1,1)="4",2004,IF(MID(RIGHT(S239,8),1,1)="5",2005,IF(MID(RIGHT(S239,8),1,1)="6",2006,IF(MID(RIGHT(S239,8),1,1)="7",2007,IF(MID(RIGHT(S239,8),1,1)="8",2008,IF(MID(RIGHT(S239,8),1,1)="9",2009,IF(MID(RIGHT(S239,8),1,1)="A",2010,IF(MID(RIGHT(S239,8),1,1)="B",2011,IF(MID(RIGHT(S239,8),1,1)="C",2012,IF(MID(RIGHT(S239,8),1,1)="D",2013,IF(MID(RIGHT(S239,8),1,1)="E",2014,IF(MID(RIGHT(S239,8),1,1)="F",2015,IF(MID(RIGHT(S239,8),1,1)="G",2016,IF(MID(RIGHT(S239,8),1,1)="H",2017,IF(MID(RIGHT(S239,8),1,1)="J",2018,IF(MID(RIGHT(S239,8),1,1)="K",2019,IF(MID(RIGHT(S239,8),1,1)="L",2020,""))))))))))))))))))))))))))))))</f>
        <v>2021</v>
      </c>
      <c r="S239" s="882" t="s">
        <v>17789</v>
      </c>
      <c r="T239" s="882">
        <v>1530</v>
      </c>
      <c r="U239" s="885">
        <v>45712</v>
      </c>
      <c r="V239" s="1761">
        <v>45746</v>
      </c>
      <c r="W239" s="1762"/>
      <c r="X239" s="1763" t="s">
        <v>15091</v>
      </c>
    </row>
    <row r="240" spans="1:24" ht="26.25" customHeight="1">
      <c r="A240" s="881"/>
      <c r="B240" s="882"/>
      <c r="C240" s="882" t="s">
        <v>12775</v>
      </c>
      <c r="D240" s="882" t="s">
        <v>17637</v>
      </c>
      <c r="E240" s="882"/>
      <c r="F240" s="882"/>
      <c r="G240" s="882"/>
      <c r="H240" s="882"/>
      <c r="I240" s="882"/>
      <c r="J240" s="882"/>
      <c r="K240" s="889" t="s">
        <v>17680</v>
      </c>
      <c r="L240" s="882"/>
      <c r="M240" s="2923"/>
      <c r="N240" s="73" t="s">
        <v>4260</v>
      </c>
      <c r="O240" s="882"/>
      <c r="P240" s="882"/>
      <c r="Q240" s="882" t="s">
        <v>375</v>
      </c>
      <c r="R240" s="882">
        <f>IF(MID(RIGHT(S240,8),1,1)="M",2021,IF(MID(RIGHT(S240,8),1,1)="N",2022,IF(MID(RIGHT(S240,8),1,1)="P",2023,IF(MID(RIGHT(S240,8),1,1)="R",2024,IF(MID(RIGHT(S240,8),1,1)="S",1995,IF(MID(RIGHT(S240,8),1,1)="T",1996,IF(MID(RIGHT(S240,8),1,1)="V",1997,IF(MID(RIGHT(S240,8),1,1)="W",1998,IF(MID(RIGHT(S240,8),1,1)="X",1999,IF(MID(RIGHT(S240,8),1,1)="Y",2000,IF(MID(RIGHT(S240,8),1,1)="1",2001,IF(MID(RIGHT(S240,8),1,1)="2",2002,IF(MID(RIGHT(S240,8),1,1)="3",2003,IF(MID(RIGHT(S240,8),1,1)="4",2004,IF(MID(RIGHT(S240,8),1,1)="5",2005,IF(MID(RIGHT(S240,8),1,1)="6",2006,IF(MID(RIGHT(S240,8),1,1)="7",2007,IF(MID(RIGHT(S240,8),1,1)="8",2008,IF(MID(RIGHT(S240,8),1,1)="9",2009,IF(MID(RIGHT(S240,8),1,1)="A",2010,IF(MID(RIGHT(S240,8),1,1)="B",2011,IF(MID(RIGHT(S240,8),1,1)="C",2012,IF(MID(RIGHT(S240,8),1,1)="D",2013,IF(MID(RIGHT(S240,8),1,1)="E",2014,IF(MID(RIGHT(S240,8),1,1)="F",2015,IF(MID(RIGHT(S240,8),1,1)="G",2016,IF(MID(RIGHT(S240,8),1,1)="H",2017,IF(MID(RIGHT(S240,8),1,1)="J",2018,IF(MID(RIGHT(S240,8),1,1)="K",2019,IF(MID(RIGHT(S240,8),1,1)="L",2020,""))))))))))))))))))))))))))))))</f>
        <v>2021</v>
      </c>
      <c r="S240" s="882" t="s">
        <v>17790</v>
      </c>
      <c r="T240" s="882">
        <v>1530</v>
      </c>
      <c r="U240" s="885"/>
      <c r="V240" s="891">
        <v>45749</v>
      </c>
      <c r="W240" s="911"/>
      <c r="X240" s="888"/>
    </row>
    <row r="241" spans="1:24" ht="26.25" customHeight="1">
      <c r="A241" s="881"/>
      <c r="B241" s="882"/>
      <c r="C241" s="882" t="s">
        <v>12778</v>
      </c>
      <c r="D241" s="882" t="s">
        <v>191</v>
      </c>
      <c r="E241" s="882"/>
      <c r="F241" s="882"/>
      <c r="G241" s="882"/>
      <c r="H241" s="882"/>
      <c r="I241" s="882"/>
      <c r="J241" s="425" t="s">
        <v>16517</v>
      </c>
      <c r="K241" s="889" t="s">
        <v>2380</v>
      </c>
      <c r="L241" s="882"/>
      <c r="M241" s="2924"/>
      <c r="N241" s="73" t="s">
        <v>12674</v>
      </c>
      <c r="O241" s="882" t="s">
        <v>13101</v>
      </c>
      <c r="P241" s="882"/>
      <c r="Q241" s="882" t="s">
        <v>375</v>
      </c>
      <c r="R241" s="882">
        <f>IF(MID(RIGHT(S241,8),1,1)="M",2021,IF(MID(RIGHT(S241,8),1,1)="N",2022,IF(MID(RIGHT(S241,8),1,1)="P",2023,IF(MID(RIGHT(S241,8),1,1)="R",2024,IF(MID(RIGHT(S241,8),1,1)="S",1995,IF(MID(RIGHT(S241,8),1,1)="T",1996,IF(MID(RIGHT(S241,8),1,1)="V",1997,IF(MID(RIGHT(S241,8),1,1)="W",1998,IF(MID(RIGHT(S241,8),1,1)="X",1999,IF(MID(RIGHT(S241,8),1,1)="Y",2000,IF(MID(RIGHT(S241,8),1,1)="1",2001,IF(MID(RIGHT(S241,8),1,1)="2",2002,IF(MID(RIGHT(S241,8),1,1)="3",2003,IF(MID(RIGHT(S241,8),1,1)="4",2004,IF(MID(RIGHT(S241,8),1,1)="5",2005,IF(MID(RIGHT(S241,8),1,1)="6",2006,IF(MID(RIGHT(S241,8),1,1)="7",2007,IF(MID(RIGHT(S241,8),1,1)="8",2008,IF(MID(RIGHT(S241,8),1,1)="9",2009,IF(MID(RIGHT(S241,8),1,1)="A",2010,IF(MID(RIGHT(S241,8),1,1)="B",2011,IF(MID(RIGHT(S241,8),1,1)="C",2012,IF(MID(RIGHT(S241,8),1,1)="D",2013,IF(MID(RIGHT(S241,8),1,1)="E",2014,IF(MID(RIGHT(S241,8),1,1)="F",2015,IF(MID(RIGHT(S241,8),1,1)="G",2016,IF(MID(RIGHT(S241,8),1,1)="H",2017,IF(MID(RIGHT(S241,8),1,1)="J",2018,IF(MID(RIGHT(S241,8),1,1)="K",2019,IF(MID(RIGHT(S241,8),1,1)="L",2020,""))))))))))))))))))))))))))))))</f>
        <v>2021</v>
      </c>
      <c r="S241" s="882" t="s">
        <v>17788</v>
      </c>
      <c r="T241" s="882">
        <v>1530</v>
      </c>
      <c r="U241" s="885"/>
      <c r="V241" s="891">
        <v>45751</v>
      </c>
      <c r="W241" s="911"/>
      <c r="X241" s="888" t="s">
        <v>16449</v>
      </c>
    </row>
    <row r="242" spans="1:24" ht="26.25" customHeight="1">
      <c r="A242" s="881"/>
      <c r="B242" s="882"/>
      <c r="C242" s="882" t="s">
        <v>13047</v>
      </c>
      <c r="D242" s="882" t="s">
        <v>191</v>
      </c>
      <c r="E242" s="882"/>
      <c r="F242" s="882"/>
      <c r="G242" s="882"/>
      <c r="H242" s="882"/>
      <c r="I242" s="882"/>
      <c r="J242" s="882"/>
      <c r="K242" s="890"/>
      <c r="L242" s="882"/>
      <c r="M242" s="882"/>
      <c r="N242" s="882"/>
      <c r="O242" s="882"/>
      <c r="P242" s="882"/>
      <c r="Q242" s="882"/>
      <c r="R242" s="882"/>
      <c r="S242" s="883" t="s">
        <v>189</v>
      </c>
      <c r="T242" s="883">
        <v>3700</v>
      </c>
      <c r="U242" s="885"/>
      <c r="V242" s="885">
        <v>45754</v>
      </c>
      <c r="W242" s="887"/>
      <c r="X242" s="888" t="s">
        <v>17819</v>
      </c>
    </row>
    <row r="243" spans="1:24" ht="26.25" customHeight="1">
      <c r="A243" s="881"/>
      <c r="B243" s="882"/>
      <c r="C243" s="882" t="s">
        <v>10098</v>
      </c>
      <c r="D243" s="882" t="s">
        <v>191</v>
      </c>
      <c r="E243" s="882"/>
      <c r="F243" s="882"/>
      <c r="G243" s="882"/>
      <c r="H243" s="882"/>
      <c r="I243" s="882"/>
      <c r="J243" s="882" t="s">
        <v>17793</v>
      </c>
      <c r="K243" s="890"/>
      <c r="L243" s="882"/>
      <c r="M243" s="2559" t="s">
        <v>8709</v>
      </c>
      <c r="N243" s="2560"/>
      <c r="O243" s="2560"/>
      <c r="P243" s="2561"/>
      <c r="Q243" s="882"/>
      <c r="R243" s="882"/>
      <c r="S243" s="883" t="s">
        <v>2472</v>
      </c>
      <c r="T243" s="883">
        <f>SUM(T238:T242)</f>
        <v>9820</v>
      </c>
      <c r="U243" s="891"/>
      <c r="V243" s="891"/>
      <c r="W243" s="887"/>
      <c r="X243" s="888" t="s">
        <v>16967</v>
      </c>
    </row>
    <row r="244" spans="1:24" ht="26.25" customHeight="1" thickBot="1">
      <c r="A244" s="892"/>
      <c r="B244" s="893"/>
      <c r="C244" s="893" t="s">
        <v>10099</v>
      </c>
      <c r="D244" s="893" t="s">
        <v>4036</v>
      </c>
      <c r="E244" s="893"/>
      <c r="F244" s="893"/>
      <c r="G244" s="893"/>
      <c r="H244" s="893"/>
      <c r="I244" s="893"/>
      <c r="J244" s="893" t="s">
        <v>17823</v>
      </c>
      <c r="K244" s="611" t="s">
        <v>17639</v>
      </c>
      <c r="L244" s="893"/>
      <c r="M244" s="893"/>
      <c r="N244" s="894"/>
      <c r="O244" s="894"/>
      <c r="P244" s="895"/>
      <c r="Q244" s="893"/>
      <c r="R244" s="893"/>
      <c r="S244" s="896"/>
      <c r="T244" s="896"/>
      <c r="U244" s="897"/>
      <c r="V244" s="898"/>
      <c r="W244" s="899"/>
      <c r="X244" s="900"/>
    </row>
    <row r="245" spans="1:24" ht="26.25" customHeight="1">
      <c r="A245" s="874" t="s">
        <v>188</v>
      </c>
      <c r="B245" s="875" t="s">
        <v>10047</v>
      </c>
      <c r="C245" s="875" t="s">
        <v>15059</v>
      </c>
      <c r="D245" s="875" t="s">
        <v>190</v>
      </c>
      <c r="E245" s="875" t="s">
        <v>17752</v>
      </c>
      <c r="F245" s="875" t="s">
        <v>191</v>
      </c>
      <c r="G245" s="875" t="s">
        <v>191</v>
      </c>
      <c r="H245" s="875" t="s">
        <v>17752</v>
      </c>
      <c r="I245" s="875" t="s">
        <v>10574</v>
      </c>
      <c r="J245" s="875" t="s">
        <v>17624</v>
      </c>
      <c r="K245" s="876" t="s">
        <v>15237</v>
      </c>
      <c r="L245" s="875" t="s">
        <v>17794</v>
      </c>
      <c r="M245" s="2922" t="s">
        <v>17799</v>
      </c>
      <c r="N245" s="876" t="s">
        <v>17827</v>
      </c>
      <c r="O245" s="876" t="s">
        <v>17889</v>
      </c>
      <c r="P245" s="1805" t="s">
        <v>17998</v>
      </c>
      <c r="Q245" s="875" t="s">
        <v>17795</v>
      </c>
      <c r="R245" s="875">
        <f>IF(MID(RIGHT(S245,8),1,1)="M",2021,IF(MID(RIGHT(S245,8),1,1)="N",2022,IF(MID(RIGHT(S245,8),1,1)="P",2023,IF(MID(RIGHT(S245,8),1,1)="R",2024,IF(MID(RIGHT(S245,8),1,1)="S",2025,IF(MID(RIGHT(S245,8),1,1)="T",1996,IF(MID(RIGHT(S245,8),1,1)="V",1997,IF(MID(RIGHT(S245,8),1,1)="W",1998,IF(MID(RIGHT(S245,8),1,1)="X",1999,IF(MID(RIGHT(S245,8),1,1)="Y",2000,IF(MID(RIGHT(S245,8),1,1)="1",2001,IF(MID(RIGHT(S245,8),1,1)="2",2002,IF(MID(RIGHT(S245,8),1,1)="3",2003,IF(MID(RIGHT(S245,8),1,1)="4",2004,IF(MID(RIGHT(S245,8),1,1)="5",2005,IF(MID(RIGHT(S245,8),1,1)="6",2006,IF(MID(RIGHT(S245,8),1,1)="7",2007,IF(MID(RIGHT(S245,8),1,1)="8",2008,IF(MID(RIGHT(S245,8),1,1)="9",2009,IF(MID(RIGHT(S245,8),1,1)="A",2010,IF(MID(RIGHT(S245,8),1,1)="B",2011,IF(MID(RIGHT(S245,8),1,1)="C",2012,IF(MID(RIGHT(S245,8),1,1)="D",2013,IF(MID(RIGHT(S245,8),1,1)="E",2014,IF(MID(RIGHT(S245,8),1,1)="F",2015,IF(MID(RIGHT(S245,8),1,1)="G",2016,IF(MID(RIGHT(S245,8),1,1)="H",2017,IF(MID(RIGHT(S245,8),1,1)="J",2018,IF(MID(RIGHT(S245,8),1,1)="K",2019,IF(MID(RIGHT(S245,8),1,1)="L",2020,""))))))))))))))))))))))))))))))</f>
        <v>2025</v>
      </c>
      <c r="S245" s="875" t="s">
        <v>17796</v>
      </c>
      <c r="T245" s="875">
        <v>2030</v>
      </c>
      <c r="U245" s="878">
        <v>45711</v>
      </c>
      <c r="V245" s="878">
        <v>45735</v>
      </c>
      <c r="W245" s="879">
        <v>1300</v>
      </c>
      <c r="X245" s="880">
        <v>1850</v>
      </c>
    </row>
    <row r="246" spans="1:24" ht="26.25" customHeight="1">
      <c r="A246" s="1759"/>
      <c r="B246" s="1755"/>
      <c r="C246" s="320" t="s">
        <v>15239</v>
      </c>
      <c r="D246" s="1755"/>
      <c r="E246" s="1755"/>
      <c r="F246" s="1755"/>
      <c r="G246" s="1755"/>
      <c r="H246" s="1755"/>
      <c r="I246" s="1755" t="s">
        <v>3598</v>
      </c>
      <c r="J246" s="412" t="s">
        <v>17626</v>
      </c>
      <c r="K246" s="884" t="s">
        <v>211</v>
      </c>
      <c r="L246" s="425" t="s">
        <v>3603</v>
      </c>
      <c r="M246" s="2923"/>
      <c r="N246" s="73" t="s">
        <v>2432</v>
      </c>
      <c r="O246" s="882"/>
      <c r="P246" s="2209"/>
      <c r="Q246" s="882" t="s">
        <v>636</v>
      </c>
      <c r="R246" s="882">
        <f>IF(MID(RIGHT(S246,8),1,1)="M",2021,IF(MID(RIGHT(S246,8),1,1)="N",2022,IF(MID(RIGHT(S246,8),1,1)="P",2023,IF(MID(RIGHT(S246,8),1,1)="R",2024,IF(MID(RIGHT(S246,8),1,1)="S",1995,IF(MID(RIGHT(S246,8),1,1)="T",1996,IF(MID(RIGHT(S246,8),1,1)="V",1997,IF(MID(RIGHT(S246,8),1,1)="W",1998,IF(MID(RIGHT(S246,8),1,1)="X",1999,IF(MID(RIGHT(S246,8),1,1)="Y",2000,IF(MID(RIGHT(S246,8),1,1)="1",2001,IF(MID(RIGHT(S246,8),1,1)="2",2002,IF(MID(RIGHT(S246,8),1,1)="3",2003,IF(MID(RIGHT(S246,8),1,1)="4",2004,IF(MID(RIGHT(S246,8),1,1)="5",2005,IF(MID(RIGHT(S246,8),1,1)="6",2006,IF(MID(RIGHT(S246,8),1,1)="7",2007,IF(MID(RIGHT(S246,8),1,1)="8",2008,IF(MID(RIGHT(S246,8),1,1)="9",2009,IF(MID(RIGHT(S246,8),1,1)="A",2010,IF(MID(RIGHT(S246,8),1,1)="B",2011,IF(MID(RIGHT(S246,8),1,1)="C",2012,IF(MID(RIGHT(S246,8),1,1)="D",2013,IF(MID(RIGHT(S246,8),1,1)="E",2014,IF(MID(RIGHT(S246,8),1,1)="F",2015,IF(MID(RIGHT(S246,8),1,1)="G",2016,IF(MID(RIGHT(S246,8),1,1)="H",2017,IF(MID(RIGHT(S246,8),1,1)="J",2018,IF(MID(RIGHT(S246,8),1,1)="K",2019,IF(MID(RIGHT(S246,8),1,1)="L",2020,""))))))))))))))))))))))))))))))</f>
        <v>2020</v>
      </c>
      <c r="S246" s="882" t="s">
        <v>17797</v>
      </c>
      <c r="T246" s="882">
        <v>1800</v>
      </c>
      <c r="U246" s="885">
        <v>45712</v>
      </c>
      <c r="V246" s="1761">
        <v>45746</v>
      </c>
      <c r="W246" s="1762"/>
      <c r="X246" s="1763" t="s">
        <v>15091</v>
      </c>
    </row>
    <row r="247" spans="1:24" ht="26.25" customHeight="1">
      <c r="A247" s="881"/>
      <c r="B247" s="882"/>
      <c r="C247" s="882" t="s">
        <v>12775</v>
      </c>
      <c r="D247" s="882" t="s">
        <v>17637</v>
      </c>
      <c r="E247" s="882"/>
      <c r="F247" s="882"/>
      <c r="G247" s="882"/>
      <c r="H247" s="882"/>
      <c r="I247" s="882"/>
      <c r="J247" s="882"/>
      <c r="K247" s="889" t="s">
        <v>17680</v>
      </c>
      <c r="L247" s="882"/>
      <c r="M247" s="2923"/>
      <c r="N247" s="73" t="s">
        <v>3552</v>
      </c>
      <c r="O247" s="882"/>
      <c r="P247" s="882"/>
      <c r="Q247" s="882" t="s">
        <v>2715</v>
      </c>
      <c r="R247" s="882">
        <f>IF(MID(RIGHT(S247,8),1,1)="M",2021,IF(MID(RIGHT(S247,8),1,1)="N",2022,IF(MID(RIGHT(S247,8),1,1)="P",2023,IF(MID(RIGHT(S247,8),1,1)="R",2024,IF(MID(RIGHT(S247,8),1,1)="S",1995,IF(MID(RIGHT(S247,8),1,1)="T",1996,IF(MID(RIGHT(S247,8),1,1)="V",1997,IF(MID(RIGHT(S247,8),1,1)="W",1998,IF(MID(RIGHT(S247,8),1,1)="X",1999,IF(MID(RIGHT(S247,8),1,1)="Y",2000,IF(MID(RIGHT(S247,8),1,1)="1",2001,IF(MID(RIGHT(S247,8),1,1)="2",2002,IF(MID(RIGHT(S247,8),1,1)="3",2003,IF(MID(RIGHT(S247,8),1,1)="4",2004,IF(MID(RIGHT(S247,8),1,1)="5",2005,IF(MID(RIGHT(S247,8),1,1)="6",2006,IF(MID(RIGHT(S247,8),1,1)="7",2007,IF(MID(RIGHT(S247,8),1,1)="8",2008,IF(MID(RIGHT(S247,8),1,1)="9",2009,IF(MID(RIGHT(S247,8),1,1)="A",2010,IF(MID(RIGHT(S247,8),1,1)="B",2011,IF(MID(RIGHT(S247,8),1,1)="C",2012,IF(MID(RIGHT(S247,8),1,1)="D",2013,IF(MID(RIGHT(S247,8),1,1)="E",2014,IF(MID(RIGHT(S247,8),1,1)="F",2015,IF(MID(RIGHT(S247,8),1,1)="G",2016,IF(MID(RIGHT(S247,8),1,1)="H",2017,IF(MID(RIGHT(S247,8),1,1)="J",2018,IF(MID(RIGHT(S247,8),1,1)="K",2019,IF(MID(RIGHT(S247,8),1,1)="L",2020,""))))))))))))))))))))))))))))))</f>
        <v>2021</v>
      </c>
      <c r="S247" s="882" t="s">
        <v>17798</v>
      </c>
      <c r="T247" s="882">
        <v>1970</v>
      </c>
      <c r="U247" s="885"/>
      <c r="V247" s="891">
        <v>45749</v>
      </c>
      <c r="W247" s="911"/>
      <c r="X247" s="888"/>
    </row>
    <row r="248" spans="1:24" ht="26.25" customHeight="1">
      <c r="A248" s="881"/>
      <c r="B248" s="882"/>
      <c r="C248" s="882" t="s">
        <v>12778</v>
      </c>
      <c r="D248" s="882" t="s">
        <v>191</v>
      </c>
      <c r="E248" s="882"/>
      <c r="F248" s="882"/>
      <c r="G248" s="882"/>
      <c r="H248" s="882"/>
      <c r="I248" s="882"/>
      <c r="J248" s="425" t="s">
        <v>16517</v>
      </c>
      <c r="K248" s="889" t="s">
        <v>2380</v>
      </c>
      <c r="L248" s="882"/>
      <c r="M248" s="2924"/>
      <c r="N248" s="73" t="s">
        <v>12674</v>
      </c>
      <c r="O248" s="882" t="s">
        <v>13101</v>
      </c>
      <c r="P248" s="882"/>
      <c r="Q248" s="882"/>
      <c r="R248" s="882"/>
      <c r="S248" s="882"/>
      <c r="T248" s="882"/>
      <c r="U248" s="885"/>
      <c r="V248" s="891">
        <v>45751</v>
      </c>
      <c r="W248" s="911"/>
      <c r="X248" s="888" t="s">
        <v>16449</v>
      </c>
    </row>
    <row r="249" spans="1:24" ht="26.25" customHeight="1">
      <c r="A249" s="881"/>
      <c r="B249" s="882"/>
      <c r="C249" s="882" t="s">
        <v>13047</v>
      </c>
      <c r="D249" s="882" t="s">
        <v>191</v>
      </c>
      <c r="E249" s="882"/>
      <c r="F249" s="882"/>
      <c r="G249" s="882"/>
      <c r="H249" s="882"/>
      <c r="I249" s="882"/>
      <c r="J249" s="882"/>
      <c r="K249" s="890"/>
      <c r="L249" s="882"/>
      <c r="M249" s="882"/>
      <c r="N249" s="882"/>
      <c r="O249" s="882"/>
      <c r="P249" s="882"/>
      <c r="Q249" s="882"/>
      <c r="R249" s="882"/>
      <c r="S249" s="883" t="s">
        <v>189</v>
      </c>
      <c r="T249" s="883">
        <v>3700</v>
      </c>
      <c r="U249" s="885"/>
      <c r="V249" s="885">
        <v>45754</v>
      </c>
      <c r="W249" s="887"/>
      <c r="X249" s="888" t="s">
        <v>17820</v>
      </c>
    </row>
    <row r="250" spans="1:24" ht="26.25" customHeight="1">
      <c r="A250" s="881"/>
      <c r="B250" s="882"/>
      <c r="C250" s="882" t="s">
        <v>10098</v>
      </c>
      <c r="D250" s="882" t="s">
        <v>191</v>
      </c>
      <c r="E250" s="882"/>
      <c r="F250" s="882"/>
      <c r="G250" s="882"/>
      <c r="H250" s="882"/>
      <c r="I250" s="882"/>
      <c r="J250" s="882" t="s">
        <v>17793</v>
      </c>
      <c r="K250" s="890"/>
      <c r="L250" s="882"/>
      <c r="M250" s="2559" t="s">
        <v>8709</v>
      </c>
      <c r="N250" s="2560"/>
      <c r="O250" s="2560"/>
      <c r="P250" s="2561"/>
      <c r="Q250" s="882"/>
      <c r="R250" s="882"/>
      <c r="S250" s="883" t="s">
        <v>2472</v>
      </c>
      <c r="T250" s="883">
        <f>SUM(T245:T249)</f>
        <v>9500</v>
      </c>
      <c r="U250" s="891"/>
      <c r="V250" s="891"/>
      <c r="W250" s="887"/>
      <c r="X250" s="888" t="s">
        <v>16967</v>
      </c>
    </row>
    <row r="251" spans="1:24" ht="26.25" customHeight="1" thickBot="1">
      <c r="A251" s="892"/>
      <c r="B251" s="893"/>
      <c r="C251" s="893" t="s">
        <v>10099</v>
      </c>
      <c r="D251" s="893" t="s">
        <v>4036</v>
      </c>
      <c r="E251" s="893"/>
      <c r="F251" s="893"/>
      <c r="G251" s="893"/>
      <c r="H251" s="893"/>
      <c r="I251" s="893"/>
      <c r="J251" s="893" t="s">
        <v>17823</v>
      </c>
      <c r="K251" s="611" t="s">
        <v>17639</v>
      </c>
      <c r="L251" s="893"/>
      <c r="M251" s="893"/>
      <c r="N251" s="894"/>
      <c r="O251" s="894"/>
      <c r="P251" s="895"/>
      <c r="Q251" s="893"/>
      <c r="R251" s="893"/>
      <c r="S251" s="896"/>
      <c r="T251" s="896"/>
      <c r="U251" s="897"/>
      <c r="V251" s="898"/>
      <c r="W251" s="899"/>
      <c r="X251" s="900"/>
    </row>
    <row r="252" spans="1:24" ht="26.25" customHeight="1">
      <c r="A252" s="874" t="s">
        <v>188</v>
      </c>
      <c r="B252" s="875" t="s">
        <v>10047</v>
      </c>
      <c r="C252" s="875" t="s">
        <v>15059</v>
      </c>
      <c r="D252" s="875" t="s">
        <v>190</v>
      </c>
      <c r="E252" s="875" t="s">
        <v>17752</v>
      </c>
      <c r="F252" s="875" t="s">
        <v>191</v>
      </c>
      <c r="G252" s="875" t="s">
        <v>191</v>
      </c>
      <c r="H252" s="875" t="s">
        <v>17752</v>
      </c>
      <c r="I252" s="875" t="s">
        <v>10574</v>
      </c>
      <c r="J252" s="875" t="s">
        <v>17624</v>
      </c>
      <c r="K252" s="876" t="s">
        <v>15237</v>
      </c>
      <c r="L252" s="875" t="s">
        <v>17805</v>
      </c>
      <c r="M252" s="2922" t="s">
        <v>17804</v>
      </c>
      <c r="N252" s="876" t="s">
        <v>17828</v>
      </c>
      <c r="O252" s="876" t="s">
        <v>17890</v>
      </c>
      <c r="P252" s="1805" t="s">
        <v>17998</v>
      </c>
      <c r="Q252" s="875" t="s">
        <v>1661</v>
      </c>
      <c r="R252" s="875">
        <f>IF(MID(RIGHT(S252,8),1,1)="M",2021,IF(MID(RIGHT(S252,8),1,1)="N",2022,IF(MID(RIGHT(S252,8),1,1)="P",2023,IF(MID(RIGHT(S252,8),1,1)="R",2024,IF(MID(RIGHT(S252,8),1,1)="S",1995,IF(MID(RIGHT(S252,8),1,1)="T",1996,IF(MID(RIGHT(S252,8),1,1)="V",1997,IF(MID(RIGHT(S252,8),1,1)="W",1998,IF(MID(RIGHT(S252,8),1,1)="X",1999,IF(MID(RIGHT(S252,8),1,1)="Y",2000,IF(MID(RIGHT(S252,8),1,1)="1",2001,IF(MID(RIGHT(S252,8),1,1)="2",2002,IF(MID(RIGHT(S252,8),1,1)="3",2003,IF(MID(RIGHT(S252,8),1,1)="4",2004,IF(MID(RIGHT(S252,8),1,1)="5",2005,IF(MID(RIGHT(S252,8),1,1)="6",2006,IF(MID(RIGHT(S252,8),1,1)="7",2007,IF(MID(RIGHT(S252,8),1,1)="8",2008,IF(MID(RIGHT(S252,8),1,1)="9",2009,IF(MID(RIGHT(S252,8),1,1)="A",2010,IF(MID(RIGHT(S252,8),1,1)="B",2011,IF(MID(RIGHT(S252,8),1,1)="C",2012,IF(MID(RIGHT(S252,8),1,1)="D",2013,IF(MID(RIGHT(S252,8),1,1)="E",2014,IF(MID(RIGHT(S252,8),1,1)="F",2015,IF(MID(RIGHT(S252,8),1,1)="G",2016,IF(MID(RIGHT(S252,8),1,1)="H",2017,IF(MID(RIGHT(S252,8),1,1)="J",2018,IF(MID(RIGHT(S252,8),1,1)="K",2019,IF(MID(RIGHT(S252,8),1,1)="L",2020,""))))))))))))))))))))))))))))))</f>
        <v>2020</v>
      </c>
      <c r="S252" s="875" t="s">
        <v>17800</v>
      </c>
      <c r="T252" s="875">
        <v>1560</v>
      </c>
      <c r="U252" s="878">
        <v>45711</v>
      </c>
      <c r="V252" s="878">
        <v>45735</v>
      </c>
      <c r="W252" s="879">
        <v>1300</v>
      </c>
      <c r="X252" s="880">
        <v>1850</v>
      </c>
    </row>
    <row r="253" spans="1:24" ht="26.25" customHeight="1">
      <c r="A253" s="1759"/>
      <c r="B253" s="1755"/>
      <c r="C253" s="320" t="s">
        <v>15239</v>
      </c>
      <c r="D253" s="1755"/>
      <c r="E253" s="1755"/>
      <c r="F253" s="1755"/>
      <c r="G253" s="1755"/>
      <c r="H253" s="1755"/>
      <c r="I253" s="1755" t="s">
        <v>3598</v>
      </c>
      <c r="J253" s="412" t="s">
        <v>17627</v>
      </c>
      <c r="K253" s="884" t="s">
        <v>211</v>
      </c>
      <c r="L253" s="425" t="s">
        <v>3603</v>
      </c>
      <c r="M253" s="2923"/>
      <c r="N253" s="73" t="s">
        <v>2432</v>
      </c>
      <c r="O253" s="882"/>
      <c r="P253" s="2209"/>
      <c r="Q253" s="882" t="s">
        <v>375</v>
      </c>
      <c r="R253" s="882">
        <f>IF(MID(RIGHT(S253,8),1,1)="M",2021,IF(MID(RIGHT(S253,8),1,1)="N",2022,IF(MID(RIGHT(S253,8),1,1)="P",2023,IF(MID(RIGHT(S253,8),1,1)="R",2024,IF(MID(RIGHT(S253,8),1,1)="S",1995,IF(MID(RIGHT(S253,8),1,1)="T",1996,IF(MID(RIGHT(S253,8),1,1)="V",1997,IF(MID(RIGHT(S253,8),1,1)="W",1998,IF(MID(RIGHT(S253,8),1,1)="X",1999,IF(MID(RIGHT(S253,8),1,1)="Y",2000,IF(MID(RIGHT(S253,8),1,1)="1",2001,IF(MID(RIGHT(S253,8),1,1)="2",2002,IF(MID(RIGHT(S253,8),1,1)="3",2003,IF(MID(RIGHT(S253,8),1,1)="4",2004,IF(MID(RIGHT(S253,8),1,1)="5",2005,IF(MID(RIGHT(S253,8),1,1)="6",2006,IF(MID(RIGHT(S253,8),1,1)="7",2007,IF(MID(RIGHT(S253,8),1,1)="8",2008,IF(MID(RIGHT(S253,8),1,1)="9",2009,IF(MID(RIGHT(S253,8),1,1)="A",2010,IF(MID(RIGHT(S253,8),1,1)="B",2011,IF(MID(RIGHT(S253,8),1,1)="C",2012,IF(MID(RIGHT(S253,8),1,1)="D",2013,IF(MID(RIGHT(S253,8),1,1)="E",2014,IF(MID(RIGHT(S253,8),1,1)="F",2015,IF(MID(RIGHT(S253,8),1,1)="G",2016,IF(MID(RIGHT(S253,8),1,1)="H",2017,IF(MID(RIGHT(S253,8),1,1)="J",2018,IF(MID(RIGHT(S253,8),1,1)="K",2019,IF(MID(RIGHT(S253,8),1,1)="L",2020,""))))))))))))))))))))))))))))))</f>
        <v>2021</v>
      </c>
      <c r="S253" s="882" t="s">
        <v>17801</v>
      </c>
      <c r="T253" s="882">
        <v>1530</v>
      </c>
      <c r="U253" s="885">
        <v>45712</v>
      </c>
      <c r="V253" s="1761">
        <v>45746</v>
      </c>
      <c r="W253" s="1762"/>
      <c r="X253" s="1763" t="s">
        <v>15091</v>
      </c>
    </row>
    <row r="254" spans="1:24" ht="26.25" customHeight="1">
      <c r="A254" s="881"/>
      <c r="B254" s="882"/>
      <c r="C254" s="882" t="s">
        <v>12775</v>
      </c>
      <c r="D254" s="882" t="s">
        <v>17637</v>
      </c>
      <c r="E254" s="882"/>
      <c r="F254" s="882"/>
      <c r="G254" s="882"/>
      <c r="H254" s="882"/>
      <c r="I254" s="882"/>
      <c r="J254" s="882"/>
      <c r="K254" s="889" t="s">
        <v>17681</v>
      </c>
      <c r="L254" s="882"/>
      <c r="M254" s="2923"/>
      <c r="N254" s="73" t="s">
        <v>4260</v>
      </c>
      <c r="O254" s="882"/>
      <c r="P254" s="882"/>
      <c r="Q254" s="882" t="s">
        <v>15884</v>
      </c>
      <c r="R254" s="882">
        <f>IF(MID(RIGHT(S254,8),1,1)="M",2021,IF(MID(RIGHT(S254,8),1,1)="N",2022,IF(MID(RIGHT(S254,8),1,1)="P",2023,IF(MID(RIGHT(S254,8),1,1)="R",2024,IF(MID(RIGHT(S254,8),1,1)="S",1995,IF(MID(RIGHT(S254,8),1,1)="T",1996,IF(MID(RIGHT(S254,8),1,1)="V",1997,IF(MID(RIGHT(S254,8),1,1)="W",1998,IF(MID(RIGHT(S254,8),1,1)="X",1999,IF(MID(RIGHT(S254,8),1,1)="Y",2000,IF(MID(RIGHT(S254,8),1,1)="1",2001,IF(MID(RIGHT(S254,8),1,1)="2",2002,IF(MID(RIGHT(S254,8),1,1)="3",2003,IF(MID(RIGHT(S254,8),1,1)="4",2004,IF(MID(RIGHT(S254,8),1,1)="5",2005,IF(MID(RIGHT(S254,8),1,1)="6",2006,IF(MID(RIGHT(S254,8),1,1)="7",2007,IF(MID(RIGHT(S254,8),1,1)="8",2008,IF(MID(RIGHT(S254,8),1,1)="9",2009,IF(MID(RIGHT(S254,8),1,1)="A",2010,IF(MID(RIGHT(S254,8),1,1)="B",2011,IF(MID(RIGHT(S254,8),1,1)="C",2012,IF(MID(RIGHT(S254,8),1,1)="D",2013,IF(MID(RIGHT(S254,8),1,1)="E",2014,IF(MID(RIGHT(S254,8),1,1)="F",2015,IF(MID(RIGHT(S254,8),1,1)="G",2016,IF(MID(RIGHT(S254,8),1,1)="H",2017,IF(MID(RIGHT(S254,8),1,1)="J",2018,IF(MID(RIGHT(S254,8),1,1)="K",2019,IF(MID(RIGHT(S254,8),1,1)="L",2020,""))))))))))))))))))))))))))))))</f>
        <v>2022</v>
      </c>
      <c r="S254" s="882" t="s">
        <v>17803</v>
      </c>
      <c r="T254" s="882">
        <v>1865</v>
      </c>
      <c r="U254" s="885"/>
      <c r="V254" s="891">
        <v>45749</v>
      </c>
      <c r="W254" s="911"/>
      <c r="X254" s="888"/>
    </row>
    <row r="255" spans="1:24" ht="26.25" customHeight="1">
      <c r="A255" s="881"/>
      <c r="B255" s="882"/>
      <c r="C255" s="882" t="s">
        <v>12778</v>
      </c>
      <c r="D255" s="882" t="s">
        <v>191</v>
      </c>
      <c r="E255" s="882"/>
      <c r="F255" s="882"/>
      <c r="G255" s="882"/>
      <c r="H255" s="882"/>
      <c r="I255" s="882"/>
      <c r="J255" s="425" t="s">
        <v>16517</v>
      </c>
      <c r="K255" s="889" t="s">
        <v>2380</v>
      </c>
      <c r="L255" s="882"/>
      <c r="M255" s="2924"/>
      <c r="N255" s="73" t="s">
        <v>12674</v>
      </c>
      <c r="O255" s="882" t="s">
        <v>13101</v>
      </c>
      <c r="P255" s="882"/>
      <c r="Q255" s="882" t="s">
        <v>375</v>
      </c>
      <c r="R255" s="882">
        <f>IF(MID(RIGHT(S255,8),1,1)="M",2021,IF(MID(RIGHT(S255,8),1,1)="N",2022,IF(MID(RIGHT(S255,8),1,1)="P",2023,IF(MID(RIGHT(S255,8),1,1)="R",2024,IF(MID(RIGHT(S255,8),1,1)="S",1995,IF(MID(RIGHT(S255,8),1,1)="T",1996,IF(MID(RIGHT(S255,8),1,1)="V",1997,IF(MID(RIGHT(S255,8),1,1)="W",1998,IF(MID(RIGHT(S255,8),1,1)="X",1999,IF(MID(RIGHT(S255,8),1,1)="Y",2000,IF(MID(RIGHT(S255,8),1,1)="1",2001,IF(MID(RIGHT(S255,8),1,1)="2",2002,IF(MID(RIGHT(S255,8),1,1)="3",2003,IF(MID(RIGHT(S255,8),1,1)="4",2004,IF(MID(RIGHT(S255,8),1,1)="5",2005,IF(MID(RIGHT(S255,8),1,1)="6",2006,IF(MID(RIGHT(S255,8),1,1)="7",2007,IF(MID(RIGHT(S255,8),1,1)="8",2008,IF(MID(RIGHT(S255,8),1,1)="9",2009,IF(MID(RIGHT(S255,8),1,1)="A",2010,IF(MID(RIGHT(S255,8),1,1)="B",2011,IF(MID(RIGHT(S255,8),1,1)="C",2012,IF(MID(RIGHT(S255,8),1,1)="D",2013,IF(MID(RIGHT(S255,8),1,1)="E",2014,IF(MID(RIGHT(S255,8),1,1)="F",2015,IF(MID(RIGHT(S255,8),1,1)="G",2016,IF(MID(RIGHT(S255,8),1,1)="H",2017,IF(MID(RIGHT(S255,8),1,1)="J",2018,IF(MID(RIGHT(S255,8),1,1)="K",2019,IF(MID(RIGHT(S255,8),1,1)="L",2020,""))))))))))))))))))))))))))))))</f>
        <v>2022</v>
      </c>
      <c r="S255" s="882" t="s">
        <v>17802</v>
      </c>
      <c r="T255" s="882">
        <v>1530</v>
      </c>
      <c r="U255" s="885"/>
      <c r="V255" s="891">
        <v>45751</v>
      </c>
      <c r="W255" s="911"/>
      <c r="X255" s="888" t="s">
        <v>16449</v>
      </c>
    </row>
    <row r="256" spans="1:24" ht="26.25" customHeight="1">
      <c r="A256" s="881"/>
      <c r="B256" s="882"/>
      <c r="C256" s="882" t="s">
        <v>13047</v>
      </c>
      <c r="D256" s="882" t="s">
        <v>191</v>
      </c>
      <c r="E256" s="882"/>
      <c r="F256" s="882"/>
      <c r="G256" s="882"/>
      <c r="H256" s="882"/>
      <c r="I256" s="882"/>
      <c r="J256" s="882"/>
      <c r="K256" s="890"/>
      <c r="L256" s="882"/>
      <c r="M256" s="882"/>
      <c r="N256" s="882"/>
      <c r="O256" s="882"/>
      <c r="P256" s="882"/>
      <c r="Q256" s="882"/>
      <c r="R256" s="882"/>
      <c r="S256" s="883" t="s">
        <v>189</v>
      </c>
      <c r="T256" s="883">
        <v>3810</v>
      </c>
      <c r="U256" s="885"/>
      <c r="V256" s="885">
        <v>45754</v>
      </c>
      <c r="W256" s="887"/>
      <c r="X256" s="888" t="s">
        <v>17821</v>
      </c>
    </row>
    <row r="257" spans="1:24" ht="26.25" customHeight="1">
      <c r="A257" s="881"/>
      <c r="B257" s="882"/>
      <c r="C257" s="882" t="s">
        <v>10098</v>
      </c>
      <c r="D257" s="882" t="s">
        <v>191</v>
      </c>
      <c r="E257" s="882"/>
      <c r="F257" s="882"/>
      <c r="G257" s="882"/>
      <c r="H257" s="882"/>
      <c r="I257" s="882"/>
      <c r="J257" s="882" t="s">
        <v>17793</v>
      </c>
      <c r="K257" s="890"/>
      <c r="L257" s="882"/>
      <c r="M257" s="2559" t="s">
        <v>8709</v>
      </c>
      <c r="N257" s="2560"/>
      <c r="O257" s="2560"/>
      <c r="P257" s="2561"/>
      <c r="Q257" s="882"/>
      <c r="R257" s="882"/>
      <c r="S257" s="883" t="s">
        <v>2472</v>
      </c>
      <c r="T257" s="883">
        <f>SUM(T252:T256)</f>
        <v>10295</v>
      </c>
      <c r="U257" s="891"/>
      <c r="V257" s="891"/>
      <c r="W257" s="887"/>
      <c r="X257" s="888" t="s">
        <v>16967</v>
      </c>
    </row>
    <row r="258" spans="1:24" ht="26.25" customHeight="1" thickBot="1">
      <c r="A258" s="892"/>
      <c r="B258" s="893"/>
      <c r="C258" s="893" t="s">
        <v>10099</v>
      </c>
      <c r="D258" s="893" t="s">
        <v>4036</v>
      </c>
      <c r="E258" s="893"/>
      <c r="F258" s="893"/>
      <c r="G258" s="893"/>
      <c r="H258" s="893"/>
      <c r="I258" s="893"/>
      <c r="J258" s="893" t="s">
        <v>17823</v>
      </c>
      <c r="K258" s="611" t="s">
        <v>17639</v>
      </c>
      <c r="L258" s="893"/>
      <c r="M258" s="893"/>
      <c r="N258" s="894"/>
      <c r="O258" s="894"/>
      <c r="P258" s="895"/>
      <c r="Q258" s="893"/>
      <c r="R258" s="893"/>
      <c r="S258" s="896"/>
      <c r="T258" s="896"/>
      <c r="U258" s="897"/>
      <c r="V258" s="898"/>
      <c r="W258" s="899"/>
      <c r="X258" s="900"/>
    </row>
    <row r="260" spans="1:24" ht="26.25" customHeight="1" thickBot="1"/>
    <row r="261" spans="1:24" ht="26.25" customHeight="1">
      <c r="A261" s="1904" t="s">
        <v>188</v>
      </c>
      <c r="B261" s="1905" t="s">
        <v>10047</v>
      </c>
      <c r="C261" s="1905" t="s">
        <v>825</v>
      </c>
      <c r="D261" s="1905" t="s">
        <v>190</v>
      </c>
      <c r="E261" s="1905" t="s">
        <v>17752</v>
      </c>
      <c r="F261" s="1905" t="s">
        <v>191</v>
      </c>
      <c r="G261" s="1905" t="s">
        <v>191</v>
      </c>
      <c r="H261" s="1905" t="s">
        <v>17752</v>
      </c>
      <c r="I261" s="1905" t="s">
        <v>10531</v>
      </c>
      <c r="J261" s="1906" t="s">
        <v>17624</v>
      </c>
      <c r="K261" s="1907" t="s">
        <v>1348</v>
      </c>
      <c r="L261" s="1909" t="s">
        <v>17816</v>
      </c>
      <c r="M261" s="1909" t="s">
        <v>17768</v>
      </c>
      <c r="N261" s="1905" t="s">
        <v>17824</v>
      </c>
      <c r="O261" s="1909" t="s">
        <v>17891</v>
      </c>
      <c r="P261" s="2088" t="s">
        <v>18733</v>
      </c>
      <c r="Q261" s="1905" t="s">
        <v>378</v>
      </c>
      <c r="R261" s="1905">
        <f>IF(MID(RIGHT(S261,8),1,1)="M",2021,IF(MID(RIGHT(S261,8),1,1)="N",2022,IF(MID(RIGHT(S261,8),1,1)="P",2023,IF(MID(RIGHT(S261,8),1,1)="R",2024,IF(MID(RIGHT(S261,8),1,1)="S",1995,IF(MID(RIGHT(S261,8),1,1)="T",1996,IF(MID(RIGHT(S261,8),1,1)="V",1997,IF(MID(RIGHT(S261,8),1,1)="W",1998,IF(MID(RIGHT(S261,8),1,1)="X",1999,IF(MID(RIGHT(S261,8),1,1)="Y",2000,IF(MID(RIGHT(S261,8),1,1)="1",2001,IF(MID(RIGHT(S261,8),1,1)="2",2002,IF(MID(RIGHT(S261,8),1,1)="3",2003,IF(MID(RIGHT(S261,8),1,1)="4",2004,IF(MID(RIGHT(S261,8),1,1)="5",2005,IF(MID(RIGHT(S261,8),1,1)="6",2006,IF(MID(RIGHT(S261,8),1,1)="7",2007,IF(MID(RIGHT(S261,8),1,1)="8",2008,IF(MID(RIGHT(S261,8),1,1)="9",2009,IF(MID(RIGHT(S261,8),1,1)="A",2010,IF(MID(RIGHT(S261,8),1,1)="B",2011,IF(MID(RIGHT(S261,8),1,1)="C",2012,IF(MID(RIGHT(S261,8),1,1)="D",2013,IF(MID(RIGHT(S261,8),1,1)="E",2014,IF(MID(RIGHT(S261,8),1,1)="F",2015,IF(MID(RIGHT(S261,8),1,1)="G",2016,IF(MID(RIGHT(S261,8),1,1)="H",2017,IF(MID(RIGHT(S261,8),1,1)="J",2018,IF(MID(RIGHT(S261,8),1,1)="K",2019,IF(MID(RIGHT(S261,8),1,1)="L",2020,""))))))))))))))))))))))))))))))</f>
        <v>2012</v>
      </c>
      <c r="S261" s="1905" t="s">
        <v>17761</v>
      </c>
      <c r="T261" s="1905">
        <v>1950</v>
      </c>
      <c r="U261" s="2091">
        <v>45711</v>
      </c>
      <c r="V261" s="2091">
        <v>45735</v>
      </c>
      <c r="W261" s="2083">
        <v>1300</v>
      </c>
      <c r="X261" s="2142">
        <v>2000</v>
      </c>
    </row>
    <row r="262" spans="1:24" ht="26.25" customHeight="1">
      <c r="A262" s="1913"/>
      <c r="B262" s="1914"/>
      <c r="C262" s="320" t="s">
        <v>17206</v>
      </c>
      <c r="D262" s="1914"/>
      <c r="E262" s="1916"/>
      <c r="F262" s="1914"/>
      <c r="G262" s="1914"/>
      <c r="H262" s="1914"/>
      <c r="I262" s="1914" t="s">
        <v>2578</v>
      </c>
      <c r="J262" s="412" t="s">
        <v>17688</v>
      </c>
      <c r="K262" s="1917" t="s">
        <v>17686</v>
      </c>
      <c r="L262" s="425" t="s">
        <v>3603</v>
      </c>
      <c r="M262" s="3097" t="s">
        <v>17786</v>
      </c>
      <c r="N262" s="73" t="s">
        <v>16628</v>
      </c>
      <c r="O262" s="1918"/>
      <c r="P262" s="1918"/>
      <c r="Q262" s="1914" t="s">
        <v>378</v>
      </c>
      <c r="R262" s="1914">
        <f>IF(MID(RIGHT(S262,8),1,1)="M",2021,IF(MID(RIGHT(S262,8),1,1)="N",2022,IF(MID(RIGHT(S262,8),1,1)="P",2023,IF(MID(RIGHT(S262,8),1,1)="R",2024,IF(MID(RIGHT(S262,8),1,1)="S",1995,IF(MID(RIGHT(S262,8),1,1)="T",1996,IF(MID(RIGHT(S262,8),1,1)="V",1997,IF(MID(RIGHT(S262,8),1,1)="W",1998,IF(MID(RIGHT(S262,8),1,1)="X",1999,IF(MID(RIGHT(S262,8),1,1)="Y",2000,IF(MID(RIGHT(S262,8),1,1)="1",2001,IF(MID(RIGHT(S262,8),1,1)="2",2002,IF(MID(RIGHT(S262,8),1,1)="3",2003,IF(MID(RIGHT(S262,8),1,1)="4",2004,IF(MID(RIGHT(S262,8),1,1)="5",2005,IF(MID(RIGHT(S262,8),1,1)="6",2006,IF(MID(RIGHT(S262,8),1,1)="7",2007,IF(MID(RIGHT(S262,8),1,1)="8",2008,IF(MID(RIGHT(S262,8),1,1)="9",2009,IF(MID(RIGHT(S262,8),1,1)="A",2010,IF(MID(RIGHT(S262,8),1,1)="B",2011,IF(MID(RIGHT(S262,8),1,1)="C",2012,IF(MID(RIGHT(S262,8),1,1)="D",2013,IF(MID(RIGHT(S262,8),1,1)="E",2014,IF(MID(RIGHT(S262,8),1,1)="F",2015,IF(MID(RIGHT(S262,8),1,1)="G",2016,IF(MID(RIGHT(S262,8),1,1)="H",2017,IF(MID(RIGHT(S262,8),1,1)="J",2018,IF(MID(RIGHT(S262,8),1,1)="K",2019,IF(MID(RIGHT(S262,8),1,1)="L",2020,""))))))))))))))))))))))))))))))</f>
        <v>2011</v>
      </c>
      <c r="S262" s="1919" t="s">
        <v>17783</v>
      </c>
      <c r="T262" s="1914">
        <v>1950</v>
      </c>
      <c r="U262" s="2093">
        <v>45712</v>
      </c>
      <c r="V262" s="2092">
        <v>45746</v>
      </c>
      <c r="W262" s="1922"/>
      <c r="X262" s="1923"/>
    </row>
    <row r="263" spans="1:24" ht="26.25" customHeight="1">
      <c r="A263" s="1913"/>
      <c r="B263" s="1914"/>
      <c r="C263" s="1914" t="s">
        <v>12776</v>
      </c>
      <c r="D263" s="1914" t="s">
        <v>17696</v>
      </c>
      <c r="E263" s="1914"/>
      <c r="F263" s="1914"/>
      <c r="G263" s="1914"/>
      <c r="H263" s="1914"/>
      <c r="I263" s="1914"/>
      <c r="J263" s="1941"/>
      <c r="K263" s="1925" t="s">
        <v>10275</v>
      </c>
      <c r="L263" s="189" t="s">
        <v>17754</v>
      </c>
      <c r="M263" s="3085"/>
      <c r="N263" s="73" t="s">
        <v>3907</v>
      </c>
      <c r="O263" s="1918"/>
      <c r="P263" s="1918"/>
      <c r="Q263" s="1914" t="s">
        <v>378</v>
      </c>
      <c r="R263" s="1914">
        <f>IF(MID(RIGHT(S263,8),1,1)="M",2021,IF(MID(RIGHT(S263,8),1,1)="N",2022,IF(MID(RIGHT(S263,8),1,1)="P",2023,IF(MID(RIGHT(S263,8),1,1)="R",2024,IF(MID(RIGHT(S263,8),1,1)="S",1995,IF(MID(RIGHT(S263,8),1,1)="T",1996,IF(MID(RIGHT(S263,8),1,1)="V",1997,IF(MID(RIGHT(S263,8),1,1)="W",1998,IF(MID(RIGHT(S263,8),1,1)="X",1999,IF(MID(RIGHT(S263,8),1,1)="Y",2000,IF(MID(RIGHT(S263,8),1,1)="1",2001,IF(MID(RIGHT(S263,8),1,1)="2",2002,IF(MID(RIGHT(S263,8),1,1)="3",2003,IF(MID(RIGHT(S263,8),1,1)="4",2004,IF(MID(RIGHT(S263,8),1,1)="5",2005,IF(MID(RIGHT(S263,8),1,1)="6",2006,IF(MID(RIGHT(S263,8),1,1)="7",2007,IF(MID(RIGHT(S263,8),1,1)="8",2008,IF(MID(RIGHT(S263,8),1,1)="9",2009,IF(MID(RIGHT(S263,8),1,1)="A",2010,IF(MID(RIGHT(S263,8),1,1)="B",2011,IF(MID(RIGHT(S263,8),1,1)="C",2012,IF(MID(RIGHT(S263,8),1,1)="D",2013,IF(MID(RIGHT(S263,8),1,1)="E",2014,IF(MID(RIGHT(S263,8),1,1)="F",2015,IF(MID(RIGHT(S263,8),1,1)="G",2016,IF(MID(RIGHT(S263,8),1,1)="H",2017,IF(MID(RIGHT(S263,8),1,1)="J",2018,IF(MID(RIGHT(S263,8),1,1)="K",2019,IF(MID(RIGHT(S263,8),1,1)="L",2020,""))))))))))))))))))))))))))))))</f>
        <v>2011</v>
      </c>
      <c r="S263" s="1919" t="s">
        <v>17784</v>
      </c>
      <c r="T263" s="1914">
        <v>1950</v>
      </c>
      <c r="U263" s="2093"/>
      <c r="V263" s="2092">
        <v>45749</v>
      </c>
      <c r="W263" s="1922"/>
      <c r="X263" s="1926"/>
    </row>
    <row r="264" spans="1:24" ht="26.25" customHeight="1">
      <c r="A264" s="1913"/>
      <c r="B264" s="1914"/>
      <c r="C264" s="1914" t="s">
        <v>12777</v>
      </c>
      <c r="D264" s="1914" t="s">
        <v>17696</v>
      </c>
      <c r="E264" s="1914"/>
      <c r="F264" s="1914"/>
      <c r="G264" s="1914"/>
      <c r="H264" s="1914"/>
      <c r="I264" s="1914"/>
      <c r="J264" s="1941"/>
      <c r="K264" s="1925" t="s">
        <v>2380</v>
      </c>
      <c r="L264" s="1918" t="s">
        <v>17618</v>
      </c>
      <c r="M264" s="3086"/>
      <c r="N264" s="73" t="s">
        <v>12674</v>
      </c>
      <c r="O264" s="1918"/>
      <c r="P264" s="1918"/>
      <c r="Q264" s="1914" t="s">
        <v>16075</v>
      </c>
      <c r="R264" s="1914">
        <f>IF(MID(RIGHT(S264,8),1,1)="M",2021,IF(MID(RIGHT(S264,8),1,1)="N",2022,IF(MID(RIGHT(S264,8),1,1)="P",2023,IF(MID(RIGHT(S264,8),1,1)="R",2024,IF(MID(RIGHT(S264,8),1,1)="S",1995,IF(MID(RIGHT(S264,8),1,1)="T",1996,IF(MID(RIGHT(S264,8),1,1)="V",1997,IF(MID(RIGHT(S264,8),1,1)="W",1998,IF(MID(RIGHT(S264,8),1,1)="X",1999,IF(MID(RIGHT(S264,8),1,1)="Y",2000,IF(MID(RIGHT(S264,8),1,1)="1",2001,IF(MID(RIGHT(S264,8),1,1)="2",2002,IF(MID(RIGHT(S264,8),1,1)="3",2003,IF(MID(RIGHT(S264,8),1,1)="4",2004,IF(MID(RIGHT(S264,8),1,1)="5",2005,IF(MID(RIGHT(S264,8),1,1)="6",2006,IF(MID(RIGHT(S264,8),1,1)="7",2007,IF(MID(RIGHT(S264,8),1,1)="8",2008,IF(MID(RIGHT(S264,8),1,1)="9",2009,IF(MID(RIGHT(S264,8),1,1)="A",2010,IF(MID(RIGHT(S264,8),1,1)="B",2011,IF(MID(RIGHT(S264,8),1,1)="C",2012,IF(MID(RIGHT(S264,8),1,1)="D",2013,IF(MID(RIGHT(S264,8),1,1)="E",2014,IF(MID(RIGHT(S264,8),1,1)="F",2015,IF(MID(RIGHT(S264,8),1,1)="G",2016,IF(MID(RIGHT(S264,8),1,1)="H",2017,IF(MID(RIGHT(S264,8),1,1)="J",2018,IF(MID(RIGHT(S264,8),1,1)="K",2019,IF(MID(RIGHT(S264,8),1,1)="L",2020,""))))))))))))))))))))))))))))))</f>
        <v>2014</v>
      </c>
      <c r="S264" s="1919" t="s">
        <v>17785</v>
      </c>
      <c r="T264" s="1914">
        <v>1850</v>
      </c>
      <c r="U264" s="2092"/>
      <c r="V264" s="2092">
        <v>45751</v>
      </c>
      <c r="W264" s="1922"/>
      <c r="X264" s="1926"/>
    </row>
    <row r="265" spans="1:24" ht="26.25" customHeight="1">
      <c r="A265" s="1913"/>
      <c r="B265" s="1914"/>
      <c r="C265" s="1941" t="s">
        <v>14286</v>
      </c>
      <c r="D265" s="1914" t="s">
        <v>191</v>
      </c>
      <c r="E265" s="1914"/>
      <c r="F265" s="1914"/>
      <c r="G265" s="1914"/>
      <c r="H265" s="1914"/>
      <c r="I265" s="1914"/>
      <c r="J265" s="1941" t="s">
        <v>16240</v>
      </c>
      <c r="K265" s="1925"/>
      <c r="L265" s="1918"/>
      <c r="M265" s="1918"/>
      <c r="N265" s="1918"/>
      <c r="O265" s="1918"/>
      <c r="P265" s="1918"/>
      <c r="Q265" s="1914"/>
      <c r="R265" s="1914" t="str">
        <f>IF(MID(RIGHT(S265,8),1,1)="M",2021,IF(MID(RIGHT(S265,8),1,1)="N",2022,IF(MID(RIGHT(S265,8),1,1)="P",2023,IF(MID(RIGHT(S265,8),1,1)="R",2024,IF(MID(RIGHT(S265,8),1,1)="S",1995,IF(MID(RIGHT(S265,8),1,1)="T",1996,IF(MID(RIGHT(S265,8),1,1)="V",1997,IF(MID(RIGHT(S265,8),1,1)="W",1998,IF(MID(RIGHT(S265,8),1,1)="X",1999,IF(MID(RIGHT(S265,8),1,1)="Y",2000,IF(MID(RIGHT(S265,8),1,1)="1",2001,IF(MID(RIGHT(S265,8),1,1)="2",2002,IF(MID(RIGHT(S265,8),1,1)="3",2003,IF(MID(RIGHT(S265,8),1,1)="4",2004,IF(MID(RIGHT(S265,8),1,1)="5",2005,IF(MID(RIGHT(S265,8),1,1)="6",2006,IF(MID(RIGHT(S265,8),1,1)="7",2007,IF(MID(RIGHT(S265,8),1,1)="8",2008,IF(MID(RIGHT(S265,8),1,1)="9",2009,IF(MID(RIGHT(S265,8),1,1)="A",2010,IF(MID(RIGHT(S265,8),1,1)="B",2011,IF(MID(RIGHT(S265,8),1,1)="C",2012,IF(MID(RIGHT(S265,8),1,1)="D",2013,IF(MID(RIGHT(S265,8),1,1)="E",2014,IF(MID(RIGHT(S265,8),1,1)="F",2015,IF(MID(RIGHT(S265,8),1,1)="G",2016,IF(MID(RIGHT(S265,8),1,1)="H",2017,IF(MID(RIGHT(S265,8),1,1)="J",2018,IF(MID(RIGHT(S265,8),1,1)="K",2019,IF(MID(RIGHT(S265,8),1,1)="L",2020,""))))))))))))))))))))))))))))))</f>
        <v/>
      </c>
      <c r="S265" s="1919"/>
      <c r="T265" s="1914"/>
      <c r="U265" s="2092"/>
      <c r="V265" s="2093">
        <v>45754</v>
      </c>
      <c r="W265" s="1922"/>
      <c r="X265" s="1926"/>
    </row>
    <row r="266" spans="1:24" ht="26.25" customHeight="1">
      <c r="A266" s="1913"/>
      <c r="B266" s="1914"/>
      <c r="C266" s="1914" t="s">
        <v>10098</v>
      </c>
      <c r="D266" s="1914" t="s">
        <v>191</v>
      </c>
      <c r="E266" s="1914"/>
      <c r="F266" s="1914"/>
      <c r="G266" s="1914"/>
      <c r="H266" s="1914"/>
      <c r="I266" s="1914"/>
      <c r="J266" s="1914"/>
      <c r="K266" s="1925"/>
      <c r="L266" s="1918"/>
      <c r="M266" s="1918"/>
      <c r="N266" s="1918"/>
      <c r="O266" s="1918"/>
      <c r="P266" s="1918"/>
      <c r="Q266" s="1914"/>
      <c r="R266" s="1914"/>
      <c r="S266" s="2022" t="s">
        <v>189</v>
      </c>
      <c r="T266" s="1916">
        <v>3840</v>
      </c>
      <c r="U266" s="2092"/>
      <c r="V266" s="2092"/>
      <c r="W266" s="1928"/>
      <c r="X266" s="1926"/>
    </row>
    <row r="267" spans="1:24" ht="26.25" customHeight="1">
      <c r="A267" s="1913"/>
      <c r="B267" s="1914"/>
      <c r="C267" s="1914" t="s">
        <v>10099</v>
      </c>
      <c r="D267" s="1914" t="s">
        <v>191</v>
      </c>
      <c r="E267" s="1914"/>
      <c r="F267" s="1914"/>
      <c r="G267" s="1914"/>
      <c r="H267" s="1914"/>
      <c r="I267" s="1914"/>
      <c r="J267" s="1914" t="s">
        <v>17793</v>
      </c>
      <c r="K267" s="1925"/>
      <c r="L267" s="1918"/>
      <c r="M267" s="2559" t="s">
        <v>8709</v>
      </c>
      <c r="N267" s="2560"/>
      <c r="O267" s="2560"/>
      <c r="P267" s="2561"/>
      <c r="Q267" s="1914"/>
      <c r="R267" s="1914"/>
      <c r="S267" s="1916" t="s">
        <v>2472</v>
      </c>
      <c r="T267" s="1916">
        <f>SUM(T261:T266)</f>
        <v>11540</v>
      </c>
      <c r="U267" s="2092"/>
      <c r="V267" s="2092"/>
      <c r="W267" s="1928"/>
      <c r="X267" s="1926"/>
    </row>
    <row r="268" spans="1:24" ht="26.25" customHeight="1" thickBot="1">
      <c r="A268" s="1930"/>
      <c r="B268" s="1931"/>
      <c r="C268" s="1931"/>
      <c r="D268" s="1931"/>
      <c r="E268" s="1931"/>
      <c r="F268" s="1931"/>
      <c r="G268" s="1931"/>
      <c r="H268" s="1931"/>
      <c r="I268" s="1931"/>
      <c r="J268" s="1931" t="s">
        <v>17823</v>
      </c>
      <c r="K268" s="611" t="s">
        <v>17639</v>
      </c>
      <c r="L268" s="1933"/>
      <c r="M268" s="1933"/>
      <c r="N268" s="1931"/>
      <c r="O268" s="1933"/>
      <c r="P268" s="1933"/>
      <c r="Q268" s="1931"/>
      <c r="R268" s="1934"/>
      <c r="S268" s="1934"/>
      <c r="T268" s="1934"/>
      <c r="U268" s="1935"/>
      <c r="V268" s="1936"/>
      <c r="W268" s="1937"/>
      <c r="X268" s="1938"/>
    </row>
    <row r="269" spans="1:24" ht="26.25" customHeight="1">
      <c r="A269" s="1904" t="s">
        <v>188</v>
      </c>
      <c r="B269" s="1905" t="s">
        <v>10047</v>
      </c>
      <c r="C269" s="1905" t="s">
        <v>825</v>
      </c>
      <c r="D269" s="1905" t="s">
        <v>190</v>
      </c>
      <c r="E269" s="1905" t="s">
        <v>17752</v>
      </c>
      <c r="F269" s="1905" t="s">
        <v>191</v>
      </c>
      <c r="G269" s="1905" t="s">
        <v>191</v>
      </c>
      <c r="H269" s="1905" t="s">
        <v>17752</v>
      </c>
      <c r="I269" s="1905" t="s">
        <v>10531</v>
      </c>
      <c r="J269" s="1906" t="s">
        <v>17687</v>
      </c>
      <c r="K269" s="1907" t="s">
        <v>1348</v>
      </c>
      <c r="L269" s="1909" t="s">
        <v>17892</v>
      </c>
      <c r="M269" s="3084" t="s">
        <v>17767</v>
      </c>
      <c r="N269" s="1905" t="s">
        <v>17893</v>
      </c>
      <c r="O269" s="1909" t="s">
        <v>17825</v>
      </c>
      <c r="P269" s="2088" t="s">
        <v>18733</v>
      </c>
      <c r="Q269" s="1905" t="s">
        <v>378</v>
      </c>
      <c r="R269" s="1905">
        <f>IF(MID(RIGHT(S269,8),1,1)="M",2021,IF(MID(RIGHT(S269,8),1,1)="N",2022,IF(MID(RIGHT(S269,8),1,1)="P",2023,IF(MID(RIGHT(S269,8),1,1)="R",2024,IF(MID(RIGHT(S269,8),1,1)="S",1995,IF(MID(RIGHT(S269,8),1,1)="T",1996,IF(MID(RIGHT(S269,8),1,1)="V",1997,IF(MID(RIGHT(S269,8),1,1)="W",1998,IF(MID(RIGHT(S269,8),1,1)="X",1999,IF(MID(RIGHT(S269,8),1,1)="Y",2000,IF(MID(RIGHT(S269,8),1,1)="1",2001,IF(MID(RIGHT(S269,8),1,1)="2",2002,IF(MID(RIGHT(S269,8),1,1)="3",2003,IF(MID(RIGHT(S269,8),1,1)="4",2004,IF(MID(RIGHT(S269,8),1,1)="5",2005,IF(MID(RIGHT(S269,8),1,1)="6",2006,IF(MID(RIGHT(S269,8),1,1)="7",2007,IF(MID(RIGHT(S269,8),1,1)="8",2008,IF(MID(RIGHT(S269,8),1,1)="9",2009,IF(MID(RIGHT(S269,8),1,1)="A",2010,IF(MID(RIGHT(S269,8),1,1)="B",2011,IF(MID(RIGHT(S269,8),1,1)="C",2012,IF(MID(RIGHT(S269,8),1,1)="D",2013,IF(MID(RIGHT(S269,8),1,1)="E",2014,IF(MID(RIGHT(S269,8),1,1)="F",2015,IF(MID(RIGHT(S269,8),1,1)="G",2016,IF(MID(RIGHT(S269,8),1,1)="H",2017,IF(MID(RIGHT(S269,8),1,1)="J",2018,IF(MID(RIGHT(S269,8),1,1)="K",2019,IF(MID(RIGHT(S269,8),1,1)="L",2020,""))))))))))))))))))))))))))))))</f>
        <v>2012</v>
      </c>
      <c r="S269" s="1905" t="s">
        <v>17762</v>
      </c>
      <c r="T269" s="1905">
        <v>1950</v>
      </c>
      <c r="U269" s="2091">
        <v>45711</v>
      </c>
      <c r="V269" s="2091">
        <v>45735</v>
      </c>
      <c r="W269" s="2083">
        <v>1300</v>
      </c>
      <c r="X269" s="2142">
        <v>2000</v>
      </c>
    </row>
    <row r="270" spans="1:24" ht="26.25" customHeight="1">
      <c r="A270" s="1913"/>
      <c r="B270" s="1914"/>
      <c r="C270" s="320" t="s">
        <v>17206</v>
      </c>
      <c r="D270" s="1914"/>
      <c r="E270" s="1916"/>
      <c r="F270" s="1914"/>
      <c r="G270" s="1914"/>
      <c r="H270" s="1914"/>
      <c r="I270" s="1914" t="s">
        <v>2578</v>
      </c>
      <c r="J270" s="412" t="s">
        <v>17689</v>
      </c>
      <c r="K270" s="1917" t="s">
        <v>17686</v>
      </c>
      <c r="L270" s="425" t="s">
        <v>3603</v>
      </c>
      <c r="M270" s="3085"/>
      <c r="N270" s="73" t="s">
        <v>16628</v>
      </c>
      <c r="O270" s="1918"/>
      <c r="P270" s="1918"/>
      <c r="Q270" s="1914" t="s">
        <v>378</v>
      </c>
      <c r="R270" s="1914">
        <f>IF(MID(RIGHT(S270,8),1,1)="M",2021,IF(MID(RIGHT(S270,8),1,1)="N",2022,IF(MID(RIGHT(S270,8),1,1)="P",2023,IF(MID(RIGHT(S270,8),1,1)="R",2024,IF(MID(RIGHT(S270,8),1,1)="S",1995,IF(MID(RIGHT(S270,8),1,1)="T",1996,IF(MID(RIGHT(S270,8),1,1)="V",1997,IF(MID(RIGHT(S270,8),1,1)="W",1998,IF(MID(RIGHT(S270,8),1,1)="X",1999,IF(MID(RIGHT(S270,8),1,1)="Y",2000,IF(MID(RIGHT(S270,8),1,1)="1",2001,IF(MID(RIGHT(S270,8),1,1)="2",2002,IF(MID(RIGHT(S270,8),1,1)="3",2003,IF(MID(RIGHT(S270,8),1,1)="4",2004,IF(MID(RIGHT(S270,8),1,1)="5",2005,IF(MID(RIGHT(S270,8),1,1)="6",2006,IF(MID(RIGHT(S270,8),1,1)="7",2007,IF(MID(RIGHT(S270,8),1,1)="8",2008,IF(MID(RIGHT(S270,8),1,1)="9",2009,IF(MID(RIGHT(S270,8),1,1)="A",2010,IF(MID(RIGHT(S270,8),1,1)="B",2011,IF(MID(RIGHT(S270,8),1,1)="C",2012,IF(MID(RIGHT(S270,8),1,1)="D",2013,IF(MID(RIGHT(S270,8),1,1)="E",2014,IF(MID(RIGHT(S270,8),1,1)="F",2015,IF(MID(RIGHT(S270,8),1,1)="G",2016,IF(MID(RIGHT(S270,8),1,1)="H",2017,IF(MID(RIGHT(S270,8),1,1)="J",2018,IF(MID(RIGHT(S270,8),1,1)="K",2019,IF(MID(RIGHT(S270,8),1,1)="L",2020,""))))))))))))))))))))))))))))))</f>
        <v>2014</v>
      </c>
      <c r="S270" s="1919" t="s">
        <v>17763</v>
      </c>
      <c r="T270" s="1914">
        <v>1950</v>
      </c>
      <c r="U270" s="2093">
        <v>45712</v>
      </c>
      <c r="V270" s="2092">
        <v>45746</v>
      </c>
      <c r="W270" s="1922"/>
      <c r="X270" s="1923"/>
    </row>
    <row r="271" spans="1:24" ht="26.25" customHeight="1">
      <c r="A271" s="1913"/>
      <c r="B271" s="1914"/>
      <c r="C271" s="1914" t="s">
        <v>12776</v>
      </c>
      <c r="D271" s="1914" t="s">
        <v>17696</v>
      </c>
      <c r="E271" s="1914"/>
      <c r="F271" s="1914"/>
      <c r="G271" s="1914"/>
      <c r="H271" s="1914"/>
      <c r="I271" s="1914"/>
      <c r="J271" s="1941"/>
      <c r="K271" s="1925" t="s">
        <v>10275</v>
      </c>
      <c r="L271" s="189" t="s">
        <v>17754</v>
      </c>
      <c r="M271" s="3085"/>
      <c r="N271" s="73" t="s">
        <v>3907</v>
      </c>
      <c r="O271" s="1918"/>
      <c r="P271" s="1918"/>
      <c r="Q271" s="1914" t="s">
        <v>375</v>
      </c>
      <c r="R271" s="1914">
        <f>IF(MID(RIGHT(S271,8),1,1)="M",2021,IF(MID(RIGHT(S271,8),1,1)="N",2022,IF(MID(RIGHT(S271,8),1,1)="P",2023,IF(MID(RIGHT(S271,8),1,1)="R",2024,IF(MID(RIGHT(S271,8),1,1)="S",1995,IF(MID(RIGHT(S271,8),1,1)="T",1996,IF(MID(RIGHT(S271,8),1,1)="V",1997,IF(MID(RIGHT(S271,8),1,1)="W",1998,IF(MID(RIGHT(S271,8),1,1)="X",1999,IF(MID(RIGHT(S271,8),1,1)="Y",2000,IF(MID(RIGHT(S271,8),1,1)="1",2001,IF(MID(RIGHT(S271,8),1,1)="2",2002,IF(MID(RIGHT(S271,8),1,1)="3",2003,IF(MID(RIGHT(S271,8),1,1)="4",2004,IF(MID(RIGHT(S271,8),1,1)="5",2005,IF(MID(RIGHT(S271,8),1,1)="6",2006,IF(MID(RIGHT(S271,8),1,1)="7",2007,IF(MID(RIGHT(S271,8),1,1)="8",2008,IF(MID(RIGHT(S271,8),1,1)="9",2009,IF(MID(RIGHT(S271,8),1,1)="A",2010,IF(MID(RIGHT(S271,8),1,1)="B",2011,IF(MID(RIGHT(S271,8),1,1)="C",2012,IF(MID(RIGHT(S271,8),1,1)="D",2013,IF(MID(RIGHT(S271,8),1,1)="E",2014,IF(MID(RIGHT(S271,8),1,1)="F",2015,IF(MID(RIGHT(S271,8),1,1)="G",2016,IF(MID(RIGHT(S271,8),1,1)="H",2017,IF(MID(RIGHT(S271,8),1,1)="J",2018,IF(MID(RIGHT(S271,8),1,1)="K",2019,IF(MID(RIGHT(S271,8),1,1)="L",2020,""))))))))))))))))))))))))))))))</f>
        <v>2012</v>
      </c>
      <c r="S271" s="1919" t="s">
        <v>17764</v>
      </c>
      <c r="T271" s="1914">
        <v>1515</v>
      </c>
      <c r="U271" s="2093"/>
      <c r="V271" s="2092">
        <v>45749</v>
      </c>
      <c r="W271" s="1922"/>
      <c r="X271" s="1926"/>
    </row>
    <row r="272" spans="1:24" ht="26.25" customHeight="1">
      <c r="A272" s="1913"/>
      <c r="B272" s="1914"/>
      <c r="C272" s="1914" t="s">
        <v>12777</v>
      </c>
      <c r="D272" s="1914" t="s">
        <v>17696</v>
      </c>
      <c r="E272" s="1914"/>
      <c r="F272" s="1914"/>
      <c r="G272" s="1914"/>
      <c r="H272" s="1914"/>
      <c r="I272" s="1914"/>
      <c r="J272" s="1941"/>
      <c r="K272" s="1925" t="s">
        <v>2380</v>
      </c>
      <c r="L272" s="1918"/>
      <c r="M272" s="3085"/>
      <c r="N272" s="73" t="s">
        <v>12674</v>
      </c>
      <c r="O272" s="1918"/>
      <c r="P272" s="1918"/>
      <c r="Q272" s="1914" t="s">
        <v>375</v>
      </c>
      <c r="R272" s="1914">
        <f>IF(MID(RIGHT(S272,8),1,1)="M",2021,IF(MID(RIGHT(S272,8),1,1)="N",2022,IF(MID(RIGHT(S272,8),1,1)="P",2023,IF(MID(RIGHT(S272,8),1,1)="R",2024,IF(MID(RIGHT(S272,8),1,1)="S",1995,IF(MID(RIGHT(S272,8),1,1)="T",1996,IF(MID(RIGHT(S272,8),1,1)="V",1997,IF(MID(RIGHT(S272,8),1,1)="W",1998,IF(MID(RIGHT(S272,8),1,1)="X",1999,IF(MID(RIGHT(S272,8),1,1)="Y",2000,IF(MID(RIGHT(S272,8),1,1)="1",2001,IF(MID(RIGHT(S272,8),1,1)="2",2002,IF(MID(RIGHT(S272,8),1,1)="3",2003,IF(MID(RIGHT(S272,8),1,1)="4",2004,IF(MID(RIGHT(S272,8),1,1)="5",2005,IF(MID(RIGHT(S272,8),1,1)="6",2006,IF(MID(RIGHT(S272,8),1,1)="7",2007,IF(MID(RIGHT(S272,8),1,1)="8",2008,IF(MID(RIGHT(S272,8),1,1)="9",2009,IF(MID(RIGHT(S272,8),1,1)="A",2010,IF(MID(RIGHT(S272,8),1,1)="B",2011,IF(MID(RIGHT(S272,8),1,1)="C",2012,IF(MID(RIGHT(S272,8),1,1)="D",2013,IF(MID(RIGHT(S272,8),1,1)="E",2014,IF(MID(RIGHT(S272,8),1,1)="F",2015,IF(MID(RIGHT(S272,8),1,1)="G",2016,IF(MID(RIGHT(S272,8),1,1)="H",2017,IF(MID(RIGHT(S272,8),1,1)="J",2018,IF(MID(RIGHT(S272,8),1,1)="K",2019,IF(MID(RIGHT(S272,8),1,1)="L",2020,""))))))))))))))))))))))))))))))</f>
        <v>2013</v>
      </c>
      <c r="S272" s="1919" t="s">
        <v>17765</v>
      </c>
      <c r="T272" s="1914">
        <v>1515</v>
      </c>
      <c r="U272" s="2092"/>
      <c r="V272" s="2092">
        <v>45751</v>
      </c>
      <c r="W272" s="1922"/>
      <c r="X272" s="1926"/>
    </row>
    <row r="273" spans="1:24" ht="26.25" customHeight="1">
      <c r="A273" s="1913"/>
      <c r="B273" s="1914"/>
      <c r="C273" s="1941" t="s">
        <v>14286</v>
      </c>
      <c r="D273" s="1914" t="s">
        <v>191</v>
      </c>
      <c r="E273" s="1914"/>
      <c r="F273" s="1914"/>
      <c r="G273" s="1914"/>
      <c r="H273" s="1914"/>
      <c r="I273" s="1914"/>
      <c r="J273" s="1941" t="s">
        <v>16240</v>
      </c>
      <c r="K273" s="1925"/>
      <c r="L273" s="1918"/>
      <c r="M273" s="3086"/>
      <c r="N273" s="1918"/>
      <c r="O273" s="1918"/>
      <c r="P273" s="1918"/>
      <c r="Q273" s="1914" t="s">
        <v>424</v>
      </c>
      <c r="R273" s="1914">
        <f>IF(MID(RIGHT(S273,8),1,1)="M",2021,IF(MID(RIGHT(S273,8),1,1)="N",2022,IF(MID(RIGHT(S273,8),1,1)="P",2023,IF(MID(RIGHT(S273,8),1,1)="R",2024,IF(MID(RIGHT(S273,8),1,1)="S",1995,IF(MID(RIGHT(S273,8),1,1)="T",1996,IF(MID(RIGHT(S273,8),1,1)="V",1997,IF(MID(RIGHT(S273,8),1,1)="W",1998,IF(MID(RIGHT(S273,8),1,1)="X",1999,IF(MID(RIGHT(S273,8),1,1)="Y",2000,IF(MID(RIGHT(S273,8),1,1)="1",2001,IF(MID(RIGHT(S273,8),1,1)="2",2002,IF(MID(RIGHT(S273,8),1,1)="3",2003,IF(MID(RIGHT(S273,8),1,1)="4",2004,IF(MID(RIGHT(S273,8),1,1)="5",2005,IF(MID(RIGHT(S273,8),1,1)="6",2006,IF(MID(RIGHT(S273,8),1,1)="7",2007,IF(MID(RIGHT(S273,8),1,1)="8",2008,IF(MID(RIGHT(S273,8),1,1)="9",2009,IF(MID(RIGHT(S273,8),1,1)="A",2010,IF(MID(RIGHT(S273,8),1,1)="B",2011,IF(MID(RIGHT(S273,8),1,1)="C",2012,IF(MID(RIGHT(S273,8),1,1)="D",2013,IF(MID(RIGHT(S273,8),1,1)="E",2014,IF(MID(RIGHT(S273,8),1,1)="F",2015,IF(MID(RIGHT(S273,8),1,1)="G",2016,IF(MID(RIGHT(S273,8),1,1)="H",2017,IF(MID(RIGHT(S273,8),1,1)="J",2018,IF(MID(RIGHT(S273,8),1,1)="K",2019,IF(MID(RIGHT(S273,8),1,1)="L",2020,""))))))))))))))))))))))))))))))</f>
        <v>2013</v>
      </c>
      <c r="S273" s="1919" t="s">
        <v>17766</v>
      </c>
      <c r="T273" s="1914">
        <v>1225</v>
      </c>
      <c r="U273" s="2092"/>
      <c r="V273" s="2093">
        <v>45754</v>
      </c>
      <c r="W273" s="1922"/>
      <c r="X273" s="1926"/>
    </row>
    <row r="274" spans="1:24" ht="26.25" customHeight="1">
      <c r="A274" s="1913"/>
      <c r="B274" s="1914"/>
      <c r="C274" s="1914" t="s">
        <v>10098</v>
      </c>
      <c r="D274" s="1914" t="s">
        <v>191</v>
      </c>
      <c r="E274" s="1914"/>
      <c r="F274" s="1914"/>
      <c r="G274" s="1914"/>
      <c r="H274" s="1914"/>
      <c r="I274" s="1914"/>
      <c r="J274" s="1914"/>
      <c r="K274" s="1925"/>
      <c r="L274" s="1918"/>
      <c r="M274" s="1918"/>
      <c r="N274" s="1918"/>
      <c r="O274" s="1918"/>
      <c r="P274" s="1918"/>
      <c r="Q274" s="1914"/>
      <c r="R274" s="1914"/>
      <c r="S274" s="2022" t="s">
        <v>189</v>
      </c>
      <c r="T274" s="1916">
        <v>3700</v>
      </c>
      <c r="U274" s="2092"/>
      <c r="V274" s="2092"/>
      <c r="W274" s="1928"/>
      <c r="X274" s="1926"/>
    </row>
    <row r="275" spans="1:24" ht="26.25" customHeight="1">
      <c r="A275" s="1913"/>
      <c r="B275" s="1914"/>
      <c r="C275" s="1914" t="s">
        <v>10099</v>
      </c>
      <c r="D275" s="1914" t="s">
        <v>191</v>
      </c>
      <c r="E275" s="1914"/>
      <c r="F275" s="1914"/>
      <c r="G275" s="1914"/>
      <c r="H275" s="1914"/>
      <c r="I275" s="1914"/>
      <c r="J275" s="1914" t="s">
        <v>17793</v>
      </c>
      <c r="K275" s="1925"/>
      <c r="L275" s="1918"/>
      <c r="M275" s="2559" t="s">
        <v>8709</v>
      </c>
      <c r="N275" s="2560"/>
      <c r="O275" s="2560"/>
      <c r="P275" s="2561"/>
      <c r="Q275" s="1914"/>
      <c r="R275" s="1914"/>
      <c r="S275" s="1916" t="s">
        <v>2472</v>
      </c>
      <c r="T275" s="1916">
        <f>SUM(T269:T274)</f>
        <v>11855</v>
      </c>
      <c r="U275" s="2092"/>
      <c r="V275" s="2092"/>
      <c r="W275" s="1928"/>
      <c r="X275" s="1926"/>
    </row>
    <row r="276" spans="1:24" ht="26.25" customHeight="1" thickBot="1">
      <c r="A276" s="1930"/>
      <c r="B276" s="1931"/>
      <c r="C276" s="1931"/>
      <c r="D276" s="1931"/>
      <c r="E276" s="1931"/>
      <c r="F276" s="1931"/>
      <c r="G276" s="1931"/>
      <c r="H276" s="1931"/>
      <c r="I276" s="1931"/>
      <c r="J276" s="1931" t="s">
        <v>17823</v>
      </c>
      <c r="K276" s="611" t="s">
        <v>17639</v>
      </c>
      <c r="L276" s="1933"/>
      <c r="M276" s="1933"/>
      <c r="N276" s="1931"/>
      <c r="O276" s="1933"/>
      <c r="P276" s="1933"/>
      <c r="Q276" s="1931"/>
      <c r="R276" s="1934"/>
      <c r="S276" s="1934"/>
      <c r="T276" s="1934"/>
      <c r="U276" s="1935"/>
      <c r="V276" s="1936"/>
      <c r="W276" s="1937"/>
      <c r="X276" s="1938"/>
    </row>
    <row r="278" spans="1:24" ht="26.25" customHeight="1" thickBot="1">
      <c r="A278" s="445"/>
      <c r="B278" s="445"/>
      <c r="C278" s="445"/>
      <c r="D278" s="445"/>
      <c r="E278" s="445"/>
      <c r="F278" s="445"/>
      <c r="G278" s="445"/>
      <c r="H278" s="445"/>
      <c r="I278" s="445"/>
      <c r="J278" s="445"/>
      <c r="K278" s="1735"/>
      <c r="L278" s="445"/>
      <c r="M278" s="1736"/>
      <c r="N278" s="446"/>
      <c r="O278" s="446"/>
      <c r="P278" s="447"/>
      <c r="Q278" s="445"/>
      <c r="R278" s="445"/>
      <c r="S278" s="445"/>
      <c r="T278" s="445"/>
      <c r="U278" s="448"/>
      <c r="V278" s="449"/>
      <c r="W278" s="450"/>
      <c r="X278" s="450"/>
    </row>
    <row r="279" spans="1:24" ht="26.25" customHeight="1">
      <c r="A279" s="1004" t="s">
        <v>2709</v>
      </c>
      <c r="B279" s="1005" t="s">
        <v>10047</v>
      </c>
      <c r="C279" s="1802" t="s">
        <v>26</v>
      </c>
      <c r="D279" s="1005" t="s">
        <v>190</v>
      </c>
      <c r="E279" s="1005" t="s">
        <v>191</v>
      </c>
      <c r="F279" s="1005" t="s">
        <v>191</v>
      </c>
      <c r="G279" s="1005" t="s">
        <v>191</v>
      </c>
      <c r="H279" s="1485"/>
      <c r="I279" s="1005" t="s">
        <v>15135</v>
      </c>
      <c r="J279" s="1005" t="s">
        <v>17858</v>
      </c>
      <c r="K279" s="1011" t="s">
        <v>15136</v>
      </c>
      <c r="L279" s="1806" t="s">
        <v>17982</v>
      </c>
      <c r="M279" s="1806" t="s">
        <v>17563</v>
      </c>
      <c r="N279" s="2365" t="s">
        <v>19148</v>
      </c>
      <c r="O279" s="1806"/>
      <c r="P279" s="2078">
        <v>11.52</v>
      </c>
      <c r="Q279" s="1005" t="s">
        <v>11667</v>
      </c>
      <c r="R279" s="1005">
        <v>2016</v>
      </c>
      <c r="S279" s="1005" t="s">
        <v>17830</v>
      </c>
      <c r="T279" s="2225">
        <v>1650</v>
      </c>
      <c r="U279" s="1412">
        <v>45712</v>
      </c>
      <c r="V279" s="1016">
        <v>45771</v>
      </c>
      <c r="W279" s="1017">
        <v>1650</v>
      </c>
      <c r="X279" s="1018">
        <f>W279+50</f>
        <v>1700</v>
      </c>
    </row>
    <row r="280" spans="1:24" ht="26.25" customHeight="1">
      <c r="A280" s="1553"/>
      <c r="B280" s="1546"/>
      <c r="C280" s="1791" t="s">
        <v>3121</v>
      </c>
      <c r="D280" s="1546"/>
      <c r="E280" s="1546"/>
      <c r="F280" s="1546"/>
      <c r="G280" s="1546"/>
      <c r="H280" s="1007"/>
      <c r="I280" s="1546"/>
      <c r="J280" s="1794" t="s">
        <v>15158</v>
      </c>
      <c r="K280" s="1545"/>
      <c r="L280" s="425" t="s">
        <v>3359</v>
      </c>
      <c r="M280" s="1545"/>
      <c r="N280" s="1013"/>
      <c r="O280" s="1545"/>
      <c r="P280" s="2214">
        <f>SUM(P279:P279)</f>
        <v>11.52</v>
      </c>
      <c r="Q280" s="1546"/>
      <c r="R280" s="1546"/>
      <c r="S280" s="1718" t="s">
        <v>16344</v>
      </c>
      <c r="T280" s="2213">
        <f>SUM(T279:T279)</f>
        <v>1650</v>
      </c>
      <c r="U280" s="1555"/>
      <c r="V280" s="1555" t="s">
        <v>18786</v>
      </c>
      <c r="W280" s="1851">
        <f>SUM(W279:W279)</f>
        <v>1650</v>
      </c>
      <c r="X280" s="1558">
        <f>SUM(X279:X279)</f>
        <v>1700</v>
      </c>
    </row>
    <row r="281" spans="1:24" ht="26.25" customHeight="1" thickBot="1">
      <c r="A281" s="1008"/>
      <c r="B281" s="1009"/>
      <c r="C281" s="1009"/>
      <c r="D281" s="1009"/>
      <c r="E281" s="1009"/>
      <c r="F281" s="1009"/>
      <c r="G281" s="1009"/>
      <c r="H281" s="1009"/>
      <c r="I281" s="1009"/>
      <c r="J281" s="1009"/>
      <c r="K281" s="611" t="s">
        <v>13431</v>
      </c>
      <c r="L281" s="1009"/>
      <c r="M281" s="1009"/>
      <c r="N281" s="1014"/>
      <c r="O281" s="1014"/>
      <c r="P281" s="1025"/>
      <c r="Q281" s="1009"/>
      <c r="R281" s="1009"/>
      <c r="S281" s="1026"/>
      <c r="T281" s="1026"/>
      <c r="U281" s="1027"/>
      <c r="V281" s="1028">
        <v>45766</v>
      </c>
      <c r="W281" s="1028"/>
      <c r="X281" s="1028"/>
    </row>
    <row r="283" spans="1:24" ht="26.25" customHeight="1" thickBot="1">
      <c r="A283" s="445"/>
      <c r="B283" s="445"/>
      <c r="C283" s="445"/>
      <c r="D283" s="445"/>
      <c r="E283" s="445"/>
      <c r="F283" s="445"/>
      <c r="G283" s="445"/>
      <c r="H283" s="445"/>
      <c r="I283" s="445"/>
      <c r="J283" s="445"/>
      <c r="K283" s="446"/>
      <c r="L283" s="445"/>
      <c r="M283" s="445"/>
      <c r="N283" s="446"/>
      <c r="O283" s="446"/>
      <c r="P283" s="447"/>
      <c r="Q283" s="445"/>
      <c r="R283" s="445"/>
      <c r="S283" s="445"/>
      <c r="T283" s="445"/>
      <c r="U283" s="448"/>
      <c r="V283" s="449"/>
      <c r="W283" s="450"/>
      <c r="X283" s="450"/>
    </row>
    <row r="284" spans="1:24" ht="26.25" customHeight="1">
      <c r="A284" s="1348" t="s">
        <v>188</v>
      </c>
      <c r="B284" s="1349" t="s">
        <v>16058</v>
      </c>
      <c r="C284" s="1349" t="s">
        <v>123</v>
      </c>
      <c r="D284" s="1349" t="s">
        <v>198</v>
      </c>
      <c r="E284" s="1349" t="s">
        <v>17673</v>
      </c>
      <c r="F284" s="1349" t="s">
        <v>191</v>
      </c>
      <c r="G284" s="1349" t="s">
        <v>191</v>
      </c>
      <c r="H284" s="1489"/>
      <c r="I284" s="1349" t="s">
        <v>126</v>
      </c>
      <c r="J284" s="1349" t="s">
        <v>17667</v>
      </c>
      <c r="K284" s="1350" t="s">
        <v>131</v>
      </c>
      <c r="L284" s="1349" t="s">
        <v>17709</v>
      </c>
      <c r="M284" s="2895" t="s">
        <v>17682</v>
      </c>
      <c r="N284" s="1350" t="s">
        <v>17708</v>
      </c>
      <c r="O284" s="1350" t="s">
        <v>17894</v>
      </c>
      <c r="P284" s="1351" t="s">
        <v>18097</v>
      </c>
      <c r="Q284" s="1349" t="s">
        <v>3291</v>
      </c>
      <c r="R284" s="1349">
        <f>IF(MID(RIGHT(S284,8),1,1)="M",2021,IF(MID(RIGHT(S284,8),1,1)="N",2022,IF(MID(RIGHT(S284,8),1,1)="P",2023,IF(MID(RIGHT(S284,8),1,1)="R",2024,IF(MID(RIGHT(S284,8),1,1)="S",1995,IF(MID(RIGHT(S284,8),1,1)="T",1996,IF(MID(RIGHT(S284,8),1,1)="V",1997,IF(MID(RIGHT(S284,8),1,1)="W",1998,IF(MID(RIGHT(S284,8),1,1)="X",1999,IF(MID(RIGHT(S284,8),1,1)="Y",2000,IF(MID(RIGHT(S284,8),1,1)="1",2001,IF(MID(RIGHT(S284,8),1,1)="2",2002,IF(MID(RIGHT(S284,8),1,1)="3",2003,IF(MID(RIGHT(S284,8),1,1)="4",2004,IF(MID(RIGHT(S284,8),1,1)="5",2005,IF(MID(RIGHT(S284,8),1,1)="6",2006,IF(MID(RIGHT(S284,8),1,1)="7",2007,IF(MID(RIGHT(S284,8),1,1)="8",2008,IF(MID(RIGHT(S284,8),1,1)="9",2009,IF(MID(RIGHT(S284,8),1,1)="A",2010,IF(MID(RIGHT(S284,8),1,1)="B",2011,IF(MID(RIGHT(S284,8),1,1)="C",2012,IF(MID(RIGHT(S284,8),1,1)="D",2013,IF(MID(RIGHT(S284,8),1,1)="E",2014,IF(MID(RIGHT(S284,8),1,1)="F",2015,IF(MID(RIGHT(S284,8),1,1)="G",2016,IF(MID(RIGHT(S284,8),1,1)="H",2017,IF(MID(RIGHT(S284,8),1,1)="J",2018,IF(MID(RIGHT(S284,8),1,1)="K",2019,IF(MID(RIGHT(S284,8),1,1)="L",2020,""))))))))))))))))))))))))))))))</f>
        <v>2016</v>
      </c>
      <c r="S284" s="1349" t="s">
        <v>17676</v>
      </c>
      <c r="T284" s="1349">
        <v>1855</v>
      </c>
      <c r="U284" s="1352">
        <v>45710</v>
      </c>
      <c r="V284" s="1352">
        <v>45775</v>
      </c>
      <c r="W284" s="1353"/>
      <c r="X284" s="1354">
        <v>1100</v>
      </c>
    </row>
    <row r="285" spans="1:24" ht="26.25" customHeight="1">
      <c r="A285" s="1355"/>
      <c r="B285" s="208"/>
      <c r="C285" s="320" t="s">
        <v>13513</v>
      </c>
      <c r="D285" s="208"/>
      <c r="E285" s="208"/>
      <c r="F285" s="208"/>
      <c r="G285" s="208"/>
      <c r="H285" s="208"/>
      <c r="I285" s="208" t="s">
        <v>194</v>
      </c>
      <c r="J285" s="412" t="s">
        <v>17672</v>
      </c>
      <c r="K285" s="215" t="s">
        <v>17674</v>
      </c>
      <c r="L285" s="425" t="s">
        <v>3603</v>
      </c>
      <c r="M285" s="2896"/>
      <c r="N285" s="73" t="s">
        <v>2432</v>
      </c>
      <c r="O285" s="209"/>
      <c r="P285" s="210"/>
      <c r="Q285" s="208" t="s">
        <v>10795</v>
      </c>
      <c r="R285" s="208">
        <f>IF(MID(RIGHT(S285,8),1,1)="M",2021,IF(MID(RIGHT(S285,8),1,1)="N",2022,IF(MID(RIGHT(S285,8),1,1)="P",2023,IF(MID(RIGHT(S285,8),1,1)="R",2024,IF(MID(RIGHT(S285,8),1,1)="S",1995,IF(MID(RIGHT(S285,8),1,1)="T",1996,IF(MID(RIGHT(S285,8),1,1)="V",1997,IF(MID(RIGHT(S285,8),1,1)="W",1998,IF(MID(RIGHT(S285,8),1,1)="X",1999,IF(MID(RIGHT(S285,8),1,1)="Y",2000,IF(MID(RIGHT(S285,8),1,1)="1",2001,IF(MID(RIGHT(S285,8),1,1)="2",2002,IF(MID(RIGHT(S285,8),1,1)="3",2003,IF(MID(RIGHT(S285,8),1,1)="4",2004,IF(MID(RIGHT(S285,8),1,1)="5",2005,IF(MID(RIGHT(S285,8),1,1)="6",2006,IF(MID(RIGHT(S285,8),1,1)="7",2007,IF(MID(RIGHT(S285,8),1,1)="8",2008,IF(MID(RIGHT(S285,8),1,1)="9",2009,IF(MID(RIGHT(S285,8),1,1)="A",2010,IF(MID(RIGHT(S285,8),1,1)="B",2011,IF(MID(RIGHT(S285,8),1,1)="C",2012,IF(MID(RIGHT(S285,8),1,1)="D",2013,IF(MID(RIGHT(S285,8),1,1)="E",2014,IF(MID(RIGHT(S285,8),1,1)="F",2015,IF(MID(RIGHT(S285,8),1,1)="G",2016,IF(MID(RIGHT(S285,8),1,1)="H",2017,IF(MID(RIGHT(S285,8),1,1)="J",2018,IF(MID(RIGHT(S285,8),1,1)="K",2019,IF(MID(RIGHT(S285,8),1,1)="L",2020,""))))))))))))))))))))))))))))))</f>
        <v>2021</v>
      </c>
      <c r="S285" s="208" t="s">
        <v>17677</v>
      </c>
      <c r="T285" s="208">
        <v>1710</v>
      </c>
      <c r="U285" s="212">
        <v>45712</v>
      </c>
      <c r="V285" s="211">
        <v>45780</v>
      </c>
      <c r="W285" s="213" t="s">
        <v>17777</v>
      </c>
      <c r="X285" s="1356" t="s">
        <v>18091</v>
      </c>
    </row>
    <row r="286" spans="1:24" ht="26.25" customHeight="1">
      <c r="A286" s="1355"/>
      <c r="B286" s="208"/>
      <c r="C286" s="208" t="s">
        <v>12776</v>
      </c>
      <c r="D286" s="208" t="s">
        <v>17673</v>
      </c>
      <c r="E286" s="208"/>
      <c r="F286" s="208"/>
      <c r="G286" s="208"/>
      <c r="H286" s="208"/>
      <c r="I286" s="208"/>
      <c r="J286" s="208"/>
      <c r="K286" s="209" t="s">
        <v>17668</v>
      </c>
      <c r="L286" s="208"/>
      <c r="M286" s="2896"/>
      <c r="N286" s="73" t="s">
        <v>4260</v>
      </c>
      <c r="O286" s="209"/>
      <c r="P286" s="210"/>
      <c r="Q286" s="208" t="s">
        <v>589</v>
      </c>
      <c r="R286" s="208">
        <f>IF(MID(RIGHT(S286,8),1,1)="M",2021,IF(MID(RIGHT(S286,8),1,1)="N",2022,IF(MID(RIGHT(S286,8),1,1)="P",2023,IF(MID(RIGHT(S286,8),1,1)="R",2024,IF(MID(RIGHT(S286,8),1,1)="S",1995,IF(MID(RIGHT(S286,8),1,1)="T",1996,IF(MID(RIGHT(S286,8),1,1)="V",1997,IF(MID(RIGHT(S286,8),1,1)="W",1998,IF(MID(RIGHT(S286,8),1,1)="X",1999,IF(MID(RIGHT(S286,8),1,1)="Y",2000,IF(MID(RIGHT(S286,8),1,1)="1",2001,IF(MID(RIGHT(S286,8),1,1)="2",2002,IF(MID(RIGHT(S286,8),1,1)="3",2003,IF(MID(RIGHT(S286,8),1,1)="4",2004,IF(MID(RIGHT(S286,8),1,1)="5",2005,IF(MID(RIGHT(S286,8),1,1)="6",2006,IF(MID(RIGHT(S286,8),1,1)="7",2007,IF(MID(RIGHT(S286,8),1,1)="8",2008,IF(MID(RIGHT(S286,8),1,1)="9",2009,IF(MID(RIGHT(S286,8),1,1)="A",2010,IF(MID(RIGHT(S286,8),1,1)="B",2011,IF(MID(RIGHT(S286,8),1,1)="C",2012,IF(MID(RIGHT(S286,8),1,1)="D",2013,IF(MID(RIGHT(S286,8),1,1)="E",2014,IF(MID(RIGHT(S286,8),1,1)="F",2015,IF(MID(RIGHT(S286,8),1,1)="G",2016,IF(MID(RIGHT(S286,8),1,1)="H",2017,IF(MID(RIGHT(S286,8),1,1)="J",2018,IF(MID(RIGHT(S286,8),1,1)="K",2019,IF(MID(RIGHT(S286,8),1,1)="L",2020,""))))))))))))))))))))))))))))))</f>
        <v>2017</v>
      </c>
      <c r="S286" s="208" t="s">
        <v>17678</v>
      </c>
      <c r="T286" s="208">
        <v>1575</v>
      </c>
      <c r="U286" s="211"/>
      <c r="V286" s="211">
        <v>45785</v>
      </c>
      <c r="W286" s="1448"/>
      <c r="X286" s="1356"/>
    </row>
    <row r="287" spans="1:24" ht="26.25" customHeight="1">
      <c r="A287" s="1355"/>
      <c r="B287" s="208"/>
      <c r="C287" s="208" t="s">
        <v>12778</v>
      </c>
      <c r="D287" s="208" t="s">
        <v>17673</v>
      </c>
      <c r="E287" s="208"/>
      <c r="F287" s="208"/>
      <c r="G287" s="208"/>
      <c r="H287" s="208"/>
      <c r="I287" s="208"/>
      <c r="J287" s="932" t="s">
        <v>13758</v>
      </c>
      <c r="K287" s="209" t="s">
        <v>9460</v>
      </c>
      <c r="L287" s="208"/>
      <c r="M287" s="2897"/>
      <c r="N287" s="73" t="s">
        <v>11765</v>
      </c>
      <c r="O287" s="209"/>
      <c r="P287" s="210"/>
      <c r="Q287" s="208" t="s">
        <v>589</v>
      </c>
      <c r="R287" s="208">
        <f>IF(MID(RIGHT(S287,8),1,1)="M",2021,IF(MID(RIGHT(S287,8),1,1)="N",2022,IF(MID(RIGHT(S287,8),1,1)="P",2023,IF(MID(RIGHT(S287,8),1,1)="R",2024,IF(MID(RIGHT(S287,8),1,1)="S",1995,IF(MID(RIGHT(S287,8),1,1)="T",1996,IF(MID(RIGHT(S287,8),1,1)="V",1997,IF(MID(RIGHT(S287,8),1,1)="W",1998,IF(MID(RIGHT(S287,8),1,1)="X",1999,IF(MID(RIGHT(S287,8),1,1)="Y",2000,IF(MID(RIGHT(S287,8),1,1)="1",2001,IF(MID(RIGHT(S287,8),1,1)="2",2002,IF(MID(RIGHT(S287,8),1,1)="3",2003,IF(MID(RIGHT(S287,8),1,1)="4",2004,IF(MID(RIGHT(S287,8),1,1)="5",2005,IF(MID(RIGHT(S287,8),1,1)="6",2006,IF(MID(RIGHT(S287,8),1,1)="7",2007,IF(MID(RIGHT(S287,8),1,1)="8",2008,IF(MID(RIGHT(S287,8),1,1)="9",2009,IF(MID(RIGHT(S287,8),1,1)="A",2010,IF(MID(RIGHT(S287,8),1,1)="B",2011,IF(MID(RIGHT(S287,8),1,1)="C",2012,IF(MID(RIGHT(S287,8),1,1)="D",2013,IF(MID(RIGHT(S287,8),1,1)="E",2014,IF(MID(RIGHT(S287,8),1,1)="F",2015,IF(MID(RIGHT(S287,8),1,1)="G",2016,IF(MID(RIGHT(S287,8),1,1)="H",2017,IF(MID(RIGHT(S287,8),1,1)="J",2018,IF(MID(RIGHT(S287,8),1,1)="K",2019,IF(MID(RIGHT(S287,8),1,1)="L",2020,""))))))))))))))))))))))))))))))</f>
        <v>2016</v>
      </c>
      <c r="S287" s="208" t="s">
        <v>17679</v>
      </c>
      <c r="T287" s="208">
        <v>1570</v>
      </c>
      <c r="U287" s="212"/>
      <c r="V287" s="211">
        <v>45787</v>
      </c>
      <c r="W287" s="213"/>
      <c r="X287" s="1356"/>
    </row>
    <row r="288" spans="1:24" ht="26.25" customHeight="1">
      <c r="A288" s="1355"/>
      <c r="B288" s="208"/>
      <c r="C288" s="208" t="s">
        <v>13047</v>
      </c>
      <c r="D288" s="208" t="s">
        <v>17673</v>
      </c>
      <c r="E288" s="208"/>
      <c r="F288" s="208"/>
      <c r="G288" s="208"/>
      <c r="H288" s="208"/>
      <c r="I288" s="208"/>
      <c r="J288" s="208"/>
      <c r="K288" s="209"/>
      <c r="L288" s="208"/>
      <c r="M288" s="208"/>
      <c r="N288" s="73" t="s">
        <v>16844</v>
      </c>
      <c r="O288" s="208"/>
      <c r="P288" s="210"/>
      <c r="Q288" s="208"/>
      <c r="R288" s="208"/>
      <c r="S288" s="214" t="s">
        <v>189</v>
      </c>
      <c r="T288" s="214">
        <v>3700</v>
      </c>
      <c r="U288" s="211"/>
      <c r="V288" s="212">
        <v>45792</v>
      </c>
      <c r="W288" s="213"/>
      <c r="X288" s="1356"/>
    </row>
    <row r="289" spans="1:24" ht="26.25" customHeight="1">
      <c r="A289" s="1355"/>
      <c r="B289" s="208"/>
      <c r="C289" s="208" t="s">
        <v>14745</v>
      </c>
      <c r="D289" s="208" t="s">
        <v>17673</v>
      </c>
      <c r="E289" s="208"/>
      <c r="F289" s="208"/>
      <c r="G289" s="208"/>
      <c r="H289" s="208"/>
      <c r="I289" s="208" t="s">
        <v>17675</v>
      </c>
      <c r="J289" s="208" t="s">
        <v>17683</v>
      </c>
      <c r="K289" s="209"/>
      <c r="L289" s="208"/>
      <c r="M289" s="2559" t="s">
        <v>8707</v>
      </c>
      <c r="N289" s="2560"/>
      <c r="O289" s="2560"/>
      <c r="P289" s="2561"/>
      <c r="Q289" s="208"/>
      <c r="R289" s="208"/>
      <c r="S289" s="214" t="s">
        <v>2472</v>
      </c>
      <c r="T289" s="214">
        <f>SUM(T284:T288)</f>
        <v>10410</v>
      </c>
      <c r="U289" s="211"/>
      <c r="V289" s="617"/>
      <c r="W289" s="213"/>
      <c r="X289" s="1356"/>
    </row>
    <row r="290" spans="1:24" ht="26.25" customHeight="1" thickBot="1">
      <c r="A290" s="1357"/>
      <c r="B290" s="1358"/>
      <c r="C290" s="1358" t="s">
        <v>11849</v>
      </c>
      <c r="D290" s="1358" t="s">
        <v>4036</v>
      </c>
      <c r="E290" s="1358"/>
      <c r="F290" s="1358"/>
      <c r="G290" s="1358"/>
      <c r="H290" s="1358"/>
      <c r="I290" s="1358"/>
      <c r="J290" s="1358"/>
      <c r="K290" s="611" t="s">
        <v>17669</v>
      </c>
      <c r="L290" s="1358"/>
      <c r="M290" s="1358"/>
      <c r="N290" s="1359"/>
      <c r="O290" s="1359"/>
      <c r="P290" s="1360"/>
      <c r="Q290" s="1358"/>
      <c r="R290" s="1358"/>
      <c r="S290" s="1360"/>
      <c r="T290" s="1360"/>
      <c r="U290" s="1362"/>
      <c r="V290" s="1363"/>
      <c r="W290" s="1364"/>
      <c r="X290" s="1365"/>
    </row>
    <row r="333" spans="17:24" ht="26.25" customHeight="1">
      <c r="Q333" s="320" t="s">
        <v>14974</v>
      </c>
      <c r="R333" s="320" t="str">
        <f>IF(MID(RIGHT(S333,8),1,1)="M",2021,IF(MID(RIGHT(S333,8),1,1)="N",2022,IF(MID(RIGHT(S333,8),1,1)="P",2023,IF(MID(RIGHT(S333,8),1,1)="R",2024,IF(MID(RIGHT(S333,8),1,1)="S",2025,IF(MID(RIGHT(S333,8),1,1)="T",1996,IF(MID(RIGHT(S333,8),1,1)="V",1997,IF(MID(RIGHT(S333,8),1,1)="W",1998,IF(MID(RIGHT(S333,8),1,1)="X",1999,IF(MID(RIGHT(S333,8),1,1)="Y",2000,IF(MID(RIGHT(S333,8),1,1)="1",2001,IF(MID(RIGHT(S333,8),1,1)="2",2002,IF(MID(RIGHT(S333,8),1,1)="3",2003,IF(MID(RIGHT(S333,8),1,1)="4",2004,IF(MID(RIGHT(S333,8),1,1)="5",2005,IF(MID(RIGHT(S333,8),1,1)="6",2006,IF(MID(RIGHT(S333,8),1,1)="7",2007,IF(MID(RIGHT(S333,8),1,1)="8",2008,IF(MID(RIGHT(S333,8),1,1)="9",2009,IF(MID(RIGHT(S333,8),1,1)="A",2010,IF(MID(RIGHT(S333,8),1,1)="B",2011,IF(MID(RIGHT(S333,8),1,1)="C",2012,IF(MID(RIGHT(S333,8),1,1)="D",2013,IF(MID(RIGHT(S333,8),1,1)="E",2014,IF(MID(RIGHT(S333,8),1,1)="F",2015,IF(MID(RIGHT(S333,8),1,1)="G",2016,IF(MID(RIGHT(S333,8),1,1)="H",2017,IF(MID(RIGHT(S333,8),1,1)="J",2018,IF(MID(RIGHT(S333,8),1,1)="K",2019,IF(MID(RIGHT(S333,8),1,1)="L",2020,""))))))))))))))))))))))))))))))</f>
        <v/>
      </c>
    </row>
    <row r="335" spans="17:24" ht="26.25" customHeight="1">
      <c r="W335" s="149" t="s">
        <v>17332</v>
      </c>
      <c r="X335" s="149">
        <v>4900</v>
      </c>
    </row>
  </sheetData>
  <autoFilter ref="B2:X2" xr:uid="{00000000-0009-0000-0000-00001A000000}"/>
  <mergeCells count="52">
    <mergeCell ref="M65:M69"/>
    <mergeCell ref="M73:M77"/>
    <mergeCell ref="M289:P289"/>
    <mergeCell ref="M257:P257"/>
    <mergeCell ref="M267:P267"/>
    <mergeCell ref="M269:M273"/>
    <mergeCell ref="M275:P275"/>
    <mergeCell ref="M284:M287"/>
    <mergeCell ref="M262:M264"/>
    <mergeCell ref="M95:P95"/>
    <mergeCell ref="M133:M136"/>
    <mergeCell ref="M116:M120"/>
    <mergeCell ref="M122:P122"/>
    <mergeCell ref="M126:M129"/>
    <mergeCell ref="M167:M170"/>
    <mergeCell ref="M172:O172"/>
    <mergeCell ref="A1:X1"/>
    <mergeCell ref="M52:P52"/>
    <mergeCell ref="M43:P43"/>
    <mergeCell ref="M61:P61"/>
    <mergeCell ref="M20:M23"/>
    <mergeCell ref="M18:O18"/>
    <mergeCell ref="M25:O25"/>
    <mergeCell ref="M13:M16"/>
    <mergeCell ref="M4:M7"/>
    <mergeCell ref="M9:P9"/>
    <mergeCell ref="M34:P34"/>
    <mergeCell ref="M47:M50"/>
    <mergeCell ref="M160:M163"/>
    <mergeCell ref="M165:O165"/>
    <mergeCell ref="M138:P138"/>
    <mergeCell ref="M150:M154"/>
    <mergeCell ref="M142:M145"/>
    <mergeCell ref="M148:P148"/>
    <mergeCell ref="M156:P156"/>
    <mergeCell ref="M71:P71"/>
    <mergeCell ref="M103:P103"/>
    <mergeCell ref="M112:P112"/>
    <mergeCell ref="M99:M101"/>
    <mergeCell ref="M131:P131"/>
    <mergeCell ref="M90:M93"/>
    <mergeCell ref="M97:M98"/>
    <mergeCell ref="M79:P79"/>
    <mergeCell ref="M87:P87"/>
    <mergeCell ref="M81:M85"/>
    <mergeCell ref="M243:P243"/>
    <mergeCell ref="M245:M248"/>
    <mergeCell ref="M226:P226"/>
    <mergeCell ref="M250:P250"/>
    <mergeCell ref="M252:M255"/>
    <mergeCell ref="M238:M241"/>
    <mergeCell ref="M234:P234"/>
  </mergeCells>
  <phoneticPr fontId="16" type="noConversion"/>
  <conditionalFormatting sqref="D67:D71">
    <cfRule type="uniqueValues" dxfId="878" priority="154"/>
  </conditionalFormatting>
  <conditionalFormatting sqref="D75:D79">
    <cfRule type="uniqueValues" dxfId="877" priority="153"/>
  </conditionalFormatting>
  <conditionalFormatting sqref="D83:D87">
    <cfRule type="uniqueValues" dxfId="876" priority="152"/>
  </conditionalFormatting>
  <conditionalFormatting sqref="D91:D95">
    <cfRule type="uniqueValues" dxfId="875" priority="151"/>
  </conditionalFormatting>
  <conditionalFormatting sqref="D99:D103">
    <cfRule type="uniqueValues" dxfId="874" priority="146"/>
  </conditionalFormatting>
  <conditionalFormatting sqref="L12">
    <cfRule type="duplicateValues" dxfId="873" priority="168"/>
  </conditionalFormatting>
  <conditionalFormatting sqref="L29:L33">
    <cfRule type="duplicateValues" dxfId="872" priority="231"/>
  </conditionalFormatting>
  <conditionalFormatting sqref="L34:L35">
    <cfRule type="duplicateValues" dxfId="871" priority="228"/>
  </conditionalFormatting>
  <conditionalFormatting sqref="L48">
    <cfRule type="duplicateValues" dxfId="870" priority="187"/>
  </conditionalFormatting>
  <conditionalFormatting sqref="L55">
    <cfRule type="duplicateValues" dxfId="869" priority="176"/>
  </conditionalFormatting>
  <conditionalFormatting sqref="L56">
    <cfRule type="duplicateValues" dxfId="868" priority="174"/>
  </conditionalFormatting>
  <conditionalFormatting sqref="L62">
    <cfRule type="duplicateValues" dxfId="867" priority="175"/>
  </conditionalFormatting>
  <conditionalFormatting sqref="L66">
    <cfRule type="duplicateValues" dxfId="866" priority="165"/>
  </conditionalFormatting>
  <conditionalFormatting sqref="L74">
    <cfRule type="duplicateValues" dxfId="865" priority="162"/>
  </conditionalFormatting>
  <conditionalFormatting sqref="L82">
    <cfRule type="duplicateValues" dxfId="864" priority="159"/>
  </conditionalFormatting>
  <conditionalFormatting sqref="L90">
    <cfRule type="duplicateValues" dxfId="863" priority="156"/>
  </conditionalFormatting>
  <conditionalFormatting sqref="L98">
    <cfRule type="duplicateValues" dxfId="862" priority="149"/>
  </conditionalFormatting>
  <conditionalFormatting sqref="L117">
    <cfRule type="duplicateValues" dxfId="861" priority="180"/>
  </conditionalFormatting>
  <conditionalFormatting sqref="L127">
    <cfRule type="duplicateValues" dxfId="860" priority="141"/>
  </conditionalFormatting>
  <conditionalFormatting sqref="L134">
    <cfRule type="duplicateValues" dxfId="859" priority="139"/>
  </conditionalFormatting>
  <conditionalFormatting sqref="L143">
    <cfRule type="duplicateValues" dxfId="858" priority="129"/>
  </conditionalFormatting>
  <conditionalFormatting sqref="L151">
    <cfRule type="duplicateValues" dxfId="857" priority="125"/>
  </conditionalFormatting>
  <conditionalFormatting sqref="L159">
    <cfRule type="duplicateValues" dxfId="856" priority="144"/>
  </conditionalFormatting>
  <conditionalFormatting sqref="L177">
    <cfRule type="duplicateValues" dxfId="855" priority="116"/>
  </conditionalFormatting>
  <conditionalFormatting sqref="L239">
    <cfRule type="duplicateValues" dxfId="854" priority="65"/>
  </conditionalFormatting>
  <conditionalFormatting sqref="L246">
    <cfRule type="duplicateValues" dxfId="853" priority="63"/>
  </conditionalFormatting>
  <conditionalFormatting sqref="L253">
    <cfRule type="duplicateValues" dxfId="852" priority="61"/>
  </conditionalFormatting>
  <conditionalFormatting sqref="L262">
    <cfRule type="duplicateValues" dxfId="851" priority="57"/>
  </conditionalFormatting>
  <conditionalFormatting sqref="L270">
    <cfRule type="duplicateValues" dxfId="850" priority="53"/>
  </conditionalFormatting>
  <conditionalFormatting sqref="L280">
    <cfRule type="duplicateValues" dxfId="849" priority="1"/>
  </conditionalFormatting>
  <conditionalFormatting sqref="L221:M221">
    <cfRule type="duplicateValues" dxfId="848" priority="36"/>
  </conditionalFormatting>
  <conditionalFormatting sqref="L229:M229">
    <cfRule type="duplicateValues" dxfId="847" priority="13"/>
  </conditionalFormatting>
  <conditionalFormatting sqref="M9">
    <cfRule type="duplicateValues" dxfId="846" priority="170"/>
  </conditionalFormatting>
  <conditionalFormatting sqref="M30:M32 P33 O30:P32">
    <cfRule type="duplicateValues" dxfId="845" priority="225"/>
  </conditionalFormatting>
  <conditionalFormatting sqref="M34">
    <cfRule type="duplicateValues" dxfId="844" priority="223"/>
  </conditionalFormatting>
  <conditionalFormatting sqref="M43">
    <cfRule type="duplicateValues" dxfId="843" priority="184"/>
  </conditionalFormatting>
  <conditionalFormatting sqref="M52">
    <cfRule type="duplicateValues" dxfId="842" priority="188"/>
  </conditionalFormatting>
  <conditionalFormatting sqref="M61">
    <cfRule type="duplicateValues" dxfId="841" priority="171"/>
  </conditionalFormatting>
  <conditionalFormatting sqref="M71">
    <cfRule type="duplicateValues" dxfId="840" priority="164"/>
  </conditionalFormatting>
  <conditionalFormatting sqref="M79">
    <cfRule type="duplicateValues" dxfId="839" priority="161"/>
  </conditionalFormatting>
  <conditionalFormatting sqref="M87">
    <cfRule type="duplicateValues" dxfId="838" priority="158"/>
  </conditionalFormatting>
  <conditionalFormatting sqref="M95">
    <cfRule type="duplicateValues" dxfId="837" priority="155"/>
  </conditionalFormatting>
  <conditionalFormatting sqref="M103">
    <cfRule type="duplicateValues" dxfId="836" priority="148"/>
  </conditionalFormatting>
  <conditionalFormatting sqref="M112">
    <cfRule type="duplicateValues" dxfId="835" priority="132"/>
  </conditionalFormatting>
  <conditionalFormatting sqref="M122">
    <cfRule type="duplicateValues" dxfId="834" priority="179"/>
  </conditionalFormatting>
  <conditionalFormatting sqref="M131">
    <cfRule type="duplicateValues" dxfId="833" priority="142"/>
  </conditionalFormatting>
  <conditionalFormatting sqref="M138">
    <cfRule type="duplicateValues" dxfId="832" priority="140"/>
  </conditionalFormatting>
  <conditionalFormatting sqref="M148">
    <cfRule type="duplicateValues" dxfId="831" priority="128"/>
  </conditionalFormatting>
  <conditionalFormatting sqref="M156">
    <cfRule type="duplicateValues" dxfId="830" priority="124"/>
  </conditionalFormatting>
  <conditionalFormatting sqref="M226">
    <cfRule type="duplicateValues" dxfId="829" priority="35"/>
  </conditionalFormatting>
  <conditionalFormatting sqref="M234">
    <cfRule type="duplicateValues" dxfId="828" priority="12"/>
  </conditionalFormatting>
  <conditionalFormatting sqref="M243">
    <cfRule type="duplicateValues" dxfId="827" priority="66"/>
  </conditionalFormatting>
  <conditionalFormatting sqref="M250">
    <cfRule type="duplicateValues" dxfId="826" priority="64"/>
  </conditionalFormatting>
  <conditionalFormatting sqref="M257">
    <cfRule type="duplicateValues" dxfId="825" priority="62"/>
  </conditionalFormatting>
  <conditionalFormatting sqref="M267">
    <cfRule type="duplicateValues" dxfId="824" priority="56"/>
  </conditionalFormatting>
  <conditionalFormatting sqref="M275">
    <cfRule type="duplicateValues" dxfId="823" priority="52"/>
  </conditionalFormatting>
  <conditionalFormatting sqref="M289">
    <cfRule type="duplicateValues" dxfId="822" priority="60"/>
  </conditionalFormatting>
  <conditionalFormatting sqref="M33:O33">
    <cfRule type="duplicateValues" dxfId="821" priority="224"/>
  </conditionalFormatting>
  <conditionalFormatting sqref="N39">
    <cfRule type="duplicateValues" dxfId="820" priority="183"/>
  </conditionalFormatting>
  <conditionalFormatting sqref="N57">
    <cfRule type="duplicateValues" dxfId="819" priority="172"/>
  </conditionalFormatting>
  <conditionalFormatting sqref="N65">
    <cfRule type="duplicateValues" dxfId="818" priority="166"/>
  </conditionalFormatting>
  <conditionalFormatting sqref="N72 N80 N88 N96 N104">
    <cfRule type="duplicateValues" dxfId="817" priority="167"/>
  </conditionalFormatting>
  <conditionalFormatting sqref="N73">
    <cfRule type="duplicateValues" dxfId="816" priority="163"/>
  </conditionalFormatting>
  <conditionalFormatting sqref="N81">
    <cfRule type="duplicateValues" dxfId="815" priority="160"/>
  </conditionalFormatting>
  <conditionalFormatting sqref="N89">
    <cfRule type="duplicateValues" dxfId="814" priority="157"/>
  </conditionalFormatting>
  <conditionalFormatting sqref="N97">
    <cfRule type="duplicateValues" dxfId="813" priority="150"/>
  </conditionalFormatting>
  <conditionalFormatting sqref="N116">
    <cfRule type="duplicateValues" dxfId="812" priority="181"/>
  </conditionalFormatting>
  <conditionalFormatting sqref="N123">
    <cfRule type="duplicateValues" dxfId="811" priority="182"/>
  </conditionalFormatting>
  <conditionalFormatting sqref="N142">
    <cfRule type="duplicateValues" dxfId="810" priority="130"/>
  </conditionalFormatting>
  <conditionalFormatting sqref="N149 N157">
    <cfRule type="duplicateValues" dxfId="809" priority="7457"/>
  </conditionalFormatting>
  <conditionalFormatting sqref="N150">
    <cfRule type="duplicateValues" dxfId="808" priority="126"/>
  </conditionalFormatting>
  <conditionalFormatting sqref="N220">
    <cfRule type="duplicateValues" dxfId="807" priority="37"/>
  </conditionalFormatting>
  <conditionalFormatting sqref="N227 N235">
    <cfRule type="duplicateValues" dxfId="806" priority="38"/>
  </conditionalFormatting>
  <conditionalFormatting sqref="N228">
    <cfRule type="duplicateValues" dxfId="805" priority="33"/>
  </conditionalFormatting>
  <conditionalFormatting sqref="N261">
    <cfRule type="duplicateValues" dxfId="804" priority="58"/>
  </conditionalFormatting>
  <conditionalFormatting sqref="N268 N276">
    <cfRule type="duplicateValues" dxfId="803" priority="7458"/>
  </conditionalFormatting>
  <conditionalFormatting sqref="N269">
    <cfRule type="duplicateValues" dxfId="802" priority="54"/>
  </conditionalFormatting>
  <conditionalFormatting sqref="S12">
    <cfRule type="duplicateValues" dxfId="801" priority="169"/>
  </conditionalFormatting>
  <conditionalFormatting sqref="S29:S31">
    <cfRule type="duplicateValues" dxfId="800" priority="230"/>
  </conditionalFormatting>
  <conditionalFormatting sqref="S32">
    <cfRule type="duplicateValues" dxfId="799" priority="227"/>
  </conditionalFormatting>
  <conditionalFormatting sqref="S33">
    <cfRule type="duplicateValues" dxfId="798" priority="226"/>
  </conditionalFormatting>
  <conditionalFormatting sqref="S34:S35">
    <cfRule type="duplicateValues" dxfId="797" priority="229"/>
  </conditionalFormatting>
  <conditionalFormatting sqref="S55">
    <cfRule type="duplicateValues" dxfId="796" priority="177"/>
  </conditionalFormatting>
  <conditionalFormatting sqref="S56:S58">
    <cfRule type="duplicateValues" dxfId="795" priority="173"/>
  </conditionalFormatting>
  <conditionalFormatting sqref="S59">
    <cfRule type="duplicateValues" dxfId="794" priority="7456"/>
  </conditionalFormatting>
  <conditionalFormatting sqref="S159">
    <cfRule type="duplicateValues" dxfId="793" priority="145"/>
  </conditionalFormatting>
  <conditionalFormatting sqref="S176:S178">
    <cfRule type="duplicateValues" dxfId="792" priority="117"/>
  </conditionalFormatting>
  <conditionalFormatting sqref="S179">
    <cfRule type="duplicateValues" dxfId="791" priority="118"/>
  </conditionalFormatting>
  <conditionalFormatting sqref="S279">
    <cfRule type="duplicateValues" dxfId="790" priority="7459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Z386"/>
  <sheetViews>
    <sheetView showGridLines="0" zoomScale="55" zoomScaleNormal="55" zoomScaleSheetLayoutView="70" workbookViewId="0">
      <pane ySplit="2" topLeftCell="A264" activePane="bottomLeft" state="frozen"/>
      <selection activeCell="M87" sqref="M87"/>
      <selection pane="bottomLeft" activeCell="N296" sqref="N296"/>
    </sheetView>
  </sheetViews>
  <sheetFormatPr defaultRowHeight="26.25" customHeight="1"/>
  <cols>
    <col min="1" max="1" width="6.77734375" style="5" customWidth="1"/>
    <col min="2" max="2" width="13" style="5" bestFit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12.6640625" style="1" bestFit="1" customWidth="1"/>
    <col min="26" max="16384" width="8.88671875" style="1"/>
  </cols>
  <sheetData>
    <row r="1" spans="1:26" s="60" customFormat="1" ht="66" customHeight="1">
      <c r="A1" s="2434" t="s">
        <v>17606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6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6" ht="26.25" customHeight="1" thickBot="1">
      <c r="A3" s="445"/>
      <c r="B3" s="445"/>
      <c r="C3" s="445"/>
      <c r="D3" s="445"/>
      <c r="E3" s="445"/>
      <c r="F3" s="445"/>
      <c r="G3" s="445"/>
      <c r="H3" s="445"/>
      <c r="I3" s="445"/>
      <c r="J3" s="445"/>
      <c r="K3" s="446"/>
      <c r="L3" s="445"/>
      <c r="M3" s="445"/>
      <c r="N3" s="446"/>
      <c r="O3" s="446"/>
      <c r="P3" s="447"/>
      <c r="Q3" s="445"/>
      <c r="R3" s="445"/>
      <c r="S3" s="445"/>
      <c r="T3" s="445"/>
      <c r="U3" s="448"/>
      <c r="V3" s="449"/>
      <c r="W3" s="450"/>
      <c r="X3" s="450"/>
    </row>
    <row r="4" spans="1:26" s="1375" customFormat="1" ht="26.25" customHeight="1">
      <c r="A4" s="1942" t="s">
        <v>15861</v>
      </c>
      <c r="B4" s="3112" t="s">
        <v>17952</v>
      </c>
      <c r="C4" s="3112" t="s">
        <v>17953</v>
      </c>
      <c r="D4" s="2012" t="s">
        <v>17957</v>
      </c>
      <c r="E4" s="2012" t="s">
        <v>17958</v>
      </c>
      <c r="F4" s="2012" t="s">
        <v>17904</v>
      </c>
      <c r="G4" s="2012"/>
      <c r="H4" s="2012"/>
      <c r="I4" s="1943" t="s">
        <v>16992</v>
      </c>
      <c r="J4" s="1944" t="s">
        <v>17976</v>
      </c>
      <c r="K4" s="2171" t="s">
        <v>17951</v>
      </c>
      <c r="L4" s="2171" t="s">
        <v>18745</v>
      </c>
      <c r="M4" s="2178" t="s">
        <v>17962</v>
      </c>
      <c r="N4" s="2042"/>
      <c r="O4" s="1946"/>
      <c r="P4" s="2031">
        <v>16.521000000000001</v>
      </c>
      <c r="Q4" s="2012" t="s">
        <v>15872</v>
      </c>
      <c r="R4" s="2013">
        <v>2020</v>
      </c>
      <c r="S4" s="2012" t="s">
        <v>18591</v>
      </c>
      <c r="T4" s="2012">
        <v>3070</v>
      </c>
      <c r="U4" s="2282">
        <v>45716</v>
      </c>
      <c r="V4" s="2157">
        <v>45750</v>
      </c>
      <c r="W4" s="2190">
        <v>1800</v>
      </c>
      <c r="X4" s="2191">
        <f>1933+Z4</f>
        <v>1953</v>
      </c>
      <c r="Y4" s="1375" t="s">
        <v>18190</v>
      </c>
      <c r="Z4" s="2285">
        <v>20</v>
      </c>
    </row>
    <row r="5" spans="1:26" s="1375" customFormat="1" ht="26.25" customHeight="1">
      <c r="A5" s="2143"/>
      <c r="B5" s="3113"/>
      <c r="C5" s="3113"/>
      <c r="D5" s="2145"/>
      <c r="E5" s="2145" t="s">
        <v>17959</v>
      </c>
      <c r="F5" s="2145" t="s">
        <v>17981</v>
      </c>
      <c r="G5" s="2145"/>
      <c r="H5" s="2145"/>
      <c r="I5" s="2144"/>
      <c r="J5" s="2065" t="s">
        <v>17949</v>
      </c>
      <c r="K5" s="1955" t="s">
        <v>18109</v>
      </c>
      <c r="L5" s="1954" t="s">
        <v>19209</v>
      </c>
      <c r="M5" s="1954" t="s">
        <v>18138</v>
      </c>
      <c r="N5" s="1954"/>
      <c r="O5" s="1955"/>
      <c r="P5" s="2139">
        <v>15.493</v>
      </c>
      <c r="Q5" s="2145" t="s">
        <v>12478</v>
      </c>
      <c r="R5" s="2140">
        <v>2023</v>
      </c>
      <c r="S5" s="2145" t="s">
        <v>18592</v>
      </c>
      <c r="T5" s="2145">
        <v>2965</v>
      </c>
      <c r="U5" s="2158">
        <v>45717</v>
      </c>
      <c r="V5" s="2158">
        <v>45762</v>
      </c>
      <c r="W5" s="2193">
        <v>1800</v>
      </c>
      <c r="X5" s="2194">
        <f>1933+Z4</f>
        <v>1953</v>
      </c>
    </row>
    <row r="6" spans="1:26" s="1375" customFormat="1" ht="26.25" customHeight="1">
      <c r="A6" s="2143"/>
      <c r="B6" s="3113"/>
      <c r="C6" s="3113"/>
      <c r="D6" s="2145"/>
      <c r="E6" s="2145" t="s">
        <v>17960</v>
      </c>
      <c r="F6" s="2145" t="s">
        <v>191</v>
      </c>
      <c r="G6" s="2145"/>
      <c r="H6" s="2145"/>
      <c r="I6" s="2144"/>
      <c r="J6" s="2065" t="s">
        <v>17950</v>
      </c>
      <c r="K6" s="2141"/>
      <c r="L6" s="2141"/>
      <c r="M6" s="2139" t="s">
        <v>18173</v>
      </c>
      <c r="N6" s="2141"/>
      <c r="O6" s="2141"/>
      <c r="P6" s="2139">
        <v>12.193</v>
      </c>
      <c r="Q6" s="2145" t="s">
        <v>17954</v>
      </c>
      <c r="R6" s="2140">
        <v>2015</v>
      </c>
      <c r="S6" s="2145" t="s">
        <v>18593</v>
      </c>
      <c r="T6" s="2145">
        <v>2010</v>
      </c>
      <c r="U6" s="2158"/>
      <c r="V6" s="2158">
        <v>45764</v>
      </c>
      <c r="W6" s="2193">
        <v>1520</v>
      </c>
      <c r="X6" s="2194">
        <f>1633+Z4</f>
        <v>1653</v>
      </c>
    </row>
    <row r="7" spans="1:26" s="1375" customFormat="1" ht="26.25" customHeight="1">
      <c r="A7" s="2143"/>
      <c r="B7" s="3113"/>
      <c r="C7" s="3113"/>
      <c r="D7" s="2145"/>
      <c r="E7" s="2145" t="s">
        <v>17961</v>
      </c>
      <c r="F7" s="2145" t="s">
        <v>191</v>
      </c>
      <c r="G7" s="2145"/>
      <c r="H7" s="2145"/>
      <c r="I7" s="2144"/>
      <c r="J7" s="2065" t="s">
        <v>18515</v>
      </c>
      <c r="K7" s="2141"/>
      <c r="L7" s="2141"/>
      <c r="M7" s="1954" t="s">
        <v>18605</v>
      </c>
      <c r="N7" s="2139"/>
      <c r="O7" s="2139"/>
      <c r="P7" s="2139">
        <v>15.445</v>
      </c>
      <c r="Q7" s="2145" t="s">
        <v>10615</v>
      </c>
      <c r="R7" s="2140">
        <v>2013</v>
      </c>
      <c r="S7" s="2145" t="s">
        <v>18594</v>
      </c>
      <c r="T7" s="2145">
        <v>1570</v>
      </c>
      <c r="U7" s="2158"/>
      <c r="V7" s="2159">
        <v>45766</v>
      </c>
      <c r="W7" s="2193">
        <v>1800</v>
      </c>
      <c r="X7" s="2194">
        <f>1933+Z4</f>
        <v>1953</v>
      </c>
    </row>
    <row r="8" spans="1:26" s="1375" customFormat="1" ht="26.25" customHeight="1">
      <c r="A8" s="2143"/>
      <c r="B8" s="3113"/>
      <c r="C8" s="3113"/>
      <c r="D8" s="2145"/>
      <c r="E8" s="2145"/>
      <c r="F8" s="2145"/>
      <c r="G8" s="2145"/>
      <c r="H8" s="2145"/>
      <c r="I8" s="2144"/>
      <c r="J8" s="2065"/>
      <c r="K8" s="2141"/>
      <c r="L8" s="2141"/>
      <c r="M8" s="2141"/>
      <c r="N8" s="2139"/>
      <c r="O8" s="2139"/>
      <c r="P8" s="2139">
        <v>15.445</v>
      </c>
      <c r="Q8" s="2145" t="s">
        <v>18423</v>
      </c>
      <c r="R8" s="2140">
        <v>2013</v>
      </c>
      <c r="S8" s="2145" t="s">
        <v>18595</v>
      </c>
      <c r="T8" s="2145">
        <v>1570</v>
      </c>
      <c r="U8" s="2158"/>
      <c r="V8" s="2158"/>
      <c r="W8" s="2193">
        <v>1800</v>
      </c>
      <c r="X8" s="2194">
        <f>1933+Z4</f>
        <v>1953</v>
      </c>
    </row>
    <row r="9" spans="1:26" s="1375" customFormat="1" ht="26.25" customHeight="1">
      <c r="A9" s="2143"/>
      <c r="B9" s="3113"/>
      <c r="C9" s="3113"/>
      <c r="D9" s="2145"/>
      <c r="E9" s="2145"/>
      <c r="F9" s="2145"/>
      <c r="G9" s="2145"/>
      <c r="H9" s="2145"/>
      <c r="I9" s="2144"/>
      <c r="J9" s="2308" t="s">
        <v>18584</v>
      </c>
      <c r="K9" s="2139" t="s">
        <v>4036</v>
      </c>
      <c r="L9" s="2141"/>
      <c r="M9" s="2141"/>
      <c r="N9" s="2139"/>
      <c r="O9" s="2139"/>
      <c r="P9" s="2139">
        <v>15.445</v>
      </c>
      <c r="Q9" s="2145" t="s">
        <v>10615</v>
      </c>
      <c r="R9" s="2140">
        <v>2012</v>
      </c>
      <c r="S9" s="2145" t="s">
        <v>18596</v>
      </c>
      <c r="T9" s="2145">
        <v>1570</v>
      </c>
      <c r="U9" s="2158"/>
      <c r="V9" s="2158"/>
      <c r="W9" s="2193">
        <v>1800</v>
      </c>
      <c r="X9" s="2194">
        <f>1933+Z4</f>
        <v>1953</v>
      </c>
    </row>
    <row r="10" spans="1:26" s="1375" customFormat="1" ht="26.25" customHeight="1">
      <c r="A10" s="2143"/>
      <c r="B10" s="3113"/>
      <c r="C10" s="3113"/>
      <c r="D10" s="2145"/>
      <c r="E10" s="2145"/>
      <c r="F10" s="2145"/>
      <c r="G10" s="2145"/>
      <c r="H10" s="2145"/>
      <c r="I10" s="2144"/>
      <c r="J10" s="2309" t="s">
        <v>18586</v>
      </c>
      <c r="K10" s="2139" t="s">
        <v>4036</v>
      </c>
      <c r="L10" s="2141"/>
      <c r="M10" s="2141"/>
      <c r="N10" s="2139"/>
      <c r="O10" s="2139"/>
      <c r="P10" s="2139">
        <v>15.493</v>
      </c>
      <c r="Q10" s="2145" t="s">
        <v>12816</v>
      </c>
      <c r="R10" s="2140">
        <v>2012</v>
      </c>
      <c r="S10" s="2145" t="s">
        <v>18597</v>
      </c>
      <c r="T10" s="2145">
        <v>1570</v>
      </c>
      <c r="U10" s="2158"/>
      <c r="V10" s="2158"/>
      <c r="W10" s="2193">
        <v>1800</v>
      </c>
      <c r="X10" s="2194">
        <f>1933+Z4</f>
        <v>1953</v>
      </c>
    </row>
    <row r="11" spans="1:26" s="1375" customFormat="1" ht="26.25" customHeight="1">
      <c r="A11" s="2143"/>
      <c r="B11" s="3114"/>
      <c r="C11" s="3114"/>
      <c r="D11" s="2145"/>
      <c r="E11" s="2145"/>
      <c r="F11" s="2145"/>
      <c r="G11" s="2145"/>
      <c r="H11" s="2145"/>
      <c r="I11" s="2144"/>
      <c r="J11" s="2065"/>
      <c r="K11" s="2141"/>
      <c r="L11" s="2141"/>
      <c r="M11" s="2141"/>
      <c r="N11" s="2139"/>
      <c r="O11" s="2139"/>
      <c r="P11" s="2139">
        <v>15.493</v>
      </c>
      <c r="Q11" s="2145" t="s">
        <v>12816</v>
      </c>
      <c r="R11" s="2140">
        <v>2013</v>
      </c>
      <c r="S11" s="2145" t="s">
        <v>18598</v>
      </c>
      <c r="T11" s="2145">
        <v>1570</v>
      </c>
      <c r="U11" s="2158"/>
      <c r="V11" s="2158"/>
      <c r="W11" s="2193">
        <v>1800</v>
      </c>
      <c r="X11" s="2194">
        <f>1933+Z4</f>
        <v>1953</v>
      </c>
    </row>
    <row r="12" spans="1:26" s="1375" customFormat="1" ht="26.25" customHeight="1">
      <c r="A12" s="2143"/>
      <c r="B12" s="3115" t="s">
        <v>17956</v>
      </c>
      <c r="C12" s="3115" t="s">
        <v>17955</v>
      </c>
      <c r="D12" s="2172" t="s">
        <v>17957</v>
      </c>
      <c r="E12" s="2172" t="s">
        <v>17958</v>
      </c>
      <c r="F12" s="2172" t="s">
        <v>17904</v>
      </c>
      <c r="G12" s="2172"/>
      <c r="H12" s="2172"/>
      <c r="I12" s="2172"/>
      <c r="J12" s="2173"/>
      <c r="K12" s="2168"/>
      <c r="L12" s="2168" t="s">
        <v>18746</v>
      </c>
      <c r="M12" s="2168" t="s">
        <v>17963</v>
      </c>
      <c r="N12" s="2168"/>
      <c r="O12" s="2168"/>
      <c r="P12" s="2168">
        <v>12.145</v>
      </c>
      <c r="Q12" s="2172" t="s">
        <v>15917</v>
      </c>
      <c r="R12" s="2169">
        <v>2020</v>
      </c>
      <c r="S12" s="2172" t="s">
        <v>18608</v>
      </c>
      <c r="T12" s="2172">
        <v>1425</v>
      </c>
      <c r="U12" s="2158"/>
      <c r="V12" s="2158"/>
      <c r="W12" s="2193">
        <v>1520</v>
      </c>
      <c r="X12" s="2194">
        <f>1633+Z4</f>
        <v>1653</v>
      </c>
    </row>
    <row r="13" spans="1:26" s="1375" customFormat="1" ht="26.25" customHeight="1">
      <c r="A13" s="2143"/>
      <c r="B13" s="3116"/>
      <c r="C13" s="3116"/>
      <c r="D13" s="2172"/>
      <c r="E13" s="2172" t="s">
        <v>17959</v>
      </c>
      <c r="F13" s="2172" t="s">
        <v>17981</v>
      </c>
      <c r="G13" s="2172"/>
      <c r="H13" s="2172"/>
      <c r="I13" s="2172"/>
      <c r="J13" s="2173" t="s">
        <v>18584</v>
      </c>
      <c r="K13" s="2168" t="s">
        <v>4036</v>
      </c>
      <c r="L13" s="2168" t="s">
        <v>19095</v>
      </c>
      <c r="M13" s="2168" t="s">
        <v>18138</v>
      </c>
      <c r="N13" s="2168"/>
      <c r="O13" s="2168"/>
      <c r="P13" s="2168">
        <v>12.145</v>
      </c>
      <c r="Q13" s="2172" t="s">
        <v>15917</v>
      </c>
      <c r="R13" s="2169">
        <v>2020</v>
      </c>
      <c r="S13" s="2172" t="s">
        <v>18609</v>
      </c>
      <c r="T13" s="2172">
        <v>1425</v>
      </c>
      <c r="U13" s="2158"/>
      <c r="V13" s="2158"/>
      <c r="W13" s="2193">
        <v>1520</v>
      </c>
      <c r="X13" s="2194">
        <f>1633+Z4</f>
        <v>1653</v>
      </c>
    </row>
    <row r="14" spans="1:26" s="1375" customFormat="1" ht="26.25" customHeight="1">
      <c r="A14" s="2143"/>
      <c r="B14" s="3116"/>
      <c r="C14" s="3116"/>
      <c r="D14" s="2172"/>
      <c r="E14" s="2172" t="s">
        <v>17960</v>
      </c>
      <c r="F14" s="2172" t="s">
        <v>191</v>
      </c>
      <c r="G14" s="2172"/>
      <c r="H14" s="2172"/>
      <c r="I14" s="2172"/>
      <c r="J14" s="2310" t="s">
        <v>18586</v>
      </c>
      <c r="K14" s="2168" t="s">
        <v>4036</v>
      </c>
      <c r="L14" s="2168"/>
      <c r="M14" s="2168" t="s">
        <v>19095</v>
      </c>
      <c r="N14" s="2168"/>
      <c r="O14" s="2168"/>
      <c r="P14" s="2168">
        <v>10.481999999999999</v>
      </c>
      <c r="Q14" s="2172" t="s">
        <v>375</v>
      </c>
      <c r="R14" s="2169">
        <v>2012</v>
      </c>
      <c r="S14" s="2172" t="s">
        <v>18610</v>
      </c>
      <c r="T14" s="2172">
        <v>1600</v>
      </c>
      <c r="U14" s="2158"/>
      <c r="V14" s="2158"/>
      <c r="W14" s="2193">
        <v>1520</v>
      </c>
      <c r="X14" s="2194">
        <f>1633+Z4</f>
        <v>1653</v>
      </c>
    </row>
    <row r="15" spans="1:26" s="1375" customFormat="1" ht="26.25" customHeight="1">
      <c r="A15" s="2143"/>
      <c r="B15" s="3116"/>
      <c r="C15" s="3116"/>
      <c r="D15" s="2172"/>
      <c r="E15" s="2172" t="s">
        <v>17961</v>
      </c>
      <c r="F15" s="2172" t="s">
        <v>191</v>
      </c>
      <c r="G15" s="2172"/>
      <c r="H15" s="2172"/>
      <c r="I15" s="2172"/>
      <c r="J15" s="2173"/>
      <c r="K15" s="2168"/>
      <c r="L15" s="2168"/>
      <c r="M15" s="2168" t="s">
        <v>17966</v>
      </c>
      <c r="N15" s="2168"/>
      <c r="O15" s="2168"/>
      <c r="P15" s="2168">
        <v>12.145</v>
      </c>
      <c r="Q15" s="2172" t="s">
        <v>15917</v>
      </c>
      <c r="R15" s="2169">
        <v>2021</v>
      </c>
      <c r="S15" s="2172" t="s">
        <v>18611</v>
      </c>
      <c r="T15" s="2172">
        <v>1750</v>
      </c>
      <c r="U15" s="2158"/>
      <c r="V15" s="2158"/>
      <c r="W15" s="2193">
        <v>1520</v>
      </c>
      <c r="X15" s="2194">
        <f>1633+Z4</f>
        <v>1653</v>
      </c>
    </row>
    <row r="16" spans="1:26" s="1375" customFormat="1" ht="26.25" customHeight="1">
      <c r="A16" s="2143"/>
      <c r="B16" s="3116"/>
      <c r="C16" s="3116"/>
      <c r="D16" s="2172"/>
      <c r="E16" s="2172"/>
      <c r="F16" s="2172"/>
      <c r="G16" s="2172"/>
      <c r="H16" s="2172"/>
      <c r="I16" s="2172"/>
      <c r="J16" s="2173"/>
      <c r="K16" s="2168"/>
      <c r="L16" s="2168"/>
      <c r="M16" s="2168" t="s">
        <v>18138</v>
      </c>
      <c r="N16" s="2168"/>
      <c r="O16" s="2168"/>
      <c r="P16" s="2168">
        <v>12.145</v>
      </c>
      <c r="Q16" s="2172" t="s">
        <v>15917</v>
      </c>
      <c r="R16" s="2169">
        <v>2021</v>
      </c>
      <c r="S16" s="2172" t="s">
        <v>18612</v>
      </c>
      <c r="T16" s="2172">
        <v>1750</v>
      </c>
      <c r="U16" s="2158"/>
      <c r="V16" s="2158"/>
      <c r="W16" s="2193">
        <v>1520</v>
      </c>
      <c r="X16" s="2194">
        <f>1633+Z5</f>
        <v>1633</v>
      </c>
    </row>
    <row r="17" spans="1:24" s="1375" customFormat="1" ht="26.25" customHeight="1">
      <c r="A17" s="2143"/>
      <c r="B17" s="3117"/>
      <c r="C17" s="3117"/>
      <c r="D17" s="2172"/>
      <c r="E17" s="2172"/>
      <c r="F17" s="2172"/>
      <c r="G17" s="2172"/>
      <c r="H17" s="2172"/>
      <c r="I17" s="2172"/>
      <c r="J17" s="2173"/>
      <c r="K17" s="2168"/>
      <c r="L17" s="2168"/>
      <c r="M17" s="2168" t="s">
        <v>19095</v>
      </c>
      <c r="N17" s="2168"/>
      <c r="O17" s="2168"/>
      <c r="P17" s="2168">
        <v>10.481999999999999</v>
      </c>
      <c r="Q17" s="2172" t="s">
        <v>375</v>
      </c>
      <c r="R17" s="2169">
        <v>2012</v>
      </c>
      <c r="S17" s="2172" t="s">
        <v>18613</v>
      </c>
      <c r="T17" s="2172">
        <v>1150</v>
      </c>
      <c r="U17" s="2158"/>
      <c r="V17" s="2158"/>
      <c r="W17" s="2193">
        <v>1520</v>
      </c>
      <c r="X17" s="2194">
        <f>1633+Z5</f>
        <v>1633</v>
      </c>
    </row>
    <row r="18" spans="1:24" s="1375" customFormat="1" ht="26.25" customHeight="1">
      <c r="A18" s="2143"/>
      <c r="B18" s="3120" t="s">
        <v>17978</v>
      </c>
      <c r="C18" s="3120" t="s">
        <v>18196</v>
      </c>
      <c r="D18" s="2144" t="s">
        <v>190</v>
      </c>
      <c r="E18" s="2144" t="s">
        <v>17958</v>
      </c>
      <c r="F18" s="2144" t="s">
        <v>17904</v>
      </c>
      <c r="G18" s="2144"/>
      <c r="H18" s="2144"/>
      <c r="I18" s="2144"/>
      <c r="J18" s="2065"/>
      <c r="K18" s="2141"/>
      <c r="L18" s="2141" t="s">
        <v>18744</v>
      </c>
      <c r="M18" s="2141" t="s">
        <v>17964</v>
      </c>
      <c r="N18" s="2141"/>
      <c r="O18" s="2141"/>
      <c r="P18" s="2141">
        <v>12.634</v>
      </c>
      <c r="Q18" s="2144" t="s">
        <v>378</v>
      </c>
      <c r="R18" s="2167">
        <v>2014</v>
      </c>
      <c r="S18" s="2144" t="s">
        <v>18599</v>
      </c>
      <c r="T18" s="2144">
        <v>1915</v>
      </c>
      <c r="U18" s="2158"/>
      <c r="V18" s="2158"/>
      <c r="W18" s="2193">
        <v>1520</v>
      </c>
      <c r="X18" s="2194">
        <v>1633</v>
      </c>
    </row>
    <row r="19" spans="1:24" s="1375" customFormat="1" ht="26.25" customHeight="1">
      <c r="A19" s="2143"/>
      <c r="B19" s="3121"/>
      <c r="C19" s="3121"/>
      <c r="D19" s="2144" t="s">
        <v>18276</v>
      </c>
      <c r="E19" s="2144" t="s">
        <v>17959</v>
      </c>
      <c r="F19" s="2144" t="s">
        <v>17981</v>
      </c>
      <c r="G19" s="2144"/>
      <c r="H19" s="2144"/>
      <c r="I19" s="2144"/>
      <c r="J19" s="2065" t="s">
        <v>18584</v>
      </c>
      <c r="K19" s="2141" t="s">
        <v>4036</v>
      </c>
      <c r="L19" s="2141" t="s">
        <v>19093</v>
      </c>
      <c r="M19" s="2141" t="s">
        <v>18137</v>
      </c>
      <c r="N19" s="2141"/>
      <c r="O19" s="2141"/>
      <c r="P19" s="2141">
        <v>12.634</v>
      </c>
      <c r="Q19" s="2144" t="s">
        <v>378</v>
      </c>
      <c r="R19" s="2167">
        <v>2012</v>
      </c>
      <c r="S19" s="2144" t="s">
        <v>18600</v>
      </c>
      <c r="T19" s="2144">
        <v>1850</v>
      </c>
      <c r="U19" s="2158"/>
      <c r="V19" s="2158"/>
      <c r="W19" s="2193">
        <v>1520</v>
      </c>
      <c r="X19" s="2194">
        <v>1633</v>
      </c>
    </row>
    <row r="20" spans="1:24" s="1375" customFormat="1" ht="26.25" customHeight="1">
      <c r="A20" s="2143"/>
      <c r="B20" s="3121"/>
      <c r="C20" s="3121"/>
      <c r="D20" s="2144"/>
      <c r="E20" s="2144" t="s">
        <v>17960</v>
      </c>
      <c r="F20" s="2144" t="s">
        <v>191</v>
      </c>
      <c r="G20" s="2144"/>
      <c r="H20" s="2144"/>
      <c r="I20" s="2144"/>
      <c r="J20" s="2307" t="s">
        <v>18586</v>
      </c>
      <c r="K20" s="2141" t="s">
        <v>4036</v>
      </c>
      <c r="L20" s="2141"/>
      <c r="M20" s="2141" t="s">
        <v>18604</v>
      </c>
      <c r="N20" s="2141"/>
      <c r="O20" s="2141"/>
      <c r="P20" s="2141">
        <v>16.030999999999999</v>
      </c>
      <c r="Q20" s="2144" t="s">
        <v>19391</v>
      </c>
      <c r="R20" s="2167">
        <v>2018</v>
      </c>
      <c r="S20" s="2144" t="s">
        <v>18601</v>
      </c>
      <c r="T20" s="2144">
        <v>2785</v>
      </c>
      <c r="U20" s="2158"/>
      <c r="V20" s="2158"/>
      <c r="W20" s="2193">
        <v>1800</v>
      </c>
      <c r="X20" s="2194">
        <v>1933</v>
      </c>
    </row>
    <row r="21" spans="1:24" s="1375" customFormat="1" ht="26.25" customHeight="1">
      <c r="A21" s="2143"/>
      <c r="B21" s="3121"/>
      <c r="C21" s="3121"/>
      <c r="D21" s="2144"/>
      <c r="E21" s="2144" t="s">
        <v>17961</v>
      </c>
      <c r="F21" s="2144" t="s">
        <v>191</v>
      </c>
      <c r="G21" s="2144"/>
      <c r="H21" s="2144"/>
      <c r="I21" s="2144"/>
      <c r="J21" s="2065"/>
      <c r="K21" s="2141"/>
      <c r="L21" s="2141"/>
      <c r="M21" s="2141"/>
      <c r="N21" s="2141"/>
      <c r="O21" s="2141"/>
      <c r="P21" s="2141">
        <v>12.634</v>
      </c>
      <c r="Q21" s="2144" t="s">
        <v>378</v>
      </c>
      <c r="R21" s="2167">
        <v>2016</v>
      </c>
      <c r="S21" s="2144" t="s">
        <v>18602</v>
      </c>
      <c r="T21" s="2144">
        <v>1915</v>
      </c>
      <c r="U21" s="2158"/>
      <c r="V21" s="2158"/>
      <c r="W21" s="2193">
        <v>1520</v>
      </c>
      <c r="X21" s="2194">
        <v>1633</v>
      </c>
    </row>
    <row r="22" spans="1:24" s="1375" customFormat="1" ht="26.25" customHeight="1">
      <c r="A22" s="2143"/>
      <c r="B22" s="3122"/>
      <c r="C22" s="3122"/>
      <c r="D22" s="2144"/>
      <c r="E22" s="2144" t="s">
        <v>18211</v>
      </c>
      <c r="F22" s="2144" t="s">
        <v>18185</v>
      </c>
      <c r="G22" s="2144"/>
      <c r="H22" s="2144"/>
      <c r="I22" s="2144"/>
      <c r="J22" s="2065"/>
      <c r="K22" s="2141"/>
      <c r="L22" s="2141"/>
      <c r="M22" s="2141"/>
      <c r="N22" s="2141"/>
      <c r="O22" s="2141"/>
      <c r="P22" s="2141">
        <v>12.634</v>
      </c>
      <c r="Q22" s="2144" t="s">
        <v>378</v>
      </c>
      <c r="R22" s="2167">
        <v>2015</v>
      </c>
      <c r="S22" s="2144" t="s">
        <v>18603</v>
      </c>
      <c r="T22" s="2144">
        <v>1915</v>
      </c>
      <c r="U22" s="2158"/>
      <c r="V22" s="2158"/>
      <c r="W22" s="2193">
        <v>1520</v>
      </c>
      <c r="X22" s="2194">
        <v>1633</v>
      </c>
    </row>
    <row r="23" spans="1:24" s="1375" customFormat="1" ht="26.25" customHeight="1">
      <c r="A23" s="2143"/>
      <c r="B23" s="3125" t="s">
        <v>17956</v>
      </c>
      <c r="C23" s="3123" t="s">
        <v>18275</v>
      </c>
      <c r="D23" s="2181" t="s">
        <v>17984</v>
      </c>
      <c r="E23" s="2181" t="s">
        <v>17958</v>
      </c>
      <c r="F23" s="2181" t="s">
        <v>17904</v>
      </c>
      <c r="G23" s="2181" t="s">
        <v>17960</v>
      </c>
      <c r="H23" s="2181" t="s">
        <v>18229</v>
      </c>
      <c r="I23" s="2181"/>
      <c r="J23" s="2182" t="s">
        <v>18584</v>
      </c>
      <c r="K23" s="2176" t="s">
        <v>4036</v>
      </c>
      <c r="L23" s="2176" t="s">
        <v>19105</v>
      </c>
      <c r="M23" s="2176" t="s">
        <v>17965</v>
      </c>
      <c r="N23" s="2176" t="s">
        <v>18231</v>
      </c>
      <c r="O23" s="2176" t="s">
        <v>18146</v>
      </c>
      <c r="P23" s="2176">
        <v>15.493</v>
      </c>
      <c r="Q23" s="2181" t="s">
        <v>12478</v>
      </c>
      <c r="R23" s="2177">
        <v>2017</v>
      </c>
      <c r="S23" s="2181" t="s">
        <v>18606</v>
      </c>
      <c r="T23" s="2181">
        <v>1750</v>
      </c>
      <c r="U23" s="2158"/>
      <c r="V23" s="2158"/>
      <c r="W23" s="2193">
        <v>1900</v>
      </c>
      <c r="X23" s="2194">
        <f>2133+Z4+30</f>
        <v>2183</v>
      </c>
    </row>
    <row r="24" spans="1:24" s="1375" customFormat="1" ht="26.25" customHeight="1">
      <c r="A24" s="2143"/>
      <c r="B24" s="3124"/>
      <c r="C24" s="3124"/>
      <c r="D24" s="2181"/>
      <c r="E24" s="2181" t="s">
        <v>17959</v>
      </c>
      <c r="F24" s="2181" t="s">
        <v>17981</v>
      </c>
      <c r="G24" s="2181" t="s">
        <v>17961</v>
      </c>
      <c r="H24" s="2181" t="s">
        <v>191</v>
      </c>
      <c r="I24" s="2181"/>
      <c r="J24" s="2311" t="s">
        <v>18586</v>
      </c>
      <c r="K24" s="2176" t="s">
        <v>4036</v>
      </c>
      <c r="L24" s="2176" t="s">
        <v>19095</v>
      </c>
      <c r="M24" s="2176" t="s">
        <v>19106</v>
      </c>
      <c r="N24" s="2176" t="s">
        <v>18232</v>
      </c>
      <c r="O24" s="2176"/>
      <c r="P24" s="2176">
        <v>15.625</v>
      </c>
      <c r="Q24" s="2181" t="s">
        <v>7570</v>
      </c>
      <c r="R24" s="2177">
        <v>2016</v>
      </c>
      <c r="S24" s="2181" t="s">
        <v>18607</v>
      </c>
      <c r="T24" s="2181">
        <v>1840</v>
      </c>
      <c r="U24" s="2158"/>
      <c r="V24" s="2158"/>
      <c r="W24" s="2193">
        <v>1700</v>
      </c>
      <c r="X24" s="2194">
        <f>1933+Z4</f>
        <v>1953</v>
      </c>
    </row>
    <row r="25" spans="1:24" s="1375" customFormat="1" ht="26.25" customHeight="1">
      <c r="A25" s="2143"/>
      <c r="B25" s="3118" t="s">
        <v>17989</v>
      </c>
      <c r="C25" s="3118" t="s">
        <v>1475</v>
      </c>
      <c r="D25" s="2183" t="s">
        <v>198</v>
      </c>
      <c r="E25" s="2183" t="s">
        <v>10002</v>
      </c>
      <c r="F25" s="2183" t="s">
        <v>17994</v>
      </c>
      <c r="G25" s="2183" t="s">
        <v>17282</v>
      </c>
      <c r="H25" s="2183" t="s">
        <v>18154</v>
      </c>
      <c r="I25" s="2183"/>
      <c r="J25" s="2184" t="s">
        <v>18585</v>
      </c>
      <c r="K25" s="2185" t="s">
        <v>191</v>
      </c>
      <c r="L25" s="2185" t="s">
        <v>18904</v>
      </c>
      <c r="M25" s="2185" t="s">
        <v>17990</v>
      </c>
      <c r="N25" s="2185" t="s">
        <v>18525</v>
      </c>
      <c r="O25" s="2185"/>
      <c r="P25" s="2185">
        <v>16.521000000000001</v>
      </c>
      <c r="Q25" s="2183" t="s">
        <v>15872</v>
      </c>
      <c r="R25" s="2186">
        <v>2012</v>
      </c>
      <c r="S25" s="2183" t="s">
        <v>18590</v>
      </c>
      <c r="T25" s="2183">
        <v>3000</v>
      </c>
      <c r="U25" s="2158"/>
      <c r="V25" s="2158"/>
      <c r="W25" s="2193">
        <v>1800</v>
      </c>
      <c r="X25" s="2194">
        <v>1933</v>
      </c>
    </row>
    <row r="26" spans="1:24" s="1375" customFormat="1" ht="26.25" customHeight="1">
      <c r="A26" s="2143"/>
      <c r="B26" s="3119"/>
      <c r="C26" s="3119"/>
      <c r="D26" s="2183" t="s">
        <v>4036</v>
      </c>
      <c r="E26" s="2183" t="s">
        <v>11118</v>
      </c>
      <c r="F26" s="2183" t="s">
        <v>17994</v>
      </c>
      <c r="G26" s="2183" t="s">
        <v>17284</v>
      </c>
      <c r="H26" s="2183" t="s">
        <v>191</v>
      </c>
      <c r="I26" s="2183"/>
      <c r="J26" s="2306" t="s">
        <v>18587</v>
      </c>
      <c r="K26" s="2185" t="s">
        <v>18581</v>
      </c>
      <c r="L26" s="2185"/>
      <c r="M26" s="2185" t="s">
        <v>18137</v>
      </c>
      <c r="N26" s="2185"/>
      <c r="O26" s="2185"/>
      <c r="P26" s="2185"/>
      <c r="Q26" s="2183"/>
      <c r="R26" s="2186"/>
      <c r="S26" s="2183"/>
      <c r="T26" s="2183"/>
      <c r="U26" s="2158"/>
      <c r="V26" s="2158"/>
      <c r="W26" s="2298">
        <f>SUM(W4:W25)</f>
        <v>36520</v>
      </c>
      <c r="X26" s="2299">
        <f>SUM(X4:X25)</f>
        <v>39736</v>
      </c>
    </row>
    <row r="27" spans="1:24" s="1375" customFormat="1" ht="26.25" customHeight="1" thickBot="1">
      <c r="A27" s="2024"/>
      <c r="B27" s="2170"/>
      <c r="C27" s="2170"/>
      <c r="D27" s="1963"/>
      <c r="E27" s="1963"/>
      <c r="F27" s="1963"/>
      <c r="G27" s="1963"/>
      <c r="H27" s="1963"/>
      <c r="I27" s="1963"/>
      <c r="J27" s="1964"/>
      <c r="K27" s="1966"/>
      <c r="L27" s="2363" t="s">
        <v>19093</v>
      </c>
      <c r="M27" s="2364" t="s">
        <v>19094</v>
      </c>
      <c r="N27" s="2227"/>
      <c r="O27" s="2227"/>
      <c r="P27" s="2205">
        <f>SUM(P4:P25)</f>
        <v>305.27800000000008</v>
      </c>
      <c r="Q27" s="1963"/>
      <c r="R27" s="2228"/>
      <c r="S27" s="1963"/>
      <c r="T27" s="2204">
        <f>SUM(T4:T25)</f>
        <v>41965</v>
      </c>
      <c r="U27" s="2164"/>
      <c r="V27" s="2164"/>
      <c r="W27" s="2212"/>
      <c r="X27" s="2229"/>
    </row>
    <row r="29" spans="1:24" ht="26.25" customHeight="1" thickBot="1"/>
    <row r="30" spans="1:24" ht="26.25" customHeight="1">
      <c r="A30" s="456" t="s">
        <v>188</v>
      </c>
      <c r="B30" s="457" t="s">
        <v>10047</v>
      </c>
      <c r="C30" s="457" t="s">
        <v>10329</v>
      </c>
      <c r="D30" s="457" t="s">
        <v>190</v>
      </c>
      <c r="E30" s="457" t="s">
        <v>17673</v>
      </c>
      <c r="F30" s="457" t="s">
        <v>191</v>
      </c>
      <c r="G30" s="457" t="s">
        <v>191</v>
      </c>
      <c r="H30" s="477"/>
      <c r="I30" s="457" t="s">
        <v>126</v>
      </c>
      <c r="J30" s="457" t="s">
        <v>17600</v>
      </c>
      <c r="K30" s="458" t="s">
        <v>12321</v>
      </c>
      <c r="L30" s="457" t="s">
        <v>17706</v>
      </c>
      <c r="M30" s="2901" t="s">
        <v>17654</v>
      </c>
      <c r="N30" s="458" t="s">
        <v>17705</v>
      </c>
      <c r="O30" s="458" t="s">
        <v>17707</v>
      </c>
      <c r="P30" s="459" t="s">
        <v>19722</v>
      </c>
      <c r="Q30" s="457" t="s">
        <v>361</v>
      </c>
      <c r="R30" s="457">
        <v>2016</v>
      </c>
      <c r="S30" s="457" t="s">
        <v>17653</v>
      </c>
      <c r="T30" s="457">
        <v>2335</v>
      </c>
      <c r="U30" s="460">
        <v>45712</v>
      </c>
      <c r="V30" s="460">
        <v>45792</v>
      </c>
      <c r="W30" s="462">
        <v>3800</v>
      </c>
      <c r="X30" s="463">
        <v>4900</v>
      </c>
    </row>
    <row r="31" spans="1:24" ht="26.25" customHeight="1">
      <c r="A31" s="464"/>
      <c r="B31" s="143"/>
      <c r="C31" s="320" t="s">
        <v>3681</v>
      </c>
      <c r="D31" s="143"/>
      <c r="E31" s="143"/>
      <c r="F31" s="143"/>
      <c r="G31" s="143"/>
      <c r="H31" s="143"/>
      <c r="I31" s="143" t="s">
        <v>3598</v>
      </c>
      <c r="J31" s="412" t="s">
        <v>17599</v>
      </c>
      <c r="K31" s="169" t="s">
        <v>10395</v>
      </c>
      <c r="L31" s="427" t="s">
        <v>3603</v>
      </c>
      <c r="M31" s="2902"/>
      <c r="N31" s="73" t="s">
        <v>7287</v>
      </c>
      <c r="O31" s="1666"/>
      <c r="P31" s="1666"/>
      <c r="Q31" s="143" t="s">
        <v>243</v>
      </c>
      <c r="R31" s="143">
        <v>2015</v>
      </c>
      <c r="S31" s="143" t="s">
        <v>17651</v>
      </c>
      <c r="T31" s="143">
        <v>1985</v>
      </c>
      <c r="U31" s="168">
        <v>45715</v>
      </c>
      <c r="V31" s="168">
        <v>45778</v>
      </c>
      <c r="W31" s="147"/>
      <c r="X31" s="466"/>
    </row>
    <row r="32" spans="1:24" ht="26.25" customHeight="1">
      <c r="A32" s="464"/>
      <c r="B32" s="143"/>
      <c r="C32" s="143" t="s">
        <v>12776</v>
      </c>
      <c r="D32" s="143" t="s">
        <v>17602</v>
      </c>
      <c r="E32" s="143"/>
      <c r="F32" s="143"/>
      <c r="G32" s="143"/>
      <c r="H32" s="143"/>
      <c r="I32" s="143"/>
      <c r="J32" s="425" t="s">
        <v>3281</v>
      </c>
      <c r="K32" s="144" t="s">
        <v>17609</v>
      </c>
      <c r="L32" s="143" t="s">
        <v>17684</v>
      </c>
      <c r="M32" s="2902"/>
      <c r="N32" s="73" t="s">
        <v>14447</v>
      </c>
      <c r="O32" s="143"/>
      <c r="P32" s="143"/>
      <c r="Q32" s="143" t="s">
        <v>636</v>
      </c>
      <c r="R32" s="143">
        <v>2017</v>
      </c>
      <c r="S32" s="143" t="s">
        <v>17652</v>
      </c>
      <c r="T32" s="143">
        <v>1800</v>
      </c>
      <c r="U32" s="168">
        <v>45716</v>
      </c>
      <c r="V32" s="168">
        <v>45786</v>
      </c>
      <c r="W32" s="1449"/>
      <c r="X32" s="466"/>
    </row>
    <row r="33" spans="1:24" ht="26.25" customHeight="1">
      <c r="A33" s="464"/>
      <c r="B33" s="143"/>
      <c r="C33" s="143" t="s">
        <v>12778</v>
      </c>
      <c r="D33" s="143" t="s">
        <v>191</v>
      </c>
      <c r="E33" s="143"/>
      <c r="F33" s="143"/>
      <c r="G33" s="143"/>
      <c r="H33" s="143"/>
      <c r="I33" s="143"/>
      <c r="J33" s="143"/>
      <c r="K33" s="144" t="s">
        <v>8972</v>
      </c>
      <c r="L33" s="143"/>
      <c r="M33" s="2903"/>
      <c r="N33" s="73" t="s">
        <v>15731</v>
      </c>
      <c r="O33" s="143"/>
      <c r="P33" s="143"/>
      <c r="Q33" s="143" t="s">
        <v>378</v>
      </c>
      <c r="R33" s="143">
        <v>2015</v>
      </c>
      <c r="S33" s="143" t="s">
        <v>17650</v>
      </c>
      <c r="T33" s="143">
        <v>2030</v>
      </c>
      <c r="U33" s="168">
        <v>45717</v>
      </c>
      <c r="V33" s="168">
        <v>45793</v>
      </c>
      <c r="W33" s="147"/>
      <c r="X33" s="466"/>
    </row>
    <row r="34" spans="1:24" ht="26.25" customHeight="1">
      <c r="A34" s="464"/>
      <c r="B34" s="143"/>
      <c r="C34" s="143" t="s">
        <v>13047</v>
      </c>
      <c r="D34" s="143" t="s">
        <v>191</v>
      </c>
      <c r="E34" s="143"/>
      <c r="F34" s="143"/>
      <c r="G34" s="143"/>
      <c r="H34" s="143"/>
      <c r="I34" s="143"/>
      <c r="J34" s="143" t="s">
        <v>2627</v>
      </c>
      <c r="K34" s="144"/>
      <c r="L34" s="143"/>
      <c r="M34" s="143"/>
      <c r="N34" s="143"/>
      <c r="O34" s="143"/>
      <c r="P34" s="143"/>
      <c r="Q34" s="143"/>
      <c r="R34" s="143"/>
      <c r="S34" s="148" t="s">
        <v>189</v>
      </c>
      <c r="T34" s="148">
        <v>3770</v>
      </c>
      <c r="U34" s="146">
        <v>45718</v>
      </c>
      <c r="V34" s="168">
        <v>45790</v>
      </c>
      <c r="W34" s="147"/>
      <c r="X34" s="466"/>
    </row>
    <row r="35" spans="1:24" ht="26.25" customHeight="1">
      <c r="A35" s="464"/>
      <c r="B35" s="143"/>
      <c r="C35" s="143" t="s">
        <v>10002</v>
      </c>
      <c r="D35" s="143" t="s">
        <v>191</v>
      </c>
      <c r="E35" s="143"/>
      <c r="F35" s="143"/>
      <c r="G35" s="143"/>
      <c r="H35" s="143"/>
      <c r="I35" s="143"/>
      <c r="J35" s="143"/>
      <c r="K35" s="144"/>
      <c r="L35" s="143"/>
      <c r="M35" s="2559" t="s">
        <v>11304</v>
      </c>
      <c r="N35" s="2560"/>
      <c r="O35" s="2561"/>
      <c r="P35" s="143"/>
      <c r="Q35" s="143"/>
      <c r="R35" s="143"/>
      <c r="S35" s="148" t="s">
        <v>2472</v>
      </c>
      <c r="T35" s="148">
        <f>SUM(T30:T34)</f>
        <v>11920</v>
      </c>
      <c r="U35" s="168"/>
      <c r="V35" s="146">
        <v>45795</v>
      </c>
      <c r="W35" s="147"/>
      <c r="X35" s="466"/>
    </row>
    <row r="36" spans="1:24" ht="26.25" customHeight="1" thickBot="1">
      <c r="A36" s="467"/>
      <c r="B36" s="468"/>
      <c r="C36" s="468" t="s">
        <v>10003</v>
      </c>
      <c r="D36" s="468" t="s">
        <v>4036</v>
      </c>
      <c r="E36" s="468"/>
      <c r="F36" s="468"/>
      <c r="G36" s="468"/>
      <c r="H36" s="468"/>
      <c r="I36" s="468"/>
      <c r="J36" s="555" t="s">
        <v>2745</v>
      </c>
      <c r="K36" s="611" t="s">
        <v>17601</v>
      </c>
      <c r="L36" s="468"/>
      <c r="M36" s="468"/>
      <c r="N36" s="470"/>
      <c r="O36" s="470"/>
      <c r="P36" s="471"/>
      <c r="Q36" s="468"/>
      <c r="R36" s="468"/>
      <c r="S36" s="471"/>
      <c r="T36" s="471"/>
      <c r="U36" s="473"/>
      <c r="V36" s="474"/>
      <c r="W36" s="475"/>
      <c r="X36" s="476"/>
    </row>
    <row r="37" spans="1:24" ht="26.25" customHeight="1">
      <c r="A37" s="445"/>
      <c r="B37" s="445"/>
      <c r="C37" s="445"/>
      <c r="D37" s="445"/>
      <c r="E37" s="445"/>
      <c r="F37" s="445"/>
      <c r="G37" s="445"/>
      <c r="H37" s="445"/>
      <c r="I37" s="445"/>
      <c r="J37" s="445"/>
      <c r="K37" s="446"/>
      <c r="L37" s="445"/>
      <c r="M37" s="445"/>
      <c r="N37" s="446"/>
      <c r="O37" s="446"/>
      <c r="P37" s="447"/>
      <c r="Q37" s="445"/>
      <c r="R37" s="445"/>
      <c r="S37" s="445"/>
      <c r="T37" s="445"/>
      <c r="U37" s="448"/>
      <c r="V37" s="449"/>
      <c r="W37" s="450"/>
      <c r="X37" s="450"/>
    </row>
    <row r="38" spans="1:24" ht="26.25" customHeight="1" thickBot="1"/>
    <row r="39" spans="1:24" ht="26.25" customHeight="1">
      <c r="A39" s="1904" t="s">
        <v>188</v>
      </c>
      <c r="B39" s="1905" t="s">
        <v>17692</v>
      </c>
      <c r="C39" s="1905" t="s">
        <v>825</v>
      </c>
      <c r="D39" s="1905" t="s">
        <v>198</v>
      </c>
      <c r="E39" s="1905" t="s">
        <v>17849</v>
      </c>
      <c r="F39" s="1905" t="s">
        <v>191</v>
      </c>
      <c r="G39" s="1905" t="s">
        <v>191</v>
      </c>
      <c r="H39" s="1905" t="s">
        <v>191</v>
      </c>
      <c r="I39" s="1905" t="s">
        <v>16777</v>
      </c>
      <c r="J39" s="1906" t="s">
        <v>17694</v>
      </c>
      <c r="K39" s="1907" t="s">
        <v>17691</v>
      </c>
      <c r="L39" s="1909" t="s">
        <v>17813</v>
      </c>
      <c r="M39" s="1909" t="s">
        <v>17757</v>
      </c>
      <c r="N39" s="1905" t="s">
        <v>18068</v>
      </c>
      <c r="O39" s="1909" t="s">
        <v>18069</v>
      </c>
      <c r="P39" s="1909" t="s">
        <v>17769</v>
      </c>
      <c r="Q39" s="1905" t="s">
        <v>375</v>
      </c>
      <c r="R39" s="1905">
        <f>IF(MID(RIGHT(S39,8),1,1)="M",2021,IF(MID(RIGHT(S39,8),1,1)="N",2022,IF(MID(RIGHT(S39,8),1,1)="P",2023,IF(MID(RIGHT(S39,8),1,1)="R",2024,IF(MID(RIGHT(S39,8),1,1)="S",1995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2015</v>
      </c>
      <c r="S39" s="1905" t="s">
        <v>17771</v>
      </c>
      <c r="T39" s="1905">
        <v>1515</v>
      </c>
      <c r="U39" s="2091">
        <v>45716</v>
      </c>
      <c r="V39" s="2091">
        <v>45762</v>
      </c>
      <c r="W39" s="2231">
        <v>4020</v>
      </c>
      <c r="X39" s="2142">
        <v>4700</v>
      </c>
    </row>
    <row r="40" spans="1:24" ht="26.25" customHeight="1">
      <c r="A40" s="1913"/>
      <c r="B40" s="1914"/>
      <c r="C40" s="320" t="s">
        <v>3681</v>
      </c>
      <c r="D40" s="1914"/>
      <c r="E40" s="1916"/>
      <c r="F40" s="1914"/>
      <c r="G40" s="1914"/>
      <c r="H40" s="1914"/>
      <c r="I40" s="1914" t="s">
        <v>2578</v>
      </c>
      <c r="J40" s="412" t="s">
        <v>17703</v>
      </c>
      <c r="K40" s="1917" t="s">
        <v>17686</v>
      </c>
      <c r="L40" s="425" t="s">
        <v>3603</v>
      </c>
      <c r="M40" s="1918" t="s">
        <v>18172</v>
      </c>
      <c r="N40" s="73" t="s">
        <v>16628</v>
      </c>
      <c r="O40" s="1918"/>
      <c r="P40" s="1918" t="s">
        <v>17770</v>
      </c>
      <c r="Q40" s="1914" t="s">
        <v>375</v>
      </c>
      <c r="R40" s="1914">
        <f>IF(MID(RIGHT(S40,8),1,1)="M",2021,IF(MID(RIGHT(S40,8),1,1)="N",2022,IF(MID(RIGHT(S40,8),1,1)="P",2023,IF(MID(RIGHT(S40,8),1,1)="R",2024,IF(MID(RIGHT(S40,8),1,1)="S",1995,IF(MID(RIGHT(S40,8),1,1)="T",1996,IF(MID(RIGHT(S40,8),1,1)="V",1997,IF(MID(RIGHT(S40,8),1,1)="W",1998,IF(MID(RIGHT(S40,8),1,1)="X",1999,IF(MID(RIGHT(S40,8),1,1)="Y",2000,IF(MID(RIGHT(S40,8),1,1)="1",2001,IF(MID(RIGHT(S40,8),1,1)="2",2002,IF(MID(RIGHT(S40,8),1,1)="3",2003,IF(MID(RIGHT(S40,8),1,1)="4",2004,IF(MID(RIGHT(S40,8),1,1)="5",2005,IF(MID(RIGHT(S40,8),1,1)="6",2006,IF(MID(RIGHT(S40,8),1,1)="7",2007,IF(MID(RIGHT(S40,8),1,1)="8",2008,IF(MID(RIGHT(S40,8),1,1)="9",2009,IF(MID(RIGHT(S40,8),1,1)="A",2010,IF(MID(RIGHT(S40,8),1,1)="B",2011,IF(MID(RIGHT(S40,8),1,1)="C",2012,IF(MID(RIGHT(S40,8),1,1)="D",2013,IF(MID(RIGHT(S40,8),1,1)="E",2014,IF(MID(RIGHT(S40,8),1,1)="F",2015,IF(MID(RIGHT(S40,8),1,1)="G",2016,IF(MID(RIGHT(S40,8),1,1)="H",2017,IF(MID(RIGHT(S40,8),1,1)="J",2018,IF(MID(RIGHT(S40,8),1,1)="K",2019,IF(MID(RIGHT(S40,8),1,1)="L",2020,""))))))))))))))))))))))))))))))</f>
        <v>2017</v>
      </c>
      <c r="S40" s="1919" t="s">
        <v>17772</v>
      </c>
      <c r="T40" s="1914">
        <v>1515</v>
      </c>
      <c r="U40" s="2092">
        <v>45717</v>
      </c>
      <c r="V40" s="2092">
        <v>45764</v>
      </c>
      <c r="W40" s="1922">
        <v>3814</v>
      </c>
      <c r="X40" s="1923"/>
    </row>
    <row r="41" spans="1:24" ht="26.25" customHeight="1">
      <c r="A41" s="1913"/>
      <c r="B41" s="1914"/>
      <c r="C41" s="1914" t="s">
        <v>12776</v>
      </c>
      <c r="D41" s="1914" t="s">
        <v>17701</v>
      </c>
      <c r="E41" s="1914"/>
      <c r="F41" s="1914"/>
      <c r="G41" s="1914"/>
      <c r="H41" s="1914"/>
      <c r="I41" s="1914"/>
      <c r="J41" s="1941" t="s">
        <v>17693</v>
      </c>
      <c r="K41" s="1925" t="s">
        <v>10275</v>
      </c>
      <c r="L41" s="2076" t="s">
        <v>19226</v>
      </c>
      <c r="M41" s="1918" t="s">
        <v>18171</v>
      </c>
      <c r="N41" s="73" t="s">
        <v>3907</v>
      </c>
      <c r="O41" s="1918"/>
      <c r="P41" s="1918"/>
      <c r="Q41" s="1914" t="s">
        <v>1661</v>
      </c>
      <c r="R41" s="1914">
        <f>IF(MID(RIGHT(S41,8),1,1)="M",2021,IF(MID(RIGHT(S41,8),1,1)="N",2022,IF(MID(RIGHT(S41,8),1,1)="P",2023,IF(MID(RIGHT(S41,8),1,1)="R",2024,IF(MID(RIGHT(S41,8),1,1)="S",1995,IF(MID(RIGHT(S41,8),1,1)="T",1996,IF(MID(RIGHT(S41,8),1,1)="V",1997,IF(MID(RIGHT(S41,8),1,1)="W",1998,IF(MID(RIGHT(S41,8),1,1)="X",1999,IF(MID(RIGHT(S41,8),1,1)="Y",2000,IF(MID(RIGHT(S41,8),1,1)="1",2001,IF(MID(RIGHT(S41,8),1,1)="2",2002,IF(MID(RIGHT(S41,8),1,1)="3",2003,IF(MID(RIGHT(S41,8),1,1)="4",2004,IF(MID(RIGHT(S41,8),1,1)="5",2005,IF(MID(RIGHT(S41,8),1,1)="6",2006,IF(MID(RIGHT(S41,8),1,1)="7",2007,IF(MID(RIGHT(S41,8),1,1)="8",2008,IF(MID(RIGHT(S41,8),1,1)="9",2009,IF(MID(RIGHT(S41,8),1,1)="A",2010,IF(MID(RIGHT(S41,8),1,1)="B",2011,IF(MID(RIGHT(S41,8),1,1)="C",2012,IF(MID(RIGHT(S41,8),1,1)="D",2013,IF(MID(RIGHT(S41,8),1,1)="E",2014,IF(MID(RIGHT(S41,8),1,1)="F",2015,IF(MID(RIGHT(S41,8),1,1)="G",2016,IF(MID(RIGHT(S41,8),1,1)="H",2017,IF(MID(RIGHT(S41,8),1,1)="J",2018,IF(MID(RIGHT(S41,8),1,1)="K",2019,IF(MID(RIGHT(S41,8),1,1)="L",2020,""))))))))))))))))))))))))))))))</f>
        <v>2016</v>
      </c>
      <c r="S41" s="1919" t="s">
        <v>17773</v>
      </c>
      <c r="T41" s="1914">
        <v>1575</v>
      </c>
      <c r="U41" s="2093">
        <v>45718</v>
      </c>
      <c r="V41" s="2092">
        <v>45769</v>
      </c>
      <c r="W41" s="1922" t="s">
        <v>18462</v>
      </c>
      <c r="X41" s="1926"/>
    </row>
    <row r="42" spans="1:24" ht="26.25" customHeight="1">
      <c r="A42" s="1913"/>
      <c r="B42" s="1914"/>
      <c r="C42" s="1914" t="s">
        <v>12777</v>
      </c>
      <c r="D42" s="1914" t="s">
        <v>17701</v>
      </c>
      <c r="E42" s="1914"/>
      <c r="F42" s="1914"/>
      <c r="G42" s="1914"/>
      <c r="H42" s="1914"/>
      <c r="I42" s="1914"/>
      <c r="J42" s="1941"/>
      <c r="K42" s="1925" t="s">
        <v>17702</v>
      </c>
      <c r="L42" s="1918"/>
      <c r="M42" s="2076" t="s">
        <v>19209</v>
      </c>
      <c r="N42" s="73" t="s">
        <v>12674</v>
      </c>
      <c r="O42" s="1918"/>
      <c r="P42" s="1918"/>
      <c r="Q42" s="1914" t="s">
        <v>11504</v>
      </c>
      <c r="R42" s="1914">
        <f>IF(MID(RIGHT(S42,8),1,1)="M",2021,IF(MID(RIGHT(S42,8),1,1)="N",2022,IF(MID(RIGHT(S42,8),1,1)="P",2023,IF(MID(RIGHT(S42,8),1,1)="R",2024,IF(MID(RIGHT(S42,8),1,1)="S",1995,IF(MID(RIGHT(S42,8),1,1)="T",1996,IF(MID(RIGHT(S42,8),1,1)="V",1997,IF(MID(RIGHT(S42,8),1,1)="W",1998,IF(MID(RIGHT(S42,8),1,1)="X",1999,IF(MID(RIGHT(S42,8),1,1)="Y",2000,IF(MID(RIGHT(S42,8),1,1)="1",2001,IF(MID(RIGHT(S42,8),1,1)="2",2002,IF(MID(RIGHT(S42,8),1,1)="3",2003,IF(MID(RIGHT(S42,8),1,1)="4",2004,IF(MID(RIGHT(S42,8),1,1)="5",2005,IF(MID(RIGHT(S42,8),1,1)="6",2006,IF(MID(RIGHT(S42,8),1,1)="7",2007,IF(MID(RIGHT(S42,8),1,1)="8",2008,IF(MID(RIGHT(S42,8),1,1)="9",2009,IF(MID(RIGHT(S42,8),1,1)="A",2010,IF(MID(RIGHT(S42,8),1,1)="B",2011,IF(MID(RIGHT(S42,8),1,1)="C",2012,IF(MID(RIGHT(S42,8),1,1)="D",2013,IF(MID(RIGHT(S42,8),1,1)="E",2014,IF(MID(RIGHT(S42,8),1,1)="F",2015,IF(MID(RIGHT(S42,8),1,1)="G",2016,IF(MID(RIGHT(S42,8),1,1)="H",2017,IF(MID(RIGHT(S42,8),1,1)="J",2018,IF(MID(RIGHT(S42,8),1,1)="K",2019,IF(MID(RIGHT(S42,8),1,1)="L",2020,""))))))))))))))))))))))))))))))</f>
        <v>2012</v>
      </c>
      <c r="S42" s="1919" t="s">
        <v>17774</v>
      </c>
      <c r="T42" s="1914">
        <v>1515</v>
      </c>
      <c r="U42" s="2092"/>
      <c r="V42" s="2093">
        <v>45776</v>
      </c>
      <c r="W42" s="1922"/>
      <c r="X42" s="1926"/>
    </row>
    <row r="43" spans="1:24" ht="26.25" customHeight="1">
      <c r="A43" s="1913"/>
      <c r="B43" s="1914"/>
      <c r="C43" s="1941" t="s">
        <v>14286</v>
      </c>
      <c r="D43" s="1914" t="s">
        <v>191</v>
      </c>
      <c r="E43" s="1914"/>
      <c r="F43" s="1914"/>
      <c r="G43" s="1914"/>
      <c r="H43" s="1914"/>
      <c r="I43" s="1914"/>
      <c r="J43" s="1941"/>
      <c r="K43" s="1925"/>
      <c r="L43" s="1918"/>
      <c r="M43" s="1918"/>
      <c r="N43" s="1918" t="s">
        <v>17837</v>
      </c>
      <c r="O43" s="1918"/>
      <c r="P43" s="1918"/>
      <c r="Q43" s="1914" t="s">
        <v>370</v>
      </c>
      <c r="R43" s="1914">
        <f>IF(MID(RIGHT(S43,8),1,1)="M",2021,IF(MID(RIGHT(S43,8),1,1)="N",2022,IF(MID(RIGHT(S43,8),1,1)="P",2023,IF(MID(RIGHT(S43,8),1,1)="R",2024,IF(MID(RIGHT(S43,8),1,1)="S",1995,IF(MID(RIGHT(S43,8),1,1)="T",1996,IF(MID(RIGHT(S43,8),1,1)="V",1997,IF(MID(RIGHT(S43,8),1,1)="W",1998,IF(MID(RIGHT(S43,8),1,1)="X",1999,IF(MID(RIGHT(S43,8),1,1)="Y",2000,IF(MID(RIGHT(S43,8),1,1)="1",2001,IF(MID(RIGHT(S43,8),1,1)="2",2002,IF(MID(RIGHT(S43,8),1,1)="3",2003,IF(MID(RIGHT(S43,8),1,1)="4",2004,IF(MID(RIGHT(S43,8),1,1)="5",2005,IF(MID(RIGHT(S43,8),1,1)="6",2006,IF(MID(RIGHT(S43,8),1,1)="7",2007,IF(MID(RIGHT(S43,8),1,1)="8",2008,IF(MID(RIGHT(S43,8),1,1)="9",2009,IF(MID(RIGHT(S43,8),1,1)="A",2010,IF(MID(RIGHT(S43,8),1,1)="B",2011,IF(MID(RIGHT(S43,8),1,1)="C",2012,IF(MID(RIGHT(S43,8),1,1)="D",2013,IF(MID(RIGHT(S43,8),1,1)="E",2014,IF(MID(RIGHT(S43,8),1,1)="F",2015,IF(MID(RIGHT(S43,8),1,1)="G",2016,IF(MID(RIGHT(S43,8),1,1)="H",2017,IF(MID(RIGHT(S43,8),1,1)="J",2018,IF(MID(RIGHT(S43,8),1,1)="K",2019,IF(MID(RIGHT(S43,8),1,1)="L",2020,""))))))))))))))))))))))))))))))</f>
        <v>2015</v>
      </c>
      <c r="S43" s="1919" t="s">
        <v>17775</v>
      </c>
      <c r="T43" s="1914">
        <v>1420</v>
      </c>
      <c r="U43" s="2092"/>
      <c r="V43" s="2092"/>
      <c r="W43" s="1922"/>
      <c r="X43" s="1926"/>
    </row>
    <row r="44" spans="1:24" ht="26.25" customHeight="1">
      <c r="A44" s="1913"/>
      <c r="B44" s="1914"/>
      <c r="C44" s="1914" t="s">
        <v>10098</v>
      </c>
      <c r="D44" s="1914" t="s">
        <v>191</v>
      </c>
      <c r="E44" s="1914"/>
      <c r="F44" s="1914"/>
      <c r="G44" s="1914"/>
      <c r="H44" s="1914"/>
      <c r="I44" s="1914"/>
      <c r="J44" s="1914" t="s">
        <v>17776</v>
      </c>
      <c r="K44" s="1925"/>
      <c r="L44" s="1918"/>
      <c r="M44" s="1918"/>
      <c r="N44" s="1918"/>
      <c r="O44" s="1918"/>
      <c r="P44" s="1918"/>
      <c r="Q44" s="1914"/>
      <c r="R44" s="1914"/>
      <c r="S44" s="2022" t="s">
        <v>189</v>
      </c>
      <c r="T44" s="1916">
        <v>3830</v>
      </c>
      <c r="U44" s="2092"/>
      <c r="V44" s="2092"/>
      <c r="W44" s="1928"/>
      <c r="X44" s="1926"/>
    </row>
    <row r="45" spans="1:24" ht="26.25" customHeight="1">
      <c r="A45" s="1913"/>
      <c r="B45" s="1914"/>
      <c r="C45" s="1914" t="s">
        <v>10099</v>
      </c>
      <c r="D45" s="1914" t="s">
        <v>191</v>
      </c>
      <c r="E45" s="1914"/>
      <c r="F45" s="1914"/>
      <c r="G45" s="1914"/>
      <c r="H45" s="1914"/>
      <c r="I45" s="1914"/>
      <c r="J45" s="1914" t="s">
        <v>17718</v>
      </c>
      <c r="K45" s="1925"/>
      <c r="L45" s="1918"/>
      <c r="M45" s="2559" t="s">
        <v>8710</v>
      </c>
      <c r="N45" s="2560"/>
      <c r="O45" s="2560"/>
      <c r="P45" s="2561"/>
      <c r="Q45" s="1914"/>
      <c r="R45" s="1914"/>
      <c r="S45" s="1916" t="s">
        <v>2472</v>
      </c>
      <c r="T45" s="1916">
        <f>SUM(T39:T44)</f>
        <v>11370</v>
      </c>
      <c r="U45" s="2092"/>
      <c r="V45" s="2092"/>
      <c r="W45" s="1928"/>
      <c r="X45" s="1926"/>
    </row>
    <row r="46" spans="1:24" ht="26.25" customHeight="1" thickBot="1">
      <c r="A46" s="1930"/>
      <c r="B46" s="1931"/>
      <c r="C46" s="1931"/>
      <c r="D46" s="1931"/>
      <c r="E46" s="1931"/>
      <c r="F46" s="1931"/>
      <c r="G46" s="1931"/>
      <c r="H46" s="1931"/>
      <c r="I46" s="1931"/>
      <c r="J46" s="1931"/>
      <c r="K46" s="611" t="s">
        <v>17712</v>
      </c>
      <c r="L46" s="1933"/>
      <c r="M46" s="1933"/>
      <c r="N46" s="1931"/>
      <c r="O46" s="1933"/>
      <c r="P46" s="1933"/>
      <c r="Q46" s="1931"/>
      <c r="R46" s="1934"/>
      <c r="S46" s="1934"/>
      <c r="T46" s="1934"/>
      <c r="U46" s="1935"/>
      <c r="V46" s="1936"/>
      <c r="W46" s="1937"/>
      <c r="X46" s="1938"/>
    </row>
    <row r="47" spans="1:24" ht="26.25" customHeight="1">
      <c r="A47" s="1904" t="s">
        <v>188</v>
      </c>
      <c r="B47" s="1905" t="s">
        <v>17692</v>
      </c>
      <c r="C47" s="1905" t="s">
        <v>825</v>
      </c>
      <c r="D47" s="1905" t="s">
        <v>198</v>
      </c>
      <c r="E47" s="1905" t="s">
        <v>17849</v>
      </c>
      <c r="F47" s="1905" t="s">
        <v>191</v>
      </c>
      <c r="G47" s="1905" t="s">
        <v>191</v>
      </c>
      <c r="H47" s="1905" t="s">
        <v>191</v>
      </c>
      <c r="I47" s="1905" t="s">
        <v>16777</v>
      </c>
      <c r="J47" s="1906" t="s">
        <v>17694</v>
      </c>
      <c r="K47" s="1907" t="s">
        <v>17691</v>
      </c>
      <c r="L47" s="1909" t="s">
        <v>17814</v>
      </c>
      <c r="M47" s="1909" t="s">
        <v>17758</v>
      </c>
      <c r="N47" s="1905" t="s">
        <v>18070</v>
      </c>
      <c r="O47" s="1909" t="s">
        <v>18071</v>
      </c>
      <c r="P47" s="1909" t="s">
        <v>17811</v>
      </c>
      <c r="Q47" s="1905" t="s">
        <v>11504</v>
      </c>
      <c r="R47" s="1905">
        <f>IF(MID(RIGHT(S47,8),1,1)="M",2021,IF(MID(RIGHT(S47,8),1,1)="N",2022,IF(MID(RIGHT(S47,8),1,1)="P",2023,IF(MID(RIGHT(S47,8),1,1)="R",2024,IF(MID(RIGHT(S47,8),1,1)="S",1995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2013</v>
      </c>
      <c r="S47" s="1905" t="s">
        <v>17806</v>
      </c>
      <c r="T47" s="1905">
        <v>1515</v>
      </c>
      <c r="U47" s="2091">
        <v>45716</v>
      </c>
      <c r="V47" s="2091">
        <v>45762</v>
      </c>
      <c r="W47" s="2231">
        <v>4020</v>
      </c>
      <c r="X47" s="2142">
        <v>4700</v>
      </c>
    </row>
    <row r="48" spans="1:24" ht="26.25" customHeight="1">
      <c r="A48" s="1913"/>
      <c r="B48" s="1914"/>
      <c r="C48" s="320" t="s">
        <v>3681</v>
      </c>
      <c r="D48" s="1914"/>
      <c r="E48" s="1916"/>
      <c r="F48" s="1914"/>
      <c r="G48" s="1914"/>
      <c r="H48" s="1914"/>
      <c r="I48" s="1914" t="s">
        <v>2578</v>
      </c>
      <c r="J48" s="412" t="s">
        <v>17704</v>
      </c>
      <c r="K48" s="1917" t="s">
        <v>17686</v>
      </c>
      <c r="L48" s="425" t="s">
        <v>3603</v>
      </c>
      <c r="M48" s="1918" t="s">
        <v>18172</v>
      </c>
      <c r="N48" s="73" t="s">
        <v>16628</v>
      </c>
      <c r="O48" s="1918"/>
      <c r="P48" s="1918" t="s">
        <v>17812</v>
      </c>
      <c r="Q48" s="1914" t="s">
        <v>1661</v>
      </c>
      <c r="R48" s="1914">
        <f>IF(MID(RIGHT(S48,8),1,1)="M",2021,IF(MID(RIGHT(S48,8),1,1)="N",2022,IF(MID(RIGHT(S48,8),1,1)="P",2023,IF(MID(RIGHT(S48,8),1,1)="R",2024,IF(MID(RIGHT(S48,8),1,1)="S",1995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2014</v>
      </c>
      <c r="S48" s="1919" t="s">
        <v>17807</v>
      </c>
      <c r="T48" s="1914">
        <v>1575</v>
      </c>
      <c r="U48" s="2092">
        <v>45717</v>
      </c>
      <c r="V48" s="2092">
        <v>45764</v>
      </c>
      <c r="W48" s="1922">
        <v>3814</v>
      </c>
      <c r="X48" s="1923"/>
    </row>
    <row r="49" spans="1:25" ht="26.25" customHeight="1">
      <c r="A49" s="1913"/>
      <c r="B49" s="1914"/>
      <c r="C49" s="1914" t="s">
        <v>12776</v>
      </c>
      <c r="D49" s="1914" t="s">
        <v>17701</v>
      </c>
      <c r="E49" s="1914"/>
      <c r="F49" s="1914"/>
      <c r="G49" s="1914"/>
      <c r="H49" s="1914"/>
      <c r="I49" s="1914"/>
      <c r="J49" s="1941" t="s">
        <v>17693</v>
      </c>
      <c r="K49" s="1925" t="s">
        <v>10275</v>
      </c>
      <c r="L49" s="2076" t="s">
        <v>19226</v>
      </c>
      <c r="M49" s="1918" t="s">
        <v>18171</v>
      </c>
      <c r="N49" s="73" t="s">
        <v>3907</v>
      </c>
      <c r="O49" s="1918"/>
      <c r="P49" s="1918"/>
      <c r="Q49" s="1914" t="s">
        <v>1661</v>
      </c>
      <c r="R49" s="1914">
        <f>IF(MID(RIGHT(S49,8),1,1)="M",2021,IF(MID(RIGHT(S49,8),1,1)="N",2022,IF(MID(RIGHT(S49,8),1,1)="P",2023,IF(MID(RIGHT(S49,8),1,1)="R",2024,IF(MID(RIGHT(S49,8),1,1)="S",1995,IF(MID(RIGHT(S49,8),1,1)="T",1996,IF(MID(RIGHT(S49,8),1,1)="V",1997,IF(MID(RIGHT(S49,8),1,1)="W",1998,IF(MID(RIGHT(S49,8),1,1)="X",1999,IF(MID(RIGHT(S49,8),1,1)="Y",2000,IF(MID(RIGHT(S49,8),1,1)="1",2001,IF(MID(RIGHT(S49,8),1,1)="2",2002,IF(MID(RIGHT(S49,8),1,1)="3",2003,IF(MID(RIGHT(S49,8),1,1)="4",2004,IF(MID(RIGHT(S49,8),1,1)="5",2005,IF(MID(RIGHT(S49,8),1,1)="6",2006,IF(MID(RIGHT(S49,8),1,1)="7",2007,IF(MID(RIGHT(S49,8),1,1)="8",2008,IF(MID(RIGHT(S49,8),1,1)="9",2009,IF(MID(RIGHT(S49,8),1,1)="A",2010,IF(MID(RIGHT(S49,8),1,1)="B",2011,IF(MID(RIGHT(S49,8),1,1)="C",2012,IF(MID(RIGHT(S49,8),1,1)="D",2013,IF(MID(RIGHT(S49,8),1,1)="E",2014,IF(MID(RIGHT(S49,8),1,1)="F",2015,IF(MID(RIGHT(S49,8),1,1)="G",2016,IF(MID(RIGHT(S49,8),1,1)="H",2017,IF(MID(RIGHT(S49,8),1,1)="J",2018,IF(MID(RIGHT(S49,8),1,1)="K",2019,IF(MID(RIGHT(S49,8),1,1)="L",2020,""))))))))))))))))))))))))))))))</f>
        <v>2015</v>
      </c>
      <c r="S49" s="1919" t="s">
        <v>17808</v>
      </c>
      <c r="T49" s="1914">
        <v>1575</v>
      </c>
      <c r="U49" s="2093">
        <v>45718</v>
      </c>
      <c r="V49" s="2092">
        <v>45769</v>
      </c>
      <c r="W49" s="1922" t="s">
        <v>18462</v>
      </c>
      <c r="X49" s="1926"/>
    </row>
    <row r="50" spans="1:25" ht="26.25" customHeight="1">
      <c r="A50" s="1913"/>
      <c r="B50" s="1914"/>
      <c r="C50" s="1914" t="s">
        <v>12777</v>
      </c>
      <c r="D50" s="1914" t="s">
        <v>17701</v>
      </c>
      <c r="E50" s="1914"/>
      <c r="F50" s="1914"/>
      <c r="G50" s="1914"/>
      <c r="H50" s="1914"/>
      <c r="I50" s="1914"/>
      <c r="J50" s="1941"/>
      <c r="K50" s="1925" t="s">
        <v>17702</v>
      </c>
      <c r="L50" s="1918"/>
      <c r="M50" s="2076" t="s">
        <v>19209</v>
      </c>
      <c r="N50" s="73" t="s">
        <v>12674</v>
      </c>
      <c r="O50" s="1918"/>
      <c r="P50" s="1918"/>
      <c r="Q50" s="1914" t="s">
        <v>11504</v>
      </c>
      <c r="R50" s="1914">
        <f>IF(MID(RIGHT(S50,8),1,1)="M",2021,IF(MID(RIGHT(S50,8),1,1)="N",2022,IF(MID(RIGHT(S50,8),1,1)="P",2023,IF(MID(RIGHT(S50,8),1,1)="R",2024,IF(MID(RIGHT(S50,8),1,1)="S",1995,IF(MID(RIGHT(S50,8),1,1)="T",1996,IF(MID(RIGHT(S50,8),1,1)="V",1997,IF(MID(RIGHT(S50,8),1,1)="W",1998,IF(MID(RIGHT(S50,8),1,1)="X",1999,IF(MID(RIGHT(S50,8),1,1)="Y",2000,IF(MID(RIGHT(S50,8),1,1)="1",2001,IF(MID(RIGHT(S50,8),1,1)="2",2002,IF(MID(RIGHT(S50,8),1,1)="3",2003,IF(MID(RIGHT(S50,8),1,1)="4",2004,IF(MID(RIGHT(S50,8),1,1)="5",2005,IF(MID(RIGHT(S50,8),1,1)="6",2006,IF(MID(RIGHT(S50,8),1,1)="7",2007,IF(MID(RIGHT(S50,8),1,1)="8",2008,IF(MID(RIGHT(S50,8),1,1)="9",2009,IF(MID(RIGHT(S50,8),1,1)="A",2010,IF(MID(RIGHT(S50,8),1,1)="B",2011,IF(MID(RIGHT(S50,8),1,1)="C",2012,IF(MID(RIGHT(S50,8),1,1)="D",2013,IF(MID(RIGHT(S50,8),1,1)="E",2014,IF(MID(RIGHT(S50,8),1,1)="F",2015,IF(MID(RIGHT(S50,8),1,1)="G",2016,IF(MID(RIGHT(S50,8),1,1)="H",2017,IF(MID(RIGHT(S50,8),1,1)="J",2018,IF(MID(RIGHT(S50,8),1,1)="K",2019,IF(MID(RIGHT(S50,8),1,1)="L",2020,""))))))))))))))))))))))))))))))</f>
        <v>2011</v>
      </c>
      <c r="S50" s="1919" t="s">
        <v>17809</v>
      </c>
      <c r="T50" s="1914">
        <v>1515</v>
      </c>
      <c r="U50" s="2092"/>
      <c r="V50" s="2093">
        <v>45776</v>
      </c>
      <c r="W50" s="1922"/>
      <c r="X50" s="1926"/>
    </row>
    <row r="51" spans="1:25" ht="26.25" customHeight="1">
      <c r="A51" s="1913"/>
      <c r="B51" s="1914"/>
      <c r="C51" s="1941" t="s">
        <v>14286</v>
      </c>
      <c r="D51" s="1914" t="s">
        <v>191</v>
      </c>
      <c r="E51" s="1914"/>
      <c r="F51" s="1914"/>
      <c r="G51" s="1914"/>
      <c r="H51" s="1914"/>
      <c r="I51" s="1914"/>
      <c r="J51" s="1941"/>
      <c r="K51" s="1925"/>
      <c r="L51" s="1918"/>
      <c r="M51" s="1918"/>
      <c r="N51" s="1918" t="s">
        <v>17837</v>
      </c>
      <c r="O51" s="1918"/>
      <c r="P51" s="1918"/>
      <c r="Q51" s="1914" t="s">
        <v>370</v>
      </c>
      <c r="R51" s="1914">
        <f>IF(MID(RIGHT(S51,8),1,1)="M",2021,IF(MID(RIGHT(S51,8),1,1)="N",2022,IF(MID(RIGHT(S51,8),1,1)="P",2023,IF(MID(RIGHT(S51,8),1,1)="R",2024,IF(MID(RIGHT(S51,8),1,1)="S",1995,IF(MID(RIGHT(S51,8),1,1)="T",1996,IF(MID(RIGHT(S51,8),1,1)="V",1997,IF(MID(RIGHT(S51,8),1,1)="W",1998,IF(MID(RIGHT(S51,8),1,1)="X",1999,IF(MID(RIGHT(S51,8),1,1)="Y",2000,IF(MID(RIGHT(S51,8),1,1)="1",2001,IF(MID(RIGHT(S51,8),1,1)="2",2002,IF(MID(RIGHT(S51,8),1,1)="3",2003,IF(MID(RIGHT(S51,8),1,1)="4",2004,IF(MID(RIGHT(S51,8),1,1)="5",2005,IF(MID(RIGHT(S51,8),1,1)="6",2006,IF(MID(RIGHT(S51,8),1,1)="7",2007,IF(MID(RIGHT(S51,8),1,1)="8",2008,IF(MID(RIGHT(S51,8),1,1)="9",2009,IF(MID(RIGHT(S51,8),1,1)="A",2010,IF(MID(RIGHT(S51,8),1,1)="B",2011,IF(MID(RIGHT(S51,8),1,1)="C",2012,IF(MID(RIGHT(S51,8),1,1)="D",2013,IF(MID(RIGHT(S51,8),1,1)="E",2014,IF(MID(RIGHT(S51,8),1,1)="F",2015,IF(MID(RIGHT(S51,8),1,1)="G",2016,IF(MID(RIGHT(S51,8),1,1)="H",2017,IF(MID(RIGHT(S51,8),1,1)="J",2018,IF(MID(RIGHT(S51,8),1,1)="K",2019,IF(MID(RIGHT(S51,8),1,1)="L",2020,""))))))))))))))))))))))))))))))</f>
        <v>2011</v>
      </c>
      <c r="S51" s="1919" t="s">
        <v>17810</v>
      </c>
      <c r="T51" s="1914">
        <v>1420</v>
      </c>
      <c r="U51" s="2092"/>
      <c r="V51" s="2092"/>
      <c r="W51" s="1922"/>
      <c r="X51" s="1926"/>
    </row>
    <row r="52" spans="1:25" ht="26.25" customHeight="1">
      <c r="A52" s="1913"/>
      <c r="B52" s="1914"/>
      <c r="C52" s="1914" t="s">
        <v>10098</v>
      </c>
      <c r="D52" s="1914" t="s">
        <v>191</v>
      </c>
      <c r="E52" s="1914"/>
      <c r="F52" s="1914"/>
      <c r="G52" s="1914"/>
      <c r="H52" s="1914"/>
      <c r="I52" s="1914"/>
      <c r="J52" s="1914" t="s">
        <v>17776</v>
      </c>
      <c r="K52" s="1925"/>
      <c r="L52" s="1918"/>
      <c r="M52" s="1918"/>
      <c r="N52" s="1918"/>
      <c r="O52" s="1918"/>
      <c r="P52" s="1918"/>
      <c r="Q52" s="1914"/>
      <c r="R52" s="1914"/>
      <c r="S52" s="2022" t="s">
        <v>189</v>
      </c>
      <c r="T52" s="1916">
        <v>3700</v>
      </c>
      <c r="U52" s="2092"/>
      <c r="V52" s="2092"/>
      <c r="W52" s="1928"/>
      <c r="X52" s="1926"/>
    </row>
    <row r="53" spans="1:25" ht="26.25" customHeight="1">
      <c r="A53" s="1913"/>
      <c r="B53" s="1914"/>
      <c r="C53" s="1914" t="s">
        <v>10099</v>
      </c>
      <c r="D53" s="1914" t="s">
        <v>191</v>
      </c>
      <c r="E53" s="1914"/>
      <c r="F53" s="1914"/>
      <c r="G53" s="1914"/>
      <c r="H53" s="1914"/>
      <c r="I53" s="1914"/>
      <c r="J53" s="1914" t="s">
        <v>17718</v>
      </c>
      <c r="K53" s="1925"/>
      <c r="L53" s="1918"/>
      <c r="M53" s="2559" t="s">
        <v>8710</v>
      </c>
      <c r="N53" s="2560"/>
      <c r="O53" s="2560"/>
      <c r="P53" s="2561"/>
      <c r="Q53" s="1914"/>
      <c r="R53" s="1914"/>
      <c r="S53" s="1916" t="s">
        <v>2472</v>
      </c>
      <c r="T53" s="1916">
        <f>SUM(T47:T52)</f>
        <v>11300</v>
      </c>
      <c r="U53" s="2092"/>
      <c r="V53" s="2092"/>
      <c r="W53" s="1928"/>
      <c r="X53" s="1926"/>
    </row>
    <row r="54" spans="1:25" ht="26.25" customHeight="1" thickBot="1">
      <c r="A54" s="1930"/>
      <c r="B54" s="1931"/>
      <c r="C54" s="1931"/>
      <c r="D54" s="1931"/>
      <c r="E54" s="1931"/>
      <c r="F54" s="1931"/>
      <c r="G54" s="1931"/>
      <c r="H54" s="1931"/>
      <c r="I54" s="1931"/>
      <c r="J54" s="1931"/>
      <c r="K54" s="611" t="s">
        <v>17712</v>
      </c>
      <c r="L54" s="1933"/>
      <c r="M54" s="1933"/>
      <c r="N54" s="1931"/>
      <c r="O54" s="1933"/>
      <c r="P54" s="1933"/>
      <c r="Q54" s="1931"/>
      <c r="R54" s="1934"/>
      <c r="S54" s="1934"/>
      <c r="T54" s="1934"/>
      <c r="U54" s="1935"/>
      <c r="V54" s="1936"/>
      <c r="W54" s="1937"/>
      <c r="X54" s="1938"/>
    </row>
    <row r="55" spans="1:25" ht="26.25" customHeight="1">
      <c r="A55" s="1904" t="s">
        <v>188</v>
      </c>
      <c r="B55" s="1905" t="s">
        <v>16776</v>
      </c>
      <c r="C55" s="1905" t="s">
        <v>825</v>
      </c>
      <c r="D55" s="1905" t="s">
        <v>198</v>
      </c>
      <c r="E55" s="1905" t="s">
        <v>17849</v>
      </c>
      <c r="F55" s="1905" t="s">
        <v>191</v>
      </c>
      <c r="G55" s="1905" t="s">
        <v>191</v>
      </c>
      <c r="H55" s="1905" t="s">
        <v>191</v>
      </c>
      <c r="I55" s="1905" t="s">
        <v>16777</v>
      </c>
      <c r="J55" s="1906" t="s">
        <v>17694</v>
      </c>
      <c r="K55" s="1907" t="s">
        <v>17691</v>
      </c>
      <c r="L55" s="1909" t="s">
        <v>17846</v>
      </c>
      <c r="M55" s="1909" t="s">
        <v>17759</v>
      </c>
      <c r="N55" s="1905" t="s">
        <v>17995</v>
      </c>
      <c r="O55" s="1909" t="s">
        <v>18072</v>
      </c>
      <c r="P55" s="1909" t="s">
        <v>17842</v>
      </c>
      <c r="Q55" s="3109" t="s">
        <v>17853</v>
      </c>
      <c r="R55" s="3110"/>
      <c r="S55" s="3111"/>
      <c r="T55" s="1905">
        <v>17400</v>
      </c>
      <c r="U55" s="2091">
        <v>45716</v>
      </c>
      <c r="V55" s="2091">
        <v>45762</v>
      </c>
      <c r="W55" s="2231">
        <v>4020</v>
      </c>
      <c r="X55" s="2142">
        <v>4700</v>
      </c>
    </row>
    <row r="56" spans="1:25" ht="26.25" customHeight="1">
      <c r="A56" s="1913"/>
      <c r="B56" s="1914"/>
      <c r="C56" s="320" t="s">
        <v>3681</v>
      </c>
      <c r="D56" s="1914"/>
      <c r="E56" s="1916"/>
      <c r="F56" s="1914"/>
      <c r="G56" s="1914"/>
      <c r="H56" s="1914"/>
      <c r="I56" s="1914" t="s">
        <v>2578</v>
      </c>
      <c r="J56" s="412" t="s">
        <v>17717</v>
      </c>
      <c r="K56" s="1917" t="s">
        <v>17695</v>
      </c>
      <c r="L56" s="425" t="s">
        <v>3603</v>
      </c>
      <c r="M56" s="1918" t="s">
        <v>17970</v>
      </c>
      <c r="N56" s="73" t="s">
        <v>18059</v>
      </c>
      <c r="O56" s="1918" t="s">
        <v>18060</v>
      </c>
      <c r="P56" s="1918" t="s">
        <v>17843</v>
      </c>
      <c r="Q56" s="3105" t="s">
        <v>17841</v>
      </c>
      <c r="R56" s="3106"/>
      <c r="S56" s="3107"/>
      <c r="T56" s="1914"/>
      <c r="U56" s="2092">
        <v>45717</v>
      </c>
      <c r="V56" s="2092">
        <v>45764</v>
      </c>
      <c r="W56" s="1922">
        <v>3814</v>
      </c>
      <c r="X56" s="777">
        <f>X55+200</f>
        <v>4900</v>
      </c>
      <c r="Y56" s="1" t="s">
        <v>18444</v>
      </c>
    </row>
    <row r="57" spans="1:25" ht="26.25" customHeight="1">
      <c r="A57" s="1913"/>
      <c r="B57" s="1914"/>
      <c r="C57" s="1914" t="s">
        <v>12776</v>
      </c>
      <c r="D57" s="1914" t="s">
        <v>17701</v>
      </c>
      <c r="E57" s="1914"/>
      <c r="F57" s="1914"/>
      <c r="G57" s="1914"/>
      <c r="H57" s="1914"/>
      <c r="I57" s="1914"/>
      <c r="J57" s="1941" t="s">
        <v>17751</v>
      </c>
      <c r="K57" s="1925" t="s">
        <v>10275</v>
      </c>
      <c r="L57" s="2076" t="s">
        <v>19226</v>
      </c>
      <c r="M57" s="2076" t="s">
        <v>19209</v>
      </c>
      <c r="N57" s="73" t="s">
        <v>3907</v>
      </c>
      <c r="O57" s="1918"/>
      <c r="P57" s="1918"/>
      <c r="Q57" s="1914"/>
      <c r="R57" s="1914" t="str">
        <f>IF(MID(RIGHT(S57,8),1,1)="M",2021,IF(MID(RIGHT(S57,8),1,1)="N",2022,IF(MID(RIGHT(S57,8),1,1)="P",2023,IF(MID(RIGHT(S57,8),1,1)="R",2024,IF(MID(RIGHT(S57,8),1,1)="S",2025,IF(MID(RIGHT(S57,8),1,1)="T",1996,IF(MID(RIGHT(S57,8),1,1)="V",1997,IF(MID(RIGHT(S57,8),1,1)="W",1998,IF(MID(RIGHT(S57,8),1,1)="X",1999,IF(MID(RIGHT(S57,8),1,1)="Y",2000,IF(MID(RIGHT(S57,8),1,1)="1",2001,IF(MID(RIGHT(S57,8),1,1)="2",2002,IF(MID(RIGHT(S57,8),1,1)="3",2003,IF(MID(RIGHT(S57,8),1,1)="4",2004,IF(MID(RIGHT(S57,8),1,1)="5",2005,IF(MID(RIGHT(S57,8),1,1)="6",2006,IF(MID(RIGHT(S57,8),1,1)="7",2007,IF(MID(RIGHT(S57,8),1,1)="8",2008,IF(MID(RIGHT(S57,8),1,1)="9",2009,IF(MID(RIGHT(S57,8),1,1)="A",2010,IF(MID(RIGHT(S57,8),1,1)="B",2011,IF(MID(RIGHT(S57,8),1,1)="C",2012,IF(MID(RIGHT(S57,8),1,1)="D",2013,IF(MID(RIGHT(S57,8),1,1)="E",2014,IF(MID(RIGHT(S57,8),1,1)="F",2015,IF(MID(RIGHT(S57,8),1,1)="G",2016,IF(MID(RIGHT(S57,8),1,1)="H",2017,IF(MID(RIGHT(S57,8),1,1)="J",2018,IF(MID(RIGHT(S57,8),1,1)="K",2019,IF(MID(RIGHT(S57,8),1,1)="L",2020,""))))))))))))))))))))))))))))))</f>
        <v/>
      </c>
      <c r="S57" s="1919"/>
      <c r="T57" s="1914"/>
      <c r="U57" s="2093">
        <v>45718</v>
      </c>
      <c r="V57" s="2092">
        <v>45769</v>
      </c>
      <c r="W57" s="1922" t="s">
        <v>18462</v>
      </c>
      <c r="X57" s="1926"/>
    </row>
    <row r="58" spans="1:25" ht="26.25" customHeight="1">
      <c r="A58" s="1913"/>
      <c r="B58" s="1914"/>
      <c r="C58" s="1914" t="s">
        <v>12777</v>
      </c>
      <c r="D58" s="1914" t="s">
        <v>17701</v>
      </c>
      <c r="E58" s="1914"/>
      <c r="F58" s="1914"/>
      <c r="G58" s="1914"/>
      <c r="H58" s="1914"/>
      <c r="I58" s="1914"/>
      <c r="J58" s="2222" t="s">
        <v>17755</v>
      </c>
      <c r="K58" s="1925" t="s">
        <v>17702</v>
      </c>
      <c r="L58" s="1918"/>
      <c r="M58" s="1918"/>
      <c r="N58" s="73" t="s">
        <v>12674</v>
      </c>
      <c r="O58" s="1918"/>
      <c r="P58" s="1918"/>
      <c r="Q58" s="1914"/>
      <c r="R58" s="1914" t="str">
        <f>IF(MID(RIGHT(S58,8),1,1)="M",2021,IF(MID(RIGHT(S58,8),1,1)="N",2022,IF(MID(RIGHT(S58,8),1,1)="P",2023,IF(MID(RIGHT(S58,8),1,1)="R",2024,IF(MID(RIGHT(S58,8),1,1)="S",2025,IF(MID(RIGHT(S58,8),1,1)="T",1996,IF(MID(RIGHT(S58,8),1,1)="V",1997,IF(MID(RIGHT(S58,8),1,1)="W",1998,IF(MID(RIGHT(S58,8),1,1)="X",1999,IF(MID(RIGHT(S58,8),1,1)="Y",2000,IF(MID(RIGHT(S58,8),1,1)="1",2001,IF(MID(RIGHT(S58,8),1,1)="2",2002,IF(MID(RIGHT(S58,8),1,1)="3",2003,IF(MID(RIGHT(S58,8),1,1)="4",2004,IF(MID(RIGHT(S58,8),1,1)="5",2005,IF(MID(RIGHT(S58,8),1,1)="6",2006,IF(MID(RIGHT(S58,8),1,1)="7",2007,IF(MID(RIGHT(S58,8),1,1)="8",2008,IF(MID(RIGHT(S58,8),1,1)="9",2009,IF(MID(RIGHT(S58,8),1,1)="A",2010,IF(MID(RIGHT(S58,8),1,1)="B",2011,IF(MID(RIGHT(S58,8),1,1)="C",2012,IF(MID(RIGHT(S58,8),1,1)="D",2013,IF(MID(RIGHT(S58,8),1,1)="E",2014,IF(MID(RIGHT(S58,8),1,1)="F",2015,IF(MID(RIGHT(S58,8),1,1)="G",2016,IF(MID(RIGHT(S58,8),1,1)="H",2017,IF(MID(RIGHT(S58,8),1,1)="J",2018,IF(MID(RIGHT(S58,8),1,1)="K",2019,IF(MID(RIGHT(S58,8),1,1)="L",2020,""))))))))))))))))))))))))))))))</f>
        <v/>
      </c>
      <c r="S58" s="1919"/>
      <c r="T58" s="1914"/>
      <c r="U58" s="2092"/>
      <c r="V58" s="2093">
        <v>45776</v>
      </c>
      <c r="W58" s="1922"/>
      <c r="X58" s="1926"/>
    </row>
    <row r="59" spans="1:25" ht="26.25" customHeight="1">
      <c r="A59" s="1913"/>
      <c r="B59" s="1914"/>
      <c r="C59" s="1941" t="s">
        <v>14286</v>
      </c>
      <c r="D59" s="1914" t="s">
        <v>191</v>
      </c>
      <c r="E59" s="1914"/>
      <c r="F59" s="1914"/>
      <c r="G59" s="1914"/>
      <c r="H59" s="1914"/>
      <c r="I59" s="1914"/>
      <c r="J59" s="1914"/>
      <c r="K59" s="1941" t="s">
        <v>17726</v>
      </c>
      <c r="L59" s="1918"/>
      <c r="M59" s="1918"/>
      <c r="N59" s="1918" t="s">
        <v>17837</v>
      </c>
      <c r="O59" s="1918"/>
      <c r="P59" s="1918"/>
      <c r="Q59" s="1914"/>
      <c r="R59" s="1914" t="str">
        <f>IF(MID(RIGHT(S59,8),1,1)="M",2021,IF(MID(RIGHT(S59,8),1,1)="N",2022,IF(MID(RIGHT(S59,8),1,1)="P",2023,IF(MID(RIGHT(S59,8),1,1)="R",2024,IF(MID(RIGHT(S59,8),1,1)="S",2025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/>
      </c>
      <c r="S59" s="1919"/>
      <c r="T59" s="1914"/>
      <c r="U59" s="2092"/>
      <c r="V59" s="2092"/>
      <c r="W59" s="1922"/>
      <c r="X59" s="1926"/>
    </row>
    <row r="60" spans="1:25" ht="26.25" customHeight="1">
      <c r="A60" s="1913"/>
      <c r="B60" s="1914"/>
      <c r="C60" s="1914" t="s">
        <v>10098</v>
      </c>
      <c r="D60" s="1914" t="s">
        <v>191</v>
      </c>
      <c r="E60" s="1914"/>
      <c r="F60" s="1914"/>
      <c r="G60" s="1914"/>
      <c r="H60" s="1914"/>
      <c r="I60" s="1914"/>
      <c r="J60" s="1914" t="s">
        <v>17776</v>
      </c>
      <c r="K60" s="1925"/>
      <c r="L60" s="1918"/>
      <c r="M60" s="1918"/>
      <c r="N60" s="1918"/>
      <c r="O60" s="1918"/>
      <c r="P60" s="1918"/>
      <c r="Q60" s="1914"/>
      <c r="R60" s="1914"/>
      <c r="S60" s="2022" t="s">
        <v>189</v>
      </c>
      <c r="T60" s="1916">
        <v>3700</v>
      </c>
      <c r="U60" s="2092"/>
      <c r="V60" s="2092"/>
      <c r="W60" s="1928"/>
      <c r="X60" s="1926"/>
    </row>
    <row r="61" spans="1:25" ht="26.25" customHeight="1">
      <c r="A61" s="1913"/>
      <c r="B61" s="1914"/>
      <c r="C61" s="1914" t="s">
        <v>10099</v>
      </c>
      <c r="D61" s="1914" t="s">
        <v>191</v>
      </c>
      <c r="E61" s="1914"/>
      <c r="F61" s="1914"/>
      <c r="G61" s="1914"/>
      <c r="H61" s="1914"/>
      <c r="I61" s="1914"/>
      <c r="J61" s="1914" t="s">
        <v>17718</v>
      </c>
      <c r="K61" s="1925"/>
      <c r="L61" s="1918"/>
      <c r="M61" s="2559" t="s">
        <v>8710</v>
      </c>
      <c r="N61" s="2560"/>
      <c r="O61" s="2560"/>
      <c r="P61" s="2561"/>
      <c r="Q61" s="1914"/>
      <c r="R61" s="1914"/>
      <c r="S61" s="1916" t="s">
        <v>2472</v>
      </c>
      <c r="T61" s="1916">
        <f>SUM(T55:T60)</f>
        <v>21100</v>
      </c>
      <c r="U61" s="2092"/>
      <c r="V61" s="2092"/>
      <c r="W61" s="1928"/>
      <c r="X61" s="1926"/>
    </row>
    <row r="62" spans="1:25" ht="26.25" customHeight="1" thickBot="1">
      <c r="A62" s="1930"/>
      <c r="B62" s="1931"/>
      <c r="C62" s="1931"/>
      <c r="D62" s="1931"/>
      <c r="E62" s="1931"/>
      <c r="F62" s="1931"/>
      <c r="G62" s="1931"/>
      <c r="H62" s="1931"/>
      <c r="I62" s="1931"/>
      <c r="J62" s="1931"/>
      <c r="K62" s="611" t="s">
        <v>17712</v>
      </c>
      <c r="L62" s="1933"/>
      <c r="M62" s="1933"/>
      <c r="N62" s="1931"/>
      <c r="O62" s="1933"/>
      <c r="P62" s="1933"/>
      <c r="Q62" s="1931"/>
      <c r="R62" s="1934"/>
      <c r="S62" s="1934" t="s">
        <v>17839</v>
      </c>
      <c r="T62" s="1934">
        <v>17390</v>
      </c>
      <c r="U62" s="1935"/>
      <c r="V62" s="1936"/>
      <c r="W62" s="1937"/>
      <c r="X62" s="1938"/>
    </row>
    <row r="63" spans="1:25" ht="26.25" customHeight="1">
      <c r="A63" s="1904" t="s">
        <v>188</v>
      </c>
      <c r="B63" s="1905" t="s">
        <v>16776</v>
      </c>
      <c r="C63" s="1905" t="s">
        <v>825</v>
      </c>
      <c r="D63" s="1905" t="s">
        <v>198</v>
      </c>
      <c r="E63" s="1905" t="s">
        <v>17849</v>
      </c>
      <c r="F63" s="1905" t="s">
        <v>191</v>
      </c>
      <c r="G63" s="1905" t="s">
        <v>191</v>
      </c>
      <c r="H63" s="1905" t="s">
        <v>191</v>
      </c>
      <c r="I63" s="1905" t="s">
        <v>16777</v>
      </c>
      <c r="J63" s="1906" t="s">
        <v>17694</v>
      </c>
      <c r="K63" s="1907" t="s">
        <v>17691</v>
      </c>
      <c r="L63" s="1909" t="s">
        <v>17852</v>
      </c>
      <c r="M63" s="1909" t="s">
        <v>17760</v>
      </c>
      <c r="N63" s="1905" t="s">
        <v>18073</v>
      </c>
      <c r="O63" s="1909" t="s">
        <v>17996</v>
      </c>
      <c r="P63" s="1909" t="s">
        <v>17850</v>
      </c>
      <c r="Q63" s="3109" t="s">
        <v>17853</v>
      </c>
      <c r="R63" s="3110"/>
      <c r="S63" s="3111"/>
      <c r="T63" s="1905">
        <v>12200</v>
      </c>
      <c r="U63" s="2091">
        <v>45716</v>
      </c>
      <c r="V63" s="2091">
        <v>45762</v>
      </c>
      <c r="W63" s="2231">
        <v>4020</v>
      </c>
      <c r="X63" s="2142">
        <v>4700</v>
      </c>
    </row>
    <row r="64" spans="1:25" ht="26.25" customHeight="1">
      <c r="A64" s="1913"/>
      <c r="B64" s="1914"/>
      <c r="C64" s="320" t="s">
        <v>3681</v>
      </c>
      <c r="D64" s="1914"/>
      <c r="E64" s="1916"/>
      <c r="F64" s="1914"/>
      <c r="G64" s="1914"/>
      <c r="H64" s="1914"/>
      <c r="I64" s="1914" t="s">
        <v>2578</v>
      </c>
      <c r="J64" s="412" t="s">
        <v>17815</v>
      </c>
      <c r="K64" s="1917" t="s">
        <v>17753</v>
      </c>
      <c r="L64" s="425" t="s">
        <v>3603</v>
      </c>
      <c r="M64" s="1918" t="s">
        <v>17971</v>
      </c>
      <c r="N64" s="73" t="s">
        <v>18061</v>
      </c>
      <c r="O64" s="1918" t="s">
        <v>18060</v>
      </c>
      <c r="P64" s="1918" t="s">
        <v>17851</v>
      </c>
      <c r="Q64" s="3105" t="s">
        <v>17841</v>
      </c>
      <c r="R64" s="3106"/>
      <c r="S64" s="3107"/>
      <c r="T64" s="1914"/>
      <c r="U64" s="2092">
        <v>45717</v>
      </c>
      <c r="V64" s="2092">
        <v>45764</v>
      </c>
      <c r="W64" s="1922">
        <v>3814</v>
      </c>
      <c r="X64" s="777">
        <f>X63+300</f>
        <v>5000</v>
      </c>
      <c r="Y64" s="1" t="s">
        <v>18445</v>
      </c>
    </row>
    <row r="65" spans="1:24" ht="26.25" customHeight="1">
      <c r="A65" s="1913"/>
      <c r="B65" s="1914"/>
      <c r="C65" s="1914" t="s">
        <v>12776</v>
      </c>
      <c r="D65" s="1914" t="s">
        <v>191</v>
      </c>
      <c r="E65" s="1914"/>
      <c r="F65" s="1914"/>
      <c r="G65" s="1914"/>
      <c r="H65" s="1914"/>
      <c r="I65" s="1914"/>
      <c r="J65" s="1941" t="s">
        <v>17750</v>
      </c>
      <c r="K65" s="1925" t="s">
        <v>256</v>
      </c>
      <c r="L65" s="2076" t="s">
        <v>19226</v>
      </c>
      <c r="M65" s="2076" t="s">
        <v>19209</v>
      </c>
      <c r="N65" s="73" t="s">
        <v>3907</v>
      </c>
      <c r="O65" s="1918"/>
      <c r="P65" s="1918"/>
      <c r="Q65" s="1914"/>
      <c r="R65" s="1914" t="str">
        <f>IF(MID(RIGHT(S65,8),1,1)="M",2021,IF(MID(RIGHT(S65,8),1,1)="N",2022,IF(MID(RIGHT(S65,8),1,1)="P",2023,IF(MID(RIGHT(S65,8),1,1)="R",2024,IF(MID(RIGHT(S65,8),1,1)="S",2025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/>
      </c>
      <c r="S65" s="1919"/>
      <c r="T65" s="1914"/>
      <c r="U65" s="2093">
        <v>45718</v>
      </c>
      <c r="V65" s="2092">
        <v>45769</v>
      </c>
      <c r="W65" s="1922" t="s">
        <v>18462</v>
      </c>
      <c r="X65" s="1926"/>
    </row>
    <row r="66" spans="1:24" ht="26.25" customHeight="1">
      <c r="A66" s="1913"/>
      <c r="B66" s="1914"/>
      <c r="C66" s="1914" t="s">
        <v>12777</v>
      </c>
      <c r="D66" s="1914" t="s">
        <v>191</v>
      </c>
      <c r="E66" s="1914"/>
      <c r="F66" s="1914"/>
      <c r="G66" s="1914"/>
      <c r="H66" s="1914"/>
      <c r="I66" s="1914"/>
      <c r="J66" s="1941" t="s">
        <v>17756</v>
      </c>
      <c r="K66" s="1925" t="s">
        <v>4071</v>
      </c>
      <c r="L66" s="1918"/>
      <c r="M66" s="1918"/>
      <c r="N66" s="73" t="s">
        <v>12674</v>
      </c>
      <c r="O66" s="1918"/>
      <c r="P66" s="1918"/>
      <c r="Q66" s="1914"/>
      <c r="R66" s="1914" t="str">
        <f>IF(MID(RIGHT(S66,8),1,1)="M",2021,IF(MID(RIGHT(S66,8),1,1)="N",2022,IF(MID(RIGHT(S66,8),1,1)="P",2023,IF(MID(RIGHT(S66,8),1,1)="R",2024,IF(MID(RIGHT(S66,8),1,1)="S",2025,IF(MID(RIGHT(S66,8),1,1)="T",1996,IF(MID(RIGHT(S66,8),1,1)="V",1997,IF(MID(RIGHT(S66,8),1,1)="W",1998,IF(MID(RIGHT(S66,8),1,1)="X",1999,IF(MID(RIGHT(S66,8),1,1)="Y",2000,IF(MID(RIGHT(S66,8),1,1)="1",2001,IF(MID(RIGHT(S66,8),1,1)="2",2002,IF(MID(RIGHT(S66,8),1,1)="3",2003,IF(MID(RIGHT(S66,8),1,1)="4",2004,IF(MID(RIGHT(S66,8),1,1)="5",2005,IF(MID(RIGHT(S66,8),1,1)="6",2006,IF(MID(RIGHT(S66,8),1,1)="7",2007,IF(MID(RIGHT(S66,8),1,1)="8",2008,IF(MID(RIGHT(S66,8),1,1)="9",2009,IF(MID(RIGHT(S66,8),1,1)="A",2010,IF(MID(RIGHT(S66,8),1,1)="B",2011,IF(MID(RIGHT(S66,8),1,1)="C",2012,IF(MID(RIGHT(S66,8),1,1)="D",2013,IF(MID(RIGHT(S66,8),1,1)="E",2014,IF(MID(RIGHT(S66,8),1,1)="F",2015,IF(MID(RIGHT(S66,8),1,1)="G",2016,IF(MID(RIGHT(S66,8),1,1)="H",2017,IF(MID(RIGHT(S66,8),1,1)="J",2018,IF(MID(RIGHT(S66,8),1,1)="K",2019,IF(MID(RIGHT(S66,8),1,1)="L",2020,""))))))))))))))))))))))))))))))</f>
        <v/>
      </c>
      <c r="S66" s="1919"/>
      <c r="T66" s="1914"/>
      <c r="U66" s="2092"/>
      <c r="V66" s="2093">
        <v>45776</v>
      </c>
      <c r="W66" s="1922"/>
      <c r="X66" s="1926"/>
    </row>
    <row r="67" spans="1:24" ht="26.25" customHeight="1">
      <c r="A67" s="1913"/>
      <c r="B67" s="1914"/>
      <c r="C67" s="1941" t="s">
        <v>14286</v>
      </c>
      <c r="D67" s="1914" t="s">
        <v>191</v>
      </c>
      <c r="E67" s="1914"/>
      <c r="F67" s="1914"/>
      <c r="G67" s="1914"/>
      <c r="H67" s="1914"/>
      <c r="I67" s="1914"/>
      <c r="J67" s="1914"/>
      <c r="K67" s="1941"/>
      <c r="L67" s="1918"/>
      <c r="M67" s="1918"/>
      <c r="N67" s="1918" t="s">
        <v>17837</v>
      </c>
      <c r="O67" s="1918"/>
      <c r="P67" s="1918"/>
      <c r="Q67" s="1914"/>
      <c r="R67" s="1914" t="str">
        <f>IF(MID(RIGHT(S67,8),1,1)="M",2021,IF(MID(RIGHT(S67,8),1,1)="N",2022,IF(MID(RIGHT(S67,8),1,1)="P",2023,IF(MID(RIGHT(S67,8),1,1)="R",2024,IF(MID(RIGHT(S67,8),1,1)="S",2025,IF(MID(RIGHT(S67,8),1,1)="T",1996,IF(MID(RIGHT(S67,8),1,1)="V",1997,IF(MID(RIGHT(S67,8),1,1)="W",1998,IF(MID(RIGHT(S67,8),1,1)="X",1999,IF(MID(RIGHT(S67,8),1,1)="Y",2000,IF(MID(RIGHT(S67,8),1,1)="1",2001,IF(MID(RIGHT(S67,8),1,1)="2",2002,IF(MID(RIGHT(S67,8),1,1)="3",2003,IF(MID(RIGHT(S67,8),1,1)="4",2004,IF(MID(RIGHT(S67,8),1,1)="5",2005,IF(MID(RIGHT(S67,8),1,1)="6",2006,IF(MID(RIGHT(S67,8),1,1)="7",2007,IF(MID(RIGHT(S67,8),1,1)="8",2008,IF(MID(RIGHT(S67,8),1,1)="9",2009,IF(MID(RIGHT(S67,8),1,1)="A",2010,IF(MID(RIGHT(S67,8),1,1)="B",2011,IF(MID(RIGHT(S67,8),1,1)="C",2012,IF(MID(RIGHT(S67,8),1,1)="D",2013,IF(MID(RIGHT(S67,8),1,1)="E",2014,IF(MID(RIGHT(S67,8),1,1)="F",2015,IF(MID(RIGHT(S67,8),1,1)="G",2016,IF(MID(RIGHT(S67,8),1,1)="H",2017,IF(MID(RIGHT(S67,8),1,1)="J",2018,IF(MID(RIGHT(S67,8),1,1)="K",2019,IF(MID(RIGHT(S67,8),1,1)="L",2020,""))))))))))))))))))))))))))))))</f>
        <v/>
      </c>
      <c r="S67" s="1919"/>
      <c r="T67" s="1914"/>
      <c r="U67" s="2092"/>
      <c r="V67" s="2092"/>
      <c r="W67" s="1922"/>
      <c r="X67" s="1926"/>
    </row>
    <row r="68" spans="1:24" ht="26.25" customHeight="1">
      <c r="A68" s="1913"/>
      <c r="B68" s="1914"/>
      <c r="C68" s="1914" t="s">
        <v>10098</v>
      </c>
      <c r="D68" s="1914" t="s">
        <v>191</v>
      </c>
      <c r="E68" s="1914"/>
      <c r="F68" s="1914"/>
      <c r="G68" s="1914"/>
      <c r="H68" s="1914"/>
      <c r="I68" s="1914"/>
      <c r="J68" s="1914" t="s">
        <v>17776</v>
      </c>
      <c r="K68" s="1925"/>
      <c r="L68" s="1918"/>
      <c r="M68" s="1918"/>
      <c r="N68" s="1918"/>
      <c r="O68" s="1918"/>
      <c r="P68" s="1918"/>
      <c r="Q68" s="1914"/>
      <c r="R68" s="1914"/>
      <c r="S68" s="2022" t="s">
        <v>189</v>
      </c>
      <c r="T68" s="1916">
        <v>3700</v>
      </c>
      <c r="U68" s="2092"/>
      <c r="V68" s="2092"/>
      <c r="W68" s="1928"/>
      <c r="X68" s="1926"/>
    </row>
    <row r="69" spans="1:24" ht="26.25" customHeight="1">
      <c r="A69" s="1913"/>
      <c r="B69" s="1914"/>
      <c r="C69" s="1914" t="s">
        <v>10099</v>
      </c>
      <c r="D69" s="1914" t="s">
        <v>191</v>
      </c>
      <c r="E69" s="1914"/>
      <c r="F69" s="1914"/>
      <c r="G69" s="1914"/>
      <c r="H69" s="1914"/>
      <c r="I69" s="1914"/>
      <c r="J69" s="1914" t="s">
        <v>17718</v>
      </c>
      <c r="K69" s="1925"/>
      <c r="L69" s="1918"/>
      <c r="M69" s="2559" t="s">
        <v>8710</v>
      </c>
      <c r="N69" s="2560"/>
      <c r="O69" s="2560"/>
      <c r="P69" s="2561"/>
      <c r="Q69" s="1914"/>
      <c r="R69" s="1914"/>
      <c r="S69" s="1916" t="s">
        <v>2472</v>
      </c>
      <c r="T69" s="1916">
        <f>SUM(T63:T68)</f>
        <v>15900</v>
      </c>
      <c r="U69" s="2092"/>
      <c r="V69" s="2092"/>
      <c r="W69" s="1928"/>
      <c r="X69" s="1926"/>
    </row>
    <row r="70" spans="1:24" ht="26.25" customHeight="1" thickBot="1">
      <c r="A70" s="1930"/>
      <c r="B70" s="1931"/>
      <c r="C70" s="1931"/>
      <c r="D70" s="1931"/>
      <c r="E70" s="1931"/>
      <c r="F70" s="1931"/>
      <c r="G70" s="1931"/>
      <c r="H70" s="1931"/>
      <c r="I70" s="1931"/>
      <c r="J70" s="1931"/>
      <c r="K70" s="611" t="s">
        <v>17712</v>
      </c>
      <c r="L70" s="1933"/>
      <c r="M70" s="1933"/>
      <c r="N70" s="1931"/>
      <c r="O70" s="1933"/>
      <c r="P70" s="1933"/>
      <c r="Q70" s="1931"/>
      <c r="R70" s="1934"/>
      <c r="S70" s="1934" t="s">
        <v>17839</v>
      </c>
      <c r="T70" s="1934">
        <v>12190</v>
      </c>
      <c r="U70" s="1935"/>
      <c r="V70" s="1936"/>
      <c r="W70" s="1937"/>
      <c r="X70" s="1938"/>
    </row>
    <row r="72" spans="1:24" ht="26.25" customHeight="1" thickBot="1"/>
    <row r="73" spans="1:24" ht="26.25" customHeight="1">
      <c r="A73" s="699" t="s">
        <v>188</v>
      </c>
      <c r="B73" s="700" t="s">
        <v>10047</v>
      </c>
      <c r="C73" s="700" t="s">
        <v>154</v>
      </c>
      <c r="D73" s="700" t="s">
        <v>190</v>
      </c>
      <c r="E73" s="700" t="s">
        <v>17904</v>
      </c>
      <c r="F73" s="700" t="s">
        <v>191</v>
      </c>
      <c r="G73" s="700" t="s">
        <v>191</v>
      </c>
      <c r="H73" s="1484"/>
      <c r="I73" s="700" t="s">
        <v>8125</v>
      </c>
      <c r="J73" s="715" t="s">
        <v>17578</v>
      </c>
      <c r="K73" s="1515" t="s">
        <v>8</v>
      </c>
      <c r="L73" s="715" t="s">
        <v>17943</v>
      </c>
      <c r="M73" s="2883" t="s">
        <v>17938</v>
      </c>
      <c r="N73" s="701" t="s">
        <v>17972</v>
      </c>
      <c r="O73" s="701" t="s">
        <v>18074</v>
      </c>
      <c r="P73" s="702" t="s">
        <v>18395</v>
      </c>
      <c r="Q73" s="700" t="s">
        <v>2214</v>
      </c>
      <c r="R73" s="700">
        <f t="shared" ref="R73:R76" si="0">IF(MID(RIGHT(S73,8),1,1)="M",2021,IF(MID(RIGHT(S73,8),1,1)="N",2022,IF(MID(RIGHT(S73,8),1,1)="P",2023,IF(MID(RIGHT(S73,8),1,1)="R",2024,IF(MID(RIGHT(S73,8),1,1)="S",1995,IF(MID(RIGHT(S73,8),1,1)="T",1996,IF(MID(RIGHT(S73,8),1,1)="V",1997,IF(MID(RIGHT(S73,8),1,1)="W",1998,IF(MID(RIGHT(S73,8),1,1)="X",1999,IF(MID(RIGHT(S73,8),1,1)="Y",2000,IF(MID(RIGHT(S73,8),1,1)="1",2001,IF(MID(RIGHT(S73,8),1,1)="2",2002,IF(MID(RIGHT(S73,8),1,1)="3",2003,IF(MID(RIGHT(S73,8),1,1)="4",2004,IF(MID(RIGHT(S73,8),1,1)="5",2005,IF(MID(RIGHT(S73,8),1,1)="6",2006,IF(MID(RIGHT(S73,8),1,1)="7",2007,IF(MID(RIGHT(S73,8),1,1)="8",2008,IF(MID(RIGHT(S73,8),1,1)="9",2009,IF(MID(RIGHT(S73,8),1,1)="A",2010,IF(MID(RIGHT(S73,8),1,1)="B",2011,IF(MID(RIGHT(S73,8),1,1)="C",2012,IF(MID(RIGHT(S73,8),1,1)="D",2013,IF(MID(RIGHT(S73,8),1,1)="E",2014,IF(MID(RIGHT(S73,8),1,1)="F",2015,IF(MID(RIGHT(S73,8),1,1)="G",2016,IF(MID(RIGHT(S73,8),1,1)="H",2017,IF(MID(RIGHT(S73,8),1,1)="J",2018,IF(MID(RIGHT(S73,8),1,1)="K",2019,IF(MID(RIGHT(S73,8),1,1)="L",2020,""))))))))))))))))))))))))))))))</f>
        <v>2021</v>
      </c>
      <c r="S73" s="700" t="s">
        <v>17914</v>
      </c>
      <c r="T73" s="700">
        <v>2740</v>
      </c>
      <c r="U73" s="1344">
        <v>45712</v>
      </c>
      <c r="V73" s="1344">
        <v>45770</v>
      </c>
      <c r="W73" s="703">
        <v>3969</v>
      </c>
      <c r="X73" s="704">
        <v>5000</v>
      </c>
    </row>
    <row r="74" spans="1:24" ht="26.25" customHeight="1">
      <c r="A74" s="705"/>
      <c r="B74" s="278"/>
      <c r="C74" s="320" t="s">
        <v>8623</v>
      </c>
      <c r="D74" s="278"/>
      <c r="E74" s="278"/>
      <c r="F74" s="278"/>
      <c r="G74" s="278"/>
      <c r="H74" s="278"/>
      <c r="I74" s="278" t="s">
        <v>2578</v>
      </c>
      <c r="J74" s="317" t="s">
        <v>17432</v>
      </c>
      <c r="K74" s="280" t="s">
        <v>195</v>
      </c>
      <c r="L74" s="425" t="s">
        <v>3603</v>
      </c>
      <c r="M74" s="2884"/>
      <c r="N74" s="73" t="s">
        <v>2435</v>
      </c>
      <c r="O74" s="278"/>
      <c r="P74" s="278"/>
      <c r="Q74" s="278" t="s">
        <v>3291</v>
      </c>
      <c r="R74" s="278">
        <f t="shared" si="0"/>
        <v>2021</v>
      </c>
      <c r="S74" s="278" t="s">
        <v>17915</v>
      </c>
      <c r="T74" s="278">
        <v>1815</v>
      </c>
      <c r="U74" s="420">
        <v>45719</v>
      </c>
      <c r="V74" s="719">
        <v>45776</v>
      </c>
      <c r="W74" s="283"/>
      <c r="X74" s="706"/>
    </row>
    <row r="75" spans="1:24" ht="26.25" customHeight="1">
      <c r="A75" s="705"/>
      <c r="B75" s="278"/>
      <c r="C75" s="278" t="s">
        <v>12776</v>
      </c>
      <c r="D75" s="278" t="s">
        <v>191</v>
      </c>
      <c r="E75" s="278"/>
      <c r="F75" s="278"/>
      <c r="G75" s="278"/>
      <c r="H75" s="278"/>
      <c r="I75" s="720"/>
      <c r="J75" s="278" t="s">
        <v>17577</v>
      </c>
      <c r="K75" s="921" t="s">
        <v>253</v>
      </c>
      <c r="L75" s="1626" t="s">
        <v>17973</v>
      </c>
      <c r="M75" s="2884"/>
      <c r="N75" s="73" t="s">
        <v>3073</v>
      </c>
      <c r="O75" s="1371"/>
      <c r="P75" s="278"/>
      <c r="Q75" s="278" t="s">
        <v>3291</v>
      </c>
      <c r="R75" s="278">
        <f t="shared" si="0"/>
        <v>2021</v>
      </c>
      <c r="S75" s="278" t="s">
        <v>17916</v>
      </c>
      <c r="T75" s="278">
        <v>1815</v>
      </c>
      <c r="U75" s="420"/>
      <c r="V75" s="719">
        <v>45783</v>
      </c>
      <c r="W75" s="2011" t="s">
        <v>18209</v>
      </c>
      <c r="X75" s="706"/>
    </row>
    <row r="76" spans="1:24" ht="26.25" customHeight="1">
      <c r="A76" s="705"/>
      <c r="B76" s="278"/>
      <c r="C76" s="278" t="s">
        <v>12778</v>
      </c>
      <c r="D76" s="278" t="s">
        <v>191</v>
      </c>
      <c r="E76" s="278"/>
      <c r="F76" s="278"/>
      <c r="G76" s="278"/>
      <c r="H76" s="278"/>
      <c r="I76" s="720" t="s">
        <v>8207</v>
      </c>
      <c r="J76" s="278"/>
      <c r="K76" s="278" t="s">
        <v>17583</v>
      </c>
      <c r="L76" s="278"/>
      <c r="M76" s="2885"/>
      <c r="N76" s="73" t="s">
        <v>7870</v>
      </c>
      <c r="O76" s="278"/>
      <c r="P76" s="280"/>
      <c r="Q76" s="278" t="s">
        <v>3291</v>
      </c>
      <c r="R76" s="278">
        <f t="shared" si="0"/>
        <v>2021</v>
      </c>
      <c r="S76" s="278" t="s">
        <v>17917</v>
      </c>
      <c r="T76" s="278">
        <v>1815</v>
      </c>
      <c r="U76" s="281"/>
      <c r="V76" s="282">
        <v>45784</v>
      </c>
      <c r="W76" s="283"/>
      <c r="X76" s="721"/>
    </row>
    <row r="77" spans="1:24" ht="26.25" customHeight="1">
      <c r="A77" s="705"/>
      <c r="B77" s="278"/>
      <c r="C77" s="278" t="s">
        <v>13047</v>
      </c>
      <c r="D77" s="278" t="s">
        <v>191</v>
      </c>
      <c r="E77" s="278"/>
      <c r="F77" s="278"/>
      <c r="G77" s="278"/>
      <c r="H77" s="278"/>
      <c r="I77" s="278"/>
      <c r="J77" s="921" t="s">
        <v>17431</v>
      </c>
      <c r="K77" s="278" t="s">
        <v>1772</v>
      </c>
      <c r="L77" s="278"/>
      <c r="M77" s="278" t="s">
        <v>17918</v>
      </c>
      <c r="N77" s="278"/>
      <c r="O77" s="278"/>
      <c r="P77" s="278"/>
      <c r="Q77" s="278"/>
      <c r="R77" s="280"/>
      <c r="S77" s="284" t="s">
        <v>189</v>
      </c>
      <c r="T77" s="284">
        <v>3700</v>
      </c>
      <c r="U77" s="281"/>
      <c r="V77" s="281"/>
      <c r="W77" s="283"/>
      <c r="X77" s="722"/>
    </row>
    <row r="78" spans="1:24" ht="26.25" customHeight="1">
      <c r="A78" s="705"/>
      <c r="B78" s="278"/>
      <c r="C78" s="278" t="s">
        <v>10002</v>
      </c>
      <c r="D78" s="278" t="s">
        <v>191</v>
      </c>
      <c r="E78" s="278"/>
      <c r="F78" s="278"/>
      <c r="G78" s="278"/>
      <c r="H78" s="278"/>
      <c r="I78" s="278"/>
      <c r="J78" s="278" t="s">
        <v>17596</v>
      </c>
      <c r="K78" s="278"/>
      <c r="L78" s="278"/>
      <c r="M78" s="2559" t="s">
        <v>17716</v>
      </c>
      <c r="N78" s="2560"/>
      <c r="O78" s="2560"/>
      <c r="P78" s="2561"/>
      <c r="Q78" s="278"/>
      <c r="R78" s="278"/>
      <c r="S78" s="284" t="s">
        <v>2472</v>
      </c>
      <c r="T78" s="284">
        <f>SUM(T73:T77)</f>
        <v>11885</v>
      </c>
      <c r="U78" s="281"/>
      <c r="V78" s="281"/>
      <c r="W78" s="283"/>
      <c r="X78" s="722"/>
    </row>
    <row r="79" spans="1:24" ht="26.25" customHeight="1" thickBot="1">
      <c r="A79" s="707"/>
      <c r="B79" s="708"/>
      <c r="C79" s="708" t="s">
        <v>10003</v>
      </c>
      <c r="D79" s="708" t="s">
        <v>4036</v>
      </c>
      <c r="E79" s="708"/>
      <c r="F79" s="708"/>
      <c r="G79" s="708"/>
      <c r="H79" s="708"/>
      <c r="I79" s="708"/>
      <c r="J79" s="708"/>
      <c r="K79" s="611" t="s">
        <v>17817</v>
      </c>
      <c r="L79" s="709"/>
      <c r="M79" s="709"/>
      <c r="N79" s="708"/>
      <c r="O79" s="708"/>
      <c r="P79" s="710"/>
      <c r="Q79" s="711"/>
      <c r="R79" s="711"/>
      <c r="S79" s="711"/>
      <c r="T79" s="711"/>
      <c r="U79" s="712"/>
      <c r="V79" s="713"/>
      <c r="W79" s="723"/>
      <c r="X79" s="724"/>
    </row>
    <row r="80" spans="1:24" ht="26.25" customHeight="1">
      <c r="A80" s="699" t="s">
        <v>188</v>
      </c>
      <c r="B80" s="700" t="s">
        <v>10047</v>
      </c>
      <c r="C80" s="700" t="s">
        <v>154</v>
      </c>
      <c r="D80" s="700" t="s">
        <v>190</v>
      </c>
      <c r="E80" s="700" t="s">
        <v>17904</v>
      </c>
      <c r="F80" s="700" t="s">
        <v>191</v>
      </c>
      <c r="G80" s="700" t="s">
        <v>191</v>
      </c>
      <c r="H80" s="1484"/>
      <c r="I80" s="700" t="s">
        <v>8125</v>
      </c>
      <c r="J80" s="715" t="s">
        <v>17578</v>
      </c>
      <c r="K80" s="1515" t="s">
        <v>8</v>
      </c>
      <c r="L80" s="715" t="s">
        <v>17944</v>
      </c>
      <c r="M80" s="2883" t="s">
        <v>17939</v>
      </c>
      <c r="N80" s="701" t="s">
        <v>17974</v>
      </c>
      <c r="O80" s="701" t="s">
        <v>18075</v>
      </c>
      <c r="P80" s="702" t="s">
        <v>18395</v>
      </c>
      <c r="Q80" s="700" t="s">
        <v>523</v>
      </c>
      <c r="R80" s="700">
        <f t="shared" ref="R80:R83" si="1">IF(MID(RIGHT(S80,8),1,1)="M",2021,IF(MID(RIGHT(S80,8),1,1)="N",2022,IF(MID(RIGHT(S80,8),1,1)="P",2023,IF(MID(RIGHT(S80,8),1,1)="R",2024,IF(MID(RIGHT(S80,8),1,1)="S",1995,IF(MID(RIGHT(S80,8),1,1)="T",1996,IF(MID(RIGHT(S80,8),1,1)="V",1997,IF(MID(RIGHT(S80,8),1,1)="W",1998,IF(MID(RIGHT(S80,8),1,1)="X",1999,IF(MID(RIGHT(S80,8),1,1)="Y",2000,IF(MID(RIGHT(S80,8),1,1)="1",2001,IF(MID(RIGHT(S80,8),1,1)="2",2002,IF(MID(RIGHT(S80,8),1,1)="3",2003,IF(MID(RIGHT(S80,8),1,1)="4",2004,IF(MID(RIGHT(S80,8),1,1)="5",2005,IF(MID(RIGHT(S80,8),1,1)="6",2006,IF(MID(RIGHT(S80,8),1,1)="7",2007,IF(MID(RIGHT(S80,8),1,1)="8",2008,IF(MID(RIGHT(S80,8),1,1)="9",2009,IF(MID(RIGHT(S80,8),1,1)="A",2010,IF(MID(RIGHT(S80,8),1,1)="B",2011,IF(MID(RIGHT(S80,8),1,1)="C",2012,IF(MID(RIGHT(S80,8),1,1)="D",2013,IF(MID(RIGHT(S80,8),1,1)="E",2014,IF(MID(RIGHT(S80,8),1,1)="F",2015,IF(MID(RIGHT(S80,8),1,1)="G",2016,IF(MID(RIGHT(S80,8),1,1)="H",2017,IF(MID(RIGHT(S80,8),1,1)="J",2018,IF(MID(RIGHT(S80,8),1,1)="K",2019,IF(MID(RIGHT(S80,8),1,1)="L",2020,""))))))))))))))))))))))))))))))</f>
        <v>2020</v>
      </c>
      <c r="S80" s="700" t="s">
        <v>17925</v>
      </c>
      <c r="T80" s="700">
        <v>2225</v>
      </c>
      <c r="U80" s="1344">
        <v>45712</v>
      </c>
      <c r="V80" s="1344">
        <v>45770</v>
      </c>
      <c r="W80" s="703">
        <v>3969</v>
      </c>
      <c r="X80" s="704">
        <v>5000</v>
      </c>
    </row>
    <row r="81" spans="1:24" ht="26.25" customHeight="1">
      <c r="A81" s="705"/>
      <c r="B81" s="278"/>
      <c r="C81" s="320" t="s">
        <v>8623</v>
      </c>
      <c r="D81" s="278"/>
      <c r="E81" s="278"/>
      <c r="F81" s="278"/>
      <c r="G81" s="278"/>
      <c r="H81" s="278"/>
      <c r="I81" s="278" t="s">
        <v>2578</v>
      </c>
      <c r="J81" s="317" t="s">
        <v>17433</v>
      </c>
      <c r="K81" s="280" t="s">
        <v>195</v>
      </c>
      <c r="L81" s="425" t="s">
        <v>3603</v>
      </c>
      <c r="M81" s="2884"/>
      <c r="N81" s="73" t="s">
        <v>2435</v>
      </c>
      <c r="O81" s="278"/>
      <c r="P81" s="278"/>
      <c r="Q81" s="278" t="s">
        <v>3291</v>
      </c>
      <c r="R81" s="278">
        <f t="shared" si="1"/>
        <v>2020</v>
      </c>
      <c r="S81" s="278" t="s">
        <v>17926</v>
      </c>
      <c r="T81" s="278">
        <v>1825</v>
      </c>
      <c r="U81" s="420">
        <v>45719</v>
      </c>
      <c r="V81" s="719">
        <v>45776</v>
      </c>
      <c r="W81" s="283"/>
      <c r="X81" s="706"/>
    </row>
    <row r="82" spans="1:24" ht="26.25" customHeight="1">
      <c r="A82" s="705"/>
      <c r="B82" s="278"/>
      <c r="C82" s="278" t="s">
        <v>12776</v>
      </c>
      <c r="D82" s="278" t="s">
        <v>191</v>
      </c>
      <c r="E82" s="278"/>
      <c r="F82" s="278"/>
      <c r="G82" s="278"/>
      <c r="H82" s="278"/>
      <c r="I82" s="720"/>
      <c r="J82" s="278" t="s">
        <v>17577</v>
      </c>
      <c r="K82" s="921" t="s">
        <v>253</v>
      </c>
      <c r="L82" s="1626" t="s">
        <v>17973</v>
      </c>
      <c r="M82" s="2884"/>
      <c r="N82" s="73" t="s">
        <v>3073</v>
      </c>
      <c r="O82" s="1371"/>
      <c r="P82" s="278"/>
      <c r="Q82" s="278" t="s">
        <v>1838</v>
      </c>
      <c r="R82" s="278">
        <f t="shared" si="1"/>
        <v>2021</v>
      </c>
      <c r="S82" s="278" t="s">
        <v>17927</v>
      </c>
      <c r="T82" s="278">
        <v>1590</v>
      </c>
      <c r="U82" s="420"/>
      <c r="V82" s="719">
        <v>45783</v>
      </c>
      <c r="W82" s="283"/>
      <c r="X82" s="706"/>
    </row>
    <row r="83" spans="1:24" ht="26.25" customHeight="1">
      <c r="A83" s="705"/>
      <c r="B83" s="278"/>
      <c r="C83" s="278" t="s">
        <v>12778</v>
      </c>
      <c r="D83" s="278" t="s">
        <v>191</v>
      </c>
      <c r="E83" s="278"/>
      <c r="F83" s="278"/>
      <c r="G83" s="278"/>
      <c r="H83" s="278"/>
      <c r="I83" s="720" t="s">
        <v>8207</v>
      </c>
      <c r="J83" s="278"/>
      <c r="K83" s="278" t="s">
        <v>17583</v>
      </c>
      <c r="L83" s="278"/>
      <c r="M83" s="2885"/>
      <c r="N83" s="73" t="s">
        <v>7870</v>
      </c>
      <c r="O83" s="278"/>
      <c r="P83" s="280"/>
      <c r="Q83" s="278" t="s">
        <v>1838</v>
      </c>
      <c r="R83" s="278">
        <f t="shared" si="1"/>
        <v>2021</v>
      </c>
      <c r="S83" s="278" t="s">
        <v>17928</v>
      </c>
      <c r="T83" s="278">
        <v>1590</v>
      </c>
      <c r="U83" s="281"/>
      <c r="V83" s="282">
        <v>45784</v>
      </c>
      <c r="W83" s="283"/>
      <c r="X83" s="721"/>
    </row>
    <row r="84" spans="1:24" ht="26.25" customHeight="1">
      <c r="A84" s="705"/>
      <c r="B84" s="278"/>
      <c r="C84" s="278" t="s">
        <v>13047</v>
      </c>
      <c r="D84" s="278" t="s">
        <v>191</v>
      </c>
      <c r="E84" s="278"/>
      <c r="F84" s="278"/>
      <c r="G84" s="278"/>
      <c r="H84" s="278"/>
      <c r="I84" s="278"/>
      <c r="J84" s="921" t="s">
        <v>17431</v>
      </c>
      <c r="K84" s="278" t="s">
        <v>1772</v>
      </c>
      <c r="L84" s="278"/>
      <c r="M84" s="278" t="s">
        <v>17924</v>
      </c>
      <c r="N84" s="278"/>
      <c r="O84" s="278"/>
      <c r="P84" s="278"/>
      <c r="Q84" s="278"/>
      <c r="R84" s="280"/>
      <c r="S84" s="284" t="s">
        <v>189</v>
      </c>
      <c r="T84" s="284">
        <v>3700</v>
      </c>
      <c r="U84" s="281"/>
      <c r="V84" s="281"/>
      <c r="W84" s="283"/>
      <c r="X84" s="722"/>
    </row>
    <row r="85" spans="1:24" ht="26.25" customHeight="1">
      <c r="A85" s="705"/>
      <c r="B85" s="278"/>
      <c r="C85" s="278" t="s">
        <v>10002</v>
      </c>
      <c r="D85" s="278" t="s">
        <v>191</v>
      </c>
      <c r="E85" s="278"/>
      <c r="F85" s="278"/>
      <c r="G85" s="278"/>
      <c r="H85" s="278"/>
      <c r="I85" s="278"/>
      <c r="J85" s="278" t="s">
        <v>17596</v>
      </c>
      <c r="K85" s="278"/>
      <c r="L85" s="278"/>
      <c r="M85" s="2559" t="s">
        <v>17716</v>
      </c>
      <c r="N85" s="2560"/>
      <c r="O85" s="2560"/>
      <c r="P85" s="2561"/>
      <c r="Q85" s="278"/>
      <c r="R85" s="278"/>
      <c r="S85" s="284" t="s">
        <v>2472</v>
      </c>
      <c r="T85" s="284">
        <f>SUM(T80:T84)</f>
        <v>10930</v>
      </c>
      <c r="U85" s="281"/>
      <c r="V85" s="281"/>
      <c r="W85" s="283"/>
      <c r="X85" s="722"/>
    </row>
    <row r="86" spans="1:24" ht="26.25" customHeight="1" thickBot="1">
      <c r="A86" s="707"/>
      <c r="B86" s="708"/>
      <c r="C86" s="708" t="s">
        <v>10003</v>
      </c>
      <c r="D86" s="708" t="s">
        <v>4036</v>
      </c>
      <c r="E86" s="708"/>
      <c r="F86" s="708"/>
      <c r="G86" s="708"/>
      <c r="H86" s="708"/>
      <c r="I86" s="708"/>
      <c r="J86" s="708"/>
      <c r="K86" s="611" t="s">
        <v>17817</v>
      </c>
      <c r="L86" s="709"/>
      <c r="M86" s="709"/>
      <c r="N86" s="708"/>
      <c r="O86" s="708"/>
      <c r="P86" s="710"/>
      <c r="Q86" s="711"/>
      <c r="R86" s="711"/>
      <c r="S86" s="711"/>
      <c r="T86" s="711"/>
      <c r="U86" s="712"/>
      <c r="V86" s="713"/>
      <c r="W86" s="723"/>
      <c r="X86" s="724"/>
    </row>
    <row r="87" spans="1:24" ht="26.25" customHeight="1">
      <c r="A87" s="699" t="s">
        <v>188</v>
      </c>
      <c r="B87" s="700" t="s">
        <v>10047</v>
      </c>
      <c r="C87" s="700" t="s">
        <v>154</v>
      </c>
      <c r="D87" s="700" t="s">
        <v>190</v>
      </c>
      <c r="E87" s="700" t="s">
        <v>17904</v>
      </c>
      <c r="F87" s="700" t="s">
        <v>191</v>
      </c>
      <c r="G87" s="700" t="s">
        <v>191</v>
      </c>
      <c r="H87" s="1484"/>
      <c r="I87" s="700" t="s">
        <v>8125</v>
      </c>
      <c r="J87" s="715" t="s">
        <v>17578</v>
      </c>
      <c r="K87" s="1515" t="s">
        <v>8</v>
      </c>
      <c r="L87" s="715" t="s">
        <v>17945</v>
      </c>
      <c r="M87" s="2883" t="s">
        <v>17940</v>
      </c>
      <c r="N87" s="701" t="s">
        <v>18076</v>
      </c>
      <c r="O87" s="701" t="s">
        <v>18077</v>
      </c>
      <c r="P87" s="702" t="s">
        <v>18395</v>
      </c>
      <c r="Q87" s="700" t="s">
        <v>2214</v>
      </c>
      <c r="R87" s="700">
        <f t="shared" ref="R87:R90" si="2">IF(MID(RIGHT(S87,8),1,1)="M",2021,IF(MID(RIGHT(S87,8),1,1)="N",2022,IF(MID(RIGHT(S87,8),1,1)="P",2023,IF(MID(RIGHT(S87,8),1,1)="R",2024,IF(MID(RIGHT(S87,8),1,1)="S",1995,IF(MID(RIGHT(S87,8),1,1)="T",1996,IF(MID(RIGHT(S87,8),1,1)="V",1997,IF(MID(RIGHT(S87,8),1,1)="W",1998,IF(MID(RIGHT(S87,8),1,1)="X",1999,IF(MID(RIGHT(S87,8),1,1)="Y",2000,IF(MID(RIGHT(S87,8),1,1)="1",2001,IF(MID(RIGHT(S87,8),1,1)="2",2002,IF(MID(RIGHT(S87,8),1,1)="3",2003,IF(MID(RIGHT(S87,8),1,1)="4",2004,IF(MID(RIGHT(S87,8),1,1)="5",2005,IF(MID(RIGHT(S87,8),1,1)="6",2006,IF(MID(RIGHT(S87,8),1,1)="7",2007,IF(MID(RIGHT(S87,8),1,1)="8",2008,IF(MID(RIGHT(S87,8),1,1)="9",2009,IF(MID(RIGHT(S87,8),1,1)="A",2010,IF(MID(RIGHT(S87,8),1,1)="B",2011,IF(MID(RIGHT(S87,8),1,1)="C",2012,IF(MID(RIGHT(S87,8),1,1)="D",2013,IF(MID(RIGHT(S87,8),1,1)="E",2014,IF(MID(RIGHT(S87,8),1,1)="F",2015,IF(MID(RIGHT(S87,8),1,1)="G",2016,IF(MID(RIGHT(S87,8),1,1)="H",2017,IF(MID(RIGHT(S87,8),1,1)="J",2018,IF(MID(RIGHT(S87,8),1,1)="K",2019,IF(MID(RIGHT(S87,8),1,1)="L",2020,""))))))))))))))))))))))))))))))</f>
        <v>2021</v>
      </c>
      <c r="S87" s="700" t="s">
        <v>17920</v>
      </c>
      <c r="T87" s="700">
        <v>2740</v>
      </c>
      <c r="U87" s="1344">
        <v>45712</v>
      </c>
      <c r="V87" s="1344">
        <v>45770</v>
      </c>
      <c r="W87" s="703">
        <v>3969</v>
      </c>
      <c r="X87" s="704">
        <v>5000</v>
      </c>
    </row>
    <row r="88" spans="1:24" ht="26.25" customHeight="1">
      <c r="A88" s="705"/>
      <c r="B88" s="278"/>
      <c r="C88" s="320" t="s">
        <v>8623</v>
      </c>
      <c r="D88" s="278"/>
      <c r="E88" s="278"/>
      <c r="F88" s="278"/>
      <c r="G88" s="278"/>
      <c r="H88" s="278"/>
      <c r="I88" s="278" t="s">
        <v>2578</v>
      </c>
      <c r="J88" s="317" t="s">
        <v>17434</v>
      </c>
      <c r="K88" s="280" t="s">
        <v>195</v>
      </c>
      <c r="L88" s="425" t="s">
        <v>3603</v>
      </c>
      <c r="M88" s="2884"/>
      <c r="N88" s="73" t="s">
        <v>2435</v>
      </c>
      <c r="O88" s="278"/>
      <c r="P88" s="278"/>
      <c r="Q88" s="278" t="s">
        <v>3291</v>
      </c>
      <c r="R88" s="278">
        <f t="shared" si="2"/>
        <v>2022</v>
      </c>
      <c r="S88" s="278" t="s">
        <v>17921</v>
      </c>
      <c r="T88" s="278">
        <v>1815</v>
      </c>
      <c r="U88" s="420">
        <v>45719</v>
      </c>
      <c r="V88" s="719">
        <v>45776</v>
      </c>
      <c r="W88" s="283"/>
      <c r="X88" s="706"/>
    </row>
    <row r="89" spans="1:24" ht="26.25" customHeight="1">
      <c r="A89" s="705"/>
      <c r="B89" s="278"/>
      <c r="C89" s="278" t="s">
        <v>12776</v>
      </c>
      <c r="D89" s="278" t="s">
        <v>191</v>
      </c>
      <c r="E89" s="278"/>
      <c r="F89" s="278"/>
      <c r="G89" s="278"/>
      <c r="H89" s="278"/>
      <c r="I89" s="720"/>
      <c r="J89" s="278" t="s">
        <v>17577</v>
      </c>
      <c r="K89" s="921" t="s">
        <v>253</v>
      </c>
      <c r="L89" s="1626" t="s">
        <v>17973</v>
      </c>
      <c r="M89" s="2884"/>
      <c r="N89" s="73" t="s">
        <v>3073</v>
      </c>
      <c r="O89" s="1371"/>
      <c r="P89" s="278"/>
      <c r="Q89" s="278" t="s">
        <v>589</v>
      </c>
      <c r="R89" s="278">
        <f t="shared" si="2"/>
        <v>2020</v>
      </c>
      <c r="S89" s="278" t="s">
        <v>17922</v>
      </c>
      <c r="T89" s="278">
        <v>1580</v>
      </c>
      <c r="U89" s="420"/>
      <c r="V89" s="719">
        <v>45783</v>
      </c>
      <c r="W89" s="283"/>
      <c r="X89" s="706"/>
    </row>
    <row r="90" spans="1:24" ht="26.25" customHeight="1">
      <c r="A90" s="705"/>
      <c r="B90" s="278"/>
      <c r="C90" s="278" t="s">
        <v>12778</v>
      </c>
      <c r="D90" s="278" t="s">
        <v>191</v>
      </c>
      <c r="E90" s="278"/>
      <c r="F90" s="278"/>
      <c r="G90" s="278"/>
      <c r="H90" s="278"/>
      <c r="I90" s="720" t="s">
        <v>8207</v>
      </c>
      <c r="J90" s="278"/>
      <c r="K90" s="278" t="s">
        <v>17583</v>
      </c>
      <c r="L90" s="278"/>
      <c r="M90" s="2885"/>
      <c r="N90" s="73" t="s">
        <v>7870</v>
      </c>
      <c r="O90" s="278"/>
      <c r="P90" s="280"/>
      <c r="Q90" s="278" t="s">
        <v>3291</v>
      </c>
      <c r="R90" s="278">
        <f t="shared" si="2"/>
        <v>2021</v>
      </c>
      <c r="S90" s="278" t="s">
        <v>17923</v>
      </c>
      <c r="T90" s="278">
        <v>1815</v>
      </c>
      <c r="U90" s="281"/>
      <c r="V90" s="282">
        <v>45784</v>
      </c>
      <c r="W90" s="283"/>
      <c r="X90" s="721"/>
    </row>
    <row r="91" spans="1:24" ht="26.25" customHeight="1">
      <c r="A91" s="705"/>
      <c r="B91" s="278"/>
      <c r="C91" s="278" t="s">
        <v>13047</v>
      </c>
      <c r="D91" s="278" t="s">
        <v>191</v>
      </c>
      <c r="E91" s="278"/>
      <c r="F91" s="278"/>
      <c r="G91" s="278"/>
      <c r="H91" s="278"/>
      <c r="I91" s="278"/>
      <c r="J91" s="921" t="s">
        <v>17431</v>
      </c>
      <c r="K91" s="278" t="s">
        <v>1772</v>
      </c>
      <c r="L91" s="278"/>
      <c r="M91" s="278" t="s">
        <v>17919</v>
      </c>
      <c r="N91" s="278"/>
      <c r="O91" s="278"/>
      <c r="P91" s="278"/>
      <c r="Q91" s="278"/>
      <c r="R91" s="280"/>
      <c r="S91" s="284" t="s">
        <v>189</v>
      </c>
      <c r="T91" s="284">
        <v>3860</v>
      </c>
      <c r="U91" s="281"/>
      <c r="V91" s="281"/>
      <c r="W91" s="283"/>
      <c r="X91" s="722"/>
    </row>
    <row r="92" spans="1:24" ht="26.25" customHeight="1">
      <c r="A92" s="705"/>
      <c r="B92" s="278"/>
      <c r="C92" s="278" t="s">
        <v>10002</v>
      </c>
      <c r="D92" s="278" t="s">
        <v>191</v>
      </c>
      <c r="E92" s="278"/>
      <c r="F92" s="278"/>
      <c r="G92" s="278"/>
      <c r="H92" s="278"/>
      <c r="I92" s="278"/>
      <c r="J92" s="278" t="s">
        <v>17596</v>
      </c>
      <c r="K92" s="278"/>
      <c r="L92" s="278"/>
      <c r="M92" s="2559" t="s">
        <v>17716</v>
      </c>
      <c r="N92" s="2560"/>
      <c r="O92" s="2560"/>
      <c r="P92" s="2561"/>
      <c r="Q92" s="278"/>
      <c r="R92" s="278"/>
      <c r="S92" s="284" t="s">
        <v>2472</v>
      </c>
      <c r="T92" s="284">
        <f>SUM(T87:T91)</f>
        <v>11810</v>
      </c>
      <c r="U92" s="281"/>
      <c r="V92" s="281"/>
      <c r="W92" s="283"/>
      <c r="X92" s="722"/>
    </row>
    <row r="93" spans="1:24" ht="26.25" customHeight="1" thickBot="1">
      <c r="A93" s="707"/>
      <c r="B93" s="708"/>
      <c r="C93" s="708" t="s">
        <v>10003</v>
      </c>
      <c r="D93" s="708" t="s">
        <v>4036</v>
      </c>
      <c r="E93" s="708"/>
      <c r="F93" s="708"/>
      <c r="G93" s="708"/>
      <c r="H93" s="708"/>
      <c r="I93" s="708"/>
      <c r="J93" s="708"/>
      <c r="K93" s="611" t="s">
        <v>17817</v>
      </c>
      <c r="L93" s="709"/>
      <c r="M93" s="709"/>
      <c r="N93" s="708"/>
      <c r="O93" s="708"/>
      <c r="P93" s="710"/>
      <c r="Q93" s="711"/>
      <c r="R93" s="711"/>
      <c r="S93" s="711"/>
      <c r="T93" s="711"/>
      <c r="U93" s="712"/>
      <c r="V93" s="713"/>
      <c r="W93" s="723"/>
      <c r="X93" s="724"/>
    </row>
    <row r="94" spans="1:24" ht="26.25" customHeight="1">
      <c r="A94" s="699" t="s">
        <v>188</v>
      </c>
      <c r="B94" s="700" t="s">
        <v>10047</v>
      </c>
      <c r="C94" s="700" t="s">
        <v>154</v>
      </c>
      <c r="D94" s="700" t="s">
        <v>190</v>
      </c>
      <c r="E94" s="700" t="s">
        <v>17904</v>
      </c>
      <c r="F94" s="700" t="s">
        <v>191</v>
      </c>
      <c r="G94" s="700" t="s">
        <v>191</v>
      </c>
      <c r="H94" s="1484"/>
      <c r="I94" s="700" t="s">
        <v>8125</v>
      </c>
      <c r="J94" s="715" t="s">
        <v>17578</v>
      </c>
      <c r="K94" s="1515" t="s">
        <v>8</v>
      </c>
      <c r="L94" s="715" t="s">
        <v>17946</v>
      </c>
      <c r="M94" s="2883" t="s">
        <v>17941</v>
      </c>
      <c r="N94" s="701" t="s">
        <v>18078</v>
      </c>
      <c r="O94" s="701" t="s">
        <v>18079</v>
      </c>
      <c r="P94" s="702" t="s">
        <v>18395</v>
      </c>
      <c r="Q94" s="700" t="s">
        <v>520</v>
      </c>
      <c r="R94" s="700">
        <f t="shared" ref="R94:R97" si="3">IF(MID(RIGHT(S94,8),1,1)="M",2021,IF(MID(RIGHT(S94,8),1,1)="N",2022,IF(MID(RIGHT(S94,8),1,1)="P",2023,IF(MID(RIGHT(S94,8),1,1)="R",2024,IF(MID(RIGHT(S94,8),1,1)="S",1995,IF(MID(RIGHT(S94,8),1,1)="T",1996,IF(MID(RIGHT(S94,8),1,1)="V",1997,IF(MID(RIGHT(S94,8),1,1)="W",1998,IF(MID(RIGHT(S94,8),1,1)="X",1999,IF(MID(RIGHT(S94,8),1,1)="Y",2000,IF(MID(RIGHT(S94,8),1,1)="1",2001,IF(MID(RIGHT(S94,8),1,1)="2",2002,IF(MID(RIGHT(S94,8),1,1)="3",2003,IF(MID(RIGHT(S94,8),1,1)="4",2004,IF(MID(RIGHT(S94,8),1,1)="5",2005,IF(MID(RIGHT(S94,8),1,1)="6",2006,IF(MID(RIGHT(S94,8),1,1)="7",2007,IF(MID(RIGHT(S94,8),1,1)="8",2008,IF(MID(RIGHT(S94,8),1,1)="9",2009,IF(MID(RIGHT(S94,8),1,1)="A",2010,IF(MID(RIGHT(S94,8),1,1)="B",2011,IF(MID(RIGHT(S94,8),1,1)="C",2012,IF(MID(RIGHT(S94,8),1,1)="D",2013,IF(MID(RIGHT(S94,8),1,1)="E",2014,IF(MID(RIGHT(S94,8),1,1)="F",2015,IF(MID(RIGHT(S94,8),1,1)="G",2016,IF(MID(RIGHT(S94,8),1,1)="H",2017,IF(MID(RIGHT(S94,8),1,1)="J",2018,IF(MID(RIGHT(S94,8),1,1)="K",2019,IF(MID(RIGHT(S94,8),1,1)="L",2020,""))))))))))))))))))))))))))))))</f>
        <v>2021</v>
      </c>
      <c r="S94" s="700" t="s">
        <v>17930</v>
      </c>
      <c r="T94" s="700">
        <v>2260</v>
      </c>
      <c r="U94" s="1344">
        <v>45712</v>
      </c>
      <c r="V94" s="1344">
        <v>45770</v>
      </c>
      <c r="W94" s="703">
        <v>3994</v>
      </c>
      <c r="X94" s="704">
        <v>5000</v>
      </c>
    </row>
    <row r="95" spans="1:24" ht="26.25" customHeight="1">
      <c r="A95" s="705"/>
      <c r="B95" s="278"/>
      <c r="C95" s="320" t="s">
        <v>8623</v>
      </c>
      <c r="D95" s="278"/>
      <c r="E95" s="278"/>
      <c r="F95" s="278"/>
      <c r="G95" s="278"/>
      <c r="H95" s="278"/>
      <c r="I95" s="278" t="s">
        <v>2578</v>
      </c>
      <c r="J95" s="317" t="s">
        <v>17553</v>
      </c>
      <c r="K95" s="280" t="s">
        <v>195</v>
      </c>
      <c r="L95" s="425" t="s">
        <v>3603</v>
      </c>
      <c r="M95" s="2884"/>
      <c r="N95" s="73" t="s">
        <v>2435</v>
      </c>
      <c r="O95" s="278"/>
      <c r="P95" s="278"/>
      <c r="Q95" s="278" t="s">
        <v>520</v>
      </c>
      <c r="R95" s="278">
        <f t="shared" si="3"/>
        <v>2021</v>
      </c>
      <c r="S95" s="278" t="s">
        <v>17931</v>
      </c>
      <c r="T95" s="278">
        <v>2210</v>
      </c>
      <c r="U95" s="420">
        <v>45719</v>
      </c>
      <c r="V95" s="719">
        <v>45776</v>
      </c>
      <c r="W95" s="283"/>
      <c r="X95" s="706"/>
    </row>
    <row r="96" spans="1:24" ht="26.25" customHeight="1">
      <c r="A96" s="705"/>
      <c r="B96" s="278"/>
      <c r="C96" s="278" t="s">
        <v>12776</v>
      </c>
      <c r="D96" s="278" t="s">
        <v>191</v>
      </c>
      <c r="E96" s="278"/>
      <c r="F96" s="278"/>
      <c r="G96" s="278"/>
      <c r="H96" s="278"/>
      <c r="I96" s="720"/>
      <c r="J96" s="278" t="s">
        <v>17577</v>
      </c>
      <c r="K96" s="921" t="s">
        <v>253</v>
      </c>
      <c r="L96" s="1626" t="s">
        <v>17973</v>
      </c>
      <c r="M96" s="2884"/>
      <c r="N96" s="73" t="s">
        <v>3073</v>
      </c>
      <c r="O96" s="1371"/>
      <c r="P96" s="278"/>
      <c r="Q96" s="278" t="s">
        <v>1935</v>
      </c>
      <c r="R96" s="278">
        <f t="shared" si="3"/>
        <v>2021</v>
      </c>
      <c r="S96" s="278" t="s">
        <v>17932</v>
      </c>
      <c r="T96" s="278">
        <v>2035</v>
      </c>
      <c r="U96" s="420"/>
      <c r="V96" s="719">
        <v>45783</v>
      </c>
      <c r="W96" s="283"/>
      <c r="X96" s="706"/>
    </row>
    <row r="97" spans="1:24" ht="26.25" customHeight="1">
      <c r="A97" s="705"/>
      <c r="B97" s="278"/>
      <c r="C97" s="278" t="s">
        <v>12778</v>
      </c>
      <c r="D97" s="278" t="s">
        <v>191</v>
      </c>
      <c r="E97" s="278"/>
      <c r="F97" s="278"/>
      <c r="G97" s="278"/>
      <c r="H97" s="278"/>
      <c r="I97" s="720" t="s">
        <v>8207</v>
      </c>
      <c r="J97" s="278"/>
      <c r="K97" s="278" t="s">
        <v>17583</v>
      </c>
      <c r="L97" s="278"/>
      <c r="M97" s="2885"/>
      <c r="N97" s="73" t="s">
        <v>7870</v>
      </c>
      <c r="O97" s="278"/>
      <c r="P97" s="280"/>
      <c r="Q97" s="278" t="s">
        <v>10795</v>
      </c>
      <c r="R97" s="278">
        <f t="shared" si="3"/>
        <v>2022</v>
      </c>
      <c r="S97" s="278" t="s">
        <v>17933</v>
      </c>
      <c r="T97" s="278">
        <v>1785</v>
      </c>
      <c r="U97" s="281"/>
      <c r="V97" s="282">
        <v>45784</v>
      </c>
      <c r="W97" s="283"/>
      <c r="X97" s="721"/>
    </row>
    <row r="98" spans="1:24" ht="26.25" customHeight="1">
      <c r="A98" s="705"/>
      <c r="B98" s="278"/>
      <c r="C98" s="278" t="s">
        <v>13047</v>
      </c>
      <c r="D98" s="278" t="s">
        <v>191</v>
      </c>
      <c r="E98" s="278"/>
      <c r="F98" s="278"/>
      <c r="G98" s="278"/>
      <c r="H98" s="278"/>
      <c r="I98" s="278"/>
      <c r="J98" s="921" t="s">
        <v>17431</v>
      </c>
      <c r="K98" s="278" t="s">
        <v>1772</v>
      </c>
      <c r="L98" s="278"/>
      <c r="M98" s="278" t="s">
        <v>17929</v>
      </c>
      <c r="N98" s="278"/>
      <c r="O98" s="278"/>
      <c r="P98" s="278"/>
      <c r="Q98" s="278"/>
      <c r="R98" s="280"/>
      <c r="S98" s="284" t="s">
        <v>189</v>
      </c>
      <c r="T98" s="284">
        <v>3880</v>
      </c>
      <c r="U98" s="281"/>
      <c r="V98" s="281"/>
      <c r="W98" s="283"/>
      <c r="X98" s="722"/>
    </row>
    <row r="99" spans="1:24" ht="26.25" customHeight="1">
      <c r="A99" s="705"/>
      <c r="B99" s="278"/>
      <c r="C99" s="278" t="s">
        <v>10002</v>
      </c>
      <c r="D99" s="278" t="s">
        <v>191</v>
      </c>
      <c r="E99" s="278"/>
      <c r="F99" s="278"/>
      <c r="G99" s="278"/>
      <c r="H99" s="278"/>
      <c r="I99" s="278"/>
      <c r="J99" s="278" t="s">
        <v>17596</v>
      </c>
      <c r="K99" s="278"/>
      <c r="L99" s="278"/>
      <c r="M99" s="2559" t="s">
        <v>17716</v>
      </c>
      <c r="N99" s="2560"/>
      <c r="O99" s="2560"/>
      <c r="P99" s="2561"/>
      <c r="Q99" s="278"/>
      <c r="R99" s="278"/>
      <c r="S99" s="284" t="s">
        <v>2472</v>
      </c>
      <c r="T99" s="284">
        <f>SUM(T94:T98)</f>
        <v>12170</v>
      </c>
      <c r="U99" s="281"/>
      <c r="V99" s="281"/>
      <c r="W99" s="283"/>
      <c r="X99" s="722"/>
    </row>
    <row r="100" spans="1:24" ht="26.25" customHeight="1" thickBot="1">
      <c r="A100" s="707"/>
      <c r="B100" s="708"/>
      <c r="C100" s="708" t="s">
        <v>10003</v>
      </c>
      <c r="D100" s="708" t="s">
        <v>4036</v>
      </c>
      <c r="E100" s="708"/>
      <c r="F100" s="708"/>
      <c r="G100" s="708"/>
      <c r="H100" s="708"/>
      <c r="I100" s="708"/>
      <c r="J100" s="708"/>
      <c r="K100" s="611" t="s">
        <v>17817</v>
      </c>
      <c r="L100" s="709"/>
      <c r="M100" s="709"/>
      <c r="N100" s="708"/>
      <c r="O100" s="708"/>
      <c r="P100" s="710"/>
      <c r="Q100" s="711"/>
      <c r="R100" s="711"/>
      <c r="S100" s="711"/>
      <c r="T100" s="711"/>
      <c r="U100" s="712"/>
      <c r="V100" s="713"/>
      <c r="W100" s="723"/>
      <c r="X100" s="724"/>
    </row>
    <row r="101" spans="1:24" ht="26.25" customHeight="1">
      <c r="A101" s="699" t="s">
        <v>188</v>
      </c>
      <c r="B101" s="700" t="s">
        <v>10047</v>
      </c>
      <c r="C101" s="700" t="s">
        <v>154</v>
      </c>
      <c r="D101" s="700" t="s">
        <v>190</v>
      </c>
      <c r="E101" s="700" t="s">
        <v>17904</v>
      </c>
      <c r="F101" s="700" t="s">
        <v>191</v>
      </c>
      <c r="G101" s="700" t="s">
        <v>191</v>
      </c>
      <c r="H101" s="1484"/>
      <c r="I101" s="700" t="s">
        <v>8125</v>
      </c>
      <c r="J101" s="715" t="s">
        <v>17578</v>
      </c>
      <c r="K101" s="1515" t="s">
        <v>8</v>
      </c>
      <c r="L101" s="715" t="s">
        <v>17947</v>
      </c>
      <c r="M101" s="2883" t="s">
        <v>17942</v>
      </c>
      <c r="N101" s="701" t="s">
        <v>18080</v>
      </c>
      <c r="O101" s="701" t="s">
        <v>18081</v>
      </c>
      <c r="P101" s="702" t="s">
        <v>18395</v>
      </c>
      <c r="Q101" s="700" t="s">
        <v>2214</v>
      </c>
      <c r="R101" s="700">
        <f t="shared" ref="R101:R104" si="4">IF(MID(RIGHT(S101,8),1,1)="M",2021,IF(MID(RIGHT(S101,8),1,1)="N",2022,IF(MID(RIGHT(S101,8),1,1)="P",2023,IF(MID(RIGHT(S101,8),1,1)="R",2024,IF(MID(RIGHT(S101,8),1,1)="S",1995,IF(MID(RIGHT(S101,8),1,1)="T",1996,IF(MID(RIGHT(S101,8),1,1)="V",1997,IF(MID(RIGHT(S101,8),1,1)="W",1998,IF(MID(RIGHT(S101,8),1,1)="X",1999,IF(MID(RIGHT(S101,8),1,1)="Y",2000,IF(MID(RIGHT(S101,8),1,1)="1",2001,IF(MID(RIGHT(S101,8),1,1)="2",2002,IF(MID(RIGHT(S101,8),1,1)="3",2003,IF(MID(RIGHT(S101,8),1,1)="4",2004,IF(MID(RIGHT(S101,8),1,1)="5",2005,IF(MID(RIGHT(S101,8),1,1)="6",2006,IF(MID(RIGHT(S101,8),1,1)="7",2007,IF(MID(RIGHT(S101,8),1,1)="8",2008,IF(MID(RIGHT(S101,8),1,1)="9",2009,IF(MID(RIGHT(S101,8),1,1)="A",2010,IF(MID(RIGHT(S101,8),1,1)="B",2011,IF(MID(RIGHT(S101,8),1,1)="C",2012,IF(MID(RIGHT(S101,8),1,1)="D",2013,IF(MID(RIGHT(S101,8),1,1)="E",2014,IF(MID(RIGHT(S101,8),1,1)="F",2015,IF(MID(RIGHT(S101,8),1,1)="G",2016,IF(MID(RIGHT(S101,8),1,1)="H",2017,IF(MID(RIGHT(S101,8),1,1)="J",2018,IF(MID(RIGHT(S101,8),1,1)="K",2019,IF(MID(RIGHT(S101,8),1,1)="L",2020,""))))))))))))))))))))))))))))))</f>
        <v>2016</v>
      </c>
      <c r="S101" s="700" t="s">
        <v>17935</v>
      </c>
      <c r="T101" s="700">
        <v>2790</v>
      </c>
      <c r="U101" s="1344">
        <v>45712</v>
      </c>
      <c r="V101" s="1344">
        <v>45770</v>
      </c>
      <c r="W101" s="703">
        <v>3994</v>
      </c>
      <c r="X101" s="704">
        <v>5000</v>
      </c>
    </row>
    <row r="102" spans="1:24" ht="26.25" customHeight="1">
      <c r="A102" s="705"/>
      <c r="B102" s="278"/>
      <c r="C102" s="320" t="s">
        <v>8623</v>
      </c>
      <c r="D102" s="278"/>
      <c r="E102" s="278"/>
      <c r="F102" s="278"/>
      <c r="G102" s="278"/>
      <c r="H102" s="278"/>
      <c r="I102" s="278" t="s">
        <v>2578</v>
      </c>
      <c r="J102" s="317" t="s">
        <v>17554</v>
      </c>
      <c r="K102" s="280" t="s">
        <v>195</v>
      </c>
      <c r="L102" s="425" t="s">
        <v>3603</v>
      </c>
      <c r="M102" s="2884"/>
      <c r="N102" s="73" t="s">
        <v>2435</v>
      </c>
      <c r="O102" s="278"/>
      <c r="P102" s="278"/>
      <c r="Q102" s="278" t="s">
        <v>2214</v>
      </c>
      <c r="R102" s="278">
        <f t="shared" si="4"/>
        <v>2021</v>
      </c>
      <c r="S102" s="278" t="s">
        <v>17936</v>
      </c>
      <c r="T102" s="278">
        <v>2730</v>
      </c>
      <c r="U102" s="420">
        <v>45719</v>
      </c>
      <c r="V102" s="719">
        <v>45776</v>
      </c>
      <c r="W102" s="283"/>
      <c r="X102" s="706"/>
    </row>
    <row r="103" spans="1:24" ht="26.25" customHeight="1">
      <c r="A103" s="705"/>
      <c r="B103" s="278"/>
      <c r="C103" s="278" t="s">
        <v>12776</v>
      </c>
      <c r="D103" s="278" t="s">
        <v>191</v>
      </c>
      <c r="E103" s="278"/>
      <c r="F103" s="278"/>
      <c r="G103" s="278"/>
      <c r="H103" s="278"/>
      <c r="I103" s="720"/>
      <c r="J103" s="278" t="s">
        <v>17577</v>
      </c>
      <c r="K103" s="921" t="s">
        <v>253</v>
      </c>
      <c r="L103" s="1626" t="s">
        <v>17973</v>
      </c>
      <c r="M103" s="2884"/>
      <c r="N103" s="73" t="s">
        <v>3552</v>
      </c>
      <c r="O103" s="1371"/>
      <c r="P103" s="278"/>
      <c r="Q103" s="278" t="s">
        <v>1935</v>
      </c>
      <c r="R103" s="278">
        <f t="shared" si="4"/>
        <v>2021</v>
      </c>
      <c r="S103" s="278" t="s">
        <v>17937</v>
      </c>
      <c r="T103" s="278">
        <v>2025</v>
      </c>
      <c r="U103" s="420"/>
      <c r="V103" s="719">
        <v>45783</v>
      </c>
      <c r="W103" s="283"/>
      <c r="X103" s="706"/>
    </row>
    <row r="104" spans="1:24" ht="26.25" customHeight="1">
      <c r="A104" s="705"/>
      <c r="B104" s="278"/>
      <c r="C104" s="278" t="s">
        <v>12778</v>
      </c>
      <c r="D104" s="278" t="s">
        <v>191</v>
      </c>
      <c r="E104" s="278"/>
      <c r="F104" s="278"/>
      <c r="G104" s="278"/>
      <c r="H104" s="278"/>
      <c r="I104" s="720" t="s">
        <v>8207</v>
      </c>
      <c r="J104" s="278"/>
      <c r="K104" s="278" t="s">
        <v>17583</v>
      </c>
      <c r="L104" s="278"/>
      <c r="M104" s="2885"/>
      <c r="N104" s="73" t="s">
        <v>15256</v>
      </c>
      <c r="O104" s="278"/>
      <c r="P104" s="280"/>
      <c r="Q104" s="278"/>
      <c r="R104" s="278" t="str">
        <f t="shared" si="4"/>
        <v/>
      </c>
      <c r="S104" s="278"/>
      <c r="T104" s="278"/>
      <c r="U104" s="420"/>
      <c r="V104" s="282">
        <v>45784</v>
      </c>
      <c r="W104" s="283"/>
      <c r="X104" s="721"/>
    </row>
    <row r="105" spans="1:24" ht="26.25" customHeight="1">
      <c r="A105" s="705"/>
      <c r="B105" s="278"/>
      <c r="C105" s="278" t="s">
        <v>13047</v>
      </c>
      <c r="D105" s="278" t="s">
        <v>191</v>
      </c>
      <c r="E105" s="278"/>
      <c r="F105" s="278"/>
      <c r="G105" s="278"/>
      <c r="H105" s="278"/>
      <c r="I105" s="278"/>
      <c r="J105" s="921" t="s">
        <v>17431</v>
      </c>
      <c r="K105" s="278" t="s">
        <v>1772</v>
      </c>
      <c r="L105" s="278"/>
      <c r="M105" s="278" t="s">
        <v>17934</v>
      </c>
      <c r="N105" s="278"/>
      <c r="O105" s="278"/>
      <c r="P105" s="278"/>
      <c r="Q105" s="278"/>
      <c r="R105" s="280"/>
      <c r="S105" s="284" t="s">
        <v>189</v>
      </c>
      <c r="T105" s="284">
        <v>3810</v>
      </c>
      <c r="U105" s="281"/>
      <c r="V105" s="281"/>
      <c r="W105" s="283"/>
      <c r="X105" s="722"/>
    </row>
    <row r="106" spans="1:24" ht="26.25" customHeight="1">
      <c r="A106" s="705"/>
      <c r="B106" s="278"/>
      <c r="C106" s="278" t="s">
        <v>10002</v>
      </c>
      <c r="D106" s="278" t="s">
        <v>191</v>
      </c>
      <c r="E106" s="278"/>
      <c r="F106" s="278"/>
      <c r="G106" s="278"/>
      <c r="H106" s="278"/>
      <c r="I106" s="278"/>
      <c r="J106" s="278" t="s">
        <v>17596</v>
      </c>
      <c r="K106" s="278"/>
      <c r="L106" s="278"/>
      <c r="M106" s="2559" t="s">
        <v>17716</v>
      </c>
      <c r="N106" s="2560"/>
      <c r="O106" s="2560"/>
      <c r="P106" s="2561"/>
      <c r="Q106" s="278"/>
      <c r="R106" s="278"/>
      <c r="S106" s="284" t="s">
        <v>2472</v>
      </c>
      <c r="T106" s="284">
        <f>SUM(T101:T105)</f>
        <v>11355</v>
      </c>
      <c r="U106" s="281"/>
      <c r="V106" s="281"/>
      <c r="W106" s="283"/>
      <c r="X106" s="722"/>
    </row>
    <row r="107" spans="1:24" ht="26.25" customHeight="1" thickBot="1">
      <c r="A107" s="707"/>
      <c r="B107" s="708"/>
      <c r="C107" s="708" t="s">
        <v>10003</v>
      </c>
      <c r="D107" s="708" t="s">
        <v>4036</v>
      </c>
      <c r="E107" s="708"/>
      <c r="F107" s="708"/>
      <c r="G107" s="708"/>
      <c r="H107" s="708"/>
      <c r="I107" s="708"/>
      <c r="J107" s="708"/>
      <c r="K107" s="611" t="s">
        <v>17817</v>
      </c>
      <c r="L107" s="709"/>
      <c r="M107" s="709"/>
      <c r="N107" s="708"/>
      <c r="O107" s="708"/>
      <c r="P107" s="710"/>
      <c r="Q107" s="711"/>
      <c r="R107" s="711"/>
      <c r="S107" s="711"/>
      <c r="T107" s="711"/>
      <c r="U107" s="712"/>
      <c r="V107" s="713"/>
      <c r="W107" s="723"/>
      <c r="X107" s="724"/>
    </row>
    <row r="109" spans="1:24" ht="26.25" customHeight="1" thickBot="1"/>
    <row r="110" spans="1:24" ht="26.25" customHeight="1">
      <c r="A110" s="699" t="s">
        <v>188</v>
      </c>
      <c r="B110" s="700" t="s">
        <v>10047</v>
      </c>
      <c r="C110" s="700" t="s">
        <v>154</v>
      </c>
      <c r="D110" s="700" t="s">
        <v>190</v>
      </c>
      <c r="E110" s="700" t="s">
        <v>17904</v>
      </c>
      <c r="F110" s="700" t="s">
        <v>191</v>
      </c>
      <c r="G110" s="700" t="s">
        <v>191</v>
      </c>
      <c r="H110" s="1484"/>
      <c r="I110" s="700" t="s">
        <v>9465</v>
      </c>
      <c r="J110" s="715" t="s">
        <v>17578</v>
      </c>
      <c r="K110" s="1515" t="s">
        <v>8</v>
      </c>
      <c r="L110" s="715" t="s">
        <v>17968</v>
      </c>
      <c r="M110" s="2883" t="s">
        <v>17913</v>
      </c>
      <c r="N110" s="701" t="s">
        <v>18082</v>
      </c>
      <c r="O110" s="701" t="s">
        <v>18083</v>
      </c>
      <c r="P110" s="702" t="s">
        <v>18537</v>
      </c>
      <c r="Q110" s="700" t="s">
        <v>2093</v>
      </c>
      <c r="R110" s="700">
        <f t="shared" ref="R110:R113" si="5">IF(MID(RIGHT(S110,8),1,1)="M",2021,IF(MID(RIGHT(S110,8),1,1)="N",2022,IF(MID(RIGHT(S110,8),1,1)="P",2023,IF(MID(RIGHT(S110,8),1,1)="R",2024,IF(MID(RIGHT(S110,8),1,1)="S",1995,IF(MID(RIGHT(S110,8),1,1)="T",1996,IF(MID(RIGHT(S110,8),1,1)="V",1997,IF(MID(RIGHT(S110,8),1,1)="W",1998,IF(MID(RIGHT(S110,8),1,1)="X",1999,IF(MID(RIGHT(S110,8),1,1)="Y",2000,IF(MID(RIGHT(S110,8),1,1)="1",2001,IF(MID(RIGHT(S110,8),1,1)="2",2002,IF(MID(RIGHT(S110,8),1,1)="3",2003,IF(MID(RIGHT(S110,8),1,1)="4",2004,IF(MID(RIGHT(S110,8),1,1)="5",2005,IF(MID(RIGHT(S110,8),1,1)="6",2006,IF(MID(RIGHT(S110,8),1,1)="7",2007,IF(MID(RIGHT(S110,8),1,1)="8",2008,IF(MID(RIGHT(S110,8),1,1)="9",2009,IF(MID(RIGHT(S110,8),1,1)="A",2010,IF(MID(RIGHT(S110,8),1,1)="B",2011,IF(MID(RIGHT(S110,8),1,1)="C",2012,IF(MID(RIGHT(S110,8),1,1)="D",2013,IF(MID(RIGHT(S110,8),1,1)="E",2014,IF(MID(RIGHT(S110,8),1,1)="F",2015,IF(MID(RIGHT(S110,8),1,1)="G",2016,IF(MID(RIGHT(S110,8),1,1)="H",2017,IF(MID(RIGHT(S110,8),1,1)="J",2018,IF(MID(RIGHT(S110,8),1,1)="K",2019,IF(MID(RIGHT(S110,8),1,1)="L",2020,""))))))))))))))))))))))))))))))</f>
        <v>2021</v>
      </c>
      <c r="S110" s="700" t="s">
        <v>17909</v>
      </c>
      <c r="T110" s="700">
        <v>1825</v>
      </c>
      <c r="U110" s="716">
        <v>45719</v>
      </c>
      <c r="V110" s="716">
        <v>45791</v>
      </c>
      <c r="W110" s="703">
        <v>5569</v>
      </c>
      <c r="X110" s="704">
        <v>6700</v>
      </c>
    </row>
    <row r="111" spans="1:24" ht="26.25" customHeight="1">
      <c r="A111" s="705"/>
      <c r="B111" s="278"/>
      <c r="C111" s="320" t="s">
        <v>18050</v>
      </c>
      <c r="D111" s="278"/>
      <c r="E111" s="278"/>
      <c r="F111" s="278"/>
      <c r="G111" s="278"/>
      <c r="H111" s="278"/>
      <c r="I111" s="278" t="s">
        <v>2578</v>
      </c>
      <c r="J111" s="317" t="s">
        <v>17671</v>
      </c>
      <c r="K111" s="280" t="s">
        <v>195</v>
      </c>
      <c r="L111" s="425" t="s">
        <v>3603</v>
      </c>
      <c r="M111" s="2884"/>
      <c r="N111" s="73" t="s">
        <v>2435</v>
      </c>
      <c r="O111" s="278"/>
      <c r="P111" s="278"/>
      <c r="Q111" s="278" t="s">
        <v>1838</v>
      </c>
      <c r="R111" s="278">
        <f t="shared" si="5"/>
        <v>2021</v>
      </c>
      <c r="S111" s="278" t="s">
        <v>17910</v>
      </c>
      <c r="T111" s="278">
        <v>1590</v>
      </c>
      <c r="U111" s="420"/>
      <c r="V111" s="719">
        <v>45784</v>
      </c>
      <c r="W111" s="283"/>
      <c r="X111" s="777">
        <f>X110+120</f>
        <v>6820</v>
      </c>
    </row>
    <row r="112" spans="1:24" ht="26.25" customHeight="1">
      <c r="A112" s="705"/>
      <c r="B112" s="278"/>
      <c r="C112" s="278" t="s">
        <v>12776</v>
      </c>
      <c r="D112" s="278" t="s">
        <v>17670</v>
      </c>
      <c r="E112" s="278"/>
      <c r="F112" s="278"/>
      <c r="G112" s="278"/>
      <c r="H112" s="278"/>
      <c r="I112" s="720"/>
      <c r="J112" s="278"/>
      <c r="K112" s="278" t="s">
        <v>17685</v>
      </c>
      <c r="L112" s="278"/>
      <c r="M112" s="2884"/>
      <c r="N112" s="73" t="s">
        <v>3073</v>
      </c>
      <c r="O112" s="1371"/>
      <c r="P112" s="278"/>
      <c r="Q112" s="278" t="s">
        <v>17908</v>
      </c>
      <c r="R112" s="278">
        <f t="shared" si="5"/>
        <v>2019</v>
      </c>
      <c r="S112" s="278" t="s">
        <v>17911</v>
      </c>
      <c r="T112" s="278">
        <v>1915</v>
      </c>
      <c r="U112" s="420"/>
      <c r="V112" s="719">
        <v>45785</v>
      </c>
      <c r="W112" s="2011" t="s">
        <v>18210</v>
      </c>
      <c r="X112" s="706"/>
    </row>
    <row r="113" spans="1:24" ht="26.25" customHeight="1">
      <c r="A113" s="705"/>
      <c r="B113" s="278"/>
      <c r="C113" s="278" t="s">
        <v>12778</v>
      </c>
      <c r="D113" s="278" t="s">
        <v>17670</v>
      </c>
      <c r="E113" s="278"/>
      <c r="F113" s="278"/>
      <c r="G113" s="278"/>
      <c r="H113" s="278"/>
      <c r="I113" s="720"/>
      <c r="J113" s="278" t="s">
        <v>17596</v>
      </c>
      <c r="K113" s="278" t="s">
        <v>1772</v>
      </c>
      <c r="L113" s="278"/>
      <c r="M113" s="2885"/>
      <c r="N113" s="73" t="s">
        <v>7870</v>
      </c>
      <c r="O113" s="278"/>
      <c r="P113" s="280"/>
      <c r="Q113" s="278" t="s">
        <v>19403</v>
      </c>
      <c r="R113" s="278">
        <f t="shared" si="5"/>
        <v>2020</v>
      </c>
      <c r="S113" s="278" t="s">
        <v>17912</v>
      </c>
      <c r="T113" s="278">
        <v>1280</v>
      </c>
      <c r="U113" s="281"/>
      <c r="V113" s="281">
        <v>45790</v>
      </c>
      <c r="W113" s="283"/>
      <c r="X113" s="721"/>
    </row>
    <row r="114" spans="1:24" ht="26.25" customHeight="1">
      <c r="A114" s="705"/>
      <c r="B114" s="278"/>
      <c r="C114" s="278" t="s">
        <v>13047</v>
      </c>
      <c r="D114" s="278" t="s">
        <v>191</v>
      </c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80"/>
      <c r="S114" s="284" t="s">
        <v>189</v>
      </c>
      <c r="T114" s="284">
        <v>3700</v>
      </c>
      <c r="U114" s="281"/>
      <c r="V114" s="281">
        <v>45795</v>
      </c>
      <c r="W114" s="283"/>
      <c r="X114" s="722"/>
    </row>
    <row r="115" spans="1:24" ht="26.25" customHeight="1">
      <c r="A115" s="705"/>
      <c r="B115" s="278"/>
      <c r="C115" s="278" t="s">
        <v>10002</v>
      </c>
      <c r="D115" s="278" t="s">
        <v>191</v>
      </c>
      <c r="E115" s="278"/>
      <c r="F115" s="278"/>
      <c r="G115" s="278"/>
      <c r="H115" s="278"/>
      <c r="I115" s="278"/>
      <c r="J115" s="278"/>
      <c r="K115" s="278"/>
      <c r="L115" s="278"/>
      <c r="M115" s="2559" t="s">
        <v>16754</v>
      </c>
      <c r="N115" s="2560"/>
      <c r="O115" s="2560"/>
      <c r="P115" s="2561"/>
      <c r="Q115" s="278"/>
      <c r="R115" s="278"/>
      <c r="S115" s="284" t="s">
        <v>2472</v>
      </c>
      <c r="T115" s="284">
        <f>SUM(T110:T114)</f>
        <v>10310</v>
      </c>
      <c r="U115" s="281"/>
      <c r="V115" s="282">
        <v>45798</v>
      </c>
      <c r="W115" s="283"/>
      <c r="X115" s="722"/>
    </row>
    <row r="116" spans="1:24" ht="26.25" customHeight="1" thickBot="1">
      <c r="A116" s="707"/>
      <c r="B116" s="708"/>
      <c r="C116" s="708" t="s">
        <v>10003</v>
      </c>
      <c r="D116" s="708" t="s">
        <v>4036</v>
      </c>
      <c r="E116" s="708"/>
      <c r="F116" s="708"/>
      <c r="G116" s="708"/>
      <c r="H116" s="708"/>
      <c r="I116" s="708"/>
      <c r="J116" s="708"/>
      <c r="K116" s="611" t="s">
        <v>17817</v>
      </c>
      <c r="L116" s="709"/>
      <c r="M116" s="709"/>
      <c r="N116" s="708"/>
      <c r="O116" s="708"/>
      <c r="P116" s="710"/>
      <c r="Q116" s="711"/>
      <c r="R116" s="711"/>
      <c r="S116" s="711"/>
      <c r="T116" s="711"/>
      <c r="U116" s="712"/>
      <c r="V116" s="713"/>
      <c r="W116" s="723"/>
      <c r="X116" s="724"/>
    </row>
    <row r="118" spans="1:24" ht="26.25" customHeight="1" thickBot="1"/>
    <row r="119" spans="1:24" ht="26.25" customHeight="1">
      <c r="A119" s="1904" t="s">
        <v>188</v>
      </c>
      <c r="B119" s="1905" t="s">
        <v>15929</v>
      </c>
      <c r="C119" s="1905" t="s">
        <v>997</v>
      </c>
      <c r="D119" s="1905" t="s">
        <v>190</v>
      </c>
      <c r="E119" s="1905" t="s">
        <v>17904</v>
      </c>
      <c r="F119" s="1905" t="s">
        <v>191</v>
      </c>
      <c r="G119" s="1905" t="s">
        <v>191</v>
      </c>
      <c r="H119" s="2081"/>
      <c r="I119" s="1905" t="s">
        <v>11659</v>
      </c>
      <c r="J119" s="1906" t="s">
        <v>17845</v>
      </c>
      <c r="K119" s="1907" t="s">
        <v>8</v>
      </c>
      <c r="L119" s="1909" t="s">
        <v>17906</v>
      </c>
      <c r="M119" s="1909" t="s">
        <v>17866</v>
      </c>
      <c r="N119" s="1905" t="s">
        <v>17975</v>
      </c>
      <c r="O119" s="1909" t="s">
        <v>17899</v>
      </c>
      <c r="P119" s="2088" t="s">
        <v>19572</v>
      </c>
      <c r="Q119" s="1905" t="s">
        <v>17902</v>
      </c>
      <c r="R119" s="1905">
        <f>IF(MID(RIGHT(S119,8),1,1)="M",2021,IF(MID(RIGHT(S119,8),1,1)="N",2022,IF(MID(RIGHT(S119,8),1,1)="P",2023,IF(MID(RIGHT(S119,8),1,1)="R",2024,IF(MID(RIGHT(S119,8),1,1)="S",2025,IF(MID(RIGHT(S119,8),1,1)="T",1996,IF(MID(RIGHT(S119,8),1,1)="V",1997,IF(MID(RIGHT(S119,8),1,1)="W",1998,IF(MID(RIGHT(S119,8),1,1)="X",1999,IF(MID(RIGHT(S119,8),1,1)="Y",2000,IF(MID(RIGHT(S119,8),1,1)="1",2001,IF(MID(RIGHT(S119,8),1,1)="2",2002,IF(MID(RIGHT(S119,8),1,1)="3",2003,IF(MID(RIGHT(S119,8),1,1)="4",2004,IF(MID(RIGHT(S119,8),1,1)="5",2005,IF(MID(RIGHT(S119,8),1,1)="6",2006,IF(MID(RIGHT(S119,8),1,1)="7",2007,IF(MID(RIGHT(S119,8),1,1)="8",2008,IF(MID(RIGHT(S119,8),1,1)="9",2009,IF(MID(RIGHT(S119,8),1,1)="A",2010,IF(MID(RIGHT(S119,8),1,1)="B",2011,IF(MID(RIGHT(S119,8),1,1)="C",2012,IF(MID(RIGHT(S119,8),1,1)="D",2013,IF(MID(RIGHT(S119,8),1,1)="E",2014,IF(MID(RIGHT(S119,8),1,1)="F",2015,IF(MID(RIGHT(S119,8),1,1)="G",2016,IF(MID(RIGHT(S119,8),1,1)="H",2017,IF(MID(RIGHT(S119,8),1,1)="J",2018,IF(MID(RIGHT(S119,8),1,1)="K",2019,IF(MID(RIGHT(S119,8),1,1)="L",2020,""))))))))))))))))))))))))))))))</f>
        <v>2013</v>
      </c>
      <c r="S119" s="1905" t="s">
        <v>17865</v>
      </c>
      <c r="T119" s="1905">
        <v>2510</v>
      </c>
      <c r="U119" s="2210">
        <v>45703</v>
      </c>
      <c r="V119" s="2210">
        <v>45777</v>
      </c>
      <c r="W119" s="2083">
        <v>4469</v>
      </c>
      <c r="X119" s="1912">
        <v>5150</v>
      </c>
    </row>
    <row r="120" spans="1:24" ht="26.25" customHeight="1">
      <c r="A120" s="1913"/>
      <c r="B120" s="1914"/>
      <c r="C120" s="320" t="s">
        <v>18125</v>
      </c>
      <c r="D120" s="1914"/>
      <c r="E120" s="1916"/>
      <c r="F120" s="1914"/>
      <c r="G120" s="1914"/>
      <c r="H120" s="1914"/>
      <c r="I120" s="1914" t="s">
        <v>2578</v>
      </c>
      <c r="J120" s="412" t="s">
        <v>17352</v>
      </c>
      <c r="K120" s="1917" t="s">
        <v>17349</v>
      </c>
      <c r="L120" s="425" t="s">
        <v>3603</v>
      </c>
      <c r="M120" s="1918" t="s">
        <v>17901</v>
      </c>
      <c r="N120" s="73" t="s">
        <v>7287</v>
      </c>
      <c r="O120" s="1918"/>
      <c r="P120" s="1918"/>
      <c r="Q120" s="1914" t="s">
        <v>17903</v>
      </c>
      <c r="R120" s="1914">
        <f>IF(MID(RIGHT(S120,8),1,1)="M",2021,IF(MID(RIGHT(S120,8),1,1)="N",2022,IF(MID(RIGHT(S120,8),1,1)="P",2023,IF(MID(RIGHT(S120,8),1,1)="R",2024,IF(MID(RIGHT(S120,8),1,1)="S",2025,IF(MID(RIGHT(S120,8),1,1)="T",1996,IF(MID(RIGHT(S120,8),1,1)="V",1997,IF(MID(RIGHT(S120,8),1,1)="W",1998,IF(MID(RIGHT(S120,8),1,1)="X",1999,IF(MID(RIGHT(S120,8),1,1)="Y",2000,IF(MID(RIGHT(S120,8),1,1)="1",2001,IF(MID(RIGHT(S120,8),1,1)="2",2002,IF(MID(RIGHT(S120,8),1,1)="3",2003,IF(MID(RIGHT(S120,8),1,1)="4",2004,IF(MID(RIGHT(S120,8),1,1)="5",2005,IF(MID(RIGHT(S120,8),1,1)="6",2006,IF(MID(RIGHT(S120,8),1,1)="7",2007,IF(MID(RIGHT(S120,8),1,1)="8",2008,IF(MID(RIGHT(S120,8),1,1)="9",2009,IF(MID(RIGHT(S120,8),1,1)="A",2010,IF(MID(RIGHT(S120,8),1,1)="B",2011,IF(MID(RIGHT(S120,8),1,1)="C",2012,IF(MID(RIGHT(S120,8),1,1)="D",2013,IF(MID(RIGHT(S120,8),1,1)="E",2014,IF(MID(RIGHT(S120,8),1,1)="F",2015,IF(MID(RIGHT(S120,8),1,1)="G",2016,IF(MID(RIGHT(S120,8),1,1)="H",2017,IF(MID(RIGHT(S120,8),1,1)="J",2018,IF(MID(RIGHT(S120,8),1,1)="K",2019,IF(MID(RIGHT(S120,8),1,1)="L",2020,""))))))))))))))))))))))))))))))</f>
        <v>2015</v>
      </c>
      <c r="S120" s="1919" t="s">
        <v>17900</v>
      </c>
      <c r="T120" s="1914">
        <v>2180</v>
      </c>
      <c r="U120" s="2218">
        <v>45704</v>
      </c>
      <c r="V120" s="2218">
        <v>45770</v>
      </c>
      <c r="W120" s="2084" t="s">
        <v>18127</v>
      </c>
      <c r="X120" s="2085"/>
    </row>
    <row r="121" spans="1:24" ht="26.25" customHeight="1">
      <c r="A121" s="1913"/>
      <c r="B121" s="1914"/>
      <c r="C121" s="1914" t="s">
        <v>12776</v>
      </c>
      <c r="D121" s="1914" t="s">
        <v>191</v>
      </c>
      <c r="E121" s="1914"/>
      <c r="F121" s="1914"/>
      <c r="G121" s="1914"/>
      <c r="H121" s="1914"/>
      <c r="I121" s="1914"/>
      <c r="J121" s="317" t="s">
        <v>17351</v>
      </c>
      <c r="K121" s="2211" t="s">
        <v>17350</v>
      </c>
      <c r="L121" s="1918"/>
      <c r="M121" s="1918" t="s">
        <v>17874</v>
      </c>
      <c r="N121" s="73" t="s">
        <v>3907</v>
      </c>
      <c r="O121" s="1918"/>
      <c r="P121" s="1918"/>
      <c r="Q121" s="1914" t="s">
        <v>10679</v>
      </c>
      <c r="R121" s="1914">
        <f>IF(MID(RIGHT(S121,8),1,1)="M",2021,IF(MID(RIGHT(S121,8),1,1)="N",2022,IF(MID(RIGHT(S121,8),1,1)="P",2023,IF(MID(RIGHT(S121,8),1,1)="R",2024,IF(MID(RIGHT(S121,8),1,1)="S",2025,IF(MID(RIGHT(S121,8),1,1)="T",1996,IF(MID(RIGHT(S121,8),1,1)="V",1997,IF(MID(RIGHT(S121,8),1,1)="W",1998,IF(MID(RIGHT(S121,8),1,1)="X",1999,IF(MID(RIGHT(S121,8),1,1)="Y",2000,IF(MID(RIGHT(S121,8),1,1)="1",2001,IF(MID(RIGHT(S121,8),1,1)="2",2002,IF(MID(RIGHT(S121,8),1,1)="3",2003,IF(MID(RIGHT(S121,8),1,1)="4",2004,IF(MID(RIGHT(S121,8),1,1)="5",2005,IF(MID(RIGHT(S121,8),1,1)="6",2006,IF(MID(RIGHT(S121,8),1,1)="7",2007,IF(MID(RIGHT(S121,8),1,1)="8",2008,IF(MID(RIGHT(S121,8),1,1)="9",2009,IF(MID(RIGHT(S121,8),1,1)="A",2010,IF(MID(RIGHT(S121,8),1,1)="B",2011,IF(MID(RIGHT(S121,8),1,1)="C",2012,IF(MID(RIGHT(S121,8),1,1)="D",2013,IF(MID(RIGHT(S121,8),1,1)="E",2014,IF(MID(RIGHT(S121,8),1,1)="F",2015,IF(MID(RIGHT(S121,8),1,1)="G",2016,IF(MID(RIGHT(S121,8),1,1)="H",2017,IF(MID(RIGHT(S121,8),1,1)="J",2018,IF(MID(RIGHT(S121,8),1,1)="K",2019,IF(MID(RIGHT(S121,8),1,1)="L",2020,""))))))))))))))))))))))))))))))</f>
        <v>2014</v>
      </c>
      <c r="S121" s="1919" t="s">
        <v>17873</v>
      </c>
      <c r="T121" s="1914">
        <v>2185</v>
      </c>
      <c r="U121" s="2218">
        <v>45711</v>
      </c>
      <c r="V121" s="2218">
        <v>45777</v>
      </c>
      <c r="W121" s="2084"/>
      <c r="X121" s="2085"/>
    </row>
    <row r="122" spans="1:24" ht="26.25" customHeight="1">
      <c r="A122" s="1913"/>
      <c r="B122" s="1914"/>
      <c r="C122" s="1941" t="s">
        <v>12777</v>
      </c>
      <c r="D122" s="1914" t="s">
        <v>191</v>
      </c>
      <c r="E122" s="1914"/>
      <c r="F122" s="1914"/>
      <c r="G122" s="1914"/>
      <c r="H122" s="1914"/>
      <c r="I122" s="1914"/>
      <c r="J122" s="1941" t="s">
        <v>17547</v>
      </c>
      <c r="K122" s="2211" t="s">
        <v>17549</v>
      </c>
      <c r="L122" s="1918"/>
      <c r="M122" s="1918" t="s">
        <v>17868</v>
      </c>
      <c r="N122" s="73" t="s">
        <v>12674</v>
      </c>
      <c r="O122" s="1918"/>
      <c r="P122" s="1918"/>
      <c r="Q122" s="1914" t="s">
        <v>10547</v>
      </c>
      <c r="R122" s="1914">
        <f>IF(MID(RIGHT(S122,8),1,1)="M",2021,IF(MID(RIGHT(S122,8),1,1)="N",2022,IF(MID(RIGHT(S122,8),1,1)="P",2023,IF(MID(RIGHT(S122,8),1,1)="R",2024,IF(MID(RIGHT(S122,8),1,1)="S",2025,IF(MID(RIGHT(S122,8),1,1)="T",1996,IF(MID(RIGHT(S122,8),1,1)="V",1997,IF(MID(RIGHT(S122,8),1,1)="W",1998,IF(MID(RIGHT(S122,8),1,1)="X",1999,IF(MID(RIGHT(S122,8),1,1)="Y",2000,IF(MID(RIGHT(S122,8),1,1)="1",2001,IF(MID(RIGHT(S122,8),1,1)="2",2002,IF(MID(RIGHT(S122,8),1,1)="3",2003,IF(MID(RIGHT(S122,8),1,1)="4",2004,IF(MID(RIGHT(S122,8),1,1)="5",2005,IF(MID(RIGHT(S122,8),1,1)="6",2006,IF(MID(RIGHT(S122,8),1,1)="7",2007,IF(MID(RIGHT(S122,8),1,1)="8",2008,IF(MID(RIGHT(S122,8),1,1)="9",2009,IF(MID(RIGHT(S122,8),1,1)="A",2010,IF(MID(RIGHT(S122,8),1,1)="B",2011,IF(MID(RIGHT(S122,8),1,1)="C",2012,IF(MID(RIGHT(S122,8),1,1)="D",2013,IF(MID(RIGHT(S122,8),1,1)="E",2014,IF(MID(RIGHT(S122,8),1,1)="F",2015,IF(MID(RIGHT(S122,8),1,1)="G",2016,IF(MID(RIGHT(S122,8),1,1)="H",2017,IF(MID(RIGHT(S122,8),1,1)="J",2018,IF(MID(RIGHT(S122,8),1,1)="K",2019,IF(MID(RIGHT(S122,8),1,1)="L",2020,""))))))))))))))))))))))))))))))</f>
        <v>2008</v>
      </c>
      <c r="S122" s="1919" t="s">
        <v>17867</v>
      </c>
      <c r="T122" s="2090">
        <v>1735</v>
      </c>
      <c r="U122" s="2093">
        <v>45719</v>
      </c>
      <c r="V122" s="2092">
        <v>45784</v>
      </c>
      <c r="W122" s="2084"/>
      <c r="X122" s="2085"/>
    </row>
    <row r="123" spans="1:24" ht="26.25" customHeight="1">
      <c r="A123" s="1913"/>
      <c r="B123" s="1914"/>
      <c r="C123" s="1914" t="s">
        <v>13047</v>
      </c>
      <c r="D123" s="1914" t="s">
        <v>191</v>
      </c>
      <c r="E123" s="1914"/>
      <c r="F123" s="1914"/>
      <c r="G123" s="1914"/>
      <c r="H123" s="1914"/>
      <c r="I123" s="1914"/>
      <c r="J123" s="2180" t="s">
        <v>17548</v>
      </c>
      <c r="K123" s="1925" t="s">
        <v>17598</v>
      </c>
      <c r="L123" s="1918"/>
      <c r="M123" s="1918"/>
      <c r="N123" s="1914"/>
      <c r="O123" s="1918"/>
      <c r="P123" s="1918"/>
      <c r="Q123" s="1914"/>
      <c r="R123" s="1914"/>
      <c r="S123" s="2022" t="s">
        <v>189</v>
      </c>
      <c r="T123" s="1916">
        <v>3860</v>
      </c>
      <c r="U123" s="2093"/>
      <c r="V123" s="2092">
        <v>45785</v>
      </c>
      <c r="W123" s="2084"/>
      <c r="X123" s="2085"/>
    </row>
    <row r="124" spans="1:24" ht="26.25" customHeight="1">
      <c r="A124" s="1913"/>
      <c r="B124" s="1914"/>
      <c r="C124" s="1914" t="s">
        <v>10002</v>
      </c>
      <c r="D124" s="1914" t="s">
        <v>191</v>
      </c>
      <c r="E124" s="1914"/>
      <c r="F124" s="1914"/>
      <c r="G124" s="1914"/>
      <c r="H124" s="1914"/>
      <c r="I124" s="2219" t="s">
        <v>17550</v>
      </c>
      <c r="J124" s="2180" t="s">
        <v>17579</v>
      </c>
      <c r="K124" s="1925" t="s">
        <v>1772</v>
      </c>
      <c r="L124" s="1918"/>
      <c r="M124" s="2559" t="s">
        <v>16754</v>
      </c>
      <c r="N124" s="2560"/>
      <c r="O124" s="2560"/>
      <c r="P124" s="2561"/>
      <c r="Q124" s="1914"/>
      <c r="R124" s="1914"/>
      <c r="S124" s="1916" t="s">
        <v>2472</v>
      </c>
      <c r="T124" s="1916">
        <f>SUM(T119:T123)</f>
        <v>12470</v>
      </c>
      <c r="U124" s="2092"/>
      <c r="V124" s="2092">
        <v>45790</v>
      </c>
      <c r="W124" s="2084"/>
      <c r="X124" s="2085"/>
    </row>
    <row r="125" spans="1:24" ht="26.25" customHeight="1" thickBot="1">
      <c r="A125" s="1930"/>
      <c r="B125" s="1931"/>
      <c r="C125" s="1931" t="s">
        <v>10003</v>
      </c>
      <c r="D125" s="1931" t="s">
        <v>17904</v>
      </c>
      <c r="E125" s="1931"/>
      <c r="F125" s="1931"/>
      <c r="G125" s="1931"/>
      <c r="H125" s="1931"/>
      <c r="I125" s="2220" t="s">
        <v>17597</v>
      </c>
      <c r="J125" s="1931"/>
      <c r="K125" s="611" t="s">
        <v>17817</v>
      </c>
      <c r="L125" s="1933"/>
      <c r="M125" s="1933"/>
      <c r="N125" s="1931"/>
      <c r="O125" s="1933"/>
      <c r="P125" s="1933"/>
      <c r="Q125" s="1931"/>
      <c r="R125" s="1934"/>
      <c r="S125" s="1934"/>
      <c r="T125" s="1934"/>
      <c r="U125" s="1935"/>
      <c r="V125" s="2380">
        <v>45798</v>
      </c>
      <c r="W125" s="2086"/>
      <c r="X125" s="2087"/>
    </row>
    <row r="126" spans="1:24" ht="26.25" customHeight="1">
      <c r="V126" s="454"/>
    </row>
    <row r="127" spans="1:24" ht="26.25" customHeight="1" thickBot="1"/>
    <row r="128" spans="1:24" ht="26.25" customHeight="1">
      <c r="A128" s="456" t="s">
        <v>188</v>
      </c>
      <c r="B128" s="457" t="s">
        <v>10047</v>
      </c>
      <c r="C128" s="457" t="s">
        <v>10329</v>
      </c>
      <c r="D128" s="457" t="s">
        <v>190</v>
      </c>
      <c r="E128" s="457" t="s">
        <v>17838</v>
      </c>
      <c r="F128" s="457" t="s">
        <v>191</v>
      </c>
      <c r="G128" s="457" t="s">
        <v>191</v>
      </c>
      <c r="H128" s="477"/>
      <c r="I128" s="457" t="s">
        <v>126</v>
      </c>
      <c r="J128" s="2221" t="s">
        <v>17722</v>
      </c>
      <c r="K128" s="458" t="s">
        <v>12321</v>
      </c>
      <c r="L128" s="457" t="s">
        <v>17840</v>
      </c>
      <c r="M128" s="2901" t="s">
        <v>17835</v>
      </c>
      <c r="N128" s="458" t="s">
        <v>17948</v>
      </c>
      <c r="O128" s="458" t="s">
        <v>17864</v>
      </c>
      <c r="P128" s="459" t="s">
        <v>19915</v>
      </c>
      <c r="Q128" s="457" t="s">
        <v>361</v>
      </c>
      <c r="R128" s="457">
        <v>2017</v>
      </c>
      <c r="S128" s="457" t="s">
        <v>17744</v>
      </c>
      <c r="T128" s="457">
        <v>2145</v>
      </c>
      <c r="U128" s="460">
        <v>45717</v>
      </c>
      <c r="V128" s="460">
        <v>45792</v>
      </c>
      <c r="W128" s="462">
        <v>3800</v>
      </c>
      <c r="X128" s="463">
        <v>4450</v>
      </c>
    </row>
    <row r="129" spans="1:24" ht="26.25" customHeight="1">
      <c r="A129" s="464"/>
      <c r="B129" s="143"/>
      <c r="C129" s="320" t="s">
        <v>3681</v>
      </c>
      <c r="D129" s="143"/>
      <c r="E129" s="143"/>
      <c r="F129" s="143"/>
      <c r="G129" s="143"/>
      <c r="H129" s="143"/>
      <c r="I129" s="143" t="s">
        <v>3598</v>
      </c>
      <c r="J129" s="412" t="s">
        <v>17723</v>
      </c>
      <c r="K129" s="169" t="s">
        <v>10395</v>
      </c>
      <c r="L129" s="427" t="s">
        <v>3603</v>
      </c>
      <c r="M129" s="2902"/>
      <c r="N129" s="73" t="s">
        <v>7287</v>
      </c>
      <c r="O129" s="1666"/>
      <c r="P129" s="1666"/>
      <c r="Q129" s="143" t="s">
        <v>361</v>
      </c>
      <c r="R129" s="143">
        <v>2022</v>
      </c>
      <c r="S129" s="143" t="s">
        <v>17745</v>
      </c>
      <c r="T129" s="143">
        <v>2210</v>
      </c>
      <c r="U129" s="168">
        <v>45720</v>
      </c>
      <c r="V129" s="168">
        <v>45799</v>
      </c>
      <c r="W129" s="147"/>
      <c r="X129" s="777">
        <f>X128+500</f>
        <v>4950</v>
      </c>
    </row>
    <row r="130" spans="1:24" ht="26.25" customHeight="1">
      <c r="A130" s="464"/>
      <c r="B130" s="143"/>
      <c r="C130" s="143" t="s">
        <v>12776</v>
      </c>
      <c r="D130" s="143" t="s">
        <v>17725</v>
      </c>
      <c r="E130" s="143"/>
      <c r="F130" s="143"/>
      <c r="G130" s="143"/>
      <c r="H130" s="143"/>
      <c r="I130" s="143"/>
      <c r="J130" s="425" t="s">
        <v>3281</v>
      </c>
      <c r="K130" s="144" t="s">
        <v>256</v>
      </c>
      <c r="L130" s="143" t="s">
        <v>17869</v>
      </c>
      <c r="M130" s="2902"/>
      <c r="N130" s="73" t="s">
        <v>14447</v>
      </c>
      <c r="O130" s="143"/>
      <c r="P130" s="143"/>
      <c r="Q130" s="143" t="s">
        <v>361</v>
      </c>
      <c r="R130" s="143">
        <v>2017</v>
      </c>
      <c r="S130" s="143" t="s">
        <v>17747</v>
      </c>
      <c r="T130" s="143">
        <v>2175</v>
      </c>
      <c r="U130" s="146">
        <v>45723</v>
      </c>
      <c r="V130" s="168">
        <v>45772</v>
      </c>
      <c r="W130" s="1449"/>
      <c r="X130" s="466"/>
    </row>
    <row r="131" spans="1:24" ht="26.25" customHeight="1">
      <c r="A131" s="464"/>
      <c r="B131" s="143"/>
      <c r="C131" s="143" t="s">
        <v>12778</v>
      </c>
      <c r="D131" s="143" t="s">
        <v>191</v>
      </c>
      <c r="E131" s="143"/>
      <c r="F131" s="143"/>
      <c r="G131" s="143"/>
      <c r="H131" s="143"/>
      <c r="I131" s="143"/>
      <c r="J131" s="143"/>
      <c r="K131" s="144" t="s">
        <v>4071</v>
      </c>
      <c r="L131" s="143"/>
      <c r="M131" s="2903"/>
      <c r="N131" s="73" t="s">
        <v>15731</v>
      </c>
      <c r="O131" s="143"/>
      <c r="P131" s="143"/>
      <c r="Q131" s="143" t="s">
        <v>1661</v>
      </c>
      <c r="R131" s="143">
        <v>2016</v>
      </c>
      <c r="S131" s="143" t="s">
        <v>17746</v>
      </c>
      <c r="T131" s="143">
        <v>1575</v>
      </c>
      <c r="U131" s="146"/>
      <c r="V131" s="168">
        <v>45776</v>
      </c>
      <c r="W131" s="147"/>
      <c r="X131" s="466"/>
    </row>
    <row r="132" spans="1:24" ht="26.25" customHeight="1">
      <c r="A132" s="464"/>
      <c r="B132" s="143"/>
      <c r="C132" s="143" t="s">
        <v>13047</v>
      </c>
      <c r="D132" s="143" t="s">
        <v>191</v>
      </c>
      <c r="E132" s="143"/>
      <c r="F132" s="143"/>
      <c r="G132" s="143"/>
      <c r="H132" s="143"/>
      <c r="I132" s="143"/>
      <c r="J132" s="143"/>
      <c r="K132" s="144"/>
      <c r="L132" s="143"/>
      <c r="M132" s="143" t="s">
        <v>17836</v>
      </c>
      <c r="N132" s="143"/>
      <c r="O132" s="143"/>
      <c r="P132" s="143"/>
      <c r="Q132" s="143"/>
      <c r="R132" s="143"/>
      <c r="S132" s="148" t="s">
        <v>189</v>
      </c>
      <c r="T132" s="148">
        <v>3830</v>
      </c>
      <c r="U132" s="146"/>
      <c r="V132" s="168">
        <v>45779</v>
      </c>
      <c r="W132" s="147"/>
      <c r="X132" s="466"/>
    </row>
    <row r="133" spans="1:24" ht="26.25" customHeight="1">
      <c r="A133" s="464"/>
      <c r="B133" s="143"/>
      <c r="C133" s="143" t="s">
        <v>10002</v>
      </c>
      <c r="D133" s="143" t="s">
        <v>191</v>
      </c>
      <c r="E133" s="143"/>
      <c r="F133" s="143"/>
      <c r="G133" s="143"/>
      <c r="H133" s="143"/>
      <c r="I133" s="143"/>
      <c r="J133" s="143" t="s">
        <v>2627</v>
      </c>
      <c r="K133" s="144"/>
      <c r="L133" s="143"/>
      <c r="M133" s="2559" t="s">
        <v>11304</v>
      </c>
      <c r="N133" s="2560"/>
      <c r="O133" s="2561"/>
      <c r="P133" s="143"/>
      <c r="Q133" s="143"/>
      <c r="R133" s="143"/>
      <c r="S133" s="148" t="s">
        <v>2472</v>
      </c>
      <c r="T133" s="148">
        <f>SUM(T128:T132)</f>
        <v>11935</v>
      </c>
      <c r="U133" s="168"/>
      <c r="V133" s="168">
        <v>45800</v>
      </c>
      <c r="W133" s="147"/>
      <c r="X133" s="466"/>
    </row>
    <row r="134" spans="1:24" ht="26.25" customHeight="1" thickBot="1">
      <c r="A134" s="467"/>
      <c r="B134" s="468"/>
      <c r="C134" s="468" t="s">
        <v>13824</v>
      </c>
      <c r="D134" s="468" t="s">
        <v>4036</v>
      </c>
      <c r="E134" s="468"/>
      <c r="F134" s="468"/>
      <c r="G134" s="468"/>
      <c r="H134" s="468"/>
      <c r="I134" s="468"/>
      <c r="J134" s="555" t="s">
        <v>2745</v>
      </c>
      <c r="K134" s="611" t="s">
        <v>17724</v>
      </c>
      <c r="L134" s="468"/>
      <c r="M134" s="468"/>
      <c r="N134" s="470"/>
      <c r="O134" s="470"/>
      <c r="P134" s="471"/>
      <c r="Q134" s="468"/>
      <c r="R134" s="468"/>
      <c r="S134" s="471"/>
      <c r="T134" s="471"/>
      <c r="U134" s="473"/>
      <c r="V134" s="474">
        <v>45810</v>
      </c>
      <c r="W134" s="475"/>
      <c r="X134" s="476"/>
    </row>
    <row r="135" spans="1:24" ht="26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51"/>
      <c r="L135" s="4"/>
      <c r="M135" s="4"/>
      <c r="N135" s="451"/>
      <c r="O135" s="451"/>
      <c r="P135" s="452"/>
      <c r="Q135" s="4"/>
      <c r="R135" s="4"/>
      <c r="S135" s="4"/>
      <c r="T135" s="4"/>
      <c r="U135" s="453"/>
      <c r="V135" s="454"/>
      <c r="W135" s="455"/>
      <c r="X135" s="455"/>
    </row>
    <row r="136" spans="1:24" ht="26.25" customHeight="1" thickBot="1"/>
    <row r="137" spans="1:24" ht="26.25" customHeight="1">
      <c r="A137" s="874" t="s">
        <v>188</v>
      </c>
      <c r="B137" s="875" t="s">
        <v>10047</v>
      </c>
      <c r="C137" s="875" t="s">
        <v>15059</v>
      </c>
      <c r="D137" s="875" t="s">
        <v>190</v>
      </c>
      <c r="E137" s="875" t="s">
        <v>18031</v>
      </c>
      <c r="F137" s="875" t="s">
        <v>191</v>
      </c>
      <c r="G137" s="875" t="s">
        <v>191</v>
      </c>
      <c r="H137" s="875" t="s">
        <v>191</v>
      </c>
      <c r="I137" s="875" t="s">
        <v>10574</v>
      </c>
      <c r="J137" s="875" t="s">
        <v>17780</v>
      </c>
      <c r="K137" s="876" t="s">
        <v>15237</v>
      </c>
      <c r="L137" s="875" t="s">
        <v>18158</v>
      </c>
      <c r="M137" s="2922" t="s">
        <v>18007</v>
      </c>
      <c r="N137" s="876" t="s">
        <v>18159</v>
      </c>
      <c r="O137" s="876" t="s">
        <v>18213</v>
      </c>
      <c r="P137" s="1805" t="s">
        <v>18577</v>
      </c>
      <c r="Q137" s="875" t="s">
        <v>378</v>
      </c>
      <c r="R137" s="875">
        <f>IF(MID(RIGHT(S137,8),1,1)="M",2021,IF(MID(RIGHT(S137,8),1,1)="N",2022,IF(MID(RIGHT(S137,8),1,1)="P",2023,IF(MID(RIGHT(S137,8),1,1)="R",2024,IF(MID(RIGHT(S137,8),1,1)="S",2025,IF(MID(RIGHT(S137,8),1,1)="T",1996,IF(MID(RIGHT(S137,8),1,1)="V",1997,IF(MID(RIGHT(S137,8),1,1)="W",1998,IF(MID(RIGHT(S137,8),1,1)="X",1999,IF(MID(RIGHT(S137,8),1,1)="Y",2000,IF(MID(RIGHT(S137,8),1,1)="1",2001,IF(MID(RIGHT(S137,8),1,1)="2",2002,IF(MID(RIGHT(S137,8),1,1)="3",2003,IF(MID(RIGHT(S137,8),1,1)="4",2004,IF(MID(RIGHT(S137,8),1,1)="5",2005,IF(MID(RIGHT(S137,8),1,1)="6",2006,IF(MID(RIGHT(S137,8),1,1)="7",2007,IF(MID(RIGHT(S137,8),1,1)="8",2008,IF(MID(RIGHT(S137,8),1,1)="9",2009,IF(MID(RIGHT(S137,8),1,1)="A",2010,IF(MID(RIGHT(S137,8),1,1)="B",2011,IF(MID(RIGHT(S137,8),1,1)="C",2012,IF(MID(RIGHT(S137,8),1,1)="D",2013,IF(MID(RIGHT(S137,8),1,1)="E",2014,IF(MID(RIGHT(S137,8),1,1)="F",2015,IF(MID(RIGHT(S137,8),1,1)="G",2016,IF(MID(RIGHT(S137,8),1,1)="H",2017,IF(MID(RIGHT(S137,8),1,1)="J",2018,IF(MID(RIGHT(S137,8),1,1)="K",2019,IF(MID(RIGHT(S137,8),1,1)="L",2020,""))))))))))))))))))))))))))))))</f>
        <v>2021</v>
      </c>
      <c r="S137" s="875" t="s">
        <v>17999</v>
      </c>
      <c r="T137" s="875">
        <v>1900</v>
      </c>
      <c r="U137" s="878">
        <v>45721</v>
      </c>
      <c r="V137" s="878">
        <v>45745</v>
      </c>
      <c r="W137" s="879">
        <v>1300</v>
      </c>
      <c r="X137" s="880">
        <v>1850</v>
      </c>
    </row>
    <row r="138" spans="1:24" ht="26.25" customHeight="1">
      <c r="A138" s="1759"/>
      <c r="B138" s="1755"/>
      <c r="C138" s="320" t="s">
        <v>15239</v>
      </c>
      <c r="D138" s="1755"/>
      <c r="E138" s="1755"/>
      <c r="F138" s="1755"/>
      <c r="G138" s="1755"/>
      <c r="H138" s="1755"/>
      <c r="I138" s="1755" t="s">
        <v>3598</v>
      </c>
      <c r="J138" s="412" t="s">
        <v>17781</v>
      </c>
      <c r="K138" s="884" t="s">
        <v>211</v>
      </c>
      <c r="L138" s="425" t="s">
        <v>3603</v>
      </c>
      <c r="M138" s="2924"/>
      <c r="N138" s="73" t="s">
        <v>2432</v>
      </c>
      <c r="O138" s="882"/>
      <c r="P138" s="1760"/>
      <c r="Q138" s="882" t="s">
        <v>377</v>
      </c>
      <c r="R138" s="882">
        <f>IF(MID(RIGHT(S138,8),1,1)="M",2021,IF(MID(RIGHT(S138,8),1,1)="N",2022,IF(MID(RIGHT(S138,8),1,1)="P",2023,IF(MID(RIGHT(S138,8),1,1)="R",2024,IF(MID(RIGHT(S138,8),1,1)="S",2025,IF(MID(RIGHT(S138,8),1,1)="T",1996,IF(MID(RIGHT(S138,8),1,1)="V",1997,IF(MID(RIGHT(S138,8),1,1)="W",1998,IF(MID(RIGHT(S138,8),1,1)="X",1999,IF(MID(RIGHT(S138,8),1,1)="Y",2000,IF(MID(RIGHT(S138,8),1,1)="1",2001,IF(MID(RIGHT(S138,8),1,1)="2",2002,IF(MID(RIGHT(S138,8),1,1)="3",2003,IF(MID(RIGHT(S138,8),1,1)="4",2004,IF(MID(RIGHT(S138,8),1,1)="5",2005,IF(MID(RIGHT(S138,8),1,1)="6",2006,IF(MID(RIGHT(S138,8),1,1)="7",2007,IF(MID(RIGHT(S138,8),1,1)="8",2008,IF(MID(RIGHT(S138,8),1,1)="9",2009,IF(MID(RIGHT(S138,8),1,1)="A",2010,IF(MID(RIGHT(S138,8),1,1)="B",2011,IF(MID(RIGHT(S138,8),1,1)="C",2012,IF(MID(RIGHT(S138,8),1,1)="D",2013,IF(MID(RIGHT(S138,8),1,1)="E",2014,IF(MID(RIGHT(S138,8),1,1)="F",2015,IF(MID(RIGHT(S138,8),1,1)="G",2016,IF(MID(RIGHT(S138,8),1,1)="H",2017,IF(MID(RIGHT(S138,8),1,1)="J",2018,IF(MID(RIGHT(S138,8),1,1)="K",2019,IF(MID(RIGHT(S138,8),1,1)="L",2020,""))))))))))))))))))))))))))))))</f>
        <v>2022</v>
      </c>
      <c r="S138" s="882" t="s">
        <v>18001</v>
      </c>
      <c r="T138" s="882">
        <v>1900</v>
      </c>
      <c r="U138" s="891">
        <v>45722</v>
      </c>
      <c r="V138" s="1761">
        <v>45749</v>
      </c>
      <c r="W138" s="1762"/>
      <c r="X138" s="1763" t="s">
        <v>15091</v>
      </c>
    </row>
    <row r="139" spans="1:24" ht="26.25" customHeight="1">
      <c r="A139" s="881"/>
      <c r="B139" s="882"/>
      <c r="C139" s="882" t="s">
        <v>12775</v>
      </c>
      <c r="D139" s="882" t="s">
        <v>17752</v>
      </c>
      <c r="E139" s="882"/>
      <c r="F139" s="882"/>
      <c r="G139" s="882"/>
      <c r="H139" s="882"/>
      <c r="I139" s="882"/>
      <c r="J139" s="882"/>
      <c r="K139" s="889" t="s">
        <v>17829</v>
      </c>
      <c r="L139" s="882"/>
      <c r="M139" s="2841" t="s">
        <v>18008</v>
      </c>
      <c r="N139" s="73" t="s">
        <v>4260</v>
      </c>
      <c r="O139" s="882" t="s">
        <v>15120</v>
      </c>
      <c r="P139" s="882"/>
      <c r="Q139" s="882" t="s">
        <v>375</v>
      </c>
      <c r="R139" s="882">
        <f>IF(MID(RIGHT(S139,8),1,1)="M",2021,IF(MID(RIGHT(S139,8),1,1)="N",2022,IF(MID(RIGHT(S139,8),1,1)="P",2023,IF(MID(RIGHT(S139,8),1,1)="R",2024,IF(MID(RIGHT(S139,8),1,1)="S",2025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2021</v>
      </c>
      <c r="S139" s="882" t="s">
        <v>18000</v>
      </c>
      <c r="T139" s="882">
        <v>1530</v>
      </c>
      <c r="U139" s="891">
        <v>45723</v>
      </c>
      <c r="V139" s="891">
        <v>45752</v>
      </c>
      <c r="W139" s="911"/>
      <c r="X139" s="888"/>
    </row>
    <row r="140" spans="1:24" ht="26.25" customHeight="1">
      <c r="A140" s="881"/>
      <c r="B140" s="882"/>
      <c r="C140" s="882" t="s">
        <v>12778</v>
      </c>
      <c r="D140" s="882" t="s">
        <v>191</v>
      </c>
      <c r="E140" s="882"/>
      <c r="F140" s="882"/>
      <c r="G140" s="882"/>
      <c r="H140" s="882"/>
      <c r="I140" s="882"/>
      <c r="J140" s="425" t="s">
        <v>16517</v>
      </c>
      <c r="K140" s="889" t="s">
        <v>2380</v>
      </c>
      <c r="L140" s="882"/>
      <c r="M140" s="2842"/>
      <c r="N140" s="73" t="s">
        <v>12674</v>
      </c>
      <c r="O140" s="882" t="s">
        <v>13101</v>
      </c>
      <c r="P140" s="882"/>
      <c r="Q140" s="882" t="s">
        <v>375</v>
      </c>
      <c r="R140" s="882">
        <f>IF(MID(RIGHT(S140,8),1,1)="M",2021,IF(MID(RIGHT(S140,8),1,1)="N",2022,IF(MID(RIGHT(S140,8),1,1)="P",2023,IF(MID(RIGHT(S140,8),1,1)="R",2024,IF(MID(RIGHT(S140,8),1,1)="S",2025,IF(MID(RIGHT(S140,8),1,1)="T",1996,IF(MID(RIGHT(S140,8),1,1)="V",1997,IF(MID(RIGHT(S140,8),1,1)="W",1998,IF(MID(RIGHT(S140,8),1,1)="X",1999,IF(MID(RIGHT(S140,8),1,1)="Y",2000,IF(MID(RIGHT(S140,8),1,1)="1",2001,IF(MID(RIGHT(S140,8),1,1)="2",2002,IF(MID(RIGHT(S140,8),1,1)="3",2003,IF(MID(RIGHT(S140,8),1,1)="4",2004,IF(MID(RIGHT(S140,8),1,1)="5",2005,IF(MID(RIGHT(S140,8),1,1)="6",2006,IF(MID(RIGHT(S140,8),1,1)="7",2007,IF(MID(RIGHT(S140,8),1,1)="8",2008,IF(MID(RIGHT(S140,8),1,1)="9",2009,IF(MID(RIGHT(S140,8),1,1)="A",2010,IF(MID(RIGHT(S140,8),1,1)="B",2011,IF(MID(RIGHT(S140,8),1,1)="C",2012,IF(MID(RIGHT(S140,8),1,1)="D",2013,IF(MID(RIGHT(S140,8),1,1)="E",2014,IF(MID(RIGHT(S140,8),1,1)="F",2015,IF(MID(RIGHT(S140,8),1,1)="G",2016,IF(MID(RIGHT(S140,8),1,1)="H",2017,IF(MID(RIGHT(S140,8),1,1)="J",2018,IF(MID(RIGHT(S140,8),1,1)="K",2019,IF(MID(RIGHT(S140,8),1,1)="L",2020,""))))))))))))))))))))))))))))))</f>
        <v>2021</v>
      </c>
      <c r="S140" s="882" t="s">
        <v>18002</v>
      </c>
      <c r="T140" s="882">
        <v>1530</v>
      </c>
      <c r="U140" s="891">
        <v>45724</v>
      </c>
      <c r="V140" s="891">
        <v>45755</v>
      </c>
      <c r="W140" s="911"/>
      <c r="X140" s="888" t="s">
        <v>16449</v>
      </c>
    </row>
    <row r="141" spans="1:24" ht="26.25" customHeight="1">
      <c r="A141" s="881"/>
      <c r="B141" s="882"/>
      <c r="C141" s="882" t="s">
        <v>13047</v>
      </c>
      <c r="D141" s="882" t="s">
        <v>191</v>
      </c>
      <c r="E141" s="882"/>
      <c r="F141" s="882"/>
      <c r="G141" s="882"/>
      <c r="H141" s="882"/>
      <c r="I141" s="882"/>
      <c r="J141" s="882"/>
      <c r="K141" s="890"/>
      <c r="L141" s="882"/>
      <c r="M141" s="882"/>
      <c r="N141" s="882"/>
      <c r="O141" s="882"/>
      <c r="P141" s="882"/>
      <c r="Q141" s="882"/>
      <c r="R141" s="882"/>
      <c r="S141" s="883" t="s">
        <v>189</v>
      </c>
      <c r="T141" s="883">
        <v>3700</v>
      </c>
      <c r="U141" s="885">
        <v>45725</v>
      </c>
      <c r="V141" s="891">
        <v>45758</v>
      </c>
      <c r="W141" s="887"/>
      <c r="X141" s="888" t="s">
        <v>18047</v>
      </c>
    </row>
    <row r="142" spans="1:24" ht="26.25" customHeight="1">
      <c r="A142" s="881"/>
      <c r="B142" s="882"/>
      <c r="C142" s="882" t="s">
        <v>10098</v>
      </c>
      <c r="D142" s="882" t="s">
        <v>191</v>
      </c>
      <c r="E142" s="882"/>
      <c r="F142" s="882"/>
      <c r="G142" s="882"/>
      <c r="H142" s="882"/>
      <c r="I142" s="882"/>
      <c r="J142" s="882" t="s">
        <v>18032</v>
      </c>
      <c r="K142" s="890"/>
      <c r="L142" s="882"/>
      <c r="M142" s="2559" t="s">
        <v>8709</v>
      </c>
      <c r="N142" s="2560"/>
      <c r="O142" s="2560"/>
      <c r="P142" s="2561"/>
      <c r="Q142" s="882"/>
      <c r="R142" s="882"/>
      <c r="S142" s="883" t="s">
        <v>2472</v>
      </c>
      <c r="T142" s="883">
        <f>SUM(T137:T141)</f>
        <v>10560</v>
      </c>
      <c r="U142" s="891"/>
      <c r="V142" s="885">
        <v>45760</v>
      </c>
      <c r="W142" s="887"/>
      <c r="X142" s="888" t="s">
        <v>16967</v>
      </c>
    </row>
    <row r="143" spans="1:24" ht="26.25" customHeight="1" thickBot="1">
      <c r="A143" s="892"/>
      <c r="B143" s="893"/>
      <c r="C143" s="893" t="s">
        <v>10099</v>
      </c>
      <c r="D143" s="893" t="s">
        <v>4036</v>
      </c>
      <c r="E143" s="893"/>
      <c r="F143" s="893"/>
      <c r="G143" s="893"/>
      <c r="H143" s="893"/>
      <c r="I143" s="893"/>
      <c r="J143" s="893" t="s">
        <v>18066</v>
      </c>
      <c r="K143" s="611" t="s">
        <v>18039</v>
      </c>
      <c r="L143" s="893"/>
      <c r="M143" s="893"/>
      <c r="N143" s="894"/>
      <c r="O143" s="894"/>
      <c r="P143" s="895"/>
      <c r="Q143" s="893"/>
      <c r="R143" s="893"/>
      <c r="S143" s="896"/>
      <c r="T143" s="896"/>
      <c r="U143" s="897"/>
      <c r="V143" s="898"/>
      <c r="W143" s="899"/>
      <c r="X143" s="900"/>
    </row>
    <row r="144" spans="1:24" ht="26.25" customHeight="1">
      <c r="A144" s="874" t="s">
        <v>188</v>
      </c>
      <c r="B144" s="875" t="s">
        <v>10047</v>
      </c>
      <c r="C144" s="875" t="s">
        <v>15059</v>
      </c>
      <c r="D144" s="875" t="s">
        <v>190</v>
      </c>
      <c r="E144" s="875" t="s">
        <v>18031</v>
      </c>
      <c r="F144" s="875" t="s">
        <v>191</v>
      </c>
      <c r="G144" s="875" t="s">
        <v>191</v>
      </c>
      <c r="H144" s="875" t="s">
        <v>191</v>
      </c>
      <c r="I144" s="875" t="s">
        <v>10574</v>
      </c>
      <c r="J144" s="875" t="s">
        <v>17780</v>
      </c>
      <c r="K144" s="876" t="s">
        <v>15237</v>
      </c>
      <c r="L144" s="875" t="s">
        <v>18030</v>
      </c>
      <c r="M144" s="2922" t="s">
        <v>18010</v>
      </c>
      <c r="N144" s="876" t="s">
        <v>18214</v>
      </c>
      <c r="O144" s="876" t="s">
        <v>18215</v>
      </c>
      <c r="P144" s="1805" t="s">
        <v>18313</v>
      </c>
      <c r="Q144" s="875" t="s">
        <v>636</v>
      </c>
      <c r="R144" s="875">
        <f>IF(MID(RIGHT(S144,8),1,1)="M",2021,IF(MID(RIGHT(S144,8),1,1)="N",2022,IF(MID(RIGHT(S144,8),1,1)="P",2023,IF(MID(RIGHT(S144,8),1,1)="R",2024,IF(MID(RIGHT(S144,8),1,1)="S",2025,IF(MID(RIGHT(S144,8),1,1)="T",1996,IF(MID(RIGHT(S144,8),1,1)="V",1997,IF(MID(RIGHT(S144,8),1,1)="W",1998,IF(MID(RIGHT(S144,8),1,1)="X",1999,IF(MID(RIGHT(S144,8),1,1)="Y",2000,IF(MID(RIGHT(S144,8),1,1)="1",2001,IF(MID(RIGHT(S144,8),1,1)="2",2002,IF(MID(RIGHT(S144,8),1,1)="3",2003,IF(MID(RIGHT(S144,8),1,1)="4",2004,IF(MID(RIGHT(S144,8),1,1)="5",2005,IF(MID(RIGHT(S144,8),1,1)="6",2006,IF(MID(RIGHT(S144,8),1,1)="7",2007,IF(MID(RIGHT(S144,8),1,1)="8",2008,IF(MID(RIGHT(S144,8),1,1)="9",2009,IF(MID(RIGHT(S144,8),1,1)="A",2010,IF(MID(RIGHT(S144,8),1,1)="B",2011,IF(MID(RIGHT(S144,8),1,1)="C",2012,IF(MID(RIGHT(S144,8),1,1)="D",2013,IF(MID(RIGHT(S144,8),1,1)="E",2014,IF(MID(RIGHT(S144,8),1,1)="F",2015,IF(MID(RIGHT(S144,8),1,1)="G",2016,IF(MID(RIGHT(S144,8),1,1)="H",2017,IF(MID(RIGHT(S144,8),1,1)="J",2018,IF(MID(RIGHT(S144,8),1,1)="K",2019,IF(MID(RIGHT(S144,8),1,1)="L",2020,""))))))))))))))))))))))))))))))</f>
        <v>2021</v>
      </c>
      <c r="S144" s="875" t="s">
        <v>18003</v>
      </c>
      <c r="T144" s="875">
        <v>1740</v>
      </c>
      <c r="U144" s="878">
        <v>45721</v>
      </c>
      <c r="V144" s="878">
        <v>45745</v>
      </c>
      <c r="W144" s="879">
        <v>1300</v>
      </c>
      <c r="X144" s="880">
        <v>1850</v>
      </c>
    </row>
    <row r="145" spans="1:24" ht="26.25" customHeight="1">
      <c r="A145" s="1759"/>
      <c r="B145" s="1755"/>
      <c r="C145" s="320" t="s">
        <v>15239</v>
      </c>
      <c r="D145" s="1755"/>
      <c r="E145" s="1755"/>
      <c r="F145" s="1755"/>
      <c r="G145" s="1755"/>
      <c r="H145" s="1755"/>
      <c r="I145" s="1755" t="s">
        <v>3598</v>
      </c>
      <c r="J145" s="412" t="s">
        <v>17782</v>
      </c>
      <c r="K145" s="884" t="s">
        <v>211</v>
      </c>
      <c r="L145" s="425" t="s">
        <v>3603</v>
      </c>
      <c r="M145" s="2923"/>
      <c r="N145" s="73" t="s">
        <v>2432</v>
      </c>
      <c r="O145" s="882"/>
      <c r="P145" s="1760"/>
      <c r="Q145" s="882" t="s">
        <v>375</v>
      </c>
      <c r="R145" s="882">
        <f>IF(MID(RIGHT(S145,8),1,1)="M",2021,IF(MID(RIGHT(S145,8),1,1)="N",2022,IF(MID(RIGHT(S145,8),1,1)="P",2023,IF(MID(RIGHT(S145,8),1,1)="R",2024,IF(MID(RIGHT(S145,8),1,1)="S",2025,IF(MID(RIGHT(S145,8),1,1)="T",1996,IF(MID(RIGHT(S145,8),1,1)="V",1997,IF(MID(RIGHT(S145,8),1,1)="W",1998,IF(MID(RIGHT(S145,8),1,1)="X",1999,IF(MID(RIGHT(S145,8),1,1)="Y",2000,IF(MID(RIGHT(S145,8),1,1)="1",2001,IF(MID(RIGHT(S145,8),1,1)="2",2002,IF(MID(RIGHT(S145,8),1,1)="3",2003,IF(MID(RIGHT(S145,8),1,1)="4",2004,IF(MID(RIGHT(S145,8),1,1)="5",2005,IF(MID(RIGHT(S145,8),1,1)="6",2006,IF(MID(RIGHT(S145,8),1,1)="7",2007,IF(MID(RIGHT(S145,8),1,1)="8",2008,IF(MID(RIGHT(S145,8),1,1)="9",2009,IF(MID(RIGHT(S145,8),1,1)="A",2010,IF(MID(RIGHT(S145,8),1,1)="B",2011,IF(MID(RIGHT(S145,8),1,1)="C",2012,IF(MID(RIGHT(S145,8),1,1)="D",2013,IF(MID(RIGHT(S145,8),1,1)="E",2014,IF(MID(RIGHT(S145,8),1,1)="F",2015,IF(MID(RIGHT(S145,8),1,1)="G",2016,IF(MID(RIGHT(S145,8),1,1)="H",2017,IF(MID(RIGHT(S145,8),1,1)="J",2018,IF(MID(RIGHT(S145,8),1,1)="K",2019,IF(MID(RIGHT(S145,8),1,1)="L",2020,""))))))))))))))))))))))))))))))</f>
        <v>2021</v>
      </c>
      <c r="S145" s="882" t="s">
        <v>18004</v>
      </c>
      <c r="T145" s="882">
        <v>1530</v>
      </c>
      <c r="U145" s="891">
        <v>45722</v>
      </c>
      <c r="V145" s="1761">
        <v>45749</v>
      </c>
      <c r="W145" s="1762"/>
      <c r="X145" s="1763" t="s">
        <v>15091</v>
      </c>
    </row>
    <row r="146" spans="1:24" ht="26.25" customHeight="1">
      <c r="A146" s="881"/>
      <c r="B146" s="882"/>
      <c r="C146" s="882" t="s">
        <v>12775</v>
      </c>
      <c r="D146" s="882" t="s">
        <v>17752</v>
      </c>
      <c r="E146" s="882"/>
      <c r="F146" s="882"/>
      <c r="G146" s="882"/>
      <c r="H146" s="882"/>
      <c r="I146" s="882"/>
      <c r="J146" s="882"/>
      <c r="K146" s="889" t="s">
        <v>17829</v>
      </c>
      <c r="L146" s="882"/>
      <c r="M146" s="2924"/>
      <c r="N146" s="73" t="s">
        <v>4260</v>
      </c>
      <c r="O146" s="882" t="s">
        <v>15120</v>
      </c>
      <c r="P146" s="882"/>
      <c r="Q146" s="882" t="s">
        <v>377</v>
      </c>
      <c r="R146" s="882">
        <f>IF(MID(RIGHT(S146,8),1,1)="M",2021,IF(MID(RIGHT(S146,8),1,1)="N",2022,IF(MID(RIGHT(S146,8),1,1)="P",2023,IF(MID(RIGHT(S146,8),1,1)="R",2024,IF(MID(RIGHT(S146,8),1,1)="S",2025,IF(MID(RIGHT(S146,8),1,1)="T",1996,IF(MID(RIGHT(S146,8),1,1)="V",1997,IF(MID(RIGHT(S146,8),1,1)="W",1998,IF(MID(RIGHT(S146,8),1,1)="X",1999,IF(MID(RIGHT(S146,8),1,1)="Y",2000,IF(MID(RIGHT(S146,8),1,1)="1",2001,IF(MID(RIGHT(S146,8),1,1)="2",2002,IF(MID(RIGHT(S146,8),1,1)="3",2003,IF(MID(RIGHT(S146,8),1,1)="4",2004,IF(MID(RIGHT(S146,8),1,1)="5",2005,IF(MID(RIGHT(S146,8),1,1)="6",2006,IF(MID(RIGHT(S146,8),1,1)="7",2007,IF(MID(RIGHT(S146,8),1,1)="8",2008,IF(MID(RIGHT(S146,8),1,1)="9",2009,IF(MID(RIGHT(S146,8),1,1)="A",2010,IF(MID(RIGHT(S146,8),1,1)="B",2011,IF(MID(RIGHT(S146,8),1,1)="C",2012,IF(MID(RIGHT(S146,8),1,1)="D",2013,IF(MID(RIGHT(S146,8),1,1)="E",2014,IF(MID(RIGHT(S146,8),1,1)="F",2015,IF(MID(RIGHT(S146,8),1,1)="G",2016,IF(MID(RIGHT(S146,8),1,1)="H",2017,IF(MID(RIGHT(S146,8),1,1)="J",2018,IF(MID(RIGHT(S146,8),1,1)="K",2019,IF(MID(RIGHT(S146,8),1,1)="L",2020,""))))))))))))))))))))))))))))))</f>
        <v>2021</v>
      </c>
      <c r="S146" s="882" t="s">
        <v>18005</v>
      </c>
      <c r="T146" s="882">
        <v>1740</v>
      </c>
      <c r="U146" s="891">
        <v>45723</v>
      </c>
      <c r="V146" s="891">
        <v>45752</v>
      </c>
      <c r="W146" s="911"/>
      <c r="X146" s="888"/>
    </row>
    <row r="147" spans="1:24" ht="26.25" customHeight="1">
      <c r="A147" s="881"/>
      <c r="B147" s="882"/>
      <c r="C147" s="882" t="s">
        <v>12778</v>
      </c>
      <c r="D147" s="882" t="s">
        <v>191</v>
      </c>
      <c r="E147" s="882"/>
      <c r="F147" s="882"/>
      <c r="G147" s="882"/>
      <c r="H147" s="882"/>
      <c r="I147" s="882"/>
      <c r="J147" s="425" t="s">
        <v>16517</v>
      </c>
      <c r="K147" s="889" t="s">
        <v>2380</v>
      </c>
      <c r="L147" s="882"/>
      <c r="M147" s="882" t="s">
        <v>18009</v>
      </c>
      <c r="N147" s="73" t="s">
        <v>12674</v>
      </c>
      <c r="O147" s="882" t="s">
        <v>13101</v>
      </c>
      <c r="P147" s="882"/>
      <c r="Q147" s="882" t="s">
        <v>375</v>
      </c>
      <c r="R147" s="882">
        <f>IF(MID(RIGHT(S147,8),1,1)="M",2021,IF(MID(RIGHT(S147,8),1,1)="N",2022,IF(MID(RIGHT(S147,8),1,1)="P",2023,IF(MID(RIGHT(S147,8),1,1)="R",2024,IF(MID(RIGHT(S147,8),1,1)="S",2025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2021</v>
      </c>
      <c r="S147" s="882" t="s">
        <v>18006</v>
      </c>
      <c r="T147" s="882">
        <v>1530</v>
      </c>
      <c r="U147" s="891">
        <v>45724</v>
      </c>
      <c r="V147" s="891">
        <v>45755</v>
      </c>
      <c r="W147" s="911"/>
      <c r="X147" s="888" t="s">
        <v>16449</v>
      </c>
    </row>
    <row r="148" spans="1:24" ht="26.25" customHeight="1">
      <c r="A148" s="881"/>
      <c r="B148" s="882"/>
      <c r="C148" s="882" t="s">
        <v>13047</v>
      </c>
      <c r="D148" s="882" t="s">
        <v>191</v>
      </c>
      <c r="E148" s="882"/>
      <c r="F148" s="882"/>
      <c r="G148" s="882"/>
      <c r="H148" s="882"/>
      <c r="I148" s="882"/>
      <c r="J148" s="882"/>
      <c r="K148" s="890"/>
      <c r="L148" s="882"/>
      <c r="M148" s="882"/>
      <c r="N148" s="882"/>
      <c r="O148" s="882"/>
      <c r="P148" s="882"/>
      <c r="Q148" s="882"/>
      <c r="R148" s="882"/>
      <c r="S148" s="883" t="s">
        <v>189</v>
      </c>
      <c r="T148" s="883">
        <v>3700</v>
      </c>
      <c r="U148" s="885">
        <v>45725</v>
      </c>
      <c r="V148" s="891">
        <v>45758</v>
      </c>
      <c r="W148" s="887"/>
      <c r="X148" s="888" t="s">
        <v>18046</v>
      </c>
    </row>
    <row r="149" spans="1:24" ht="26.25" customHeight="1">
      <c r="A149" s="881"/>
      <c r="B149" s="882"/>
      <c r="C149" s="882" t="s">
        <v>10098</v>
      </c>
      <c r="D149" s="882" t="s">
        <v>191</v>
      </c>
      <c r="E149" s="882"/>
      <c r="F149" s="882"/>
      <c r="G149" s="882"/>
      <c r="H149" s="882"/>
      <c r="I149" s="882"/>
      <c r="J149" s="882" t="s">
        <v>18032</v>
      </c>
      <c r="K149" s="890"/>
      <c r="L149" s="882"/>
      <c r="M149" s="2559" t="s">
        <v>8709</v>
      </c>
      <c r="N149" s="2560"/>
      <c r="O149" s="2560"/>
      <c r="P149" s="2561"/>
      <c r="Q149" s="882"/>
      <c r="R149" s="882"/>
      <c r="S149" s="883" t="s">
        <v>2472</v>
      </c>
      <c r="T149" s="883">
        <f>SUM(T144:T148)</f>
        <v>10240</v>
      </c>
      <c r="U149" s="891"/>
      <c r="V149" s="885">
        <v>45760</v>
      </c>
      <c r="W149" s="887"/>
      <c r="X149" s="888" t="s">
        <v>16967</v>
      </c>
    </row>
    <row r="150" spans="1:24" ht="26.25" customHeight="1" thickBot="1">
      <c r="A150" s="892"/>
      <c r="B150" s="893"/>
      <c r="C150" s="893" t="s">
        <v>10099</v>
      </c>
      <c r="D150" s="893" t="s">
        <v>4036</v>
      </c>
      <c r="E150" s="893"/>
      <c r="F150" s="893"/>
      <c r="G150" s="893"/>
      <c r="H150" s="893"/>
      <c r="I150" s="893"/>
      <c r="J150" s="893" t="s">
        <v>18066</v>
      </c>
      <c r="K150" s="611" t="s">
        <v>18039</v>
      </c>
      <c r="L150" s="893"/>
      <c r="M150" s="893"/>
      <c r="N150" s="894"/>
      <c r="O150" s="894"/>
      <c r="P150" s="895"/>
      <c r="Q150" s="893"/>
      <c r="R150" s="893"/>
      <c r="S150" s="896"/>
      <c r="T150" s="896"/>
      <c r="U150" s="897"/>
      <c r="V150" s="898"/>
      <c r="W150" s="899"/>
      <c r="X150" s="900"/>
    </row>
    <row r="152" spans="1:24" ht="26.25" customHeight="1" thickBot="1">
      <c r="Q152" s="68"/>
      <c r="R152" s="68"/>
      <c r="S152" s="68"/>
    </row>
    <row r="153" spans="1:24" s="1375" customFormat="1" ht="26.25" customHeight="1">
      <c r="A153" s="1376" t="s">
        <v>9581</v>
      </c>
      <c r="B153" s="1377" t="s">
        <v>10047</v>
      </c>
      <c r="C153" s="1377" t="s">
        <v>15106</v>
      </c>
      <c r="D153" s="1377" t="s">
        <v>190</v>
      </c>
      <c r="E153" s="1377" t="s">
        <v>18031</v>
      </c>
      <c r="F153" s="1377" t="s">
        <v>191</v>
      </c>
      <c r="G153" s="1377" t="s">
        <v>191</v>
      </c>
      <c r="H153" s="1377" t="s">
        <v>191</v>
      </c>
      <c r="I153" s="1377" t="s">
        <v>10531</v>
      </c>
      <c r="J153" s="1378" t="s">
        <v>17859</v>
      </c>
      <c r="K153" s="1377" t="s">
        <v>15237</v>
      </c>
      <c r="L153" s="1377" t="s">
        <v>18093</v>
      </c>
      <c r="M153" s="2928" t="s">
        <v>18015</v>
      </c>
      <c r="N153" s="1378" t="s">
        <v>18033</v>
      </c>
      <c r="O153" s="1377" t="s">
        <v>17969</v>
      </c>
      <c r="P153" s="1526" t="s">
        <v>18896</v>
      </c>
      <c r="Q153" s="1377" t="s">
        <v>361</v>
      </c>
      <c r="R153" s="536">
        <f>IF(MID(RIGHT(S153,8),1,1)="M",2021,IF(MID(RIGHT(S153,8),1,1)="N",2022,IF(MID(RIGHT(S153,8),1,1)="P",2023,IF(MID(RIGHT(S153,8),1,1)="R",2024,IF(MID(RIGHT(S153,8),1,1)="S",2025,IF(MID(RIGHT(S153,8),1,1)="T",1996,IF(MID(RIGHT(S153,8),1,1)="V",1997,IF(MID(RIGHT(S153,8),1,1)="W",1998,IF(MID(RIGHT(S153,8),1,1)="X",1999,IF(MID(RIGHT(S153,8),1,1)="Y",2000,IF(MID(RIGHT(S153,8),1,1)="1",2001,IF(MID(RIGHT(S153,8),1,1)="2",2002,IF(MID(RIGHT(S153,8),1,1)="3",2003,IF(MID(RIGHT(S153,8),1,1)="4",2004,IF(MID(RIGHT(S153,8),1,1)="5",2005,IF(MID(RIGHT(S153,8),1,1)="6",2006,IF(MID(RIGHT(S153,8),1,1)="7",2007,IF(MID(RIGHT(S153,8),1,1)="8",2008,IF(MID(RIGHT(S153,8),1,1)="9",2009,IF(MID(RIGHT(S153,8),1,1)="A",2010,IF(MID(RIGHT(S153,8),1,1)="B",2011,IF(MID(RIGHT(S153,8),1,1)="C",2012,IF(MID(RIGHT(S153,8),1,1)="D",2013,IF(MID(RIGHT(S153,8),1,1)="E",2014,IF(MID(RIGHT(S153,8),1,1)="F",2015,IF(MID(RIGHT(S153,8),1,1)="G",2016,IF(MID(RIGHT(S153,8),1,1)="H",2017,IF(MID(RIGHT(S153,8),1,1)="J",2018,IF(MID(RIGHT(S153,8),1,1)="K",2019,IF(MID(RIGHT(S153,8),1,1)="L",2020,""))))))))))))))))))))))))))))))</f>
        <v>2010</v>
      </c>
      <c r="S153" s="536" t="s">
        <v>18014</v>
      </c>
      <c r="T153" s="1377">
        <v>2025</v>
      </c>
      <c r="U153" s="1380">
        <v>45721</v>
      </c>
      <c r="V153" s="1380">
        <v>45745</v>
      </c>
      <c r="W153" s="1415">
        <v>1300</v>
      </c>
      <c r="X153" s="1416">
        <v>2000</v>
      </c>
    </row>
    <row r="154" spans="1:24" s="1375" customFormat="1" ht="26.25" customHeight="1">
      <c r="A154" s="1381"/>
      <c r="B154" s="1382"/>
      <c r="C154" s="1432" t="s">
        <v>10713</v>
      </c>
      <c r="D154" s="1382"/>
      <c r="E154" s="1382"/>
      <c r="F154" s="1382"/>
      <c r="G154" s="1382"/>
      <c r="H154" s="1382"/>
      <c r="I154" s="1383" t="s">
        <v>3598</v>
      </c>
      <c r="J154" s="1417" t="s">
        <v>17860</v>
      </c>
      <c r="K154" s="1386" t="s">
        <v>17862</v>
      </c>
      <c r="L154" s="427" t="s">
        <v>3603</v>
      </c>
      <c r="M154" s="3108"/>
      <c r="N154" s="73" t="s">
        <v>7287</v>
      </c>
      <c r="O154" s="1385"/>
      <c r="P154" s="1386"/>
      <c r="Q154" s="1382" t="s">
        <v>375</v>
      </c>
      <c r="R154" s="606">
        <f>IF(MID(RIGHT(S154,8),1,1)="M",2021,IF(MID(RIGHT(S154,8),1,1)="N",2022,IF(MID(RIGHT(S154,8),1,1)="P",2023,IF(MID(RIGHT(S154,8),1,1)="R",2024,IF(MID(RIGHT(S154,8),1,1)="S",2025,IF(MID(RIGHT(S154,8),1,1)="T",1996,IF(MID(RIGHT(S154,8),1,1)="V",1997,IF(MID(RIGHT(S154,8),1,1)="W",1998,IF(MID(RIGHT(S154,8),1,1)="X",1999,IF(MID(RIGHT(S154,8),1,1)="Y",2000,IF(MID(RIGHT(S154,8),1,1)="1",2001,IF(MID(RIGHT(S154,8),1,1)="2",2002,IF(MID(RIGHT(S154,8),1,1)="3",2003,IF(MID(RIGHT(S154,8),1,1)="4",2004,IF(MID(RIGHT(S154,8),1,1)="5",2005,IF(MID(RIGHT(S154,8),1,1)="6",2006,IF(MID(RIGHT(S154,8),1,1)="7",2007,IF(MID(RIGHT(S154,8),1,1)="8",2008,IF(MID(RIGHT(S154,8),1,1)="9",2009,IF(MID(RIGHT(S154,8),1,1)="A",2010,IF(MID(RIGHT(S154,8),1,1)="B",2011,IF(MID(RIGHT(S154,8),1,1)="C",2012,IF(MID(RIGHT(S154,8),1,1)="D",2013,IF(MID(RIGHT(S154,8),1,1)="E",2014,IF(MID(RIGHT(S154,8),1,1)="F",2015,IF(MID(RIGHT(S154,8),1,1)="G",2016,IF(MID(RIGHT(S154,8),1,1)="H",2017,IF(MID(RIGHT(S154,8),1,1)="J",2018,IF(MID(RIGHT(S154,8),1,1)="K",2019,IF(MID(RIGHT(S154,8),1,1)="L",2020,""))))))))))))))))))))))))))))))</f>
        <v>2012</v>
      </c>
      <c r="S154" s="1382" t="s">
        <v>18013</v>
      </c>
      <c r="T154" s="1382">
        <v>1515</v>
      </c>
      <c r="U154" s="1387">
        <v>45722</v>
      </c>
      <c r="V154" s="1387">
        <v>45749</v>
      </c>
      <c r="W154" s="1472"/>
      <c r="X154" s="1839"/>
    </row>
    <row r="155" spans="1:24" s="1375" customFormat="1" ht="26.25" customHeight="1">
      <c r="A155" s="1381"/>
      <c r="B155" s="1382"/>
      <c r="C155" s="1391" t="s">
        <v>12775</v>
      </c>
      <c r="D155" s="1382" t="s">
        <v>17861</v>
      </c>
      <c r="E155" s="1382"/>
      <c r="F155" s="1382"/>
      <c r="G155" s="1382"/>
      <c r="H155" s="1382"/>
      <c r="I155" s="1382"/>
      <c r="J155" s="1384"/>
      <c r="K155" s="1385" t="s">
        <v>17863</v>
      </c>
      <c r="L155" s="2276" t="s">
        <v>18018</v>
      </c>
      <c r="M155" s="1385" t="s">
        <v>18035</v>
      </c>
      <c r="N155" s="73" t="s">
        <v>3907</v>
      </c>
      <c r="O155" s="1385"/>
      <c r="P155" s="1385"/>
      <c r="Q155" s="1382" t="s">
        <v>361</v>
      </c>
      <c r="R155" s="606">
        <f>IF(MID(RIGHT(S155,8),1,1)="M",2021,IF(MID(RIGHT(S155,8),1,1)="N",2022,IF(MID(RIGHT(S155,8),1,1)="P",2023,IF(MID(RIGHT(S155,8),1,1)="R",2024,IF(MID(RIGHT(S155,8),1,1)="S",2025,IF(MID(RIGHT(S155,8),1,1)="T",1996,IF(MID(RIGHT(S155,8),1,1)="V",1997,IF(MID(RIGHT(S155,8),1,1)="W",1998,IF(MID(RIGHT(S155,8),1,1)="X",1999,IF(MID(RIGHT(S155,8),1,1)="Y",2000,IF(MID(RIGHT(S155,8),1,1)="1",2001,IF(MID(RIGHT(S155,8),1,1)="2",2002,IF(MID(RIGHT(S155,8),1,1)="3",2003,IF(MID(RIGHT(S155,8),1,1)="4",2004,IF(MID(RIGHT(S155,8),1,1)="5",2005,IF(MID(RIGHT(S155,8),1,1)="6",2006,IF(MID(RIGHT(S155,8),1,1)="7",2007,IF(MID(RIGHT(S155,8),1,1)="8",2008,IF(MID(RIGHT(S155,8),1,1)="9",2009,IF(MID(RIGHT(S155,8),1,1)="A",2010,IF(MID(RIGHT(S155,8),1,1)="B",2011,IF(MID(RIGHT(S155,8),1,1)="C",2012,IF(MID(RIGHT(S155,8),1,1)="D",2013,IF(MID(RIGHT(S155,8),1,1)="E",2014,IF(MID(RIGHT(S155,8),1,1)="F",2015,IF(MID(RIGHT(S155,8),1,1)="G",2016,IF(MID(RIGHT(S155,8),1,1)="H",2017,IF(MID(RIGHT(S155,8),1,1)="J",2018,IF(MID(RIGHT(S155,8),1,1)="K",2019,IF(MID(RIGHT(S155,8),1,1)="L",2020,""))))))))))))))))))))))))))))))</f>
        <v>2012</v>
      </c>
      <c r="S155" s="1382" t="s">
        <v>18017</v>
      </c>
      <c r="T155" s="1382">
        <v>2255</v>
      </c>
      <c r="U155" s="1387">
        <v>45723</v>
      </c>
      <c r="V155" s="1387">
        <v>45752</v>
      </c>
      <c r="W155" s="1472"/>
      <c r="X155" s="1390"/>
    </row>
    <row r="156" spans="1:24" s="1375" customFormat="1" ht="26.25" customHeight="1">
      <c r="A156" s="1381"/>
      <c r="B156" s="1382"/>
      <c r="C156" s="1391" t="s">
        <v>12777</v>
      </c>
      <c r="D156" s="1382" t="s">
        <v>17861</v>
      </c>
      <c r="E156" s="1382"/>
      <c r="F156" s="1382"/>
      <c r="G156" s="1382"/>
      <c r="H156" s="1382"/>
      <c r="I156" s="1382"/>
      <c r="J156" s="1384" t="s">
        <v>18036</v>
      </c>
      <c r="K156" s="1385" t="s">
        <v>9460</v>
      </c>
      <c r="L156" s="1385"/>
      <c r="M156" s="1385" t="s">
        <v>18034</v>
      </c>
      <c r="N156" s="73" t="s">
        <v>12674</v>
      </c>
      <c r="O156" s="1385"/>
      <c r="P156" s="1385"/>
      <c r="Q156" s="1382" t="s">
        <v>636</v>
      </c>
      <c r="R156" s="606">
        <f>IF(MID(RIGHT(S156,8),1,1)="M",2021,IF(MID(RIGHT(S156,8),1,1)="N",2022,IF(MID(RIGHT(S156,8),1,1)="P",2023,IF(MID(RIGHT(S156,8),1,1)="R",2024,IF(MID(RIGHT(S156,8),1,1)="S",2025,IF(MID(RIGHT(S156,8),1,1)="T",1996,IF(MID(RIGHT(S156,8),1,1)="V",1997,IF(MID(RIGHT(S156,8),1,1)="W",1998,IF(MID(RIGHT(S156,8),1,1)="X",1999,IF(MID(RIGHT(S156,8),1,1)="Y",2000,IF(MID(RIGHT(S156,8),1,1)="1",2001,IF(MID(RIGHT(S156,8),1,1)="2",2002,IF(MID(RIGHT(S156,8),1,1)="3",2003,IF(MID(RIGHT(S156,8),1,1)="4",2004,IF(MID(RIGHT(S156,8),1,1)="5",2005,IF(MID(RIGHT(S156,8),1,1)="6",2006,IF(MID(RIGHT(S156,8),1,1)="7",2007,IF(MID(RIGHT(S156,8),1,1)="8",2008,IF(MID(RIGHT(S156,8),1,1)="9",2009,IF(MID(RIGHT(S156,8),1,1)="A",2010,IF(MID(RIGHT(S156,8),1,1)="B",2011,IF(MID(RIGHT(S156,8),1,1)="C",2012,IF(MID(RIGHT(S156,8),1,1)="D",2013,IF(MID(RIGHT(S156,8),1,1)="E",2014,IF(MID(RIGHT(S156,8),1,1)="F",2015,IF(MID(RIGHT(S156,8),1,1)="G",2016,IF(MID(RIGHT(S156,8),1,1)="H",2017,IF(MID(RIGHT(S156,8),1,1)="J",2018,IF(MID(RIGHT(S156,8),1,1)="K",2019,IF(MID(RIGHT(S156,8),1,1)="L",2020,""))))))))))))))))))))))))))))))</f>
        <v>2011</v>
      </c>
      <c r="S156" s="1382" t="s">
        <v>18016</v>
      </c>
      <c r="T156" s="1382">
        <v>1600</v>
      </c>
      <c r="U156" s="1387">
        <v>45724</v>
      </c>
      <c r="V156" s="1387">
        <v>45755</v>
      </c>
      <c r="W156" s="1472"/>
      <c r="X156" s="1390"/>
    </row>
    <row r="157" spans="1:24" s="1375" customFormat="1" ht="26.25" customHeight="1">
      <c r="A157" s="1381"/>
      <c r="B157" s="1382"/>
      <c r="C157" s="1420" t="s">
        <v>14286</v>
      </c>
      <c r="D157" s="1382" t="s">
        <v>191</v>
      </c>
      <c r="E157" s="1382"/>
      <c r="F157" s="1382"/>
      <c r="G157" s="1382"/>
      <c r="H157" s="1382"/>
      <c r="I157" s="1382"/>
      <c r="J157" s="1421" t="s">
        <v>18067</v>
      </c>
      <c r="K157" s="1422"/>
      <c r="L157" s="1385"/>
      <c r="M157" s="1385"/>
      <c r="N157" s="1404"/>
      <c r="O157" s="1385"/>
      <c r="P157" s="1386"/>
      <c r="Q157" s="1382"/>
      <c r="R157" s="606"/>
      <c r="S157" s="1392" t="s">
        <v>9583</v>
      </c>
      <c r="T157" s="1392">
        <v>3700</v>
      </c>
      <c r="U157" s="1388">
        <v>45725</v>
      </c>
      <c r="V157" s="1387">
        <v>45758</v>
      </c>
      <c r="W157" s="1389"/>
      <c r="X157" s="1390"/>
    </row>
    <row r="158" spans="1:24" s="1375" customFormat="1" ht="26.25" customHeight="1">
      <c r="A158" s="1418"/>
      <c r="B158" s="1419"/>
      <c r="C158" s="1420" t="s">
        <v>10098</v>
      </c>
      <c r="D158" s="1382" t="s">
        <v>191</v>
      </c>
      <c r="E158" s="1419"/>
      <c r="F158" s="1419"/>
      <c r="G158" s="1419"/>
      <c r="H158" s="1419"/>
      <c r="I158" s="1419"/>
      <c r="J158" s="1382"/>
      <c r="K158" s="1422"/>
      <c r="L158" s="1422"/>
      <c r="M158" s="2559" t="s">
        <v>8709</v>
      </c>
      <c r="N158" s="2560"/>
      <c r="O158" s="2560"/>
      <c r="P158" s="2561"/>
      <c r="Q158" s="1419"/>
      <c r="R158" s="1382"/>
      <c r="S158" s="1425" t="s">
        <v>2472</v>
      </c>
      <c r="T158" s="1425">
        <f>SUM(T153:T157)</f>
        <v>11095</v>
      </c>
      <c r="U158" s="1427"/>
      <c r="V158" s="1427">
        <v>45760</v>
      </c>
      <c r="W158" s="1428"/>
      <c r="X158" s="1429"/>
    </row>
    <row r="159" spans="1:24" s="1375" customFormat="1" ht="26.25" customHeight="1" thickBot="1">
      <c r="A159" s="1393"/>
      <c r="B159" s="1394"/>
      <c r="C159" s="1394" t="s">
        <v>10099</v>
      </c>
      <c r="D159" s="1394" t="s">
        <v>4036</v>
      </c>
      <c r="E159" s="1394"/>
      <c r="F159" s="1394"/>
      <c r="G159" s="1394"/>
      <c r="H159" s="1394"/>
      <c r="I159" s="1394"/>
      <c r="J159" s="1395" t="s">
        <v>15737</v>
      </c>
      <c r="K159" s="611" t="s">
        <v>18039</v>
      </c>
      <c r="L159" s="1396"/>
      <c r="M159" s="1396"/>
      <c r="N159" s="1411"/>
      <c r="O159" s="1396"/>
      <c r="P159" s="1397"/>
      <c r="Q159" s="1394"/>
      <c r="R159" s="1258"/>
      <c r="S159" s="1398"/>
      <c r="T159" s="1398"/>
      <c r="U159" s="1399"/>
      <c r="V159" s="1400"/>
      <c r="W159" s="1401"/>
      <c r="X159" s="1402"/>
    </row>
    <row r="160" spans="1:24" s="1375" customFormat="1" ht="26.25" customHeight="1">
      <c r="A160" s="1376" t="s">
        <v>9581</v>
      </c>
      <c r="B160" s="1377" t="s">
        <v>10047</v>
      </c>
      <c r="C160" s="1377" t="s">
        <v>15106</v>
      </c>
      <c r="D160" s="1377" t="s">
        <v>190</v>
      </c>
      <c r="E160" s="1377" t="s">
        <v>18031</v>
      </c>
      <c r="F160" s="1377" t="s">
        <v>191</v>
      </c>
      <c r="G160" s="1377" t="s">
        <v>191</v>
      </c>
      <c r="H160" s="1377" t="s">
        <v>191</v>
      </c>
      <c r="I160" s="1377" t="s">
        <v>10531</v>
      </c>
      <c r="J160" s="1378" t="s">
        <v>17859</v>
      </c>
      <c r="K160" s="1377" t="s">
        <v>15237</v>
      </c>
      <c r="L160" s="1377" t="s">
        <v>18092</v>
      </c>
      <c r="M160" s="2928" t="s">
        <v>18058</v>
      </c>
      <c r="N160" s="1378" t="s">
        <v>18027</v>
      </c>
      <c r="O160" s="1377" t="s">
        <v>18028</v>
      </c>
      <c r="P160" s="1526" t="s">
        <v>18896</v>
      </c>
      <c r="Q160" s="1377" t="s">
        <v>361</v>
      </c>
      <c r="R160" s="536">
        <f>IF(MID(RIGHT(S160,8),1,1)="M",2021,IF(MID(RIGHT(S160,8),1,1)="N",2022,IF(MID(RIGHT(S160,8),1,1)="P",2023,IF(MID(RIGHT(S160,8),1,1)="R",2024,IF(MID(RIGHT(S160,8),1,1)="S",2025,IF(MID(RIGHT(S160,8),1,1)="T",1996,IF(MID(RIGHT(S160,8),1,1)="V",1997,IF(MID(RIGHT(S160,8),1,1)="W",1998,IF(MID(RIGHT(S160,8),1,1)="X",1999,IF(MID(RIGHT(S160,8),1,1)="Y",2000,IF(MID(RIGHT(S160,8),1,1)="1",2001,IF(MID(RIGHT(S160,8),1,1)="2",2002,IF(MID(RIGHT(S160,8),1,1)="3",2003,IF(MID(RIGHT(S160,8),1,1)="4",2004,IF(MID(RIGHT(S160,8),1,1)="5",2005,IF(MID(RIGHT(S160,8),1,1)="6",2006,IF(MID(RIGHT(S160,8),1,1)="7",2007,IF(MID(RIGHT(S160,8),1,1)="8",2008,IF(MID(RIGHT(S160,8),1,1)="9",2009,IF(MID(RIGHT(S160,8),1,1)="A",2010,IF(MID(RIGHT(S160,8),1,1)="B",2011,IF(MID(RIGHT(S160,8),1,1)="C",2012,IF(MID(RIGHT(S160,8),1,1)="D",2013,IF(MID(RIGHT(S160,8),1,1)="E",2014,IF(MID(RIGHT(S160,8),1,1)="F",2015,IF(MID(RIGHT(S160,8),1,1)="G",2016,IF(MID(RIGHT(S160,8),1,1)="H",2017,IF(MID(RIGHT(S160,8),1,1)="J",2018,IF(MID(RIGHT(S160,8),1,1)="K",2019,IF(MID(RIGHT(S160,8),1,1)="L",2020,""))))))))))))))))))))))))))))))</f>
        <v>2011</v>
      </c>
      <c r="S160" s="536" t="s">
        <v>18054</v>
      </c>
      <c r="T160" s="1377">
        <v>2025</v>
      </c>
      <c r="U160" s="1380">
        <v>45721</v>
      </c>
      <c r="V160" s="1380">
        <v>45745</v>
      </c>
      <c r="W160" s="1415">
        <v>1300</v>
      </c>
      <c r="X160" s="1416">
        <v>1950</v>
      </c>
    </row>
    <row r="161" spans="1:24" s="1375" customFormat="1" ht="26.25" customHeight="1">
      <c r="A161" s="1381"/>
      <c r="B161" s="1382"/>
      <c r="C161" s="1432" t="s">
        <v>10713</v>
      </c>
      <c r="D161" s="1382"/>
      <c r="E161" s="1382"/>
      <c r="F161" s="1382"/>
      <c r="G161" s="1382"/>
      <c r="H161" s="1382"/>
      <c r="I161" s="1383" t="s">
        <v>3598</v>
      </c>
      <c r="J161" s="1417" t="s">
        <v>17997</v>
      </c>
      <c r="K161" s="1386" t="s">
        <v>15601</v>
      </c>
      <c r="L161" s="427" t="s">
        <v>3603</v>
      </c>
      <c r="M161" s="3108"/>
      <c r="N161" s="73" t="s">
        <v>7287</v>
      </c>
      <c r="O161" s="1385"/>
      <c r="P161" s="1386"/>
      <c r="Q161" s="1382" t="s">
        <v>363</v>
      </c>
      <c r="R161" s="606">
        <f>IF(MID(RIGHT(S161,8),1,1)="M",2021,IF(MID(RIGHT(S161,8),1,1)="N",2022,IF(MID(RIGHT(S161,8),1,1)="P",2023,IF(MID(RIGHT(S161,8),1,1)="R",2024,IF(MID(RIGHT(S161,8),1,1)="S",2025,IF(MID(RIGHT(S161,8),1,1)="T",1996,IF(MID(RIGHT(S161,8),1,1)="V",1997,IF(MID(RIGHT(S161,8),1,1)="W",1998,IF(MID(RIGHT(S161,8),1,1)="X",1999,IF(MID(RIGHT(S161,8),1,1)="Y",2000,IF(MID(RIGHT(S161,8),1,1)="1",2001,IF(MID(RIGHT(S161,8),1,1)="2",2002,IF(MID(RIGHT(S161,8),1,1)="3",2003,IF(MID(RIGHT(S161,8),1,1)="4",2004,IF(MID(RIGHT(S161,8),1,1)="5",2005,IF(MID(RIGHT(S161,8),1,1)="6",2006,IF(MID(RIGHT(S161,8),1,1)="7",2007,IF(MID(RIGHT(S161,8),1,1)="8",2008,IF(MID(RIGHT(S161,8),1,1)="9",2009,IF(MID(RIGHT(S161,8),1,1)="A",2010,IF(MID(RIGHT(S161,8),1,1)="B",2011,IF(MID(RIGHT(S161,8),1,1)="C",2012,IF(MID(RIGHT(S161,8),1,1)="D",2013,IF(MID(RIGHT(S161,8),1,1)="E",2014,IF(MID(RIGHT(S161,8),1,1)="F",2015,IF(MID(RIGHT(S161,8),1,1)="G",2016,IF(MID(RIGHT(S161,8),1,1)="H",2017,IF(MID(RIGHT(S161,8),1,1)="J",2018,IF(MID(RIGHT(S161,8),1,1)="K",2019,IF(MID(RIGHT(S161,8),1,1)="L",2020,""))))))))))))))))))))))))))))))</f>
        <v>2012</v>
      </c>
      <c r="S161" s="1382" t="s">
        <v>18055</v>
      </c>
      <c r="T161" s="1382">
        <v>2345</v>
      </c>
      <c r="U161" s="1387">
        <v>45722</v>
      </c>
      <c r="V161" s="1387">
        <v>45749</v>
      </c>
      <c r="W161" s="1472"/>
      <c r="X161" s="1839"/>
    </row>
    <row r="162" spans="1:24" s="1375" customFormat="1" ht="26.25" customHeight="1">
      <c r="A162" s="1381"/>
      <c r="B162" s="1382"/>
      <c r="C162" s="1391" t="s">
        <v>12775</v>
      </c>
      <c r="D162" s="1382" t="s">
        <v>191</v>
      </c>
      <c r="E162" s="1382"/>
      <c r="F162" s="1382"/>
      <c r="G162" s="1382"/>
      <c r="H162" s="1382"/>
      <c r="I162" s="1382"/>
      <c r="J162" s="1384"/>
      <c r="K162" s="1385" t="s">
        <v>10524</v>
      </c>
      <c r="L162" s="2276" t="s">
        <v>18018</v>
      </c>
      <c r="M162" s="3108"/>
      <c r="N162" s="73" t="s">
        <v>3907</v>
      </c>
      <c r="O162" s="1385"/>
      <c r="P162" s="1385"/>
      <c r="Q162" s="1382" t="s">
        <v>636</v>
      </c>
      <c r="R162" s="606">
        <f>IF(MID(RIGHT(S162,8),1,1)="M",2021,IF(MID(RIGHT(S162,8),1,1)="N",2022,IF(MID(RIGHT(S162,8),1,1)="P",2023,IF(MID(RIGHT(S162,8),1,1)="R",2024,IF(MID(RIGHT(S162,8),1,1)="S",2025,IF(MID(RIGHT(S162,8),1,1)="T",1996,IF(MID(RIGHT(S162,8),1,1)="V",1997,IF(MID(RIGHT(S162,8),1,1)="W",1998,IF(MID(RIGHT(S162,8),1,1)="X",1999,IF(MID(RIGHT(S162,8),1,1)="Y",2000,IF(MID(RIGHT(S162,8),1,1)="1",2001,IF(MID(RIGHT(S162,8),1,1)="2",2002,IF(MID(RIGHT(S162,8),1,1)="3",2003,IF(MID(RIGHT(S162,8),1,1)="4",2004,IF(MID(RIGHT(S162,8),1,1)="5",2005,IF(MID(RIGHT(S162,8),1,1)="6",2006,IF(MID(RIGHT(S162,8),1,1)="7",2007,IF(MID(RIGHT(S162,8),1,1)="8",2008,IF(MID(RIGHT(S162,8),1,1)="9",2009,IF(MID(RIGHT(S162,8),1,1)="A",2010,IF(MID(RIGHT(S162,8),1,1)="B",2011,IF(MID(RIGHT(S162,8),1,1)="C",2012,IF(MID(RIGHT(S162,8),1,1)="D",2013,IF(MID(RIGHT(S162,8),1,1)="E",2014,IF(MID(RIGHT(S162,8),1,1)="F",2015,IF(MID(RIGHT(S162,8),1,1)="G",2016,IF(MID(RIGHT(S162,8),1,1)="H",2017,IF(MID(RIGHT(S162,8),1,1)="J",2018,IF(MID(RIGHT(S162,8),1,1)="K",2019,IF(MID(RIGHT(S162,8),1,1)="L",2020,""))))))))))))))))))))))))))))))</f>
        <v>2011</v>
      </c>
      <c r="S162" s="1382" t="s">
        <v>18056</v>
      </c>
      <c r="T162" s="1382">
        <v>1780</v>
      </c>
      <c r="U162" s="1387">
        <v>45723</v>
      </c>
      <c r="V162" s="1387">
        <v>45752</v>
      </c>
      <c r="W162" s="1472"/>
      <c r="X162" s="1390"/>
    </row>
    <row r="163" spans="1:24" s="1375" customFormat="1" ht="26.25" customHeight="1">
      <c r="A163" s="1381"/>
      <c r="B163" s="1382"/>
      <c r="C163" s="1391" t="s">
        <v>12777</v>
      </c>
      <c r="D163" s="1382" t="s">
        <v>191</v>
      </c>
      <c r="E163" s="1382"/>
      <c r="F163" s="1382"/>
      <c r="G163" s="1382"/>
      <c r="H163" s="1382"/>
      <c r="I163" s="1382"/>
      <c r="J163" s="1384" t="s">
        <v>18036</v>
      </c>
      <c r="K163" s="1385" t="s">
        <v>9460</v>
      </c>
      <c r="L163" s="1385"/>
      <c r="M163" s="2929"/>
      <c r="N163" s="73" t="s">
        <v>12674</v>
      </c>
      <c r="O163" s="1385"/>
      <c r="P163" s="1385"/>
      <c r="Q163" s="1382" t="s">
        <v>363</v>
      </c>
      <c r="R163" s="606">
        <f>IF(MID(RIGHT(S163,8),1,1)="M",2021,IF(MID(RIGHT(S163,8),1,1)="N",2022,IF(MID(RIGHT(S163,8),1,1)="P",2023,IF(MID(RIGHT(S163,8),1,1)="R",2024,IF(MID(RIGHT(S163,8),1,1)="S",2025,IF(MID(RIGHT(S163,8),1,1)="T",1996,IF(MID(RIGHT(S163,8),1,1)="V",1997,IF(MID(RIGHT(S163,8),1,1)="W",1998,IF(MID(RIGHT(S163,8),1,1)="X",1999,IF(MID(RIGHT(S163,8),1,1)="Y",2000,IF(MID(RIGHT(S163,8),1,1)="1",2001,IF(MID(RIGHT(S163,8),1,1)="2",2002,IF(MID(RIGHT(S163,8),1,1)="3",2003,IF(MID(RIGHT(S163,8),1,1)="4",2004,IF(MID(RIGHT(S163,8),1,1)="5",2005,IF(MID(RIGHT(S163,8),1,1)="6",2006,IF(MID(RIGHT(S163,8),1,1)="7",2007,IF(MID(RIGHT(S163,8),1,1)="8",2008,IF(MID(RIGHT(S163,8),1,1)="9",2009,IF(MID(RIGHT(S163,8),1,1)="A",2010,IF(MID(RIGHT(S163,8),1,1)="B",2011,IF(MID(RIGHT(S163,8),1,1)="C",2012,IF(MID(RIGHT(S163,8),1,1)="D",2013,IF(MID(RIGHT(S163,8),1,1)="E",2014,IF(MID(RIGHT(S163,8),1,1)="F",2015,IF(MID(RIGHT(S163,8),1,1)="G",2016,IF(MID(RIGHT(S163,8),1,1)="H",2017,IF(MID(RIGHT(S163,8),1,1)="J",2018,IF(MID(RIGHT(S163,8),1,1)="K",2019,IF(MID(RIGHT(S163,8),1,1)="L",2020,""))))))))))))))))))))))))))))))</f>
        <v>2011</v>
      </c>
      <c r="S163" s="1382" t="s">
        <v>18057</v>
      </c>
      <c r="T163" s="1382">
        <v>2345</v>
      </c>
      <c r="U163" s="1387">
        <v>45724</v>
      </c>
      <c r="V163" s="1387">
        <v>45755</v>
      </c>
      <c r="W163" s="1472"/>
      <c r="X163" s="1390"/>
    </row>
    <row r="164" spans="1:24" s="1375" customFormat="1" ht="26.25" customHeight="1">
      <c r="A164" s="1381"/>
      <c r="B164" s="1382"/>
      <c r="C164" s="1420" t="s">
        <v>14286</v>
      </c>
      <c r="D164" s="1382" t="s">
        <v>191</v>
      </c>
      <c r="E164" s="1382"/>
      <c r="F164" s="1382"/>
      <c r="G164" s="1382"/>
      <c r="H164" s="1382"/>
      <c r="I164" s="1382"/>
      <c r="J164" s="1421" t="s">
        <v>18067</v>
      </c>
      <c r="K164" s="1422"/>
      <c r="L164" s="1385"/>
      <c r="M164" s="1385"/>
      <c r="N164" s="1404"/>
      <c r="O164" s="1385"/>
      <c r="P164" s="1386"/>
      <c r="Q164" s="1382"/>
      <c r="R164" s="606"/>
      <c r="S164" s="1392" t="s">
        <v>9583</v>
      </c>
      <c r="T164" s="1392">
        <v>3830</v>
      </c>
      <c r="U164" s="1388">
        <v>45725</v>
      </c>
      <c r="V164" s="1387">
        <v>45758</v>
      </c>
      <c r="W164" s="1389"/>
      <c r="X164" s="1390"/>
    </row>
    <row r="165" spans="1:24" s="1375" customFormat="1" ht="26.25" customHeight="1">
      <c r="A165" s="1418"/>
      <c r="B165" s="1419"/>
      <c r="C165" s="1420" t="s">
        <v>10098</v>
      </c>
      <c r="D165" s="1382" t="s">
        <v>191</v>
      </c>
      <c r="E165" s="1419"/>
      <c r="F165" s="1419"/>
      <c r="G165" s="1419"/>
      <c r="H165" s="1419"/>
      <c r="I165" s="1419"/>
      <c r="J165" s="1382"/>
      <c r="K165" s="1422"/>
      <c r="L165" s="1422"/>
      <c r="M165" s="2559" t="s">
        <v>8709</v>
      </c>
      <c r="N165" s="2560"/>
      <c r="O165" s="2560"/>
      <c r="P165" s="2561"/>
      <c r="Q165" s="1419"/>
      <c r="R165" s="1382"/>
      <c r="S165" s="1425" t="s">
        <v>2472</v>
      </c>
      <c r="T165" s="1425">
        <f>SUM(T160:T164)</f>
        <v>12325</v>
      </c>
      <c r="U165" s="1427"/>
      <c r="V165" s="1427">
        <v>45760</v>
      </c>
      <c r="W165" s="1428"/>
      <c r="X165" s="1429"/>
    </row>
    <row r="166" spans="1:24" s="1375" customFormat="1" ht="26.25" customHeight="1" thickBot="1">
      <c r="A166" s="1393"/>
      <c r="B166" s="1394"/>
      <c r="C166" s="1394" t="s">
        <v>10099</v>
      </c>
      <c r="D166" s="1394" t="s">
        <v>4036</v>
      </c>
      <c r="E166" s="1394"/>
      <c r="F166" s="1394"/>
      <c r="G166" s="1394"/>
      <c r="H166" s="1394"/>
      <c r="I166" s="1394"/>
      <c r="J166" s="1395" t="s">
        <v>15737</v>
      </c>
      <c r="K166" s="611" t="s">
        <v>18039</v>
      </c>
      <c r="L166" s="1396"/>
      <c r="M166" s="1396"/>
      <c r="N166" s="1411"/>
      <c r="O166" s="1396"/>
      <c r="P166" s="1397"/>
      <c r="Q166" s="1394"/>
      <c r="R166" s="1258"/>
      <c r="S166" s="1398"/>
      <c r="T166" s="1398"/>
      <c r="U166" s="1399"/>
      <c r="V166" s="1400"/>
      <c r="W166" s="1401"/>
      <c r="X166" s="1402"/>
    </row>
    <row r="168" spans="1:24" ht="26.25" customHeight="1" thickBot="1"/>
    <row r="169" spans="1:24" s="1375" customFormat="1" ht="26.25" customHeight="1">
      <c r="A169" s="2233" t="s">
        <v>9581</v>
      </c>
      <c r="B169" s="2234" t="s">
        <v>10047</v>
      </c>
      <c r="C169" s="1179" t="s">
        <v>15602</v>
      </c>
      <c r="D169" s="2234" t="s">
        <v>190</v>
      </c>
      <c r="E169" s="2234" t="s">
        <v>18094</v>
      </c>
      <c r="F169" s="2234" t="s">
        <v>191</v>
      </c>
      <c r="G169" s="2234" t="s">
        <v>191</v>
      </c>
      <c r="H169" s="2234" t="s">
        <v>18094</v>
      </c>
      <c r="I169" s="2234" t="s">
        <v>10531</v>
      </c>
      <c r="J169" s="2244" t="s">
        <v>17780</v>
      </c>
      <c r="K169" s="2234" t="s">
        <v>15237</v>
      </c>
      <c r="L169" s="2234" t="s">
        <v>18111</v>
      </c>
      <c r="M169" s="3135" t="s">
        <v>18086</v>
      </c>
      <c r="N169" s="2244" t="s">
        <v>17979</v>
      </c>
      <c r="O169" s="2234" t="s">
        <v>17980</v>
      </c>
      <c r="P169" s="2255" t="s">
        <v>18733</v>
      </c>
      <c r="Q169" s="2234" t="s">
        <v>424</v>
      </c>
      <c r="R169" s="1179">
        <f>IF(MID(RIGHT(S169,8),1,1)="M",2021,IF(MID(RIGHT(S169,8),1,1)="N",2022,IF(MID(RIGHT(S169,8),1,1)="P",2023,IF(MID(RIGHT(S169,8),1,1)="R",2024,IF(MID(RIGHT(S169,8),1,1)="S",2025,IF(MID(RIGHT(S169,8),1,1)="T",1996,IF(MID(RIGHT(S169,8),1,1)="V",1997,IF(MID(RIGHT(S169,8),1,1)="W",1998,IF(MID(RIGHT(S169,8),1,1)="X",1999,IF(MID(RIGHT(S169,8),1,1)="Y",2000,IF(MID(RIGHT(S169,8),1,1)="1",2001,IF(MID(RIGHT(S169,8),1,1)="2",2002,IF(MID(RIGHT(S169,8),1,1)="3",2003,IF(MID(RIGHT(S169,8),1,1)="4",2004,IF(MID(RIGHT(S169,8),1,1)="5",2005,IF(MID(RIGHT(S169,8),1,1)="6",2006,IF(MID(RIGHT(S169,8),1,1)="7",2007,IF(MID(RIGHT(S169,8),1,1)="8",2008,IF(MID(RIGHT(S169,8),1,1)="9",2009,IF(MID(RIGHT(S169,8),1,1)="A",2010,IF(MID(RIGHT(S169,8),1,1)="B",2011,IF(MID(RIGHT(S169,8),1,1)="C",2012,IF(MID(RIGHT(S169,8),1,1)="D",2013,IF(MID(RIGHT(S169,8),1,1)="E",2014,IF(MID(RIGHT(S169,8),1,1)="F",2015,IF(MID(RIGHT(S169,8),1,1)="G",2016,IF(MID(RIGHT(S169,8),1,1)="H",2017,IF(MID(RIGHT(S169,8),1,1)="J",2018,IF(MID(RIGHT(S169,8),1,1)="K",2019,IF(MID(RIGHT(S169,8),1,1)="L",2020,""))))))))))))))))))))))))))))))</f>
        <v>2014</v>
      </c>
      <c r="S169" s="1179" t="s">
        <v>18021</v>
      </c>
      <c r="T169" s="2234">
        <v>885</v>
      </c>
      <c r="U169" s="2256">
        <v>45721</v>
      </c>
      <c r="V169" s="2256">
        <v>45745</v>
      </c>
      <c r="W169" s="2257">
        <v>1300</v>
      </c>
      <c r="X169" s="2271">
        <v>2000</v>
      </c>
    </row>
    <row r="170" spans="1:24" s="1375" customFormat="1" ht="26.25" customHeight="1">
      <c r="A170" s="2235"/>
      <c r="B170" s="2236"/>
      <c r="C170" s="1432" t="s">
        <v>3681</v>
      </c>
      <c r="D170" s="2236"/>
      <c r="E170" s="2236"/>
      <c r="F170" s="2236"/>
      <c r="G170" s="2236"/>
      <c r="H170" s="2236"/>
      <c r="I170" s="2243" t="s">
        <v>3598</v>
      </c>
      <c r="J170" s="1417" t="s">
        <v>17887</v>
      </c>
      <c r="K170" s="2248" t="s">
        <v>15601</v>
      </c>
      <c r="L170" s="427" t="s">
        <v>3603</v>
      </c>
      <c r="M170" s="3136"/>
      <c r="N170" s="73" t="s">
        <v>7287</v>
      </c>
      <c r="O170" s="2249"/>
      <c r="P170" s="2248"/>
      <c r="Q170" s="2236" t="s">
        <v>424</v>
      </c>
      <c r="R170" s="2230">
        <f>IF(MID(RIGHT(S170,8),1,1)="M",2021,IF(MID(RIGHT(S170,8),1,1)="N",2022,IF(MID(RIGHT(S170,8),1,1)="P",2023,IF(MID(RIGHT(S170,8),1,1)="R",2024,IF(MID(RIGHT(S170,8),1,1)="S",2025,IF(MID(RIGHT(S170,8),1,1)="T",1996,IF(MID(RIGHT(S170,8),1,1)="V",1997,IF(MID(RIGHT(S170,8),1,1)="W",1998,IF(MID(RIGHT(S170,8),1,1)="X",1999,IF(MID(RIGHT(S170,8),1,1)="Y",2000,IF(MID(RIGHT(S170,8),1,1)="1",2001,IF(MID(RIGHT(S170,8),1,1)="2",2002,IF(MID(RIGHT(S170,8),1,1)="3",2003,IF(MID(RIGHT(S170,8),1,1)="4",2004,IF(MID(RIGHT(S170,8),1,1)="5",2005,IF(MID(RIGHT(S170,8),1,1)="6",2006,IF(MID(RIGHT(S170,8),1,1)="7",2007,IF(MID(RIGHT(S170,8),1,1)="8",2008,IF(MID(RIGHT(S170,8),1,1)="9",2009,IF(MID(RIGHT(S170,8),1,1)="A",2010,IF(MID(RIGHT(S170,8),1,1)="B",2011,IF(MID(RIGHT(S170,8),1,1)="C",2012,IF(MID(RIGHT(S170,8),1,1)="D",2013,IF(MID(RIGHT(S170,8),1,1)="E",2014,IF(MID(RIGHT(S170,8),1,1)="F",2015,IF(MID(RIGHT(S170,8),1,1)="G",2016,IF(MID(RIGHT(S170,8),1,1)="H",2017,IF(MID(RIGHT(S170,8),1,1)="J",2018,IF(MID(RIGHT(S170,8),1,1)="K",2019,IF(MID(RIGHT(S170,8),1,1)="L",2020,""))))))))))))))))))))))))))))))</f>
        <v>2014</v>
      </c>
      <c r="S170" s="2236" t="s">
        <v>18022</v>
      </c>
      <c r="T170" s="2236">
        <v>885</v>
      </c>
      <c r="U170" s="2260">
        <v>45722</v>
      </c>
      <c r="V170" s="2260">
        <v>45749</v>
      </c>
      <c r="W170" s="2259"/>
      <c r="X170" s="2272"/>
    </row>
    <row r="171" spans="1:24" s="1375" customFormat="1" ht="26.25" customHeight="1">
      <c r="A171" s="2235"/>
      <c r="B171" s="2236"/>
      <c r="C171" s="2241" t="s">
        <v>12775</v>
      </c>
      <c r="D171" s="2236" t="s">
        <v>191</v>
      </c>
      <c r="E171" s="2236"/>
      <c r="F171" s="2236"/>
      <c r="G171" s="2236"/>
      <c r="H171" s="2236"/>
      <c r="I171" s="2236"/>
      <c r="J171" s="2245"/>
      <c r="K171" s="2249" t="s">
        <v>10524</v>
      </c>
      <c r="L171" s="2249"/>
      <c r="M171" s="3137"/>
      <c r="N171" s="73" t="s">
        <v>3907</v>
      </c>
      <c r="O171" s="2249"/>
      <c r="P171" s="2249"/>
      <c r="Q171" s="2236" t="s">
        <v>424</v>
      </c>
      <c r="R171" s="2230">
        <f>IF(MID(RIGHT(S171,8),1,1)="M",2021,IF(MID(RIGHT(S171,8),1,1)="N",2022,IF(MID(RIGHT(S171,8),1,1)="P",2023,IF(MID(RIGHT(S171,8),1,1)="R",2024,IF(MID(RIGHT(S171,8),1,1)="S",2025,IF(MID(RIGHT(S171,8),1,1)="T",1996,IF(MID(RIGHT(S171,8),1,1)="V",1997,IF(MID(RIGHT(S171,8),1,1)="W",1998,IF(MID(RIGHT(S171,8),1,1)="X",1999,IF(MID(RIGHT(S171,8),1,1)="Y",2000,IF(MID(RIGHT(S171,8),1,1)="1",2001,IF(MID(RIGHT(S171,8),1,1)="2",2002,IF(MID(RIGHT(S171,8),1,1)="3",2003,IF(MID(RIGHT(S171,8),1,1)="4",2004,IF(MID(RIGHT(S171,8),1,1)="5",2005,IF(MID(RIGHT(S171,8),1,1)="6",2006,IF(MID(RIGHT(S171,8),1,1)="7",2007,IF(MID(RIGHT(S171,8),1,1)="8",2008,IF(MID(RIGHT(S171,8),1,1)="9",2009,IF(MID(RIGHT(S171,8),1,1)="A",2010,IF(MID(RIGHT(S171,8),1,1)="B",2011,IF(MID(RIGHT(S171,8),1,1)="C",2012,IF(MID(RIGHT(S171,8),1,1)="D",2013,IF(MID(RIGHT(S171,8),1,1)="E",2014,IF(MID(RIGHT(S171,8),1,1)="F",2015,IF(MID(RIGHT(S171,8),1,1)="G",2016,IF(MID(RIGHT(S171,8),1,1)="H",2017,IF(MID(RIGHT(S171,8),1,1)="J",2018,IF(MID(RIGHT(S171,8),1,1)="K",2019,IF(MID(RIGHT(S171,8),1,1)="L",2020,""))))))))))))))))))))))))))))))</f>
        <v>2016</v>
      </c>
      <c r="S171" s="2236" t="s">
        <v>18023</v>
      </c>
      <c r="T171" s="2236">
        <v>885</v>
      </c>
      <c r="U171" s="2260">
        <v>45723</v>
      </c>
      <c r="V171" s="2260">
        <v>45752</v>
      </c>
      <c r="W171" s="2259"/>
      <c r="X171" s="2273"/>
    </row>
    <row r="172" spans="1:24" s="1375" customFormat="1" ht="26.25" customHeight="1">
      <c r="A172" s="2235"/>
      <c r="B172" s="2236"/>
      <c r="C172" s="2241" t="s">
        <v>12777</v>
      </c>
      <c r="D172" s="2236" t="s">
        <v>191</v>
      </c>
      <c r="E172" s="2236"/>
      <c r="F172" s="2236"/>
      <c r="G172" s="2236"/>
      <c r="H172" s="2236"/>
      <c r="I172" s="2236"/>
      <c r="J172" s="2245" t="s">
        <v>18095</v>
      </c>
      <c r="K172" s="2249" t="s">
        <v>9460</v>
      </c>
      <c r="L172" s="2249"/>
      <c r="M172" s="2249" t="s">
        <v>18025</v>
      </c>
      <c r="N172" s="73" t="s">
        <v>12674</v>
      </c>
      <c r="O172" s="2249"/>
      <c r="P172" s="2249"/>
      <c r="Q172" s="2236" t="s">
        <v>18020</v>
      </c>
      <c r="R172" s="2230">
        <f>IF(MID(RIGHT(S172,8),1,1)="M",2021,IF(MID(RIGHT(S172,8),1,1)="N",2022,IF(MID(RIGHT(S172,8),1,1)="P",2023,IF(MID(RIGHT(S172,8),1,1)="R",2024,IF(MID(RIGHT(S172,8),1,1)="S",2025,IF(MID(RIGHT(S172,8),1,1)="T",1996,IF(MID(RIGHT(S172,8),1,1)="V",1997,IF(MID(RIGHT(S172,8),1,1)="W",1998,IF(MID(RIGHT(S172,8),1,1)="X",1999,IF(MID(RIGHT(S172,8),1,1)="Y",2000,IF(MID(RIGHT(S172,8),1,1)="1",2001,IF(MID(RIGHT(S172,8),1,1)="2",2002,IF(MID(RIGHT(S172,8),1,1)="3",2003,IF(MID(RIGHT(S172,8),1,1)="4",2004,IF(MID(RIGHT(S172,8),1,1)="5",2005,IF(MID(RIGHT(S172,8),1,1)="6",2006,IF(MID(RIGHT(S172,8),1,1)="7",2007,IF(MID(RIGHT(S172,8),1,1)="8",2008,IF(MID(RIGHT(S172,8),1,1)="9",2009,IF(MID(RIGHT(S172,8),1,1)="A",2010,IF(MID(RIGHT(S172,8),1,1)="B",2011,IF(MID(RIGHT(S172,8),1,1)="C",2012,IF(MID(RIGHT(S172,8),1,1)="D",2013,IF(MID(RIGHT(S172,8),1,1)="E",2014,IF(MID(RIGHT(S172,8),1,1)="F",2015,IF(MID(RIGHT(S172,8),1,1)="G",2016,IF(MID(RIGHT(S172,8),1,1)="H",2017,IF(MID(RIGHT(S172,8),1,1)="J",2018,IF(MID(RIGHT(S172,8),1,1)="K",2019,IF(MID(RIGHT(S172,8),1,1)="L",2020,""))))))))))))))))))))))))))))))</f>
        <v>2020</v>
      </c>
      <c r="S172" s="2236" t="s">
        <v>18024</v>
      </c>
      <c r="T172" s="2236">
        <v>3135</v>
      </c>
      <c r="U172" s="2260">
        <v>45724</v>
      </c>
      <c r="V172" s="2260">
        <v>45755</v>
      </c>
      <c r="W172" s="2259"/>
      <c r="X172" s="2273"/>
    </row>
    <row r="173" spans="1:24" s="1375" customFormat="1" ht="26.25" customHeight="1">
      <c r="A173" s="2235"/>
      <c r="B173" s="2236"/>
      <c r="C173" s="2242" t="s">
        <v>14286</v>
      </c>
      <c r="D173" s="2236" t="s">
        <v>191</v>
      </c>
      <c r="E173" s="2236"/>
      <c r="F173" s="2236"/>
      <c r="G173" s="2236"/>
      <c r="H173" s="2236"/>
      <c r="I173" s="2236"/>
      <c r="J173" s="2246" t="s">
        <v>18106</v>
      </c>
      <c r="K173" s="2250"/>
      <c r="L173" s="2249"/>
      <c r="M173" s="2249" t="s">
        <v>18087</v>
      </c>
      <c r="N173" s="2252"/>
      <c r="O173" s="2249"/>
      <c r="P173" s="2249"/>
      <c r="Q173" s="2236" t="s">
        <v>10635</v>
      </c>
      <c r="R173" s="2230">
        <f>IF(MID(RIGHT(S173,8),1,1)="M",2021,IF(MID(RIGHT(S173,8),1,1)="N",2022,IF(MID(RIGHT(S173,8),1,1)="P",2023,IF(MID(RIGHT(S173,8),1,1)="R",2024,IF(MID(RIGHT(S173,8),1,1)="S",2025,IF(MID(RIGHT(S173,8),1,1)="T",1996,IF(MID(RIGHT(S173,8),1,1)="V",1997,IF(MID(RIGHT(S173,8),1,1)="W",1998,IF(MID(RIGHT(S173,8),1,1)="X",1999,IF(MID(RIGHT(S173,8),1,1)="Y",2000,IF(MID(RIGHT(S173,8),1,1)="1",2001,IF(MID(RIGHT(S173,8),1,1)="2",2002,IF(MID(RIGHT(S173,8),1,1)="3",2003,IF(MID(RIGHT(S173,8),1,1)="4",2004,IF(MID(RIGHT(S173,8),1,1)="5",2005,IF(MID(RIGHT(S173,8),1,1)="6",2006,IF(MID(RIGHT(S173,8),1,1)="7",2007,IF(MID(RIGHT(S173,8),1,1)="8",2008,IF(MID(RIGHT(S173,8),1,1)="9",2009,IF(MID(RIGHT(S173,8),1,1)="A",2010,IF(MID(RIGHT(S173,8),1,1)="B",2011,IF(MID(RIGHT(S173,8),1,1)="C",2012,IF(MID(RIGHT(S173,8),1,1)="D",2013,IF(MID(RIGHT(S173,8),1,1)="E",2014,IF(MID(RIGHT(S173,8),1,1)="F",2015,IF(MID(RIGHT(S173,8),1,1)="G",2016,IF(MID(RIGHT(S173,8),1,1)="H",2017,IF(MID(RIGHT(S173,8),1,1)="J",2018,IF(MID(RIGHT(S173,8),1,1)="K",2019,IF(MID(RIGHT(S173,8),1,1)="L",2020,""))))))))))))))))))))))))))))))</f>
        <v>2018</v>
      </c>
      <c r="S173" s="2236" t="s">
        <v>18085</v>
      </c>
      <c r="T173" s="2236">
        <v>2060</v>
      </c>
      <c r="U173" s="2258">
        <v>45725</v>
      </c>
      <c r="V173" s="2260">
        <v>45758</v>
      </c>
      <c r="W173" s="2259"/>
      <c r="X173" s="2273"/>
    </row>
    <row r="174" spans="1:24" s="1375" customFormat="1" ht="26.25" customHeight="1">
      <c r="A174" s="2235"/>
      <c r="B174" s="2236"/>
      <c r="C174" s="2242" t="s">
        <v>10098</v>
      </c>
      <c r="D174" s="2236" t="s">
        <v>191</v>
      </c>
      <c r="E174" s="2236"/>
      <c r="F174" s="2236"/>
      <c r="G174" s="2236"/>
      <c r="H174" s="2236"/>
      <c r="I174" s="2236"/>
      <c r="J174" s="2236"/>
      <c r="K174" s="2250"/>
      <c r="L174" s="2249"/>
      <c r="M174" s="2249"/>
      <c r="N174" s="2252"/>
      <c r="O174" s="2249"/>
      <c r="P174" s="2248"/>
      <c r="Q174" s="2236"/>
      <c r="R174" s="2230"/>
      <c r="S174" s="2261" t="s">
        <v>9583</v>
      </c>
      <c r="T174" s="2261">
        <v>3840</v>
      </c>
      <c r="U174" s="2258"/>
      <c r="V174" s="2258">
        <v>45760</v>
      </c>
      <c r="W174" s="2262"/>
      <c r="X174" s="2273"/>
    </row>
    <row r="175" spans="1:24" s="1375" customFormat="1" ht="26.25" customHeight="1">
      <c r="A175" s="2237"/>
      <c r="B175" s="2238"/>
      <c r="C175" s="2242" t="s">
        <v>18026</v>
      </c>
      <c r="D175" s="2236" t="s">
        <v>191</v>
      </c>
      <c r="E175" s="2238"/>
      <c r="F175" s="2238"/>
      <c r="G175" s="2238"/>
      <c r="H175" s="2238"/>
      <c r="I175" s="2238"/>
      <c r="J175" s="2236"/>
      <c r="K175" s="2250"/>
      <c r="L175" s="2250"/>
      <c r="M175" s="2559" t="s">
        <v>8709</v>
      </c>
      <c r="N175" s="2560"/>
      <c r="O175" s="2560"/>
      <c r="P175" s="2561"/>
      <c r="Q175" s="2238"/>
      <c r="R175" s="2236"/>
      <c r="S175" s="2263" t="s">
        <v>2472</v>
      </c>
      <c r="T175" s="2263">
        <f>SUM(T169:T174)</f>
        <v>11690</v>
      </c>
      <c r="U175" s="2264"/>
      <c r="V175" s="2264"/>
      <c r="W175" s="2265"/>
      <c r="X175" s="2274"/>
    </row>
    <row r="176" spans="1:24" s="1375" customFormat="1" ht="26.25" customHeight="1" thickBot="1">
      <c r="A176" s="2239"/>
      <c r="B176" s="2240"/>
      <c r="C176" s="2240"/>
      <c r="D176" s="2240"/>
      <c r="E176" s="2240"/>
      <c r="F176" s="2240"/>
      <c r="G176" s="2240"/>
      <c r="H176" s="2240"/>
      <c r="I176" s="2240"/>
      <c r="J176" s="2247"/>
      <c r="K176" s="611" t="s">
        <v>18039</v>
      </c>
      <c r="L176" s="2251"/>
      <c r="M176" s="2251"/>
      <c r="N176" s="2253"/>
      <c r="O176" s="2251"/>
      <c r="P176" s="2254"/>
      <c r="Q176" s="2240"/>
      <c r="R176" s="2266"/>
      <c r="S176" s="2267"/>
      <c r="T176" s="2267"/>
      <c r="U176" s="2268"/>
      <c r="V176" s="2269"/>
      <c r="W176" s="2270"/>
      <c r="X176" s="2275"/>
    </row>
    <row r="178" spans="1:24" ht="26.25" customHeight="1" thickBot="1"/>
    <row r="179" spans="1:24" ht="26.25" customHeight="1">
      <c r="A179" s="848" t="s">
        <v>188</v>
      </c>
      <c r="B179" s="849" t="s">
        <v>10047</v>
      </c>
      <c r="C179" s="849" t="s">
        <v>17159</v>
      </c>
      <c r="D179" s="849" t="s">
        <v>190</v>
      </c>
      <c r="E179" s="849" t="s">
        <v>18031</v>
      </c>
      <c r="F179" s="849" t="s">
        <v>191</v>
      </c>
      <c r="G179" s="849" t="s">
        <v>191</v>
      </c>
      <c r="H179" s="849" t="s">
        <v>191</v>
      </c>
      <c r="I179" s="849" t="s">
        <v>10574</v>
      </c>
      <c r="J179" s="849" t="s">
        <v>17859</v>
      </c>
      <c r="K179" s="850" t="s">
        <v>15237</v>
      </c>
      <c r="L179" s="849" t="s">
        <v>18160</v>
      </c>
      <c r="M179" s="3088" t="s">
        <v>18044</v>
      </c>
      <c r="N179" s="850" t="s">
        <v>18011</v>
      </c>
      <c r="O179" s="850" t="s">
        <v>18012</v>
      </c>
      <c r="P179" s="851" t="s">
        <v>18434</v>
      </c>
      <c r="Q179" s="849" t="s">
        <v>12340</v>
      </c>
      <c r="R179" s="849">
        <f>IF(MID(RIGHT(S179,8),1,1)="M",2021,IF(MID(RIGHT(S179,8),1,1)="N",2022,IF(MID(RIGHT(S179,8),1,1)="P",2023,IF(MID(RIGHT(S179,8),1,1)="R",2024,IF(MID(RIGHT(S179,8),1,1)="S",2025,IF(MID(RIGHT(S179,8),1,1)="T",1996,IF(MID(RIGHT(S179,8),1,1)="V",1997,IF(MID(RIGHT(S179,8),1,1)="W",1998,IF(MID(RIGHT(S179,8),1,1)="X",1999,IF(MID(RIGHT(S179,8),1,1)="Y",2000,IF(MID(RIGHT(S179,8),1,1)="1",2001,IF(MID(RIGHT(S179,8),1,1)="2",2002,IF(MID(RIGHT(S179,8),1,1)="3",2003,IF(MID(RIGHT(S179,8),1,1)="4",2004,IF(MID(RIGHT(S179,8),1,1)="5",2005,IF(MID(RIGHT(S179,8),1,1)="6",2006,IF(MID(RIGHT(S179,8),1,1)="7",2007,IF(MID(RIGHT(S179,8),1,1)="8",2008,IF(MID(RIGHT(S179,8),1,1)="9",2009,IF(MID(RIGHT(S179,8),1,1)="A",2010,IF(MID(RIGHT(S179,8),1,1)="B",2011,IF(MID(RIGHT(S179,8),1,1)="C",2012,IF(MID(RIGHT(S179,8),1,1)="D",2013,IF(MID(RIGHT(S179,8),1,1)="E",2014,IF(MID(RIGHT(S179,8),1,1)="F",2015,IF(MID(RIGHT(S179,8),1,1)="G",2016,IF(MID(RIGHT(S179,8),1,1)="H",2017,IF(MID(RIGHT(S179,8),1,1)="J",2018,IF(MID(RIGHT(S179,8),1,1)="K",2019,IF(MID(RIGHT(S179,8),1,1)="L",2020,""))))))))))))))))))))))))))))))</f>
        <v>2012</v>
      </c>
      <c r="S179" s="849" t="s">
        <v>18040</v>
      </c>
      <c r="T179" s="849">
        <v>1995</v>
      </c>
      <c r="U179" s="852">
        <v>45721</v>
      </c>
      <c r="V179" s="852">
        <v>45745</v>
      </c>
      <c r="W179" s="853">
        <v>1300</v>
      </c>
      <c r="X179" s="854">
        <v>2000</v>
      </c>
    </row>
    <row r="180" spans="1:24" ht="26.25" customHeight="1">
      <c r="A180" s="855"/>
      <c r="B180" s="188"/>
      <c r="C180" s="320" t="s">
        <v>17257</v>
      </c>
      <c r="D180" s="188"/>
      <c r="E180" s="188"/>
      <c r="F180" s="188"/>
      <c r="G180" s="188"/>
      <c r="H180" s="188"/>
      <c r="I180" s="188" t="s">
        <v>3598</v>
      </c>
      <c r="J180" s="412" t="s">
        <v>17967</v>
      </c>
      <c r="K180" s="195" t="s">
        <v>15245</v>
      </c>
      <c r="L180" s="425" t="s">
        <v>3603</v>
      </c>
      <c r="M180" s="3089"/>
      <c r="N180" s="73" t="s">
        <v>2432</v>
      </c>
      <c r="O180" s="188"/>
      <c r="P180" s="188"/>
      <c r="Q180" s="189" t="s">
        <v>15696</v>
      </c>
      <c r="R180" s="188">
        <f>IF(MID(RIGHT(S180,8),1,1)="M",2021,IF(MID(RIGHT(S180,8),1,1)="N",2022,IF(MID(RIGHT(S180,8),1,1)="P",2023,IF(MID(RIGHT(S180,8),1,1)="R",2024,IF(MID(RIGHT(S180,8),1,1)="S",2025,IF(MID(RIGHT(S180,8),1,1)="T",1996,IF(MID(RIGHT(S180,8),1,1)="V",1997,IF(MID(RIGHT(S180,8),1,1)="W",1998,IF(MID(RIGHT(S180,8),1,1)="X",1999,IF(MID(RIGHT(S180,8),1,1)="Y",2000,IF(MID(RIGHT(S180,8),1,1)="1",2001,IF(MID(RIGHT(S180,8),1,1)="2",2002,IF(MID(RIGHT(S180,8),1,1)="3",2003,IF(MID(RIGHT(S180,8),1,1)="4",2004,IF(MID(RIGHT(S180,8),1,1)="5",2005,IF(MID(RIGHT(S180,8),1,1)="6",2006,IF(MID(RIGHT(S180,8),1,1)="7",2007,IF(MID(RIGHT(S180,8),1,1)="8",2008,IF(MID(RIGHT(S180,8),1,1)="9",2009,IF(MID(RIGHT(S180,8),1,1)="A",2010,IF(MID(RIGHT(S180,8),1,1)="B",2011,IF(MID(RIGHT(S180,8),1,1)="C",2012,IF(MID(RIGHT(S180,8),1,1)="D",2013,IF(MID(RIGHT(S180,8),1,1)="E",2014,IF(MID(RIGHT(S180,8),1,1)="F",2015,IF(MID(RIGHT(S180,8),1,1)="G",2016,IF(MID(RIGHT(S180,8),1,1)="H",2017,IF(MID(RIGHT(S180,8),1,1)="J",2018,IF(MID(RIGHT(S180,8),1,1)="K",2019,IF(MID(RIGHT(S180,8),1,1)="L",2020,""))))))))))))))))))))))))))))))</f>
        <v>2015</v>
      </c>
      <c r="S180" s="188" t="s">
        <v>18041</v>
      </c>
      <c r="T180" s="188">
        <v>1635</v>
      </c>
      <c r="U180" s="191">
        <v>45722</v>
      </c>
      <c r="V180" s="191">
        <v>45749</v>
      </c>
      <c r="W180" s="193"/>
      <c r="X180" s="856"/>
    </row>
    <row r="181" spans="1:24" ht="26.25" customHeight="1">
      <c r="A181" s="855"/>
      <c r="B181" s="188"/>
      <c r="C181" s="188" t="s">
        <v>12776</v>
      </c>
      <c r="D181" s="188" t="s">
        <v>17904</v>
      </c>
      <c r="E181" s="188"/>
      <c r="F181" s="188"/>
      <c r="G181" s="188"/>
      <c r="H181" s="188"/>
      <c r="I181" s="188"/>
      <c r="J181" s="188"/>
      <c r="K181" s="189" t="s">
        <v>276</v>
      </c>
      <c r="L181" s="188"/>
      <c r="M181" s="3089"/>
      <c r="N181" s="73" t="s">
        <v>3907</v>
      </c>
      <c r="O181" s="188"/>
      <c r="P181" s="188"/>
      <c r="Q181" s="189" t="s">
        <v>18045</v>
      </c>
      <c r="R181" s="188">
        <f>IF(MID(RIGHT(S181,8),1,1)="M",2021,IF(MID(RIGHT(S181,8),1,1)="N",2022,IF(MID(RIGHT(S181,8),1,1)="P",2023,IF(MID(RIGHT(S181,8),1,1)="R",2024,IF(MID(RIGHT(S181,8),1,1)="S",2025,IF(MID(RIGHT(S181,8),1,1)="T",1996,IF(MID(RIGHT(S181,8),1,1)="V",1997,IF(MID(RIGHT(S181,8),1,1)="W",1998,IF(MID(RIGHT(S181,8),1,1)="X",1999,IF(MID(RIGHT(S181,8),1,1)="Y",2000,IF(MID(RIGHT(S181,8),1,1)="1",2001,IF(MID(RIGHT(S181,8),1,1)="2",2002,IF(MID(RIGHT(S181,8),1,1)="3",2003,IF(MID(RIGHT(S181,8),1,1)="4",2004,IF(MID(RIGHT(S181,8),1,1)="5",2005,IF(MID(RIGHT(S181,8),1,1)="6",2006,IF(MID(RIGHT(S181,8),1,1)="7",2007,IF(MID(RIGHT(S181,8),1,1)="8",2008,IF(MID(RIGHT(S181,8),1,1)="9",2009,IF(MID(RIGHT(S181,8),1,1)="A",2010,IF(MID(RIGHT(S181,8),1,1)="B",2011,IF(MID(RIGHT(S181,8),1,1)="C",2012,IF(MID(RIGHT(S181,8),1,1)="D",2013,IF(MID(RIGHT(S181,8),1,1)="E",2014,IF(MID(RIGHT(S181,8),1,1)="F",2015,IF(MID(RIGHT(S181,8),1,1)="G",2016,IF(MID(RIGHT(S181,8),1,1)="H",2017,IF(MID(RIGHT(S181,8),1,1)="J",2018,IF(MID(RIGHT(S181,8),1,1)="K",2019,IF(MID(RIGHT(S181,8),1,1)="L",2020,""))))))))))))))))))))))))))))))</f>
        <v>2017</v>
      </c>
      <c r="S181" s="188" t="s">
        <v>18042</v>
      </c>
      <c r="T181" s="188">
        <v>1860</v>
      </c>
      <c r="U181" s="191">
        <v>45723</v>
      </c>
      <c r="V181" s="191">
        <v>45752</v>
      </c>
      <c r="W181" s="193"/>
      <c r="X181" s="856"/>
    </row>
    <row r="182" spans="1:24" ht="26.25" customHeight="1">
      <c r="A182" s="855"/>
      <c r="B182" s="188"/>
      <c r="C182" s="188" t="s">
        <v>12778</v>
      </c>
      <c r="D182" s="188" t="s">
        <v>17904</v>
      </c>
      <c r="E182" s="188"/>
      <c r="F182" s="188"/>
      <c r="G182" s="188"/>
      <c r="H182" s="188"/>
      <c r="I182" s="188"/>
      <c r="J182" s="188" t="s">
        <v>18036</v>
      </c>
      <c r="K182" s="189" t="s">
        <v>2380</v>
      </c>
      <c r="L182" s="188"/>
      <c r="M182" s="3090"/>
      <c r="N182" s="73" t="s">
        <v>12674</v>
      </c>
      <c r="O182" s="188"/>
      <c r="P182" s="188"/>
      <c r="Q182" s="189" t="s">
        <v>4027</v>
      </c>
      <c r="R182" s="188">
        <f>IF(MID(RIGHT(S182,8),1,1)="M",2021,IF(MID(RIGHT(S182,8),1,1)="N",2022,IF(MID(RIGHT(S182,8),1,1)="P",2023,IF(MID(RIGHT(S182,8),1,1)="R",2024,IF(MID(RIGHT(S182,8),1,1)="S",2025,IF(MID(RIGHT(S182,8),1,1)="T",1996,IF(MID(RIGHT(S182,8),1,1)="V",1997,IF(MID(RIGHT(S182,8),1,1)="W",1998,IF(MID(RIGHT(S182,8),1,1)="X",1999,IF(MID(RIGHT(S182,8),1,1)="Y",2000,IF(MID(RIGHT(S182,8),1,1)="1",2001,IF(MID(RIGHT(S182,8),1,1)="2",2002,IF(MID(RIGHT(S182,8),1,1)="3",2003,IF(MID(RIGHT(S182,8),1,1)="4",2004,IF(MID(RIGHT(S182,8),1,1)="5",2005,IF(MID(RIGHT(S182,8),1,1)="6",2006,IF(MID(RIGHT(S182,8),1,1)="7",2007,IF(MID(RIGHT(S182,8),1,1)="8",2008,IF(MID(RIGHT(S182,8),1,1)="9",2009,IF(MID(RIGHT(S182,8),1,1)="A",2010,IF(MID(RIGHT(S182,8),1,1)="B",2011,IF(MID(RIGHT(S182,8),1,1)="C",2012,IF(MID(RIGHT(S182,8),1,1)="D",2013,IF(MID(RIGHT(S182,8),1,1)="E",2014,IF(MID(RIGHT(S182,8),1,1)="F",2015,IF(MID(RIGHT(S182,8),1,1)="G",2016,IF(MID(RIGHT(S182,8),1,1)="H",2017,IF(MID(RIGHT(S182,8),1,1)="J",2018,IF(MID(RIGHT(S182,8),1,1)="K",2019,IF(MID(RIGHT(S182,8),1,1)="L",2020,""))))))))))))))))))))))))))))))</f>
        <v>2017</v>
      </c>
      <c r="S182" s="188" t="s">
        <v>18043</v>
      </c>
      <c r="T182" s="188">
        <v>1780</v>
      </c>
      <c r="U182" s="191">
        <v>45724</v>
      </c>
      <c r="V182" s="191">
        <v>45755</v>
      </c>
      <c r="W182" s="193"/>
      <c r="X182" s="856"/>
    </row>
    <row r="183" spans="1:24" ht="26.25" customHeight="1">
      <c r="A183" s="855"/>
      <c r="B183" s="188"/>
      <c r="C183" s="188" t="s">
        <v>13047</v>
      </c>
      <c r="D183" s="188" t="s">
        <v>191</v>
      </c>
      <c r="E183" s="188"/>
      <c r="F183" s="188"/>
      <c r="G183" s="188"/>
      <c r="H183" s="188"/>
      <c r="I183" s="188"/>
      <c r="J183" s="188" t="s">
        <v>18067</v>
      </c>
      <c r="K183" s="1230"/>
      <c r="L183" s="188"/>
      <c r="M183" s="188"/>
      <c r="N183" s="188"/>
      <c r="O183" s="188"/>
      <c r="P183" s="188"/>
      <c r="Q183" s="189"/>
      <c r="R183" s="188"/>
      <c r="S183" s="194" t="s">
        <v>189</v>
      </c>
      <c r="T183" s="194">
        <v>3840</v>
      </c>
      <c r="U183" s="192">
        <v>45725</v>
      </c>
      <c r="V183" s="192">
        <v>45758</v>
      </c>
      <c r="W183" s="193"/>
      <c r="X183" s="856"/>
    </row>
    <row r="184" spans="1:24" ht="26.25" customHeight="1">
      <c r="A184" s="855"/>
      <c r="B184" s="188"/>
      <c r="C184" s="188" t="s">
        <v>10002</v>
      </c>
      <c r="D184" s="188" t="s">
        <v>191</v>
      </c>
      <c r="E184" s="188"/>
      <c r="F184" s="188"/>
      <c r="G184" s="188"/>
      <c r="H184" s="188"/>
      <c r="I184" s="188"/>
      <c r="J184" s="188"/>
      <c r="K184" s="189"/>
      <c r="L184" s="188"/>
      <c r="M184" s="2559" t="s">
        <v>8709</v>
      </c>
      <c r="N184" s="2560"/>
      <c r="O184" s="2560"/>
      <c r="P184" s="2561"/>
      <c r="Q184" s="189"/>
      <c r="R184" s="188"/>
      <c r="S184" s="194" t="s">
        <v>2472</v>
      </c>
      <c r="T184" s="194">
        <f>SUM(T179:T183)</f>
        <v>11110</v>
      </c>
      <c r="U184" s="191"/>
      <c r="V184" s="191"/>
      <c r="W184" s="193"/>
      <c r="X184" s="856"/>
    </row>
    <row r="185" spans="1:24" ht="26.25" customHeight="1" thickBot="1">
      <c r="A185" s="857"/>
      <c r="B185" s="858"/>
      <c r="C185" s="858" t="s">
        <v>10003</v>
      </c>
      <c r="D185" s="858" t="s">
        <v>4036</v>
      </c>
      <c r="E185" s="858"/>
      <c r="F185" s="858"/>
      <c r="G185" s="858"/>
      <c r="H185" s="858"/>
      <c r="I185" s="858"/>
      <c r="J185" s="858"/>
      <c r="K185" s="611" t="s">
        <v>18039</v>
      </c>
      <c r="L185" s="858"/>
      <c r="M185" s="858"/>
      <c r="N185" s="847"/>
      <c r="O185" s="847"/>
      <c r="P185" s="859"/>
      <c r="Q185" s="858"/>
      <c r="R185" s="858"/>
      <c r="S185" s="860"/>
      <c r="T185" s="860"/>
      <c r="U185" s="861"/>
      <c r="V185" s="862"/>
      <c r="W185" s="863"/>
      <c r="X185" s="864"/>
    </row>
    <row r="186" spans="1:24" ht="26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51"/>
      <c r="L186" s="4"/>
      <c r="M186" s="4"/>
      <c r="N186" s="451"/>
      <c r="O186" s="451"/>
      <c r="P186" s="452"/>
      <c r="Q186" s="4"/>
      <c r="R186" s="4"/>
      <c r="S186" s="4"/>
      <c r="T186" s="4"/>
      <c r="U186" s="453"/>
      <c r="V186" s="454"/>
      <c r="W186" s="455"/>
      <c r="X186" s="455"/>
    </row>
    <row r="187" spans="1:24" ht="26.25" customHeight="1" thickBot="1"/>
    <row r="188" spans="1:24" ht="26.25" customHeight="1">
      <c r="A188" s="874" t="s">
        <v>188</v>
      </c>
      <c r="B188" s="875" t="s">
        <v>10047</v>
      </c>
      <c r="C188" s="875" t="s">
        <v>15059</v>
      </c>
      <c r="D188" s="875" t="s">
        <v>190</v>
      </c>
      <c r="E188" s="875" t="s">
        <v>18154</v>
      </c>
      <c r="F188" s="875" t="s">
        <v>18154</v>
      </c>
      <c r="G188" s="875" t="s">
        <v>191</v>
      </c>
      <c r="H188" s="875" t="s">
        <v>191</v>
      </c>
      <c r="I188" s="875" t="s">
        <v>10574</v>
      </c>
      <c r="J188" s="875" t="s">
        <v>18088</v>
      </c>
      <c r="K188" s="876" t="s">
        <v>15237</v>
      </c>
      <c r="L188" s="875" t="s">
        <v>18156</v>
      </c>
      <c r="M188" s="2922" t="s">
        <v>18152</v>
      </c>
      <c r="N188" s="876" t="s">
        <v>18401</v>
      </c>
      <c r="O188" s="876" t="s">
        <v>18157</v>
      </c>
      <c r="P188" s="1805" t="s">
        <v>18577</v>
      </c>
      <c r="Q188" s="875" t="s">
        <v>377</v>
      </c>
      <c r="R188" s="875">
        <f t="shared" ref="R188:R191" si="6">IF(MID(RIGHT(S188,8),1,1)="M",2021,IF(MID(RIGHT(S188,8),1,1)="N",2022,IF(MID(RIGHT(S188,8),1,1)="P",2023,IF(MID(RIGHT(S188,8),1,1)="R",2024,IF(MID(RIGHT(S188,8),1,1)="S",1995,IF(MID(RIGHT(S188,8),1,1)="T",1996,IF(MID(RIGHT(S188,8),1,1)="V",1997,IF(MID(RIGHT(S188,8),1,1)="W",1998,IF(MID(RIGHT(S188,8),1,1)="X",1999,IF(MID(RIGHT(S188,8),1,1)="Y",2000,IF(MID(RIGHT(S188,8),1,1)="1",2001,IF(MID(RIGHT(S188,8),1,1)="2",2002,IF(MID(RIGHT(S188,8),1,1)="3",2003,IF(MID(RIGHT(S188,8),1,1)="4",2004,IF(MID(RIGHT(S188,8),1,1)="5",2005,IF(MID(RIGHT(S188,8),1,1)="6",2006,IF(MID(RIGHT(S188,8),1,1)="7",2007,IF(MID(RIGHT(S188,8),1,1)="8",2008,IF(MID(RIGHT(S188,8),1,1)="9",2009,IF(MID(RIGHT(S188,8),1,1)="A",2010,IF(MID(RIGHT(S188,8),1,1)="B",2011,IF(MID(RIGHT(S188,8),1,1)="C",2012,IF(MID(RIGHT(S188,8),1,1)="D",2013,IF(MID(RIGHT(S188,8),1,1)="E",2014,IF(MID(RIGHT(S188,8),1,1)="F",2015,IF(MID(RIGHT(S188,8),1,1)="G",2016,IF(MID(RIGHT(S188,8),1,1)="H",2017,IF(MID(RIGHT(S188,8),1,1)="J",2018,IF(MID(RIGHT(S188,8),1,1)="K",2019,IF(MID(RIGHT(S188,8),1,1)="L",2020,""))))))))))))))))))))))))))))))</f>
        <v>2021</v>
      </c>
      <c r="S188" s="875" t="s">
        <v>18147</v>
      </c>
      <c r="T188" s="875">
        <v>1740</v>
      </c>
      <c r="U188" s="878">
        <v>45729</v>
      </c>
      <c r="V188" s="878">
        <v>45756</v>
      </c>
      <c r="W188" s="879">
        <v>1300</v>
      </c>
      <c r="X188" s="880">
        <v>1850</v>
      </c>
    </row>
    <row r="189" spans="1:24" ht="26.25" customHeight="1">
      <c r="A189" s="1759"/>
      <c r="B189" s="1755"/>
      <c r="C189" s="320" t="s">
        <v>15239</v>
      </c>
      <c r="D189" s="1755"/>
      <c r="E189" s="1755"/>
      <c r="F189" s="1755"/>
      <c r="G189" s="1755"/>
      <c r="H189" s="1755"/>
      <c r="I189" s="1755" t="s">
        <v>3598</v>
      </c>
      <c r="J189" s="412" t="s">
        <v>18089</v>
      </c>
      <c r="K189" s="884" t="s">
        <v>211</v>
      </c>
      <c r="L189" s="425" t="s">
        <v>3603</v>
      </c>
      <c r="M189" s="2923"/>
      <c r="N189" s="73" t="s">
        <v>2432</v>
      </c>
      <c r="O189" s="882"/>
      <c r="P189" s="1760"/>
      <c r="Q189" s="882" t="s">
        <v>423</v>
      </c>
      <c r="R189" s="882">
        <f t="shared" si="6"/>
        <v>2020</v>
      </c>
      <c r="S189" s="882" t="s">
        <v>18148</v>
      </c>
      <c r="T189" s="882">
        <v>2045</v>
      </c>
      <c r="U189" s="885">
        <v>45730</v>
      </c>
      <c r="V189" s="1761">
        <v>45758</v>
      </c>
      <c r="W189" s="1762"/>
      <c r="X189" s="1763" t="s">
        <v>15091</v>
      </c>
    </row>
    <row r="190" spans="1:24" ht="26.25" customHeight="1">
      <c r="A190" s="881"/>
      <c r="B190" s="882"/>
      <c r="C190" s="882" t="s">
        <v>12775</v>
      </c>
      <c r="D190" s="882" t="s">
        <v>18094</v>
      </c>
      <c r="E190" s="882"/>
      <c r="F190" s="882"/>
      <c r="G190" s="882"/>
      <c r="H190" s="882"/>
      <c r="I190" s="882"/>
      <c r="J190" s="882"/>
      <c r="K190" s="889" t="s">
        <v>10571</v>
      </c>
      <c r="L190" s="882"/>
      <c r="M190" s="2924"/>
      <c r="N190" s="73" t="s">
        <v>4260</v>
      </c>
      <c r="O190" s="882" t="s">
        <v>15120</v>
      </c>
      <c r="P190" s="882"/>
      <c r="Q190" s="882" t="s">
        <v>2715</v>
      </c>
      <c r="R190" s="882">
        <f t="shared" si="6"/>
        <v>2020</v>
      </c>
      <c r="S190" s="882" t="s">
        <v>18149</v>
      </c>
      <c r="T190" s="882">
        <v>1920</v>
      </c>
      <c r="U190" s="885"/>
      <c r="V190" s="891">
        <v>45762</v>
      </c>
      <c r="W190" s="911"/>
      <c r="X190" s="888"/>
    </row>
    <row r="191" spans="1:24" ht="26.25" customHeight="1">
      <c r="A191" s="881"/>
      <c r="B191" s="882"/>
      <c r="C191" s="882" t="s">
        <v>12778</v>
      </c>
      <c r="D191" s="882" t="s">
        <v>18094</v>
      </c>
      <c r="E191" s="882"/>
      <c r="F191" s="882"/>
      <c r="G191" s="882"/>
      <c r="H191" s="882"/>
      <c r="I191" s="882"/>
      <c r="J191" s="425" t="s">
        <v>16517</v>
      </c>
      <c r="K191" s="889" t="s">
        <v>2380</v>
      </c>
      <c r="L191" s="882"/>
      <c r="M191" s="882" t="s">
        <v>18151</v>
      </c>
      <c r="N191" s="73" t="s">
        <v>12674</v>
      </c>
      <c r="O191" s="882" t="s">
        <v>13101</v>
      </c>
      <c r="P191" s="882"/>
      <c r="Q191" s="882" t="s">
        <v>375</v>
      </c>
      <c r="R191" s="882">
        <f t="shared" si="6"/>
        <v>2020</v>
      </c>
      <c r="S191" s="882" t="s">
        <v>18150</v>
      </c>
      <c r="T191" s="882">
        <v>1575</v>
      </c>
      <c r="U191" s="885"/>
      <c r="V191" s="885">
        <v>45765</v>
      </c>
      <c r="W191" s="911"/>
      <c r="X191" s="888" t="s">
        <v>16449</v>
      </c>
    </row>
    <row r="192" spans="1:24" ht="26.25" customHeight="1">
      <c r="A192" s="881"/>
      <c r="B192" s="882"/>
      <c r="C192" s="882" t="s">
        <v>13047</v>
      </c>
      <c r="D192" s="882" t="s">
        <v>191</v>
      </c>
      <c r="E192" s="882"/>
      <c r="F192" s="882"/>
      <c r="G192" s="882"/>
      <c r="H192" s="882"/>
      <c r="I192" s="882"/>
      <c r="J192" s="882"/>
      <c r="K192" s="890"/>
      <c r="L192" s="882"/>
      <c r="M192" s="882"/>
      <c r="N192" s="882"/>
      <c r="O192" s="882"/>
      <c r="P192" s="882"/>
      <c r="Q192" s="882"/>
      <c r="R192" s="882"/>
      <c r="S192" s="883" t="s">
        <v>189</v>
      </c>
      <c r="T192" s="883">
        <v>3810</v>
      </c>
      <c r="U192" s="885"/>
      <c r="V192" s="891"/>
      <c r="W192" s="887"/>
      <c r="X192" s="888" t="s">
        <v>18164</v>
      </c>
    </row>
    <row r="193" spans="1:24" ht="26.25" customHeight="1">
      <c r="A193" s="881"/>
      <c r="B193" s="882"/>
      <c r="C193" s="882" t="s">
        <v>10098</v>
      </c>
      <c r="D193" s="882" t="s">
        <v>191</v>
      </c>
      <c r="E193" s="882"/>
      <c r="F193" s="882"/>
      <c r="G193" s="882"/>
      <c r="H193" s="882"/>
      <c r="I193" s="882"/>
      <c r="J193" s="882" t="s">
        <v>18155</v>
      </c>
      <c r="K193" s="890"/>
      <c r="L193" s="882"/>
      <c r="M193" s="2559" t="s">
        <v>8709</v>
      </c>
      <c r="N193" s="2560"/>
      <c r="O193" s="2560"/>
      <c r="P193" s="2561"/>
      <c r="Q193" s="882"/>
      <c r="R193" s="882"/>
      <c r="S193" s="883" t="s">
        <v>2472</v>
      </c>
      <c r="T193" s="883">
        <f>SUM(T188:T192)</f>
        <v>11090</v>
      </c>
      <c r="U193" s="891"/>
      <c r="V193" s="891"/>
      <c r="W193" s="887"/>
      <c r="X193" s="888" t="s">
        <v>16967</v>
      </c>
    </row>
    <row r="194" spans="1:24" ht="26.25" customHeight="1" thickBot="1">
      <c r="A194" s="892"/>
      <c r="B194" s="893"/>
      <c r="C194" s="893" t="s">
        <v>10099</v>
      </c>
      <c r="D194" s="893" t="s">
        <v>4036</v>
      </c>
      <c r="E194" s="893"/>
      <c r="F194" s="893"/>
      <c r="G194" s="893"/>
      <c r="H194" s="893"/>
      <c r="I194" s="893"/>
      <c r="J194" s="893" t="s">
        <v>18339</v>
      </c>
      <c r="K194" s="611" t="s">
        <v>10869</v>
      </c>
      <c r="L194" s="893"/>
      <c r="M194" s="893"/>
      <c r="N194" s="894"/>
      <c r="O194" s="894"/>
      <c r="P194" s="895"/>
      <c r="Q194" s="893"/>
      <c r="R194" s="893"/>
      <c r="S194" s="896"/>
      <c r="T194" s="896"/>
      <c r="U194" s="897"/>
      <c r="V194" s="898"/>
      <c r="W194" s="899"/>
      <c r="X194" s="900"/>
    </row>
    <row r="196" spans="1:24" ht="26.25" customHeight="1" thickBot="1"/>
    <row r="197" spans="1:24" ht="26.25" customHeight="1">
      <c r="A197" s="1904" t="s">
        <v>188</v>
      </c>
      <c r="B197" s="1905" t="s">
        <v>16776</v>
      </c>
      <c r="C197" s="1905" t="s">
        <v>825</v>
      </c>
      <c r="D197" s="1905" t="s">
        <v>198</v>
      </c>
      <c r="E197" s="1905" t="s">
        <v>18031</v>
      </c>
      <c r="F197" s="1905" t="s">
        <v>191</v>
      </c>
      <c r="G197" s="1905" t="s">
        <v>191</v>
      </c>
      <c r="H197" s="1905" t="s">
        <v>191</v>
      </c>
      <c r="I197" s="1905" t="s">
        <v>16777</v>
      </c>
      <c r="J197" s="1906" t="s">
        <v>18163</v>
      </c>
      <c r="K197" s="1907" t="s">
        <v>17691</v>
      </c>
      <c r="L197" s="1909" t="s">
        <v>18052</v>
      </c>
      <c r="M197" s="2232" t="s">
        <v>18051</v>
      </c>
      <c r="N197" s="1905" t="s">
        <v>18228</v>
      </c>
      <c r="O197" s="1909" t="s">
        <v>18230</v>
      </c>
      <c r="P197" s="1909" t="s">
        <v>18065</v>
      </c>
      <c r="Q197" s="1905" t="s">
        <v>378</v>
      </c>
      <c r="R197" s="1905">
        <f>IF(MID(RIGHT(S197,8),1,1)="M",2021,IF(MID(RIGHT(S197,8),1,1)="N",2022,IF(MID(RIGHT(S197,8),1,1)="P",2023,IF(MID(RIGHT(S197,8),1,1)="R",2024,IF(MID(RIGHT(S197,8),1,1)="S",2025,IF(MID(RIGHT(S197,8),1,1)="T",1996,IF(MID(RIGHT(S197,8),1,1)="V",1997,IF(MID(RIGHT(S197,8),1,1)="W",1998,IF(MID(RIGHT(S197,8),1,1)="X",1999,IF(MID(RIGHT(S197,8),1,1)="Y",2000,IF(MID(RIGHT(S197,8),1,1)="1",2001,IF(MID(RIGHT(S197,8),1,1)="2",2002,IF(MID(RIGHT(S197,8),1,1)="3",2003,IF(MID(RIGHT(S197,8),1,1)="4",2004,IF(MID(RIGHT(S197,8),1,1)="5",2005,IF(MID(RIGHT(S197,8),1,1)="6",2006,IF(MID(RIGHT(S197,8),1,1)="7",2007,IF(MID(RIGHT(S197,8),1,1)="8",2008,IF(MID(RIGHT(S197,8),1,1)="9",2009,IF(MID(RIGHT(S197,8),1,1)="A",2010,IF(MID(RIGHT(S197,8),1,1)="B",2011,IF(MID(RIGHT(S197,8),1,1)="C",2012,IF(MID(RIGHT(S197,8),1,1)="D",2013,IF(MID(RIGHT(S197,8),1,1)="E",2014,IF(MID(RIGHT(S197,8),1,1)="F",2015,IF(MID(RIGHT(S197,8),1,1)="G",2016,IF(MID(RIGHT(S197,8),1,1)="H",2017,IF(MID(RIGHT(S197,8),1,1)="J",2018,IF(MID(RIGHT(S197,8),1,1)="K",2019,IF(MID(RIGHT(S197,8),1,1)="L",2020,""))))))))))))))))))))))))))))))</f>
        <v>2020</v>
      </c>
      <c r="S197" s="1905" t="s">
        <v>18053</v>
      </c>
      <c r="T197" s="1905">
        <v>2015</v>
      </c>
      <c r="U197" s="2210">
        <v>45723</v>
      </c>
      <c r="V197" s="2210">
        <v>45762</v>
      </c>
      <c r="W197" s="2231">
        <v>4020</v>
      </c>
      <c r="X197" s="2142">
        <v>4700</v>
      </c>
    </row>
    <row r="198" spans="1:24" ht="26.25" customHeight="1">
      <c r="A198" s="1913"/>
      <c r="B198" s="1914"/>
      <c r="C198" s="320" t="s">
        <v>3681</v>
      </c>
      <c r="D198" s="1914"/>
      <c r="E198" s="1916"/>
      <c r="F198" s="1914"/>
      <c r="G198" s="1914"/>
      <c r="H198" s="1914"/>
      <c r="I198" s="1914" t="s">
        <v>2578</v>
      </c>
      <c r="J198" s="412" t="s">
        <v>17822</v>
      </c>
      <c r="K198" s="1917" t="s">
        <v>17686</v>
      </c>
      <c r="L198" s="425" t="s">
        <v>3603</v>
      </c>
      <c r="M198" s="2076" t="s">
        <v>19209</v>
      </c>
      <c r="N198" s="73" t="s">
        <v>16628</v>
      </c>
      <c r="O198" s="1918" t="s">
        <v>18635</v>
      </c>
      <c r="P198" s="1918" t="s">
        <v>18064</v>
      </c>
      <c r="Q198" s="1914" t="s">
        <v>15906</v>
      </c>
      <c r="R198" s="1914">
        <f>IF(MID(RIGHT(S198,8),1,1)="M",2021,IF(MID(RIGHT(S198,8),1,1)="N",2022,IF(MID(RIGHT(S198,8),1,1)="P",2023,IF(MID(RIGHT(S198,8),1,1)="R",2024,IF(MID(RIGHT(S198,8),1,1)="S",2025,IF(MID(RIGHT(S198,8),1,1)="T",1996,IF(MID(RIGHT(S198,8),1,1)="V",1997,IF(MID(RIGHT(S198,8),1,1)="W",1998,IF(MID(RIGHT(S198,8),1,1)="X",1999,IF(MID(RIGHT(S198,8),1,1)="Y",2000,IF(MID(RIGHT(S198,8),1,1)="1",2001,IF(MID(RIGHT(S198,8),1,1)="2",2002,IF(MID(RIGHT(S198,8),1,1)="3",2003,IF(MID(RIGHT(S198,8),1,1)="4",2004,IF(MID(RIGHT(S198,8),1,1)="5",2005,IF(MID(RIGHT(S198,8),1,1)="6",2006,IF(MID(RIGHT(S198,8),1,1)="7",2007,IF(MID(RIGHT(S198,8),1,1)="8",2008,IF(MID(RIGHT(S198,8),1,1)="9",2009,IF(MID(RIGHT(S198,8),1,1)="A",2010,IF(MID(RIGHT(S198,8),1,1)="B",2011,IF(MID(RIGHT(S198,8),1,1)="C",2012,IF(MID(RIGHT(S198,8),1,1)="D",2013,IF(MID(RIGHT(S198,8),1,1)="E",2014,IF(MID(RIGHT(S198,8),1,1)="F",2015,IF(MID(RIGHT(S198,8),1,1)="G",2016,IF(MID(RIGHT(S198,8),1,1)="H",2017,IF(MID(RIGHT(S198,8),1,1)="J",2018,IF(MID(RIGHT(S198,8),1,1)="K",2019,IF(MID(RIGHT(S198,8),1,1)="L",2020,""))))))))))))))))))))))))))))))</f>
        <v>2022</v>
      </c>
      <c r="S198" s="1919" t="s">
        <v>18062</v>
      </c>
      <c r="T198" s="1914">
        <v>2005</v>
      </c>
      <c r="U198" s="2092">
        <v>45730</v>
      </c>
      <c r="V198" s="2092">
        <v>45769</v>
      </c>
      <c r="W198" s="1922">
        <v>3814</v>
      </c>
      <c r="X198" s="1923"/>
    </row>
    <row r="199" spans="1:24" ht="26.25" customHeight="1">
      <c r="A199" s="1913"/>
      <c r="B199" s="1914"/>
      <c r="C199" s="1914" t="s">
        <v>12776</v>
      </c>
      <c r="D199" s="1914" t="s">
        <v>17752</v>
      </c>
      <c r="E199" s="1914"/>
      <c r="F199" s="1914"/>
      <c r="G199" s="1914"/>
      <c r="H199" s="1914"/>
      <c r="I199" s="1914"/>
      <c r="J199" s="1941" t="s">
        <v>18107</v>
      </c>
      <c r="K199" s="1925" t="s">
        <v>18019</v>
      </c>
      <c r="L199" s="2076" t="s">
        <v>19226</v>
      </c>
      <c r="M199" s="1918"/>
      <c r="N199" s="73" t="s">
        <v>3907</v>
      </c>
      <c r="O199" s="1918"/>
      <c r="P199" s="1918"/>
      <c r="Q199" s="3105" t="s">
        <v>18063</v>
      </c>
      <c r="R199" s="3106"/>
      <c r="S199" s="3107"/>
      <c r="T199" s="1914">
        <f>1500+8400</f>
        <v>9900</v>
      </c>
      <c r="U199" s="2093"/>
      <c r="V199" s="2093">
        <v>45776</v>
      </c>
      <c r="W199" s="1922" t="s">
        <v>18713</v>
      </c>
      <c r="X199" s="1926"/>
    </row>
    <row r="200" spans="1:24" ht="26.25" customHeight="1">
      <c r="A200" s="1913"/>
      <c r="B200" s="1914"/>
      <c r="C200" s="1914" t="s">
        <v>12777</v>
      </c>
      <c r="D200" s="1914" t="s">
        <v>17752</v>
      </c>
      <c r="E200" s="1914"/>
      <c r="F200" s="1914"/>
      <c r="G200" s="1914"/>
      <c r="H200" s="1914"/>
      <c r="I200" s="1914"/>
      <c r="J200" s="1941"/>
      <c r="K200" s="1925" t="s">
        <v>4071</v>
      </c>
      <c r="L200" s="1918"/>
      <c r="M200" s="1918"/>
      <c r="N200" s="73" t="s">
        <v>12674</v>
      </c>
      <c r="O200" s="1918"/>
      <c r="P200" s="1918"/>
      <c r="Q200" s="1914"/>
      <c r="R200" s="1914" t="str">
        <f>IF(MID(RIGHT(S200,8),1,1)="M",2021,IF(MID(RIGHT(S200,8),1,1)="N",2022,IF(MID(RIGHT(S200,8),1,1)="P",2023,IF(MID(RIGHT(S200,8),1,1)="R",2024,IF(MID(RIGHT(S200,8),1,1)="S",2025,IF(MID(RIGHT(S200,8),1,1)="T",1996,IF(MID(RIGHT(S200,8),1,1)="V",1997,IF(MID(RIGHT(S200,8),1,1)="W",1998,IF(MID(RIGHT(S200,8),1,1)="X",1999,IF(MID(RIGHT(S200,8),1,1)="Y",2000,IF(MID(RIGHT(S200,8),1,1)="1",2001,IF(MID(RIGHT(S200,8),1,1)="2",2002,IF(MID(RIGHT(S200,8),1,1)="3",2003,IF(MID(RIGHT(S200,8),1,1)="4",2004,IF(MID(RIGHT(S200,8),1,1)="5",2005,IF(MID(RIGHT(S200,8),1,1)="6",2006,IF(MID(RIGHT(S200,8),1,1)="7",2007,IF(MID(RIGHT(S200,8),1,1)="8",2008,IF(MID(RIGHT(S200,8),1,1)="9",2009,IF(MID(RIGHT(S200,8),1,1)="A",2010,IF(MID(RIGHT(S200,8),1,1)="B",2011,IF(MID(RIGHT(S200,8),1,1)="C",2012,IF(MID(RIGHT(S200,8),1,1)="D",2013,IF(MID(RIGHT(S200,8),1,1)="E",2014,IF(MID(RIGHT(S200,8),1,1)="F",2015,IF(MID(RIGHT(S200,8),1,1)="G",2016,IF(MID(RIGHT(S200,8),1,1)="H",2017,IF(MID(RIGHT(S200,8),1,1)="J",2018,IF(MID(RIGHT(S200,8),1,1)="K",2019,IF(MID(RIGHT(S200,8),1,1)="L",2020,""))))))))))))))))))))))))))))))</f>
        <v/>
      </c>
      <c r="S200" s="1919"/>
      <c r="T200" s="1914"/>
      <c r="U200" s="2092"/>
      <c r="V200" s="2092"/>
      <c r="W200" s="1922"/>
      <c r="X200" s="1926"/>
    </row>
    <row r="201" spans="1:24" ht="26.25" customHeight="1">
      <c r="A201" s="1913"/>
      <c r="B201" s="1914"/>
      <c r="C201" s="1941" t="s">
        <v>14286</v>
      </c>
      <c r="D201" s="1914" t="s">
        <v>191</v>
      </c>
      <c r="E201" s="1914"/>
      <c r="F201" s="1914"/>
      <c r="G201" s="1914"/>
      <c r="H201" s="1914"/>
      <c r="I201" s="1914"/>
      <c r="J201" s="1941" t="s">
        <v>18029</v>
      </c>
      <c r="K201" s="1925"/>
      <c r="L201" s="1918"/>
      <c r="M201" s="1918"/>
      <c r="N201" s="1918"/>
      <c r="O201" s="1918"/>
      <c r="P201" s="1918"/>
      <c r="Q201" s="1914"/>
      <c r="R201" s="1914"/>
      <c r="S201" s="1919"/>
      <c r="T201" s="1914"/>
      <c r="U201" s="2092"/>
      <c r="V201" s="2092"/>
      <c r="W201" s="1922"/>
      <c r="X201" s="1926"/>
    </row>
    <row r="202" spans="1:24" ht="26.25" customHeight="1">
      <c r="A202" s="1913"/>
      <c r="B202" s="1914"/>
      <c r="C202" s="1914" t="s">
        <v>10098</v>
      </c>
      <c r="D202" s="1914" t="s">
        <v>191</v>
      </c>
      <c r="E202" s="1914"/>
      <c r="F202" s="1914"/>
      <c r="G202" s="1914"/>
      <c r="H202" s="1914"/>
      <c r="I202" s="1914"/>
      <c r="J202" s="1914" t="s">
        <v>18162</v>
      </c>
      <c r="K202" s="1925"/>
      <c r="L202" s="1918"/>
      <c r="M202" s="1918"/>
      <c r="N202" s="1918"/>
      <c r="O202" s="1918"/>
      <c r="P202" s="1918"/>
      <c r="Q202" s="1914"/>
      <c r="R202" s="1914"/>
      <c r="S202" s="2022" t="s">
        <v>189</v>
      </c>
      <c r="T202" s="1916">
        <v>3700</v>
      </c>
      <c r="U202" s="2092"/>
      <c r="V202" s="2092"/>
      <c r="W202" s="1928"/>
      <c r="X202" s="1926"/>
    </row>
    <row r="203" spans="1:24" ht="26.25" customHeight="1">
      <c r="A203" s="1913"/>
      <c r="B203" s="1914"/>
      <c r="C203" s="1914" t="s">
        <v>10099</v>
      </c>
      <c r="D203" s="1914" t="s">
        <v>191</v>
      </c>
      <c r="E203" s="1914"/>
      <c r="F203" s="1914"/>
      <c r="G203" s="1914"/>
      <c r="H203" s="1914"/>
      <c r="I203" s="1914"/>
      <c r="J203" s="1914" t="s">
        <v>18161</v>
      </c>
      <c r="K203" s="1925"/>
      <c r="L203" s="1918"/>
      <c r="M203" s="2559" t="s">
        <v>8710</v>
      </c>
      <c r="N203" s="2560"/>
      <c r="O203" s="2560"/>
      <c r="P203" s="2561"/>
      <c r="Q203" s="1914"/>
      <c r="R203" s="1914"/>
      <c r="S203" s="1916" t="s">
        <v>2472</v>
      </c>
      <c r="T203" s="1916">
        <f>SUM(T197:T202)</f>
        <v>17620</v>
      </c>
      <c r="U203" s="2092"/>
      <c r="V203" s="2092"/>
      <c r="W203" s="1928"/>
      <c r="X203" s="1926"/>
    </row>
    <row r="204" spans="1:24" ht="26.25" customHeight="1" thickBot="1">
      <c r="A204" s="1930"/>
      <c r="B204" s="1931"/>
      <c r="C204" s="1931"/>
      <c r="D204" s="1931"/>
      <c r="E204" s="1931"/>
      <c r="F204" s="1931"/>
      <c r="G204" s="1931"/>
      <c r="H204" s="1931"/>
      <c r="I204" s="1931"/>
      <c r="J204" s="1931"/>
      <c r="K204" s="611" t="s">
        <v>18128</v>
      </c>
      <c r="L204" s="1933"/>
      <c r="M204" s="1933"/>
      <c r="N204" s="1931"/>
      <c r="O204" s="1933"/>
      <c r="P204" s="1933"/>
      <c r="Q204" s="1931"/>
      <c r="R204" s="1934"/>
      <c r="S204" s="1934" t="s">
        <v>18049</v>
      </c>
      <c r="T204" s="1934">
        <v>13920</v>
      </c>
      <c r="U204" s="1935"/>
      <c r="V204" s="1936"/>
      <c r="W204" s="1937"/>
      <c r="X204" s="1938"/>
    </row>
    <row r="206" spans="1:24" ht="26.25" customHeight="1" thickBot="1"/>
    <row r="207" spans="1:24" ht="26.25" customHeight="1">
      <c r="A207" s="1904" t="s">
        <v>188</v>
      </c>
      <c r="B207" s="1905" t="s">
        <v>16776</v>
      </c>
      <c r="C207" s="1905" t="s">
        <v>825</v>
      </c>
      <c r="D207" s="1905" t="s">
        <v>198</v>
      </c>
      <c r="E207" s="1905" t="s">
        <v>18229</v>
      </c>
      <c r="F207" s="1905" t="s">
        <v>191</v>
      </c>
      <c r="G207" s="1905" t="s">
        <v>191</v>
      </c>
      <c r="H207" s="1905" t="s">
        <v>191</v>
      </c>
      <c r="I207" s="1905" t="s">
        <v>18038</v>
      </c>
      <c r="J207" s="1906" t="s">
        <v>18312</v>
      </c>
      <c r="K207" s="2284" t="s">
        <v>18037</v>
      </c>
      <c r="L207" s="1909" t="s">
        <v>18249</v>
      </c>
      <c r="M207" s="1909" t="s">
        <v>18186</v>
      </c>
      <c r="N207" s="1905" t="s">
        <v>18402</v>
      </c>
      <c r="O207" s="1909" t="s">
        <v>18403</v>
      </c>
      <c r="P207" s="1909" t="s">
        <v>18198</v>
      </c>
      <c r="Q207" s="1905" t="s">
        <v>11179</v>
      </c>
      <c r="R207" s="1905">
        <f>IF(MID(RIGHT(S207,8),1,1)="M",2021,IF(MID(RIGHT(S207,8),1,1)="N",2022,IF(MID(RIGHT(S207,8),1,1)="P",2023,IF(MID(RIGHT(S207,8),1,1)="R",2024,IF(MID(RIGHT(S207,8),1,1)="S",2025,IF(MID(RIGHT(S207,8),1,1)="T",1996,IF(MID(RIGHT(S207,8),1,1)="V",1997,IF(MID(RIGHT(S207,8),1,1)="W",1998,IF(MID(RIGHT(S207,8),1,1)="X",1999,IF(MID(RIGHT(S207,8),1,1)="Y",2000,IF(MID(RIGHT(S207,8),1,1)="1",2001,IF(MID(RIGHT(S207,8),1,1)="2",2002,IF(MID(RIGHT(S207,8),1,1)="3",2003,IF(MID(RIGHT(S207,8),1,1)="4",2004,IF(MID(RIGHT(S207,8),1,1)="5",2005,IF(MID(RIGHT(S207,8),1,1)="6",2006,IF(MID(RIGHT(S207,8),1,1)="7",2007,IF(MID(RIGHT(S207,8),1,1)="8",2008,IF(MID(RIGHT(S207,8),1,1)="9",2009,IF(MID(RIGHT(S207,8),1,1)="A",2010,IF(MID(RIGHT(S207,8),1,1)="B",2011,IF(MID(RIGHT(S207,8),1,1)="C",2012,IF(MID(RIGHT(S207,8),1,1)="D",2013,IF(MID(RIGHT(S207,8),1,1)="E",2014,IF(MID(RIGHT(S207,8),1,1)="F",2015,IF(MID(RIGHT(S207,8),1,1)="G",2016,IF(MID(RIGHT(S207,8),1,1)="H",2017,IF(MID(RIGHT(S207,8),1,1)="J",2018,IF(MID(RIGHT(S207,8),1,1)="K",2019,IF(MID(RIGHT(S207,8),1,1)="L",2020,""))))))))))))))))))))))))))))))</f>
        <v>2012</v>
      </c>
      <c r="S207" s="1905" t="s">
        <v>18242</v>
      </c>
      <c r="T207" s="1905">
        <v>1370</v>
      </c>
      <c r="U207" s="2091">
        <v>45727</v>
      </c>
      <c r="V207" s="2091">
        <v>45764</v>
      </c>
      <c r="W207" s="2083">
        <v>3700</v>
      </c>
      <c r="X207" s="2142">
        <v>4400</v>
      </c>
    </row>
    <row r="208" spans="1:24" ht="26.25" customHeight="1">
      <c r="A208" s="1913"/>
      <c r="B208" s="1914"/>
      <c r="C208" s="320" t="s">
        <v>3681</v>
      </c>
      <c r="D208" s="1914"/>
      <c r="E208" s="1916"/>
      <c r="F208" s="1914"/>
      <c r="G208" s="1914"/>
      <c r="H208" s="1914"/>
      <c r="I208" s="1914" t="s">
        <v>2578</v>
      </c>
      <c r="J208" s="412" t="s">
        <v>18096</v>
      </c>
      <c r="K208" s="1917" t="s">
        <v>18616</v>
      </c>
      <c r="L208" s="425" t="s">
        <v>3603</v>
      </c>
      <c r="M208" s="1918" t="s">
        <v>18310</v>
      </c>
      <c r="N208" s="73" t="s">
        <v>7287</v>
      </c>
      <c r="O208" s="1918" t="s">
        <v>18367</v>
      </c>
      <c r="P208" s="1918"/>
      <c r="Q208" s="1914" t="s">
        <v>423</v>
      </c>
      <c r="R208" s="1914">
        <f>IF(MID(RIGHT(S208,8),1,1)="M",2021,IF(MID(RIGHT(S208,8),1,1)="N",2022,IF(MID(RIGHT(S208,8),1,1)="P",2023,IF(MID(RIGHT(S208,8),1,1)="R",2024,IF(MID(RIGHT(S208,8),1,1)="S",2025,IF(MID(RIGHT(S208,8),1,1)="T",1996,IF(MID(RIGHT(S208,8),1,1)="V",1997,IF(MID(RIGHT(S208,8),1,1)="W",1998,IF(MID(RIGHT(S208,8),1,1)="X",1999,IF(MID(RIGHT(S208,8),1,1)="Y",2000,IF(MID(RIGHT(S208,8),1,1)="1",2001,IF(MID(RIGHT(S208,8),1,1)="2",2002,IF(MID(RIGHT(S208,8),1,1)="3",2003,IF(MID(RIGHT(S208,8),1,1)="4",2004,IF(MID(RIGHT(S208,8),1,1)="5",2005,IF(MID(RIGHT(S208,8),1,1)="6",2006,IF(MID(RIGHT(S208,8),1,1)="7",2007,IF(MID(RIGHT(S208,8),1,1)="8",2008,IF(MID(RIGHT(S208,8),1,1)="9",2009,IF(MID(RIGHT(S208,8),1,1)="A",2010,IF(MID(RIGHT(S208,8),1,1)="B",2011,IF(MID(RIGHT(S208,8),1,1)="C",2012,IF(MID(RIGHT(S208,8),1,1)="D",2013,IF(MID(RIGHT(S208,8),1,1)="E",2014,IF(MID(RIGHT(S208,8),1,1)="F",2015,IF(MID(RIGHT(S208,8),1,1)="G",2016,IF(MID(RIGHT(S208,8),1,1)="H",2017,IF(MID(RIGHT(S208,8),1,1)="J",2018,IF(MID(RIGHT(S208,8),1,1)="K",2019,IF(MID(RIGHT(S208,8),1,1)="L",2020,""))))))))))))))))))))))))))))))</f>
        <v>2018</v>
      </c>
      <c r="S208" s="1919" t="s">
        <v>18243</v>
      </c>
      <c r="T208" s="1914">
        <v>1470</v>
      </c>
      <c r="U208" s="2092">
        <v>45729</v>
      </c>
      <c r="V208" s="2093">
        <v>45768</v>
      </c>
      <c r="W208" s="1922"/>
      <c r="X208" s="1923"/>
    </row>
    <row r="209" spans="1:24" ht="26.25" customHeight="1">
      <c r="A209" s="1913"/>
      <c r="B209" s="1914"/>
      <c r="C209" s="1914" t="s">
        <v>12776</v>
      </c>
      <c r="D209" s="1914" t="s">
        <v>18094</v>
      </c>
      <c r="E209" s="1914"/>
      <c r="F209" s="1914"/>
      <c r="G209" s="1914"/>
      <c r="H209" s="1914"/>
      <c r="I209" s="1914"/>
      <c r="J209" s="1941"/>
      <c r="K209" s="1925" t="s">
        <v>18099</v>
      </c>
      <c r="L209" s="2076" t="s">
        <v>19157</v>
      </c>
      <c r="M209" s="2076" t="s">
        <v>19157</v>
      </c>
      <c r="N209" s="73" t="s">
        <v>3907</v>
      </c>
      <c r="O209" s="1918"/>
      <c r="P209" s="1918" t="s">
        <v>18199</v>
      </c>
      <c r="Q209" s="1914" t="s">
        <v>423</v>
      </c>
      <c r="R209" s="1914">
        <f>IF(MID(RIGHT(S209,8),1,1)="M",2021,IF(MID(RIGHT(S209,8),1,1)="N",2022,IF(MID(RIGHT(S209,8),1,1)="P",2023,IF(MID(RIGHT(S209,8),1,1)="R",2024,IF(MID(RIGHT(S209,8),1,1)="S",2025,IF(MID(RIGHT(S209,8),1,1)="T",1996,IF(MID(RIGHT(S209,8),1,1)="V",1997,IF(MID(RIGHT(S209,8),1,1)="W",1998,IF(MID(RIGHT(S209,8),1,1)="X",1999,IF(MID(RIGHT(S209,8),1,1)="Y",2000,IF(MID(RIGHT(S209,8),1,1)="1",2001,IF(MID(RIGHT(S209,8),1,1)="2",2002,IF(MID(RIGHT(S209,8),1,1)="3",2003,IF(MID(RIGHT(S209,8),1,1)="4",2004,IF(MID(RIGHT(S209,8),1,1)="5",2005,IF(MID(RIGHT(S209,8),1,1)="6",2006,IF(MID(RIGHT(S209,8),1,1)="7",2007,IF(MID(RIGHT(S209,8),1,1)="8",2008,IF(MID(RIGHT(S209,8),1,1)="9",2009,IF(MID(RIGHT(S209,8),1,1)="A",2010,IF(MID(RIGHT(S209,8),1,1)="B",2011,IF(MID(RIGHT(S209,8),1,1)="C",2012,IF(MID(RIGHT(S209,8),1,1)="D",2013,IF(MID(RIGHT(S209,8),1,1)="E",2014,IF(MID(RIGHT(S209,8),1,1)="F",2015,IF(MID(RIGHT(S209,8),1,1)="G",2016,IF(MID(RIGHT(S209,8),1,1)="H",2017,IF(MID(RIGHT(S209,8),1,1)="J",2018,IF(MID(RIGHT(S209,8),1,1)="K",2019,IF(MID(RIGHT(S209,8),1,1)="L",2020,""))))))))))))))))))))))))))))))</f>
        <v>2012</v>
      </c>
      <c r="S209" s="1919" t="s">
        <v>18191</v>
      </c>
      <c r="T209" s="1914">
        <v>1700</v>
      </c>
      <c r="U209" s="2092">
        <v>45730</v>
      </c>
      <c r="V209" s="2093"/>
      <c r="W209" s="1922"/>
      <c r="X209" s="1926"/>
    </row>
    <row r="210" spans="1:24" ht="26.25" customHeight="1">
      <c r="A210" s="1913"/>
      <c r="B210" s="1914"/>
      <c r="C210" s="1914" t="s">
        <v>12777</v>
      </c>
      <c r="D210" s="1914" t="s">
        <v>18094</v>
      </c>
      <c r="E210" s="1914"/>
      <c r="F210" s="1914"/>
      <c r="G210" s="1914"/>
      <c r="H210" s="1914"/>
      <c r="I210" s="1914"/>
      <c r="J210" s="1941" t="s">
        <v>18090</v>
      </c>
      <c r="K210" s="1925" t="s">
        <v>18129</v>
      </c>
      <c r="L210" s="1918"/>
      <c r="M210" s="1918"/>
      <c r="N210" s="73" t="s">
        <v>12674</v>
      </c>
      <c r="O210" s="1918"/>
      <c r="P210" s="1918" t="s">
        <v>18200</v>
      </c>
      <c r="Q210" s="1914" t="s">
        <v>375</v>
      </c>
      <c r="R210" s="1914">
        <f>IF(MID(RIGHT(S210,8),1,1)="M",2021,IF(MID(RIGHT(S210,8),1,1)="N",2022,IF(MID(RIGHT(S210,8),1,1)="P",2023,IF(MID(RIGHT(S210,8),1,1)="R",2024,IF(MID(RIGHT(S210,8),1,1)="S",2025,IF(MID(RIGHT(S210,8),1,1)="T",1996,IF(MID(RIGHT(S210,8),1,1)="V",1997,IF(MID(RIGHT(S210,8),1,1)="W",1998,IF(MID(RIGHT(S210,8),1,1)="X",1999,IF(MID(RIGHT(S210,8),1,1)="Y",2000,IF(MID(RIGHT(S210,8),1,1)="1",2001,IF(MID(RIGHT(S210,8),1,1)="2",2002,IF(MID(RIGHT(S210,8),1,1)="3",2003,IF(MID(RIGHT(S210,8),1,1)="4",2004,IF(MID(RIGHT(S210,8),1,1)="5",2005,IF(MID(RIGHT(S210,8),1,1)="6",2006,IF(MID(RIGHT(S210,8),1,1)="7",2007,IF(MID(RIGHT(S210,8),1,1)="8",2008,IF(MID(RIGHT(S210,8),1,1)="9",2009,IF(MID(RIGHT(S210,8),1,1)="A",2010,IF(MID(RIGHT(S210,8),1,1)="B",2011,IF(MID(RIGHT(S210,8),1,1)="C",2012,IF(MID(RIGHT(S210,8),1,1)="D",2013,IF(MID(RIGHT(S210,8),1,1)="E",2014,IF(MID(RIGHT(S210,8),1,1)="F",2015,IF(MID(RIGHT(S210,8),1,1)="G",2016,IF(MID(RIGHT(S210,8),1,1)="H",2017,IF(MID(RIGHT(S210,8),1,1)="J",2018,IF(MID(RIGHT(S210,8),1,1)="K",2019,IF(MID(RIGHT(S210,8),1,1)="L",2020,""))))))))))))))))))))))))))))))</f>
        <v>2012</v>
      </c>
      <c r="S210" s="1919" t="s">
        <v>18192</v>
      </c>
      <c r="T210" s="1914">
        <v>1100</v>
      </c>
      <c r="U210" s="2093">
        <v>45731</v>
      </c>
      <c r="V210" s="2092"/>
      <c r="W210" s="1922"/>
      <c r="X210" s="1926"/>
    </row>
    <row r="211" spans="1:24" ht="26.25" customHeight="1">
      <c r="A211" s="1913"/>
      <c r="B211" s="1914"/>
      <c r="C211" s="1914" t="s">
        <v>18193</v>
      </c>
      <c r="D211" s="1914" t="s">
        <v>18185</v>
      </c>
      <c r="E211" s="1914"/>
      <c r="F211" s="1914"/>
      <c r="G211" s="1914"/>
      <c r="H211" s="1914"/>
      <c r="I211" s="1914"/>
      <c r="J211" s="1941"/>
      <c r="K211" s="1925"/>
      <c r="L211" s="1918"/>
      <c r="M211" s="1918"/>
      <c r="N211" s="1918"/>
      <c r="O211" s="1918"/>
      <c r="P211" s="1918"/>
      <c r="Q211" s="1914"/>
      <c r="R211" s="1914"/>
      <c r="S211" s="2022" t="s">
        <v>189</v>
      </c>
      <c r="T211" s="1916">
        <v>3860</v>
      </c>
      <c r="U211" s="2092"/>
      <c r="V211" s="2092"/>
      <c r="W211" s="1928"/>
      <c r="X211" s="1926"/>
    </row>
    <row r="212" spans="1:24" ht="26.25" customHeight="1">
      <c r="A212" s="1913"/>
      <c r="B212" s="1914"/>
      <c r="C212" s="1914" t="s">
        <v>18194</v>
      </c>
      <c r="D212" s="1914" t="s">
        <v>18185</v>
      </c>
      <c r="E212" s="1914"/>
      <c r="F212" s="1914"/>
      <c r="G212" s="1914"/>
      <c r="H212" s="1914"/>
      <c r="I212" s="1914"/>
      <c r="J212" s="1914" t="s">
        <v>18245</v>
      </c>
      <c r="K212" s="1914"/>
      <c r="L212" s="1918"/>
      <c r="M212" s="2559" t="s">
        <v>10944</v>
      </c>
      <c r="N212" s="2560"/>
      <c r="O212" s="2560"/>
      <c r="P212" s="2561"/>
      <c r="Q212" s="1914"/>
      <c r="R212" s="1914"/>
      <c r="S212" s="1916" t="s">
        <v>2472</v>
      </c>
      <c r="T212" s="1916">
        <f>SUM(T207:T211)</f>
        <v>9500</v>
      </c>
      <c r="U212" s="2092"/>
      <c r="V212" s="2092"/>
      <c r="W212" s="1928"/>
      <c r="X212" s="1926"/>
    </row>
    <row r="213" spans="1:24" ht="26.25" customHeight="1" thickBot="1">
      <c r="A213" s="1930"/>
      <c r="B213" s="1931"/>
      <c r="C213" s="1931" t="s">
        <v>18195</v>
      </c>
      <c r="D213" s="1931" t="s">
        <v>4036</v>
      </c>
      <c r="E213" s="1931"/>
      <c r="F213" s="1931"/>
      <c r="G213" s="1931"/>
      <c r="H213" s="1931"/>
      <c r="I213" s="1931"/>
      <c r="J213" s="1931" t="s">
        <v>18246</v>
      </c>
      <c r="K213" s="611" t="s">
        <v>18203</v>
      </c>
      <c r="L213" s="1933"/>
      <c r="M213" s="1933"/>
      <c r="N213" s="1931"/>
      <c r="O213" s="1933"/>
      <c r="P213" s="1933"/>
      <c r="Q213" s="1931"/>
      <c r="R213" s="1934"/>
      <c r="S213" s="1934" t="s">
        <v>18166</v>
      </c>
      <c r="T213" s="1934">
        <v>5640</v>
      </c>
      <c r="U213" s="1935"/>
      <c r="V213" s="1936"/>
      <c r="W213" s="1937"/>
      <c r="X213" s="1938"/>
    </row>
    <row r="214" spans="1:24" ht="26.25" customHeight="1">
      <c r="A214" s="1904" t="s">
        <v>188</v>
      </c>
      <c r="B214" s="1905" t="s">
        <v>16776</v>
      </c>
      <c r="C214" s="1905" t="s">
        <v>825</v>
      </c>
      <c r="D214" s="1905" t="s">
        <v>198</v>
      </c>
      <c r="E214" s="1905" t="s">
        <v>18229</v>
      </c>
      <c r="F214" s="1905" t="s">
        <v>191</v>
      </c>
      <c r="G214" s="1905" t="s">
        <v>191</v>
      </c>
      <c r="H214" s="1905" t="s">
        <v>191</v>
      </c>
      <c r="I214" s="1905" t="s">
        <v>18038</v>
      </c>
      <c r="J214" s="1906" t="s">
        <v>18312</v>
      </c>
      <c r="K214" s="2284" t="s">
        <v>18037</v>
      </c>
      <c r="L214" s="1909" t="s">
        <v>18248</v>
      </c>
      <c r="M214" s="1909" t="s">
        <v>18187</v>
      </c>
      <c r="N214" s="1905" t="s">
        <v>18404</v>
      </c>
      <c r="O214" s="1909" t="s">
        <v>18405</v>
      </c>
      <c r="P214" s="1909" t="s">
        <v>18197</v>
      </c>
      <c r="Q214" s="1905" t="s">
        <v>11178</v>
      </c>
      <c r="R214" s="1905">
        <f>IF(MID(RIGHT(S214,8),1,1)="M",2021,IF(MID(RIGHT(S214,8),1,1)="N",2022,IF(MID(RIGHT(S214,8),1,1)="P",2023,IF(MID(RIGHT(S214,8),1,1)="R",2024,IF(MID(RIGHT(S214,8),1,1)="S",2025,IF(MID(RIGHT(S214,8),1,1)="T",1996,IF(MID(RIGHT(S214,8),1,1)="V",1997,IF(MID(RIGHT(S214,8),1,1)="W",1998,IF(MID(RIGHT(S214,8),1,1)="X",1999,IF(MID(RIGHT(S214,8),1,1)="Y",2000,IF(MID(RIGHT(S214,8),1,1)="1",2001,IF(MID(RIGHT(S214,8),1,1)="2",2002,IF(MID(RIGHT(S214,8),1,1)="3",2003,IF(MID(RIGHT(S214,8),1,1)="4",2004,IF(MID(RIGHT(S214,8),1,1)="5",2005,IF(MID(RIGHT(S214,8),1,1)="6",2006,IF(MID(RIGHT(S214,8),1,1)="7",2007,IF(MID(RIGHT(S214,8),1,1)="8",2008,IF(MID(RIGHT(S214,8),1,1)="9",2009,IF(MID(RIGHT(S214,8),1,1)="A",2010,IF(MID(RIGHT(S214,8),1,1)="B",2011,IF(MID(RIGHT(S214,8),1,1)="C",2012,IF(MID(RIGHT(S214,8),1,1)="D",2013,IF(MID(RIGHT(S214,8),1,1)="E",2014,IF(MID(RIGHT(S214,8),1,1)="F",2015,IF(MID(RIGHT(S214,8),1,1)="G",2016,IF(MID(RIGHT(S214,8),1,1)="H",2017,IF(MID(RIGHT(S214,8),1,1)="J",2018,IF(MID(RIGHT(S214,8),1,1)="K",2019,IF(MID(RIGHT(S214,8),1,1)="L",2020,""))))))))))))))))))))))))))))))</f>
        <v>2011</v>
      </c>
      <c r="S214" s="1905" t="s">
        <v>18237</v>
      </c>
      <c r="T214" s="1905">
        <v>1760</v>
      </c>
      <c r="U214" s="2091">
        <v>45727</v>
      </c>
      <c r="V214" s="2091">
        <v>45764</v>
      </c>
      <c r="W214" s="2083">
        <v>3700</v>
      </c>
      <c r="X214" s="2142">
        <v>4400</v>
      </c>
    </row>
    <row r="215" spans="1:24" ht="26.25" customHeight="1">
      <c r="A215" s="1913"/>
      <c r="B215" s="1914"/>
      <c r="C215" s="320" t="s">
        <v>3681</v>
      </c>
      <c r="D215" s="1914"/>
      <c r="E215" s="1916"/>
      <c r="F215" s="1914"/>
      <c r="G215" s="1914"/>
      <c r="H215" s="1914"/>
      <c r="I215" s="1914" t="s">
        <v>2578</v>
      </c>
      <c r="J215" s="412" t="s">
        <v>18096</v>
      </c>
      <c r="K215" s="1917" t="s">
        <v>18616</v>
      </c>
      <c r="L215" s="425" t="s">
        <v>3603</v>
      </c>
      <c r="M215" s="1918" t="s">
        <v>18311</v>
      </c>
      <c r="N215" s="73" t="s">
        <v>7287</v>
      </c>
      <c r="O215" s="1918" t="s">
        <v>18367</v>
      </c>
      <c r="P215" s="1918"/>
      <c r="Q215" s="1914" t="s">
        <v>375</v>
      </c>
      <c r="R215" s="1914">
        <f>IF(MID(RIGHT(S215,8),1,1)="M",2021,IF(MID(RIGHT(S215,8),1,1)="N",2022,IF(MID(RIGHT(S215,8),1,1)="P",2023,IF(MID(RIGHT(S215,8),1,1)="R",2024,IF(MID(RIGHT(S215,8),1,1)="S",2025,IF(MID(RIGHT(S215,8),1,1)="T",1996,IF(MID(RIGHT(S215,8),1,1)="V",1997,IF(MID(RIGHT(S215,8),1,1)="W",1998,IF(MID(RIGHT(S215,8),1,1)="X",1999,IF(MID(RIGHT(S215,8),1,1)="Y",2000,IF(MID(RIGHT(S215,8),1,1)="1",2001,IF(MID(RIGHT(S215,8),1,1)="2",2002,IF(MID(RIGHT(S215,8),1,1)="3",2003,IF(MID(RIGHT(S215,8),1,1)="4",2004,IF(MID(RIGHT(S215,8),1,1)="5",2005,IF(MID(RIGHT(S215,8),1,1)="6",2006,IF(MID(RIGHT(S215,8),1,1)="7",2007,IF(MID(RIGHT(S215,8),1,1)="8",2008,IF(MID(RIGHT(S215,8),1,1)="9",2009,IF(MID(RIGHT(S215,8),1,1)="A",2010,IF(MID(RIGHT(S215,8),1,1)="B",2011,IF(MID(RIGHT(S215,8),1,1)="C",2012,IF(MID(RIGHT(S215,8),1,1)="D",2013,IF(MID(RIGHT(S215,8),1,1)="E",2014,IF(MID(RIGHT(S215,8),1,1)="F",2015,IF(MID(RIGHT(S215,8),1,1)="G",2016,IF(MID(RIGHT(S215,8),1,1)="H",2017,IF(MID(RIGHT(S215,8),1,1)="J",2018,IF(MID(RIGHT(S215,8),1,1)="K",2019,IF(MID(RIGHT(S215,8),1,1)="L",2020,""))))))))))))))))))))))))))))))</f>
        <v>2016</v>
      </c>
      <c r="S215" s="1919" t="s">
        <v>18238</v>
      </c>
      <c r="T215" s="1914">
        <v>1215</v>
      </c>
      <c r="U215" s="2092">
        <v>45729</v>
      </c>
      <c r="V215" s="2093">
        <v>45768</v>
      </c>
      <c r="W215" s="1922"/>
      <c r="X215" s="1923"/>
    </row>
    <row r="216" spans="1:24" ht="26.25" customHeight="1">
      <c r="A216" s="1913"/>
      <c r="B216" s="1914"/>
      <c r="C216" s="1914" t="s">
        <v>12776</v>
      </c>
      <c r="D216" s="1914" t="s">
        <v>191</v>
      </c>
      <c r="E216" s="1914"/>
      <c r="F216" s="1914"/>
      <c r="G216" s="1914"/>
      <c r="H216" s="1914"/>
      <c r="I216" s="1914"/>
      <c r="J216" s="1941"/>
      <c r="K216" s="1925" t="s">
        <v>18100</v>
      </c>
      <c r="L216" s="2076" t="s">
        <v>19157</v>
      </c>
      <c r="M216" s="2076" t="s">
        <v>19157</v>
      </c>
      <c r="N216" s="73" t="s">
        <v>3907</v>
      </c>
      <c r="O216" s="1918"/>
      <c r="P216" s="1918"/>
      <c r="Q216" s="1914" t="s">
        <v>375</v>
      </c>
      <c r="R216" s="1914">
        <f>IF(MID(RIGHT(S216,8),1,1)="M",2021,IF(MID(RIGHT(S216,8),1,1)="N",2022,IF(MID(RIGHT(S216,8),1,1)="P",2023,IF(MID(RIGHT(S216,8),1,1)="R",2024,IF(MID(RIGHT(S216,8),1,1)="S",2025,IF(MID(RIGHT(S216,8),1,1)="T",1996,IF(MID(RIGHT(S216,8),1,1)="V",1997,IF(MID(RIGHT(S216,8),1,1)="W",1998,IF(MID(RIGHT(S216,8),1,1)="X",1999,IF(MID(RIGHT(S216,8),1,1)="Y",2000,IF(MID(RIGHT(S216,8),1,1)="1",2001,IF(MID(RIGHT(S216,8),1,1)="2",2002,IF(MID(RIGHT(S216,8),1,1)="3",2003,IF(MID(RIGHT(S216,8),1,1)="4",2004,IF(MID(RIGHT(S216,8),1,1)="5",2005,IF(MID(RIGHT(S216,8),1,1)="6",2006,IF(MID(RIGHT(S216,8),1,1)="7",2007,IF(MID(RIGHT(S216,8),1,1)="8",2008,IF(MID(RIGHT(S216,8),1,1)="9",2009,IF(MID(RIGHT(S216,8),1,1)="A",2010,IF(MID(RIGHT(S216,8),1,1)="B",2011,IF(MID(RIGHT(S216,8),1,1)="C",2012,IF(MID(RIGHT(S216,8),1,1)="D",2013,IF(MID(RIGHT(S216,8),1,1)="E",2014,IF(MID(RIGHT(S216,8),1,1)="F",2015,IF(MID(RIGHT(S216,8),1,1)="G",2016,IF(MID(RIGHT(S216,8),1,1)="H",2017,IF(MID(RIGHT(S216,8),1,1)="J",2018,IF(MID(RIGHT(S216,8),1,1)="K",2019,IF(MID(RIGHT(S216,8),1,1)="L",2020,""))))))))))))))))))))))))))))))</f>
        <v>2013</v>
      </c>
      <c r="S216" s="1919" t="s">
        <v>18239</v>
      </c>
      <c r="T216" s="1914">
        <v>1215</v>
      </c>
      <c r="U216" s="2092">
        <v>45730</v>
      </c>
      <c r="V216" s="2093"/>
      <c r="W216" s="1922"/>
      <c r="X216" s="1926"/>
    </row>
    <row r="217" spans="1:24" ht="26.25" customHeight="1">
      <c r="A217" s="1913"/>
      <c r="B217" s="1914"/>
      <c r="C217" s="1914" t="s">
        <v>12777</v>
      </c>
      <c r="D217" s="1914" t="s">
        <v>191</v>
      </c>
      <c r="E217" s="1914"/>
      <c r="F217" s="1914"/>
      <c r="G217" s="1914"/>
      <c r="H217" s="1914"/>
      <c r="I217" s="1914"/>
      <c r="J217" s="1941" t="s">
        <v>18090</v>
      </c>
      <c r="K217" s="1925" t="s">
        <v>18129</v>
      </c>
      <c r="L217" s="1918"/>
      <c r="M217" s="1918"/>
      <c r="N217" s="73" t="s">
        <v>12674</v>
      </c>
      <c r="O217" s="1918"/>
      <c r="P217" s="1918"/>
      <c r="Q217" s="1914" t="s">
        <v>375</v>
      </c>
      <c r="R217" s="1914">
        <f>IF(MID(RIGHT(S217,8),1,1)="M",2021,IF(MID(RIGHT(S217,8),1,1)="N",2022,IF(MID(RIGHT(S217,8),1,1)="P",2023,IF(MID(RIGHT(S217,8),1,1)="R",2024,IF(MID(RIGHT(S217,8),1,1)="S",2025,IF(MID(RIGHT(S217,8),1,1)="T",1996,IF(MID(RIGHT(S217,8),1,1)="V",1997,IF(MID(RIGHT(S217,8),1,1)="W",1998,IF(MID(RIGHT(S217,8),1,1)="X",1999,IF(MID(RIGHT(S217,8),1,1)="Y",2000,IF(MID(RIGHT(S217,8),1,1)="1",2001,IF(MID(RIGHT(S217,8),1,1)="2",2002,IF(MID(RIGHT(S217,8),1,1)="3",2003,IF(MID(RIGHT(S217,8),1,1)="4",2004,IF(MID(RIGHT(S217,8),1,1)="5",2005,IF(MID(RIGHT(S217,8),1,1)="6",2006,IF(MID(RIGHT(S217,8),1,1)="7",2007,IF(MID(RIGHT(S217,8),1,1)="8",2008,IF(MID(RIGHT(S217,8),1,1)="9",2009,IF(MID(RIGHT(S217,8),1,1)="A",2010,IF(MID(RIGHT(S217,8),1,1)="B",2011,IF(MID(RIGHT(S217,8),1,1)="C",2012,IF(MID(RIGHT(S217,8),1,1)="D",2013,IF(MID(RIGHT(S217,8),1,1)="E",2014,IF(MID(RIGHT(S217,8),1,1)="F",2015,IF(MID(RIGHT(S217,8),1,1)="G",2016,IF(MID(RIGHT(S217,8),1,1)="H",2017,IF(MID(RIGHT(S217,8),1,1)="J",2018,IF(MID(RIGHT(S217,8),1,1)="K",2019,IF(MID(RIGHT(S217,8),1,1)="L",2020,""))))))))))))))))))))))))))))))</f>
        <v>2011</v>
      </c>
      <c r="S217" s="1919" t="s">
        <v>18240</v>
      </c>
      <c r="T217" s="1914">
        <v>1215</v>
      </c>
      <c r="U217" s="2093">
        <v>45731</v>
      </c>
      <c r="V217" s="2092"/>
      <c r="W217" s="1922"/>
      <c r="X217" s="1926"/>
    </row>
    <row r="218" spans="1:24" ht="26.25" customHeight="1">
      <c r="A218" s="1913"/>
      <c r="B218" s="1914"/>
      <c r="C218" s="1941" t="s">
        <v>14286</v>
      </c>
      <c r="D218" s="1914" t="s">
        <v>191</v>
      </c>
      <c r="E218" s="1914"/>
      <c r="F218" s="1914"/>
      <c r="G218" s="1914"/>
      <c r="H218" s="1914"/>
      <c r="I218" s="1914"/>
      <c r="J218" s="1941"/>
      <c r="K218" s="1925"/>
      <c r="L218" s="1918"/>
      <c r="M218" s="1918"/>
      <c r="N218" s="1918"/>
      <c r="O218" s="1918"/>
      <c r="P218" s="1918"/>
      <c r="Q218" s="1914" t="s">
        <v>378</v>
      </c>
      <c r="R218" s="1914">
        <f>IF(MID(RIGHT(S218,8),1,1)="M",2021,IF(MID(RIGHT(S218,8),1,1)="N",2022,IF(MID(RIGHT(S218,8),1,1)="P",2023,IF(MID(RIGHT(S218,8),1,1)="R",2024,IF(MID(RIGHT(S218,8),1,1)="S",2025,IF(MID(RIGHT(S218,8),1,1)="T",1996,IF(MID(RIGHT(S218,8),1,1)="V",1997,IF(MID(RIGHT(S218,8),1,1)="W",1998,IF(MID(RIGHT(S218,8),1,1)="X",1999,IF(MID(RIGHT(S218,8),1,1)="Y",2000,IF(MID(RIGHT(S218,8),1,1)="1",2001,IF(MID(RIGHT(S218,8),1,1)="2",2002,IF(MID(RIGHT(S218,8),1,1)="3",2003,IF(MID(RIGHT(S218,8),1,1)="4",2004,IF(MID(RIGHT(S218,8),1,1)="5",2005,IF(MID(RIGHT(S218,8),1,1)="6",2006,IF(MID(RIGHT(S218,8),1,1)="7",2007,IF(MID(RIGHT(S218,8),1,1)="8",2008,IF(MID(RIGHT(S218,8),1,1)="9",2009,IF(MID(RIGHT(S218,8),1,1)="A",2010,IF(MID(RIGHT(S218,8),1,1)="B",2011,IF(MID(RIGHT(S218,8),1,1)="C",2012,IF(MID(RIGHT(S218,8),1,1)="D",2013,IF(MID(RIGHT(S218,8),1,1)="E",2014,IF(MID(RIGHT(S218,8),1,1)="F",2015,IF(MID(RIGHT(S218,8),1,1)="G",2016,IF(MID(RIGHT(S218,8),1,1)="H",2017,IF(MID(RIGHT(S218,8),1,1)="J",2018,IF(MID(RIGHT(S218,8),1,1)="K",2019,IF(MID(RIGHT(S218,8),1,1)="L",2020,""))))))))))))))))))))))))))))))</f>
        <v>2014</v>
      </c>
      <c r="S218" s="1919" t="s">
        <v>18241</v>
      </c>
      <c r="T218" s="1914">
        <v>1655</v>
      </c>
      <c r="U218" s="2092"/>
      <c r="V218" s="2092"/>
      <c r="W218" s="1922"/>
      <c r="X218" s="1926"/>
    </row>
    <row r="219" spans="1:24" ht="26.25" customHeight="1">
      <c r="A219" s="1913"/>
      <c r="B219" s="1914"/>
      <c r="C219" s="1914" t="s">
        <v>10098</v>
      </c>
      <c r="D219" s="1914" t="s">
        <v>18185</v>
      </c>
      <c r="E219" s="1914"/>
      <c r="F219" s="1914"/>
      <c r="G219" s="1914"/>
      <c r="H219" s="1914"/>
      <c r="I219" s="1914"/>
      <c r="J219" s="1941"/>
      <c r="K219" s="1925"/>
      <c r="L219" s="1918"/>
      <c r="M219" s="1918"/>
      <c r="N219" s="1918"/>
      <c r="O219" s="1918"/>
      <c r="P219" s="1918"/>
      <c r="Q219" s="1914"/>
      <c r="R219" s="1914"/>
      <c r="S219" s="2022" t="s">
        <v>189</v>
      </c>
      <c r="T219" s="1916">
        <v>3750</v>
      </c>
      <c r="U219" s="2092"/>
      <c r="V219" s="2092"/>
      <c r="W219" s="1928"/>
      <c r="X219" s="1926"/>
    </row>
    <row r="220" spans="1:24" ht="26.25" customHeight="1">
      <c r="A220" s="1913"/>
      <c r="B220" s="1914"/>
      <c r="C220" s="1914" t="s">
        <v>10099</v>
      </c>
      <c r="D220" s="1914" t="s">
        <v>191</v>
      </c>
      <c r="E220" s="1914"/>
      <c r="F220" s="1914"/>
      <c r="G220" s="1914"/>
      <c r="H220" s="1914"/>
      <c r="I220" s="1914"/>
      <c r="J220" s="1914" t="s">
        <v>18245</v>
      </c>
      <c r="K220" s="1914"/>
      <c r="L220" s="1918"/>
      <c r="M220" s="2559" t="s">
        <v>10944</v>
      </c>
      <c r="N220" s="2560"/>
      <c r="O220" s="2560"/>
      <c r="P220" s="2561"/>
      <c r="Q220" s="1914"/>
      <c r="R220" s="1914"/>
      <c r="S220" s="1916" t="s">
        <v>2472</v>
      </c>
      <c r="T220" s="1916">
        <f>SUM(T214:T219)</f>
        <v>10810</v>
      </c>
      <c r="U220" s="2092"/>
      <c r="V220" s="2092"/>
      <c r="W220" s="1928"/>
      <c r="X220" s="1926"/>
    </row>
    <row r="221" spans="1:24" ht="26.25" customHeight="1" thickBot="1">
      <c r="A221" s="1930"/>
      <c r="B221" s="1931"/>
      <c r="C221" s="1931"/>
      <c r="D221" s="1931"/>
      <c r="E221" s="1931"/>
      <c r="F221" s="1931"/>
      <c r="G221" s="1931"/>
      <c r="H221" s="1931"/>
      <c r="I221" s="1931"/>
      <c r="J221" s="1931" t="s">
        <v>18246</v>
      </c>
      <c r="K221" s="611" t="s">
        <v>18203</v>
      </c>
      <c r="L221" s="1933"/>
      <c r="M221" s="1933"/>
      <c r="N221" s="1931"/>
      <c r="O221" s="1933"/>
      <c r="P221" s="1933"/>
      <c r="Q221" s="1931"/>
      <c r="R221" s="1934"/>
      <c r="S221" s="1934" t="s">
        <v>18166</v>
      </c>
      <c r="T221" s="1934">
        <v>7060</v>
      </c>
      <c r="U221" s="1935"/>
      <c r="V221" s="1936"/>
      <c r="W221" s="1937"/>
      <c r="X221" s="1938"/>
    </row>
    <row r="222" spans="1:24" ht="26.25" customHeight="1">
      <c r="A222" s="1904" t="s">
        <v>188</v>
      </c>
      <c r="B222" s="1905" t="s">
        <v>16776</v>
      </c>
      <c r="C222" s="1905" t="s">
        <v>825</v>
      </c>
      <c r="D222" s="1905" t="s">
        <v>198</v>
      </c>
      <c r="E222" s="1905" t="s">
        <v>18229</v>
      </c>
      <c r="F222" s="1905" t="s">
        <v>191</v>
      </c>
      <c r="G222" s="1905" t="s">
        <v>191</v>
      </c>
      <c r="H222" s="1905" t="s">
        <v>191</v>
      </c>
      <c r="I222" s="1905" t="s">
        <v>18038</v>
      </c>
      <c r="J222" s="1906" t="s">
        <v>18312</v>
      </c>
      <c r="K222" s="2284" t="s">
        <v>18037</v>
      </c>
      <c r="L222" s="1909" t="s">
        <v>18247</v>
      </c>
      <c r="M222" s="1909" t="s">
        <v>18188</v>
      </c>
      <c r="N222" s="1905" t="s">
        <v>18350</v>
      </c>
      <c r="O222" s="1909" t="s">
        <v>18406</v>
      </c>
      <c r="P222" s="1909" t="s">
        <v>18201</v>
      </c>
      <c r="Q222" s="1905" t="s">
        <v>424</v>
      </c>
      <c r="R222" s="1905">
        <f>IF(MID(RIGHT(S222,8),1,1)="M",2021,IF(MID(RIGHT(S222,8),1,1)="N",2022,IF(MID(RIGHT(S222,8),1,1)="P",2023,IF(MID(RIGHT(S222,8),1,1)="R",2024,IF(MID(RIGHT(S222,8),1,1)="S",2025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2012</v>
      </c>
      <c r="S222" s="1905" t="s">
        <v>18233</v>
      </c>
      <c r="T222" s="1905">
        <v>900</v>
      </c>
      <c r="U222" s="2091">
        <v>45727</v>
      </c>
      <c r="V222" s="2091">
        <v>45764</v>
      </c>
      <c r="W222" s="2083">
        <v>3700</v>
      </c>
      <c r="X222" s="2142">
        <v>4400</v>
      </c>
    </row>
    <row r="223" spans="1:24" ht="26.25" customHeight="1">
      <c r="A223" s="1913"/>
      <c r="B223" s="1914"/>
      <c r="C223" s="320" t="s">
        <v>3681</v>
      </c>
      <c r="D223" s="1914"/>
      <c r="E223" s="1916"/>
      <c r="F223" s="1914"/>
      <c r="G223" s="1914"/>
      <c r="H223" s="1914"/>
      <c r="I223" s="1914" t="s">
        <v>2578</v>
      </c>
      <c r="J223" s="412" t="s">
        <v>18096</v>
      </c>
      <c r="K223" s="1917" t="s">
        <v>18616</v>
      </c>
      <c r="L223" s="425" t="s">
        <v>3603</v>
      </c>
      <c r="M223" s="1918" t="s">
        <v>18311</v>
      </c>
      <c r="N223" s="73" t="s">
        <v>7287</v>
      </c>
      <c r="O223" s="1918" t="s">
        <v>18367</v>
      </c>
      <c r="P223" s="1918"/>
      <c r="Q223" s="1914" t="s">
        <v>15906</v>
      </c>
      <c r="R223" s="1914">
        <f>IF(MID(RIGHT(S223,8),1,1)="M",2021,IF(MID(RIGHT(S223,8),1,1)="N",2022,IF(MID(RIGHT(S223,8),1,1)="P",2023,IF(MID(RIGHT(S223,8),1,1)="R",2024,IF(MID(RIGHT(S223,8),1,1)="S",2025,IF(MID(RIGHT(S223,8),1,1)="T",1996,IF(MID(RIGHT(S223,8),1,1)="V",1997,IF(MID(RIGHT(S223,8),1,1)="W",1998,IF(MID(RIGHT(S223,8),1,1)="X",1999,IF(MID(RIGHT(S223,8),1,1)="Y",2000,IF(MID(RIGHT(S223,8),1,1)="1",2001,IF(MID(RIGHT(S223,8),1,1)="2",2002,IF(MID(RIGHT(S223,8),1,1)="3",2003,IF(MID(RIGHT(S223,8),1,1)="4",2004,IF(MID(RIGHT(S223,8),1,1)="5",2005,IF(MID(RIGHT(S223,8),1,1)="6",2006,IF(MID(RIGHT(S223,8),1,1)="7",2007,IF(MID(RIGHT(S223,8),1,1)="8",2008,IF(MID(RIGHT(S223,8),1,1)="9",2009,IF(MID(RIGHT(S223,8),1,1)="A",2010,IF(MID(RIGHT(S223,8),1,1)="B",2011,IF(MID(RIGHT(S223,8),1,1)="C",2012,IF(MID(RIGHT(S223,8),1,1)="D",2013,IF(MID(RIGHT(S223,8),1,1)="E",2014,IF(MID(RIGHT(S223,8),1,1)="F",2015,IF(MID(RIGHT(S223,8),1,1)="G",2016,IF(MID(RIGHT(S223,8),1,1)="H",2017,IF(MID(RIGHT(S223,8),1,1)="J",2018,IF(MID(RIGHT(S223,8),1,1)="K",2019,IF(MID(RIGHT(S223,8),1,1)="L",2020,""))))))))))))))))))))))))))))))</f>
        <v>2016</v>
      </c>
      <c r="S223" s="1919" t="s">
        <v>18234</v>
      </c>
      <c r="T223" s="1914">
        <v>1215</v>
      </c>
      <c r="U223" s="2092">
        <v>45729</v>
      </c>
      <c r="V223" s="2093">
        <v>45768</v>
      </c>
      <c r="W223" s="1922"/>
      <c r="X223" s="1923"/>
    </row>
    <row r="224" spans="1:24" ht="26.25" customHeight="1">
      <c r="A224" s="1913"/>
      <c r="B224" s="1914"/>
      <c r="C224" s="1914" t="s">
        <v>12776</v>
      </c>
      <c r="D224" s="1914" t="s">
        <v>191</v>
      </c>
      <c r="E224" s="1914"/>
      <c r="F224" s="1914"/>
      <c r="G224" s="1914"/>
      <c r="H224" s="1914"/>
      <c r="I224" s="1914"/>
      <c r="J224" s="1941"/>
      <c r="K224" s="1925" t="s">
        <v>18101</v>
      </c>
      <c r="L224" s="2076" t="s">
        <v>19157</v>
      </c>
      <c r="M224" s="2076" t="s">
        <v>19157</v>
      </c>
      <c r="N224" s="73" t="s">
        <v>3907</v>
      </c>
      <c r="O224" s="1918"/>
      <c r="P224" s="1918"/>
      <c r="Q224" s="1914" t="s">
        <v>363</v>
      </c>
      <c r="R224" s="1914">
        <f>IF(MID(RIGHT(S224,8),1,1)="M",2021,IF(MID(RIGHT(S224,8),1,1)="N",2022,IF(MID(RIGHT(S224,8),1,1)="P",2023,IF(MID(RIGHT(S224,8),1,1)="R",2024,IF(MID(RIGHT(S224,8),1,1)="S",2025,IF(MID(RIGHT(S224,8),1,1)="T",1996,IF(MID(RIGHT(S224,8),1,1)="V",1997,IF(MID(RIGHT(S224,8),1,1)="W",1998,IF(MID(RIGHT(S224,8),1,1)="X",1999,IF(MID(RIGHT(S224,8),1,1)="Y",2000,IF(MID(RIGHT(S224,8),1,1)="1",2001,IF(MID(RIGHT(S224,8),1,1)="2",2002,IF(MID(RIGHT(S224,8),1,1)="3",2003,IF(MID(RIGHT(S224,8),1,1)="4",2004,IF(MID(RIGHT(S224,8),1,1)="5",2005,IF(MID(RIGHT(S224,8),1,1)="6",2006,IF(MID(RIGHT(S224,8),1,1)="7",2007,IF(MID(RIGHT(S224,8),1,1)="8",2008,IF(MID(RIGHT(S224,8),1,1)="9",2009,IF(MID(RIGHT(S224,8),1,1)="A",2010,IF(MID(RIGHT(S224,8),1,1)="B",2011,IF(MID(RIGHT(S224,8),1,1)="C",2012,IF(MID(RIGHT(S224,8),1,1)="D",2013,IF(MID(RIGHT(S224,8),1,1)="E",2014,IF(MID(RIGHT(S224,8),1,1)="F",2015,IF(MID(RIGHT(S224,8),1,1)="G",2016,IF(MID(RIGHT(S224,8),1,1)="H",2017,IF(MID(RIGHT(S224,8),1,1)="J",2018,IF(MID(RIGHT(S224,8),1,1)="K",2019,IF(MID(RIGHT(S224,8),1,1)="L",2020,""))))))))))))))))))))))))))))))</f>
        <v>2013</v>
      </c>
      <c r="S224" s="1919" t="s">
        <v>18235</v>
      </c>
      <c r="T224" s="1914">
        <v>2000</v>
      </c>
      <c r="U224" s="2092">
        <v>45730</v>
      </c>
      <c r="V224" s="2093"/>
      <c r="W224" s="1922"/>
      <c r="X224" s="1926"/>
    </row>
    <row r="225" spans="1:24" ht="26.25" customHeight="1">
      <c r="A225" s="1913"/>
      <c r="B225" s="1914"/>
      <c r="C225" s="1914" t="s">
        <v>12777</v>
      </c>
      <c r="D225" s="1914" t="s">
        <v>191</v>
      </c>
      <c r="E225" s="1914"/>
      <c r="F225" s="1914"/>
      <c r="G225" s="1914"/>
      <c r="H225" s="1914"/>
      <c r="I225" s="1914"/>
      <c r="J225" s="1941" t="s">
        <v>18090</v>
      </c>
      <c r="K225" s="1925" t="s">
        <v>18129</v>
      </c>
      <c r="L225" s="1918"/>
      <c r="M225" s="1918"/>
      <c r="N225" s="73" t="s">
        <v>12674</v>
      </c>
      <c r="O225" s="1918"/>
      <c r="P225" s="1918" t="s">
        <v>18202</v>
      </c>
      <c r="Q225" s="1914" t="s">
        <v>15872</v>
      </c>
      <c r="R225" s="1914">
        <f>IF(MID(RIGHT(S225,8),1,1)="M",2021,IF(MID(RIGHT(S225,8),1,1)="N",2022,IF(MID(RIGHT(S225,8),1,1)="P",2023,IF(MID(RIGHT(S225,8),1,1)="R",2024,IF(MID(RIGHT(S225,8),1,1)="S",2025,IF(MID(RIGHT(S225,8),1,1)="T",1996,IF(MID(RIGHT(S225,8),1,1)="V",1997,IF(MID(RIGHT(S225,8),1,1)="W",1998,IF(MID(RIGHT(S225,8),1,1)="X",1999,IF(MID(RIGHT(S225,8),1,1)="Y",2000,IF(MID(RIGHT(S225,8),1,1)="1",2001,IF(MID(RIGHT(S225,8),1,1)="2",2002,IF(MID(RIGHT(S225,8),1,1)="3",2003,IF(MID(RIGHT(S225,8),1,1)="4",2004,IF(MID(RIGHT(S225,8),1,1)="5",2005,IF(MID(RIGHT(S225,8),1,1)="6",2006,IF(MID(RIGHT(S225,8),1,1)="7",2007,IF(MID(RIGHT(S225,8),1,1)="8",2008,IF(MID(RIGHT(S225,8),1,1)="9",2009,IF(MID(RIGHT(S225,8),1,1)="A",2010,IF(MID(RIGHT(S225,8),1,1)="B",2011,IF(MID(RIGHT(S225,8),1,1)="C",2012,IF(MID(RIGHT(S225,8),1,1)="D",2013,IF(MID(RIGHT(S225,8),1,1)="E",2014,IF(MID(RIGHT(S225,8),1,1)="F",2015,IF(MID(RIGHT(S225,8),1,1)="G",2016,IF(MID(RIGHT(S225,8),1,1)="H",2017,IF(MID(RIGHT(S225,8),1,1)="J",2018,IF(MID(RIGHT(S225,8),1,1)="K",2019,IF(MID(RIGHT(S225,8),1,1)="L",2020,""))))))))))))))))))))))))))))))</f>
        <v>2011</v>
      </c>
      <c r="S225" s="1919" t="s">
        <v>18236</v>
      </c>
      <c r="T225" s="1914">
        <v>2185</v>
      </c>
      <c r="U225" s="2093">
        <v>45731</v>
      </c>
      <c r="V225" s="2092"/>
      <c r="W225" s="1922"/>
      <c r="X225" s="1926"/>
    </row>
    <row r="226" spans="1:24" ht="26.25" customHeight="1">
      <c r="A226" s="1913"/>
      <c r="B226" s="1914"/>
      <c r="C226" s="1914" t="s">
        <v>18193</v>
      </c>
      <c r="D226" s="1914" t="s">
        <v>18185</v>
      </c>
      <c r="E226" s="1914"/>
      <c r="F226" s="1914"/>
      <c r="G226" s="1914"/>
      <c r="H226" s="1914"/>
      <c r="I226" s="1914"/>
      <c r="J226" s="1941"/>
      <c r="K226" s="1925"/>
      <c r="L226" s="1918"/>
      <c r="M226" s="1918"/>
      <c r="N226" s="1918"/>
      <c r="O226" s="1918"/>
      <c r="P226" s="1918"/>
      <c r="Q226" s="1914"/>
      <c r="R226" s="1914"/>
      <c r="S226" s="2022" t="s">
        <v>189</v>
      </c>
      <c r="T226" s="1916">
        <v>3750</v>
      </c>
      <c r="U226" s="2092"/>
      <c r="V226" s="2092"/>
      <c r="W226" s="1928"/>
      <c r="X226" s="1926"/>
    </row>
    <row r="227" spans="1:24" ht="26.25" customHeight="1">
      <c r="A227" s="1913"/>
      <c r="B227" s="1914"/>
      <c r="C227" s="1914" t="s">
        <v>18194</v>
      </c>
      <c r="D227" s="1914" t="s">
        <v>18185</v>
      </c>
      <c r="E227" s="1914"/>
      <c r="F227" s="1914"/>
      <c r="G227" s="1914"/>
      <c r="H227" s="1914"/>
      <c r="I227" s="1914"/>
      <c r="J227" s="1914" t="s">
        <v>18245</v>
      </c>
      <c r="K227" s="1914"/>
      <c r="L227" s="1918"/>
      <c r="M227" s="2559" t="s">
        <v>10944</v>
      </c>
      <c r="N227" s="2560"/>
      <c r="O227" s="2560"/>
      <c r="P227" s="2561"/>
      <c r="Q227" s="1914"/>
      <c r="R227" s="1914"/>
      <c r="S227" s="1916" t="s">
        <v>2472</v>
      </c>
      <c r="T227" s="1916">
        <f>SUM(T222:T226)</f>
        <v>10050</v>
      </c>
      <c r="U227" s="2092"/>
      <c r="V227" s="2092"/>
      <c r="W227" s="1928"/>
      <c r="X227" s="1926"/>
    </row>
    <row r="228" spans="1:24" ht="26.25" customHeight="1" thickBot="1">
      <c r="A228" s="1930"/>
      <c r="B228" s="1931"/>
      <c r="C228" s="1931" t="s">
        <v>18195</v>
      </c>
      <c r="D228" s="1931" t="s">
        <v>4036</v>
      </c>
      <c r="E228" s="1931"/>
      <c r="F228" s="1931"/>
      <c r="G228" s="1931"/>
      <c r="H228" s="1931"/>
      <c r="I228" s="1931"/>
      <c r="J228" s="1931" t="s">
        <v>18246</v>
      </c>
      <c r="K228" s="611" t="s">
        <v>18203</v>
      </c>
      <c r="L228" s="1933"/>
      <c r="M228" s="1933"/>
      <c r="N228" s="1931"/>
      <c r="O228" s="1933"/>
      <c r="P228" s="1933"/>
      <c r="Q228" s="1931"/>
      <c r="R228" s="1934"/>
      <c r="S228" s="1934" t="s">
        <v>18166</v>
      </c>
      <c r="T228" s="1934">
        <v>6300</v>
      </c>
      <c r="U228" s="1935"/>
      <c r="V228" s="1936"/>
      <c r="W228" s="1937"/>
      <c r="X228" s="1938"/>
    </row>
    <row r="230" spans="1:24" ht="26.25" customHeight="1" thickBot="1"/>
    <row r="231" spans="1:24" ht="26.25" customHeight="1">
      <c r="A231" s="456" t="s">
        <v>188</v>
      </c>
      <c r="B231" s="457" t="s">
        <v>10047</v>
      </c>
      <c r="C231" s="457" t="s">
        <v>10329</v>
      </c>
      <c r="D231" s="457" t="s">
        <v>190</v>
      </c>
      <c r="E231" s="457" t="s">
        <v>18110</v>
      </c>
      <c r="F231" s="457" t="s">
        <v>191</v>
      </c>
      <c r="G231" s="457" t="s">
        <v>191</v>
      </c>
      <c r="H231" s="477"/>
      <c r="I231" s="457" t="s">
        <v>126</v>
      </c>
      <c r="J231" s="2221" t="s">
        <v>17857</v>
      </c>
      <c r="K231" s="458" t="s">
        <v>12321</v>
      </c>
      <c r="L231" s="457" t="s">
        <v>18346</v>
      </c>
      <c r="M231" s="2901" t="s">
        <v>18108</v>
      </c>
      <c r="N231" s="458" t="s">
        <v>18407</v>
      </c>
      <c r="O231" s="458" t="s">
        <v>18167</v>
      </c>
      <c r="P231" s="459" t="s">
        <v>20197</v>
      </c>
      <c r="Q231" s="457" t="s">
        <v>363</v>
      </c>
      <c r="R231" s="457">
        <v>2018</v>
      </c>
      <c r="S231" s="457" t="s">
        <v>18102</v>
      </c>
      <c r="T231" s="457">
        <v>2305</v>
      </c>
      <c r="U231" s="1517">
        <v>45724</v>
      </c>
      <c r="V231" s="1517">
        <v>45792</v>
      </c>
      <c r="W231" s="462">
        <v>3800</v>
      </c>
      <c r="X231" s="463">
        <v>4950</v>
      </c>
    </row>
    <row r="232" spans="1:24" ht="26.25" customHeight="1">
      <c r="A232" s="464"/>
      <c r="B232" s="143"/>
      <c r="C232" s="320" t="s">
        <v>3681</v>
      </c>
      <c r="D232" s="143"/>
      <c r="E232" s="143"/>
      <c r="F232" s="143"/>
      <c r="G232" s="143"/>
      <c r="H232" s="143"/>
      <c r="I232" s="143" t="s">
        <v>3598</v>
      </c>
      <c r="J232" s="412" t="s">
        <v>17870</v>
      </c>
      <c r="K232" s="169" t="s">
        <v>10395</v>
      </c>
      <c r="L232" s="427" t="s">
        <v>3603</v>
      </c>
      <c r="M232" s="2902"/>
      <c r="N232" s="73" t="s">
        <v>7287</v>
      </c>
      <c r="O232" s="1666"/>
      <c r="P232" s="1666"/>
      <c r="Q232" s="143" t="s">
        <v>2715</v>
      </c>
      <c r="R232" s="143">
        <v>2016</v>
      </c>
      <c r="S232" s="143" t="s">
        <v>18103</v>
      </c>
      <c r="T232" s="143">
        <v>1985</v>
      </c>
      <c r="U232" s="168">
        <v>45730</v>
      </c>
      <c r="V232" s="168">
        <v>45799</v>
      </c>
      <c r="W232" s="147"/>
      <c r="X232" s="466"/>
    </row>
    <row r="233" spans="1:24" ht="26.25" customHeight="1">
      <c r="A233" s="464"/>
      <c r="B233" s="143"/>
      <c r="C233" s="143" t="s">
        <v>12776</v>
      </c>
      <c r="D233" s="143" t="s">
        <v>17872</v>
      </c>
      <c r="E233" s="143"/>
      <c r="F233" s="143"/>
      <c r="G233" s="143"/>
      <c r="H233" s="143"/>
      <c r="I233" s="143"/>
      <c r="J233" s="425" t="s">
        <v>3281</v>
      </c>
      <c r="K233" s="144" t="s">
        <v>17871</v>
      </c>
      <c r="L233" s="143"/>
      <c r="M233" s="2902"/>
      <c r="N233" s="73" t="s">
        <v>14447</v>
      </c>
      <c r="O233" s="143"/>
      <c r="P233" s="143"/>
      <c r="Q233" s="143" t="s">
        <v>375</v>
      </c>
      <c r="R233" s="143">
        <v>2016</v>
      </c>
      <c r="S233" s="143" t="s">
        <v>18104</v>
      </c>
      <c r="T233" s="143">
        <v>1675</v>
      </c>
      <c r="U233" s="168">
        <v>45731</v>
      </c>
      <c r="V233" s="168">
        <v>45772</v>
      </c>
      <c r="W233" s="1449"/>
      <c r="X233" s="466"/>
    </row>
    <row r="234" spans="1:24" ht="26.25" customHeight="1">
      <c r="A234" s="464"/>
      <c r="B234" s="143"/>
      <c r="C234" s="143" t="s">
        <v>12778</v>
      </c>
      <c r="D234" s="143" t="s">
        <v>191</v>
      </c>
      <c r="E234" s="143"/>
      <c r="F234" s="143"/>
      <c r="G234" s="143"/>
      <c r="H234" s="143"/>
      <c r="I234" s="143"/>
      <c r="J234" s="143" t="s">
        <v>17856</v>
      </c>
      <c r="K234" s="144" t="s">
        <v>4071</v>
      </c>
      <c r="L234" s="143"/>
      <c r="M234" s="2903"/>
      <c r="N234" s="73" t="s">
        <v>15731</v>
      </c>
      <c r="O234" s="143"/>
      <c r="P234" s="143"/>
      <c r="Q234" s="143" t="s">
        <v>378</v>
      </c>
      <c r="R234" s="143">
        <v>2015</v>
      </c>
      <c r="S234" s="143" t="s">
        <v>18105</v>
      </c>
      <c r="T234" s="143">
        <v>2030</v>
      </c>
      <c r="U234" s="146">
        <v>45732</v>
      </c>
      <c r="V234" s="168">
        <v>45776</v>
      </c>
      <c r="W234" s="147"/>
      <c r="X234" s="466"/>
    </row>
    <row r="235" spans="1:24" ht="26.25" customHeight="1">
      <c r="A235" s="464"/>
      <c r="B235" s="143"/>
      <c r="C235" s="143" t="s">
        <v>13047</v>
      </c>
      <c r="D235" s="143" t="s">
        <v>191</v>
      </c>
      <c r="E235" s="143"/>
      <c r="F235" s="143"/>
      <c r="G235" s="143"/>
      <c r="H235" s="143"/>
      <c r="I235" s="143"/>
      <c r="J235" s="143"/>
      <c r="K235" s="144"/>
      <c r="L235" s="143"/>
      <c r="M235" s="143"/>
      <c r="N235" s="143"/>
      <c r="O235" s="143"/>
      <c r="P235" s="143"/>
      <c r="Q235" s="143"/>
      <c r="R235" s="143"/>
      <c r="S235" s="148" t="s">
        <v>189</v>
      </c>
      <c r="T235" s="148">
        <v>3700</v>
      </c>
      <c r="U235" s="146"/>
      <c r="V235" s="168">
        <v>45779</v>
      </c>
      <c r="W235" s="147"/>
      <c r="X235" s="466"/>
    </row>
    <row r="236" spans="1:24" ht="26.25" customHeight="1">
      <c r="A236" s="464"/>
      <c r="B236" s="143"/>
      <c r="C236" s="143" t="s">
        <v>10002</v>
      </c>
      <c r="D236" s="143" t="s">
        <v>191</v>
      </c>
      <c r="E236" s="143"/>
      <c r="F236" s="143"/>
      <c r="G236" s="143"/>
      <c r="H236" s="143"/>
      <c r="I236" s="143"/>
      <c r="J236" s="143" t="s">
        <v>2627</v>
      </c>
      <c r="K236" s="144"/>
      <c r="L236" s="143"/>
      <c r="M236" s="2559" t="s">
        <v>11304</v>
      </c>
      <c r="N236" s="2560"/>
      <c r="O236" s="2561"/>
      <c r="P236" s="143"/>
      <c r="Q236" s="143"/>
      <c r="R236" s="143"/>
      <c r="S236" s="148" t="s">
        <v>2472</v>
      </c>
      <c r="T236" s="148">
        <f>SUM(T231:T235)</f>
        <v>11695</v>
      </c>
      <c r="U236" s="168"/>
      <c r="V236" s="168">
        <v>45800</v>
      </c>
      <c r="W236" s="147"/>
      <c r="X236" s="466"/>
    </row>
    <row r="237" spans="1:24" ht="26.25" customHeight="1" thickBot="1">
      <c r="A237" s="467"/>
      <c r="B237" s="468"/>
      <c r="C237" s="468" t="s">
        <v>13824</v>
      </c>
      <c r="D237" s="468" t="s">
        <v>4036</v>
      </c>
      <c r="E237" s="468"/>
      <c r="F237" s="468"/>
      <c r="G237" s="468"/>
      <c r="H237" s="468"/>
      <c r="I237" s="468"/>
      <c r="J237" s="555" t="s">
        <v>2745</v>
      </c>
      <c r="K237" s="611" t="s">
        <v>10833</v>
      </c>
      <c r="L237" s="468"/>
      <c r="M237" s="468"/>
      <c r="N237" s="470"/>
      <c r="O237" s="470"/>
      <c r="P237" s="471"/>
      <c r="Q237" s="468"/>
      <c r="R237" s="468"/>
      <c r="S237" s="471"/>
      <c r="T237" s="471"/>
      <c r="U237" s="473"/>
      <c r="V237" s="474">
        <v>45810</v>
      </c>
      <c r="W237" s="475"/>
      <c r="X237" s="476"/>
    </row>
    <row r="239" spans="1:24" ht="26.25" customHeight="1" thickBot="1"/>
    <row r="240" spans="1:24" ht="26.25" customHeight="1">
      <c r="A240" s="1453" t="s">
        <v>188</v>
      </c>
      <c r="B240" s="1454" t="s">
        <v>18130</v>
      </c>
      <c r="C240" s="1454" t="s">
        <v>18317</v>
      </c>
      <c r="D240" s="1454" t="s">
        <v>190</v>
      </c>
      <c r="E240" s="1454" t="s">
        <v>18276</v>
      </c>
      <c r="F240" s="1454" t="s">
        <v>18276</v>
      </c>
      <c r="G240" s="1454" t="s">
        <v>191</v>
      </c>
      <c r="H240" s="1454" t="s">
        <v>191</v>
      </c>
      <c r="I240" s="1454" t="s">
        <v>10531</v>
      </c>
      <c r="J240" s="1454" t="s">
        <v>18131</v>
      </c>
      <c r="K240" s="1455" t="s">
        <v>18132</v>
      </c>
      <c r="L240" s="1454" t="s">
        <v>18307</v>
      </c>
      <c r="M240" s="1454" t="s">
        <v>18264</v>
      </c>
      <c r="N240" s="1455" t="s">
        <v>18303</v>
      </c>
      <c r="O240" s="1455" t="s">
        <v>18487</v>
      </c>
      <c r="P240" s="1456" t="s">
        <v>18485</v>
      </c>
      <c r="Q240" s="1454" t="s">
        <v>18302</v>
      </c>
      <c r="R240" s="1454">
        <f t="shared" ref="R240:R243" si="7">IF(MID(RIGHT(S240,8),1,1)="M",2021,IF(MID(RIGHT(S240,8),1,1)="N",2022,IF(MID(RIGHT(S240,8),1,1)="P",2023,IF(MID(RIGHT(S240,8),1,1)="R",2024,IF(MID(RIGHT(S240,8),1,1)="S",2025,IF(MID(RIGHT(S240,8),1,1)="T",1996,IF(MID(RIGHT(S240,8),1,1)="V",1997,IF(MID(RIGHT(S240,8),1,1)="W",1998,IF(MID(RIGHT(S240,8),1,1)="X",1999,IF(MID(RIGHT(S240,8),1,1)="Y",2000,IF(MID(RIGHT(S240,8),1,1)="1",2001,IF(MID(RIGHT(S240,8),1,1)="2",2002,IF(MID(RIGHT(S240,8),1,1)="3",2003,IF(MID(RIGHT(S240,8),1,1)="4",2004,IF(MID(RIGHT(S240,8),1,1)="5",2005,IF(MID(RIGHT(S240,8),1,1)="6",2006,IF(MID(RIGHT(S240,8),1,1)="7",2007,IF(MID(RIGHT(S240,8),1,1)="8",2008,IF(MID(RIGHT(S240,8),1,1)="9",2009,IF(MID(RIGHT(S240,8),1,1)="A",2010,IF(MID(RIGHT(S240,8),1,1)="B",2011,IF(MID(RIGHT(S240,8),1,1)="C",2012,IF(MID(RIGHT(S240,8),1,1)="D",2013,IF(MID(RIGHT(S240,8),1,1)="E",2014,IF(MID(RIGHT(S240,8),1,1)="F",2015,IF(MID(RIGHT(S240,8),1,1)="G",2016,IF(MID(RIGHT(S240,8),1,1)="H",2017,IF(MID(RIGHT(S240,8),1,1)="J",2018,IF(MID(RIGHT(S240,8),1,1)="K",2019,IF(MID(RIGHT(S240,8),1,1)="L",2020,""))))))))))))))))))))))))))))))</f>
        <v>2025</v>
      </c>
      <c r="S240" s="1454" t="s">
        <v>18260</v>
      </c>
      <c r="T240" s="1454">
        <v>2055</v>
      </c>
      <c r="U240" s="1457">
        <v>45735</v>
      </c>
      <c r="V240" s="1457">
        <v>45764</v>
      </c>
      <c r="W240" s="1458">
        <v>1300</v>
      </c>
      <c r="X240" s="1459">
        <v>2000</v>
      </c>
    </row>
    <row r="241" spans="1:24" ht="26.25" customHeight="1">
      <c r="A241" s="1460"/>
      <c r="B241" s="125"/>
      <c r="C241" s="320" t="s">
        <v>18305</v>
      </c>
      <c r="D241" s="125"/>
      <c r="E241" s="125"/>
      <c r="F241" s="125"/>
      <c r="G241" s="125"/>
      <c r="H241" s="125"/>
      <c r="I241" s="125" t="s">
        <v>194</v>
      </c>
      <c r="J241" s="412" t="s">
        <v>18133</v>
      </c>
      <c r="K241" s="132" t="s">
        <v>11774</v>
      </c>
      <c r="L241" s="425" t="s">
        <v>3603</v>
      </c>
      <c r="M241" s="125" t="s">
        <v>18265</v>
      </c>
      <c r="N241" s="73" t="s">
        <v>18636</v>
      </c>
      <c r="O241" s="126"/>
      <c r="P241" s="127"/>
      <c r="Q241" s="125" t="s">
        <v>18302</v>
      </c>
      <c r="R241" s="125">
        <f t="shared" si="7"/>
        <v>2025</v>
      </c>
      <c r="S241" s="125" t="s">
        <v>18261</v>
      </c>
      <c r="T241" s="125">
        <v>2055</v>
      </c>
      <c r="U241" s="128">
        <v>45736</v>
      </c>
      <c r="V241" s="129">
        <v>45767</v>
      </c>
      <c r="W241" s="130"/>
      <c r="X241" s="1461"/>
    </row>
    <row r="242" spans="1:24" ht="26.25" customHeight="1">
      <c r="A242" s="1460"/>
      <c r="B242" s="125"/>
      <c r="C242" s="125" t="s">
        <v>12776</v>
      </c>
      <c r="D242" s="125" t="s">
        <v>18117</v>
      </c>
      <c r="E242" s="125"/>
      <c r="F242" s="125"/>
      <c r="G242" s="125"/>
      <c r="H242" s="125"/>
      <c r="I242" s="125"/>
      <c r="J242" s="125"/>
      <c r="K242" s="126" t="s">
        <v>10889</v>
      </c>
      <c r="L242" s="1752"/>
      <c r="M242" s="125" t="s">
        <v>18300</v>
      </c>
      <c r="N242" s="73" t="s">
        <v>7035</v>
      </c>
      <c r="O242" s="126"/>
      <c r="P242" s="127"/>
      <c r="Q242" s="125" t="s">
        <v>13157</v>
      </c>
      <c r="R242" s="125">
        <f t="shared" si="7"/>
        <v>2024</v>
      </c>
      <c r="S242" s="125" t="s">
        <v>18262</v>
      </c>
      <c r="T242" s="125">
        <v>2160</v>
      </c>
      <c r="U242" s="129">
        <v>45737</v>
      </c>
      <c r="V242" s="128"/>
      <c r="W242" s="130" t="s">
        <v>18449</v>
      </c>
      <c r="X242" s="1461"/>
    </row>
    <row r="243" spans="1:24" ht="26.25" customHeight="1">
      <c r="A243" s="1460"/>
      <c r="B243" s="125"/>
      <c r="C243" s="125" t="s">
        <v>12778</v>
      </c>
      <c r="D243" s="125" t="s">
        <v>18117</v>
      </c>
      <c r="E243" s="125"/>
      <c r="F243" s="125"/>
      <c r="G243" s="125"/>
      <c r="H243" s="125"/>
      <c r="I243" s="125"/>
      <c r="J243" s="125" t="s">
        <v>18306</v>
      </c>
      <c r="K243" s="126" t="s">
        <v>2380</v>
      </c>
      <c r="L243" s="125"/>
      <c r="M243" s="125" t="s">
        <v>18301</v>
      </c>
      <c r="N243" s="73" t="s">
        <v>12674</v>
      </c>
      <c r="O243" s="126"/>
      <c r="P243" s="127"/>
      <c r="Q243" s="125" t="s">
        <v>18304</v>
      </c>
      <c r="R243" s="125">
        <f t="shared" si="7"/>
        <v>2024</v>
      </c>
      <c r="S243" s="125" t="s">
        <v>18263</v>
      </c>
      <c r="T243" s="125">
        <v>2230</v>
      </c>
      <c r="U243" s="128"/>
      <c r="V243" s="128"/>
      <c r="W243" s="130" t="s">
        <v>18480</v>
      </c>
      <c r="X243" s="1461" t="s">
        <v>18481</v>
      </c>
    </row>
    <row r="244" spans="1:24" ht="26.25" customHeight="1">
      <c r="A244" s="1460"/>
      <c r="B244" s="125"/>
      <c r="C244" s="125" t="s">
        <v>13047</v>
      </c>
      <c r="D244" s="125" t="s">
        <v>191</v>
      </c>
      <c r="E244" s="125"/>
      <c r="F244" s="125"/>
      <c r="G244" s="125"/>
      <c r="H244" s="125"/>
      <c r="I244" s="125"/>
      <c r="J244" s="125" t="s">
        <v>18381</v>
      </c>
      <c r="K244" s="126"/>
      <c r="L244" s="125"/>
      <c r="M244" s="125"/>
      <c r="N244" s="125"/>
      <c r="O244" s="125"/>
      <c r="P244" s="127"/>
      <c r="Q244" s="125"/>
      <c r="R244" s="125"/>
      <c r="S244" s="131" t="s">
        <v>189</v>
      </c>
      <c r="T244" s="131">
        <v>3840</v>
      </c>
      <c r="U244" s="128"/>
      <c r="V244" s="128"/>
      <c r="W244" s="130"/>
      <c r="X244" s="1461"/>
    </row>
    <row r="245" spans="1:24" ht="26.25" customHeight="1">
      <c r="A245" s="1460"/>
      <c r="B245" s="125"/>
      <c r="C245" s="125" t="s">
        <v>10002</v>
      </c>
      <c r="D245" s="125" t="s">
        <v>191</v>
      </c>
      <c r="E245" s="125"/>
      <c r="F245" s="125"/>
      <c r="G245" s="125"/>
      <c r="H245" s="125"/>
      <c r="I245" s="125"/>
      <c r="J245" s="125"/>
      <c r="K245" s="126"/>
      <c r="L245" s="125"/>
      <c r="M245" s="2559" t="s">
        <v>8709</v>
      </c>
      <c r="N245" s="2560"/>
      <c r="O245" s="2560"/>
      <c r="P245" s="2561"/>
      <c r="Q245" s="125"/>
      <c r="R245" s="125"/>
      <c r="S245" s="131" t="s">
        <v>2472</v>
      </c>
      <c r="T245" s="131">
        <f>SUM(T240:T244)</f>
        <v>12340</v>
      </c>
      <c r="U245" s="128"/>
      <c r="V245" s="128"/>
      <c r="W245" s="130"/>
      <c r="X245" s="1461"/>
    </row>
    <row r="246" spans="1:24" ht="26.25" customHeight="1" thickBot="1">
      <c r="A246" s="1462"/>
      <c r="B246" s="1463"/>
      <c r="C246" s="1463" t="s">
        <v>10003</v>
      </c>
      <c r="D246" s="1463" t="s">
        <v>4036</v>
      </c>
      <c r="E246" s="1463"/>
      <c r="F246" s="1463"/>
      <c r="G246" s="1463"/>
      <c r="H246" s="1463"/>
      <c r="I246" s="1463"/>
      <c r="J246" s="1463"/>
      <c r="K246" s="611" t="s">
        <v>18134</v>
      </c>
      <c r="L246" s="1463"/>
      <c r="M246" s="1463"/>
      <c r="N246" s="1464"/>
      <c r="O246" s="1464"/>
      <c r="P246" s="1465"/>
      <c r="Q246" s="1463"/>
      <c r="R246" s="1463"/>
      <c r="S246" s="1466"/>
      <c r="T246" s="1466"/>
      <c r="U246" s="1467"/>
      <c r="V246" s="1468"/>
      <c r="W246" s="1469"/>
      <c r="X246" s="1470"/>
    </row>
    <row r="247" spans="1:24" ht="26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51"/>
      <c r="L247" s="4"/>
      <c r="M247" s="4"/>
      <c r="N247" s="451"/>
      <c r="O247" s="451"/>
      <c r="P247" s="452"/>
      <c r="Q247" s="4"/>
      <c r="R247" s="4"/>
      <c r="S247" s="4"/>
      <c r="T247" s="4"/>
      <c r="U247" s="453"/>
      <c r="V247" s="454"/>
      <c r="W247" s="455"/>
      <c r="X247" s="455"/>
    </row>
    <row r="248" spans="1:24" ht="26.25" customHeight="1" thickBot="1"/>
    <row r="249" spans="1:24" ht="26.25" customHeight="1">
      <c r="A249" s="874" t="s">
        <v>188</v>
      </c>
      <c r="B249" s="875" t="s">
        <v>10047</v>
      </c>
      <c r="C249" s="875" t="s">
        <v>15059</v>
      </c>
      <c r="D249" s="875" t="s">
        <v>190</v>
      </c>
      <c r="E249" s="875" t="s">
        <v>18338</v>
      </c>
      <c r="F249" s="875" t="s">
        <v>191</v>
      </c>
      <c r="G249" s="875" t="s">
        <v>191</v>
      </c>
      <c r="H249" s="875" t="s">
        <v>191</v>
      </c>
      <c r="I249" s="875" t="s">
        <v>10574</v>
      </c>
      <c r="J249" s="875" t="s">
        <v>18131</v>
      </c>
      <c r="K249" s="876" t="s">
        <v>15237</v>
      </c>
      <c r="L249" s="875" t="s">
        <v>18342</v>
      </c>
      <c r="M249" s="2922" t="s">
        <v>18340</v>
      </c>
      <c r="N249" s="876" t="s">
        <v>18488</v>
      </c>
      <c r="O249" s="876" t="s">
        <v>18489</v>
      </c>
      <c r="P249" s="1805" t="s">
        <v>18577</v>
      </c>
      <c r="Q249" s="875" t="s">
        <v>636</v>
      </c>
      <c r="R249" s="875">
        <f t="shared" ref="R249:R252" si="8">IF(MID(RIGHT(S249,8),1,1)="M",2021,IF(MID(RIGHT(S249,8),1,1)="N",2022,IF(MID(RIGHT(S249,8),1,1)="P",2023,IF(MID(RIGHT(S249,8),1,1)="R",2024,IF(MID(RIGHT(S249,8),1,1)="S",2025,IF(MID(RIGHT(S249,8),1,1)="T",1996,IF(MID(RIGHT(S249,8),1,1)="V",1997,IF(MID(RIGHT(S249,8),1,1)="W",1998,IF(MID(RIGHT(S249,8),1,1)="X",1999,IF(MID(RIGHT(S249,8),1,1)="Y",2000,IF(MID(RIGHT(S249,8),1,1)="1",2001,IF(MID(RIGHT(S249,8),1,1)="2",2002,IF(MID(RIGHT(S249,8),1,1)="3",2003,IF(MID(RIGHT(S249,8),1,1)="4",2004,IF(MID(RIGHT(S249,8),1,1)="5",2005,IF(MID(RIGHT(S249,8),1,1)="6",2006,IF(MID(RIGHT(S249,8),1,1)="7",2007,IF(MID(RIGHT(S249,8),1,1)="8",2008,IF(MID(RIGHT(S249,8),1,1)="9",2009,IF(MID(RIGHT(S249,8),1,1)="A",2010,IF(MID(RIGHT(S249,8),1,1)="B",2011,IF(MID(RIGHT(S249,8),1,1)="C",2012,IF(MID(RIGHT(S249,8),1,1)="D",2013,IF(MID(RIGHT(S249,8),1,1)="E",2014,IF(MID(RIGHT(S249,8),1,1)="F",2015,IF(MID(RIGHT(S249,8),1,1)="G",2016,IF(MID(RIGHT(S249,8),1,1)="H",2017,IF(MID(RIGHT(S249,8),1,1)="J",2018,IF(MID(RIGHT(S249,8),1,1)="K",2019,IF(MID(RIGHT(S249,8),1,1)="L",2020,""))))))))))))))))))))))))))))))</f>
        <v>2020</v>
      </c>
      <c r="S249" s="875" t="s">
        <v>18324</v>
      </c>
      <c r="T249" s="875">
        <v>1800</v>
      </c>
      <c r="U249" s="878">
        <v>45736</v>
      </c>
      <c r="V249" s="878">
        <v>45764</v>
      </c>
      <c r="W249" s="879">
        <v>1400</v>
      </c>
      <c r="X249" s="880">
        <v>1850</v>
      </c>
    </row>
    <row r="250" spans="1:24" ht="26.25" customHeight="1">
      <c r="A250" s="1759"/>
      <c r="B250" s="1755"/>
      <c r="C250" s="320" t="s">
        <v>15239</v>
      </c>
      <c r="D250" s="1755"/>
      <c r="E250" s="1755"/>
      <c r="F250" s="1755"/>
      <c r="G250" s="1755"/>
      <c r="H250" s="1755"/>
      <c r="I250" s="1755" t="s">
        <v>3598</v>
      </c>
      <c r="J250" s="412" t="s">
        <v>18168</v>
      </c>
      <c r="K250" s="884" t="s">
        <v>211</v>
      </c>
      <c r="L250" s="425" t="s">
        <v>3603</v>
      </c>
      <c r="M250" s="2923"/>
      <c r="N250" s="73" t="s">
        <v>2432</v>
      </c>
      <c r="O250" s="882"/>
      <c r="P250" s="1760"/>
      <c r="Q250" s="882" t="s">
        <v>2715</v>
      </c>
      <c r="R250" s="882">
        <f t="shared" si="8"/>
        <v>2021</v>
      </c>
      <c r="S250" s="882" t="s">
        <v>18325</v>
      </c>
      <c r="T250" s="882">
        <v>1890</v>
      </c>
      <c r="U250" s="885">
        <v>45737</v>
      </c>
      <c r="V250" s="2094">
        <v>45767</v>
      </c>
      <c r="W250" s="1762"/>
      <c r="X250" s="1763" t="s">
        <v>15091</v>
      </c>
    </row>
    <row r="251" spans="1:24" ht="26.25" customHeight="1">
      <c r="A251" s="881"/>
      <c r="B251" s="882"/>
      <c r="C251" s="882" t="s">
        <v>12775</v>
      </c>
      <c r="D251" s="882" t="s">
        <v>18154</v>
      </c>
      <c r="E251" s="882"/>
      <c r="F251" s="882"/>
      <c r="G251" s="882"/>
      <c r="H251" s="882"/>
      <c r="I251" s="882"/>
      <c r="J251" s="882"/>
      <c r="K251" s="889" t="s">
        <v>515</v>
      </c>
      <c r="L251" s="882"/>
      <c r="M251" s="2923"/>
      <c r="N251" s="73" t="s">
        <v>4260</v>
      </c>
      <c r="O251" s="882" t="s">
        <v>15120</v>
      </c>
      <c r="P251" s="882"/>
      <c r="Q251" s="882" t="s">
        <v>2715</v>
      </c>
      <c r="R251" s="882">
        <f t="shared" si="8"/>
        <v>2020</v>
      </c>
      <c r="S251" s="882" t="s">
        <v>18326</v>
      </c>
      <c r="T251" s="882">
        <v>1905</v>
      </c>
      <c r="U251" s="885"/>
      <c r="V251" s="885"/>
      <c r="W251" s="911"/>
      <c r="X251" s="888"/>
    </row>
    <row r="252" spans="1:24" ht="26.25" customHeight="1">
      <c r="A252" s="881"/>
      <c r="B252" s="882"/>
      <c r="C252" s="882" t="s">
        <v>12778</v>
      </c>
      <c r="D252" s="882" t="s">
        <v>18154</v>
      </c>
      <c r="E252" s="882"/>
      <c r="F252" s="882"/>
      <c r="G252" s="882"/>
      <c r="H252" s="882"/>
      <c r="I252" s="882"/>
      <c r="J252" s="425" t="s">
        <v>16517</v>
      </c>
      <c r="K252" s="889" t="s">
        <v>2380</v>
      </c>
      <c r="L252" s="882"/>
      <c r="M252" s="2924"/>
      <c r="N252" s="73" t="s">
        <v>12674</v>
      </c>
      <c r="O252" s="882" t="s">
        <v>13101</v>
      </c>
      <c r="P252" s="882"/>
      <c r="Q252" s="882" t="s">
        <v>375</v>
      </c>
      <c r="R252" s="882">
        <f t="shared" si="8"/>
        <v>2013</v>
      </c>
      <c r="S252" s="882" t="s">
        <v>18327</v>
      </c>
      <c r="T252" s="882">
        <v>1515</v>
      </c>
      <c r="U252" s="885"/>
      <c r="V252" s="885"/>
      <c r="W252" s="911"/>
      <c r="X252" s="888" t="s">
        <v>16449</v>
      </c>
    </row>
    <row r="253" spans="1:24" ht="26.25" customHeight="1">
      <c r="A253" s="881"/>
      <c r="B253" s="882"/>
      <c r="C253" s="882" t="s">
        <v>13047</v>
      </c>
      <c r="D253" s="882" t="s">
        <v>191</v>
      </c>
      <c r="E253" s="882"/>
      <c r="F253" s="882"/>
      <c r="G253" s="882"/>
      <c r="H253" s="882"/>
      <c r="I253" s="882"/>
      <c r="J253" s="882"/>
      <c r="K253" s="890"/>
      <c r="L253" s="882"/>
      <c r="M253" s="882"/>
      <c r="N253" s="882"/>
      <c r="O253" s="882"/>
      <c r="P253" s="882"/>
      <c r="Q253" s="882"/>
      <c r="R253" s="882"/>
      <c r="S253" s="883" t="s">
        <v>189</v>
      </c>
      <c r="T253" s="883">
        <v>3890</v>
      </c>
      <c r="U253" s="885"/>
      <c r="V253" s="891"/>
      <c r="W253" s="887"/>
      <c r="X253" s="888" t="s">
        <v>18412</v>
      </c>
    </row>
    <row r="254" spans="1:24" ht="26.25" customHeight="1">
      <c r="A254" s="881"/>
      <c r="B254" s="882"/>
      <c r="C254" s="882" t="s">
        <v>10098</v>
      </c>
      <c r="D254" s="882" t="s">
        <v>191</v>
      </c>
      <c r="E254" s="882"/>
      <c r="F254" s="882"/>
      <c r="G254" s="882"/>
      <c r="H254" s="882"/>
      <c r="I254" s="882"/>
      <c r="J254" s="882" t="s">
        <v>18341</v>
      </c>
      <c r="K254" s="890"/>
      <c r="L254" s="882"/>
      <c r="M254" s="2559" t="s">
        <v>8709</v>
      </c>
      <c r="N254" s="2560"/>
      <c r="O254" s="2560"/>
      <c r="P254" s="2561"/>
      <c r="Q254" s="882"/>
      <c r="R254" s="882"/>
      <c r="S254" s="883" t="s">
        <v>2472</v>
      </c>
      <c r="T254" s="883">
        <f>SUM(T249:T253)</f>
        <v>11000</v>
      </c>
      <c r="U254" s="891"/>
      <c r="V254" s="891"/>
      <c r="W254" s="887"/>
      <c r="X254" s="888" t="s">
        <v>16967</v>
      </c>
    </row>
    <row r="255" spans="1:24" ht="26.25" customHeight="1" thickBot="1">
      <c r="A255" s="892"/>
      <c r="B255" s="893"/>
      <c r="C255" s="893" t="s">
        <v>10099</v>
      </c>
      <c r="D255" s="893" t="s">
        <v>4036</v>
      </c>
      <c r="E255" s="893"/>
      <c r="F255" s="893"/>
      <c r="G255" s="893"/>
      <c r="H255" s="893"/>
      <c r="I255" s="893"/>
      <c r="J255" s="893" t="s">
        <v>18381</v>
      </c>
      <c r="K255" s="611" t="s">
        <v>18134</v>
      </c>
      <c r="L255" s="893"/>
      <c r="M255" s="893"/>
      <c r="N255" s="894"/>
      <c r="O255" s="894"/>
      <c r="P255" s="895"/>
      <c r="Q255" s="893"/>
      <c r="R255" s="893"/>
      <c r="S255" s="896"/>
      <c r="T255" s="896"/>
      <c r="U255" s="897"/>
      <c r="V255" s="898"/>
      <c r="W255" s="899"/>
      <c r="X255" s="900"/>
    </row>
    <row r="256" spans="1:24" ht="26.25" customHeight="1">
      <c r="A256" s="874" t="s">
        <v>188</v>
      </c>
      <c r="B256" s="875" t="s">
        <v>10047</v>
      </c>
      <c r="C256" s="875" t="s">
        <v>15059</v>
      </c>
      <c r="D256" s="875" t="s">
        <v>190</v>
      </c>
      <c r="E256" s="875" t="s">
        <v>18338</v>
      </c>
      <c r="F256" s="875" t="s">
        <v>191</v>
      </c>
      <c r="G256" s="875" t="s">
        <v>191</v>
      </c>
      <c r="H256" s="875" t="s">
        <v>191</v>
      </c>
      <c r="I256" s="875" t="s">
        <v>10574</v>
      </c>
      <c r="J256" s="875" t="s">
        <v>18169</v>
      </c>
      <c r="K256" s="876" t="s">
        <v>15237</v>
      </c>
      <c r="L256" s="875" t="s">
        <v>18368</v>
      </c>
      <c r="M256" s="2922" t="s">
        <v>18343</v>
      </c>
      <c r="N256" s="876" t="s">
        <v>18415</v>
      </c>
      <c r="O256" s="876" t="s">
        <v>18490</v>
      </c>
      <c r="P256" s="1805" t="s">
        <v>18577</v>
      </c>
      <c r="Q256" s="875" t="s">
        <v>378</v>
      </c>
      <c r="R256" s="875">
        <f t="shared" ref="R256:R259" si="9">IF(MID(RIGHT(S256,8),1,1)="M",2021,IF(MID(RIGHT(S256,8),1,1)="N",2022,IF(MID(RIGHT(S256,8),1,1)="P",2023,IF(MID(RIGHT(S256,8),1,1)="R",2024,IF(MID(RIGHT(S256,8),1,1)="S",2025,IF(MID(RIGHT(S256,8),1,1)="T",1996,IF(MID(RIGHT(S256,8),1,1)="V",1997,IF(MID(RIGHT(S256,8),1,1)="W",1998,IF(MID(RIGHT(S256,8),1,1)="X",1999,IF(MID(RIGHT(S256,8),1,1)="Y",2000,IF(MID(RIGHT(S256,8),1,1)="1",2001,IF(MID(RIGHT(S256,8),1,1)="2",2002,IF(MID(RIGHT(S256,8),1,1)="3",2003,IF(MID(RIGHT(S256,8),1,1)="4",2004,IF(MID(RIGHT(S256,8),1,1)="5",2005,IF(MID(RIGHT(S256,8),1,1)="6",2006,IF(MID(RIGHT(S256,8),1,1)="7",2007,IF(MID(RIGHT(S256,8),1,1)="8",2008,IF(MID(RIGHT(S256,8),1,1)="9",2009,IF(MID(RIGHT(S256,8),1,1)="A",2010,IF(MID(RIGHT(S256,8),1,1)="B",2011,IF(MID(RIGHT(S256,8),1,1)="C",2012,IF(MID(RIGHT(S256,8),1,1)="D",2013,IF(MID(RIGHT(S256,8),1,1)="E",2014,IF(MID(RIGHT(S256,8),1,1)="F",2015,IF(MID(RIGHT(S256,8),1,1)="G",2016,IF(MID(RIGHT(S256,8),1,1)="H",2017,IF(MID(RIGHT(S256,8),1,1)="J",2018,IF(MID(RIGHT(S256,8),1,1)="K",2019,IF(MID(RIGHT(S256,8),1,1)="L",2020,""))))))))))))))))))))))))))))))</f>
        <v>2020</v>
      </c>
      <c r="S256" s="875" t="s">
        <v>18328</v>
      </c>
      <c r="T256" s="875">
        <v>1915</v>
      </c>
      <c r="U256" s="878">
        <v>45736</v>
      </c>
      <c r="V256" s="878">
        <v>45764</v>
      </c>
      <c r="W256" s="879">
        <v>1400</v>
      </c>
      <c r="X256" s="880">
        <v>1850</v>
      </c>
    </row>
    <row r="257" spans="1:24" ht="26.25" customHeight="1">
      <c r="A257" s="1759"/>
      <c r="B257" s="1755"/>
      <c r="C257" s="320" t="s">
        <v>15239</v>
      </c>
      <c r="D257" s="1755"/>
      <c r="E257" s="1755"/>
      <c r="F257" s="1755"/>
      <c r="G257" s="1755"/>
      <c r="H257" s="1755"/>
      <c r="I257" s="1755" t="s">
        <v>3598</v>
      </c>
      <c r="J257" s="412" t="s">
        <v>18170</v>
      </c>
      <c r="K257" s="884" t="s">
        <v>211</v>
      </c>
      <c r="L257" s="425" t="s">
        <v>3603</v>
      </c>
      <c r="M257" s="2923"/>
      <c r="N257" s="73" t="s">
        <v>2432</v>
      </c>
      <c r="O257" s="882"/>
      <c r="P257" s="1760"/>
      <c r="Q257" s="882" t="s">
        <v>378</v>
      </c>
      <c r="R257" s="882">
        <f t="shared" si="9"/>
        <v>2021</v>
      </c>
      <c r="S257" s="882" t="s">
        <v>18329</v>
      </c>
      <c r="T257" s="882">
        <v>1900</v>
      </c>
      <c r="U257" s="885">
        <v>45737</v>
      </c>
      <c r="V257" s="2094">
        <v>45767</v>
      </c>
      <c r="W257" s="1762"/>
      <c r="X257" s="1763" t="s">
        <v>15091</v>
      </c>
    </row>
    <row r="258" spans="1:24" ht="26.25" customHeight="1">
      <c r="A258" s="881"/>
      <c r="B258" s="882"/>
      <c r="C258" s="882" t="s">
        <v>12775</v>
      </c>
      <c r="D258" s="882" t="s">
        <v>18154</v>
      </c>
      <c r="E258" s="882"/>
      <c r="F258" s="882"/>
      <c r="G258" s="882"/>
      <c r="H258" s="882"/>
      <c r="I258" s="882"/>
      <c r="J258" s="882"/>
      <c r="K258" s="889" t="s">
        <v>515</v>
      </c>
      <c r="L258" s="882"/>
      <c r="M258" s="2923"/>
      <c r="N258" s="73" t="s">
        <v>4260</v>
      </c>
      <c r="O258" s="882" t="s">
        <v>15120</v>
      </c>
      <c r="P258" s="882"/>
      <c r="Q258" s="882" t="s">
        <v>375</v>
      </c>
      <c r="R258" s="882">
        <f t="shared" si="9"/>
        <v>2021</v>
      </c>
      <c r="S258" s="882" t="s">
        <v>18330</v>
      </c>
      <c r="T258" s="882">
        <v>1530</v>
      </c>
      <c r="U258" s="885"/>
      <c r="V258" s="885"/>
      <c r="W258" s="911"/>
      <c r="X258" s="888"/>
    </row>
    <row r="259" spans="1:24" ht="26.25" customHeight="1">
      <c r="A259" s="881"/>
      <c r="B259" s="882"/>
      <c r="C259" s="882" t="s">
        <v>12778</v>
      </c>
      <c r="D259" s="882" t="s">
        <v>18154</v>
      </c>
      <c r="E259" s="882"/>
      <c r="F259" s="882"/>
      <c r="G259" s="882"/>
      <c r="H259" s="882"/>
      <c r="I259" s="882"/>
      <c r="J259" s="425" t="s">
        <v>16517</v>
      </c>
      <c r="K259" s="889" t="s">
        <v>2380</v>
      </c>
      <c r="L259" s="882"/>
      <c r="M259" s="2924"/>
      <c r="N259" s="73" t="s">
        <v>12674</v>
      </c>
      <c r="O259" s="882" t="s">
        <v>13101</v>
      </c>
      <c r="P259" s="882"/>
      <c r="Q259" s="882" t="s">
        <v>243</v>
      </c>
      <c r="R259" s="882">
        <f t="shared" si="9"/>
        <v>2020</v>
      </c>
      <c r="S259" s="882" t="s">
        <v>18331</v>
      </c>
      <c r="T259" s="882">
        <v>2045</v>
      </c>
      <c r="U259" s="885"/>
      <c r="V259" s="885"/>
      <c r="W259" s="911"/>
      <c r="X259" s="888" t="s">
        <v>16449</v>
      </c>
    </row>
    <row r="260" spans="1:24" ht="26.25" customHeight="1">
      <c r="A260" s="881"/>
      <c r="B260" s="882"/>
      <c r="C260" s="882" t="s">
        <v>13047</v>
      </c>
      <c r="D260" s="882" t="s">
        <v>191</v>
      </c>
      <c r="E260" s="882"/>
      <c r="F260" s="882"/>
      <c r="G260" s="882"/>
      <c r="H260" s="882"/>
      <c r="I260" s="882"/>
      <c r="J260" s="882"/>
      <c r="K260" s="890"/>
      <c r="L260" s="882"/>
      <c r="M260" s="882"/>
      <c r="N260" s="882"/>
      <c r="O260" s="882"/>
      <c r="P260" s="882"/>
      <c r="Q260" s="882"/>
      <c r="R260" s="882"/>
      <c r="S260" s="883" t="s">
        <v>189</v>
      </c>
      <c r="T260" s="883">
        <v>3700</v>
      </c>
      <c r="U260" s="885"/>
      <c r="V260" s="891"/>
      <c r="W260" s="887"/>
      <c r="X260" s="888" t="s">
        <v>18413</v>
      </c>
    </row>
    <row r="261" spans="1:24" ht="26.25" customHeight="1">
      <c r="A261" s="881"/>
      <c r="B261" s="882"/>
      <c r="C261" s="882" t="s">
        <v>10098</v>
      </c>
      <c r="D261" s="882" t="s">
        <v>191</v>
      </c>
      <c r="E261" s="882"/>
      <c r="F261" s="882"/>
      <c r="G261" s="882"/>
      <c r="H261" s="882"/>
      <c r="I261" s="882"/>
      <c r="J261" s="882" t="s">
        <v>18341</v>
      </c>
      <c r="K261" s="890"/>
      <c r="L261" s="882"/>
      <c r="M261" s="2559" t="s">
        <v>8709</v>
      </c>
      <c r="N261" s="2560"/>
      <c r="O261" s="2560"/>
      <c r="P261" s="2561"/>
      <c r="Q261" s="882"/>
      <c r="R261" s="882"/>
      <c r="S261" s="883" t="s">
        <v>2472</v>
      </c>
      <c r="T261" s="883">
        <f>SUM(T256:T260)</f>
        <v>11090</v>
      </c>
      <c r="U261" s="891"/>
      <c r="V261" s="891"/>
      <c r="W261" s="887"/>
      <c r="X261" s="888" t="s">
        <v>16967</v>
      </c>
    </row>
    <row r="262" spans="1:24" ht="26.25" customHeight="1" thickBot="1">
      <c r="A262" s="892"/>
      <c r="B262" s="893"/>
      <c r="C262" s="893" t="s">
        <v>10099</v>
      </c>
      <c r="D262" s="893" t="s">
        <v>4036</v>
      </c>
      <c r="E262" s="893"/>
      <c r="F262" s="893"/>
      <c r="G262" s="893"/>
      <c r="H262" s="893"/>
      <c r="I262" s="893"/>
      <c r="J262" s="893" t="s">
        <v>18381</v>
      </c>
      <c r="K262" s="611" t="s">
        <v>18134</v>
      </c>
      <c r="L262" s="893"/>
      <c r="M262" s="893"/>
      <c r="N262" s="894"/>
      <c r="O262" s="894"/>
      <c r="P262" s="895"/>
      <c r="Q262" s="893"/>
      <c r="R262" s="893"/>
      <c r="S262" s="896"/>
      <c r="T262" s="896"/>
      <c r="U262" s="897"/>
      <c r="V262" s="898"/>
      <c r="W262" s="899"/>
      <c r="X262" s="900"/>
    </row>
    <row r="263" spans="1:24" ht="26.25" customHeight="1">
      <c r="A263" s="874" t="s">
        <v>188</v>
      </c>
      <c r="B263" s="875" t="s">
        <v>10047</v>
      </c>
      <c r="C263" s="875" t="s">
        <v>15059</v>
      </c>
      <c r="D263" s="875" t="s">
        <v>190</v>
      </c>
      <c r="E263" s="875" t="s">
        <v>18338</v>
      </c>
      <c r="F263" s="875" t="s">
        <v>191</v>
      </c>
      <c r="G263" s="875" t="s">
        <v>191</v>
      </c>
      <c r="H263" s="875" t="s">
        <v>191</v>
      </c>
      <c r="I263" s="875" t="s">
        <v>10574</v>
      </c>
      <c r="J263" s="875" t="s">
        <v>18131</v>
      </c>
      <c r="K263" s="876" t="s">
        <v>15237</v>
      </c>
      <c r="L263" s="875" t="s">
        <v>18416</v>
      </c>
      <c r="M263" s="2295" t="s">
        <v>18344</v>
      </c>
      <c r="N263" s="876" t="s">
        <v>18491</v>
      </c>
      <c r="O263" s="876" t="s">
        <v>18492</v>
      </c>
      <c r="P263" s="1805" t="s">
        <v>18577</v>
      </c>
      <c r="Q263" s="875" t="s">
        <v>20424</v>
      </c>
      <c r="R263" s="875">
        <f t="shared" ref="R263:R266" si="10">IF(MID(RIGHT(S263,8),1,1)="M",2021,IF(MID(RIGHT(S263,8),1,1)="N",2022,IF(MID(RIGHT(S263,8),1,1)="P",2023,IF(MID(RIGHT(S263,8),1,1)="R",2024,IF(MID(RIGHT(S263,8),1,1)="S",2025,IF(MID(RIGHT(S263,8),1,1)="T",1996,IF(MID(RIGHT(S263,8),1,1)="V",1997,IF(MID(RIGHT(S263,8),1,1)="W",1998,IF(MID(RIGHT(S263,8),1,1)="X",1999,IF(MID(RIGHT(S263,8),1,1)="Y",2000,IF(MID(RIGHT(S263,8),1,1)="1",2001,IF(MID(RIGHT(S263,8),1,1)="2",2002,IF(MID(RIGHT(S263,8),1,1)="3",2003,IF(MID(RIGHT(S263,8),1,1)="4",2004,IF(MID(RIGHT(S263,8),1,1)="5",2005,IF(MID(RIGHT(S263,8),1,1)="6",2006,IF(MID(RIGHT(S263,8),1,1)="7",2007,IF(MID(RIGHT(S263,8),1,1)="8",2008,IF(MID(RIGHT(S263,8),1,1)="9",2009,IF(MID(RIGHT(S263,8),1,1)="A",2010,IF(MID(RIGHT(S263,8),1,1)="B",2011,IF(MID(RIGHT(S263,8),1,1)="C",2012,IF(MID(RIGHT(S263,8),1,1)="D",2013,IF(MID(RIGHT(S263,8),1,1)="E",2014,IF(MID(RIGHT(S263,8),1,1)="F",2015,IF(MID(RIGHT(S263,8),1,1)="G",2016,IF(MID(RIGHT(S263,8),1,1)="H",2017,IF(MID(RIGHT(S263,8),1,1)="J",2018,IF(MID(RIGHT(S263,8),1,1)="K",2019,IF(MID(RIGHT(S263,8),1,1)="L",2020,""))))))))))))))))))))))))))))))</f>
        <v>2014</v>
      </c>
      <c r="S263" s="875" t="s">
        <v>18332</v>
      </c>
      <c r="T263" s="875">
        <v>1435</v>
      </c>
      <c r="U263" s="878">
        <v>45736</v>
      </c>
      <c r="V263" s="878">
        <v>45764</v>
      </c>
      <c r="W263" s="879">
        <v>1400</v>
      </c>
      <c r="X263" s="880">
        <v>1850</v>
      </c>
    </row>
    <row r="264" spans="1:24" ht="26.25" customHeight="1">
      <c r="A264" s="1759"/>
      <c r="B264" s="1755"/>
      <c r="C264" s="320" t="s">
        <v>15239</v>
      </c>
      <c r="D264" s="1755"/>
      <c r="E264" s="1755"/>
      <c r="F264" s="1755"/>
      <c r="G264" s="1755"/>
      <c r="H264" s="1755"/>
      <c r="I264" s="1755" t="s">
        <v>3598</v>
      </c>
      <c r="J264" s="412" t="s">
        <v>18250</v>
      </c>
      <c r="K264" s="884" t="s">
        <v>211</v>
      </c>
      <c r="L264" s="425" t="s">
        <v>3603</v>
      </c>
      <c r="M264" s="2841" t="s">
        <v>18345</v>
      </c>
      <c r="N264" s="73" t="s">
        <v>2432</v>
      </c>
      <c r="O264" s="882"/>
      <c r="P264" s="1760"/>
      <c r="Q264" s="882" t="s">
        <v>423</v>
      </c>
      <c r="R264" s="882">
        <f t="shared" si="10"/>
        <v>2021</v>
      </c>
      <c r="S264" s="882" t="s">
        <v>18333</v>
      </c>
      <c r="T264" s="882">
        <v>1990</v>
      </c>
      <c r="U264" s="885">
        <v>45737</v>
      </c>
      <c r="V264" s="2094">
        <v>45767</v>
      </c>
      <c r="W264" s="1762"/>
      <c r="X264" s="1763" t="s">
        <v>15091</v>
      </c>
    </row>
    <row r="265" spans="1:24" ht="26.25" customHeight="1">
      <c r="A265" s="881"/>
      <c r="B265" s="882"/>
      <c r="C265" s="882" t="s">
        <v>12775</v>
      </c>
      <c r="D265" s="882" t="s">
        <v>191</v>
      </c>
      <c r="E265" s="882"/>
      <c r="F265" s="882"/>
      <c r="G265" s="882"/>
      <c r="H265" s="882"/>
      <c r="I265" s="882"/>
      <c r="J265" s="882"/>
      <c r="K265" s="889" t="s">
        <v>515</v>
      </c>
      <c r="L265" s="882"/>
      <c r="M265" s="2878"/>
      <c r="N265" s="73" t="s">
        <v>4260</v>
      </c>
      <c r="O265" s="882" t="s">
        <v>15120</v>
      </c>
      <c r="P265" s="882"/>
      <c r="Q265" s="882" t="s">
        <v>243</v>
      </c>
      <c r="R265" s="882">
        <f t="shared" si="10"/>
        <v>2020</v>
      </c>
      <c r="S265" s="882" t="s">
        <v>18334</v>
      </c>
      <c r="T265" s="882">
        <v>2005</v>
      </c>
      <c r="U265" s="885"/>
      <c r="V265" s="885"/>
      <c r="W265" s="911"/>
      <c r="X265" s="888"/>
    </row>
    <row r="266" spans="1:24" ht="26.25" customHeight="1">
      <c r="A266" s="881"/>
      <c r="B266" s="882"/>
      <c r="C266" s="882" t="s">
        <v>12778</v>
      </c>
      <c r="D266" s="882" t="s">
        <v>191</v>
      </c>
      <c r="E266" s="882"/>
      <c r="F266" s="882"/>
      <c r="G266" s="882"/>
      <c r="H266" s="882"/>
      <c r="I266" s="882"/>
      <c r="J266" s="425" t="s">
        <v>16517</v>
      </c>
      <c r="K266" s="889" t="s">
        <v>2380</v>
      </c>
      <c r="L266" s="882"/>
      <c r="M266" s="2842"/>
      <c r="N266" s="73" t="s">
        <v>12674</v>
      </c>
      <c r="O266" s="882" t="s">
        <v>13101</v>
      </c>
      <c r="P266" s="882"/>
      <c r="Q266" s="882" t="s">
        <v>243</v>
      </c>
      <c r="R266" s="882">
        <f t="shared" si="10"/>
        <v>2021</v>
      </c>
      <c r="S266" s="882" t="s">
        <v>18335</v>
      </c>
      <c r="T266" s="882">
        <v>2045</v>
      </c>
      <c r="U266" s="885"/>
      <c r="V266" s="885"/>
      <c r="W266" s="911"/>
      <c r="X266" s="888" t="s">
        <v>16449</v>
      </c>
    </row>
    <row r="267" spans="1:24" ht="26.25" customHeight="1">
      <c r="A267" s="881"/>
      <c r="B267" s="882"/>
      <c r="C267" s="882" t="s">
        <v>13047</v>
      </c>
      <c r="D267" s="882" t="s">
        <v>191</v>
      </c>
      <c r="E267" s="882"/>
      <c r="F267" s="882"/>
      <c r="G267" s="882"/>
      <c r="H267" s="882"/>
      <c r="I267" s="882"/>
      <c r="J267" s="882"/>
      <c r="K267" s="890"/>
      <c r="L267" s="882"/>
      <c r="M267" s="882"/>
      <c r="N267" s="882"/>
      <c r="O267" s="882"/>
      <c r="P267" s="882"/>
      <c r="Q267" s="882"/>
      <c r="R267" s="882"/>
      <c r="S267" s="883" t="s">
        <v>189</v>
      </c>
      <c r="T267" s="883">
        <v>3700</v>
      </c>
      <c r="U267" s="885"/>
      <c r="V267" s="891"/>
      <c r="W267" s="887"/>
      <c r="X267" s="888" t="s">
        <v>18414</v>
      </c>
    </row>
    <row r="268" spans="1:24" ht="26.25" customHeight="1">
      <c r="A268" s="881"/>
      <c r="B268" s="882"/>
      <c r="C268" s="882" t="s">
        <v>10098</v>
      </c>
      <c r="D268" s="882" t="s">
        <v>191</v>
      </c>
      <c r="E268" s="882"/>
      <c r="F268" s="882"/>
      <c r="G268" s="882"/>
      <c r="H268" s="882"/>
      <c r="I268" s="882"/>
      <c r="J268" s="882" t="s">
        <v>18341</v>
      </c>
      <c r="K268" s="890"/>
      <c r="L268" s="882"/>
      <c r="M268" s="2559" t="s">
        <v>8709</v>
      </c>
      <c r="N268" s="2560"/>
      <c r="O268" s="2560"/>
      <c r="P268" s="2561"/>
      <c r="Q268" s="882"/>
      <c r="R268" s="882"/>
      <c r="S268" s="883" t="s">
        <v>2472</v>
      </c>
      <c r="T268" s="883">
        <f>SUM(T263:T267)</f>
        <v>11175</v>
      </c>
      <c r="U268" s="891"/>
      <c r="V268" s="891"/>
      <c r="W268" s="887"/>
      <c r="X268" s="888" t="s">
        <v>16967</v>
      </c>
    </row>
    <row r="269" spans="1:24" ht="26.25" customHeight="1" thickBot="1">
      <c r="A269" s="892"/>
      <c r="B269" s="893"/>
      <c r="C269" s="893" t="s">
        <v>10099</v>
      </c>
      <c r="D269" s="893" t="s">
        <v>4036</v>
      </c>
      <c r="E269" s="893"/>
      <c r="F269" s="893"/>
      <c r="G269" s="893"/>
      <c r="H269" s="893"/>
      <c r="I269" s="893"/>
      <c r="J269" s="893" t="s">
        <v>18381</v>
      </c>
      <c r="K269" s="611" t="s">
        <v>18134</v>
      </c>
      <c r="L269" s="893"/>
      <c r="M269" s="893"/>
      <c r="N269" s="894"/>
      <c r="O269" s="894"/>
      <c r="P269" s="895"/>
      <c r="Q269" s="893"/>
      <c r="R269" s="893"/>
      <c r="S269" s="896"/>
      <c r="T269" s="896"/>
      <c r="U269" s="897"/>
      <c r="V269" s="898"/>
      <c r="W269" s="899"/>
      <c r="X269" s="900"/>
    </row>
    <row r="271" spans="1:24" ht="26.25" customHeight="1" thickBot="1"/>
    <row r="272" spans="1:24" ht="26.25" customHeight="1">
      <c r="A272" s="1178" t="s">
        <v>188</v>
      </c>
      <c r="B272" s="1179" t="s">
        <v>10047</v>
      </c>
      <c r="C272" s="1179" t="s">
        <v>18365</v>
      </c>
      <c r="D272" s="1179" t="s">
        <v>190</v>
      </c>
      <c r="E272" s="1179"/>
      <c r="F272" s="1179"/>
      <c r="G272" s="1179" t="s">
        <v>18450</v>
      </c>
      <c r="H272" s="1482"/>
      <c r="I272" s="1179" t="s">
        <v>1708</v>
      </c>
      <c r="J272" s="1179" t="s">
        <v>18351</v>
      </c>
      <c r="K272" s="1180" t="s">
        <v>18354</v>
      </c>
      <c r="L272" s="1179" t="s">
        <v>18432</v>
      </c>
      <c r="M272" s="2296" t="s">
        <v>18418</v>
      </c>
      <c r="N272" s="2296" t="s">
        <v>18548</v>
      </c>
      <c r="O272" s="2297" t="s">
        <v>18400</v>
      </c>
      <c r="P272" s="1181"/>
      <c r="Q272" s="1181" t="s">
        <v>14258</v>
      </c>
      <c r="R272" s="1181">
        <f t="shared" ref="R272:R273" si="11">IF(MID(RIGHT(S272,8),1,1)="M",2021,IF(MID(RIGHT(S272,8),1,1)="N",2022,IF(MID(RIGHT(S272,8),1,1)="P",2023,IF(MID(RIGHT(S272,8),1,1)="R",2024,IF(MID(RIGHT(S272,8),1,1)="S",2025,IF(MID(RIGHT(S272,8),1,1)="T",1996,IF(MID(RIGHT(S272,8),1,1)="V",1997,IF(MID(RIGHT(S272,8),1,1)="W",1998,IF(MID(RIGHT(S272,8),1,1)="X",1999,IF(MID(RIGHT(S272,8),1,1)="Y",2000,IF(MID(RIGHT(S272,8),1,1)="1",2001,IF(MID(RIGHT(S272,8),1,1)="2",2002,IF(MID(RIGHT(S272,8),1,1)="3",2003,IF(MID(RIGHT(S272,8),1,1)="4",2004,IF(MID(RIGHT(S272,8),1,1)="5",2005,IF(MID(RIGHT(S272,8),1,1)="6",2006,IF(MID(RIGHT(S272,8),1,1)="7",2007,IF(MID(RIGHT(S272,8),1,1)="8",2008,IF(MID(RIGHT(S272,8),1,1)="9",2009,IF(MID(RIGHT(S272,8),1,1)="A",2010,IF(MID(RIGHT(S272,8),1,1)="B",2011,IF(MID(RIGHT(S272,8),1,1)="C",2012,IF(MID(RIGHT(S272,8),1,1)="D",2013,IF(MID(RIGHT(S272,8),1,1)="E",2014,IF(MID(RIGHT(S272,8),1,1)="F",2015,IF(MID(RIGHT(S272,8),1,1)="G",2016,IF(MID(RIGHT(S272,8),1,1)="H",2017,IF(MID(RIGHT(S272,8),1,1)="J",2018,IF(MID(RIGHT(S272,8),1,1)="K",2019,IF(MID(RIGHT(S272,8),1,1)="L",2020,""))))))))))))))))))))))))))))))</f>
        <v>2022</v>
      </c>
      <c r="S272" s="1181" t="s">
        <v>19898</v>
      </c>
      <c r="T272" s="1181">
        <v>3035</v>
      </c>
      <c r="U272" s="1182">
        <v>45739</v>
      </c>
      <c r="V272" s="1182">
        <v>45755</v>
      </c>
      <c r="W272" s="1183">
        <v>562</v>
      </c>
      <c r="X272" s="1184">
        <v>1550</v>
      </c>
    </row>
    <row r="273" spans="1:24" ht="26.25" customHeight="1">
      <c r="A273" s="1185"/>
      <c r="B273" s="1186"/>
      <c r="C273" s="320" t="s">
        <v>18398</v>
      </c>
      <c r="D273" s="1186"/>
      <c r="E273" s="1186"/>
      <c r="F273" s="1186"/>
      <c r="G273" s="1186"/>
      <c r="H273" s="1186"/>
      <c r="I273" s="1186" t="s">
        <v>3598</v>
      </c>
      <c r="J273" s="412" t="s">
        <v>18355</v>
      </c>
      <c r="K273" s="1373" t="s">
        <v>195</v>
      </c>
      <c r="L273" s="1186"/>
      <c r="M273" s="1186" t="s">
        <v>18419</v>
      </c>
      <c r="N273" s="73" t="s">
        <v>2435</v>
      </c>
      <c r="O273" s="1186"/>
      <c r="P273" s="1447"/>
      <c r="Q273" s="1447" t="s">
        <v>2214</v>
      </c>
      <c r="R273" s="1447">
        <f t="shared" si="11"/>
        <v>2019</v>
      </c>
      <c r="S273" s="1447" t="s">
        <v>19899</v>
      </c>
      <c r="T273" s="1447">
        <v>2620</v>
      </c>
      <c r="U273" s="1190"/>
      <c r="V273" s="1189">
        <v>45756</v>
      </c>
      <c r="W273" s="1191"/>
      <c r="X273" s="1192"/>
    </row>
    <row r="274" spans="1:24" ht="26.25" customHeight="1">
      <c r="A274" s="1185"/>
      <c r="B274" s="1186"/>
      <c r="C274" s="1186" t="s">
        <v>12776</v>
      </c>
      <c r="D274" s="1186" t="s">
        <v>18338</v>
      </c>
      <c r="E274" s="1186"/>
      <c r="F274" s="1186"/>
      <c r="G274" s="1186"/>
      <c r="H274" s="1186"/>
      <c r="I274" s="1186" t="s">
        <v>18549</v>
      </c>
      <c r="J274" s="412" t="s">
        <v>18352</v>
      </c>
      <c r="K274" s="1188" t="s">
        <v>537</v>
      </c>
      <c r="L274" s="1186"/>
      <c r="M274" s="1186"/>
      <c r="N274" s="73" t="s">
        <v>4259</v>
      </c>
      <c r="O274" s="1186"/>
      <c r="P274" s="1447"/>
      <c r="Q274" s="1186"/>
      <c r="R274" s="1186"/>
      <c r="S274" s="1186"/>
      <c r="T274" s="1186"/>
      <c r="U274" s="1190"/>
      <c r="V274" s="1190">
        <v>45758</v>
      </c>
      <c r="W274" s="1191">
        <f>300+1243</f>
        <v>1543</v>
      </c>
      <c r="X274" s="1192">
        <v>2600</v>
      </c>
    </row>
    <row r="275" spans="1:24" ht="26.25" customHeight="1">
      <c r="A275" s="1185"/>
      <c r="B275" s="1186"/>
      <c r="C275" s="1186" t="s">
        <v>12778</v>
      </c>
      <c r="D275" s="1186" t="s">
        <v>18338</v>
      </c>
      <c r="E275" s="1186"/>
      <c r="F275" s="1186"/>
      <c r="G275" s="1186"/>
      <c r="H275" s="1186"/>
      <c r="I275" s="1186"/>
      <c r="J275" s="1186"/>
      <c r="K275" s="1186" t="s">
        <v>3849</v>
      </c>
      <c r="L275" s="1186"/>
      <c r="M275" s="1186"/>
      <c r="N275" s="73" t="s">
        <v>12674</v>
      </c>
      <c r="O275" s="1186"/>
      <c r="P275" s="1186"/>
      <c r="Q275" s="1186"/>
      <c r="R275" s="1186"/>
      <c r="S275" s="1186"/>
      <c r="T275" s="1186"/>
      <c r="U275" s="1189"/>
      <c r="V275" s="1190"/>
      <c r="W275" s="1191"/>
      <c r="X275" s="1192"/>
    </row>
    <row r="276" spans="1:24" ht="26.25" customHeight="1">
      <c r="A276" s="1185"/>
      <c r="B276" s="1186"/>
      <c r="C276" s="1186" t="s">
        <v>13047</v>
      </c>
      <c r="D276" s="1186" t="s">
        <v>191</v>
      </c>
      <c r="E276" s="1186"/>
      <c r="F276" s="1186"/>
      <c r="G276" s="1186"/>
      <c r="H276" s="1186"/>
      <c r="I276" s="1186"/>
      <c r="J276" s="1186" t="s">
        <v>20189</v>
      </c>
      <c r="K276" s="1186"/>
      <c r="L276" s="1186"/>
      <c r="M276" s="1186"/>
      <c r="N276" s="1186"/>
      <c r="O276" s="1186"/>
      <c r="P276" s="1186"/>
      <c r="Q276" s="1186"/>
      <c r="R276" s="1186"/>
      <c r="S276" s="1187" t="s">
        <v>189</v>
      </c>
      <c r="T276" s="1447">
        <v>3810</v>
      </c>
      <c r="U276" s="1189"/>
      <c r="V276" s="1189"/>
      <c r="W276" s="1191"/>
      <c r="X276" s="1192"/>
    </row>
    <row r="277" spans="1:24" ht="26.25" customHeight="1">
      <c r="A277" s="1185"/>
      <c r="B277" s="1186"/>
      <c r="C277" s="1186" t="s">
        <v>10002</v>
      </c>
      <c r="D277" s="1186"/>
      <c r="E277" s="1186"/>
      <c r="F277" s="1186"/>
      <c r="G277" s="1186"/>
      <c r="H277" s="1186"/>
      <c r="I277" s="1186"/>
      <c r="J277" s="2396" t="s">
        <v>20193</v>
      </c>
      <c r="K277" s="1186"/>
      <c r="L277" s="1186"/>
      <c r="M277" s="1186"/>
      <c r="N277" s="1186"/>
      <c r="O277" s="1186"/>
      <c r="P277" s="1186"/>
      <c r="Q277" s="1186"/>
      <c r="R277" s="1186"/>
      <c r="S277" s="1187" t="s">
        <v>2472</v>
      </c>
      <c r="T277" s="1187">
        <f>SUM(T272:T276)</f>
        <v>9465</v>
      </c>
      <c r="U277" s="1189"/>
      <c r="V277" s="1189"/>
      <c r="W277" s="1191"/>
      <c r="X277" s="1192"/>
    </row>
    <row r="278" spans="1:24" ht="26.25" customHeight="1" thickBot="1">
      <c r="A278" s="1193"/>
      <c r="B278" s="1194"/>
      <c r="C278" s="1194" t="s">
        <v>18353</v>
      </c>
      <c r="D278" s="1194" t="s">
        <v>4036</v>
      </c>
      <c r="E278" s="1194"/>
      <c r="F278" s="1194"/>
      <c r="G278" s="1194"/>
      <c r="H278" s="1194"/>
      <c r="I278" s="1194"/>
      <c r="J278" s="1194"/>
      <c r="K278" s="611" t="s">
        <v>18308</v>
      </c>
      <c r="L278" s="1194"/>
      <c r="M278" s="1194"/>
      <c r="N278" s="1195"/>
      <c r="O278" s="1195"/>
      <c r="P278" s="1196"/>
      <c r="Q278" s="1194"/>
      <c r="R278" s="1194"/>
      <c r="S278" s="1197"/>
      <c r="T278" s="1197"/>
      <c r="U278" s="1198"/>
      <c r="V278" s="1199"/>
      <c r="W278" s="1200"/>
      <c r="X278" s="1201"/>
    </row>
    <row r="280" spans="1:24" ht="26.25" customHeight="1" thickBot="1"/>
    <row r="281" spans="1:24" ht="26.25" customHeight="1">
      <c r="A281" s="791" t="s">
        <v>188</v>
      </c>
      <c r="B281" s="792" t="s">
        <v>16058</v>
      </c>
      <c r="C281" s="792" t="s">
        <v>15675</v>
      </c>
      <c r="D281" s="792" t="s">
        <v>198</v>
      </c>
      <c r="E281" s="792" t="s">
        <v>18338</v>
      </c>
      <c r="F281" s="792" t="s">
        <v>191</v>
      </c>
      <c r="G281" s="792" t="s">
        <v>191</v>
      </c>
      <c r="H281" s="793"/>
      <c r="I281" s="792" t="s">
        <v>126</v>
      </c>
      <c r="J281" s="792" t="s">
        <v>18208</v>
      </c>
      <c r="K281" s="794" t="s">
        <v>131</v>
      </c>
      <c r="L281" s="792" t="s">
        <v>18422</v>
      </c>
      <c r="M281" s="3101" t="s">
        <v>18322</v>
      </c>
      <c r="N281" s="794" t="s">
        <v>18424</v>
      </c>
      <c r="O281" s="794" t="s">
        <v>18098</v>
      </c>
      <c r="P281" s="1255" t="s">
        <v>18551</v>
      </c>
      <c r="Q281" s="792" t="s">
        <v>16000</v>
      </c>
      <c r="R281" s="792">
        <f>IF(MID(RIGHT(S281,8),1,1)="M",2021,IF(MID(RIGHT(S281,8),1,1)="N",2022,IF(MID(RIGHT(S281,8),1,1)="P",2023,IF(MID(RIGHT(S281,8),1,1)="R",2024,IF(MID(RIGHT(S281,8),1,1)="S",2025,IF(MID(RIGHT(S281,8),1,1)="T",1996,IF(MID(RIGHT(S281,8),1,1)="V",1997,IF(MID(RIGHT(S281,8),1,1)="W",1998,IF(MID(RIGHT(S281,8),1,1)="X",1999,IF(MID(RIGHT(S281,8),1,1)="Y",2000,IF(MID(RIGHT(S281,8),1,1)="1",2001,IF(MID(RIGHT(S281,8),1,1)="2",2002,IF(MID(RIGHT(S281,8),1,1)="3",2003,IF(MID(RIGHT(S281,8),1,1)="4",2004,IF(MID(RIGHT(S281,8),1,1)="5",2005,IF(MID(RIGHT(S281,8),1,1)="6",2006,IF(MID(RIGHT(S281,8),1,1)="7",2007,IF(MID(RIGHT(S281,8),1,1)="8",2008,IF(MID(RIGHT(S281,8),1,1)="9",2009,IF(MID(RIGHT(S281,8),1,1)="A",2010,IF(MID(RIGHT(S281,8),1,1)="B",2011,IF(MID(RIGHT(S281,8),1,1)="C",2012,IF(MID(RIGHT(S281,8),1,1)="D",2013,IF(MID(RIGHT(S281,8),1,1)="E",2014,IF(MID(RIGHT(S281,8),1,1)="F",2015,IF(MID(RIGHT(S281,8),1,1)="G",2016,IF(MID(RIGHT(S281,8),1,1)="H",2017,IF(MID(RIGHT(S281,8),1,1)="J",2018,IF(MID(RIGHT(S281,8),1,1)="K",2019,IF(MID(RIGHT(S281,8),1,1)="L",2020,""))))))))))))))))))))))))))))))</f>
        <v>2016</v>
      </c>
      <c r="S281" s="792" t="s">
        <v>18318</v>
      </c>
      <c r="T281" s="792">
        <v>1360</v>
      </c>
      <c r="U281" s="1374">
        <v>45732</v>
      </c>
      <c r="V281" s="1374">
        <v>45796</v>
      </c>
      <c r="W281" s="796"/>
      <c r="X281" s="797">
        <v>100</v>
      </c>
    </row>
    <row r="282" spans="1:24" ht="26.25" customHeight="1">
      <c r="A282" s="798"/>
      <c r="B282" s="90"/>
      <c r="C282" s="320" t="s">
        <v>15677</v>
      </c>
      <c r="D282" s="90"/>
      <c r="E282" s="90"/>
      <c r="F282" s="90"/>
      <c r="G282" s="90"/>
      <c r="H282" s="90"/>
      <c r="I282" s="90" t="s">
        <v>194</v>
      </c>
      <c r="J282" s="412" t="s">
        <v>17985</v>
      </c>
      <c r="K282" s="96"/>
      <c r="L282" s="961" t="s">
        <v>3603</v>
      </c>
      <c r="M282" s="3102"/>
      <c r="N282" s="73" t="s">
        <v>14754</v>
      </c>
      <c r="O282" s="91"/>
      <c r="P282" s="92"/>
      <c r="Q282" s="90" t="s">
        <v>16000</v>
      </c>
      <c r="R282" s="90">
        <f>IF(MID(RIGHT(S282,8),1,1)="M",2021,IF(MID(RIGHT(S282,8),1,1)="N",2022,IF(MID(RIGHT(S282,8),1,1)="P",2023,IF(MID(RIGHT(S282,8),1,1)="R",2024,IF(MID(RIGHT(S282,8),1,1)="S",2025,IF(MID(RIGHT(S282,8),1,1)="T",1996,IF(MID(RIGHT(S282,8),1,1)="V",1997,IF(MID(RIGHT(S282,8),1,1)="W",1998,IF(MID(RIGHT(S282,8),1,1)="X",1999,IF(MID(RIGHT(S282,8),1,1)="Y",2000,IF(MID(RIGHT(S282,8),1,1)="1",2001,IF(MID(RIGHT(S282,8),1,1)="2",2002,IF(MID(RIGHT(S282,8),1,1)="3",2003,IF(MID(RIGHT(S282,8),1,1)="4",2004,IF(MID(RIGHT(S282,8),1,1)="5",2005,IF(MID(RIGHT(S282,8),1,1)="6",2006,IF(MID(RIGHT(S282,8),1,1)="7",2007,IF(MID(RIGHT(S282,8),1,1)="8",2008,IF(MID(RIGHT(S282,8),1,1)="9",2009,IF(MID(RIGHT(S282,8),1,1)="A",2010,IF(MID(RIGHT(S282,8),1,1)="B",2011,IF(MID(RIGHT(S282,8),1,1)="C",2012,IF(MID(RIGHT(S282,8),1,1)="D",2013,IF(MID(RIGHT(S282,8),1,1)="E",2014,IF(MID(RIGHT(S282,8),1,1)="F",2015,IF(MID(RIGHT(S282,8),1,1)="G",2016,IF(MID(RIGHT(S282,8),1,1)="H",2017,IF(MID(RIGHT(S282,8),1,1)="J",2018,IF(MID(RIGHT(S282,8),1,1)="K",2019,IF(MID(RIGHT(S282,8),1,1)="L",2020,""))))))))))))))))))))))))))))))</f>
        <v>2014</v>
      </c>
      <c r="S282" s="90" t="s">
        <v>18425</v>
      </c>
      <c r="T282" s="90">
        <v>1360</v>
      </c>
      <c r="U282" s="93">
        <v>45738</v>
      </c>
      <c r="V282" s="93">
        <v>45813</v>
      </c>
      <c r="W282" s="2304" t="s">
        <v>18420</v>
      </c>
      <c r="X282" s="800">
        <v>100</v>
      </c>
    </row>
    <row r="283" spans="1:24" ht="26.25" customHeight="1">
      <c r="A283" s="798"/>
      <c r="B283" s="90"/>
      <c r="C283" s="90" t="s">
        <v>12775</v>
      </c>
      <c r="D283" s="90" t="s">
        <v>17981</v>
      </c>
      <c r="E283" s="90"/>
      <c r="F283" s="90"/>
      <c r="G283" s="90"/>
      <c r="H283" s="90"/>
      <c r="I283" s="90"/>
      <c r="J283" s="932" t="s">
        <v>14807</v>
      </c>
      <c r="K283" s="91" t="s">
        <v>17977</v>
      </c>
      <c r="L283" s="96"/>
      <c r="M283" s="3102"/>
      <c r="N283" s="73" t="s">
        <v>3907</v>
      </c>
      <c r="O283" s="1708"/>
      <c r="P283" s="92"/>
      <c r="Q283" s="90" t="s">
        <v>16000</v>
      </c>
      <c r="R283" s="90">
        <f>IF(MID(RIGHT(S283,8),1,1)="M",2021,IF(MID(RIGHT(S283,8),1,1)="N",2022,IF(MID(RIGHT(S283,8),1,1)="P",2023,IF(MID(RIGHT(S283,8),1,1)="R",2024,IF(MID(RIGHT(S283,8),1,1)="S",2025,IF(MID(RIGHT(S283,8),1,1)="T",1996,IF(MID(RIGHT(S283,8),1,1)="V",1997,IF(MID(RIGHT(S283,8),1,1)="W",1998,IF(MID(RIGHT(S283,8),1,1)="X",1999,IF(MID(RIGHT(S283,8),1,1)="Y",2000,IF(MID(RIGHT(S283,8),1,1)="1",2001,IF(MID(RIGHT(S283,8),1,1)="2",2002,IF(MID(RIGHT(S283,8),1,1)="3",2003,IF(MID(RIGHT(S283,8),1,1)="4",2004,IF(MID(RIGHT(S283,8),1,1)="5",2005,IF(MID(RIGHT(S283,8),1,1)="6",2006,IF(MID(RIGHT(S283,8),1,1)="7",2007,IF(MID(RIGHT(S283,8),1,1)="8",2008,IF(MID(RIGHT(S283,8),1,1)="9",2009,IF(MID(RIGHT(S283,8),1,1)="A",2010,IF(MID(RIGHT(S283,8),1,1)="B",2011,IF(MID(RIGHT(S283,8),1,1)="C",2012,IF(MID(RIGHT(S283,8),1,1)="D",2013,IF(MID(RIGHT(S283,8),1,1)="E",2014,IF(MID(RIGHT(S283,8),1,1)="F",2015,IF(MID(RIGHT(S283,8),1,1)="G",2016,IF(MID(RIGHT(S283,8),1,1)="H",2017,IF(MID(RIGHT(S283,8),1,1)="J",2018,IF(MID(RIGHT(S283,8),1,1)="K",2019,IF(MID(RIGHT(S283,8),1,1)="L",2020,""))))))))))))))))))))))))))))))</f>
        <v>2014</v>
      </c>
      <c r="S283" s="90" t="s">
        <v>18426</v>
      </c>
      <c r="T283" s="90">
        <v>1360</v>
      </c>
      <c r="U283" s="93">
        <v>45739</v>
      </c>
      <c r="V283" s="93">
        <v>45815</v>
      </c>
      <c r="W283" s="105"/>
      <c r="X283" s="777">
        <f>SUM(X281:X282)</f>
        <v>200</v>
      </c>
    </row>
    <row r="284" spans="1:24" ht="26.25" customHeight="1">
      <c r="A284" s="798"/>
      <c r="B284" s="90"/>
      <c r="C284" s="90" t="s">
        <v>5629</v>
      </c>
      <c r="D284" s="90" t="s">
        <v>191</v>
      </c>
      <c r="E284" s="90"/>
      <c r="F284" s="90"/>
      <c r="G284" s="90"/>
      <c r="H284" s="90"/>
      <c r="I284" s="90"/>
      <c r="J284" s="90" t="s">
        <v>18207</v>
      </c>
      <c r="K284" s="91" t="s">
        <v>2380</v>
      </c>
      <c r="L284" s="91"/>
      <c r="M284" s="3103"/>
      <c r="N284" s="73" t="s">
        <v>12674</v>
      </c>
      <c r="O284" s="1708"/>
      <c r="P284" s="1709"/>
      <c r="Q284" s="90" t="s">
        <v>16000</v>
      </c>
      <c r="R284" s="90">
        <f>IF(MID(RIGHT(S284,8),1,1)="M",2021,IF(MID(RIGHT(S284,8),1,1)="N",2022,IF(MID(RIGHT(S284,8),1,1)="P",2023,IF(MID(RIGHT(S284,8),1,1)="R",2024,IF(MID(RIGHT(S284,8),1,1)="S",2025,IF(MID(RIGHT(S284,8),1,1)="T",1996,IF(MID(RIGHT(S284,8),1,1)="V",1997,IF(MID(RIGHT(S284,8),1,1)="W",1998,IF(MID(RIGHT(S284,8),1,1)="X",1999,IF(MID(RIGHT(S284,8),1,1)="Y",2000,IF(MID(RIGHT(S284,8),1,1)="1",2001,IF(MID(RIGHT(S284,8),1,1)="2",2002,IF(MID(RIGHT(S284,8),1,1)="3",2003,IF(MID(RIGHT(S284,8),1,1)="4",2004,IF(MID(RIGHT(S284,8),1,1)="5",2005,IF(MID(RIGHT(S284,8),1,1)="6",2006,IF(MID(RIGHT(S284,8),1,1)="7",2007,IF(MID(RIGHT(S284,8),1,1)="8",2008,IF(MID(RIGHT(S284,8),1,1)="9",2009,IF(MID(RIGHT(S284,8),1,1)="A",2010,IF(MID(RIGHT(S284,8),1,1)="B",2011,IF(MID(RIGHT(S284,8),1,1)="C",2012,IF(MID(RIGHT(S284,8),1,1)="D",2013,IF(MID(RIGHT(S284,8),1,1)="E",2014,IF(MID(RIGHT(S284,8),1,1)="F",2015,IF(MID(RIGHT(S284,8),1,1)="G",2016,IF(MID(RIGHT(S284,8),1,1)="H",2017,IF(MID(RIGHT(S284,8),1,1)="J",2018,IF(MID(RIGHT(S284,8),1,1)="K",2019,IF(MID(RIGHT(S284,8),1,1)="L",2020,""))))))))))))))))))))))))))))))</f>
        <v>2016</v>
      </c>
      <c r="S284" s="90" t="s">
        <v>18427</v>
      </c>
      <c r="T284" s="90">
        <v>1360</v>
      </c>
      <c r="U284" s="94">
        <v>45741</v>
      </c>
      <c r="V284" s="94">
        <v>45830</v>
      </c>
      <c r="W284" s="2305" t="s">
        <v>18579</v>
      </c>
      <c r="X284" s="800"/>
    </row>
    <row r="285" spans="1:24" ht="26.25" customHeight="1">
      <c r="A285" s="798"/>
      <c r="B285" s="90"/>
      <c r="C285" s="90" t="s">
        <v>10099</v>
      </c>
      <c r="D285" s="90" t="s">
        <v>18316</v>
      </c>
      <c r="E285" s="90"/>
      <c r="F285" s="90"/>
      <c r="G285" s="90"/>
      <c r="H285" s="90"/>
      <c r="I285" s="90"/>
      <c r="J285" s="90"/>
      <c r="K285" s="91"/>
      <c r="L285" s="91"/>
      <c r="M285" s="1798" t="s">
        <v>18323</v>
      </c>
      <c r="N285" s="73" t="s">
        <v>16844</v>
      </c>
      <c r="O285" s="2287"/>
      <c r="P285" s="1709"/>
      <c r="Q285" s="90" t="s">
        <v>16000</v>
      </c>
      <c r="R285" s="90">
        <f>IF(MID(RIGHT(S285,8),1,1)="M",2021,IF(MID(RIGHT(S285,8),1,1)="N",2022,IF(MID(RIGHT(S285,8),1,1)="P",2023,IF(MID(RIGHT(S285,8),1,1)="R",2024,IF(MID(RIGHT(S285,8),1,1)="S",2025,IF(MID(RIGHT(S285,8),1,1)="T",1996,IF(MID(RIGHT(S285,8),1,1)="V",1997,IF(MID(RIGHT(S285,8),1,1)="W",1998,IF(MID(RIGHT(S285,8),1,1)="X",1999,IF(MID(RIGHT(S285,8),1,1)="Y",2000,IF(MID(RIGHT(S285,8),1,1)="1",2001,IF(MID(RIGHT(S285,8),1,1)="2",2002,IF(MID(RIGHT(S285,8),1,1)="3",2003,IF(MID(RIGHT(S285,8),1,1)="4",2004,IF(MID(RIGHT(S285,8),1,1)="5",2005,IF(MID(RIGHT(S285,8),1,1)="6",2006,IF(MID(RIGHT(S285,8),1,1)="7",2007,IF(MID(RIGHT(S285,8),1,1)="8",2008,IF(MID(RIGHT(S285,8),1,1)="9",2009,IF(MID(RIGHT(S285,8),1,1)="A",2010,IF(MID(RIGHT(S285,8),1,1)="B",2011,IF(MID(RIGHT(S285,8),1,1)="C",2012,IF(MID(RIGHT(S285,8),1,1)="D",2013,IF(MID(RIGHT(S285,8),1,1)="E",2014,IF(MID(RIGHT(S285,8),1,1)="F",2015,IF(MID(RIGHT(S285,8),1,1)="G",2016,IF(MID(RIGHT(S285,8),1,1)="H",2017,IF(MID(RIGHT(S285,8),1,1)="J",2018,IF(MID(RIGHT(S285,8),1,1)="K",2019,IF(MID(RIGHT(S285,8),1,1)="L",2020,""))))))))))))))))))))))))))))))</f>
        <v>2015</v>
      </c>
      <c r="S285" s="90" t="s">
        <v>18428</v>
      </c>
      <c r="T285" s="90">
        <v>1360</v>
      </c>
      <c r="U285" s="93"/>
      <c r="V285" s="93"/>
      <c r="W285" s="105"/>
      <c r="X285" s="800"/>
    </row>
    <row r="286" spans="1:24" ht="26.25" customHeight="1">
      <c r="A286" s="798"/>
      <c r="B286" s="90"/>
      <c r="C286" s="90" t="s">
        <v>2472</v>
      </c>
      <c r="D286" s="90" t="s">
        <v>191</v>
      </c>
      <c r="E286" s="90"/>
      <c r="F286" s="90"/>
      <c r="G286" s="90"/>
      <c r="H286" s="90"/>
      <c r="I286" s="90" t="s">
        <v>18337</v>
      </c>
      <c r="J286" s="90"/>
      <c r="K286" s="91"/>
      <c r="L286" s="91"/>
      <c r="M286" s="3104" t="s">
        <v>18321</v>
      </c>
      <c r="N286" s="1709"/>
      <c r="O286" s="2287"/>
      <c r="P286" s="1709"/>
      <c r="Q286" s="3098" t="s">
        <v>18319</v>
      </c>
      <c r="R286" s="3099"/>
      <c r="S286" s="3100"/>
      <c r="T286" s="90">
        <v>120</v>
      </c>
      <c r="U286" s="93"/>
      <c r="V286" s="93"/>
      <c r="W286" s="105"/>
      <c r="X286" s="800"/>
    </row>
    <row r="287" spans="1:24" ht="26.25" customHeight="1">
      <c r="A287" s="798"/>
      <c r="B287" s="90"/>
      <c r="C287" s="90" t="s">
        <v>11849</v>
      </c>
      <c r="D287" s="90" t="s">
        <v>191</v>
      </c>
      <c r="E287" s="90"/>
      <c r="F287" s="90"/>
      <c r="G287" s="90"/>
      <c r="H287" s="90"/>
      <c r="I287" s="90"/>
      <c r="J287" s="90"/>
      <c r="K287" s="91"/>
      <c r="L287" s="91"/>
      <c r="M287" s="3103"/>
      <c r="N287" s="2288"/>
      <c r="O287" s="2287"/>
      <c r="P287" s="1709"/>
      <c r="Q287" s="3098" t="s">
        <v>18320</v>
      </c>
      <c r="R287" s="3099"/>
      <c r="S287" s="3100"/>
      <c r="T287" s="90">
        <v>30</v>
      </c>
      <c r="U287" s="93"/>
      <c r="V287" s="93"/>
      <c r="W287" s="105"/>
      <c r="X287" s="800"/>
    </row>
    <row r="288" spans="1:24" ht="26.25" customHeight="1">
      <c r="A288" s="798"/>
      <c r="B288" s="90"/>
      <c r="C288" s="90"/>
      <c r="D288" s="90"/>
      <c r="E288" s="90"/>
      <c r="F288" s="90"/>
      <c r="G288" s="90"/>
      <c r="H288" s="90"/>
      <c r="I288" s="90"/>
      <c r="J288" s="90"/>
      <c r="K288" s="1678"/>
      <c r="L288" s="1678"/>
      <c r="M288" s="1678"/>
      <c r="N288" s="1710"/>
      <c r="O288" s="1710"/>
      <c r="P288" s="1709"/>
      <c r="Q288" s="1709"/>
      <c r="R288" s="90"/>
      <c r="S288" s="95" t="s">
        <v>189</v>
      </c>
      <c r="T288" s="95">
        <v>3840</v>
      </c>
      <c r="U288" s="94"/>
      <c r="V288" s="93"/>
      <c r="W288" s="105"/>
      <c r="X288" s="800"/>
    </row>
    <row r="289" spans="1:24" ht="26.25" customHeight="1">
      <c r="A289" s="798"/>
      <c r="B289" s="90"/>
      <c r="C289" s="90"/>
      <c r="D289" s="90"/>
      <c r="E289" s="90"/>
      <c r="F289" s="90"/>
      <c r="G289" s="90"/>
      <c r="H289" s="90"/>
      <c r="I289" s="90"/>
      <c r="J289" s="425" t="s">
        <v>12049</v>
      </c>
      <c r="K289" s="90"/>
      <c r="L289" s="1678"/>
      <c r="M289" s="2559" t="s">
        <v>8707</v>
      </c>
      <c r="N289" s="2560"/>
      <c r="O289" s="2560"/>
      <c r="P289" s="2561"/>
      <c r="Q289" s="1709"/>
      <c r="R289" s="90"/>
      <c r="S289" s="95" t="s">
        <v>2472</v>
      </c>
      <c r="T289" s="95">
        <f>SUM(T281:T288)</f>
        <v>10790</v>
      </c>
      <c r="U289" s="94"/>
      <c r="V289" s="93"/>
      <c r="W289" s="105"/>
      <c r="X289" s="800"/>
    </row>
    <row r="290" spans="1:24" ht="26.25" customHeight="1" thickBot="1">
      <c r="A290" s="801"/>
      <c r="B290" s="802"/>
      <c r="C290" s="802"/>
      <c r="D290" s="802"/>
      <c r="E290" s="802"/>
      <c r="F290" s="802"/>
      <c r="G290" s="802"/>
      <c r="H290" s="802"/>
      <c r="I290" s="802"/>
      <c r="J290" s="1807"/>
      <c r="K290" s="611" t="s">
        <v>18266</v>
      </c>
      <c r="L290" s="1712"/>
      <c r="M290" s="1712"/>
      <c r="N290" s="1713"/>
      <c r="O290" s="1713"/>
      <c r="P290" s="1714"/>
      <c r="Q290" s="802"/>
      <c r="R290" s="802"/>
      <c r="S290" s="805"/>
      <c r="T290" s="805"/>
      <c r="U290" s="806"/>
      <c r="V290" s="807"/>
      <c r="W290" s="808"/>
      <c r="X290" s="809"/>
    </row>
    <row r="292" spans="1:24" ht="26.25" customHeight="1" thickBot="1"/>
    <row r="293" spans="1:24" ht="26.25" customHeight="1">
      <c r="A293" s="1004" t="s">
        <v>188</v>
      </c>
      <c r="B293" s="1005" t="s">
        <v>10047</v>
      </c>
      <c r="C293" s="1005" t="s">
        <v>26</v>
      </c>
      <c r="D293" s="1005" t="s">
        <v>190</v>
      </c>
      <c r="E293" s="1005" t="s">
        <v>18276</v>
      </c>
      <c r="F293" s="1005" t="s">
        <v>18276</v>
      </c>
      <c r="G293" s="1005" t="s">
        <v>191</v>
      </c>
      <c r="H293" s="1485"/>
      <c r="I293" s="1005" t="s">
        <v>7787</v>
      </c>
      <c r="J293" s="1010" t="s">
        <v>18410</v>
      </c>
      <c r="K293" s="1011" t="s">
        <v>8</v>
      </c>
      <c r="L293" s="1005" t="s">
        <v>18297</v>
      </c>
      <c r="M293" s="1005" t="s">
        <v>18285</v>
      </c>
      <c r="N293" s="1011" t="s">
        <v>18619</v>
      </c>
      <c r="O293" s="1011" t="s">
        <v>18620</v>
      </c>
      <c r="P293" s="1015" t="s">
        <v>19965</v>
      </c>
      <c r="Q293" s="1005" t="s">
        <v>10513</v>
      </c>
      <c r="R293" s="1005">
        <f t="shared" ref="R293:R296" si="12">IF(MID(RIGHT(S293,8),1,1)="M",2021,IF(MID(RIGHT(S293,8),1,1)="N",2022,IF(MID(RIGHT(S293,8),1,1)="P",2023,IF(MID(RIGHT(S293,8),1,1)="R",2024,IF(MID(RIGHT(S293,8),1,1)="S",2025,IF(MID(RIGHT(S293,8),1,1)="T",1996,IF(MID(RIGHT(S293,8),1,1)="V",1997,IF(MID(RIGHT(S293,8),1,1)="W",1998,IF(MID(RIGHT(S293,8),1,1)="X",1999,IF(MID(RIGHT(S293,8),1,1)="Y",2000,IF(MID(RIGHT(S293,8),1,1)="1",2001,IF(MID(RIGHT(S293,8),1,1)="2",2002,IF(MID(RIGHT(S293,8),1,1)="3",2003,IF(MID(RIGHT(S293,8),1,1)="4",2004,IF(MID(RIGHT(S293,8),1,1)="5",2005,IF(MID(RIGHT(S293,8),1,1)="6",2006,IF(MID(RIGHT(S293,8),1,1)="7",2007,IF(MID(RIGHT(S293,8),1,1)="8",2008,IF(MID(RIGHT(S293,8),1,1)="9",2009,IF(MID(RIGHT(S293,8),1,1)="A",2010,IF(MID(RIGHT(S293,8),1,1)="B",2011,IF(MID(RIGHT(S293,8),1,1)="C",2012,IF(MID(RIGHT(S293,8),1,1)="D",2013,IF(MID(RIGHT(S293,8),1,1)="E",2014,IF(MID(RIGHT(S293,8),1,1)="F",2015,IF(MID(RIGHT(S293,8),1,1)="G",2016,IF(MID(RIGHT(S293,8),1,1)="H",2017,IF(MID(RIGHT(S293,8),1,1)="J",2018,IF(MID(RIGHT(S293,8),1,1)="K",2019,IF(MID(RIGHT(S293,8),1,1)="L",2020,""))))))))))))))))))))))))))))))</f>
        <v>2021</v>
      </c>
      <c r="S293" s="1005" t="s">
        <v>18281</v>
      </c>
      <c r="T293" s="1005">
        <v>1875</v>
      </c>
      <c r="U293" s="1842">
        <v>45733</v>
      </c>
      <c r="V293" s="1842">
        <v>45797</v>
      </c>
      <c r="W293" s="1017">
        <v>3770</v>
      </c>
      <c r="X293" s="1788">
        <v>4450</v>
      </c>
    </row>
    <row r="294" spans="1:24" ht="26.25" customHeight="1">
      <c r="A294" s="1006"/>
      <c r="B294" s="1007"/>
      <c r="C294" s="320" t="s">
        <v>3121</v>
      </c>
      <c r="D294" s="1007"/>
      <c r="E294" s="1007"/>
      <c r="F294" s="1007"/>
      <c r="G294" s="1007"/>
      <c r="H294" s="1007"/>
      <c r="I294" s="1007" t="s">
        <v>194</v>
      </c>
      <c r="J294" s="1417" t="s">
        <v>18181</v>
      </c>
      <c r="K294" s="1012" t="s">
        <v>195</v>
      </c>
      <c r="L294" s="425" t="s">
        <v>3359</v>
      </c>
      <c r="M294" s="1007"/>
      <c r="N294" s="73" t="s">
        <v>2435</v>
      </c>
      <c r="O294" s="1013"/>
      <c r="P294" s="1019"/>
      <c r="Q294" s="1007" t="s">
        <v>18309</v>
      </c>
      <c r="R294" s="1007">
        <f t="shared" si="12"/>
        <v>2017</v>
      </c>
      <c r="S294" s="1007" t="s">
        <v>18282</v>
      </c>
      <c r="T294" s="1007">
        <v>1600</v>
      </c>
      <c r="U294" s="1131">
        <v>45741</v>
      </c>
      <c r="V294" s="1020">
        <v>45807</v>
      </c>
      <c r="W294" s="1021"/>
      <c r="X294" s="2286">
        <f>X293+80</f>
        <v>4530</v>
      </c>
    </row>
    <row r="295" spans="1:24" ht="26.25" customHeight="1">
      <c r="A295" s="1006"/>
      <c r="B295" s="1007"/>
      <c r="C295" s="1007" t="s">
        <v>12775</v>
      </c>
      <c r="D295" s="1007" t="s">
        <v>18185</v>
      </c>
      <c r="E295" s="1007"/>
      <c r="F295" s="1007"/>
      <c r="G295" s="1007"/>
      <c r="H295" s="1007"/>
      <c r="I295" s="1007"/>
      <c r="J295" s="412" t="s">
        <v>18177</v>
      </c>
      <c r="K295" s="1013" t="s">
        <v>10896</v>
      </c>
      <c r="L295" s="1007"/>
      <c r="M295" s="1019"/>
      <c r="N295" s="73" t="s">
        <v>3073</v>
      </c>
      <c r="O295" s="1013"/>
      <c r="P295" s="1019"/>
      <c r="Q295" s="1007" t="s">
        <v>10664</v>
      </c>
      <c r="R295" s="1007">
        <f t="shared" si="12"/>
        <v>2015</v>
      </c>
      <c r="S295" s="1007" t="s">
        <v>18283</v>
      </c>
      <c r="T295" s="1007">
        <v>1516</v>
      </c>
      <c r="U295" s="1023">
        <v>45742</v>
      </c>
      <c r="V295" s="1020">
        <v>45817</v>
      </c>
      <c r="W295" s="1021"/>
      <c r="X295" s="777">
        <f>X294+400</f>
        <v>4930</v>
      </c>
    </row>
    <row r="296" spans="1:24" ht="26.25" customHeight="1">
      <c r="A296" s="1006"/>
      <c r="B296" s="1007"/>
      <c r="C296" s="1007" t="s">
        <v>12777</v>
      </c>
      <c r="D296" s="1007" t="s">
        <v>18185</v>
      </c>
      <c r="E296" s="1007"/>
      <c r="F296" s="1007"/>
      <c r="G296" s="1007"/>
      <c r="H296" s="1007"/>
      <c r="I296" s="1007"/>
      <c r="J296" s="1007" t="s">
        <v>18176</v>
      </c>
      <c r="K296" s="1013" t="s">
        <v>20473</v>
      </c>
      <c r="L296" s="1007"/>
      <c r="M296" s="1019"/>
      <c r="N296" s="73" t="s">
        <v>11765</v>
      </c>
      <c r="O296" s="1013" t="s">
        <v>15492</v>
      </c>
      <c r="P296" s="1019"/>
      <c r="Q296" s="1007" t="s">
        <v>17400</v>
      </c>
      <c r="R296" s="1007">
        <f t="shared" si="12"/>
        <v>2015</v>
      </c>
      <c r="S296" s="1007" t="s">
        <v>18284</v>
      </c>
      <c r="T296" s="1007">
        <v>1600</v>
      </c>
      <c r="U296" s="1023"/>
      <c r="V296" s="1020">
        <v>45825</v>
      </c>
      <c r="W296" s="1021"/>
      <c r="X296" s="1022" t="s">
        <v>18273</v>
      </c>
    </row>
    <row r="297" spans="1:24" ht="26.25" customHeight="1">
      <c r="A297" s="1006"/>
      <c r="B297" s="1007"/>
      <c r="C297" s="1007" t="s">
        <v>14286</v>
      </c>
      <c r="D297" s="1007" t="s">
        <v>191</v>
      </c>
      <c r="E297" s="1007"/>
      <c r="F297" s="1007"/>
      <c r="G297" s="1007"/>
      <c r="H297" s="1007"/>
      <c r="I297" s="1007"/>
      <c r="J297" s="1007"/>
      <c r="K297" s="1013"/>
      <c r="L297" s="1007"/>
      <c r="M297" s="1007"/>
      <c r="N297" s="1013"/>
      <c r="O297" s="1013"/>
      <c r="P297" s="1019"/>
      <c r="Q297" s="1007"/>
      <c r="R297" s="1007"/>
      <c r="S297" s="1024" t="s">
        <v>189</v>
      </c>
      <c r="T297" s="1024">
        <v>3720</v>
      </c>
      <c r="U297" s="1020"/>
      <c r="V297" s="1020">
        <v>45831</v>
      </c>
      <c r="W297" s="1021"/>
      <c r="X297" s="1022" t="s">
        <v>18274</v>
      </c>
    </row>
    <row r="298" spans="1:24" ht="26.25" customHeight="1">
      <c r="A298" s="1006"/>
      <c r="B298" s="1007"/>
      <c r="C298" s="1007" t="s">
        <v>10098</v>
      </c>
      <c r="D298" s="1007" t="s">
        <v>191</v>
      </c>
      <c r="E298" s="1007"/>
      <c r="F298" s="1007"/>
      <c r="G298" s="1007"/>
      <c r="H298" s="1007"/>
      <c r="I298" s="1007"/>
      <c r="J298" s="1007" t="s">
        <v>18411</v>
      </c>
      <c r="K298" s="1013"/>
      <c r="L298" s="1007"/>
      <c r="M298" s="1007"/>
      <c r="N298" s="1013"/>
      <c r="O298" s="1013"/>
      <c r="P298" s="1019"/>
      <c r="Q298" s="1007"/>
      <c r="R298" s="1007"/>
      <c r="S298" s="1024" t="s">
        <v>2472</v>
      </c>
      <c r="T298" s="1024">
        <f>SUM(T293:T297)</f>
        <v>10311</v>
      </c>
      <c r="U298" s="1020"/>
      <c r="V298" s="1020">
        <v>45822</v>
      </c>
      <c r="W298" s="1021"/>
      <c r="X298" s="1022"/>
    </row>
    <row r="299" spans="1:24" ht="26.25" customHeight="1" thickBot="1">
      <c r="A299" s="1008"/>
      <c r="B299" s="1009"/>
      <c r="C299" s="1009" t="s">
        <v>10099</v>
      </c>
      <c r="D299" s="1009" t="s">
        <v>4036</v>
      </c>
      <c r="E299" s="1009"/>
      <c r="F299" s="1009"/>
      <c r="G299" s="1009"/>
      <c r="H299" s="1009"/>
      <c r="I299" s="1009"/>
      <c r="J299" s="1009"/>
      <c r="K299" s="611" t="s">
        <v>18174</v>
      </c>
      <c r="L299" s="1009"/>
      <c r="M299" s="1009"/>
      <c r="N299" s="1014"/>
      <c r="O299" s="1014"/>
      <c r="P299" s="1025"/>
      <c r="Q299" s="1009"/>
      <c r="R299" s="1009"/>
      <c r="S299" s="1025"/>
      <c r="T299" s="1025"/>
      <c r="U299" s="1027"/>
      <c r="V299" s="1028">
        <v>45808</v>
      </c>
      <c r="W299" s="1029"/>
      <c r="X299" s="1030"/>
    </row>
    <row r="300" spans="1:24" ht="26.25" customHeight="1">
      <c r="A300" s="1004" t="s">
        <v>188</v>
      </c>
      <c r="B300" s="1005" t="s">
        <v>10047</v>
      </c>
      <c r="C300" s="1005" t="s">
        <v>26</v>
      </c>
      <c r="D300" s="1005" t="s">
        <v>190</v>
      </c>
      <c r="E300" s="1005" t="s">
        <v>18276</v>
      </c>
      <c r="F300" s="1005" t="s">
        <v>18276</v>
      </c>
      <c r="G300" s="1005" t="s">
        <v>191</v>
      </c>
      <c r="H300" s="1485"/>
      <c r="I300" s="1005" t="s">
        <v>7787</v>
      </c>
      <c r="J300" s="1010" t="s">
        <v>18410</v>
      </c>
      <c r="K300" s="1011" t="s">
        <v>8</v>
      </c>
      <c r="L300" s="1005" t="s">
        <v>18298</v>
      </c>
      <c r="M300" s="1005" t="s">
        <v>18290</v>
      </c>
      <c r="N300" s="1011" t="s">
        <v>18621</v>
      </c>
      <c r="O300" s="1011" t="s">
        <v>18622</v>
      </c>
      <c r="P300" s="1015" t="s">
        <v>19965</v>
      </c>
      <c r="Q300" s="1005" t="s">
        <v>10149</v>
      </c>
      <c r="R300" s="1005">
        <f t="shared" ref="R300:R303" si="13">IF(MID(RIGHT(S300,8),1,1)="M",2021,IF(MID(RIGHT(S300,8),1,1)="N",2022,IF(MID(RIGHT(S300,8),1,1)="P",2023,IF(MID(RIGHT(S300,8),1,1)="R",2024,IF(MID(RIGHT(S300,8),1,1)="S",2025,IF(MID(RIGHT(S300,8),1,1)="T",1996,IF(MID(RIGHT(S300,8),1,1)="V",1997,IF(MID(RIGHT(S300,8),1,1)="W",1998,IF(MID(RIGHT(S300,8),1,1)="X",1999,IF(MID(RIGHT(S300,8),1,1)="Y",2000,IF(MID(RIGHT(S300,8),1,1)="1",2001,IF(MID(RIGHT(S300,8),1,1)="2",2002,IF(MID(RIGHT(S300,8),1,1)="3",2003,IF(MID(RIGHT(S300,8),1,1)="4",2004,IF(MID(RIGHT(S300,8),1,1)="5",2005,IF(MID(RIGHT(S300,8),1,1)="6",2006,IF(MID(RIGHT(S300,8),1,1)="7",2007,IF(MID(RIGHT(S300,8),1,1)="8",2008,IF(MID(RIGHT(S300,8),1,1)="9",2009,IF(MID(RIGHT(S300,8),1,1)="A",2010,IF(MID(RIGHT(S300,8),1,1)="B",2011,IF(MID(RIGHT(S300,8),1,1)="C",2012,IF(MID(RIGHT(S300,8),1,1)="D",2013,IF(MID(RIGHT(S300,8),1,1)="E",2014,IF(MID(RIGHT(S300,8),1,1)="F",2015,IF(MID(RIGHT(S300,8),1,1)="G",2016,IF(MID(RIGHT(S300,8),1,1)="H",2017,IF(MID(RIGHT(S300,8),1,1)="J",2018,IF(MID(RIGHT(S300,8),1,1)="K",2019,IF(MID(RIGHT(S300,8),1,1)="L",2020,""))))))))))))))))))))))))))))))</f>
        <v>2018</v>
      </c>
      <c r="S300" s="1005" t="s">
        <v>18286</v>
      </c>
      <c r="T300" s="1005">
        <v>1250</v>
      </c>
      <c r="U300" s="1842">
        <v>45733</v>
      </c>
      <c r="V300" s="1842">
        <v>45797</v>
      </c>
      <c r="W300" s="1017">
        <v>3770</v>
      </c>
      <c r="X300" s="1788">
        <v>4450</v>
      </c>
    </row>
    <row r="301" spans="1:24" ht="26.25" customHeight="1">
      <c r="A301" s="1006"/>
      <c r="B301" s="1007"/>
      <c r="C301" s="320" t="s">
        <v>3121</v>
      </c>
      <c r="D301" s="1007"/>
      <c r="E301" s="1007"/>
      <c r="F301" s="1007"/>
      <c r="G301" s="1007"/>
      <c r="H301" s="1007"/>
      <c r="I301" s="1007" t="s">
        <v>194</v>
      </c>
      <c r="J301" s="1417" t="s">
        <v>18182</v>
      </c>
      <c r="K301" s="1012" t="s">
        <v>195</v>
      </c>
      <c r="L301" s="425" t="s">
        <v>3359</v>
      </c>
      <c r="M301" s="1007"/>
      <c r="N301" s="73" t="s">
        <v>2435</v>
      </c>
      <c r="O301" s="1013"/>
      <c r="P301" s="1019"/>
      <c r="Q301" s="1007" t="s">
        <v>9021</v>
      </c>
      <c r="R301" s="1007">
        <f t="shared" si="13"/>
        <v>2016</v>
      </c>
      <c r="S301" s="1007" t="s">
        <v>18287</v>
      </c>
      <c r="T301" s="1007">
        <v>1810</v>
      </c>
      <c r="U301" s="1131">
        <v>45741</v>
      </c>
      <c r="V301" s="1020">
        <v>45807</v>
      </c>
      <c r="W301" s="1021"/>
      <c r="X301" s="2286">
        <f>X300+80</f>
        <v>4530</v>
      </c>
    </row>
    <row r="302" spans="1:24" ht="26.25" customHeight="1">
      <c r="A302" s="1006"/>
      <c r="B302" s="1007"/>
      <c r="C302" s="1007" t="s">
        <v>12775</v>
      </c>
      <c r="D302" s="1007" t="s">
        <v>18185</v>
      </c>
      <c r="E302" s="1007"/>
      <c r="F302" s="1007"/>
      <c r="G302" s="1007"/>
      <c r="H302" s="1007"/>
      <c r="I302" s="1007"/>
      <c r="J302" s="2283" t="s">
        <v>18178</v>
      </c>
      <c r="K302" s="1013" t="s">
        <v>10889</v>
      </c>
      <c r="L302" s="1007"/>
      <c r="M302" s="1019"/>
      <c r="N302" s="73" t="s">
        <v>3073</v>
      </c>
      <c r="O302" s="1013"/>
      <c r="P302" s="1019"/>
      <c r="Q302" s="1007" t="s">
        <v>10149</v>
      </c>
      <c r="R302" s="1007">
        <f t="shared" si="13"/>
        <v>2016</v>
      </c>
      <c r="S302" s="1007" t="s">
        <v>18288</v>
      </c>
      <c r="T302" s="1007">
        <v>1250</v>
      </c>
      <c r="U302" s="1023">
        <v>45742</v>
      </c>
      <c r="V302" s="1020">
        <v>45817</v>
      </c>
      <c r="W302" s="1021"/>
      <c r="X302" s="777">
        <f>X301+400</f>
        <v>4930</v>
      </c>
    </row>
    <row r="303" spans="1:24" ht="26.25" customHeight="1">
      <c r="A303" s="1006"/>
      <c r="B303" s="1007"/>
      <c r="C303" s="1007" t="s">
        <v>12777</v>
      </c>
      <c r="D303" s="1007" t="s">
        <v>18185</v>
      </c>
      <c r="E303" s="1007"/>
      <c r="F303" s="1007"/>
      <c r="G303" s="1007"/>
      <c r="H303" s="1007"/>
      <c r="I303" s="1007"/>
      <c r="J303" s="1007" t="s">
        <v>18176</v>
      </c>
      <c r="K303" s="1013" t="s">
        <v>3849</v>
      </c>
      <c r="L303" s="1007"/>
      <c r="M303" s="1019"/>
      <c r="N303" s="73" t="s">
        <v>11765</v>
      </c>
      <c r="O303" s="1013" t="s">
        <v>15492</v>
      </c>
      <c r="P303" s="1019"/>
      <c r="Q303" s="1007" t="s">
        <v>9021</v>
      </c>
      <c r="R303" s="1007">
        <f t="shared" si="13"/>
        <v>2016</v>
      </c>
      <c r="S303" s="1007" t="s">
        <v>18289</v>
      </c>
      <c r="T303" s="1007">
        <v>1810</v>
      </c>
      <c r="U303" s="1023"/>
      <c r="V303" s="1020">
        <v>45825</v>
      </c>
      <c r="W303" s="1021"/>
      <c r="X303" s="1022" t="s">
        <v>18273</v>
      </c>
    </row>
    <row r="304" spans="1:24" ht="26.25" customHeight="1">
      <c r="A304" s="1006"/>
      <c r="B304" s="1007"/>
      <c r="C304" s="1007" t="s">
        <v>14286</v>
      </c>
      <c r="D304" s="1007" t="s">
        <v>191</v>
      </c>
      <c r="E304" s="1007"/>
      <c r="F304" s="1007"/>
      <c r="G304" s="1007"/>
      <c r="H304" s="1007"/>
      <c r="I304" s="1007"/>
      <c r="J304" s="1007"/>
      <c r="K304" s="1013"/>
      <c r="L304" s="1007"/>
      <c r="M304" s="1007"/>
      <c r="N304" s="1013"/>
      <c r="O304" s="1013"/>
      <c r="P304" s="1019"/>
      <c r="Q304" s="1007"/>
      <c r="R304" s="1007"/>
      <c r="S304" s="1024" t="s">
        <v>189</v>
      </c>
      <c r="T304" s="1024">
        <v>3700</v>
      </c>
      <c r="U304" s="1020"/>
      <c r="V304" s="1020">
        <v>45831</v>
      </c>
      <c r="W304" s="1021"/>
      <c r="X304" s="1022" t="s">
        <v>18274</v>
      </c>
    </row>
    <row r="305" spans="1:24" ht="26.25" customHeight="1">
      <c r="A305" s="1006"/>
      <c r="B305" s="1007"/>
      <c r="C305" s="1007" t="s">
        <v>10098</v>
      </c>
      <c r="D305" s="1007" t="s">
        <v>191</v>
      </c>
      <c r="E305" s="1007"/>
      <c r="F305" s="1007"/>
      <c r="G305" s="1007"/>
      <c r="H305" s="1007"/>
      <c r="I305" s="1007"/>
      <c r="J305" s="1007" t="s">
        <v>18411</v>
      </c>
      <c r="K305" s="1013"/>
      <c r="L305" s="1007"/>
      <c r="M305" s="1007"/>
      <c r="N305" s="1013"/>
      <c r="O305" s="1013"/>
      <c r="P305" s="1019"/>
      <c r="Q305" s="1007"/>
      <c r="R305" s="1007"/>
      <c r="S305" s="1024" t="s">
        <v>2472</v>
      </c>
      <c r="T305" s="1024">
        <f>SUM(T300:T304)</f>
        <v>9820</v>
      </c>
      <c r="U305" s="1020"/>
      <c r="V305" s="1020">
        <v>45822</v>
      </c>
      <c r="W305" s="1021"/>
      <c r="X305" s="1022"/>
    </row>
    <row r="306" spans="1:24" ht="26.25" customHeight="1" thickBot="1">
      <c r="A306" s="1008"/>
      <c r="B306" s="1009"/>
      <c r="C306" s="1009" t="s">
        <v>10099</v>
      </c>
      <c r="D306" s="1009" t="s">
        <v>4036</v>
      </c>
      <c r="E306" s="1009"/>
      <c r="F306" s="1009"/>
      <c r="G306" s="1009"/>
      <c r="H306" s="1009"/>
      <c r="I306" s="1009"/>
      <c r="J306" s="1009"/>
      <c r="K306" s="611" t="s">
        <v>18174</v>
      </c>
      <c r="L306" s="1009"/>
      <c r="M306" s="1009"/>
      <c r="N306" s="1014"/>
      <c r="O306" s="1014"/>
      <c r="P306" s="1025"/>
      <c r="Q306" s="1009"/>
      <c r="R306" s="1009"/>
      <c r="S306" s="1025"/>
      <c r="T306" s="1025"/>
      <c r="U306" s="1027"/>
      <c r="V306" s="1028">
        <v>45808</v>
      </c>
      <c r="W306" s="1029"/>
      <c r="X306" s="1030"/>
    </row>
    <row r="307" spans="1:24" ht="26.25" customHeight="1">
      <c r="A307" s="1004" t="s">
        <v>188</v>
      </c>
      <c r="B307" s="1005" t="s">
        <v>10047</v>
      </c>
      <c r="C307" s="1005" t="s">
        <v>26</v>
      </c>
      <c r="D307" s="1005" t="s">
        <v>190</v>
      </c>
      <c r="E307" s="1005" t="s">
        <v>18276</v>
      </c>
      <c r="F307" s="1005" t="s">
        <v>18276</v>
      </c>
      <c r="G307" s="1005" t="s">
        <v>191</v>
      </c>
      <c r="H307" s="1485"/>
      <c r="I307" s="1005" t="s">
        <v>7787</v>
      </c>
      <c r="J307" s="1010" t="s">
        <v>18410</v>
      </c>
      <c r="K307" s="1011" t="s">
        <v>8</v>
      </c>
      <c r="L307" s="1005" t="s">
        <v>18299</v>
      </c>
      <c r="M307" s="1005" t="s">
        <v>18295</v>
      </c>
      <c r="N307" s="1011" t="s">
        <v>18623</v>
      </c>
      <c r="O307" s="1011" t="s">
        <v>18624</v>
      </c>
      <c r="P307" s="1015" t="s">
        <v>19965</v>
      </c>
      <c r="Q307" s="1005" t="s">
        <v>10149</v>
      </c>
      <c r="R307" s="1005">
        <f t="shared" ref="R307:R310" si="14">IF(MID(RIGHT(S307,8),1,1)="M",2021,IF(MID(RIGHT(S307,8),1,1)="N",2022,IF(MID(RIGHT(S307,8),1,1)="P",2023,IF(MID(RIGHT(S307,8),1,1)="R",2024,IF(MID(RIGHT(S307,8),1,1)="S",2025,IF(MID(RIGHT(S307,8),1,1)="T",1996,IF(MID(RIGHT(S307,8),1,1)="V",1997,IF(MID(RIGHT(S307,8),1,1)="W",1998,IF(MID(RIGHT(S307,8),1,1)="X",1999,IF(MID(RIGHT(S307,8),1,1)="Y",2000,IF(MID(RIGHT(S307,8),1,1)="1",2001,IF(MID(RIGHT(S307,8),1,1)="2",2002,IF(MID(RIGHT(S307,8),1,1)="3",2003,IF(MID(RIGHT(S307,8),1,1)="4",2004,IF(MID(RIGHT(S307,8),1,1)="5",2005,IF(MID(RIGHT(S307,8),1,1)="6",2006,IF(MID(RIGHT(S307,8),1,1)="7",2007,IF(MID(RIGHT(S307,8),1,1)="8",2008,IF(MID(RIGHT(S307,8),1,1)="9",2009,IF(MID(RIGHT(S307,8),1,1)="A",2010,IF(MID(RIGHT(S307,8),1,1)="B",2011,IF(MID(RIGHT(S307,8),1,1)="C",2012,IF(MID(RIGHT(S307,8),1,1)="D",2013,IF(MID(RIGHT(S307,8),1,1)="E",2014,IF(MID(RIGHT(S307,8),1,1)="F",2015,IF(MID(RIGHT(S307,8),1,1)="G",2016,IF(MID(RIGHT(S307,8),1,1)="H",2017,IF(MID(RIGHT(S307,8),1,1)="J",2018,IF(MID(RIGHT(S307,8),1,1)="K",2019,IF(MID(RIGHT(S307,8),1,1)="L",2020,""))))))))))))))))))))))))))))))</f>
        <v>2018</v>
      </c>
      <c r="S307" s="1005" t="s">
        <v>18291</v>
      </c>
      <c r="T307" s="1005">
        <v>1250</v>
      </c>
      <c r="U307" s="1842">
        <v>45733</v>
      </c>
      <c r="V307" s="1842">
        <v>45797</v>
      </c>
      <c r="W307" s="1017">
        <v>3770</v>
      </c>
      <c r="X307" s="1788">
        <v>4450</v>
      </c>
    </row>
    <row r="308" spans="1:24" ht="26.25" customHeight="1">
      <c r="A308" s="1006"/>
      <c r="B308" s="1007"/>
      <c r="C308" s="320" t="s">
        <v>3121</v>
      </c>
      <c r="D308" s="1007"/>
      <c r="E308" s="1007"/>
      <c r="F308" s="1007"/>
      <c r="G308" s="1007"/>
      <c r="H308" s="1007"/>
      <c r="I308" s="1007" t="s">
        <v>194</v>
      </c>
      <c r="J308" s="1417" t="s">
        <v>18183</v>
      </c>
      <c r="K308" s="1012" t="s">
        <v>195</v>
      </c>
      <c r="L308" s="425" t="s">
        <v>3359</v>
      </c>
      <c r="M308" s="1007"/>
      <c r="N308" s="73" t="s">
        <v>2435</v>
      </c>
      <c r="O308" s="1013"/>
      <c r="P308" s="1019"/>
      <c r="Q308" s="1007" t="s">
        <v>9021</v>
      </c>
      <c r="R308" s="1007">
        <f t="shared" si="14"/>
        <v>2016</v>
      </c>
      <c r="S308" s="1007" t="s">
        <v>18292</v>
      </c>
      <c r="T308" s="1007">
        <v>1810</v>
      </c>
      <c r="U308" s="1131">
        <v>45741</v>
      </c>
      <c r="V308" s="1020">
        <v>45807</v>
      </c>
      <c r="W308" s="1021"/>
      <c r="X308" s="2286">
        <f>X307+80</f>
        <v>4530</v>
      </c>
    </row>
    <row r="309" spans="1:24" ht="26.25" customHeight="1">
      <c r="A309" s="1006"/>
      <c r="B309" s="1007"/>
      <c r="C309" s="1007" t="s">
        <v>12775</v>
      </c>
      <c r="D309" s="1007" t="s">
        <v>18185</v>
      </c>
      <c r="E309" s="1007"/>
      <c r="F309" s="1007"/>
      <c r="G309" s="1007"/>
      <c r="H309" s="1007"/>
      <c r="I309" s="1007"/>
      <c r="J309" s="2283" t="s">
        <v>18179</v>
      </c>
      <c r="K309" s="1013" t="s">
        <v>10889</v>
      </c>
      <c r="L309" s="1007"/>
      <c r="M309" s="1019"/>
      <c r="N309" s="73" t="s">
        <v>3073</v>
      </c>
      <c r="O309" s="1013"/>
      <c r="P309" s="1019"/>
      <c r="Q309" s="1007" t="s">
        <v>7104</v>
      </c>
      <c r="R309" s="1007">
        <f t="shared" si="14"/>
        <v>2016</v>
      </c>
      <c r="S309" s="1007" t="s">
        <v>18293</v>
      </c>
      <c r="T309" s="1007">
        <v>1250</v>
      </c>
      <c r="U309" s="1023">
        <v>45742</v>
      </c>
      <c r="V309" s="1020">
        <v>45817</v>
      </c>
      <c r="W309" s="1021"/>
      <c r="X309" s="777">
        <f>X308+400</f>
        <v>4930</v>
      </c>
    </row>
    <row r="310" spans="1:24" ht="26.25" customHeight="1">
      <c r="A310" s="1006"/>
      <c r="B310" s="1007"/>
      <c r="C310" s="1007" t="s">
        <v>12777</v>
      </c>
      <c r="D310" s="1007" t="s">
        <v>18185</v>
      </c>
      <c r="E310" s="1007"/>
      <c r="F310" s="1007"/>
      <c r="G310" s="1007"/>
      <c r="H310" s="1007"/>
      <c r="I310" s="1007"/>
      <c r="J310" s="1007" t="s">
        <v>18176</v>
      </c>
      <c r="K310" s="1013" t="s">
        <v>3849</v>
      </c>
      <c r="L310" s="1007"/>
      <c r="M310" s="1019"/>
      <c r="N310" s="73" t="s">
        <v>11765</v>
      </c>
      <c r="O310" s="1013" t="s">
        <v>15492</v>
      </c>
      <c r="P310" s="1019"/>
      <c r="Q310" s="1007" t="s">
        <v>18296</v>
      </c>
      <c r="R310" s="1007">
        <f t="shared" si="14"/>
        <v>2017</v>
      </c>
      <c r="S310" s="1007" t="s">
        <v>18294</v>
      </c>
      <c r="T310" s="1007">
        <v>1600</v>
      </c>
      <c r="U310" s="1023"/>
      <c r="V310" s="1020">
        <v>45825</v>
      </c>
      <c r="W310" s="1021"/>
      <c r="X310" s="1022" t="s">
        <v>18273</v>
      </c>
    </row>
    <row r="311" spans="1:24" ht="26.25" customHeight="1">
      <c r="A311" s="1006"/>
      <c r="B311" s="1007"/>
      <c r="C311" s="1007" t="s">
        <v>14286</v>
      </c>
      <c r="D311" s="1007" t="s">
        <v>191</v>
      </c>
      <c r="E311" s="1007"/>
      <c r="F311" s="1007"/>
      <c r="G311" s="1007"/>
      <c r="H311" s="1007"/>
      <c r="I311" s="1007"/>
      <c r="J311" s="1007"/>
      <c r="K311" s="1013"/>
      <c r="L311" s="1007"/>
      <c r="M311" s="1007"/>
      <c r="N311" s="1013"/>
      <c r="O311" s="1013"/>
      <c r="P311" s="1019"/>
      <c r="Q311" s="1007"/>
      <c r="R311" s="1007"/>
      <c r="S311" s="1024" t="s">
        <v>189</v>
      </c>
      <c r="T311" s="1024">
        <v>3880</v>
      </c>
      <c r="U311" s="1020"/>
      <c r="V311" s="1020">
        <v>45831</v>
      </c>
      <c r="W311" s="1021"/>
      <c r="X311" s="1022" t="s">
        <v>18274</v>
      </c>
    </row>
    <row r="312" spans="1:24" ht="26.25" customHeight="1">
      <c r="A312" s="1006"/>
      <c r="B312" s="1007"/>
      <c r="C312" s="1007" t="s">
        <v>10098</v>
      </c>
      <c r="D312" s="1007" t="s">
        <v>191</v>
      </c>
      <c r="E312" s="1007"/>
      <c r="F312" s="1007"/>
      <c r="G312" s="1007"/>
      <c r="H312" s="1007"/>
      <c r="I312" s="1007"/>
      <c r="J312" s="1007" t="s">
        <v>18411</v>
      </c>
      <c r="K312" s="1013"/>
      <c r="L312" s="1007"/>
      <c r="M312" s="1007"/>
      <c r="N312" s="1013"/>
      <c r="O312" s="1013"/>
      <c r="P312" s="1019"/>
      <c r="Q312" s="1007"/>
      <c r="R312" s="1007"/>
      <c r="S312" s="1024" t="s">
        <v>2472</v>
      </c>
      <c r="T312" s="1024">
        <f>SUM(T307:T311)</f>
        <v>9790</v>
      </c>
      <c r="U312" s="1020"/>
      <c r="V312" s="1020">
        <v>45822</v>
      </c>
      <c r="W312" s="1021"/>
      <c r="X312" s="1022"/>
    </row>
    <row r="313" spans="1:24" ht="26.25" customHeight="1" thickBot="1">
      <c r="A313" s="1008"/>
      <c r="B313" s="1009"/>
      <c r="C313" s="1009" t="s">
        <v>10099</v>
      </c>
      <c r="D313" s="1009" t="s">
        <v>4036</v>
      </c>
      <c r="E313" s="1009"/>
      <c r="F313" s="1009"/>
      <c r="G313" s="1009"/>
      <c r="H313" s="1009"/>
      <c r="I313" s="1009"/>
      <c r="J313" s="1009"/>
      <c r="K313" s="611" t="s">
        <v>18174</v>
      </c>
      <c r="L313" s="1009"/>
      <c r="M313" s="1009"/>
      <c r="N313" s="1014"/>
      <c r="O313" s="1014"/>
      <c r="P313" s="1025"/>
      <c r="Q313" s="1009"/>
      <c r="R313" s="1009"/>
      <c r="S313" s="1025"/>
      <c r="T313" s="1025"/>
      <c r="U313" s="1027"/>
      <c r="V313" s="1028">
        <v>45808</v>
      </c>
      <c r="W313" s="1029"/>
      <c r="X313" s="1030"/>
    </row>
    <row r="314" spans="1:24" ht="26.25" hidden="1" customHeight="1">
      <c r="A314" s="1004" t="s">
        <v>188</v>
      </c>
      <c r="B314" s="1005" t="s">
        <v>10047</v>
      </c>
      <c r="C314" s="1005" t="s">
        <v>26</v>
      </c>
      <c r="D314" s="1005" t="s">
        <v>190</v>
      </c>
      <c r="E314" s="1005"/>
      <c r="F314" s="1005"/>
      <c r="G314" s="1005"/>
      <c r="H314" s="1485"/>
      <c r="I314" s="1005" t="s">
        <v>7787</v>
      </c>
      <c r="J314" s="1010" t="s">
        <v>18175</v>
      </c>
      <c r="K314" s="1011" t="s">
        <v>8</v>
      </c>
      <c r="L314" s="1005"/>
      <c r="M314" s="1015"/>
      <c r="N314" s="1011"/>
      <c r="O314" s="1011"/>
      <c r="P314" s="1015"/>
      <c r="Q314" s="1005"/>
      <c r="R314" s="1005"/>
      <c r="S314" s="1005"/>
      <c r="T314" s="1005"/>
      <c r="U314" s="1842">
        <v>45733</v>
      </c>
      <c r="V314" s="1842">
        <v>45797</v>
      </c>
      <c r="W314" s="1017">
        <v>3770</v>
      </c>
      <c r="X314" s="1018">
        <v>4450</v>
      </c>
    </row>
    <row r="315" spans="1:24" ht="26.25" hidden="1" customHeight="1">
      <c r="A315" s="1006"/>
      <c r="B315" s="1007"/>
      <c r="C315" s="320" t="s">
        <v>3121</v>
      </c>
      <c r="D315" s="1007"/>
      <c r="E315" s="1007"/>
      <c r="F315" s="1007"/>
      <c r="G315" s="1007"/>
      <c r="H315" s="1007"/>
      <c r="I315" s="1007" t="s">
        <v>194</v>
      </c>
      <c r="J315" s="1417" t="s">
        <v>18184</v>
      </c>
      <c r="K315" s="1012" t="s">
        <v>195</v>
      </c>
      <c r="L315" s="425" t="s">
        <v>3359</v>
      </c>
      <c r="M315" s="3126" t="s">
        <v>18204</v>
      </c>
      <c r="N315" s="3127"/>
      <c r="O315" s="3127"/>
      <c r="P315" s="3128"/>
      <c r="Q315" s="1007"/>
      <c r="R315" s="1007"/>
      <c r="S315" s="1007"/>
      <c r="T315" s="1007"/>
      <c r="U315" s="1131">
        <v>45741</v>
      </c>
      <c r="V315" s="1020">
        <v>45807</v>
      </c>
      <c r="W315" s="1021"/>
      <c r="X315" s="1022"/>
    </row>
    <row r="316" spans="1:24" ht="26.25" hidden="1" customHeight="1">
      <c r="A316" s="1006"/>
      <c r="B316" s="1007"/>
      <c r="C316" s="1007" t="s">
        <v>12775</v>
      </c>
      <c r="D316" s="1007" t="s">
        <v>18185</v>
      </c>
      <c r="E316" s="1007"/>
      <c r="F316" s="1007"/>
      <c r="G316" s="1007"/>
      <c r="H316" s="1007"/>
      <c r="I316" s="1007"/>
      <c r="J316" s="2283" t="s">
        <v>18180</v>
      </c>
      <c r="K316" s="1013" t="s">
        <v>10889</v>
      </c>
      <c r="L316" s="1007"/>
      <c r="M316" s="3129"/>
      <c r="N316" s="3130"/>
      <c r="O316" s="3130"/>
      <c r="P316" s="3131"/>
      <c r="Q316" s="1007"/>
      <c r="R316" s="1007"/>
      <c r="S316" s="1007"/>
      <c r="T316" s="1007"/>
      <c r="U316" s="1023">
        <v>45742</v>
      </c>
      <c r="V316" s="1020"/>
      <c r="W316" s="1021"/>
      <c r="X316" s="1022"/>
    </row>
    <row r="317" spans="1:24" ht="26.25" hidden="1" customHeight="1">
      <c r="A317" s="1006"/>
      <c r="B317" s="1007"/>
      <c r="C317" s="1007" t="s">
        <v>12777</v>
      </c>
      <c r="D317" s="1007" t="s">
        <v>18185</v>
      </c>
      <c r="E317" s="1007"/>
      <c r="F317" s="1007"/>
      <c r="G317" s="1007"/>
      <c r="H317" s="1007"/>
      <c r="I317" s="1007"/>
      <c r="J317" s="1007" t="s">
        <v>18176</v>
      </c>
      <c r="K317" s="1013" t="s">
        <v>3849</v>
      </c>
      <c r="L317" s="1007"/>
      <c r="M317" s="3129"/>
      <c r="N317" s="3130"/>
      <c r="O317" s="3130"/>
      <c r="P317" s="3131"/>
      <c r="Q317" s="1007"/>
      <c r="R317" s="1007"/>
      <c r="S317" s="1007"/>
      <c r="T317" s="1007"/>
      <c r="U317" s="1023"/>
      <c r="V317" s="1023"/>
      <c r="W317" s="1021"/>
      <c r="X317" s="1022"/>
    </row>
    <row r="318" spans="1:24" ht="26.25" hidden="1" customHeight="1">
      <c r="A318" s="1006"/>
      <c r="B318" s="1007"/>
      <c r="C318" s="1007" t="s">
        <v>14286</v>
      </c>
      <c r="D318" s="1007"/>
      <c r="E318" s="1007"/>
      <c r="F318" s="1007"/>
      <c r="G318" s="1007"/>
      <c r="H318" s="1007"/>
      <c r="I318" s="1007"/>
      <c r="J318" s="1007"/>
      <c r="K318" s="1013"/>
      <c r="L318" s="1007"/>
      <c r="M318" s="3129"/>
      <c r="N318" s="3130"/>
      <c r="O318" s="3130"/>
      <c r="P318" s="3131"/>
      <c r="Q318" s="1007"/>
      <c r="R318" s="1007"/>
      <c r="S318" s="1024" t="s">
        <v>189</v>
      </c>
      <c r="T318" s="1024"/>
      <c r="U318" s="1020"/>
      <c r="V318" s="1020"/>
      <c r="W318" s="1021"/>
      <c r="X318" s="1022"/>
    </row>
    <row r="319" spans="1:24" ht="26.25" hidden="1" customHeight="1">
      <c r="A319" s="1006"/>
      <c r="B319" s="1007"/>
      <c r="C319" s="1007" t="s">
        <v>10098</v>
      </c>
      <c r="D319" s="1007"/>
      <c r="E319" s="1007"/>
      <c r="F319" s="1007"/>
      <c r="G319" s="1007"/>
      <c r="H319" s="1007"/>
      <c r="I319" s="1007"/>
      <c r="J319" s="1007"/>
      <c r="K319" s="1013"/>
      <c r="L319" s="1007"/>
      <c r="M319" s="3132"/>
      <c r="N319" s="3133"/>
      <c r="O319" s="3133"/>
      <c r="P319" s="3134"/>
      <c r="Q319" s="1007"/>
      <c r="R319" s="1007"/>
      <c r="S319" s="1024" t="s">
        <v>2472</v>
      </c>
      <c r="T319" s="1024">
        <f>SUM(T314:T318)</f>
        <v>0</v>
      </c>
      <c r="U319" s="1020"/>
      <c r="V319" s="1023"/>
      <c r="W319" s="1021"/>
      <c r="X319" s="1022"/>
    </row>
    <row r="320" spans="1:24" ht="26.25" hidden="1" customHeight="1" thickBot="1">
      <c r="A320" s="1008"/>
      <c r="B320" s="1009"/>
      <c r="C320" s="1009" t="s">
        <v>10099</v>
      </c>
      <c r="D320" s="1009"/>
      <c r="E320" s="1009"/>
      <c r="F320" s="1009"/>
      <c r="G320" s="1009"/>
      <c r="H320" s="1009"/>
      <c r="I320" s="1009"/>
      <c r="J320" s="1009"/>
      <c r="K320" s="611" t="s">
        <v>18174</v>
      </c>
      <c r="L320" s="1009"/>
      <c r="M320" s="1009"/>
      <c r="N320" s="1014"/>
      <c r="O320" s="1014"/>
      <c r="P320" s="1025"/>
      <c r="Q320" s="1009"/>
      <c r="R320" s="1009"/>
      <c r="S320" s="1025"/>
      <c r="T320" s="1025"/>
      <c r="U320" s="1027"/>
      <c r="V320" s="1028"/>
      <c r="W320" s="1029"/>
      <c r="X320" s="1030"/>
    </row>
    <row r="322" spans="1:24" ht="26.25" customHeight="1" thickBot="1"/>
    <row r="323" spans="1:24" ht="26.25" customHeight="1">
      <c r="A323" s="699" t="s">
        <v>188</v>
      </c>
      <c r="B323" s="700" t="s">
        <v>10047</v>
      </c>
      <c r="C323" s="700" t="s">
        <v>154</v>
      </c>
      <c r="D323" s="700" t="s">
        <v>190</v>
      </c>
      <c r="E323" s="700" t="s">
        <v>18229</v>
      </c>
      <c r="F323" s="700" t="s">
        <v>191</v>
      </c>
      <c r="G323" s="700" t="s">
        <v>191</v>
      </c>
      <c r="H323" s="1484"/>
      <c r="I323" s="700" t="s">
        <v>8125</v>
      </c>
      <c r="J323" s="715" t="s">
        <v>18410</v>
      </c>
      <c r="K323" s="1515" t="s">
        <v>8</v>
      </c>
      <c r="L323" s="715" t="s">
        <v>18257</v>
      </c>
      <c r="M323" s="700" t="s">
        <v>18251</v>
      </c>
      <c r="N323" s="701" t="s">
        <v>18625</v>
      </c>
      <c r="O323" s="701" t="s">
        <v>18626</v>
      </c>
      <c r="P323" s="702" t="s">
        <v>18768</v>
      </c>
      <c r="Q323" s="700" t="s">
        <v>7991</v>
      </c>
      <c r="R323" s="700">
        <f t="shared" ref="R323:R326" si="15">IF(MID(RIGHT(S323,8),1,1)="M",2021,IF(MID(RIGHT(S323,8),1,1)="N",2022,IF(MID(RIGHT(S323,8),1,1)="P",2023,IF(MID(RIGHT(S323,8),1,1)="R",2024,IF(MID(RIGHT(S323,8),1,1)="S",1995,IF(MID(RIGHT(S323,8),1,1)="T",1996,IF(MID(RIGHT(S323,8),1,1)="V",1997,IF(MID(RIGHT(S323,8),1,1)="W",1998,IF(MID(RIGHT(S323,8),1,1)="X",1999,IF(MID(RIGHT(S323,8),1,1)="Y",2000,IF(MID(RIGHT(S323,8),1,1)="1",2001,IF(MID(RIGHT(S323,8),1,1)="2",2002,IF(MID(RIGHT(S323,8),1,1)="3",2003,IF(MID(RIGHT(S323,8),1,1)="4",2004,IF(MID(RIGHT(S323,8),1,1)="5",2005,IF(MID(RIGHT(S323,8),1,1)="6",2006,IF(MID(RIGHT(S323,8),1,1)="7",2007,IF(MID(RIGHT(S323,8),1,1)="8",2008,IF(MID(RIGHT(S323,8),1,1)="9",2009,IF(MID(RIGHT(S323,8),1,1)="A",2010,IF(MID(RIGHT(S323,8),1,1)="B",2011,IF(MID(RIGHT(S323,8),1,1)="C",2012,IF(MID(RIGHT(S323,8),1,1)="D",2013,IF(MID(RIGHT(S323,8),1,1)="E",2014,IF(MID(RIGHT(S323,8),1,1)="F",2015,IF(MID(RIGHT(S323,8),1,1)="G",2016,IF(MID(RIGHT(S323,8),1,1)="H",2017,IF(MID(RIGHT(S323,8),1,1)="J",2018,IF(MID(RIGHT(S323,8),1,1)="K",2019,IF(MID(RIGHT(S323,8),1,1)="L",2020,""))))))))))))))))))))))))))))))</f>
        <v>2020</v>
      </c>
      <c r="S323" s="700" t="s">
        <v>18224</v>
      </c>
      <c r="T323" s="700">
        <v>2065</v>
      </c>
      <c r="U323" s="1344">
        <v>45733</v>
      </c>
      <c r="V323" s="1344">
        <v>45791</v>
      </c>
      <c r="W323" s="703">
        <v>4369</v>
      </c>
      <c r="X323" s="704">
        <v>5700</v>
      </c>
    </row>
    <row r="324" spans="1:24" ht="26.25" customHeight="1">
      <c r="A324" s="705"/>
      <c r="B324" s="278"/>
      <c r="C324" s="320" t="s">
        <v>8623</v>
      </c>
      <c r="D324" s="278"/>
      <c r="E324" s="278"/>
      <c r="F324" s="278"/>
      <c r="G324" s="278"/>
      <c r="H324" s="278"/>
      <c r="I324" s="278" t="s">
        <v>2578</v>
      </c>
      <c r="J324" s="317" t="s">
        <v>17991</v>
      </c>
      <c r="K324" s="280" t="s">
        <v>195</v>
      </c>
      <c r="L324" s="425" t="s">
        <v>3603</v>
      </c>
      <c r="M324" s="278" t="s">
        <v>18254</v>
      </c>
      <c r="N324" s="73" t="s">
        <v>2435</v>
      </c>
      <c r="O324" s="278"/>
      <c r="P324" s="278"/>
      <c r="Q324" s="278" t="s">
        <v>3291</v>
      </c>
      <c r="R324" s="278">
        <f t="shared" si="15"/>
        <v>2020</v>
      </c>
      <c r="S324" s="278" t="s">
        <v>18225</v>
      </c>
      <c r="T324" s="278">
        <v>1855</v>
      </c>
      <c r="U324" s="719">
        <v>45741</v>
      </c>
      <c r="V324" s="719">
        <v>45798</v>
      </c>
      <c r="W324" s="283" t="s">
        <v>18695</v>
      </c>
      <c r="X324" s="706" t="s">
        <v>18693</v>
      </c>
    </row>
    <row r="325" spans="1:24" ht="26.25" customHeight="1">
      <c r="A325" s="705"/>
      <c r="B325" s="278"/>
      <c r="C325" s="278" t="s">
        <v>12776</v>
      </c>
      <c r="D325" s="278" t="s">
        <v>17994</v>
      </c>
      <c r="E325" s="278"/>
      <c r="F325" s="278"/>
      <c r="G325" s="278"/>
      <c r="H325" s="278"/>
      <c r="I325" s="720"/>
      <c r="J325" s="317" t="s">
        <v>17986</v>
      </c>
      <c r="K325" s="278" t="s">
        <v>18084</v>
      </c>
      <c r="L325" s="1626" t="s">
        <v>17973</v>
      </c>
      <c r="M325" s="278"/>
      <c r="N325" s="73" t="s">
        <v>3073</v>
      </c>
      <c r="O325" s="1371"/>
      <c r="P325" s="278"/>
      <c r="Q325" s="278" t="s">
        <v>10795</v>
      </c>
      <c r="R325" s="278">
        <f t="shared" si="15"/>
        <v>2020</v>
      </c>
      <c r="S325" s="278" t="s">
        <v>18226</v>
      </c>
      <c r="T325" s="278">
        <v>1845</v>
      </c>
      <c r="U325" s="420">
        <v>45742</v>
      </c>
      <c r="V325" s="420">
        <v>45802</v>
      </c>
      <c r="W325" s="283"/>
      <c r="X325" s="706"/>
    </row>
    <row r="326" spans="1:24" ht="26.25" customHeight="1">
      <c r="A326" s="705"/>
      <c r="B326" s="278"/>
      <c r="C326" s="278" t="s">
        <v>12778</v>
      </c>
      <c r="D326" s="278" t="s">
        <v>191</v>
      </c>
      <c r="E326" s="278"/>
      <c r="F326" s="278"/>
      <c r="G326" s="278"/>
      <c r="H326" s="278"/>
      <c r="I326" s="720" t="s">
        <v>8207</v>
      </c>
      <c r="J326" s="278" t="s">
        <v>18408</v>
      </c>
      <c r="K326" s="278" t="s">
        <v>1772</v>
      </c>
      <c r="L326" s="278"/>
      <c r="M326" s="280"/>
      <c r="N326" s="73" t="s">
        <v>7870</v>
      </c>
      <c r="O326" s="278"/>
      <c r="P326" s="280"/>
      <c r="Q326" s="278" t="s">
        <v>520</v>
      </c>
      <c r="R326" s="278">
        <f t="shared" si="15"/>
        <v>2021</v>
      </c>
      <c r="S326" s="278" t="s">
        <v>18227</v>
      </c>
      <c r="T326" s="278">
        <v>2210</v>
      </c>
      <c r="U326" s="281"/>
      <c r="V326" s="281"/>
      <c r="W326" s="283"/>
      <c r="X326" s="721"/>
    </row>
    <row r="327" spans="1:24" ht="26.25" customHeight="1">
      <c r="A327" s="705"/>
      <c r="B327" s="278"/>
      <c r="C327" s="278" t="s">
        <v>13047</v>
      </c>
      <c r="D327" s="278" t="s">
        <v>191</v>
      </c>
      <c r="E327" s="278"/>
      <c r="F327" s="278"/>
      <c r="G327" s="278"/>
      <c r="H327" s="278"/>
      <c r="I327" s="278"/>
      <c r="J327" s="278" t="s">
        <v>18409</v>
      </c>
      <c r="K327" s="278"/>
      <c r="L327" s="278"/>
      <c r="M327" s="278"/>
      <c r="N327" s="278"/>
      <c r="O327" s="278"/>
      <c r="P327" s="278"/>
      <c r="Q327" s="278"/>
      <c r="R327" s="280"/>
      <c r="S327" s="284" t="s">
        <v>189</v>
      </c>
      <c r="T327" s="284">
        <v>3720</v>
      </c>
      <c r="U327" s="281"/>
      <c r="V327" s="281"/>
      <c r="W327" s="283"/>
      <c r="X327" s="722"/>
    </row>
    <row r="328" spans="1:24" ht="26.25" customHeight="1">
      <c r="A328" s="705"/>
      <c r="B328" s="278"/>
      <c r="C328" s="278" t="s">
        <v>10002</v>
      </c>
      <c r="D328" s="278" t="s">
        <v>191</v>
      </c>
      <c r="E328" s="278"/>
      <c r="F328" s="278"/>
      <c r="G328" s="278"/>
      <c r="H328" s="278"/>
      <c r="I328" s="278"/>
      <c r="J328" s="278" t="s">
        <v>18189</v>
      </c>
      <c r="K328" s="278"/>
      <c r="L328" s="278"/>
      <c r="M328" s="2559" t="s">
        <v>17716</v>
      </c>
      <c r="N328" s="2560"/>
      <c r="O328" s="2560"/>
      <c r="P328" s="2561"/>
      <c r="Q328" s="278"/>
      <c r="R328" s="278"/>
      <c r="S328" s="284" t="s">
        <v>2472</v>
      </c>
      <c r="T328" s="284">
        <f>SUM(T323:T327)</f>
        <v>11695</v>
      </c>
      <c r="U328" s="281"/>
      <c r="V328" s="281"/>
      <c r="W328" s="283"/>
      <c r="X328" s="722"/>
    </row>
    <row r="329" spans="1:24" ht="26.25" customHeight="1" thickBot="1">
      <c r="A329" s="707"/>
      <c r="B329" s="708"/>
      <c r="C329" s="708" t="s">
        <v>10003</v>
      </c>
      <c r="D329" s="708" t="s">
        <v>4036</v>
      </c>
      <c r="E329" s="708"/>
      <c r="F329" s="708"/>
      <c r="G329" s="708"/>
      <c r="H329" s="708"/>
      <c r="I329" s="708"/>
      <c r="J329" s="708"/>
      <c r="K329" s="611" t="s">
        <v>18206</v>
      </c>
      <c r="L329" s="709"/>
      <c r="M329" s="709"/>
      <c r="N329" s="708"/>
      <c r="O329" s="708"/>
      <c r="P329" s="710"/>
      <c r="Q329" s="711"/>
      <c r="R329" s="711"/>
      <c r="S329" s="711"/>
      <c r="T329" s="711"/>
      <c r="U329" s="712"/>
      <c r="V329" s="713"/>
      <c r="W329" s="723"/>
      <c r="X329" s="724"/>
    </row>
    <row r="330" spans="1:24" ht="26.25" customHeight="1">
      <c r="A330" s="699" t="s">
        <v>188</v>
      </c>
      <c r="B330" s="700" t="s">
        <v>10047</v>
      </c>
      <c r="C330" s="700" t="s">
        <v>154</v>
      </c>
      <c r="D330" s="700" t="s">
        <v>190</v>
      </c>
      <c r="E330" s="700" t="s">
        <v>18229</v>
      </c>
      <c r="F330" s="700" t="s">
        <v>191</v>
      </c>
      <c r="G330" s="700" t="s">
        <v>191</v>
      </c>
      <c r="H330" s="1484"/>
      <c r="I330" s="700" t="s">
        <v>8125</v>
      </c>
      <c r="J330" s="715" t="s">
        <v>18410</v>
      </c>
      <c r="K330" s="1515" t="s">
        <v>8</v>
      </c>
      <c r="L330" s="715" t="s">
        <v>18258</v>
      </c>
      <c r="M330" s="700" t="s">
        <v>18252</v>
      </c>
      <c r="N330" s="701" t="s">
        <v>18270</v>
      </c>
      <c r="O330" s="701" t="s">
        <v>18627</v>
      </c>
      <c r="P330" s="702" t="s">
        <v>18768</v>
      </c>
      <c r="Q330" s="700" t="s">
        <v>3291</v>
      </c>
      <c r="R330" s="700">
        <f t="shared" ref="R330:R333" si="16">IF(MID(RIGHT(S330,8),1,1)="M",2021,IF(MID(RIGHT(S330,8),1,1)="N",2022,IF(MID(RIGHT(S330,8),1,1)="P",2023,IF(MID(RIGHT(S330,8),1,1)="R",2024,IF(MID(RIGHT(S330,8),1,1)="S",1995,IF(MID(RIGHT(S330,8),1,1)="T",1996,IF(MID(RIGHT(S330,8),1,1)="V",1997,IF(MID(RIGHT(S330,8),1,1)="W",1998,IF(MID(RIGHT(S330,8),1,1)="X",1999,IF(MID(RIGHT(S330,8),1,1)="Y",2000,IF(MID(RIGHT(S330,8),1,1)="1",2001,IF(MID(RIGHT(S330,8),1,1)="2",2002,IF(MID(RIGHT(S330,8),1,1)="3",2003,IF(MID(RIGHT(S330,8),1,1)="4",2004,IF(MID(RIGHT(S330,8),1,1)="5",2005,IF(MID(RIGHT(S330,8),1,1)="6",2006,IF(MID(RIGHT(S330,8),1,1)="7",2007,IF(MID(RIGHT(S330,8),1,1)="8",2008,IF(MID(RIGHT(S330,8),1,1)="9",2009,IF(MID(RIGHT(S330,8),1,1)="A",2010,IF(MID(RIGHT(S330,8),1,1)="B",2011,IF(MID(RIGHT(S330,8),1,1)="C",2012,IF(MID(RIGHT(S330,8),1,1)="D",2013,IF(MID(RIGHT(S330,8),1,1)="E",2014,IF(MID(RIGHT(S330,8),1,1)="F",2015,IF(MID(RIGHT(S330,8),1,1)="G",2016,IF(MID(RIGHT(S330,8),1,1)="H",2017,IF(MID(RIGHT(S330,8),1,1)="J",2018,IF(MID(RIGHT(S330,8),1,1)="K",2019,IF(MID(RIGHT(S330,8),1,1)="L",2020,""))))))))))))))))))))))))))))))</f>
        <v>2021</v>
      </c>
      <c r="S330" s="700" t="s">
        <v>18216</v>
      </c>
      <c r="T330" s="700">
        <v>1825</v>
      </c>
      <c r="U330" s="1344">
        <v>45733</v>
      </c>
      <c r="V330" s="1344">
        <v>45791</v>
      </c>
      <c r="W330" s="703">
        <v>4369</v>
      </c>
      <c r="X330" s="704">
        <v>5700</v>
      </c>
    </row>
    <row r="331" spans="1:24" ht="26.25" customHeight="1">
      <c r="A331" s="705"/>
      <c r="B331" s="278"/>
      <c r="C331" s="320" t="s">
        <v>8623</v>
      </c>
      <c r="D331" s="278"/>
      <c r="E331" s="278"/>
      <c r="F331" s="278"/>
      <c r="G331" s="278"/>
      <c r="H331" s="278"/>
      <c r="I331" s="278" t="s">
        <v>2578</v>
      </c>
      <c r="J331" s="317" t="s">
        <v>17992</v>
      </c>
      <c r="K331" s="280" t="s">
        <v>195</v>
      </c>
      <c r="L331" s="425" t="s">
        <v>3603</v>
      </c>
      <c r="M331" s="278" t="s">
        <v>18255</v>
      </c>
      <c r="N331" s="73" t="s">
        <v>2435</v>
      </c>
      <c r="O331" s="278"/>
      <c r="P331" s="278"/>
      <c r="Q331" s="278" t="s">
        <v>1934</v>
      </c>
      <c r="R331" s="278">
        <f t="shared" si="16"/>
        <v>2022</v>
      </c>
      <c r="S331" s="278" t="s">
        <v>18217</v>
      </c>
      <c r="T331" s="278">
        <v>2055</v>
      </c>
      <c r="U331" s="719">
        <v>45741</v>
      </c>
      <c r="V331" s="719">
        <v>45798</v>
      </c>
      <c r="W331" s="283" t="s">
        <v>18695</v>
      </c>
      <c r="X331" s="706" t="s">
        <v>18693</v>
      </c>
    </row>
    <row r="332" spans="1:24" ht="26.25" customHeight="1">
      <c r="A332" s="705"/>
      <c r="B332" s="278"/>
      <c r="C332" s="278" t="s">
        <v>12776</v>
      </c>
      <c r="D332" s="278" t="s">
        <v>17994</v>
      </c>
      <c r="E332" s="278"/>
      <c r="F332" s="278"/>
      <c r="G332" s="278"/>
      <c r="H332" s="278"/>
      <c r="I332" s="720"/>
      <c r="J332" s="317" t="s">
        <v>17987</v>
      </c>
      <c r="K332" s="278" t="s">
        <v>18084</v>
      </c>
      <c r="L332" s="1626" t="s">
        <v>17973</v>
      </c>
      <c r="M332" s="278"/>
      <c r="N332" s="73" t="s">
        <v>3073</v>
      </c>
      <c r="O332" s="1371"/>
      <c r="P332" s="278"/>
      <c r="Q332" s="278" t="s">
        <v>10795</v>
      </c>
      <c r="R332" s="278">
        <f t="shared" si="16"/>
        <v>2020</v>
      </c>
      <c r="S332" s="278" t="s">
        <v>18218</v>
      </c>
      <c r="T332" s="278">
        <v>1890</v>
      </c>
      <c r="U332" s="420">
        <v>45742</v>
      </c>
      <c r="V332" s="420">
        <v>45802</v>
      </c>
      <c r="W332" s="283"/>
      <c r="X332" s="706"/>
    </row>
    <row r="333" spans="1:24" ht="26.25" customHeight="1">
      <c r="A333" s="705"/>
      <c r="B333" s="278"/>
      <c r="C333" s="278" t="s">
        <v>12778</v>
      </c>
      <c r="D333" s="278" t="s">
        <v>191</v>
      </c>
      <c r="E333" s="278"/>
      <c r="F333" s="278"/>
      <c r="G333" s="278"/>
      <c r="H333" s="278"/>
      <c r="I333" s="720" t="s">
        <v>8207</v>
      </c>
      <c r="J333" s="278" t="s">
        <v>18408</v>
      </c>
      <c r="K333" s="278" t="s">
        <v>1772</v>
      </c>
      <c r="L333" s="278"/>
      <c r="M333" s="280"/>
      <c r="N333" s="73" t="s">
        <v>7870</v>
      </c>
      <c r="O333" s="278"/>
      <c r="P333" s="280"/>
      <c r="Q333" s="278" t="s">
        <v>520</v>
      </c>
      <c r="R333" s="278">
        <f t="shared" si="16"/>
        <v>2021</v>
      </c>
      <c r="S333" s="278" t="s">
        <v>18219</v>
      </c>
      <c r="T333" s="278">
        <v>2435</v>
      </c>
      <c r="U333" s="281"/>
      <c r="V333" s="281"/>
      <c r="W333" s="283"/>
      <c r="X333" s="721"/>
    </row>
    <row r="334" spans="1:24" ht="26.25" customHeight="1">
      <c r="A334" s="705"/>
      <c r="B334" s="278"/>
      <c r="C334" s="278" t="s">
        <v>13047</v>
      </c>
      <c r="D334" s="278" t="s">
        <v>191</v>
      </c>
      <c r="E334" s="278"/>
      <c r="F334" s="278"/>
      <c r="G334" s="278"/>
      <c r="H334" s="278"/>
      <c r="I334" s="278"/>
      <c r="J334" s="278" t="s">
        <v>18409</v>
      </c>
      <c r="K334" s="278"/>
      <c r="L334" s="278"/>
      <c r="M334" s="278"/>
      <c r="N334" s="278"/>
      <c r="O334" s="278"/>
      <c r="P334" s="278"/>
      <c r="Q334" s="278"/>
      <c r="R334" s="280"/>
      <c r="S334" s="284" t="s">
        <v>189</v>
      </c>
      <c r="T334" s="284">
        <v>3700</v>
      </c>
      <c r="U334" s="281"/>
      <c r="V334" s="281"/>
      <c r="W334" s="283"/>
      <c r="X334" s="722"/>
    </row>
    <row r="335" spans="1:24" ht="26.25" customHeight="1">
      <c r="A335" s="705"/>
      <c r="B335" s="278"/>
      <c r="C335" s="278" t="s">
        <v>10002</v>
      </c>
      <c r="D335" s="278" t="s">
        <v>191</v>
      </c>
      <c r="E335" s="278"/>
      <c r="F335" s="278"/>
      <c r="G335" s="278"/>
      <c r="H335" s="278"/>
      <c r="I335" s="278"/>
      <c r="J335" s="278" t="s">
        <v>18189</v>
      </c>
      <c r="K335" s="278"/>
      <c r="L335" s="278"/>
      <c r="M335" s="2559" t="s">
        <v>17716</v>
      </c>
      <c r="N335" s="2560"/>
      <c r="O335" s="2560"/>
      <c r="P335" s="2561"/>
      <c r="Q335" s="278"/>
      <c r="R335" s="278"/>
      <c r="S335" s="284" t="s">
        <v>2472</v>
      </c>
      <c r="T335" s="284">
        <f>SUM(T330:T334)</f>
        <v>11905</v>
      </c>
      <c r="U335" s="281"/>
      <c r="V335" s="281"/>
      <c r="W335" s="283"/>
      <c r="X335" s="722"/>
    </row>
    <row r="336" spans="1:24" ht="26.25" customHeight="1" thickBot="1">
      <c r="A336" s="707"/>
      <c r="B336" s="708"/>
      <c r="C336" s="708" t="s">
        <v>10003</v>
      </c>
      <c r="D336" s="708" t="s">
        <v>4036</v>
      </c>
      <c r="E336" s="708"/>
      <c r="F336" s="708"/>
      <c r="G336" s="708"/>
      <c r="H336" s="708"/>
      <c r="I336" s="708"/>
      <c r="J336" s="708"/>
      <c r="K336" s="611" t="s">
        <v>18206</v>
      </c>
      <c r="L336" s="709"/>
      <c r="M336" s="709"/>
      <c r="N336" s="708"/>
      <c r="O336" s="708"/>
      <c r="P336" s="710"/>
      <c r="Q336" s="711"/>
      <c r="R336" s="711"/>
      <c r="S336" s="711"/>
      <c r="T336" s="711"/>
      <c r="U336" s="712"/>
      <c r="V336" s="713"/>
      <c r="W336" s="723"/>
      <c r="X336" s="724"/>
    </row>
    <row r="337" spans="1:24" ht="26.25" customHeight="1">
      <c r="A337" s="699" t="s">
        <v>188</v>
      </c>
      <c r="B337" s="700" t="s">
        <v>10047</v>
      </c>
      <c r="C337" s="700" t="s">
        <v>154</v>
      </c>
      <c r="D337" s="700" t="s">
        <v>190</v>
      </c>
      <c r="E337" s="700" t="s">
        <v>18229</v>
      </c>
      <c r="F337" s="700" t="s">
        <v>191</v>
      </c>
      <c r="G337" s="700" t="s">
        <v>191</v>
      </c>
      <c r="H337" s="1484"/>
      <c r="I337" s="700" t="s">
        <v>8125</v>
      </c>
      <c r="J337" s="715" t="s">
        <v>18410</v>
      </c>
      <c r="K337" s="1515" t="s">
        <v>8</v>
      </c>
      <c r="L337" s="715" t="s">
        <v>18259</v>
      </c>
      <c r="M337" s="700" t="s">
        <v>18253</v>
      </c>
      <c r="N337" s="701" t="s">
        <v>18271</v>
      </c>
      <c r="O337" s="701" t="s">
        <v>18272</v>
      </c>
      <c r="P337" s="702" t="s">
        <v>18768</v>
      </c>
      <c r="Q337" s="700" t="s">
        <v>1838</v>
      </c>
      <c r="R337" s="700">
        <f t="shared" ref="R337:R340" si="17">IF(MID(RIGHT(S337,8),1,1)="M",2021,IF(MID(RIGHT(S337,8),1,1)="N",2022,IF(MID(RIGHT(S337,8),1,1)="P",2023,IF(MID(RIGHT(S337,8),1,1)="R",2024,IF(MID(RIGHT(S337,8),1,1)="S",1995,IF(MID(RIGHT(S337,8),1,1)="T",1996,IF(MID(RIGHT(S337,8),1,1)="V",1997,IF(MID(RIGHT(S337,8),1,1)="W",1998,IF(MID(RIGHT(S337,8),1,1)="X",1999,IF(MID(RIGHT(S337,8),1,1)="Y",2000,IF(MID(RIGHT(S337,8),1,1)="1",2001,IF(MID(RIGHT(S337,8),1,1)="2",2002,IF(MID(RIGHT(S337,8),1,1)="3",2003,IF(MID(RIGHT(S337,8),1,1)="4",2004,IF(MID(RIGHT(S337,8),1,1)="5",2005,IF(MID(RIGHT(S337,8),1,1)="6",2006,IF(MID(RIGHT(S337,8),1,1)="7",2007,IF(MID(RIGHT(S337,8),1,1)="8",2008,IF(MID(RIGHT(S337,8),1,1)="9",2009,IF(MID(RIGHT(S337,8),1,1)="A",2010,IF(MID(RIGHT(S337,8),1,1)="B",2011,IF(MID(RIGHT(S337,8),1,1)="C",2012,IF(MID(RIGHT(S337,8),1,1)="D",2013,IF(MID(RIGHT(S337,8),1,1)="E",2014,IF(MID(RIGHT(S337,8),1,1)="F",2015,IF(MID(RIGHT(S337,8),1,1)="G",2016,IF(MID(RIGHT(S337,8),1,1)="H",2017,IF(MID(RIGHT(S337,8),1,1)="J",2018,IF(MID(RIGHT(S337,8),1,1)="K",2019,IF(MID(RIGHT(S337,8),1,1)="L",2020,""))))))))))))))))))))))))))))))</f>
        <v>2021</v>
      </c>
      <c r="S337" s="700" t="s">
        <v>18220</v>
      </c>
      <c r="T337" s="700">
        <v>1590</v>
      </c>
      <c r="U337" s="1344">
        <v>45733</v>
      </c>
      <c r="V337" s="1344">
        <v>45791</v>
      </c>
      <c r="W337" s="703">
        <v>4369</v>
      </c>
      <c r="X337" s="704">
        <v>5700</v>
      </c>
    </row>
    <row r="338" spans="1:24" ht="26.25" customHeight="1">
      <c r="A338" s="705"/>
      <c r="B338" s="278"/>
      <c r="C338" s="320" t="s">
        <v>8623</v>
      </c>
      <c r="D338" s="278"/>
      <c r="E338" s="278"/>
      <c r="F338" s="278"/>
      <c r="G338" s="278"/>
      <c r="H338" s="278"/>
      <c r="I338" s="278" t="s">
        <v>2578</v>
      </c>
      <c r="J338" s="317" t="s">
        <v>17993</v>
      </c>
      <c r="K338" s="280" t="s">
        <v>195</v>
      </c>
      <c r="L338" s="425" t="s">
        <v>3603</v>
      </c>
      <c r="M338" s="278" t="s">
        <v>18256</v>
      </c>
      <c r="N338" s="73" t="s">
        <v>2435</v>
      </c>
      <c r="O338" s="278"/>
      <c r="P338" s="278"/>
      <c r="Q338" s="278" t="s">
        <v>1838</v>
      </c>
      <c r="R338" s="278">
        <f t="shared" si="17"/>
        <v>2021</v>
      </c>
      <c r="S338" s="278" t="s">
        <v>18221</v>
      </c>
      <c r="T338" s="278">
        <v>1590</v>
      </c>
      <c r="U338" s="719">
        <v>45741</v>
      </c>
      <c r="V338" s="719">
        <v>45798</v>
      </c>
      <c r="W338" s="283" t="s">
        <v>18695</v>
      </c>
      <c r="X338" s="706" t="s">
        <v>18693</v>
      </c>
    </row>
    <row r="339" spans="1:24" ht="26.25" customHeight="1">
      <c r="A339" s="705"/>
      <c r="B339" s="278"/>
      <c r="C339" s="278" t="s">
        <v>12776</v>
      </c>
      <c r="D339" s="278" t="s">
        <v>17994</v>
      </c>
      <c r="E339" s="278"/>
      <c r="F339" s="278"/>
      <c r="G339" s="278"/>
      <c r="H339" s="278"/>
      <c r="I339" s="720"/>
      <c r="J339" s="317" t="s">
        <v>17988</v>
      </c>
      <c r="K339" s="278" t="s">
        <v>18084</v>
      </c>
      <c r="L339" s="1626" t="s">
        <v>17973</v>
      </c>
      <c r="M339" s="278"/>
      <c r="N339" s="73" t="s">
        <v>3073</v>
      </c>
      <c r="O339" s="1371"/>
      <c r="P339" s="278"/>
      <c r="Q339" s="278" t="s">
        <v>520</v>
      </c>
      <c r="R339" s="278">
        <f t="shared" si="17"/>
        <v>2022</v>
      </c>
      <c r="S339" s="278" t="s">
        <v>18222</v>
      </c>
      <c r="T339" s="278">
        <v>2210</v>
      </c>
      <c r="U339" s="420">
        <v>45742</v>
      </c>
      <c r="V339" s="420">
        <v>45802</v>
      </c>
      <c r="W339" s="283"/>
      <c r="X339" s="706"/>
    </row>
    <row r="340" spans="1:24" ht="26.25" customHeight="1">
      <c r="A340" s="705"/>
      <c r="B340" s="278"/>
      <c r="C340" s="278" t="s">
        <v>12778</v>
      </c>
      <c r="D340" s="278" t="s">
        <v>191</v>
      </c>
      <c r="E340" s="278"/>
      <c r="F340" s="278"/>
      <c r="G340" s="278"/>
      <c r="H340" s="278"/>
      <c r="I340" s="720" t="s">
        <v>8207</v>
      </c>
      <c r="J340" s="278" t="s">
        <v>18408</v>
      </c>
      <c r="K340" s="278" t="s">
        <v>1772</v>
      </c>
      <c r="L340" s="278"/>
      <c r="M340" s="280"/>
      <c r="N340" s="73" t="s">
        <v>7870</v>
      </c>
      <c r="O340" s="278"/>
      <c r="P340" s="280"/>
      <c r="Q340" s="278" t="s">
        <v>1934</v>
      </c>
      <c r="R340" s="278">
        <f t="shared" si="17"/>
        <v>2021</v>
      </c>
      <c r="S340" s="278" t="s">
        <v>18223</v>
      </c>
      <c r="T340" s="278">
        <v>2110</v>
      </c>
      <c r="U340" s="281"/>
      <c r="V340" s="281"/>
      <c r="W340" s="283"/>
      <c r="X340" s="721"/>
    </row>
    <row r="341" spans="1:24" ht="26.25" customHeight="1">
      <c r="A341" s="705"/>
      <c r="B341" s="278"/>
      <c r="C341" s="278" t="s">
        <v>13047</v>
      </c>
      <c r="D341" s="278" t="s">
        <v>191</v>
      </c>
      <c r="E341" s="278"/>
      <c r="F341" s="278"/>
      <c r="G341" s="278"/>
      <c r="H341" s="278"/>
      <c r="I341" s="278"/>
      <c r="J341" s="278" t="s">
        <v>18409</v>
      </c>
      <c r="K341" s="278"/>
      <c r="L341" s="278"/>
      <c r="M341" s="278"/>
      <c r="N341" s="278"/>
      <c r="O341" s="278"/>
      <c r="P341" s="278"/>
      <c r="Q341" s="278"/>
      <c r="R341" s="280"/>
      <c r="S341" s="284" t="s">
        <v>189</v>
      </c>
      <c r="T341" s="284">
        <v>3700</v>
      </c>
      <c r="U341" s="281"/>
      <c r="V341" s="281"/>
      <c r="W341" s="283"/>
      <c r="X341" s="722"/>
    </row>
    <row r="342" spans="1:24" ht="26.25" customHeight="1">
      <c r="A342" s="705"/>
      <c r="B342" s="278"/>
      <c r="C342" s="278" t="s">
        <v>10002</v>
      </c>
      <c r="D342" s="278" t="s">
        <v>191</v>
      </c>
      <c r="E342" s="278"/>
      <c r="F342" s="278"/>
      <c r="G342" s="278"/>
      <c r="H342" s="278"/>
      <c r="I342" s="278"/>
      <c r="J342" s="278" t="s">
        <v>18189</v>
      </c>
      <c r="K342" s="278"/>
      <c r="L342" s="278"/>
      <c r="M342" s="2559" t="s">
        <v>17716</v>
      </c>
      <c r="N342" s="2560"/>
      <c r="O342" s="2560"/>
      <c r="P342" s="2561"/>
      <c r="Q342" s="278"/>
      <c r="R342" s="278"/>
      <c r="S342" s="284" t="s">
        <v>2472</v>
      </c>
      <c r="T342" s="284">
        <f>SUM(T337:T341)</f>
        <v>11200</v>
      </c>
      <c r="U342" s="281"/>
      <c r="V342" s="281"/>
      <c r="W342" s="283"/>
      <c r="X342" s="722"/>
    </row>
    <row r="343" spans="1:24" ht="26.25" customHeight="1" thickBot="1">
      <c r="A343" s="707"/>
      <c r="B343" s="708"/>
      <c r="C343" s="708" t="s">
        <v>10003</v>
      </c>
      <c r="D343" s="708" t="s">
        <v>4036</v>
      </c>
      <c r="E343" s="708"/>
      <c r="F343" s="708"/>
      <c r="G343" s="708"/>
      <c r="H343" s="708"/>
      <c r="I343" s="708"/>
      <c r="J343" s="708"/>
      <c r="K343" s="611" t="s">
        <v>18206</v>
      </c>
      <c r="L343" s="709"/>
      <c r="M343" s="709"/>
      <c r="N343" s="708"/>
      <c r="O343" s="708"/>
      <c r="P343" s="710"/>
      <c r="Q343" s="711"/>
      <c r="R343" s="711"/>
      <c r="S343" s="711"/>
      <c r="T343" s="711"/>
      <c r="U343" s="712"/>
      <c r="V343" s="713"/>
      <c r="W343" s="723"/>
      <c r="X343" s="724"/>
    </row>
    <row r="345" spans="1:24" ht="26.25" customHeight="1" thickBot="1"/>
    <row r="346" spans="1:24" ht="26.25" customHeight="1">
      <c r="A346" s="699" t="s">
        <v>188</v>
      </c>
      <c r="B346" s="700" t="s">
        <v>10047</v>
      </c>
      <c r="C346" s="700" t="s">
        <v>154</v>
      </c>
      <c r="D346" s="700" t="s">
        <v>190</v>
      </c>
      <c r="E346" s="700" t="s">
        <v>18366</v>
      </c>
      <c r="F346" s="700" t="s">
        <v>191</v>
      </c>
      <c r="G346" s="700" t="s">
        <v>191</v>
      </c>
      <c r="H346" s="1484"/>
      <c r="I346" s="700" t="s">
        <v>8125</v>
      </c>
      <c r="J346" s="715" t="s">
        <v>18140</v>
      </c>
      <c r="K346" s="1515" t="s">
        <v>8</v>
      </c>
      <c r="L346" s="715" t="s">
        <v>18390</v>
      </c>
      <c r="M346" s="2883" t="s">
        <v>18386</v>
      </c>
      <c r="N346" s="701" t="s">
        <v>18429</v>
      </c>
      <c r="O346" s="701" t="s">
        <v>18628</v>
      </c>
      <c r="P346" s="702" t="s">
        <v>18768</v>
      </c>
      <c r="Q346" s="700" t="s">
        <v>1838</v>
      </c>
      <c r="R346" s="700">
        <f t="shared" ref="R346:R349" si="18">IF(MID(RIGHT(S346,8),1,1)="M",2021,IF(MID(RIGHT(S346,8),1,1)="N",2022,IF(MID(RIGHT(S346,8),1,1)="P",2023,IF(MID(RIGHT(S346,8),1,1)="R",2024,IF(MID(RIGHT(S346,8),1,1)="S",2025,IF(MID(RIGHT(S346,8),1,1)="T",1996,IF(MID(RIGHT(S346,8),1,1)="V",1997,IF(MID(RIGHT(S346,8),1,1)="W",1998,IF(MID(RIGHT(S346,8),1,1)="X",1999,IF(MID(RIGHT(S346,8),1,1)="Y",2000,IF(MID(RIGHT(S346,8),1,1)="1",2001,IF(MID(RIGHT(S346,8),1,1)="2",2002,IF(MID(RIGHT(S346,8),1,1)="3",2003,IF(MID(RIGHT(S346,8),1,1)="4",2004,IF(MID(RIGHT(S346,8),1,1)="5",2005,IF(MID(RIGHT(S346,8),1,1)="6",2006,IF(MID(RIGHT(S346,8),1,1)="7",2007,IF(MID(RIGHT(S346,8),1,1)="8",2008,IF(MID(RIGHT(S346,8),1,1)="9",2009,IF(MID(RIGHT(S346,8),1,1)="A",2010,IF(MID(RIGHT(S346,8),1,1)="B",2011,IF(MID(RIGHT(S346,8),1,1)="C",2012,IF(MID(RIGHT(S346,8),1,1)="D",2013,IF(MID(RIGHT(S346,8),1,1)="E",2014,IF(MID(RIGHT(S346,8),1,1)="F",2015,IF(MID(RIGHT(S346,8),1,1)="G",2016,IF(MID(RIGHT(S346,8),1,1)="H",2017,IF(MID(RIGHT(S346,8),1,1)="J",2018,IF(MID(RIGHT(S346,8),1,1)="K",2019,IF(MID(RIGHT(S346,8),1,1)="L",2020,""))))))))))))))))))))))))))))))</f>
        <v>2022</v>
      </c>
      <c r="S346" s="700" t="s">
        <v>18369</v>
      </c>
      <c r="T346" s="700">
        <v>1590</v>
      </c>
      <c r="U346" s="716">
        <v>45740</v>
      </c>
      <c r="V346" s="716">
        <v>45798</v>
      </c>
      <c r="W346" s="703">
        <v>4419</v>
      </c>
      <c r="X346" s="704">
        <v>5550</v>
      </c>
    </row>
    <row r="347" spans="1:24" ht="26.25" customHeight="1">
      <c r="A347" s="705"/>
      <c r="B347" s="278"/>
      <c r="C347" s="320" t="s">
        <v>8623</v>
      </c>
      <c r="D347" s="278"/>
      <c r="E347" s="278"/>
      <c r="F347" s="278"/>
      <c r="G347" s="278"/>
      <c r="H347" s="278"/>
      <c r="I347" s="278" t="s">
        <v>2578</v>
      </c>
      <c r="J347" s="317" t="s">
        <v>18141</v>
      </c>
      <c r="K347" s="280" t="s">
        <v>195</v>
      </c>
      <c r="L347" s="425" t="s">
        <v>3603</v>
      </c>
      <c r="M347" s="2884"/>
      <c r="N347" s="73" t="s">
        <v>2435</v>
      </c>
      <c r="O347" s="278"/>
      <c r="P347" s="278"/>
      <c r="Q347" s="278" t="s">
        <v>3291</v>
      </c>
      <c r="R347" s="278">
        <f t="shared" si="18"/>
        <v>2021</v>
      </c>
      <c r="S347" s="278" t="s">
        <v>18370</v>
      </c>
      <c r="T347" s="278">
        <v>1815</v>
      </c>
      <c r="U347" s="719">
        <v>45742</v>
      </c>
      <c r="V347" s="420">
        <v>45802</v>
      </c>
      <c r="W347" s="283" t="s">
        <v>18695</v>
      </c>
      <c r="X347" s="706" t="s">
        <v>18693</v>
      </c>
    </row>
    <row r="348" spans="1:24" ht="26.25" customHeight="1">
      <c r="A348" s="705"/>
      <c r="B348" s="278"/>
      <c r="C348" s="278" t="s">
        <v>12776</v>
      </c>
      <c r="D348" s="278" t="s">
        <v>18154</v>
      </c>
      <c r="E348" s="278"/>
      <c r="F348" s="278"/>
      <c r="G348" s="278"/>
      <c r="H348" s="278"/>
      <c r="I348" s="720"/>
      <c r="J348" s="317" t="s">
        <v>18142</v>
      </c>
      <c r="K348" s="278" t="s">
        <v>570</v>
      </c>
      <c r="L348" s="1626" t="s">
        <v>17973</v>
      </c>
      <c r="M348" s="2884"/>
      <c r="N348" s="73" t="s">
        <v>3073</v>
      </c>
      <c r="O348" s="1371"/>
      <c r="P348" s="278"/>
      <c r="Q348" s="278" t="s">
        <v>520</v>
      </c>
      <c r="R348" s="278">
        <f t="shared" si="18"/>
        <v>2021</v>
      </c>
      <c r="S348" s="278" t="s">
        <v>18371</v>
      </c>
      <c r="T348" s="278">
        <v>2260</v>
      </c>
      <c r="U348" s="719">
        <v>45743</v>
      </c>
      <c r="V348" s="719"/>
      <c r="W348" s="283"/>
      <c r="X348" s="706"/>
    </row>
    <row r="349" spans="1:24" ht="26.25" customHeight="1">
      <c r="A349" s="705"/>
      <c r="B349" s="278"/>
      <c r="C349" s="278" t="s">
        <v>12778</v>
      </c>
      <c r="D349" s="278" t="s">
        <v>191</v>
      </c>
      <c r="E349" s="278"/>
      <c r="F349" s="278"/>
      <c r="G349" s="278"/>
      <c r="H349" s="278"/>
      <c r="I349" s="720" t="s">
        <v>8207</v>
      </c>
      <c r="J349" s="278"/>
      <c r="K349" s="278" t="s">
        <v>1772</v>
      </c>
      <c r="L349" s="278"/>
      <c r="M349" s="2885"/>
      <c r="N349" s="73" t="s">
        <v>7870</v>
      </c>
      <c r="O349" s="278"/>
      <c r="P349" s="280"/>
      <c r="Q349" s="278" t="s">
        <v>3291</v>
      </c>
      <c r="R349" s="278">
        <f t="shared" si="18"/>
        <v>2021</v>
      </c>
      <c r="S349" s="278" t="s">
        <v>18372</v>
      </c>
      <c r="T349" s="278">
        <v>1815</v>
      </c>
      <c r="U349" s="282">
        <v>45744</v>
      </c>
      <c r="V349" s="281"/>
      <c r="W349" s="283"/>
      <c r="X349" s="721"/>
    </row>
    <row r="350" spans="1:24" ht="26.25" customHeight="1">
      <c r="A350" s="705"/>
      <c r="B350" s="278"/>
      <c r="C350" s="278" t="s">
        <v>13047</v>
      </c>
      <c r="D350" s="278" t="s">
        <v>191</v>
      </c>
      <c r="E350" s="278"/>
      <c r="F350" s="278"/>
      <c r="G350" s="278"/>
      <c r="H350" s="278"/>
      <c r="I350" s="278"/>
      <c r="J350" s="278" t="s">
        <v>18139</v>
      </c>
      <c r="K350" s="278"/>
      <c r="L350" s="278"/>
      <c r="M350" s="278" t="s">
        <v>18388</v>
      </c>
      <c r="N350" s="278"/>
      <c r="O350" s="278"/>
      <c r="P350" s="278"/>
      <c r="Q350" s="278"/>
      <c r="R350" s="280"/>
      <c r="S350" s="284" t="s">
        <v>189</v>
      </c>
      <c r="T350" s="284">
        <v>3700</v>
      </c>
      <c r="U350" s="281"/>
      <c r="V350" s="281"/>
      <c r="W350" s="283"/>
      <c r="X350" s="722"/>
    </row>
    <row r="351" spans="1:24" ht="26.25" customHeight="1">
      <c r="A351" s="705"/>
      <c r="B351" s="278"/>
      <c r="C351" s="278" t="s">
        <v>10002</v>
      </c>
      <c r="D351" s="278" t="s">
        <v>191</v>
      </c>
      <c r="E351" s="278"/>
      <c r="F351" s="278"/>
      <c r="G351" s="278"/>
      <c r="H351" s="278"/>
      <c r="I351" s="278"/>
      <c r="J351" s="278"/>
      <c r="K351" s="278"/>
      <c r="L351" s="278"/>
      <c r="M351" s="2559" t="s">
        <v>18358</v>
      </c>
      <c r="N351" s="2560"/>
      <c r="O351" s="2560"/>
      <c r="P351" s="2561"/>
      <c r="Q351" s="278"/>
      <c r="R351" s="278"/>
      <c r="S351" s="284" t="s">
        <v>2472</v>
      </c>
      <c r="T351" s="284">
        <f>SUM(T346:T350)</f>
        <v>11180</v>
      </c>
      <c r="U351" s="281"/>
      <c r="V351" s="281"/>
      <c r="W351" s="283"/>
      <c r="X351" s="722"/>
    </row>
    <row r="352" spans="1:24" ht="26.25" customHeight="1" thickBot="1">
      <c r="A352" s="707"/>
      <c r="B352" s="708"/>
      <c r="C352" s="708" t="s">
        <v>10003</v>
      </c>
      <c r="D352" s="708" t="s">
        <v>4036</v>
      </c>
      <c r="E352" s="708"/>
      <c r="F352" s="708"/>
      <c r="G352" s="708"/>
      <c r="H352" s="708"/>
      <c r="I352" s="708"/>
      <c r="J352" s="708"/>
      <c r="K352" s="611" t="s">
        <v>18145</v>
      </c>
      <c r="L352" s="709"/>
      <c r="M352" s="709"/>
      <c r="N352" s="708"/>
      <c r="O352" s="708"/>
      <c r="P352" s="710"/>
      <c r="Q352" s="711"/>
      <c r="R352" s="711"/>
      <c r="S352" s="711"/>
      <c r="T352" s="711"/>
      <c r="U352" s="712"/>
      <c r="V352" s="713"/>
      <c r="W352" s="723"/>
      <c r="X352" s="724"/>
    </row>
    <row r="353" spans="1:24" ht="26.25" customHeight="1">
      <c r="A353" s="699" t="s">
        <v>188</v>
      </c>
      <c r="B353" s="700" t="s">
        <v>10047</v>
      </c>
      <c r="C353" s="700" t="s">
        <v>154</v>
      </c>
      <c r="D353" s="700" t="s">
        <v>190</v>
      </c>
      <c r="E353" s="700" t="s">
        <v>18366</v>
      </c>
      <c r="F353" s="700" t="s">
        <v>191</v>
      </c>
      <c r="G353" s="700" t="s">
        <v>191</v>
      </c>
      <c r="H353" s="1484"/>
      <c r="I353" s="700" t="s">
        <v>8125</v>
      </c>
      <c r="J353" s="715" t="s">
        <v>18140</v>
      </c>
      <c r="K353" s="1515" t="s">
        <v>8</v>
      </c>
      <c r="L353" s="715" t="s">
        <v>18391</v>
      </c>
      <c r="M353" s="2883" t="s">
        <v>18387</v>
      </c>
      <c r="N353" s="701" t="s">
        <v>18629</v>
      </c>
      <c r="O353" s="701" t="s">
        <v>18630</v>
      </c>
      <c r="P353" s="702" t="s">
        <v>18768</v>
      </c>
      <c r="Q353" s="700" t="s">
        <v>1934</v>
      </c>
      <c r="R353" s="700">
        <f t="shared" ref="R353:R356" si="19">IF(MID(RIGHT(S353,8),1,1)="M",2021,IF(MID(RIGHT(S353,8),1,1)="N",2022,IF(MID(RIGHT(S353,8),1,1)="P",2023,IF(MID(RIGHT(S353,8),1,1)="R",2024,IF(MID(RIGHT(S353,8),1,1)="S",2025,IF(MID(RIGHT(S353,8),1,1)="T",1996,IF(MID(RIGHT(S353,8),1,1)="V",1997,IF(MID(RIGHT(S353,8),1,1)="W",1998,IF(MID(RIGHT(S353,8),1,1)="X",1999,IF(MID(RIGHT(S353,8),1,1)="Y",2000,IF(MID(RIGHT(S353,8),1,1)="1",2001,IF(MID(RIGHT(S353,8),1,1)="2",2002,IF(MID(RIGHT(S353,8),1,1)="3",2003,IF(MID(RIGHT(S353,8),1,1)="4",2004,IF(MID(RIGHT(S353,8),1,1)="5",2005,IF(MID(RIGHT(S353,8),1,1)="6",2006,IF(MID(RIGHT(S353,8),1,1)="7",2007,IF(MID(RIGHT(S353,8),1,1)="8",2008,IF(MID(RIGHT(S353,8),1,1)="9",2009,IF(MID(RIGHT(S353,8),1,1)="A",2010,IF(MID(RIGHT(S353,8),1,1)="B",2011,IF(MID(RIGHT(S353,8),1,1)="C",2012,IF(MID(RIGHT(S353,8),1,1)="D",2013,IF(MID(RIGHT(S353,8),1,1)="E",2014,IF(MID(RIGHT(S353,8),1,1)="F",2015,IF(MID(RIGHT(S353,8),1,1)="G",2016,IF(MID(RIGHT(S353,8),1,1)="H",2017,IF(MID(RIGHT(S353,8),1,1)="J",2018,IF(MID(RIGHT(S353,8),1,1)="K",2019,IF(MID(RIGHT(S353,8),1,1)="L",2020,""))))))))))))))))))))))))))))))</f>
        <v>2021</v>
      </c>
      <c r="S353" s="700" t="s">
        <v>18373</v>
      </c>
      <c r="T353" s="700">
        <v>2110</v>
      </c>
      <c r="U353" s="716">
        <v>45740</v>
      </c>
      <c r="V353" s="716">
        <v>45798</v>
      </c>
      <c r="W353" s="703">
        <v>4419</v>
      </c>
      <c r="X353" s="704">
        <v>5550</v>
      </c>
    </row>
    <row r="354" spans="1:24" ht="26.25" customHeight="1">
      <c r="A354" s="705"/>
      <c r="B354" s="278"/>
      <c r="C354" s="320" t="s">
        <v>8623</v>
      </c>
      <c r="D354" s="278"/>
      <c r="E354" s="278"/>
      <c r="F354" s="278"/>
      <c r="G354" s="278"/>
      <c r="H354" s="278"/>
      <c r="I354" s="278" t="s">
        <v>2578</v>
      </c>
      <c r="J354" s="317" t="s">
        <v>18143</v>
      </c>
      <c r="K354" s="280" t="s">
        <v>195</v>
      </c>
      <c r="L354" s="425" t="s">
        <v>3603</v>
      </c>
      <c r="M354" s="2884"/>
      <c r="N354" s="73" t="s">
        <v>2435</v>
      </c>
      <c r="O354" s="278"/>
      <c r="P354" s="278"/>
      <c r="Q354" s="278" t="s">
        <v>3291</v>
      </c>
      <c r="R354" s="278">
        <f t="shared" si="19"/>
        <v>2021</v>
      </c>
      <c r="S354" s="278" t="s">
        <v>18374</v>
      </c>
      <c r="T354" s="278">
        <v>1825</v>
      </c>
      <c r="U354" s="719">
        <v>45742</v>
      </c>
      <c r="V354" s="420">
        <v>45802</v>
      </c>
      <c r="W354" s="283" t="s">
        <v>18695</v>
      </c>
      <c r="X354" s="706" t="s">
        <v>18693</v>
      </c>
    </row>
    <row r="355" spans="1:24" ht="26.25" customHeight="1">
      <c r="A355" s="705"/>
      <c r="B355" s="278"/>
      <c r="C355" s="278" t="s">
        <v>12776</v>
      </c>
      <c r="D355" s="278" t="s">
        <v>18154</v>
      </c>
      <c r="E355" s="278"/>
      <c r="F355" s="278"/>
      <c r="G355" s="278"/>
      <c r="H355" s="278"/>
      <c r="I355" s="720"/>
      <c r="J355" s="317" t="s">
        <v>18144</v>
      </c>
      <c r="K355" s="278" t="s">
        <v>570</v>
      </c>
      <c r="L355" s="1626" t="s">
        <v>17973</v>
      </c>
      <c r="M355" s="2884"/>
      <c r="N355" s="73" t="s">
        <v>3073</v>
      </c>
      <c r="O355" s="1371"/>
      <c r="P355" s="278"/>
      <c r="Q355" s="278" t="s">
        <v>3291</v>
      </c>
      <c r="R355" s="278">
        <f t="shared" si="19"/>
        <v>2020</v>
      </c>
      <c r="S355" s="278" t="s">
        <v>18375</v>
      </c>
      <c r="T355" s="278">
        <v>1825</v>
      </c>
      <c r="U355" s="719">
        <v>45743</v>
      </c>
      <c r="V355" s="719"/>
      <c r="W355" s="283"/>
      <c r="X355" s="706"/>
    </row>
    <row r="356" spans="1:24" ht="26.25" customHeight="1">
      <c r="A356" s="705"/>
      <c r="B356" s="278"/>
      <c r="C356" s="278" t="s">
        <v>12778</v>
      </c>
      <c r="D356" s="278" t="s">
        <v>191</v>
      </c>
      <c r="E356" s="278"/>
      <c r="F356" s="278"/>
      <c r="G356" s="278"/>
      <c r="H356" s="278"/>
      <c r="I356" s="720" t="s">
        <v>8207</v>
      </c>
      <c r="J356" s="278"/>
      <c r="K356" s="278" t="s">
        <v>1772</v>
      </c>
      <c r="L356" s="278"/>
      <c r="M356" s="2885"/>
      <c r="N356" s="73" t="s">
        <v>7870</v>
      </c>
      <c r="O356" s="278"/>
      <c r="P356" s="280"/>
      <c r="Q356" s="278" t="s">
        <v>520</v>
      </c>
      <c r="R356" s="278">
        <f t="shared" si="19"/>
        <v>2021</v>
      </c>
      <c r="S356" s="278" t="s">
        <v>18376</v>
      </c>
      <c r="T356" s="278">
        <v>2260</v>
      </c>
      <c r="U356" s="282">
        <v>45744</v>
      </c>
      <c r="V356" s="281"/>
      <c r="W356" s="283"/>
      <c r="X356" s="721"/>
    </row>
    <row r="357" spans="1:24" ht="26.25" customHeight="1">
      <c r="A357" s="705"/>
      <c r="B357" s="278"/>
      <c r="C357" s="278" t="s">
        <v>13047</v>
      </c>
      <c r="D357" s="278" t="s">
        <v>191</v>
      </c>
      <c r="E357" s="278"/>
      <c r="F357" s="278"/>
      <c r="G357" s="278"/>
      <c r="H357" s="278"/>
      <c r="I357" s="278"/>
      <c r="J357" s="278" t="s">
        <v>18139</v>
      </c>
      <c r="K357" s="278"/>
      <c r="L357" s="278"/>
      <c r="M357" s="278" t="s">
        <v>18389</v>
      </c>
      <c r="N357" s="278"/>
      <c r="O357" s="278"/>
      <c r="P357" s="278"/>
      <c r="Q357" s="278"/>
      <c r="R357" s="280"/>
      <c r="S357" s="284" t="s">
        <v>189</v>
      </c>
      <c r="T357" s="284">
        <v>3880</v>
      </c>
      <c r="U357" s="281"/>
      <c r="V357" s="281"/>
      <c r="W357" s="283"/>
      <c r="X357" s="722"/>
    </row>
    <row r="358" spans="1:24" ht="26.25" customHeight="1">
      <c r="A358" s="705"/>
      <c r="B358" s="278"/>
      <c r="C358" s="278" t="s">
        <v>10002</v>
      </c>
      <c r="D358" s="278" t="s">
        <v>191</v>
      </c>
      <c r="E358" s="278"/>
      <c r="F358" s="278"/>
      <c r="G358" s="278"/>
      <c r="H358" s="278"/>
      <c r="I358" s="278"/>
      <c r="J358" s="278"/>
      <c r="K358" s="278"/>
      <c r="L358" s="278"/>
      <c r="M358" s="2559" t="s">
        <v>18358</v>
      </c>
      <c r="N358" s="2560"/>
      <c r="O358" s="2560"/>
      <c r="P358" s="2561"/>
      <c r="Q358" s="278"/>
      <c r="R358" s="278"/>
      <c r="S358" s="284" t="s">
        <v>2472</v>
      </c>
      <c r="T358" s="284">
        <f>SUM(T353:T357)</f>
        <v>11900</v>
      </c>
      <c r="U358" s="281"/>
      <c r="V358" s="281"/>
      <c r="W358" s="283"/>
      <c r="X358" s="722"/>
    </row>
    <row r="359" spans="1:24" ht="26.25" customHeight="1" thickBot="1">
      <c r="A359" s="707"/>
      <c r="B359" s="708"/>
      <c r="C359" s="708" t="s">
        <v>10003</v>
      </c>
      <c r="D359" s="708" t="s">
        <v>4036</v>
      </c>
      <c r="E359" s="708"/>
      <c r="F359" s="708"/>
      <c r="G359" s="708"/>
      <c r="H359" s="708"/>
      <c r="I359" s="708"/>
      <c r="J359" s="708"/>
      <c r="K359" s="611" t="s">
        <v>18145</v>
      </c>
      <c r="L359" s="709"/>
      <c r="M359" s="709"/>
      <c r="N359" s="708"/>
      <c r="O359" s="708"/>
      <c r="P359" s="710"/>
      <c r="Q359" s="711"/>
      <c r="R359" s="711"/>
      <c r="S359" s="711"/>
      <c r="T359" s="711"/>
      <c r="U359" s="712"/>
      <c r="V359" s="713"/>
      <c r="W359" s="723"/>
      <c r="X359" s="724"/>
    </row>
    <row r="361" spans="1:24" ht="26.25" customHeight="1" thickBot="1"/>
    <row r="362" spans="1:24" ht="26.25" customHeight="1">
      <c r="A362" s="699" t="s">
        <v>188</v>
      </c>
      <c r="B362" s="700" t="s">
        <v>10047</v>
      </c>
      <c r="C362" s="700" t="s">
        <v>154</v>
      </c>
      <c r="D362" s="700" t="s">
        <v>190</v>
      </c>
      <c r="E362" s="700" t="s">
        <v>18366</v>
      </c>
      <c r="F362" s="700" t="s">
        <v>191</v>
      </c>
      <c r="G362" s="700" t="s">
        <v>191</v>
      </c>
      <c r="H362" s="1484"/>
      <c r="I362" s="700" t="s">
        <v>12211</v>
      </c>
      <c r="J362" s="715" t="s">
        <v>18140</v>
      </c>
      <c r="K362" s="1515" t="s">
        <v>8</v>
      </c>
      <c r="L362" s="715" t="s">
        <v>18394</v>
      </c>
      <c r="M362" s="2883" t="s">
        <v>18392</v>
      </c>
      <c r="N362" s="701" t="s">
        <v>18430</v>
      </c>
      <c r="O362" s="701" t="s">
        <v>18431</v>
      </c>
      <c r="P362" s="702" t="s">
        <v>20245</v>
      </c>
      <c r="Q362" s="700" t="s">
        <v>3291</v>
      </c>
      <c r="R362" s="700">
        <f t="shared" ref="R362:R365" si="20">IF(MID(RIGHT(S362,8),1,1)="M",2021,IF(MID(RIGHT(S362,8),1,1)="N",2022,IF(MID(RIGHT(S362,8),1,1)="P",2023,IF(MID(RIGHT(S362,8),1,1)="R",2024,IF(MID(RIGHT(S362,8),1,1)="S",2025,IF(MID(RIGHT(S362,8),1,1)="T",1996,IF(MID(RIGHT(S362,8),1,1)="V",1997,IF(MID(RIGHT(S362,8),1,1)="W",1998,IF(MID(RIGHT(S362,8),1,1)="X",1999,IF(MID(RIGHT(S362,8),1,1)="Y",2000,IF(MID(RIGHT(S362,8),1,1)="1",2001,IF(MID(RIGHT(S362,8),1,1)="2",2002,IF(MID(RIGHT(S362,8),1,1)="3",2003,IF(MID(RIGHT(S362,8),1,1)="4",2004,IF(MID(RIGHT(S362,8),1,1)="5",2005,IF(MID(RIGHT(S362,8),1,1)="6",2006,IF(MID(RIGHT(S362,8),1,1)="7",2007,IF(MID(RIGHT(S362,8),1,1)="8",2008,IF(MID(RIGHT(S362,8),1,1)="9",2009,IF(MID(RIGHT(S362,8),1,1)="A",2010,IF(MID(RIGHT(S362,8),1,1)="B",2011,IF(MID(RIGHT(S362,8),1,1)="C",2012,IF(MID(RIGHT(S362,8),1,1)="D",2013,IF(MID(RIGHT(S362,8),1,1)="E",2014,IF(MID(RIGHT(S362,8),1,1)="F",2015,IF(MID(RIGHT(S362,8),1,1)="G",2016,IF(MID(RIGHT(S362,8),1,1)="H",2017,IF(MID(RIGHT(S362,8),1,1)="J",2018,IF(MID(RIGHT(S362,8),1,1)="K",2019,IF(MID(RIGHT(S362,8),1,1)="L",2020,""))))))))))))))))))))))))))))))</f>
        <v>2021</v>
      </c>
      <c r="S362" s="700" t="s">
        <v>18377</v>
      </c>
      <c r="T362" s="700">
        <v>1820</v>
      </c>
      <c r="U362" s="716">
        <v>45740</v>
      </c>
      <c r="V362" s="716">
        <v>45811</v>
      </c>
      <c r="W362" s="703">
        <v>3294</v>
      </c>
      <c r="X362" s="704">
        <v>4500</v>
      </c>
    </row>
    <row r="363" spans="1:24" ht="26.25" customHeight="1">
      <c r="A363" s="705"/>
      <c r="B363" s="278"/>
      <c r="C363" s="320" t="s">
        <v>18521</v>
      </c>
      <c r="D363" s="278"/>
      <c r="E363" s="278"/>
      <c r="F363" s="278"/>
      <c r="G363" s="278"/>
      <c r="H363" s="278"/>
      <c r="I363" s="278" t="s">
        <v>2578</v>
      </c>
      <c r="J363" s="317" t="s">
        <v>18314</v>
      </c>
      <c r="K363" s="280" t="s">
        <v>195</v>
      </c>
      <c r="L363" s="425" t="s">
        <v>3603</v>
      </c>
      <c r="M363" s="2884"/>
      <c r="N363" s="73" t="s">
        <v>2435</v>
      </c>
      <c r="O363" s="278"/>
      <c r="P363" s="278"/>
      <c r="Q363" s="278" t="s">
        <v>3291</v>
      </c>
      <c r="R363" s="278">
        <f t="shared" si="20"/>
        <v>2020</v>
      </c>
      <c r="S363" s="278" t="s">
        <v>18378</v>
      </c>
      <c r="T363" s="278">
        <v>1840</v>
      </c>
      <c r="U363" s="719">
        <v>45742</v>
      </c>
      <c r="V363" s="719">
        <v>45805</v>
      </c>
      <c r="W363" s="283" t="s">
        <v>18695</v>
      </c>
      <c r="X363" s="706" t="s">
        <v>18693</v>
      </c>
    </row>
    <row r="364" spans="1:24" ht="26.25" customHeight="1">
      <c r="A364" s="705"/>
      <c r="B364" s="278"/>
      <c r="C364" s="278" t="s">
        <v>12776</v>
      </c>
      <c r="D364" s="278" t="s">
        <v>18316</v>
      </c>
      <c r="E364" s="278"/>
      <c r="F364" s="278"/>
      <c r="G364" s="278"/>
      <c r="H364" s="278"/>
      <c r="I364" s="720"/>
      <c r="J364" s="278"/>
      <c r="K364" s="278" t="s">
        <v>537</v>
      </c>
      <c r="L364" s="278"/>
      <c r="M364" s="2884"/>
      <c r="N364" s="73" t="s">
        <v>7844</v>
      </c>
      <c r="O364" s="1371"/>
      <c r="P364" s="278"/>
      <c r="Q364" s="278" t="s">
        <v>3291</v>
      </c>
      <c r="R364" s="278">
        <f t="shared" si="20"/>
        <v>2021</v>
      </c>
      <c r="S364" s="278" t="s">
        <v>18379</v>
      </c>
      <c r="T364" s="278">
        <v>1820</v>
      </c>
      <c r="U364" s="719">
        <v>45743</v>
      </c>
      <c r="V364" s="719">
        <v>45808</v>
      </c>
      <c r="W364" s="2011"/>
      <c r="X364" s="706"/>
    </row>
    <row r="365" spans="1:24" ht="26.25" customHeight="1">
      <c r="A365" s="705"/>
      <c r="B365" s="278"/>
      <c r="C365" s="278" t="s">
        <v>12778</v>
      </c>
      <c r="D365" s="278" t="s">
        <v>18316</v>
      </c>
      <c r="E365" s="278"/>
      <c r="F365" s="278"/>
      <c r="G365" s="278"/>
      <c r="H365" s="278"/>
      <c r="I365" s="720"/>
      <c r="J365" s="278" t="s">
        <v>18315</v>
      </c>
      <c r="K365" s="278" t="s">
        <v>1772</v>
      </c>
      <c r="L365" s="278"/>
      <c r="M365" s="2885"/>
      <c r="N365" s="73" t="s">
        <v>7870</v>
      </c>
      <c r="O365" s="278"/>
      <c r="P365" s="280"/>
      <c r="Q365" s="278" t="s">
        <v>3291</v>
      </c>
      <c r="R365" s="278">
        <f t="shared" si="20"/>
        <v>2021</v>
      </c>
      <c r="S365" s="278" t="s">
        <v>18380</v>
      </c>
      <c r="T365" s="278">
        <v>1820</v>
      </c>
      <c r="U365" s="282">
        <v>45744</v>
      </c>
      <c r="V365" s="281">
        <v>45805</v>
      </c>
      <c r="W365" s="283"/>
      <c r="X365" s="721"/>
    </row>
    <row r="366" spans="1:24" ht="26.25" customHeight="1">
      <c r="A366" s="705"/>
      <c r="B366" s="278"/>
      <c r="C366" s="278" t="s">
        <v>13047</v>
      </c>
      <c r="D366" s="278" t="s">
        <v>191</v>
      </c>
      <c r="E366" s="278"/>
      <c r="F366" s="278"/>
      <c r="G366" s="278"/>
      <c r="H366" s="278"/>
      <c r="I366" s="278"/>
      <c r="J366" s="278"/>
      <c r="K366" s="278"/>
      <c r="L366" s="278"/>
      <c r="M366" s="278" t="s">
        <v>18393</v>
      </c>
      <c r="N366" s="278"/>
      <c r="O366" s="278"/>
      <c r="P366" s="278"/>
      <c r="Q366" s="278"/>
      <c r="R366" s="280"/>
      <c r="S366" s="284" t="s">
        <v>189</v>
      </c>
      <c r="T366" s="284">
        <v>3790</v>
      </c>
      <c r="U366" s="281"/>
      <c r="V366" s="281">
        <v>45811</v>
      </c>
      <c r="W366" s="283"/>
      <c r="X366" s="722"/>
    </row>
    <row r="367" spans="1:24" ht="26.25" customHeight="1">
      <c r="A367" s="705"/>
      <c r="B367" s="278"/>
      <c r="C367" s="278" t="s">
        <v>10002</v>
      </c>
      <c r="D367" s="278" t="s">
        <v>191</v>
      </c>
      <c r="E367" s="278"/>
      <c r="F367" s="278"/>
      <c r="G367" s="278"/>
      <c r="H367" s="278"/>
      <c r="I367" s="278"/>
      <c r="J367" s="278"/>
      <c r="K367" s="278"/>
      <c r="L367" s="278"/>
      <c r="M367" s="2559" t="s">
        <v>18357</v>
      </c>
      <c r="N367" s="2560"/>
      <c r="O367" s="2560"/>
      <c r="P367" s="2561"/>
      <c r="Q367" s="278"/>
      <c r="R367" s="278"/>
      <c r="S367" s="284" t="s">
        <v>2472</v>
      </c>
      <c r="T367" s="284">
        <f>SUM(T362:T366)</f>
        <v>11090</v>
      </c>
      <c r="U367" s="281"/>
      <c r="V367" s="281">
        <v>45816</v>
      </c>
      <c r="W367" s="283"/>
      <c r="X367" s="722"/>
    </row>
    <row r="368" spans="1:24" ht="26.25" customHeight="1" thickBot="1">
      <c r="A368" s="707"/>
      <c r="B368" s="708"/>
      <c r="C368" s="708" t="s">
        <v>10003</v>
      </c>
      <c r="D368" s="708" t="s">
        <v>4036</v>
      </c>
      <c r="E368" s="708"/>
      <c r="F368" s="708"/>
      <c r="G368" s="708"/>
      <c r="H368" s="708"/>
      <c r="I368" s="708"/>
      <c r="J368" s="708"/>
      <c r="K368" s="611" t="s">
        <v>18145</v>
      </c>
      <c r="L368" s="709"/>
      <c r="M368" s="709"/>
      <c r="N368" s="708"/>
      <c r="O368" s="708"/>
      <c r="P368" s="710"/>
      <c r="Q368" s="711"/>
      <c r="R368" s="711"/>
      <c r="S368" s="711"/>
      <c r="T368" s="711"/>
      <c r="U368" s="712"/>
      <c r="V368" s="713">
        <v>45824</v>
      </c>
      <c r="W368" s="723"/>
      <c r="X368" s="724"/>
    </row>
    <row r="370" spans="1:24" ht="26.25" customHeight="1" thickBot="1"/>
    <row r="371" spans="1:24" ht="26.25" customHeight="1">
      <c r="A371" s="1178" t="s">
        <v>188</v>
      </c>
      <c r="B371" s="1179" t="s">
        <v>18277</v>
      </c>
      <c r="C371" s="1179" t="s">
        <v>5748</v>
      </c>
      <c r="D371" s="1179" t="s">
        <v>190</v>
      </c>
      <c r="E371" s="1179" t="s">
        <v>18366</v>
      </c>
      <c r="F371" s="1179" t="s">
        <v>191</v>
      </c>
      <c r="G371" s="1179" t="s">
        <v>191</v>
      </c>
      <c r="H371" s="1482"/>
      <c r="I371" s="1179" t="s">
        <v>18280</v>
      </c>
      <c r="J371" s="1179" t="s">
        <v>18447</v>
      </c>
      <c r="K371" s="1180" t="s">
        <v>13</v>
      </c>
      <c r="L371" s="1179" t="s">
        <v>18363</v>
      </c>
      <c r="M371" s="1180"/>
      <c r="N371" s="1180" t="s">
        <v>18382</v>
      </c>
      <c r="O371" s="1784" t="s">
        <v>18383</v>
      </c>
      <c r="P371" s="1181" t="s">
        <v>20198</v>
      </c>
      <c r="Q371" s="1179" t="s">
        <v>10513</v>
      </c>
      <c r="R371" s="1179">
        <f t="shared" ref="R371:R374" si="21">IF(MID(RIGHT(S371,8),1,1)="M",2021,IF(MID(RIGHT(S371,8),1,1)="N",2022,IF(MID(RIGHT(S371,8),1,1)="P",2023,IF(MID(RIGHT(S371,8),1,1)="R",2024,IF(MID(RIGHT(S371,8),1,1)="S",2025,IF(MID(RIGHT(S371,8),1,1)="T",1996,IF(MID(RIGHT(S371,8),1,1)="V",1997,IF(MID(RIGHT(S371,8),1,1)="W",1998,IF(MID(RIGHT(S371,8),1,1)="X",1999,IF(MID(RIGHT(S371,8),1,1)="Y",2000,IF(MID(RIGHT(S371,8),1,1)="1",2001,IF(MID(RIGHT(S371,8),1,1)="2",2002,IF(MID(RIGHT(S371,8),1,1)="3",2003,IF(MID(RIGHT(S371,8),1,1)="4",2004,IF(MID(RIGHT(S371,8),1,1)="5",2005,IF(MID(RIGHT(S371,8),1,1)="6",2006,IF(MID(RIGHT(S371,8),1,1)="7",2007,IF(MID(RIGHT(S371,8),1,1)="8",2008,IF(MID(RIGHT(S371,8),1,1)="9",2009,IF(MID(RIGHT(S371,8),1,1)="A",2010,IF(MID(RIGHT(S371,8),1,1)="B",2011,IF(MID(RIGHT(S371,8),1,1)="C",2012,IF(MID(RIGHT(S371,8),1,1)="D",2013,IF(MID(RIGHT(S371,8),1,1)="E",2014,IF(MID(RIGHT(S371,8),1,1)="F",2015,IF(MID(RIGHT(S371,8),1,1)="G",2016,IF(MID(RIGHT(S371,8),1,1)="H",2017,IF(MID(RIGHT(S371,8),1,1)="J",2018,IF(MID(RIGHT(S371,8),1,1)="K",2019,IF(MID(RIGHT(S371,8),1,1)="L",2020,""))))))))))))))))))))))))))))))</f>
        <v>2015</v>
      </c>
      <c r="S371" s="1179" t="s">
        <v>18359</v>
      </c>
      <c r="T371" s="1179">
        <v>2265</v>
      </c>
      <c r="U371" s="1343">
        <v>45739</v>
      </c>
      <c r="V371" s="1343">
        <v>45796</v>
      </c>
      <c r="W371" s="1183">
        <v>3066</v>
      </c>
      <c r="X371" s="1184">
        <v>3333</v>
      </c>
    </row>
    <row r="372" spans="1:24" ht="26.25" customHeight="1">
      <c r="A372" s="1185"/>
      <c r="B372" s="1186"/>
      <c r="C372" s="320" t="s">
        <v>15178</v>
      </c>
      <c r="D372" s="1186"/>
      <c r="E372" s="1186"/>
      <c r="F372" s="1186"/>
      <c r="G372" s="1186"/>
      <c r="H372" s="1186"/>
      <c r="I372" s="1186" t="s">
        <v>3598</v>
      </c>
      <c r="J372" s="412" t="s">
        <v>18279</v>
      </c>
      <c r="K372" s="1373" t="s">
        <v>18278</v>
      </c>
      <c r="L372" s="425" t="s">
        <v>3590</v>
      </c>
      <c r="M372" s="1186"/>
      <c r="N372" s="73" t="s">
        <v>14754</v>
      </c>
      <c r="O372" s="1186"/>
      <c r="P372" s="1447"/>
      <c r="Q372" s="1186" t="s">
        <v>10513</v>
      </c>
      <c r="R372" s="1186">
        <f t="shared" si="21"/>
        <v>2016</v>
      </c>
      <c r="S372" s="1186" t="s">
        <v>18360</v>
      </c>
      <c r="T372" s="1186">
        <v>1970</v>
      </c>
      <c r="U372" s="1189">
        <v>45744</v>
      </c>
      <c r="V372" s="1189">
        <v>45796</v>
      </c>
      <c r="W372" s="1191" t="s">
        <v>18643</v>
      </c>
      <c r="X372" s="1192" t="s">
        <v>18642</v>
      </c>
    </row>
    <row r="373" spans="1:24" ht="26.25" customHeight="1">
      <c r="A373" s="1185"/>
      <c r="B373" s="1186"/>
      <c r="C373" s="1186" t="s">
        <v>12776</v>
      </c>
      <c r="D373" s="1186" t="s">
        <v>18316</v>
      </c>
      <c r="E373" s="1186"/>
      <c r="F373" s="1186"/>
      <c r="G373" s="1186"/>
      <c r="H373" s="1186"/>
      <c r="I373" s="1186"/>
      <c r="J373" s="1186" t="s">
        <v>18446</v>
      </c>
      <c r="K373" s="1188" t="s">
        <v>515</v>
      </c>
      <c r="L373" s="1186"/>
      <c r="M373" s="1186"/>
      <c r="N373" s="73" t="s">
        <v>3907</v>
      </c>
      <c r="O373" s="1186"/>
      <c r="P373" s="1447"/>
      <c r="Q373" s="1186" t="s">
        <v>10513</v>
      </c>
      <c r="R373" s="1186">
        <f t="shared" si="21"/>
        <v>2018</v>
      </c>
      <c r="S373" s="1186" t="s">
        <v>18361</v>
      </c>
      <c r="T373" s="1186">
        <v>2080</v>
      </c>
      <c r="U373" s="1189">
        <v>45745</v>
      </c>
      <c r="V373" s="1189">
        <v>45808</v>
      </c>
      <c r="W373" s="1191"/>
      <c r="X373" s="1192"/>
    </row>
    <row r="374" spans="1:24" ht="26.25" customHeight="1">
      <c r="A374" s="1185"/>
      <c r="B374" s="1186"/>
      <c r="C374" s="1186" t="s">
        <v>13047</v>
      </c>
      <c r="D374" s="1186" t="s">
        <v>18316</v>
      </c>
      <c r="E374" s="1186"/>
      <c r="F374" s="1186"/>
      <c r="G374" s="1186"/>
      <c r="H374" s="1186"/>
      <c r="I374" s="1186"/>
      <c r="J374" s="1186"/>
      <c r="K374" s="1186" t="s">
        <v>8972</v>
      </c>
      <c r="L374" s="1186"/>
      <c r="M374" s="1186"/>
      <c r="N374" s="73" t="s">
        <v>12674</v>
      </c>
      <c r="O374" s="1186"/>
      <c r="P374" s="1186"/>
      <c r="Q374" s="1186" t="s">
        <v>10513</v>
      </c>
      <c r="R374" s="1186">
        <f t="shared" si="21"/>
        <v>2017</v>
      </c>
      <c r="S374" s="1186" t="s">
        <v>18362</v>
      </c>
      <c r="T374" s="1186">
        <v>1950</v>
      </c>
      <c r="U374" s="1190">
        <v>45746</v>
      </c>
      <c r="V374" s="1189">
        <v>45809</v>
      </c>
      <c r="W374" s="1191"/>
      <c r="X374" s="1192"/>
    </row>
    <row r="375" spans="1:24" ht="26.25" customHeight="1">
      <c r="A375" s="1185"/>
      <c r="B375" s="1186"/>
      <c r="C375" s="1186" t="s">
        <v>10002</v>
      </c>
      <c r="D375" s="1186" t="s">
        <v>191</v>
      </c>
      <c r="E375" s="1186"/>
      <c r="F375" s="1186"/>
      <c r="G375" s="1186"/>
      <c r="H375" s="1186"/>
      <c r="I375" s="1186">
        <v>499088936</v>
      </c>
      <c r="J375" s="1186"/>
      <c r="K375" s="1186"/>
      <c r="L375" s="1186"/>
      <c r="M375" s="1186"/>
      <c r="N375" s="1186"/>
      <c r="O375" s="1186"/>
      <c r="P375" s="1186"/>
      <c r="Q375" s="1186"/>
      <c r="R375" s="1186"/>
      <c r="S375" s="1187" t="s">
        <v>189</v>
      </c>
      <c r="T375" s="1187">
        <v>3700</v>
      </c>
      <c r="U375" s="1189"/>
      <c r="V375" s="1190">
        <v>45812</v>
      </c>
      <c r="W375" s="1191"/>
      <c r="X375" s="1192"/>
    </row>
    <row r="376" spans="1:24" ht="26.25" customHeight="1">
      <c r="A376" s="1185"/>
      <c r="B376" s="1186"/>
      <c r="C376" s="1186" t="s">
        <v>10003</v>
      </c>
      <c r="D376" s="1186" t="s">
        <v>191</v>
      </c>
      <c r="E376" s="1186"/>
      <c r="F376" s="1186"/>
      <c r="G376" s="1186"/>
      <c r="H376" s="1186"/>
      <c r="I376" s="1186"/>
      <c r="J376" s="1186"/>
      <c r="K376" s="1186"/>
      <c r="L376" s="1186"/>
      <c r="M376" s="1186"/>
      <c r="N376" s="1186"/>
      <c r="O376" s="1186"/>
      <c r="P376" s="1186"/>
      <c r="Q376" s="1186"/>
      <c r="R376" s="1186"/>
      <c r="S376" s="1187" t="s">
        <v>2472</v>
      </c>
      <c r="T376" s="1187">
        <f>SUM(T371:T375)</f>
        <v>11965</v>
      </c>
      <c r="U376" s="1189"/>
      <c r="V376" s="1190"/>
      <c r="W376" s="1191"/>
      <c r="X376" s="1192"/>
    </row>
    <row r="377" spans="1:24" ht="26.25" customHeight="1" thickBot="1">
      <c r="A377" s="1193"/>
      <c r="B377" s="1194"/>
      <c r="C377" s="1194" t="s">
        <v>18364</v>
      </c>
      <c r="D377" s="1194" t="s">
        <v>4036</v>
      </c>
      <c r="E377" s="1194"/>
      <c r="F377" s="1194"/>
      <c r="G377" s="1194"/>
      <c r="H377" s="1194"/>
      <c r="I377" s="1194"/>
      <c r="J377" s="1194"/>
      <c r="K377" s="611" t="s">
        <v>18308</v>
      </c>
      <c r="L377" s="1194"/>
      <c r="M377" s="1194"/>
      <c r="N377" s="1195"/>
      <c r="O377" s="1195"/>
      <c r="P377" s="1196"/>
      <c r="Q377" s="1194"/>
      <c r="R377" s="1194"/>
      <c r="S377" s="1197"/>
      <c r="T377" s="1197"/>
      <c r="U377" s="1198"/>
      <c r="V377" s="1199"/>
      <c r="W377" s="1200"/>
      <c r="X377" s="1201"/>
    </row>
    <row r="385" spans="17:19" ht="26.25" customHeight="1">
      <c r="Q385" s="320" t="s">
        <v>14974</v>
      </c>
      <c r="R385" s="320" t="str">
        <f>IF(MID(RIGHT(S385,8),1,1)="M",2021,IF(MID(RIGHT(S385,8),1,1)="N",2022,IF(MID(RIGHT(S385,8),1,1)="P",2023,IF(MID(RIGHT(S385,8),1,1)="R",2024,IF(MID(RIGHT(S385,8),1,1)="S",2025,IF(MID(RIGHT(S385,8),1,1)="T",1996,IF(MID(RIGHT(S385,8),1,1)="V",1997,IF(MID(RIGHT(S385,8),1,1)="W",1998,IF(MID(RIGHT(S385,8),1,1)="X",1999,IF(MID(RIGHT(S385,8),1,1)="Y",2000,IF(MID(RIGHT(S385,8),1,1)="1",2001,IF(MID(RIGHT(S385,8),1,1)="2",2002,IF(MID(RIGHT(S385,8),1,1)="3",2003,IF(MID(RIGHT(S385,8),1,1)="4",2004,IF(MID(RIGHT(S385,8),1,1)="5",2005,IF(MID(RIGHT(S385,8),1,1)="6",2006,IF(MID(RIGHT(S385,8),1,1)="7",2007,IF(MID(RIGHT(S385,8),1,1)="8",2008,IF(MID(RIGHT(S385,8),1,1)="9",2009,IF(MID(RIGHT(S385,8),1,1)="A",2010,IF(MID(RIGHT(S385,8),1,1)="B",2011,IF(MID(RIGHT(S385,8),1,1)="C",2012,IF(MID(RIGHT(S385,8),1,1)="D",2013,IF(MID(RIGHT(S385,8),1,1)="E",2014,IF(MID(RIGHT(S385,8),1,1)="F",2015,IF(MID(RIGHT(S385,8),1,1)="G",2016,IF(MID(RIGHT(S385,8),1,1)="H",2017,IF(MID(RIGHT(S385,8),1,1)="J",2018,IF(MID(RIGHT(S385,8),1,1)="K",2019,IF(MID(RIGHT(S385,8),1,1)="L",2020,""))))))))))))))))))))))))))))))</f>
        <v/>
      </c>
    </row>
    <row r="386" spans="17:19" ht="26.25" customHeight="1">
      <c r="S386" s="5" t="s">
        <v>18267</v>
      </c>
    </row>
  </sheetData>
  <autoFilter ref="B2:X2" xr:uid="{00000000-0009-0000-0000-00001B000000}"/>
  <mergeCells count="80">
    <mergeCell ref="M128:M131"/>
    <mergeCell ref="M315:P319"/>
    <mergeCell ref="M133:O133"/>
    <mergeCell ref="M220:P220"/>
    <mergeCell ref="M227:P227"/>
    <mergeCell ref="M169:M171"/>
    <mergeCell ref="M188:M190"/>
    <mergeCell ref="M254:P254"/>
    <mergeCell ref="M261:P261"/>
    <mergeCell ref="M289:P289"/>
    <mergeCell ref="M268:P268"/>
    <mergeCell ref="M264:M266"/>
    <mergeCell ref="M256:M259"/>
    <mergeCell ref="M249:M252"/>
    <mergeCell ref="C23:C24"/>
    <mergeCell ref="B23:B24"/>
    <mergeCell ref="M245:P245"/>
    <mergeCell ref="M231:M234"/>
    <mergeCell ref="M236:O236"/>
    <mergeCell ref="M203:P203"/>
    <mergeCell ref="M212:P212"/>
    <mergeCell ref="M193:P193"/>
    <mergeCell ref="M69:P69"/>
    <mergeCell ref="M61:P61"/>
    <mergeCell ref="M45:P45"/>
    <mergeCell ref="M53:P53"/>
    <mergeCell ref="M35:O35"/>
    <mergeCell ref="M30:M33"/>
    <mergeCell ref="M73:M76"/>
    <mergeCell ref="M124:P124"/>
    <mergeCell ref="A1:X1"/>
    <mergeCell ref="M99:P99"/>
    <mergeCell ref="M101:M104"/>
    <mergeCell ref="M106:P106"/>
    <mergeCell ref="Q55:S55"/>
    <mergeCell ref="Q56:S56"/>
    <mergeCell ref="Q63:S63"/>
    <mergeCell ref="Q64:S64"/>
    <mergeCell ref="C4:C11"/>
    <mergeCell ref="B4:B11"/>
    <mergeCell ref="C12:C17"/>
    <mergeCell ref="B12:B17"/>
    <mergeCell ref="B25:B26"/>
    <mergeCell ref="C25:C26"/>
    <mergeCell ref="C18:C22"/>
    <mergeCell ref="B18:B22"/>
    <mergeCell ref="M78:P78"/>
    <mergeCell ref="M80:M83"/>
    <mergeCell ref="M85:P85"/>
    <mergeCell ref="M87:M90"/>
    <mergeCell ref="M92:P92"/>
    <mergeCell ref="M94:M97"/>
    <mergeCell ref="M110:M113"/>
    <mergeCell ref="M115:P115"/>
    <mergeCell ref="Q199:S199"/>
    <mergeCell ref="M179:M182"/>
    <mergeCell ref="M137:M138"/>
    <mergeCell ref="M139:M140"/>
    <mergeCell ref="M144:M146"/>
    <mergeCell ref="M142:P142"/>
    <mergeCell ref="M149:P149"/>
    <mergeCell ref="M175:P175"/>
    <mergeCell ref="M184:P184"/>
    <mergeCell ref="M165:P165"/>
    <mergeCell ref="M153:M154"/>
    <mergeCell ref="M158:P158"/>
    <mergeCell ref="M160:M163"/>
    <mergeCell ref="M362:M365"/>
    <mergeCell ref="M367:P367"/>
    <mergeCell ref="Q287:S287"/>
    <mergeCell ref="Q286:S286"/>
    <mergeCell ref="M281:M284"/>
    <mergeCell ref="M286:M287"/>
    <mergeCell ref="M346:M349"/>
    <mergeCell ref="M351:P351"/>
    <mergeCell ref="M353:M356"/>
    <mergeCell ref="M358:P358"/>
    <mergeCell ref="M335:P335"/>
    <mergeCell ref="M342:P342"/>
    <mergeCell ref="M328:P328"/>
  </mergeCells>
  <phoneticPr fontId="16" type="noConversion"/>
  <conditionalFormatting sqref="D351:D352">
    <cfRule type="uniqueValues" dxfId="789" priority="4"/>
  </conditionalFormatting>
  <conditionalFormatting sqref="D358:D359">
    <cfRule type="uniqueValues" dxfId="788" priority="3"/>
  </conditionalFormatting>
  <conditionalFormatting sqref="D367:D368">
    <cfRule type="uniqueValues" dxfId="787" priority="2"/>
  </conditionalFormatting>
  <conditionalFormatting sqref="J179:J180">
    <cfRule type="duplicateValues" dxfId="786" priority="151"/>
  </conditionalFormatting>
  <conditionalFormatting sqref="L29">
    <cfRule type="duplicateValues" dxfId="785" priority="160"/>
  </conditionalFormatting>
  <conditionalFormatting sqref="L40">
    <cfRule type="duplicateValues" dxfId="784" priority="173"/>
  </conditionalFormatting>
  <conditionalFormatting sqref="L48">
    <cfRule type="duplicateValues" dxfId="783" priority="171"/>
  </conditionalFormatting>
  <conditionalFormatting sqref="L56">
    <cfRule type="duplicateValues" dxfId="782" priority="169"/>
  </conditionalFormatting>
  <conditionalFormatting sqref="L64">
    <cfRule type="duplicateValues" dxfId="781" priority="164"/>
  </conditionalFormatting>
  <conditionalFormatting sqref="L71">
    <cfRule type="duplicateValues" dxfId="780" priority="184"/>
  </conditionalFormatting>
  <conditionalFormatting sqref="L72">
    <cfRule type="duplicateValues" dxfId="779" priority="245"/>
  </conditionalFormatting>
  <conditionalFormatting sqref="L73">
    <cfRule type="duplicateValues" dxfId="778" priority="243"/>
  </conditionalFormatting>
  <conditionalFormatting sqref="L74">
    <cfRule type="duplicateValues" dxfId="777" priority="241"/>
  </conditionalFormatting>
  <conditionalFormatting sqref="L75:L78">
    <cfRule type="duplicateValues" dxfId="776" priority="240"/>
  </conditionalFormatting>
  <conditionalFormatting sqref="L80">
    <cfRule type="duplicateValues" dxfId="775" priority="235"/>
  </conditionalFormatting>
  <conditionalFormatting sqref="L81">
    <cfRule type="duplicateValues" dxfId="774" priority="233"/>
  </conditionalFormatting>
  <conditionalFormatting sqref="L82">
    <cfRule type="duplicateValues" dxfId="773" priority="149"/>
  </conditionalFormatting>
  <conditionalFormatting sqref="L83:L85">
    <cfRule type="duplicateValues" dxfId="772" priority="232"/>
  </conditionalFormatting>
  <conditionalFormatting sqref="L87">
    <cfRule type="duplicateValues" dxfId="771" priority="227"/>
  </conditionalFormatting>
  <conditionalFormatting sqref="L88">
    <cfRule type="duplicateValues" dxfId="770" priority="225"/>
  </conditionalFormatting>
  <conditionalFormatting sqref="L89">
    <cfRule type="duplicateValues" dxfId="769" priority="148"/>
  </conditionalFormatting>
  <conditionalFormatting sqref="L90:L92">
    <cfRule type="duplicateValues" dxfId="768" priority="224"/>
  </conditionalFormatting>
  <conditionalFormatting sqref="L94">
    <cfRule type="duplicateValues" dxfId="767" priority="219"/>
  </conditionalFormatting>
  <conditionalFormatting sqref="L95">
    <cfRule type="duplicateValues" dxfId="766" priority="217"/>
  </conditionalFormatting>
  <conditionalFormatting sqref="L96">
    <cfRule type="duplicateValues" dxfId="765" priority="147"/>
  </conditionalFormatting>
  <conditionalFormatting sqref="L97:L99">
    <cfRule type="duplicateValues" dxfId="764" priority="216"/>
  </conditionalFormatting>
  <conditionalFormatting sqref="L101">
    <cfRule type="duplicateValues" dxfId="763" priority="211"/>
  </conditionalFormatting>
  <conditionalFormatting sqref="L102">
    <cfRule type="duplicateValues" dxfId="762" priority="209"/>
  </conditionalFormatting>
  <conditionalFormatting sqref="L103">
    <cfRule type="duplicateValues" dxfId="761" priority="146"/>
  </conditionalFormatting>
  <conditionalFormatting sqref="L104:L106">
    <cfRule type="duplicateValues" dxfId="760" priority="208"/>
  </conditionalFormatting>
  <conditionalFormatting sqref="L109">
    <cfRule type="duplicateValues" dxfId="759" priority="200"/>
  </conditionalFormatting>
  <conditionalFormatting sqref="L110">
    <cfRule type="duplicateValues" dxfId="758" priority="198"/>
  </conditionalFormatting>
  <conditionalFormatting sqref="L111">
    <cfRule type="duplicateValues" dxfId="757" priority="196"/>
  </conditionalFormatting>
  <conditionalFormatting sqref="L112:L115">
    <cfRule type="duplicateValues" dxfId="756" priority="195"/>
  </conditionalFormatting>
  <conditionalFormatting sqref="L120">
    <cfRule type="duplicateValues" dxfId="755" priority="263"/>
  </conditionalFormatting>
  <conditionalFormatting sqref="L138">
    <cfRule type="duplicateValues" dxfId="754" priority="178"/>
  </conditionalFormatting>
  <conditionalFormatting sqref="L145">
    <cfRule type="duplicateValues" dxfId="753" priority="176"/>
  </conditionalFormatting>
  <conditionalFormatting sqref="L179 L181:L183">
    <cfRule type="duplicateValues" dxfId="752" priority="155"/>
  </conditionalFormatting>
  <conditionalFormatting sqref="L180">
    <cfRule type="duplicateValues" dxfId="751" priority="152"/>
  </conditionalFormatting>
  <conditionalFormatting sqref="L184:L185">
    <cfRule type="duplicateValues" dxfId="750" priority="156"/>
  </conditionalFormatting>
  <conditionalFormatting sqref="L189">
    <cfRule type="duplicateValues" dxfId="749" priority="87"/>
  </conditionalFormatting>
  <conditionalFormatting sqref="L198">
    <cfRule type="duplicateValues" dxfId="748" priority="181"/>
  </conditionalFormatting>
  <conditionalFormatting sqref="L208">
    <cfRule type="duplicateValues" dxfId="747" priority="111"/>
  </conditionalFormatting>
  <conditionalFormatting sqref="L215">
    <cfRule type="duplicateValues" dxfId="746" priority="108"/>
  </conditionalFormatting>
  <conditionalFormatting sqref="L223">
    <cfRule type="duplicateValues" dxfId="745" priority="105"/>
  </conditionalFormatting>
  <conditionalFormatting sqref="L240 L242:L244">
    <cfRule type="duplicateValues" dxfId="744" priority="84"/>
  </conditionalFormatting>
  <conditionalFormatting sqref="L241">
    <cfRule type="duplicateValues" dxfId="743" priority="79"/>
  </conditionalFormatting>
  <conditionalFormatting sqref="L245:L246">
    <cfRule type="duplicateValues" dxfId="742" priority="80"/>
  </conditionalFormatting>
  <conditionalFormatting sqref="L250">
    <cfRule type="duplicateValues" dxfId="741" priority="35"/>
  </conditionalFormatting>
  <conditionalFormatting sqref="L257">
    <cfRule type="duplicateValues" dxfId="740" priority="33"/>
  </conditionalFormatting>
  <conditionalFormatting sqref="L264">
    <cfRule type="duplicateValues" dxfId="739" priority="24"/>
  </conditionalFormatting>
  <conditionalFormatting sqref="L272">
    <cfRule type="duplicateValues" dxfId="738" priority="8"/>
  </conditionalFormatting>
  <conditionalFormatting sqref="L292">
    <cfRule type="duplicateValues" dxfId="737" priority="70"/>
  </conditionalFormatting>
  <conditionalFormatting sqref="L293 L295">
    <cfRule type="duplicateValues" dxfId="736" priority="75"/>
  </conditionalFormatting>
  <conditionalFormatting sqref="L294">
    <cfRule type="duplicateValues" dxfId="735" priority="72"/>
  </conditionalFormatting>
  <conditionalFormatting sqref="L300 L302">
    <cfRule type="duplicateValues" dxfId="734" priority="69"/>
  </conditionalFormatting>
  <conditionalFormatting sqref="L301">
    <cfRule type="duplicateValues" dxfId="733" priority="66"/>
  </conditionalFormatting>
  <conditionalFormatting sqref="L307 L309">
    <cfRule type="duplicateValues" dxfId="732" priority="65"/>
  </conditionalFormatting>
  <conditionalFormatting sqref="L308">
    <cfRule type="duplicateValues" dxfId="731" priority="62"/>
  </conditionalFormatting>
  <conditionalFormatting sqref="L314 L316">
    <cfRule type="duplicateValues" dxfId="730" priority="61"/>
  </conditionalFormatting>
  <conditionalFormatting sqref="L315">
    <cfRule type="duplicateValues" dxfId="729" priority="58"/>
  </conditionalFormatting>
  <conditionalFormatting sqref="L321">
    <cfRule type="duplicateValues" dxfId="728" priority="132"/>
  </conditionalFormatting>
  <conditionalFormatting sqref="L322">
    <cfRule type="duplicateValues" dxfId="727" priority="142"/>
  </conditionalFormatting>
  <conditionalFormatting sqref="L323">
    <cfRule type="duplicateValues" dxfId="726" priority="140"/>
  </conditionalFormatting>
  <conditionalFormatting sqref="L324">
    <cfRule type="duplicateValues" dxfId="725" priority="138"/>
  </conditionalFormatting>
  <conditionalFormatting sqref="L325:L328">
    <cfRule type="duplicateValues" dxfId="724" priority="137"/>
  </conditionalFormatting>
  <conditionalFormatting sqref="L330">
    <cfRule type="duplicateValues" dxfId="723" priority="130"/>
  </conditionalFormatting>
  <conditionalFormatting sqref="L331">
    <cfRule type="duplicateValues" dxfId="722" priority="128"/>
  </conditionalFormatting>
  <conditionalFormatting sqref="L332:L335">
    <cfRule type="duplicateValues" dxfId="721" priority="127"/>
  </conditionalFormatting>
  <conditionalFormatting sqref="L337">
    <cfRule type="duplicateValues" dxfId="720" priority="122"/>
  </conditionalFormatting>
  <conditionalFormatting sqref="L338">
    <cfRule type="duplicateValues" dxfId="719" priority="120"/>
  </conditionalFormatting>
  <conditionalFormatting sqref="L339:L342">
    <cfRule type="duplicateValues" dxfId="718" priority="119"/>
  </conditionalFormatting>
  <conditionalFormatting sqref="L344">
    <cfRule type="duplicateValues" dxfId="717" priority="45"/>
  </conditionalFormatting>
  <conditionalFormatting sqref="L345">
    <cfRule type="duplicateValues" dxfId="716" priority="55"/>
  </conditionalFormatting>
  <conditionalFormatting sqref="L346">
    <cfRule type="duplicateValues" dxfId="715" priority="53"/>
  </conditionalFormatting>
  <conditionalFormatting sqref="L347">
    <cfRule type="duplicateValues" dxfId="714" priority="51"/>
  </conditionalFormatting>
  <conditionalFormatting sqref="L348:L351">
    <cfRule type="duplicateValues" dxfId="713" priority="50"/>
  </conditionalFormatting>
  <conditionalFormatting sqref="L353">
    <cfRule type="duplicateValues" dxfId="712" priority="43"/>
  </conditionalFormatting>
  <conditionalFormatting sqref="L354">
    <cfRule type="duplicateValues" dxfId="711" priority="41"/>
  </conditionalFormatting>
  <conditionalFormatting sqref="L355:L358">
    <cfRule type="duplicateValues" dxfId="710" priority="40"/>
  </conditionalFormatting>
  <conditionalFormatting sqref="L361">
    <cfRule type="duplicateValues" dxfId="709" priority="17"/>
  </conditionalFormatting>
  <conditionalFormatting sqref="L362">
    <cfRule type="duplicateValues" dxfId="708" priority="15"/>
  </conditionalFormatting>
  <conditionalFormatting sqref="L363">
    <cfRule type="duplicateValues" dxfId="707" priority="13"/>
  </conditionalFormatting>
  <conditionalFormatting sqref="L364:L367">
    <cfRule type="duplicateValues" dxfId="706" priority="12"/>
  </conditionalFormatting>
  <conditionalFormatting sqref="L371">
    <cfRule type="duplicateValues" dxfId="705" priority="22"/>
  </conditionalFormatting>
  <conditionalFormatting sqref="L372">
    <cfRule type="duplicateValues" dxfId="704" priority="1"/>
  </conditionalFormatting>
  <conditionalFormatting sqref="L377 L278">
    <cfRule type="duplicateValues" dxfId="703" priority="23"/>
  </conditionalFormatting>
  <conditionalFormatting sqref="M45">
    <cfRule type="duplicateValues" dxfId="702" priority="168"/>
  </conditionalFormatting>
  <conditionalFormatting sqref="M53">
    <cfRule type="duplicateValues" dxfId="701" priority="167"/>
  </conditionalFormatting>
  <conditionalFormatting sqref="M61">
    <cfRule type="duplicateValues" dxfId="700" priority="166"/>
  </conditionalFormatting>
  <conditionalFormatting sqref="M69">
    <cfRule type="duplicateValues" dxfId="699" priority="163"/>
  </conditionalFormatting>
  <conditionalFormatting sqref="M73">
    <cfRule type="duplicateValues" dxfId="698" priority="242"/>
  </conditionalFormatting>
  <conditionalFormatting sqref="M78">
    <cfRule type="duplicateValues" dxfId="697" priority="186"/>
  </conditionalFormatting>
  <conditionalFormatting sqref="M80">
    <cfRule type="duplicateValues" dxfId="696" priority="234"/>
  </conditionalFormatting>
  <conditionalFormatting sqref="M85">
    <cfRule type="duplicateValues" dxfId="695" priority="187"/>
  </conditionalFormatting>
  <conditionalFormatting sqref="M87">
    <cfRule type="duplicateValues" dxfId="694" priority="226"/>
  </conditionalFormatting>
  <conditionalFormatting sqref="M92">
    <cfRule type="duplicateValues" dxfId="693" priority="188"/>
  </conditionalFormatting>
  <conditionalFormatting sqref="M94">
    <cfRule type="duplicateValues" dxfId="692" priority="218"/>
  </conditionalFormatting>
  <conditionalFormatting sqref="M99">
    <cfRule type="duplicateValues" dxfId="691" priority="189"/>
  </conditionalFormatting>
  <conditionalFormatting sqref="M101">
    <cfRule type="duplicateValues" dxfId="690" priority="210"/>
  </conditionalFormatting>
  <conditionalFormatting sqref="M106">
    <cfRule type="duplicateValues" dxfId="689" priority="190"/>
  </conditionalFormatting>
  <conditionalFormatting sqref="M110">
    <cfRule type="duplicateValues" dxfId="688" priority="197"/>
  </conditionalFormatting>
  <conditionalFormatting sqref="M115">
    <cfRule type="duplicateValues" dxfId="687" priority="194"/>
  </conditionalFormatting>
  <conditionalFormatting sqref="M124">
    <cfRule type="duplicateValues" dxfId="686" priority="191"/>
  </conditionalFormatting>
  <conditionalFormatting sqref="M142">
    <cfRule type="duplicateValues" dxfId="685" priority="179"/>
  </conditionalFormatting>
  <conditionalFormatting sqref="M149">
    <cfRule type="duplicateValues" dxfId="684" priority="177"/>
  </conditionalFormatting>
  <conditionalFormatting sqref="M158">
    <cfRule type="duplicateValues" dxfId="683" priority="159"/>
  </conditionalFormatting>
  <conditionalFormatting sqref="M165">
    <cfRule type="duplicateValues" dxfId="682" priority="115"/>
  </conditionalFormatting>
  <conditionalFormatting sqref="M175">
    <cfRule type="duplicateValues" dxfId="681" priority="158"/>
  </conditionalFormatting>
  <conditionalFormatting sqref="M183">
    <cfRule type="duplicateValues" dxfId="680" priority="114"/>
  </conditionalFormatting>
  <conditionalFormatting sqref="M184">
    <cfRule type="duplicateValues" dxfId="679" priority="150"/>
  </conditionalFormatting>
  <conditionalFormatting sqref="M193">
    <cfRule type="duplicateValues" dxfId="678" priority="88"/>
  </conditionalFormatting>
  <conditionalFormatting sqref="M203">
    <cfRule type="duplicateValues" dxfId="677" priority="180"/>
  </conditionalFormatting>
  <conditionalFormatting sqref="M212">
    <cfRule type="duplicateValues" dxfId="676" priority="110"/>
  </conditionalFormatting>
  <conditionalFormatting sqref="M220">
    <cfRule type="duplicateValues" dxfId="675" priority="107"/>
  </conditionalFormatting>
  <conditionalFormatting sqref="M227">
    <cfRule type="duplicateValues" dxfId="674" priority="104"/>
  </conditionalFormatting>
  <conditionalFormatting sqref="M244">
    <cfRule type="duplicateValues" dxfId="673" priority="76"/>
  </conditionalFormatting>
  <conditionalFormatting sqref="M245">
    <cfRule type="duplicateValues" dxfId="672" priority="77"/>
  </conditionalFormatting>
  <conditionalFormatting sqref="M254">
    <cfRule type="duplicateValues" dxfId="671" priority="36"/>
  </conditionalFormatting>
  <conditionalFormatting sqref="M261">
    <cfRule type="duplicateValues" dxfId="670" priority="34"/>
  </conditionalFormatting>
  <conditionalFormatting sqref="M268">
    <cfRule type="duplicateValues" dxfId="669" priority="25"/>
  </conditionalFormatting>
  <conditionalFormatting sqref="M289">
    <cfRule type="duplicateValues" dxfId="668" priority="145"/>
  </conditionalFormatting>
  <conditionalFormatting sqref="M328">
    <cfRule type="duplicateValues" dxfId="667" priority="134"/>
  </conditionalFormatting>
  <conditionalFormatting sqref="M335">
    <cfRule type="duplicateValues" dxfId="666" priority="124"/>
  </conditionalFormatting>
  <conditionalFormatting sqref="M342">
    <cfRule type="duplicateValues" dxfId="665" priority="116"/>
  </conditionalFormatting>
  <conditionalFormatting sqref="M346">
    <cfRule type="duplicateValues" dxfId="664" priority="52"/>
  </conditionalFormatting>
  <conditionalFormatting sqref="M351">
    <cfRule type="duplicateValues" dxfId="663" priority="47"/>
  </conditionalFormatting>
  <conditionalFormatting sqref="M353">
    <cfRule type="duplicateValues" dxfId="662" priority="42"/>
  </conditionalFormatting>
  <conditionalFormatting sqref="M358">
    <cfRule type="duplicateValues" dxfId="661" priority="5"/>
  </conditionalFormatting>
  <conditionalFormatting sqref="M362">
    <cfRule type="duplicateValues" dxfId="660" priority="14"/>
  </conditionalFormatting>
  <conditionalFormatting sqref="M367">
    <cfRule type="duplicateValues" dxfId="659" priority="11"/>
  </conditionalFormatting>
  <conditionalFormatting sqref="M77:P77">
    <cfRule type="duplicateValues" dxfId="658" priority="237"/>
  </conditionalFormatting>
  <conditionalFormatting sqref="M84:P84">
    <cfRule type="duplicateValues" dxfId="657" priority="229"/>
  </conditionalFormatting>
  <conditionalFormatting sqref="M91:P91">
    <cfRule type="duplicateValues" dxfId="656" priority="221"/>
  </conditionalFormatting>
  <conditionalFormatting sqref="M98:P98">
    <cfRule type="duplicateValues" dxfId="655" priority="213"/>
  </conditionalFormatting>
  <conditionalFormatting sqref="M105:P105">
    <cfRule type="duplicateValues" dxfId="654" priority="205"/>
  </conditionalFormatting>
  <conditionalFormatting sqref="M114:P114">
    <cfRule type="duplicateValues" dxfId="653" priority="193"/>
  </conditionalFormatting>
  <conditionalFormatting sqref="M327:P327">
    <cfRule type="duplicateValues" dxfId="652" priority="135"/>
  </conditionalFormatting>
  <conditionalFormatting sqref="M334:P334">
    <cfRule type="duplicateValues" dxfId="651" priority="125"/>
  </conditionalFormatting>
  <conditionalFormatting sqref="M341:P341">
    <cfRule type="duplicateValues" dxfId="650" priority="117"/>
  </conditionalFormatting>
  <conditionalFormatting sqref="M350:P350">
    <cfRule type="duplicateValues" dxfId="649" priority="48"/>
  </conditionalFormatting>
  <conditionalFormatting sqref="M357:P357">
    <cfRule type="duplicateValues" dxfId="648" priority="38"/>
  </conditionalFormatting>
  <conditionalFormatting sqref="M366:P366">
    <cfRule type="duplicateValues" dxfId="647" priority="10"/>
  </conditionalFormatting>
  <conditionalFormatting sqref="N39">
    <cfRule type="duplicateValues" dxfId="646" priority="174"/>
  </conditionalFormatting>
  <conditionalFormatting sqref="N47">
    <cfRule type="duplicateValues" dxfId="645" priority="172"/>
  </conditionalFormatting>
  <conditionalFormatting sqref="N55">
    <cfRule type="duplicateValues" dxfId="644" priority="170"/>
  </conditionalFormatting>
  <conditionalFormatting sqref="N62 N46 N54 N70">
    <cfRule type="duplicateValues" dxfId="643" priority="175"/>
  </conditionalFormatting>
  <conditionalFormatting sqref="N63">
    <cfRule type="duplicateValues" dxfId="642" priority="165"/>
  </conditionalFormatting>
  <conditionalFormatting sqref="N74">
    <cfRule type="duplicateValues" dxfId="641" priority="239"/>
  </conditionalFormatting>
  <conditionalFormatting sqref="N79 N86 N93 N100 N107">
    <cfRule type="duplicateValues" dxfId="640" priority="247"/>
  </conditionalFormatting>
  <conditionalFormatting sqref="N81">
    <cfRule type="duplicateValues" dxfId="639" priority="93"/>
  </conditionalFormatting>
  <conditionalFormatting sqref="N88">
    <cfRule type="duplicateValues" dxfId="638" priority="92"/>
  </conditionalFormatting>
  <conditionalFormatting sqref="N95">
    <cfRule type="duplicateValues" dxfId="637" priority="91"/>
  </conditionalFormatting>
  <conditionalFormatting sqref="N102">
    <cfRule type="duplicateValues" dxfId="636" priority="90"/>
  </conditionalFormatting>
  <conditionalFormatting sqref="N111">
    <cfRule type="duplicateValues" dxfId="635" priority="89"/>
  </conditionalFormatting>
  <conditionalFormatting sqref="N116">
    <cfRule type="duplicateValues" dxfId="634" priority="202"/>
  </conditionalFormatting>
  <conditionalFormatting sqref="N119">
    <cfRule type="duplicateValues" dxfId="633" priority="264"/>
  </conditionalFormatting>
  <conditionalFormatting sqref="N125">
    <cfRule type="duplicateValues" dxfId="632" priority="265"/>
  </conditionalFormatting>
  <conditionalFormatting sqref="N197">
    <cfRule type="duplicateValues" dxfId="631" priority="182"/>
  </conditionalFormatting>
  <conditionalFormatting sqref="N204">
    <cfRule type="duplicateValues" dxfId="630" priority="183"/>
  </conditionalFormatting>
  <conditionalFormatting sqref="N207">
    <cfRule type="duplicateValues" dxfId="629" priority="112"/>
  </conditionalFormatting>
  <conditionalFormatting sqref="N214">
    <cfRule type="duplicateValues" dxfId="628" priority="109"/>
  </conditionalFormatting>
  <conditionalFormatting sqref="N222">
    <cfRule type="duplicateValues" dxfId="627" priority="106"/>
  </conditionalFormatting>
  <conditionalFormatting sqref="N228 N213 N221">
    <cfRule type="duplicateValues" dxfId="626" priority="113"/>
  </conditionalFormatting>
  <conditionalFormatting sqref="N324">
    <cfRule type="duplicateValues" dxfId="625" priority="136"/>
  </conditionalFormatting>
  <conditionalFormatting sqref="N329 N336 N343">
    <cfRule type="duplicateValues" dxfId="624" priority="144"/>
  </conditionalFormatting>
  <conditionalFormatting sqref="N331">
    <cfRule type="duplicateValues" dxfId="623" priority="32"/>
  </conditionalFormatting>
  <conditionalFormatting sqref="N338">
    <cfRule type="duplicateValues" dxfId="622" priority="31"/>
  </conditionalFormatting>
  <conditionalFormatting sqref="N347">
    <cfRule type="duplicateValues" dxfId="621" priority="49"/>
  </conditionalFormatting>
  <conditionalFormatting sqref="N352 N359">
    <cfRule type="duplicateValues" dxfId="620" priority="57"/>
  </conditionalFormatting>
  <conditionalFormatting sqref="N354">
    <cfRule type="duplicateValues" dxfId="619" priority="30"/>
  </conditionalFormatting>
  <conditionalFormatting sqref="N363">
    <cfRule type="duplicateValues" dxfId="618" priority="9"/>
  </conditionalFormatting>
  <conditionalFormatting sqref="N368">
    <cfRule type="duplicateValues" dxfId="617" priority="19"/>
  </conditionalFormatting>
  <conditionalFormatting sqref="N183:O183">
    <cfRule type="duplicateValues" dxfId="616" priority="153"/>
  </conditionalFormatting>
  <conditionalFormatting sqref="N244:O244">
    <cfRule type="duplicateValues" dxfId="615" priority="78"/>
  </conditionalFormatting>
  <conditionalFormatting sqref="O74 O76">
    <cfRule type="duplicateValues" dxfId="614" priority="244"/>
  </conditionalFormatting>
  <conditionalFormatting sqref="O81 O83">
    <cfRule type="duplicateValues" dxfId="613" priority="236"/>
  </conditionalFormatting>
  <conditionalFormatting sqref="O88 O90">
    <cfRule type="duplicateValues" dxfId="612" priority="228"/>
  </conditionalFormatting>
  <conditionalFormatting sqref="O95 O97">
    <cfRule type="duplicateValues" dxfId="611" priority="220"/>
  </conditionalFormatting>
  <conditionalFormatting sqref="O102 O104">
    <cfRule type="duplicateValues" dxfId="610" priority="212"/>
  </conditionalFormatting>
  <conditionalFormatting sqref="O111 O113">
    <cfRule type="duplicateValues" dxfId="609" priority="199"/>
  </conditionalFormatting>
  <conditionalFormatting sqref="O324 O326">
    <cfRule type="duplicateValues" dxfId="608" priority="141"/>
  </conditionalFormatting>
  <conditionalFormatting sqref="O331 O333">
    <cfRule type="duplicateValues" dxfId="607" priority="131"/>
  </conditionalFormatting>
  <conditionalFormatting sqref="O338 O340">
    <cfRule type="duplicateValues" dxfId="606" priority="123"/>
  </conditionalFormatting>
  <conditionalFormatting sqref="O347 O349">
    <cfRule type="duplicateValues" dxfId="605" priority="54"/>
  </conditionalFormatting>
  <conditionalFormatting sqref="O354 O356">
    <cfRule type="duplicateValues" dxfId="604" priority="44"/>
  </conditionalFormatting>
  <conditionalFormatting sqref="O363 O365">
    <cfRule type="duplicateValues" dxfId="603" priority="16"/>
  </conditionalFormatting>
  <conditionalFormatting sqref="P183 O180:P182">
    <cfRule type="duplicateValues" dxfId="602" priority="154"/>
  </conditionalFormatting>
  <conditionalFormatting sqref="S29">
    <cfRule type="duplicateValues" dxfId="601" priority="161"/>
  </conditionalFormatting>
  <conditionalFormatting sqref="S71">
    <cfRule type="duplicateValues" dxfId="600" priority="185"/>
  </conditionalFormatting>
  <conditionalFormatting sqref="S72">
    <cfRule type="duplicateValues" dxfId="599" priority="246"/>
  </conditionalFormatting>
  <conditionalFormatting sqref="S109">
    <cfRule type="duplicateValues" dxfId="598" priority="201"/>
  </conditionalFormatting>
  <conditionalFormatting sqref="S185">
    <cfRule type="duplicateValues" dxfId="597" priority="157"/>
  </conditionalFormatting>
  <conditionalFormatting sqref="S240:S243">
    <cfRule type="duplicateValues" dxfId="596" priority="83"/>
  </conditionalFormatting>
  <conditionalFormatting sqref="S244">
    <cfRule type="duplicateValues" dxfId="595" priority="82"/>
  </conditionalFormatting>
  <conditionalFormatting sqref="S245:S246">
    <cfRule type="duplicateValues" dxfId="594" priority="81"/>
  </conditionalFormatting>
  <conditionalFormatting sqref="S272:S274">
    <cfRule type="duplicateValues" dxfId="593" priority="7"/>
  </conditionalFormatting>
  <conditionalFormatting sqref="S275">
    <cfRule type="duplicateValues" dxfId="592" priority="6"/>
  </conditionalFormatting>
  <conditionalFormatting sqref="S292">
    <cfRule type="duplicateValues" dxfId="591" priority="71"/>
  </conditionalFormatting>
  <conditionalFormatting sqref="S293:S296">
    <cfRule type="duplicateValues" dxfId="590" priority="74"/>
  </conditionalFormatting>
  <conditionalFormatting sqref="S297">
    <cfRule type="duplicateValues" dxfId="589" priority="73"/>
  </conditionalFormatting>
  <conditionalFormatting sqref="S300:S303">
    <cfRule type="duplicateValues" dxfId="588" priority="68"/>
  </conditionalFormatting>
  <conditionalFormatting sqref="S304">
    <cfRule type="duplicateValues" dxfId="587" priority="67"/>
  </conditionalFormatting>
  <conditionalFormatting sqref="S307:S310">
    <cfRule type="duplicateValues" dxfId="586" priority="64"/>
  </conditionalFormatting>
  <conditionalFormatting sqref="S311">
    <cfRule type="duplicateValues" dxfId="585" priority="63"/>
  </conditionalFormatting>
  <conditionalFormatting sqref="S314:S317">
    <cfRule type="duplicateValues" dxfId="584" priority="60"/>
  </conditionalFormatting>
  <conditionalFormatting sqref="S318">
    <cfRule type="duplicateValues" dxfId="583" priority="59"/>
  </conditionalFormatting>
  <conditionalFormatting sqref="S321">
    <cfRule type="duplicateValues" dxfId="582" priority="133"/>
  </conditionalFormatting>
  <conditionalFormatting sqref="S322">
    <cfRule type="duplicateValues" dxfId="581" priority="143"/>
  </conditionalFormatting>
  <conditionalFormatting sqref="S344">
    <cfRule type="duplicateValues" dxfId="580" priority="46"/>
  </conditionalFormatting>
  <conditionalFormatting sqref="S345">
    <cfRule type="duplicateValues" dxfId="579" priority="56"/>
  </conditionalFormatting>
  <conditionalFormatting sqref="S361">
    <cfRule type="duplicateValues" dxfId="578" priority="18"/>
  </conditionalFormatting>
  <conditionalFormatting sqref="S371:S373">
    <cfRule type="duplicateValues" dxfId="577" priority="21"/>
  </conditionalFormatting>
  <conditionalFormatting sqref="S374">
    <cfRule type="duplicateValues" dxfId="576" priority="20"/>
  </conditionalFormatting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1"/>
  <ignoredErrors>
    <ignoredError sqref="T227" formulaRange="1"/>
  </ignoredError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Z364"/>
  <sheetViews>
    <sheetView showGridLines="0" zoomScale="55" zoomScaleNormal="55" zoomScaleSheetLayoutView="70" workbookViewId="0">
      <pane ySplit="2" topLeftCell="A339" activePane="bottomLeft" state="frozen"/>
      <selection activeCell="M87" sqref="M87"/>
      <selection pane="bottomLeft" activeCell="L344" sqref="L344"/>
    </sheetView>
  </sheetViews>
  <sheetFormatPr defaultRowHeight="26.25" customHeight="1"/>
  <cols>
    <col min="1" max="1" width="6.77734375" style="5" customWidth="1"/>
    <col min="2" max="2" width="13" style="5" bestFit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22.88671875" style="1" bestFit="1" customWidth="1"/>
    <col min="26" max="26" width="21.5546875" style="1" bestFit="1" customWidth="1"/>
    <col min="27" max="16384" width="8.88671875" style="1"/>
  </cols>
  <sheetData>
    <row r="1" spans="1:24" s="60" customFormat="1" ht="66" customHeight="1">
      <c r="A1" s="2434" t="s">
        <v>18347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>
      <c r="A3" s="445"/>
      <c r="B3" s="445"/>
      <c r="C3" s="445"/>
      <c r="D3" s="445"/>
      <c r="E3" s="445"/>
      <c r="F3" s="445"/>
      <c r="G3" s="445"/>
      <c r="H3" s="445"/>
      <c r="I3" s="445"/>
      <c r="J3" s="445"/>
      <c r="K3" s="446"/>
      <c r="L3" s="445"/>
      <c r="M3" s="445"/>
      <c r="N3" s="446"/>
      <c r="O3" s="446"/>
      <c r="P3" s="447"/>
      <c r="Q3" s="445"/>
      <c r="R3" s="445"/>
      <c r="S3" s="445"/>
      <c r="T3" s="445"/>
      <c r="U3" s="448"/>
      <c r="V3" s="449"/>
      <c r="W3" s="450"/>
      <c r="X3" s="450"/>
    </row>
    <row r="4" spans="1:24" ht="26.25" customHeight="1">
      <c r="A4" s="1348" t="s">
        <v>188</v>
      </c>
      <c r="B4" s="1349" t="s">
        <v>18466</v>
      </c>
      <c r="C4" s="1349" t="s">
        <v>18467</v>
      </c>
      <c r="D4" s="1349" t="s">
        <v>198</v>
      </c>
      <c r="E4" s="1349" t="s">
        <v>18545</v>
      </c>
      <c r="F4" s="1349" t="s">
        <v>191</v>
      </c>
      <c r="G4" s="1349" t="s">
        <v>191</v>
      </c>
      <c r="H4" s="1349" t="s">
        <v>191</v>
      </c>
      <c r="I4" s="1349" t="s">
        <v>18038</v>
      </c>
      <c r="J4" s="1349" t="s">
        <v>18472</v>
      </c>
      <c r="K4" s="1350" t="s">
        <v>18469</v>
      </c>
      <c r="L4" s="1349" t="s">
        <v>18561</v>
      </c>
      <c r="M4" s="1349" t="s">
        <v>18535</v>
      </c>
      <c r="N4" s="1350" t="s">
        <v>18802</v>
      </c>
      <c r="O4" s="1350" t="s">
        <v>18486</v>
      </c>
      <c r="P4" s="2895" t="s">
        <v>18530</v>
      </c>
      <c r="Q4" s="1349" t="s">
        <v>361</v>
      </c>
      <c r="R4" s="1349">
        <f>IF(MID(RIGHT(S4,8),1,1)="M",2021,IF(MID(RIGHT(S4,8),1,1)="N",2022,IF(MID(RIGHT(S4,8),1,1)="P",2023,IF(MID(RIGHT(S4,8),1,1)="R",2024,IF(MID(RIGHT(S4,8),1,1)="S",2025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2014</v>
      </c>
      <c r="S4" s="1349" t="s">
        <v>18526</v>
      </c>
      <c r="T4" s="1349">
        <v>2175</v>
      </c>
      <c r="U4" s="1352">
        <v>45750</v>
      </c>
      <c r="V4" s="1352">
        <v>45783</v>
      </c>
      <c r="W4" s="1353">
        <v>3600</v>
      </c>
      <c r="X4" s="1354">
        <v>5350</v>
      </c>
    </row>
    <row r="5" spans="1:24" ht="26.25" customHeight="1">
      <c r="A5" s="1355"/>
      <c r="B5" s="208" t="s">
        <v>18484</v>
      </c>
      <c r="C5" s="320" t="s">
        <v>15428</v>
      </c>
      <c r="D5" s="208"/>
      <c r="E5" s="208"/>
      <c r="F5" s="208"/>
      <c r="G5" s="208"/>
      <c r="H5" s="208"/>
      <c r="I5" s="208" t="s">
        <v>194</v>
      </c>
      <c r="J5" s="412" t="s">
        <v>18474</v>
      </c>
      <c r="K5" s="215" t="s">
        <v>18470</v>
      </c>
      <c r="L5" s="425" t="s">
        <v>3603</v>
      </c>
      <c r="M5" s="210" t="s">
        <v>19477</v>
      </c>
      <c r="N5" s="73" t="s">
        <v>14703</v>
      </c>
      <c r="O5" s="209" t="s">
        <v>18498</v>
      </c>
      <c r="P5" s="2896"/>
      <c r="Q5" s="208" t="s">
        <v>243</v>
      </c>
      <c r="R5" s="208">
        <f>IF(MID(RIGHT(S5,8),1,1)="M",2021,IF(MID(RIGHT(S5,8),1,1)="N",2022,IF(MID(RIGHT(S5,8),1,1)="P",2023,IF(MID(RIGHT(S5,8),1,1)="R",2024,IF(MID(RIGHT(S5,8),1,1)="S",2025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2012</v>
      </c>
      <c r="S5" s="208" t="s">
        <v>18527</v>
      </c>
      <c r="T5" s="208">
        <v>1740</v>
      </c>
      <c r="U5" s="212">
        <v>45752</v>
      </c>
      <c r="V5" s="211">
        <v>45790</v>
      </c>
      <c r="W5" s="213"/>
      <c r="X5" s="1356"/>
    </row>
    <row r="6" spans="1:24" ht="26.25" customHeight="1">
      <c r="A6" s="1355"/>
      <c r="B6" s="208"/>
      <c r="C6" s="208" t="s">
        <v>12776</v>
      </c>
      <c r="D6" s="208" t="s">
        <v>18450</v>
      </c>
      <c r="E6" s="208"/>
      <c r="F6" s="208"/>
      <c r="G6" s="208"/>
      <c r="H6" s="208"/>
      <c r="I6" s="208"/>
      <c r="J6" s="208" t="s">
        <v>18471</v>
      </c>
      <c r="K6" s="209" t="s">
        <v>18465</v>
      </c>
      <c r="L6" s="210" t="s">
        <v>19491</v>
      </c>
      <c r="M6" s="208"/>
      <c r="N6" s="73" t="s">
        <v>3073</v>
      </c>
      <c r="O6" s="209"/>
      <c r="P6" s="2896"/>
      <c r="Q6" s="208" t="s">
        <v>377</v>
      </c>
      <c r="R6" s="208">
        <f>IF(MID(RIGHT(S6,8),1,1)="M",2021,IF(MID(RIGHT(S6,8),1,1)="N",2022,IF(MID(RIGHT(S6,8),1,1)="P",2023,IF(MID(RIGHT(S6,8),1,1)="R",2024,IF(MID(RIGHT(S6,8),1,1)="S",2025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2012</v>
      </c>
      <c r="S6" s="208" t="s">
        <v>18528</v>
      </c>
      <c r="T6" s="208">
        <v>2005</v>
      </c>
      <c r="U6" s="211"/>
      <c r="V6" s="211">
        <v>45786</v>
      </c>
      <c r="W6" s="1448"/>
      <c r="X6" s="1356"/>
    </row>
    <row r="7" spans="1:24" ht="26.25" customHeight="1">
      <c r="A7" s="1355"/>
      <c r="B7" s="208"/>
      <c r="C7" s="208" t="s">
        <v>12778</v>
      </c>
      <c r="D7" s="208" t="s">
        <v>18450</v>
      </c>
      <c r="E7" s="208"/>
      <c r="F7" s="208"/>
      <c r="G7" s="208"/>
      <c r="H7" s="208"/>
      <c r="I7" s="208"/>
      <c r="J7" s="208" t="s">
        <v>18476</v>
      </c>
      <c r="K7" s="209" t="s">
        <v>18475</v>
      </c>
      <c r="L7" s="208"/>
      <c r="M7" s="208"/>
      <c r="N7" s="73" t="s">
        <v>7870</v>
      </c>
      <c r="O7" s="209" t="s">
        <v>18497</v>
      </c>
      <c r="P7" s="2897"/>
      <c r="Q7" s="208" t="s">
        <v>378</v>
      </c>
      <c r="R7" s="208">
        <f>IF(MID(RIGHT(S7,8),1,1)="M",2021,IF(MID(RIGHT(S7,8),1,1)="N",2022,IF(MID(RIGHT(S7,8),1,1)="P",2023,IF(MID(RIGHT(S7,8),1,1)="R",2024,IF(MID(RIGHT(S7,8),1,1)="S",2025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2016</v>
      </c>
      <c r="S7" s="208" t="s">
        <v>18529</v>
      </c>
      <c r="T7" s="208">
        <v>1915</v>
      </c>
      <c r="U7" s="212"/>
      <c r="V7" s="212">
        <v>45787</v>
      </c>
      <c r="W7" s="213"/>
      <c r="X7" s="1356"/>
    </row>
    <row r="8" spans="1:24" ht="26.25" customHeight="1">
      <c r="A8" s="1355"/>
      <c r="B8" s="208"/>
      <c r="C8" s="208" t="s">
        <v>13047</v>
      </c>
      <c r="D8" s="208" t="s">
        <v>191</v>
      </c>
      <c r="E8" s="208"/>
      <c r="F8" s="208"/>
      <c r="G8" s="208"/>
      <c r="H8" s="208"/>
      <c r="I8" s="208"/>
      <c r="J8" s="208"/>
      <c r="K8" s="209"/>
      <c r="L8" s="208"/>
      <c r="M8" s="208"/>
      <c r="N8" s="208"/>
      <c r="O8" s="208"/>
      <c r="P8" s="208" t="s">
        <v>18538</v>
      </c>
      <c r="Q8" s="208"/>
      <c r="R8" s="208"/>
      <c r="S8" s="214" t="s">
        <v>189</v>
      </c>
      <c r="T8" s="214">
        <v>3700</v>
      </c>
      <c r="U8" s="211"/>
      <c r="V8" s="211"/>
      <c r="W8" s="213"/>
      <c r="X8" s="1356"/>
    </row>
    <row r="9" spans="1:24" ht="26.25" customHeight="1">
      <c r="A9" s="1355"/>
      <c r="B9" s="208"/>
      <c r="C9" s="208" t="s">
        <v>10002</v>
      </c>
      <c r="D9" s="208" t="s">
        <v>191</v>
      </c>
      <c r="E9" s="208"/>
      <c r="F9" s="208"/>
      <c r="G9" s="208"/>
      <c r="H9" s="208"/>
      <c r="I9" s="208"/>
      <c r="J9" s="208" t="s">
        <v>18558</v>
      </c>
      <c r="K9" s="209"/>
      <c r="L9" s="208"/>
      <c r="M9" s="2559" t="s">
        <v>10944</v>
      </c>
      <c r="N9" s="2560"/>
      <c r="O9" s="2560"/>
      <c r="P9" s="2561"/>
      <c r="Q9" s="208"/>
      <c r="R9" s="208"/>
      <c r="S9" s="214" t="s">
        <v>2472</v>
      </c>
      <c r="T9" s="214">
        <f>SUM(T4:T8)</f>
        <v>11535</v>
      </c>
      <c r="U9" s="211"/>
      <c r="V9" s="617"/>
      <c r="W9" s="213"/>
      <c r="X9" s="1356"/>
    </row>
    <row r="10" spans="1:24" ht="26.25" customHeight="1" thickBot="1">
      <c r="A10" s="1357"/>
      <c r="B10" s="1358"/>
      <c r="C10" s="1358" t="s">
        <v>18468</v>
      </c>
      <c r="D10" s="1358" t="s">
        <v>4036</v>
      </c>
      <c r="E10" s="1358"/>
      <c r="F10" s="1358"/>
      <c r="G10" s="1358"/>
      <c r="H10" s="1358"/>
      <c r="I10" s="1358"/>
      <c r="J10" s="1358" t="s">
        <v>18559</v>
      </c>
      <c r="K10" s="611" t="s">
        <v>18473</v>
      </c>
      <c r="L10" s="1358"/>
      <c r="M10" s="1358"/>
      <c r="N10" s="1359"/>
      <c r="O10" s="1359"/>
      <c r="P10" s="1360"/>
      <c r="Q10" s="1358"/>
      <c r="R10" s="1358"/>
      <c r="S10" s="1360"/>
      <c r="T10" s="1360"/>
      <c r="U10" s="1362"/>
      <c r="V10" s="1363"/>
      <c r="W10" s="1364"/>
      <c r="X10" s="1365"/>
    </row>
    <row r="11" spans="1:24" ht="26.25" customHeight="1">
      <c r="A11" s="1348" t="s">
        <v>188</v>
      </c>
      <c r="B11" s="1349" t="s">
        <v>18466</v>
      </c>
      <c r="C11" s="1349" t="s">
        <v>18467</v>
      </c>
      <c r="D11" s="1349" t="s">
        <v>198</v>
      </c>
      <c r="E11" s="1349" t="s">
        <v>18545</v>
      </c>
      <c r="F11" s="1349" t="s">
        <v>191</v>
      </c>
      <c r="G11" s="1349" t="s">
        <v>191</v>
      </c>
      <c r="H11" s="1349" t="s">
        <v>191</v>
      </c>
      <c r="I11" s="1349" t="s">
        <v>18038</v>
      </c>
      <c r="J11" s="1349" t="s">
        <v>18472</v>
      </c>
      <c r="K11" s="1350" t="s">
        <v>18469</v>
      </c>
      <c r="L11" s="1349" t="s">
        <v>18576</v>
      </c>
      <c r="M11" s="1349" t="s">
        <v>18536</v>
      </c>
      <c r="N11" s="1350" t="s">
        <v>18560</v>
      </c>
      <c r="O11" s="1350" t="s">
        <v>18562</v>
      </c>
      <c r="P11" s="2895" t="s">
        <v>18539</v>
      </c>
      <c r="Q11" s="1349" t="s">
        <v>363</v>
      </c>
      <c r="R11" s="1349">
        <f>IF(MID(RIGHT(S11,8),1,1)="M",2021,IF(MID(RIGHT(S11,8),1,1)="N",2022,IF(MID(RIGHT(S11,8),1,1)="P",2023,IF(MID(RIGHT(S11,8),1,1)="R",2024,IF(MID(RIGHT(S11,8),1,1)="S",2025,IF(MID(RIGHT(S11,8),1,1)="T",1996,IF(MID(RIGHT(S11,8),1,1)="V",1997,IF(MID(RIGHT(S11,8),1,1)="W",1998,IF(MID(RIGHT(S11,8),1,1)="X",1999,IF(MID(RIGHT(S11,8),1,1)="Y",2000,IF(MID(RIGHT(S11,8),1,1)="1",2001,IF(MID(RIGHT(S11,8),1,1)="2",2002,IF(MID(RIGHT(S11,8),1,1)="3",2003,IF(MID(RIGHT(S11,8),1,1)="4",2004,IF(MID(RIGHT(S11,8),1,1)="5",2005,IF(MID(RIGHT(S11,8),1,1)="6",2006,IF(MID(RIGHT(S11,8),1,1)="7",2007,IF(MID(RIGHT(S11,8),1,1)="8",2008,IF(MID(RIGHT(S11,8),1,1)="9",2009,IF(MID(RIGHT(S11,8),1,1)="A",2010,IF(MID(RIGHT(S11,8),1,1)="B",2011,IF(MID(RIGHT(S11,8),1,1)="C",2012,IF(MID(RIGHT(S11,8),1,1)="D",2013,IF(MID(RIGHT(S11,8),1,1)="E",2014,IF(MID(RIGHT(S11,8),1,1)="F",2015,IF(MID(RIGHT(S11,8),1,1)="G",2016,IF(MID(RIGHT(S11,8),1,1)="H",2017,IF(MID(RIGHT(S11,8),1,1)="J",2018,IF(MID(RIGHT(S11,8),1,1)="K",2019,IF(MID(RIGHT(S11,8),1,1)="L",2020,""))))))))))))))))))))))))))))))</f>
        <v>2013</v>
      </c>
      <c r="S11" s="1349" t="s">
        <v>18531</v>
      </c>
      <c r="T11" s="1349">
        <v>2115</v>
      </c>
      <c r="U11" s="1352">
        <v>45750</v>
      </c>
      <c r="V11" s="1352">
        <v>45783</v>
      </c>
      <c r="W11" s="1353">
        <v>3600</v>
      </c>
      <c r="X11" s="1354">
        <v>5350</v>
      </c>
    </row>
    <row r="12" spans="1:24" ht="26.25" customHeight="1">
      <c r="A12" s="1355"/>
      <c r="B12" s="208" t="s">
        <v>18484</v>
      </c>
      <c r="C12" s="320" t="s">
        <v>15428</v>
      </c>
      <c r="D12" s="208"/>
      <c r="E12" s="208"/>
      <c r="F12" s="208"/>
      <c r="G12" s="208"/>
      <c r="H12" s="208"/>
      <c r="I12" s="208" t="s">
        <v>194</v>
      </c>
      <c r="J12" s="412" t="s">
        <v>18478</v>
      </c>
      <c r="K12" s="215" t="s">
        <v>18470</v>
      </c>
      <c r="L12" s="425" t="s">
        <v>3603</v>
      </c>
      <c r="M12" s="210" t="s">
        <v>19477</v>
      </c>
      <c r="N12" s="73" t="s">
        <v>14703</v>
      </c>
      <c r="O12" s="209" t="s">
        <v>18498</v>
      </c>
      <c r="P12" s="2896"/>
      <c r="Q12" s="208" t="s">
        <v>378</v>
      </c>
      <c r="R12" s="208">
        <f>IF(MID(RIGHT(S12,8),1,1)="M",2021,IF(MID(RIGHT(S12,8),1,1)="N",2022,IF(MID(RIGHT(S12,8),1,1)="P",2023,IF(MID(RIGHT(S12,8),1,1)="R",2024,IF(MID(RIGHT(S12,8),1,1)="S",2025,IF(MID(RIGHT(S12,8),1,1)="T",1996,IF(MID(RIGHT(S12,8),1,1)="V",1997,IF(MID(RIGHT(S12,8),1,1)="W",1998,IF(MID(RIGHT(S12,8),1,1)="X",1999,IF(MID(RIGHT(S12,8),1,1)="Y",2000,IF(MID(RIGHT(S12,8),1,1)="1",2001,IF(MID(RIGHT(S12,8),1,1)="2",2002,IF(MID(RIGHT(S12,8),1,1)="3",2003,IF(MID(RIGHT(S12,8),1,1)="4",2004,IF(MID(RIGHT(S12,8),1,1)="5",2005,IF(MID(RIGHT(S12,8),1,1)="6",2006,IF(MID(RIGHT(S12,8),1,1)="7",2007,IF(MID(RIGHT(S12,8),1,1)="8",2008,IF(MID(RIGHT(S12,8),1,1)="9",2009,IF(MID(RIGHT(S12,8),1,1)="A",2010,IF(MID(RIGHT(S12,8),1,1)="B",2011,IF(MID(RIGHT(S12,8),1,1)="C",2012,IF(MID(RIGHT(S12,8),1,1)="D",2013,IF(MID(RIGHT(S12,8),1,1)="E",2014,IF(MID(RIGHT(S12,8),1,1)="F",2015,IF(MID(RIGHT(S12,8),1,1)="G",2016,IF(MID(RIGHT(S12,8),1,1)="H",2017,IF(MID(RIGHT(S12,8),1,1)="J",2018,IF(MID(RIGHT(S12,8),1,1)="K",2019,IF(MID(RIGHT(S12,8),1,1)="L",2020,""))))))))))))))))))))))))))))))</f>
        <v>2014</v>
      </c>
      <c r="S12" s="208" t="s">
        <v>18532</v>
      </c>
      <c r="T12" s="208">
        <v>1915</v>
      </c>
      <c r="U12" s="212">
        <v>45752</v>
      </c>
      <c r="V12" s="211">
        <v>45790</v>
      </c>
      <c r="W12" s="213"/>
      <c r="X12" s="1356"/>
    </row>
    <row r="13" spans="1:24" ht="26.25" customHeight="1">
      <c r="A13" s="1355"/>
      <c r="B13" s="208"/>
      <c r="C13" s="208" t="s">
        <v>12776</v>
      </c>
      <c r="D13" s="208" t="s">
        <v>18450</v>
      </c>
      <c r="E13" s="208"/>
      <c r="F13" s="208"/>
      <c r="G13" s="208"/>
      <c r="H13" s="208"/>
      <c r="I13" s="208"/>
      <c r="J13" s="208" t="s">
        <v>18471</v>
      </c>
      <c r="K13" s="209" t="s">
        <v>18465</v>
      </c>
      <c r="L13" s="210" t="s">
        <v>19491</v>
      </c>
      <c r="M13" s="208"/>
      <c r="N13" s="73" t="s">
        <v>3073</v>
      </c>
      <c r="O13" s="209"/>
      <c r="P13" s="2896"/>
      <c r="Q13" s="208" t="s">
        <v>636</v>
      </c>
      <c r="R13" s="208">
        <f>IF(MID(RIGHT(S13,8),1,1)="M",2021,IF(MID(RIGHT(S13,8),1,1)="N",2022,IF(MID(RIGHT(S13,8),1,1)="P",2023,IF(MID(RIGHT(S13,8),1,1)="R",2024,IF(MID(RIGHT(S13,8),1,1)="S",2025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2015</v>
      </c>
      <c r="S13" s="208" t="s">
        <v>18533</v>
      </c>
      <c r="T13" s="208">
        <v>1825</v>
      </c>
      <c r="U13" s="211"/>
      <c r="V13" s="211">
        <v>45786</v>
      </c>
      <c r="W13" s="1448"/>
      <c r="X13" s="1356"/>
    </row>
    <row r="14" spans="1:24" ht="26.25" customHeight="1">
      <c r="A14" s="1355"/>
      <c r="B14" s="208"/>
      <c r="C14" s="208" t="s">
        <v>12778</v>
      </c>
      <c r="D14" s="208" t="s">
        <v>18450</v>
      </c>
      <c r="E14" s="208"/>
      <c r="F14" s="208"/>
      <c r="G14" s="208"/>
      <c r="H14" s="208"/>
      <c r="I14" s="208"/>
      <c r="J14" s="208" t="s">
        <v>18476</v>
      </c>
      <c r="K14" s="209" t="s">
        <v>18475</v>
      </c>
      <c r="L14" s="208"/>
      <c r="M14" s="208"/>
      <c r="N14" s="73" t="s">
        <v>7870</v>
      </c>
      <c r="O14" s="209" t="s">
        <v>18497</v>
      </c>
      <c r="P14" s="2897"/>
      <c r="Q14" s="208" t="s">
        <v>9240</v>
      </c>
      <c r="R14" s="208">
        <f>IF(MID(RIGHT(S14,8),1,1)="M",2021,IF(MID(RIGHT(S14,8),1,1)="N",2022,IF(MID(RIGHT(S14,8),1,1)="P",2023,IF(MID(RIGHT(S14,8),1,1)="R",2024,IF(MID(RIGHT(S14,8),1,1)="S",2025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2020</v>
      </c>
      <c r="S14" s="208" t="s">
        <v>18534</v>
      </c>
      <c r="T14" s="208">
        <v>2060</v>
      </c>
      <c r="U14" s="212"/>
      <c r="V14" s="212">
        <v>45787</v>
      </c>
      <c r="W14" s="213"/>
      <c r="X14" s="1356"/>
    </row>
    <row r="15" spans="1:24" ht="26.25" customHeight="1">
      <c r="A15" s="1355"/>
      <c r="B15" s="208"/>
      <c r="C15" s="208" t="s">
        <v>13047</v>
      </c>
      <c r="D15" s="208" t="s">
        <v>191</v>
      </c>
      <c r="E15" s="208"/>
      <c r="F15" s="208"/>
      <c r="G15" s="208"/>
      <c r="H15" s="208"/>
      <c r="I15" s="208"/>
      <c r="J15" s="208"/>
      <c r="K15" s="209"/>
      <c r="L15" s="208"/>
      <c r="M15" s="208"/>
      <c r="N15" s="208"/>
      <c r="O15" s="208"/>
      <c r="P15" s="208" t="s">
        <v>18540</v>
      </c>
      <c r="Q15" s="208"/>
      <c r="R15" s="208"/>
      <c r="S15" s="214" t="s">
        <v>189</v>
      </c>
      <c r="T15" s="214">
        <v>3700</v>
      </c>
      <c r="U15" s="211"/>
      <c r="V15" s="211"/>
      <c r="W15" s="213"/>
      <c r="X15" s="1356"/>
    </row>
    <row r="16" spans="1:24" ht="26.25" customHeight="1">
      <c r="A16" s="1355"/>
      <c r="B16" s="208"/>
      <c r="C16" s="208" t="s">
        <v>10002</v>
      </c>
      <c r="D16" s="208" t="s">
        <v>191</v>
      </c>
      <c r="E16" s="208"/>
      <c r="F16" s="208"/>
      <c r="G16" s="208"/>
      <c r="H16" s="208"/>
      <c r="I16" s="208"/>
      <c r="J16" s="208" t="s">
        <v>18558</v>
      </c>
      <c r="K16" s="209"/>
      <c r="L16" s="208"/>
      <c r="M16" s="2559" t="s">
        <v>10944</v>
      </c>
      <c r="N16" s="2560"/>
      <c r="O16" s="2560"/>
      <c r="P16" s="2561"/>
      <c r="Q16" s="208"/>
      <c r="R16" s="208"/>
      <c r="S16" s="214" t="s">
        <v>2472</v>
      </c>
      <c r="T16" s="214">
        <f>SUM(T11:T15)</f>
        <v>11615</v>
      </c>
      <c r="U16" s="211"/>
      <c r="V16" s="617"/>
      <c r="W16" s="213"/>
      <c r="X16" s="1356"/>
    </row>
    <row r="17" spans="1:24" ht="26.25" customHeight="1" thickBot="1">
      <c r="A17" s="1357"/>
      <c r="B17" s="1358"/>
      <c r="C17" s="1358" t="s">
        <v>18468</v>
      </c>
      <c r="D17" s="1358" t="s">
        <v>4036</v>
      </c>
      <c r="E17" s="1358"/>
      <c r="F17" s="1358"/>
      <c r="G17" s="1358"/>
      <c r="H17" s="1358"/>
      <c r="I17" s="1358"/>
      <c r="J17" s="1358" t="s">
        <v>18559</v>
      </c>
      <c r="K17" s="611" t="s">
        <v>18473</v>
      </c>
      <c r="L17" s="1358"/>
      <c r="M17" s="1358"/>
      <c r="N17" s="1359"/>
      <c r="O17" s="1359"/>
      <c r="P17" s="1360"/>
      <c r="Q17" s="1358"/>
      <c r="R17" s="1358"/>
      <c r="S17" s="1360"/>
      <c r="T17" s="1360"/>
      <c r="U17" s="1362"/>
      <c r="V17" s="1363"/>
      <c r="W17" s="1364"/>
      <c r="X17" s="1365"/>
    </row>
    <row r="19" spans="1:24" ht="26.25" customHeight="1" thickBot="1">
      <c r="A19" s="445"/>
      <c r="B19" s="445"/>
      <c r="C19" s="445"/>
      <c r="D19" s="445"/>
      <c r="E19" s="445"/>
      <c r="F19" s="445"/>
      <c r="G19" s="445"/>
      <c r="H19" s="445"/>
      <c r="I19" s="445"/>
      <c r="J19" s="445"/>
      <c r="K19" s="446"/>
      <c r="L19" s="445"/>
      <c r="M19" s="445"/>
      <c r="N19" s="446"/>
      <c r="O19" s="446"/>
      <c r="P19" s="447"/>
      <c r="Q19" s="445"/>
      <c r="R19" s="445"/>
      <c r="S19" s="445"/>
      <c r="T19" s="445"/>
      <c r="U19" s="448"/>
      <c r="V19" s="449"/>
      <c r="W19" s="450"/>
      <c r="X19" s="450"/>
    </row>
    <row r="20" spans="1:24" ht="26.25" customHeight="1">
      <c r="A20" s="456" t="s">
        <v>188</v>
      </c>
      <c r="B20" s="457" t="s">
        <v>10047</v>
      </c>
      <c r="C20" s="457" t="s">
        <v>10329</v>
      </c>
      <c r="D20" s="457" t="s">
        <v>190</v>
      </c>
      <c r="E20" s="457" t="s">
        <v>18477</v>
      </c>
      <c r="F20" s="457" t="s">
        <v>191</v>
      </c>
      <c r="G20" s="457" t="s">
        <v>191</v>
      </c>
      <c r="H20" s="477"/>
      <c r="I20" s="457" t="s">
        <v>126</v>
      </c>
      <c r="J20" s="2221" t="s">
        <v>18348</v>
      </c>
      <c r="K20" s="458" t="s">
        <v>12321</v>
      </c>
      <c r="L20" s="457" t="s">
        <v>18522</v>
      </c>
      <c r="M20" s="2901" t="s">
        <v>18459</v>
      </c>
      <c r="N20" s="458" t="s">
        <v>18766</v>
      </c>
      <c r="O20" s="458" t="s">
        <v>18448</v>
      </c>
      <c r="P20" s="459" t="s">
        <v>20685</v>
      </c>
      <c r="Q20" s="457" t="s">
        <v>361</v>
      </c>
      <c r="R20" s="457">
        <v>2016</v>
      </c>
      <c r="S20" s="457" t="s">
        <v>18452</v>
      </c>
      <c r="T20" s="457">
        <v>2175</v>
      </c>
      <c r="U20" s="460">
        <v>45748</v>
      </c>
      <c r="V20" s="460">
        <v>45820</v>
      </c>
      <c r="W20" s="462">
        <v>3100</v>
      </c>
      <c r="X20" s="463">
        <v>4250</v>
      </c>
    </row>
    <row r="21" spans="1:24" ht="26.25" customHeight="1">
      <c r="A21" s="464"/>
      <c r="B21" s="143"/>
      <c r="C21" s="320" t="s">
        <v>13844</v>
      </c>
      <c r="D21" s="143"/>
      <c r="E21" s="143"/>
      <c r="F21" s="143"/>
      <c r="G21" s="143"/>
      <c r="H21" s="143"/>
      <c r="I21" s="143" t="s">
        <v>3598</v>
      </c>
      <c r="J21" s="412" t="s">
        <v>18349</v>
      </c>
      <c r="K21" s="169" t="s">
        <v>10395</v>
      </c>
      <c r="L21" s="427" t="s">
        <v>3603</v>
      </c>
      <c r="M21" s="2902"/>
      <c r="N21" s="73" t="s">
        <v>7287</v>
      </c>
      <c r="O21" s="1666"/>
      <c r="P21" s="1666"/>
      <c r="Q21" s="143" t="s">
        <v>363</v>
      </c>
      <c r="R21" s="143">
        <v>2016</v>
      </c>
      <c r="S21" s="143" t="s">
        <v>18453</v>
      </c>
      <c r="T21" s="143">
        <v>2125</v>
      </c>
      <c r="U21" s="168">
        <v>45751</v>
      </c>
      <c r="V21" s="168">
        <v>45800</v>
      </c>
      <c r="W21" s="147"/>
      <c r="X21" s="466"/>
    </row>
    <row r="22" spans="1:24" ht="26.25" customHeight="1">
      <c r="A22" s="464"/>
      <c r="B22" s="143"/>
      <c r="C22" s="143" t="s">
        <v>12776</v>
      </c>
      <c r="D22" s="143" t="s">
        <v>191</v>
      </c>
      <c r="E22" s="143"/>
      <c r="F22" s="143"/>
      <c r="G22" s="143"/>
      <c r="H22" s="143"/>
      <c r="I22" s="143"/>
      <c r="J22" s="425" t="s">
        <v>3281</v>
      </c>
      <c r="K22" s="144" t="s">
        <v>608</v>
      </c>
      <c r="L22" s="143" t="s">
        <v>18483</v>
      </c>
      <c r="M22" s="2902"/>
      <c r="N22" s="73" t="s">
        <v>14447</v>
      </c>
      <c r="O22" s="143"/>
      <c r="P22" s="143"/>
      <c r="Q22" s="143" t="s">
        <v>361</v>
      </c>
      <c r="R22" s="143">
        <v>2016</v>
      </c>
      <c r="S22" s="143" t="s">
        <v>18454</v>
      </c>
      <c r="T22" s="143">
        <v>2165</v>
      </c>
      <c r="U22" s="146">
        <v>45752</v>
      </c>
      <c r="V22" s="168">
        <v>45803</v>
      </c>
      <c r="W22" s="1449"/>
      <c r="X22" s="466"/>
    </row>
    <row r="23" spans="1:24" ht="26.25" customHeight="1">
      <c r="A23" s="464"/>
      <c r="B23" s="143"/>
      <c r="C23" s="143" t="s">
        <v>12778</v>
      </c>
      <c r="D23" s="143" t="s">
        <v>191</v>
      </c>
      <c r="E23" s="143"/>
      <c r="F23" s="143"/>
      <c r="G23" s="143"/>
      <c r="H23" s="143"/>
      <c r="I23" s="143"/>
      <c r="J23" s="143"/>
      <c r="K23" s="144" t="s">
        <v>4071</v>
      </c>
      <c r="L23" s="143"/>
      <c r="M23" s="2903"/>
      <c r="N23" s="73" t="s">
        <v>15731</v>
      </c>
      <c r="O23" s="143"/>
      <c r="P23" s="143"/>
      <c r="Q23" s="143" t="s">
        <v>377</v>
      </c>
      <c r="R23" s="143">
        <v>2020</v>
      </c>
      <c r="S23" s="143" t="s">
        <v>18455</v>
      </c>
      <c r="T23" s="143">
        <v>1740</v>
      </c>
      <c r="U23" s="146"/>
      <c r="V23" s="168">
        <v>45832</v>
      </c>
      <c r="W23" s="147"/>
      <c r="X23" s="466"/>
    </row>
    <row r="24" spans="1:24" ht="26.25" customHeight="1">
      <c r="A24" s="464"/>
      <c r="B24" s="143"/>
      <c r="C24" s="143" t="s">
        <v>13047</v>
      </c>
      <c r="D24" s="143" t="s">
        <v>191</v>
      </c>
      <c r="E24" s="143"/>
      <c r="F24" s="143"/>
      <c r="G24" s="143"/>
      <c r="H24" s="143"/>
      <c r="I24" s="143"/>
      <c r="J24" s="143"/>
      <c r="K24" s="144"/>
      <c r="L24" s="143"/>
      <c r="M24" s="2302"/>
      <c r="N24" s="143"/>
      <c r="O24" s="143"/>
      <c r="P24" s="143"/>
      <c r="Q24" s="143"/>
      <c r="R24" s="143"/>
      <c r="S24" s="148" t="s">
        <v>189</v>
      </c>
      <c r="T24" s="148">
        <v>3830</v>
      </c>
      <c r="U24" s="146"/>
      <c r="V24" s="146">
        <v>45842</v>
      </c>
      <c r="W24" s="147"/>
      <c r="X24" s="466"/>
    </row>
    <row r="25" spans="1:24" ht="26.25" customHeight="1">
      <c r="A25" s="464"/>
      <c r="B25" s="143"/>
      <c r="C25" s="143" t="s">
        <v>10002</v>
      </c>
      <c r="D25" s="143" t="s">
        <v>191</v>
      </c>
      <c r="E25" s="143"/>
      <c r="F25" s="143"/>
      <c r="G25" s="143"/>
      <c r="H25" s="143"/>
      <c r="I25" s="143"/>
      <c r="J25" s="143" t="s">
        <v>2627</v>
      </c>
      <c r="K25" s="144"/>
      <c r="L25" s="143"/>
      <c r="M25" s="2559" t="s">
        <v>11304</v>
      </c>
      <c r="N25" s="2560"/>
      <c r="O25" s="2561"/>
      <c r="P25" s="143"/>
      <c r="Q25" s="143"/>
      <c r="R25" s="143"/>
      <c r="S25" s="148" t="s">
        <v>2472</v>
      </c>
      <c r="T25" s="148">
        <f>SUM(T20:T24)</f>
        <v>12035</v>
      </c>
      <c r="U25" s="168"/>
      <c r="V25" s="146"/>
      <c r="W25" s="147"/>
      <c r="X25" s="466"/>
    </row>
    <row r="26" spans="1:24" ht="26.25" customHeight="1" thickBot="1">
      <c r="A26" s="467"/>
      <c r="B26" s="468"/>
      <c r="C26" s="468" t="s">
        <v>13824</v>
      </c>
      <c r="D26" s="468" t="s">
        <v>4036</v>
      </c>
      <c r="E26" s="468"/>
      <c r="F26" s="468"/>
      <c r="G26" s="468"/>
      <c r="H26" s="468"/>
      <c r="I26" s="468"/>
      <c r="J26" s="555" t="s">
        <v>2745</v>
      </c>
      <c r="K26" s="611" t="s">
        <v>11194</v>
      </c>
      <c r="L26" s="468"/>
      <c r="M26" s="468"/>
      <c r="N26" s="470"/>
      <c r="O26" s="470"/>
      <c r="P26" s="471"/>
      <c r="Q26" s="468"/>
      <c r="R26" s="468"/>
      <c r="S26" s="471"/>
      <c r="T26" s="471"/>
      <c r="U26" s="473"/>
      <c r="V26" s="474"/>
      <c r="W26" s="475"/>
      <c r="X26" s="476"/>
    </row>
    <row r="27" spans="1:24" ht="26.25" customHeight="1">
      <c r="A27" s="456" t="s">
        <v>188</v>
      </c>
      <c r="B27" s="457" t="s">
        <v>10047</v>
      </c>
      <c r="C27" s="457" t="s">
        <v>10329</v>
      </c>
      <c r="D27" s="457" t="s">
        <v>190</v>
      </c>
      <c r="E27" s="457" t="s">
        <v>18477</v>
      </c>
      <c r="F27" s="457" t="s">
        <v>191</v>
      </c>
      <c r="G27" s="457" t="s">
        <v>191</v>
      </c>
      <c r="H27" s="477"/>
      <c r="I27" s="457" t="s">
        <v>126</v>
      </c>
      <c r="J27" s="2221" t="s">
        <v>18348</v>
      </c>
      <c r="K27" s="458" t="s">
        <v>12321</v>
      </c>
      <c r="L27" s="457" t="s">
        <v>18765</v>
      </c>
      <c r="M27" s="2301" t="s">
        <v>18460</v>
      </c>
      <c r="N27" s="458" t="s">
        <v>18494</v>
      </c>
      <c r="O27" s="458" t="s">
        <v>18495</v>
      </c>
      <c r="P27" s="459" t="s">
        <v>20685</v>
      </c>
      <c r="Q27" s="457" t="s">
        <v>18463</v>
      </c>
      <c r="R27" s="457">
        <v>2016</v>
      </c>
      <c r="S27" s="457" t="s">
        <v>18456</v>
      </c>
      <c r="T27" s="457">
        <v>2144</v>
      </c>
      <c r="U27" s="460">
        <v>45748</v>
      </c>
      <c r="V27" s="460">
        <v>45820</v>
      </c>
      <c r="W27" s="462">
        <v>3100</v>
      </c>
      <c r="X27" s="463">
        <v>4250</v>
      </c>
    </row>
    <row r="28" spans="1:24" ht="26.25" customHeight="1">
      <c r="A28" s="464"/>
      <c r="B28" s="143"/>
      <c r="C28" s="320" t="s">
        <v>13844</v>
      </c>
      <c r="D28" s="143"/>
      <c r="E28" s="143"/>
      <c r="F28" s="143"/>
      <c r="G28" s="143"/>
      <c r="H28" s="143"/>
      <c r="I28" s="143" t="s">
        <v>3598</v>
      </c>
      <c r="J28" s="412" t="s">
        <v>18421</v>
      </c>
      <c r="K28" s="169" t="s">
        <v>10395</v>
      </c>
      <c r="L28" s="427" t="s">
        <v>3603</v>
      </c>
      <c r="M28" s="144" t="s">
        <v>18461</v>
      </c>
      <c r="N28" s="73" t="s">
        <v>7287</v>
      </c>
      <c r="O28" s="1666"/>
      <c r="P28" s="1666"/>
      <c r="Q28" s="143" t="s">
        <v>15953</v>
      </c>
      <c r="R28" s="143">
        <v>2016</v>
      </c>
      <c r="S28" s="143" t="s">
        <v>18457</v>
      </c>
      <c r="T28" s="143">
        <v>2430</v>
      </c>
      <c r="U28" s="168">
        <v>45751</v>
      </c>
      <c r="V28" s="168">
        <v>45800</v>
      </c>
      <c r="W28" s="147"/>
      <c r="X28" s="466"/>
    </row>
    <row r="29" spans="1:24" ht="26.25" customHeight="1">
      <c r="A29" s="464"/>
      <c r="B29" s="143"/>
      <c r="C29" s="143" t="s">
        <v>12776</v>
      </c>
      <c r="D29" s="143" t="s">
        <v>191</v>
      </c>
      <c r="E29" s="143"/>
      <c r="F29" s="143"/>
      <c r="G29" s="143"/>
      <c r="H29" s="143"/>
      <c r="I29" s="143"/>
      <c r="J29" s="425" t="s">
        <v>3281</v>
      </c>
      <c r="K29" s="144" t="s">
        <v>608</v>
      </c>
      <c r="L29" s="143" t="s">
        <v>18483</v>
      </c>
      <c r="M29" s="2300" t="s">
        <v>18460</v>
      </c>
      <c r="N29" s="73" t="s">
        <v>18588</v>
      </c>
      <c r="O29" s="143"/>
      <c r="P29" s="143"/>
      <c r="Q29" s="143" t="s">
        <v>363</v>
      </c>
      <c r="R29" s="143">
        <v>2016</v>
      </c>
      <c r="S29" s="143" t="s">
        <v>18458</v>
      </c>
      <c r="T29" s="143">
        <v>2115</v>
      </c>
      <c r="U29" s="146">
        <v>45752</v>
      </c>
      <c r="V29" s="168">
        <v>45803</v>
      </c>
      <c r="W29" s="1449"/>
      <c r="X29" s="466"/>
    </row>
    <row r="30" spans="1:24" ht="26.25" customHeight="1">
      <c r="A30" s="464"/>
      <c r="B30" s="143"/>
      <c r="C30" s="143" t="s">
        <v>12778</v>
      </c>
      <c r="D30" s="143" t="s">
        <v>191</v>
      </c>
      <c r="E30" s="143"/>
      <c r="F30" s="143"/>
      <c r="G30" s="143"/>
      <c r="H30" s="143"/>
      <c r="I30" s="143"/>
      <c r="J30" s="143"/>
      <c r="K30" s="144" t="s">
        <v>4071</v>
      </c>
      <c r="L30" s="143"/>
      <c r="M30" s="2303"/>
      <c r="N30" s="73" t="s">
        <v>15731</v>
      </c>
      <c r="O30" s="143"/>
      <c r="P30" s="143"/>
      <c r="Q30" s="143"/>
      <c r="R30" s="143"/>
      <c r="S30" s="143"/>
      <c r="T30" s="143"/>
      <c r="U30" s="146"/>
      <c r="V30" s="168">
        <v>45832</v>
      </c>
      <c r="W30" s="147"/>
      <c r="X30" s="466"/>
    </row>
    <row r="31" spans="1:24" ht="26.25" customHeight="1">
      <c r="A31" s="464"/>
      <c r="B31" s="143"/>
      <c r="C31" s="143" t="s">
        <v>13047</v>
      </c>
      <c r="D31" s="143" t="s">
        <v>191</v>
      </c>
      <c r="E31" s="143"/>
      <c r="F31" s="143"/>
      <c r="G31" s="143"/>
      <c r="H31" s="143"/>
      <c r="I31" s="143"/>
      <c r="J31" s="143"/>
      <c r="K31" s="144"/>
      <c r="L31" s="143"/>
      <c r="M31" s="143"/>
      <c r="N31" s="143"/>
      <c r="O31" s="143"/>
      <c r="P31" s="143"/>
      <c r="Q31" s="143"/>
      <c r="R31" s="143"/>
      <c r="S31" s="148" t="s">
        <v>189</v>
      </c>
      <c r="T31" s="148">
        <v>3700</v>
      </c>
      <c r="U31" s="146"/>
      <c r="V31" s="146">
        <v>45842</v>
      </c>
      <c r="W31" s="147"/>
      <c r="X31" s="466"/>
    </row>
    <row r="32" spans="1:24" ht="26.25" customHeight="1">
      <c r="A32" s="464"/>
      <c r="B32" s="143"/>
      <c r="C32" s="143" t="s">
        <v>10002</v>
      </c>
      <c r="D32" s="143" t="s">
        <v>191</v>
      </c>
      <c r="E32" s="143"/>
      <c r="F32" s="143"/>
      <c r="G32" s="143"/>
      <c r="H32" s="143"/>
      <c r="I32" s="143"/>
      <c r="J32" s="143" t="s">
        <v>2627</v>
      </c>
      <c r="K32" s="144"/>
      <c r="L32" s="143"/>
      <c r="M32" s="2559" t="s">
        <v>11304</v>
      </c>
      <c r="N32" s="2560"/>
      <c r="O32" s="2561"/>
      <c r="P32" s="143"/>
      <c r="Q32" s="143"/>
      <c r="R32" s="143"/>
      <c r="S32" s="148" t="s">
        <v>2472</v>
      </c>
      <c r="T32" s="148">
        <f>SUM(T27:T31)</f>
        <v>10389</v>
      </c>
      <c r="U32" s="168"/>
      <c r="V32" s="146"/>
      <c r="W32" s="147"/>
      <c r="X32" s="466"/>
    </row>
    <row r="33" spans="1:24" ht="26.25" customHeight="1" thickBot="1">
      <c r="A33" s="467"/>
      <c r="B33" s="468"/>
      <c r="C33" s="468" t="s">
        <v>13824</v>
      </c>
      <c r="D33" s="468" t="s">
        <v>4036</v>
      </c>
      <c r="E33" s="468"/>
      <c r="F33" s="468"/>
      <c r="G33" s="468"/>
      <c r="H33" s="468"/>
      <c r="I33" s="468"/>
      <c r="J33" s="555" t="s">
        <v>2745</v>
      </c>
      <c r="K33" s="611" t="s">
        <v>11194</v>
      </c>
      <c r="L33" s="468"/>
      <c r="M33" s="468"/>
      <c r="N33" s="470"/>
      <c r="O33" s="470"/>
      <c r="P33" s="471"/>
      <c r="Q33" s="468"/>
      <c r="R33" s="468"/>
      <c r="S33" s="471"/>
      <c r="T33" s="471"/>
      <c r="U33" s="473"/>
      <c r="V33" s="474"/>
      <c r="W33" s="475"/>
      <c r="X33" s="476"/>
    </row>
    <row r="34" spans="1:24" ht="26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51"/>
      <c r="L34" s="4"/>
      <c r="M34" s="4"/>
      <c r="N34" s="451"/>
      <c r="O34" s="451"/>
      <c r="P34" s="452"/>
      <c r="Q34" s="4"/>
      <c r="R34" s="4"/>
      <c r="S34" s="4"/>
      <c r="T34" s="4"/>
      <c r="U34" s="453"/>
      <c r="V34" s="454"/>
      <c r="W34" s="455"/>
      <c r="X34" s="455"/>
    </row>
    <row r="35" spans="1:24" ht="26.25" customHeight="1" thickBot="1"/>
    <row r="36" spans="1:24" ht="26.25" customHeight="1">
      <c r="A36" s="874" t="s">
        <v>188</v>
      </c>
      <c r="B36" s="875" t="s">
        <v>10047</v>
      </c>
      <c r="C36" s="875" t="s">
        <v>15059</v>
      </c>
      <c r="D36" s="875" t="s">
        <v>190</v>
      </c>
      <c r="E36" s="875" t="s">
        <v>18667</v>
      </c>
      <c r="F36" s="875" t="s">
        <v>18667</v>
      </c>
      <c r="G36" s="875" t="s">
        <v>191</v>
      </c>
      <c r="H36" s="875" t="s">
        <v>191</v>
      </c>
      <c r="I36" s="875" t="s">
        <v>10574</v>
      </c>
      <c r="J36" s="875" t="s">
        <v>18397</v>
      </c>
      <c r="K36" s="876" t="s">
        <v>15237</v>
      </c>
      <c r="L36" s="875" t="s">
        <v>18499</v>
      </c>
      <c r="M36" s="2922" t="s">
        <v>18514</v>
      </c>
      <c r="N36" s="876" t="s">
        <v>18787</v>
      </c>
      <c r="O36" s="876" t="s">
        <v>18788</v>
      </c>
      <c r="P36" s="1805" t="s">
        <v>19365</v>
      </c>
      <c r="Q36" s="875" t="s">
        <v>2715</v>
      </c>
      <c r="R36" s="875">
        <f>IF(MID(RIGHT(S36,8),1,1)="M",2021,IF(MID(RIGHT(S36,8),1,1)="N",2022,IF(MID(RIGHT(S36,8),1,1)="P",2023,IF(MID(RIGHT(S36,8),1,1)="R",2024,IF(MID(RIGHT(S36,8),1,1)="S",2025,IF(MID(RIGHT(S36,8),1,1)="T",1996,IF(MID(RIGHT(S36,8),1,1)="V",1997,IF(MID(RIGHT(S36,8),1,1)="W",1998,IF(MID(RIGHT(S36,8),1,1)="X",1999,IF(MID(RIGHT(S36,8),1,1)="Y",2000,IF(MID(RIGHT(S36,8),1,1)="1",2001,IF(MID(RIGHT(S36,8),1,1)="2",2002,IF(MID(RIGHT(S36,8),1,1)="3",2003,IF(MID(RIGHT(S36,8),1,1)="4",2004,IF(MID(RIGHT(S36,8),1,1)="5",2005,IF(MID(RIGHT(S36,8),1,1)="6",2006,IF(MID(RIGHT(S36,8),1,1)="7",2007,IF(MID(RIGHT(S36,8),1,1)="8",2008,IF(MID(RIGHT(S36,8),1,1)="9",2009,IF(MID(RIGHT(S36,8),1,1)="A",2010,IF(MID(RIGHT(S36,8),1,1)="B",2011,IF(MID(RIGHT(S36,8),1,1)="C",2012,IF(MID(RIGHT(S36,8),1,1)="D",2013,IF(MID(RIGHT(S36,8),1,1)="E",2014,IF(MID(RIGHT(S36,8),1,1)="F",2015,IF(MID(RIGHT(S36,8),1,1)="G",2016,IF(MID(RIGHT(S36,8),1,1)="H",2017,IF(MID(RIGHT(S36,8),1,1)="J",2018,IF(MID(RIGHT(S36,8),1,1)="K",2019,IF(MID(RIGHT(S36,8),1,1)="L",2020,""))))))))))))))))))))))))))))))</f>
        <v>2020</v>
      </c>
      <c r="S36" s="875" t="s">
        <v>18500</v>
      </c>
      <c r="T36" s="875">
        <v>1970</v>
      </c>
      <c r="U36" s="878">
        <v>45753</v>
      </c>
      <c r="V36" s="878">
        <v>45777</v>
      </c>
      <c r="W36" s="879">
        <v>1300</v>
      </c>
      <c r="X36" s="880">
        <v>1850</v>
      </c>
    </row>
    <row r="37" spans="1:24" ht="26.25" customHeight="1">
      <c r="A37" s="1759"/>
      <c r="B37" s="1755"/>
      <c r="C37" s="320" t="s">
        <v>15239</v>
      </c>
      <c r="D37" s="1755"/>
      <c r="E37" s="1755"/>
      <c r="F37" s="1755"/>
      <c r="G37" s="1755"/>
      <c r="H37" s="1755"/>
      <c r="I37" s="1755" t="s">
        <v>3598</v>
      </c>
      <c r="J37" s="412" t="s">
        <v>18396</v>
      </c>
      <c r="K37" s="884" t="s">
        <v>211</v>
      </c>
      <c r="L37" s="425" t="s">
        <v>3603</v>
      </c>
      <c r="M37" s="2923"/>
      <c r="N37" s="73" t="s">
        <v>2432</v>
      </c>
      <c r="O37" s="882"/>
      <c r="P37" s="1760"/>
      <c r="Q37" s="882" t="s">
        <v>378</v>
      </c>
      <c r="R37" s="882">
        <f>IF(MID(RIGHT(S37,8),1,1)="M",2021,IF(MID(RIGHT(S37,8),1,1)="N",2022,IF(MID(RIGHT(S37,8),1,1)="P",2023,IF(MID(RIGHT(S37,8),1,1)="R",2024,IF(MID(RIGHT(S37,8),1,1)="S",2025,IF(MID(RIGHT(S37,8),1,1)="T",1996,IF(MID(RIGHT(S37,8),1,1)="V",1997,IF(MID(RIGHT(S37,8),1,1)="W",1998,IF(MID(RIGHT(S37,8),1,1)="X",1999,IF(MID(RIGHT(S37,8),1,1)="Y",2000,IF(MID(RIGHT(S37,8),1,1)="1",2001,IF(MID(RIGHT(S37,8),1,1)="2",2002,IF(MID(RIGHT(S37,8),1,1)="3",2003,IF(MID(RIGHT(S37,8),1,1)="4",2004,IF(MID(RIGHT(S37,8),1,1)="5",2005,IF(MID(RIGHT(S37,8),1,1)="6",2006,IF(MID(RIGHT(S37,8),1,1)="7",2007,IF(MID(RIGHT(S37,8),1,1)="8",2008,IF(MID(RIGHT(S37,8),1,1)="9",2009,IF(MID(RIGHT(S37,8),1,1)="A",2010,IF(MID(RIGHT(S37,8),1,1)="B",2011,IF(MID(RIGHT(S37,8),1,1)="C",2012,IF(MID(RIGHT(S37,8),1,1)="D",2013,IF(MID(RIGHT(S37,8),1,1)="E",2014,IF(MID(RIGHT(S37,8),1,1)="F",2015,IF(MID(RIGHT(S37,8),1,1)="G",2016,IF(MID(RIGHT(S37,8),1,1)="H",2017,IF(MID(RIGHT(S37,8),1,1)="J",2018,IF(MID(RIGHT(S37,8),1,1)="K",2019,IF(MID(RIGHT(S37,8),1,1)="L",2020,""))))))))))))))))))))))))))))))</f>
        <v>2021</v>
      </c>
      <c r="S37" s="882" t="s">
        <v>18501</v>
      </c>
      <c r="T37" s="882">
        <v>1900</v>
      </c>
      <c r="U37" s="885">
        <v>45754</v>
      </c>
      <c r="V37" s="1761">
        <v>45780</v>
      </c>
      <c r="W37" s="1762"/>
      <c r="X37" s="1763" t="s">
        <v>15091</v>
      </c>
    </row>
    <row r="38" spans="1:24" ht="26.25" customHeight="1">
      <c r="A38" s="881"/>
      <c r="B38" s="882"/>
      <c r="C38" s="882" t="s">
        <v>12775</v>
      </c>
      <c r="D38" s="882" t="s">
        <v>18399</v>
      </c>
      <c r="E38" s="882"/>
      <c r="F38" s="882"/>
      <c r="G38" s="882"/>
      <c r="H38" s="882"/>
      <c r="I38" s="882"/>
      <c r="J38" s="882"/>
      <c r="K38" s="889" t="s">
        <v>11328</v>
      </c>
      <c r="L38" s="882"/>
      <c r="M38" s="2923"/>
      <c r="N38" s="73" t="s">
        <v>4260</v>
      </c>
      <c r="O38" s="882" t="s">
        <v>15120</v>
      </c>
      <c r="P38" s="882"/>
      <c r="Q38" s="882" t="s">
        <v>378</v>
      </c>
      <c r="R38" s="882">
        <f>IF(MID(RIGHT(S38,8),1,1)="M",2021,IF(MID(RIGHT(S38,8),1,1)="N",2022,IF(MID(RIGHT(S38,8),1,1)="P",2023,IF(MID(RIGHT(S38,8),1,1)="R",2024,IF(MID(RIGHT(S38,8),1,1)="S",2025,IF(MID(RIGHT(S38,8),1,1)="T",1996,IF(MID(RIGHT(S38,8),1,1)="V",1997,IF(MID(RIGHT(S38,8),1,1)="W",1998,IF(MID(RIGHT(S38,8),1,1)="X",1999,IF(MID(RIGHT(S38,8),1,1)="Y",2000,IF(MID(RIGHT(S38,8),1,1)="1",2001,IF(MID(RIGHT(S38,8),1,1)="2",2002,IF(MID(RIGHT(S38,8),1,1)="3",2003,IF(MID(RIGHT(S38,8),1,1)="4",2004,IF(MID(RIGHT(S38,8),1,1)="5",2005,IF(MID(RIGHT(S38,8),1,1)="6",2006,IF(MID(RIGHT(S38,8),1,1)="7",2007,IF(MID(RIGHT(S38,8),1,1)="8",2008,IF(MID(RIGHT(S38,8),1,1)="9",2009,IF(MID(RIGHT(S38,8),1,1)="A",2010,IF(MID(RIGHT(S38,8),1,1)="B",2011,IF(MID(RIGHT(S38,8),1,1)="C",2012,IF(MID(RIGHT(S38,8),1,1)="D",2013,IF(MID(RIGHT(S38,8),1,1)="E",2014,IF(MID(RIGHT(S38,8),1,1)="F",2015,IF(MID(RIGHT(S38,8),1,1)="G",2016,IF(MID(RIGHT(S38,8),1,1)="H",2017,IF(MID(RIGHT(S38,8),1,1)="J",2018,IF(MID(RIGHT(S38,8),1,1)="K",2019,IF(MID(RIGHT(S38,8),1,1)="L",2020,""))))))))))))))))))))))))))))))</f>
        <v>2021</v>
      </c>
      <c r="S38" s="882" t="s">
        <v>18502</v>
      </c>
      <c r="T38" s="882">
        <v>1900</v>
      </c>
      <c r="U38" s="885"/>
      <c r="V38" s="891">
        <v>45785</v>
      </c>
      <c r="W38" s="911"/>
      <c r="X38" s="888"/>
    </row>
    <row r="39" spans="1:24" ht="26.25" customHeight="1">
      <c r="A39" s="881"/>
      <c r="B39" s="882"/>
      <c r="C39" s="882" t="s">
        <v>12778</v>
      </c>
      <c r="D39" s="882" t="s">
        <v>191</v>
      </c>
      <c r="E39" s="882"/>
      <c r="F39" s="882"/>
      <c r="G39" s="882"/>
      <c r="H39" s="882"/>
      <c r="I39" s="882"/>
      <c r="J39" s="425" t="s">
        <v>16517</v>
      </c>
      <c r="K39" s="889" t="s">
        <v>2380</v>
      </c>
      <c r="L39" s="882"/>
      <c r="M39" s="2924"/>
      <c r="N39" s="73" t="s">
        <v>12674</v>
      </c>
      <c r="O39" s="882" t="s">
        <v>13101</v>
      </c>
      <c r="P39" s="882"/>
      <c r="Q39" s="882" t="s">
        <v>375</v>
      </c>
      <c r="R39" s="882">
        <f>IF(MID(RIGHT(S39,8),1,1)="M",2021,IF(MID(RIGHT(S39,8),1,1)="N",2022,IF(MID(RIGHT(S39,8),1,1)="P",2023,IF(MID(RIGHT(S39,8),1,1)="R",2024,IF(MID(RIGHT(S39,8),1,1)="S",2025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2021</v>
      </c>
      <c r="S39" s="882" t="s">
        <v>18503</v>
      </c>
      <c r="T39" s="882">
        <v>1530</v>
      </c>
      <c r="U39" s="885"/>
      <c r="V39" s="885">
        <v>45787</v>
      </c>
      <c r="W39" s="911"/>
      <c r="X39" s="888" t="s">
        <v>16449</v>
      </c>
    </row>
    <row r="40" spans="1:24" ht="26.25" customHeight="1">
      <c r="A40" s="881"/>
      <c r="B40" s="882"/>
      <c r="C40" s="882" t="s">
        <v>13047</v>
      </c>
      <c r="D40" s="882" t="s">
        <v>191</v>
      </c>
      <c r="E40" s="882"/>
      <c r="F40" s="882"/>
      <c r="G40" s="882"/>
      <c r="H40" s="882"/>
      <c r="I40" s="882"/>
      <c r="J40" s="882"/>
      <c r="K40" s="890"/>
      <c r="L40" s="882"/>
      <c r="M40" s="882"/>
      <c r="N40" s="882"/>
      <c r="O40" s="882"/>
      <c r="P40" s="882"/>
      <c r="Q40" s="882"/>
      <c r="R40" s="882"/>
      <c r="S40" s="883" t="s">
        <v>189</v>
      </c>
      <c r="T40" s="883">
        <v>3700</v>
      </c>
      <c r="U40" s="885"/>
      <c r="V40" s="891"/>
      <c r="W40" s="887"/>
      <c r="X40" s="888" t="s">
        <v>18654</v>
      </c>
    </row>
    <row r="41" spans="1:24" ht="26.25" customHeight="1">
      <c r="A41" s="881"/>
      <c r="B41" s="882"/>
      <c r="C41" s="882" t="s">
        <v>10098</v>
      </c>
      <c r="D41" s="882" t="s">
        <v>191</v>
      </c>
      <c r="E41" s="882"/>
      <c r="F41" s="882"/>
      <c r="G41" s="882"/>
      <c r="H41" s="882"/>
      <c r="I41" s="882"/>
      <c r="J41" s="882" t="s">
        <v>18668</v>
      </c>
      <c r="K41" s="890"/>
      <c r="L41" s="882"/>
      <c r="M41" s="2559" t="s">
        <v>8709</v>
      </c>
      <c r="N41" s="2560"/>
      <c r="O41" s="2560"/>
      <c r="P41" s="2561"/>
      <c r="Q41" s="882"/>
      <c r="R41" s="882"/>
      <c r="S41" s="883" t="s">
        <v>2472</v>
      </c>
      <c r="T41" s="883">
        <f>SUM(T36:T40)</f>
        <v>11000</v>
      </c>
      <c r="U41" s="891"/>
      <c r="V41" s="891"/>
      <c r="W41" s="887"/>
      <c r="X41" s="888" t="s">
        <v>16967</v>
      </c>
    </row>
    <row r="42" spans="1:24" ht="26.25" customHeight="1" thickBot="1">
      <c r="A42" s="892"/>
      <c r="B42" s="893"/>
      <c r="C42" s="893" t="s">
        <v>10099</v>
      </c>
      <c r="D42" s="893" t="s">
        <v>4036</v>
      </c>
      <c r="E42" s="893"/>
      <c r="F42" s="893"/>
      <c r="G42" s="893"/>
      <c r="H42" s="893"/>
      <c r="I42" s="893"/>
      <c r="J42" s="893" t="s">
        <v>18749</v>
      </c>
      <c r="K42" s="611" t="s">
        <v>11418</v>
      </c>
      <c r="L42" s="893"/>
      <c r="M42" s="893"/>
      <c r="N42" s="894"/>
      <c r="O42" s="894"/>
      <c r="P42" s="895"/>
      <c r="Q42" s="893"/>
      <c r="R42" s="893"/>
      <c r="S42" s="896"/>
      <c r="T42" s="896"/>
      <c r="U42" s="897"/>
      <c r="V42" s="898"/>
      <c r="W42" s="899"/>
      <c r="X42" s="900"/>
    </row>
    <row r="43" spans="1:24" ht="26.25" customHeight="1">
      <c r="A43" s="874" t="s">
        <v>188</v>
      </c>
      <c r="B43" s="875" t="s">
        <v>10047</v>
      </c>
      <c r="C43" s="875" t="s">
        <v>15059</v>
      </c>
      <c r="D43" s="875" t="s">
        <v>190</v>
      </c>
      <c r="E43" s="875" t="s">
        <v>18667</v>
      </c>
      <c r="F43" s="875" t="s">
        <v>18667</v>
      </c>
      <c r="G43" s="875" t="s">
        <v>191</v>
      </c>
      <c r="H43" s="875" t="s">
        <v>191</v>
      </c>
      <c r="I43" s="875" t="s">
        <v>10574</v>
      </c>
      <c r="J43" s="875" t="s">
        <v>18397</v>
      </c>
      <c r="K43" s="876" t="s">
        <v>15237</v>
      </c>
      <c r="L43" s="875" t="s">
        <v>18640</v>
      </c>
      <c r="M43" s="2922" t="s">
        <v>18513</v>
      </c>
      <c r="N43" s="876" t="s">
        <v>18789</v>
      </c>
      <c r="O43" s="876" t="s">
        <v>18790</v>
      </c>
      <c r="P43" s="1805" t="s">
        <v>19365</v>
      </c>
      <c r="Q43" s="875" t="s">
        <v>18504</v>
      </c>
      <c r="R43" s="875">
        <f>IF(MID(RIGHT(S43,8),1,1)="M",2021,IF(MID(RIGHT(S43,8),1,1)="N",2022,IF(MID(RIGHT(S43,8),1,1)="P",2023,IF(MID(RIGHT(S43,8),1,1)="R",2024,IF(MID(RIGHT(S43,8),1,1)="S",2025,IF(MID(RIGHT(S43,8),1,1)="T",1996,IF(MID(RIGHT(S43,8),1,1)="V",1997,IF(MID(RIGHT(S43,8),1,1)="W",1998,IF(MID(RIGHT(S43,8),1,1)="X",1999,IF(MID(RIGHT(S43,8),1,1)="Y",2000,IF(MID(RIGHT(S43,8),1,1)="1",2001,IF(MID(RIGHT(S43,8),1,1)="2",2002,IF(MID(RIGHT(S43,8),1,1)="3",2003,IF(MID(RIGHT(S43,8),1,1)="4",2004,IF(MID(RIGHT(S43,8),1,1)="5",2005,IF(MID(RIGHT(S43,8),1,1)="6",2006,IF(MID(RIGHT(S43,8),1,1)="7",2007,IF(MID(RIGHT(S43,8),1,1)="8",2008,IF(MID(RIGHT(S43,8),1,1)="9",2009,IF(MID(RIGHT(S43,8),1,1)="A",2010,IF(MID(RIGHT(S43,8),1,1)="B",2011,IF(MID(RIGHT(S43,8),1,1)="C",2012,IF(MID(RIGHT(S43,8),1,1)="D",2013,IF(MID(RIGHT(S43,8),1,1)="E",2014,IF(MID(RIGHT(S43,8),1,1)="F",2015,IF(MID(RIGHT(S43,8),1,1)="G",2016,IF(MID(RIGHT(S43,8),1,1)="H",2017,IF(MID(RIGHT(S43,8),1,1)="J",2018,IF(MID(RIGHT(S43,8),1,1)="K",2019,IF(MID(RIGHT(S43,8),1,1)="L",2020,""))))))))))))))))))))))))))))))</f>
        <v>2024</v>
      </c>
      <c r="S43" s="875" t="s">
        <v>18505</v>
      </c>
      <c r="T43" s="875">
        <v>2030</v>
      </c>
      <c r="U43" s="878">
        <v>45753</v>
      </c>
      <c r="V43" s="878">
        <v>45777</v>
      </c>
      <c r="W43" s="879">
        <v>1300</v>
      </c>
      <c r="X43" s="880">
        <v>1850</v>
      </c>
    </row>
    <row r="44" spans="1:24" ht="26.25" customHeight="1">
      <c r="A44" s="1759"/>
      <c r="B44" s="1755"/>
      <c r="C44" s="320" t="s">
        <v>15239</v>
      </c>
      <c r="D44" s="1755"/>
      <c r="E44" s="1755"/>
      <c r="F44" s="1755"/>
      <c r="G44" s="1755"/>
      <c r="H44" s="1755"/>
      <c r="I44" s="1755" t="s">
        <v>3598</v>
      </c>
      <c r="J44" s="412" t="s">
        <v>18433</v>
      </c>
      <c r="K44" s="884" t="s">
        <v>211</v>
      </c>
      <c r="L44" s="425" t="s">
        <v>3603</v>
      </c>
      <c r="M44" s="2923"/>
      <c r="N44" s="73" t="s">
        <v>2432</v>
      </c>
      <c r="O44" s="882"/>
      <c r="P44" s="1760"/>
      <c r="Q44" s="882" t="s">
        <v>11178</v>
      </c>
      <c r="R44" s="882">
        <f>IF(MID(RIGHT(S44,8),1,1)="M",2021,IF(MID(RIGHT(S44,8),1,1)="N",2022,IF(MID(RIGHT(S44,8),1,1)="P",2023,IF(MID(RIGHT(S44,8),1,1)="R",2024,IF(MID(RIGHT(S44,8),1,1)="S",2025,IF(MID(RIGHT(S44,8),1,1)="T",1996,IF(MID(RIGHT(S44,8),1,1)="V",1997,IF(MID(RIGHT(S44,8),1,1)="W",1998,IF(MID(RIGHT(S44,8),1,1)="X",1999,IF(MID(RIGHT(S44,8),1,1)="Y",2000,IF(MID(RIGHT(S44,8),1,1)="1",2001,IF(MID(RIGHT(S44,8),1,1)="2",2002,IF(MID(RIGHT(S44,8),1,1)="3",2003,IF(MID(RIGHT(S44,8),1,1)="4",2004,IF(MID(RIGHT(S44,8),1,1)="5",2005,IF(MID(RIGHT(S44,8),1,1)="6",2006,IF(MID(RIGHT(S44,8),1,1)="7",2007,IF(MID(RIGHT(S44,8),1,1)="8",2008,IF(MID(RIGHT(S44,8),1,1)="9",2009,IF(MID(RIGHT(S44,8),1,1)="A",2010,IF(MID(RIGHT(S44,8),1,1)="B",2011,IF(MID(RIGHT(S44,8),1,1)="C",2012,IF(MID(RIGHT(S44,8),1,1)="D",2013,IF(MID(RIGHT(S44,8),1,1)="E",2014,IF(MID(RIGHT(S44,8),1,1)="F",2015,IF(MID(RIGHT(S44,8),1,1)="G",2016,IF(MID(RIGHT(S44,8),1,1)="H",2017,IF(MID(RIGHT(S44,8),1,1)="J",2018,IF(MID(RIGHT(S44,8),1,1)="K",2019,IF(MID(RIGHT(S44,8),1,1)="L",2020,""))))))))))))))))))))))))))))))</f>
        <v>2011</v>
      </c>
      <c r="S44" s="882" t="s">
        <v>18506</v>
      </c>
      <c r="T44" s="882">
        <v>2100</v>
      </c>
      <c r="U44" s="885">
        <v>45754</v>
      </c>
      <c r="V44" s="1761">
        <v>45780</v>
      </c>
      <c r="W44" s="1762"/>
      <c r="X44" s="1763" t="s">
        <v>15091</v>
      </c>
    </row>
    <row r="45" spans="1:24" ht="26.25" customHeight="1">
      <c r="A45" s="881"/>
      <c r="B45" s="882"/>
      <c r="C45" s="882" t="s">
        <v>12775</v>
      </c>
      <c r="D45" s="882" t="s">
        <v>191</v>
      </c>
      <c r="E45" s="882"/>
      <c r="F45" s="882"/>
      <c r="G45" s="882"/>
      <c r="H45" s="882"/>
      <c r="I45" s="882"/>
      <c r="J45" s="882"/>
      <c r="K45" s="889" t="s">
        <v>11328</v>
      </c>
      <c r="L45" s="882"/>
      <c r="M45" s="2924"/>
      <c r="N45" s="73" t="s">
        <v>3552</v>
      </c>
      <c r="O45" s="882" t="s">
        <v>15120</v>
      </c>
      <c r="P45" s="882"/>
      <c r="Q45" s="882" t="s">
        <v>423</v>
      </c>
      <c r="R45" s="882">
        <f>IF(MID(RIGHT(S45,8),1,1)="M",2021,IF(MID(RIGHT(S45,8),1,1)="N",2022,IF(MID(RIGHT(S45,8),1,1)="P",2023,IF(MID(RIGHT(S45,8),1,1)="R",2024,IF(MID(RIGHT(S45,8),1,1)="S",2025,IF(MID(RIGHT(S45,8),1,1)="T",1996,IF(MID(RIGHT(S45,8),1,1)="V",1997,IF(MID(RIGHT(S45,8),1,1)="W",1998,IF(MID(RIGHT(S45,8),1,1)="X",1999,IF(MID(RIGHT(S45,8),1,1)="Y",2000,IF(MID(RIGHT(S45,8),1,1)="1",2001,IF(MID(RIGHT(S45,8),1,1)="2",2002,IF(MID(RIGHT(S45,8),1,1)="3",2003,IF(MID(RIGHT(S45,8),1,1)="4",2004,IF(MID(RIGHT(S45,8),1,1)="5",2005,IF(MID(RIGHT(S45,8),1,1)="6",2006,IF(MID(RIGHT(S45,8),1,1)="7",2007,IF(MID(RIGHT(S45,8),1,1)="8",2008,IF(MID(RIGHT(S45,8),1,1)="9",2009,IF(MID(RIGHT(S45,8),1,1)="A",2010,IF(MID(RIGHT(S45,8),1,1)="B",2011,IF(MID(RIGHT(S45,8),1,1)="C",2012,IF(MID(RIGHT(S45,8),1,1)="D",2013,IF(MID(RIGHT(S45,8),1,1)="E",2014,IF(MID(RIGHT(S45,8),1,1)="F",2015,IF(MID(RIGHT(S45,8),1,1)="G",2016,IF(MID(RIGHT(S45,8),1,1)="H",2017,IF(MID(RIGHT(S45,8),1,1)="J",2018,IF(MID(RIGHT(S45,8),1,1)="K",2019,IF(MID(RIGHT(S45,8),1,1)="L",2020,""))))))))))))))))))))))))))))))</f>
        <v>2020</v>
      </c>
      <c r="S45" s="882" t="s">
        <v>18507</v>
      </c>
      <c r="T45" s="882">
        <v>2045</v>
      </c>
      <c r="U45" s="885"/>
      <c r="V45" s="891">
        <v>45785</v>
      </c>
      <c r="W45" s="911"/>
      <c r="X45" s="888"/>
    </row>
    <row r="46" spans="1:24" ht="26.25" customHeight="1">
      <c r="A46" s="881"/>
      <c r="B46" s="882"/>
      <c r="C46" s="882" t="s">
        <v>12778</v>
      </c>
      <c r="D46" s="882" t="s">
        <v>191</v>
      </c>
      <c r="E46" s="882"/>
      <c r="F46" s="882"/>
      <c r="G46" s="882"/>
      <c r="H46" s="882"/>
      <c r="I46" s="882"/>
      <c r="J46" s="425" t="s">
        <v>16517</v>
      </c>
      <c r="K46" s="889" t="s">
        <v>2380</v>
      </c>
      <c r="L46" s="882"/>
      <c r="M46" s="882"/>
      <c r="N46" s="73" t="s">
        <v>12674</v>
      </c>
      <c r="O46" s="882" t="s">
        <v>13101</v>
      </c>
      <c r="P46" s="882"/>
      <c r="Q46" s="882"/>
      <c r="R46" s="882"/>
      <c r="S46" s="882"/>
      <c r="T46" s="882"/>
      <c r="U46" s="885"/>
      <c r="V46" s="885">
        <v>45787</v>
      </c>
      <c r="W46" s="911"/>
      <c r="X46" s="888" t="s">
        <v>16449</v>
      </c>
    </row>
    <row r="47" spans="1:24" ht="26.25" customHeight="1">
      <c r="A47" s="881"/>
      <c r="B47" s="882"/>
      <c r="C47" s="882" t="s">
        <v>13047</v>
      </c>
      <c r="D47" s="882" t="s">
        <v>191</v>
      </c>
      <c r="E47" s="882"/>
      <c r="F47" s="882"/>
      <c r="G47" s="882"/>
      <c r="H47" s="882"/>
      <c r="I47" s="882"/>
      <c r="J47" s="882"/>
      <c r="K47" s="890"/>
      <c r="L47" s="882"/>
      <c r="M47" s="882"/>
      <c r="N47" s="882"/>
      <c r="O47" s="882"/>
      <c r="P47" s="882"/>
      <c r="Q47" s="882"/>
      <c r="R47" s="882"/>
      <c r="S47" s="883" t="s">
        <v>189</v>
      </c>
      <c r="T47" s="883">
        <v>3700</v>
      </c>
      <c r="U47" s="885"/>
      <c r="V47" s="891"/>
      <c r="W47" s="887"/>
      <c r="X47" s="888" t="s">
        <v>18655</v>
      </c>
    </row>
    <row r="48" spans="1:24" ht="26.25" customHeight="1">
      <c r="A48" s="881"/>
      <c r="B48" s="882"/>
      <c r="C48" s="882" t="s">
        <v>10098</v>
      </c>
      <c r="D48" s="882" t="s">
        <v>191</v>
      </c>
      <c r="E48" s="882"/>
      <c r="F48" s="882"/>
      <c r="G48" s="882"/>
      <c r="H48" s="882"/>
      <c r="I48" s="882"/>
      <c r="J48" s="882" t="s">
        <v>18668</v>
      </c>
      <c r="K48" s="890"/>
      <c r="L48" s="882"/>
      <c r="M48" s="2559" t="s">
        <v>8709</v>
      </c>
      <c r="N48" s="2560"/>
      <c r="O48" s="2560"/>
      <c r="P48" s="2561"/>
      <c r="Q48" s="882"/>
      <c r="R48" s="882"/>
      <c r="S48" s="883" t="s">
        <v>2472</v>
      </c>
      <c r="T48" s="883">
        <f>SUM(T43:T47)</f>
        <v>9875</v>
      </c>
      <c r="U48" s="891"/>
      <c r="V48" s="891"/>
      <c r="W48" s="887"/>
      <c r="X48" s="888" t="s">
        <v>16967</v>
      </c>
    </row>
    <row r="49" spans="1:24" ht="26.25" customHeight="1" thickBot="1">
      <c r="A49" s="892"/>
      <c r="B49" s="893"/>
      <c r="C49" s="893" t="s">
        <v>10099</v>
      </c>
      <c r="D49" s="893" t="s">
        <v>4036</v>
      </c>
      <c r="E49" s="893"/>
      <c r="F49" s="893"/>
      <c r="G49" s="893"/>
      <c r="H49" s="893"/>
      <c r="I49" s="893"/>
      <c r="J49" s="893" t="s">
        <v>18749</v>
      </c>
      <c r="K49" s="611" t="s">
        <v>11418</v>
      </c>
      <c r="L49" s="893"/>
      <c r="M49" s="893"/>
      <c r="N49" s="894"/>
      <c r="O49" s="894"/>
      <c r="P49" s="895"/>
      <c r="Q49" s="893"/>
      <c r="R49" s="893"/>
      <c r="S49" s="896"/>
      <c r="T49" s="896"/>
      <c r="U49" s="897"/>
      <c r="V49" s="898"/>
      <c r="W49" s="899"/>
      <c r="X49" s="900"/>
    </row>
    <row r="50" spans="1:24" ht="26.25" customHeight="1">
      <c r="A50" s="874" t="s">
        <v>188</v>
      </c>
      <c r="B50" s="875" t="s">
        <v>10047</v>
      </c>
      <c r="C50" s="875" t="s">
        <v>15059</v>
      </c>
      <c r="D50" s="875" t="s">
        <v>190</v>
      </c>
      <c r="E50" s="875" t="s">
        <v>18667</v>
      </c>
      <c r="F50" s="875" t="s">
        <v>18667</v>
      </c>
      <c r="G50" s="875" t="s">
        <v>191</v>
      </c>
      <c r="H50" s="875" t="s">
        <v>191</v>
      </c>
      <c r="I50" s="875" t="s">
        <v>10574</v>
      </c>
      <c r="J50" s="875" t="s">
        <v>18397</v>
      </c>
      <c r="K50" s="876" t="s">
        <v>15237</v>
      </c>
      <c r="L50" s="875" t="s">
        <v>18742</v>
      </c>
      <c r="M50" s="2922" t="s">
        <v>18512</v>
      </c>
      <c r="N50" s="876" t="s">
        <v>18791</v>
      </c>
      <c r="O50" s="876" t="s">
        <v>18792</v>
      </c>
      <c r="P50" s="1805" t="s">
        <v>19365</v>
      </c>
      <c r="Q50" s="875" t="s">
        <v>378</v>
      </c>
      <c r="R50" s="875">
        <f>IF(MID(RIGHT(S50,8),1,1)="M",2021,IF(MID(RIGHT(S50,8),1,1)="N",2022,IF(MID(RIGHT(S50,8),1,1)="P",2023,IF(MID(RIGHT(S50,8),1,1)="R",2024,IF(MID(RIGHT(S50,8),1,1)="S",2025,IF(MID(RIGHT(S50,8),1,1)="T",1996,IF(MID(RIGHT(S50,8),1,1)="V",1997,IF(MID(RIGHT(S50,8),1,1)="W",1998,IF(MID(RIGHT(S50,8),1,1)="X",1999,IF(MID(RIGHT(S50,8),1,1)="Y",2000,IF(MID(RIGHT(S50,8),1,1)="1",2001,IF(MID(RIGHT(S50,8),1,1)="2",2002,IF(MID(RIGHT(S50,8),1,1)="3",2003,IF(MID(RIGHT(S50,8),1,1)="4",2004,IF(MID(RIGHT(S50,8),1,1)="5",2005,IF(MID(RIGHT(S50,8),1,1)="6",2006,IF(MID(RIGHT(S50,8),1,1)="7",2007,IF(MID(RIGHT(S50,8),1,1)="8",2008,IF(MID(RIGHT(S50,8),1,1)="9",2009,IF(MID(RIGHT(S50,8),1,1)="A",2010,IF(MID(RIGHT(S50,8),1,1)="B",2011,IF(MID(RIGHT(S50,8),1,1)="C",2012,IF(MID(RIGHT(S50,8),1,1)="D",2013,IF(MID(RIGHT(S50,8),1,1)="E",2014,IF(MID(RIGHT(S50,8),1,1)="F",2015,IF(MID(RIGHT(S50,8),1,1)="G",2016,IF(MID(RIGHT(S50,8),1,1)="H",2017,IF(MID(RIGHT(S50,8),1,1)="J",2018,IF(MID(RIGHT(S50,8),1,1)="K",2019,IF(MID(RIGHT(S50,8),1,1)="L",2020,""))))))))))))))))))))))))))))))</f>
        <v>2020</v>
      </c>
      <c r="S50" s="875" t="s">
        <v>18508</v>
      </c>
      <c r="T50" s="875">
        <v>1900</v>
      </c>
      <c r="U50" s="878">
        <v>45753</v>
      </c>
      <c r="V50" s="878">
        <v>45777</v>
      </c>
      <c r="W50" s="879">
        <v>1300</v>
      </c>
      <c r="X50" s="880">
        <v>1850</v>
      </c>
    </row>
    <row r="51" spans="1:24" ht="26.25" customHeight="1">
      <c r="A51" s="1759"/>
      <c r="B51" s="1755"/>
      <c r="C51" s="320" t="s">
        <v>15239</v>
      </c>
      <c r="D51" s="1755"/>
      <c r="E51" s="1755"/>
      <c r="F51" s="1755"/>
      <c r="G51" s="1755"/>
      <c r="H51" s="1755"/>
      <c r="I51" s="1755" t="s">
        <v>3598</v>
      </c>
      <c r="J51" s="412" t="s">
        <v>18464</v>
      </c>
      <c r="K51" s="884" t="s">
        <v>211</v>
      </c>
      <c r="L51" s="425" t="s">
        <v>3603</v>
      </c>
      <c r="M51" s="2923"/>
      <c r="N51" s="73" t="s">
        <v>2432</v>
      </c>
      <c r="O51" s="882"/>
      <c r="P51" s="1760"/>
      <c r="Q51" s="882" t="s">
        <v>377</v>
      </c>
      <c r="R51" s="882">
        <f>IF(MID(RIGHT(S51,8),1,1)="M",2021,IF(MID(RIGHT(S51,8),1,1)="N",2022,IF(MID(RIGHT(S51,8),1,1)="P",2023,IF(MID(RIGHT(S51,8),1,1)="R",2024,IF(MID(RIGHT(S51,8),1,1)="S",2025,IF(MID(RIGHT(S51,8),1,1)="T",1996,IF(MID(RIGHT(S51,8),1,1)="V",1997,IF(MID(RIGHT(S51,8),1,1)="W",1998,IF(MID(RIGHT(S51,8),1,1)="X",1999,IF(MID(RIGHT(S51,8),1,1)="Y",2000,IF(MID(RIGHT(S51,8),1,1)="1",2001,IF(MID(RIGHT(S51,8),1,1)="2",2002,IF(MID(RIGHT(S51,8),1,1)="3",2003,IF(MID(RIGHT(S51,8),1,1)="4",2004,IF(MID(RIGHT(S51,8),1,1)="5",2005,IF(MID(RIGHT(S51,8),1,1)="6",2006,IF(MID(RIGHT(S51,8),1,1)="7",2007,IF(MID(RIGHT(S51,8),1,1)="8",2008,IF(MID(RIGHT(S51,8),1,1)="9",2009,IF(MID(RIGHT(S51,8),1,1)="A",2010,IF(MID(RIGHT(S51,8),1,1)="B",2011,IF(MID(RIGHT(S51,8),1,1)="C",2012,IF(MID(RIGHT(S51,8),1,1)="D",2013,IF(MID(RIGHT(S51,8),1,1)="E",2014,IF(MID(RIGHT(S51,8),1,1)="F",2015,IF(MID(RIGHT(S51,8),1,1)="G",2016,IF(MID(RIGHT(S51,8),1,1)="H",2017,IF(MID(RIGHT(S51,8),1,1)="J",2018,IF(MID(RIGHT(S51,8),1,1)="K",2019,IF(MID(RIGHT(S51,8),1,1)="L",2020,""))))))))))))))))))))))))))))))</f>
        <v>2020</v>
      </c>
      <c r="S51" s="882" t="s">
        <v>18509</v>
      </c>
      <c r="T51" s="882">
        <v>1730</v>
      </c>
      <c r="U51" s="885">
        <v>45754</v>
      </c>
      <c r="V51" s="1761">
        <v>45780</v>
      </c>
      <c r="W51" s="1762"/>
      <c r="X51" s="1763" t="s">
        <v>15091</v>
      </c>
    </row>
    <row r="52" spans="1:24" ht="26.25" customHeight="1">
      <c r="A52" s="881"/>
      <c r="B52" s="882"/>
      <c r="C52" s="882" t="s">
        <v>12775</v>
      </c>
      <c r="D52" s="882" t="s">
        <v>191</v>
      </c>
      <c r="E52" s="882"/>
      <c r="F52" s="882"/>
      <c r="G52" s="882"/>
      <c r="H52" s="882"/>
      <c r="I52" s="882"/>
      <c r="J52" s="882"/>
      <c r="K52" s="889" t="s">
        <v>18465</v>
      </c>
      <c r="L52" s="882"/>
      <c r="M52" s="2923"/>
      <c r="N52" s="73" t="s">
        <v>4260</v>
      </c>
      <c r="O52" s="882" t="s">
        <v>15120</v>
      </c>
      <c r="P52" s="882"/>
      <c r="Q52" s="882" t="s">
        <v>375</v>
      </c>
      <c r="R52" s="882">
        <f>IF(MID(RIGHT(S52,8),1,1)="M",2021,IF(MID(RIGHT(S52,8),1,1)="N",2022,IF(MID(RIGHT(S52,8),1,1)="P",2023,IF(MID(RIGHT(S52,8),1,1)="R",2024,IF(MID(RIGHT(S52,8),1,1)="S",2025,IF(MID(RIGHT(S52,8),1,1)="T",1996,IF(MID(RIGHT(S52,8),1,1)="V",1997,IF(MID(RIGHT(S52,8),1,1)="W",1998,IF(MID(RIGHT(S52,8),1,1)="X",1999,IF(MID(RIGHT(S52,8),1,1)="Y",2000,IF(MID(RIGHT(S52,8),1,1)="1",2001,IF(MID(RIGHT(S52,8),1,1)="2",2002,IF(MID(RIGHT(S52,8),1,1)="3",2003,IF(MID(RIGHT(S52,8),1,1)="4",2004,IF(MID(RIGHT(S52,8),1,1)="5",2005,IF(MID(RIGHT(S52,8),1,1)="6",2006,IF(MID(RIGHT(S52,8),1,1)="7",2007,IF(MID(RIGHT(S52,8),1,1)="8",2008,IF(MID(RIGHT(S52,8),1,1)="9",2009,IF(MID(RIGHT(S52,8),1,1)="A",2010,IF(MID(RIGHT(S52,8),1,1)="B",2011,IF(MID(RIGHT(S52,8),1,1)="C",2012,IF(MID(RIGHT(S52,8),1,1)="D",2013,IF(MID(RIGHT(S52,8),1,1)="E",2014,IF(MID(RIGHT(S52,8),1,1)="F",2015,IF(MID(RIGHT(S52,8),1,1)="G",2016,IF(MID(RIGHT(S52,8),1,1)="H",2017,IF(MID(RIGHT(S52,8),1,1)="J",2018,IF(MID(RIGHT(S52,8),1,1)="K",2019,IF(MID(RIGHT(S52,8),1,1)="L",2020,""))))))))))))))))))))))))))))))</f>
        <v>2011</v>
      </c>
      <c r="S52" s="882" t="s">
        <v>18510</v>
      </c>
      <c r="T52" s="882">
        <v>1515</v>
      </c>
      <c r="U52" s="885"/>
      <c r="V52" s="891">
        <v>45785</v>
      </c>
      <c r="W52" s="911"/>
      <c r="X52" s="888"/>
    </row>
    <row r="53" spans="1:24" ht="26.25" customHeight="1">
      <c r="A53" s="881"/>
      <c r="B53" s="882"/>
      <c r="C53" s="882" t="s">
        <v>12778</v>
      </c>
      <c r="D53" s="882" t="s">
        <v>191</v>
      </c>
      <c r="E53" s="882"/>
      <c r="F53" s="882"/>
      <c r="G53" s="882"/>
      <c r="H53" s="882"/>
      <c r="I53" s="882"/>
      <c r="J53" s="425" t="s">
        <v>16517</v>
      </c>
      <c r="K53" s="889" t="s">
        <v>2380</v>
      </c>
      <c r="L53" s="882"/>
      <c r="M53" s="2924"/>
      <c r="N53" s="73" t="s">
        <v>12674</v>
      </c>
      <c r="O53" s="882" t="s">
        <v>13101</v>
      </c>
      <c r="P53" s="882"/>
      <c r="Q53" s="882" t="s">
        <v>375</v>
      </c>
      <c r="R53" s="882">
        <f>IF(MID(RIGHT(S53,8),1,1)="M",2021,IF(MID(RIGHT(S53,8),1,1)="N",2022,IF(MID(RIGHT(S53,8),1,1)="P",2023,IF(MID(RIGHT(S53,8),1,1)="R",2024,IF(MID(RIGHT(S53,8),1,1)="S",2025,IF(MID(RIGHT(S53,8),1,1)="T",1996,IF(MID(RIGHT(S53,8),1,1)="V",1997,IF(MID(RIGHT(S53,8),1,1)="W",1998,IF(MID(RIGHT(S53,8),1,1)="X",1999,IF(MID(RIGHT(S53,8),1,1)="Y",2000,IF(MID(RIGHT(S53,8),1,1)="1",2001,IF(MID(RIGHT(S53,8),1,1)="2",2002,IF(MID(RIGHT(S53,8),1,1)="3",2003,IF(MID(RIGHT(S53,8),1,1)="4",2004,IF(MID(RIGHT(S53,8),1,1)="5",2005,IF(MID(RIGHT(S53,8),1,1)="6",2006,IF(MID(RIGHT(S53,8),1,1)="7",2007,IF(MID(RIGHT(S53,8),1,1)="8",2008,IF(MID(RIGHT(S53,8),1,1)="9",2009,IF(MID(RIGHT(S53,8),1,1)="A",2010,IF(MID(RIGHT(S53,8),1,1)="B",2011,IF(MID(RIGHT(S53,8),1,1)="C",2012,IF(MID(RIGHT(S53,8),1,1)="D",2013,IF(MID(RIGHT(S53,8),1,1)="E",2014,IF(MID(RIGHT(S53,8),1,1)="F",2015,IF(MID(RIGHT(S53,8),1,1)="G",2016,IF(MID(RIGHT(S53,8),1,1)="H",2017,IF(MID(RIGHT(S53,8),1,1)="J",2018,IF(MID(RIGHT(S53,8),1,1)="K",2019,IF(MID(RIGHT(S53,8),1,1)="L",2020,""))))))))))))))))))))))))))))))</f>
        <v>2011</v>
      </c>
      <c r="S53" s="882" t="s">
        <v>18511</v>
      </c>
      <c r="T53" s="882">
        <v>1515</v>
      </c>
      <c r="U53" s="885"/>
      <c r="V53" s="885">
        <v>45787</v>
      </c>
      <c r="W53" s="911"/>
      <c r="X53" s="888" t="s">
        <v>16449</v>
      </c>
    </row>
    <row r="54" spans="1:24" ht="26.25" customHeight="1">
      <c r="A54" s="881"/>
      <c r="B54" s="882"/>
      <c r="C54" s="882" t="s">
        <v>13047</v>
      </c>
      <c r="D54" s="882" t="s">
        <v>191</v>
      </c>
      <c r="E54" s="882"/>
      <c r="F54" s="882"/>
      <c r="G54" s="882"/>
      <c r="H54" s="882"/>
      <c r="I54" s="882"/>
      <c r="J54" s="882"/>
      <c r="K54" s="890"/>
      <c r="L54" s="882"/>
      <c r="M54" s="882"/>
      <c r="N54" s="882"/>
      <c r="O54" s="882"/>
      <c r="P54" s="882"/>
      <c r="Q54" s="882"/>
      <c r="R54" s="882"/>
      <c r="S54" s="883" t="s">
        <v>189</v>
      </c>
      <c r="T54" s="883">
        <v>3700</v>
      </c>
      <c r="U54" s="885"/>
      <c r="V54" s="891"/>
      <c r="W54" s="887"/>
      <c r="X54" s="888" t="s">
        <v>18656</v>
      </c>
    </row>
    <row r="55" spans="1:24" ht="26.25" customHeight="1">
      <c r="A55" s="881"/>
      <c r="B55" s="882"/>
      <c r="C55" s="882" t="s">
        <v>10098</v>
      </c>
      <c r="D55" s="882" t="s">
        <v>191</v>
      </c>
      <c r="E55" s="882"/>
      <c r="F55" s="882"/>
      <c r="G55" s="882"/>
      <c r="H55" s="882"/>
      <c r="I55" s="882"/>
      <c r="J55" s="882" t="s">
        <v>18668</v>
      </c>
      <c r="K55" s="890"/>
      <c r="L55" s="882"/>
      <c r="M55" s="2559" t="s">
        <v>8709</v>
      </c>
      <c r="N55" s="2560"/>
      <c r="O55" s="2560"/>
      <c r="P55" s="2561"/>
      <c r="Q55" s="882"/>
      <c r="R55" s="882"/>
      <c r="S55" s="883" t="s">
        <v>2472</v>
      </c>
      <c r="T55" s="883">
        <f>SUM(T50:T54)</f>
        <v>10360</v>
      </c>
      <c r="U55" s="891"/>
      <c r="V55" s="891"/>
      <c r="W55" s="887"/>
      <c r="X55" s="888" t="s">
        <v>16967</v>
      </c>
    </row>
    <row r="56" spans="1:24" ht="26.25" customHeight="1" thickBot="1">
      <c r="A56" s="892"/>
      <c r="B56" s="893"/>
      <c r="C56" s="893" t="s">
        <v>10099</v>
      </c>
      <c r="D56" s="893" t="s">
        <v>4036</v>
      </c>
      <c r="E56" s="893"/>
      <c r="F56" s="893"/>
      <c r="G56" s="893"/>
      <c r="H56" s="893"/>
      <c r="I56" s="893"/>
      <c r="J56" s="893" t="s">
        <v>18749</v>
      </c>
      <c r="K56" s="611" t="s">
        <v>11418</v>
      </c>
      <c r="L56" s="893"/>
      <c r="M56" s="893"/>
      <c r="N56" s="894"/>
      <c r="O56" s="894"/>
      <c r="P56" s="895"/>
      <c r="Q56" s="893"/>
      <c r="R56" s="893"/>
      <c r="S56" s="896"/>
      <c r="T56" s="896"/>
      <c r="U56" s="897"/>
      <c r="V56" s="898"/>
      <c r="W56" s="899"/>
      <c r="X56" s="900"/>
    </row>
    <row r="57" spans="1:24" ht="26.25" customHeight="1">
      <c r="A57" s="874" t="s">
        <v>188</v>
      </c>
      <c r="B57" s="875" t="s">
        <v>10047</v>
      </c>
      <c r="C57" s="875" t="s">
        <v>15059</v>
      </c>
      <c r="D57" s="875" t="s">
        <v>190</v>
      </c>
      <c r="E57" s="875" t="s">
        <v>18667</v>
      </c>
      <c r="F57" s="875" t="s">
        <v>18667</v>
      </c>
      <c r="G57" s="875" t="s">
        <v>191</v>
      </c>
      <c r="H57" s="875" t="s">
        <v>191</v>
      </c>
      <c r="I57" s="875" t="s">
        <v>10574</v>
      </c>
      <c r="J57" s="875" t="s">
        <v>18397</v>
      </c>
      <c r="K57" s="876" t="s">
        <v>15237</v>
      </c>
      <c r="L57" s="875" t="s">
        <v>18743</v>
      </c>
      <c r="M57" s="2922" t="s">
        <v>18553</v>
      </c>
      <c r="N57" s="876" t="s">
        <v>18793</v>
      </c>
      <c r="O57" s="876" t="s">
        <v>18794</v>
      </c>
      <c r="P57" s="1805" t="s">
        <v>19365</v>
      </c>
      <c r="Q57" s="875" t="s">
        <v>375</v>
      </c>
      <c r="R57" s="875">
        <f>IF(MID(RIGHT(S57,8),1,1)="M",2021,IF(MID(RIGHT(S57,8),1,1)="N",2022,IF(MID(RIGHT(S57,8),1,1)="P",2023,IF(MID(RIGHT(S57,8),1,1)="R",2024,IF(MID(RIGHT(S57,8),1,1)="S",2025,IF(MID(RIGHT(S57,8),1,1)="T",1996,IF(MID(RIGHT(S57,8),1,1)="V",1997,IF(MID(RIGHT(S57,8),1,1)="W",1998,IF(MID(RIGHT(S57,8),1,1)="X",1999,IF(MID(RIGHT(S57,8),1,1)="Y",2000,IF(MID(RIGHT(S57,8),1,1)="1",2001,IF(MID(RIGHT(S57,8),1,1)="2",2002,IF(MID(RIGHT(S57,8),1,1)="3",2003,IF(MID(RIGHT(S57,8),1,1)="4",2004,IF(MID(RIGHT(S57,8),1,1)="5",2005,IF(MID(RIGHT(S57,8),1,1)="6",2006,IF(MID(RIGHT(S57,8),1,1)="7",2007,IF(MID(RIGHT(S57,8),1,1)="8",2008,IF(MID(RIGHT(S57,8),1,1)="9",2009,IF(MID(RIGHT(S57,8),1,1)="A",2010,IF(MID(RIGHT(S57,8),1,1)="B",2011,IF(MID(RIGHT(S57,8),1,1)="C",2012,IF(MID(RIGHT(S57,8),1,1)="D",2013,IF(MID(RIGHT(S57,8),1,1)="E",2014,IF(MID(RIGHT(S57,8),1,1)="F",2015,IF(MID(RIGHT(S57,8),1,1)="G",2016,IF(MID(RIGHT(S57,8),1,1)="H",2017,IF(MID(RIGHT(S57,8),1,1)="J",2018,IF(MID(RIGHT(S57,8),1,1)="K",2019,IF(MID(RIGHT(S57,8),1,1)="L",2020,""))))))))))))))))))))))))))))))</f>
        <v>2021</v>
      </c>
      <c r="S57" s="875" t="s">
        <v>18555</v>
      </c>
      <c r="T57" s="875">
        <v>1530</v>
      </c>
      <c r="U57" s="878">
        <v>45753</v>
      </c>
      <c r="V57" s="878">
        <v>45777</v>
      </c>
      <c r="W57" s="879">
        <v>1300</v>
      </c>
      <c r="X57" s="880">
        <v>1850</v>
      </c>
    </row>
    <row r="58" spans="1:24" ht="26.25" customHeight="1">
      <c r="A58" s="1759"/>
      <c r="B58" s="1755"/>
      <c r="C58" s="320" t="s">
        <v>15239</v>
      </c>
      <c r="D58" s="1755"/>
      <c r="E58" s="1755"/>
      <c r="F58" s="1755"/>
      <c r="G58" s="1755"/>
      <c r="H58" s="1755"/>
      <c r="I58" s="1755" t="s">
        <v>3598</v>
      </c>
      <c r="J58" s="412" t="s">
        <v>18493</v>
      </c>
      <c r="K58" s="884" t="s">
        <v>211</v>
      </c>
      <c r="L58" s="425" t="s">
        <v>3603</v>
      </c>
      <c r="M58" s="2924"/>
      <c r="N58" s="73" t="s">
        <v>2432</v>
      </c>
      <c r="O58" s="882"/>
      <c r="P58" s="1760"/>
      <c r="Q58" s="882" t="s">
        <v>377</v>
      </c>
      <c r="R58" s="882">
        <f>IF(MID(RIGHT(S58,8),1,1)="M",2021,IF(MID(RIGHT(S58,8),1,1)="N",2022,IF(MID(RIGHT(S58,8),1,1)="P",2023,IF(MID(RIGHT(S58,8),1,1)="R",2024,IF(MID(RIGHT(S58,8),1,1)="S",2025,IF(MID(RIGHT(S58,8),1,1)="T",1996,IF(MID(RIGHT(S58,8),1,1)="V",1997,IF(MID(RIGHT(S58,8),1,1)="W",1998,IF(MID(RIGHT(S58,8),1,1)="X",1999,IF(MID(RIGHT(S58,8),1,1)="Y",2000,IF(MID(RIGHT(S58,8),1,1)="1",2001,IF(MID(RIGHT(S58,8),1,1)="2",2002,IF(MID(RIGHT(S58,8),1,1)="3",2003,IF(MID(RIGHT(S58,8),1,1)="4",2004,IF(MID(RIGHT(S58,8),1,1)="5",2005,IF(MID(RIGHT(S58,8),1,1)="6",2006,IF(MID(RIGHT(S58,8),1,1)="7",2007,IF(MID(RIGHT(S58,8),1,1)="8",2008,IF(MID(RIGHT(S58,8),1,1)="9",2009,IF(MID(RIGHT(S58,8),1,1)="A",2010,IF(MID(RIGHT(S58,8),1,1)="B",2011,IF(MID(RIGHT(S58,8),1,1)="C",2012,IF(MID(RIGHT(S58,8),1,1)="D",2013,IF(MID(RIGHT(S58,8),1,1)="E",2014,IF(MID(RIGHT(S58,8),1,1)="F",2015,IF(MID(RIGHT(S58,8),1,1)="G",2016,IF(MID(RIGHT(S58,8),1,1)="H",2017,IF(MID(RIGHT(S58,8),1,1)="J",2018,IF(MID(RIGHT(S58,8),1,1)="K",2019,IF(MID(RIGHT(S58,8),1,1)="L",2020,""))))))))))))))))))))))))))))))</f>
        <v>2021</v>
      </c>
      <c r="S58" s="882" t="s">
        <v>18554</v>
      </c>
      <c r="T58" s="882">
        <v>1740</v>
      </c>
      <c r="U58" s="885">
        <v>45754</v>
      </c>
      <c r="V58" s="1761">
        <v>45780</v>
      </c>
      <c r="W58" s="1762"/>
      <c r="X58" s="1763" t="s">
        <v>15091</v>
      </c>
    </row>
    <row r="59" spans="1:24" ht="26.25" customHeight="1">
      <c r="A59" s="881"/>
      <c r="B59" s="882"/>
      <c r="C59" s="882" t="s">
        <v>12775</v>
      </c>
      <c r="D59" s="882" t="s">
        <v>191</v>
      </c>
      <c r="E59" s="882"/>
      <c r="F59" s="882"/>
      <c r="G59" s="882"/>
      <c r="H59" s="882"/>
      <c r="I59" s="882"/>
      <c r="J59" s="882"/>
      <c r="K59" s="889" t="s">
        <v>611</v>
      </c>
      <c r="L59" s="882"/>
      <c r="M59" s="3138" t="s">
        <v>18552</v>
      </c>
      <c r="N59" s="73" t="s">
        <v>4260</v>
      </c>
      <c r="O59" s="882" t="s">
        <v>15120</v>
      </c>
      <c r="P59" s="882"/>
      <c r="Q59" s="882" t="s">
        <v>375</v>
      </c>
      <c r="R59" s="882">
        <f>IF(MID(RIGHT(S59,8),1,1)="M",2021,IF(MID(RIGHT(S59,8),1,1)="N",2022,IF(MID(RIGHT(S59,8),1,1)="P",2023,IF(MID(RIGHT(S59,8),1,1)="R",2024,IF(MID(RIGHT(S59,8),1,1)="S",2025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>2011</v>
      </c>
      <c r="S59" s="882" t="s">
        <v>18556</v>
      </c>
      <c r="T59" s="882">
        <v>1900</v>
      </c>
      <c r="U59" s="885"/>
      <c r="V59" s="891">
        <v>45785</v>
      </c>
      <c r="W59" s="911"/>
      <c r="X59" s="888"/>
    </row>
    <row r="60" spans="1:24" ht="26.25" customHeight="1">
      <c r="A60" s="881"/>
      <c r="B60" s="882"/>
      <c r="C60" s="882" t="s">
        <v>12778</v>
      </c>
      <c r="D60" s="882" t="s">
        <v>191</v>
      </c>
      <c r="E60" s="882"/>
      <c r="F60" s="882"/>
      <c r="G60" s="882"/>
      <c r="H60" s="882"/>
      <c r="I60" s="882"/>
      <c r="J60" s="425" t="s">
        <v>16517</v>
      </c>
      <c r="K60" s="889" t="s">
        <v>2380</v>
      </c>
      <c r="L60" s="882"/>
      <c r="M60" s="3138"/>
      <c r="N60" s="73" t="s">
        <v>12674</v>
      </c>
      <c r="O60" s="882" t="s">
        <v>13101</v>
      </c>
      <c r="P60" s="882"/>
      <c r="Q60" s="882" t="s">
        <v>636</v>
      </c>
      <c r="R60" s="882">
        <f>IF(MID(RIGHT(S60,8),1,1)="M",2021,IF(MID(RIGHT(S60,8),1,1)="N",2022,IF(MID(RIGHT(S60,8),1,1)="P",2023,IF(MID(RIGHT(S60,8),1,1)="R",2024,IF(MID(RIGHT(S60,8),1,1)="S",2025,IF(MID(RIGHT(S60,8),1,1)="T",1996,IF(MID(RIGHT(S60,8),1,1)="V",1997,IF(MID(RIGHT(S60,8),1,1)="W",1998,IF(MID(RIGHT(S60,8),1,1)="X",1999,IF(MID(RIGHT(S60,8),1,1)="Y",2000,IF(MID(RIGHT(S60,8),1,1)="1",2001,IF(MID(RIGHT(S60,8),1,1)="2",2002,IF(MID(RIGHT(S60,8),1,1)="3",2003,IF(MID(RIGHT(S60,8),1,1)="4",2004,IF(MID(RIGHT(S60,8),1,1)="5",2005,IF(MID(RIGHT(S60,8),1,1)="6",2006,IF(MID(RIGHT(S60,8),1,1)="7",2007,IF(MID(RIGHT(S60,8),1,1)="8",2008,IF(MID(RIGHT(S60,8),1,1)="9",2009,IF(MID(RIGHT(S60,8),1,1)="A",2010,IF(MID(RIGHT(S60,8),1,1)="B",2011,IF(MID(RIGHT(S60,8),1,1)="C",2012,IF(MID(RIGHT(S60,8),1,1)="D",2013,IF(MID(RIGHT(S60,8),1,1)="E",2014,IF(MID(RIGHT(S60,8),1,1)="F",2015,IF(MID(RIGHT(S60,8),1,1)="G",2016,IF(MID(RIGHT(S60,8),1,1)="H",2017,IF(MID(RIGHT(S60,8),1,1)="J",2018,IF(MID(RIGHT(S60,8),1,1)="K",2019,IF(MID(RIGHT(S60,8),1,1)="L",2020,""))))))))))))))))))))))))))))))</f>
        <v>2011</v>
      </c>
      <c r="S60" s="882" t="s">
        <v>18557</v>
      </c>
      <c r="T60" s="882">
        <v>1900</v>
      </c>
      <c r="U60" s="885"/>
      <c r="V60" s="885">
        <v>45787</v>
      </c>
      <c r="W60" s="911"/>
      <c r="X60" s="888" t="s">
        <v>16449</v>
      </c>
    </row>
    <row r="61" spans="1:24" ht="26.25" customHeight="1">
      <c r="A61" s="881"/>
      <c r="B61" s="882"/>
      <c r="C61" s="882" t="s">
        <v>13047</v>
      </c>
      <c r="D61" s="882" t="s">
        <v>191</v>
      </c>
      <c r="E61" s="882"/>
      <c r="F61" s="882"/>
      <c r="G61" s="882"/>
      <c r="H61" s="882"/>
      <c r="I61" s="882"/>
      <c r="J61" s="882"/>
      <c r="K61" s="890"/>
      <c r="L61" s="882"/>
      <c r="M61" s="882"/>
      <c r="N61" s="882"/>
      <c r="O61" s="882"/>
      <c r="P61" s="882"/>
      <c r="Q61" s="882"/>
      <c r="R61" s="882"/>
      <c r="S61" s="883" t="s">
        <v>189</v>
      </c>
      <c r="T61" s="883">
        <v>3700</v>
      </c>
      <c r="U61" s="885"/>
      <c r="V61" s="891"/>
      <c r="W61" s="887"/>
      <c r="X61" s="888" t="s">
        <v>18657</v>
      </c>
    </row>
    <row r="62" spans="1:24" ht="26.25" customHeight="1">
      <c r="A62" s="881"/>
      <c r="B62" s="882"/>
      <c r="C62" s="882" t="s">
        <v>10098</v>
      </c>
      <c r="D62" s="882" t="s">
        <v>191</v>
      </c>
      <c r="E62" s="882"/>
      <c r="F62" s="882"/>
      <c r="G62" s="882"/>
      <c r="H62" s="882"/>
      <c r="I62" s="882"/>
      <c r="J62" s="882" t="s">
        <v>18668</v>
      </c>
      <c r="K62" s="890"/>
      <c r="L62" s="882"/>
      <c r="M62" s="2559" t="s">
        <v>8709</v>
      </c>
      <c r="N62" s="2560"/>
      <c r="O62" s="2560"/>
      <c r="P62" s="2561"/>
      <c r="Q62" s="882"/>
      <c r="R62" s="882"/>
      <c r="S62" s="883" t="s">
        <v>2472</v>
      </c>
      <c r="T62" s="883">
        <f>SUM(T57:T61)</f>
        <v>10770</v>
      </c>
      <c r="U62" s="891"/>
      <c r="V62" s="891"/>
      <c r="W62" s="887"/>
      <c r="X62" s="888" t="s">
        <v>16967</v>
      </c>
    </row>
    <row r="63" spans="1:24" ht="26.25" customHeight="1" thickBot="1">
      <c r="A63" s="892"/>
      <c r="B63" s="893"/>
      <c r="C63" s="893" t="s">
        <v>10099</v>
      </c>
      <c r="D63" s="893" t="s">
        <v>4036</v>
      </c>
      <c r="E63" s="893"/>
      <c r="F63" s="893"/>
      <c r="G63" s="893"/>
      <c r="H63" s="893"/>
      <c r="I63" s="893"/>
      <c r="J63" s="893" t="s">
        <v>18749</v>
      </c>
      <c r="K63" s="611" t="s">
        <v>11418</v>
      </c>
      <c r="L63" s="893"/>
      <c r="M63" s="893"/>
      <c r="N63" s="894"/>
      <c r="O63" s="894"/>
      <c r="P63" s="895"/>
      <c r="Q63" s="893"/>
      <c r="R63" s="893"/>
      <c r="S63" s="896"/>
      <c r="T63" s="896"/>
      <c r="U63" s="897"/>
      <c r="V63" s="898"/>
      <c r="W63" s="899"/>
      <c r="X63" s="900"/>
    </row>
    <row r="64" spans="1:24" ht="26.25" customHeight="1">
      <c r="A64" s="874" t="s">
        <v>188</v>
      </c>
      <c r="B64" s="875" t="s">
        <v>10047</v>
      </c>
      <c r="C64" s="875" t="s">
        <v>15059</v>
      </c>
      <c r="D64" s="875" t="s">
        <v>190</v>
      </c>
      <c r="E64" s="875" t="s">
        <v>18667</v>
      </c>
      <c r="F64" s="875" t="s">
        <v>18667</v>
      </c>
      <c r="G64" s="875" t="s">
        <v>191</v>
      </c>
      <c r="H64" s="875" t="s">
        <v>191</v>
      </c>
      <c r="I64" s="875" t="s">
        <v>10574</v>
      </c>
      <c r="J64" s="875" t="s">
        <v>18397</v>
      </c>
      <c r="K64" s="876" t="s">
        <v>15237</v>
      </c>
      <c r="L64" s="875" t="s">
        <v>18741</v>
      </c>
      <c r="M64" s="2922" t="s">
        <v>18638</v>
      </c>
      <c r="N64" s="876" t="s">
        <v>18795</v>
      </c>
      <c r="O64" s="876" t="s">
        <v>18796</v>
      </c>
      <c r="P64" s="1805" t="s">
        <v>19365</v>
      </c>
      <c r="Q64" s="875" t="s">
        <v>375</v>
      </c>
      <c r="R64" s="875">
        <f>IF(MID(RIGHT(S64,8),1,1)="M",2021,IF(MID(RIGHT(S64,8),1,1)="N",2022,IF(MID(RIGHT(S64,8),1,1)="P",2023,IF(MID(RIGHT(S64,8),1,1)="R",2024,IF(MID(RIGHT(S64,8),1,1)="S",2025,IF(MID(RIGHT(S64,8),1,1)="T",1996,IF(MID(RIGHT(S64,8),1,1)="V",1997,IF(MID(RIGHT(S64,8),1,1)="W",1998,IF(MID(RIGHT(S64,8),1,1)="X",1999,IF(MID(RIGHT(S64,8),1,1)="Y",2000,IF(MID(RIGHT(S64,8),1,1)="1",2001,IF(MID(RIGHT(S64,8),1,1)="2",2002,IF(MID(RIGHT(S64,8),1,1)="3",2003,IF(MID(RIGHT(S64,8),1,1)="4",2004,IF(MID(RIGHT(S64,8),1,1)="5",2005,IF(MID(RIGHT(S64,8),1,1)="6",2006,IF(MID(RIGHT(S64,8),1,1)="7",2007,IF(MID(RIGHT(S64,8),1,1)="8",2008,IF(MID(RIGHT(S64,8),1,1)="9",2009,IF(MID(RIGHT(S64,8),1,1)="A",2010,IF(MID(RIGHT(S64,8),1,1)="B",2011,IF(MID(RIGHT(S64,8),1,1)="C",2012,IF(MID(RIGHT(S64,8),1,1)="D",2013,IF(MID(RIGHT(S64,8),1,1)="E",2014,IF(MID(RIGHT(S64,8),1,1)="F",2015,IF(MID(RIGHT(S64,8),1,1)="G",2016,IF(MID(RIGHT(S64,8),1,1)="H",2017,IF(MID(RIGHT(S64,8),1,1)="J",2018,IF(MID(RIGHT(S64,8),1,1)="K",2019,IF(MID(RIGHT(S64,8),1,1)="L",2020,""))))))))))))))))))))))))))))))</f>
        <v>2021</v>
      </c>
      <c r="S64" s="875" t="s">
        <v>18568</v>
      </c>
      <c r="T64" s="875">
        <v>1530</v>
      </c>
      <c r="U64" s="878">
        <v>45753</v>
      </c>
      <c r="V64" s="878">
        <v>45777</v>
      </c>
      <c r="W64" s="879">
        <v>1300</v>
      </c>
      <c r="X64" s="880">
        <v>1850</v>
      </c>
    </row>
    <row r="65" spans="1:24" ht="26.25" customHeight="1">
      <c r="A65" s="1759"/>
      <c r="B65" s="1755"/>
      <c r="C65" s="320" t="s">
        <v>15239</v>
      </c>
      <c r="D65" s="1755"/>
      <c r="E65" s="1755"/>
      <c r="F65" s="1755"/>
      <c r="G65" s="1755"/>
      <c r="H65" s="1755"/>
      <c r="I65" s="1755" t="s">
        <v>3598</v>
      </c>
      <c r="J65" s="412" t="s">
        <v>18550</v>
      </c>
      <c r="K65" s="884" t="s">
        <v>211</v>
      </c>
      <c r="L65" s="425" t="s">
        <v>3603</v>
      </c>
      <c r="M65" s="2923"/>
      <c r="N65" s="73" t="s">
        <v>2432</v>
      </c>
      <c r="O65" s="882"/>
      <c r="P65" s="1760"/>
      <c r="Q65" s="882" t="s">
        <v>377</v>
      </c>
      <c r="R65" s="882">
        <f>IF(MID(RIGHT(S65,8),1,1)="M",2021,IF(MID(RIGHT(S65,8),1,1)="N",2022,IF(MID(RIGHT(S65,8),1,1)="P",2023,IF(MID(RIGHT(S65,8),1,1)="R",2024,IF(MID(RIGHT(S65,8),1,1)="S",2025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>2021</v>
      </c>
      <c r="S65" s="882" t="s">
        <v>18569</v>
      </c>
      <c r="T65" s="882">
        <v>1740</v>
      </c>
      <c r="U65" s="885">
        <v>45754</v>
      </c>
      <c r="V65" s="1761">
        <v>45780</v>
      </c>
      <c r="W65" s="1762"/>
      <c r="X65" s="1763" t="s">
        <v>15091</v>
      </c>
    </row>
    <row r="66" spans="1:24" ht="26.25" customHeight="1">
      <c r="A66" s="881"/>
      <c r="B66" s="882"/>
      <c r="C66" s="882" t="s">
        <v>12775</v>
      </c>
      <c r="D66" s="882" t="s">
        <v>191</v>
      </c>
      <c r="E66" s="882"/>
      <c r="F66" s="882"/>
      <c r="G66" s="882"/>
      <c r="H66" s="882"/>
      <c r="I66" s="882"/>
      <c r="J66" s="882"/>
      <c r="K66" s="889" t="s">
        <v>11419</v>
      </c>
      <c r="L66" s="882"/>
      <c r="M66" s="3138" t="s">
        <v>18639</v>
      </c>
      <c r="N66" s="73" t="s">
        <v>4260</v>
      </c>
      <c r="O66" s="882" t="s">
        <v>15120</v>
      </c>
      <c r="P66" s="882"/>
      <c r="Q66" s="882" t="s">
        <v>375</v>
      </c>
      <c r="R66" s="882">
        <f>IF(MID(RIGHT(S66,8),1,1)="M",2021,IF(MID(RIGHT(S66,8),1,1)="N",2022,IF(MID(RIGHT(S66,8),1,1)="P",2023,IF(MID(RIGHT(S66,8),1,1)="R",2024,IF(MID(RIGHT(S66,8),1,1)="S",2025,IF(MID(RIGHT(S66,8),1,1)="T",1996,IF(MID(RIGHT(S66,8),1,1)="V",1997,IF(MID(RIGHT(S66,8),1,1)="W",1998,IF(MID(RIGHT(S66,8),1,1)="X",1999,IF(MID(RIGHT(S66,8),1,1)="Y",2000,IF(MID(RIGHT(S66,8),1,1)="1",2001,IF(MID(RIGHT(S66,8),1,1)="2",2002,IF(MID(RIGHT(S66,8),1,1)="3",2003,IF(MID(RIGHT(S66,8),1,1)="4",2004,IF(MID(RIGHT(S66,8),1,1)="5",2005,IF(MID(RIGHT(S66,8),1,1)="6",2006,IF(MID(RIGHT(S66,8),1,1)="7",2007,IF(MID(RIGHT(S66,8),1,1)="8",2008,IF(MID(RIGHT(S66,8),1,1)="9",2009,IF(MID(RIGHT(S66,8),1,1)="A",2010,IF(MID(RIGHT(S66,8),1,1)="B",2011,IF(MID(RIGHT(S66,8),1,1)="C",2012,IF(MID(RIGHT(S66,8),1,1)="D",2013,IF(MID(RIGHT(S66,8),1,1)="E",2014,IF(MID(RIGHT(S66,8),1,1)="F",2015,IF(MID(RIGHT(S66,8),1,1)="G",2016,IF(MID(RIGHT(S66,8),1,1)="H",2017,IF(MID(RIGHT(S66,8),1,1)="J",2018,IF(MID(RIGHT(S66,8),1,1)="K",2019,IF(MID(RIGHT(S66,8),1,1)="L",2020,""))))))))))))))))))))))))))))))</f>
        <v>2011</v>
      </c>
      <c r="S66" s="882" t="s">
        <v>18570</v>
      </c>
      <c r="T66" s="882">
        <v>1515</v>
      </c>
      <c r="U66" s="885"/>
      <c r="V66" s="891">
        <v>45785</v>
      </c>
      <c r="W66" s="911"/>
      <c r="X66" s="888"/>
    </row>
    <row r="67" spans="1:24" ht="26.25" customHeight="1">
      <c r="A67" s="881"/>
      <c r="B67" s="882"/>
      <c r="C67" s="882" t="s">
        <v>12778</v>
      </c>
      <c r="D67" s="882" t="s">
        <v>191</v>
      </c>
      <c r="E67" s="882"/>
      <c r="F67" s="882"/>
      <c r="G67" s="882"/>
      <c r="H67" s="882"/>
      <c r="I67" s="882"/>
      <c r="J67" s="425" t="s">
        <v>16517</v>
      </c>
      <c r="K67" s="889" t="s">
        <v>2380</v>
      </c>
      <c r="L67" s="882"/>
      <c r="M67" s="3138"/>
      <c r="N67" s="73" t="s">
        <v>12674</v>
      </c>
      <c r="O67" s="882" t="s">
        <v>13101</v>
      </c>
      <c r="P67" s="882"/>
      <c r="Q67" s="882" t="s">
        <v>375</v>
      </c>
      <c r="R67" s="882">
        <f>IF(MID(RIGHT(S67,8),1,1)="M",2021,IF(MID(RIGHT(S67,8),1,1)="N",2022,IF(MID(RIGHT(S67,8),1,1)="P",2023,IF(MID(RIGHT(S67,8),1,1)="R",2024,IF(MID(RIGHT(S67,8),1,1)="S",2025,IF(MID(RIGHT(S67,8),1,1)="T",1996,IF(MID(RIGHT(S67,8),1,1)="V",1997,IF(MID(RIGHT(S67,8),1,1)="W",1998,IF(MID(RIGHT(S67,8),1,1)="X",1999,IF(MID(RIGHT(S67,8),1,1)="Y",2000,IF(MID(RIGHT(S67,8),1,1)="1",2001,IF(MID(RIGHT(S67,8),1,1)="2",2002,IF(MID(RIGHT(S67,8),1,1)="3",2003,IF(MID(RIGHT(S67,8),1,1)="4",2004,IF(MID(RIGHT(S67,8),1,1)="5",2005,IF(MID(RIGHT(S67,8),1,1)="6",2006,IF(MID(RIGHT(S67,8),1,1)="7",2007,IF(MID(RIGHT(S67,8),1,1)="8",2008,IF(MID(RIGHT(S67,8),1,1)="9",2009,IF(MID(RIGHT(S67,8),1,1)="A",2010,IF(MID(RIGHT(S67,8),1,1)="B",2011,IF(MID(RIGHT(S67,8),1,1)="C",2012,IF(MID(RIGHT(S67,8),1,1)="D",2013,IF(MID(RIGHT(S67,8),1,1)="E",2014,IF(MID(RIGHT(S67,8),1,1)="F",2015,IF(MID(RIGHT(S67,8),1,1)="G",2016,IF(MID(RIGHT(S67,8),1,1)="H",2017,IF(MID(RIGHT(S67,8),1,1)="J",2018,IF(MID(RIGHT(S67,8),1,1)="K",2019,IF(MID(RIGHT(S67,8),1,1)="L",2020,""))))))))))))))))))))))))))))))</f>
        <v>2013</v>
      </c>
      <c r="S67" s="882" t="s">
        <v>18571</v>
      </c>
      <c r="T67" s="882">
        <v>1515</v>
      </c>
      <c r="U67" s="885"/>
      <c r="V67" s="885">
        <v>45787</v>
      </c>
      <c r="W67" s="911"/>
      <c r="X67" s="888" t="s">
        <v>16449</v>
      </c>
    </row>
    <row r="68" spans="1:24" ht="26.25" customHeight="1">
      <c r="A68" s="881"/>
      <c r="B68" s="882"/>
      <c r="C68" s="882" t="s">
        <v>13047</v>
      </c>
      <c r="D68" s="882" t="s">
        <v>191</v>
      </c>
      <c r="E68" s="882"/>
      <c r="F68" s="882"/>
      <c r="G68" s="882"/>
      <c r="H68" s="882"/>
      <c r="I68" s="882"/>
      <c r="J68" s="882"/>
      <c r="K68" s="890"/>
      <c r="L68" s="882"/>
      <c r="M68" s="882"/>
      <c r="N68" s="882"/>
      <c r="O68" s="882"/>
      <c r="P68" s="882"/>
      <c r="Q68" s="882"/>
      <c r="R68" s="882"/>
      <c r="S68" s="883" t="s">
        <v>189</v>
      </c>
      <c r="T68" s="883">
        <v>3700</v>
      </c>
      <c r="U68" s="885"/>
      <c r="V68" s="891"/>
      <c r="W68" s="887"/>
      <c r="X68" s="888" t="s">
        <v>18657</v>
      </c>
    </row>
    <row r="69" spans="1:24" ht="26.25" customHeight="1">
      <c r="A69" s="881"/>
      <c r="B69" s="882"/>
      <c r="C69" s="882" t="s">
        <v>10098</v>
      </c>
      <c r="D69" s="882" t="s">
        <v>191</v>
      </c>
      <c r="E69" s="882"/>
      <c r="F69" s="882"/>
      <c r="G69" s="882"/>
      <c r="H69" s="882"/>
      <c r="I69" s="882"/>
      <c r="J69" s="882" t="s">
        <v>18668</v>
      </c>
      <c r="K69" s="890"/>
      <c r="L69" s="882"/>
      <c r="M69" s="2559" t="s">
        <v>8709</v>
      </c>
      <c r="N69" s="2560"/>
      <c r="O69" s="2560"/>
      <c r="P69" s="2561"/>
      <c r="Q69" s="882"/>
      <c r="R69" s="882"/>
      <c r="S69" s="883" t="s">
        <v>2472</v>
      </c>
      <c r="T69" s="883">
        <f>SUM(T64:T68)</f>
        <v>10000</v>
      </c>
      <c r="U69" s="891"/>
      <c r="V69" s="891"/>
      <c r="W69" s="887"/>
      <c r="X69" s="888" t="s">
        <v>16967</v>
      </c>
    </row>
    <row r="70" spans="1:24" ht="26.25" customHeight="1" thickBot="1">
      <c r="A70" s="892"/>
      <c r="B70" s="893"/>
      <c r="C70" s="893" t="s">
        <v>10099</v>
      </c>
      <c r="D70" s="893" t="s">
        <v>4036</v>
      </c>
      <c r="E70" s="893"/>
      <c r="F70" s="893"/>
      <c r="G70" s="893"/>
      <c r="H70" s="893"/>
      <c r="I70" s="893"/>
      <c r="J70" s="893" t="s">
        <v>18749</v>
      </c>
      <c r="K70" s="611" t="s">
        <v>11418</v>
      </c>
      <c r="L70" s="893"/>
      <c r="M70" s="893"/>
      <c r="N70" s="894"/>
      <c r="O70" s="894"/>
      <c r="P70" s="895"/>
      <c r="Q70" s="893"/>
      <c r="R70" s="893"/>
      <c r="S70" s="896"/>
      <c r="T70" s="896"/>
      <c r="U70" s="897"/>
      <c r="V70" s="898"/>
      <c r="W70" s="899"/>
      <c r="X70" s="900"/>
    </row>
    <row r="72" spans="1:24" ht="26.25" customHeight="1" thickBot="1">
      <c r="Q72" s="68"/>
      <c r="R72" s="68"/>
      <c r="S72" s="68"/>
    </row>
    <row r="73" spans="1:24" s="1375" customFormat="1" ht="26.25" customHeight="1">
      <c r="A73" s="1376" t="s">
        <v>9581</v>
      </c>
      <c r="B73" s="1377" t="s">
        <v>10047</v>
      </c>
      <c r="C73" s="1377" t="s">
        <v>15106</v>
      </c>
      <c r="D73" s="1377" t="s">
        <v>190</v>
      </c>
      <c r="E73" s="1377" t="s">
        <v>18652</v>
      </c>
      <c r="F73" s="1377" t="s">
        <v>191</v>
      </c>
      <c r="G73" s="1377" t="s">
        <v>191</v>
      </c>
      <c r="H73" s="1377" t="s">
        <v>18652</v>
      </c>
      <c r="I73" s="1377" t="s">
        <v>10531</v>
      </c>
      <c r="J73" s="1378" t="s">
        <v>18397</v>
      </c>
      <c r="K73" s="1377" t="s">
        <v>15237</v>
      </c>
      <c r="L73" s="1377" t="s">
        <v>18647</v>
      </c>
      <c r="M73" s="2928" t="s">
        <v>18650</v>
      </c>
      <c r="N73" s="1378" t="s">
        <v>18618</v>
      </c>
      <c r="O73" s="1377" t="s">
        <v>18797</v>
      </c>
      <c r="P73" s="1526" t="s">
        <v>19553</v>
      </c>
      <c r="Q73" s="1377" t="s">
        <v>423</v>
      </c>
      <c r="R73" s="536">
        <f>IF(MID(RIGHT(S73,8),1,1)="M",2021,IF(MID(RIGHT(S73,8),1,1)="N",2022,IF(MID(RIGHT(S73,8),1,1)="P",2023,IF(MID(RIGHT(S73,8),1,1)="R",2024,IF(MID(RIGHT(S73,8),1,1)="S",2025,IF(MID(RIGHT(S73,8),1,1)="T",1996,IF(MID(RIGHT(S73,8),1,1)="V",1997,IF(MID(RIGHT(S73,8),1,1)="W",1998,IF(MID(RIGHT(S73,8),1,1)="X",1999,IF(MID(RIGHT(S73,8),1,1)="Y",2000,IF(MID(RIGHT(S73,8),1,1)="1",2001,IF(MID(RIGHT(S73,8),1,1)="2",2002,IF(MID(RIGHT(S73,8),1,1)="3",2003,IF(MID(RIGHT(S73,8),1,1)="4",2004,IF(MID(RIGHT(S73,8),1,1)="5",2005,IF(MID(RIGHT(S73,8),1,1)="6",2006,IF(MID(RIGHT(S73,8),1,1)="7",2007,IF(MID(RIGHT(S73,8),1,1)="8",2008,IF(MID(RIGHT(S73,8),1,1)="9",2009,IF(MID(RIGHT(S73,8),1,1)="A",2010,IF(MID(RIGHT(S73,8),1,1)="B",2011,IF(MID(RIGHT(S73,8),1,1)="C",2012,IF(MID(RIGHT(S73,8),1,1)="D",2013,IF(MID(RIGHT(S73,8),1,1)="E",2014,IF(MID(RIGHT(S73,8),1,1)="F",2015,IF(MID(RIGHT(S73,8),1,1)="G",2016,IF(MID(RIGHT(S73,8),1,1)="H",2017,IF(MID(RIGHT(S73,8),1,1)="J",2018,IF(MID(RIGHT(S73,8),1,1)="K",2019,IF(MID(RIGHT(S73,8),1,1)="L",2020,""))))))))))))))))))))))))))))))</f>
        <v>2019</v>
      </c>
      <c r="S73" s="536" t="s">
        <v>18646</v>
      </c>
      <c r="T73" s="1377">
        <v>1890</v>
      </c>
      <c r="U73" s="1380">
        <v>45753</v>
      </c>
      <c r="V73" s="1380">
        <v>45777</v>
      </c>
      <c r="W73" s="1415">
        <v>1300</v>
      </c>
      <c r="X73" s="1416">
        <v>1950</v>
      </c>
    </row>
    <row r="74" spans="1:24" s="1375" customFormat="1" ht="26.25" customHeight="1">
      <c r="A74" s="1381"/>
      <c r="B74" s="1382"/>
      <c r="C74" s="1432" t="s">
        <v>10713</v>
      </c>
      <c r="D74" s="1382"/>
      <c r="E74" s="1382"/>
      <c r="F74" s="1382"/>
      <c r="G74" s="1382"/>
      <c r="H74" s="1382"/>
      <c r="I74" s="1383" t="s">
        <v>3598</v>
      </c>
      <c r="J74" s="1417" t="s">
        <v>18546</v>
      </c>
      <c r="K74" s="1386" t="s">
        <v>15245</v>
      </c>
      <c r="L74" s="427" t="s">
        <v>3603</v>
      </c>
      <c r="M74" s="2929"/>
      <c r="N74" s="73" t="s">
        <v>2432</v>
      </c>
      <c r="O74" s="1385"/>
      <c r="P74" s="1386"/>
      <c r="Q74" s="1382" t="s">
        <v>377</v>
      </c>
      <c r="R74" s="606">
        <f>IF(MID(RIGHT(S74,8),1,1)="M",2021,IF(MID(RIGHT(S74,8),1,1)="N",2022,IF(MID(RIGHT(S74,8),1,1)="P",2023,IF(MID(RIGHT(S74,8),1,1)="R",2024,IF(MID(RIGHT(S74,8),1,1)="S",2025,IF(MID(RIGHT(S74,8),1,1)="T",1996,IF(MID(RIGHT(S74,8),1,1)="V",1997,IF(MID(RIGHT(S74,8),1,1)="W",1998,IF(MID(RIGHT(S74,8),1,1)="X",1999,IF(MID(RIGHT(S74,8),1,1)="Y",2000,IF(MID(RIGHT(S74,8),1,1)="1",2001,IF(MID(RIGHT(S74,8),1,1)="2",2002,IF(MID(RIGHT(S74,8),1,1)="3",2003,IF(MID(RIGHT(S74,8),1,1)="4",2004,IF(MID(RIGHT(S74,8),1,1)="5",2005,IF(MID(RIGHT(S74,8),1,1)="6",2006,IF(MID(RIGHT(S74,8),1,1)="7",2007,IF(MID(RIGHT(S74,8),1,1)="8",2008,IF(MID(RIGHT(S74,8),1,1)="9",2009,IF(MID(RIGHT(S74,8),1,1)="A",2010,IF(MID(RIGHT(S74,8),1,1)="B",2011,IF(MID(RIGHT(S74,8),1,1)="C",2012,IF(MID(RIGHT(S74,8),1,1)="D",2013,IF(MID(RIGHT(S74,8),1,1)="E",2014,IF(MID(RIGHT(S74,8),1,1)="F",2015,IF(MID(RIGHT(S74,8),1,1)="G",2016,IF(MID(RIGHT(S74,8),1,1)="H",2017,IF(MID(RIGHT(S74,8),1,1)="J",2018,IF(MID(RIGHT(S74,8),1,1)="K",2019,IF(MID(RIGHT(S74,8),1,1)="L",2020,""))))))))))))))))))))))))))))))</f>
        <v>2010</v>
      </c>
      <c r="S74" s="1382" t="s">
        <v>18645</v>
      </c>
      <c r="T74" s="1382">
        <v>1790</v>
      </c>
      <c r="U74" s="1388">
        <v>45754</v>
      </c>
      <c r="V74" s="1387">
        <v>45780</v>
      </c>
      <c r="W74" s="1472"/>
      <c r="X74" s="1839"/>
    </row>
    <row r="75" spans="1:24" s="1375" customFormat="1" ht="26.25" customHeight="1">
      <c r="A75" s="1381"/>
      <c r="B75" s="1382"/>
      <c r="C75" s="1391" t="s">
        <v>12775</v>
      </c>
      <c r="D75" s="1382" t="s">
        <v>18545</v>
      </c>
      <c r="E75" s="1382"/>
      <c r="F75" s="1382"/>
      <c r="G75" s="1382"/>
      <c r="H75" s="1382"/>
      <c r="I75" s="1382"/>
      <c r="J75" s="1384"/>
      <c r="K75" s="1385" t="s">
        <v>18589</v>
      </c>
      <c r="L75" s="1385" t="s">
        <v>18637</v>
      </c>
      <c r="M75" s="3139" t="s">
        <v>18651</v>
      </c>
      <c r="N75" s="73" t="s">
        <v>3907</v>
      </c>
      <c r="O75" s="1385"/>
      <c r="P75" s="1385"/>
      <c r="Q75" s="1382" t="s">
        <v>363</v>
      </c>
      <c r="R75" s="606">
        <f>IF(MID(RIGHT(S75,8),1,1)="M",2021,IF(MID(RIGHT(S75,8),1,1)="N",2022,IF(MID(RIGHT(S75,8),1,1)="P",2023,IF(MID(RIGHT(S75,8),1,1)="R",2024,IF(MID(RIGHT(S75,8),1,1)="S",2025,IF(MID(RIGHT(S75,8),1,1)="T",1996,IF(MID(RIGHT(S75,8),1,1)="V",1997,IF(MID(RIGHT(S75,8),1,1)="W",1998,IF(MID(RIGHT(S75,8),1,1)="X",1999,IF(MID(RIGHT(S75,8),1,1)="Y",2000,IF(MID(RIGHT(S75,8),1,1)="1",2001,IF(MID(RIGHT(S75,8),1,1)="2",2002,IF(MID(RIGHT(S75,8),1,1)="3",2003,IF(MID(RIGHT(S75,8),1,1)="4",2004,IF(MID(RIGHT(S75,8),1,1)="5",2005,IF(MID(RIGHT(S75,8),1,1)="6",2006,IF(MID(RIGHT(S75,8),1,1)="7",2007,IF(MID(RIGHT(S75,8),1,1)="8",2008,IF(MID(RIGHT(S75,8),1,1)="9",2009,IF(MID(RIGHT(S75,8),1,1)="A",2010,IF(MID(RIGHT(S75,8),1,1)="B",2011,IF(MID(RIGHT(S75,8),1,1)="C",2012,IF(MID(RIGHT(S75,8),1,1)="D",2013,IF(MID(RIGHT(S75,8),1,1)="E",2014,IF(MID(RIGHT(S75,8),1,1)="F",2015,IF(MID(RIGHT(S75,8),1,1)="G",2016,IF(MID(RIGHT(S75,8),1,1)="H",2017,IF(MID(RIGHT(S75,8),1,1)="J",2018,IF(MID(RIGHT(S75,8),1,1)="K",2019,IF(MID(RIGHT(S75,8),1,1)="L",2020,""))))))))))))))))))))))))))))))</f>
        <v>2010</v>
      </c>
      <c r="S75" s="1382" t="s">
        <v>18648</v>
      </c>
      <c r="T75" s="1382">
        <v>1820</v>
      </c>
      <c r="U75" s="1387"/>
      <c r="V75" s="1387">
        <v>45785</v>
      </c>
      <c r="W75" s="1472"/>
      <c r="X75" s="1390"/>
    </row>
    <row r="76" spans="1:24" s="1375" customFormat="1" ht="26.25" customHeight="1">
      <c r="A76" s="1381"/>
      <c r="B76" s="1382"/>
      <c r="C76" s="1391" t="s">
        <v>12777</v>
      </c>
      <c r="D76" s="1382" t="s">
        <v>191</v>
      </c>
      <c r="E76" s="1382"/>
      <c r="F76" s="1382"/>
      <c r="G76" s="1382"/>
      <c r="H76" s="1382"/>
      <c r="I76" s="1382"/>
      <c r="J76" s="1384" t="s">
        <v>18653</v>
      </c>
      <c r="K76" s="1385" t="s">
        <v>9460</v>
      </c>
      <c r="L76" s="1385"/>
      <c r="M76" s="2929"/>
      <c r="N76" s="73" t="s">
        <v>12674</v>
      </c>
      <c r="O76" s="1385"/>
      <c r="P76" s="1385"/>
      <c r="Q76" s="1382" t="s">
        <v>243</v>
      </c>
      <c r="R76" s="606">
        <f>IF(MID(RIGHT(S76,8),1,1)="M",2021,IF(MID(RIGHT(S76,8),1,1)="N",2022,IF(MID(RIGHT(S76,8),1,1)="P",2023,IF(MID(RIGHT(S76,8),1,1)="R",2024,IF(MID(RIGHT(S76,8),1,1)="S",2025,IF(MID(RIGHT(S76,8),1,1)="T",1996,IF(MID(RIGHT(S76,8),1,1)="V",1997,IF(MID(RIGHT(S76,8),1,1)="W",1998,IF(MID(RIGHT(S76,8),1,1)="X",1999,IF(MID(RIGHT(S76,8),1,1)="Y",2000,IF(MID(RIGHT(S76,8),1,1)="1",2001,IF(MID(RIGHT(S76,8),1,1)="2",2002,IF(MID(RIGHT(S76,8),1,1)="3",2003,IF(MID(RIGHT(S76,8),1,1)="4",2004,IF(MID(RIGHT(S76,8),1,1)="5",2005,IF(MID(RIGHT(S76,8),1,1)="6",2006,IF(MID(RIGHT(S76,8),1,1)="7",2007,IF(MID(RIGHT(S76,8),1,1)="8",2008,IF(MID(RIGHT(S76,8),1,1)="9",2009,IF(MID(RIGHT(S76,8),1,1)="A",2010,IF(MID(RIGHT(S76,8),1,1)="B",2011,IF(MID(RIGHT(S76,8),1,1)="C",2012,IF(MID(RIGHT(S76,8),1,1)="D",2013,IF(MID(RIGHT(S76,8),1,1)="E",2014,IF(MID(RIGHT(S76,8),1,1)="F",2015,IF(MID(RIGHT(S76,8),1,1)="G",2016,IF(MID(RIGHT(S76,8),1,1)="H",2017,IF(MID(RIGHT(S76,8),1,1)="J",2018,IF(MID(RIGHT(S76,8),1,1)="K",2019,IF(MID(RIGHT(S76,8),1,1)="L",2020,""))))))))))))))))))))))))))))))</f>
        <v>2012</v>
      </c>
      <c r="S76" s="1382" t="s">
        <v>18649</v>
      </c>
      <c r="T76" s="1382">
        <v>1560</v>
      </c>
      <c r="U76" s="1387"/>
      <c r="V76" s="1388">
        <v>45787</v>
      </c>
      <c r="W76" s="1472"/>
      <c r="X76" s="1390"/>
    </row>
    <row r="77" spans="1:24" s="1375" customFormat="1" ht="26.25" customHeight="1">
      <c r="A77" s="1381"/>
      <c r="B77" s="1382"/>
      <c r="C77" s="1420" t="s">
        <v>14286</v>
      </c>
      <c r="D77" s="1382" t="s">
        <v>191</v>
      </c>
      <c r="E77" s="1382"/>
      <c r="F77" s="1382"/>
      <c r="G77" s="1382"/>
      <c r="H77" s="1382"/>
      <c r="I77" s="1382"/>
      <c r="J77" s="1421" t="s">
        <v>18662</v>
      </c>
      <c r="K77" s="1422"/>
      <c r="L77" s="1385"/>
      <c r="M77" s="1385"/>
      <c r="N77" s="1404"/>
      <c r="O77" s="1385"/>
      <c r="P77" s="1386"/>
      <c r="Q77" s="1382"/>
      <c r="R77" s="606"/>
      <c r="S77" s="1392" t="s">
        <v>9583</v>
      </c>
      <c r="T77" s="1392">
        <v>3700</v>
      </c>
      <c r="U77" s="1388"/>
      <c r="V77" s="1388"/>
      <c r="W77" s="1389"/>
      <c r="X77" s="1390"/>
    </row>
    <row r="78" spans="1:24" s="1375" customFormat="1" ht="26.25" customHeight="1">
      <c r="A78" s="1418"/>
      <c r="B78" s="1419"/>
      <c r="C78" s="1420" t="s">
        <v>10098</v>
      </c>
      <c r="D78" s="1382" t="s">
        <v>4036</v>
      </c>
      <c r="E78" s="1419"/>
      <c r="F78" s="1419"/>
      <c r="G78" s="1419"/>
      <c r="H78" s="1419"/>
      <c r="I78" s="1419"/>
      <c r="J78" s="1382"/>
      <c r="K78" s="1422"/>
      <c r="L78" s="1422"/>
      <c r="M78" s="2559" t="s">
        <v>8709</v>
      </c>
      <c r="N78" s="2560"/>
      <c r="O78" s="2560"/>
      <c r="P78" s="2561"/>
      <c r="Q78" s="1419"/>
      <c r="R78" s="1382"/>
      <c r="S78" s="1425" t="s">
        <v>2472</v>
      </c>
      <c r="T78" s="1425">
        <f>SUM(T73:T77)</f>
        <v>10760</v>
      </c>
      <c r="U78" s="1427"/>
      <c r="V78" s="1427"/>
      <c r="W78" s="1428"/>
      <c r="X78" s="1429"/>
    </row>
    <row r="79" spans="1:24" s="1375" customFormat="1" ht="26.25" customHeight="1" thickBot="1">
      <c r="A79" s="1393"/>
      <c r="B79" s="1394"/>
      <c r="C79" s="1394" t="s">
        <v>10099</v>
      </c>
      <c r="D79" s="1394" t="s">
        <v>4036</v>
      </c>
      <c r="E79" s="1394"/>
      <c r="F79" s="1394"/>
      <c r="G79" s="1394"/>
      <c r="H79" s="1394"/>
      <c r="I79" s="1394"/>
      <c r="J79" s="1395" t="s">
        <v>15737</v>
      </c>
      <c r="K79" s="611" t="s">
        <v>11418</v>
      </c>
      <c r="L79" s="1396"/>
      <c r="M79" s="1396"/>
      <c r="N79" s="1411"/>
      <c r="O79" s="1396"/>
      <c r="P79" s="1397"/>
      <c r="Q79" s="1394"/>
      <c r="R79" s="1258"/>
      <c r="S79" s="1398"/>
      <c r="T79" s="1398"/>
      <c r="U79" s="1399"/>
      <c r="V79" s="1400"/>
      <c r="W79" s="1401"/>
      <c r="X79" s="1402"/>
    </row>
    <row r="81" spans="1:24" ht="26.25" customHeight="1" thickBot="1"/>
    <row r="82" spans="1:24" ht="26.25" customHeight="1">
      <c r="A82" s="456" t="s">
        <v>188</v>
      </c>
      <c r="B82" s="457" t="s">
        <v>10047</v>
      </c>
      <c r="C82" s="457" t="s">
        <v>10329</v>
      </c>
      <c r="D82" s="457" t="s">
        <v>190</v>
      </c>
      <c r="E82" s="457" t="s">
        <v>18581</v>
      </c>
      <c r="F82" s="457" t="s">
        <v>191</v>
      </c>
      <c r="G82" s="457" t="s">
        <v>191</v>
      </c>
      <c r="H82" s="477"/>
      <c r="I82" s="457" t="s">
        <v>15385</v>
      </c>
      <c r="J82" s="457" t="s">
        <v>18543</v>
      </c>
      <c r="K82" s="458" t="s">
        <v>15387</v>
      </c>
      <c r="L82" s="457" t="s">
        <v>18672</v>
      </c>
      <c r="M82" s="2901" t="s">
        <v>18670</v>
      </c>
      <c r="N82" s="458" t="s">
        <v>18671</v>
      </c>
      <c r="O82" s="458">
        <v>214663</v>
      </c>
      <c r="P82" s="459" t="s">
        <v>19941</v>
      </c>
      <c r="Q82" s="457" t="s">
        <v>361</v>
      </c>
      <c r="R82" s="457">
        <v>2017</v>
      </c>
      <c r="S82" s="457" t="s">
        <v>18572</v>
      </c>
      <c r="T82" s="457">
        <v>1765</v>
      </c>
      <c r="U82" s="460">
        <v>45755</v>
      </c>
      <c r="V82" s="461">
        <v>45822</v>
      </c>
      <c r="W82" s="462">
        <v>4700</v>
      </c>
      <c r="X82" s="463">
        <v>5900</v>
      </c>
    </row>
    <row r="83" spans="1:24" ht="26.25" customHeight="1">
      <c r="A83" s="464"/>
      <c r="B83" s="143"/>
      <c r="C83" s="320" t="s">
        <v>13844</v>
      </c>
      <c r="D83" s="143"/>
      <c r="E83" s="143"/>
      <c r="F83" s="143"/>
      <c r="G83" s="143"/>
      <c r="H83" s="143"/>
      <c r="I83" s="143" t="s">
        <v>3598</v>
      </c>
      <c r="J83" s="412" t="s">
        <v>18542</v>
      </c>
      <c r="K83" s="169" t="s">
        <v>10395</v>
      </c>
      <c r="L83" s="427" t="s">
        <v>3603</v>
      </c>
      <c r="M83" s="2902"/>
      <c r="N83" s="73" t="s">
        <v>7287</v>
      </c>
      <c r="O83" s="1666" t="s">
        <v>18578</v>
      </c>
      <c r="P83" s="1666"/>
      <c r="Q83" s="143" t="s">
        <v>361</v>
      </c>
      <c r="R83" s="143">
        <v>2016</v>
      </c>
      <c r="S83" s="143" t="s">
        <v>18573</v>
      </c>
      <c r="T83" s="143">
        <v>1765</v>
      </c>
      <c r="U83" s="146">
        <v>45756</v>
      </c>
      <c r="V83" s="146"/>
      <c r="W83" s="147"/>
      <c r="X83" s="466"/>
    </row>
    <row r="84" spans="1:24" ht="26.25" customHeight="1">
      <c r="A84" s="464"/>
      <c r="B84" s="143"/>
      <c r="C84" s="143" t="s">
        <v>12776</v>
      </c>
      <c r="D84" s="143" t="s">
        <v>18545</v>
      </c>
      <c r="E84" s="143"/>
      <c r="F84" s="143"/>
      <c r="G84" s="143"/>
      <c r="H84" s="143"/>
      <c r="I84" s="143"/>
      <c r="J84" s="143"/>
      <c r="K84" s="144" t="s">
        <v>18541</v>
      </c>
      <c r="L84" s="143" t="s">
        <v>20333</v>
      </c>
      <c r="M84" s="2902"/>
      <c r="N84" s="73" t="s">
        <v>14447</v>
      </c>
      <c r="O84" s="143"/>
      <c r="P84" s="143"/>
      <c r="Q84" s="143" t="s">
        <v>363</v>
      </c>
      <c r="R84" s="143">
        <v>2015</v>
      </c>
      <c r="S84" s="143" t="s">
        <v>18574</v>
      </c>
      <c r="T84" s="143">
        <v>1765</v>
      </c>
      <c r="U84" s="168"/>
      <c r="V84" s="146"/>
      <c r="W84" s="1449"/>
      <c r="X84" s="466"/>
    </row>
    <row r="85" spans="1:24" ht="26.25" customHeight="1">
      <c r="A85" s="464"/>
      <c r="B85" s="143"/>
      <c r="C85" s="143" t="s">
        <v>12778</v>
      </c>
      <c r="D85" s="143" t="s">
        <v>18545</v>
      </c>
      <c r="E85" s="143"/>
      <c r="F85" s="143"/>
      <c r="G85" s="143"/>
      <c r="H85" s="143"/>
      <c r="I85" s="143"/>
      <c r="J85" s="143"/>
      <c r="K85" s="144" t="s">
        <v>8972</v>
      </c>
      <c r="L85" s="143" t="s">
        <v>20334</v>
      </c>
      <c r="M85" s="2903"/>
      <c r="N85" s="73" t="s">
        <v>15731</v>
      </c>
      <c r="O85" s="143"/>
      <c r="P85" s="143"/>
      <c r="Q85" s="143" t="s">
        <v>378</v>
      </c>
      <c r="R85" s="143">
        <v>2017</v>
      </c>
      <c r="S85" s="143" t="s">
        <v>18575</v>
      </c>
      <c r="T85" s="143">
        <v>1765</v>
      </c>
      <c r="U85" s="168"/>
      <c r="V85" s="146"/>
      <c r="W85" s="147"/>
      <c r="X85" s="466"/>
    </row>
    <row r="86" spans="1:24" ht="26.25" customHeight="1">
      <c r="A86" s="464"/>
      <c r="B86" s="143"/>
      <c r="C86" s="143" t="s">
        <v>13047</v>
      </c>
      <c r="D86" s="143" t="s">
        <v>191</v>
      </c>
      <c r="E86" s="143"/>
      <c r="F86" s="143"/>
      <c r="G86" s="143"/>
      <c r="H86" s="143"/>
      <c r="I86" s="143"/>
      <c r="J86" s="143" t="s">
        <v>18544</v>
      </c>
      <c r="K86" s="144"/>
      <c r="L86" s="143"/>
      <c r="M86" s="143"/>
      <c r="N86" s="143"/>
      <c r="O86" s="143"/>
      <c r="P86" s="143"/>
      <c r="Q86" s="143"/>
      <c r="R86" s="143"/>
      <c r="S86" s="148" t="s">
        <v>189</v>
      </c>
      <c r="T86" s="148">
        <v>3700</v>
      </c>
      <c r="U86" s="146"/>
      <c r="V86" s="146"/>
      <c r="W86" s="147"/>
      <c r="X86" s="466"/>
    </row>
    <row r="87" spans="1:24" ht="26.25" customHeight="1">
      <c r="A87" s="464"/>
      <c r="B87" s="143"/>
      <c r="C87" s="143" t="s">
        <v>10002</v>
      </c>
      <c r="D87" s="143" t="s">
        <v>191</v>
      </c>
      <c r="E87" s="143"/>
      <c r="F87" s="143"/>
      <c r="G87" s="143"/>
      <c r="H87" s="143"/>
      <c r="I87" s="143"/>
      <c r="J87" s="143"/>
      <c r="K87" s="144"/>
      <c r="L87" s="143"/>
      <c r="M87" s="143"/>
      <c r="N87" s="143"/>
      <c r="O87" s="143"/>
      <c r="P87" s="143"/>
      <c r="Q87" s="143"/>
      <c r="R87" s="143"/>
      <c r="S87" s="148" t="s">
        <v>2472</v>
      </c>
      <c r="T87" s="148">
        <f>SUM(T82:T86)</f>
        <v>10760</v>
      </c>
      <c r="U87" s="168"/>
      <c r="V87" s="146"/>
      <c r="W87" s="147"/>
      <c r="X87" s="466"/>
    </row>
    <row r="88" spans="1:24" ht="26.25" customHeight="1" thickBot="1">
      <c r="A88" s="467"/>
      <c r="B88" s="468"/>
      <c r="C88" s="468" t="s">
        <v>13824</v>
      </c>
      <c r="D88" s="468" t="s">
        <v>4036</v>
      </c>
      <c r="E88" s="468"/>
      <c r="F88" s="468"/>
      <c r="G88" s="468"/>
      <c r="H88" s="468"/>
      <c r="I88" s="468"/>
      <c r="J88" s="555" t="s">
        <v>2745</v>
      </c>
      <c r="K88" s="611" t="s">
        <v>11418</v>
      </c>
      <c r="L88" s="468"/>
      <c r="M88" s="468"/>
      <c r="N88" s="470"/>
      <c r="O88" s="470"/>
      <c r="P88" s="471"/>
      <c r="Q88" s="468"/>
      <c r="R88" s="468"/>
      <c r="S88" s="471" t="s">
        <v>18547</v>
      </c>
      <c r="T88" s="471">
        <v>7060</v>
      </c>
      <c r="U88" s="473"/>
      <c r="V88" s="474"/>
      <c r="W88" s="475"/>
      <c r="X88" s="476"/>
    </row>
    <row r="89" spans="1:24" ht="26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51"/>
      <c r="L89" s="4"/>
      <c r="M89" s="4"/>
      <c r="N89" s="451"/>
      <c r="O89" s="451"/>
      <c r="P89" s="452"/>
      <c r="Q89" s="4"/>
      <c r="R89" s="4"/>
      <c r="S89" s="4"/>
      <c r="T89" s="4"/>
      <c r="U89" s="453"/>
      <c r="V89" s="454"/>
      <c r="W89" s="455"/>
      <c r="X89" s="455"/>
    </row>
    <row r="90" spans="1:24" ht="26.25" customHeight="1" thickBot="1"/>
    <row r="91" spans="1:24" ht="26.25" customHeight="1">
      <c r="A91" s="874" t="s">
        <v>188</v>
      </c>
      <c r="B91" s="875" t="s">
        <v>10047</v>
      </c>
      <c r="C91" s="875" t="s">
        <v>15059</v>
      </c>
      <c r="D91" s="875" t="s">
        <v>190</v>
      </c>
      <c r="E91" s="875" t="s">
        <v>18740</v>
      </c>
      <c r="F91" s="875" t="s">
        <v>191</v>
      </c>
      <c r="G91" s="875" t="s">
        <v>191</v>
      </c>
      <c r="H91" s="875" t="s">
        <v>191</v>
      </c>
      <c r="I91" s="875" t="s">
        <v>10574</v>
      </c>
      <c r="J91" s="875" t="s">
        <v>18563</v>
      </c>
      <c r="K91" s="876" t="s">
        <v>15237</v>
      </c>
      <c r="L91" s="875" t="s">
        <v>18759</v>
      </c>
      <c r="M91" s="2922" t="s">
        <v>18754</v>
      </c>
      <c r="N91" s="876" t="s">
        <v>18773</v>
      </c>
      <c r="O91" s="876" t="s">
        <v>19142</v>
      </c>
      <c r="P91" s="1805" t="s">
        <v>19490</v>
      </c>
      <c r="Q91" s="875" t="s">
        <v>375</v>
      </c>
      <c r="R91" s="875">
        <f>IF(MID(RIGHT(S91,8),1,1)="M",2021,IF(MID(RIGHT(S91,8),1,1)="N",2022,IF(MID(RIGHT(S91,8),1,1)="P",2023,IF(MID(RIGHT(S91,8),1,1)="R",2024,IF(MID(RIGHT(S91,8),1,1)="S",2025,IF(MID(RIGHT(S91,8),1,1)="T",1996,IF(MID(RIGHT(S91,8),1,1)="V",1997,IF(MID(RIGHT(S91,8),1,1)="W",1998,IF(MID(RIGHT(S91,8),1,1)="X",1999,IF(MID(RIGHT(S91,8),1,1)="Y",2000,IF(MID(RIGHT(S91,8),1,1)="1",2001,IF(MID(RIGHT(S91,8),1,1)="2",2002,IF(MID(RIGHT(S91,8),1,1)="3",2003,IF(MID(RIGHT(S91,8),1,1)="4",2004,IF(MID(RIGHT(S91,8),1,1)="5",2005,IF(MID(RIGHT(S91,8),1,1)="6",2006,IF(MID(RIGHT(S91,8),1,1)="7",2007,IF(MID(RIGHT(S91,8),1,1)="8",2008,IF(MID(RIGHT(S91,8),1,1)="9",2009,IF(MID(RIGHT(S91,8),1,1)="A",2010,IF(MID(RIGHT(S91,8),1,1)="B",2011,IF(MID(RIGHT(S91,8),1,1)="C",2012,IF(MID(RIGHT(S91,8),1,1)="D",2013,IF(MID(RIGHT(S91,8),1,1)="E",2014,IF(MID(RIGHT(S91,8),1,1)="F",2015,IF(MID(RIGHT(S91,8),1,1)="G",2016,IF(MID(RIGHT(S91,8),1,1)="H",2017,IF(MID(RIGHT(S91,8),1,1)="J",2018,IF(MID(RIGHT(S91,8),1,1)="K",2019,IF(MID(RIGHT(S91,8),1,1)="L",2020,""))))))))))))))))))))))))))))))</f>
        <v>2013</v>
      </c>
      <c r="S91" s="875" t="s">
        <v>18750</v>
      </c>
      <c r="T91" s="875">
        <v>1515</v>
      </c>
      <c r="U91" s="878">
        <v>45758</v>
      </c>
      <c r="V91" s="878">
        <v>45780</v>
      </c>
      <c r="W91" s="879">
        <v>1300</v>
      </c>
      <c r="X91" s="880">
        <v>1850</v>
      </c>
    </row>
    <row r="92" spans="1:24" ht="26.25" customHeight="1">
      <c r="A92" s="1759"/>
      <c r="B92" s="1755"/>
      <c r="C92" s="320" t="s">
        <v>15239</v>
      </c>
      <c r="D92" s="1755"/>
      <c r="E92" s="1755"/>
      <c r="F92" s="1755"/>
      <c r="G92" s="1755"/>
      <c r="H92" s="1755"/>
      <c r="I92" s="1755" t="s">
        <v>3598</v>
      </c>
      <c r="J92" s="412" t="s">
        <v>18564</v>
      </c>
      <c r="K92" s="884" t="s">
        <v>211</v>
      </c>
      <c r="L92" s="425" t="s">
        <v>3603</v>
      </c>
      <c r="M92" s="2923"/>
      <c r="N92" s="73" t="s">
        <v>2432</v>
      </c>
      <c r="O92" s="882"/>
      <c r="P92" s="1760"/>
      <c r="Q92" s="882" t="s">
        <v>375</v>
      </c>
      <c r="R92" s="882">
        <f>IF(MID(RIGHT(S92,8),1,1)="M",2021,IF(MID(RIGHT(S92,8),1,1)="N",2022,IF(MID(RIGHT(S92,8),1,1)="P",2023,IF(MID(RIGHT(S92,8),1,1)="R",2024,IF(MID(RIGHT(S92,8),1,1)="S",2025,IF(MID(RIGHT(S92,8),1,1)="T",1996,IF(MID(RIGHT(S92,8),1,1)="V",1997,IF(MID(RIGHT(S92,8),1,1)="W",1998,IF(MID(RIGHT(S92,8),1,1)="X",1999,IF(MID(RIGHT(S92,8),1,1)="Y",2000,IF(MID(RIGHT(S92,8),1,1)="1",2001,IF(MID(RIGHT(S92,8),1,1)="2",2002,IF(MID(RIGHT(S92,8),1,1)="3",2003,IF(MID(RIGHT(S92,8),1,1)="4",2004,IF(MID(RIGHT(S92,8),1,1)="5",2005,IF(MID(RIGHT(S92,8),1,1)="6",2006,IF(MID(RIGHT(S92,8),1,1)="7",2007,IF(MID(RIGHT(S92,8),1,1)="8",2008,IF(MID(RIGHT(S92,8),1,1)="9",2009,IF(MID(RIGHT(S92,8),1,1)="A",2010,IF(MID(RIGHT(S92,8),1,1)="B",2011,IF(MID(RIGHT(S92,8),1,1)="C",2012,IF(MID(RIGHT(S92,8),1,1)="D",2013,IF(MID(RIGHT(S92,8),1,1)="E",2014,IF(MID(RIGHT(S92,8),1,1)="F",2015,IF(MID(RIGHT(S92,8),1,1)="G",2016,IF(MID(RIGHT(S92,8),1,1)="H",2017,IF(MID(RIGHT(S92,8),1,1)="J",2018,IF(MID(RIGHT(S92,8),1,1)="K",2019,IF(MID(RIGHT(S92,8),1,1)="L",2020,""))))))))))))))))))))))))))))))</f>
        <v>2011</v>
      </c>
      <c r="S92" s="882" t="s">
        <v>18751</v>
      </c>
      <c r="T92" s="882">
        <v>1515</v>
      </c>
      <c r="U92" s="885">
        <v>45759</v>
      </c>
      <c r="V92" s="1761">
        <v>45790</v>
      </c>
      <c r="W92" s="1762"/>
      <c r="X92" s="1763" t="s">
        <v>15091</v>
      </c>
    </row>
    <row r="93" spans="1:24" ht="26.25" customHeight="1">
      <c r="A93" s="881"/>
      <c r="B93" s="882"/>
      <c r="C93" s="882" t="s">
        <v>12775</v>
      </c>
      <c r="D93" s="882" t="s">
        <v>18567</v>
      </c>
      <c r="E93" s="882"/>
      <c r="F93" s="882"/>
      <c r="G93" s="882"/>
      <c r="H93" s="882"/>
      <c r="I93" s="882"/>
      <c r="J93" s="882"/>
      <c r="K93" s="889" t="s">
        <v>11533</v>
      </c>
      <c r="L93" s="882"/>
      <c r="M93" s="2923"/>
      <c r="N93" s="73" t="s">
        <v>4260</v>
      </c>
      <c r="O93" s="882" t="s">
        <v>15120</v>
      </c>
      <c r="P93" s="882"/>
      <c r="Q93" s="882" t="s">
        <v>2715</v>
      </c>
      <c r="R93" s="882">
        <f>IF(MID(RIGHT(S93,8),1,1)="M",2021,IF(MID(RIGHT(S93,8),1,1)="N",2022,IF(MID(RIGHT(S93,8),1,1)="P",2023,IF(MID(RIGHT(S93,8),1,1)="R",2024,IF(MID(RIGHT(S93,8),1,1)="S",2025,IF(MID(RIGHT(S93,8),1,1)="T",1996,IF(MID(RIGHT(S93,8),1,1)="V",1997,IF(MID(RIGHT(S93,8),1,1)="W",1998,IF(MID(RIGHT(S93,8),1,1)="X",1999,IF(MID(RIGHT(S93,8),1,1)="Y",2000,IF(MID(RIGHT(S93,8),1,1)="1",2001,IF(MID(RIGHT(S93,8),1,1)="2",2002,IF(MID(RIGHT(S93,8),1,1)="3",2003,IF(MID(RIGHT(S93,8),1,1)="4",2004,IF(MID(RIGHT(S93,8),1,1)="5",2005,IF(MID(RIGHT(S93,8),1,1)="6",2006,IF(MID(RIGHT(S93,8),1,1)="7",2007,IF(MID(RIGHT(S93,8),1,1)="8",2008,IF(MID(RIGHT(S93,8),1,1)="9",2009,IF(MID(RIGHT(S93,8),1,1)="A",2010,IF(MID(RIGHT(S93,8),1,1)="B",2011,IF(MID(RIGHT(S93,8),1,1)="C",2012,IF(MID(RIGHT(S93,8),1,1)="D",2013,IF(MID(RIGHT(S93,8),1,1)="E",2014,IF(MID(RIGHT(S93,8),1,1)="F",2015,IF(MID(RIGHT(S93,8),1,1)="G",2016,IF(MID(RIGHT(S93,8),1,1)="H",2017,IF(MID(RIGHT(S93,8),1,1)="J",2018,IF(MID(RIGHT(S93,8),1,1)="K",2019,IF(MID(RIGHT(S93,8),1,1)="L",2020,""))))))))))))))))))))))))))))))</f>
        <v>2012</v>
      </c>
      <c r="S93" s="882" t="s">
        <v>18752</v>
      </c>
      <c r="T93" s="882">
        <v>1905</v>
      </c>
      <c r="U93" s="885"/>
      <c r="V93" s="885">
        <v>45793</v>
      </c>
      <c r="W93" s="911"/>
      <c r="X93" s="888"/>
    </row>
    <row r="94" spans="1:24" ht="26.25" customHeight="1">
      <c r="A94" s="881"/>
      <c r="B94" s="882"/>
      <c r="C94" s="882" t="s">
        <v>12778</v>
      </c>
      <c r="D94" s="882" t="s">
        <v>18567</v>
      </c>
      <c r="E94" s="882"/>
      <c r="F94" s="882"/>
      <c r="G94" s="882"/>
      <c r="H94" s="882"/>
      <c r="I94" s="882"/>
      <c r="J94" s="425" t="s">
        <v>16517</v>
      </c>
      <c r="K94" s="889" t="s">
        <v>2380</v>
      </c>
      <c r="L94" s="882"/>
      <c r="M94" s="2924"/>
      <c r="N94" s="73" t="s">
        <v>12674</v>
      </c>
      <c r="O94" s="882" t="s">
        <v>13101</v>
      </c>
      <c r="P94" s="882"/>
      <c r="Q94" s="882" t="s">
        <v>1901</v>
      </c>
      <c r="R94" s="882">
        <f>IF(MID(RIGHT(S94,8),1,1)="M",2021,IF(MID(RIGHT(S94,8),1,1)="N",2022,IF(MID(RIGHT(S94,8),1,1)="P",2023,IF(MID(RIGHT(S94,8),1,1)="R",2024,IF(MID(RIGHT(S94,8),1,1)="S",2025,IF(MID(RIGHT(S94,8),1,1)="T",1996,IF(MID(RIGHT(S94,8),1,1)="V",1997,IF(MID(RIGHT(S94,8),1,1)="W",1998,IF(MID(RIGHT(S94,8),1,1)="X",1999,IF(MID(RIGHT(S94,8),1,1)="Y",2000,IF(MID(RIGHT(S94,8),1,1)="1",2001,IF(MID(RIGHT(S94,8),1,1)="2",2002,IF(MID(RIGHT(S94,8),1,1)="3",2003,IF(MID(RIGHT(S94,8),1,1)="4",2004,IF(MID(RIGHT(S94,8),1,1)="5",2005,IF(MID(RIGHT(S94,8),1,1)="6",2006,IF(MID(RIGHT(S94,8),1,1)="7",2007,IF(MID(RIGHT(S94,8),1,1)="8",2008,IF(MID(RIGHT(S94,8),1,1)="9",2009,IF(MID(RIGHT(S94,8),1,1)="A",2010,IF(MID(RIGHT(S94,8),1,1)="B",2011,IF(MID(RIGHT(S94,8),1,1)="C",2012,IF(MID(RIGHT(S94,8),1,1)="D",2013,IF(MID(RIGHT(S94,8),1,1)="E",2014,IF(MID(RIGHT(S94,8),1,1)="F",2015,IF(MID(RIGHT(S94,8),1,1)="G",2016,IF(MID(RIGHT(S94,8),1,1)="H",2017,IF(MID(RIGHT(S94,8),1,1)="J",2018,IF(MID(RIGHT(S94,8),1,1)="K",2019,IF(MID(RIGHT(S94,8),1,1)="L",2020,""))))))))))))))))))))))))))))))</f>
        <v>2020</v>
      </c>
      <c r="S94" s="882" t="s">
        <v>18753</v>
      </c>
      <c r="T94" s="882">
        <v>2890</v>
      </c>
      <c r="U94" s="885"/>
      <c r="V94" s="885"/>
      <c r="W94" s="911"/>
      <c r="X94" s="888" t="s">
        <v>16449</v>
      </c>
    </row>
    <row r="95" spans="1:24" ht="26.25" customHeight="1">
      <c r="A95" s="881"/>
      <c r="B95" s="882"/>
      <c r="C95" s="882" t="s">
        <v>13047</v>
      </c>
      <c r="D95" s="882" t="s">
        <v>191</v>
      </c>
      <c r="E95" s="882"/>
      <c r="F95" s="882"/>
      <c r="G95" s="882"/>
      <c r="H95" s="882"/>
      <c r="I95" s="882"/>
      <c r="J95" s="882"/>
      <c r="K95" s="890"/>
      <c r="L95" s="882"/>
      <c r="M95" s="882"/>
      <c r="N95" s="882"/>
      <c r="O95" s="882"/>
      <c r="P95" s="882"/>
      <c r="Q95" s="882"/>
      <c r="R95" s="882"/>
      <c r="S95" s="883" t="s">
        <v>189</v>
      </c>
      <c r="T95" s="883">
        <v>3700</v>
      </c>
      <c r="U95" s="885"/>
      <c r="V95" s="891"/>
      <c r="W95" s="887"/>
      <c r="X95" s="888" t="s">
        <v>18763</v>
      </c>
    </row>
    <row r="96" spans="1:24" ht="26.25" customHeight="1">
      <c r="A96" s="881"/>
      <c r="B96" s="882"/>
      <c r="C96" s="882" t="s">
        <v>10098</v>
      </c>
      <c r="D96" s="882" t="s">
        <v>191</v>
      </c>
      <c r="E96" s="882"/>
      <c r="F96" s="882"/>
      <c r="G96" s="882"/>
      <c r="H96" s="882"/>
      <c r="I96" s="882"/>
      <c r="J96" s="882" t="s">
        <v>18758</v>
      </c>
      <c r="K96" s="890"/>
      <c r="L96" s="882"/>
      <c r="M96" s="2559" t="s">
        <v>8709</v>
      </c>
      <c r="N96" s="2560"/>
      <c r="O96" s="2560"/>
      <c r="P96" s="2561"/>
      <c r="Q96" s="882"/>
      <c r="R96" s="882"/>
      <c r="S96" s="883" t="s">
        <v>2472</v>
      </c>
      <c r="T96" s="883">
        <f>SUM(T91:T95)</f>
        <v>11525</v>
      </c>
      <c r="U96" s="891"/>
      <c r="V96" s="891"/>
      <c r="W96" s="887"/>
      <c r="X96" s="888" t="s">
        <v>16967</v>
      </c>
    </row>
    <row r="97" spans="1:24" ht="26.25" customHeight="1" thickBot="1">
      <c r="A97" s="892"/>
      <c r="B97" s="893"/>
      <c r="C97" s="893" t="s">
        <v>10099</v>
      </c>
      <c r="D97" s="893" t="s">
        <v>4036</v>
      </c>
      <c r="E97" s="893"/>
      <c r="F97" s="893"/>
      <c r="G97" s="893"/>
      <c r="H97" s="893"/>
      <c r="I97" s="893"/>
      <c r="J97" s="893" t="s">
        <v>18769</v>
      </c>
      <c r="K97" s="611" t="s">
        <v>18566</v>
      </c>
      <c r="L97" s="893"/>
      <c r="M97" s="893"/>
      <c r="N97" s="894"/>
      <c r="O97" s="894"/>
      <c r="P97" s="895"/>
      <c r="Q97" s="893"/>
      <c r="R97" s="893"/>
      <c r="S97" s="896"/>
      <c r="T97" s="896"/>
      <c r="U97" s="897"/>
      <c r="V97" s="898"/>
      <c r="W97" s="899"/>
      <c r="X97" s="900"/>
    </row>
    <row r="98" spans="1:24" ht="26.25" customHeight="1">
      <c r="A98" s="874" t="s">
        <v>188</v>
      </c>
      <c r="B98" s="875" t="s">
        <v>10047</v>
      </c>
      <c r="C98" s="875" t="s">
        <v>15059</v>
      </c>
      <c r="D98" s="875" t="s">
        <v>190</v>
      </c>
      <c r="E98" s="875" t="s">
        <v>18740</v>
      </c>
      <c r="F98" s="875" t="s">
        <v>191</v>
      </c>
      <c r="G98" s="875" t="s">
        <v>191</v>
      </c>
      <c r="H98" s="875" t="s">
        <v>191</v>
      </c>
      <c r="I98" s="875" t="s">
        <v>10574</v>
      </c>
      <c r="J98" s="875" t="s">
        <v>18563</v>
      </c>
      <c r="K98" s="876" t="s">
        <v>15237</v>
      </c>
      <c r="L98" s="875" t="s">
        <v>18760</v>
      </c>
      <c r="M98" s="2922" t="s">
        <v>18757</v>
      </c>
      <c r="N98" s="876" t="s">
        <v>18774</v>
      </c>
      <c r="O98" s="876" t="s">
        <v>19143</v>
      </c>
      <c r="P98" s="1805" t="s">
        <v>19490</v>
      </c>
      <c r="Q98" s="875" t="s">
        <v>18504</v>
      </c>
      <c r="R98" s="875">
        <f>IF(MID(RIGHT(S98,8),1,1)="M",2021,IF(MID(RIGHT(S98,8),1,1)="N",2022,IF(MID(RIGHT(S98,8),1,1)="P",2023,IF(MID(RIGHT(S98,8),1,1)="R",2024,IF(MID(RIGHT(S98,8),1,1)="S",2025,IF(MID(RIGHT(S98,8),1,1)="T",1996,IF(MID(RIGHT(S98,8),1,1)="V",1997,IF(MID(RIGHT(S98,8),1,1)="W",1998,IF(MID(RIGHT(S98,8),1,1)="X",1999,IF(MID(RIGHT(S98,8),1,1)="Y",2000,IF(MID(RIGHT(S98,8),1,1)="1",2001,IF(MID(RIGHT(S98,8),1,1)="2",2002,IF(MID(RIGHT(S98,8),1,1)="3",2003,IF(MID(RIGHT(S98,8),1,1)="4",2004,IF(MID(RIGHT(S98,8),1,1)="5",2005,IF(MID(RIGHT(S98,8),1,1)="6",2006,IF(MID(RIGHT(S98,8),1,1)="7",2007,IF(MID(RIGHT(S98,8),1,1)="8",2008,IF(MID(RIGHT(S98,8),1,1)="9",2009,IF(MID(RIGHT(S98,8),1,1)="A",2010,IF(MID(RIGHT(S98,8),1,1)="B",2011,IF(MID(RIGHT(S98,8),1,1)="C",2012,IF(MID(RIGHT(S98,8),1,1)="D",2013,IF(MID(RIGHT(S98,8),1,1)="E",2014,IF(MID(RIGHT(S98,8),1,1)="F",2015,IF(MID(RIGHT(S98,8),1,1)="G",2016,IF(MID(RIGHT(S98,8),1,1)="H",2017,IF(MID(RIGHT(S98,8),1,1)="J",2018,IF(MID(RIGHT(S98,8),1,1)="K",2019,IF(MID(RIGHT(S98,8),1,1)="L",2020,""))))))))))))))))))))))))))))))</f>
        <v>2024</v>
      </c>
      <c r="S98" s="875" t="s">
        <v>18755</v>
      </c>
      <c r="T98" s="875">
        <v>2030</v>
      </c>
      <c r="U98" s="878">
        <v>45758</v>
      </c>
      <c r="V98" s="878">
        <v>45780</v>
      </c>
      <c r="W98" s="879">
        <v>1300</v>
      </c>
      <c r="X98" s="880">
        <v>1850</v>
      </c>
    </row>
    <row r="99" spans="1:24" ht="26.25" customHeight="1">
      <c r="A99" s="1759"/>
      <c r="B99" s="1755"/>
      <c r="C99" s="320" t="s">
        <v>15239</v>
      </c>
      <c r="D99" s="1755"/>
      <c r="E99" s="1755"/>
      <c r="F99" s="1755"/>
      <c r="G99" s="1755"/>
      <c r="H99" s="1755"/>
      <c r="I99" s="1755" t="s">
        <v>3598</v>
      </c>
      <c r="J99" s="412" t="s">
        <v>18565</v>
      </c>
      <c r="K99" s="884" t="s">
        <v>211</v>
      </c>
      <c r="L99" s="425" t="s">
        <v>3603</v>
      </c>
      <c r="M99" s="2923"/>
      <c r="N99" s="73" t="s">
        <v>2432</v>
      </c>
      <c r="O99" s="882"/>
      <c r="P99" s="1760"/>
      <c r="Q99" s="882" t="s">
        <v>245</v>
      </c>
      <c r="R99" s="882">
        <f>IF(MID(RIGHT(S99,8),1,1)="M",2021,IF(MID(RIGHT(S99,8),1,1)="N",2022,IF(MID(RIGHT(S99,8),1,1)="P",2023,IF(MID(RIGHT(S99,8),1,1)="R",2024,IF(MID(RIGHT(S99,8),1,1)="S",2025,IF(MID(RIGHT(S99,8),1,1)="T",1996,IF(MID(RIGHT(S99,8),1,1)="V",1997,IF(MID(RIGHT(S99,8),1,1)="W",1998,IF(MID(RIGHT(S99,8),1,1)="X",1999,IF(MID(RIGHT(S99,8),1,1)="Y",2000,IF(MID(RIGHT(S99,8),1,1)="1",2001,IF(MID(RIGHT(S99,8),1,1)="2",2002,IF(MID(RIGHT(S99,8),1,1)="3",2003,IF(MID(RIGHT(S99,8),1,1)="4",2004,IF(MID(RIGHT(S99,8),1,1)="5",2005,IF(MID(RIGHT(S99,8),1,1)="6",2006,IF(MID(RIGHT(S99,8),1,1)="7",2007,IF(MID(RIGHT(S99,8),1,1)="8",2008,IF(MID(RIGHT(S99,8),1,1)="9",2009,IF(MID(RIGHT(S99,8),1,1)="A",2010,IF(MID(RIGHT(S99,8),1,1)="B",2011,IF(MID(RIGHT(S99,8),1,1)="C",2012,IF(MID(RIGHT(S99,8),1,1)="D",2013,IF(MID(RIGHT(S99,8),1,1)="E",2014,IF(MID(RIGHT(S99,8),1,1)="F",2015,IF(MID(RIGHT(S99,8),1,1)="G",2016,IF(MID(RIGHT(S99,8),1,1)="H",2017,IF(MID(RIGHT(S99,8),1,1)="J",2018,IF(MID(RIGHT(S99,8),1,1)="K",2019,IF(MID(RIGHT(S99,8),1,1)="L",2020,""))))))))))))))))))))))))))))))</f>
        <v>2023</v>
      </c>
      <c r="S99" s="882" t="s">
        <v>18756</v>
      </c>
      <c r="T99" s="882">
        <v>2285</v>
      </c>
      <c r="U99" s="885">
        <v>45759</v>
      </c>
      <c r="V99" s="1761">
        <v>45790</v>
      </c>
      <c r="W99" s="1762"/>
      <c r="X99" s="1763" t="s">
        <v>15091</v>
      </c>
    </row>
    <row r="100" spans="1:24" ht="26.25" customHeight="1">
      <c r="A100" s="881"/>
      <c r="B100" s="882"/>
      <c r="C100" s="882" t="s">
        <v>12775</v>
      </c>
      <c r="D100" s="882" t="s">
        <v>18567</v>
      </c>
      <c r="E100" s="882"/>
      <c r="F100" s="882"/>
      <c r="G100" s="882"/>
      <c r="H100" s="882"/>
      <c r="I100" s="882"/>
      <c r="J100" s="882"/>
      <c r="K100" s="889" t="s">
        <v>11533</v>
      </c>
      <c r="L100" s="882"/>
      <c r="M100" s="2923"/>
      <c r="N100" s="73" t="s">
        <v>16583</v>
      </c>
      <c r="O100" s="882" t="s">
        <v>15120</v>
      </c>
      <c r="P100" s="882"/>
      <c r="Q100" s="882"/>
      <c r="R100" s="882" t="str">
        <f>IF(MID(RIGHT(S100,8),1,1)="M",2021,IF(MID(RIGHT(S100,8),1,1)="N",2022,IF(MID(RIGHT(S100,8),1,1)="P",2023,IF(MID(RIGHT(S100,8),1,1)="R",2024,IF(MID(RIGHT(S100,8),1,1)="S",2025,IF(MID(RIGHT(S100,8),1,1)="T",1996,IF(MID(RIGHT(S100,8),1,1)="V",1997,IF(MID(RIGHT(S100,8),1,1)="W",1998,IF(MID(RIGHT(S100,8),1,1)="X",1999,IF(MID(RIGHT(S100,8),1,1)="Y",2000,IF(MID(RIGHT(S100,8),1,1)="1",2001,IF(MID(RIGHT(S100,8),1,1)="2",2002,IF(MID(RIGHT(S100,8),1,1)="3",2003,IF(MID(RIGHT(S100,8),1,1)="4",2004,IF(MID(RIGHT(S100,8),1,1)="5",2005,IF(MID(RIGHT(S100,8),1,1)="6",2006,IF(MID(RIGHT(S100,8),1,1)="7",2007,IF(MID(RIGHT(S100,8),1,1)="8",2008,IF(MID(RIGHT(S100,8),1,1)="9",2009,IF(MID(RIGHT(S100,8),1,1)="A",2010,IF(MID(RIGHT(S100,8),1,1)="B",2011,IF(MID(RIGHT(S100,8),1,1)="C",2012,IF(MID(RIGHT(S100,8),1,1)="D",2013,IF(MID(RIGHT(S100,8),1,1)="E",2014,IF(MID(RIGHT(S100,8),1,1)="F",2015,IF(MID(RIGHT(S100,8),1,1)="G",2016,IF(MID(RIGHT(S100,8),1,1)="H",2017,IF(MID(RIGHT(S100,8),1,1)="J",2018,IF(MID(RIGHT(S100,8),1,1)="K",2019,IF(MID(RIGHT(S100,8),1,1)="L",2020,""))))))))))))))))))))))))))))))</f>
        <v/>
      </c>
      <c r="S100" s="882"/>
      <c r="T100" s="882"/>
      <c r="U100" s="885"/>
      <c r="V100" s="885">
        <v>45793</v>
      </c>
      <c r="W100" s="911"/>
      <c r="X100" s="888"/>
    </row>
    <row r="101" spans="1:24" ht="26.25" customHeight="1">
      <c r="A101" s="881"/>
      <c r="B101" s="882"/>
      <c r="C101" s="882" t="s">
        <v>12778</v>
      </c>
      <c r="D101" s="882" t="s">
        <v>18567</v>
      </c>
      <c r="E101" s="882"/>
      <c r="F101" s="882"/>
      <c r="G101" s="882"/>
      <c r="H101" s="882"/>
      <c r="I101" s="882"/>
      <c r="J101" s="425" t="s">
        <v>16517</v>
      </c>
      <c r="K101" s="889" t="s">
        <v>2380</v>
      </c>
      <c r="L101" s="882"/>
      <c r="M101" s="2924"/>
      <c r="N101" s="73" t="s">
        <v>12674</v>
      </c>
      <c r="O101" s="882" t="s">
        <v>13101</v>
      </c>
      <c r="P101" s="882"/>
      <c r="Q101" s="882"/>
      <c r="R101" s="882" t="str">
        <f>IF(MID(RIGHT(S101,8),1,1)="M",2021,IF(MID(RIGHT(S101,8),1,1)="N",2022,IF(MID(RIGHT(S101,8),1,1)="P",2023,IF(MID(RIGHT(S101,8),1,1)="R",2024,IF(MID(RIGHT(S101,8),1,1)="S",2025,IF(MID(RIGHT(S101,8),1,1)="T",1996,IF(MID(RIGHT(S101,8),1,1)="V",1997,IF(MID(RIGHT(S101,8),1,1)="W",1998,IF(MID(RIGHT(S101,8),1,1)="X",1999,IF(MID(RIGHT(S101,8),1,1)="Y",2000,IF(MID(RIGHT(S101,8),1,1)="1",2001,IF(MID(RIGHT(S101,8),1,1)="2",2002,IF(MID(RIGHT(S101,8),1,1)="3",2003,IF(MID(RIGHT(S101,8),1,1)="4",2004,IF(MID(RIGHT(S101,8),1,1)="5",2005,IF(MID(RIGHT(S101,8),1,1)="6",2006,IF(MID(RIGHT(S101,8),1,1)="7",2007,IF(MID(RIGHT(S101,8),1,1)="8",2008,IF(MID(RIGHT(S101,8),1,1)="9",2009,IF(MID(RIGHT(S101,8),1,1)="A",2010,IF(MID(RIGHT(S101,8),1,1)="B",2011,IF(MID(RIGHT(S101,8),1,1)="C",2012,IF(MID(RIGHT(S101,8),1,1)="D",2013,IF(MID(RIGHT(S101,8),1,1)="E",2014,IF(MID(RIGHT(S101,8),1,1)="F",2015,IF(MID(RIGHT(S101,8),1,1)="G",2016,IF(MID(RIGHT(S101,8),1,1)="H",2017,IF(MID(RIGHT(S101,8),1,1)="J",2018,IF(MID(RIGHT(S101,8),1,1)="K",2019,IF(MID(RIGHT(S101,8),1,1)="L",2020,""))))))))))))))))))))))))))))))</f>
        <v/>
      </c>
      <c r="S101" s="882"/>
      <c r="T101" s="882"/>
      <c r="U101" s="885"/>
      <c r="V101" s="885"/>
      <c r="W101" s="911"/>
      <c r="X101" s="888" t="s">
        <v>16449</v>
      </c>
    </row>
    <row r="102" spans="1:24" ht="26.25" customHeight="1">
      <c r="A102" s="881"/>
      <c r="B102" s="882"/>
      <c r="C102" s="882" t="s">
        <v>13047</v>
      </c>
      <c r="D102" s="882" t="s">
        <v>191</v>
      </c>
      <c r="E102" s="882"/>
      <c r="F102" s="882"/>
      <c r="G102" s="882"/>
      <c r="H102" s="882"/>
      <c r="I102" s="882"/>
      <c r="J102" s="882"/>
      <c r="K102" s="890"/>
      <c r="L102" s="882"/>
      <c r="M102" s="882"/>
      <c r="N102" s="882"/>
      <c r="O102" s="882"/>
      <c r="P102" s="882"/>
      <c r="Q102" s="882"/>
      <c r="R102" s="882"/>
      <c r="S102" s="883" t="s">
        <v>189</v>
      </c>
      <c r="T102" s="883">
        <v>3840</v>
      </c>
      <c r="U102" s="885"/>
      <c r="V102" s="891"/>
      <c r="W102" s="887"/>
      <c r="X102" s="888" t="s">
        <v>18764</v>
      </c>
    </row>
    <row r="103" spans="1:24" ht="26.25" customHeight="1">
      <c r="A103" s="881"/>
      <c r="B103" s="882"/>
      <c r="C103" s="882" t="s">
        <v>10098</v>
      </c>
      <c r="D103" s="882" t="s">
        <v>191</v>
      </c>
      <c r="E103" s="882"/>
      <c r="F103" s="882"/>
      <c r="G103" s="882"/>
      <c r="H103" s="882"/>
      <c r="I103" s="882"/>
      <c r="J103" s="882" t="s">
        <v>18758</v>
      </c>
      <c r="K103" s="890"/>
      <c r="L103" s="882"/>
      <c r="M103" s="2559" t="s">
        <v>8709</v>
      </c>
      <c r="N103" s="2560"/>
      <c r="O103" s="2560"/>
      <c r="P103" s="2561"/>
      <c r="Q103" s="882"/>
      <c r="R103" s="882"/>
      <c r="S103" s="883" t="s">
        <v>2472</v>
      </c>
      <c r="T103" s="883">
        <f>SUM(T98:T102)</f>
        <v>8155</v>
      </c>
      <c r="U103" s="891"/>
      <c r="V103" s="891"/>
      <c r="W103" s="887"/>
      <c r="X103" s="888" t="s">
        <v>16967</v>
      </c>
    </row>
    <row r="104" spans="1:24" ht="26.25" customHeight="1" thickBot="1">
      <c r="A104" s="892"/>
      <c r="B104" s="893"/>
      <c r="C104" s="893" t="s">
        <v>10099</v>
      </c>
      <c r="D104" s="893" t="s">
        <v>4036</v>
      </c>
      <c r="E104" s="893"/>
      <c r="F104" s="893"/>
      <c r="G104" s="893"/>
      <c r="H104" s="893"/>
      <c r="I104" s="893"/>
      <c r="J104" s="893" t="s">
        <v>18769</v>
      </c>
      <c r="K104" s="611" t="s">
        <v>18566</v>
      </c>
      <c r="L104" s="893"/>
      <c r="M104" s="893"/>
      <c r="N104" s="894"/>
      <c r="O104" s="894"/>
      <c r="P104" s="895"/>
      <c r="Q104" s="893"/>
      <c r="R104" s="893"/>
      <c r="S104" s="896"/>
      <c r="T104" s="896"/>
      <c r="U104" s="897"/>
      <c r="V104" s="898"/>
      <c r="W104" s="899"/>
      <c r="X104" s="900"/>
    </row>
    <row r="106" spans="1:24" ht="26.25" customHeight="1" thickBot="1"/>
    <row r="107" spans="1:24" ht="26.25" customHeight="1">
      <c r="A107" s="1178" t="s">
        <v>188</v>
      </c>
      <c r="B107" s="1179" t="s">
        <v>18663</v>
      </c>
      <c r="C107" s="1179" t="s">
        <v>15215</v>
      </c>
      <c r="D107" s="1179" t="s">
        <v>190</v>
      </c>
      <c r="E107" s="1179" t="s">
        <v>18728</v>
      </c>
      <c r="F107" s="1179" t="s">
        <v>191</v>
      </c>
      <c r="G107" s="1179" t="s">
        <v>191</v>
      </c>
      <c r="H107" s="1179" t="s">
        <v>191</v>
      </c>
      <c r="I107" s="1179" t="s">
        <v>10531</v>
      </c>
      <c r="J107" s="1179" t="s">
        <v>18664</v>
      </c>
      <c r="K107" s="1180" t="s">
        <v>15213</v>
      </c>
      <c r="L107" s="1179" t="s">
        <v>18873</v>
      </c>
      <c r="M107" s="3050" t="s">
        <v>18731</v>
      </c>
      <c r="N107" s="1180" t="s">
        <v>18771</v>
      </c>
      <c r="O107" s="1784" t="s">
        <v>18694</v>
      </c>
      <c r="P107" s="1181" t="s">
        <v>19553</v>
      </c>
      <c r="Q107" s="1179" t="s">
        <v>1901</v>
      </c>
      <c r="R107" s="1179">
        <f>IF(MID(RIGHT(S107,8),1,1)="M",2021,IF(MID(RIGHT(S107,8),1,1)="N",2022,IF(MID(RIGHT(S107,8),1,1)="P",2023,IF(MID(RIGHT(S107,8),1,1)="R",2024,IF(MID(RIGHT(S107,8),1,1)="S",2025,IF(MID(RIGHT(S107,8),1,1)="T",1996,IF(MID(RIGHT(S107,8),1,1)="V",1997,IF(MID(RIGHT(S107,8),1,1)="W",1998,IF(MID(RIGHT(S107,8),1,1)="X",1999,IF(MID(RIGHT(S107,8),1,1)="Y",2000,IF(MID(RIGHT(S107,8),1,1)="1",2001,IF(MID(RIGHT(S107,8),1,1)="2",2002,IF(MID(RIGHT(S107,8),1,1)="3",2003,IF(MID(RIGHT(S107,8),1,1)="4",2004,IF(MID(RIGHT(S107,8),1,1)="5",2005,IF(MID(RIGHT(S107,8),1,1)="6",2006,IF(MID(RIGHT(S107,8),1,1)="7",2007,IF(MID(RIGHT(S107,8),1,1)="8",2008,IF(MID(RIGHT(S107,8),1,1)="9",2009,IF(MID(RIGHT(S107,8),1,1)="A",2010,IF(MID(RIGHT(S107,8),1,1)="B",2011,IF(MID(RIGHT(S107,8),1,1)="C",2012,IF(MID(RIGHT(S107,8),1,1)="D",2013,IF(MID(RIGHT(S107,8),1,1)="E",2014,IF(MID(RIGHT(S107,8),1,1)="F",2015,IF(MID(RIGHT(S107,8),1,1)="G",2016,IF(MID(RIGHT(S107,8),1,1)="H",2017,IF(MID(RIGHT(S107,8),1,1)="J",2018,IF(MID(RIGHT(S107,8),1,1)="K",2019,IF(MID(RIGHT(S107,8),1,1)="L",2020,""))))))))))))))))))))))))))))))</f>
        <v>2021</v>
      </c>
      <c r="S107" s="1179" t="s">
        <v>18729</v>
      </c>
      <c r="T107" s="1179">
        <v>2000</v>
      </c>
      <c r="U107" s="1182">
        <v>45758</v>
      </c>
      <c r="V107" s="1182">
        <v>45780</v>
      </c>
      <c r="W107" s="1183">
        <v>1300</v>
      </c>
      <c r="X107" s="1184">
        <v>1950</v>
      </c>
    </row>
    <row r="108" spans="1:24" ht="26.25" customHeight="1">
      <c r="A108" s="1185"/>
      <c r="B108" s="1186"/>
      <c r="C108" s="320" t="s">
        <v>15554</v>
      </c>
      <c r="D108" s="1186"/>
      <c r="E108" s="1186"/>
      <c r="F108" s="1186"/>
      <c r="G108" s="1186"/>
      <c r="H108" s="1186"/>
      <c r="I108" s="1186" t="s">
        <v>15216</v>
      </c>
      <c r="J108" s="412" t="s">
        <v>18665</v>
      </c>
      <c r="K108" s="1373" t="s">
        <v>403</v>
      </c>
      <c r="L108" s="961" t="s">
        <v>3603</v>
      </c>
      <c r="M108" s="3051"/>
      <c r="N108" s="73" t="s">
        <v>2943</v>
      </c>
      <c r="O108" s="1836"/>
      <c r="P108" s="1447" t="s">
        <v>19573</v>
      </c>
      <c r="Q108" s="1186" t="s">
        <v>1901</v>
      </c>
      <c r="R108" s="1186">
        <f>IF(MID(RIGHT(S108,8),1,1)="M",2021,IF(MID(RIGHT(S108,8),1,1)="N",2022,IF(MID(RIGHT(S108,8),1,1)="P",2023,IF(MID(RIGHT(S108,8),1,1)="R",2024,IF(MID(RIGHT(S108,8),1,1)="S",2025,IF(MID(RIGHT(S108,8),1,1)="T",1996,IF(MID(RIGHT(S108,8),1,1)="V",1997,IF(MID(RIGHT(S108,8),1,1)="W",1998,IF(MID(RIGHT(S108,8),1,1)="X",1999,IF(MID(RIGHT(S108,8),1,1)="Y",2000,IF(MID(RIGHT(S108,8),1,1)="1",2001,IF(MID(RIGHT(S108,8),1,1)="2",2002,IF(MID(RIGHT(S108,8),1,1)="3",2003,IF(MID(RIGHT(S108,8),1,1)="4",2004,IF(MID(RIGHT(S108,8),1,1)="5",2005,IF(MID(RIGHT(S108,8),1,1)="6",2006,IF(MID(RIGHT(S108,8),1,1)="7",2007,IF(MID(RIGHT(S108,8),1,1)="8",2008,IF(MID(RIGHT(S108,8),1,1)="9",2009,IF(MID(RIGHT(S108,8),1,1)="A",2010,IF(MID(RIGHT(S108,8),1,1)="B",2011,IF(MID(RIGHT(S108,8),1,1)="C",2012,IF(MID(RIGHT(S108,8),1,1)="D",2013,IF(MID(RIGHT(S108,8),1,1)="E",2014,IF(MID(RIGHT(S108,8),1,1)="F",2015,IF(MID(RIGHT(S108,8),1,1)="G",2016,IF(MID(RIGHT(S108,8),1,1)="H",2017,IF(MID(RIGHT(S108,8),1,1)="J",2018,IF(MID(RIGHT(S108,8),1,1)="K",2019,IF(MID(RIGHT(S108,8),1,1)="L",2020,""))))))))))))))))))))))))))))))</f>
        <v>2022</v>
      </c>
      <c r="S108" s="1186" t="s">
        <v>18730</v>
      </c>
      <c r="T108" s="1186">
        <v>2000</v>
      </c>
      <c r="U108" s="1190">
        <v>45759</v>
      </c>
      <c r="V108" s="1189">
        <v>45790</v>
      </c>
      <c r="W108" s="1191"/>
      <c r="X108" s="1192"/>
    </row>
    <row r="109" spans="1:24" ht="26.25" customHeight="1">
      <c r="A109" s="1185"/>
      <c r="B109" s="1186"/>
      <c r="C109" s="1186" t="s">
        <v>12776</v>
      </c>
      <c r="D109" s="1186" t="s">
        <v>18667</v>
      </c>
      <c r="E109" s="1186"/>
      <c r="F109" s="1186"/>
      <c r="G109" s="1186"/>
      <c r="H109" s="1186"/>
      <c r="I109" s="1186"/>
      <c r="J109" s="1186"/>
      <c r="K109" s="1188" t="s">
        <v>18666</v>
      </c>
      <c r="L109" s="1186"/>
      <c r="M109" s="1186"/>
      <c r="N109" s="73" t="s">
        <v>3907</v>
      </c>
      <c r="O109" s="1186"/>
      <c r="P109" s="1447" t="s">
        <v>19574</v>
      </c>
      <c r="Q109" s="1186"/>
      <c r="R109" s="1186"/>
      <c r="S109" s="1186"/>
      <c r="T109" s="1186"/>
      <c r="U109" s="1189"/>
      <c r="V109" s="1190">
        <v>45793</v>
      </c>
      <c r="W109" s="1191"/>
      <c r="X109" s="1192"/>
    </row>
    <row r="110" spans="1:24" ht="26.25" customHeight="1">
      <c r="A110" s="1185"/>
      <c r="B110" s="1186"/>
      <c r="C110" s="1186" t="s">
        <v>12778</v>
      </c>
      <c r="D110" s="1186" t="s">
        <v>18667</v>
      </c>
      <c r="E110" s="1186"/>
      <c r="F110" s="1186"/>
      <c r="G110" s="1186"/>
      <c r="H110" s="1186"/>
      <c r="I110" s="1186"/>
      <c r="J110" s="1186"/>
      <c r="K110" s="1254" t="s">
        <v>2380</v>
      </c>
      <c r="L110" s="1186"/>
      <c r="M110" s="1186"/>
      <c r="N110" s="73" t="s">
        <v>12674</v>
      </c>
      <c r="O110" s="1186"/>
      <c r="P110" s="1186"/>
      <c r="Q110" s="1186"/>
      <c r="R110" s="1186"/>
      <c r="S110" s="1186"/>
      <c r="T110" s="1186"/>
      <c r="U110" s="1190"/>
      <c r="V110" s="1189"/>
      <c r="W110" s="1191"/>
      <c r="X110" s="1192"/>
    </row>
    <row r="111" spans="1:24" ht="26.25" customHeight="1">
      <c r="A111" s="1185"/>
      <c r="B111" s="1186"/>
      <c r="C111" s="1186" t="s">
        <v>14286</v>
      </c>
      <c r="D111" s="1186" t="s">
        <v>18667</v>
      </c>
      <c r="E111" s="1186"/>
      <c r="F111" s="1186"/>
      <c r="G111" s="1186"/>
      <c r="H111" s="1186"/>
      <c r="I111" s="1186"/>
      <c r="J111" s="1186"/>
      <c r="K111" s="1186"/>
      <c r="L111" s="1186"/>
      <c r="M111" s="1186"/>
      <c r="N111" s="1186"/>
      <c r="O111" s="1186"/>
      <c r="P111" s="1186"/>
      <c r="Q111" s="1186"/>
      <c r="R111" s="1186"/>
      <c r="S111" s="1187" t="s">
        <v>546</v>
      </c>
      <c r="T111" s="1187">
        <v>3820</v>
      </c>
      <c r="U111" s="1189"/>
      <c r="V111" s="1189"/>
      <c r="W111" s="1191"/>
      <c r="X111" s="1192"/>
    </row>
    <row r="112" spans="1:24" ht="26.25" customHeight="1">
      <c r="A112" s="1185"/>
      <c r="B112" s="1186"/>
      <c r="C112" s="1186" t="s">
        <v>10098</v>
      </c>
      <c r="D112" s="1186" t="s">
        <v>191</v>
      </c>
      <c r="E112" s="1186"/>
      <c r="F112" s="1186"/>
      <c r="G112" s="1186"/>
      <c r="H112" s="1186"/>
      <c r="I112" s="1186"/>
      <c r="J112" s="1186" t="s">
        <v>18732</v>
      </c>
      <c r="K112" s="1186"/>
      <c r="L112" s="1186"/>
      <c r="M112" s="2559" t="s">
        <v>8709</v>
      </c>
      <c r="N112" s="2560"/>
      <c r="O112" s="2560"/>
      <c r="P112" s="2561"/>
      <c r="Q112" s="1186"/>
      <c r="R112" s="1186"/>
      <c r="S112" s="1187" t="s">
        <v>2472</v>
      </c>
      <c r="T112" s="1187">
        <f>SUM(T107:T111)</f>
        <v>7820</v>
      </c>
      <c r="U112" s="1189"/>
      <c r="V112" s="1190"/>
      <c r="W112" s="1191"/>
      <c r="X112" s="1192"/>
    </row>
    <row r="113" spans="1:26" ht="26.25" customHeight="1" thickBot="1">
      <c r="A113" s="1193"/>
      <c r="B113" s="1194"/>
      <c r="C113" s="1194" t="s">
        <v>10099</v>
      </c>
      <c r="D113" s="1194" t="s">
        <v>4036</v>
      </c>
      <c r="E113" s="1194"/>
      <c r="F113" s="1194"/>
      <c r="G113" s="1194"/>
      <c r="H113" s="1194"/>
      <c r="I113" s="1194"/>
      <c r="J113" s="1194" t="s">
        <v>18770</v>
      </c>
      <c r="K113" s="611" t="s">
        <v>18566</v>
      </c>
      <c r="L113" s="1194"/>
      <c r="M113" s="1194"/>
      <c r="N113" s="1195"/>
      <c r="O113" s="1195"/>
      <c r="P113" s="1196"/>
      <c r="Q113" s="1194"/>
      <c r="R113" s="1194"/>
      <c r="S113" s="1196"/>
      <c r="T113" s="1197"/>
      <c r="U113" s="1198"/>
      <c r="V113" s="1199"/>
      <c r="W113" s="1200"/>
      <c r="X113" s="1201"/>
    </row>
    <row r="115" spans="1:26" ht="26.25" customHeight="1" thickBot="1">
      <c r="Q115" s="68"/>
      <c r="R115" s="68"/>
      <c r="S115" s="68"/>
    </row>
    <row r="116" spans="1:26" s="1375" customFormat="1" ht="26.25" customHeight="1">
      <c r="A116" s="1376" t="s">
        <v>9581</v>
      </c>
      <c r="B116" s="1377" t="s">
        <v>10047</v>
      </c>
      <c r="C116" s="1377" t="s">
        <v>15106</v>
      </c>
      <c r="D116" s="1377" t="s">
        <v>190</v>
      </c>
      <c r="E116" s="1377" t="s">
        <v>18740</v>
      </c>
      <c r="F116" s="1377" t="s">
        <v>191</v>
      </c>
      <c r="G116" s="1377" t="s">
        <v>191</v>
      </c>
      <c r="H116" s="1377" t="s">
        <v>18740</v>
      </c>
      <c r="I116" s="1377" t="s">
        <v>10531</v>
      </c>
      <c r="J116" s="1378" t="s">
        <v>18563</v>
      </c>
      <c r="K116" s="1377" t="s">
        <v>15237</v>
      </c>
      <c r="L116" s="1377" t="s">
        <v>18855</v>
      </c>
      <c r="M116" s="1848" t="s">
        <v>18736</v>
      </c>
      <c r="N116" s="1378" t="s">
        <v>18772</v>
      </c>
      <c r="O116" s="1377" t="s">
        <v>18669</v>
      </c>
      <c r="P116" s="1526" t="s">
        <v>19614</v>
      </c>
      <c r="Q116" s="1377" t="s">
        <v>18720</v>
      </c>
      <c r="R116" s="536">
        <f>IF(MID(RIGHT(S116,8),1,1)="M",2021,IF(MID(RIGHT(S116,8),1,1)="N",2022,IF(MID(RIGHT(S116,8),1,1)="P",2023,IF(MID(RIGHT(S116,8),1,1)="R",2024,IF(MID(RIGHT(S116,8),1,1)="S",2025,IF(MID(RIGHT(S116,8),1,1)="T",1996,IF(MID(RIGHT(S116,8),1,1)="V",1997,IF(MID(RIGHT(S116,8),1,1)="W",1998,IF(MID(RIGHT(S116,8),1,1)="X",1999,IF(MID(RIGHT(S116,8),1,1)="Y",2000,IF(MID(RIGHT(S116,8),1,1)="1",2001,IF(MID(RIGHT(S116,8),1,1)="2",2002,IF(MID(RIGHT(S116,8),1,1)="3",2003,IF(MID(RIGHT(S116,8),1,1)="4",2004,IF(MID(RIGHT(S116,8),1,1)="5",2005,IF(MID(RIGHT(S116,8),1,1)="6",2006,IF(MID(RIGHT(S116,8),1,1)="7",2007,IF(MID(RIGHT(S116,8),1,1)="8",2008,IF(MID(RIGHT(S116,8),1,1)="9",2009,IF(MID(RIGHT(S116,8),1,1)="A",2010,IF(MID(RIGHT(S116,8),1,1)="B",2011,IF(MID(RIGHT(S116,8),1,1)="C",2012,IF(MID(RIGHT(S116,8),1,1)="D",2013,IF(MID(RIGHT(S116,8),1,1)="E",2014,IF(MID(RIGHT(S116,8),1,1)="F",2015,IF(MID(RIGHT(S116,8),1,1)="G",2016,IF(MID(RIGHT(S116,8),1,1)="H",2017,IF(MID(RIGHT(S116,8),1,1)="J",2018,IF(MID(RIGHT(S116,8),1,1)="K",2019,IF(MID(RIGHT(S116,8),1,1)="L",2020,""))))))))))))))))))))))))))))))</f>
        <v>2018</v>
      </c>
      <c r="S116" s="536" t="s">
        <v>18721</v>
      </c>
      <c r="T116" s="1377">
        <v>3190</v>
      </c>
      <c r="U116" s="1380">
        <v>45758</v>
      </c>
      <c r="V116" s="1380">
        <v>45780</v>
      </c>
      <c r="W116" s="1415">
        <v>1300</v>
      </c>
      <c r="X116" s="1416">
        <v>1950</v>
      </c>
      <c r="Y116" s="535" t="str">
        <f>M116</f>
        <v>10484-25-042068X</v>
      </c>
      <c r="Z116" s="1" t="str">
        <f>SUBSTITUTE(Y116,"-","")</f>
        <v>1048425042068X</v>
      </c>
    </row>
    <row r="117" spans="1:26" s="1375" customFormat="1" ht="26.25" customHeight="1">
      <c r="A117" s="1381"/>
      <c r="B117" s="1382"/>
      <c r="C117" s="1432" t="s">
        <v>10713</v>
      </c>
      <c r="D117" s="1382"/>
      <c r="E117" s="1382"/>
      <c r="F117" s="1382"/>
      <c r="G117" s="1382"/>
      <c r="H117" s="1382"/>
      <c r="I117" s="1383" t="s">
        <v>3598</v>
      </c>
      <c r="J117" s="1417" t="s">
        <v>18614</v>
      </c>
      <c r="K117" s="1386" t="s">
        <v>11427</v>
      </c>
      <c r="L117" s="427" t="s">
        <v>3603</v>
      </c>
      <c r="M117" s="1385" t="s">
        <v>18737</v>
      </c>
      <c r="N117" s="73" t="s">
        <v>7287</v>
      </c>
      <c r="O117" s="1385"/>
      <c r="P117" s="1386"/>
      <c r="Q117" s="1382" t="s">
        <v>375</v>
      </c>
      <c r="R117" s="606">
        <f>IF(MID(RIGHT(S117,8),1,1)="M",2021,IF(MID(RIGHT(S117,8),1,1)="N",2022,IF(MID(RIGHT(S117,8),1,1)="P",2023,IF(MID(RIGHT(S117,8),1,1)="R",2024,IF(MID(RIGHT(S117,8),1,1)="S",2025,IF(MID(RIGHT(S117,8),1,1)="T",1996,IF(MID(RIGHT(S117,8),1,1)="V",1997,IF(MID(RIGHT(S117,8),1,1)="W",1998,IF(MID(RIGHT(S117,8),1,1)="X",1999,IF(MID(RIGHT(S117,8),1,1)="Y",2000,IF(MID(RIGHT(S117,8),1,1)="1",2001,IF(MID(RIGHT(S117,8),1,1)="2",2002,IF(MID(RIGHT(S117,8),1,1)="3",2003,IF(MID(RIGHT(S117,8),1,1)="4",2004,IF(MID(RIGHT(S117,8),1,1)="5",2005,IF(MID(RIGHT(S117,8),1,1)="6",2006,IF(MID(RIGHT(S117,8),1,1)="7",2007,IF(MID(RIGHT(S117,8),1,1)="8",2008,IF(MID(RIGHT(S117,8),1,1)="9",2009,IF(MID(RIGHT(S117,8),1,1)="A",2010,IF(MID(RIGHT(S117,8),1,1)="B",2011,IF(MID(RIGHT(S117,8),1,1)="C",2012,IF(MID(RIGHT(S117,8),1,1)="D",2013,IF(MID(RIGHT(S117,8),1,1)="E",2014,IF(MID(RIGHT(S117,8),1,1)="F",2015,IF(MID(RIGHT(S117,8),1,1)="G",2016,IF(MID(RIGHT(S117,8),1,1)="H",2017,IF(MID(RIGHT(S117,8),1,1)="J",2018,IF(MID(RIGHT(S117,8),1,1)="K",2019,IF(MID(RIGHT(S117,8),1,1)="L",2020,""))))))))))))))))))))))))))))))</f>
        <v>2012</v>
      </c>
      <c r="S117" s="1382" t="s">
        <v>18722</v>
      </c>
      <c r="T117" s="1382">
        <v>1530</v>
      </c>
      <c r="U117" s="1388">
        <v>45759</v>
      </c>
      <c r="V117" s="1387">
        <v>45790</v>
      </c>
      <c r="W117" s="1472"/>
      <c r="X117" s="2312"/>
      <c r="Y117" s="544" t="str">
        <f>M117</f>
        <v>43965-25-751322X</v>
      </c>
      <c r="Z117" s="1" t="str">
        <f>SUBSTITUTE(Y117,"-","")</f>
        <v>4396525751322X</v>
      </c>
    </row>
    <row r="118" spans="1:26" s="1375" customFormat="1" ht="26.25" customHeight="1">
      <c r="A118" s="1381"/>
      <c r="B118" s="1382"/>
      <c r="C118" s="1391" t="s">
        <v>12775</v>
      </c>
      <c r="D118" s="1382" t="s">
        <v>18581</v>
      </c>
      <c r="E118" s="1382"/>
      <c r="F118" s="1382"/>
      <c r="G118" s="1382"/>
      <c r="H118" s="1382"/>
      <c r="I118" s="1382"/>
      <c r="J118" s="1384"/>
      <c r="K118" s="1385" t="s">
        <v>18615</v>
      </c>
      <c r="L118" s="1385"/>
      <c r="M118" s="1385" t="s">
        <v>18739</v>
      </c>
      <c r="N118" s="73" t="s">
        <v>3907</v>
      </c>
      <c r="O118" s="1385"/>
      <c r="P118" s="1385"/>
      <c r="Q118" s="1382" t="s">
        <v>636</v>
      </c>
      <c r="R118" s="606">
        <f>IF(MID(RIGHT(S118,8),1,1)="M",2021,IF(MID(RIGHT(S118,8),1,1)="N",2022,IF(MID(RIGHT(S118,8),1,1)="P",2023,IF(MID(RIGHT(S118,8),1,1)="R",2024,IF(MID(RIGHT(S118,8),1,1)="S",2025,IF(MID(RIGHT(S118,8),1,1)="T",1996,IF(MID(RIGHT(S118,8),1,1)="V",1997,IF(MID(RIGHT(S118,8),1,1)="W",1998,IF(MID(RIGHT(S118,8),1,1)="X",1999,IF(MID(RIGHT(S118,8),1,1)="Y",2000,IF(MID(RIGHT(S118,8),1,1)="1",2001,IF(MID(RIGHT(S118,8),1,1)="2",2002,IF(MID(RIGHT(S118,8),1,1)="3",2003,IF(MID(RIGHT(S118,8),1,1)="4",2004,IF(MID(RIGHT(S118,8),1,1)="5",2005,IF(MID(RIGHT(S118,8),1,1)="6",2006,IF(MID(RIGHT(S118,8),1,1)="7",2007,IF(MID(RIGHT(S118,8),1,1)="8",2008,IF(MID(RIGHT(S118,8),1,1)="9",2009,IF(MID(RIGHT(S118,8),1,1)="A",2010,IF(MID(RIGHT(S118,8),1,1)="B",2011,IF(MID(RIGHT(S118,8),1,1)="C",2012,IF(MID(RIGHT(S118,8),1,1)="D",2013,IF(MID(RIGHT(S118,8),1,1)="E",2014,IF(MID(RIGHT(S118,8),1,1)="F",2015,IF(MID(RIGHT(S118,8),1,1)="G",2016,IF(MID(RIGHT(S118,8),1,1)="H",2017,IF(MID(RIGHT(S118,8),1,1)="J",2018,IF(MID(RIGHT(S118,8),1,1)="K",2019,IF(MID(RIGHT(S118,8),1,1)="L",2020,""))))))))))))))))))))))))))))))</f>
        <v>2014</v>
      </c>
      <c r="S118" s="1382" t="s">
        <v>18738</v>
      </c>
      <c r="T118" s="1382">
        <v>1765</v>
      </c>
      <c r="U118" s="1387"/>
      <c r="V118" s="1388">
        <v>45793</v>
      </c>
      <c r="W118" s="1472"/>
      <c r="X118" s="1390"/>
      <c r="Y118" s="606" t="str">
        <f>M118</f>
        <v>43174-25-102845X</v>
      </c>
      <c r="Z118" s="1" t="str">
        <f>SUBSTITUTE(Y118,"-","")</f>
        <v>4317425102845X</v>
      </c>
    </row>
    <row r="119" spans="1:26" s="1375" customFormat="1" ht="26.25" customHeight="1">
      <c r="A119" s="1381"/>
      <c r="B119" s="1382"/>
      <c r="C119" s="1391" t="s">
        <v>12777</v>
      </c>
      <c r="D119" s="1382" t="s">
        <v>18581</v>
      </c>
      <c r="E119" s="1382"/>
      <c r="F119" s="1382"/>
      <c r="G119" s="1382"/>
      <c r="H119" s="1382"/>
      <c r="I119" s="1382"/>
      <c r="J119" s="1384" t="s">
        <v>18747</v>
      </c>
      <c r="K119" s="1385" t="s">
        <v>9460</v>
      </c>
      <c r="L119" s="1385"/>
      <c r="M119" s="1385"/>
      <c r="N119" s="73" t="s">
        <v>12674</v>
      </c>
      <c r="O119" s="1385"/>
      <c r="P119" s="1385"/>
      <c r="Q119" s="1382"/>
      <c r="R119" s="606" t="str">
        <f>IF(MID(RIGHT(S119,8),1,1)="M",2021,IF(MID(RIGHT(S119,8),1,1)="N",2022,IF(MID(RIGHT(S119,8),1,1)="P",2023,IF(MID(RIGHT(S119,8),1,1)="R",2024,IF(MID(RIGHT(S119,8),1,1)="S",2025,IF(MID(RIGHT(S119,8),1,1)="T",1996,IF(MID(RIGHT(S119,8),1,1)="V",1997,IF(MID(RIGHT(S119,8),1,1)="W",1998,IF(MID(RIGHT(S119,8),1,1)="X",1999,IF(MID(RIGHT(S119,8),1,1)="Y",2000,IF(MID(RIGHT(S119,8),1,1)="1",2001,IF(MID(RIGHT(S119,8),1,1)="2",2002,IF(MID(RIGHT(S119,8),1,1)="3",2003,IF(MID(RIGHT(S119,8),1,1)="4",2004,IF(MID(RIGHT(S119,8),1,1)="5",2005,IF(MID(RIGHT(S119,8),1,1)="6",2006,IF(MID(RIGHT(S119,8),1,1)="7",2007,IF(MID(RIGHT(S119,8),1,1)="8",2008,IF(MID(RIGHT(S119,8),1,1)="9",2009,IF(MID(RIGHT(S119,8),1,1)="A",2010,IF(MID(RIGHT(S119,8),1,1)="B",2011,IF(MID(RIGHT(S119,8),1,1)="C",2012,IF(MID(RIGHT(S119,8),1,1)="D",2013,IF(MID(RIGHT(S119,8),1,1)="E",2014,IF(MID(RIGHT(S119,8),1,1)="F",2015,IF(MID(RIGHT(S119,8),1,1)="G",2016,IF(MID(RIGHT(S119,8),1,1)="H",2017,IF(MID(RIGHT(S119,8),1,1)="J",2018,IF(MID(RIGHT(S119,8),1,1)="K",2019,IF(MID(RIGHT(S119,8),1,1)="L",2020,""))))))))))))))))))))))))))))))</f>
        <v/>
      </c>
      <c r="S119" s="1382"/>
      <c r="T119" s="1382"/>
      <c r="U119" s="1387"/>
      <c r="V119" s="1388"/>
      <c r="W119" s="1472"/>
      <c r="X119" s="1390"/>
    </row>
    <row r="120" spans="1:26" s="1375" customFormat="1" ht="26.25" customHeight="1">
      <c r="A120" s="1381"/>
      <c r="B120" s="1382"/>
      <c r="C120" s="1420" t="s">
        <v>14286</v>
      </c>
      <c r="D120" s="1382" t="s">
        <v>191</v>
      </c>
      <c r="E120" s="1382"/>
      <c r="F120" s="1382"/>
      <c r="G120" s="1382"/>
      <c r="H120" s="1382"/>
      <c r="I120" s="1382"/>
      <c r="J120" s="1421" t="s">
        <v>18748</v>
      </c>
      <c r="K120" s="1422"/>
      <c r="L120" s="1385"/>
      <c r="M120" s="1385"/>
      <c r="N120" s="1404"/>
      <c r="O120" s="1385"/>
      <c r="P120" s="1386"/>
      <c r="Q120" s="1382"/>
      <c r="R120" s="606"/>
      <c r="S120" s="1392" t="s">
        <v>9583</v>
      </c>
      <c r="T120" s="1392">
        <v>3700</v>
      </c>
      <c r="U120" s="1388"/>
      <c r="V120" s="1388"/>
      <c r="W120" s="1389"/>
      <c r="X120" s="1390"/>
    </row>
    <row r="121" spans="1:26" s="1375" customFormat="1" ht="26.25" customHeight="1">
      <c r="A121" s="1418"/>
      <c r="B121" s="1419"/>
      <c r="C121" s="1420" t="s">
        <v>10098</v>
      </c>
      <c r="D121" s="1382" t="s">
        <v>191</v>
      </c>
      <c r="E121" s="1419"/>
      <c r="F121" s="1419"/>
      <c r="G121" s="1419"/>
      <c r="H121" s="1419"/>
      <c r="I121" s="1419"/>
      <c r="J121" s="1382"/>
      <c r="K121" s="1422"/>
      <c r="L121" s="1422"/>
      <c r="M121" s="2559" t="s">
        <v>8709</v>
      </c>
      <c r="N121" s="2560"/>
      <c r="O121" s="2560"/>
      <c r="P121" s="2561"/>
      <c r="Q121" s="1419"/>
      <c r="R121" s="1382"/>
      <c r="S121" s="1425" t="s">
        <v>2472</v>
      </c>
      <c r="T121" s="1425">
        <f>SUM(T116:T120)</f>
        <v>10185</v>
      </c>
      <c r="U121" s="1427"/>
      <c r="V121" s="1427"/>
      <c r="W121" s="1428"/>
      <c r="X121" s="1429"/>
    </row>
    <row r="122" spans="1:26" s="1375" customFormat="1" ht="26.25" customHeight="1" thickBot="1">
      <c r="A122" s="1393"/>
      <c r="B122" s="1394"/>
      <c r="C122" s="1394" t="s">
        <v>10099</v>
      </c>
      <c r="D122" s="1394" t="s">
        <v>4036</v>
      </c>
      <c r="E122" s="1394"/>
      <c r="F122" s="1394"/>
      <c r="G122" s="1394"/>
      <c r="H122" s="1394"/>
      <c r="I122" s="1394"/>
      <c r="J122" s="1395" t="s">
        <v>15737</v>
      </c>
      <c r="K122" s="611" t="s">
        <v>18566</v>
      </c>
      <c r="L122" s="1396"/>
      <c r="M122" s="1396"/>
      <c r="N122" s="1411"/>
      <c r="O122" s="1396"/>
      <c r="P122" s="1397"/>
      <c r="Q122" s="1394"/>
      <c r="R122" s="1258"/>
      <c r="S122" s="1398"/>
      <c r="T122" s="1398"/>
      <c r="U122" s="1399"/>
      <c r="V122" s="1400"/>
      <c r="W122" s="1401"/>
      <c r="X122" s="1402"/>
    </row>
    <row r="123" spans="1:26" ht="26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51"/>
      <c r="L123" s="4"/>
      <c r="M123" s="4"/>
      <c r="N123" s="451"/>
      <c r="O123" s="451"/>
      <c r="P123" s="452"/>
      <c r="Q123" s="4"/>
      <c r="R123" s="4"/>
      <c r="S123" s="4"/>
      <c r="T123" s="4"/>
      <c r="U123" s="453"/>
      <c r="V123" s="454"/>
      <c r="W123" s="455"/>
      <c r="X123" s="455"/>
    </row>
    <row r="124" spans="1:26" ht="26.25" customHeight="1" thickBot="1"/>
    <row r="125" spans="1:26" ht="26.25" customHeight="1">
      <c r="A125" s="1178" t="s">
        <v>188</v>
      </c>
      <c r="B125" s="1179" t="s">
        <v>18516</v>
      </c>
      <c r="C125" s="1179" t="s">
        <v>18582</v>
      </c>
      <c r="D125" s="1179" t="s">
        <v>198</v>
      </c>
      <c r="E125" s="1179" t="s">
        <v>18728</v>
      </c>
      <c r="F125" s="1179" t="s">
        <v>191</v>
      </c>
      <c r="G125" s="1179" t="s">
        <v>191</v>
      </c>
      <c r="H125" s="1179" t="s">
        <v>191</v>
      </c>
      <c r="I125" s="1179" t="s">
        <v>16777</v>
      </c>
      <c r="J125" s="1179" t="s">
        <v>18779</v>
      </c>
      <c r="K125" s="1180" t="s">
        <v>13903</v>
      </c>
      <c r="L125" s="1179" t="s">
        <v>18799</v>
      </c>
      <c r="M125" s="1179" t="s">
        <v>18673</v>
      </c>
      <c r="N125" s="1180" t="s">
        <v>18776</v>
      </c>
      <c r="O125" s="1784" t="s">
        <v>18724</v>
      </c>
      <c r="P125" s="1179" t="s">
        <v>18682</v>
      </c>
      <c r="Q125" s="1179" t="s">
        <v>15953</v>
      </c>
      <c r="R125" s="1179">
        <f>IF(MID(RIGHT(S125,8),1,1)="M",2021,IF(MID(RIGHT(S125,8),1,1)="N",2022,IF(MID(RIGHT(S125,8),1,1)="P",2023,IF(MID(RIGHT(S125,8),1,1)="R",2024,IF(MID(RIGHT(S125,8),1,1)="S",2025,IF(MID(RIGHT(S125,8),1,1)="T",1996,IF(MID(RIGHT(S125,8),1,1)="V",1997,IF(MID(RIGHT(S125,8),1,1)="W",1998,IF(MID(RIGHT(S125,8),1,1)="X",1999,IF(MID(RIGHT(S125,8),1,1)="Y",2000,IF(MID(RIGHT(S125,8),1,1)="1",2001,IF(MID(RIGHT(S125,8),1,1)="2",2002,IF(MID(RIGHT(S125,8),1,1)="3",2003,IF(MID(RIGHT(S125,8),1,1)="4",2004,IF(MID(RIGHT(S125,8),1,1)="5",2005,IF(MID(RIGHT(S125,8),1,1)="6",2006,IF(MID(RIGHT(S125,8),1,1)="7",2007,IF(MID(RIGHT(S125,8),1,1)="8",2008,IF(MID(RIGHT(S125,8),1,1)="9",2009,IF(MID(RIGHT(S125,8),1,1)="A",2010,IF(MID(RIGHT(S125,8),1,1)="B",2011,IF(MID(RIGHT(S125,8),1,1)="C",2012,IF(MID(RIGHT(S125,8),1,1)="D",2013,IF(MID(RIGHT(S125,8),1,1)="E",2014,IF(MID(RIGHT(S125,8),1,1)="F",2015,IF(MID(RIGHT(S125,8),1,1)="G",2016,IF(MID(RIGHT(S125,8),1,1)="H",2017,IF(MID(RIGHT(S125,8),1,1)="J",2018,IF(MID(RIGHT(S125,8),1,1)="K",2019,IF(MID(RIGHT(S125,8),1,1)="L",2020,""))))))))))))))))))))))))))))))</f>
        <v>2014</v>
      </c>
      <c r="S125" s="1179" t="s">
        <v>18681</v>
      </c>
      <c r="T125" s="1179">
        <v>1545</v>
      </c>
      <c r="U125" s="1343">
        <v>45760</v>
      </c>
      <c r="V125" s="1343">
        <v>45792</v>
      </c>
      <c r="W125" s="1183">
        <v>3450</v>
      </c>
      <c r="X125" s="1184">
        <v>4500</v>
      </c>
      <c r="Y125" s="1179" t="str">
        <f>P125</f>
        <v>10484-25-041293X</v>
      </c>
      <c r="Z125" s="1" t="str">
        <f>SUBSTITUTE(Y125,"-","")</f>
        <v>1048425041293X</v>
      </c>
    </row>
    <row r="126" spans="1:26" ht="26.25" customHeight="1">
      <c r="A126" s="1185"/>
      <c r="B126" s="1186"/>
      <c r="C126" s="320" t="s">
        <v>18677</v>
      </c>
      <c r="D126" s="1186"/>
      <c r="E126" s="1186"/>
      <c r="F126" s="1186"/>
      <c r="G126" s="1186"/>
      <c r="H126" s="1186"/>
      <c r="I126" s="1186"/>
      <c r="J126" s="412" t="s">
        <v>18517</v>
      </c>
      <c r="K126" s="1373" t="s">
        <v>18523</v>
      </c>
      <c r="L126" s="961" t="s">
        <v>3603</v>
      </c>
      <c r="M126" s="1447" t="s">
        <v>19922</v>
      </c>
      <c r="N126" s="73" t="s">
        <v>2943</v>
      </c>
      <c r="O126" s="1186" t="s">
        <v>18644</v>
      </c>
      <c r="P126" s="1186" t="s">
        <v>18710</v>
      </c>
      <c r="Q126" s="1186" t="s">
        <v>15953</v>
      </c>
      <c r="R126" s="1186">
        <f>IF(MID(RIGHT(S126,8),1,1)="M",2021,IF(MID(RIGHT(S126,8),1,1)="N",2022,IF(MID(RIGHT(S126,8),1,1)="P",2023,IF(MID(RIGHT(S126,8),1,1)="R",2024,IF(MID(RIGHT(S126,8),1,1)="S",2025,IF(MID(RIGHT(S126,8),1,1)="T",1996,IF(MID(RIGHT(S126,8),1,1)="V",1997,IF(MID(RIGHT(S126,8),1,1)="W",1998,IF(MID(RIGHT(S126,8),1,1)="X",1999,IF(MID(RIGHT(S126,8),1,1)="Y",2000,IF(MID(RIGHT(S126,8),1,1)="1",2001,IF(MID(RIGHT(S126,8),1,1)="2",2002,IF(MID(RIGHT(S126,8),1,1)="3",2003,IF(MID(RIGHT(S126,8),1,1)="4",2004,IF(MID(RIGHT(S126,8),1,1)="5",2005,IF(MID(RIGHT(S126,8),1,1)="6",2006,IF(MID(RIGHT(S126,8),1,1)="7",2007,IF(MID(RIGHT(S126,8),1,1)="8",2008,IF(MID(RIGHT(S126,8),1,1)="9",2009,IF(MID(RIGHT(S126,8),1,1)="A",2010,IF(MID(RIGHT(S126,8),1,1)="B",2011,IF(MID(RIGHT(S126,8),1,1)="C",2012,IF(MID(RIGHT(S126,8),1,1)="D",2013,IF(MID(RIGHT(S126,8),1,1)="E",2014,IF(MID(RIGHT(S126,8),1,1)="F",2015,IF(MID(RIGHT(S126,8),1,1)="G",2016,IF(MID(RIGHT(S126,8),1,1)="H",2017,IF(MID(RIGHT(S126,8),1,1)="J",2018,IF(MID(RIGHT(S126,8),1,1)="K",2019,IF(MID(RIGHT(S126,8),1,1)="L",2020,""))))))))))))))))))))))))))))))</f>
        <v>2015</v>
      </c>
      <c r="S126" s="1186" t="s">
        <v>18680</v>
      </c>
      <c r="T126" s="1186">
        <v>2270</v>
      </c>
      <c r="U126" s="1189">
        <v>45761</v>
      </c>
      <c r="V126" s="1189">
        <v>45804</v>
      </c>
      <c r="W126" s="1873"/>
      <c r="X126" s="1874"/>
      <c r="Y126" s="1186" t="str">
        <f>P126</f>
        <v>11457-25-023652X</v>
      </c>
      <c r="Z126" s="1" t="str">
        <f>SUBSTITUTE(Y126,"-","")</f>
        <v>1145725023652X</v>
      </c>
    </row>
    <row r="127" spans="1:26" ht="26.25" customHeight="1">
      <c r="A127" s="1185"/>
      <c r="B127" s="1186"/>
      <c r="C127" s="1186" t="s">
        <v>12776</v>
      </c>
      <c r="D127" s="1186" t="s">
        <v>18520</v>
      </c>
      <c r="E127" s="1186"/>
      <c r="F127" s="1186"/>
      <c r="G127" s="1186"/>
      <c r="H127" s="1186"/>
      <c r="I127" s="1186"/>
      <c r="J127" s="1186" t="s">
        <v>18778</v>
      </c>
      <c r="K127" s="1188" t="s">
        <v>18541</v>
      </c>
      <c r="L127" s="1447" t="s">
        <v>19923</v>
      </c>
      <c r="M127" s="1186"/>
      <c r="N127" s="73" t="s">
        <v>3907</v>
      </c>
      <c r="O127" s="1186"/>
      <c r="P127" s="1186" t="s">
        <v>18684</v>
      </c>
      <c r="Q127" s="1186" t="s">
        <v>15953</v>
      </c>
      <c r="R127" s="1186">
        <f>IF(MID(RIGHT(S127,8),1,1)="M",2021,IF(MID(RIGHT(S127,8),1,1)="N",2022,IF(MID(RIGHT(S127,8),1,1)="P",2023,IF(MID(RIGHT(S127,8),1,1)="R",2024,IF(MID(RIGHT(S127,8),1,1)="S",2025,IF(MID(RIGHT(S127,8),1,1)="T",1996,IF(MID(RIGHT(S127,8),1,1)="V",1997,IF(MID(RIGHT(S127,8),1,1)="W",1998,IF(MID(RIGHT(S127,8),1,1)="X",1999,IF(MID(RIGHT(S127,8),1,1)="Y",2000,IF(MID(RIGHT(S127,8),1,1)="1",2001,IF(MID(RIGHT(S127,8),1,1)="2",2002,IF(MID(RIGHT(S127,8),1,1)="3",2003,IF(MID(RIGHT(S127,8),1,1)="4",2004,IF(MID(RIGHT(S127,8),1,1)="5",2005,IF(MID(RIGHT(S127,8),1,1)="6",2006,IF(MID(RIGHT(S127,8),1,1)="7",2007,IF(MID(RIGHT(S127,8),1,1)="8",2008,IF(MID(RIGHT(S127,8),1,1)="9",2009,IF(MID(RIGHT(S127,8),1,1)="A",2010,IF(MID(RIGHT(S127,8),1,1)="B",2011,IF(MID(RIGHT(S127,8),1,1)="C",2012,IF(MID(RIGHT(S127,8),1,1)="D",2013,IF(MID(RIGHT(S127,8),1,1)="E",2014,IF(MID(RIGHT(S127,8),1,1)="F",2015,IF(MID(RIGHT(S127,8),1,1)="G",2016,IF(MID(RIGHT(S127,8),1,1)="H",2017,IF(MID(RIGHT(S127,8),1,1)="J",2018,IF(MID(RIGHT(S127,8),1,1)="K",2019,IF(MID(RIGHT(S127,8),1,1)="L",2020,""))))))))))))))))))))))))))))))</f>
        <v>2014</v>
      </c>
      <c r="S127" s="1186" t="s">
        <v>18683</v>
      </c>
      <c r="T127" s="1186">
        <v>2185</v>
      </c>
      <c r="U127" s="1190">
        <v>45760</v>
      </c>
      <c r="V127" s="1190">
        <v>45806</v>
      </c>
      <c r="W127" s="1191"/>
      <c r="X127" s="1192"/>
      <c r="Y127" s="1186" t="str">
        <f>P127</f>
        <v>44510-25-201517X</v>
      </c>
      <c r="Z127" s="1" t="str">
        <f>SUBSTITUTE(Y127,"-","")</f>
        <v>4451025201517X</v>
      </c>
    </row>
    <row r="128" spans="1:26" ht="26.25" customHeight="1">
      <c r="A128" s="1185"/>
      <c r="B128" s="1186"/>
      <c r="C128" s="1186" t="s">
        <v>12778</v>
      </c>
      <c r="D128" s="1186" t="s">
        <v>191</v>
      </c>
      <c r="E128" s="1186"/>
      <c r="F128" s="1186"/>
      <c r="G128" s="1186"/>
      <c r="H128" s="1186"/>
      <c r="I128" s="1186"/>
      <c r="J128" s="1186" t="s">
        <v>18782</v>
      </c>
      <c r="K128" s="1254" t="s">
        <v>8972</v>
      </c>
      <c r="L128" s="1849" t="s">
        <v>18726</v>
      </c>
      <c r="M128" s="1186" t="s">
        <v>18780</v>
      </c>
      <c r="N128" s="73" t="s">
        <v>12674</v>
      </c>
      <c r="O128" s="1186"/>
      <c r="P128" s="1186"/>
      <c r="Q128" s="1186"/>
      <c r="R128" s="1186" t="str">
        <f>IF(MID(RIGHT(S128,8),1,1)="M",2021,IF(MID(RIGHT(S128,8),1,1)="N",2022,IF(MID(RIGHT(S128,8),1,1)="P",2023,IF(MID(RIGHT(S128,8),1,1)="R",2024,IF(MID(RIGHT(S128,8),1,1)="S",2025,IF(MID(RIGHT(S128,8),1,1)="T",1996,IF(MID(RIGHT(S128,8),1,1)="V",1997,IF(MID(RIGHT(S128,8),1,1)="W",1998,IF(MID(RIGHT(S128,8),1,1)="X",1999,IF(MID(RIGHT(S128,8),1,1)="Y",2000,IF(MID(RIGHT(S128,8),1,1)="1",2001,IF(MID(RIGHT(S128,8),1,1)="2",2002,IF(MID(RIGHT(S128,8),1,1)="3",2003,IF(MID(RIGHT(S128,8),1,1)="4",2004,IF(MID(RIGHT(S128,8),1,1)="5",2005,IF(MID(RIGHT(S128,8),1,1)="6",2006,IF(MID(RIGHT(S128,8),1,1)="7",2007,IF(MID(RIGHT(S128,8),1,1)="8",2008,IF(MID(RIGHT(S128,8),1,1)="9",2009,IF(MID(RIGHT(S128,8),1,1)="A",2010,IF(MID(RIGHT(S128,8),1,1)="B",2011,IF(MID(RIGHT(S128,8),1,1)="C",2012,IF(MID(RIGHT(S128,8),1,1)="D",2013,IF(MID(RIGHT(S128,8),1,1)="E",2014,IF(MID(RIGHT(S128,8),1,1)="F",2015,IF(MID(RIGHT(S128,8),1,1)="G",2016,IF(MID(RIGHT(S128,8),1,1)="H",2017,IF(MID(RIGHT(S128,8),1,1)="J",2018,IF(MID(RIGHT(S128,8),1,1)="K",2019,IF(MID(RIGHT(S128,8),1,1)="L",2020,""))))))))))))))))))))))))))))))</f>
        <v/>
      </c>
      <c r="S128" s="1186"/>
      <c r="T128" s="1186"/>
      <c r="U128" s="1189"/>
      <c r="V128" s="1190"/>
      <c r="W128" s="1191"/>
      <c r="X128" s="1192"/>
    </row>
    <row r="129" spans="1:26" ht="26.25" customHeight="1">
      <c r="A129" s="1185"/>
      <c r="B129" s="1186"/>
      <c r="C129" s="1186" t="s">
        <v>13047</v>
      </c>
      <c r="D129" s="1186" t="s">
        <v>191</v>
      </c>
      <c r="E129" s="1186"/>
      <c r="F129" s="1186"/>
      <c r="G129" s="1186"/>
      <c r="H129" s="1186"/>
      <c r="I129" s="1186" t="s">
        <v>18676</v>
      </c>
      <c r="J129" s="1186"/>
      <c r="K129" s="1186"/>
      <c r="L129" s="1849" t="s">
        <v>18727</v>
      </c>
      <c r="M129" s="1186" t="s">
        <v>18781</v>
      </c>
      <c r="N129" s="1186"/>
      <c r="O129" s="1186"/>
      <c r="P129" s="1186"/>
      <c r="Q129" s="1186"/>
      <c r="R129" s="1186"/>
      <c r="S129" s="1187" t="s">
        <v>546</v>
      </c>
      <c r="T129" s="1187">
        <v>3750</v>
      </c>
      <c r="U129" s="1189"/>
      <c r="V129" s="1189"/>
      <c r="W129" s="1191"/>
      <c r="X129" s="1192"/>
    </row>
    <row r="130" spans="1:26" ht="26.25" customHeight="1">
      <c r="A130" s="1185"/>
      <c r="B130" s="1186"/>
      <c r="C130" s="1186" t="s">
        <v>10002</v>
      </c>
      <c r="D130" s="1186" t="s">
        <v>191</v>
      </c>
      <c r="E130" s="1186"/>
      <c r="F130" s="1186"/>
      <c r="G130" s="1186"/>
      <c r="H130" s="1186"/>
      <c r="I130" s="1186" t="s">
        <v>18678</v>
      </c>
      <c r="J130" s="1186" t="s">
        <v>18583</v>
      </c>
      <c r="K130" s="1186"/>
      <c r="L130" s="1186"/>
      <c r="M130" s="2559" t="s">
        <v>10944</v>
      </c>
      <c r="N130" s="2560"/>
      <c r="O130" s="2560"/>
      <c r="P130" s="2561"/>
      <c r="Q130" s="1186"/>
      <c r="R130" s="1186"/>
      <c r="S130" s="1187" t="s">
        <v>8411</v>
      </c>
      <c r="T130" s="1187">
        <f>SUM(T125:T129)</f>
        <v>9750</v>
      </c>
      <c r="U130" s="1189"/>
      <c r="V130" s="1189"/>
      <c r="W130" s="1191"/>
      <c r="X130" s="1192"/>
    </row>
    <row r="131" spans="1:26" ht="26.25" customHeight="1" thickBot="1">
      <c r="A131" s="1193"/>
      <c r="B131" s="1194"/>
      <c r="C131" s="1194" t="s">
        <v>10003</v>
      </c>
      <c r="D131" s="1194" t="s">
        <v>4036</v>
      </c>
      <c r="E131" s="1194"/>
      <c r="F131" s="1194"/>
      <c r="G131" s="1194"/>
      <c r="H131" s="1194"/>
      <c r="I131" s="1194"/>
      <c r="J131" s="1194"/>
      <c r="K131" s="611" t="s">
        <v>18519</v>
      </c>
      <c r="L131" s="1194"/>
      <c r="M131" s="1194"/>
      <c r="N131" s="1195"/>
      <c r="O131" s="1195"/>
      <c r="P131" s="1196"/>
      <c r="Q131" s="1194"/>
      <c r="R131" s="1194"/>
      <c r="S131" s="1196"/>
      <c r="T131" s="1197"/>
      <c r="U131" s="1198"/>
      <c r="V131" s="1199"/>
      <c r="W131" s="1200"/>
      <c r="X131" s="1201"/>
    </row>
    <row r="132" spans="1:26" ht="26.25" customHeight="1">
      <c r="A132" s="1178" t="s">
        <v>188</v>
      </c>
      <c r="B132" s="1179" t="s">
        <v>18516</v>
      </c>
      <c r="C132" s="1179" t="s">
        <v>18582</v>
      </c>
      <c r="D132" s="1179" t="s">
        <v>198</v>
      </c>
      <c r="E132" s="1179" t="s">
        <v>18728</v>
      </c>
      <c r="F132" s="1179" t="s">
        <v>191</v>
      </c>
      <c r="G132" s="1179" t="s">
        <v>191</v>
      </c>
      <c r="H132" s="1179" t="s">
        <v>191</v>
      </c>
      <c r="I132" s="1179" t="s">
        <v>16777</v>
      </c>
      <c r="J132" s="1179" t="s">
        <v>18779</v>
      </c>
      <c r="K132" s="1180" t="s">
        <v>13903</v>
      </c>
      <c r="L132" s="1179" t="s">
        <v>18801</v>
      </c>
      <c r="M132" s="1179" t="s">
        <v>18674</v>
      </c>
      <c r="N132" s="1180" t="s">
        <v>18725</v>
      </c>
      <c r="O132" s="1784" t="s">
        <v>18800</v>
      </c>
      <c r="P132" s="1179" t="s">
        <v>18686</v>
      </c>
      <c r="Q132" s="1179" t="s">
        <v>15953</v>
      </c>
      <c r="R132" s="1179">
        <f>IF(MID(RIGHT(S132,8),1,1)="M",2021,IF(MID(RIGHT(S132,8),1,1)="N",2022,IF(MID(RIGHT(S132,8),1,1)="P",2023,IF(MID(RIGHT(S132,8),1,1)="R",2024,IF(MID(RIGHT(S132,8),1,1)="S",2025,IF(MID(RIGHT(S132,8),1,1)="T",1996,IF(MID(RIGHT(S132,8),1,1)="V",1997,IF(MID(RIGHT(S132,8),1,1)="W",1998,IF(MID(RIGHT(S132,8),1,1)="X",1999,IF(MID(RIGHT(S132,8),1,1)="Y",2000,IF(MID(RIGHT(S132,8),1,1)="1",2001,IF(MID(RIGHT(S132,8),1,1)="2",2002,IF(MID(RIGHT(S132,8),1,1)="3",2003,IF(MID(RIGHT(S132,8),1,1)="4",2004,IF(MID(RIGHT(S132,8),1,1)="5",2005,IF(MID(RIGHT(S132,8),1,1)="6",2006,IF(MID(RIGHT(S132,8),1,1)="7",2007,IF(MID(RIGHT(S132,8),1,1)="8",2008,IF(MID(RIGHT(S132,8),1,1)="9",2009,IF(MID(RIGHT(S132,8),1,1)="A",2010,IF(MID(RIGHT(S132,8),1,1)="B",2011,IF(MID(RIGHT(S132,8),1,1)="C",2012,IF(MID(RIGHT(S132,8),1,1)="D",2013,IF(MID(RIGHT(S132,8),1,1)="E",2014,IF(MID(RIGHT(S132,8),1,1)="F",2015,IF(MID(RIGHT(S132,8),1,1)="G",2016,IF(MID(RIGHT(S132,8),1,1)="H",2017,IF(MID(RIGHT(S132,8),1,1)="J",2018,IF(MID(RIGHT(S132,8),1,1)="K",2019,IF(MID(RIGHT(S132,8),1,1)="L",2020,""))))))))))))))))))))))))))))))</f>
        <v>2014</v>
      </c>
      <c r="S132" s="1179" t="s">
        <v>18685</v>
      </c>
      <c r="T132" s="1179">
        <v>2980</v>
      </c>
      <c r="U132" s="1343">
        <v>45760</v>
      </c>
      <c r="V132" s="1343">
        <v>45792</v>
      </c>
      <c r="W132" s="1183">
        <v>3450</v>
      </c>
      <c r="X132" s="1184">
        <v>4500</v>
      </c>
      <c r="Y132" s="1179" t="str">
        <f>P132</f>
        <v>11457-25-707338X</v>
      </c>
      <c r="Z132" s="1" t="str">
        <f>SUBSTITUTE(Y132,"-","")</f>
        <v>1145725707338X</v>
      </c>
    </row>
    <row r="133" spans="1:26" ht="26.25" customHeight="1">
      <c r="A133" s="1185"/>
      <c r="B133" s="1186"/>
      <c r="C133" s="320" t="s">
        <v>18677</v>
      </c>
      <c r="D133" s="1186"/>
      <c r="E133" s="1186"/>
      <c r="F133" s="1186"/>
      <c r="G133" s="1186"/>
      <c r="H133" s="1186"/>
      <c r="I133" s="1186"/>
      <c r="J133" s="412" t="s">
        <v>18518</v>
      </c>
      <c r="K133" s="1373" t="s">
        <v>10029</v>
      </c>
      <c r="L133" s="961" t="s">
        <v>3603</v>
      </c>
      <c r="M133" s="1447" t="s">
        <v>19922</v>
      </c>
      <c r="N133" s="73" t="s">
        <v>2943</v>
      </c>
      <c r="O133" s="1186" t="s">
        <v>18644</v>
      </c>
      <c r="P133" s="1186" t="s">
        <v>18711</v>
      </c>
      <c r="Q133" s="1186" t="s">
        <v>15953</v>
      </c>
      <c r="R133" s="1186">
        <f>IF(MID(RIGHT(S133,8),1,1)="M",2021,IF(MID(RIGHT(S133,8),1,1)="N",2022,IF(MID(RIGHT(S133,8),1,1)="P",2023,IF(MID(RIGHT(S133,8),1,1)="R",2024,IF(MID(RIGHT(S133,8),1,1)="S",2025,IF(MID(RIGHT(S133,8),1,1)="T",1996,IF(MID(RIGHT(S133,8),1,1)="V",1997,IF(MID(RIGHT(S133,8),1,1)="W",1998,IF(MID(RIGHT(S133,8),1,1)="X",1999,IF(MID(RIGHT(S133,8),1,1)="Y",2000,IF(MID(RIGHT(S133,8),1,1)="1",2001,IF(MID(RIGHT(S133,8),1,1)="2",2002,IF(MID(RIGHT(S133,8),1,1)="3",2003,IF(MID(RIGHT(S133,8),1,1)="4",2004,IF(MID(RIGHT(S133,8),1,1)="5",2005,IF(MID(RIGHT(S133,8),1,1)="6",2006,IF(MID(RIGHT(S133,8),1,1)="7",2007,IF(MID(RIGHT(S133,8),1,1)="8",2008,IF(MID(RIGHT(S133,8),1,1)="9",2009,IF(MID(RIGHT(S133,8),1,1)="A",2010,IF(MID(RIGHT(S133,8),1,1)="B",2011,IF(MID(RIGHT(S133,8),1,1)="C",2012,IF(MID(RIGHT(S133,8),1,1)="D",2013,IF(MID(RIGHT(S133,8),1,1)="E",2014,IF(MID(RIGHT(S133,8),1,1)="F",2015,IF(MID(RIGHT(S133,8),1,1)="G",2016,IF(MID(RIGHT(S133,8),1,1)="H",2017,IF(MID(RIGHT(S133,8),1,1)="J",2018,IF(MID(RIGHT(S133,8),1,1)="K",2019,IF(MID(RIGHT(S133,8),1,1)="L",2020,""))))))))))))))))))))))))))))))</f>
        <v>2012</v>
      </c>
      <c r="S133" s="1186" t="s">
        <v>18688</v>
      </c>
      <c r="T133" s="1186">
        <v>2100</v>
      </c>
      <c r="U133" s="1189">
        <v>45761</v>
      </c>
      <c r="V133" s="1189">
        <v>45804</v>
      </c>
      <c r="W133" s="1873"/>
      <c r="X133" s="1874"/>
      <c r="Y133" s="1186" t="str">
        <f>P133</f>
        <v>10484-25-041409X</v>
      </c>
      <c r="Z133" s="1" t="str">
        <f>SUBSTITUTE(Y133,"-","")</f>
        <v>1048425041409X</v>
      </c>
    </row>
    <row r="134" spans="1:26" ht="26.25" customHeight="1">
      <c r="A134" s="1185"/>
      <c r="B134" s="1186"/>
      <c r="C134" s="1186" t="s">
        <v>12776</v>
      </c>
      <c r="D134" s="1186" t="s">
        <v>18520</v>
      </c>
      <c r="E134" s="1186"/>
      <c r="F134" s="1186"/>
      <c r="G134" s="1186"/>
      <c r="H134" s="1186"/>
      <c r="I134" s="1186"/>
      <c r="J134" s="1186" t="s">
        <v>18778</v>
      </c>
      <c r="K134" s="1188" t="s">
        <v>18541</v>
      </c>
      <c r="L134" s="1447" t="s">
        <v>19923</v>
      </c>
      <c r="M134" s="1186"/>
      <c r="N134" s="73" t="s">
        <v>3907</v>
      </c>
      <c r="O134" s="1186"/>
      <c r="P134" s="1186" t="s">
        <v>18692</v>
      </c>
      <c r="Q134" s="1186" t="s">
        <v>15953</v>
      </c>
      <c r="R134" s="1186">
        <f>IF(MID(RIGHT(S134,8),1,1)="M",2021,IF(MID(RIGHT(S134,8),1,1)="N",2022,IF(MID(RIGHT(S134,8),1,1)="P",2023,IF(MID(RIGHT(S134,8),1,1)="R",2024,IF(MID(RIGHT(S134,8),1,1)="S",2025,IF(MID(RIGHT(S134,8),1,1)="T",1996,IF(MID(RIGHT(S134,8),1,1)="V",1997,IF(MID(RIGHT(S134,8),1,1)="W",1998,IF(MID(RIGHT(S134,8),1,1)="X",1999,IF(MID(RIGHT(S134,8),1,1)="Y",2000,IF(MID(RIGHT(S134,8),1,1)="1",2001,IF(MID(RIGHT(S134,8),1,1)="2",2002,IF(MID(RIGHT(S134,8),1,1)="3",2003,IF(MID(RIGHT(S134,8),1,1)="4",2004,IF(MID(RIGHT(S134,8),1,1)="5",2005,IF(MID(RIGHT(S134,8),1,1)="6",2006,IF(MID(RIGHT(S134,8),1,1)="7",2007,IF(MID(RIGHT(S134,8),1,1)="8",2008,IF(MID(RIGHT(S134,8),1,1)="9",2009,IF(MID(RIGHT(S134,8),1,1)="A",2010,IF(MID(RIGHT(S134,8),1,1)="B",2011,IF(MID(RIGHT(S134,8),1,1)="C",2012,IF(MID(RIGHT(S134,8),1,1)="D",2013,IF(MID(RIGHT(S134,8),1,1)="E",2014,IF(MID(RIGHT(S134,8),1,1)="F",2015,IF(MID(RIGHT(S134,8),1,1)="G",2016,IF(MID(RIGHT(S134,8),1,1)="H",2017,IF(MID(RIGHT(S134,8),1,1)="J",2018,IF(MID(RIGHT(S134,8),1,1)="K",2019,IF(MID(RIGHT(S134,8),1,1)="L",2020,""))))))))))))))))))))))))))))))</f>
        <v>2014</v>
      </c>
      <c r="S134" s="1186" t="s">
        <v>18691</v>
      </c>
      <c r="T134" s="1186">
        <v>1900</v>
      </c>
      <c r="U134" s="1190">
        <v>45760</v>
      </c>
      <c r="V134" s="1190">
        <v>45806</v>
      </c>
      <c r="W134" s="1191"/>
      <c r="X134" s="1192"/>
      <c r="Y134" s="1186" t="str">
        <f>P134</f>
        <v>11457-25-023788X</v>
      </c>
      <c r="Z134" s="1" t="str">
        <f>SUBSTITUTE(Y134,"-","")</f>
        <v>1145725023788X</v>
      </c>
    </row>
    <row r="135" spans="1:26" ht="26.25" customHeight="1">
      <c r="A135" s="1185"/>
      <c r="B135" s="1186"/>
      <c r="C135" s="1186" t="s">
        <v>12778</v>
      </c>
      <c r="D135" s="1186" t="s">
        <v>191</v>
      </c>
      <c r="E135" s="1186"/>
      <c r="F135" s="1186"/>
      <c r="G135" s="1186"/>
      <c r="H135" s="1186"/>
      <c r="I135" s="1186"/>
      <c r="J135" s="1186" t="s">
        <v>18782</v>
      </c>
      <c r="K135" s="1254" t="s">
        <v>8972</v>
      </c>
      <c r="L135" s="1849" t="s">
        <v>18726</v>
      </c>
      <c r="M135" s="1186" t="s">
        <v>18780</v>
      </c>
      <c r="N135" s="73" t="s">
        <v>12674</v>
      </c>
      <c r="O135" s="1186"/>
      <c r="P135" s="1186"/>
      <c r="Q135" s="1186"/>
      <c r="R135" s="1186" t="str">
        <f>IF(MID(RIGHT(S135,8),1,1)="M",2021,IF(MID(RIGHT(S135,8),1,1)="N",2022,IF(MID(RIGHT(S135,8),1,1)="P",2023,IF(MID(RIGHT(S135,8),1,1)="R",2024,IF(MID(RIGHT(S135,8),1,1)="S",2025,IF(MID(RIGHT(S135,8),1,1)="T",1996,IF(MID(RIGHT(S135,8),1,1)="V",1997,IF(MID(RIGHT(S135,8),1,1)="W",1998,IF(MID(RIGHT(S135,8),1,1)="X",1999,IF(MID(RIGHT(S135,8),1,1)="Y",2000,IF(MID(RIGHT(S135,8),1,1)="1",2001,IF(MID(RIGHT(S135,8),1,1)="2",2002,IF(MID(RIGHT(S135,8),1,1)="3",2003,IF(MID(RIGHT(S135,8),1,1)="4",2004,IF(MID(RIGHT(S135,8),1,1)="5",2005,IF(MID(RIGHT(S135,8),1,1)="6",2006,IF(MID(RIGHT(S135,8),1,1)="7",2007,IF(MID(RIGHT(S135,8),1,1)="8",2008,IF(MID(RIGHT(S135,8),1,1)="9",2009,IF(MID(RIGHT(S135,8),1,1)="A",2010,IF(MID(RIGHT(S135,8),1,1)="B",2011,IF(MID(RIGHT(S135,8),1,1)="C",2012,IF(MID(RIGHT(S135,8),1,1)="D",2013,IF(MID(RIGHT(S135,8),1,1)="E",2014,IF(MID(RIGHT(S135,8),1,1)="F",2015,IF(MID(RIGHT(S135,8),1,1)="G",2016,IF(MID(RIGHT(S135,8),1,1)="H",2017,IF(MID(RIGHT(S135,8),1,1)="J",2018,IF(MID(RIGHT(S135,8),1,1)="K",2019,IF(MID(RIGHT(S135,8),1,1)="L",2020,""))))))))))))))))))))))))))))))</f>
        <v/>
      </c>
      <c r="S135" s="1186"/>
      <c r="T135" s="1186"/>
      <c r="U135" s="1189"/>
      <c r="V135" s="1190"/>
      <c r="W135" s="1191"/>
      <c r="X135" s="1192"/>
    </row>
    <row r="136" spans="1:26" ht="26.25" customHeight="1">
      <c r="A136" s="1185"/>
      <c r="B136" s="1186"/>
      <c r="C136" s="1186" t="s">
        <v>13047</v>
      </c>
      <c r="D136" s="1186" t="s">
        <v>191</v>
      </c>
      <c r="E136" s="1186"/>
      <c r="F136" s="1186"/>
      <c r="G136" s="1186"/>
      <c r="H136" s="1186"/>
      <c r="I136" s="1186" t="s">
        <v>18676</v>
      </c>
      <c r="J136" s="1186"/>
      <c r="K136" s="1186"/>
      <c r="L136" s="1849" t="s">
        <v>18727</v>
      </c>
      <c r="M136" s="1186" t="s">
        <v>18781</v>
      </c>
      <c r="N136" s="1186"/>
      <c r="O136" s="1186"/>
      <c r="P136" s="1186"/>
      <c r="Q136" s="1186"/>
      <c r="R136" s="1186"/>
      <c r="S136" s="1187" t="s">
        <v>546</v>
      </c>
      <c r="T136" s="1187">
        <v>3750</v>
      </c>
      <c r="U136" s="1189"/>
      <c r="V136" s="1189"/>
      <c r="W136" s="1191"/>
      <c r="X136" s="1192"/>
    </row>
    <row r="137" spans="1:26" ht="26.25" customHeight="1">
      <c r="A137" s="1185"/>
      <c r="B137" s="1186"/>
      <c r="C137" s="1186" t="s">
        <v>10002</v>
      </c>
      <c r="D137" s="1186" t="s">
        <v>191</v>
      </c>
      <c r="E137" s="1186"/>
      <c r="F137" s="1186"/>
      <c r="G137" s="1186"/>
      <c r="H137" s="1186"/>
      <c r="I137" s="1186" t="s">
        <v>18678</v>
      </c>
      <c r="J137" s="1186" t="s">
        <v>18583</v>
      </c>
      <c r="K137" s="1186"/>
      <c r="L137" s="1186"/>
      <c r="M137" s="2559" t="s">
        <v>10944</v>
      </c>
      <c r="N137" s="2560"/>
      <c r="O137" s="2560"/>
      <c r="P137" s="2561"/>
      <c r="Q137" s="1186"/>
      <c r="R137" s="1186"/>
      <c r="S137" s="1187" t="s">
        <v>8411</v>
      </c>
      <c r="T137" s="1187">
        <f>SUM(T132:T136)</f>
        <v>10730</v>
      </c>
      <c r="U137" s="1189"/>
      <c r="V137" s="1189"/>
      <c r="W137" s="1191"/>
      <c r="X137" s="1192"/>
    </row>
    <row r="138" spans="1:26" ht="26.25" customHeight="1" thickBot="1">
      <c r="A138" s="1193"/>
      <c r="B138" s="1194"/>
      <c r="C138" s="1194" t="s">
        <v>10003</v>
      </c>
      <c r="D138" s="1194" t="s">
        <v>4036</v>
      </c>
      <c r="E138" s="1194"/>
      <c r="F138" s="1194"/>
      <c r="G138" s="1194"/>
      <c r="H138" s="1194"/>
      <c r="I138" s="1194"/>
      <c r="J138" s="1194"/>
      <c r="K138" s="611" t="s">
        <v>18519</v>
      </c>
      <c r="L138" s="1194"/>
      <c r="M138" s="1194"/>
      <c r="N138" s="1195"/>
      <c r="O138" s="1195"/>
      <c r="P138" s="1196"/>
      <c r="Q138" s="1194"/>
      <c r="R138" s="1194"/>
      <c r="S138" s="1196"/>
      <c r="T138" s="1197"/>
      <c r="U138" s="1198"/>
      <c r="V138" s="1199"/>
      <c r="W138" s="1200"/>
      <c r="X138" s="1201"/>
    </row>
    <row r="139" spans="1:26" ht="26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51"/>
      <c r="L139" s="4"/>
      <c r="M139" s="4"/>
      <c r="N139" s="451"/>
      <c r="O139" s="451"/>
      <c r="P139" s="452"/>
      <c r="Q139" s="4"/>
      <c r="R139" s="4"/>
      <c r="S139" s="4"/>
      <c r="T139" s="4"/>
      <c r="U139" s="453"/>
      <c r="V139" s="454"/>
      <c r="W139" s="455"/>
      <c r="X139" s="455"/>
    </row>
    <row r="140" spans="1:26" ht="26.25" customHeight="1" thickBot="1"/>
    <row r="141" spans="1:26" ht="26.25" customHeight="1">
      <c r="A141" s="1178" t="s">
        <v>188</v>
      </c>
      <c r="B141" s="1179" t="s">
        <v>16776</v>
      </c>
      <c r="C141" s="1179" t="s">
        <v>18582</v>
      </c>
      <c r="D141" s="1179" t="s">
        <v>198</v>
      </c>
      <c r="E141" s="1179" t="s">
        <v>18728</v>
      </c>
      <c r="F141" s="1179" t="s">
        <v>191</v>
      </c>
      <c r="G141" s="1179" t="s">
        <v>191</v>
      </c>
      <c r="H141" s="1179" t="s">
        <v>191</v>
      </c>
      <c r="I141" s="1179" t="s">
        <v>16777</v>
      </c>
      <c r="J141" s="1179" t="s">
        <v>18779</v>
      </c>
      <c r="K141" s="1180" t="s">
        <v>16778</v>
      </c>
      <c r="L141" s="1179" t="s">
        <v>18709</v>
      </c>
      <c r="M141" s="1179" t="s">
        <v>18675</v>
      </c>
      <c r="N141" s="1180" t="s">
        <v>18777</v>
      </c>
      <c r="O141" s="1784" t="s">
        <v>18723</v>
      </c>
      <c r="P141" s="1179" t="s">
        <v>18705</v>
      </c>
      <c r="Q141" s="1179" t="s">
        <v>15953</v>
      </c>
      <c r="R141" s="1179">
        <f>IF(MID(RIGHT(S141,8),1,1)="M",2021,IF(MID(RIGHT(S141,8),1,1)="N",2022,IF(MID(RIGHT(S141,8),1,1)="P",2023,IF(MID(RIGHT(S141,8),1,1)="R",2024,IF(MID(RIGHT(S141,8),1,1)="S",2025,IF(MID(RIGHT(S141,8),1,1)="T",1996,IF(MID(RIGHT(S141,8),1,1)="V",1997,IF(MID(RIGHT(S141,8),1,1)="W",1998,IF(MID(RIGHT(S141,8),1,1)="X",1999,IF(MID(RIGHT(S141,8),1,1)="Y",2000,IF(MID(RIGHT(S141,8),1,1)="1",2001,IF(MID(RIGHT(S141,8),1,1)="2",2002,IF(MID(RIGHT(S141,8),1,1)="3",2003,IF(MID(RIGHT(S141,8),1,1)="4",2004,IF(MID(RIGHT(S141,8),1,1)="5",2005,IF(MID(RIGHT(S141,8),1,1)="6",2006,IF(MID(RIGHT(S141,8),1,1)="7",2007,IF(MID(RIGHT(S141,8),1,1)="8",2008,IF(MID(RIGHT(S141,8),1,1)="9",2009,IF(MID(RIGHT(S141,8),1,1)="A",2010,IF(MID(RIGHT(S141,8),1,1)="B",2011,IF(MID(RIGHT(S141,8),1,1)="C",2012,IF(MID(RIGHT(S141,8),1,1)="D",2013,IF(MID(RIGHT(S141,8),1,1)="E",2014,IF(MID(RIGHT(S141,8),1,1)="F",2015,IF(MID(RIGHT(S141,8),1,1)="G",2016,IF(MID(RIGHT(S141,8),1,1)="H",2017,IF(MID(RIGHT(S141,8),1,1)="J",2018,IF(MID(RIGHT(S141,8),1,1)="K",2019,IF(MID(RIGHT(S141,8),1,1)="L",2020,""))))))))))))))))))))))))))))))</f>
        <v>2014</v>
      </c>
      <c r="S141" s="1179" t="s">
        <v>18704</v>
      </c>
      <c r="T141" s="1179">
        <v>2185</v>
      </c>
      <c r="U141" s="1343">
        <v>45758</v>
      </c>
      <c r="V141" s="1343">
        <v>45792</v>
      </c>
      <c r="W141" s="1183">
        <v>3800</v>
      </c>
      <c r="X141" s="1184">
        <v>4500</v>
      </c>
      <c r="Y141" s="1179" t="str">
        <f>P141</f>
        <v>44510-25-302474X</v>
      </c>
      <c r="Z141" s="1" t="str">
        <f>SUBSTITUTE(Y141,"-","")</f>
        <v>4451025302474X</v>
      </c>
    </row>
    <row r="142" spans="1:26" ht="26.25" customHeight="1">
      <c r="A142" s="1185"/>
      <c r="B142" s="1186"/>
      <c r="C142" s="320" t="s">
        <v>18677</v>
      </c>
      <c r="D142" s="1186"/>
      <c r="E142" s="1186"/>
      <c r="F142" s="1186"/>
      <c r="G142" s="1186"/>
      <c r="H142" s="1186"/>
      <c r="I142" s="1186"/>
      <c r="J142" s="412" t="s">
        <v>18679</v>
      </c>
      <c r="K142" s="1373" t="s">
        <v>10029</v>
      </c>
      <c r="L142" s="961" t="s">
        <v>3603</v>
      </c>
      <c r="M142" s="1447" t="s">
        <v>19922</v>
      </c>
      <c r="N142" s="73" t="s">
        <v>2943</v>
      </c>
      <c r="O142" s="1186"/>
      <c r="P142" s="1186" t="s">
        <v>18703</v>
      </c>
      <c r="Q142" s="1186" t="s">
        <v>15953</v>
      </c>
      <c r="R142" s="1186">
        <f>IF(MID(RIGHT(S142,8),1,1)="M",2021,IF(MID(RIGHT(S142,8),1,1)="N",2022,IF(MID(RIGHT(S142,8),1,1)="P",2023,IF(MID(RIGHT(S142,8),1,1)="R",2024,IF(MID(RIGHT(S142,8),1,1)="S",2025,IF(MID(RIGHT(S142,8),1,1)="T",1996,IF(MID(RIGHT(S142,8),1,1)="V",1997,IF(MID(RIGHT(S142,8),1,1)="W",1998,IF(MID(RIGHT(S142,8),1,1)="X",1999,IF(MID(RIGHT(S142,8),1,1)="Y",2000,IF(MID(RIGHT(S142,8),1,1)="1",2001,IF(MID(RIGHT(S142,8),1,1)="2",2002,IF(MID(RIGHT(S142,8),1,1)="3",2003,IF(MID(RIGHT(S142,8),1,1)="4",2004,IF(MID(RIGHT(S142,8),1,1)="5",2005,IF(MID(RIGHT(S142,8),1,1)="6",2006,IF(MID(RIGHT(S142,8),1,1)="7",2007,IF(MID(RIGHT(S142,8),1,1)="8",2008,IF(MID(RIGHT(S142,8),1,1)="9",2009,IF(MID(RIGHT(S142,8),1,1)="A",2010,IF(MID(RIGHT(S142,8),1,1)="B",2011,IF(MID(RIGHT(S142,8),1,1)="C",2012,IF(MID(RIGHT(S142,8),1,1)="D",2013,IF(MID(RIGHT(S142,8),1,1)="E",2014,IF(MID(RIGHT(S142,8),1,1)="F",2015,IF(MID(RIGHT(S142,8),1,1)="G",2016,IF(MID(RIGHT(S142,8),1,1)="H",2017,IF(MID(RIGHT(S142,8),1,1)="J",2018,IF(MID(RIGHT(S142,8),1,1)="K",2019,IF(MID(RIGHT(S142,8),1,1)="L",2020,""))))))))))))))))))))))))))))))</f>
        <v>2011</v>
      </c>
      <c r="S142" s="1186" t="s">
        <v>18702</v>
      </c>
      <c r="T142" s="1186">
        <v>2268</v>
      </c>
      <c r="U142" s="1841">
        <v>45760</v>
      </c>
      <c r="V142" s="1841">
        <v>45792</v>
      </c>
      <c r="W142" s="1873"/>
      <c r="X142" s="1874"/>
      <c r="Y142" s="1186" t="str">
        <f>P142</f>
        <v>12048-25-901851X</v>
      </c>
      <c r="Z142" s="1" t="str">
        <f>SUBSTITUTE(Y142,"-","")</f>
        <v>1204825901851X</v>
      </c>
    </row>
    <row r="143" spans="1:26" ht="26.25" customHeight="1">
      <c r="A143" s="1185"/>
      <c r="B143" s="1186"/>
      <c r="C143" s="1186" t="s">
        <v>12776</v>
      </c>
      <c r="D143" s="1186" t="s">
        <v>191</v>
      </c>
      <c r="E143" s="1186"/>
      <c r="F143" s="1186"/>
      <c r="G143" s="1186"/>
      <c r="H143" s="1186"/>
      <c r="I143" s="1186"/>
      <c r="J143" s="1186" t="s">
        <v>18661</v>
      </c>
      <c r="K143" s="1188" t="s">
        <v>18660</v>
      </c>
      <c r="L143" s="1447" t="s">
        <v>19924</v>
      </c>
      <c r="M143" s="1186"/>
      <c r="N143" s="73" t="s">
        <v>3907</v>
      </c>
      <c r="O143" s="1186"/>
      <c r="P143" s="1186" t="s">
        <v>18708</v>
      </c>
      <c r="Q143" s="1186" t="s">
        <v>15953</v>
      </c>
      <c r="R143" s="1186">
        <f>IF(MID(RIGHT(S143,8),1,1)="M",2021,IF(MID(RIGHT(S143,8),1,1)="N",2022,IF(MID(RIGHT(S143,8),1,1)="P",2023,IF(MID(RIGHT(S143,8),1,1)="R",2024,IF(MID(RIGHT(S143,8),1,1)="S",2025,IF(MID(RIGHT(S143,8),1,1)="T",1996,IF(MID(RIGHT(S143,8),1,1)="V",1997,IF(MID(RIGHT(S143,8),1,1)="W",1998,IF(MID(RIGHT(S143,8),1,1)="X",1999,IF(MID(RIGHT(S143,8),1,1)="Y",2000,IF(MID(RIGHT(S143,8),1,1)="1",2001,IF(MID(RIGHT(S143,8),1,1)="2",2002,IF(MID(RIGHT(S143,8),1,1)="3",2003,IF(MID(RIGHT(S143,8),1,1)="4",2004,IF(MID(RIGHT(S143,8),1,1)="5",2005,IF(MID(RIGHT(S143,8),1,1)="6",2006,IF(MID(RIGHT(S143,8),1,1)="7",2007,IF(MID(RIGHT(S143,8),1,1)="8",2008,IF(MID(RIGHT(S143,8),1,1)="9",2009,IF(MID(RIGHT(S143,8),1,1)="A",2010,IF(MID(RIGHT(S143,8),1,1)="B",2011,IF(MID(RIGHT(S143,8),1,1)="C",2012,IF(MID(RIGHT(S143,8),1,1)="D",2013,IF(MID(RIGHT(S143,8),1,1)="E",2014,IF(MID(RIGHT(S143,8),1,1)="F",2015,IF(MID(RIGHT(S143,8),1,1)="G",2016,IF(MID(RIGHT(S143,8),1,1)="H",2017,IF(MID(RIGHT(S143,8),1,1)="J",2018,IF(MID(RIGHT(S143,8),1,1)="K",2019,IF(MID(RIGHT(S143,8),1,1)="L",2020,""))))))))))))))))))))))))))))))</f>
        <v>2014</v>
      </c>
      <c r="S143" s="1186" t="s">
        <v>18707</v>
      </c>
      <c r="T143" s="1186">
        <v>1900</v>
      </c>
      <c r="U143" s="1189">
        <v>45761</v>
      </c>
      <c r="V143" s="1189">
        <v>45804</v>
      </c>
      <c r="W143" s="1191"/>
      <c r="X143" s="1192"/>
      <c r="Y143" s="1186" t="str">
        <f>P143</f>
        <v>12048-25-602433X</v>
      </c>
      <c r="Z143" s="1" t="str">
        <f>SUBSTITUTE(Y143,"-","")</f>
        <v>1204825602433X</v>
      </c>
    </row>
    <row r="144" spans="1:26" ht="26.25" customHeight="1">
      <c r="A144" s="1185"/>
      <c r="B144" s="1186"/>
      <c r="C144" s="1186" t="s">
        <v>12778</v>
      </c>
      <c r="D144" s="1186" t="s">
        <v>191</v>
      </c>
      <c r="E144" s="1186"/>
      <c r="F144" s="1186"/>
      <c r="G144" s="1186"/>
      <c r="H144" s="1186"/>
      <c r="I144" s="1186"/>
      <c r="J144" s="1186" t="s">
        <v>18778</v>
      </c>
      <c r="K144" s="1254" t="s">
        <v>8972</v>
      </c>
      <c r="L144" s="1849" t="s">
        <v>18726</v>
      </c>
      <c r="M144" s="1186" t="s">
        <v>18780</v>
      </c>
      <c r="N144" s="73" t="s">
        <v>12674</v>
      </c>
      <c r="O144" s="1186"/>
      <c r="P144" s="1186"/>
      <c r="Q144" s="1186"/>
      <c r="R144" s="1186" t="str">
        <f>IF(MID(RIGHT(S144,8),1,1)="M",2021,IF(MID(RIGHT(S144,8),1,1)="N",2022,IF(MID(RIGHT(S144,8),1,1)="P",2023,IF(MID(RIGHT(S144,8),1,1)="R",2024,IF(MID(RIGHT(S144,8),1,1)="S",2025,IF(MID(RIGHT(S144,8),1,1)="T",1996,IF(MID(RIGHT(S144,8),1,1)="V",1997,IF(MID(RIGHT(S144,8),1,1)="W",1998,IF(MID(RIGHT(S144,8),1,1)="X",1999,IF(MID(RIGHT(S144,8),1,1)="Y",2000,IF(MID(RIGHT(S144,8),1,1)="1",2001,IF(MID(RIGHT(S144,8),1,1)="2",2002,IF(MID(RIGHT(S144,8),1,1)="3",2003,IF(MID(RIGHT(S144,8),1,1)="4",2004,IF(MID(RIGHT(S144,8),1,1)="5",2005,IF(MID(RIGHT(S144,8),1,1)="6",2006,IF(MID(RIGHT(S144,8),1,1)="7",2007,IF(MID(RIGHT(S144,8),1,1)="8",2008,IF(MID(RIGHT(S144,8),1,1)="9",2009,IF(MID(RIGHT(S144,8),1,1)="A",2010,IF(MID(RIGHT(S144,8),1,1)="B",2011,IF(MID(RIGHT(S144,8),1,1)="C",2012,IF(MID(RIGHT(S144,8),1,1)="D",2013,IF(MID(RIGHT(S144,8),1,1)="E",2014,IF(MID(RIGHT(S144,8),1,1)="F",2015,IF(MID(RIGHT(S144,8),1,1)="G",2016,IF(MID(RIGHT(S144,8),1,1)="H",2017,IF(MID(RIGHT(S144,8),1,1)="J",2018,IF(MID(RIGHT(S144,8),1,1)="K",2019,IF(MID(RIGHT(S144,8),1,1)="L",2020,""))))))))))))))))))))))))))))))</f>
        <v/>
      </c>
      <c r="S144" s="1186"/>
      <c r="T144" s="1186"/>
      <c r="U144" s="1190">
        <v>45760</v>
      </c>
      <c r="V144" s="1190">
        <v>45806</v>
      </c>
      <c r="W144" s="1191"/>
      <c r="X144" s="1192"/>
    </row>
    <row r="145" spans="1:24" ht="26.25" customHeight="1">
      <c r="A145" s="1185"/>
      <c r="B145" s="1186"/>
      <c r="C145" s="1186" t="s">
        <v>13047</v>
      </c>
      <c r="D145" s="1186" t="s">
        <v>191</v>
      </c>
      <c r="E145" s="1186"/>
      <c r="F145" s="1186"/>
      <c r="G145" s="1186"/>
      <c r="H145" s="1186"/>
      <c r="I145" s="1186" t="s">
        <v>18676</v>
      </c>
      <c r="J145" s="1186" t="s">
        <v>18782</v>
      </c>
      <c r="K145" s="1186"/>
      <c r="L145" s="1849" t="s">
        <v>18727</v>
      </c>
      <c r="M145" s="1186" t="s">
        <v>18781</v>
      </c>
      <c r="N145" s="1186"/>
      <c r="O145" s="1186"/>
      <c r="P145" s="1186"/>
      <c r="Q145" s="1186"/>
      <c r="R145" s="1186"/>
      <c r="S145" s="1187" t="s">
        <v>546</v>
      </c>
      <c r="T145" s="1187">
        <v>3750</v>
      </c>
      <c r="U145" s="1189"/>
      <c r="V145" s="1189"/>
      <c r="W145" s="1191"/>
      <c r="X145" s="1192"/>
    </row>
    <row r="146" spans="1:24" ht="26.25" customHeight="1">
      <c r="A146" s="1185"/>
      <c r="B146" s="1186"/>
      <c r="C146" s="1186" t="s">
        <v>10002</v>
      </c>
      <c r="D146" s="1186" t="s">
        <v>191</v>
      </c>
      <c r="E146" s="1186"/>
      <c r="F146" s="1186"/>
      <c r="G146" s="1186"/>
      <c r="H146" s="1186"/>
      <c r="I146" s="1186" t="s">
        <v>18678</v>
      </c>
      <c r="J146" s="1186"/>
      <c r="K146" s="1186"/>
      <c r="L146" s="1186"/>
      <c r="M146" s="2559" t="s">
        <v>10944</v>
      </c>
      <c r="N146" s="2560"/>
      <c r="O146" s="2560"/>
      <c r="P146" s="2561"/>
      <c r="Q146" s="1186"/>
      <c r="R146" s="1186"/>
      <c r="S146" s="1187" t="s">
        <v>8411</v>
      </c>
      <c r="T146" s="1187">
        <f>SUM(T141:T145)</f>
        <v>10103</v>
      </c>
      <c r="U146" s="1189"/>
      <c r="V146" s="1189"/>
      <c r="W146" s="1191"/>
      <c r="X146" s="1192"/>
    </row>
    <row r="147" spans="1:24" ht="26.25" customHeight="1" thickBot="1">
      <c r="A147" s="1193"/>
      <c r="B147" s="1194"/>
      <c r="C147" s="1194" t="s">
        <v>10003</v>
      </c>
      <c r="D147" s="1194" t="s">
        <v>4036</v>
      </c>
      <c r="E147" s="1194"/>
      <c r="F147" s="1194"/>
      <c r="G147" s="1194"/>
      <c r="H147" s="1194"/>
      <c r="I147" s="1194"/>
      <c r="J147" s="1194"/>
      <c r="K147" s="611" t="s">
        <v>18658</v>
      </c>
      <c r="L147" s="1194"/>
      <c r="M147" s="1194"/>
      <c r="N147" s="1195"/>
      <c r="O147" s="1195"/>
      <c r="P147" s="1196"/>
      <c r="Q147" s="1194"/>
      <c r="R147" s="1194"/>
      <c r="S147" s="1196"/>
      <c r="T147" s="1197"/>
      <c r="U147" s="1198"/>
      <c r="V147" s="1199"/>
      <c r="W147" s="1200"/>
      <c r="X147" s="1201"/>
    </row>
    <row r="149" spans="1:24" ht="26.25" customHeight="1" thickBot="1"/>
    <row r="150" spans="1:24" ht="26.25" customHeight="1">
      <c r="A150" s="699" t="s">
        <v>188</v>
      </c>
      <c r="B150" s="700" t="s">
        <v>10047</v>
      </c>
      <c r="C150" s="700" t="s">
        <v>154</v>
      </c>
      <c r="D150" s="700" t="s">
        <v>190</v>
      </c>
      <c r="E150" s="700" t="s">
        <v>18824</v>
      </c>
      <c r="F150" s="700" t="s">
        <v>191</v>
      </c>
      <c r="G150" s="700" t="s">
        <v>191</v>
      </c>
      <c r="H150" s="1484"/>
      <c r="I150" s="700" t="s">
        <v>10416</v>
      </c>
      <c r="J150" s="715" t="s">
        <v>18699</v>
      </c>
      <c r="K150" s="1515" t="s">
        <v>8</v>
      </c>
      <c r="L150" s="715" t="s">
        <v>18838</v>
      </c>
      <c r="M150" s="2883" t="s">
        <v>18834</v>
      </c>
      <c r="N150" s="701" t="s">
        <v>19145</v>
      </c>
      <c r="O150" s="701" t="s">
        <v>18874</v>
      </c>
      <c r="P150" s="702" t="s">
        <v>20525</v>
      </c>
      <c r="Q150" s="700" t="s">
        <v>1935</v>
      </c>
      <c r="R150" s="700">
        <f>IF(MID(RIGHT(S150,8),1,1)="M",2021,IF(MID(RIGHT(S150,8),1,1)="N",2022,IF(MID(RIGHT(S150,8),1,1)="P",2023,IF(MID(RIGHT(S150,8),1,1)="R",2024,IF(MID(RIGHT(S150,8),1,1)="S",2025,IF(MID(RIGHT(S150,8),1,1)="T",1996,IF(MID(RIGHT(S150,8),1,1)="V",1997,IF(MID(RIGHT(S150,8),1,1)="W",1998,IF(MID(RIGHT(S150,8),1,1)="X",1999,IF(MID(RIGHT(S150,8),1,1)="Y",2000,IF(MID(RIGHT(S150,8),1,1)="1",2001,IF(MID(RIGHT(S150,8),1,1)="2",2002,IF(MID(RIGHT(S150,8),1,1)="3",2003,IF(MID(RIGHT(S150,8),1,1)="4",2004,IF(MID(RIGHT(S150,8),1,1)="5",2005,IF(MID(RIGHT(S150,8),1,1)="6",2006,IF(MID(RIGHT(S150,8),1,1)="7",2007,IF(MID(RIGHT(S150,8),1,1)="8",2008,IF(MID(RIGHT(S150,8),1,1)="9",2009,IF(MID(RIGHT(S150,8),1,1)="A",2010,IF(MID(RIGHT(S150,8),1,1)="B",2011,IF(MID(RIGHT(S150,8),1,1)="C",2012,IF(MID(RIGHT(S150,8),1,1)="D",2013,IF(MID(RIGHT(S150,8),1,1)="E",2014,IF(MID(RIGHT(S150,8),1,1)="F",2015,IF(MID(RIGHT(S150,8),1,1)="G",2016,IF(MID(RIGHT(S150,8),1,1)="H",2017,IF(MID(RIGHT(S150,8),1,1)="J",2018,IF(MID(RIGHT(S150,8),1,1)="K",2019,IF(MID(RIGHT(S150,8),1,1)="L",2020,""))))))))))))))))))))))))))))))</f>
        <v>2020</v>
      </c>
      <c r="S150" s="700" t="s">
        <v>18825</v>
      </c>
      <c r="T150" s="700">
        <v>2125</v>
      </c>
      <c r="U150" s="716">
        <v>45763</v>
      </c>
      <c r="V150" s="716">
        <v>45823</v>
      </c>
      <c r="W150" s="703">
        <v>2392</v>
      </c>
      <c r="X150" s="704">
        <v>3500</v>
      </c>
    </row>
    <row r="151" spans="1:24" ht="26.25" customHeight="1">
      <c r="A151" s="705"/>
      <c r="B151" s="278"/>
      <c r="C151" s="320" t="s">
        <v>18898</v>
      </c>
      <c r="D151" s="278"/>
      <c r="E151" s="278"/>
      <c r="F151" s="278"/>
      <c r="G151" s="278"/>
      <c r="H151" s="278"/>
      <c r="I151" s="278" t="s">
        <v>2578</v>
      </c>
      <c r="J151" s="317" t="s">
        <v>18701</v>
      </c>
      <c r="K151" s="280" t="s">
        <v>195</v>
      </c>
      <c r="L151" s="425" t="s">
        <v>3603</v>
      </c>
      <c r="M151" s="2884"/>
      <c r="N151" s="73" t="s">
        <v>2435</v>
      </c>
      <c r="O151" s="278"/>
      <c r="P151" s="278"/>
      <c r="Q151" s="278" t="s">
        <v>10795</v>
      </c>
      <c r="R151" s="278">
        <f>IF(MID(RIGHT(S151,8),1,1)="M",2021,IF(MID(RIGHT(S151,8),1,1)="N",2022,IF(MID(RIGHT(S151,8),1,1)="P",2023,IF(MID(RIGHT(S151,8),1,1)="R",2024,IF(MID(RIGHT(S151,8),1,1)="S",2025,IF(MID(RIGHT(S151,8),1,1)="T",1996,IF(MID(RIGHT(S151,8),1,1)="V",1997,IF(MID(RIGHT(S151,8),1,1)="W",1998,IF(MID(RIGHT(S151,8),1,1)="X",1999,IF(MID(RIGHT(S151,8),1,1)="Y",2000,IF(MID(RIGHT(S151,8),1,1)="1",2001,IF(MID(RIGHT(S151,8),1,1)="2",2002,IF(MID(RIGHT(S151,8),1,1)="3",2003,IF(MID(RIGHT(S151,8),1,1)="4",2004,IF(MID(RIGHT(S151,8),1,1)="5",2005,IF(MID(RIGHT(S151,8),1,1)="6",2006,IF(MID(RIGHT(S151,8),1,1)="7",2007,IF(MID(RIGHT(S151,8),1,1)="8",2008,IF(MID(RIGHT(S151,8),1,1)="9",2009,IF(MID(RIGHT(S151,8),1,1)="A",2010,IF(MID(RIGHT(S151,8),1,1)="B",2011,IF(MID(RIGHT(S151,8),1,1)="C",2012,IF(MID(RIGHT(S151,8),1,1)="D",2013,IF(MID(RIGHT(S151,8),1,1)="E",2014,IF(MID(RIGHT(S151,8),1,1)="F",2015,IF(MID(RIGHT(S151,8),1,1)="G",2016,IF(MID(RIGHT(S151,8),1,1)="H",2017,IF(MID(RIGHT(S151,8),1,1)="J",2018,IF(MID(RIGHT(S151,8),1,1)="K",2019,IF(MID(RIGHT(S151,8),1,1)="L",2020,""))))))))))))))))))))))))))))))</f>
        <v>2021</v>
      </c>
      <c r="S151" s="278" t="s">
        <v>18826</v>
      </c>
      <c r="T151" s="278">
        <v>1795</v>
      </c>
      <c r="U151" s="719">
        <v>45765</v>
      </c>
      <c r="V151" s="719">
        <v>45830</v>
      </c>
      <c r="W151" s="283"/>
      <c r="X151" s="706" t="s">
        <v>19166</v>
      </c>
    </row>
    <row r="152" spans="1:24" ht="26.25" customHeight="1">
      <c r="A152" s="705"/>
      <c r="B152" s="278"/>
      <c r="C152" s="278" t="s">
        <v>12776</v>
      </c>
      <c r="D152" s="278" t="s">
        <v>18667</v>
      </c>
      <c r="E152" s="278"/>
      <c r="F152" s="278"/>
      <c r="G152" s="278"/>
      <c r="H152" s="278"/>
      <c r="I152" s="720"/>
      <c r="J152" s="317" t="s">
        <v>18697</v>
      </c>
      <c r="K152" s="278" t="s">
        <v>18700</v>
      </c>
      <c r="L152" s="278"/>
      <c r="M152" s="2884"/>
      <c r="N152" s="73" t="s">
        <v>3073</v>
      </c>
      <c r="O152" s="1371"/>
      <c r="P152" s="278"/>
      <c r="Q152" s="278" t="s">
        <v>1934</v>
      </c>
      <c r="R152" s="278">
        <f>IF(MID(RIGHT(S152,8),1,1)="M",2021,IF(MID(RIGHT(S152,8),1,1)="N",2022,IF(MID(RIGHT(S152,8),1,1)="P",2023,IF(MID(RIGHT(S152,8),1,1)="R",2024,IF(MID(RIGHT(S152,8),1,1)="S",2025,IF(MID(RIGHT(S152,8),1,1)="T",1996,IF(MID(RIGHT(S152,8),1,1)="V",1997,IF(MID(RIGHT(S152,8),1,1)="W",1998,IF(MID(RIGHT(S152,8),1,1)="X",1999,IF(MID(RIGHT(S152,8),1,1)="Y",2000,IF(MID(RIGHT(S152,8),1,1)="1",2001,IF(MID(RIGHT(S152,8),1,1)="2",2002,IF(MID(RIGHT(S152,8),1,1)="3",2003,IF(MID(RIGHT(S152,8),1,1)="4",2004,IF(MID(RIGHT(S152,8),1,1)="5",2005,IF(MID(RIGHT(S152,8),1,1)="6",2006,IF(MID(RIGHT(S152,8),1,1)="7",2007,IF(MID(RIGHT(S152,8),1,1)="8",2008,IF(MID(RIGHT(S152,8),1,1)="9",2009,IF(MID(RIGHT(S152,8),1,1)="A",2010,IF(MID(RIGHT(S152,8),1,1)="B",2011,IF(MID(RIGHT(S152,8),1,1)="C",2012,IF(MID(RIGHT(S152,8),1,1)="D",2013,IF(MID(RIGHT(S152,8),1,1)="E",2014,IF(MID(RIGHT(S152,8),1,1)="F",2015,IF(MID(RIGHT(S152,8),1,1)="G",2016,IF(MID(RIGHT(S152,8),1,1)="H",2017,IF(MID(RIGHT(S152,8),1,1)="J",2018,IF(MID(RIGHT(S152,8),1,1)="K",2019,IF(MID(RIGHT(S152,8),1,1)="L",2020,""))))))))))))))))))))))))))))))</f>
        <v>2022</v>
      </c>
      <c r="S152" s="278" t="s">
        <v>18827</v>
      </c>
      <c r="T152" s="278">
        <v>2055</v>
      </c>
      <c r="U152" s="420">
        <v>45768</v>
      </c>
      <c r="V152" s="719">
        <v>45833</v>
      </c>
      <c r="W152" s="2011"/>
      <c r="X152" s="706"/>
    </row>
    <row r="153" spans="1:24" ht="26.25" customHeight="1">
      <c r="A153" s="705"/>
      <c r="B153" s="278"/>
      <c r="C153" s="278" t="s">
        <v>12778</v>
      </c>
      <c r="D153" s="278" t="s">
        <v>18667</v>
      </c>
      <c r="E153" s="278"/>
      <c r="F153" s="278"/>
      <c r="G153" s="278"/>
      <c r="H153" s="278"/>
      <c r="I153" s="720"/>
      <c r="J153" s="720"/>
      <c r="K153" s="278" t="s">
        <v>1772</v>
      </c>
      <c r="L153" s="278"/>
      <c r="M153" s="2885"/>
      <c r="N153" s="73" t="s">
        <v>7870</v>
      </c>
      <c r="O153" s="278"/>
      <c r="P153" s="280"/>
      <c r="Q153" s="278" t="s">
        <v>523</v>
      </c>
      <c r="R153" s="278">
        <f>IF(MID(RIGHT(S153,8),1,1)="M",2021,IF(MID(RIGHT(S153,8),1,1)="N",2022,IF(MID(RIGHT(S153,8),1,1)="P",2023,IF(MID(RIGHT(S153,8),1,1)="R",2024,IF(MID(RIGHT(S153,8),1,1)="S",2025,IF(MID(RIGHT(S153,8),1,1)="T",1996,IF(MID(RIGHT(S153,8),1,1)="V",1997,IF(MID(RIGHT(S153,8),1,1)="W",1998,IF(MID(RIGHT(S153,8),1,1)="X",1999,IF(MID(RIGHT(S153,8),1,1)="Y",2000,IF(MID(RIGHT(S153,8),1,1)="1",2001,IF(MID(RIGHT(S153,8),1,1)="2",2002,IF(MID(RIGHT(S153,8),1,1)="3",2003,IF(MID(RIGHT(S153,8),1,1)="4",2004,IF(MID(RIGHT(S153,8),1,1)="5",2005,IF(MID(RIGHT(S153,8),1,1)="6",2006,IF(MID(RIGHT(S153,8),1,1)="7",2007,IF(MID(RIGHT(S153,8),1,1)="8",2008,IF(MID(RIGHT(S153,8),1,1)="9",2009,IF(MID(RIGHT(S153,8),1,1)="A",2010,IF(MID(RIGHT(S153,8),1,1)="B",2011,IF(MID(RIGHT(S153,8),1,1)="C",2012,IF(MID(RIGHT(S153,8),1,1)="D",2013,IF(MID(RIGHT(S153,8),1,1)="E",2014,IF(MID(RIGHT(S153,8),1,1)="F",2015,IF(MID(RIGHT(S153,8),1,1)="G",2016,IF(MID(RIGHT(S153,8),1,1)="H",2017,IF(MID(RIGHT(S153,8),1,1)="J",2018,IF(MID(RIGHT(S153,8),1,1)="K",2019,IF(MID(RIGHT(S153,8),1,1)="L",2020,""))))))))))))))))))))))))))))))</f>
        <v>2021</v>
      </c>
      <c r="S153" s="278" t="s">
        <v>18828</v>
      </c>
      <c r="T153" s="278">
        <v>2420</v>
      </c>
      <c r="U153" s="282"/>
      <c r="V153" s="282">
        <v>45835</v>
      </c>
      <c r="W153" s="283"/>
      <c r="X153" s="721"/>
    </row>
    <row r="154" spans="1:24" ht="26.25" customHeight="1">
      <c r="A154" s="705"/>
      <c r="B154" s="278"/>
      <c r="C154" s="278" t="s">
        <v>13047</v>
      </c>
      <c r="D154" s="278" t="s">
        <v>191</v>
      </c>
      <c r="E154" s="278"/>
      <c r="F154" s="278"/>
      <c r="G154" s="278"/>
      <c r="H154" s="278"/>
      <c r="I154" s="278"/>
      <c r="J154" s="278" t="s">
        <v>18696</v>
      </c>
      <c r="K154" s="278"/>
      <c r="L154" s="278"/>
      <c r="M154" s="278" t="str">
        <f>SUBSTITUTE(M150,"-","")</f>
        <v>1145725707915X</v>
      </c>
      <c r="N154" s="278"/>
      <c r="O154" s="278"/>
      <c r="P154" s="278"/>
      <c r="Q154" s="278"/>
      <c r="R154" s="280"/>
      <c r="S154" s="284" t="s">
        <v>189</v>
      </c>
      <c r="T154" s="284">
        <v>3700</v>
      </c>
      <c r="U154" s="281"/>
      <c r="V154" s="281"/>
      <c r="W154" s="283"/>
      <c r="X154" s="722"/>
    </row>
    <row r="155" spans="1:24" ht="26.25" customHeight="1">
      <c r="A155" s="705"/>
      <c r="B155" s="278"/>
      <c r="C155" s="278" t="s">
        <v>10002</v>
      </c>
      <c r="D155" s="278" t="s">
        <v>191</v>
      </c>
      <c r="E155" s="278"/>
      <c r="F155" s="278"/>
      <c r="G155" s="278"/>
      <c r="H155" s="278"/>
      <c r="I155" s="278"/>
      <c r="J155" s="278"/>
      <c r="K155" s="278"/>
      <c r="L155" s="278"/>
      <c r="M155" s="2559" t="s">
        <v>18698</v>
      </c>
      <c r="N155" s="2560"/>
      <c r="O155" s="2560"/>
      <c r="P155" s="2561"/>
      <c r="Q155" s="278"/>
      <c r="R155" s="278"/>
      <c r="S155" s="284" t="s">
        <v>2472</v>
      </c>
      <c r="T155" s="284">
        <f>SUM(T150:T154)</f>
        <v>12095</v>
      </c>
      <c r="U155" s="281"/>
      <c r="V155" s="281"/>
      <c r="W155" s="283"/>
      <c r="X155" s="722"/>
    </row>
    <row r="156" spans="1:24" ht="26.25" customHeight="1" thickBot="1">
      <c r="A156" s="707"/>
      <c r="B156" s="708"/>
      <c r="C156" s="708" t="s">
        <v>10003</v>
      </c>
      <c r="D156" s="708" t="s">
        <v>4036</v>
      </c>
      <c r="E156" s="708"/>
      <c r="F156" s="708"/>
      <c r="G156" s="708"/>
      <c r="H156" s="708"/>
      <c r="I156" s="708"/>
      <c r="J156" s="708"/>
      <c r="K156" s="611" t="s">
        <v>11624</v>
      </c>
      <c r="L156" s="709"/>
      <c r="M156" s="709"/>
      <c r="N156" s="708"/>
      <c r="O156" s="708"/>
      <c r="P156" s="710"/>
      <c r="Q156" s="711"/>
      <c r="R156" s="711"/>
      <c r="S156" s="711"/>
      <c r="T156" s="711"/>
      <c r="U156" s="712"/>
      <c r="V156" s="713"/>
      <c r="W156" s="723"/>
      <c r="X156" s="724"/>
    </row>
    <row r="157" spans="1:24" ht="26.25" customHeight="1">
      <c r="A157" s="699" t="s">
        <v>188</v>
      </c>
      <c r="B157" s="700" t="s">
        <v>10047</v>
      </c>
      <c r="C157" s="700" t="s">
        <v>154</v>
      </c>
      <c r="D157" s="700" t="s">
        <v>190</v>
      </c>
      <c r="E157" s="700" t="s">
        <v>18824</v>
      </c>
      <c r="F157" s="700" t="s">
        <v>191</v>
      </c>
      <c r="G157" s="700" t="s">
        <v>191</v>
      </c>
      <c r="H157" s="1484"/>
      <c r="I157" s="700" t="s">
        <v>10416</v>
      </c>
      <c r="J157" s="715" t="s">
        <v>18699</v>
      </c>
      <c r="K157" s="1515" t="s">
        <v>8</v>
      </c>
      <c r="L157" s="715" t="s">
        <v>18839</v>
      </c>
      <c r="M157" s="2883" t="s">
        <v>18837</v>
      </c>
      <c r="N157" s="701" t="s">
        <v>19146</v>
      </c>
      <c r="O157" s="701" t="s">
        <v>18875</v>
      </c>
      <c r="P157" s="702" t="s">
        <v>20525</v>
      </c>
      <c r="Q157" s="700" t="s">
        <v>1935</v>
      </c>
      <c r="R157" s="700">
        <f>IF(MID(RIGHT(S157,8),1,1)="M",2021,IF(MID(RIGHT(S157,8),1,1)="N",2022,IF(MID(RIGHT(S157,8),1,1)="P",2023,IF(MID(RIGHT(S157,8),1,1)="R",2024,IF(MID(RIGHT(S157,8),1,1)="S",2025,IF(MID(RIGHT(S157,8),1,1)="T",1996,IF(MID(RIGHT(S157,8),1,1)="V",1997,IF(MID(RIGHT(S157,8),1,1)="W",1998,IF(MID(RIGHT(S157,8),1,1)="X",1999,IF(MID(RIGHT(S157,8),1,1)="Y",2000,IF(MID(RIGHT(S157,8),1,1)="1",2001,IF(MID(RIGHT(S157,8),1,1)="2",2002,IF(MID(RIGHT(S157,8),1,1)="3",2003,IF(MID(RIGHT(S157,8),1,1)="4",2004,IF(MID(RIGHT(S157,8),1,1)="5",2005,IF(MID(RIGHT(S157,8),1,1)="6",2006,IF(MID(RIGHT(S157,8),1,1)="7",2007,IF(MID(RIGHT(S157,8),1,1)="8",2008,IF(MID(RIGHT(S157,8),1,1)="9",2009,IF(MID(RIGHT(S157,8),1,1)="A",2010,IF(MID(RIGHT(S157,8),1,1)="B",2011,IF(MID(RIGHT(S157,8),1,1)="C",2012,IF(MID(RIGHT(S157,8),1,1)="D",2013,IF(MID(RIGHT(S157,8),1,1)="E",2014,IF(MID(RIGHT(S157,8),1,1)="F",2015,IF(MID(RIGHT(S157,8),1,1)="G",2016,IF(MID(RIGHT(S157,8),1,1)="H",2017,IF(MID(RIGHT(S157,8),1,1)="J",2018,IF(MID(RIGHT(S157,8),1,1)="K",2019,IF(MID(RIGHT(S157,8),1,1)="L",2020,""))))))))))))))))))))))))))))))</f>
        <v>2020</v>
      </c>
      <c r="S157" s="700" t="s">
        <v>18829</v>
      </c>
      <c r="T157" s="700">
        <v>1980</v>
      </c>
      <c r="U157" s="716">
        <v>45763</v>
      </c>
      <c r="V157" s="716">
        <v>45823</v>
      </c>
      <c r="W157" s="703">
        <v>2448</v>
      </c>
      <c r="X157" s="704">
        <v>3500</v>
      </c>
    </row>
    <row r="158" spans="1:24" ht="26.25" customHeight="1">
      <c r="A158" s="705"/>
      <c r="B158" s="278"/>
      <c r="C158" s="320" t="s">
        <v>18898</v>
      </c>
      <c r="D158" s="278"/>
      <c r="E158" s="278"/>
      <c r="F158" s="278"/>
      <c r="G158" s="278"/>
      <c r="H158" s="278"/>
      <c r="I158" s="278" t="s">
        <v>2578</v>
      </c>
      <c r="J158" s="317" t="s">
        <v>18716</v>
      </c>
      <c r="K158" s="280" t="s">
        <v>195</v>
      </c>
      <c r="L158" s="425" t="s">
        <v>3603</v>
      </c>
      <c r="M158" s="2884"/>
      <c r="N158" s="73" t="s">
        <v>2435</v>
      </c>
      <c r="O158" s="278"/>
      <c r="P158" s="278"/>
      <c r="Q158" s="278" t="s">
        <v>523</v>
      </c>
      <c r="R158" s="278">
        <f>IF(MID(RIGHT(S158,8),1,1)="M",2021,IF(MID(RIGHT(S158,8),1,1)="N",2022,IF(MID(RIGHT(S158,8),1,1)="P",2023,IF(MID(RIGHT(S158,8),1,1)="R",2024,IF(MID(RIGHT(S158,8),1,1)="S",2025,IF(MID(RIGHT(S158,8),1,1)="T",1996,IF(MID(RIGHT(S158,8),1,1)="V",1997,IF(MID(RIGHT(S158,8),1,1)="W",1998,IF(MID(RIGHT(S158,8),1,1)="X",1999,IF(MID(RIGHT(S158,8),1,1)="Y",2000,IF(MID(RIGHT(S158,8),1,1)="1",2001,IF(MID(RIGHT(S158,8),1,1)="2",2002,IF(MID(RIGHT(S158,8),1,1)="3",2003,IF(MID(RIGHT(S158,8),1,1)="4",2004,IF(MID(RIGHT(S158,8),1,1)="5",2005,IF(MID(RIGHT(S158,8),1,1)="6",2006,IF(MID(RIGHT(S158,8),1,1)="7",2007,IF(MID(RIGHT(S158,8),1,1)="8",2008,IF(MID(RIGHT(S158,8),1,1)="9",2009,IF(MID(RIGHT(S158,8),1,1)="A",2010,IF(MID(RIGHT(S158,8),1,1)="B",2011,IF(MID(RIGHT(S158,8),1,1)="C",2012,IF(MID(RIGHT(S158,8),1,1)="D",2013,IF(MID(RIGHT(S158,8),1,1)="E",2014,IF(MID(RIGHT(S158,8),1,1)="F",2015,IF(MID(RIGHT(S158,8),1,1)="G",2016,IF(MID(RIGHT(S158,8),1,1)="H",2017,IF(MID(RIGHT(S158,8),1,1)="J",2018,IF(MID(RIGHT(S158,8),1,1)="K",2019,IF(MID(RIGHT(S158,8),1,1)="L",2020,""))))))))))))))))))))))))))))))</f>
        <v>2021</v>
      </c>
      <c r="S158" s="278" t="s">
        <v>18830</v>
      </c>
      <c r="T158" s="278">
        <v>2240</v>
      </c>
      <c r="U158" s="719">
        <v>45765</v>
      </c>
      <c r="V158" s="719">
        <v>45830</v>
      </c>
      <c r="W158" s="283"/>
      <c r="X158" s="706" t="s">
        <v>19166</v>
      </c>
    </row>
    <row r="159" spans="1:24" ht="26.25" customHeight="1">
      <c r="A159" s="705"/>
      <c r="B159" s="278"/>
      <c r="C159" s="278" t="s">
        <v>12776</v>
      </c>
      <c r="D159" s="278" t="s">
        <v>191</v>
      </c>
      <c r="E159" s="278"/>
      <c r="F159" s="278"/>
      <c r="G159" s="278"/>
      <c r="H159" s="278"/>
      <c r="I159" s="720"/>
      <c r="J159" s="317" t="s">
        <v>18715</v>
      </c>
      <c r="K159" s="278" t="s">
        <v>18700</v>
      </c>
      <c r="L159" s="278"/>
      <c r="M159" s="2884"/>
      <c r="N159" s="73" t="s">
        <v>3073</v>
      </c>
      <c r="O159" s="1371"/>
      <c r="P159" s="278"/>
      <c r="Q159" s="278" t="s">
        <v>1935</v>
      </c>
      <c r="R159" s="278">
        <f>IF(MID(RIGHT(S159,8),1,1)="M",2021,IF(MID(RIGHT(S159,8),1,1)="N",2022,IF(MID(RIGHT(S159,8),1,1)="P",2023,IF(MID(RIGHT(S159,8),1,1)="R",2024,IF(MID(RIGHT(S159,8),1,1)="S",2025,IF(MID(RIGHT(S159,8),1,1)="T",1996,IF(MID(RIGHT(S159,8),1,1)="V",1997,IF(MID(RIGHT(S159,8),1,1)="W",1998,IF(MID(RIGHT(S159,8),1,1)="X",1999,IF(MID(RIGHT(S159,8),1,1)="Y",2000,IF(MID(RIGHT(S159,8),1,1)="1",2001,IF(MID(RIGHT(S159,8),1,1)="2",2002,IF(MID(RIGHT(S159,8),1,1)="3",2003,IF(MID(RIGHT(S159,8),1,1)="4",2004,IF(MID(RIGHT(S159,8),1,1)="5",2005,IF(MID(RIGHT(S159,8),1,1)="6",2006,IF(MID(RIGHT(S159,8),1,1)="7",2007,IF(MID(RIGHT(S159,8),1,1)="8",2008,IF(MID(RIGHT(S159,8),1,1)="9",2009,IF(MID(RIGHT(S159,8),1,1)="A",2010,IF(MID(RIGHT(S159,8),1,1)="B",2011,IF(MID(RIGHT(S159,8),1,1)="C",2012,IF(MID(RIGHT(S159,8),1,1)="D",2013,IF(MID(RIGHT(S159,8),1,1)="E",2014,IF(MID(RIGHT(S159,8),1,1)="F",2015,IF(MID(RIGHT(S159,8),1,1)="G",2016,IF(MID(RIGHT(S159,8),1,1)="H",2017,IF(MID(RIGHT(S159,8),1,1)="J",2018,IF(MID(RIGHT(S159,8),1,1)="K",2019,IF(MID(RIGHT(S159,8),1,1)="L",2020,""))))))))))))))))))))))))))))))</f>
        <v>2019</v>
      </c>
      <c r="S159" s="278" t="s">
        <v>18831</v>
      </c>
      <c r="T159" s="278">
        <v>1985</v>
      </c>
      <c r="U159" s="420">
        <v>45768</v>
      </c>
      <c r="V159" s="719">
        <v>45833</v>
      </c>
      <c r="W159" s="2011"/>
      <c r="X159" s="706"/>
    </row>
    <row r="160" spans="1:24" ht="26.25" customHeight="1">
      <c r="A160" s="705"/>
      <c r="B160" s="278"/>
      <c r="C160" s="278" t="s">
        <v>12778</v>
      </c>
      <c r="D160" s="278" t="s">
        <v>191</v>
      </c>
      <c r="E160" s="278"/>
      <c r="F160" s="278"/>
      <c r="G160" s="278"/>
      <c r="H160" s="278"/>
      <c r="I160" s="720"/>
      <c r="J160" s="720"/>
      <c r="K160" s="278" t="s">
        <v>1772</v>
      </c>
      <c r="L160" s="278"/>
      <c r="M160" s="912" t="s">
        <v>18836</v>
      </c>
      <c r="N160" s="73" t="s">
        <v>7870</v>
      </c>
      <c r="O160" s="278"/>
      <c r="P160" s="280"/>
      <c r="Q160" s="278" t="s">
        <v>1935</v>
      </c>
      <c r="R160" s="278">
        <f>IF(MID(RIGHT(S160,8),1,1)="M",2021,IF(MID(RIGHT(S160,8),1,1)="N",2022,IF(MID(RIGHT(S160,8),1,1)="P",2023,IF(MID(RIGHT(S160,8),1,1)="R",2024,IF(MID(RIGHT(S160,8),1,1)="S",2025,IF(MID(RIGHT(S160,8),1,1)="T",1996,IF(MID(RIGHT(S160,8),1,1)="V",1997,IF(MID(RIGHT(S160,8),1,1)="W",1998,IF(MID(RIGHT(S160,8),1,1)="X",1999,IF(MID(RIGHT(S160,8),1,1)="Y",2000,IF(MID(RIGHT(S160,8),1,1)="1",2001,IF(MID(RIGHT(S160,8),1,1)="2",2002,IF(MID(RIGHT(S160,8),1,1)="3",2003,IF(MID(RIGHT(S160,8),1,1)="4",2004,IF(MID(RIGHT(S160,8),1,1)="5",2005,IF(MID(RIGHT(S160,8),1,1)="6",2006,IF(MID(RIGHT(S160,8),1,1)="7",2007,IF(MID(RIGHT(S160,8),1,1)="8",2008,IF(MID(RIGHT(S160,8),1,1)="9",2009,IF(MID(RIGHT(S160,8),1,1)="A",2010,IF(MID(RIGHT(S160,8),1,1)="B",2011,IF(MID(RIGHT(S160,8),1,1)="C",2012,IF(MID(RIGHT(S160,8),1,1)="D",2013,IF(MID(RIGHT(S160,8),1,1)="E",2014,IF(MID(RIGHT(S160,8),1,1)="F",2015,IF(MID(RIGHT(S160,8),1,1)="G",2016,IF(MID(RIGHT(S160,8),1,1)="H",2017,IF(MID(RIGHT(S160,8),1,1)="J",2018,IF(MID(RIGHT(S160,8),1,1)="K",2019,IF(MID(RIGHT(S160,8),1,1)="L",2020,""))))))))))))))))))))))))))))))</f>
        <v>2019</v>
      </c>
      <c r="S160" s="278" t="s">
        <v>18835</v>
      </c>
      <c r="T160" s="278">
        <v>1985</v>
      </c>
      <c r="U160" s="282"/>
      <c r="V160" s="282">
        <v>45835</v>
      </c>
      <c r="W160" s="283"/>
      <c r="X160" s="721"/>
    </row>
    <row r="161" spans="1:26" ht="26.25" customHeight="1">
      <c r="A161" s="705"/>
      <c r="B161" s="278"/>
      <c r="C161" s="278" t="s">
        <v>13047</v>
      </c>
      <c r="D161" s="278" t="s">
        <v>191</v>
      </c>
      <c r="E161" s="278"/>
      <c r="F161" s="278"/>
      <c r="G161" s="278"/>
      <c r="H161" s="278"/>
      <c r="I161" s="278"/>
      <c r="J161" s="278" t="s">
        <v>18714</v>
      </c>
      <c r="K161" s="278"/>
      <c r="L161" s="278" t="str">
        <f>SUBSTITUTE(M157,"-","")</f>
        <v>1145725707917X</v>
      </c>
      <c r="M161" s="278"/>
      <c r="N161" s="278"/>
      <c r="O161" s="278"/>
      <c r="P161" s="278"/>
      <c r="Q161" s="278"/>
      <c r="R161" s="280"/>
      <c r="S161" s="284" t="s">
        <v>189</v>
      </c>
      <c r="T161" s="284">
        <v>3720</v>
      </c>
      <c r="U161" s="281"/>
      <c r="V161" s="281"/>
      <c r="W161" s="283"/>
      <c r="X161" s="722"/>
    </row>
    <row r="162" spans="1:26" ht="26.25" customHeight="1">
      <c r="A162" s="705"/>
      <c r="B162" s="278"/>
      <c r="C162" s="278" t="s">
        <v>10002</v>
      </c>
      <c r="D162" s="278" t="s">
        <v>191</v>
      </c>
      <c r="E162" s="278"/>
      <c r="F162" s="278"/>
      <c r="G162" s="278"/>
      <c r="H162" s="278"/>
      <c r="I162" s="278"/>
      <c r="J162" s="278"/>
      <c r="K162" s="278"/>
      <c r="L162" s="278" t="str">
        <f>SUBSTITUTE(M160,"-","")</f>
        <v>1145725707916X</v>
      </c>
      <c r="M162" s="2559" t="s">
        <v>18698</v>
      </c>
      <c r="N162" s="2560"/>
      <c r="O162" s="2560"/>
      <c r="P162" s="2561"/>
      <c r="Q162" s="278"/>
      <c r="R162" s="278"/>
      <c r="S162" s="284" t="s">
        <v>2472</v>
      </c>
      <c r="T162" s="284">
        <f>SUM(T157:T161)</f>
        <v>11910</v>
      </c>
      <c r="U162" s="281"/>
      <c r="V162" s="281"/>
      <c r="W162" s="283"/>
      <c r="X162" s="722"/>
    </row>
    <row r="163" spans="1:26" ht="26.25" customHeight="1" thickBot="1">
      <c r="A163" s="707"/>
      <c r="B163" s="708"/>
      <c r="C163" s="708" t="s">
        <v>10003</v>
      </c>
      <c r="D163" s="708" t="s">
        <v>4036</v>
      </c>
      <c r="E163" s="708"/>
      <c r="F163" s="708"/>
      <c r="G163" s="708"/>
      <c r="H163" s="708"/>
      <c r="I163" s="708"/>
      <c r="J163" s="708"/>
      <c r="K163" s="611" t="s">
        <v>11624</v>
      </c>
      <c r="L163" s="709"/>
      <c r="M163" s="709"/>
      <c r="N163" s="708"/>
      <c r="O163" s="708"/>
      <c r="P163" s="710"/>
      <c r="Q163" s="711"/>
      <c r="R163" s="711"/>
      <c r="S163" s="711"/>
      <c r="T163" s="711"/>
      <c r="U163" s="712"/>
      <c r="V163" s="713"/>
      <c r="W163" s="723"/>
      <c r="X163" s="724"/>
    </row>
    <row r="165" spans="1:26" ht="26.25" customHeight="1" thickBot="1"/>
    <row r="166" spans="1:26" ht="26.25" customHeight="1">
      <c r="A166" s="699" t="s">
        <v>188</v>
      </c>
      <c r="B166" s="700" t="s">
        <v>10047</v>
      </c>
      <c r="C166" s="700" t="s">
        <v>154</v>
      </c>
      <c r="D166" s="700" t="s">
        <v>190</v>
      </c>
      <c r="E166" s="700" t="s">
        <v>18824</v>
      </c>
      <c r="F166" s="700" t="s">
        <v>191</v>
      </c>
      <c r="G166" s="700" t="s">
        <v>191</v>
      </c>
      <c r="H166" s="1484"/>
      <c r="I166" s="700" t="s">
        <v>8125</v>
      </c>
      <c r="J166" s="715" t="s">
        <v>18699</v>
      </c>
      <c r="K166" s="1515" t="s">
        <v>8</v>
      </c>
      <c r="L166" s="715" t="s">
        <v>18833</v>
      </c>
      <c r="M166" s="3073" t="s">
        <v>18832</v>
      </c>
      <c r="N166" s="701" t="s">
        <v>18856</v>
      </c>
      <c r="O166" s="701" t="s">
        <v>19144</v>
      </c>
      <c r="P166" s="702" t="s">
        <v>19766</v>
      </c>
      <c r="Q166" s="700" t="s">
        <v>3291</v>
      </c>
      <c r="R166" s="700">
        <f>IF(MID(RIGHT(S166,8),1,1)="M",2021,IF(MID(RIGHT(S166,8),1,1)="N",2022,IF(MID(RIGHT(S166,8),1,1)="P",2023,IF(MID(RIGHT(S166,8),1,1)="R",2024,IF(MID(RIGHT(S166,8),1,1)="S",2025,IF(MID(RIGHT(S166,8),1,1)="T",1996,IF(MID(RIGHT(S166,8),1,1)="V",1997,IF(MID(RIGHT(S166,8),1,1)="W",1998,IF(MID(RIGHT(S166,8),1,1)="X",1999,IF(MID(RIGHT(S166,8),1,1)="Y",2000,IF(MID(RIGHT(S166,8),1,1)="1",2001,IF(MID(RIGHT(S166,8),1,1)="2",2002,IF(MID(RIGHT(S166,8),1,1)="3",2003,IF(MID(RIGHT(S166,8),1,1)="4",2004,IF(MID(RIGHT(S166,8),1,1)="5",2005,IF(MID(RIGHT(S166,8),1,1)="6",2006,IF(MID(RIGHT(S166,8),1,1)="7",2007,IF(MID(RIGHT(S166,8),1,1)="8",2008,IF(MID(RIGHT(S166,8),1,1)="9",2009,IF(MID(RIGHT(S166,8),1,1)="A",2010,IF(MID(RIGHT(S166,8),1,1)="B",2011,IF(MID(RIGHT(S166,8),1,1)="C",2012,IF(MID(RIGHT(S166,8),1,1)="D",2013,IF(MID(RIGHT(S166,8),1,1)="E",2014,IF(MID(RIGHT(S166,8),1,1)="F",2015,IF(MID(RIGHT(S166,8),1,1)="G",2016,IF(MID(RIGHT(S166,8),1,1)="H",2017,IF(MID(RIGHT(S166,8),1,1)="J",2018,IF(MID(RIGHT(S166,8),1,1)="K",2019,IF(MID(RIGHT(S166,8),1,1)="L",2020,""))))))))))))))))))))))))))))))</f>
        <v>2021</v>
      </c>
      <c r="S166" s="700" t="s">
        <v>18803</v>
      </c>
      <c r="T166" s="700">
        <v>1825</v>
      </c>
      <c r="U166" s="716">
        <v>45763</v>
      </c>
      <c r="V166" s="716">
        <v>45819</v>
      </c>
      <c r="W166" s="703">
        <v>3049</v>
      </c>
      <c r="X166" s="704">
        <v>4150</v>
      </c>
    </row>
    <row r="167" spans="1:26" ht="26.25" customHeight="1">
      <c r="A167" s="705"/>
      <c r="B167" s="278"/>
      <c r="C167" s="320" t="s">
        <v>8623</v>
      </c>
      <c r="D167" s="278"/>
      <c r="E167" s="278"/>
      <c r="F167" s="278"/>
      <c r="G167" s="278"/>
      <c r="H167" s="278"/>
      <c r="I167" s="278" t="s">
        <v>2578</v>
      </c>
      <c r="J167" s="317" t="s">
        <v>18719</v>
      </c>
      <c r="K167" s="280" t="s">
        <v>195</v>
      </c>
      <c r="L167" s="425" t="s">
        <v>3603</v>
      </c>
      <c r="M167" s="3074"/>
      <c r="N167" s="73" t="s">
        <v>2435</v>
      </c>
      <c r="O167" s="278"/>
      <c r="P167" s="278"/>
      <c r="Q167" s="278" t="s">
        <v>1838</v>
      </c>
      <c r="R167" s="278">
        <f>IF(MID(RIGHT(S167,8),1,1)="M",2021,IF(MID(RIGHT(S167,8),1,1)="N",2022,IF(MID(RIGHT(S167,8),1,1)="P",2023,IF(MID(RIGHT(S167,8),1,1)="R",2024,IF(MID(RIGHT(S167,8),1,1)="S",2025,IF(MID(RIGHT(S167,8),1,1)="T",1996,IF(MID(RIGHT(S167,8),1,1)="V",1997,IF(MID(RIGHT(S167,8),1,1)="W",1998,IF(MID(RIGHT(S167,8),1,1)="X",1999,IF(MID(RIGHT(S167,8),1,1)="Y",2000,IF(MID(RIGHT(S167,8),1,1)="1",2001,IF(MID(RIGHT(S167,8),1,1)="2",2002,IF(MID(RIGHT(S167,8),1,1)="3",2003,IF(MID(RIGHT(S167,8),1,1)="4",2004,IF(MID(RIGHT(S167,8),1,1)="5",2005,IF(MID(RIGHT(S167,8),1,1)="6",2006,IF(MID(RIGHT(S167,8),1,1)="7",2007,IF(MID(RIGHT(S167,8),1,1)="8",2008,IF(MID(RIGHT(S167,8),1,1)="9",2009,IF(MID(RIGHT(S167,8),1,1)="A",2010,IF(MID(RIGHT(S167,8),1,1)="B",2011,IF(MID(RIGHT(S167,8),1,1)="C",2012,IF(MID(RIGHT(S167,8),1,1)="D",2013,IF(MID(RIGHT(S167,8),1,1)="E",2014,IF(MID(RIGHT(S167,8),1,1)="F",2015,IF(MID(RIGHT(S167,8),1,1)="G",2016,IF(MID(RIGHT(S167,8),1,1)="H",2017,IF(MID(RIGHT(S167,8),1,1)="J",2018,IF(MID(RIGHT(S167,8),1,1)="K",2019,IF(MID(RIGHT(S167,8),1,1)="L",2020,""))))))))))))))))))))))))))))))</f>
        <v>2021</v>
      </c>
      <c r="S167" s="278" t="s">
        <v>18804</v>
      </c>
      <c r="T167" s="278">
        <v>1590</v>
      </c>
      <c r="U167" s="719">
        <v>45765</v>
      </c>
      <c r="V167" s="420">
        <v>45826</v>
      </c>
      <c r="W167" s="283"/>
      <c r="X167" s="706"/>
    </row>
    <row r="168" spans="1:26" ht="26.25" customHeight="1">
      <c r="A168" s="705"/>
      <c r="B168" s="278"/>
      <c r="C168" s="278" t="s">
        <v>12776</v>
      </c>
      <c r="D168" s="278" t="s">
        <v>191</v>
      </c>
      <c r="E168" s="278"/>
      <c r="F168" s="278"/>
      <c r="G168" s="278"/>
      <c r="H168" s="278"/>
      <c r="I168" s="720"/>
      <c r="J168" s="317" t="s">
        <v>18718</v>
      </c>
      <c r="K168" s="278" t="s">
        <v>11644</v>
      </c>
      <c r="L168" s="1626" t="s">
        <v>17973</v>
      </c>
      <c r="M168" s="3074"/>
      <c r="N168" s="73" t="s">
        <v>3073</v>
      </c>
      <c r="O168" s="1371"/>
      <c r="P168" s="278"/>
      <c r="Q168" s="278" t="s">
        <v>1935</v>
      </c>
      <c r="R168" s="278">
        <f>IF(MID(RIGHT(S168,8),1,1)="M",2021,IF(MID(RIGHT(S168,8),1,1)="N",2022,IF(MID(RIGHT(S168,8),1,1)="P",2023,IF(MID(RIGHT(S168,8),1,1)="R",2024,IF(MID(RIGHT(S168,8),1,1)="S",2025,IF(MID(RIGHT(S168,8),1,1)="T",1996,IF(MID(RIGHT(S168,8),1,1)="V",1997,IF(MID(RIGHT(S168,8),1,1)="W",1998,IF(MID(RIGHT(S168,8),1,1)="X",1999,IF(MID(RIGHT(S168,8),1,1)="Y",2000,IF(MID(RIGHT(S168,8),1,1)="1",2001,IF(MID(RIGHT(S168,8),1,1)="2",2002,IF(MID(RIGHT(S168,8),1,1)="3",2003,IF(MID(RIGHT(S168,8),1,1)="4",2004,IF(MID(RIGHT(S168,8),1,1)="5",2005,IF(MID(RIGHT(S168,8),1,1)="6",2006,IF(MID(RIGHT(S168,8),1,1)="7",2007,IF(MID(RIGHT(S168,8),1,1)="8",2008,IF(MID(RIGHT(S168,8),1,1)="9",2009,IF(MID(RIGHT(S168,8),1,1)="A",2010,IF(MID(RIGHT(S168,8),1,1)="B",2011,IF(MID(RIGHT(S168,8),1,1)="C",2012,IF(MID(RIGHT(S168,8),1,1)="D",2013,IF(MID(RIGHT(S168,8),1,1)="E",2014,IF(MID(RIGHT(S168,8),1,1)="F",2015,IF(MID(RIGHT(S168,8),1,1)="G",2016,IF(MID(RIGHT(S168,8),1,1)="H",2017,IF(MID(RIGHT(S168,8),1,1)="J",2018,IF(MID(RIGHT(S168,8),1,1)="K",2019,IF(MID(RIGHT(S168,8),1,1)="L",2020,""))))))))))))))))))))))))))))))</f>
        <v>2022</v>
      </c>
      <c r="S168" s="278" t="s">
        <v>18805</v>
      </c>
      <c r="T168" s="278">
        <v>1920</v>
      </c>
      <c r="U168" s="420">
        <v>45768</v>
      </c>
      <c r="V168" s="719"/>
      <c r="W168" s="283"/>
      <c r="X168" s="706"/>
    </row>
    <row r="169" spans="1:26" ht="26.25" customHeight="1">
      <c r="A169" s="705"/>
      <c r="B169" s="278"/>
      <c r="C169" s="278" t="s">
        <v>12778</v>
      </c>
      <c r="D169" s="278" t="s">
        <v>191</v>
      </c>
      <c r="E169" s="278"/>
      <c r="F169" s="278"/>
      <c r="G169" s="278"/>
      <c r="H169" s="278"/>
      <c r="I169" s="720" t="s">
        <v>8207</v>
      </c>
      <c r="J169" s="278"/>
      <c r="K169" s="278" t="s">
        <v>1772</v>
      </c>
      <c r="L169" s="278"/>
      <c r="M169" s="3075"/>
      <c r="N169" s="73" t="s">
        <v>7870</v>
      </c>
      <c r="O169" s="278"/>
      <c r="P169" s="280"/>
      <c r="Q169" s="278" t="s">
        <v>520</v>
      </c>
      <c r="R169" s="278">
        <f>IF(MID(RIGHT(S169,8),1,1)="M",2021,IF(MID(RIGHT(S169,8),1,1)="N",2022,IF(MID(RIGHT(S169,8),1,1)="P",2023,IF(MID(RIGHT(S169,8),1,1)="R",2024,IF(MID(RIGHT(S169,8),1,1)="S",2025,IF(MID(RIGHT(S169,8),1,1)="T",1996,IF(MID(RIGHT(S169,8),1,1)="V",1997,IF(MID(RIGHT(S169,8),1,1)="W",1998,IF(MID(RIGHT(S169,8),1,1)="X",1999,IF(MID(RIGHT(S169,8),1,1)="Y",2000,IF(MID(RIGHT(S169,8),1,1)="1",2001,IF(MID(RIGHT(S169,8),1,1)="2",2002,IF(MID(RIGHT(S169,8),1,1)="3",2003,IF(MID(RIGHT(S169,8),1,1)="4",2004,IF(MID(RIGHT(S169,8),1,1)="5",2005,IF(MID(RIGHT(S169,8),1,1)="6",2006,IF(MID(RIGHT(S169,8),1,1)="7",2007,IF(MID(RIGHT(S169,8),1,1)="8",2008,IF(MID(RIGHT(S169,8),1,1)="9",2009,IF(MID(RIGHT(S169,8),1,1)="A",2010,IF(MID(RIGHT(S169,8),1,1)="B",2011,IF(MID(RIGHT(S169,8),1,1)="C",2012,IF(MID(RIGHT(S169,8),1,1)="D",2013,IF(MID(RIGHT(S169,8),1,1)="E",2014,IF(MID(RIGHT(S169,8),1,1)="F",2015,IF(MID(RIGHT(S169,8),1,1)="G",2016,IF(MID(RIGHT(S169,8),1,1)="H",2017,IF(MID(RIGHT(S169,8),1,1)="J",2018,IF(MID(RIGHT(S169,8),1,1)="K",2019,IF(MID(RIGHT(S169,8),1,1)="L",2020,""))))))))))))))))))))))))))))))</f>
        <v>2021</v>
      </c>
      <c r="S169" s="278" t="s">
        <v>18806</v>
      </c>
      <c r="T169" s="278">
        <v>2260</v>
      </c>
      <c r="U169" s="281"/>
      <c r="V169" s="281"/>
      <c r="W169" s="283"/>
      <c r="X169" s="721"/>
    </row>
    <row r="170" spans="1:26" ht="26.25" customHeight="1">
      <c r="A170" s="705"/>
      <c r="B170" s="278"/>
      <c r="C170" s="278" t="s">
        <v>13047</v>
      </c>
      <c r="D170" s="278" t="s">
        <v>191</v>
      </c>
      <c r="E170" s="278"/>
      <c r="F170" s="278"/>
      <c r="G170" s="278"/>
      <c r="H170" s="278"/>
      <c r="I170" s="278"/>
      <c r="J170" s="278" t="s">
        <v>18714</v>
      </c>
      <c r="K170" s="278"/>
      <c r="L170" s="278"/>
      <c r="M170" s="278" t="str">
        <f>SUBSTITUTE(M166,"-","")</f>
        <v>1145725025594X</v>
      </c>
      <c r="N170" s="278"/>
      <c r="O170" s="278"/>
      <c r="P170" s="278"/>
      <c r="Q170" s="278" t="s">
        <v>18807</v>
      </c>
      <c r="R170" s="280"/>
      <c r="S170" s="284" t="s">
        <v>189</v>
      </c>
      <c r="T170" s="284">
        <v>3880</v>
      </c>
      <c r="U170" s="281"/>
      <c r="V170" s="281"/>
      <c r="W170" s="283"/>
      <c r="X170" s="722"/>
    </row>
    <row r="171" spans="1:26" ht="26.25" customHeight="1">
      <c r="A171" s="705"/>
      <c r="B171" s="278"/>
      <c r="C171" s="278" t="s">
        <v>10002</v>
      </c>
      <c r="D171" s="278" t="s">
        <v>191</v>
      </c>
      <c r="E171" s="278"/>
      <c r="F171" s="278"/>
      <c r="G171" s="278"/>
      <c r="H171" s="278"/>
      <c r="I171" s="278"/>
      <c r="J171" s="2315" t="s">
        <v>18840</v>
      </c>
      <c r="K171" s="278"/>
      <c r="L171" s="278"/>
      <c r="M171" s="2559" t="s">
        <v>18358</v>
      </c>
      <c r="N171" s="2560"/>
      <c r="O171" s="2560"/>
      <c r="P171" s="2561"/>
      <c r="Q171" s="278"/>
      <c r="R171" s="278"/>
      <c r="S171" s="284" t="s">
        <v>2472</v>
      </c>
      <c r="T171" s="284">
        <f>SUM(T166:T170)</f>
        <v>11475</v>
      </c>
      <c r="U171" s="281"/>
      <c r="V171" s="281"/>
      <c r="W171" s="283"/>
      <c r="X171" s="722"/>
    </row>
    <row r="172" spans="1:26" ht="26.25" customHeight="1" thickBot="1">
      <c r="A172" s="707"/>
      <c r="B172" s="708"/>
      <c r="C172" s="708" t="s">
        <v>10003</v>
      </c>
      <c r="D172" s="708" t="s">
        <v>4036</v>
      </c>
      <c r="E172" s="708"/>
      <c r="F172" s="708"/>
      <c r="G172" s="708"/>
      <c r="H172" s="708"/>
      <c r="I172" s="708"/>
      <c r="J172" s="708"/>
      <c r="K172" s="611" t="s">
        <v>11624</v>
      </c>
      <c r="L172" s="709"/>
      <c r="M172" s="709"/>
      <c r="N172" s="708"/>
      <c r="O172" s="708"/>
      <c r="P172" s="710"/>
      <c r="Q172" s="711"/>
      <c r="R172" s="711"/>
      <c r="S172" s="711"/>
      <c r="T172" s="711"/>
      <c r="U172" s="712"/>
      <c r="V172" s="713"/>
      <c r="W172" s="723"/>
      <c r="X172" s="724"/>
    </row>
    <row r="174" spans="1:26" ht="26.25" customHeight="1" thickBot="1"/>
    <row r="175" spans="1:26" ht="26.25" customHeight="1">
      <c r="A175" s="1453" t="s">
        <v>188</v>
      </c>
      <c r="B175" s="1454" t="s">
        <v>18631</v>
      </c>
      <c r="C175" s="1454" t="s">
        <v>155</v>
      </c>
      <c r="D175" s="1454" t="s">
        <v>198</v>
      </c>
      <c r="E175" s="1454" t="s">
        <v>18824</v>
      </c>
      <c r="F175" s="1454" t="s">
        <v>191</v>
      </c>
      <c r="G175" s="1454" t="s">
        <v>191</v>
      </c>
      <c r="H175" s="1483"/>
      <c r="I175" s="1454" t="s">
        <v>126</v>
      </c>
      <c r="J175" s="1454" t="s">
        <v>18632</v>
      </c>
      <c r="K175" s="1455" t="s">
        <v>131</v>
      </c>
      <c r="L175" s="1454" t="s">
        <v>18857</v>
      </c>
      <c r="M175" s="1454" t="s">
        <v>18809</v>
      </c>
      <c r="N175" s="1455" t="s">
        <v>19469</v>
      </c>
      <c r="O175" s="1455" t="s">
        <v>18767</v>
      </c>
      <c r="P175" s="1456" t="s">
        <v>19247</v>
      </c>
      <c r="Q175" s="1454" t="s">
        <v>18815</v>
      </c>
      <c r="R175" s="1454">
        <f>IF(MID(RIGHT(S175,8),1,1)="M",2021,IF(MID(RIGHT(S175,8),1,1)="N",2022,IF(MID(RIGHT(S175,8),1,1)="P",2023,IF(MID(RIGHT(S175,8),1,1)="R",2024,IF(MID(RIGHT(S175,8),1,1)="S",2025,IF(MID(RIGHT(S175,8),1,1)="T",1996,IF(MID(RIGHT(S175,8),1,1)="V",1997,IF(MID(RIGHT(S175,8),1,1)="W",1998,IF(MID(RIGHT(S175,8),1,1)="X",1999,IF(MID(RIGHT(S175,8),1,1)="Y",2000,IF(MID(RIGHT(S175,8),1,1)="1",2001,IF(MID(RIGHT(S175,8),1,1)="2",2002,IF(MID(RIGHT(S175,8),1,1)="3",2003,IF(MID(RIGHT(S175,8),1,1)="4",2004,IF(MID(RIGHT(S175,8),1,1)="5",2005,IF(MID(RIGHT(S175,8),1,1)="6",2006,IF(MID(RIGHT(S175,8),1,1)="7",2007,IF(MID(RIGHT(S175,8),1,1)="8",2008,IF(MID(RIGHT(S175,8),1,1)="9",2009,IF(MID(RIGHT(S175,8),1,1)="A",2010,IF(MID(RIGHT(S175,8),1,1)="B",2011,IF(MID(RIGHT(S175,8),1,1)="C",2012,IF(MID(RIGHT(S175,8),1,1)="D",2013,IF(MID(RIGHT(S175,8),1,1)="E",2014,IF(MID(RIGHT(S175,8),1,1)="F",2015,IF(MID(RIGHT(S175,8),1,1)="G",2016,IF(MID(RIGHT(S175,8),1,1)="H",2017,IF(MID(RIGHT(S175,8),1,1)="J",2018,IF(MID(RIGHT(S175,8),1,1)="K",2019,IF(MID(RIGHT(S175,8),1,1)="L",2020,""))))))))))))))))))))))))))))))</f>
        <v>2017</v>
      </c>
      <c r="S175" s="1454" t="s">
        <v>18808</v>
      </c>
      <c r="T175" s="1454">
        <v>2790</v>
      </c>
      <c r="U175" s="1457">
        <v>45766</v>
      </c>
      <c r="V175" s="1457">
        <v>45831</v>
      </c>
      <c r="W175" s="1458"/>
      <c r="X175" s="1459">
        <v>700</v>
      </c>
      <c r="Y175" s="1454" t="s">
        <v>18809</v>
      </c>
      <c r="Z175" s="1" t="str">
        <f>SUBSTITUTE(Y175,"-","")</f>
        <v>1145725025380X</v>
      </c>
    </row>
    <row r="176" spans="1:26" ht="26.25" customHeight="1">
      <c r="A176" s="1460"/>
      <c r="B176" s="125"/>
      <c r="C176" s="320" t="s">
        <v>13757</v>
      </c>
      <c r="D176" s="125"/>
      <c r="E176" s="125"/>
      <c r="F176" s="125"/>
      <c r="G176" s="125"/>
      <c r="H176" s="125"/>
      <c r="I176" s="125" t="s">
        <v>194</v>
      </c>
      <c r="J176" s="412" t="s">
        <v>18659</v>
      </c>
      <c r="K176" s="132" t="s">
        <v>11774</v>
      </c>
      <c r="L176" s="425" t="s">
        <v>3603</v>
      </c>
      <c r="M176" s="125" t="s">
        <v>18811</v>
      </c>
      <c r="N176" s="73" t="s">
        <v>18636</v>
      </c>
      <c r="O176" s="126"/>
      <c r="P176" s="127"/>
      <c r="Q176" s="125" t="s">
        <v>18819</v>
      </c>
      <c r="R176" s="125">
        <f>IF(MID(RIGHT(S176,8),1,1)="M",2021,IF(MID(RIGHT(S176,8),1,1)="N",2022,IF(MID(RIGHT(S176,8),1,1)="P",2023,IF(MID(RIGHT(S176,8),1,1)="R",2024,IF(MID(RIGHT(S176,8),1,1)="S",2025,IF(MID(RIGHT(S176,8),1,1)="T",1996,IF(MID(RIGHT(S176,8),1,1)="V",1997,IF(MID(RIGHT(S176,8),1,1)="W",1998,IF(MID(RIGHT(S176,8),1,1)="X",1999,IF(MID(RIGHT(S176,8),1,1)="Y",2000,IF(MID(RIGHT(S176,8),1,1)="1",2001,IF(MID(RIGHT(S176,8),1,1)="2",2002,IF(MID(RIGHT(S176,8),1,1)="3",2003,IF(MID(RIGHT(S176,8),1,1)="4",2004,IF(MID(RIGHT(S176,8),1,1)="5",2005,IF(MID(RIGHT(S176,8),1,1)="6",2006,IF(MID(RIGHT(S176,8),1,1)="7",2007,IF(MID(RIGHT(S176,8),1,1)="8",2008,IF(MID(RIGHT(S176,8),1,1)="9",2009,IF(MID(RIGHT(S176,8),1,1)="A",2010,IF(MID(RIGHT(S176,8),1,1)="B",2011,IF(MID(RIGHT(S176,8),1,1)="C",2012,IF(MID(RIGHT(S176,8),1,1)="D",2013,IF(MID(RIGHT(S176,8),1,1)="E",2014,IF(MID(RIGHT(S176,8),1,1)="F",2015,IF(MID(RIGHT(S176,8),1,1)="G",2016,IF(MID(RIGHT(S176,8),1,1)="H",2017,IF(MID(RIGHT(S176,8),1,1)="J",2018,IF(MID(RIGHT(S176,8),1,1)="K",2019,IF(MID(RIGHT(S176,8),1,1)="L",2020,""))))))))))))))))))))))))))))))</f>
        <v>2012</v>
      </c>
      <c r="S176" s="125" t="s">
        <v>18810</v>
      </c>
      <c r="T176" s="125">
        <v>1755</v>
      </c>
      <c r="U176" s="128">
        <v>45767</v>
      </c>
      <c r="V176" s="128">
        <v>45835</v>
      </c>
      <c r="W176" s="130"/>
      <c r="X176" s="1461" t="s">
        <v>19171</v>
      </c>
      <c r="Y176" s="125" t="s">
        <v>18811</v>
      </c>
      <c r="Z176" s="1" t="str">
        <f>SUBSTITUTE(Y176,"-","")</f>
        <v>1145725707856X</v>
      </c>
    </row>
    <row r="177" spans="1:26" ht="26.25" customHeight="1">
      <c r="A177" s="1460"/>
      <c r="B177" s="125"/>
      <c r="C177" s="125" t="s">
        <v>12776</v>
      </c>
      <c r="D177" s="125" t="s">
        <v>18652</v>
      </c>
      <c r="E177" s="125"/>
      <c r="F177" s="125"/>
      <c r="G177" s="125"/>
      <c r="H177" s="125"/>
      <c r="I177" s="125"/>
      <c r="J177" s="425" t="s">
        <v>13758</v>
      </c>
      <c r="K177" s="126" t="s">
        <v>18633</v>
      </c>
      <c r="L177" s="1752"/>
      <c r="M177" s="125" t="s">
        <v>18813</v>
      </c>
      <c r="N177" s="73" t="s">
        <v>7035</v>
      </c>
      <c r="O177" s="126"/>
      <c r="P177" s="127"/>
      <c r="Q177" s="125" t="s">
        <v>18816</v>
      </c>
      <c r="R177" s="125">
        <f>IF(MID(RIGHT(S177,8),1,1)="M",2021,IF(MID(RIGHT(S177,8),1,1)="N",2022,IF(MID(RIGHT(S177,8),1,1)="P",2023,IF(MID(RIGHT(S177,8),1,1)="R",2024,IF(MID(RIGHT(S177,8),1,1)="S",2025,IF(MID(RIGHT(S177,8),1,1)="T",1996,IF(MID(RIGHT(S177,8),1,1)="V",1997,IF(MID(RIGHT(S177,8),1,1)="W",1998,IF(MID(RIGHT(S177,8),1,1)="X",1999,IF(MID(RIGHT(S177,8),1,1)="Y",2000,IF(MID(RIGHT(S177,8),1,1)="1",2001,IF(MID(RIGHT(S177,8),1,1)="2",2002,IF(MID(RIGHT(S177,8),1,1)="3",2003,IF(MID(RIGHT(S177,8),1,1)="4",2004,IF(MID(RIGHT(S177,8),1,1)="5",2005,IF(MID(RIGHT(S177,8),1,1)="6",2006,IF(MID(RIGHT(S177,8),1,1)="7",2007,IF(MID(RIGHT(S177,8),1,1)="8",2008,IF(MID(RIGHT(S177,8),1,1)="9",2009,IF(MID(RIGHT(S177,8),1,1)="A",2010,IF(MID(RIGHT(S177,8),1,1)="B",2011,IF(MID(RIGHT(S177,8),1,1)="C",2012,IF(MID(RIGHT(S177,8),1,1)="D",2013,IF(MID(RIGHT(S177,8),1,1)="E",2014,IF(MID(RIGHT(S177,8),1,1)="F",2015,IF(MID(RIGHT(S177,8),1,1)="G",2016,IF(MID(RIGHT(S177,8),1,1)="H",2017,IF(MID(RIGHT(S177,8),1,1)="J",2018,IF(MID(RIGHT(S177,8),1,1)="K",2019,IF(MID(RIGHT(S177,8),1,1)="L",2020,""))))))))))))))))))))))))))))))</f>
        <v>2006</v>
      </c>
      <c r="S177" s="125" t="s">
        <v>18812</v>
      </c>
      <c r="T177" s="125">
        <v>2200</v>
      </c>
      <c r="U177" s="128">
        <v>45769</v>
      </c>
      <c r="V177" s="129">
        <f>V176+7</f>
        <v>45842</v>
      </c>
      <c r="W177" s="130"/>
      <c r="X177" s="1461"/>
      <c r="Y177" s="125" t="s">
        <v>18813</v>
      </c>
      <c r="Z177" s="1" t="str">
        <f>SUBSTITUTE(Y177,"-","")</f>
        <v>1145725025388X</v>
      </c>
    </row>
    <row r="178" spans="1:26" ht="26.25" customHeight="1">
      <c r="A178" s="1460"/>
      <c r="B178" s="125"/>
      <c r="C178" s="125" t="s">
        <v>12778</v>
      </c>
      <c r="D178" s="125" t="s">
        <v>18652</v>
      </c>
      <c r="E178" s="125"/>
      <c r="F178" s="125"/>
      <c r="G178" s="125"/>
      <c r="H178" s="125"/>
      <c r="I178" s="125"/>
      <c r="J178" s="125"/>
      <c r="K178" s="126" t="s">
        <v>2380</v>
      </c>
      <c r="L178" s="125" t="s">
        <v>18817</v>
      </c>
      <c r="M178" s="125" t="s">
        <v>18820</v>
      </c>
      <c r="N178" s="73" t="s">
        <v>12674</v>
      </c>
      <c r="O178" s="126"/>
      <c r="P178" s="127"/>
      <c r="Q178" s="125" t="s">
        <v>18821</v>
      </c>
      <c r="R178" s="125">
        <f>IF(MID(RIGHT(S178,8),1,1)="M",2021,IF(MID(RIGHT(S178,8),1,1)="N",2022,IF(MID(RIGHT(S178,8),1,1)="P",2023,IF(MID(RIGHT(S178,8),1,1)="R",2024,IF(MID(RIGHT(S178,8),1,1)="S",2025,IF(MID(RIGHT(S178,8),1,1)="T",1996,IF(MID(RIGHT(S178,8),1,1)="V",1997,IF(MID(RIGHT(S178,8),1,1)="W",1998,IF(MID(RIGHT(S178,8),1,1)="X",1999,IF(MID(RIGHT(S178,8),1,1)="Y",2000,IF(MID(RIGHT(S178,8),1,1)="1",2001,IF(MID(RIGHT(S178,8),1,1)="2",2002,IF(MID(RIGHT(S178,8),1,1)="3",2003,IF(MID(RIGHT(S178,8),1,1)="4",2004,IF(MID(RIGHT(S178,8),1,1)="5",2005,IF(MID(RIGHT(S178,8),1,1)="6",2006,IF(MID(RIGHT(S178,8),1,1)="7",2007,IF(MID(RIGHT(S178,8),1,1)="8",2008,IF(MID(RIGHT(S178,8),1,1)="9",2009,IF(MID(RIGHT(S178,8),1,1)="A",2010,IF(MID(RIGHT(S178,8),1,1)="B",2011,IF(MID(RIGHT(S178,8),1,1)="C",2012,IF(MID(RIGHT(S178,8),1,1)="D",2013,IF(MID(RIGHT(S178,8),1,1)="E",2014,IF(MID(RIGHT(S178,8),1,1)="F",2015,IF(MID(RIGHT(S178,8),1,1)="G",2016,IF(MID(RIGHT(S178,8),1,1)="H",2017,IF(MID(RIGHT(S178,8),1,1)="J",2018,IF(MID(RIGHT(S178,8),1,1)="K",2019,IF(MID(RIGHT(S178,8),1,1)="L",2020,""))))))))))))))))))))))))))))))</f>
        <v>2018</v>
      </c>
      <c r="S178" s="125" t="s">
        <v>18814</v>
      </c>
      <c r="T178" s="125">
        <v>3110</v>
      </c>
      <c r="U178" s="128">
        <v>45770</v>
      </c>
      <c r="V178" s="128"/>
      <c r="W178" s="130"/>
      <c r="X178" s="1461"/>
      <c r="Y178" s="125" t="s">
        <v>18820</v>
      </c>
      <c r="Z178" s="1" t="str">
        <f>SUBSTITUTE(Y178,"-","")</f>
        <v>1145725025425X</v>
      </c>
    </row>
    <row r="179" spans="1:26" ht="26.25" customHeight="1">
      <c r="A179" s="1460"/>
      <c r="B179" s="125"/>
      <c r="C179" s="125" t="s">
        <v>13047</v>
      </c>
      <c r="D179" s="125" t="s">
        <v>191</v>
      </c>
      <c r="E179" s="125"/>
      <c r="F179" s="125"/>
      <c r="G179" s="125"/>
      <c r="H179" s="125"/>
      <c r="I179" s="125"/>
      <c r="J179" s="1753" t="s">
        <v>18712</v>
      </c>
      <c r="K179" s="126"/>
      <c r="L179" s="125" t="s">
        <v>18818</v>
      </c>
      <c r="M179" s="125"/>
      <c r="N179" s="73" t="s">
        <v>16844</v>
      </c>
      <c r="O179" s="125"/>
      <c r="P179" s="127"/>
      <c r="Q179" s="125"/>
      <c r="R179" s="125"/>
      <c r="S179" s="131" t="s">
        <v>189</v>
      </c>
      <c r="T179" s="131">
        <v>3700</v>
      </c>
      <c r="U179" s="129">
        <v>45771</v>
      </c>
      <c r="V179" s="128"/>
      <c r="W179" s="130"/>
      <c r="X179" s="1461"/>
    </row>
    <row r="180" spans="1:26" ht="26.25" customHeight="1">
      <c r="A180" s="1460"/>
      <c r="B180" s="125"/>
      <c r="C180" s="125" t="s">
        <v>18822</v>
      </c>
      <c r="D180" s="125" t="s">
        <v>191</v>
      </c>
      <c r="E180" s="125"/>
      <c r="F180" s="125"/>
      <c r="G180" s="125"/>
      <c r="H180" s="125"/>
      <c r="I180" s="125" t="s">
        <v>18823</v>
      </c>
      <c r="J180" s="125"/>
      <c r="K180" s="126"/>
      <c r="L180" s="125"/>
      <c r="M180" s="2559" t="s">
        <v>10944</v>
      </c>
      <c r="N180" s="2560"/>
      <c r="O180" s="2560"/>
      <c r="P180" s="2561"/>
      <c r="Q180" s="125"/>
      <c r="R180" s="125"/>
      <c r="S180" s="131" t="s">
        <v>2472</v>
      </c>
      <c r="T180" s="131">
        <f>SUM(T175:T179)</f>
        <v>13555</v>
      </c>
      <c r="U180" s="128"/>
      <c r="V180" s="128"/>
      <c r="W180" s="130"/>
      <c r="X180" s="1461"/>
    </row>
    <row r="181" spans="1:26" ht="26.25" customHeight="1" thickBot="1">
      <c r="A181" s="1462"/>
      <c r="B181" s="1463"/>
      <c r="C181" s="1463" t="s">
        <v>10242</v>
      </c>
      <c r="D181" s="1463" t="s">
        <v>4036</v>
      </c>
      <c r="E181" s="1463"/>
      <c r="F181" s="1463"/>
      <c r="G181" s="1463"/>
      <c r="H181" s="1463"/>
      <c r="I181" s="1463"/>
      <c r="J181" s="1463"/>
      <c r="K181" s="611" t="s">
        <v>18634</v>
      </c>
      <c r="L181" s="1463"/>
      <c r="M181" s="1463"/>
      <c r="N181" s="1464"/>
      <c r="O181" s="1464"/>
      <c r="P181" s="1465"/>
      <c r="Q181" s="1463"/>
      <c r="R181" s="1463"/>
      <c r="S181" s="1466"/>
      <c r="T181" s="1466"/>
      <c r="U181" s="1467"/>
      <c r="V181" s="1468"/>
      <c r="W181" s="1469"/>
      <c r="X181" s="1470"/>
    </row>
    <row r="183" spans="1:26" ht="26.25" customHeight="1" thickBot="1"/>
    <row r="184" spans="1:26" ht="26.25" customHeight="1">
      <c r="A184" s="699" t="s">
        <v>188</v>
      </c>
      <c r="B184" s="700" t="s">
        <v>10047</v>
      </c>
      <c r="C184" s="700" t="s">
        <v>154</v>
      </c>
      <c r="D184" s="700" t="s">
        <v>190</v>
      </c>
      <c r="E184" s="700" t="s">
        <v>19066</v>
      </c>
      <c r="F184" s="700" t="s">
        <v>191</v>
      </c>
      <c r="G184" s="700" t="s">
        <v>191</v>
      </c>
      <c r="H184" s="1484"/>
      <c r="I184" s="700" t="s">
        <v>8125</v>
      </c>
      <c r="J184" s="715" t="s">
        <v>18734</v>
      </c>
      <c r="K184" s="1515" t="s">
        <v>8</v>
      </c>
      <c r="L184" s="715" t="s">
        <v>19067</v>
      </c>
      <c r="M184" s="3073" t="s">
        <v>19029</v>
      </c>
      <c r="N184" s="701" t="s">
        <v>19366</v>
      </c>
      <c r="O184" s="701" t="s">
        <v>19367</v>
      </c>
      <c r="P184" s="702" t="s">
        <v>19766</v>
      </c>
      <c r="Q184" s="700" t="s">
        <v>4685</v>
      </c>
      <c r="R184" s="700">
        <f>IF(MID(RIGHT(S184,8),1,1)="M",2021,IF(MID(RIGHT(S184,8),1,1)="N",2022,IF(MID(RIGHT(S184,8),1,1)="P",2023,IF(MID(RIGHT(S184,8),1,1)="R",2024,IF(MID(RIGHT(S184,8),1,1)="S",2025,IF(MID(RIGHT(S184,8),1,1)="T",1996,IF(MID(RIGHT(S184,8),1,1)="V",1997,IF(MID(RIGHT(S184,8),1,1)="W",1998,IF(MID(RIGHT(S184,8),1,1)="X",1999,IF(MID(RIGHT(S184,8),1,1)="Y",2000,IF(MID(RIGHT(S184,8),1,1)="1",2001,IF(MID(RIGHT(S184,8),1,1)="2",2002,IF(MID(RIGHT(S184,8),1,1)="3",2003,IF(MID(RIGHT(S184,8),1,1)="4",2004,IF(MID(RIGHT(S184,8),1,1)="5",2005,IF(MID(RIGHT(S184,8),1,1)="6",2006,IF(MID(RIGHT(S184,8),1,1)="7",2007,IF(MID(RIGHT(S184,8),1,1)="8",2008,IF(MID(RIGHT(S184,8),1,1)="9",2009,IF(MID(RIGHT(S184,8),1,1)="A",2010,IF(MID(RIGHT(S184,8),1,1)="B",2011,IF(MID(RIGHT(S184,8),1,1)="C",2012,IF(MID(RIGHT(S184,8),1,1)="D",2013,IF(MID(RIGHT(S184,8),1,1)="E",2014,IF(MID(RIGHT(S184,8),1,1)="F",2015,IF(MID(RIGHT(S184,8),1,1)="G",2016,IF(MID(RIGHT(S184,8),1,1)="H",2017,IF(MID(RIGHT(S184,8),1,1)="J",2018,IF(MID(RIGHT(S184,8),1,1)="K",2019,IF(MID(RIGHT(S184,8),1,1)="L",2020,""))))))))))))))))))))))))))))))</f>
        <v>2021</v>
      </c>
      <c r="S184" s="700" t="s">
        <v>19028</v>
      </c>
      <c r="T184" s="700">
        <v>2075</v>
      </c>
      <c r="U184" s="716">
        <v>45768</v>
      </c>
      <c r="V184" s="716">
        <v>45833</v>
      </c>
      <c r="W184" s="703">
        <v>3099</v>
      </c>
      <c r="X184" s="704">
        <v>4200</v>
      </c>
    </row>
    <row r="185" spans="1:26" ht="26.25" customHeight="1">
      <c r="A185" s="705"/>
      <c r="B185" s="278"/>
      <c r="C185" s="320" t="s">
        <v>8623</v>
      </c>
      <c r="D185" s="278"/>
      <c r="E185" s="278"/>
      <c r="F185" s="278"/>
      <c r="G185" s="278"/>
      <c r="H185" s="278"/>
      <c r="I185" s="278" t="s">
        <v>2578</v>
      </c>
      <c r="J185" s="317" t="s">
        <v>18842</v>
      </c>
      <c r="K185" s="280" t="s">
        <v>195</v>
      </c>
      <c r="L185" s="425" t="s">
        <v>3603</v>
      </c>
      <c r="M185" s="3074"/>
      <c r="N185" s="73" t="s">
        <v>2435</v>
      </c>
      <c r="O185" s="278"/>
      <c r="P185" s="278"/>
      <c r="Q185" s="278" t="s">
        <v>1838</v>
      </c>
      <c r="R185" s="278">
        <f>IF(MID(RIGHT(S185,8),1,1)="M",2021,IF(MID(RIGHT(S185,8),1,1)="N",2022,IF(MID(RIGHT(S185,8),1,1)="P",2023,IF(MID(RIGHT(S185,8),1,1)="R",2024,IF(MID(RIGHT(S185,8),1,1)="S",2025,IF(MID(RIGHT(S185,8),1,1)="T",1996,IF(MID(RIGHT(S185,8),1,1)="V",1997,IF(MID(RIGHT(S185,8),1,1)="W",1998,IF(MID(RIGHT(S185,8),1,1)="X",1999,IF(MID(RIGHT(S185,8),1,1)="Y",2000,IF(MID(RIGHT(S185,8),1,1)="1",2001,IF(MID(RIGHT(S185,8),1,1)="2",2002,IF(MID(RIGHT(S185,8),1,1)="3",2003,IF(MID(RIGHT(S185,8),1,1)="4",2004,IF(MID(RIGHT(S185,8),1,1)="5",2005,IF(MID(RIGHT(S185,8),1,1)="6",2006,IF(MID(RIGHT(S185,8),1,1)="7",2007,IF(MID(RIGHT(S185,8),1,1)="8",2008,IF(MID(RIGHT(S185,8),1,1)="9",2009,IF(MID(RIGHT(S185,8),1,1)="A",2010,IF(MID(RIGHT(S185,8),1,1)="B",2011,IF(MID(RIGHT(S185,8),1,1)="C",2012,IF(MID(RIGHT(S185,8),1,1)="D",2013,IF(MID(RIGHT(S185,8),1,1)="E",2014,IF(MID(RIGHT(S185,8),1,1)="F",2015,IF(MID(RIGHT(S185,8),1,1)="G",2016,IF(MID(RIGHT(S185,8),1,1)="H",2017,IF(MID(RIGHT(S185,8),1,1)="J",2018,IF(MID(RIGHT(S185,8),1,1)="K",2019,IF(MID(RIGHT(S185,8),1,1)="L",2020,""))))))))))))))))))))))))))))))</f>
        <v>2021</v>
      </c>
      <c r="S185" s="278" t="s">
        <v>19025</v>
      </c>
      <c r="T185" s="278">
        <v>1590</v>
      </c>
      <c r="U185" s="719">
        <v>45770</v>
      </c>
      <c r="V185" s="719">
        <v>45847</v>
      </c>
      <c r="W185" s="283">
        <v>80</v>
      </c>
      <c r="X185" s="706">
        <v>80</v>
      </c>
    </row>
    <row r="186" spans="1:26" ht="26.25" customHeight="1">
      <c r="A186" s="705"/>
      <c r="B186" s="278"/>
      <c r="C186" s="278" t="s">
        <v>12776</v>
      </c>
      <c r="D186" s="278" t="s">
        <v>18853</v>
      </c>
      <c r="E186" s="278"/>
      <c r="F186" s="278"/>
      <c r="G186" s="278"/>
      <c r="H186" s="278"/>
      <c r="I186" s="720"/>
      <c r="J186" s="317" t="s">
        <v>18843</v>
      </c>
      <c r="K186" s="278" t="s">
        <v>18858</v>
      </c>
      <c r="L186" s="1626" t="s">
        <v>17973</v>
      </c>
      <c r="M186" s="3074"/>
      <c r="N186" s="73" t="s">
        <v>7844</v>
      </c>
      <c r="O186" s="1371"/>
      <c r="P186" s="278"/>
      <c r="Q186" s="278" t="s">
        <v>1838</v>
      </c>
      <c r="R186" s="278">
        <f>IF(MID(RIGHT(S186,8),1,1)="M",2021,IF(MID(RIGHT(S186,8),1,1)="N",2022,IF(MID(RIGHT(S186,8),1,1)="P",2023,IF(MID(RIGHT(S186,8),1,1)="R",2024,IF(MID(RIGHT(S186,8),1,1)="S",2025,IF(MID(RIGHT(S186,8),1,1)="T",1996,IF(MID(RIGHT(S186,8),1,1)="V",1997,IF(MID(RIGHT(S186,8),1,1)="W",1998,IF(MID(RIGHT(S186,8),1,1)="X",1999,IF(MID(RIGHT(S186,8),1,1)="Y",2000,IF(MID(RIGHT(S186,8),1,1)="1",2001,IF(MID(RIGHT(S186,8),1,1)="2",2002,IF(MID(RIGHT(S186,8),1,1)="3",2003,IF(MID(RIGHT(S186,8),1,1)="4",2004,IF(MID(RIGHT(S186,8),1,1)="5",2005,IF(MID(RIGHT(S186,8),1,1)="6",2006,IF(MID(RIGHT(S186,8),1,1)="7",2007,IF(MID(RIGHT(S186,8),1,1)="8",2008,IF(MID(RIGHT(S186,8),1,1)="9",2009,IF(MID(RIGHT(S186,8),1,1)="A",2010,IF(MID(RIGHT(S186,8),1,1)="B",2011,IF(MID(RIGHT(S186,8),1,1)="C",2012,IF(MID(RIGHT(S186,8),1,1)="D",2013,IF(MID(RIGHT(S186,8),1,1)="E",2014,IF(MID(RIGHT(S186,8),1,1)="F",2015,IF(MID(RIGHT(S186,8),1,1)="G",2016,IF(MID(RIGHT(S186,8),1,1)="H",2017,IF(MID(RIGHT(S186,8),1,1)="J",2018,IF(MID(RIGHT(S186,8),1,1)="K",2019,IF(MID(RIGHT(S186,8),1,1)="L",2020,""))))))))))))))))))))))))))))))</f>
        <v>2021</v>
      </c>
      <c r="S186" s="278" t="s">
        <v>19027</v>
      </c>
      <c r="T186" s="278">
        <v>1590</v>
      </c>
      <c r="U186" s="719">
        <v>45771</v>
      </c>
      <c r="V186" s="420">
        <v>45833</v>
      </c>
      <c r="W186" s="283"/>
      <c r="X186" s="777">
        <f>X184+X185</f>
        <v>4280</v>
      </c>
    </row>
    <row r="187" spans="1:26" ht="26.25" customHeight="1">
      <c r="A187" s="705"/>
      <c r="B187" s="278"/>
      <c r="C187" s="278" t="s">
        <v>12778</v>
      </c>
      <c r="D187" s="278" t="s">
        <v>18853</v>
      </c>
      <c r="E187" s="278"/>
      <c r="F187" s="278"/>
      <c r="G187" s="278"/>
      <c r="H187" s="278"/>
      <c r="I187" s="720" t="s">
        <v>8207</v>
      </c>
      <c r="J187" s="278"/>
      <c r="K187" s="278" t="s">
        <v>1772</v>
      </c>
      <c r="L187" s="278"/>
      <c r="M187" s="3075"/>
      <c r="N187" s="73" t="s">
        <v>7870</v>
      </c>
      <c r="O187" s="278"/>
      <c r="P187" s="280"/>
      <c r="Q187" s="278" t="s">
        <v>3291</v>
      </c>
      <c r="R187" s="278">
        <f>IF(MID(RIGHT(S187,8),1,1)="M",2021,IF(MID(RIGHT(S187,8),1,1)="N",2022,IF(MID(RIGHT(S187,8),1,1)="P",2023,IF(MID(RIGHT(S187,8),1,1)="R",2024,IF(MID(RIGHT(S187,8),1,1)="S",2025,IF(MID(RIGHT(S187,8),1,1)="T",1996,IF(MID(RIGHT(S187,8),1,1)="V",1997,IF(MID(RIGHT(S187,8),1,1)="W",1998,IF(MID(RIGHT(S187,8),1,1)="X",1999,IF(MID(RIGHT(S187,8),1,1)="Y",2000,IF(MID(RIGHT(S187,8),1,1)="1",2001,IF(MID(RIGHT(S187,8),1,1)="2",2002,IF(MID(RIGHT(S187,8),1,1)="3",2003,IF(MID(RIGHT(S187,8),1,1)="4",2004,IF(MID(RIGHT(S187,8),1,1)="5",2005,IF(MID(RIGHT(S187,8),1,1)="6",2006,IF(MID(RIGHT(S187,8),1,1)="7",2007,IF(MID(RIGHT(S187,8),1,1)="8",2008,IF(MID(RIGHT(S187,8),1,1)="9",2009,IF(MID(RIGHT(S187,8),1,1)="A",2010,IF(MID(RIGHT(S187,8),1,1)="B",2011,IF(MID(RIGHT(S187,8),1,1)="C",2012,IF(MID(RIGHT(S187,8),1,1)="D",2013,IF(MID(RIGHT(S187,8),1,1)="E",2014,IF(MID(RIGHT(S187,8),1,1)="F",2015,IF(MID(RIGHT(S187,8),1,1)="G",2016,IF(MID(RIGHT(S187,8),1,1)="H",2017,IF(MID(RIGHT(S187,8),1,1)="J",2018,IF(MID(RIGHT(S187,8),1,1)="K",2019,IF(MID(RIGHT(S187,8),1,1)="L",2020,""))))))))))))))))))))))))))))))</f>
        <v>2021</v>
      </c>
      <c r="S187" s="278" t="s">
        <v>19026</v>
      </c>
      <c r="T187" s="278">
        <v>1815</v>
      </c>
      <c r="U187" s="282">
        <v>45772</v>
      </c>
      <c r="V187" s="281"/>
      <c r="W187" s="283"/>
      <c r="X187" s="721"/>
    </row>
    <row r="188" spans="1:26" ht="26.25" customHeight="1">
      <c r="A188" s="705"/>
      <c r="B188" s="278"/>
      <c r="C188" s="278" t="s">
        <v>13047</v>
      </c>
      <c r="D188" s="278" t="s">
        <v>191</v>
      </c>
      <c r="E188" s="278"/>
      <c r="F188" s="278"/>
      <c r="G188" s="278"/>
      <c r="H188" s="278"/>
      <c r="I188" s="278"/>
      <c r="J188" s="278" t="s">
        <v>18841</v>
      </c>
      <c r="K188" s="278"/>
      <c r="L188" s="278"/>
      <c r="M188" s="278" t="str">
        <f>SUBSTITUTE(M184,"-","")</f>
        <v>1145725708448X</v>
      </c>
      <c r="N188" s="278"/>
      <c r="O188" s="278"/>
      <c r="P188" s="278"/>
      <c r="Q188" s="278" t="s">
        <v>18807</v>
      </c>
      <c r="R188" s="280"/>
      <c r="S188" s="284" t="s">
        <v>189</v>
      </c>
      <c r="T188" s="284">
        <v>3700</v>
      </c>
      <c r="U188" s="281"/>
      <c r="V188" s="281"/>
      <c r="W188" s="283"/>
      <c r="X188" s="722"/>
    </row>
    <row r="189" spans="1:26" ht="26.25" customHeight="1">
      <c r="A189" s="705"/>
      <c r="B189" s="278"/>
      <c r="C189" s="278" t="s">
        <v>10002</v>
      </c>
      <c r="D189" s="278" t="s">
        <v>191</v>
      </c>
      <c r="E189" s="278"/>
      <c r="F189" s="278"/>
      <c r="G189" s="278"/>
      <c r="H189" s="278"/>
      <c r="I189" s="278"/>
      <c r="J189" s="2315" t="s">
        <v>18840</v>
      </c>
      <c r="K189" s="278"/>
      <c r="L189" s="278"/>
      <c r="M189" s="2559" t="s">
        <v>18854</v>
      </c>
      <c r="N189" s="2560"/>
      <c r="O189" s="2560"/>
      <c r="P189" s="2561"/>
      <c r="Q189" s="278"/>
      <c r="R189" s="278"/>
      <c r="S189" s="284" t="s">
        <v>2472</v>
      </c>
      <c r="T189" s="284">
        <f>SUM(T184:T188)</f>
        <v>10770</v>
      </c>
      <c r="U189" s="281"/>
      <c r="V189" s="281"/>
      <c r="W189" s="283"/>
      <c r="X189" s="722"/>
    </row>
    <row r="190" spans="1:26" ht="26.25" customHeight="1" thickBot="1">
      <c r="A190" s="707"/>
      <c r="B190" s="708"/>
      <c r="C190" s="708" t="s">
        <v>10003</v>
      </c>
      <c r="D190" s="708" t="s">
        <v>4036</v>
      </c>
      <c r="E190" s="708"/>
      <c r="F190" s="708"/>
      <c r="G190" s="708"/>
      <c r="H190" s="708"/>
      <c r="I190" s="708"/>
      <c r="J190" s="708"/>
      <c r="K190" s="611" t="s">
        <v>11642</v>
      </c>
      <c r="L190" s="709"/>
      <c r="M190" s="709"/>
      <c r="N190" s="708"/>
      <c r="O190" s="708"/>
      <c r="P190" s="710"/>
      <c r="Q190" s="711"/>
      <c r="R190" s="711"/>
      <c r="S190" s="711"/>
      <c r="T190" s="711"/>
      <c r="U190" s="712"/>
      <c r="V190" s="713"/>
      <c r="W190" s="723"/>
      <c r="X190" s="724"/>
    </row>
    <row r="191" spans="1:26" ht="26.25" customHeight="1">
      <c r="A191" s="699" t="s">
        <v>188</v>
      </c>
      <c r="B191" s="700" t="s">
        <v>10047</v>
      </c>
      <c r="C191" s="700" t="s">
        <v>154</v>
      </c>
      <c r="D191" s="700" t="s">
        <v>190</v>
      </c>
      <c r="E191" s="700" t="s">
        <v>19066</v>
      </c>
      <c r="F191" s="700" t="s">
        <v>191</v>
      </c>
      <c r="G191" s="700" t="s">
        <v>191</v>
      </c>
      <c r="H191" s="1484"/>
      <c r="I191" s="700" t="s">
        <v>8125</v>
      </c>
      <c r="J191" s="715" t="s">
        <v>18844</v>
      </c>
      <c r="K191" s="1515" t="s">
        <v>8</v>
      </c>
      <c r="L191" s="715" t="s">
        <v>19068</v>
      </c>
      <c r="M191" s="3073" t="s">
        <v>19034</v>
      </c>
      <c r="N191" s="701" t="s">
        <v>19368</v>
      </c>
      <c r="O191" s="701" t="s">
        <v>19369</v>
      </c>
      <c r="P191" s="702" t="s">
        <v>19766</v>
      </c>
      <c r="Q191" s="700" t="s">
        <v>3291</v>
      </c>
      <c r="R191" s="700">
        <f>IF(MID(RIGHT(S191,8),1,1)="M",2021,IF(MID(RIGHT(S191,8),1,1)="N",2022,IF(MID(RIGHT(S191,8),1,1)="P",2023,IF(MID(RIGHT(S191,8),1,1)="R",2024,IF(MID(RIGHT(S191,8),1,1)="S",2025,IF(MID(RIGHT(S191,8),1,1)="T",1996,IF(MID(RIGHT(S191,8),1,1)="V",1997,IF(MID(RIGHT(S191,8),1,1)="W",1998,IF(MID(RIGHT(S191,8),1,1)="X",1999,IF(MID(RIGHT(S191,8),1,1)="Y",2000,IF(MID(RIGHT(S191,8),1,1)="1",2001,IF(MID(RIGHT(S191,8),1,1)="2",2002,IF(MID(RIGHT(S191,8),1,1)="3",2003,IF(MID(RIGHT(S191,8),1,1)="4",2004,IF(MID(RIGHT(S191,8),1,1)="5",2005,IF(MID(RIGHT(S191,8),1,1)="6",2006,IF(MID(RIGHT(S191,8),1,1)="7",2007,IF(MID(RIGHT(S191,8),1,1)="8",2008,IF(MID(RIGHT(S191,8),1,1)="9",2009,IF(MID(RIGHT(S191,8),1,1)="A",2010,IF(MID(RIGHT(S191,8),1,1)="B",2011,IF(MID(RIGHT(S191,8),1,1)="C",2012,IF(MID(RIGHT(S191,8),1,1)="D",2013,IF(MID(RIGHT(S191,8),1,1)="E",2014,IF(MID(RIGHT(S191,8),1,1)="F",2015,IF(MID(RIGHT(S191,8),1,1)="G",2016,IF(MID(RIGHT(S191,8),1,1)="H",2017,IF(MID(RIGHT(S191,8),1,1)="J",2018,IF(MID(RIGHT(S191,8),1,1)="K",2019,IF(MID(RIGHT(S191,8),1,1)="L",2020,""))))))))))))))))))))))))))))))</f>
        <v>2021</v>
      </c>
      <c r="S191" s="700" t="s">
        <v>19032</v>
      </c>
      <c r="T191" s="700">
        <v>1815</v>
      </c>
      <c r="U191" s="716">
        <v>45768</v>
      </c>
      <c r="V191" s="716">
        <v>45833</v>
      </c>
      <c r="W191" s="703">
        <v>3099</v>
      </c>
      <c r="X191" s="704">
        <v>4200</v>
      </c>
    </row>
    <row r="192" spans="1:26" ht="26.25" customHeight="1">
      <c r="A192" s="705"/>
      <c r="B192" s="278"/>
      <c r="C192" s="320" t="s">
        <v>8623</v>
      </c>
      <c r="D192" s="278"/>
      <c r="E192" s="278"/>
      <c r="F192" s="278"/>
      <c r="G192" s="278"/>
      <c r="H192" s="278"/>
      <c r="I192" s="278" t="s">
        <v>2578</v>
      </c>
      <c r="J192" s="317" t="s">
        <v>18845</v>
      </c>
      <c r="K192" s="280" t="s">
        <v>195</v>
      </c>
      <c r="L192" s="425" t="s">
        <v>3603</v>
      </c>
      <c r="M192" s="3074"/>
      <c r="N192" s="73" t="s">
        <v>2435</v>
      </c>
      <c r="O192" s="278"/>
      <c r="P192" s="278"/>
      <c r="Q192" s="278" t="s">
        <v>3291</v>
      </c>
      <c r="R192" s="278">
        <f>IF(MID(RIGHT(S192,8),1,1)="M",2021,IF(MID(RIGHT(S192,8),1,1)="N",2022,IF(MID(RIGHT(S192,8),1,1)="P",2023,IF(MID(RIGHT(S192,8),1,1)="R",2024,IF(MID(RIGHT(S192,8),1,1)="S",2025,IF(MID(RIGHT(S192,8),1,1)="T",1996,IF(MID(RIGHT(S192,8),1,1)="V",1997,IF(MID(RIGHT(S192,8),1,1)="W",1998,IF(MID(RIGHT(S192,8),1,1)="X",1999,IF(MID(RIGHT(S192,8),1,1)="Y",2000,IF(MID(RIGHT(S192,8),1,1)="1",2001,IF(MID(RIGHT(S192,8),1,1)="2",2002,IF(MID(RIGHT(S192,8),1,1)="3",2003,IF(MID(RIGHT(S192,8),1,1)="4",2004,IF(MID(RIGHT(S192,8),1,1)="5",2005,IF(MID(RIGHT(S192,8),1,1)="6",2006,IF(MID(RIGHT(S192,8),1,1)="7",2007,IF(MID(RIGHT(S192,8),1,1)="8",2008,IF(MID(RIGHT(S192,8),1,1)="9",2009,IF(MID(RIGHT(S192,8),1,1)="A",2010,IF(MID(RIGHT(S192,8),1,1)="B",2011,IF(MID(RIGHT(S192,8),1,1)="C",2012,IF(MID(RIGHT(S192,8),1,1)="D",2013,IF(MID(RIGHT(S192,8),1,1)="E",2014,IF(MID(RIGHT(S192,8),1,1)="F",2015,IF(MID(RIGHT(S192,8),1,1)="G",2016,IF(MID(RIGHT(S192,8),1,1)="H",2017,IF(MID(RIGHT(S192,8),1,1)="J",2018,IF(MID(RIGHT(S192,8),1,1)="K",2019,IF(MID(RIGHT(S192,8),1,1)="L",2020,""))))))))))))))))))))))))))))))</f>
        <v>2020</v>
      </c>
      <c r="S192" s="278" t="s">
        <v>19030</v>
      </c>
      <c r="T192" s="278">
        <v>1825</v>
      </c>
      <c r="U192" s="719">
        <v>45770</v>
      </c>
      <c r="V192" s="719">
        <v>45847</v>
      </c>
      <c r="W192" s="283">
        <v>80</v>
      </c>
      <c r="X192" s="706">
        <v>80</v>
      </c>
    </row>
    <row r="193" spans="1:24" ht="26.25" customHeight="1">
      <c r="A193" s="705"/>
      <c r="B193" s="278"/>
      <c r="C193" s="278" t="s">
        <v>12776</v>
      </c>
      <c r="D193" s="278" t="s">
        <v>18853</v>
      </c>
      <c r="E193" s="278"/>
      <c r="F193" s="278"/>
      <c r="G193" s="278"/>
      <c r="H193" s="278"/>
      <c r="I193" s="720"/>
      <c r="J193" s="317" t="s">
        <v>18846</v>
      </c>
      <c r="K193" s="278" t="s">
        <v>18858</v>
      </c>
      <c r="L193" s="1626" t="s">
        <v>17973</v>
      </c>
      <c r="M193" s="3074"/>
      <c r="N193" s="73" t="s">
        <v>7844</v>
      </c>
      <c r="O193" s="1371"/>
      <c r="P193" s="278"/>
      <c r="Q193" s="278" t="s">
        <v>2093</v>
      </c>
      <c r="R193" s="278">
        <f>IF(MID(RIGHT(S193,8),1,1)="M",2021,IF(MID(RIGHT(S193,8),1,1)="N",2022,IF(MID(RIGHT(S193,8),1,1)="P",2023,IF(MID(RIGHT(S193,8),1,1)="R",2024,IF(MID(RIGHT(S193,8),1,1)="S",2025,IF(MID(RIGHT(S193,8),1,1)="T",1996,IF(MID(RIGHT(S193,8),1,1)="V",1997,IF(MID(RIGHT(S193,8),1,1)="W",1998,IF(MID(RIGHT(S193,8),1,1)="X",1999,IF(MID(RIGHT(S193,8),1,1)="Y",2000,IF(MID(RIGHT(S193,8),1,1)="1",2001,IF(MID(RIGHT(S193,8),1,1)="2",2002,IF(MID(RIGHT(S193,8),1,1)="3",2003,IF(MID(RIGHT(S193,8),1,1)="4",2004,IF(MID(RIGHT(S193,8),1,1)="5",2005,IF(MID(RIGHT(S193,8),1,1)="6",2006,IF(MID(RIGHT(S193,8),1,1)="7",2007,IF(MID(RIGHT(S193,8),1,1)="8",2008,IF(MID(RIGHT(S193,8),1,1)="9",2009,IF(MID(RIGHT(S193,8),1,1)="A",2010,IF(MID(RIGHT(S193,8),1,1)="B",2011,IF(MID(RIGHT(S193,8),1,1)="C",2012,IF(MID(RIGHT(S193,8),1,1)="D",2013,IF(MID(RIGHT(S193,8),1,1)="E",2014,IF(MID(RIGHT(S193,8),1,1)="F",2015,IF(MID(RIGHT(S193,8),1,1)="G",2016,IF(MID(RIGHT(S193,8),1,1)="H",2017,IF(MID(RIGHT(S193,8),1,1)="J",2018,IF(MID(RIGHT(S193,8),1,1)="K",2019,IF(MID(RIGHT(S193,8),1,1)="L",2020,""))))))))))))))))))))))))))))))</f>
        <v>2021</v>
      </c>
      <c r="S193" s="278" t="s">
        <v>19031</v>
      </c>
      <c r="T193" s="278">
        <v>1820</v>
      </c>
      <c r="U193" s="719">
        <v>45771</v>
      </c>
      <c r="V193" s="420">
        <v>45833</v>
      </c>
      <c r="W193" s="283"/>
      <c r="X193" s="777">
        <f>X191+X192</f>
        <v>4280</v>
      </c>
    </row>
    <row r="194" spans="1:24" ht="26.25" customHeight="1">
      <c r="A194" s="705"/>
      <c r="B194" s="278"/>
      <c r="C194" s="278" t="s">
        <v>12778</v>
      </c>
      <c r="D194" s="278" t="s">
        <v>18853</v>
      </c>
      <c r="E194" s="278"/>
      <c r="F194" s="278"/>
      <c r="G194" s="278"/>
      <c r="H194" s="278"/>
      <c r="I194" s="720" t="s">
        <v>8207</v>
      </c>
      <c r="J194" s="278"/>
      <c r="K194" s="278" t="s">
        <v>1772</v>
      </c>
      <c r="L194" s="278"/>
      <c r="M194" s="3075"/>
      <c r="N194" s="73" t="s">
        <v>7870</v>
      </c>
      <c r="O194" s="278"/>
      <c r="P194" s="280"/>
      <c r="Q194" s="278" t="s">
        <v>3291</v>
      </c>
      <c r="R194" s="278">
        <f>IF(MID(RIGHT(S194,8),1,1)="M",2021,IF(MID(RIGHT(S194,8),1,1)="N",2022,IF(MID(RIGHT(S194,8),1,1)="P",2023,IF(MID(RIGHT(S194,8),1,1)="R",2024,IF(MID(RIGHT(S194,8),1,1)="S",2025,IF(MID(RIGHT(S194,8),1,1)="T",1996,IF(MID(RIGHT(S194,8),1,1)="V",1997,IF(MID(RIGHT(S194,8),1,1)="W",1998,IF(MID(RIGHT(S194,8),1,1)="X",1999,IF(MID(RIGHT(S194,8),1,1)="Y",2000,IF(MID(RIGHT(S194,8),1,1)="1",2001,IF(MID(RIGHT(S194,8),1,1)="2",2002,IF(MID(RIGHT(S194,8),1,1)="3",2003,IF(MID(RIGHT(S194,8),1,1)="4",2004,IF(MID(RIGHT(S194,8),1,1)="5",2005,IF(MID(RIGHT(S194,8),1,1)="6",2006,IF(MID(RIGHT(S194,8),1,1)="7",2007,IF(MID(RIGHT(S194,8),1,1)="8",2008,IF(MID(RIGHT(S194,8),1,1)="9",2009,IF(MID(RIGHT(S194,8),1,1)="A",2010,IF(MID(RIGHT(S194,8),1,1)="B",2011,IF(MID(RIGHT(S194,8),1,1)="C",2012,IF(MID(RIGHT(S194,8),1,1)="D",2013,IF(MID(RIGHT(S194,8),1,1)="E",2014,IF(MID(RIGHT(S194,8),1,1)="F",2015,IF(MID(RIGHT(S194,8),1,1)="G",2016,IF(MID(RIGHT(S194,8),1,1)="H",2017,IF(MID(RIGHT(S194,8),1,1)="J",2018,IF(MID(RIGHT(S194,8),1,1)="K",2019,IF(MID(RIGHT(S194,8),1,1)="L",2020,""))))))))))))))))))))))))))))))</f>
        <v>2021</v>
      </c>
      <c r="S194" s="278" t="s">
        <v>19033</v>
      </c>
      <c r="T194" s="278">
        <v>1825</v>
      </c>
      <c r="U194" s="282">
        <v>45772</v>
      </c>
      <c r="V194" s="281"/>
      <c r="W194" s="283"/>
      <c r="X194" s="721"/>
    </row>
    <row r="195" spans="1:24" ht="26.25" customHeight="1">
      <c r="A195" s="705"/>
      <c r="B195" s="278"/>
      <c r="C195" s="278" t="s">
        <v>13047</v>
      </c>
      <c r="D195" s="278" t="s">
        <v>191</v>
      </c>
      <c r="E195" s="278"/>
      <c r="F195" s="278"/>
      <c r="G195" s="278"/>
      <c r="H195" s="278"/>
      <c r="I195" s="278"/>
      <c r="J195" s="278" t="s">
        <v>18841</v>
      </c>
      <c r="K195" s="278"/>
      <c r="L195" s="278"/>
      <c r="M195" s="278" t="str">
        <f>SUBSTITUTE(M191,"-","")</f>
        <v>1145725708449X</v>
      </c>
      <c r="N195" s="278"/>
      <c r="O195" s="278"/>
      <c r="P195" s="278"/>
      <c r="Q195" s="278" t="s">
        <v>18807</v>
      </c>
      <c r="R195" s="280"/>
      <c r="S195" s="284" t="s">
        <v>189</v>
      </c>
      <c r="T195" s="284">
        <v>3720</v>
      </c>
      <c r="U195" s="281"/>
      <c r="V195" s="281"/>
      <c r="W195" s="283"/>
      <c r="X195" s="722"/>
    </row>
    <row r="196" spans="1:24" ht="26.25" customHeight="1">
      <c r="A196" s="705"/>
      <c r="B196" s="278"/>
      <c r="C196" s="278" t="s">
        <v>10002</v>
      </c>
      <c r="D196" s="278" t="s">
        <v>191</v>
      </c>
      <c r="E196" s="278"/>
      <c r="F196" s="278"/>
      <c r="G196" s="278"/>
      <c r="H196" s="278"/>
      <c r="I196" s="278"/>
      <c r="J196" s="2315" t="s">
        <v>18840</v>
      </c>
      <c r="K196" s="278"/>
      <c r="L196" s="278"/>
      <c r="M196" s="2559" t="s">
        <v>18854</v>
      </c>
      <c r="N196" s="2560"/>
      <c r="O196" s="2560"/>
      <c r="P196" s="2561"/>
      <c r="Q196" s="278"/>
      <c r="R196" s="278"/>
      <c r="S196" s="284" t="s">
        <v>2472</v>
      </c>
      <c r="T196" s="284">
        <f>SUM(T191:T195)</f>
        <v>11005</v>
      </c>
      <c r="U196" s="281"/>
      <c r="V196" s="281"/>
      <c r="W196" s="283"/>
      <c r="X196" s="722"/>
    </row>
    <row r="197" spans="1:24" ht="26.25" customHeight="1" thickBot="1">
      <c r="A197" s="707"/>
      <c r="B197" s="708"/>
      <c r="C197" s="708" t="s">
        <v>10003</v>
      </c>
      <c r="D197" s="708" t="s">
        <v>4036</v>
      </c>
      <c r="E197" s="708"/>
      <c r="F197" s="708"/>
      <c r="G197" s="708"/>
      <c r="H197" s="708"/>
      <c r="I197" s="708"/>
      <c r="J197" s="708"/>
      <c r="K197" s="611" t="s">
        <v>11642</v>
      </c>
      <c r="L197" s="709"/>
      <c r="M197" s="709"/>
      <c r="N197" s="708"/>
      <c r="O197" s="708"/>
      <c r="P197" s="710"/>
      <c r="Q197" s="711"/>
      <c r="R197" s="711"/>
      <c r="S197" s="711"/>
      <c r="T197" s="711"/>
      <c r="U197" s="712"/>
      <c r="V197" s="713"/>
      <c r="W197" s="723"/>
      <c r="X197" s="724"/>
    </row>
    <row r="198" spans="1:24" ht="26.25" customHeight="1">
      <c r="A198" s="699" t="s">
        <v>188</v>
      </c>
      <c r="B198" s="700" t="s">
        <v>10047</v>
      </c>
      <c r="C198" s="700" t="s">
        <v>154</v>
      </c>
      <c r="D198" s="700" t="s">
        <v>190</v>
      </c>
      <c r="E198" s="700" t="s">
        <v>19066</v>
      </c>
      <c r="F198" s="700" t="s">
        <v>191</v>
      </c>
      <c r="G198" s="700" t="s">
        <v>191</v>
      </c>
      <c r="H198" s="1484"/>
      <c r="I198" s="700" t="s">
        <v>8125</v>
      </c>
      <c r="J198" s="715" t="s">
        <v>18844</v>
      </c>
      <c r="K198" s="1515" t="s">
        <v>8</v>
      </c>
      <c r="L198" s="715" t="s">
        <v>19069</v>
      </c>
      <c r="M198" s="3073" t="s">
        <v>19065</v>
      </c>
      <c r="N198" s="701" t="s">
        <v>19370</v>
      </c>
      <c r="O198" s="701" t="s">
        <v>19371</v>
      </c>
      <c r="P198" s="702" t="s">
        <v>19766</v>
      </c>
      <c r="Q198" s="700" t="s">
        <v>2093</v>
      </c>
      <c r="R198" s="700">
        <f>IF(MID(RIGHT(S198,8),1,1)="M",2021,IF(MID(RIGHT(S198,8),1,1)="N",2022,IF(MID(RIGHT(S198,8),1,1)="P",2023,IF(MID(RIGHT(S198,8),1,1)="R",2024,IF(MID(RIGHT(S198,8),1,1)="S",2025,IF(MID(RIGHT(S198,8),1,1)="T",1996,IF(MID(RIGHT(S198,8),1,1)="V",1997,IF(MID(RIGHT(S198,8),1,1)="W",1998,IF(MID(RIGHT(S198,8),1,1)="X",1999,IF(MID(RIGHT(S198,8),1,1)="Y",2000,IF(MID(RIGHT(S198,8),1,1)="1",2001,IF(MID(RIGHT(S198,8),1,1)="2",2002,IF(MID(RIGHT(S198,8),1,1)="3",2003,IF(MID(RIGHT(S198,8),1,1)="4",2004,IF(MID(RIGHT(S198,8),1,1)="5",2005,IF(MID(RIGHT(S198,8),1,1)="6",2006,IF(MID(RIGHT(S198,8),1,1)="7",2007,IF(MID(RIGHT(S198,8),1,1)="8",2008,IF(MID(RIGHT(S198,8),1,1)="9",2009,IF(MID(RIGHT(S198,8),1,1)="A",2010,IF(MID(RIGHT(S198,8),1,1)="B",2011,IF(MID(RIGHT(S198,8),1,1)="C",2012,IF(MID(RIGHT(S198,8),1,1)="D",2013,IF(MID(RIGHT(S198,8),1,1)="E",2014,IF(MID(RIGHT(S198,8),1,1)="F",2015,IF(MID(RIGHT(S198,8),1,1)="G",2016,IF(MID(RIGHT(S198,8),1,1)="H",2017,IF(MID(RIGHT(S198,8),1,1)="J",2018,IF(MID(RIGHT(S198,8),1,1)="K",2019,IF(MID(RIGHT(S198,8),1,1)="L",2020,""))))))))))))))))))))))))))))))</f>
        <v>2021</v>
      </c>
      <c r="S198" s="700" t="s">
        <v>19048</v>
      </c>
      <c r="T198" s="700">
        <v>1830</v>
      </c>
      <c r="U198" s="716">
        <v>45768</v>
      </c>
      <c r="V198" s="716">
        <v>45833</v>
      </c>
      <c r="W198" s="703">
        <v>3099</v>
      </c>
      <c r="X198" s="704">
        <v>4200</v>
      </c>
    </row>
    <row r="199" spans="1:24" ht="26.25" customHeight="1">
      <c r="A199" s="705"/>
      <c r="B199" s="278"/>
      <c r="C199" s="320" t="s">
        <v>8623</v>
      </c>
      <c r="D199" s="278"/>
      <c r="E199" s="278"/>
      <c r="F199" s="278"/>
      <c r="G199" s="278"/>
      <c r="H199" s="278"/>
      <c r="I199" s="278" t="s">
        <v>2578</v>
      </c>
      <c r="J199" s="317" t="s">
        <v>18847</v>
      </c>
      <c r="K199" s="280" t="s">
        <v>195</v>
      </c>
      <c r="L199" s="425" t="s">
        <v>3603</v>
      </c>
      <c r="M199" s="3074"/>
      <c r="N199" s="73" t="s">
        <v>2435</v>
      </c>
      <c r="O199" s="278"/>
      <c r="P199" s="278"/>
      <c r="Q199" s="278" t="s">
        <v>3291</v>
      </c>
      <c r="R199" s="278">
        <f>IF(MID(RIGHT(S199,8),1,1)="M",2021,IF(MID(RIGHT(S199,8),1,1)="N",2022,IF(MID(RIGHT(S199,8),1,1)="P",2023,IF(MID(RIGHT(S199,8),1,1)="R",2024,IF(MID(RIGHT(S199,8),1,1)="S",2025,IF(MID(RIGHT(S199,8),1,1)="T",1996,IF(MID(RIGHT(S199,8),1,1)="V",1997,IF(MID(RIGHT(S199,8),1,1)="W",1998,IF(MID(RIGHT(S199,8),1,1)="X",1999,IF(MID(RIGHT(S199,8),1,1)="Y",2000,IF(MID(RIGHT(S199,8),1,1)="1",2001,IF(MID(RIGHT(S199,8),1,1)="2",2002,IF(MID(RIGHT(S199,8),1,1)="3",2003,IF(MID(RIGHT(S199,8),1,1)="4",2004,IF(MID(RIGHT(S199,8),1,1)="5",2005,IF(MID(RIGHT(S199,8),1,1)="6",2006,IF(MID(RIGHT(S199,8),1,1)="7",2007,IF(MID(RIGHT(S199,8),1,1)="8",2008,IF(MID(RIGHT(S199,8),1,1)="9",2009,IF(MID(RIGHT(S199,8),1,1)="A",2010,IF(MID(RIGHT(S199,8),1,1)="B",2011,IF(MID(RIGHT(S199,8),1,1)="C",2012,IF(MID(RIGHT(S199,8),1,1)="D",2013,IF(MID(RIGHT(S199,8),1,1)="E",2014,IF(MID(RIGHT(S199,8),1,1)="F",2015,IF(MID(RIGHT(S199,8),1,1)="G",2016,IF(MID(RIGHT(S199,8),1,1)="H",2017,IF(MID(RIGHT(S199,8),1,1)="J",2018,IF(MID(RIGHT(S199,8),1,1)="K",2019,IF(MID(RIGHT(S199,8),1,1)="L",2020,""))))))))))))))))))))))))))))))</f>
        <v>2020</v>
      </c>
      <c r="S199" s="278" t="s">
        <v>19049</v>
      </c>
      <c r="T199" s="278">
        <v>1825</v>
      </c>
      <c r="U199" s="719">
        <v>45770</v>
      </c>
      <c r="V199" s="719">
        <v>45847</v>
      </c>
      <c r="W199" s="283">
        <v>80</v>
      </c>
      <c r="X199" s="706">
        <v>80</v>
      </c>
    </row>
    <row r="200" spans="1:24" ht="26.25" customHeight="1">
      <c r="A200" s="705"/>
      <c r="B200" s="278"/>
      <c r="C200" s="278" t="s">
        <v>12776</v>
      </c>
      <c r="D200" s="278" t="s">
        <v>18853</v>
      </c>
      <c r="E200" s="278"/>
      <c r="F200" s="278"/>
      <c r="G200" s="278"/>
      <c r="H200" s="278"/>
      <c r="I200" s="720"/>
      <c r="J200" s="317" t="s">
        <v>18848</v>
      </c>
      <c r="K200" s="278" t="s">
        <v>18858</v>
      </c>
      <c r="L200" s="1626" t="s">
        <v>17973</v>
      </c>
      <c r="M200" s="3074"/>
      <c r="N200" s="73" t="s">
        <v>3073</v>
      </c>
      <c r="O200" s="1371"/>
      <c r="P200" s="278"/>
      <c r="Q200" s="278" t="s">
        <v>520</v>
      </c>
      <c r="R200" s="278">
        <f>IF(MID(RIGHT(S200,8),1,1)="M",2021,IF(MID(RIGHT(S200,8),1,1)="N",2022,IF(MID(RIGHT(S200,8),1,1)="P",2023,IF(MID(RIGHT(S200,8),1,1)="R",2024,IF(MID(RIGHT(S200,8),1,1)="S",2025,IF(MID(RIGHT(S200,8),1,1)="T",1996,IF(MID(RIGHT(S200,8),1,1)="V",1997,IF(MID(RIGHT(S200,8),1,1)="W",1998,IF(MID(RIGHT(S200,8),1,1)="X",1999,IF(MID(RIGHT(S200,8),1,1)="Y",2000,IF(MID(RIGHT(S200,8),1,1)="1",2001,IF(MID(RIGHT(S200,8),1,1)="2",2002,IF(MID(RIGHT(S200,8),1,1)="3",2003,IF(MID(RIGHT(S200,8),1,1)="4",2004,IF(MID(RIGHT(S200,8),1,1)="5",2005,IF(MID(RIGHT(S200,8),1,1)="6",2006,IF(MID(RIGHT(S200,8),1,1)="7",2007,IF(MID(RIGHT(S200,8),1,1)="8",2008,IF(MID(RIGHT(S200,8),1,1)="9",2009,IF(MID(RIGHT(S200,8),1,1)="A",2010,IF(MID(RIGHT(S200,8),1,1)="B",2011,IF(MID(RIGHT(S200,8),1,1)="C",2012,IF(MID(RIGHT(S200,8),1,1)="D",2013,IF(MID(RIGHT(S200,8),1,1)="E",2014,IF(MID(RIGHT(S200,8),1,1)="F",2015,IF(MID(RIGHT(S200,8),1,1)="G",2016,IF(MID(RIGHT(S200,8),1,1)="H",2017,IF(MID(RIGHT(S200,8),1,1)="J",2018,IF(MID(RIGHT(S200,8),1,1)="K",2019,IF(MID(RIGHT(S200,8),1,1)="L",2020,""))))))))))))))))))))))))))))))</f>
        <v>2021</v>
      </c>
      <c r="S200" s="278" t="s">
        <v>19050</v>
      </c>
      <c r="T200" s="278">
        <v>2435</v>
      </c>
      <c r="U200" s="719">
        <v>45771</v>
      </c>
      <c r="V200" s="420">
        <v>45833</v>
      </c>
      <c r="W200" s="283"/>
      <c r="X200" s="777">
        <f>X198+X199</f>
        <v>4280</v>
      </c>
    </row>
    <row r="201" spans="1:24" ht="26.25" customHeight="1">
      <c r="A201" s="705"/>
      <c r="B201" s="278"/>
      <c r="C201" s="278" t="s">
        <v>12778</v>
      </c>
      <c r="D201" s="278" t="s">
        <v>18853</v>
      </c>
      <c r="E201" s="278"/>
      <c r="F201" s="278"/>
      <c r="G201" s="278"/>
      <c r="H201" s="278"/>
      <c r="I201" s="720" t="s">
        <v>8207</v>
      </c>
      <c r="J201" s="278"/>
      <c r="K201" s="278" t="s">
        <v>1772</v>
      </c>
      <c r="L201" s="278"/>
      <c r="M201" s="3075"/>
      <c r="N201" s="73" t="s">
        <v>7870</v>
      </c>
      <c r="O201" s="278"/>
      <c r="P201" s="280"/>
      <c r="Q201" s="278" t="s">
        <v>1934</v>
      </c>
      <c r="R201" s="278">
        <f>IF(MID(RIGHT(S201,8),1,1)="M",2021,IF(MID(RIGHT(S201,8),1,1)="N",2022,IF(MID(RIGHT(S201,8),1,1)="P",2023,IF(MID(RIGHT(S201,8),1,1)="R",2024,IF(MID(RIGHT(S201,8),1,1)="S",2025,IF(MID(RIGHT(S201,8),1,1)="T",1996,IF(MID(RIGHT(S201,8),1,1)="V",1997,IF(MID(RIGHT(S201,8),1,1)="W",1998,IF(MID(RIGHT(S201,8),1,1)="X",1999,IF(MID(RIGHT(S201,8),1,1)="Y",2000,IF(MID(RIGHT(S201,8),1,1)="1",2001,IF(MID(RIGHT(S201,8),1,1)="2",2002,IF(MID(RIGHT(S201,8),1,1)="3",2003,IF(MID(RIGHT(S201,8),1,1)="4",2004,IF(MID(RIGHT(S201,8),1,1)="5",2005,IF(MID(RIGHT(S201,8),1,1)="6",2006,IF(MID(RIGHT(S201,8),1,1)="7",2007,IF(MID(RIGHT(S201,8),1,1)="8",2008,IF(MID(RIGHT(S201,8),1,1)="9",2009,IF(MID(RIGHT(S201,8),1,1)="A",2010,IF(MID(RIGHT(S201,8),1,1)="B",2011,IF(MID(RIGHT(S201,8),1,1)="C",2012,IF(MID(RIGHT(S201,8),1,1)="D",2013,IF(MID(RIGHT(S201,8),1,1)="E",2014,IF(MID(RIGHT(S201,8),1,1)="F",2015,IF(MID(RIGHT(S201,8),1,1)="G",2016,IF(MID(RIGHT(S201,8),1,1)="H",2017,IF(MID(RIGHT(S201,8),1,1)="J",2018,IF(MID(RIGHT(S201,8),1,1)="K",2019,IF(MID(RIGHT(S201,8),1,1)="L",2020,""))))))))))))))))))))))))))))))</f>
        <v>2022</v>
      </c>
      <c r="S201" s="278" t="s">
        <v>19051</v>
      </c>
      <c r="T201" s="278">
        <v>2055</v>
      </c>
      <c r="U201" s="282">
        <v>45772</v>
      </c>
      <c r="V201" s="281"/>
      <c r="W201" s="283"/>
      <c r="X201" s="721"/>
    </row>
    <row r="202" spans="1:24" ht="26.25" customHeight="1">
      <c r="A202" s="705"/>
      <c r="B202" s="278"/>
      <c r="C202" s="278" t="s">
        <v>13047</v>
      </c>
      <c r="D202" s="278" t="s">
        <v>191</v>
      </c>
      <c r="E202" s="278"/>
      <c r="F202" s="278"/>
      <c r="G202" s="278"/>
      <c r="H202" s="278"/>
      <c r="I202" s="278"/>
      <c r="J202" s="278" t="s">
        <v>18841</v>
      </c>
      <c r="K202" s="278"/>
      <c r="L202" s="278"/>
      <c r="M202" s="278" t="str">
        <f>SUBSTITUTE(M198,"-","")</f>
        <v>1145725708486X</v>
      </c>
      <c r="N202" s="278"/>
      <c r="O202" s="278"/>
      <c r="P202" s="278"/>
      <c r="Q202" s="278" t="s">
        <v>18807</v>
      </c>
      <c r="R202" s="280"/>
      <c r="S202" s="284" t="s">
        <v>189</v>
      </c>
      <c r="T202" s="284">
        <v>3810</v>
      </c>
      <c r="U202" s="281"/>
      <c r="V202" s="281"/>
      <c r="W202" s="283"/>
      <c r="X202" s="722"/>
    </row>
    <row r="203" spans="1:24" ht="26.25" customHeight="1">
      <c r="A203" s="705"/>
      <c r="B203" s="278"/>
      <c r="C203" s="278" t="s">
        <v>10002</v>
      </c>
      <c r="D203" s="278" t="s">
        <v>191</v>
      </c>
      <c r="E203" s="278"/>
      <c r="F203" s="278"/>
      <c r="G203" s="278"/>
      <c r="H203" s="278"/>
      <c r="I203" s="278"/>
      <c r="J203" s="2315" t="s">
        <v>18840</v>
      </c>
      <c r="K203" s="278"/>
      <c r="L203" s="278"/>
      <c r="M203" s="2559" t="s">
        <v>18854</v>
      </c>
      <c r="N203" s="2560"/>
      <c r="O203" s="2560"/>
      <c r="P203" s="2561"/>
      <c r="Q203" s="278"/>
      <c r="R203" s="278"/>
      <c r="S203" s="284" t="s">
        <v>2472</v>
      </c>
      <c r="T203" s="284">
        <f>SUM(T198:T202)</f>
        <v>11955</v>
      </c>
      <c r="U203" s="281"/>
      <c r="V203" s="281"/>
      <c r="W203" s="283"/>
      <c r="X203" s="722"/>
    </row>
    <row r="204" spans="1:24" ht="26.25" customHeight="1" thickBot="1">
      <c r="A204" s="707"/>
      <c r="B204" s="708"/>
      <c r="C204" s="708" t="s">
        <v>10003</v>
      </c>
      <c r="D204" s="278" t="s">
        <v>191</v>
      </c>
      <c r="E204" s="708"/>
      <c r="F204" s="708"/>
      <c r="G204" s="708"/>
      <c r="H204" s="708"/>
      <c r="I204" s="708"/>
      <c r="J204" s="708"/>
      <c r="K204" s="611" t="s">
        <v>11642</v>
      </c>
      <c r="L204" s="709"/>
      <c r="M204" s="709"/>
      <c r="N204" s="708"/>
      <c r="O204" s="708"/>
      <c r="P204" s="710"/>
      <c r="Q204" s="711"/>
      <c r="R204" s="711"/>
      <c r="S204" s="711"/>
      <c r="T204" s="711"/>
      <c r="U204" s="712"/>
      <c r="V204" s="713"/>
      <c r="W204" s="723"/>
      <c r="X204" s="724"/>
    </row>
    <row r="205" spans="1:24" ht="26.25" customHeight="1">
      <c r="A205" s="699" t="s">
        <v>188</v>
      </c>
      <c r="B205" s="700" t="s">
        <v>10047</v>
      </c>
      <c r="C205" s="700" t="s">
        <v>154</v>
      </c>
      <c r="D205" s="700" t="s">
        <v>190</v>
      </c>
      <c r="E205" s="700" t="s">
        <v>19066</v>
      </c>
      <c r="F205" s="700" t="s">
        <v>191</v>
      </c>
      <c r="G205" s="700" t="s">
        <v>191</v>
      </c>
      <c r="H205" s="1484"/>
      <c r="I205" s="700" t="s">
        <v>8125</v>
      </c>
      <c r="J205" s="715" t="s">
        <v>18844</v>
      </c>
      <c r="K205" s="1515" t="s">
        <v>8</v>
      </c>
      <c r="L205" s="715" t="s">
        <v>19070</v>
      </c>
      <c r="M205" s="3073" t="s">
        <v>19056</v>
      </c>
      <c r="N205" s="701" t="s">
        <v>19372</v>
      </c>
      <c r="O205" s="701" t="s">
        <v>19373</v>
      </c>
      <c r="P205" s="702" t="s">
        <v>19766</v>
      </c>
      <c r="Q205" s="700" t="s">
        <v>1838</v>
      </c>
      <c r="R205" s="700">
        <f>IF(MID(RIGHT(S205,8),1,1)="M",2021,IF(MID(RIGHT(S205,8),1,1)="N",2022,IF(MID(RIGHT(S205,8),1,1)="P",2023,IF(MID(RIGHT(S205,8),1,1)="R",2024,IF(MID(RIGHT(S205,8),1,1)="S",2025,IF(MID(RIGHT(S205,8),1,1)="T",1996,IF(MID(RIGHT(S205,8),1,1)="V",1997,IF(MID(RIGHT(S205,8),1,1)="W",1998,IF(MID(RIGHT(S205,8),1,1)="X",1999,IF(MID(RIGHT(S205,8),1,1)="Y",2000,IF(MID(RIGHT(S205,8),1,1)="1",2001,IF(MID(RIGHT(S205,8),1,1)="2",2002,IF(MID(RIGHT(S205,8),1,1)="3",2003,IF(MID(RIGHT(S205,8),1,1)="4",2004,IF(MID(RIGHT(S205,8),1,1)="5",2005,IF(MID(RIGHT(S205,8),1,1)="6",2006,IF(MID(RIGHT(S205,8),1,1)="7",2007,IF(MID(RIGHT(S205,8),1,1)="8",2008,IF(MID(RIGHT(S205,8),1,1)="9",2009,IF(MID(RIGHT(S205,8),1,1)="A",2010,IF(MID(RIGHT(S205,8),1,1)="B",2011,IF(MID(RIGHT(S205,8),1,1)="C",2012,IF(MID(RIGHT(S205,8),1,1)="D",2013,IF(MID(RIGHT(S205,8),1,1)="E",2014,IF(MID(RIGHT(S205,8),1,1)="F",2015,IF(MID(RIGHT(S205,8),1,1)="G",2016,IF(MID(RIGHT(S205,8),1,1)="H",2017,IF(MID(RIGHT(S205,8),1,1)="J",2018,IF(MID(RIGHT(S205,8),1,1)="K",2019,IF(MID(RIGHT(S205,8),1,1)="L",2020,""))))))))))))))))))))))))))))))</f>
        <v>2021</v>
      </c>
      <c r="S205" s="700" t="s">
        <v>19035</v>
      </c>
      <c r="T205" s="700">
        <v>1590</v>
      </c>
      <c r="U205" s="716">
        <v>45768</v>
      </c>
      <c r="V205" s="716">
        <v>45833</v>
      </c>
      <c r="W205" s="703">
        <v>3099</v>
      </c>
      <c r="X205" s="704">
        <v>4200</v>
      </c>
    </row>
    <row r="206" spans="1:24" ht="26.25" customHeight="1">
      <c r="A206" s="705"/>
      <c r="B206" s="278"/>
      <c r="C206" s="320" t="s">
        <v>8623</v>
      </c>
      <c r="D206" s="278"/>
      <c r="E206" s="278"/>
      <c r="F206" s="278"/>
      <c r="G206" s="278"/>
      <c r="H206" s="278"/>
      <c r="I206" s="278" t="s">
        <v>2578</v>
      </c>
      <c r="J206" s="317" t="s">
        <v>18849</v>
      </c>
      <c r="K206" s="280" t="s">
        <v>195</v>
      </c>
      <c r="L206" s="425" t="s">
        <v>3603</v>
      </c>
      <c r="M206" s="3074"/>
      <c r="N206" s="73" t="s">
        <v>2435</v>
      </c>
      <c r="O206" s="278"/>
      <c r="P206" s="278"/>
      <c r="Q206" s="278" t="s">
        <v>2093</v>
      </c>
      <c r="R206" s="278">
        <f>IF(MID(RIGHT(S206,8),1,1)="M",2021,IF(MID(RIGHT(S206,8),1,1)="N",2022,IF(MID(RIGHT(S206,8),1,1)="P",2023,IF(MID(RIGHT(S206,8),1,1)="R",2024,IF(MID(RIGHT(S206,8),1,1)="S",2025,IF(MID(RIGHT(S206,8),1,1)="T",1996,IF(MID(RIGHT(S206,8),1,1)="V",1997,IF(MID(RIGHT(S206,8),1,1)="W",1998,IF(MID(RIGHT(S206,8),1,1)="X",1999,IF(MID(RIGHT(S206,8),1,1)="Y",2000,IF(MID(RIGHT(S206,8),1,1)="1",2001,IF(MID(RIGHT(S206,8),1,1)="2",2002,IF(MID(RIGHT(S206,8),1,1)="3",2003,IF(MID(RIGHT(S206,8),1,1)="4",2004,IF(MID(RIGHT(S206,8),1,1)="5",2005,IF(MID(RIGHT(S206,8),1,1)="6",2006,IF(MID(RIGHT(S206,8),1,1)="7",2007,IF(MID(RIGHT(S206,8),1,1)="8",2008,IF(MID(RIGHT(S206,8),1,1)="9",2009,IF(MID(RIGHT(S206,8),1,1)="A",2010,IF(MID(RIGHT(S206,8),1,1)="B",2011,IF(MID(RIGHT(S206,8),1,1)="C",2012,IF(MID(RIGHT(S206,8),1,1)="D",2013,IF(MID(RIGHT(S206,8),1,1)="E",2014,IF(MID(RIGHT(S206,8),1,1)="F",2015,IF(MID(RIGHT(S206,8),1,1)="G",2016,IF(MID(RIGHT(S206,8),1,1)="H",2017,IF(MID(RIGHT(S206,8),1,1)="J",2018,IF(MID(RIGHT(S206,8),1,1)="K",2019,IF(MID(RIGHT(S206,8),1,1)="L",2020,""))))))))))))))))))))))))))))))</f>
        <v>2020</v>
      </c>
      <c r="S206" s="278" t="s">
        <v>19036</v>
      </c>
      <c r="T206" s="278">
        <v>1815</v>
      </c>
      <c r="U206" s="719">
        <v>45770</v>
      </c>
      <c r="V206" s="719">
        <v>45847</v>
      </c>
      <c r="W206" s="283">
        <v>80</v>
      </c>
      <c r="X206" s="706">
        <v>80</v>
      </c>
    </row>
    <row r="207" spans="1:24" ht="26.25" customHeight="1">
      <c r="A207" s="705"/>
      <c r="B207" s="278"/>
      <c r="C207" s="278" t="s">
        <v>12776</v>
      </c>
      <c r="D207" s="278" t="s">
        <v>18853</v>
      </c>
      <c r="E207" s="278"/>
      <c r="F207" s="278"/>
      <c r="G207" s="278"/>
      <c r="H207" s="278"/>
      <c r="I207" s="720"/>
      <c r="J207" s="317" t="s">
        <v>18850</v>
      </c>
      <c r="K207" s="278" t="s">
        <v>18858</v>
      </c>
      <c r="L207" s="1626" t="s">
        <v>17973</v>
      </c>
      <c r="M207" s="3074"/>
      <c r="N207" s="73" t="s">
        <v>3073</v>
      </c>
      <c r="O207" s="1371"/>
      <c r="P207" s="278"/>
      <c r="Q207" s="278" t="s">
        <v>7991</v>
      </c>
      <c r="R207" s="278">
        <f>IF(MID(RIGHT(S207,8),1,1)="M",2021,IF(MID(RIGHT(S207,8),1,1)="N",2022,IF(MID(RIGHT(S207,8),1,1)="P",2023,IF(MID(RIGHT(S207,8),1,1)="R",2024,IF(MID(RIGHT(S207,8),1,1)="S",2025,IF(MID(RIGHT(S207,8),1,1)="T",1996,IF(MID(RIGHT(S207,8),1,1)="V",1997,IF(MID(RIGHT(S207,8),1,1)="W",1998,IF(MID(RIGHT(S207,8),1,1)="X",1999,IF(MID(RIGHT(S207,8),1,1)="Y",2000,IF(MID(RIGHT(S207,8),1,1)="1",2001,IF(MID(RIGHT(S207,8),1,1)="2",2002,IF(MID(RIGHT(S207,8),1,1)="3",2003,IF(MID(RIGHT(S207,8),1,1)="4",2004,IF(MID(RIGHT(S207,8),1,1)="5",2005,IF(MID(RIGHT(S207,8),1,1)="6",2006,IF(MID(RIGHT(S207,8),1,1)="7",2007,IF(MID(RIGHT(S207,8),1,1)="8",2008,IF(MID(RIGHT(S207,8),1,1)="9",2009,IF(MID(RIGHT(S207,8),1,1)="A",2010,IF(MID(RIGHT(S207,8),1,1)="B",2011,IF(MID(RIGHT(S207,8),1,1)="C",2012,IF(MID(RIGHT(S207,8),1,1)="D",2013,IF(MID(RIGHT(S207,8),1,1)="E",2014,IF(MID(RIGHT(S207,8),1,1)="F",2015,IF(MID(RIGHT(S207,8),1,1)="G",2016,IF(MID(RIGHT(S207,8),1,1)="H",2017,IF(MID(RIGHT(S207,8),1,1)="J",2018,IF(MID(RIGHT(S207,8),1,1)="K",2019,IF(MID(RIGHT(S207,8),1,1)="L",2020,""))))))))))))))))))))))))))))))</f>
        <v>2020</v>
      </c>
      <c r="S207" s="278" t="s">
        <v>19037</v>
      </c>
      <c r="T207" s="278">
        <v>2065</v>
      </c>
      <c r="U207" s="719">
        <v>45771</v>
      </c>
      <c r="V207" s="420">
        <v>45833</v>
      </c>
      <c r="W207" s="283"/>
      <c r="X207" s="777">
        <f>X205+X206</f>
        <v>4280</v>
      </c>
    </row>
    <row r="208" spans="1:24" ht="26.25" customHeight="1">
      <c r="A208" s="705"/>
      <c r="B208" s="278"/>
      <c r="C208" s="278" t="s">
        <v>12778</v>
      </c>
      <c r="D208" s="278" t="s">
        <v>18853</v>
      </c>
      <c r="E208" s="278"/>
      <c r="F208" s="278"/>
      <c r="G208" s="278"/>
      <c r="H208" s="278"/>
      <c r="I208" s="720" t="s">
        <v>8207</v>
      </c>
      <c r="J208" s="278"/>
      <c r="K208" s="278" t="s">
        <v>1772</v>
      </c>
      <c r="L208" s="278"/>
      <c r="M208" s="3075"/>
      <c r="N208" s="73" t="s">
        <v>7870</v>
      </c>
      <c r="O208" s="278"/>
      <c r="P208" s="280"/>
      <c r="Q208" s="278" t="s">
        <v>1935</v>
      </c>
      <c r="R208" s="278">
        <f>IF(MID(RIGHT(S208,8),1,1)="M",2021,IF(MID(RIGHT(S208,8),1,1)="N",2022,IF(MID(RIGHT(S208,8),1,1)="P",2023,IF(MID(RIGHT(S208,8),1,1)="R",2024,IF(MID(RIGHT(S208,8),1,1)="S",2025,IF(MID(RIGHT(S208,8),1,1)="T",1996,IF(MID(RIGHT(S208,8),1,1)="V",1997,IF(MID(RIGHT(S208,8),1,1)="W",1998,IF(MID(RIGHT(S208,8),1,1)="X",1999,IF(MID(RIGHT(S208,8),1,1)="Y",2000,IF(MID(RIGHT(S208,8),1,1)="1",2001,IF(MID(RIGHT(S208,8),1,1)="2",2002,IF(MID(RIGHT(S208,8),1,1)="3",2003,IF(MID(RIGHT(S208,8),1,1)="4",2004,IF(MID(RIGHT(S208,8),1,1)="5",2005,IF(MID(RIGHT(S208,8),1,1)="6",2006,IF(MID(RIGHT(S208,8),1,1)="7",2007,IF(MID(RIGHT(S208,8),1,1)="8",2008,IF(MID(RIGHT(S208,8),1,1)="9",2009,IF(MID(RIGHT(S208,8),1,1)="A",2010,IF(MID(RIGHT(S208,8),1,1)="B",2011,IF(MID(RIGHT(S208,8),1,1)="C",2012,IF(MID(RIGHT(S208,8),1,1)="D",2013,IF(MID(RIGHT(S208,8),1,1)="E",2014,IF(MID(RIGHT(S208,8),1,1)="F",2015,IF(MID(RIGHT(S208,8),1,1)="G",2016,IF(MID(RIGHT(S208,8),1,1)="H",2017,IF(MID(RIGHT(S208,8),1,1)="J",2018,IF(MID(RIGHT(S208,8),1,1)="K",2019,IF(MID(RIGHT(S208,8),1,1)="L",2020,""))))))))))))))))))))))))))))))</f>
        <v>2021</v>
      </c>
      <c r="S208" s="278" t="s">
        <v>19038</v>
      </c>
      <c r="T208" s="278">
        <v>1995</v>
      </c>
      <c r="U208" s="282">
        <v>45772</v>
      </c>
      <c r="V208" s="281"/>
      <c r="W208" s="283"/>
      <c r="X208" s="721"/>
    </row>
    <row r="209" spans="1:24" ht="26.25" customHeight="1">
      <c r="A209" s="705"/>
      <c r="B209" s="278"/>
      <c r="C209" s="278" t="s">
        <v>13047</v>
      </c>
      <c r="D209" s="278" t="s">
        <v>191</v>
      </c>
      <c r="E209" s="278"/>
      <c r="F209" s="278"/>
      <c r="G209" s="278"/>
      <c r="H209" s="278"/>
      <c r="I209" s="278"/>
      <c r="J209" s="278" t="s">
        <v>18841</v>
      </c>
      <c r="K209" s="278"/>
      <c r="L209" s="278"/>
      <c r="M209" s="278" t="str">
        <f>SUBSTITUTE(M205,"-","")</f>
        <v>1145725708459X</v>
      </c>
      <c r="N209" s="278"/>
      <c r="O209" s="278"/>
      <c r="P209" s="278"/>
      <c r="Q209" s="278" t="s">
        <v>18807</v>
      </c>
      <c r="R209" s="280"/>
      <c r="S209" s="284" t="s">
        <v>189</v>
      </c>
      <c r="T209" s="284">
        <v>3700</v>
      </c>
      <c r="U209" s="281"/>
      <c r="V209" s="281"/>
      <c r="W209" s="283"/>
      <c r="X209" s="722"/>
    </row>
    <row r="210" spans="1:24" ht="26.25" customHeight="1">
      <c r="A210" s="705"/>
      <c r="B210" s="278"/>
      <c r="C210" s="278" t="s">
        <v>10002</v>
      </c>
      <c r="D210" s="278" t="s">
        <v>191</v>
      </c>
      <c r="E210" s="278"/>
      <c r="F210" s="278"/>
      <c r="G210" s="278"/>
      <c r="H210" s="278"/>
      <c r="I210" s="278"/>
      <c r="J210" s="2315" t="s">
        <v>18840</v>
      </c>
      <c r="K210" s="278"/>
      <c r="L210" s="278"/>
      <c r="M210" s="2559" t="s">
        <v>18854</v>
      </c>
      <c r="N210" s="2560"/>
      <c r="O210" s="2560"/>
      <c r="P210" s="2561"/>
      <c r="Q210" s="278"/>
      <c r="R210" s="278"/>
      <c r="S210" s="284" t="s">
        <v>2472</v>
      </c>
      <c r="T210" s="284">
        <f>SUM(T205:T209)</f>
        <v>11165</v>
      </c>
      <c r="U210" s="281"/>
      <c r="V210" s="281"/>
      <c r="W210" s="283"/>
      <c r="X210" s="722"/>
    </row>
    <row r="211" spans="1:24" ht="26.25" customHeight="1" thickBot="1">
      <c r="A211" s="707"/>
      <c r="B211" s="708"/>
      <c r="C211" s="708" t="s">
        <v>10003</v>
      </c>
      <c r="D211" s="278" t="s">
        <v>191</v>
      </c>
      <c r="E211" s="708"/>
      <c r="F211" s="708"/>
      <c r="G211" s="708"/>
      <c r="H211" s="708"/>
      <c r="I211" s="708"/>
      <c r="J211" s="708"/>
      <c r="K211" s="611" t="s">
        <v>11642</v>
      </c>
      <c r="L211" s="709"/>
      <c r="M211" s="709"/>
      <c r="N211" s="708"/>
      <c r="O211" s="708"/>
      <c r="P211" s="710"/>
      <c r="Q211" s="711"/>
      <c r="R211" s="711"/>
      <c r="S211" s="711"/>
      <c r="T211" s="711"/>
      <c r="U211" s="712"/>
      <c r="V211" s="713"/>
      <c r="W211" s="723"/>
      <c r="X211" s="724"/>
    </row>
    <row r="212" spans="1:24" ht="26.25" customHeight="1">
      <c r="A212" s="699" t="s">
        <v>188</v>
      </c>
      <c r="B212" s="700" t="s">
        <v>10047</v>
      </c>
      <c r="C212" s="700" t="s">
        <v>154</v>
      </c>
      <c r="D212" s="700" t="s">
        <v>190</v>
      </c>
      <c r="E212" s="700" t="s">
        <v>19066</v>
      </c>
      <c r="F212" s="700" t="s">
        <v>191</v>
      </c>
      <c r="G212" s="700" t="s">
        <v>191</v>
      </c>
      <c r="H212" s="1484"/>
      <c r="I212" s="700" t="s">
        <v>8125</v>
      </c>
      <c r="J212" s="715" t="s">
        <v>18844</v>
      </c>
      <c r="K212" s="1515" t="s">
        <v>8</v>
      </c>
      <c r="L212" s="715" t="s">
        <v>19071</v>
      </c>
      <c r="M212" s="3073" t="s">
        <v>19064</v>
      </c>
      <c r="N212" s="701" t="s">
        <v>19374</v>
      </c>
      <c r="O212" s="701" t="s">
        <v>19375</v>
      </c>
      <c r="P212" s="702" t="s">
        <v>19766</v>
      </c>
      <c r="Q212" s="700" t="s">
        <v>3291</v>
      </c>
      <c r="R212" s="700">
        <f>IF(MID(RIGHT(S212,8),1,1)="M",2021,IF(MID(RIGHT(S212,8),1,1)="N",2022,IF(MID(RIGHT(S212,8),1,1)="P",2023,IF(MID(RIGHT(S212,8),1,1)="R",2024,IF(MID(RIGHT(S212,8),1,1)="S",2025,IF(MID(RIGHT(S212,8),1,1)="T",1996,IF(MID(RIGHT(S212,8),1,1)="V",1997,IF(MID(RIGHT(S212,8),1,1)="W",1998,IF(MID(RIGHT(S212,8),1,1)="X",1999,IF(MID(RIGHT(S212,8),1,1)="Y",2000,IF(MID(RIGHT(S212,8),1,1)="1",2001,IF(MID(RIGHT(S212,8),1,1)="2",2002,IF(MID(RIGHT(S212,8),1,1)="3",2003,IF(MID(RIGHT(S212,8),1,1)="4",2004,IF(MID(RIGHT(S212,8),1,1)="5",2005,IF(MID(RIGHT(S212,8),1,1)="6",2006,IF(MID(RIGHT(S212,8),1,1)="7",2007,IF(MID(RIGHT(S212,8),1,1)="8",2008,IF(MID(RIGHT(S212,8),1,1)="9",2009,IF(MID(RIGHT(S212,8),1,1)="A",2010,IF(MID(RIGHT(S212,8),1,1)="B",2011,IF(MID(RIGHT(S212,8),1,1)="C",2012,IF(MID(RIGHT(S212,8),1,1)="D",2013,IF(MID(RIGHT(S212,8),1,1)="E",2014,IF(MID(RIGHT(S212,8),1,1)="F",2015,IF(MID(RIGHT(S212,8),1,1)="G",2016,IF(MID(RIGHT(S212,8),1,1)="H",2017,IF(MID(RIGHT(S212,8),1,1)="J",2018,IF(MID(RIGHT(S212,8),1,1)="K",2019,IF(MID(RIGHT(S212,8),1,1)="L",2020,""))))))))))))))))))))))))))))))</f>
        <v>2020</v>
      </c>
      <c r="S212" s="700" t="s">
        <v>19052</v>
      </c>
      <c r="T212" s="700">
        <v>1815</v>
      </c>
      <c r="U212" s="716">
        <v>45768</v>
      </c>
      <c r="V212" s="716">
        <v>45833</v>
      </c>
      <c r="W212" s="703">
        <v>3099</v>
      </c>
      <c r="X212" s="704">
        <v>4200</v>
      </c>
    </row>
    <row r="213" spans="1:24" ht="26.25" customHeight="1">
      <c r="A213" s="705"/>
      <c r="B213" s="278"/>
      <c r="C213" s="320" t="s">
        <v>8623</v>
      </c>
      <c r="D213" s="278"/>
      <c r="E213" s="278"/>
      <c r="F213" s="278"/>
      <c r="G213" s="278"/>
      <c r="H213" s="278"/>
      <c r="I213" s="278" t="s">
        <v>2578</v>
      </c>
      <c r="J213" s="317" t="s">
        <v>18851</v>
      </c>
      <c r="K213" s="280" t="s">
        <v>195</v>
      </c>
      <c r="L213" s="425" t="s">
        <v>3603</v>
      </c>
      <c r="M213" s="3074"/>
      <c r="N213" s="73" t="s">
        <v>2435</v>
      </c>
      <c r="O213" s="278"/>
      <c r="P213" s="278"/>
      <c r="Q213" s="278" t="s">
        <v>1934</v>
      </c>
      <c r="R213" s="278">
        <f>IF(MID(RIGHT(S213,8),1,1)="M",2021,IF(MID(RIGHT(S213,8),1,1)="N",2022,IF(MID(RIGHT(S213,8),1,1)="P",2023,IF(MID(RIGHT(S213,8),1,1)="R",2024,IF(MID(RIGHT(S213,8),1,1)="S",2025,IF(MID(RIGHT(S213,8),1,1)="T",1996,IF(MID(RIGHT(S213,8),1,1)="V",1997,IF(MID(RIGHT(S213,8),1,1)="W",1998,IF(MID(RIGHT(S213,8),1,1)="X",1999,IF(MID(RIGHT(S213,8),1,1)="Y",2000,IF(MID(RIGHT(S213,8),1,1)="1",2001,IF(MID(RIGHT(S213,8),1,1)="2",2002,IF(MID(RIGHT(S213,8),1,1)="3",2003,IF(MID(RIGHT(S213,8),1,1)="4",2004,IF(MID(RIGHT(S213,8),1,1)="5",2005,IF(MID(RIGHT(S213,8),1,1)="6",2006,IF(MID(RIGHT(S213,8),1,1)="7",2007,IF(MID(RIGHT(S213,8),1,1)="8",2008,IF(MID(RIGHT(S213,8),1,1)="9",2009,IF(MID(RIGHT(S213,8),1,1)="A",2010,IF(MID(RIGHT(S213,8),1,1)="B",2011,IF(MID(RIGHT(S213,8),1,1)="C",2012,IF(MID(RIGHT(S213,8),1,1)="D",2013,IF(MID(RIGHT(S213,8),1,1)="E",2014,IF(MID(RIGHT(S213,8),1,1)="F",2015,IF(MID(RIGHT(S213,8),1,1)="G",2016,IF(MID(RIGHT(S213,8),1,1)="H",2017,IF(MID(RIGHT(S213,8),1,1)="J",2018,IF(MID(RIGHT(S213,8),1,1)="K",2019,IF(MID(RIGHT(S213,8),1,1)="L",2020,""))))))))))))))))))))))))))))))</f>
        <v>2022</v>
      </c>
      <c r="S213" s="278" t="s">
        <v>19053</v>
      </c>
      <c r="T213" s="278">
        <v>2060</v>
      </c>
      <c r="U213" s="719">
        <v>45770</v>
      </c>
      <c r="V213" s="719">
        <v>45847</v>
      </c>
      <c r="W213" s="283">
        <v>80</v>
      </c>
      <c r="X213" s="706">
        <v>80</v>
      </c>
    </row>
    <row r="214" spans="1:24" ht="26.25" customHeight="1">
      <c r="A214" s="705"/>
      <c r="B214" s="278"/>
      <c r="C214" s="278" t="s">
        <v>12776</v>
      </c>
      <c r="D214" s="278" t="s">
        <v>18853</v>
      </c>
      <c r="E214" s="278"/>
      <c r="F214" s="278"/>
      <c r="G214" s="278"/>
      <c r="H214" s="278"/>
      <c r="I214" s="720"/>
      <c r="J214" s="317" t="s">
        <v>18852</v>
      </c>
      <c r="K214" s="278" t="s">
        <v>18858</v>
      </c>
      <c r="L214" s="1626" t="s">
        <v>17973</v>
      </c>
      <c r="M214" s="3074"/>
      <c r="N214" s="73" t="s">
        <v>3073</v>
      </c>
      <c r="O214" s="1371"/>
      <c r="P214" s="278"/>
      <c r="Q214" s="278" t="s">
        <v>2093</v>
      </c>
      <c r="R214" s="278">
        <f>IF(MID(RIGHT(S214,8),1,1)="M",2021,IF(MID(RIGHT(S214,8),1,1)="N",2022,IF(MID(RIGHT(S214,8),1,1)="P",2023,IF(MID(RIGHT(S214,8),1,1)="R",2024,IF(MID(RIGHT(S214,8),1,1)="S",2025,IF(MID(RIGHT(S214,8),1,1)="T",1996,IF(MID(RIGHT(S214,8),1,1)="V",1997,IF(MID(RIGHT(S214,8),1,1)="W",1998,IF(MID(RIGHT(S214,8),1,1)="X",1999,IF(MID(RIGHT(S214,8),1,1)="Y",2000,IF(MID(RIGHT(S214,8),1,1)="1",2001,IF(MID(RIGHT(S214,8),1,1)="2",2002,IF(MID(RIGHT(S214,8),1,1)="3",2003,IF(MID(RIGHT(S214,8),1,1)="4",2004,IF(MID(RIGHT(S214,8),1,1)="5",2005,IF(MID(RIGHT(S214,8),1,1)="6",2006,IF(MID(RIGHT(S214,8),1,1)="7",2007,IF(MID(RIGHT(S214,8),1,1)="8",2008,IF(MID(RIGHT(S214,8),1,1)="9",2009,IF(MID(RIGHT(S214,8),1,1)="A",2010,IF(MID(RIGHT(S214,8),1,1)="B",2011,IF(MID(RIGHT(S214,8),1,1)="C",2012,IF(MID(RIGHT(S214,8),1,1)="D",2013,IF(MID(RIGHT(S214,8),1,1)="E",2014,IF(MID(RIGHT(S214,8),1,1)="F",2015,IF(MID(RIGHT(S214,8),1,1)="G",2016,IF(MID(RIGHT(S214,8),1,1)="H",2017,IF(MID(RIGHT(S214,8),1,1)="J",2018,IF(MID(RIGHT(S214,8),1,1)="K",2019,IF(MID(RIGHT(S214,8),1,1)="L",2020,""))))))))))))))))))))))))))))))</f>
        <v>2021</v>
      </c>
      <c r="S214" s="278" t="s">
        <v>19054</v>
      </c>
      <c r="T214" s="278">
        <v>1820</v>
      </c>
      <c r="U214" s="719">
        <v>45771</v>
      </c>
      <c r="V214" s="420">
        <v>45833</v>
      </c>
      <c r="W214" s="283"/>
      <c r="X214" s="777">
        <f>X212+X213</f>
        <v>4280</v>
      </c>
    </row>
    <row r="215" spans="1:24" ht="26.25" customHeight="1">
      <c r="A215" s="705"/>
      <c r="B215" s="278"/>
      <c r="C215" s="278" t="s">
        <v>12778</v>
      </c>
      <c r="D215" s="278" t="s">
        <v>18853</v>
      </c>
      <c r="E215" s="278"/>
      <c r="F215" s="278"/>
      <c r="G215" s="278"/>
      <c r="H215" s="278"/>
      <c r="I215" s="720" t="s">
        <v>8207</v>
      </c>
      <c r="J215" s="278"/>
      <c r="K215" s="278" t="s">
        <v>1772</v>
      </c>
      <c r="L215" s="278"/>
      <c r="M215" s="3075"/>
      <c r="N215" s="73" t="s">
        <v>7870</v>
      </c>
      <c r="O215" s="278"/>
      <c r="P215" s="280"/>
      <c r="Q215" s="278" t="s">
        <v>520</v>
      </c>
      <c r="R215" s="278">
        <f>IF(MID(RIGHT(S215,8),1,1)="M",2021,IF(MID(RIGHT(S215,8),1,1)="N",2022,IF(MID(RIGHT(S215,8),1,1)="P",2023,IF(MID(RIGHT(S215,8),1,1)="R",2024,IF(MID(RIGHT(S215,8),1,1)="S",2025,IF(MID(RIGHT(S215,8),1,1)="T",1996,IF(MID(RIGHT(S215,8),1,1)="V",1997,IF(MID(RIGHT(S215,8),1,1)="W",1998,IF(MID(RIGHT(S215,8),1,1)="X",1999,IF(MID(RIGHT(S215,8),1,1)="Y",2000,IF(MID(RIGHT(S215,8),1,1)="1",2001,IF(MID(RIGHT(S215,8),1,1)="2",2002,IF(MID(RIGHT(S215,8),1,1)="3",2003,IF(MID(RIGHT(S215,8),1,1)="4",2004,IF(MID(RIGHT(S215,8),1,1)="5",2005,IF(MID(RIGHT(S215,8),1,1)="6",2006,IF(MID(RIGHT(S215,8),1,1)="7",2007,IF(MID(RIGHT(S215,8),1,1)="8",2008,IF(MID(RIGHT(S215,8),1,1)="9",2009,IF(MID(RIGHT(S215,8),1,1)="A",2010,IF(MID(RIGHT(S215,8),1,1)="B",2011,IF(MID(RIGHT(S215,8),1,1)="C",2012,IF(MID(RIGHT(S215,8),1,1)="D",2013,IF(MID(RIGHT(S215,8),1,1)="E",2014,IF(MID(RIGHT(S215,8),1,1)="F",2015,IF(MID(RIGHT(S215,8),1,1)="G",2016,IF(MID(RIGHT(S215,8),1,1)="H",2017,IF(MID(RIGHT(S215,8),1,1)="J",2018,IF(MID(RIGHT(S215,8),1,1)="K",2019,IF(MID(RIGHT(S215,8),1,1)="L",2020,""))))))))))))))))))))))))))))))</f>
        <v>2021</v>
      </c>
      <c r="S215" s="278" t="s">
        <v>19055</v>
      </c>
      <c r="T215" s="278">
        <v>2435</v>
      </c>
      <c r="U215" s="282">
        <v>45772</v>
      </c>
      <c r="V215" s="281"/>
      <c r="W215" s="283"/>
      <c r="X215" s="721"/>
    </row>
    <row r="216" spans="1:24" ht="26.25" customHeight="1">
      <c r="A216" s="705"/>
      <c r="B216" s="278"/>
      <c r="C216" s="278" t="s">
        <v>13047</v>
      </c>
      <c r="D216" s="278" t="s">
        <v>191</v>
      </c>
      <c r="E216" s="278"/>
      <c r="F216" s="278"/>
      <c r="G216" s="278"/>
      <c r="H216" s="278"/>
      <c r="I216" s="278"/>
      <c r="J216" s="278" t="s">
        <v>18841</v>
      </c>
      <c r="K216" s="278"/>
      <c r="L216" s="278"/>
      <c r="M216" s="278" t="str">
        <f>SUBSTITUTE(M212,"-","")</f>
        <v>1145725708476X</v>
      </c>
      <c r="N216" s="278"/>
      <c r="O216" s="278"/>
      <c r="P216" s="278"/>
      <c r="Q216" s="278" t="s">
        <v>18807</v>
      </c>
      <c r="R216" s="280"/>
      <c r="S216" s="284" t="s">
        <v>189</v>
      </c>
      <c r="T216" s="284">
        <v>3700</v>
      </c>
      <c r="U216" s="281"/>
      <c r="V216" s="281"/>
      <c r="W216" s="283"/>
      <c r="X216" s="722"/>
    </row>
    <row r="217" spans="1:24" ht="26.25" customHeight="1">
      <c r="A217" s="705"/>
      <c r="B217" s="278"/>
      <c r="C217" s="278" t="s">
        <v>10002</v>
      </c>
      <c r="D217" s="278" t="s">
        <v>191</v>
      </c>
      <c r="E217" s="278"/>
      <c r="F217" s="278"/>
      <c r="G217" s="278"/>
      <c r="H217" s="278"/>
      <c r="I217" s="278"/>
      <c r="J217" s="2315" t="s">
        <v>18840</v>
      </c>
      <c r="K217" s="278"/>
      <c r="L217" s="278"/>
      <c r="M217" s="2559" t="s">
        <v>18854</v>
      </c>
      <c r="N217" s="2560"/>
      <c r="O217" s="2560"/>
      <c r="P217" s="2561"/>
      <c r="Q217" s="278"/>
      <c r="R217" s="278"/>
      <c r="S217" s="284" t="s">
        <v>2472</v>
      </c>
      <c r="T217" s="284">
        <f>SUM(T212:T216)</f>
        <v>11830</v>
      </c>
      <c r="U217" s="281"/>
      <c r="V217" s="281"/>
      <c r="W217" s="283"/>
      <c r="X217" s="722"/>
    </row>
    <row r="218" spans="1:24" ht="26.25" customHeight="1" thickBot="1">
      <c r="A218" s="707"/>
      <c r="B218" s="708"/>
      <c r="C218" s="708" t="s">
        <v>10003</v>
      </c>
      <c r="D218" s="708" t="s">
        <v>4036</v>
      </c>
      <c r="E218" s="708"/>
      <c r="F218" s="708"/>
      <c r="G218" s="708"/>
      <c r="H218" s="708"/>
      <c r="I218" s="708"/>
      <c r="J218" s="708"/>
      <c r="K218" s="611" t="s">
        <v>11642</v>
      </c>
      <c r="L218" s="709"/>
      <c r="M218" s="709"/>
      <c r="N218" s="708"/>
      <c r="O218" s="708"/>
      <c r="P218" s="710"/>
      <c r="Q218" s="711"/>
      <c r="R218" s="711"/>
      <c r="S218" s="711"/>
      <c r="T218" s="711"/>
      <c r="U218" s="712"/>
      <c r="V218" s="713"/>
      <c r="W218" s="723"/>
      <c r="X218" s="724"/>
    </row>
    <row r="220" spans="1:24" ht="26.25" customHeight="1" thickBot="1"/>
    <row r="221" spans="1:24" ht="26.25" customHeight="1">
      <c r="A221" s="874" t="s">
        <v>188</v>
      </c>
      <c r="B221" s="875" t="s">
        <v>10047</v>
      </c>
      <c r="C221" s="875" t="s">
        <v>15059</v>
      </c>
      <c r="D221" s="875" t="s">
        <v>190</v>
      </c>
      <c r="E221" s="875" t="s">
        <v>19119</v>
      </c>
      <c r="F221" s="875" t="s">
        <v>191</v>
      </c>
      <c r="G221" s="875" t="s">
        <v>191</v>
      </c>
      <c r="H221" s="875" t="s">
        <v>191</v>
      </c>
      <c r="I221" s="875" t="s">
        <v>10574</v>
      </c>
      <c r="J221" s="875" t="s">
        <v>18905</v>
      </c>
      <c r="K221" s="876" t="s">
        <v>15237</v>
      </c>
      <c r="L221" s="875" t="s">
        <v>19204</v>
      </c>
      <c r="M221" s="2922" t="s">
        <v>19104</v>
      </c>
      <c r="N221" s="876" t="s">
        <v>19244</v>
      </c>
      <c r="O221" s="876" t="s">
        <v>19245</v>
      </c>
      <c r="P221" s="1805" t="s">
        <v>19490</v>
      </c>
      <c r="Q221" s="875" t="s">
        <v>15884</v>
      </c>
      <c r="R221" s="875">
        <f>IF(MID(RIGHT(S221,8),1,1)="M",2021,IF(MID(RIGHT(S221,8),1,1)="N",2022,IF(MID(RIGHT(S221,8),1,1)="P",2023,IF(MID(RIGHT(S221,8),1,1)="R",2024,IF(MID(RIGHT(S221,8),1,1)="S",2025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2022</v>
      </c>
      <c r="S221" s="875" t="s">
        <v>19100</v>
      </c>
      <c r="T221" s="875">
        <v>1865</v>
      </c>
      <c r="U221" s="878">
        <v>45774</v>
      </c>
      <c r="V221" s="878">
        <v>45799</v>
      </c>
      <c r="W221" s="879">
        <v>1300</v>
      </c>
      <c r="X221" s="880">
        <v>1850</v>
      </c>
    </row>
    <row r="222" spans="1:24" ht="26.25" customHeight="1">
      <c r="A222" s="1759"/>
      <c r="B222" s="1755"/>
      <c r="C222" s="320" t="s">
        <v>15239</v>
      </c>
      <c r="D222" s="1755"/>
      <c r="E222" s="1755"/>
      <c r="F222" s="1755"/>
      <c r="G222" s="1755"/>
      <c r="H222" s="1755"/>
      <c r="I222" s="1755" t="s">
        <v>3598</v>
      </c>
      <c r="J222" s="412" t="s">
        <v>18877</v>
      </c>
      <c r="K222" s="884" t="s">
        <v>18878</v>
      </c>
      <c r="L222" s="425" t="s">
        <v>3603</v>
      </c>
      <c r="M222" s="2923"/>
      <c r="N222" s="73" t="s">
        <v>2432</v>
      </c>
      <c r="O222" s="882"/>
      <c r="P222" s="1760"/>
      <c r="Q222" s="882" t="s">
        <v>1665</v>
      </c>
      <c r="R222" s="882">
        <f>IF(MID(RIGHT(S222,8),1,1)="M",2021,IF(MID(RIGHT(S222,8),1,1)="N",2022,IF(MID(RIGHT(S222,8),1,1)="P",2023,IF(MID(RIGHT(S222,8),1,1)="R",2024,IF(MID(RIGHT(S222,8),1,1)="S",2025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2014</v>
      </c>
      <c r="S222" s="882" t="s">
        <v>19101</v>
      </c>
      <c r="T222" s="882">
        <v>1865</v>
      </c>
      <c r="U222" s="891">
        <v>45776</v>
      </c>
      <c r="V222" s="1761">
        <v>45801</v>
      </c>
      <c r="W222" s="1762"/>
      <c r="X222" s="1763" t="s">
        <v>15091</v>
      </c>
    </row>
    <row r="223" spans="1:24" ht="26.25" customHeight="1">
      <c r="A223" s="881"/>
      <c r="B223" s="882"/>
      <c r="C223" s="882" t="s">
        <v>12775</v>
      </c>
      <c r="D223" s="882" t="s">
        <v>18882</v>
      </c>
      <c r="E223" s="882"/>
      <c r="F223" s="882"/>
      <c r="G223" s="882"/>
      <c r="H223" s="882"/>
      <c r="I223" s="882"/>
      <c r="J223" s="882"/>
      <c r="K223" s="889" t="s">
        <v>18879</v>
      </c>
      <c r="L223" s="882"/>
      <c r="M223" s="2923"/>
      <c r="N223" s="73" t="s">
        <v>4260</v>
      </c>
      <c r="O223" s="882" t="s">
        <v>15120</v>
      </c>
      <c r="P223" s="882"/>
      <c r="Q223" s="882" t="s">
        <v>375</v>
      </c>
      <c r="R223" s="882">
        <f>IF(MID(RIGHT(S223,8),1,1)="M",2021,IF(MID(RIGHT(S223,8),1,1)="N",2022,IF(MID(RIGHT(S223,8),1,1)="P",2023,IF(MID(RIGHT(S223,8),1,1)="R",2024,IF(MID(RIGHT(S223,8),1,1)="S",2025,IF(MID(RIGHT(S223,8),1,1)="T",1996,IF(MID(RIGHT(S223,8),1,1)="V",1997,IF(MID(RIGHT(S223,8),1,1)="W",1998,IF(MID(RIGHT(S223,8),1,1)="X",1999,IF(MID(RIGHT(S223,8),1,1)="Y",2000,IF(MID(RIGHT(S223,8),1,1)="1",2001,IF(MID(RIGHT(S223,8),1,1)="2",2002,IF(MID(RIGHT(S223,8),1,1)="3",2003,IF(MID(RIGHT(S223,8),1,1)="4",2004,IF(MID(RIGHT(S223,8),1,1)="5",2005,IF(MID(RIGHT(S223,8),1,1)="6",2006,IF(MID(RIGHT(S223,8),1,1)="7",2007,IF(MID(RIGHT(S223,8),1,1)="8",2008,IF(MID(RIGHT(S223,8),1,1)="9",2009,IF(MID(RIGHT(S223,8),1,1)="A",2010,IF(MID(RIGHT(S223,8),1,1)="B",2011,IF(MID(RIGHT(S223,8),1,1)="C",2012,IF(MID(RIGHT(S223,8),1,1)="D",2013,IF(MID(RIGHT(S223,8),1,1)="E",2014,IF(MID(RIGHT(S223,8),1,1)="F",2015,IF(MID(RIGHT(S223,8),1,1)="G",2016,IF(MID(RIGHT(S223,8),1,1)="H",2017,IF(MID(RIGHT(S223,8),1,1)="J",2018,IF(MID(RIGHT(S223,8),1,1)="K",2019,IF(MID(RIGHT(S223,8),1,1)="L",2020,""))))))))))))))))))))))))))))))</f>
        <v>2013</v>
      </c>
      <c r="S223" s="882" t="s">
        <v>19102</v>
      </c>
      <c r="T223" s="882">
        <v>1515</v>
      </c>
      <c r="U223" s="885">
        <v>45777</v>
      </c>
      <c r="V223" s="891">
        <v>45803</v>
      </c>
      <c r="W223" s="911"/>
      <c r="X223" s="888"/>
    </row>
    <row r="224" spans="1:24" ht="26.25" customHeight="1">
      <c r="A224" s="881"/>
      <c r="B224" s="882"/>
      <c r="C224" s="882" t="s">
        <v>12778</v>
      </c>
      <c r="D224" s="882" t="s">
        <v>18882</v>
      </c>
      <c r="E224" s="882"/>
      <c r="F224" s="882"/>
      <c r="G224" s="882"/>
      <c r="H224" s="882"/>
      <c r="I224" s="882"/>
      <c r="J224" s="425" t="s">
        <v>16517</v>
      </c>
      <c r="K224" s="889" t="s">
        <v>2380</v>
      </c>
      <c r="L224" s="882"/>
      <c r="M224" s="2924"/>
      <c r="N224" s="73" t="s">
        <v>12674</v>
      </c>
      <c r="O224" s="882" t="s">
        <v>13101</v>
      </c>
      <c r="P224" s="882"/>
      <c r="Q224" s="882" t="s">
        <v>375</v>
      </c>
      <c r="R224" s="882">
        <f>IF(MID(RIGHT(S224,8),1,1)="M",2021,IF(MID(RIGHT(S224,8),1,1)="N",2022,IF(MID(RIGHT(S224,8),1,1)="P",2023,IF(MID(RIGHT(S224,8),1,1)="R",2024,IF(MID(RIGHT(S224,8),1,1)="S",2025,IF(MID(RIGHT(S224,8),1,1)="T",1996,IF(MID(RIGHT(S224,8),1,1)="V",1997,IF(MID(RIGHT(S224,8),1,1)="W",1998,IF(MID(RIGHT(S224,8),1,1)="X",1999,IF(MID(RIGHT(S224,8),1,1)="Y",2000,IF(MID(RIGHT(S224,8),1,1)="1",2001,IF(MID(RIGHT(S224,8),1,1)="2",2002,IF(MID(RIGHT(S224,8),1,1)="3",2003,IF(MID(RIGHT(S224,8),1,1)="4",2004,IF(MID(RIGHT(S224,8),1,1)="5",2005,IF(MID(RIGHT(S224,8),1,1)="6",2006,IF(MID(RIGHT(S224,8),1,1)="7",2007,IF(MID(RIGHT(S224,8),1,1)="8",2008,IF(MID(RIGHT(S224,8),1,1)="9",2009,IF(MID(RIGHT(S224,8),1,1)="A",2010,IF(MID(RIGHT(S224,8),1,1)="B",2011,IF(MID(RIGHT(S224,8),1,1)="C",2012,IF(MID(RIGHT(S224,8),1,1)="D",2013,IF(MID(RIGHT(S224,8),1,1)="E",2014,IF(MID(RIGHT(S224,8),1,1)="F",2015,IF(MID(RIGHT(S224,8),1,1)="G",2016,IF(MID(RIGHT(S224,8),1,1)="H",2017,IF(MID(RIGHT(S224,8),1,1)="J",2018,IF(MID(RIGHT(S224,8),1,1)="K",2019,IF(MID(RIGHT(S224,8),1,1)="L",2020,""))))))))))))))))))))))))))))))</f>
        <v>2012</v>
      </c>
      <c r="S224" s="882" t="s">
        <v>19103</v>
      </c>
      <c r="T224" s="882">
        <v>1525</v>
      </c>
      <c r="U224" s="885"/>
      <c r="V224" s="891">
        <v>45804</v>
      </c>
      <c r="W224" s="911"/>
      <c r="X224" s="888" t="s">
        <v>16449</v>
      </c>
    </row>
    <row r="225" spans="1:24" ht="26.25" customHeight="1">
      <c r="A225" s="881"/>
      <c r="B225" s="882"/>
      <c r="C225" s="882" t="s">
        <v>13047</v>
      </c>
      <c r="D225" s="882" t="s">
        <v>191</v>
      </c>
      <c r="E225" s="882"/>
      <c r="F225" s="882"/>
      <c r="G225" s="882"/>
      <c r="H225" s="882"/>
      <c r="I225" s="882"/>
      <c r="J225" s="882"/>
      <c r="K225" s="890"/>
      <c r="L225" s="882"/>
      <c r="M225" s="882" t="str">
        <f>SUBSTITUTE(M221,"-","")</f>
        <v>1277825041713X</v>
      </c>
      <c r="N225" s="882"/>
      <c r="O225" s="882"/>
      <c r="P225" s="882"/>
      <c r="Q225" s="882"/>
      <c r="R225" s="882"/>
      <c r="S225" s="883" t="s">
        <v>189</v>
      </c>
      <c r="T225" s="883">
        <v>3830</v>
      </c>
      <c r="U225" s="885"/>
      <c r="V225" s="885">
        <v>45809</v>
      </c>
      <c r="W225" s="887"/>
      <c r="X225" s="888" t="s">
        <v>19150</v>
      </c>
    </row>
    <row r="226" spans="1:24" ht="26.25" customHeight="1">
      <c r="A226" s="881"/>
      <c r="B226" s="882"/>
      <c r="C226" s="882" t="s">
        <v>10098</v>
      </c>
      <c r="D226" s="882" t="s">
        <v>191</v>
      </c>
      <c r="E226" s="882"/>
      <c r="F226" s="882"/>
      <c r="G226" s="882"/>
      <c r="H226" s="882"/>
      <c r="I226" s="882"/>
      <c r="J226" s="882" t="s">
        <v>19121</v>
      </c>
      <c r="K226" s="890"/>
      <c r="L226" s="882"/>
      <c r="M226" s="2559" t="s">
        <v>8709</v>
      </c>
      <c r="N226" s="2560"/>
      <c r="O226" s="2560"/>
      <c r="P226" s="2561"/>
      <c r="Q226" s="882"/>
      <c r="R226" s="882"/>
      <c r="S226" s="883" t="s">
        <v>2472</v>
      </c>
      <c r="T226" s="883">
        <f>SUM(T221:T225)</f>
        <v>10600</v>
      </c>
      <c r="U226" s="891"/>
      <c r="V226" s="891"/>
      <c r="W226" s="887"/>
      <c r="X226" s="888" t="s">
        <v>16967</v>
      </c>
    </row>
    <row r="227" spans="1:24" ht="26.25" customHeight="1" thickBot="1">
      <c r="A227" s="892"/>
      <c r="B227" s="893"/>
      <c r="C227" s="893" t="s">
        <v>10099</v>
      </c>
      <c r="D227" s="893" t="s">
        <v>4036</v>
      </c>
      <c r="E227" s="893"/>
      <c r="F227" s="893"/>
      <c r="G227" s="893"/>
      <c r="H227" s="893"/>
      <c r="I227" s="893"/>
      <c r="J227" s="893" t="s">
        <v>19163</v>
      </c>
      <c r="K227" s="611" t="s">
        <v>18880</v>
      </c>
      <c r="L227" s="893"/>
      <c r="M227" s="893"/>
      <c r="N227" s="894"/>
      <c r="O227" s="894"/>
      <c r="P227" s="895"/>
      <c r="Q227" s="893"/>
      <c r="R227" s="893"/>
      <c r="S227" s="896"/>
      <c r="T227" s="896"/>
      <c r="U227" s="897"/>
      <c r="V227" s="898"/>
      <c r="W227" s="899"/>
      <c r="X227" s="900"/>
    </row>
    <row r="228" spans="1:24" ht="26.25" customHeight="1">
      <c r="A228" s="874" t="s">
        <v>188</v>
      </c>
      <c r="B228" s="875" t="s">
        <v>10047</v>
      </c>
      <c r="C228" s="875" t="s">
        <v>15059</v>
      </c>
      <c r="D228" s="875" t="s">
        <v>190</v>
      </c>
      <c r="E228" s="875" t="s">
        <v>19119</v>
      </c>
      <c r="F228" s="875" t="s">
        <v>191</v>
      </c>
      <c r="G228" s="875" t="s">
        <v>191</v>
      </c>
      <c r="H228" s="875" t="s">
        <v>191</v>
      </c>
      <c r="I228" s="875" t="s">
        <v>10574</v>
      </c>
      <c r="J228" s="875" t="s">
        <v>19122</v>
      </c>
      <c r="K228" s="876" t="s">
        <v>15237</v>
      </c>
      <c r="L228" s="875" t="s">
        <v>19216</v>
      </c>
      <c r="M228" s="2922" t="s">
        <v>19152</v>
      </c>
      <c r="N228" s="876" t="s">
        <v>19153</v>
      </c>
      <c r="O228" s="876" t="s">
        <v>19246</v>
      </c>
      <c r="P228" s="1805" t="s">
        <v>19490</v>
      </c>
      <c r="Q228" s="875" t="s">
        <v>3291</v>
      </c>
      <c r="R228" s="875">
        <f>IF(MID(RIGHT(S228,8),1,1)="M",2021,IF(MID(RIGHT(S228,8),1,1)="N",2022,IF(MID(RIGHT(S228,8),1,1)="P",2023,IF(MID(RIGHT(S228,8),1,1)="R",2024,IF(MID(RIGHT(S228,8),1,1)="S",2025,IF(MID(RIGHT(S228,8),1,1)="T",1996,IF(MID(RIGHT(S228,8),1,1)="V",1997,IF(MID(RIGHT(S228,8),1,1)="W",1998,IF(MID(RIGHT(S228,8),1,1)="X",1999,IF(MID(RIGHT(S228,8),1,1)="Y",2000,IF(MID(RIGHT(S228,8),1,1)="1",2001,IF(MID(RIGHT(S228,8),1,1)="2",2002,IF(MID(RIGHT(S228,8),1,1)="3",2003,IF(MID(RIGHT(S228,8),1,1)="4",2004,IF(MID(RIGHT(S228,8),1,1)="5",2005,IF(MID(RIGHT(S228,8),1,1)="6",2006,IF(MID(RIGHT(S228,8),1,1)="7",2007,IF(MID(RIGHT(S228,8),1,1)="8",2008,IF(MID(RIGHT(S228,8),1,1)="9",2009,IF(MID(RIGHT(S228,8),1,1)="A",2010,IF(MID(RIGHT(S228,8),1,1)="B",2011,IF(MID(RIGHT(S228,8),1,1)="C",2012,IF(MID(RIGHT(S228,8),1,1)="D",2013,IF(MID(RIGHT(S228,8),1,1)="E",2014,IF(MID(RIGHT(S228,8),1,1)="F",2015,IF(MID(RIGHT(S228,8),1,1)="G",2016,IF(MID(RIGHT(S228,8),1,1)="H",2017,IF(MID(RIGHT(S228,8),1,1)="J",2018,IF(MID(RIGHT(S228,8),1,1)="K",2019,IF(MID(RIGHT(S228,8),1,1)="L",2020,""))))))))))))))))))))))))))))))</f>
        <v>2020</v>
      </c>
      <c r="S228" s="875" t="s">
        <v>19096</v>
      </c>
      <c r="T228" s="875">
        <v>1740</v>
      </c>
      <c r="U228" s="878">
        <v>45774</v>
      </c>
      <c r="V228" s="878">
        <v>45799</v>
      </c>
      <c r="W228" s="879">
        <v>1300</v>
      </c>
      <c r="X228" s="880">
        <v>1850</v>
      </c>
    </row>
    <row r="229" spans="1:24" ht="26.25" customHeight="1">
      <c r="A229" s="1759"/>
      <c r="B229" s="1755"/>
      <c r="C229" s="320" t="s">
        <v>15239</v>
      </c>
      <c r="D229" s="1755"/>
      <c r="E229" s="1755"/>
      <c r="F229" s="1755"/>
      <c r="G229" s="1755"/>
      <c r="H229" s="1755"/>
      <c r="I229" s="1755" t="s">
        <v>3598</v>
      </c>
      <c r="J229" s="412" t="s">
        <v>18881</v>
      </c>
      <c r="K229" s="884" t="s">
        <v>18878</v>
      </c>
      <c r="L229" s="425" t="s">
        <v>3603</v>
      </c>
      <c r="M229" s="2923"/>
      <c r="N229" s="73" t="s">
        <v>2432</v>
      </c>
      <c r="O229" s="882"/>
      <c r="P229" s="1760"/>
      <c r="Q229" s="882" t="s">
        <v>1838</v>
      </c>
      <c r="R229" s="882">
        <f>IF(MID(RIGHT(S229,8),1,1)="M",2021,IF(MID(RIGHT(S229,8),1,1)="N",2022,IF(MID(RIGHT(S229,8),1,1)="P",2023,IF(MID(RIGHT(S229,8),1,1)="R",2024,IF(MID(RIGHT(S229,8),1,1)="S",2025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2021</v>
      </c>
      <c r="S229" s="882" t="s">
        <v>19097</v>
      </c>
      <c r="T229" s="882">
        <v>1530</v>
      </c>
      <c r="U229" s="891">
        <v>45776</v>
      </c>
      <c r="V229" s="1761">
        <v>45801</v>
      </c>
      <c r="W229" s="1762"/>
      <c r="X229" s="1763" t="s">
        <v>15091</v>
      </c>
    </row>
    <row r="230" spans="1:24" ht="26.25" customHeight="1">
      <c r="A230" s="881"/>
      <c r="B230" s="882"/>
      <c r="C230" s="882" t="s">
        <v>12775</v>
      </c>
      <c r="D230" s="882" t="s">
        <v>18882</v>
      </c>
      <c r="E230" s="882"/>
      <c r="F230" s="882"/>
      <c r="G230" s="882"/>
      <c r="H230" s="882"/>
      <c r="I230" s="882"/>
      <c r="J230" s="882"/>
      <c r="K230" s="889" t="s">
        <v>18879</v>
      </c>
      <c r="L230" s="882" t="str">
        <f>SUBSTITUTE(M228,"-","")</f>
        <v>4327425334876X</v>
      </c>
      <c r="M230" s="2924"/>
      <c r="N230" s="73" t="s">
        <v>4260</v>
      </c>
      <c r="O230" s="882" t="s">
        <v>15120</v>
      </c>
      <c r="P230" s="882"/>
      <c r="Q230" s="882" t="s">
        <v>1838</v>
      </c>
      <c r="R230" s="882">
        <f>IF(MID(RIGHT(S230,8),1,1)="M",2021,IF(MID(RIGHT(S230,8),1,1)="N",2022,IF(MID(RIGHT(S230,8),1,1)="P",2023,IF(MID(RIGHT(S230,8),1,1)="R",2024,IF(MID(RIGHT(S230,8),1,1)="S",2025,IF(MID(RIGHT(S230,8),1,1)="T",1996,IF(MID(RIGHT(S230,8),1,1)="V",1997,IF(MID(RIGHT(S230,8),1,1)="W",1998,IF(MID(RIGHT(S230,8),1,1)="X",1999,IF(MID(RIGHT(S230,8),1,1)="Y",2000,IF(MID(RIGHT(S230,8),1,1)="1",2001,IF(MID(RIGHT(S230,8),1,1)="2",2002,IF(MID(RIGHT(S230,8),1,1)="3",2003,IF(MID(RIGHT(S230,8),1,1)="4",2004,IF(MID(RIGHT(S230,8),1,1)="5",2005,IF(MID(RIGHT(S230,8),1,1)="6",2006,IF(MID(RIGHT(S230,8),1,1)="7",2007,IF(MID(RIGHT(S230,8),1,1)="8",2008,IF(MID(RIGHT(S230,8),1,1)="9",2009,IF(MID(RIGHT(S230,8),1,1)="A",2010,IF(MID(RIGHT(S230,8),1,1)="B",2011,IF(MID(RIGHT(S230,8),1,1)="C",2012,IF(MID(RIGHT(S230,8),1,1)="D",2013,IF(MID(RIGHT(S230,8),1,1)="E",2014,IF(MID(RIGHT(S230,8),1,1)="F",2015,IF(MID(RIGHT(S230,8),1,1)="G",2016,IF(MID(RIGHT(S230,8),1,1)="H",2017,IF(MID(RIGHT(S230,8),1,1)="J",2018,IF(MID(RIGHT(S230,8),1,1)="K",2019,IF(MID(RIGHT(S230,8),1,1)="L",2020,""))))))))))))))))))))))))))))))</f>
        <v>2021</v>
      </c>
      <c r="S230" s="882" t="s">
        <v>19098</v>
      </c>
      <c r="T230" s="882">
        <v>1555</v>
      </c>
      <c r="U230" s="885">
        <v>45777</v>
      </c>
      <c r="V230" s="891">
        <v>45803</v>
      </c>
      <c r="W230" s="911"/>
      <c r="X230" s="888"/>
    </row>
    <row r="231" spans="1:24" ht="26.25" customHeight="1">
      <c r="A231" s="881"/>
      <c r="B231" s="882"/>
      <c r="C231" s="882" t="s">
        <v>12778</v>
      </c>
      <c r="D231" s="882" t="s">
        <v>18882</v>
      </c>
      <c r="E231" s="882"/>
      <c r="F231" s="882"/>
      <c r="G231" s="882"/>
      <c r="H231" s="882"/>
      <c r="I231" s="882"/>
      <c r="J231" s="425" t="s">
        <v>16517</v>
      </c>
      <c r="K231" s="889" t="s">
        <v>2380</v>
      </c>
      <c r="L231" s="882" t="str">
        <f>SUBSTITUTE(M231,"-","")</f>
        <v>4327425334877X</v>
      </c>
      <c r="M231" s="882" t="s">
        <v>19120</v>
      </c>
      <c r="N231" s="73" t="s">
        <v>12674</v>
      </c>
      <c r="O231" s="882" t="s">
        <v>13101</v>
      </c>
      <c r="P231" s="882"/>
      <c r="Q231" s="882" t="s">
        <v>1838</v>
      </c>
      <c r="R231" s="882">
        <f>IF(MID(RIGHT(S231,8),1,1)="M",2021,IF(MID(RIGHT(S231,8),1,1)="N",2022,IF(MID(RIGHT(S231,8),1,1)="P",2023,IF(MID(RIGHT(S231,8),1,1)="R",2024,IF(MID(RIGHT(S231,8),1,1)="S",2025,IF(MID(RIGHT(S231,8),1,1)="T",1996,IF(MID(RIGHT(S231,8),1,1)="V",1997,IF(MID(RIGHT(S231,8),1,1)="W",1998,IF(MID(RIGHT(S231,8),1,1)="X",1999,IF(MID(RIGHT(S231,8),1,1)="Y",2000,IF(MID(RIGHT(S231,8),1,1)="1",2001,IF(MID(RIGHT(S231,8),1,1)="2",2002,IF(MID(RIGHT(S231,8),1,1)="3",2003,IF(MID(RIGHT(S231,8),1,1)="4",2004,IF(MID(RIGHT(S231,8),1,1)="5",2005,IF(MID(RIGHT(S231,8),1,1)="6",2006,IF(MID(RIGHT(S231,8),1,1)="7",2007,IF(MID(RIGHT(S231,8),1,1)="8",2008,IF(MID(RIGHT(S231,8),1,1)="9",2009,IF(MID(RIGHT(S231,8),1,1)="A",2010,IF(MID(RIGHT(S231,8),1,1)="B",2011,IF(MID(RIGHT(S231,8),1,1)="C",2012,IF(MID(RIGHT(S231,8),1,1)="D",2013,IF(MID(RIGHT(S231,8),1,1)="E",2014,IF(MID(RIGHT(S231,8),1,1)="F",2015,IF(MID(RIGHT(S231,8),1,1)="G",2016,IF(MID(RIGHT(S231,8),1,1)="H",2017,IF(MID(RIGHT(S231,8),1,1)="J",2018,IF(MID(RIGHT(S231,8),1,1)="K",2019,IF(MID(RIGHT(S231,8),1,1)="L",2020,""))))))))))))))))))))))))))))))</f>
        <v>2020</v>
      </c>
      <c r="S231" s="882" t="s">
        <v>19099</v>
      </c>
      <c r="T231" s="882">
        <v>1605</v>
      </c>
      <c r="U231" s="885"/>
      <c r="V231" s="891">
        <v>45804</v>
      </c>
      <c r="W231" s="911"/>
      <c r="X231" s="888" t="s">
        <v>16449</v>
      </c>
    </row>
    <row r="232" spans="1:24" ht="26.25" customHeight="1">
      <c r="A232" s="881"/>
      <c r="B232" s="882"/>
      <c r="C232" s="882" t="s">
        <v>13047</v>
      </c>
      <c r="D232" s="882" t="s">
        <v>191</v>
      </c>
      <c r="E232" s="882"/>
      <c r="F232" s="882"/>
      <c r="G232" s="882"/>
      <c r="H232" s="882"/>
      <c r="I232" s="882"/>
      <c r="J232" s="882"/>
      <c r="K232" s="890"/>
      <c r="L232" s="882"/>
      <c r="M232" s="882"/>
      <c r="N232" s="882"/>
      <c r="O232" s="882"/>
      <c r="P232" s="882"/>
      <c r="Q232" s="882"/>
      <c r="R232" s="882"/>
      <c r="S232" s="883" t="s">
        <v>189</v>
      </c>
      <c r="T232" s="883">
        <v>3700</v>
      </c>
      <c r="U232" s="885"/>
      <c r="V232" s="885">
        <v>45809</v>
      </c>
      <c r="W232" s="887"/>
      <c r="X232" s="888" t="s">
        <v>19151</v>
      </c>
    </row>
    <row r="233" spans="1:24" ht="26.25" customHeight="1">
      <c r="A233" s="881"/>
      <c r="B233" s="882"/>
      <c r="C233" s="882" t="s">
        <v>10098</v>
      </c>
      <c r="D233" s="882" t="s">
        <v>191</v>
      </c>
      <c r="E233" s="882"/>
      <c r="F233" s="882"/>
      <c r="G233" s="882"/>
      <c r="H233" s="882"/>
      <c r="I233" s="882"/>
      <c r="J233" s="882" t="s">
        <v>19121</v>
      </c>
      <c r="K233" s="890"/>
      <c r="L233" s="882"/>
      <c r="M233" s="2559" t="s">
        <v>8709</v>
      </c>
      <c r="N233" s="2560"/>
      <c r="O233" s="2560"/>
      <c r="P233" s="2561"/>
      <c r="Q233" s="882"/>
      <c r="R233" s="882"/>
      <c r="S233" s="883" t="s">
        <v>2472</v>
      </c>
      <c r="T233" s="883">
        <f>SUM(T228:T232)</f>
        <v>10130</v>
      </c>
      <c r="U233" s="891"/>
      <c r="V233" s="891"/>
      <c r="W233" s="887"/>
      <c r="X233" s="888" t="s">
        <v>16967</v>
      </c>
    </row>
    <row r="234" spans="1:24" ht="26.25" customHeight="1" thickBot="1">
      <c r="A234" s="892"/>
      <c r="B234" s="893"/>
      <c r="C234" s="893" t="s">
        <v>10099</v>
      </c>
      <c r="D234" s="893" t="s">
        <v>4036</v>
      </c>
      <c r="E234" s="893"/>
      <c r="F234" s="893"/>
      <c r="G234" s="893"/>
      <c r="H234" s="893"/>
      <c r="I234" s="893"/>
      <c r="J234" s="893" t="s">
        <v>19163</v>
      </c>
      <c r="K234" s="611" t="s">
        <v>18880</v>
      </c>
      <c r="L234" s="893"/>
      <c r="M234" s="893"/>
      <c r="N234" s="894"/>
      <c r="O234" s="894"/>
      <c r="P234" s="895"/>
      <c r="Q234" s="893"/>
      <c r="R234" s="893"/>
      <c r="S234" s="896"/>
      <c r="T234" s="896"/>
      <c r="U234" s="897"/>
      <c r="V234" s="898"/>
      <c r="W234" s="899"/>
      <c r="X234" s="900"/>
    </row>
    <row r="236" spans="1:24" ht="26.25" customHeight="1" thickBot="1">
      <c r="A236" s="445"/>
      <c r="B236" s="445"/>
      <c r="C236" s="445"/>
      <c r="D236" s="445"/>
      <c r="E236" s="445"/>
      <c r="F236" s="445"/>
      <c r="G236" s="445"/>
      <c r="H236" s="445"/>
      <c r="I236" s="445"/>
      <c r="J236" s="445"/>
      <c r="K236" s="446"/>
      <c r="L236" s="445"/>
      <c r="M236" s="445"/>
      <c r="N236" s="446"/>
      <c r="O236" s="446"/>
      <c r="P236" s="447"/>
      <c r="Q236" s="445"/>
      <c r="R236" s="445"/>
      <c r="S236" s="445"/>
      <c r="T236" s="445"/>
      <c r="U236" s="448"/>
      <c r="V236" s="449"/>
      <c r="W236" s="450"/>
      <c r="X236" s="450"/>
    </row>
    <row r="237" spans="1:24" s="1375" customFormat="1" ht="26.25" customHeight="1">
      <c r="A237" s="1942" t="s">
        <v>15861</v>
      </c>
      <c r="B237" s="2195" t="s">
        <v>18907</v>
      </c>
      <c r="C237" s="2195" t="s">
        <v>18906</v>
      </c>
      <c r="D237" s="1943" t="s">
        <v>198</v>
      </c>
      <c r="E237" s="1943" t="s">
        <v>10002</v>
      </c>
      <c r="F237" s="1943" t="s">
        <v>18908</v>
      </c>
      <c r="G237" s="1943"/>
      <c r="H237" s="1943"/>
      <c r="I237" s="1943" t="s">
        <v>16992</v>
      </c>
      <c r="J237" s="1944" t="s">
        <v>18859</v>
      </c>
      <c r="K237" s="2171" t="s">
        <v>18863</v>
      </c>
      <c r="L237" s="2367" t="s">
        <v>19172</v>
      </c>
      <c r="M237" s="2196" t="s">
        <v>18919</v>
      </c>
      <c r="N237" s="1946"/>
      <c r="O237" s="1946"/>
      <c r="P237" s="1945">
        <v>17.712</v>
      </c>
      <c r="Q237" s="1943" t="s">
        <v>15872</v>
      </c>
      <c r="R237" s="2195">
        <v>2021</v>
      </c>
      <c r="S237" s="1943" t="s">
        <v>18911</v>
      </c>
      <c r="T237" s="1943">
        <v>2200</v>
      </c>
      <c r="U237" s="2157">
        <v>45764</v>
      </c>
      <c r="V237" s="2157">
        <v>45784</v>
      </c>
      <c r="W237" s="1949">
        <v>1550</v>
      </c>
      <c r="X237" s="1950">
        <v>1958</v>
      </c>
    </row>
    <row r="238" spans="1:24" s="1375" customFormat="1" ht="26.25" customHeight="1">
      <c r="A238" s="2143"/>
      <c r="B238" s="2144"/>
      <c r="C238" s="2144"/>
      <c r="D238" s="2144"/>
      <c r="E238" s="2144" t="s">
        <v>11118</v>
      </c>
      <c r="F238" s="2144" t="s">
        <v>18908</v>
      </c>
      <c r="G238" s="2144"/>
      <c r="H238" s="2144"/>
      <c r="I238" s="2144"/>
      <c r="J238" s="2065"/>
      <c r="K238" s="1955" t="s">
        <v>19140</v>
      </c>
      <c r="L238" s="1955" t="s">
        <v>19464</v>
      </c>
      <c r="M238" s="1955" t="s">
        <v>18920</v>
      </c>
      <c r="N238" s="1955"/>
      <c r="O238" s="1955"/>
      <c r="P238" s="2141">
        <v>16.445</v>
      </c>
      <c r="Q238" s="2144" t="s">
        <v>10615</v>
      </c>
      <c r="R238" s="2167">
        <v>2012</v>
      </c>
      <c r="S238" s="2144" t="s">
        <v>18912</v>
      </c>
      <c r="T238" s="2144">
        <v>1570</v>
      </c>
      <c r="U238" s="2158"/>
      <c r="V238" s="2159">
        <v>45785</v>
      </c>
      <c r="W238" s="2146">
        <v>1550</v>
      </c>
      <c r="X238" s="2147">
        <v>1958</v>
      </c>
    </row>
    <row r="239" spans="1:24" s="1375" customFormat="1" ht="26.25" customHeight="1">
      <c r="A239" s="2143"/>
      <c r="B239" s="2144"/>
      <c r="C239" s="2144"/>
      <c r="D239" s="2144"/>
      <c r="E239" s="2144" t="s">
        <v>17282</v>
      </c>
      <c r="F239" s="2144" t="s">
        <v>191</v>
      </c>
      <c r="G239" s="2144"/>
      <c r="H239" s="2144"/>
      <c r="I239" s="2144"/>
      <c r="J239" s="2065" t="s">
        <v>18860</v>
      </c>
      <c r="K239" s="2141"/>
      <c r="L239" s="2141"/>
      <c r="M239" s="2141" t="s">
        <v>18921</v>
      </c>
      <c r="N239" s="2141"/>
      <c r="O239" s="2141"/>
      <c r="P239" s="2141">
        <v>16.445</v>
      </c>
      <c r="Q239" s="2144" t="s">
        <v>10615</v>
      </c>
      <c r="R239" s="2167">
        <v>2014</v>
      </c>
      <c r="S239" s="2144" t="s">
        <v>18913</v>
      </c>
      <c r="T239" s="2144">
        <v>1570</v>
      </c>
      <c r="U239" s="2158"/>
      <c r="V239" s="2158"/>
      <c r="W239" s="2146">
        <v>1550</v>
      </c>
      <c r="X239" s="2147">
        <v>1958</v>
      </c>
    </row>
    <row r="240" spans="1:24" s="1375" customFormat="1" ht="26.25" customHeight="1">
      <c r="A240" s="2143"/>
      <c r="B240" s="2144"/>
      <c r="C240" s="2144"/>
      <c r="D240" s="2144"/>
      <c r="E240" s="2144" t="s">
        <v>17284</v>
      </c>
      <c r="F240" s="2144" t="s">
        <v>191</v>
      </c>
      <c r="G240" s="2144"/>
      <c r="H240" s="2144"/>
      <c r="I240" s="2144"/>
      <c r="J240" s="2065" t="s">
        <v>18861</v>
      </c>
      <c r="K240" s="2141"/>
      <c r="L240" s="2141"/>
      <c r="M240" s="2141" t="s">
        <v>19336</v>
      </c>
      <c r="N240" s="2141"/>
      <c r="O240" s="2141"/>
      <c r="P240" s="2141">
        <v>15.493</v>
      </c>
      <c r="Q240" s="2144" t="s">
        <v>12816</v>
      </c>
      <c r="R240" s="2167">
        <v>2014</v>
      </c>
      <c r="S240" s="2144" t="s">
        <v>18914</v>
      </c>
      <c r="T240" s="2144">
        <v>1570</v>
      </c>
      <c r="U240" s="2158"/>
      <c r="V240" s="2158"/>
      <c r="W240" s="2146">
        <v>1550</v>
      </c>
      <c r="X240" s="2147">
        <v>1958</v>
      </c>
    </row>
    <row r="241" spans="1:24" s="1375" customFormat="1" ht="26.25" customHeight="1">
      <c r="A241" s="2143"/>
      <c r="B241" s="2144"/>
      <c r="C241" s="2144"/>
      <c r="D241" s="2144"/>
      <c r="E241" s="2144"/>
      <c r="F241" s="2144"/>
      <c r="G241" s="2144"/>
      <c r="H241" s="2144"/>
      <c r="I241" s="2144"/>
      <c r="J241" s="2144"/>
      <c r="K241" s="2141"/>
      <c r="L241" s="2291"/>
      <c r="M241" s="2141"/>
      <c r="N241" s="2141"/>
      <c r="O241" s="2141"/>
      <c r="P241" s="2141">
        <v>15.493</v>
      </c>
      <c r="Q241" s="2144" t="s">
        <v>12816</v>
      </c>
      <c r="R241" s="2167">
        <v>2013</v>
      </c>
      <c r="S241" s="2144" t="s">
        <v>18915</v>
      </c>
      <c r="T241" s="2144">
        <v>1570</v>
      </c>
      <c r="U241" s="2158"/>
      <c r="V241" s="2158"/>
      <c r="W241" s="2146">
        <v>1550</v>
      </c>
      <c r="X241" s="2147">
        <v>1958</v>
      </c>
    </row>
    <row r="242" spans="1:24" s="1375" customFormat="1" ht="26.25" customHeight="1">
      <c r="A242" s="2143"/>
      <c r="B242" s="2144"/>
      <c r="C242" s="2144"/>
      <c r="D242" s="2144"/>
      <c r="E242" s="2144"/>
      <c r="F242" s="2144"/>
      <c r="G242" s="2144"/>
      <c r="H242" s="2144"/>
      <c r="I242" s="2144"/>
      <c r="J242" s="2065" t="s">
        <v>18862</v>
      </c>
      <c r="K242" s="2141"/>
      <c r="L242" s="2141"/>
      <c r="M242" s="2141"/>
      <c r="N242" s="2141"/>
      <c r="O242" s="2141"/>
      <c r="P242" s="2141">
        <v>17.712</v>
      </c>
      <c r="Q242" s="2144" t="s">
        <v>15872</v>
      </c>
      <c r="R242" s="2167">
        <v>2012</v>
      </c>
      <c r="S242" s="2144" t="s">
        <v>18916</v>
      </c>
      <c r="T242" s="2144">
        <v>2200</v>
      </c>
      <c r="U242" s="2158"/>
      <c r="V242" s="2158"/>
      <c r="W242" s="2146">
        <v>1550</v>
      </c>
      <c r="X242" s="2147">
        <v>1958</v>
      </c>
    </row>
    <row r="243" spans="1:24" s="1375" customFormat="1" ht="26.25" customHeight="1">
      <c r="A243" s="2143"/>
      <c r="B243" s="2144"/>
      <c r="C243" s="2144"/>
      <c r="D243" s="2144"/>
      <c r="E243" s="2144"/>
      <c r="F243" s="2144"/>
      <c r="G243" s="2144"/>
      <c r="H243" s="2144"/>
      <c r="I243" s="2144"/>
      <c r="J243" s="2065" t="s">
        <v>18900</v>
      </c>
      <c r="K243" s="2141"/>
      <c r="L243" s="2141"/>
      <c r="M243" s="2141"/>
      <c r="N243" s="2141"/>
      <c r="O243" s="2141"/>
      <c r="P243" s="2141">
        <v>16.445</v>
      </c>
      <c r="Q243" s="2144" t="s">
        <v>10615</v>
      </c>
      <c r="R243" s="2167">
        <v>2012</v>
      </c>
      <c r="S243" s="2144" t="s">
        <v>18917</v>
      </c>
      <c r="T243" s="2144">
        <v>1570</v>
      </c>
      <c r="U243" s="2158"/>
      <c r="V243" s="2158"/>
      <c r="W243" s="2146">
        <v>1550</v>
      </c>
      <c r="X243" s="2147">
        <v>1958</v>
      </c>
    </row>
    <row r="244" spans="1:24" s="1375" customFormat="1" ht="26.25" customHeight="1">
      <c r="A244" s="2143"/>
      <c r="B244" s="2144"/>
      <c r="C244" s="2144"/>
      <c r="D244" s="2144"/>
      <c r="E244" s="2144"/>
      <c r="F244" s="2144"/>
      <c r="G244" s="2144"/>
      <c r="H244" s="2144"/>
      <c r="I244" s="2144"/>
      <c r="J244" s="2065"/>
      <c r="K244" s="2141"/>
      <c r="L244" s="2141"/>
      <c r="M244" s="2141"/>
      <c r="N244" s="2141"/>
      <c r="O244" s="2141"/>
      <c r="P244" s="2141">
        <v>15.493</v>
      </c>
      <c r="Q244" s="2144" t="s">
        <v>12816</v>
      </c>
      <c r="R244" s="2167">
        <v>2014</v>
      </c>
      <c r="S244" s="2144" t="s">
        <v>18918</v>
      </c>
      <c r="T244" s="2144">
        <v>1570</v>
      </c>
      <c r="U244" s="2158"/>
      <c r="V244" s="2158"/>
      <c r="W244" s="2146">
        <v>1550</v>
      </c>
      <c r="X244" s="2147">
        <v>1958</v>
      </c>
    </row>
    <row r="245" spans="1:24" s="1375" customFormat="1" ht="26.25" customHeight="1">
      <c r="A245" s="2143"/>
      <c r="B245" s="2144"/>
      <c r="C245" s="2144"/>
      <c r="D245" s="2144"/>
      <c r="E245" s="2144"/>
      <c r="F245" s="2144"/>
      <c r="G245" s="2144"/>
      <c r="H245" s="2144"/>
      <c r="I245" s="2144"/>
      <c r="J245" s="2144" t="s">
        <v>18876</v>
      </c>
      <c r="K245" s="2141"/>
      <c r="L245" s="2141"/>
      <c r="M245" s="2141"/>
      <c r="N245" s="2141"/>
      <c r="O245" s="2141"/>
      <c r="P245" s="2141">
        <f>SUM(P237:P244)</f>
        <v>131.238</v>
      </c>
      <c r="Q245" s="2144"/>
      <c r="R245" s="2167"/>
      <c r="S245" s="2144"/>
      <c r="T245" s="2144">
        <f>SUM(T237:T244)</f>
        <v>13820</v>
      </c>
      <c r="U245" s="2158"/>
      <c r="V245" s="2158"/>
      <c r="W245" s="2146"/>
      <c r="X245" s="2147"/>
    </row>
    <row r="246" spans="1:24" s="1375" customFormat="1" ht="26.25" customHeight="1">
      <c r="A246" s="2143"/>
      <c r="B246" s="2144"/>
      <c r="C246" s="2144"/>
      <c r="D246" s="2144"/>
      <c r="E246" s="2144"/>
      <c r="F246" s="2144"/>
      <c r="G246" s="2144"/>
      <c r="H246" s="2144"/>
      <c r="I246" s="2144"/>
      <c r="J246" s="2065" t="s">
        <v>18899</v>
      </c>
      <c r="K246" s="2141"/>
      <c r="L246" s="2141"/>
      <c r="M246" s="2141"/>
      <c r="N246" s="2141"/>
      <c r="O246" s="2141"/>
      <c r="P246" s="2141"/>
      <c r="Q246" s="2144"/>
      <c r="R246" s="2167"/>
      <c r="S246" s="2144"/>
      <c r="T246" s="2144"/>
      <c r="U246" s="2158"/>
      <c r="V246" s="2158"/>
      <c r="W246" s="2146"/>
      <c r="X246" s="2147"/>
    </row>
    <row r="247" spans="1:24" s="1375" customFormat="1" ht="26.25" customHeight="1">
      <c r="A247" s="2326" t="s">
        <v>19001</v>
      </c>
      <c r="B247" s="2145" t="s">
        <v>19002</v>
      </c>
      <c r="C247" s="2145" t="s">
        <v>19003</v>
      </c>
      <c r="D247" s="2145" t="s">
        <v>19004</v>
      </c>
      <c r="E247" s="2145" t="s">
        <v>19005</v>
      </c>
      <c r="F247" s="2145" t="s">
        <v>18908</v>
      </c>
      <c r="G247" s="2145" t="s">
        <v>19006</v>
      </c>
      <c r="H247" s="2145" t="s">
        <v>18908</v>
      </c>
      <c r="I247" s="2144"/>
      <c r="J247" s="2065"/>
      <c r="K247" s="2141"/>
      <c r="L247" s="2368" t="s">
        <v>19173</v>
      </c>
      <c r="M247" s="2139" t="s">
        <v>19111</v>
      </c>
      <c r="N247" s="2139"/>
      <c r="O247" s="2139"/>
      <c r="P247" s="2139">
        <v>15.493</v>
      </c>
      <c r="Q247" s="2145" t="s">
        <v>12816</v>
      </c>
      <c r="R247" s="2140">
        <v>2013</v>
      </c>
      <c r="S247" s="2145" t="s">
        <v>18922</v>
      </c>
      <c r="T247" s="2145">
        <v>1570</v>
      </c>
      <c r="U247" s="2192"/>
      <c r="V247" s="2192"/>
      <c r="W247" s="2193">
        <v>1550</v>
      </c>
      <c r="X247" s="2194">
        <v>1953</v>
      </c>
    </row>
    <row r="248" spans="1:24" s="1375" customFormat="1" ht="26.25" customHeight="1">
      <c r="A248" s="2326"/>
      <c r="B248" s="2145"/>
      <c r="C248" s="2145"/>
      <c r="D248" s="2145"/>
      <c r="E248" s="2145" t="s">
        <v>19008</v>
      </c>
      <c r="F248" s="2145" t="s">
        <v>191</v>
      </c>
      <c r="G248" s="2145" t="s">
        <v>18910</v>
      </c>
      <c r="H248" s="2145" t="s">
        <v>191</v>
      </c>
      <c r="I248" s="2144"/>
      <c r="J248" s="2065" t="s">
        <v>18901</v>
      </c>
      <c r="K248" s="2141"/>
      <c r="L248" s="2139" t="s">
        <v>19404</v>
      </c>
      <c r="M248" s="2139" t="s">
        <v>19017</v>
      </c>
      <c r="N248" s="2139"/>
      <c r="O248" s="2139"/>
      <c r="P248" s="2139"/>
      <c r="Q248" s="2145"/>
      <c r="R248" s="2140"/>
      <c r="S248" s="2145"/>
      <c r="T248" s="2145"/>
      <c r="U248" s="2192"/>
      <c r="V248" s="2192"/>
      <c r="W248" s="2193"/>
      <c r="X248" s="2194"/>
    </row>
    <row r="249" spans="1:24" s="1375" customFormat="1" ht="26.25" customHeight="1">
      <c r="A249" s="2326"/>
      <c r="B249" s="2145"/>
      <c r="C249" s="2145"/>
      <c r="D249" s="2145"/>
      <c r="E249" s="2145"/>
      <c r="F249" s="2145"/>
      <c r="G249" s="2145"/>
      <c r="H249" s="2145"/>
      <c r="I249" s="2144"/>
      <c r="J249" s="2173"/>
      <c r="K249" s="2141"/>
      <c r="L249" s="2139"/>
      <c r="M249" s="2139" t="s">
        <v>19400</v>
      </c>
      <c r="N249" s="2139"/>
      <c r="O249" s="2139"/>
      <c r="P249" s="2139"/>
      <c r="Q249" s="2145"/>
      <c r="R249" s="2140"/>
      <c r="S249" s="2145"/>
      <c r="T249" s="2145"/>
      <c r="U249" s="2192"/>
      <c r="V249" s="2192"/>
      <c r="W249" s="2193"/>
      <c r="X249" s="2194"/>
    </row>
    <row r="250" spans="1:24" s="1375" customFormat="1" ht="26.25" customHeight="1">
      <c r="A250" s="2327" t="s">
        <v>19001</v>
      </c>
      <c r="B250" s="2172" t="s">
        <v>19009</v>
      </c>
      <c r="C250" s="2172" t="s">
        <v>19010</v>
      </c>
      <c r="D250" s="2172" t="s">
        <v>19004</v>
      </c>
      <c r="E250" s="2172" t="s">
        <v>10098</v>
      </c>
      <c r="F250" s="2172" t="s">
        <v>18908</v>
      </c>
      <c r="G250" s="2172"/>
      <c r="H250" s="2172"/>
      <c r="I250" s="2172"/>
      <c r="J250" s="2173"/>
      <c r="K250" s="2168"/>
      <c r="L250" s="2369" t="s">
        <v>19174</v>
      </c>
      <c r="M250" s="2168" t="s">
        <v>19112</v>
      </c>
      <c r="N250" s="2168"/>
      <c r="O250" s="2168"/>
      <c r="P250" s="2168">
        <v>17.712</v>
      </c>
      <c r="Q250" s="2172" t="s">
        <v>15872</v>
      </c>
      <c r="R250" s="2169">
        <v>2015</v>
      </c>
      <c r="S250" s="2172" t="s">
        <v>18923</v>
      </c>
      <c r="T250" s="2172">
        <v>3120</v>
      </c>
      <c r="U250" s="2159"/>
      <c r="V250" s="2159"/>
      <c r="W250" s="2328">
        <v>1550</v>
      </c>
      <c r="X250" s="2174">
        <v>1933</v>
      </c>
    </row>
    <row r="251" spans="1:24" s="1375" customFormat="1" ht="26.25" customHeight="1">
      <c r="A251" s="2327"/>
      <c r="B251" s="2172"/>
      <c r="C251" s="2172"/>
      <c r="D251" s="2172"/>
      <c r="E251" s="2172" t="s">
        <v>17181</v>
      </c>
      <c r="F251" s="2172" t="s">
        <v>18908</v>
      </c>
      <c r="G251" s="2172"/>
      <c r="H251" s="2172"/>
      <c r="I251" s="2172"/>
      <c r="J251" s="2173"/>
      <c r="K251" s="2168"/>
      <c r="L251" s="2168" t="s">
        <v>19405</v>
      </c>
      <c r="M251" s="2168" t="s">
        <v>19141</v>
      </c>
      <c r="N251" s="2168"/>
      <c r="O251" s="2168"/>
      <c r="P251" s="2168">
        <v>11.62</v>
      </c>
      <c r="Q251" s="2172" t="s">
        <v>15911</v>
      </c>
      <c r="R251" s="2169">
        <v>2020</v>
      </c>
      <c r="S251" s="2172" t="s">
        <v>18924</v>
      </c>
      <c r="T251" s="2172">
        <v>1750</v>
      </c>
      <c r="U251" s="2159"/>
      <c r="V251" s="2159"/>
      <c r="W251" s="2328">
        <v>1400</v>
      </c>
      <c r="X251" s="2174">
        <v>1633</v>
      </c>
    </row>
    <row r="252" spans="1:24" s="1375" customFormat="1" ht="26.25" customHeight="1">
      <c r="A252" s="2327"/>
      <c r="B252" s="2172"/>
      <c r="C252" s="2172"/>
      <c r="D252" s="2172"/>
      <c r="E252" s="2172" t="s">
        <v>19007</v>
      </c>
      <c r="F252" s="2172" t="s">
        <v>191</v>
      </c>
      <c r="G252" s="2172"/>
      <c r="H252" s="2172"/>
      <c r="I252" s="2172"/>
      <c r="J252" s="2173"/>
      <c r="K252" s="2168"/>
      <c r="L252" s="2168"/>
      <c r="M252" s="2168" t="s">
        <v>19400</v>
      </c>
      <c r="N252" s="2168"/>
      <c r="O252" s="2168"/>
      <c r="P252" s="2168">
        <v>12.145</v>
      </c>
      <c r="Q252" s="2172" t="s">
        <v>15917</v>
      </c>
      <c r="R252" s="2169">
        <v>2020</v>
      </c>
      <c r="S252" s="2172" t="s">
        <v>18925</v>
      </c>
      <c r="T252" s="2172">
        <v>1750</v>
      </c>
      <c r="U252" s="2159"/>
      <c r="V252" s="2159"/>
      <c r="W252" s="2328">
        <v>1400</v>
      </c>
      <c r="X252" s="2174">
        <v>1633</v>
      </c>
    </row>
    <row r="253" spans="1:24" s="1375" customFormat="1" ht="26.25" customHeight="1">
      <c r="A253" s="2327"/>
      <c r="B253" s="2172"/>
      <c r="C253" s="2172"/>
      <c r="D253" s="2172"/>
      <c r="E253" s="2172" t="s">
        <v>18909</v>
      </c>
      <c r="F253" s="2172" t="s">
        <v>191</v>
      </c>
      <c r="G253" s="2172"/>
      <c r="H253" s="2172"/>
      <c r="I253" s="2172"/>
      <c r="J253" s="2173"/>
      <c r="K253" s="2168"/>
      <c r="L253" s="2168"/>
      <c r="M253" s="2168"/>
      <c r="N253" s="2168"/>
      <c r="O253" s="2168"/>
      <c r="P253" s="2168">
        <v>12.145</v>
      </c>
      <c r="Q253" s="2172" t="s">
        <v>15917</v>
      </c>
      <c r="R253" s="2169">
        <v>2021</v>
      </c>
      <c r="S253" s="2172" t="s">
        <v>18926</v>
      </c>
      <c r="T253" s="2172">
        <v>1750</v>
      </c>
      <c r="U253" s="2159"/>
      <c r="V253" s="2159"/>
      <c r="W253" s="2328">
        <v>1400</v>
      </c>
      <c r="X253" s="2174">
        <v>1633</v>
      </c>
    </row>
    <row r="254" spans="1:24" s="1375" customFormat="1" ht="26.25" customHeight="1">
      <c r="A254" s="2327"/>
      <c r="B254" s="2172"/>
      <c r="C254" s="2172"/>
      <c r="D254" s="2172"/>
      <c r="E254" s="2172"/>
      <c r="F254" s="2172"/>
      <c r="G254" s="2172"/>
      <c r="H254" s="2172"/>
      <c r="I254" s="2172"/>
      <c r="J254" s="2173"/>
      <c r="K254" s="2168"/>
      <c r="L254" s="2168"/>
      <c r="M254" s="2168"/>
      <c r="N254" s="2168"/>
      <c r="O254" s="2168"/>
      <c r="P254" s="2168">
        <v>12.145</v>
      </c>
      <c r="Q254" s="2172" t="s">
        <v>15917</v>
      </c>
      <c r="R254" s="2169">
        <v>2021</v>
      </c>
      <c r="S254" s="2172" t="s">
        <v>18927</v>
      </c>
      <c r="T254" s="2172">
        <v>1750</v>
      </c>
      <c r="U254" s="2159"/>
      <c r="V254" s="2159"/>
      <c r="W254" s="2328">
        <v>1400</v>
      </c>
      <c r="X254" s="2174">
        <v>1633</v>
      </c>
    </row>
    <row r="255" spans="1:24" s="1375" customFormat="1" ht="26.25" customHeight="1">
      <c r="A255" s="2327"/>
      <c r="B255" s="2172"/>
      <c r="C255" s="2172"/>
      <c r="D255" s="2172"/>
      <c r="E255" s="2172"/>
      <c r="F255" s="2172"/>
      <c r="G255" s="2172"/>
      <c r="H255" s="2172"/>
      <c r="I255" s="2172"/>
      <c r="J255" s="2173"/>
      <c r="K255" s="2168"/>
      <c r="L255" s="2168"/>
      <c r="M255" s="2168"/>
      <c r="N255" s="2168"/>
      <c r="O255" s="2168"/>
      <c r="P255" s="2168">
        <v>11.795999999999999</v>
      </c>
      <c r="Q255" s="2172" t="s">
        <v>15906</v>
      </c>
      <c r="R255" s="2169">
        <v>2020</v>
      </c>
      <c r="S255" s="2172" t="s">
        <v>18928</v>
      </c>
      <c r="T255" s="2172">
        <v>1705</v>
      </c>
      <c r="U255" s="2159"/>
      <c r="V255" s="2159"/>
      <c r="W255" s="2328">
        <v>1400</v>
      </c>
      <c r="X255" s="2174">
        <v>1633</v>
      </c>
    </row>
    <row r="256" spans="1:24" s="1375" customFormat="1" ht="26.25" customHeight="1">
      <c r="A256" s="2327"/>
      <c r="B256" s="2172"/>
      <c r="C256" s="2172"/>
      <c r="D256" s="2172"/>
      <c r="E256" s="2172"/>
      <c r="F256" s="2172"/>
      <c r="G256" s="2172"/>
      <c r="H256" s="2172"/>
      <c r="I256" s="2172"/>
      <c r="J256" s="2173"/>
      <c r="K256" s="2168"/>
      <c r="L256" s="2168"/>
      <c r="M256" s="2168"/>
      <c r="N256" s="2168"/>
      <c r="O256" s="2168"/>
      <c r="P256" s="2168">
        <f>SUM(P250:P255)</f>
        <v>77.562999999999988</v>
      </c>
      <c r="Q256" s="2172"/>
      <c r="R256" s="2169"/>
      <c r="S256" s="2172"/>
      <c r="T256" s="2172">
        <f>SUM(T250:T255)</f>
        <v>11825</v>
      </c>
      <c r="U256" s="2159"/>
      <c r="V256" s="2159"/>
      <c r="W256" s="2328"/>
      <c r="X256" s="2174"/>
    </row>
    <row r="257" spans="1:24" s="1375" customFormat="1" ht="26.25" customHeight="1">
      <c r="A257" s="2327"/>
      <c r="B257" s="2172"/>
      <c r="C257" s="2172"/>
      <c r="D257" s="2172"/>
      <c r="E257" s="2172"/>
      <c r="F257" s="2172"/>
      <c r="G257" s="2172"/>
      <c r="H257" s="2172"/>
      <c r="I257" s="2172"/>
      <c r="J257" s="2173"/>
      <c r="K257" s="2168"/>
      <c r="L257" s="2168"/>
      <c r="M257" s="2168"/>
      <c r="N257" s="2168"/>
      <c r="O257" s="2168"/>
      <c r="P257" s="2168"/>
      <c r="Q257" s="2172"/>
      <c r="R257" s="2169"/>
      <c r="S257" s="2172"/>
      <c r="T257" s="2172"/>
      <c r="U257" s="2159"/>
      <c r="V257" s="2159"/>
      <c r="W257" s="2328"/>
      <c r="X257" s="2174"/>
    </row>
    <row r="258" spans="1:24" s="1375" customFormat="1" ht="26.25" customHeight="1">
      <c r="A258" s="2327"/>
      <c r="B258" s="2172"/>
      <c r="C258" s="2172"/>
      <c r="D258" s="2172"/>
      <c r="E258" s="2172"/>
      <c r="F258" s="2172"/>
      <c r="G258" s="2172"/>
      <c r="H258" s="2172"/>
      <c r="I258" s="2172"/>
      <c r="J258" s="2173"/>
      <c r="K258" s="2168"/>
      <c r="L258" s="2168"/>
      <c r="M258" s="2168" t="s">
        <v>19113</v>
      </c>
      <c r="N258" s="2168"/>
      <c r="O258" s="2168"/>
      <c r="P258" s="2168">
        <v>12.145</v>
      </c>
      <c r="Q258" s="2172" t="s">
        <v>15917</v>
      </c>
      <c r="R258" s="2169">
        <v>2020</v>
      </c>
      <c r="S258" s="2172" t="s">
        <v>18929</v>
      </c>
      <c r="T258" s="2172">
        <v>1790</v>
      </c>
      <c r="U258" s="2159"/>
      <c r="V258" s="2159"/>
      <c r="W258" s="2328">
        <v>1400</v>
      </c>
      <c r="X258" s="2174">
        <v>1633</v>
      </c>
    </row>
    <row r="259" spans="1:24" s="1375" customFormat="1" ht="26.25" customHeight="1">
      <c r="A259" s="2327"/>
      <c r="B259" s="2172"/>
      <c r="C259" s="2172"/>
      <c r="D259" s="2172"/>
      <c r="E259" s="2172"/>
      <c r="F259" s="2172"/>
      <c r="G259" s="2172"/>
      <c r="H259" s="2172"/>
      <c r="I259" s="2172"/>
      <c r="J259" s="2173"/>
      <c r="K259" s="2168"/>
      <c r="L259" s="2168"/>
      <c r="M259" s="2168" t="s">
        <v>19187</v>
      </c>
      <c r="N259" s="2168"/>
      <c r="O259" s="2168"/>
      <c r="P259" s="2168">
        <v>11.795999999999999</v>
      </c>
      <c r="Q259" s="2172" t="s">
        <v>15906</v>
      </c>
      <c r="R259" s="2169">
        <v>2020</v>
      </c>
      <c r="S259" s="2172" t="s">
        <v>18930</v>
      </c>
      <c r="T259" s="2172">
        <v>1705</v>
      </c>
      <c r="U259" s="2159"/>
      <c r="V259" s="2159"/>
      <c r="W259" s="2328">
        <v>1400</v>
      </c>
      <c r="X259" s="2174">
        <v>1633</v>
      </c>
    </row>
    <row r="260" spans="1:24" s="1375" customFormat="1" ht="26.25" customHeight="1">
      <c r="A260" s="2327"/>
      <c r="B260" s="2172"/>
      <c r="C260" s="2172"/>
      <c r="D260" s="2172"/>
      <c r="E260" s="2172"/>
      <c r="F260" s="2172"/>
      <c r="G260" s="2172"/>
      <c r="H260" s="2172"/>
      <c r="I260" s="2172"/>
      <c r="J260" s="2173"/>
      <c r="K260" s="2168"/>
      <c r="L260" s="2168"/>
      <c r="M260" s="2168" t="s">
        <v>19400</v>
      </c>
      <c r="N260" s="2168"/>
      <c r="O260" s="2168"/>
      <c r="P260" s="2168">
        <v>11.795999999999999</v>
      </c>
      <c r="Q260" s="2172" t="s">
        <v>15906</v>
      </c>
      <c r="R260" s="2169">
        <v>2020</v>
      </c>
      <c r="S260" s="2172" t="s">
        <v>18931</v>
      </c>
      <c r="T260" s="2172">
        <v>1705</v>
      </c>
      <c r="U260" s="2159"/>
      <c r="V260" s="2159"/>
      <c r="W260" s="2328">
        <v>1400</v>
      </c>
      <c r="X260" s="2174">
        <v>1633</v>
      </c>
    </row>
    <row r="261" spans="1:24" s="1375" customFormat="1" ht="26.25" customHeight="1">
      <c r="A261" s="2327"/>
      <c r="B261" s="2172"/>
      <c r="C261" s="2172"/>
      <c r="D261" s="2172"/>
      <c r="E261" s="2172"/>
      <c r="F261" s="2172"/>
      <c r="G261" s="2172"/>
      <c r="H261" s="2172"/>
      <c r="I261" s="2172"/>
      <c r="J261" s="2173"/>
      <c r="K261" s="2168"/>
      <c r="L261" s="2168"/>
      <c r="M261" s="2168"/>
      <c r="N261" s="2168"/>
      <c r="O261" s="2168"/>
      <c r="P261" s="2168">
        <v>11.795999999999999</v>
      </c>
      <c r="Q261" s="2172" t="s">
        <v>15906</v>
      </c>
      <c r="R261" s="2169">
        <v>2020</v>
      </c>
      <c r="S261" s="2172" t="s">
        <v>18932</v>
      </c>
      <c r="T261" s="2172">
        <v>1705</v>
      </c>
      <c r="U261" s="2159"/>
      <c r="V261" s="2159"/>
      <c r="W261" s="2328">
        <v>1400</v>
      </c>
      <c r="X261" s="2174">
        <v>1633</v>
      </c>
    </row>
    <row r="262" spans="1:24" s="1375" customFormat="1" ht="26.25" customHeight="1">
      <c r="A262" s="2327"/>
      <c r="B262" s="2172"/>
      <c r="C262" s="2172"/>
      <c r="D262" s="2172"/>
      <c r="E262" s="2172"/>
      <c r="F262" s="2172"/>
      <c r="G262" s="2172"/>
      <c r="H262" s="2172"/>
      <c r="I262" s="2172"/>
      <c r="J262" s="2173"/>
      <c r="K262" s="2168"/>
      <c r="L262" s="2168"/>
      <c r="M262" s="2168"/>
      <c r="N262" s="2168"/>
      <c r="O262" s="2168"/>
      <c r="P262" s="2168">
        <v>12.145</v>
      </c>
      <c r="Q262" s="2172" t="s">
        <v>15917</v>
      </c>
      <c r="R262" s="2169">
        <v>2021</v>
      </c>
      <c r="S262" s="2172" t="s">
        <v>18933</v>
      </c>
      <c r="T262" s="2172">
        <v>1750</v>
      </c>
      <c r="U262" s="2159"/>
      <c r="V262" s="2159"/>
      <c r="W262" s="2328">
        <v>1400</v>
      </c>
      <c r="X262" s="2174">
        <v>1633</v>
      </c>
    </row>
    <row r="263" spans="1:24" s="1375" customFormat="1" ht="26.25" customHeight="1">
      <c r="A263" s="2327"/>
      <c r="B263" s="2172"/>
      <c r="C263" s="2172"/>
      <c r="D263" s="2172"/>
      <c r="E263" s="2172"/>
      <c r="F263" s="2172"/>
      <c r="G263" s="2172"/>
      <c r="H263" s="2172"/>
      <c r="I263" s="2172"/>
      <c r="J263" s="2173"/>
      <c r="K263" s="2168"/>
      <c r="L263" s="2168"/>
      <c r="M263" s="2168"/>
      <c r="N263" s="2168"/>
      <c r="O263" s="2168"/>
      <c r="P263" s="2168">
        <v>11.795999999999999</v>
      </c>
      <c r="Q263" s="2172" t="s">
        <v>15906</v>
      </c>
      <c r="R263" s="2169">
        <v>2020</v>
      </c>
      <c r="S263" s="2172" t="s">
        <v>18934</v>
      </c>
      <c r="T263" s="2172">
        <v>1705</v>
      </c>
      <c r="U263" s="2159"/>
      <c r="V263" s="2159"/>
      <c r="W263" s="2328">
        <v>1400</v>
      </c>
      <c r="X263" s="2174">
        <v>1633</v>
      </c>
    </row>
    <row r="264" spans="1:24" s="1375" customFormat="1" ht="26.25" customHeight="1">
      <c r="A264" s="2327"/>
      <c r="B264" s="2172"/>
      <c r="C264" s="2172"/>
      <c r="D264" s="2172"/>
      <c r="E264" s="2172"/>
      <c r="F264" s="2172"/>
      <c r="G264" s="2172"/>
      <c r="H264" s="2172"/>
      <c r="I264" s="2172"/>
      <c r="J264" s="2173"/>
      <c r="K264" s="2168"/>
      <c r="L264" s="2168"/>
      <c r="M264" s="2168"/>
      <c r="N264" s="2168"/>
      <c r="O264" s="2168"/>
      <c r="P264" s="2168">
        <f>SUM(P258:P263)</f>
        <v>71.47399999999999</v>
      </c>
      <c r="Q264" s="2172"/>
      <c r="R264" s="2169"/>
      <c r="S264" s="2172"/>
      <c r="T264" s="2172">
        <f>SUM(T258:T263)</f>
        <v>10360</v>
      </c>
      <c r="U264" s="2159"/>
      <c r="V264" s="2159"/>
      <c r="W264" s="2328"/>
      <c r="X264" s="2174"/>
    </row>
    <row r="265" spans="1:24" s="1375" customFormat="1" ht="26.25" customHeight="1">
      <c r="A265" s="2327"/>
      <c r="B265" s="2172"/>
      <c r="C265" s="2172"/>
      <c r="D265" s="2172"/>
      <c r="E265" s="2172"/>
      <c r="F265" s="2172"/>
      <c r="G265" s="2172"/>
      <c r="H265" s="2172"/>
      <c r="I265" s="2172"/>
      <c r="J265" s="2173"/>
      <c r="K265" s="2168"/>
      <c r="L265" s="2168"/>
      <c r="M265" s="2168"/>
      <c r="N265" s="2168"/>
      <c r="O265" s="2168"/>
      <c r="P265" s="2168"/>
      <c r="Q265" s="2172"/>
      <c r="R265" s="2169"/>
      <c r="S265" s="2172"/>
      <c r="T265" s="2172"/>
      <c r="U265" s="2159"/>
      <c r="V265" s="2159"/>
      <c r="W265" s="2328"/>
      <c r="X265" s="2174"/>
    </row>
    <row r="266" spans="1:24" s="1375" customFormat="1" ht="26.25" customHeight="1">
      <c r="A266" s="2329" t="s">
        <v>19001</v>
      </c>
      <c r="B266" s="2330" t="s">
        <v>19020</v>
      </c>
      <c r="C266" s="2330" t="s">
        <v>19011</v>
      </c>
      <c r="D266" s="2330" t="s">
        <v>19004</v>
      </c>
      <c r="E266" s="2330" t="s">
        <v>19005</v>
      </c>
      <c r="F266" s="2330" t="s">
        <v>19066</v>
      </c>
      <c r="G266" s="2330" t="s">
        <v>19006</v>
      </c>
      <c r="H266" s="2330" t="s">
        <v>19066</v>
      </c>
      <c r="I266" s="2330"/>
      <c r="J266" s="2331"/>
      <c r="K266" s="2332"/>
      <c r="L266" s="2370" t="s">
        <v>19175</v>
      </c>
      <c r="M266" s="2332" t="s">
        <v>19019</v>
      </c>
      <c r="N266" s="2332"/>
      <c r="O266" s="2332"/>
      <c r="P266" s="2332">
        <v>12.145</v>
      </c>
      <c r="Q266" s="2330" t="s">
        <v>15917</v>
      </c>
      <c r="R266" s="2333">
        <v>2022</v>
      </c>
      <c r="S266" s="2330" t="s">
        <v>18935</v>
      </c>
      <c r="T266" s="2330">
        <v>1730</v>
      </c>
      <c r="U266" s="2334"/>
      <c r="V266" s="2334"/>
      <c r="W266" s="2335">
        <v>1400</v>
      </c>
      <c r="X266" s="2336">
        <v>1653</v>
      </c>
    </row>
    <row r="267" spans="1:24" s="1375" customFormat="1" ht="26.25" customHeight="1">
      <c r="A267" s="2329"/>
      <c r="B267" s="2330"/>
      <c r="C267" s="2330"/>
      <c r="D267" s="2330"/>
      <c r="E267" s="2330" t="s">
        <v>19008</v>
      </c>
      <c r="F267" s="2330" t="s">
        <v>191</v>
      </c>
      <c r="G267" s="2330" t="s">
        <v>18910</v>
      </c>
      <c r="H267" s="2330" t="s">
        <v>191</v>
      </c>
      <c r="I267" s="2330"/>
      <c r="J267" s="2331"/>
      <c r="K267" s="2332"/>
      <c r="L267" s="2332" t="s">
        <v>19404</v>
      </c>
      <c r="M267" s="2332" t="s">
        <v>19017</v>
      </c>
      <c r="N267" s="2332"/>
      <c r="O267" s="2332"/>
      <c r="P267" s="2332"/>
      <c r="Q267" s="2330"/>
      <c r="R267" s="2333"/>
      <c r="S267" s="2330"/>
      <c r="T267" s="2330"/>
      <c r="U267" s="2334"/>
      <c r="V267" s="2334"/>
      <c r="W267" s="2335"/>
      <c r="X267" s="2336"/>
    </row>
    <row r="268" spans="1:24" s="1375" customFormat="1" ht="26.25" customHeight="1">
      <c r="A268" s="2143"/>
      <c r="B268" s="2144"/>
      <c r="C268" s="2144"/>
      <c r="D268" s="2144"/>
      <c r="E268" s="2144"/>
      <c r="F268" s="2144"/>
      <c r="G268" s="2144"/>
      <c r="H268" s="2144"/>
      <c r="I268" s="2144"/>
      <c r="J268" s="2065"/>
      <c r="K268" s="2141"/>
      <c r="L268" s="2141"/>
      <c r="M268" s="2332" t="s">
        <v>19399</v>
      </c>
      <c r="N268" s="2141"/>
      <c r="O268" s="2141"/>
      <c r="P268" s="2141"/>
      <c r="Q268" s="2144"/>
      <c r="R268" s="2167"/>
      <c r="S268" s="2144"/>
      <c r="T268" s="2144"/>
      <c r="U268" s="2158"/>
      <c r="V268" s="2158"/>
      <c r="W268" s="2146"/>
      <c r="X268" s="2147"/>
    </row>
    <row r="269" spans="1:24" s="1375" customFormat="1" ht="26.25" customHeight="1">
      <c r="A269" s="2337" t="s">
        <v>19001</v>
      </c>
      <c r="B269" s="2183" t="s">
        <v>19022</v>
      </c>
      <c r="C269" s="2183" t="s">
        <v>19012</v>
      </c>
      <c r="D269" s="2183" t="s">
        <v>11408</v>
      </c>
      <c r="E269" s="2183" t="s">
        <v>10098</v>
      </c>
      <c r="F269" s="2183" t="s">
        <v>4036</v>
      </c>
      <c r="G269" s="2183"/>
      <c r="H269" s="2183"/>
      <c r="I269" s="2183"/>
      <c r="J269" s="2184"/>
      <c r="K269" s="2185"/>
      <c r="L269" s="2371" t="s">
        <v>19176</v>
      </c>
      <c r="M269" s="2185" t="s">
        <v>19114</v>
      </c>
      <c r="N269" s="2185"/>
      <c r="O269" s="2185"/>
      <c r="P269" s="2185">
        <v>13.302</v>
      </c>
      <c r="Q269" s="2183" t="s">
        <v>14896</v>
      </c>
      <c r="R269" s="2186">
        <v>2020</v>
      </c>
      <c r="S269" s="2183" t="s">
        <v>18936</v>
      </c>
      <c r="T269" s="2183">
        <v>2100</v>
      </c>
      <c r="U269" s="2187"/>
      <c r="V269" s="2187"/>
      <c r="W269" s="2338">
        <v>1400</v>
      </c>
      <c r="X269" s="2339">
        <v>1650</v>
      </c>
    </row>
    <row r="270" spans="1:24" s="1375" customFormat="1" ht="26.25" customHeight="1">
      <c r="A270" s="2337"/>
      <c r="B270" s="2183"/>
      <c r="C270" s="2183"/>
      <c r="D270" s="2183"/>
      <c r="E270" s="2183" t="s">
        <v>17181</v>
      </c>
      <c r="F270" s="2183" t="s">
        <v>4036</v>
      </c>
      <c r="G270" s="2183"/>
      <c r="H270" s="2183"/>
      <c r="I270" s="2183"/>
      <c r="J270" s="2184"/>
      <c r="K270" s="2185"/>
      <c r="L270" s="2185" t="s">
        <v>19405</v>
      </c>
      <c r="M270" s="2185" t="s">
        <v>19017</v>
      </c>
      <c r="N270" s="2185"/>
      <c r="O270" s="2185"/>
      <c r="P270" s="2185">
        <v>15.635</v>
      </c>
      <c r="Q270" s="2183" t="s">
        <v>361</v>
      </c>
      <c r="R270" s="2186">
        <v>2021</v>
      </c>
      <c r="S270" s="2183" t="s">
        <v>18937</v>
      </c>
      <c r="T270" s="2183">
        <v>2600</v>
      </c>
      <c r="U270" s="2187"/>
      <c r="V270" s="2187"/>
      <c r="W270" s="2338">
        <v>1550</v>
      </c>
      <c r="X270" s="2339">
        <v>1950</v>
      </c>
    </row>
    <row r="271" spans="1:24" s="1375" customFormat="1" ht="26.25" customHeight="1">
      <c r="A271" s="2337"/>
      <c r="B271" s="2183"/>
      <c r="C271" s="2183"/>
      <c r="D271" s="2183"/>
      <c r="E271" s="2183" t="s">
        <v>19007</v>
      </c>
      <c r="F271" s="2183" t="s">
        <v>4036</v>
      </c>
      <c r="G271" s="2183"/>
      <c r="H271" s="2183"/>
      <c r="I271" s="2183"/>
      <c r="J271" s="2184"/>
      <c r="K271" s="2185"/>
      <c r="L271" s="2185"/>
      <c r="M271" s="2185" t="s">
        <v>19297</v>
      </c>
      <c r="N271" s="2185"/>
      <c r="O271" s="2185"/>
      <c r="P271" s="2185">
        <v>13.693</v>
      </c>
      <c r="Q271" s="2183" t="s">
        <v>363</v>
      </c>
      <c r="R271" s="2186">
        <v>2015</v>
      </c>
      <c r="S271" s="2183" t="s">
        <v>18938</v>
      </c>
      <c r="T271" s="2183">
        <v>2400</v>
      </c>
      <c r="U271" s="2187"/>
      <c r="V271" s="2187"/>
      <c r="W271" s="2338">
        <v>1550</v>
      </c>
      <c r="X271" s="2339">
        <v>1950</v>
      </c>
    </row>
    <row r="272" spans="1:24" s="1375" customFormat="1" ht="26.25" customHeight="1">
      <c r="A272" s="2337"/>
      <c r="B272" s="2183"/>
      <c r="C272" s="2183"/>
      <c r="D272" s="2183"/>
      <c r="E272" s="2183" t="s">
        <v>18909</v>
      </c>
      <c r="F272" s="2183" t="s">
        <v>4036</v>
      </c>
      <c r="G272" s="2183"/>
      <c r="H272" s="2183"/>
      <c r="I272" s="2183"/>
      <c r="J272" s="2184"/>
      <c r="K272" s="2185"/>
      <c r="L272" s="2185"/>
      <c r="M272" s="2185"/>
      <c r="N272" s="2185"/>
      <c r="O272" s="2185"/>
      <c r="P272" s="2185">
        <v>13.693</v>
      </c>
      <c r="Q272" s="2183" t="s">
        <v>363</v>
      </c>
      <c r="R272" s="2186">
        <v>2014</v>
      </c>
      <c r="S272" s="2183" t="s">
        <v>18939</v>
      </c>
      <c r="T272" s="2183">
        <v>2500</v>
      </c>
      <c r="U272" s="2187"/>
      <c r="V272" s="2187"/>
      <c r="W272" s="2338">
        <v>1550</v>
      </c>
      <c r="X272" s="2339">
        <v>1950</v>
      </c>
    </row>
    <row r="273" spans="1:24" s="1375" customFormat="1" ht="26.25" customHeight="1">
      <c r="A273" s="2337"/>
      <c r="B273" s="2183"/>
      <c r="C273" s="2183"/>
      <c r="D273" s="2183"/>
      <c r="E273" s="2183"/>
      <c r="F273" s="2183"/>
      <c r="G273" s="2183"/>
      <c r="H273" s="2183"/>
      <c r="I273" s="2183"/>
      <c r="J273" s="2184"/>
      <c r="K273" s="2185"/>
      <c r="L273" s="2185"/>
      <c r="M273" s="2185"/>
      <c r="N273" s="2185"/>
      <c r="O273" s="2185"/>
      <c r="P273" s="2185">
        <v>13.693</v>
      </c>
      <c r="Q273" s="2183" t="s">
        <v>363</v>
      </c>
      <c r="R273" s="2186">
        <v>2013</v>
      </c>
      <c r="S273" s="2183" t="s">
        <v>18940</v>
      </c>
      <c r="T273" s="2183">
        <v>2200</v>
      </c>
      <c r="U273" s="2187"/>
      <c r="V273" s="2187"/>
      <c r="W273" s="2338">
        <v>1550</v>
      </c>
      <c r="X273" s="2339">
        <v>1950</v>
      </c>
    </row>
    <row r="274" spans="1:24" s="1375" customFormat="1" ht="26.25" customHeight="1">
      <c r="A274" s="2337"/>
      <c r="B274" s="2183"/>
      <c r="C274" s="2183"/>
      <c r="D274" s="2183"/>
      <c r="E274" s="2183"/>
      <c r="F274" s="2183"/>
      <c r="G274" s="2183"/>
      <c r="H274" s="2183"/>
      <c r="I274" s="2183"/>
      <c r="J274" s="2184"/>
      <c r="K274" s="2185"/>
      <c r="L274" s="2185"/>
      <c r="M274" s="2185"/>
      <c r="N274" s="2185"/>
      <c r="O274" s="2185"/>
      <c r="P274" s="2185">
        <v>13.693</v>
      </c>
      <c r="Q274" s="2183" t="s">
        <v>363</v>
      </c>
      <c r="R274" s="2186">
        <v>2013</v>
      </c>
      <c r="S274" s="2183" t="s">
        <v>18941</v>
      </c>
      <c r="T274" s="2183">
        <v>2300</v>
      </c>
      <c r="U274" s="2187"/>
      <c r="V274" s="2187"/>
      <c r="W274" s="2338">
        <v>1550</v>
      </c>
      <c r="X274" s="2339">
        <v>1950</v>
      </c>
    </row>
    <row r="275" spans="1:24" s="1375" customFormat="1" ht="26.25" customHeight="1">
      <c r="A275" s="2337"/>
      <c r="B275" s="2183"/>
      <c r="C275" s="2183"/>
      <c r="D275" s="2183"/>
      <c r="E275" s="2183"/>
      <c r="F275" s="2183"/>
      <c r="G275" s="2183"/>
      <c r="H275" s="2183"/>
      <c r="I275" s="2183"/>
      <c r="J275" s="2184"/>
      <c r="K275" s="2185"/>
      <c r="L275" s="2185"/>
      <c r="M275" s="2185"/>
      <c r="N275" s="2185"/>
      <c r="O275" s="2185"/>
      <c r="P275" s="2185">
        <v>17.712</v>
      </c>
      <c r="Q275" s="2183" t="s">
        <v>15872</v>
      </c>
      <c r="R275" s="2186">
        <v>2014</v>
      </c>
      <c r="S275" s="2183" t="s">
        <v>18942</v>
      </c>
      <c r="T275" s="2183">
        <v>2500</v>
      </c>
      <c r="U275" s="2187"/>
      <c r="V275" s="2187"/>
      <c r="W275" s="2338">
        <v>1550</v>
      </c>
      <c r="X275" s="2339">
        <v>1950</v>
      </c>
    </row>
    <row r="276" spans="1:24" s="1375" customFormat="1" ht="26.25" customHeight="1">
      <c r="A276" s="2337"/>
      <c r="B276" s="2183"/>
      <c r="C276" s="2183"/>
      <c r="D276" s="2183"/>
      <c r="E276" s="2183"/>
      <c r="F276" s="2183"/>
      <c r="G276" s="2183"/>
      <c r="H276" s="2183"/>
      <c r="I276" s="2183"/>
      <c r="J276" s="2184"/>
      <c r="K276" s="2185"/>
      <c r="L276" s="2185"/>
      <c r="M276" s="2185"/>
      <c r="N276" s="2185"/>
      <c r="O276" s="2185"/>
      <c r="P276" s="2185">
        <v>12.72</v>
      </c>
      <c r="Q276" s="2183" t="s">
        <v>243</v>
      </c>
      <c r="R276" s="2186">
        <v>2012</v>
      </c>
      <c r="S276" s="2183" t="s">
        <v>18943</v>
      </c>
      <c r="T276" s="2183">
        <v>2600</v>
      </c>
      <c r="U276" s="2187"/>
      <c r="V276" s="2187"/>
      <c r="W276" s="2338">
        <v>1400</v>
      </c>
      <c r="X276" s="2339">
        <v>1650</v>
      </c>
    </row>
    <row r="277" spans="1:24" s="1375" customFormat="1" ht="26.25" customHeight="1">
      <c r="A277" s="2337"/>
      <c r="B277" s="2183"/>
      <c r="C277" s="2183"/>
      <c r="D277" s="2183"/>
      <c r="E277" s="2183"/>
      <c r="F277" s="2183"/>
      <c r="G277" s="2183"/>
      <c r="H277" s="2183"/>
      <c r="I277" s="2183"/>
      <c r="J277" s="2184"/>
      <c r="K277" s="2185"/>
      <c r="L277" s="2185"/>
      <c r="M277" s="2185"/>
      <c r="N277" s="2185"/>
      <c r="O277" s="2185"/>
      <c r="P277" s="2185">
        <v>13.693</v>
      </c>
      <c r="Q277" s="2183" t="s">
        <v>363</v>
      </c>
      <c r="R277" s="2186">
        <v>2013</v>
      </c>
      <c r="S277" s="2183" t="s">
        <v>18944</v>
      </c>
      <c r="T277" s="2183">
        <v>2700</v>
      </c>
      <c r="U277" s="2187"/>
      <c r="V277" s="2187"/>
      <c r="W277" s="2338">
        <v>1550</v>
      </c>
      <c r="X277" s="2339">
        <v>1950</v>
      </c>
    </row>
    <row r="278" spans="1:24" s="1375" customFormat="1" ht="26.25" customHeight="1">
      <c r="A278" s="2337"/>
      <c r="B278" s="2183"/>
      <c r="C278" s="2183"/>
      <c r="D278" s="2183"/>
      <c r="E278" s="2183"/>
      <c r="F278" s="2183"/>
      <c r="G278" s="2183"/>
      <c r="H278" s="2183"/>
      <c r="I278" s="2183"/>
      <c r="J278" s="2184"/>
      <c r="K278" s="2185"/>
      <c r="L278" s="2185"/>
      <c r="M278" s="2185"/>
      <c r="N278" s="2185"/>
      <c r="O278" s="2185"/>
      <c r="P278" s="2185">
        <v>13.302</v>
      </c>
      <c r="Q278" s="2183" t="s">
        <v>14896</v>
      </c>
      <c r="R278" s="2186">
        <v>2020</v>
      </c>
      <c r="S278" s="2183" t="s">
        <v>18945</v>
      </c>
      <c r="T278" s="2183">
        <v>1710</v>
      </c>
      <c r="U278" s="2187"/>
      <c r="V278" s="2187"/>
      <c r="W278" s="2338">
        <v>1400</v>
      </c>
      <c r="X278" s="2339">
        <v>1650</v>
      </c>
    </row>
    <row r="279" spans="1:24" s="1375" customFormat="1" ht="26.25" customHeight="1">
      <c r="A279" s="2337"/>
      <c r="B279" s="2183"/>
      <c r="C279" s="2183"/>
      <c r="D279" s="2183"/>
      <c r="E279" s="2183"/>
      <c r="F279" s="2183"/>
      <c r="G279" s="2183"/>
      <c r="H279" s="2183"/>
      <c r="I279" s="2183"/>
      <c r="J279" s="2184"/>
      <c r="K279" s="2185"/>
      <c r="L279" s="2185"/>
      <c r="M279" s="2185"/>
      <c r="N279" s="2185"/>
      <c r="O279" s="2185"/>
      <c r="P279" s="2185">
        <v>13.302</v>
      </c>
      <c r="Q279" s="2183" t="s">
        <v>14897</v>
      </c>
      <c r="R279" s="2186">
        <v>2020</v>
      </c>
      <c r="S279" s="2183" t="s">
        <v>18946</v>
      </c>
      <c r="T279" s="2183">
        <v>1810</v>
      </c>
      <c r="U279" s="2187"/>
      <c r="V279" s="2187"/>
      <c r="W279" s="2338">
        <v>1400</v>
      </c>
      <c r="X279" s="2339">
        <v>1650</v>
      </c>
    </row>
    <row r="280" spans="1:24" s="1375" customFormat="1" ht="26.25" customHeight="1">
      <c r="A280" s="2337"/>
      <c r="B280" s="2183"/>
      <c r="C280" s="2183"/>
      <c r="D280" s="2183"/>
      <c r="E280" s="2183"/>
      <c r="F280" s="2183"/>
      <c r="G280" s="2183"/>
      <c r="H280" s="2183"/>
      <c r="I280" s="2183"/>
      <c r="J280" s="2184"/>
      <c r="K280" s="2185"/>
      <c r="L280" s="2185"/>
      <c r="M280" s="2185"/>
      <c r="N280" s="2185"/>
      <c r="O280" s="2185"/>
      <c r="P280" s="2185">
        <f>SUM(P269:P279)</f>
        <v>154.43799999999999</v>
      </c>
      <c r="Q280" s="2183"/>
      <c r="R280" s="2186"/>
      <c r="S280" s="2183"/>
      <c r="T280" s="2183">
        <f>SUM(T269:T279)</f>
        <v>25420</v>
      </c>
      <c r="U280" s="2187"/>
      <c r="V280" s="2187"/>
      <c r="W280" s="2338"/>
      <c r="X280" s="2339"/>
    </row>
    <row r="281" spans="1:24" s="1375" customFormat="1" ht="26.25" customHeight="1">
      <c r="A281" s="2337"/>
      <c r="B281" s="2183"/>
      <c r="C281" s="2183"/>
      <c r="D281" s="2183"/>
      <c r="E281" s="2183"/>
      <c r="F281" s="2183"/>
      <c r="G281" s="2183"/>
      <c r="H281" s="2183"/>
      <c r="I281" s="2183"/>
      <c r="J281" s="2184"/>
      <c r="K281" s="2185"/>
      <c r="L281" s="2185"/>
      <c r="M281" s="2185"/>
      <c r="N281" s="2185"/>
      <c r="O281" s="2185"/>
      <c r="P281" s="2185"/>
      <c r="Q281" s="2183"/>
      <c r="R281" s="2186"/>
      <c r="S281" s="2183"/>
      <c r="T281" s="2183"/>
      <c r="U281" s="2187"/>
      <c r="V281" s="2187"/>
      <c r="W281" s="2338"/>
      <c r="X281" s="2339"/>
    </row>
    <row r="282" spans="1:24" s="1375" customFormat="1" ht="26.25" customHeight="1">
      <c r="A282" s="2340" t="s">
        <v>19001</v>
      </c>
      <c r="B282" s="2341" t="s">
        <v>19021</v>
      </c>
      <c r="C282" s="2341" t="s">
        <v>19013</v>
      </c>
      <c r="D282" s="2341" t="s">
        <v>11408</v>
      </c>
      <c r="E282" s="2341" t="s">
        <v>10098</v>
      </c>
      <c r="F282" s="2341" t="s">
        <v>4036</v>
      </c>
      <c r="G282" s="2341"/>
      <c r="H282" s="2341"/>
      <c r="I282" s="2341"/>
      <c r="J282" s="2342"/>
      <c r="K282" s="2323"/>
      <c r="L282" s="2372" t="s">
        <v>19177</v>
      </c>
      <c r="M282" s="2323" t="s">
        <v>19188</v>
      </c>
      <c r="N282" s="2323"/>
      <c r="O282" s="2323"/>
      <c r="P282" s="2323">
        <v>13.693</v>
      </c>
      <c r="Q282" s="2341" t="s">
        <v>363</v>
      </c>
      <c r="R282" s="2322">
        <v>2015</v>
      </c>
      <c r="S282" s="2341" t="s">
        <v>18947</v>
      </c>
      <c r="T282" s="2341">
        <v>1820</v>
      </c>
      <c r="U282" s="2343"/>
      <c r="V282" s="2343"/>
      <c r="W282" s="2344">
        <v>1550</v>
      </c>
      <c r="X282" s="2345">
        <v>1950</v>
      </c>
    </row>
    <row r="283" spans="1:24" s="1375" customFormat="1" ht="26.25" customHeight="1">
      <c r="A283" s="2340"/>
      <c r="B283" s="2341"/>
      <c r="C283" s="2341" t="s">
        <v>19018</v>
      </c>
      <c r="D283" s="2341"/>
      <c r="E283" s="2341" t="s">
        <v>17181</v>
      </c>
      <c r="F283" s="2341" t="s">
        <v>4036</v>
      </c>
      <c r="G283" s="2341"/>
      <c r="H283" s="2341"/>
      <c r="I283" s="2341"/>
      <c r="J283" s="2342"/>
      <c r="K283" s="2323"/>
      <c r="L283" s="2323" t="s">
        <v>19404</v>
      </c>
      <c r="M283" s="2323" t="s">
        <v>19017</v>
      </c>
      <c r="N283" s="2323"/>
      <c r="O283" s="2323"/>
      <c r="P283" s="2323">
        <v>17.712</v>
      </c>
      <c r="Q283" s="2341" t="s">
        <v>15953</v>
      </c>
      <c r="R283" s="2322">
        <v>2015</v>
      </c>
      <c r="S283" s="2341" t="s">
        <v>18950</v>
      </c>
      <c r="T283" s="2341">
        <v>2280</v>
      </c>
      <c r="U283" s="2343"/>
      <c r="V283" s="2343"/>
      <c r="W283" s="2344">
        <v>1550</v>
      </c>
      <c r="X283" s="2345">
        <v>1950</v>
      </c>
    </row>
    <row r="284" spans="1:24" s="1375" customFormat="1" ht="26.25" customHeight="1">
      <c r="A284" s="2340"/>
      <c r="B284" s="2341"/>
      <c r="C284" s="2341"/>
      <c r="D284" s="2341"/>
      <c r="E284" s="2341" t="s">
        <v>19007</v>
      </c>
      <c r="F284" s="2341" t="s">
        <v>4036</v>
      </c>
      <c r="G284" s="2341"/>
      <c r="H284" s="2341"/>
      <c r="I284" s="2341"/>
      <c r="J284" s="2342"/>
      <c r="K284" s="2323"/>
      <c r="L284" s="2323"/>
      <c r="M284" s="2323" t="s">
        <v>19296</v>
      </c>
      <c r="N284" s="2323"/>
      <c r="O284" s="2323"/>
      <c r="P284" s="2323">
        <f>SUM(P282:P283)</f>
        <v>31.405000000000001</v>
      </c>
      <c r="Q284" s="2341"/>
      <c r="R284" s="2322"/>
      <c r="S284" s="2341"/>
      <c r="T284" s="2341">
        <f>SUM(T282:T283)</f>
        <v>4100</v>
      </c>
      <c r="U284" s="2343"/>
      <c r="V284" s="2343"/>
      <c r="W284" s="2344"/>
      <c r="X284" s="2345"/>
    </row>
    <row r="285" spans="1:24" s="1375" customFormat="1" ht="26.25" customHeight="1">
      <c r="A285" s="2340"/>
      <c r="B285" s="2341"/>
      <c r="C285" s="2341"/>
      <c r="D285" s="2341"/>
      <c r="E285" s="2341" t="s">
        <v>18909</v>
      </c>
      <c r="F285" s="2341" t="s">
        <v>4036</v>
      </c>
      <c r="G285" s="2341"/>
      <c r="H285" s="2341"/>
      <c r="I285" s="2341"/>
      <c r="J285" s="2342"/>
      <c r="K285" s="2323"/>
      <c r="L285" s="2323"/>
      <c r="M285" s="2323"/>
      <c r="N285" s="2323"/>
      <c r="O285" s="2323"/>
      <c r="P285" s="2323"/>
      <c r="Q285" s="2341"/>
      <c r="R285" s="2322"/>
      <c r="S285" s="2341"/>
      <c r="T285" s="2341"/>
      <c r="U285" s="2343"/>
      <c r="V285" s="2343"/>
      <c r="W285" s="2344">
        <v>1550</v>
      </c>
      <c r="X285" s="2345">
        <v>1950</v>
      </c>
    </row>
    <row r="286" spans="1:24" s="1375" customFormat="1" ht="26.25" customHeight="1">
      <c r="A286" s="2340"/>
      <c r="B286" s="2341"/>
      <c r="C286" s="2341"/>
      <c r="D286" s="2341"/>
      <c r="E286" s="2341"/>
      <c r="F286" s="2341"/>
      <c r="G286" s="2341"/>
      <c r="H286" s="2341"/>
      <c r="I286" s="2341"/>
      <c r="J286" s="2342"/>
      <c r="K286" s="2323"/>
      <c r="L286" s="2323"/>
      <c r="M286" s="2323" t="s">
        <v>19189</v>
      </c>
      <c r="N286" s="2323"/>
      <c r="O286" s="2323"/>
      <c r="P286" s="2323">
        <v>13.693</v>
      </c>
      <c r="Q286" s="2341" t="s">
        <v>363</v>
      </c>
      <c r="R286" s="2322">
        <v>2016</v>
      </c>
      <c r="S286" s="2341" t="s">
        <v>18948</v>
      </c>
      <c r="T286" s="2341">
        <v>2110</v>
      </c>
      <c r="U286" s="2343"/>
      <c r="V286" s="2343"/>
      <c r="W286" s="2344">
        <v>1550</v>
      </c>
      <c r="X286" s="2345">
        <v>1950</v>
      </c>
    </row>
    <row r="287" spans="1:24" s="1375" customFormat="1" ht="26.25" customHeight="1">
      <c r="A287" s="2340"/>
      <c r="B287" s="2341"/>
      <c r="C287" s="2341"/>
      <c r="D287" s="2341"/>
      <c r="E287" s="2341"/>
      <c r="F287" s="2341"/>
      <c r="G287" s="2341"/>
      <c r="H287" s="2341"/>
      <c r="I287" s="2341"/>
      <c r="J287" s="2342"/>
      <c r="K287" s="2323"/>
      <c r="L287" s="2323"/>
      <c r="M287" s="2323" t="s">
        <v>19017</v>
      </c>
      <c r="N287" s="2323"/>
      <c r="O287" s="2323"/>
      <c r="P287" s="2323">
        <v>17.712</v>
      </c>
      <c r="Q287" s="2341" t="s">
        <v>15953</v>
      </c>
      <c r="R287" s="2322">
        <v>2021</v>
      </c>
      <c r="S287" s="2341" t="s">
        <v>18949</v>
      </c>
      <c r="T287" s="2341">
        <v>2280</v>
      </c>
      <c r="U287" s="2343"/>
      <c r="V287" s="2343"/>
      <c r="W287" s="2344">
        <v>1550</v>
      </c>
      <c r="X287" s="2345">
        <v>1950</v>
      </c>
    </row>
    <row r="288" spans="1:24" s="1375" customFormat="1" ht="26.25" customHeight="1">
      <c r="A288" s="2340"/>
      <c r="B288" s="2341"/>
      <c r="C288" s="2341"/>
      <c r="D288" s="2341"/>
      <c r="E288" s="2341"/>
      <c r="F288" s="2341"/>
      <c r="G288" s="2341"/>
      <c r="H288" s="2341"/>
      <c r="I288" s="2341"/>
      <c r="J288" s="2342"/>
      <c r="K288" s="2323"/>
      <c r="L288" s="2323"/>
      <c r="M288" s="2323" t="s">
        <v>19296</v>
      </c>
      <c r="N288" s="2323"/>
      <c r="O288" s="2323"/>
      <c r="P288" s="2323">
        <v>17.712</v>
      </c>
      <c r="Q288" s="2341" t="s">
        <v>15953</v>
      </c>
      <c r="R288" s="2322">
        <v>2018</v>
      </c>
      <c r="S288" s="2341" t="s">
        <v>18951</v>
      </c>
      <c r="T288" s="2341">
        <v>2268</v>
      </c>
      <c r="U288" s="2343"/>
      <c r="V288" s="2343"/>
      <c r="W288" s="2344">
        <v>1550</v>
      </c>
      <c r="X288" s="2345">
        <v>1950</v>
      </c>
    </row>
    <row r="289" spans="1:24" s="1375" customFormat="1" ht="26.25" customHeight="1">
      <c r="A289" s="2340"/>
      <c r="B289" s="2341"/>
      <c r="C289" s="2341"/>
      <c r="D289" s="2341"/>
      <c r="E289" s="2341"/>
      <c r="F289" s="2341"/>
      <c r="G289" s="2341"/>
      <c r="H289" s="2341"/>
      <c r="I289" s="2341"/>
      <c r="J289" s="2342"/>
      <c r="K289" s="2323"/>
      <c r="L289" s="2323"/>
      <c r="M289" s="2323"/>
      <c r="N289" s="2323"/>
      <c r="O289" s="2323"/>
      <c r="P289" s="2323">
        <f>SUM(P286:P288)</f>
        <v>49.117000000000004</v>
      </c>
      <c r="Q289" s="2341"/>
      <c r="R289" s="2322"/>
      <c r="S289" s="2341"/>
      <c r="T289" s="2341">
        <f>SUM(T286:T288)</f>
        <v>6658</v>
      </c>
      <c r="U289" s="2343"/>
      <c r="V289" s="2343"/>
      <c r="W289" s="2344">
        <v>1550</v>
      </c>
      <c r="X289" s="2345">
        <v>1950</v>
      </c>
    </row>
    <row r="290" spans="1:24" s="1375" customFormat="1" ht="26.25" customHeight="1">
      <c r="A290" s="2340"/>
      <c r="B290" s="2341"/>
      <c r="C290" s="2341"/>
      <c r="D290" s="2341"/>
      <c r="E290" s="2341"/>
      <c r="F290" s="2341"/>
      <c r="G290" s="2341"/>
      <c r="H290" s="2341"/>
      <c r="I290" s="2341"/>
      <c r="J290" s="2342"/>
      <c r="K290" s="2323"/>
      <c r="L290" s="2323"/>
      <c r="M290" s="2323"/>
      <c r="N290" s="2323"/>
      <c r="O290" s="2323"/>
      <c r="P290" s="2323"/>
      <c r="Q290" s="2341"/>
      <c r="R290" s="2322"/>
      <c r="S290" s="2341"/>
      <c r="T290" s="2341"/>
      <c r="U290" s="2343"/>
      <c r="V290" s="2343"/>
      <c r="W290" s="2344"/>
      <c r="X290" s="2345"/>
    </row>
    <row r="291" spans="1:24" s="1375" customFormat="1" ht="26.25" customHeight="1">
      <c r="A291" s="2340"/>
      <c r="B291" s="2341"/>
      <c r="C291" s="2341"/>
      <c r="D291" s="2341"/>
      <c r="E291" s="2341"/>
      <c r="F291" s="2341"/>
      <c r="G291" s="2341"/>
      <c r="H291" s="2341"/>
      <c r="I291" s="2341"/>
      <c r="J291" s="2342"/>
      <c r="K291" s="2323"/>
      <c r="L291" s="2323"/>
      <c r="M291" s="2323" t="s">
        <v>19190</v>
      </c>
      <c r="N291" s="2323"/>
      <c r="O291" s="2323"/>
      <c r="P291" s="2323">
        <v>17.712</v>
      </c>
      <c r="Q291" s="2341" t="s">
        <v>15953</v>
      </c>
      <c r="R291" s="2322">
        <v>2015</v>
      </c>
      <c r="S291" s="2341" t="s">
        <v>18952</v>
      </c>
      <c r="T291" s="2341">
        <v>2268</v>
      </c>
      <c r="U291" s="2343"/>
      <c r="V291" s="2343"/>
      <c r="W291" s="2344"/>
      <c r="X291" s="2345"/>
    </row>
    <row r="292" spans="1:24" s="1375" customFormat="1" ht="26.25" customHeight="1">
      <c r="A292" s="2340"/>
      <c r="B292" s="2341"/>
      <c r="C292" s="2341"/>
      <c r="D292" s="2341"/>
      <c r="E292" s="2341"/>
      <c r="F292" s="2341"/>
      <c r="G292" s="2341"/>
      <c r="H292" s="2341"/>
      <c r="I292" s="2341"/>
      <c r="J292" s="2342"/>
      <c r="K292" s="2323"/>
      <c r="L292" s="2323"/>
      <c r="M292" s="2323" t="s">
        <v>19017</v>
      </c>
      <c r="N292" s="2323"/>
      <c r="O292" s="2323"/>
      <c r="P292" s="2323">
        <v>17.712</v>
      </c>
      <c r="Q292" s="2341" t="s">
        <v>15953</v>
      </c>
      <c r="R292" s="2322">
        <v>2015</v>
      </c>
      <c r="S292" s="2341" t="s">
        <v>18953</v>
      </c>
      <c r="T292" s="2341">
        <v>2268</v>
      </c>
      <c r="U292" s="2343"/>
      <c r="V292" s="2343"/>
      <c r="W292" s="2344"/>
      <c r="X292" s="2345"/>
    </row>
    <row r="293" spans="1:24" s="1375" customFormat="1" ht="26.25" customHeight="1">
      <c r="A293" s="2340"/>
      <c r="B293" s="2341"/>
      <c r="C293" s="2341"/>
      <c r="D293" s="2341"/>
      <c r="E293" s="2341"/>
      <c r="F293" s="2341"/>
      <c r="G293" s="2341"/>
      <c r="H293" s="2341"/>
      <c r="I293" s="2341"/>
      <c r="J293" s="2342"/>
      <c r="K293" s="2323"/>
      <c r="L293" s="2323"/>
      <c r="M293" s="2323" t="s">
        <v>19296</v>
      </c>
      <c r="N293" s="2323"/>
      <c r="O293" s="2323"/>
      <c r="P293" s="2323">
        <f>SUM(P291:P292)</f>
        <v>35.423999999999999</v>
      </c>
      <c r="Q293" s="2341"/>
      <c r="R293" s="2322"/>
      <c r="S293" s="2341"/>
      <c r="T293" s="2341">
        <f>SUM(T291:T292)</f>
        <v>4536</v>
      </c>
      <c r="U293" s="2343"/>
      <c r="V293" s="2343"/>
      <c r="W293" s="2344"/>
      <c r="X293" s="2345"/>
    </row>
    <row r="294" spans="1:24" s="1375" customFormat="1" ht="26.25" customHeight="1">
      <c r="A294" s="2340"/>
      <c r="B294" s="2341"/>
      <c r="C294" s="2341"/>
      <c r="D294" s="2341"/>
      <c r="E294" s="2341"/>
      <c r="F294" s="2341"/>
      <c r="G294" s="2341"/>
      <c r="H294" s="2341"/>
      <c r="I294" s="2341"/>
      <c r="J294" s="2342"/>
      <c r="K294" s="2323"/>
      <c r="L294" s="2323"/>
      <c r="M294" s="2323"/>
      <c r="N294" s="2323"/>
      <c r="O294" s="2323"/>
      <c r="P294" s="2323"/>
      <c r="Q294" s="2341"/>
      <c r="R294" s="2322"/>
      <c r="S294" s="2341"/>
      <c r="T294" s="2341"/>
      <c r="U294" s="2343"/>
      <c r="V294" s="2343"/>
      <c r="W294" s="2344"/>
      <c r="X294" s="2345"/>
    </row>
    <row r="295" spans="1:24" s="1375" customFormat="1" ht="26.25" customHeight="1">
      <c r="A295" s="2346" t="s">
        <v>19001</v>
      </c>
      <c r="B295" s="2181" t="s">
        <v>19023</v>
      </c>
      <c r="C295" s="2181" t="s">
        <v>19014</v>
      </c>
      <c r="D295" s="2181" t="s">
        <v>19015</v>
      </c>
      <c r="E295" s="2181" t="s">
        <v>10098</v>
      </c>
      <c r="F295" s="2181" t="s">
        <v>4036</v>
      </c>
      <c r="G295" s="2181"/>
      <c r="H295" s="2181"/>
      <c r="I295" s="2181"/>
      <c r="J295" s="2182"/>
      <c r="K295" s="2176"/>
      <c r="L295" s="2373" t="s">
        <v>19178</v>
      </c>
      <c r="M295" s="2176" t="s">
        <v>19024</v>
      </c>
      <c r="N295" s="2176"/>
      <c r="O295" s="2176"/>
      <c r="P295" s="2176">
        <v>21.221</v>
      </c>
      <c r="Q295" s="2181" t="s">
        <v>18954</v>
      </c>
      <c r="R295" s="2177">
        <v>2022</v>
      </c>
      <c r="S295" s="2181" t="s">
        <v>18955</v>
      </c>
      <c r="T295" s="2181">
        <v>2500</v>
      </c>
      <c r="U295" s="2188"/>
      <c r="V295" s="2188"/>
      <c r="W295" s="2347">
        <v>1550</v>
      </c>
      <c r="X295" s="2189">
        <v>1953</v>
      </c>
    </row>
    <row r="296" spans="1:24" s="1375" customFormat="1" ht="26.25" customHeight="1">
      <c r="A296" s="2346"/>
      <c r="B296" s="2181"/>
      <c r="C296" s="2181"/>
      <c r="D296" s="2181"/>
      <c r="E296" s="2181" t="s">
        <v>17181</v>
      </c>
      <c r="F296" s="2181" t="s">
        <v>4036</v>
      </c>
      <c r="G296" s="2181"/>
      <c r="H296" s="2181"/>
      <c r="I296" s="2181"/>
      <c r="J296" s="2182"/>
      <c r="K296" s="2176"/>
      <c r="L296" s="2176" t="s">
        <v>19471</v>
      </c>
      <c r="M296" s="2176" t="s">
        <v>19211</v>
      </c>
      <c r="N296" s="2176"/>
      <c r="O296" s="2176"/>
      <c r="P296" s="2176">
        <v>19.888000000000002</v>
      </c>
      <c r="Q296" s="2181" t="s">
        <v>18956</v>
      </c>
      <c r="R296" s="2177">
        <v>2018</v>
      </c>
      <c r="S296" s="2181" t="s">
        <v>18957</v>
      </c>
      <c r="T296" s="2181">
        <v>2500</v>
      </c>
      <c r="U296" s="2188"/>
      <c r="V296" s="2188"/>
      <c r="W296" s="2347">
        <v>1550</v>
      </c>
      <c r="X296" s="2189">
        <v>1953</v>
      </c>
    </row>
    <row r="297" spans="1:24" s="1375" customFormat="1" ht="26.25" customHeight="1">
      <c r="A297" s="2346"/>
      <c r="B297" s="2181"/>
      <c r="C297" s="2181"/>
      <c r="D297" s="2181"/>
      <c r="E297" s="2181" t="s">
        <v>19007</v>
      </c>
      <c r="F297" s="2181" t="s">
        <v>4036</v>
      </c>
      <c r="G297" s="2181"/>
      <c r="H297" s="2181"/>
      <c r="I297" s="2181"/>
      <c r="J297" s="2182"/>
      <c r="K297" s="2176"/>
      <c r="L297" s="2176"/>
      <c r="M297" s="2176" t="s">
        <v>19470</v>
      </c>
      <c r="N297" s="2176"/>
      <c r="O297" s="2176"/>
      <c r="P297" s="2176">
        <v>12.936</v>
      </c>
      <c r="Q297" s="2181" t="s">
        <v>636</v>
      </c>
      <c r="R297" s="2177">
        <v>2014</v>
      </c>
      <c r="S297" s="2181" t="s">
        <v>18958</v>
      </c>
      <c r="T297" s="2181">
        <v>1630</v>
      </c>
      <c r="U297" s="2188"/>
      <c r="V297" s="2188"/>
      <c r="W297" s="2347">
        <v>1400</v>
      </c>
      <c r="X297" s="2189">
        <v>1653</v>
      </c>
    </row>
    <row r="298" spans="1:24" s="1375" customFormat="1" ht="26.25" customHeight="1">
      <c r="A298" s="2346"/>
      <c r="B298" s="2181"/>
      <c r="C298" s="2181"/>
      <c r="D298" s="2181"/>
      <c r="E298" s="2181" t="s">
        <v>19208</v>
      </c>
      <c r="F298" s="2181" t="s">
        <v>4036</v>
      </c>
      <c r="G298" s="2181"/>
      <c r="H298" s="2181"/>
      <c r="I298" s="2181"/>
      <c r="J298" s="2182"/>
      <c r="K298" s="2176"/>
      <c r="L298" s="2176"/>
      <c r="M298" s="2176"/>
      <c r="N298" s="2176"/>
      <c r="O298" s="2176"/>
      <c r="P298" s="2176">
        <v>13.693</v>
      </c>
      <c r="Q298" s="2181" t="s">
        <v>363</v>
      </c>
      <c r="R298" s="2177">
        <v>2015</v>
      </c>
      <c r="S298" s="2181" t="s">
        <v>18959</v>
      </c>
      <c r="T298" s="2181">
        <v>1250</v>
      </c>
      <c r="U298" s="2188"/>
      <c r="V298" s="2188"/>
      <c r="W298" s="2347">
        <v>1550</v>
      </c>
      <c r="X298" s="2189">
        <v>1953</v>
      </c>
    </row>
    <row r="299" spans="1:24" s="1375" customFormat="1" ht="26.25" customHeight="1">
      <c r="A299" s="2346"/>
      <c r="B299" s="2181"/>
      <c r="C299" s="2181"/>
      <c r="D299" s="2181"/>
      <c r="E299" s="2181" t="s">
        <v>18909</v>
      </c>
      <c r="F299" s="2181" t="s">
        <v>4036</v>
      </c>
      <c r="G299" s="2181"/>
      <c r="H299" s="2181"/>
      <c r="I299" s="2181"/>
      <c r="J299" s="2182"/>
      <c r="K299" s="2176"/>
      <c r="L299" s="2176"/>
      <c r="M299" s="2176"/>
      <c r="N299" s="2176"/>
      <c r="O299" s="2176"/>
      <c r="P299" s="2176">
        <v>13.302</v>
      </c>
      <c r="Q299" s="2181" t="s">
        <v>11178</v>
      </c>
      <c r="R299" s="2177">
        <v>2016</v>
      </c>
      <c r="S299" s="2181" t="s">
        <v>18960</v>
      </c>
      <c r="T299" s="2181">
        <v>1850</v>
      </c>
      <c r="U299" s="2188"/>
      <c r="V299" s="2188"/>
      <c r="W299" s="2347">
        <v>1400</v>
      </c>
      <c r="X299" s="2189">
        <v>1653</v>
      </c>
    </row>
    <row r="300" spans="1:24" s="1375" customFormat="1" ht="26.25" customHeight="1">
      <c r="A300" s="2346"/>
      <c r="B300" s="2181"/>
      <c r="C300" s="2181"/>
      <c r="D300" s="2181"/>
      <c r="E300" s="2181"/>
      <c r="F300" s="2181"/>
      <c r="G300" s="2181"/>
      <c r="H300" s="2181"/>
      <c r="I300" s="2181"/>
      <c r="J300" s="2182"/>
      <c r="K300" s="2176"/>
      <c r="L300" s="2176"/>
      <c r="M300" s="2176"/>
      <c r="N300" s="2176"/>
      <c r="O300" s="2176"/>
      <c r="P300" s="2176">
        <v>10.481999999999999</v>
      </c>
      <c r="Q300" s="2181" t="s">
        <v>375</v>
      </c>
      <c r="R300" s="2177">
        <v>2015</v>
      </c>
      <c r="S300" s="2181" t="s">
        <v>18961</v>
      </c>
      <c r="T300" s="2181">
        <v>1585</v>
      </c>
      <c r="U300" s="2188"/>
      <c r="V300" s="2188"/>
      <c r="W300" s="2347">
        <v>1400</v>
      </c>
      <c r="X300" s="2189">
        <v>1653</v>
      </c>
    </row>
    <row r="301" spans="1:24" s="1375" customFormat="1" ht="26.25" customHeight="1">
      <c r="A301" s="2346"/>
      <c r="B301" s="2181"/>
      <c r="C301" s="2181"/>
      <c r="D301" s="2181"/>
      <c r="E301" s="2181"/>
      <c r="F301" s="2181"/>
      <c r="G301" s="2181"/>
      <c r="H301" s="2181"/>
      <c r="I301" s="2181"/>
      <c r="J301" s="2182"/>
      <c r="K301" s="2176"/>
      <c r="L301" s="2176"/>
      <c r="M301" s="2176"/>
      <c r="N301" s="2176"/>
      <c r="O301" s="2176"/>
      <c r="P301" s="2176">
        <v>10.055</v>
      </c>
      <c r="Q301" s="2181" t="s">
        <v>10637</v>
      </c>
      <c r="R301" s="2177">
        <v>2019</v>
      </c>
      <c r="S301" s="2181" t="s">
        <v>18962</v>
      </c>
      <c r="T301" s="2181">
        <v>2500</v>
      </c>
      <c r="U301" s="2188"/>
      <c r="V301" s="2188"/>
      <c r="W301" s="2347">
        <v>1400</v>
      </c>
      <c r="X301" s="2189">
        <v>1653</v>
      </c>
    </row>
    <row r="302" spans="1:24" s="1375" customFormat="1" ht="26.25" customHeight="1">
      <c r="A302" s="2346"/>
      <c r="B302" s="2181"/>
      <c r="C302" s="2181"/>
      <c r="D302" s="2181"/>
      <c r="E302" s="2181"/>
      <c r="F302" s="2181"/>
      <c r="G302" s="2181"/>
      <c r="H302" s="2181"/>
      <c r="I302" s="2181"/>
      <c r="J302" s="2182"/>
      <c r="K302" s="2176"/>
      <c r="L302" s="2176"/>
      <c r="M302" s="2176"/>
      <c r="N302" s="2176"/>
      <c r="O302" s="2176"/>
      <c r="P302" s="2176">
        <v>16.536000000000001</v>
      </c>
      <c r="Q302" s="2181" t="s">
        <v>1901</v>
      </c>
      <c r="R302" s="2177">
        <v>2021</v>
      </c>
      <c r="S302" s="2181" t="s">
        <v>18963</v>
      </c>
      <c r="T302" s="2181">
        <v>1630</v>
      </c>
      <c r="U302" s="2188"/>
      <c r="V302" s="2188"/>
      <c r="W302" s="2347">
        <v>1550</v>
      </c>
      <c r="X302" s="2189">
        <v>1953</v>
      </c>
    </row>
    <row r="303" spans="1:24" s="1375" customFormat="1" ht="26.25" customHeight="1">
      <c r="A303" s="2346"/>
      <c r="B303" s="2181"/>
      <c r="C303" s="2181"/>
      <c r="D303" s="2181"/>
      <c r="E303" s="2181"/>
      <c r="F303" s="2181"/>
      <c r="G303" s="2181"/>
      <c r="H303" s="2181"/>
      <c r="I303" s="2181"/>
      <c r="J303" s="2182"/>
      <c r="K303" s="2176"/>
      <c r="L303" s="2176"/>
      <c r="M303" s="2176"/>
      <c r="N303" s="2176"/>
      <c r="O303" s="2176"/>
      <c r="P303" s="2176">
        <v>16.536000000000001</v>
      </c>
      <c r="Q303" s="2181" t="s">
        <v>1901</v>
      </c>
      <c r="R303" s="2177">
        <v>2022</v>
      </c>
      <c r="S303" s="2181" t="s">
        <v>18964</v>
      </c>
      <c r="T303" s="2181">
        <v>1782</v>
      </c>
      <c r="U303" s="2188"/>
      <c r="V303" s="2188"/>
      <c r="W303" s="2347">
        <v>1550</v>
      </c>
      <c r="X303" s="2189">
        <v>1953</v>
      </c>
    </row>
    <row r="304" spans="1:24" s="1375" customFormat="1" ht="26.25" customHeight="1">
      <c r="A304" s="2346"/>
      <c r="B304" s="2181"/>
      <c r="C304" s="2181"/>
      <c r="D304" s="2181"/>
      <c r="E304" s="2181"/>
      <c r="F304" s="2181"/>
      <c r="G304" s="2181"/>
      <c r="H304" s="2181"/>
      <c r="I304" s="2181"/>
      <c r="J304" s="2182"/>
      <c r="K304" s="2176"/>
      <c r="L304" s="2176"/>
      <c r="M304" s="2176"/>
      <c r="N304" s="2176"/>
      <c r="O304" s="2176"/>
      <c r="P304" s="2176">
        <v>13.741</v>
      </c>
      <c r="Q304" s="2181" t="s">
        <v>18965</v>
      </c>
      <c r="R304" s="2177">
        <v>2011</v>
      </c>
      <c r="S304" s="2181" t="s">
        <v>18966</v>
      </c>
      <c r="T304" s="2181">
        <v>1765</v>
      </c>
      <c r="U304" s="2188"/>
      <c r="V304" s="2188"/>
      <c r="W304" s="2347">
        <v>1400</v>
      </c>
      <c r="X304" s="2189">
        <v>1653</v>
      </c>
    </row>
    <row r="305" spans="1:24" s="1375" customFormat="1" ht="26.25" customHeight="1">
      <c r="A305" s="2346"/>
      <c r="B305" s="2181"/>
      <c r="C305" s="2181"/>
      <c r="D305" s="2181"/>
      <c r="E305" s="2181"/>
      <c r="F305" s="2181"/>
      <c r="G305" s="2181"/>
      <c r="H305" s="2181"/>
      <c r="I305" s="2181"/>
      <c r="J305" s="2182"/>
      <c r="K305" s="2176"/>
      <c r="L305" s="2176"/>
      <c r="M305" s="2176"/>
      <c r="N305" s="2176"/>
      <c r="O305" s="2176"/>
      <c r="P305" s="2176">
        <v>13.693</v>
      </c>
      <c r="Q305" s="2181" t="s">
        <v>423</v>
      </c>
      <c r="R305" s="2177">
        <v>2021</v>
      </c>
      <c r="S305" s="2181" t="s">
        <v>18968</v>
      </c>
      <c r="T305" s="2181">
        <v>1835</v>
      </c>
      <c r="U305" s="2188"/>
      <c r="V305" s="2188"/>
      <c r="W305" s="2347">
        <v>1400</v>
      </c>
      <c r="X305" s="2189">
        <v>1653</v>
      </c>
    </row>
    <row r="306" spans="1:24" s="1375" customFormat="1" ht="26.25" customHeight="1">
      <c r="A306" s="2346"/>
      <c r="B306" s="2181"/>
      <c r="C306" s="2181"/>
      <c r="D306" s="2181"/>
      <c r="E306" s="2181"/>
      <c r="F306" s="2181"/>
      <c r="G306" s="2181"/>
      <c r="H306" s="2181"/>
      <c r="I306" s="2181"/>
      <c r="J306" s="2182"/>
      <c r="K306" s="2176"/>
      <c r="L306" s="2176"/>
      <c r="M306" s="2176"/>
      <c r="N306" s="2176"/>
      <c r="O306" s="2176"/>
      <c r="P306" s="2176">
        <v>17.36</v>
      </c>
      <c r="Q306" s="2181" t="s">
        <v>18967</v>
      </c>
      <c r="R306" s="2177">
        <v>2019</v>
      </c>
      <c r="S306" s="2181" t="s">
        <v>18969</v>
      </c>
      <c r="T306" s="2181">
        <v>1630</v>
      </c>
      <c r="U306" s="2188"/>
      <c r="V306" s="2188"/>
      <c r="W306" s="2347">
        <v>1550</v>
      </c>
      <c r="X306" s="2189">
        <v>1953</v>
      </c>
    </row>
    <row r="307" spans="1:24" s="1375" customFormat="1" ht="26.25" customHeight="1">
      <c r="A307" s="2346"/>
      <c r="B307" s="2181"/>
      <c r="C307" s="2181"/>
      <c r="D307" s="2181"/>
      <c r="E307" s="2181"/>
      <c r="F307" s="2181"/>
      <c r="G307" s="2181"/>
      <c r="H307" s="2181"/>
      <c r="I307" s="2181"/>
      <c r="J307" s="2182"/>
      <c r="K307" s="2176"/>
      <c r="L307" s="2176"/>
      <c r="M307" s="2176"/>
      <c r="N307" s="2176"/>
      <c r="O307" s="2176"/>
      <c r="P307" s="2176">
        <v>12.587999999999999</v>
      </c>
      <c r="Q307" s="2181" t="s">
        <v>8270</v>
      </c>
      <c r="R307" s="2177">
        <v>2021</v>
      </c>
      <c r="S307" s="2181" t="s">
        <v>18970</v>
      </c>
      <c r="T307" s="2181">
        <v>2500</v>
      </c>
      <c r="U307" s="2188"/>
      <c r="V307" s="2188"/>
      <c r="W307" s="2347">
        <v>1400</v>
      </c>
      <c r="X307" s="2189">
        <v>1653</v>
      </c>
    </row>
    <row r="308" spans="1:24" s="1375" customFormat="1" ht="26.25" customHeight="1">
      <c r="A308" s="2346"/>
      <c r="B308" s="2181"/>
      <c r="C308" s="2181"/>
      <c r="D308" s="2181"/>
      <c r="E308" s="2181"/>
      <c r="F308" s="2181"/>
      <c r="G308" s="2181"/>
      <c r="H308" s="2181"/>
      <c r="I308" s="2181"/>
      <c r="J308" s="2182"/>
      <c r="K308" s="2176"/>
      <c r="L308" s="2176"/>
      <c r="M308" s="2176"/>
      <c r="N308" s="2176"/>
      <c r="O308" s="2176"/>
      <c r="P308" s="2176">
        <v>13.302</v>
      </c>
      <c r="Q308" s="2181" t="s">
        <v>10635</v>
      </c>
      <c r="R308" s="2177">
        <v>2020</v>
      </c>
      <c r="S308" s="2181" t="s">
        <v>18971</v>
      </c>
      <c r="T308" s="2181">
        <v>1250</v>
      </c>
      <c r="U308" s="2188"/>
      <c r="V308" s="2188"/>
      <c r="W308" s="2347">
        <v>1400</v>
      </c>
      <c r="X308" s="2189">
        <v>1653</v>
      </c>
    </row>
    <row r="309" spans="1:24" s="1375" customFormat="1" ht="26.25" customHeight="1">
      <c r="A309" s="2346"/>
      <c r="B309" s="2181"/>
      <c r="C309" s="2181"/>
      <c r="D309" s="2181"/>
      <c r="E309" s="2181"/>
      <c r="F309" s="2181"/>
      <c r="G309" s="2181"/>
      <c r="H309" s="2181"/>
      <c r="I309" s="2181"/>
      <c r="J309" s="2182"/>
      <c r="K309" s="2176"/>
      <c r="L309" s="2176"/>
      <c r="M309" s="2176"/>
      <c r="N309" s="2176"/>
      <c r="O309" s="2176"/>
      <c r="P309" s="2176">
        <v>13.741</v>
      </c>
      <c r="Q309" s="2181" t="s">
        <v>18965</v>
      </c>
      <c r="R309" s="2177">
        <v>2019</v>
      </c>
      <c r="S309" s="2181" t="s">
        <v>18972</v>
      </c>
      <c r="T309" s="2181">
        <v>1850</v>
      </c>
      <c r="U309" s="2188"/>
      <c r="V309" s="2188"/>
      <c r="W309" s="2347">
        <v>1400</v>
      </c>
      <c r="X309" s="2189">
        <v>1653</v>
      </c>
    </row>
    <row r="310" spans="1:24" s="1375" customFormat="1" ht="26.25" customHeight="1">
      <c r="A310" s="2346"/>
      <c r="B310" s="2181"/>
      <c r="C310" s="2181"/>
      <c r="D310" s="2181"/>
      <c r="E310" s="2181"/>
      <c r="F310" s="2181"/>
      <c r="G310" s="2181"/>
      <c r="H310" s="2181"/>
      <c r="I310" s="2181"/>
      <c r="J310" s="2182"/>
      <c r="K310" s="2176"/>
      <c r="L310" s="2176"/>
      <c r="M310" s="2176"/>
      <c r="N310" s="2176"/>
      <c r="O310" s="2176"/>
      <c r="P310" s="2176">
        <v>16.536000000000001</v>
      </c>
      <c r="Q310" s="2181" t="s">
        <v>1901</v>
      </c>
      <c r="R310" s="2177">
        <v>2021</v>
      </c>
      <c r="S310" s="2181" t="s">
        <v>18973</v>
      </c>
      <c r="T310" s="2181">
        <v>1756</v>
      </c>
      <c r="U310" s="2188"/>
      <c r="V310" s="2188"/>
      <c r="W310" s="2347">
        <v>1550</v>
      </c>
      <c r="X310" s="2189">
        <v>1953</v>
      </c>
    </row>
    <row r="311" spans="1:24" s="1375" customFormat="1" ht="26.25" customHeight="1">
      <c r="A311" s="2346"/>
      <c r="B311" s="2181"/>
      <c r="C311" s="2181"/>
      <c r="D311" s="2181"/>
      <c r="E311" s="2181"/>
      <c r="F311" s="2181"/>
      <c r="G311" s="2181"/>
      <c r="H311" s="2181"/>
      <c r="I311" s="2181"/>
      <c r="J311" s="2182"/>
      <c r="K311" s="2176"/>
      <c r="L311" s="2176"/>
      <c r="M311" s="2176"/>
      <c r="N311" s="2176"/>
      <c r="O311" s="2176"/>
      <c r="P311" s="2176">
        <v>13.302</v>
      </c>
      <c r="Q311" s="2181" t="s">
        <v>11178</v>
      </c>
      <c r="R311" s="2177">
        <v>2018</v>
      </c>
      <c r="S311" s="2181" t="s">
        <v>18974</v>
      </c>
      <c r="T311" s="2181">
        <v>1850</v>
      </c>
      <c r="U311" s="2188"/>
      <c r="V311" s="2188"/>
      <c r="W311" s="2347">
        <v>1400</v>
      </c>
      <c r="X311" s="2189">
        <v>1653</v>
      </c>
    </row>
    <row r="312" spans="1:24" s="1375" customFormat="1" ht="26.25" customHeight="1">
      <c r="A312" s="2346"/>
      <c r="B312" s="2181"/>
      <c r="C312" s="2181"/>
      <c r="D312" s="2181"/>
      <c r="E312" s="2181"/>
      <c r="F312" s="2181"/>
      <c r="G312" s="2181"/>
      <c r="H312" s="2181"/>
      <c r="I312" s="2181"/>
      <c r="J312" s="2182"/>
      <c r="K312" s="2176"/>
      <c r="L312" s="2176"/>
      <c r="M312" s="2176"/>
      <c r="N312" s="2176"/>
      <c r="O312" s="2176"/>
      <c r="P312" s="2176">
        <v>13.741</v>
      </c>
      <c r="Q312" s="2181" t="s">
        <v>18965</v>
      </c>
      <c r="R312" s="2177">
        <v>2023</v>
      </c>
      <c r="S312" s="2181" t="s">
        <v>18975</v>
      </c>
      <c r="T312" s="2181">
        <v>1882</v>
      </c>
      <c r="U312" s="2188"/>
      <c r="V312" s="2188"/>
      <c r="W312" s="2347">
        <v>1400</v>
      </c>
      <c r="X312" s="2189">
        <v>1653</v>
      </c>
    </row>
    <row r="313" spans="1:24" s="1375" customFormat="1" ht="26.25" customHeight="1">
      <c r="A313" s="2346"/>
      <c r="B313" s="2181"/>
      <c r="C313" s="2181"/>
      <c r="D313" s="2181"/>
      <c r="E313" s="2181"/>
      <c r="F313" s="2181"/>
      <c r="G313" s="2181"/>
      <c r="H313" s="2181"/>
      <c r="I313" s="2181"/>
      <c r="J313" s="2182"/>
      <c r="K313" s="2176"/>
      <c r="L313" s="2176"/>
      <c r="M313" s="2176"/>
      <c r="N313" s="2176"/>
      <c r="O313" s="2176"/>
      <c r="P313" s="2176">
        <v>16.748999999999999</v>
      </c>
      <c r="Q313" s="2181" t="s">
        <v>249</v>
      </c>
      <c r="R313" s="2177">
        <v>2024</v>
      </c>
      <c r="S313" s="2181" t="s">
        <v>18976</v>
      </c>
      <c r="T313" s="2181">
        <v>1850</v>
      </c>
      <c r="U313" s="2188"/>
      <c r="V313" s="2188"/>
      <c r="W313" s="2347">
        <v>1550</v>
      </c>
      <c r="X313" s="2189">
        <v>1953</v>
      </c>
    </row>
    <row r="314" spans="1:24" s="1375" customFormat="1" ht="26.25" customHeight="1">
      <c r="A314" s="2346"/>
      <c r="B314" s="2181"/>
      <c r="C314" s="2181"/>
      <c r="D314" s="2181"/>
      <c r="E314" s="2181"/>
      <c r="F314" s="2181"/>
      <c r="G314" s="2181"/>
      <c r="H314" s="2181"/>
      <c r="I314" s="2181"/>
      <c r="J314" s="2182"/>
      <c r="K314" s="2176"/>
      <c r="L314" s="2176"/>
      <c r="M314" s="2176"/>
      <c r="N314" s="2176"/>
      <c r="O314" s="2176"/>
      <c r="P314" s="2176">
        <v>12.936</v>
      </c>
      <c r="Q314" s="2181" t="s">
        <v>636</v>
      </c>
      <c r="R314" s="2177">
        <v>2020</v>
      </c>
      <c r="S314" s="2181" t="s">
        <v>18977</v>
      </c>
      <c r="T314" s="2181">
        <v>1630</v>
      </c>
      <c r="U314" s="2188"/>
      <c r="V314" s="2188"/>
      <c r="W314" s="2347">
        <v>1400</v>
      </c>
      <c r="X314" s="2189">
        <v>1653</v>
      </c>
    </row>
    <row r="315" spans="1:24" s="1375" customFormat="1" ht="26.25" customHeight="1">
      <c r="A315" s="2346"/>
      <c r="B315" s="2181"/>
      <c r="C315" s="2181"/>
      <c r="D315" s="2181"/>
      <c r="E315" s="2181"/>
      <c r="F315" s="2181"/>
      <c r="G315" s="2181"/>
      <c r="H315" s="2181"/>
      <c r="I315" s="2181"/>
      <c r="J315" s="2182"/>
      <c r="K315" s="2176"/>
      <c r="L315" s="2176"/>
      <c r="M315" s="2176"/>
      <c r="N315" s="2176"/>
      <c r="O315" s="2176"/>
      <c r="P315" s="2176">
        <v>10.055</v>
      </c>
      <c r="Q315" s="2181" t="s">
        <v>10637</v>
      </c>
      <c r="R315" s="2177">
        <v>2019</v>
      </c>
      <c r="S315" s="2181" t="s">
        <v>18978</v>
      </c>
      <c r="T315" s="2181">
        <v>2500</v>
      </c>
      <c r="U315" s="2188"/>
      <c r="V315" s="2188"/>
      <c r="W315" s="2347">
        <v>1400</v>
      </c>
      <c r="X315" s="2189">
        <v>1653</v>
      </c>
    </row>
    <row r="316" spans="1:24" s="1375" customFormat="1" ht="26.25" customHeight="1">
      <c r="A316" s="2346"/>
      <c r="B316" s="2181"/>
      <c r="C316" s="2181"/>
      <c r="D316" s="2181"/>
      <c r="E316" s="2181"/>
      <c r="F316" s="2181"/>
      <c r="G316" s="2181"/>
      <c r="H316" s="2181"/>
      <c r="I316" s="2181"/>
      <c r="J316" s="2182"/>
      <c r="K316" s="2176"/>
      <c r="L316" s="2176"/>
      <c r="M316" s="2176"/>
      <c r="N316" s="2176"/>
      <c r="O316" s="2176"/>
      <c r="P316" s="2176">
        <v>19.888000000000002</v>
      </c>
      <c r="Q316" s="2181" t="s">
        <v>18956</v>
      </c>
      <c r="R316" s="2177">
        <v>2017</v>
      </c>
      <c r="S316" s="2181" t="s">
        <v>18979</v>
      </c>
      <c r="T316" s="2181">
        <v>2500</v>
      </c>
      <c r="U316" s="2188"/>
      <c r="V316" s="2188"/>
      <c r="W316" s="2347">
        <v>1550</v>
      </c>
      <c r="X316" s="2189">
        <v>1953</v>
      </c>
    </row>
    <row r="317" spans="1:24" s="1375" customFormat="1" ht="26.25" customHeight="1">
      <c r="A317" s="2346"/>
      <c r="B317" s="2181"/>
      <c r="C317" s="2181"/>
      <c r="D317" s="2181"/>
      <c r="E317" s="2181"/>
      <c r="F317" s="2181"/>
      <c r="G317" s="2181"/>
      <c r="H317" s="2181"/>
      <c r="I317" s="2181"/>
      <c r="J317" s="2182"/>
      <c r="K317" s="2176"/>
      <c r="L317" s="2176"/>
      <c r="M317" s="2176"/>
      <c r="N317" s="2176"/>
      <c r="O317" s="2176"/>
      <c r="P317" s="2176">
        <v>10.055</v>
      </c>
      <c r="Q317" s="2181" t="s">
        <v>18980</v>
      </c>
      <c r="R317" s="2177">
        <v>2013</v>
      </c>
      <c r="S317" s="2181" t="s">
        <v>18981</v>
      </c>
      <c r="T317" s="2181">
        <v>1630</v>
      </c>
      <c r="U317" s="2188"/>
      <c r="V317" s="2188"/>
      <c r="W317" s="2347">
        <v>1400</v>
      </c>
      <c r="X317" s="2189">
        <v>1653</v>
      </c>
    </row>
    <row r="318" spans="1:24" s="1375" customFormat="1" ht="26.25" customHeight="1">
      <c r="A318" s="2346"/>
      <c r="B318" s="2181"/>
      <c r="C318" s="2181"/>
      <c r="D318" s="2181"/>
      <c r="E318" s="2181"/>
      <c r="F318" s="2181"/>
      <c r="G318" s="2181"/>
      <c r="H318" s="2181"/>
      <c r="I318" s="2181"/>
      <c r="J318" s="2182"/>
      <c r="K318" s="2176"/>
      <c r="L318" s="2176"/>
      <c r="M318" s="2176"/>
      <c r="N318" s="2176"/>
      <c r="O318" s="2176"/>
      <c r="P318" s="2176">
        <v>16.536000000000001</v>
      </c>
      <c r="Q318" s="2181" t="s">
        <v>1901</v>
      </c>
      <c r="R318" s="2177">
        <v>2024</v>
      </c>
      <c r="S318" s="2181" t="s">
        <v>18982</v>
      </c>
      <c r="T318" s="2181">
        <v>2500</v>
      </c>
      <c r="U318" s="2188"/>
      <c r="V318" s="2188"/>
      <c r="W318" s="2347">
        <v>1550</v>
      </c>
      <c r="X318" s="2189">
        <v>1953</v>
      </c>
    </row>
    <row r="319" spans="1:24" s="1375" customFormat="1" ht="26.25" customHeight="1">
      <c r="A319" s="2346"/>
      <c r="B319" s="2181"/>
      <c r="C319" s="2181"/>
      <c r="D319" s="2181"/>
      <c r="E319" s="2181"/>
      <c r="F319" s="2181"/>
      <c r="G319" s="2181"/>
      <c r="H319" s="2181"/>
      <c r="I319" s="2181"/>
      <c r="J319" s="2182"/>
      <c r="K319" s="2176"/>
      <c r="L319" s="2176"/>
      <c r="M319" s="2176"/>
      <c r="N319" s="2176"/>
      <c r="O319" s="2176"/>
      <c r="P319" s="2176">
        <v>12.936</v>
      </c>
      <c r="Q319" s="2181" t="s">
        <v>636</v>
      </c>
      <c r="R319" s="2177">
        <v>2020</v>
      </c>
      <c r="S319" s="2181" t="s">
        <v>18983</v>
      </c>
      <c r="T319" s="2181">
        <v>1250</v>
      </c>
      <c r="U319" s="2188"/>
      <c r="V319" s="2188"/>
      <c r="W319" s="2347">
        <v>1400</v>
      </c>
      <c r="X319" s="2189">
        <v>1653</v>
      </c>
    </row>
    <row r="320" spans="1:24" s="1375" customFormat="1" ht="26.25" customHeight="1">
      <c r="A320" s="2346"/>
      <c r="B320" s="2181"/>
      <c r="C320" s="2181"/>
      <c r="D320" s="2181"/>
      <c r="E320" s="2181"/>
      <c r="F320" s="2181"/>
      <c r="G320" s="2181"/>
      <c r="H320" s="2181"/>
      <c r="I320" s="2181"/>
      <c r="J320" s="2182"/>
      <c r="K320" s="2176"/>
      <c r="L320" s="2176"/>
      <c r="M320" s="2176"/>
      <c r="N320" s="2176"/>
      <c r="O320" s="2176"/>
      <c r="P320" s="2176">
        <v>14.596</v>
      </c>
      <c r="Q320" s="2181" t="s">
        <v>18984</v>
      </c>
      <c r="R320" s="2177">
        <v>2023</v>
      </c>
      <c r="S320" s="2181" t="s">
        <v>18985</v>
      </c>
      <c r="T320" s="2181">
        <v>2500</v>
      </c>
      <c r="U320" s="2188"/>
      <c r="V320" s="2188"/>
      <c r="W320" s="2347">
        <v>1550</v>
      </c>
      <c r="X320" s="2189">
        <v>1953</v>
      </c>
    </row>
    <row r="321" spans="1:24" s="1375" customFormat="1" ht="26.25" customHeight="1">
      <c r="A321" s="2346"/>
      <c r="B321" s="2181"/>
      <c r="C321" s="2181"/>
      <c r="D321" s="2181"/>
      <c r="E321" s="2181"/>
      <c r="F321" s="2181"/>
      <c r="G321" s="2181"/>
      <c r="H321" s="2181"/>
      <c r="I321" s="2181"/>
      <c r="J321" s="2182"/>
      <c r="K321" s="2176"/>
      <c r="L321" s="2176"/>
      <c r="M321" s="2176"/>
      <c r="N321" s="2176"/>
      <c r="O321" s="2176"/>
      <c r="P321" s="2176">
        <v>11.765000000000001</v>
      </c>
      <c r="Q321" s="2181" t="s">
        <v>10679</v>
      </c>
      <c r="R321" s="2177">
        <v>2021</v>
      </c>
      <c r="S321" s="2181" t="s">
        <v>18986</v>
      </c>
      <c r="T321" s="2181">
        <v>1630</v>
      </c>
      <c r="U321" s="2188"/>
      <c r="V321" s="2188"/>
      <c r="W321" s="2347">
        <v>1400</v>
      </c>
      <c r="X321" s="2189">
        <v>1653</v>
      </c>
    </row>
    <row r="322" spans="1:24" s="1375" customFormat="1" ht="26.25" customHeight="1">
      <c r="A322" s="2346"/>
      <c r="B322" s="2181"/>
      <c r="C322" s="2181"/>
      <c r="D322" s="2181"/>
      <c r="E322" s="2181"/>
      <c r="F322" s="2181"/>
      <c r="G322" s="2181"/>
      <c r="H322" s="2181"/>
      <c r="I322" s="2181"/>
      <c r="J322" s="2182"/>
      <c r="K322" s="2176"/>
      <c r="L322" s="2176"/>
      <c r="M322" s="2176"/>
      <c r="N322" s="2176"/>
      <c r="O322" s="2176"/>
      <c r="P322" s="2176">
        <v>11.765000000000001</v>
      </c>
      <c r="Q322" s="2181" t="s">
        <v>10679</v>
      </c>
      <c r="R322" s="2177">
        <v>2020</v>
      </c>
      <c r="S322" s="2181" t="s">
        <v>18987</v>
      </c>
      <c r="T322" s="2181">
        <v>2500</v>
      </c>
      <c r="U322" s="2188"/>
      <c r="V322" s="2188"/>
      <c r="W322" s="2347">
        <v>1400</v>
      </c>
      <c r="X322" s="2189">
        <v>1653</v>
      </c>
    </row>
    <row r="323" spans="1:24" s="1375" customFormat="1" ht="26.25" customHeight="1">
      <c r="A323" s="2346"/>
      <c r="B323" s="2181"/>
      <c r="C323" s="2181"/>
      <c r="D323" s="2181"/>
      <c r="E323" s="2181"/>
      <c r="F323" s="2181"/>
      <c r="G323" s="2181"/>
      <c r="H323" s="2181"/>
      <c r="I323" s="2181"/>
      <c r="J323" s="2182"/>
      <c r="K323" s="2176"/>
      <c r="L323" s="2176"/>
      <c r="M323" s="2176"/>
      <c r="N323" s="2176"/>
      <c r="O323" s="2176"/>
      <c r="P323" s="2176">
        <v>13.302</v>
      </c>
      <c r="Q323" s="2181" t="s">
        <v>11178</v>
      </c>
      <c r="R323" s="2177">
        <v>2017</v>
      </c>
      <c r="S323" s="2181" t="s">
        <v>18988</v>
      </c>
      <c r="T323" s="2181">
        <v>1850</v>
      </c>
      <c r="U323" s="2188"/>
      <c r="V323" s="2188"/>
      <c r="W323" s="2347">
        <v>1400</v>
      </c>
      <c r="X323" s="2189">
        <v>1653</v>
      </c>
    </row>
    <row r="324" spans="1:24" s="1375" customFormat="1" ht="26.25" customHeight="1">
      <c r="A324" s="2346"/>
      <c r="B324" s="2181"/>
      <c r="C324" s="2181"/>
      <c r="D324" s="2181"/>
      <c r="E324" s="2181"/>
      <c r="F324" s="2181"/>
      <c r="G324" s="2181"/>
      <c r="H324" s="2181"/>
      <c r="I324" s="2181"/>
      <c r="J324" s="2182"/>
      <c r="K324" s="2176"/>
      <c r="L324" s="2176"/>
      <c r="M324" s="2176"/>
      <c r="N324" s="2176"/>
      <c r="O324" s="2176"/>
      <c r="P324" s="2176">
        <v>14.522</v>
      </c>
      <c r="Q324" s="2181" t="s">
        <v>19162</v>
      </c>
      <c r="R324" s="2177">
        <v>2018</v>
      </c>
      <c r="S324" s="2181" t="s">
        <v>18989</v>
      </c>
      <c r="T324" s="2181">
        <v>1250</v>
      </c>
      <c r="U324" s="2188"/>
      <c r="V324" s="2188"/>
      <c r="W324" s="2347">
        <v>1400</v>
      </c>
      <c r="X324" s="2189">
        <v>1653</v>
      </c>
    </row>
    <row r="325" spans="1:24" s="1375" customFormat="1" ht="26.25" customHeight="1">
      <c r="A325" s="2346"/>
      <c r="B325" s="2181"/>
      <c r="C325" s="2181"/>
      <c r="D325" s="2181"/>
      <c r="E325" s="2181"/>
      <c r="F325" s="2181"/>
      <c r="G325" s="2181"/>
      <c r="H325" s="2181"/>
      <c r="I325" s="2181"/>
      <c r="J325" s="2182"/>
      <c r="K325" s="2176"/>
      <c r="L325" s="2176"/>
      <c r="M325" s="2176"/>
      <c r="N325" s="2176"/>
      <c r="O325" s="2176"/>
      <c r="P325" s="2176">
        <v>11.582000000000001</v>
      </c>
      <c r="Q325" s="2181" t="s">
        <v>18990</v>
      </c>
      <c r="R325" s="2177">
        <v>2021</v>
      </c>
      <c r="S325" s="2181" t="s">
        <v>18991</v>
      </c>
      <c r="T325" s="2181">
        <v>2245</v>
      </c>
      <c r="U325" s="2188"/>
      <c r="V325" s="2188"/>
      <c r="W325" s="2347">
        <v>1400</v>
      </c>
      <c r="X325" s="2189">
        <v>1653</v>
      </c>
    </row>
    <row r="326" spans="1:24" s="1375" customFormat="1" ht="26.25" customHeight="1">
      <c r="A326" s="2346"/>
      <c r="B326" s="2181"/>
      <c r="C326" s="2181"/>
      <c r="D326" s="2181"/>
      <c r="E326" s="2181"/>
      <c r="F326" s="2181"/>
      <c r="G326" s="2181"/>
      <c r="H326" s="2181"/>
      <c r="I326" s="2181"/>
      <c r="J326" s="2182"/>
      <c r="K326" s="2176"/>
      <c r="L326" s="2176"/>
      <c r="M326" s="2176"/>
      <c r="N326" s="2176"/>
      <c r="O326" s="2176"/>
      <c r="P326" s="2176">
        <v>13.302</v>
      </c>
      <c r="Q326" s="2181" t="s">
        <v>14897</v>
      </c>
      <c r="R326" s="2177">
        <v>2021</v>
      </c>
      <c r="S326" s="2181" t="s">
        <v>18992</v>
      </c>
      <c r="T326" s="2181">
        <v>2245</v>
      </c>
      <c r="U326" s="2188"/>
      <c r="V326" s="2188"/>
      <c r="W326" s="2347">
        <v>1400</v>
      </c>
      <c r="X326" s="2189">
        <v>1653</v>
      </c>
    </row>
    <row r="327" spans="1:24" s="1375" customFormat="1" ht="26.25" customHeight="1">
      <c r="A327" s="2346"/>
      <c r="B327" s="2181"/>
      <c r="C327" s="2181"/>
      <c r="D327" s="2181"/>
      <c r="E327" s="2181"/>
      <c r="F327" s="2181"/>
      <c r="G327" s="2181"/>
      <c r="H327" s="2181"/>
      <c r="I327" s="2181"/>
      <c r="J327" s="2182"/>
      <c r="K327" s="2176"/>
      <c r="L327" s="2176"/>
      <c r="M327" s="2176"/>
      <c r="N327" s="2176"/>
      <c r="O327" s="2176"/>
      <c r="P327" s="2176">
        <f>SUM(P295:P326)</f>
        <v>452.64199999999994</v>
      </c>
      <c r="Q327" s="2181"/>
      <c r="R327" s="2177"/>
      <c r="S327" s="2181"/>
      <c r="T327" s="2181">
        <f>SUM(T295:T326)</f>
        <v>61625</v>
      </c>
      <c r="U327" s="2188"/>
      <c r="V327" s="2188"/>
      <c r="W327" s="2347"/>
      <c r="X327" s="2189"/>
    </row>
    <row r="328" spans="1:24" s="1375" customFormat="1" ht="26.25" customHeight="1">
      <c r="A328" s="2346"/>
      <c r="B328" s="2181"/>
      <c r="C328" s="2181"/>
      <c r="D328" s="2181"/>
      <c r="E328" s="2181"/>
      <c r="F328" s="2181"/>
      <c r="G328" s="2181"/>
      <c r="H328" s="2181"/>
      <c r="I328" s="2181"/>
      <c r="J328" s="2182"/>
      <c r="K328" s="2176"/>
      <c r="L328" s="2176"/>
      <c r="M328" s="2176"/>
      <c r="N328" s="2176"/>
      <c r="O328" s="2176"/>
      <c r="P328" s="2176"/>
      <c r="Q328" s="2181"/>
      <c r="R328" s="2177"/>
      <c r="S328" s="2181"/>
      <c r="T328" s="2181"/>
      <c r="U328" s="2188"/>
      <c r="V328" s="2188"/>
      <c r="W328" s="2347"/>
      <c r="X328" s="2189"/>
    </row>
    <row r="329" spans="1:24" s="1375" customFormat="1" ht="26.25" customHeight="1">
      <c r="A329" s="2346"/>
      <c r="B329" s="2181"/>
      <c r="C329" s="2181"/>
      <c r="D329" s="2181"/>
      <c r="E329" s="2181"/>
      <c r="F329" s="2181"/>
      <c r="G329" s="2181"/>
      <c r="H329" s="2181"/>
      <c r="I329" s="2181"/>
      <c r="J329" s="2182"/>
      <c r="K329" s="2176"/>
      <c r="L329" s="2176"/>
      <c r="M329" s="2176" t="s">
        <v>19115</v>
      </c>
      <c r="N329" s="2176"/>
      <c r="O329" s="2176"/>
      <c r="P329" s="2176">
        <v>15.493</v>
      </c>
      <c r="Q329" s="2181" t="s">
        <v>12478</v>
      </c>
      <c r="R329" s="2177">
        <v>2016</v>
      </c>
      <c r="S329" s="2181" t="s">
        <v>18993</v>
      </c>
      <c r="T329" s="2181">
        <v>2545</v>
      </c>
      <c r="U329" s="2188"/>
      <c r="V329" s="2188"/>
      <c r="W329" s="2347">
        <v>1550</v>
      </c>
      <c r="X329" s="2189">
        <v>1953</v>
      </c>
    </row>
    <row r="330" spans="1:24" s="1375" customFormat="1" ht="26.25" customHeight="1">
      <c r="A330" s="2346"/>
      <c r="B330" s="2181"/>
      <c r="C330" s="2181"/>
      <c r="D330" s="2181"/>
      <c r="E330" s="2181"/>
      <c r="F330" s="2181"/>
      <c r="G330" s="2181"/>
      <c r="H330" s="2181"/>
      <c r="I330" s="2181"/>
      <c r="J330" s="2182"/>
      <c r="K330" s="2176"/>
      <c r="L330" s="2176"/>
      <c r="M330" s="2176" t="s">
        <v>19211</v>
      </c>
      <c r="N330" s="2176"/>
      <c r="O330" s="2176"/>
      <c r="P330" s="2176">
        <v>16.445</v>
      </c>
      <c r="Q330" s="2181" t="s">
        <v>18995</v>
      </c>
      <c r="R330" s="2177">
        <v>2016</v>
      </c>
      <c r="S330" s="2181" t="s">
        <v>18996</v>
      </c>
      <c r="T330" s="2181">
        <v>2545</v>
      </c>
      <c r="U330" s="2188"/>
      <c r="V330" s="2188"/>
      <c r="W330" s="2347">
        <v>1550</v>
      </c>
      <c r="X330" s="2189">
        <v>1953</v>
      </c>
    </row>
    <row r="331" spans="1:24" s="1375" customFormat="1" ht="26.25" customHeight="1">
      <c r="A331" s="2346"/>
      <c r="B331" s="2181"/>
      <c r="C331" s="2181"/>
      <c r="D331" s="2181"/>
      <c r="E331" s="2181"/>
      <c r="F331" s="2181"/>
      <c r="G331" s="2181"/>
      <c r="H331" s="2181"/>
      <c r="I331" s="2181"/>
      <c r="J331" s="2182"/>
      <c r="K331" s="2176"/>
      <c r="L331" s="2176"/>
      <c r="M331" s="2176" t="s">
        <v>19470</v>
      </c>
      <c r="N331" s="2176"/>
      <c r="O331" s="2176"/>
      <c r="P331" s="2176">
        <f>SUM(P329:P330)</f>
        <v>31.938000000000002</v>
      </c>
      <c r="Q331" s="2181"/>
      <c r="R331" s="2177"/>
      <c r="S331" s="2181"/>
      <c r="T331" s="2181">
        <f>SUM(T329:T330)</f>
        <v>5090</v>
      </c>
      <c r="U331" s="2188"/>
      <c r="V331" s="2188"/>
      <c r="W331" s="2347"/>
      <c r="X331" s="2189"/>
    </row>
    <row r="332" spans="1:24" s="1375" customFormat="1" ht="26.25" customHeight="1">
      <c r="A332" s="2346"/>
      <c r="B332" s="2181"/>
      <c r="C332" s="2181"/>
      <c r="D332" s="2181"/>
      <c r="E332" s="2181"/>
      <c r="F332" s="2181"/>
      <c r="G332" s="2181"/>
      <c r="H332" s="2181"/>
      <c r="I332" s="2181"/>
      <c r="J332" s="2182"/>
      <c r="K332" s="2176"/>
      <c r="L332" s="2176"/>
      <c r="M332" s="2176"/>
      <c r="N332" s="2176"/>
      <c r="O332" s="2176"/>
      <c r="P332" s="2176"/>
      <c r="Q332" s="2181"/>
      <c r="R332" s="2177"/>
      <c r="S332" s="2181"/>
      <c r="T332" s="2181"/>
      <c r="U332" s="2188"/>
      <c r="V332" s="2188"/>
      <c r="W332" s="2347"/>
      <c r="X332" s="2189"/>
    </row>
    <row r="333" spans="1:24" s="1375" customFormat="1" ht="26.25" customHeight="1">
      <c r="A333" s="2346"/>
      <c r="B333" s="2181"/>
      <c r="C333" s="2181"/>
      <c r="D333" s="2181"/>
      <c r="E333" s="2181"/>
      <c r="F333" s="2181"/>
      <c r="G333" s="2181"/>
      <c r="H333" s="2181"/>
      <c r="I333" s="2181"/>
      <c r="J333" s="2182"/>
      <c r="K333" s="2176"/>
      <c r="L333" s="2176"/>
      <c r="M333" s="2176" t="s">
        <v>19167</v>
      </c>
      <c r="N333" s="2176"/>
      <c r="O333" s="2176"/>
      <c r="P333" s="2176">
        <v>16.748999999999999</v>
      </c>
      <c r="Q333" s="2181" t="s">
        <v>249</v>
      </c>
      <c r="R333" s="2177">
        <v>2022</v>
      </c>
      <c r="S333" s="2181" t="s">
        <v>18994</v>
      </c>
      <c r="T333" s="2181">
        <v>2000</v>
      </c>
      <c r="U333" s="2188"/>
      <c r="V333" s="2188"/>
      <c r="W333" s="2347">
        <v>1550</v>
      </c>
      <c r="X333" s="2189">
        <v>1953</v>
      </c>
    </row>
    <row r="334" spans="1:24" s="1375" customFormat="1" ht="26.25" customHeight="1">
      <c r="A334" s="2346"/>
      <c r="B334" s="2181"/>
      <c r="C334" s="2181"/>
      <c r="D334" s="2181"/>
      <c r="E334" s="2181"/>
      <c r="F334" s="2181"/>
      <c r="G334" s="2181"/>
      <c r="H334" s="2181"/>
      <c r="I334" s="2181"/>
      <c r="J334" s="2182"/>
      <c r="K334" s="2176"/>
      <c r="L334" s="2176"/>
      <c r="M334" s="2176" t="s">
        <v>19211</v>
      </c>
      <c r="N334" s="2176"/>
      <c r="O334" s="2176"/>
      <c r="P334" s="2176"/>
      <c r="Q334" s="2181"/>
      <c r="R334" s="2177"/>
      <c r="S334" s="2181"/>
      <c r="T334" s="2181"/>
      <c r="U334" s="2188"/>
      <c r="V334" s="2188"/>
      <c r="W334" s="2347"/>
      <c r="X334" s="2189"/>
    </row>
    <row r="335" spans="1:24" s="1375" customFormat="1" ht="26.25" customHeight="1">
      <c r="A335" s="2346"/>
      <c r="B335" s="2181"/>
      <c r="C335" s="2181"/>
      <c r="D335" s="2181"/>
      <c r="E335" s="2181"/>
      <c r="F335" s="2181"/>
      <c r="G335" s="2181"/>
      <c r="H335" s="2181"/>
      <c r="I335" s="2181"/>
      <c r="J335" s="2182"/>
      <c r="K335" s="2176"/>
      <c r="L335" s="2176"/>
      <c r="M335" s="2176" t="s">
        <v>19470</v>
      </c>
      <c r="N335" s="2176"/>
      <c r="O335" s="2176"/>
      <c r="P335" s="2176"/>
      <c r="Q335" s="2181"/>
      <c r="R335" s="2177"/>
      <c r="S335" s="2181"/>
      <c r="T335" s="2181"/>
      <c r="U335" s="2188"/>
      <c r="V335" s="2188"/>
      <c r="W335" s="2347"/>
      <c r="X335" s="2189"/>
    </row>
    <row r="336" spans="1:24" s="1375" customFormat="1" ht="26.25" customHeight="1">
      <c r="A336" s="2348" t="s">
        <v>19001</v>
      </c>
      <c r="B336" s="2349" t="s">
        <v>19002</v>
      </c>
      <c r="C336" s="2349" t="s">
        <v>19016</v>
      </c>
      <c r="D336" s="2349" t="s">
        <v>19015</v>
      </c>
      <c r="E336" s="2349" t="s">
        <v>10098</v>
      </c>
      <c r="F336" s="2349" t="s">
        <v>4036</v>
      </c>
      <c r="G336" s="2349"/>
      <c r="H336" s="2349"/>
      <c r="I336" s="2349"/>
      <c r="J336" s="2350"/>
      <c r="K336" s="2325"/>
      <c r="L336" s="2374" t="s">
        <v>19179</v>
      </c>
      <c r="M336" s="2325" t="s">
        <v>19191</v>
      </c>
      <c r="N336" s="2325"/>
      <c r="O336" s="2325"/>
      <c r="P336" s="2325">
        <v>17.212</v>
      </c>
      <c r="Q336" s="2349" t="s">
        <v>379</v>
      </c>
      <c r="R336" s="2324">
        <v>2022</v>
      </c>
      <c r="S336" s="2349" t="s">
        <v>18997</v>
      </c>
      <c r="T336" s="2349">
        <v>1945</v>
      </c>
      <c r="U336" s="2351"/>
      <c r="V336" s="2351"/>
      <c r="W336" s="2352">
        <v>1550</v>
      </c>
      <c r="X336" s="2353">
        <f>W336+5</f>
        <v>1555</v>
      </c>
    </row>
    <row r="337" spans="1:24" s="1375" customFormat="1" ht="26.25" customHeight="1">
      <c r="A337" s="2348"/>
      <c r="B337" s="2349"/>
      <c r="C337" s="2349"/>
      <c r="D337" s="2349"/>
      <c r="E337" s="2349" t="s">
        <v>17181</v>
      </c>
      <c r="F337" s="2349" t="s">
        <v>4036</v>
      </c>
      <c r="G337" s="2349"/>
      <c r="H337" s="2349"/>
      <c r="I337" s="2349"/>
      <c r="J337" s="2350" t="s">
        <v>19210</v>
      </c>
      <c r="K337" s="2325"/>
      <c r="L337" s="2325" t="s">
        <v>19405</v>
      </c>
      <c r="M337" s="2325" t="s">
        <v>19333</v>
      </c>
      <c r="N337" s="2325"/>
      <c r="O337" s="2325"/>
      <c r="P337" s="2325"/>
      <c r="Q337" s="2349"/>
      <c r="R337" s="2324"/>
      <c r="S337" s="2349"/>
      <c r="T337" s="2349"/>
      <c r="U337" s="2351"/>
      <c r="V337" s="2351"/>
      <c r="W337" s="2352"/>
      <c r="X337" s="2353"/>
    </row>
    <row r="338" spans="1:24" s="1375" customFormat="1" ht="26.25" customHeight="1">
      <c r="A338" s="2348"/>
      <c r="B338" s="2349"/>
      <c r="C338" s="2349"/>
      <c r="D338" s="2349"/>
      <c r="E338" s="2349" t="s">
        <v>19007</v>
      </c>
      <c r="F338" s="2349" t="s">
        <v>4036</v>
      </c>
      <c r="G338" s="2349"/>
      <c r="H338" s="2349"/>
      <c r="I338" s="2349"/>
      <c r="J338" s="2350"/>
      <c r="K338" s="2325"/>
      <c r="L338" s="2325"/>
      <c r="M338" s="2325" t="s">
        <v>19110</v>
      </c>
      <c r="N338" s="2325"/>
      <c r="O338" s="2325"/>
      <c r="P338" s="2325">
        <v>17.712</v>
      </c>
      <c r="Q338" s="2349" t="s">
        <v>15872</v>
      </c>
      <c r="R338" s="2324">
        <v>2015</v>
      </c>
      <c r="S338" s="2349" t="s">
        <v>18998</v>
      </c>
      <c r="T338" s="2349">
        <v>2200</v>
      </c>
      <c r="U338" s="2351"/>
      <c r="V338" s="2351"/>
      <c r="W338" s="2352">
        <v>1550</v>
      </c>
      <c r="X338" s="2353">
        <f>W338+5</f>
        <v>1555</v>
      </c>
    </row>
    <row r="339" spans="1:24" s="1375" customFormat="1" ht="26.25" customHeight="1">
      <c r="A339" s="2348"/>
      <c r="B339" s="2349"/>
      <c r="C339" s="2349"/>
      <c r="D339" s="2349"/>
      <c r="E339" s="2349" t="s">
        <v>19208</v>
      </c>
      <c r="F339" s="2349" t="s">
        <v>4036</v>
      </c>
      <c r="G339" s="2349"/>
      <c r="H339" s="2349"/>
      <c r="I339" s="2349"/>
      <c r="J339" s="2350"/>
      <c r="K339" s="2325"/>
      <c r="L339" s="2325"/>
      <c r="M339" s="2325" t="s">
        <v>19333</v>
      </c>
      <c r="N339" s="2325"/>
      <c r="O339" s="2325"/>
      <c r="P339" s="2325"/>
      <c r="Q339" s="2349"/>
      <c r="R339" s="2324"/>
      <c r="S339" s="2349"/>
      <c r="T339" s="2349"/>
      <c r="U339" s="2351"/>
      <c r="V339" s="2351"/>
      <c r="W339" s="2352"/>
      <c r="X339" s="2353"/>
    </row>
    <row r="340" spans="1:24" s="1375" customFormat="1" ht="26.25" customHeight="1">
      <c r="A340" s="2348"/>
      <c r="B340" s="2349"/>
      <c r="C340" s="2349"/>
      <c r="D340" s="2349"/>
      <c r="E340" s="2349" t="s">
        <v>18909</v>
      </c>
      <c r="F340" s="2349" t="s">
        <v>4036</v>
      </c>
      <c r="G340" s="2349"/>
      <c r="H340" s="2349"/>
      <c r="I340" s="2349"/>
      <c r="J340" s="2350"/>
      <c r="K340" s="2325"/>
      <c r="L340" s="2325"/>
      <c r="M340" s="2325" t="s">
        <v>19156</v>
      </c>
      <c r="N340" s="2325"/>
      <c r="O340" s="2325"/>
      <c r="P340" s="2325">
        <v>17.712</v>
      </c>
      <c r="Q340" s="2349" t="s">
        <v>15872</v>
      </c>
      <c r="R340" s="2324">
        <v>2015</v>
      </c>
      <c r="S340" s="2349" t="s">
        <v>18999</v>
      </c>
      <c r="T340" s="2349">
        <v>2200</v>
      </c>
      <c r="U340" s="2351"/>
      <c r="V340" s="2351"/>
      <c r="W340" s="2352">
        <v>1550</v>
      </c>
      <c r="X340" s="2353">
        <f>W340+5</f>
        <v>1555</v>
      </c>
    </row>
    <row r="341" spans="1:24" s="1375" customFormat="1" ht="26.25" customHeight="1">
      <c r="A341" s="2348"/>
      <c r="B341" s="2349"/>
      <c r="C341" s="2349"/>
      <c r="D341" s="2349"/>
      <c r="E341" s="2349"/>
      <c r="F341" s="2349"/>
      <c r="G341" s="2349"/>
      <c r="H341" s="2349"/>
      <c r="I341" s="2349"/>
      <c r="J341" s="2350"/>
      <c r="K341" s="2325"/>
      <c r="L341" s="2325"/>
      <c r="M341" s="2325" t="s">
        <v>19333</v>
      </c>
      <c r="N341" s="2325"/>
      <c r="O341" s="2325"/>
      <c r="P341" s="2325"/>
      <c r="Q341" s="2349"/>
      <c r="R341" s="2324"/>
      <c r="S341" s="2349"/>
      <c r="T341" s="2349"/>
      <c r="U341" s="2351"/>
      <c r="V341" s="2351"/>
      <c r="W341" s="2352"/>
      <c r="X341" s="2353"/>
    </row>
    <row r="342" spans="1:24" s="1375" customFormat="1" ht="26.25" customHeight="1">
      <c r="A342" s="2348"/>
      <c r="B342" s="2349"/>
      <c r="C342" s="2349"/>
      <c r="D342" s="2349"/>
      <c r="E342" s="2349"/>
      <c r="F342" s="2349"/>
      <c r="G342" s="2349"/>
      <c r="H342" s="2349"/>
      <c r="I342" s="2349"/>
      <c r="J342" s="2350"/>
      <c r="K342" s="2325"/>
      <c r="L342" s="2325"/>
      <c r="M342" s="2325" t="s">
        <v>19155</v>
      </c>
      <c r="N342" s="2325"/>
      <c r="O342" s="2325"/>
      <c r="P342" s="2325">
        <v>14.115</v>
      </c>
      <c r="Q342" s="2349" t="s">
        <v>245</v>
      </c>
      <c r="R342" s="2324">
        <v>2017</v>
      </c>
      <c r="S342" s="2349" t="s">
        <v>19000</v>
      </c>
      <c r="T342" s="2349">
        <v>1750</v>
      </c>
      <c r="U342" s="2351"/>
      <c r="V342" s="2351"/>
      <c r="W342" s="2352">
        <v>1550</v>
      </c>
      <c r="X342" s="2353">
        <f>W342+5</f>
        <v>1555</v>
      </c>
    </row>
    <row r="343" spans="1:24" s="1375" customFormat="1" ht="26.25" customHeight="1">
      <c r="A343" s="2348"/>
      <c r="B343" s="2349"/>
      <c r="C343" s="2349"/>
      <c r="D343" s="2349"/>
      <c r="E343" s="2349"/>
      <c r="F343" s="2349"/>
      <c r="G343" s="2349"/>
      <c r="H343" s="2349"/>
      <c r="I343" s="2349"/>
      <c r="J343" s="2350"/>
      <c r="K343" s="2325"/>
      <c r="L343" s="2325"/>
      <c r="M343" s="2325" t="s">
        <v>19333</v>
      </c>
      <c r="N343" s="2325"/>
      <c r="O343" s="2325"/>
      <c r="P343" s="2325"/>
      <c r="Q343" s="2349"/>
      <c r="R343" s="2324"/>
      <c r="S343" s="2349"/>
      <c r="T343" s="2349"/>
      <c r="U343" s="2351"/>
      <c r="V343" s="2351"/>
      <c r="W343" s="2352"/>
      <c r="X343" s="2353"/>
    </row>
    <row r="344" spans="1:24" s="1375" customFormat="1" ht="26.25" customHeight="1">
      <c r="A344" s="2348"/>
      <c r="B344" s="2349"/>
      <c r="C344" s="2349"/>
      <c r="D344" s="2349"/>
      <c r="E344" s="2349"/>
      <c r="F344" s="2349"/>
      <c r="G344" s="2349"/>
      <c r="H344" s="2349"/>
      <c r="I344" s="2349"/>
      <c r="J344" s="2350"/>
      <c r="K344" s="2325"/>
      <c r="L344" s="2325"/>
      <c r="M344" s="2325"/>
      <c r="N344" s="2325"/>
      <c r="O344" s="2325"/>
      <c r="P344" s="2325"/>
      <c r="Q344" s="2349"/>
      <c r="R344" s="2324"/>
      <c r="S344" s="2349"/>
      <c r="T344" s="2349"/>
      <c r="U344" s="2351"/>
      <c r="V344" s="2351"/>
      <c r="W344" s="2352"/>
      <c r="X344" s="2353"/>
    </row>
    <row r="345" spans="1:24" s="1375" customFormat="1" ht="26.25" customHeight="1">
      <c r="A345" s="2329" t="s">
        <v>19039</v>
      </c>
      <c r="B345" s="2330" t="s">
        <v>19082</v>
      </c>
      <c r="C345" s="2330" t="s">
        <v>19040</v>
      </c>
      <c r="D345" s="2330" t="s">
        <v>19041</v>
      </c>
      <c r="E345" s="2330" t="s">
        <v>19042</v>
      </c>
      <c r="F345" s="2330" t="s">
        <v>19046</v>
      </c>
      <c r="G345" s="2330" t="s">
        <v>19043</v>
      </c>
      <c r="H345" s="2330" t="s">
        <v>19046</v>
      </c>
      <c r="I345" s="2330"/>
      <c r="J345" s="2331"/>
      <c r="K345" s="2332"/>
      <c r="L345" s="2370" t="s">
        <v>19180</v>
      </c>
      <c r="M345" s="2332" t="s">
        <v>19078</v>
      </c>
      <c r="N345" s="2332"/>
      <c r="O345" s="2332"/>
      <c r="P345" s="2332">
        <v>16.445</v>
      </c>
      <c r="Q345" s="2330" t="s">
        <v>19047</v>
      </c>
      <c r="R345" s="2333">
        <v>2023</v>
      </c>
      <c r="S345" s="2330" t="s">
        <v>19207</v>
      </c>
      <c r="T345" s="2330">
        <v>1590</v>
      </c>
      <c r="U345" s="2334"/>
      <c r="V345" s="2334"/>
      <c r="W345" s="2335">
        <v>1550</v>
      </c>
      <c r="X345" s="2336">
        <v>1950</v>
      </c>
    </row>
    <row r="346" spans="1:24" s="1375" customFormat="1" ht="26.25" customHeight="1">
      <c r="A346" s="2329"/>
      <c r="B346" s="2330"/>
      <c r="C346" s="2330"/>
      <c r="D346" s="2330"/>
      <c r="E346" s="2330" t="s">
        <v>19044</v>
      </c>
      <c r="F346" s="2330" t="s">
        <v>191</v>
      </c>
      <c r="G346" s="2330" t="s">
        <v>19045</v>
      </c>
      <c r="H346" s="2330" t="s">
        <v>191</v>
      </c>
      <c r="I346" s="2330"/>
      <c r="J346" s="2331"/>
      <c r="K346" s="2332"/>
      <c r="L346" s="2332" t="s">
        <v>19464</v>
      </c>
      <c r="M346" s="2332" t="s">
        <v>19017</v>
      </c>
      <c r="N346" s="2332"/>
      <c r="O346" s="2332"/>
      <c r="P346" s="2332"/>
      <c r="Q346" s="2330"/>
      <c r="R346" s="2333"/>
      <c r="S346" s="2330"/>
      <c r="T346" s="2330"/>
      <c r="U346" s="2334"/>
      <c r="V346" s="2334"/>
      <c r="W346" s="2335"/>
      <c r="X346" s="2336"/>
    </row>
    <row r="347" spans="1:24" s="1375" customFormat="1" ht="26.25" customHeight="1">
      <c r="A347" s="2348"/>
      <c r="B347" s="2349"/>
      <c r="C347" s="2349"/>
      <c r="D347" s="2349"/>
      <c r="E347" s="2349"/>
      <c r="F347" s="2349"/>
      <c r="G347" s="2349"/>
      <c r="H347" s="2349"/>
      <c r="I347" s="2349"/>
      <c r="J347" s="2350"/>
      <c r="K347" s="2325"/>
      <c r="L347" s="2325"/>
      <c r="M347" s="2332" t="s">
        <v>19462</v>
      </c>
      <c r="N347" s="2325"/>
      <c r="O347" s="2325"/>
      <c r="P347" s="2325"/>
      <c r="Q347" s="2349"/>
      <c r="R347" s="2324"/>
      <c r="S347" s="2349"/>
      <c r="T347" s="2349"/>
      <c r="U347" s="2351"/>
      <c r="V347" s="2351"/>
      <c r="W347" s="2352"/>
      <c r="X347" s="2353"/>
    </row>
    <row r="348" spans="1:24" s="2362" customFormat="1" ht="26.25" customHeight="1">
      <c r="A348" s="2354" t="s">
        <v>19072</v>
      </c>
      <c r="B348" s="2355" t="s">
        <v>19109</v>
      </c>
      <c r="C348" s="2355" t="s">
        <v>19073</v>
      </c>
      <c r="D348" s="2355" t="s">
        <v>19116</v>
      </c>
      <c r="E348" s="2355" t="s">
        <v>19074</v>
      </c>
      <c r="F348" s="2355" t="s">
        <v>19066</v>
      </c>
      <c r="G348" s="2355" t="s">
        <v>19075</v>
      </c>
      <c r="H348" s="2355" t="s">
        <v>19066</v>
      </c>
      <c r="I348" s="2355"/>
      <c r="J348" s="2356"/>
      <c r="K348" s="2357"/>
      <c r="L348" s="2375" t="s">
        <v>19181</v>
      </c>
      <c r="M348" s="2357" t="s">
        <v>19079</v>
      </c>
      <c r="N348" s="2357"/>
      <c r="O348" s="2357"/>
      <c r="P348" s="2357">
        <v>17.712</v>
      </c>
      <c r="Q348" s="2355" t="s">
        <v>15953</v>
      </c>
      <c r="R348" s="2358">
        <v>2015</v>
      </c>
      <c r="S348" s="2355" t="s">
        <v>19080</v>
      </c>
      <c r="T348" s="2355">
        <v>2280</v>
      </c>
      <c r="U348" s="2359"/>
      <c r="V348" s="2359"/>
      <c r="W348" s="2360">
        <v>1550</v>
      </c>
      <c r="X348" s="2361">
        <v>1950</v>
      </c>
    </row>
    <row r="349" spans="1:24" s="2362" customFormat="1" ht="26.25" customHeight="1">
      <c r="A349" s="2354"/>
      <c r="B349" s="2355"/>
      <c r="C349" s="2355"/>
      <c r="D349" s="2355"/>
      <c r="E349" s="2355" t="s">
        <v>19076</v>
      </c>
      <c r="F349" s="2355" t="s">
        <v>191</v>
      </c>
      <c r="G349" s="2355" t="s">
        <v>19077</v>
      </c>
      <c r="H349" s="2355" t="s">
        <v>191</v>
      </c>
      <c r="I349" s="2355"/>
      <c r="J349" s="2356"/>
      <c r="K349" s="2357"/>
      <c r="L349" s="2357" t="s">
        <v>19405</v>
      </c>
      <c r="M349" s="2357" t="s">
        <v>19017</v>
      </c>
      <c r="N349" s="2357"/>
      <c r="O349" s="2357"/>
      <c r="P349" s="2357">
        <v>15.493</v>
      </c>
      <c r="Q349" s="2355" t="s">
        <v>18720</v>
      </c>
      <c r="R349" s="2358">
        <v>2016</v>
      </c>
      <c r="S349" s="2355" t="s">
        <v>19081</v>
      </c>
      <c r="T349" s="2355">
        <v>1570</v>
      </c>
      <c r="U349" s="2359"/>
      <c r="V349" s="2359"/>
      <c r="W349" s="2360">
        <v>1550</v>
      </c>
      <c r="X349" s="2361">
        <v>1950</v>
      </c>
    </row>
    <row r="350" spans="1:24" s="2362" customFormat="1" ht="26.25" customHeight="1">
      <c r="A350" s="2354"/>
      <c r="B350" s="2355"/>
      <c r="C350" s="2355"/>
      <c r="D350" s="2355"/>
      <c r="E350" s="2355"/>
      <c r="F350" s="2355"/>
      <c r="G350" s="2355"/>
      <c r="H350" s="2355"/>
      <c r="I350" s="2355"/>
      <c r="J350" s="2356"/>
      <c r="K350" s="2357"/>
      <c r="L350" s="2357"/>
      <c r="M350" s="2357" t="s">
        <v>19400</v>
      </c>
      <c r="N350" s="2357"/>
      <c r="O350" s="2357"/>
      <c r="P350" s="2357">
        <f>SUM(P348:P349)</f>
        <v>33.204999999999998</v>
      </c>
      <c r="Q350" s="2355"/>
      <c r="R350" s="2358"/>
      <c r="S350" s="2355"/>
      <c r="T350" s="2355">
        <f>SUM(T348:T349)</f>
        <v>3850</v>
      </c>
      <c r="U350" s="2359"/>
      <c r="V350" s="2359"/>
      <c r="W350" s="2360"/>
      <c r="X350" s="2361"/>
    </row>
    <row r="351" spans="1:24" s="1375" customFormat="1" ht="26.25" customHeight="1" thickBot="1">
      <c r="A351" s="2313"/>
      <c r="B351" s="2170"/>
      <c r="C351" s="2170"/>
      <c r="D351" s="2317"/>
      <c r="E351" s="2317"/>
      <c r="F351" s="2317"/>
      <c r="G351" s="2317"/>
      <c r="H351" s="2317"/>
      <c r="I351" s="2317"/>
      <c r="J351" s="2318"/>
      <c r="K351" s="2319"/>
      <c r="L351" s="2319"/>
      <c r="M351" s="2319"/>
      <c r="N351" s="2319"/>
      <c r="O351" s="2319"/>
      <c r="P351" s="2319"/>
      <c r="Q351" s="2317"/>
      <c r="R351" s="2314"/>
      <c r="S351" s="2317"/>
      <c r="T351" s="2317"/>
      <c r="U351" s="2320"/>
      <c r="V351" s="2320"/>
      <c r="W351" s="2321"/>
      <c r="X351" s="2316"/>
    </row>
    <row r="353" spans="1:24" ht="26.25" customHeight="1" thickBot="1">
      <c r="A353" s="445"/>
      <c r="B353" s="445"/>
      <c r="C353" s="445"/>
      <c r="D353" s="445"/>
      <c r="E353" s="445"/>
      <c r="F353" s="445"/>
      <c r="G353" s="445"/>
      <c r="H353" s="445"/>
      <c r="I353" s="445"/>
      <c r="J353" s="445"/>
      <c r="K353" s="446"/>
      <c r="L353" s="445"/>
      <c r="M353" s="445"/>
      <c r="N353" s="446"/>
      <c r="O353" s="446"/>
      <c r="P353" s="447"/>
      <c r="Q353" s="445"/>
      <c r="R353" s="445"/>
      <c r="S353" s="445"/>
      <c r="T353" s="445"/>
      <c r="U353" s="448"/>
      <c r="V353" s="449"/>
      <c r="W353" s="450"/>
      <c r="X353" s="450"/>
    </row>
    <row r="354" spans="1:24" s="1375" customFormat="1" ht="26.25" customHeight="1">
      <c r="A354" s="1942" t="s">
        <v>15861</v>
      </c>
      <c r="B354" s="2195" t="s">
        <v>19082</v>
      </c>
      <c r="C354" s="2195" t="s">
        <v>17091</v>
      </c>
      <c r="D354" s="1943" t="s">
        <v>190</v>
      </c>
      <c r="E354" s="1943"/>
      <c r="F354" s="1943"/>
      <c r="G354" s="1943"/>
      <c r="H354" s="1943"/>
      <c r="I354" s="1943" t="s">
        <v>16992</v>
      </c>
      <c r="J354" s="1944" t="s">
        <v>19641</v>
      </c>
      <c r="K354" s="2171" t="s">
        <v>19642</v>
      </c>
      <c r="L354" s="2367"/>
      <c r="M354" s="2196" t="s">
        <v>19644</v>
      </c>
      <c r="N354" s="1946"/>
      <c r="O354" s="1946"/>
      <c r="P354" s="1945"/>
      <c r="Q354" s="1943" t="s">
        <v>445</v>
      </c>
      <c r="R354" s="2195">
        <f t="shared" ref="R354:R357" si="0">IF(MID(RIGHT(S354,8),1,1)="M",2021,IF(MID(RIGHT(S354,8),1,1)="N",2022,IF(MID(RIGHT(S354,8),1,1)="P",2023,IF(MID(RIGHT(S354,8),1,1)="R",2024,IF(MID(RIGHT(S354,8),1,1)="S",2025,IF(MID(RIGHT(S354,8),1,1)="T",1996,IF(MID(RIGHT(S354,8),1,1)="V",1997,IF(MID(RIGHT(S354,8),1,1)="W",1998,IF(MID(RIGHT(S354,8),1,1)="X",1999,IF(MID(RIGHT(S354,8),1,1)="Y",2000,IF(MID(RIGHT(S354,8),1,1)="1",2001,IF(MID(RIGHT(S354,8),1,1)="2",2002,IF(MID(RIGHT(S354,8),1,1)="3",2003,IF(MID(RIGHT(S354,8),1,1)="4",2004,IF(MID(RIGHT(S354,8),1,1)="5",2005,IF(MID(RIGHT(S354,8),1,1)="6",2006,IF(MID(RIGHT(S354,8),1,1)="7",2007,IF(MID(RIGHT(S354,8),1,1)="8",2008,IF(MID(RIGHT(S354,8),1,1)="9",2009,IF(MID(RIGHT(S354,8),1,1)="A",2010,IF(MID(RIGHT(S354,8),1,1)="B",2011,IF(MID(RIGHT(S354,8),1,1)="C",2012,IF(MID(RIGHT(S354,8),1,1)="D",2013,IF(MID(RIGHT(S354,8),1,1)="E",2014,IF(MID(RIGHT(S354,8),1,1)="F",2015,IF(MID(RIGHT(S354,8),1,1)="G",2016,IF(MID(RIGHT(S354,8),1,1)="H",2017,IF(MID(RIGHT(S354,8),1,1)="J",2018,IF(MID(RIGHT(S354,8),1,1)="K",2019,IF(MID(RIGHT(S354,8),1,1)="L",2020,""))))))))))))))))))))))))))))))</f>
        <v>2021</v>
      </c>
      <c r="S354" s="1943" t="s">
        <v>19646</v>
      </c>
      <c r="T354" s="1943"/>
      <c r="U354" s="2157">
        <v>45776</v>
      </c>
      <c r="V354" s="2157">
        <v>45797</v>
      </c>
      <c r="W354" s="1949"/>
      <c r="X354" s="1950"/>
    </row>
    <row r="355" spans="1:24" s="1375" customFormat="1" ht="26.25" customHeight="1">
      <c r="A355" s="2143"/>
      <c r="B355" s="2144"/>
      <c r="C355" s="2144"/>
      <c r="D355" s="2144"/>
      <c r="E355" s="2144"/>
      <c r="F355" s="2144"/>
      <c r="G355" s="2144"/>
      <c r="H355" s="2144"/>
      <c r="I355" s="2144"/>
      <c r="J355" s="2065"/>
      <c r="K355" s="1955" t="s">
        <v>19643</v>
      </c>
      <c r="L355" s="1955"/>
      <c r="M355" s="1957" t="s">
        <v>19772</v>
      </c>
      <c r="N355" s="1955"/>
      <c r="O355" s="1955"/>
      <c r="P355" s="2141"/>
      <c r="Q355" s="2144" t="s">
        <v>636</v>
      </c>
      <c r="R355" s="2167">
        <f t="shared" si="0"/>
        <v>2020</v>
      </c>
      <c r="S355" s="2144" t="s">
        <v>19647</v>
      </c>
      <c r="T355" s="2144"/>
      <c r="U355" s="2158"/>
      <c r="V355" s="2158"/>
      <c r="W355" s="2146"/>
      <c r="X355" s="2147"/>
    </row>
    <row r="356" spans="1:24" s="1375" customFormat="1" ht="26.25" customHeight="1">
      <c r="A356" s="2143"/>
      <c r="B356" s="2144"/>
      <c r="C356" s="2144"/>
      <c r="D356" s="2144"/>
      <c r="E356" s="2144"/>
      <c r="F356" s="2144"/>
      <c r="G356" s="2144"/>
      <c r="H356" s="2144"/>
      <c r="I356" s="2144"/>
      <c r="J356" s="2065"/>
      <c r="K356" s="2141"/>
      <c r="L356" s="2141"/>
      <c r="M356" s="2141"/>
      <c r="N356" s="2141"/>
      <c r="O356" s="2141"/>
      <c r="P356" s="2141"/>
      <c r="Q356" s="2144" t="s">
        <v>10635</v>
      </c>
      <c r="R356" s="2167">
        <f t="shared" si="0"/>
        <v>2017</v>
      </c>
      <c r="S356" s="2144" t="s">
        <v>19648</v>
      </c>
      <c r="T356" s="2144"/>
      <c r="U356" s="2158"/>
      <c r="V356" s="2158"/>
      <c r="W356" s="2146"/>
      <c r="X356" s="2147"/>
    </row>
    <row r="357" spans="1:24" s="1375" customFormat="1" ht="26.25" customHeight="1">
      <c r="A357" s="2143"/>
      <c r="B357" s="2144"/>
      <c r="C357" s="2144"/>
      <c r="D357" s="2144"/>
      <c r="E357" s="2144"/>
      <c r="F357" s="2144"/>
      <c r="G357" s="2144"/>
      <c r="H357" s="2144"/>
      <c r="I357" s="2144"/>
      <c r="J357" s="2065"/>
      <c r="K357" s="2141"/>
      <c r="L357" s="2141"/>
      <c r="M357" s="2141"/>
      <c r="N357" s="2141"/>
      <c r="O357" s="2141"/>
      <c r="P357" s="2141"/>
      <c r="Q357" s="2144" t="s">
        <v>19645</v>
      </c>
      <c r="R357" s="2167">
        <f t="shared" si="0"/>
        <v>2020</v>
      </c>
      <c r="S357" s="2144" t="s">
        <v>19649</v>
      </c>
      <c r="T357" s="2144"/>
      <c r="U357" s="2158"/>
      <c r="V357" s="2158"/>
      <c r="W357" s="2146"/>
      <c r="X357" s="2147"/>
    </row>
    <row r="358" spans="1:24" s="1375" customFormat="1" ht="26.25" customHeight="1">
      <c r="A358" s="2143"/>
      <c r="B358" s="2144"/>
      <c r="C358" s="2144"/>
      <c r="D358" s="2144"/>
      <c r="E358" s="2144"/>
      <c r="F358" s="2144"/>
      <c r="G358" s="2144"/>
      <c r="H358" s="2144"/>
      <c r="I358" s="2144"/>
      <c r="J358" s="2065"/>
      <c r="K358" s="2141"/>
      <c r="L358" s="2141"/>
      <c r="M358" s="2141"/>
      <c r="N358" s="2141"/>
      <c r="O358" s="2141"/>
      <c r="P358" s="2141">
        <v>53.610999999999997</v>
      </c>
      <c r="Q358" s="2144"/>
      <c r="R358" s="2167"/>
      <c r="S358" s="2144"/>
      <c r="T358" s="2144">
        <v>8416</v>
      </c>
      <c r="U358" s="2158"/>
      <c r="V358" s="2158"/>
      <c r="W358" s="2146"/>
      <c r="X358" s="2147"/>
    </row>
    <row r="359" spans="1:24" s="1375" customFormat="1" ht="26.25" customHeight="1" thickBot="1">
      <c r="A359" s="2313"/>
      <c r="B359" s="2170"/>
      <c r="C359" s="2170"/>
      <c r="D359" s="2317"/>
      <c r="E359" s="2317"/>
      <c r="F359" s="2317"/>
      <c r="G359" s="2317"/>
      <c r="H359" s="2317"/>
      <c r="I359" s="2317"/>
      <c r="J359" s="2318"/>
      <c r="K359" s="2319"/>
      <c r="L359" s="2319"/>
      <c r="M359" s="2319"/>
      <c r="N359" s="2319"/>
      <c r="O359" s="2319"/>
      <c r="P359" s="2319"/>
      <c r="Q359" s="2317"/>
      <c r="R359" s="2314"/>
      <c r="S359" s="2317"/>
      <c r="T359" s="2317"/>
      <c r="U359" s="2320"/>
      <c r="V359" s="2320"/>
      <c r="W359" s="2321"/>
      <c r="X359" s="2389"/>
    </row>
    <row r="360" spans="1:24" ht="26.25" customHeight="1">
      <c r="A360" s="485"/>
      <c r="B360" s="485"/>
      <c r="C360" s="485"/>
      <c r="D360" s="485"/>
      <c r="E360" s="485"/>
      <c r="F360" s="485"/>
      <c r="G360" s="485"/>
      <c r="H360" s="485"/>
      <c r="I360" s="485"/>
      <c r="J360" s="485"/>
      <c r="K360" s="486"/>
      <c r="L360" s="485"/>
      <c r="M360" s="485"/>
      <c r="N360" s="486"/>
      <c r="O360" s="486"/>
      <c r="P360" s="487"/>
      <c r="Q360" s="485"/>
      <c r="R360" s="485"/>
      <c r="S360" s="485"/>
      <c r="T360" s="485"/>
      <c r="U360" s="488"/>
      <c r="V360" s="489"/>
      <c r="W360" s="490"/>
      <c r="X360" s="490"/>
    </row>
    <row r="364" spans="1:24" ht="26.25" customHeight="1">
      <c r="Q364" s="320" t="s">
        <v>14974</v>
      </c>
      <c r="R364" s="320" t="str">
        <f>IF(MID(RIGHT(S364,8),1,1)="M",2021,IF(MID(RIGHT(S364,8),1,1)="N",2022,IF(MID(RIGHT(S364,8),1,1)="P",2023,IF(MID(RIGHT(S364,8),1,1)="R",2024,IF(MID(RIGHT(S364,8),1,1)="S",2025,IF(MID(RIGHT(S364,8),1,1)="T",1996,IF(MID(RIGHT(S364,8),1,1)="V",1997,IF(MID(RIGHT(S364,8),1,1)="W",1998,IF(MID(RIGHT(S364,8),1,1)="X",1999,IF(MID(RIGHT(S364,8),1,1)="Y",2000,IF(MID(RIGHT(S364,8),1,1)="1",2001,IF(MID(RIGHT(S364,8),1,1)="2",2002,IF(MID(RIGHT(S364,8),1,1)="3",2003,IF(MID(RIGHT(S364,8),1,1)="4",2004,IF(MID(RIGHT(S364,8),1,1)="5",2005,IF(MID(RIGHT(S364,8),1,1)="6",2006,IF(MID(RIGHT(S364,8),1,1)="7",2007,IF(MID(RIGHT(S364,8),1,1)="8",2008,IF(MID(RIGHT(S364,8),1,1)="9",2009,IF(MID(RIGHT(S364,8),1,1)="A",2010,IF(MID(RIGHT(S364,8),1,1)="B",2011,IF(MID(RIGHT(S364,8),1,1)="C",2012,IF(MID(RIGHT(S364,8),1,1)="D",2013,IF(MID(RIGHT(S364,8),1,1)="E",2014,IF(MID(RIGHT(S364,8),1,1)="F",2015,IF(MID(RIGHT(S364,8),1,1)="G",2016,IF(MID(RIGHT(S364,8),1,1)="H",2017,IF(MID(RIGHT(S364,8),1,1)="J",2018,IF(MID(RIGHT(S364,8),1,1)="K",2019,IF(MID(RIGHT(S364,8),1,1)="L",2020,""))))))))))))))))))))))))))))))</f>
        <v/>
      </c>
    </row>
  </sheetData>
  <autoFilter ref="B2:X2" xr:uid="{00000000-0009-0000-0000-00001C000000}"/>
  <mergeCells count="55">
    <mergeCell ref="A1:X1"/>
    <mergeCell ref="M41:P41"/>
    <mergeCell ref="M32:O32"/>
    <mergeCell ref="P4:P7"/>
    <mergeCell ref="P11:P14"/>
    <mergeCell ref="M9:P9"/>
    <mergeCell ref="M16:P16"/>
    <mergeCell ref="M48:P48"/>
    <mergeCell ref="M20:M23"/>
    <mergeCell ref="M25:O25"/>
    <mergeCell ref="M198:M201"/>
    <mergeCell ref="M203:P203"/>
    <mergeCell ref="M43:M45"/>
    <mergeCell ref="M36:M39"/>
    <mergeCell ref="M55:P55"/>
    <mergeCell ref="M50:M53"/>
    <mergeCell ref="M78:P78"/>
    <mergeCell ref="M69:P69"/>
    <mergeCell ref="M59:M60"/>
    <mergeCell ref="M57:M58"/>
    <mergeCell ref="M66:M67"/>
    <mergeCell ref="M73:M74"/>
    <mergeCell ref="M75:M76"/>
    <mergeCell ref="M62:P62"/>
    <mergeCell ref="M64:M65"/>
    <mergeCell ref="M210:P210"/>
    <mergeCell ref="M212:M215"/>
    <mergeCell ref="M217:P217"/>
    <mergeCell ref="M146:P146"/>
    <mergeCell ref="M82:M85"/>
    <mergeCell ref="M205:M208"/>
    <mergeCell ref="M196:P196"/>
    <mergeCell ref="M91:M94"/>
    <mergeCell ref="M96:P96"/>
    <mergeCell ref="M98:M101"/>
    <mergeCell ref="M103:P103"/>
    <mergeCell ref="M107:M108"/>
    <mergeCell ref="M184:M187"/>
    <mergeCell ref="M189:P189"/>
    <mergeCell ref="M233:P233"/>
    <mergeCell ref="M171:P171"/>
    <mergeCell ref="M180:P180"/>
    <mergeCell ref="M228:M230"/>
    <mergeCell ref="M221:M224"/>
    <mergeCell ref="M155:P155"/>
    <mergeCell ref="M157:M159"/>
    <mergeCell ref="M162:P162"/>
    <mergeCell ref="M226:P226"/>
    <mergeCell ref="M112:P112"/>
    <mergeCell ref="M121:P121"/>
    <mergeCell ref="M130:P130"/>
    <mergeCell ref="M137:P137"/>
    <mergeCell ref="M166:M169"/>
    <mergeCell ref="M150:M153"/>
    <mergeCell ref="M191:M194"/>
  </mergeCells>
  <phoneticPr fontId="16" type="noConversion"/>
  <conditionalFormatting sqref="L37">
    <cfRule type="duplicateValues" dxfId="575" priority="190"/>
  </conditionalFormatting>
  <conditionalFormatting sqref="L44">
    <cfRule type="duplicateValues" dxfId="574" priority="188"/>
  </conditionalFormatting>
  <conditionalFormatting sqref="L51">
    <cfRule type="duplicateValues" dxfId="573" priority="186"/>
  </conditionalFormatting>
  <conditionalFormatting sqref="L58">
    <cfRule type="duplicateValues" dxfId="572" priority="182"/>
  </conditionalFormatting>
  <conditionalFormatting sqref="L65">
    <cfRule type="duplicateValues" dxfId="571" priority="165"/>
  </conditionalFormatting>
  <conditionalFormatting sqref="L92">
    <cfRule type="duplicateValues" dxfId="570" priority="161"/>
  </conditionalFormatting>
  <conditionalFormatting sqref="L99">
    <cfRule type="duplicateValues" dxfId="569" priority="159"/>
  </conditionalFormatting>
  <conditionalFormatting sqref="L106">
    <cfRule type="duplicateValues" dxfId="568" priority="133"/>
  </conditionalFormatting>
  <conditionalFormatting sqref="L107">
    <cfRule type="duplicateValues" dxfId="567" priority="131"/>
  </conditionalFormatting>
  <conditionalFormatting sqref="L113">
    <cfRule type="duplicateValues" dxfId="566" priority="132"/>
  </conditionalFormatting>
  <conditionalFormatting sqref="L124">
    <cfRule type="duplicateValues" dxfId="565" priority="179"/>
  </conditionalFormatting>
  <conditionalFormatting sqref="L125">
    <cfRule type="duplicateValues" dxfId="564" priority="177"/>
  </conditionalFormatting>
  <conditionalFormatting sqref="L132">
    <cfRule type="duplicateValues" dxfId="563" priority="172"/>
  </conditionalFormatting>
  <conditionalFormatting sqref="L140">
    <cfRule type="duplicateValues" dxfId="562" priority="136"/>
  </conditionalFormatting>
  <conditionalFormatting sqref="L141">
    <cfRule type="duplicateValues" dxfId="561" priority="141"/>
  </conditionalFormatting>
  <conditionalFormatting sqref="L147 L131 L138">
    <cfRule type="duplicateValues" dxfId="560" priority="7612"/>
  </conditionalFormatting>
  <conditionalFormatting sqref="L149">
    <cfRule type="duplicateValues" dxfId="559" priority="126"/>
  </conditionalFormatting>
  <conditionalFormatting sqref="L150">
    <cfRule type="duplicateValues" dxfId="558" priority="124"/>
  </conditionalFormatting>
  <conditionalFormatting sqref="L151">
    <cfRule type="duplicateValues" dxfId="557" priority="122"/>
  </conditionalFormatting>
  <conditionalFormatting sqref="L152:L155">
    <cfRule type="duplicateValues" dxfId="556" priority="121"/>
  </conditionalFormatting>
  <conditionalFormatting sqref="L157">
    <cfRule type="duplicateValues" dxfId="555" priority="102"/>
  </conditionalFormatting>
  <conditionalFormatting sqref="L158">
    <cfRule type="duplicateValues" dxfId="554" priority="100"/>
  </conditionalFormatting>
  <conditionalFormatting sqref="L159:L160">
    <cfRule type="duplicateValues" dxfId="553" priority="99"/>
  </conditionalFormatting>
  <conditionalFormatting sqref="L161">
    <cfRule type="duplicateValues" dxfId="552" priority="77"/>
  </conditionalFormatting>
  <conditionalFormatting sqref="L162">
    <cfRule type="duplicateValues" dxfId="551" priority="76"/>
  </conditionalFormatting>
  <conditionalFormatting sqref="L165">
    <cfRule type="duplicateValues" dxfId="550" priority="113"/>
  </conditionalFormatting>
  <conditionalFormatting sqref="L166">
    <cfRule type="duplicateValues" dxfId="549" priority="111"/>
  </conditionalFormatting>
  <conditionalFormatting sqref="L167">
    <cfRule type="duplicateValues" dxfId="548" priority="110"/>
  </conditionalFormatting>
  <conditionalFormatting sqref="L168:L171">
    <cfRule type="duplicateValues" dxfId="547" priority="109"/>
  </conditionalFormatting>
  <conditionalFormatting sqref="L175 L177:L179">
    <cfRule type="duplicateValues" dxfId="546" priority="152"/>
  </conditionalFormatting>
  <conditionalFormatting sqref="L176">
    <cfRule type="duplicateValues" dxfId="545" priority="147"/>
  </conditionalFormatting>
  <conditionalFormatting sqref="L180:L181">
    <cfRule type="duplicateValues" dxfId="544" priority="148"/>
  </conditionalFormatting>
  <conditionalFormatting sqref="L183">
    <cfRule type="duplicateValues" dxfId="543" priority="73"/>
  </conditionalFormatting>
  <conditionalFormatting sqref="L184">
    <cfRule type="duplicateValues" dxfId="542" priority="71"/>
  </conditionalFormatting>
  <conditionalFormatting sqref="L185">
    <cfRule type="duplicateValues" dxfId="541" priority="70"/>
  </conditionalFormatting>
  <conditionalFormatting sqref="L186:L189">
    <cfRule type="duplicateValues" dxfId="540" priority="69"/>
  </conditionalFormatting>
  <conditionalFormatting sqref="L191">
    <cfRule type="duplicateValues" dxfId="539" priority="64"/>
  </conditionalFormatting>
  <conditionalFormatting sqref="L192">
    <cfRule type="duplicateValues" dxfId="538" priority="63"/>
  </conditionalFormatting>
  <conditionalFormatting sqref="L193:L196">
    <cfRule type="duplicateValues" dxfId="537" priority="62"/>
  </conditionalFormatting>
  <conditionalFormatting sqref="L198">
    <cfRule type="duplicateValues" dxfId="536" priority="57"/>
  </conditionalFormatting>
  <conditionalFormatting sqref="L199">
    <cfRule type="duplicateValues" dxfId="535" priority="56"/>
  </conditionalFormatting>
  <conditionalFormatting sqref="L200:L203">
    <cfRule type="duplicateValues" dxfId="534" priority="55"/>
  </conditionalFormatting>
  <conditionalFormatting sqref="L205">
    <cfRule type="duplicateValues" dxfId="533" priority="50"/>
  </conditionalFormatting>
  <conditionalFormatting sqref="L206">
    <cfRule type="duplicateValues" dxfId="532" priority="49"/>
  </conditionalFormatting>
  <conditionalFormatting sqref="L207:L210">
    <cfRule type="duplicateValues" dxfId="531" priority="48"/>
  </conditionalFormatting>
  <conditionalFormatting sqref="L212">
    <cfRule type="duplicateValues" dxfId="530" priority="43"/>
  </conditionalFormatting>
  <conditionalFormatting sqref="L213">
    <cfRule type="duplicateValues" dxfId="529" priority="42"/>
  </conditionalFormatting>
  <conditionalFormatting sqref="L214:L217">
    <cfRule type="duplicateValues" dxfId="528" priority="41"/>
  </conditionalFormatting>
  <conditionalFormatting sqref="L222">
    <cfRule type="duplicateValues" dxfId="527" priority="31"/>
  </conditionalFormatting>
  <conditionalFormatting sqref="L229">
    <cfRule type="duplicateValues" dxfId="526" priority="29"/>
  </conditionalFormatting>
  <conditionalFormatting sqref="M9">
    <cfRule type="duplicateValues" dxfId="525" priority="185"/>
  </conditionalFormatting>
  <conditionalFormatting sqref="M16">
    <cfRule type="duplicateValues" dxfId="524" priority="168"/>
  </conditionalFormatting>
  <conditionalFormatting sqref="M41">
    <cfRule type="duplicateValues" dxfId="523" priority="191"/>
  </conditionalFormatting>
  <conditionalFormatting sqref="M48">
    <cfRule type="duplicateValues" dxfId="522" priority="189"/>
  </conditionalFormatting>
  <conditionalFormatting sqref="M55">
    <cfRule type="duplicateValues" dxfId="521" priority="187"/>
  </conditionalFormatting>
  <conditionalFormatting sqref="M62">
    <cfRule type="duplicateValues" dxfId="520" priority="183"/>
  </conditionalFormatting>
  <conditionalFormatting sqref="M69">
    <cfRule type="duplicateValues" dxfId="519" priority="166"/>
  </conditionalFormatting>
  <conditionalFormatting sqref="M78">
    <cfRule type="duplicateValues" dxfId="518" priority="167"/>
  </conditionalFormatting>
  <conditionalFormatting sqref="M96">
    <cfRule type="duplicateValues" dxfId="517" priority="162"/>
  </conditionalFormatting>
  <conditionalFormatting sqref="M103">
    <cfRule type="duplicateValues" dxfId="516" priority="160"/>
  </conditionalFormatting>
  <conditionalFormatting sqref="M112">
    <cfRule type="duplicateValues" dxfId="515" priority="129"/>
  </conditionalFormatting>
  <conditionalFormatting sqref="M121">
    <cfRule type="duplicateValues" dxfId="514" priority="153"/>
  </conditionalFormatting>
  <conditionalFormatting sqref="M130">
    <cfRule type="duplicateValues" dxfId="513" priority="174"/>
  </conditionalFormatting>
  <conditionalFormatting sqref="M137">
    <cfRule type="duplicateValues" dxfId="512" priority="169"/>
  </conditionalFormatting>
  <conditionalFormatting sqref="M146">
    <cfRule type="duplicateValues" dxfId="511" priority="139"/>
  </conditionalFormatting>
  <conditionalFormatting sqref="M150">
    <cfRule type="duplicateValues" dxfId="510" priority="123"/>
  </conditionalFormatting>
  <conditionalFormatting sqref="M154">
    <cfRule type="duplicateValues" dxfId="509" priority="79"/>
  </conditionalFormatting>
  <conditionalFormatting sqref="M155">
    <cfRule type="duplicateValues" dxfId="508" priority="120"/>
  </conditionalFormatting>
  <conditionalFormatting sqref="M157">
    <cfRule type="duplicateValues" dxfId="507" priority="101"/>
  </conditionalFormatting>
  <conditionalFormatting sqref="M161">
    <cfRule type="duplicateValues" dxfId="506" priority="78"/>
  </conditionalFormatting>
  <conditionalFormatting sqref="M162">
    <cfRule type="duplicateValues" dxfId="505" priority="98"/>
  </conditionalFormatting>
  <conditionalFormatting sqref="M171">
    <cfRule type="duplicateValues" dxfId="504" priority="106"/>
  </conditionalFormatting>
  <conditionalFormatting sqref="M179">
    <cfRule type="duplicateValues" dxfId="503" priority="144"/>
  </conditionalFormatting>
  <conditionalFormatting sqref="M180">
    <cfRule type="duplicateValues" dxfId="502" priority="145"/>
  </conditionalFormatting>
  <conditionalFormatting sqref="M189">
    <cfRule type="duplicateValues" dxfId="501" priority="66"/>
  </conditionalFormatting>
  <conditionalFormatting sqref="M196">
    <cfRule type="duplicateValues" dxfId="500" priority="36"/>
  </conditionalFormatting>
  <conditionalFormatting sqref="M203">
    <cfRule type="duplicateValues" dxfId="499" priority="35"/>
  </conditionalFormatting>
  <conditionalFormatting sqref="M210">
    <cfRule type="duplicateValues" dxfId="498" priority="34"/>
  </conditionalFormatting>
  <conditionalFormatting sqref="M217">
    <cfRule type="duplicateValues" dxfId="497" priority="33"/>
  </conditionalFormatting>
  <conditionalFormatting sqref="M226">
    <cfRule type="duplicateValues" dxfId="496" priority="32"/>
  </conditionalFormatting>
  <conditionalFormatting sqref="M233">
    <cfRule type="duplicateValues" dxfId="495" priority="30"/>
  </conditionalFormatting>
  <conditionalFormatting sqref="M170:P170">
    <cfRule type="duplicateValues" dxfId="494" priority="107"/>
  </conditionalFormatting>
  <conditionalFormatting sqref="M188:P188">
    <cfRule type="duplicateValues" dxfId="493" priority="67"/>
  </conditionalFormatting>
  <conditionalFormatting sqref="M195:P195">
    <cfRule type="duplicateValues" dxfId="492" priority="60"/>
  </conditionalFormatting>
  <conditionalFormatting sqref="M202:P202">
    <cfRule type="duplicateValues" dxfId="491" priority="53"/>
  </conditionalFormatting>
  <conditionalFormatting sqref="M209:P209">
    <cfRule type="duplicateValues" dxfId="490" priority="46"/>
  </conditionalFormatting>
  <conditionalFormatting sqref="M216:P216">
    <cfRule type="duplicateValues" dxfId="489" priority="39"/>
  </conditionalFormatting>
  <conditionalFormatting sqref="N126">
    <cfRule type="duplicateValues" dxfId="488" priority="175"/>
  </conditionalFormatting>
  <conditionalFormatting sqref="N133">
    <cfRule type="duplicateValues" dxfId="487" priority="143"/>
  </conditionalFormatting>
  <conditionalFormatting sqref="N142">
    <cfRule type="duplicateValues" dxfId="486" priority="138"/>
  </conditionalFormatting>
  <conditionalFormatting sqref="N151">
    <cfRule type="duplicateValues" dxfId="485" priority="118"/>
  </conditionalFormatting>
  <conditionalFormatting sqref="N156 N163">
    <cfRule type="duplicateValues" dxfId="484" priority="128"/>
  </conditionalFormatting>
  <conditionalFormatting sqref="N158">
    <cfRule type="duplicateValues" dxfId="483" priority="96"/>
  </conditionalFormatting>
  <conditionalFormatting sqref="N167">
    <cfRule type="duplicateValues" dxfId="482" priority="108"/>
  </conditionalFormatting>
  <conditionalFormatting sqref="N172">
    <cfRule type="duplicateValues" dxfId="481" priority="115"/>
  </conditionalFormatting>
  <conditionalFormatting sqref="N185">
    <cfRule type="duplicateValues" dxfId="480" priority="68"/>
  </conditionalFormatting>
  <conditionalFormatting sqref="N190 N197 N204 N211 N218">
    <cfRule type="duplicateValues" dxfId="479" priority="75"/>
  </conditionalFormatting>
  <conditionalFormatting sqref="N192">
    <cfRule type="duplicateValues" dxfId="478" priority="61"/>
  </conditionalFormatting>
  <conditionalFormatting sqref="N199">
    <cfRule type="duplicateValues" dxfId="477" priority="54"/>
  </conditionalFormatting>
  <conditionalFormatting sqref="N206">
    <cfRule type="duplicateValues" dxfId="476" priority="47"/>
  </conditionalFormatting>
  <conditionalFormatting sqref="N213">
    <cfRule type="duplicateValues" dxfId="475" priority="40"/>
  </conditionalFormatting>
  <conditionalFormatting sqref="N154:P154">
    <cfRule type="duplicateValues" dxfId="474" priority="119"/>
  </conditionalFormatting>
  <conditionalFormatting sqref="N161:P161">
    <cfRule type="duplicateValues" dxfId="473" priority="97"/>
  </conditionalFormatting>
  <conditionalFormatting sqref="O151 O153">
    <cfRule type="duplicateValues" dxfId="472" priority="125"/>
  </conditionalFormatting>
  <conditionalFormatting sqref="O158 O160">
    <cfRule type="duplicateValues" dxfId="471" priority="103"/>
  </conditionalFormatting>
  <conditionalFormatting sqref="O167 O169">
    <cfRule type="duplicateValues" dxfId="470" priority="112"/>
  </conditionalFormatting>
  <conditionalFormatting sqref="O179">
    <cfRule type="duplicateValues" dxfId="469" priority="146"/>
  </conditionalFormatting>
  <conditionalFormatting sqref="O185 O187">
    <cfRule type="duplicateValues" dxfId="468" priority="72"/>
  </conditionalFormatting>
  <conditionalFormatting sqref="O192 O194">
    <cfRule type="duplicateValues" dxfId="467" priority="65"/>
  </conditionalFormatting>
  <conditionalFormatting sqref="O199 O201">
    <cfRule type="duplicateValues" dxfId="466" priority="58"/>
  </conditionalFormatting>
  <conditionalFormatting sqref="O206 O208">
    <cfRule type="duplicateValues" dxfId="465" priority="51"/>
  </conditionalFormatting>
  <conditionalFormatting sqref="O213 O215">
    <cfRule type="duplicateValues" dxfId="464" priority="44"/>
  </conditionalFormatting>
  <conditionalFormatting sqref="S106">
    <cfRule type="duplicateValues" dxfId="463" priority="134"/>
  </conditionalFormatting>
  <conditionalFormatting sqref="S107:S109">
    <cfRule type="duplicateValues" dxfId="462" priority="130"/>
  </conditionalFormatting>
  <conditionalFormatting sqref="S110">
    <cfRule type="duplicateValues" dxfId="461" priority="135"/>
  </conditionalFormatting>
  <conditionalFormatting sqref="S124">
    <cfRule type="duplicateValues" dxfId="460" priority="180"/>
  </conditionalFormatting>
  <conditionalFormatting sqref="S125:S127">
    <cfRule type="duplicateValues" dxfId="459" priority="176"/>
  </conditionalFormatting>
  <conditionalFormatting sqref="S128">
    <cfRule type="duplicateValues" dxfId="458" priority="181"/>
  </conditionalFormatting>
  <conditionalFormatting sqref="S132:S134">
    <cfRule type="duplicateValues" dxfId="457" priority="171"/>
  </conditionalFormatting>
  <conditionalFormatting sqref="S135">
    <cfRule type="duplicateValues" dxfId="456" priority="173"/>
  </conditionalFormatting>
  <conditionalFormatting sqref="S140">
    <cfRule type="duplicateValues" dxfId="455" priority="137"/>
  </conditionalFormatting>
  <conditionalFormatting sqref="S141:S143">
    <cfRule type="duplicateValues" dxfId="454" priority="140"/>
  </conditionalFormatting>
  <conditionalFormatting sqref="S144">
    <cfRule type="duplicateValues" dxfId="453" priority="142"/>
  </conditionalFormatting>
  <conditionalFormatting sqref="S149">
    <cfRule type="duplicateValues" dxfId="452" priority="127"/>
  </conditionalFormatting>
  <conditionalFormatting sqref="S165">
    <cfRule type="duplicateValues" dxfId="451" priority="114"/>
  </conditionalFormatting>
  <conditionalFormatting sqref="S175:S178">
    <cfRule type="duplicateValues" dxfId="450" priority="151"/>
  </conditionalFormatting>
  <conditionalFormatting sqref="S179">
    <cfRule type="duplicateValues" dxfId="449" priority="150"/>
  </conditionalFormatting>
  <conditionalFormatting sqref="S180:S181">
    <cfRule type="duplicateValues" dxfId="448" priority="149"/>
  </conditionalFormatting>
  <conditionalFormatting sqref="S183">
    <cfRule type="duplicateValues" dxfId="447" priority="74"/>
  </conditionalFormatting>
  <hyperlinks>
    <hyperlink ref="J179" r:id="rId1" xr:uid="{00000000-0004-0000-1C00-000000000000}"/>
    <hyperlink ref="J171" r:id="rId2" xr:uid="{00000000-0004-0000-1C00-000001000000}"/>
    <hyperlink ref="J189" r:id="rId3" xr:uid="{00000000-0004-0000-1C00-000002000000}"/>
    <hyperlink ref="J196" r:id="rId4" xr:uid="{00000000-0004-0000-1C00-000003000000}"/>
    <hyperlink ref="J203" r:id="rId5" xr:uid="{00000000-0004-0000-1C00-000004000000}"/>
    <hyperlink ref="J210" r:id="rId6" xr:uid="{00000000-0004-0000-1C00-000005000000}"/>
    <hyperlink ref="J217" r:id="rId7" xr:uid="{00000000-0004-0000-1C00-000006000000}"/>
  </hyperlinks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8"/>
  <drawing r:id="rId9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pageSetUpPr fitToPage="1"/>
  </sheetPr>
  <dimension ref="A1:Z471"/>
  <sheetViews>
    <sheetView showGridLines="0" zoomScale="55" zoomScaleNormal="55" zoomScaleSheetLayoutView="70" workbookViewId="0">
      <pane ySplit="2" topLeftCell="A405" activePane="bottomLeft" state="frozen"/>
      <selection activeCell="M87" sqref="M87"/>
      <selection pane="bottomLeft" activeCell="L421" sqref="L421"/>
    </sheetView>
  </sheetViews>
  <sheetFormatPr defaultRowHeight="26.25" customHeight="1"/>
  <cols>
    <col min="1" max="1" width="6.77734375" style="5" customWidth="1"/>
    <col min="2" max="2" width="13" style="5" bestFit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22.88671875" style="1" bestFit="1" customWidth="1"/>
    <col min="26" max="26" width="21.5546875" style="1" bestFit="1" customWidth="1"/>
    <col min="27" max="16384" width="8.88671875" style="1"/>
  </cols>
  <sheetData>
    <row r="1" spans="1:24" s="60" customFormat="1" ht="66" customHeight="1">
      <c r="A1" s="2434" t="s">
        <v>19057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>
      <c r="A3" s="445"/>
      <c r="B3" s="445"/>
      <c r="C3" s="445"/>
      <c r="D3" s="445"/>
      <c r="E3" s="445"/>
      <c r="F3" s="445"/>
      <c r="G3" s="445"/>
      <c r="H3" s="445"/>
      <c r="I3" s="445"/>
      <c r="J3" s="445"/>
      <c r="K3" s="446"/>
      <c r="L3" s="445"/>
      <c r="M3" s="445"/>
      <c r="N3" s="446"/>
      <c r="O3" s="446"/>
      <c r="P3" s="447"/>
      <c r="Q3" s="445"/>
      <c r="R3" s="445"/>
      <c r="S3" s="445"/>
      <c r="T3" s="445"/>
      <c r="U3" s="448"/>
      <c r="V3" s="449"/>
      <c r="W3" s="450"/>
      <c r="X3" s="450"/>
    </row>
    <row r="4" spans="1:24" ht="26.25" customHeight="1">
      <c r="A4" s="456" t="s">
        <v>188</v>
      </c>
      <c r="B4" s="457" t="s">
        <v>10047</v>
      </c>
      <c r="C4" s="457" t="s">
        <v>10329</v>
      </c>
      <c r="D4" s="457" t="s">
        <v>190</v>
      </c>
      <c r="E4" s="457" t="s">
        <v>19119</v>
      </c>
      <c r="F4" s="457" t="s">
        <v>191</v>
      </c>
      <c r="G4" s="457" t="s">
        <v>191</v>
      </c>
      <c r="H4" s="477"/>
      <c r="I4" s="457" t="s">
        <v>126</v>
      </c>
      <c r="J4" s="457" t="s">
        <v>18903</v>
      </c>
      <c r="K4" s="458" t="s">
        <v>18775</v>
      </c>
      <c r="L4" s="457" t="s">
        <v>19214</v>
      </c>
      <c r="M4" s="2901" t="s">
        <v>18895</v>
      </c>
      <c r="N4" s="458" t="s">
        <v>19200</v>
      </c>
      <c r="O4" s="458" t="s">
        <v>19198</v>
      </c>
      <c r="P4" s="459"/>
      <c r="Q4" s="457" t="s">
        <v>361</v>
      </c>
      <c r="R4" s="457">
        <v>2023</v>
      </c>
      <c r="S4" s="457" t="s">
        <v>18886</v>
      </c>
      <c r="T4" s="457">
        <v>2210</v>
      </c>
      <c r="U4" s="1517">
        <v>45774</v>
      </c>
      <c r="V4" s="1517">
        <v>45841</v>
      </c>
      <c r="W4" s="462">
        <v>3000</v>
      </c>
      <c r="X4" s="463">
        <v>4150</v>
      </c>
    </row>
    <row r="5" spans="1:24" ht="26.25" customHeight="1">
      <c r="A5" s="464"/>
      <c r="B5" s="143"/>
      <c r="C5" s="320" t="s">
        <v>3681</v>
      </c>
      <c r="D5" s="143"/>
      <c r="E5" s="143"/>
      <c r="F5" s="143"/>
      <c r="G5" s="143"/>
      <c r="H5" s="143"/>
      <c r="I5" s="143" t="s">
        <v>3598</v>
      </c>
      <c r="J5" s="412" t="s">
        <v>18783</v>
      </c>
      <c r="K5" s="169" t="s">
        <v>10395</v>
      </c>
      <c r="L5" s="427" t="s">
        <v>3603</v>
      </c>
      <c r="M5" s="2902"/>
      <c r="N5" s="73" t="s">
        <v>7287</v>
      </c>
      <c r="O5" s="1666"/>
      <c r="P5" s="1666"/>
      <c r="Q5" s="143" t="s">
        <v>361</v>
      </c>
      <c r="R5" s="143">
        <v>2019</v>
      </c>
      <c r="S5" s="143" t="s">
        <v>18887</v>
      </c>
      <c r="T5" s="143">
        <v>2380</v>
      </c>
      <c r="U5" s="168">
        <v>45775</v>
      </c>
      <c r="V5" s="168">
        <v>45856</v>
      </c>
      <c r="W5" s="147"/>
      <c r="X5" s="466"/>
    </row>
    <row r="6" spans="1:24" ht="26.25" customHeight="1">
      <c r="A6" s="464"/>
      <c r="B6" s="143"/>
      <c r="C6" s="143" t="s">
        <v>12776</v>
      </c>
      <c r="D6" s="143" t="s">
        <v>18785</v>
      </c>
      <c r="E6" s="143"/>
      <c r="F6" s="143"/>
      <c r="G6" s="143"/>
      <c r="H6" s="143"/>
      <c r="I6" s="143"/>
      <c r="J6" s="425" t="s">
        <v>3281</v>
      </c>
      <c r="K6" s="144" t="s">
        <v>1842</v>
      </c>
      <c r="L6" s="143" t="s">
        <v>19154</v>
      </c>
      <c r="M6" s="2902"/>
      <c r="N6" s="73" t="s">
        <v>14447</v>
      </c>
      <c r="O6" s="143"/>
      <c r="P6" s="143"/>
      <c r="Q6" s="143" t="s">
        <v>636</v>
      </c>
      <c r="R6" s="143">
        <v>2018</v>
      </c>
      <c r="S6" s="143" t="s">
        <v>18888</v>
      </c>
      <c r="T6" s="143">
        <v>1800</v>
      </c>
      <c r="U6" s="168">
        <v>45777</v>
      </c>
      <c r="V6" s="168">
        <v>45850</v>
      </c>
      <c r="W6" s="1449"/>
      <c r="X6" s="466"/>
    </row>
    <row r="7" spans="1:24" ht="26.25" customHeight="1">
      <c r="A7" s="464"/>
      <c r="B7" s="143"/>
      <c r="C7" s="143" t="s">
        <v>12778</v>
      </c>
      <c r="D7" s="143" t="s">
        <v>18785</v>
      </c>
      <c r="E7" s="143"/>
      <c r="F7" s="143"/>
      <c r="G7" s="143"/>
      <c r="H7" s="143"/>
      <c r="I7" s="143"/>
      <c r="J7" s="143" t="s">
        <v>18798</v>
      </c>
      <c r="K7" s="144" t="s">
        <v>4071</v>
      </c>
      <c r="L7" s="143"/>
      <c r="M7" s="2903"/>
      <c r="N7" s="73" t="s">
        <v>15731</v>
      </c>
      <c r="O7" s="143"/>
      <c r="P7" s="143"/>
      <c r="Q7" s="143" t="s">
        <v>2715</v>
      </c>
      <c r="R7" s="143">
        <v>2016</v>
      </c>
      <c r="S7" s="143" t="s">
        <v>18889</v>
      </c>
      <c r="T7" s="143">
        <v>1985</v>
      </c>
      <c r="U7" s="146">
        <v>45778</v>
      </c>
      <c r="V7" s="146">
        <v>45857</v>
      </c>
      <c r="W7" s="147"/>
      <c r="X7" s="466"/>
    </row>
    <row r="8" spans="1:24" ht="26.25" customHeight="1">
      <c r="A8" s="464"/>
      <c r="B8" s="143"/>
      <c r="C8" s="143" t="s">
        <v>13047</v>
      </c>
      <c r="D8" s="143" t="s">
        <v>191</v>
      </c>
      <c r="E8" s="143"/>
      <c r="F8" s="143"/>
      <c r="G8" s="143"/>
      <c r="H8" s="143"/>
      <c r="I8" s="143"/>
      <c r="J8" s="143" t="s">
        <v>18902</v>
      </c>
      <c r="K8" s="144"/>
      <c r="L8" s="143"/>
      <c r="M8" s="143"/>
      <c r="N8" s="143"/>
      <c r="O8" s="143"/>
      <c r="P8" s="143"/>
      <c r="Q8" s="143"/>
      <c r="R8" s="143"/>
      <c r="S8" s="148" t="s">
        <v>189</v>
      </c>
      <c r="T8" s="148">
        <v>3840</v>
      </c>
      <c r="U8" s="146"/>
      <c r="V8" s="146"/>
      <c r="W8" s="147"/>
      <c r="X8" s="466"/>
    </row>
    <row r="9" spans="1:24" ht="26.25" customHeight="1">
      <c r="A9" s="464"/>
      <c r="B9" s="143"/>
      <c r="C9" s="143" t="s">
        <v>10002</v>
      </c>
      <c r="D9" s="143" t="s">
        <v>191</v>
      </c>
      <c r="E9" s="143"/>
      <c r="F9" s="143"/>
      <c r="G9" s="143"/>
      <c r="H9" s="143"/>
      <c r="I9" s="143"/>
      <c r="J9" s="143" t="s">
        <v>2627</v>
      </c>
      <c r="K9" s="144"/>
      <c r="L9" s="143"/>
      <c r="M9" s="2559" t="s">
        <v>11304</v>
      </c>
      <c r="N9" s="2560"/>
      <c r="O9" s="2561"/>
      <c r="P9" s="143"/>
      <c r="Q9" s="143"/>
      <c r="R9" s="143"/>
      <c r="S9" s="148" t="s">
        <v>2472</v>
      </c>
      <c r="T9" s="148">
        <f>SUM(T4:T8)</f>
        <v>12215</v>
      </c>
      <c r="U9" s="168"/>
      <c r="V9" s="146"/>
      <c r="W9" s="147"/>
      <c r="X9" s="466"/>
    </row>
    <row r="10" spans="1:24" ht="26.25" customHeight="1" thickBot="1">
      <c r="A10" s="467"/>
      <c r="B10" s="468"/>
      <c r="C10" s="468" t="s">
        <v>13824</v>
      </c>
      <c r="D10" s="468" t="s">
        <v>4036</v>
      </c>
      <c r="E10" s="468"/>
      <c r="F10" s="468"/>
      <c r="G10" s="468"/>
      <c r="H10" s="468"/>
      <c r="I10" s="468"/>
      <c r="J10" s="555" t="s">
        <v>2745</v>
      </c>
      <c r="K10" s="611" t="s">
        <v>11707</v>
      </c>
      <c r="L10" s="468"/>
      <c r="M10" s="468"/>
      <c r="N10" s="470"/>
      <c r="O10" s="470"/>
      <c r="P10" s="471"/>
      <c r="Q10" s="468"/>
      <c r="R10" s="468"/>
      <c r="S10" s="471"/>
      <c r="T10" s="471"/>
      <c r="U10" s="473"/>
      <c r="V10" s="474"/>
      <c r="W10" s="475"/>
      <c r="X10" s="476"/>
    </row>
    <row r="11" spans="1:24" ht="26.25" customHeight="1">
      <c r="A11" s="456" t="s">
        <v>188</v>
      </c>
      <c r="B11" s="457" t="s">
        <v>10047</v>
      </c>
      <c r="C11" s="457" t="s">
        <v>10329</v>
      </c>
      <c r="D11" s="457" t="s">
        <v>190</v>
      </c>
      <c r="E11" s="457" t="s">
        <v>19119</v>
      </c>
      <c r="F11" s="457" t="s">
        <v>191</v>
      </c>
      <c r="G11" s="457" t="s">
        <v>191</v>
      </c>
      <c r="H11" s="477"/>
      <c r="I11" s="457" t="s">
        <v>126</v>
      </c>
      <c r="J11" s="457" t="s">
        <v>18903</v>
      </c>
      <c r="K11" s="458" t="s">
        <v>18775</v>
      </c>
      <c r="L11" s="457" t="s">
        <v>19169</v>
      </c>
      <c r="M11" s="2901" t="s">
        <v>18885</v>
      </c>
      <c r="N11" s="458" t="s">
        <v>19559</v>
      </c>
      <c r="O11" s="458" t="s">
        <v>19199</v>
      </c>
      <c r="P11" s="459"/>
      <c r="Q11" s="457" t="s">
        <v>363</v>
      </c>
      <c r="R11" s="457">
        <v>2016</v>
      </c>
      <c r="S11" s="457" t="s">
        <v>18890</v>
      </c>
      <c r="T11" s="457">
        <v>2195</v>
      </c>
      <c r="U11" s="1517">
        <v>45774</v>
      </c>
      <c r="V11" s="1517">
        <v>45841</v>
      </c>
      <c r="W11" s="462">
        <v>3000</v>
      </c>
      <c r="X11" s="463">
        <v>4150</v>
      </c>
    </row>
    <row r="12" spans="1:24" ht="26.25" customHeight="1">
      <c r="A12" s="464"/>
      <c r="B12" s="143"/>
      <c r="C12" s="320" t="s">
        <v>3681</v>
      </c>
      <c r="D12" s="143"/>
      <c r="E12" s="143"/>
      <c r="F12" s="143"/>
      <c r="G12" s="143"/>
      <c r="H12" s="143"/>
      <c r="I12" s="143" t="s">
        <v>3598</v>
      </c>
      <c r="J12" s="412" t="s">
        <v>18784</v>
      </c>
      <c r="K12" s="169" t="s">
        <v>10395</v>
      </c>
      <c r="L12" s="427" t="s">
        <v>3603</v>
      </c>
      <c r="M12" s="2902"/>
      <c r="N12" s="73" t="s">
        <v>7287</v>
      </c>
      <c r="O12" s="1666"/>
      <c r="P12" s="1666"/>
      <c r="Q12" s="143" t="s">
        <v>377</v>
      </c>
      <c r="R12" s="143">
        <v>2020</v>
      </c>
      <c r="S12" s="143" t="s">
        <v>18891</v>
      </c>
      <c r="T12" s="143">
        <v>1820</v>
      </c>
      <c r="U12" s="168">
        <v>45775</v>
      </c>
      <c r="V12" s="168">
        <v>45856</v>
      </c>
      <c r="W12" s="147"/>
      <c r="X12" s="466"/>
    </row>
    <row r="13" spans="1:24" ht="26.25" customHeight="1">
      <c r="A13" s="464"/>
      <c r="B13" s="143"/>
      <c r="C13" s="143" t="s">
        <v>12776</v>
      </c>
      <c r="D13" s="143" t="s">
        <v>18785</v>
      </c>
      <c r="E13" s="143"/>
      <c r="F13" s="143"/>
      <c r="G13" s="143"/>
      <c r="H13" s="143"/>
      <c r="I13" s="143"/>
      <c r="J13" s="425" t="s">
        <v>3281</v>
      </c>
      <c r="K13" s="144" t="s">
        <v>1842</v>
      </c>
      <c r="L13" s="143" t="s">
        <v>19154</v>
      </c>
      <c r="M13" s="2902"/>
      <c r="N13" s="73" t="s">
        <v>14447</v>
      </c>
      <c r="O13" s="143"/>
      <c r="P13" s="143"/>
      <c r="Q13" s="143" t="s">
        <v>1661</v>
      </c>
      <c r="R13" s="143">
        <v>2017</v>
      </c>
      <c r="S13" s="143" t="s">
        <v>18892</v>
      </c>
      <c r="T13" s="143">
        <v>1660</v>
      </c>
      <c r="U13" s="168">
        <v>45777</v>
      </c>
      <c r="V13" s="168">
        <v>45850</v>
      </c>
      <c r="W13" s="1449"/>
      <c r="X13" s="466"/>
    </row>
    <row r="14" spans="1:24" ht="26.25" customHeight="1">
      <c r="A14" s="464"/>
      <c r="B14" s="143"/>
      <c r="C14" s="143" t="s">
        <v>12778</v>
      </c>
      <c r="D14" s="143" t="s">
        <v>18785</v>
      </c>
      <c r="E14" s="143"/>
      <c r="F14" s="143"/>
      <c r="G14" s="143"/>
      <c r="H14" s="143"/>
      <c r="I14" s="143"/>
      <c r="J14" s="143" t="s">
        <v>18798</v>
      </c>
      <c r="K14" s="144" t="s">
        <v>4071</v>
      </c>
      <c r="L14" s="143"/>
      <c r="M14" s="2903"/>
      <c r="N14" s="73" t="s">
        <v>15731</v>
      </c>
      <c r="O14" s="143"/>
      <c r="P14" s="143"/>
      <c r="Q14" s="143" t="s">
        <v>18893</v>
      </c>
      <c r="R14" s="143">
        <v>2018</v>
      </c>
      <c r="S14" s="143" t="s">
        <v>18894</v>
      </c>
      <c r="T14" s="143">
        <v>2570</v>
      </c>
      <c r="U14" s="146">
        <v>45778</v>
      </c>
      <c r="V14" s="146">
        <v>45857</v>
      </c>
      <c r="W14" s="147"/>
      <c r="X14" s="466"/>
    </row>
    <row r="15" spans="1:24" ht="26.25" customHeight="1">
      <c r="A15" s="464"/>
      <c r="B15" s="143"/>
      <c r="C15" s="143" t="s">
        <v>13047</v>
      </c>
      <c r="D15" s="143" t="s">
        <v>191</v>
      </c>
      <c r="E15" s="143"/>
      <c r="F15" s="143"/>
      <c r="G15" s="143"/>
      <c r="H15" s="143"/>
      <c r="I15" s="143"/>
      <c r="J15" s="143" t="s">
        <v>18902</v>
      </c>
      <c r="K15" s="144"/>
      <c r="L15" s="143"/>
      <c r="M15" s="143"/>
      <c r="N15" s="143"/>
      <c r="O15" s="143"/>
      <c r="P15" s="143"/>
      <c r="Q15" s="143"/>
      <c r="R15" s="143"/>
      <c r="S15" s="148" t="s">
        <v>189</v>
      </c>
      <c r="T15" s="148">
        <v>3830</v>
      </c>
      <c r="U15" s="146"/>
      <c r="V15" s="146"/>
      <c r="W15" s="147"/>
      <c r="X15" s="466"/>
    </row>
    <row r="16" spans="1:24" ht="26.25" customHeight="1">
      <c r="A16" s="464"/>
      <c r="B16" s="143"/>
      <c r="C16" s="143" t="s">
        <v>10002</v>
      </c>
      <c r="D16" s="143" t="s">
        <v>191</v>
      </c>
      <c r="E16" s="143"/>
      <c r="F16" s="143"/>
      <c r="G16" s="143"/>
      <c r="H16" s="143"/>
      <c r="I16" s="143"/>
      <c r="J16" s="143" t="s">
        <v>2627</v>
      </c>
      <c r="K16" s="144"/>
      <c r="L16" s="143"/>
      <c r="M16" s="2559" t="s">
        <v>11304</v>
      </c>
      <c r="N16" s="2560"/>
      <c r="O16" s="2561"/>
      <c r="P16" s="143"/>
      <c r="Q16" s="143"/>
      <c r="R16" s="143"/>
      <c r="S16" s="148" t="s">
        <v>2472</v>
      </c>
      <c r="T16" s="148">
        <f>SUM(T11:T15)</f>
        <v>12075</v>
      </c>
      <c r="U16" s="168"/>
      <c r="V16" s="146"/>
      <c r="W16" s="147"/>
      <c r="X16" s="466"/>
    </row>
    <row r="17" spans="1:24" ht="26.25" customHeight="1" thickBot="1">
      <c r="A17" s="467"/>
      <c r="B17" s="468"/>
      <c r="C17" s="468" t="s">
        <v>13824</v>
      </c>
      <c r="D17" s="468" t="s">
        <v>4036</v>
      </c>
      <c r="E17" s="468"/>
      <c r="F17" s="468"/>
      <c r="G17" s="468"/>
      <c r="H17" s="468"/>
      <c r="I17" s="468"/>
      <c r="J17" s="555" t="s">
        <v>2745</v>
      </c>
      <c r="K17" s="611" t="s">
        <v>11707</v>
      </c>
      <c r="L17" s="468"/>
      <c r="M17" s="468"/>
      <c r="N17" s="470"/>
      <c r="O17" s="470"/>
      <c r="P17" s="471"/>
      <c r="Q17" s="468"/>
      <c r="R17" s="468"/>
      <c r="S17" s="471"/>
      <c r="T17" s="471"/>
      <c r="U17" s="473"/>
      <c r="V17" s="474"/>
      <c r="W17" s="475"/>
      <c r="X17" s="476"/>
    </row>
    <row r="19" spans="1:24" ht="26.25" customHeight="1" thickBot="1"/>
    <row r="20" spans="1:24" ht="26.25" customHeight="1">
      <c r="A20" s="699" t="s">
        <v>188</v>
      </c>
      <c r="B20" s="700" t="s">
        <v>10047</v>
      </c>
      <c r="C20" s="700" t="s">
        <v>154</v>
      </c>
      <c r="D20" s="700" t="s">
        <v>190</v>
      </c>
      <c r="E20" s="700" t="s">
        <v>19149</v>
      </c>
      <c r="F20" s="700" t="s">
        <v>191</v>
      </c>
      <c r="G20" s="700" t="s">
        <v>191</v>
      </c>
      <c r="H20" s="1484"/>
      <c r="I20" s="700" t="s">
        <v>8125</v>
      </c>
      <c r="J20" s="715" t="s">
        <v>19060</v>
      </c>
      <c r="K20" s="1515" t="s">
        <v>8</v>
      </c>
      <c r="L20" s="715" t="s">
        <v>19165</v>
      </c>
      <c r="M20" s="3073" t="s">
        <v>19164</v>
      </c>
      <c r="N20" s="701" t="s">
        <v>19168</v>
      </c>
      <c r="O20" s="701" t="s">
        <v>19560</v>
      </c>
      <c r="P20" s="702" t="s">
        <v>19921</v>
      </c>
      <c r="Q20" s="700" t="s">
        <v>7991</v>
      </c>
      <c r="R20" s="700">
        <f>IF(MID(RIGHT(S20,8),1,1)="M",2021,IF(MID(RIGHT(S20,8),1,1)="N",2022,IF(MID(RIGHT(S20,8),1,1)="P",2023,IF(MID(RIGHT(S20,8),1,1)="R",2024,IF(MID(RIGHT(S20,8),1,1)="S",2025,IF(MID(RIGHT(S20,8),1,1)="T",1996,IF(MID(RIGHT(S20,8),1,1)="V",1997,IF(MID(RIGHT(S20,8),1,1)="W",1998,IF(MID(RIGHT(S20,8),1,1)="X",1999,IF(MID(RIGHT(S20,8),1,1)="Y",2000,IF(MID(RIGHT(S20,8),1,1)="1",2001,IF(MID(RIGHT(S20,8),1,1)="2",2002,IF(MID(RIGHT(S20,8),1,1)="3",2003,IF(MID(RIGHT(S20,8),1,1)="4",2004,IF(MID(RIGHT(S20,8),1,1)="5",2005,IF(MID(RIGHT(S20,8),1,1)="6",2006,IF(MID(RIGHT(S20,8),1,1)="7",2007,IF(MID(RIGHT(S20,8),1,1)="8",2008,IF(MID(RIGHT(S20,8),1,1)="9",2009,IF(MID(RIGHT(S20,8),1,1)="A",2010,IF(MID(RIGHT(S20,8),1,1)="B",2011,IF(MID(RIGHT(S20,8),1,1)="C",2012,IF(MID(RIGHT(S20,8),1,1)="D",2013,IF(MID(RIGHT(S20,8),1,1)="E",2014,IF(MID(RIGHT(S20,8),1,1)="F",2015,IF(MID(RIGHT(S20,8),1,1)="G",2016,IF(MID(RIGHT(S20,8),1,1)="H",2017,IF(MID(RIGHT(S20,8),1,1)="J",2018,IF(MID(RIGHT(S20,8),1,1)="K",2019,IF(MID(RIGHT(S20,8),1,1)="L",2020,""))))))))))))))))))))))))))))))</f>
        <v>2020</v>
      </c>
      <c r="S20" s="700" t="s">
        <v>19158</v>
      </c>
      <c r="T20" s="700">
        <v>2065</v>
      </c>
      <c r="U20" s="716">
        <v>45776</v>
      </c>
      <c r="V20" s="716">
        <v>45833</v>
      </c>
      <c r="W20" s="703">
        <v>3224</v>
      </c>
      <c r="X20" s="704">
        <v>4350</v>
      </c>
    </row>
    <row r="21" spans="1:24" ht="26.25" customHeight="1">
      <c r="A21" s="705"/>
      <c r="B21" s="278"/>
      <c r="C21" s="320" t="s">
        <v>8623</v>
      </c>
      <c r="D21" s="278"/>
      <c r="E21" s="278"/>
      <c r="F21" s="278"/>
      <c r="G21" s="278"/>
      <c r="H21" s="278"/>
      <c r="I21" s="278" t="s">
        <v>2578</v>
      </c>
      <c r="J21" s="317" t="s">
        <v>19063</v>
      </c>
      <c r="K21" s="280" t="s">
        <v>195</v>
      </c>
      <c r="L21" s="425" t="s">
        <v>3603</v>
      </c>
      <c r="M21" s="3074"/>
      <c r="N21" s="73" t="s">
        <v>2435</v>
      </c>
      <c r="O21" s="278"/>
      <c r="P21" s="278"/>
      <c r="Q21" s="278" t="s">
        <v>1838</v>
      </c>
      <c r="R21" s="278">
        <f>IF(MID(RIGHT(S21,8),1,1)="M",2021,IF(MID(RIGHT(S21,8),1,1)="N",2022,IF(MID(RIGHT(S21,8),1,1)="P",2023,IF(MID(RIGHT(S21,8),1,1)="R",2024,IF(MID(RIGHT(S21,8),1,1)="S",2025,IF(MID(RIGHT(S21,8),1,1)="T",1996,IF(MID(RIGHT(S21,8),1,1)="V",1997,IF(MID(RIGHT(S21,8),1,1)="W",1998,IF(MID(RIGHT(S21,8),1,1)="X",1999,IF(MID(RIGHT(S21,8),1,1)="Y",2000,IF(MID(RIGHT(S21,8),1,1)="1",2001,IF(MID(RIGHT(S21,8),1,1)="2",2002,IF(MID(RIGHT(S21,8),1,1)="3",2003,IF(MID(RIGHT(S21,8),1,1)="4",2004,IF(MID(RIGHT(S21,8),1,1)="5",2005,IF(MID(RIGHT(S21,8),1,1)="6",2006,IF(MID(RIGHT(S21,8),1,1)="7",2007,IF(MID(RIGHT(S21,8),1,1)="8",2008,IF(MID(RIGHT(S21,8),1,1)="9",2009,IF(MID(RIGHT(S21,8),1,1)="A",2010,IF(MID(RIGHT(S21,8),1,1)="B",2011,IF(MID(RIGHT(S21,8),1,1)="C",2012,IF(MID(RIGHT(S21,8),1,1)="D",2013,IF(MID(RIGHT(S21,8),1,1)="E",2014,IF(MID(RIGHT(S21,8),1,1)="F",2015,IF(MID(RIGHT(S21,8),1,1)="G",2016,IF(MID(RIGHT(S21,8),1,1)="H",2017,IF(MID(RIGHT(S21,8),1,1)="J",2018,IF(MID(RIGHT(S21,8),1,1)="K",2019,IF(MID(RIGHT(S21,8),1,1)="L",2020,""))))))))))))))))))))))))))))))</f>
        <v>2021</v>
      </c>
      <c r="S21" s="278" t="s">
        <v>19159</v>
      </c>
      <c r="T21" s="278">
        <v>1590</v>
      </c>
      <c r="U21" s="719">
        <v>45779</v>
      </c>
      <c r="V21" s="719">
        <v>45847</v>
      </c>
      <c r="W21" s="283">
        <v>80</v>
      </c>
      <c r="X21" s="706">
        <v>80</v>
      </c>
    </row>
    <row r="22" spans="1:24" ht="26.25" customHeight="1">
      <c r="A22" s="705"/>
      <c r="B22" s="278"/>
      <c r="C22" s="278" t="s">
        <v>12776</v>
      </c>
      <c r="D22" s="278" t="s">
        <v>19066</v>
      </c>
      <c r="E22" s="278"/>
      <c r="F22" s="278"/>
      <c r="G22" s="278"/>
      <c r="H22" s="278"/>
      <c r="I22" s="720"/>
      <c r="J22" s="317" t="s">
        <v>19062</v>
      </c>
      <c r="K22" s="278" t="s">
        <v>11906</v>
      </c>
      <c r="L22" s="1626" t="s">
        <v>17973</v>
      </c>
      <c r="M22" s="3074"/>
      <c r="N22" s="73" t="s">
        <v>3073</v>
      </c>
      <c r="O22" s="1371"/>
      <c r="P22" s="278"/>
      <c r="Q22" s="278" t="s">
        <v>10795</v>
      </c>
      <c r="R22" s="278">
        <f>IF(MID(RIGHT(S22,8),1,1)="M",2021,IF(MID(RIGHT(S22,8),1,1)="N",2022,IF(MID(RIGHT(S22,8),1,1)="P",2023,IF(MID(RIGHT(S22,8),1,1)="R",2024,IF(MID(RIGHT(S22,8),1,1)="S",2025,IF(MID(RIGHT(S22,8),1,1)="T",1996,IF(MID(RIGHT(S22,8),1,1)="V",1997,IF(MID(RIGHT(S22,8),1,1)="W",1998,IF(MID(RIGHT(S22,8),1,1)="X",1999,IF(MID(RIGHT(S22,8),1,1)="Y",2000,IF(MID(RIGHT(S22,8),1,1)="1",2001,IF(MID(RIGHT(S22,8),1,1)="2",2002,IF(MID(RIGHT(S22,8),1,1)="3",2003,IF(MID(RIGHT(S22,8),1,1)="4",2004,IF(MID(RIGHT(S22,8),1,1)="5",2005,IF(MID(RIGHT(S22,8),1,1)="6",2006,IF(MID(RIGHT(S22,8),1,1)="7",2007,IF(MID(RIGHT(S22,8),1,1)="8",2008,IF(MID(RIGHT(S22,8),1,1)="9",2009,IF(MID(RIGHT(S22,8),1,1)="A",2010,IF(MID(RIGHT(S22,8),1,1)="B",2011,IF(MID(RIGHT(S22,8),1,1)="C",2012,IF(MID(RIGHT(S22,8),1,1)="D",2013,IF(MID(RIGHT(S22,8),1,1)="E",2014,IF(MID(RIGHT(S22,8),1,1)="F",2015,IF(MID(RIGHT(S22,8),1,1)="G",2016,IF(MID(RIGHT(S22,8),1,1)="H",2017,IF(MID(RIGHT(S22,8),1,1)="J",2018,IF(MID(RIGHT(S22,8),1,1)="K",2019,IF(MID(RIGHT(S22,8),1,1)="L",2020,""))))))))))))))))))))))))))))))</f>
        <v>2023</v>
      </c>
      <c r="S22" s="278" t="s">
        <v>19160</v>
      </c>
      <c r="T22" s="278">
        <v>1745</v>
      </c>
      <c r="U22" s="420">
        <v>45780</v>
      </c>
      <c r="V22" s="420">
        <v>45833</v>
      </c>
      <c r="W22" s="359">
        <f>SUM(W20:W21)</f>
        <v>3304</v>
      </c>
      <c r="X22" s="777">
        <f>X20+X21</f>
        <v>4430</v>
      </c>
    </row>
    <row r="23" spans="1:24" ht="26.25" customHeight="1">
      <c r="A23" s="705"/>
      <c r="B23" s="278"/>
      <c r="C23" s="278" t="s">
        <v>12778</v>
      </c>
      <c r="D23" s="278" t="s">
        <v>191</v>
      </c>
      <c r="E23" s="278"/>
      <c r="F23" s="278"/>
      <c r="G23" s="278"/>
      <c r="H23" s="278"/>
      <c r="I23" s="720" t="s">
        <v>8207</v>
      </c>
      <c r="J23" s="278"/>
      <c r="K23" s="278" t="s">
        <v>1772</v>
      </c>
      <c r="L23" s="278"/>
      <c r="M23" s="3075"/>
      <c r="N23" s="73" t="s">
        <v>7870</v>
      </c>
      <c r="O23" s="278"/>
      <c r="P23" s="280"/>
      <c r="Q23" s="278" t="s">
        <v>3291</v>
      </c>
      <c r="R23" s="278">
        <f>IF(MID(RIGHT(S23,8),1,1)="M",2021,IF(MID(RIGHT(S23,8),1,1)="N",2022,IF(MID(RIGHT(S23,8),1,1)="P",2023,IF(MID(RIGHT(S23,8),1,1)="R",2024,IF(MID(RIGHT(S23,8),1,1)="S",2025,IF(MID(RIGHT(S23,8),1,1)="T",1996,IF(MID(RIGHT(S23,8),1,1)="V",1997,IF(MID(RIGHT(S23,8),1,1)="W",1998,IF(MID(RIGHT(S23,8),1,1)="X",1999,IF(MID(RIGHT(S23,8),1,1)="Y",2000,IF(MID(RIGHT(S23,8),1,1)="1",2001,IF(MID(RIGHT(S23,8),1,1)="2",2002,IF(MID(RIGHT(S23,8),1,1)="3",2003,IF(MID(RIGHT(S23,8),1,1)="4",2004,IF(MID(RIGHT(S23,8),1,1)="5",2005,IF(MID(RIGHT(S23,8),1,1)="6",2006,IF(MID(RIGHT(S23,8),1,1)="7",2007,IF(MID(RIGHT(S23,8),1,1)="8",2008,IF(MID(RIGHT(S23,8),1,1)="9",2009,IF(MID(RIGHT(S23,8),1,1)="A",2010,IF(MID(RIGHT(S23,8),1,1)="B",2011,IF(MID(RIGHT(S23,8),1,1)="C",2012,IF(MID(RIGHT(S23,8),1,1)="D",2013,IF(MID(RIGHT(S23,8),1,1)="E",2014,IF(MID(RIGHT(S23,8),1,1)="F",2015,IF(MID(RIGHT(S23,8),1,1)="G",2016,IF(MID(RIGHT(S23,8),1,1)="H",2017,IF(MID(RIGHT(S23,8),1,1)="J",2018,IF(MID(RIGHT(S23,8),1,1)="K",2019,IF(MID(RIGHT(S23,8),1,1)="L",2020,""))))))))))))))))))))))))))))))</f>
        <v>2020</v>
      </c>
      <c r="S23" s="278" t="s">
        <v>19161</v>
      </c>
      <c r="T23" s="278">
        <v>1825</v>
      </c>
      <c r="U23" s="281"/>
      <c r="V23" s="281"/>
      <c r="W23" s="283" t="s">
        <v>19919</v>
      </c>
      <c r="X23" s="721" t="s">
        <v>19918</v>
      </c>
    </row>
    <row r="24" spans="1:24" ht="26.25" customHeight="1">
      <c r="A24" s="705"/>
      <c r="B24" s="278"/>
      <c r="C24" s="278" t="s">
        <v>13047</v>
      </c>
      <c r="D24" s="278" t="s">
        <v>191</v>
      </c>
      <c r="E24" s="278"/>
      <c r="F24" s="278"/>
      <c r="G24" s="278"/>
      <c r="H24" s="278"/>
      <c r="I24" s="278"/>
      <c r="J24" s="278" t="s">
        <v>19061</v>
      </c>
      <c r="K24" s="278"/>
      <c r="L24" s="278"/>
      <c r="M24" s="278" t="str">
        <f>SUBSTITUTE(M20,"-","")</f>
        <v>1145725709095X</v>
      </c>
      <c r="N24" s="278"/>
      <c r="O24" s="278"/>
      <c r="P24" s="278"/>
      <c r="Q24" s="278" t="s">
        <v>18807</v>
      </c>
      <c r="R24" s="280"/>
      <c r="S24" s="284" t="s">
        <v>189</v>
      </c>
      <c r="T24" s="284">
        <v>3700</v>
      </c>
      <c r="U24" s="281"/>
      <c r="V24" s="281"/>
      <c r="W24" s="283"/>
      <c r="X24" s="722"/>
    </row>
    <row r="25" spans="1:24" ht="26.25" customHeight="1">
      <c r="A25" s="705"/>
      <c r="B25" s="278"/>
      <c r="C25" s="278" t="s">
        <v>10002</v>
      </c>
      <c r="D25" s="278" t="s">
        <v>191</v>
      </c>
      <c r="E25" s="278"/>
      <c r="F25" s="278"/>
      <c r="G25" s="278"/>
      <c r="H25" s="278"/>
      <c r="I25" s="278"/>
      <c r="J25" s="2315" t="s">
        <v>18840</v>
      </c>
      <c r="K25" s="278"/>
      <c r="L25" s="278"/>
      <c r="M25" s="2559" t="s">
        <v>18854</v>
      </c>
      <c r="N25" s="2560"/>
      <c r="O25" s="2560"/>
      <c r="P25" s="2561"/>
      <c r="Q25" s="278"/>
      <c r="R25" s="278"/>
      <c r="S25" s="284" t="s">
        <v>2472</v>
      </c>
      <c r="T25" s="284">
        <f>SUM(T20:T24)</f>
        <v>10925</v>
      </c>
      <c r="U25" s="281"/>
      <c r="V25" s="281"/>
      <c r="W25" s="283"/>
      <c r="X25" s="722"/>
    </row>
    <row r="26" spans="1:24" ht="26.25" customHeight="1" thickBot="1">
      <c r="A26" s="707"/>
      <c r="B26" s="708"/>
      <c r="C26" s="708" t="s">
        <v>10003</v>
      </c>
      <c r="D26" s="708" t="s">
        <v>4036</v>
      </c>
      <c r="E26" s="708"/>
      <c r="F26" s="708"/>
      <c r="G26" s="708"/>
      <c r="H26" s="708"/>
      <c r="I26" s="708"/>
      <c r="J26" s="708"/>
      <c r="K26" s="611" t="s">
        <v>11811</v>
      </c>
      <c r="L26" s="709"/>
      <c r="M26" s="709"/>
      <c r="N26" s="708"/>
      <c r="O26" s="708"/>
      <c r="P26" s="710"/>
      <c r="Q26" s="711"/>
      <c r="R26" s="711"/>
      <c r="S26" s="711"/>
      <c r="T26" s="711"/>
      <c r="U26" s="712"/>
      <c r="V26" s="713"/>
      <c r="W26" s="723"/>
      <c r="X26" s="724"/>
    </row>
    <row r="28" spans="1:24" ht="26.25" customHeight="1" thickBot="1"/>
    <row r="29" spans="1:24" ht="26.25" customHeight="1">
      <c r="A29" s="456" t="s">
        <v>188</v>
      </c>
      <c r="B29" s="457" t="s">
        <v>10047</v>
      </c>
      <c r="C29" s="457" t="s">
        <v>10329</v>
      </c>
      <c r="D29" s="457" t="s">
        <v>190</v>
      </c>
      <c r="E29" s="457" t="s">
        <v>19213</v>
      </c>
      <c r="F29" s="457" t="s">
        <v>19213</v>
      </c>
      <c r="G29" s="457" t="s">
        <v>191</v>
      </c>
      <c r="H29" s="477"/>
      <c r="I29" s="457" t="s">
        <v>15385</v>
      </c>
      <c r="J29" s="457" t="s">
        <v>19108</v>
      </c>
      <c r="K29" s="458" t="s">
        <v>15387</v>
      </c>
      <c r="L29" s="457" t="s">
        <v>19398</v>
      </c>
      <c r="M29" s="2901" t="s">
        <v>19202</v>
      </c>
      <c r="N29" s="458" t="s">
        <v>19217</v>
      </c>
      <c r="O29" s="458">
        <v>214611</v>
      </c>
      <c r="P29" s="459" t="s">
        <v>20520</v>
      </c>
      <c r="Q29" s="457" t="s">
        <v>377</v>
      </c>
      <c r="R29" s="457">
        <v>2016</v>
      </c>
      <c r="S29" s="457" t="s">
        <v>19201</v>
      </c>
      <c r="T29" s="457">
        <v>1365</v>
      </c>
      <c r="U29" s="1517">
        <v>45773</v>
      </c>
      <c r="V29" s="460">
        <v>45833</v>
      </c>
      <c r="W29" s="462">
        <v>4700</v>
      </c>
      <c r="X29" s="463">
        <v>5900</v>
      </c>
    </row>
    <row r="30" spans="1:24" ht="26.25" customHeight="1">
      <c r="A30" s="464"/>
      <c r="B30" s="143"/>
      <c r="C30" s="320" t="s">
        <v>13844</v>
      </c>
      <c r="D30" s="143"/>
      <c r="E30" s="143"/>
      <c r="F30" s="143"/>
      <c r="G30" s="143"/>
      <c r="H30" s="143"/>
      <c r="I30" s="143" t="s">
        <v>3598</v>
      </c>
      <c r="J30" s="412" t="s">
        <v>18897</v>
      </c>
      <c r="K30" s="169" t="s">
        <v>10395</v>
      </c>
      <c r="L30" s="427" t="s">
        <v>3603</v>
      </c>
      <c r="M30" s="2902"/>
      <c r="N30" s="73" t="s">
        <v>7287</v>
      </c>
      <c r="O30" s="1666" t="s">
        <v>12635</v>
      </c>
      <c r="P30" s="1666"/>
      <c r="Q30" s="143" t="s">
        <v>9383</v>
      </c>
      <c r="R30" s="143">
        <v>2018</v>
      </c>
      <c r="S30" s="143" t="s">
        <v>19219</v>
      </c>
      <c r="T30" s="143">
        <v>1365</v>
      </c>
      <c r="U30" s="168">
        <v>45779</v>
      </c>
      <c r="V30" s="146"/>
      <c r="W30" s="147"/>
      <c r="X30" s="466"/>
    </row>
    <row r="31" spans="1:24" ht="26.25" customHeight="1">
      <c r="A31" s="464"/>
      <c r="B31" s="143"/>
      <c r="C31" s="143" t="s">
        <v>12776</v>
      </c>
      <c r="D31" s="143" t="s">
        <v>191</v>
      </c>
      <c r="E31" s="143"/>
      <c r="F31" s="143"/>
      <c r="G31" s="143"/>
      <c r="H31" s="143"/>
      <c r="I31" s="143"/>
      <c r="J31" s="143" t="s">
        <v>19107</v>
      </c>
      <c r="K31" s="144" t="s">
        <v>2117</v>
      </c>
      <c r="L31" s="143"/>
      <c r="M31" s="2902"/>
      <c r="N31" s="73" t="s">
        <v>14447</v>
      </c>
      <c r="O31" s="143"/>
      <c r="P31" s="143"/>
      <c r="Q31" s="143" t="s">
        <v>380</v>
      </c>
      <c r="R31" s="143">
        <v>2017</v>
      </c>
      <c r="S31" s="143" t="s">
        <v>19218</v>
      </c>
      <c r="T31" s="143">
        <v>1365</v>
      </c>
      <c r="U31" s="146">
        <v>45780</v>
      </c>
      <c r="V31" s="146"/>
      <c r="W31" s="1449"/>
      <c r="X31" s="466"/>
    </row>
    <row r="32" spans="1:24" ht="26.25" customHeight="1">
      <c r="A32" s="464"/>
      <c r="B32" s="143"/>
      <c r="C32" s="143" t="s">
        <v>12778</v>
      </c>
      <c r="D32" s="143" t="s">
        <v>191</v>
      </c>
      <c r="E32" s="143"/>
      <c r="F32" s="143"/>
      <c r="G32" s="143"/>
      <c r="H32" s="143"/>
      <c r="I32" s="143"/>
      <c r="J32" s="143"/>
      <c r="K32" s="144" t="s">
        <v>8972</v>
      </c>
      <c r="L32" s="143"/>
      <c r="M32" s="2903"/>
      <c r="N32" s="73" t="s">
        <v>15731</v>
      </c>
      <c r="O32" s="143"/>
      <c r="P32" s="143"/>
      <c r="Q32" s="143" t="s">
        <v>361</v>
      </c>
      <c r="R32" s="143">
        <v>2015</v>
      </c>
      <c r="S32" s="143" t="s">
        <v>19220</v>
      </c>
      <c r="T32" s="143">
        <v>1365</v>
      </c>
      <c r="U32" s="168"/>
      <c r="V32" s="146"/>
      <c r="W32" s="147"/>
      <c r="X32" s="466"/>
    </row>
    <row r="33" spans="1:24" ht="26.25" customHeight="1">
      <c r="A33" s="464"/>
      <c r="B33" s="143"/>
      <c r="C33" s="143" t="s">
        <v>13047</v>
      </c>
      <c r="D33" s="143" t="s">
        <v>191</v>
      </c>
      <c r="E33" s="143"/>
      <c r="F33" s="143"/>
      <c r="G33" s="143"/>
      <c r="H33" s="143"/>
      <c r="I33" s="143"/>
      <c r="J33" s="143" t="s">
        <v>15721</v>
      </c>
      <c r="K33" s="144"/>
      <c r="L33" s="143"/>
      <c r="M33" s="143"/>
      <c r="N33" s="143"/>
      <c r="O33" s="143"/>
      <c r="P33" s="143"/>
      <c r="Q33" s="143"/>
      <c r="R33" s="143"/>
      <c r="S33" s="148" t="s">
        <v>189</v>
      </c>
      <c r="T33" s="148">
        <v>3700</v>
      </c>
      <c r="U33" s="146"/>
      <c r="V33" s="146"/>
      <c r="W33" s="147"/>
      <c r="X33" s="466"/>
    </row>
    <row r="34" spans="1:24" ht="26.25" customHeight="1">
      <c r="A34" s="464"/>
      <c r="B34" s="143"/>
      <c r="C34" s="143" t="s">
        <v>10002</v>
      </c>
      <c r="D34" s="143" t="s">
        <v>191</v>
      </c>
      <c r="E34" s="143"/>
      <c r="F34" s="143"/>
      <c r="G34" s="143"/>
      <c r="H34" s="143"/>
      <c r="I34" s="143"/>
      <c r="J34" s="143"/>
      <c r="K34" s="144"/>
      <c r="L34" s="143"/>
      <c r="M34" s="143"/>
      <c r="N34" s="143"/>
      <c r="O34" s="143"/>
      <c r="P34" s="143"/>
      <c r="Q34" s="143"/>
      <c r="R34" s="143"/>
      <c r="S34" s="148" t="s">
        <v>2472</v>
      </c>
      <c r="T34" s="148">
        <f>SUM(T29:T33)</f>
        <v>9160</v>
      </c>
      <c r="U34" s="168"/>
      <c r="V34" s="146"/>
      <c r="W34" s="147"/>
      <c r="X34" s="466"/>
    </row>
    <row r="35" spans="1:24" ht="26.25" customHeight="1" thickBot="1">
      <c r="A35" s="467"/>
      <c r="B35" s="468"/>
      <c r="C35" s="468" t="s">
        <v>13824</v>
      </c>
      <c r="D35" s="468" t="s">
        <v>4036</v>
      </c>
      <c r="E35" s="468"/>
      <c r="F35" s="468"/>
      <c r="G35" s="468"/>
      <c r="H35" s="468"/>
      <c r="I35" s="468"/>
      <c r="J35" s="555" t="s">
        <v>2745</v>
      </c>
      <c r="K35" s="611" t="s">
        <v>12087</v>
      </c>
      <c r="L35" s="468"/>
      <c r="M35" s="468"/>
      <c r="N35" s="470"/>
      <c r="O35" s="470"/>
      <c r="P35" s="471"/>
      <c r="Q35" s="468"/>
      <c r="R35" s="468"/>
      <c r="S35" s="471" t="s">
        <v>17839</v>
      </c>
      <c r="T35" s="471">
        <v>5460</v>
      </c>
      <c r="U35" s="473"/>
      <c r="V35" s="474"/>
      <c r="W35" s="475"/>
      <c r="X35" s="476"/>
    </row>
    <row r="36" spans="1:24" ht="26.25" customHeight="1">
      <c r="A36" s="456" t="s">
        <v>188</v>
      </c>
      <c r="B36" s="457" t="s">
        <v>10047</v>
      </c>
      <c r="C36" s="457" t="s">
        <v>10329</v>
      </c>
      <c r="D36" s="457" t="s">
        <v>190</v>
      </c>
      <c r="E36" s="457" t="s">
        <v>19213</v>
      </c>
      <c r="F36" s="457" t="s">
        <v>19213</v>
      </c>
      <c r="G36" s="457" t="s">
        <v>191</v>
      </c>
      <c r="H36" s="477"/>
      <c r="I36" s="457" t="s">
        <v>15385</v>
      </c>
      <c r="J36" s="457" t="s">
        <v>19108</v>
      </c>
      <c r="K36" s="458" t="s">
        <v>15387</v>
      </c>
      <c r="L36" s="457" t="s">
        <v>19215</v>
      </c>
      <c r="M36" s="2901" t="s">
        <v>19221</v>
      </c>
      <c r="N36" s="458" t="s">
        <v>19212</v>
      </c>
      <c r="O36" s="458">
        <v>214624</v>
      </c>
      <c r="P36" s="459" t="s">
        <v>20520</v>
      </c>
      <c r="Q36" s="457" t="s">
        <v>2715</v>
      </c>
      <c r="R36" s="457">
        <v>2016</v>
      </c>
      <c r="S36" s="457" t="s">
        <v>19223</v>
      </c>
      <c r="T36" s="457">
        <v>1603</v>
      </c>
      <c r="U36" s="1517">
        <v>45773</v>
      </c>
      <c r="V36" s="460">
        <v>45833</v>
      </c>
      <c r="W36" s="462">
        <v>4700</v>
      </c>
      <c r="X36" s="463">
        <v>5900</v>
      </c>
    </row>
    <row r="37" spans="1:24" ht="26.25" customHeight="1">
      <c r="A37" s="464"/>
      <c r="B37" s="143"/>
      <c r="C37" s="320" t="s">
        <v>13844</v>
      </c>
      <c r="D37" s="143"/>
      <c r="E37" s="143"/>
      <c r="F37" s="143"/>
      <c r="G37" s="143"/>
      <c r="H37" s="143"/>
      <c r="I37" s="143" t="s">
        <v>3598</v>
      </c>
      <c r="J37" s="412" t="s">
        <v>18897</v>
      </c>
      <c r="K37" s="169" t="s">
        <v>10395</v>
      </c>
      <c r="L37" s="427" t="s">
        <v>3603</v>
      </c>
      <c r="M37" s="2902"/>
      <c r="N37" s="73" t="s">
        <v>7287</v>
      </c>
      <c r="O37" s="1666" t="s">
        <v>12635</v>
      </c>
      <c r="P37" s="1666"/>
      <c r="Q37" s="143" t="s">
        <v>2715</v>
      </c>
      <c r="R37" s="143">
        <v>2016</v>
      </c>
      <c r="S37" s="143" t="s">
        <v>19224</v>
      </c>
      <c r="T37" s="143">
        <v>1603</v>
      </c>
      <c r="U37" s="168">
        <v>45779</v>
      </c>
      <c r="V37" s="146"/>
      <c r="W37" s="147"/>
      <c r="X37" s="466"/>
    </row>
    <row r="38" spans="1:24" ht="26.25" customHeight="1">
      <c r="A38" s="464"/>
      <c r="B38" s="143"/>
      <c r="C38" s="143" t="s">
        <v>12776</v>
      </c>
      <c r="D38" s="143" t="s">
        <v>191</v>
      </c>
      <c r="E38" s="143"/>
      <c r="F38" s="143"/>
      <c r="G38" s="143"/>
      <c r="H38" s="143"/>
      <c r="I38" s="143"/>
      <c r="J38" s="143" t="s">
        <v>19107</v>
      </c>
      <c r="K38" s="144" t="s">
        <v>2117</v>
      </c>
      <c r="L38" s="143"/>
      <c r="M38" s="2903"/>
      <c r="N38" s="73" t="s">
        <v>14447</v>
      </c>
      <c r="O38" s="143"/>
      <c r="P38" s="143"/>
      <c r="Q38" s="143" t="s">
        <v>361</v>
      </c>
      <c r="R38" s="143">
        <v>2018</v>
      </c>
      <c r="S38" s="143" t="s">
        <v>19203</v>
      </c>
      <c r="T38" s="143">
        <v>1604</v>
      </c>
      <c r="U38" s="146">
        <v>45780</v>
      </c>
      <c r="V38" s="146"/>
      <c r="W38" s="1449"/>
      <c r="X38" s="466"/>
    </row>
    <row r="39" spans="1:24" ht="26.25" customHeight="1">
      <c r="A39" s="464"/>
      <c r="B39" s="143"/>
      <c r="C39" s="143" t="s">
        <v>12778</v>
      </c>
      <c r="D39" s="143" t="s">
        <v>191</v>
      </c>
      <c r="E39" s="143"/>
      <c r="F39" s="143"/>
      <c r="G39" s="143"/>
      <c r="H39" s="143"/>
      <c r="I39" s="143"/>
      <c r="J39" s="143"/>
      <c r="K39" s="144" t="s">
        <v>8972</v>
      </c>
      <c r="L39" s="143"/>
      <c r="M39" s="2366" t="s">
        <v>19222</v>
      </c>
      <c r="N39" s="73" t="s">
        <v>15731</v>
      </c>
      <c r="O39" s="143"/>
      <c r="P39" s="143"/>
      <c r="Q39" s="143" t="s">
        <v>377</v>
      </c>
      <c r="R39" s="143">
        <v>2021</v>
      </c>
      <c r="S39" s="143" t="s">
        <v>19225</v>
      </c>
      <c r="T39" s="143">
        <v>1700</v>
      </c>
      <c r="U39" s="168"/>
      <c r="V39" s="146"/>
      <c r="W39" s="147"/>
      <c r="X39" s="466"/>
    </row>
    <row r="40" spans="1:24" ht="26.25" customHeight="1">
      <c r="A40" s="464"/>
      <c r="B40" s="143"/>
      <c r="C40" s="143" t="s">
        <v>13047</v>
      </c>
      <c r="D40" s="143" t="s">
        <v>191</v>
      </c>
      <c r="E40" s="143"/>
      <c r="F40" s="143"/>
      <c r="G40" s="143"/>
      <c r="H40" s="143"/>
      <c r="I40" s="143"/>
      <c r="J40" s="143" t="s">
        <v>15721</v>
      </c>
      <c r="K40" s="144"/>
      <c r="L40" s="143"/>
      <c r="M40" s="143"/>
      <c r="N40" s="143"/>
      <c r="O40" s="143"/>
      <c r="P40" s="143"/>
      <c r="Q40" s="143"/>
      <c r="R40" s="143"/>
      <c r="S40" s="148" t="s">
        <v>189</v>
      </c>
      <c r="T40" s="148">
        <v>3700</v>
      </c>
      <c r="U40" s="146"/>
      <c r="V40" s="146"/>
      <c r="W40" s="147"/>
      <c r="X40" s="466"/>
    </row>
    <row r="41" spans="1:24" ht="26.25" customHeight="1">
      <c r="A41" s="464"/>
      <c r="B41" s="143"/>
      <c r="C41" s="143" t="s">
        <v>10002</v>
      </c>
      <c r="D41" s="143" t="s">
        <v>191</v>
      </c>
      <c r="E41" s="143"/>
      <c r="F41" s="143"/>
      <c r="G41" s="143"/>
      <c r="H41" s="143"/>
      <c r="I41" s="143"/>
      <c r="J41" s="143"/>
      <c r="K41" s="144"/>
      <c r="L41" s="143"/>
      <c r="M41" s="143"/>
      <c r="N41" s="143"/>
      <c r="O41" s="143"/>
      <c r="P41" s="143"/>
      <c r="Q41" s="143"/>
      <c r="R41" s="143"/>
      <c r="S41" s="148" t="s">
        <v>2472</v>
      </c>
      <c r="T41" s="148">
        <f>SUM(T36:T40)</f>
        <v>10210</v>
      </c>
      <c r="U41" s="168"/>
      <c r="V41" s="146"/>
      <c r="W41" s="147"/>
      <c r="X41" s="466"/>
    </row>
    <row r="42" spans="1:24" ht="26.25" customHeight="1" thickBot="1">
      <c r="A42" s="467"/>
      <c r="B42" s="468"/>
      <c r="C42" s="468" t="s">
        <v>13824</v>
      </c>
      <c r="D42" s="468" t="s">
        <v>4036</v>
      </c>
      <c r="E42" s="468"/>
      <c r="F42" s="468"/>
      <c r="G42" s="468"/>
      <c r="H42" s="468"/>
      <c r="I42" s="468"/>
      <c r="J42" s="555" t="s">
        <v>2745</v>
      </c>
      <c r="K42" s="611" t="s">
        <v>12087</v>
      </c>
      <c r="L42" s="468"/>
      <c r="M42" s="468"/>
      <c r="N42" s="470"/>
      <c r="O42" s="470"/>
      <c r="P42" s="471"/>
      <c r="Q42" s="468"/>
      <c r="R42" s="468"/>
      <c r="S42" s="471" t="s">
        <v>17839</v>
      </c>
      <c r="T42" s="471">
        <v>6510</v>
      </c>
      <c r="U42" s="473"/>
      <c r="V42" s="474"/>
      <c r="W42" s="475"/>
      <c r="X42" s="476"/>
    </row>
    <row r="44" spans="1:24" ht="26.25" customHeight="1" thickBot="1"/>
    <row r="45" spans="1:24" ht="26.25" customHeight="1">
      <c r="A45" s="874" t="s">
        <v>188</v>
      </c>
      <c r="B45" s="875" t="s">
        <v>10047</v>
      </c>
      <c r="C45" s="875" t="s">
        <v>15059</v>
      </c>
      <c r="D45" s="875" t="s">
        <v>190</v>
      </c>
      <c r="E45" s="875" t="s">
        <v>19344</v>
      </c>
      <c r="F45" s="875" t="s">
        <v>191</v>
      </c>
      <c r="G45" s="875" t="s">
        <v>191</v>
      </c>
      <c r="H45" s="875" t="s">
        <v>191</v>
      </c>
      <c r="I45" s="875" t="s">
        <v>10574</v>
      </c>
      <c r="J45" s="875" t="s">
        <v>19059</v>
      </c>
      <c r="K45" s="876" t="s">
        <v>15237</v>
      </c>
      <c r="L45" s="875" t="s">
        <v>19347</v>
      </c>
      <c r="M45" s="2922" t="s">
        <v>19284</v>
      </c>
      <c r="N45" s="876" t="s">
        <v>19561</v>
      </c>
      <c r="O45" s="876" t="s">
        <v>19563</v>
      </c>
      <c r="P45" s="1805" t="s">
        <v>19891</v>
      </c>
      <c r="Q45" s="875" t="s">
        <v>2093</v>
      </c>
      <c r="R45" s="875">
        <f>IF(MID(RIGHT(S45,8),1,1)="M",2021,IF(MID(RIGHT(S45,8),1,1)="N",2022,IF(MID(RIGHT(S45,8),1,1)="P",2023,IF(MID(RIGHT(S45,8),1,1)="R",2024,IF(MID(RIGHT(S45,8),1,1)="S",2025,IF(MID(RIGHT(S45,8),1,1)="T",1996,IF(MID(RIGHT(S45,8),1,1)="V",1997,IF(MID(RIGHT(S45,8),1,1)="W",1998,IF(MID(RIGHT(S45,8),1,1)="X",1999,IF(MID(RIGHT(S45,8),1,1)="Y",2000,IF(MID(RIGHT(S45,8),1,1)="1",2001,IF(MID(RIGHT(S45,8),1,1)="2",2002,IF(MID(RIGHT(S45,8),1,1)="3",2003,IF(MID(RIGHT(S45,8),1,1)="4",2004,IF(MID(RIGHT(S45,8),1,1)="5",2005,IF(MID(RIGHT(S45,8),1,1)="6",2006,IF(MID(RIGHT(S45,8),1,1)="7",2007,IF(MID(RIGHT(S45,8),1,1)="8",2008,IF(MID(RIGHT(S45,8),1,1)="9",2009,IF(MID(RIGHT(S45,8),1,1)="A",2010,IF(MID(RIGHT(S45,8),1,1)="B",2011,IF(MID(RIGHT(S45,8),1,1)="C",2012,IF(MID(RIGHT(S45,8),1,1)="D",2013,IF(MID(RIGHT(S45,8),1,1)="E",2014,IF(MID(RIGHT(S45,8),1,1)="F",2015,IF(MID(RIGHT(S45,8),1,1)="G",2016,IF(MID(RIGHT(S45,8),1,1)="H",2017,IF(MID(RIGHT(S45,8),1,1)="J",2018,IF(MID(RIGHT(S45,8),1,1)="K",2019,IF(MID(RIGHT(S45,8),1,1)="L",2020,""))))))))))))))))))))))))))))))</f>
        <v>2021</v>
      </c>
      <c r="S45" s="875" t="s">
        <v>19282</v>
      </c>
      <c r="T45" s="875">
        <v>1740</v>
      </c>
      <c r="U45" s="878">
        <v>45780</v>
      </c>
      <c r="V45" s="878">
        <v>45808</v>
      </c>
      <c r="W45" s="879">
        <v>1300</v>
      </c>
      <c r="X45" s="880">
        <v>1850</v>
      </c>
    </row>
    <row r="46" spans="1:24" ht="26.25" customHeight="1">
      <c r="A46" s="1759"/>
      <c r="B46" s="1755"/>
      <c r="C46" s="320" t="s">
        <v>15239</v>
      </c>
      <c r="D46" s="1755"/>
      <c r="E46" s="1755"/>
      <c r="F46" s="1755"/>
      <c r="G46" s="1755"/>
      <c r="H46" s="1755"/>
      <c r="I46" s="1755" t="s">
        <v>3598</v>
      </c>
      <c r="J46" s="412" t="s">
        <v>19058</v>
      </c>
      <c r="K46" s="884" t="s">
        <v>211</v>
      </c>
      <c r="L46" s="425" t="s">
        <v>3603</v>
      </c>
      <c r="M46" s="2924"/>
      <c r="N46" s="73" t="s">
        <v>2432</v>
      </c>
      <c r="O46" s="882"/>
      <c r="P46" s="1760"/>
      <c r="Q46" s="882" t="s">
        <v>19428</v>
      </c>
      <c r="R46" s="882">
        <f>IF(MID(RIGHT(S46,8),1,1)="M",2021,IF(MID(RIGHT(S46,8),1,1)="N",2022,IF(MID(RIGHT(S46,8),1,1)="P",2023,IF(MID(RIGHT(S46,8),1,1)="R",2024,IF(MID(RIGHT(S46,8),1,1)="S",2025,IF(MID(RIGHT(S46,8),1,1)="T",1996,IF(MID(RIGHT(S46,8),1,1)="V",1997,IF(MID(RIGHT(S46,8),1,1)="W",1998,IF(MID(RIGHT(S46,8),1,1)="X",1999,IF(MID(RIGHT(S46,8),1,1)="Y",2000,IF(MID(RIGHT(S46,8),1,1)="1",2001,IF(MID(RIGHT(S46,8),1,1)="2",2002,IF(MID(RIGHT(S46,8),1,1)="3",2003,IF(MID(RIGHT(S46,8),1,1)="4",2004,IF(MID(RIGHT(S46,8),1,1)="5",2005,IF(MID(RIGHT(S46,8),1,1)="6",2006,IF(MID(RIGHT(S46,8),1,1)="7",2007,IF(MID(RIGHT(S46,8),1,1)="8",2008,IF(MID(RIGHT(S46,8),1,1)="9",2009,IF(MID(RIGHT(S46,8),1,1)="A",2010,IF(MID(RIGHT(S46,8),1,1)="B",2011,IF(MID(RIGHT(S46,8),1,1)="C",2012,IF(MID(RIGHT(S46,8),1,1)="D",2013,IF(MID(RIGHT(S46,8),1,1)="E",2014,IF(MID(RIGHT(S46,8),1,1)="F",2015,IF(MID(RIGHT(S46,8),1,1)="G",2016,IF(MID(RIGHT(S46,8),1,1)="H",2017,IF(MID(RIGHT(S46,8),1,1)="J",2018,IF(MID(RIGHT(S46,8),1,1)="K",2019,IF(MID(RIGHT(S46,8),1,1)="L",2020,""))))))))))))))))))))))))))))))</f>
        <v>2021</v>
      </c>
      <c r="S46" s="882" t="s">
        <v>19283</v>
      </c>
      <c r="T46" s="882">
        <v>1530</v>
      </c>
      <c r="U46" s="885">
        <v>45785</v>
      </c>
      <c r="V46" s="1761">
        <v>45811</v>
      </c>
      <c r="W46" s="1762"/>
      <c r="X46" s="1763" t="s">
        <v>15091</v>
      </c>
    </row>
    <row r="47" spans="1:24" ht="26.25" customHeight="1">
      <c r="A47" s="881"/>
      <c r="B47" s="882"/>
      <c r="C47" s="882" t="s">
        <v>12775</v>
      </c>
      <c r="D47" s="882" t="s">
        <v>191</v>
      </c>
      <c r="E47" s="882"/>
      <c r="F47" s="882"/>
      <c r="G47" s="882"/>
      <c r="H47" s="882"/>
      <c r="I47" s="882"/>
      <c r="J47" s="882"/>
      <c r="K47" s="889" t="s">
        <v>12048</v>
      </c>
      <c r="L47" s="882"/>
      <c r="M47" s="3065" t="s">
        <v>19287</v>
      </c>
      <c r="N47" s="73" t="s">
        <v>4260</v>
      </c>
      <c r="O47" s="882" t="s">
        <v>15120</v>
      </c>
      <c r="P47" s="882"/>
      <c r="Q47" s="882" t="s">
        <v>375</v>
      </c>
      <c r="R47" s="882">
        <f>IF(MID(RIGHT(S47,8),1,1)="M",2021,IF(MID(RIGHT(S47,8),1,1)="N",2022,IF(MID(RIGHT(S47,8),1,1)="P",2023,IF(MID(RIGHT(S47,8),1,1)="R",2024,IF(MID(RIGHT(S47,8),1,1)="S",2025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2011</v>
      </c>
      <c r="S47" s="882" t="s">
        <v>19286</v>
      </c>
      <c r="T47" s="882">
        <v>1515</v>
      </c>
      <c r="U47" s="885"/>
      <c r="V47" s="885">
        <v>45813</v>
      </c>
      <c r="W47" s="911"/>
      <c r="X47" s="888"/>
    </row>
    <row r="48" spans="1:24" ht="26.25" customHeight="1">
      <c r="A48" s="881"/>
      <c r="B48" s="882"/>
      <c r="C48" s="882" t="s">
        <v>12778</v>
      </c>
      <c r="D48" s="882" t="s">
        <v>191</v>
      </c>
      <c r="E48" s="882"/>
      <c r="F48" s="882"/>
      <c r="G48" s="882"/>
      <c r="H48" s="882"/>
      <c r="I48" s="882"/>
      <c r="J48" s="425" t="s">
        <v>16517</v>
      </c>
      <c r="K48" s="889" t="s">
        <v>3849</v>
      </c>
      <c r="L48" s="882" t="str">
        <f>SUBSTITUTE(M45,"-","")</f>
        <v>4327425335559X</v>
      </c>
      <c r="M48" s="2924"/>
      <c r="N48" s="73" t="s">
        <v>12674</v>
      </c>
      <c r="O48" s="882" t="s">
        <v>13101</v>
      </c>
      <c r="P48" s="882"/>
      <c r="Q48" s="882" t="s">
        <v>11179</v>
      </c>
      <c r="R48" s="882">
        <f>IF(MID(RIGHT(S48,8),1,1)="M",2021,IF(MID(RIGHT(S48,8),1,1)="N",2022,IF(MID(RIGHT(S48,8),1,1)="P",2023,IF(MID(RIGHT(S48,8),1,1)="R",2024,IF(MID(RIGHT(S48,8),1,1)="S",2025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2012</v>
      </c>
      <c r="S48" s="882" t="s">
        <v>19285</v>
      </c>
      <c r="T48" s="882">
        <v>1490</v>
      </c>
      <c r="U48" s="885"/>
      <c r="V48" s="885"/>
      <c r="W48" s="911"/>
      <c r="X48" s="888" t="s">
        <v>16449</v>
      </c>
    </row>
    <row r="49" spans="1:24" ht="26.25" customHeight="1">
      <c r="A49" s="881"/>
      <c r="B49" s="882"/>
      <c r="C49" s="882" t="s">
        <v>13047</v>
      </c>
      <c r="D49" s="882" t="s">
        <v>191</v>
      </c>
      <c r="E49" s="882"/>
      <c r="F49" s="882"/>
      <c r="G49" s="882"/>
      <c r="H49" s="882"/>
      <c r="I49" s="882"/>
      <c r="J49" s="882"/>
      <c r="K49" s="890"/>
      <c r="L49" s="882" t="str">
        <f>SUBSTITUTE(M47,"-","")</f>
        <v>1277825043070X</v>
      </c>
      <c r="M49" s="882"/>
      <c r="N49" s="882"/>
      <c r="O49" s="882"/>
      <c r="P49" s="882"/>
      <c r="Q49" s="882"/>
      <c r="R49" s="882"/>
      <c r="S49" s="883" t="s">
        <v>189</v>
      </c>
      <c r="T49" s="883">
        <v>3700</v>
      </c>
      <c r="U49" s="885"/>
      <c r="V49" s="891"/>
      <c r="W49" s="887"/>
      <c r="X49" s="888" t="s">
        <v>19436</v>
      </c>
    </row>
    <row r="50" spans="1:24" ht="26.25" customHeight="1">
      <c r="A50" s="881"/>
      <c r="B50" s="882"/>
      <c r="C50" s="882" t="s">
        <v>10098</v>
      </c>
      <c r="D50" s="882" t="s">
        <v>191</v>
      </c>
      <c r="E50" s="882"/>
      <c r="F50" s="882"/>
      <c r="G50" s="882"/>
      <c r="H50" s="882"/>
      <c r="I50" s="882"/>
      <c r="J50" s="882" t="s">
        <v>19346</v>
      </c>
      <c r="K50" s="890"/>
      <c r="L50" s="882"/>
      <c r="M50" s="2559" t="s">
        <v>8709</v>
      </c>
      <c r="N50" s="2560"/>
      <c r="O50" s="2560"/>
      <c r="P50" s="2561"/>
      <c r="Q50" s="882"/>
      <c r="R50" s="882"/>
      <c r="S50" s="883" t="s">
        <v>2472</v>
      </c>
      <c r="T50" s="883">
        <f>SUM(T45:T49)</f>
        <v>9975</v>
      </c>
      <c r="U50" s="891"/>
      <c r="V50" s="891"/>
      <c r="W50" s="887"/>
      <c r="X50" s="888" t="s">
        <v>16967</v>
      </c>
    </row>
    <row r="51" spans="1:24" ht="26.25" customHeight="1" thickBot="1">
      <c r="A51" s="892"/>
      <c r="B51" s="893"/>
      <c r="C51" s="893" t="s">
        <v>10099</v>
      </c>
      <c r="D51" s="893" t="s">
        <v>4036</v>
      </c>
      <c r="E51" s="893"/>
      <c r="F51" s="893"/>
      <c r="G51" s="893"/>
      <c r="H51" s="893"/>
      <c r="I51" s="893"/>
      <c r="J51" s="893" t="s">
        <v>19430</v>
      </c>
      <c r="K51" s="611" t="s">
        <v>12171</v>
      </c>
      <c r="L51" s="893"/>
      <c r="M51" s="893"/>
      <c r="N51" s="894"/>
      <c r="O51" s="894"/>
      <c r="P51" s="895"/>
      <c r="Q51" s="893"/>
      <c r="R51" s="893"/>
      <c r="S51" s="896"/>
      <c r="T51" s="896"/>
      <c r="U51" s="897"/>
      <c r="V51" s="898"/>
      <c r="W51" s="899"/>
      <c r="X51" s="900"/>
    </row>
    <row r="52" spans="1:24" ht="26.25" customHeight="1">
      <c r="A52" s="874" t="s">
        <v>188</v>
      </c>
      <c r="B52" s="875" t="s">
        <v>10047</v>
      </c>
      <c r="C52" s="875" t="s">
        <v>15059</v>
      </c>
      <c r="D52" s="875" t="s">
        <v>190</v>
      </c>
      <c r="E52" s="875" t="s">
        <v>19344</v>
      </c>
      <c r="F52" s="875" t="s">
        <v>191</v>
      </c>
      <c r="G52" s="875" t="s">
        <v>191</v>
      </c>
      <c r="H52" s="875" t="s">
        <v>191</v>
      </c>
      <c r="I52" s="875" t="s">
        <v>10574</v>
      </c>
      <c r="J52" s="875" t="s">
        <v>19059</v>
      </c>
      <c r="K52" s="876" t="s">
        <v>15237</v>
      </c>
      <c r="L52" s="875" t="s">
        <v>19427</v>
      </c>
      <c r="M52" s="2922" t="s">
        <v>19321</v>
      </c>
      <c r="N52" s="876" t="s">
        <v>19562</v>
      </c>
      <c r="O52" s="876" t="s">
        <v>19564</v>
      </c>
      <c r="P52" s="1805" t="s">
        <v>19891</v>
      </c>
      <c r="Q52" s="875" t="s">
        <v>19276</v>
      </c>
      <c r="R52" s="875">
        <f>IF(MID(RIGHT(S52,8),1,1)="M",2021,IF(MID(RIGHT(S52,8),1,1)="N",2022,IF(MID(RIGHT(S52,8),1,1)="P",2023,IF(MID(RIGHT(S52,8),1,1)="R",2024,IF(MID(RIGHT(S52,8),1,1)="S",2025,IF(MID(RIGHT(S52,8),1,1)="T",1996,IF(MID(RIGHT(S52,8),1,1)="V",1997,IF(MID(RIGHT(S52,8),1,1)="W",1998,IF(MID(RIGHT(S52,8),1,1)="X",1999,IF(MID(RIGHT(S52,8),1,1)="Y",2000,IF(MID(RIGHT(S52,8),1,1)="1",2001,IF(MID(RIGHT(S52,8),1,1)="2",2002,IF(MID(RIGHT(S52,8),1,1)="3",2003,IF(MID(RIGHT(S52,8),1,1)="4",2004,IF(MID(RIGHT(S52,8),1,1)="5",2005,IF(MID(RIGHT(S52,8),1,1)="6",2006,IF(MID(RIGHT(S52,8),1,1)="7",2007,IF(MID(RIGHT(S52,8),1,1)="8",2008,IF(MID(RIGHT(S52,8),1,1)="9",2009,IF(MID(RIGHT(S52,8),1,1)="A",2010,IF(MID(RIGHT(S52,8),1,1)="B",2011,IF(MID(RIGHT(S52,8),1,1)="C",2012,IF(MID(RIGHT(S52,8),1,1)="D",2013,IF(MID(RIGHT(S52,8),1,1)="E",2014,IF(MID(RIGHT(S52,8),1,1)="F",2015,IF(MID(RIGHT(S52,8),1,1)="G",2016,IF(MID(RIGHT(S52,8),1,1)="H",2017,IF(MID(RIGHT(S52,8),1,1)="J",2018,IF(MID(RIGHT(S52,8),1,1)="K",2019,IF(MID(RIGHT(S52,8),1,1)="L",2020,""))))))))))))))))))))))))))))))</f>
        <v>2020</v>
      </c>
      <c r="S52" s="875" t="s">
        <v>19288</v>
      </c>
      <c r="T52" s="875">
        <v>1560</v>
      </c>
      <c r="U52" s="878">
        <v>45780</v>
      </c>
      <c r="V52" s="878">
        <v>45808</v>
      </c>
      <c r="W52" s="879">
        <v>1300</v>
      </c>
      <c r="X52" s="880">
        <v>1850</v>
      </c>
    </row>
    <row r="53" spans="1:24" ht="26.25" customHeight="1">
      <c r="A53" s="1759"/>
      <c r="B53" s="1755"/>
      <c r="C53" s="320" t="s">
        <v>15239</v>
      </c>
      <c r="D53" s="1755"/>
      <c r="E53" s="1755"/>
      <c r="F53" s="1755"/>
      <c r="G53" s="1755"/>
      <c r="H53" s="1755"/>
      <c r="I53" s="1755" t="s">
        <v>3598</v>
      </c>
      <c r="J53" s="412" t="s">
        <v>19117</v>
      </c>
      <c r="K53" s="884" t="s">
        <v>211</v>
      </c>
      <c r="L53" s="425" t="s">
        <v>3603</v>
      </c>
      <c r="M53" s="2923"/>
      <c r="N53" s="73" t="s">
        <v>2432</v>
      </c>
      <c r="O53" s="882"/>
      <c r="P53" s="1760"/>
      <c r="Q53" s="882" t="s">
        <v>375</v>
      </c>
      <c r="R53" s="882">
        <f>IF(MID(RIGHT(S53,8),1,1)="M",2021,IF(MID(RIGHT(S53,8),1,1)="N",2022,IF(MID(RIGHT(S53,8),1,1)="P",2023,IF(MID(RIGHT(S53,8),1,1)="R",2024,IF(MID(RIGHT(S53,8),1,1)="S",2025,IF(MID(RIGHT(S53,8),1,1)="T",1996,IF(MID(RIGHT(S53,8),1,1)="V",1997,IF(MID(RIGHT(S53,8),1,1)="W",1998,IF(MID(RIGHT(S53,8),1,1)="X",1999,IF(MID(RIGHT(S53,8),1,1)="Y",2000,IF(MID(RIGHT(S53,8),1,1)="1",2001,IF(MID(RIGHT(S53,8),1,1)="2",2002,IF(MID(RIGHT(S53,8),1,1)="3",2003,IF(MID(RIGHT(S53,8),1,1)="4",2004,IF(MID(RIGHT(S53,8),1,1)="5",2005,IF(MID(RIGHT(S53,8),1,1)="6",2006,IF(MID(RIGHT(S53,8),1,1)="7",2007,IF(MID(RIGHT(S53,8),1,1)="8",2008,IF(MID(RIGHT(S53,8),1,1)="9",2009,IF(MID(RIGHT(S53,8),1,1)="A",2010,IF(MID(RIGHT(S53,8),1,1)="B",2011,IF(MID(RIGHT(S53,8),1,1)="C",2012,IF(MID(RIGHT(S53,8),1,1)="D",2013,IF(MID(RIGHT(S53,8),1,1)="E",2014,IF(MID(RIGHT(S53,8),1,1)="F",2015,IF(MID(RIGHT(S53,8),1,1)="G",2016,IF(MID(RIGHT(S53,8),1,1)="H",2017,IF(MID(RIGHT(S53,8),1,1)="J",2018,IF(MID(RIGHT(S53,8),1,1)="K",2019,IF(MID(RIGHT(S53,8),1,1)="L",2020,""))))))))))))))))))))))))))))))</f>
        <v>2020</v>
      </c>
      <c r="S53" s="882" t="s">
        <v>19289</v>
      </c>
      <c r="T53" s="882">
        <v>1575</v>
      </c>
      <c r="U53" s="885">
        <v>45785</v>
      </c>
      <c r="V53" s="1761">
        <v>45811</v>
      </c>
      <c r="W53" s="1762"/>
      <c r="X53" s="1763" t="s">
        <v>15091</v>
      </c>
    </row>
    <row r="54" spans="1:24" ht="26.25" customHeight="1">
      <c r="A54" s="881"/>
      <c r="B54" s="882"/>
      <c r="C54" s="882" t="s">
        <v>12775</v>
      </c>
      <c r="D54" s="882" t="s">
        <v>191</v>
      </c>
      <c r="E54" s="882"/>
      <c r="F54" s="882"/>
      <c r="G54" s="882"/>
      <c r="H54" s="882"/>
      <c r="I54" s="882"/>
      <c r="J54" s="882"/>
      <c r="K54" s="889" t="s">
        <v>12048</v>
      </c>
      <c r="L54" s="882"/>
      <c r="M54" s="2923"/>
      <c r="N54" s="73" t="s">
        <v>4260</v>
      </c>
      <c r="O54" s="882" t="s">
        <v>15120</v>
      </c>
      <c r="P54" s="882"/>
      <c r="Q54" s="882" t="s">
        <v>1661</v>
      </c>
      <c r="R54" s="882">
        <f>IF(MID(RIGHT(S54,8),1,1)="M",2021,IF(MID(RIGHT(S54,8),1,1)="N",2022,IF(MID(RIGHT(S54,8),1,1)="P",2023,IF(MID(RIGHT(S54,8),1,1)="R",2024,IF(MID(RIGHT(S54,8),1,1)="S",2025,IF(MID(RIGHT(S54,8),1,1)="T",1996,IF(MID(RIGHT(S54,8),1,1)="V",1997,IF(MID(RIGHT(S54,8),1,1)="W",1998,IF(MID(RIGHT(S54,8),1,1)="X",1999,IF(MID(RIGHT(S54,8),1,1)="Y",2000,IF(MID(RIGHT(S54,8),1,1)="1",2001,IF(MID(RIGHT(S54,8),1,1)="2",2002,IF(MID(RIGHT(S54,8),1,1)="3",2003,IF(MID(RIGHT(S54,8),1,1)="4",2004,IF(MID(RIGHT(S54,8),1,1)="5",2005,IF(MID(RIGHT(S54,8),1,1)="6",2006,IF(MID(RIGHT(S54,8),1,1)="7",2007,IF(MID(RIGHT(S54,8),1,1)="8",2008,IF(MID(RIGHT(S54,8),1,1)="9",2009,IF(MID(RIGHT(S54,8),1,1)="A",2010,IF(MID(RIGHT(S54,8),1,1)="B",2011,IF(MID(RIGHT(S54,8),1,1)="C",2012,IF(MID(RIGHT(S54,8),1,1)="D",2013,IF(MID(RIGHT(S54,8),1,1)="E",2014,IF(MID(RIGHT(S54,8),1,1)="F",2015,IF(MID(RIGHT(S54,8),1,1)="G",2016,IF(MID(RIGHT(S54,8),1,1)="H",2017,IF(MID(RIGHT(S54,8),1,1)="J",2018,IF(MID(RIGHT(S54,8),1,1)="K",2019,IF(MID(RIGHT(S54,8),1,1)="L",2020,""))))))))))))))))))))))))))))))</f>
        <v>2021</v>
      </c>
      <c r="S54" s="882" t="s">
        <v>19290</v>
      </c>
      <c r="T54" s="882">
        <v>1565</v>
      </c>
      <c r="U54" s="885"/>
      <c r="V54" s="885">
        <v>45813</v>
      </c>
      <c r="W54" s="911"/>
      <c r="X54" s="888"/>
    </row>
    <row r="55" spans="1:24" ht="26.25" customHeight="1">
      <c r="A55" s="881"/>
      <c r="B55" s="882"/>
      <c r="C55" s="882" t="s">
        <v>12778</v>
      </c>
      <c r="D55" s="882" t="s">
        <v>191</v>
      </c>
      <c r="E55" s="882"/>
      <c r="F55" s="882"/>
      <c r="G55" s="882"/>
      <c r="H55" s="882"/>
      <c r="I55" s="882"/>
      <c r="J55" s="425" t="s">
        <v>16517</v>
      </c>
      <c r="K55" s="889" t="s">
        <v>3849</v>
      </c>
      <c r="L55" s="882"/>
      <c r="M55" s="2924"/>
      <c r="N55" s="73" t="s">
        <v>12674</v>
      </c>
      <c r="O55" s="882" t="s">
        <v>13101</v>
      </c>
      <c r="P55" s="882"/>
      <c r="Q55" s="882" t="s">
        <v>375</v>
      </c>
      <c r="R55" s="882">
        <f>IF(MID(RIGHT(S55,8),1,1)="M",2021,IF(MID(RIGHT(S55,8),1,1)="N",2022,IF(MID(RIGHT(S55,8),1,1)="P",2023,IF(MID(RIGHT(S55,8),1,1)="R",2024,IF(MID(RIGHT(S55,8),1,1)="S",2025,IF(MID(RIGHT(S55,8),1,1)="T",1996,IF(MID(RIGHT(S55,8),1,1)="V",1997,IF(MID(RIGHT(S55,8),1,1)="W",1998,IF(MID(RIGHT(S55,8),1,1)="X",1999,IF(MID(RIGHT(S55,8),1,1)="Y",2000,IF(MID(RIGHT(S55,8),1,1)="1",2001,IF(MID(RIGHT(S55,8),1,1)="2",2002,IF(MID(RIGHT(S55,8),1,1)="3",2003,IF(MID(RIGHT(S55,8),1,1)="4",2004,IF(MID(RIGHT(S55,8),1,1)="5",2005,IF(MID(RIGHT(S55,8),1,1)="6",2006,IF(MID(RIGHT(S55,8),1,1)="7",2007,IF(MID(RIGHT(S55,8),1,1)="8",2008,IF(MID(RIGHT(S55,8),1,1)="9",2009,IF(MID(RIGHT(S55,8),1,1)="A",2010,IF(MID(RIGHT(S55,8),1,1)="B",2011,IF(MID(RIGHT(S55,8),1,1)="C",2012,IF(MID(RIGHT(S55,8),1,1)="D",2013,IF(MID(RIGHT(S55,8),1,1)="E",2014,IF(MID(RIGHT(S55,8),1,1)="F",2015,IF(MID(RIGHT(S55,8),1,1)="G",2016,IF(MID(RIGHT(S55,8),1,1)="H",2017,IF(MID(RIGHT(S55,8),1,1)="J",2018,IF(MID(RIGHT(S55,8),1,1)="K",2019,IF(MID(RIGHT(S55,8),1,1)="L",2020,""))))))))))))))))))))))))))))))</f>
        <v>2011</v>
      </c>
      <c r="S55" s="882" t="s">
        <v>19291</v>
      </c>
      <c r="T55" s="882">
        <v>1515</v>
      </c>
      <c r="U55" s="885"/>
      <c r="V55" s="885"/>
      <c r="W55" s="911"/>
      <c r="X55" s="888" t="s">
        <v>16449</v>
      </c>
    </row>
    <row r="56" spans="1:24" ht="26.25" customHeight="1">
      <c r="A56" s="881"/>
      <c r="B56" s="882"/>
      <c r="C56" s="882" t="s">
        <v>13047</v>
      </c>
      <c r="D56" s="882" t="s">
        <v>191</v>
      </c>
      <c r="E56" s="882"/>
      <c r="F56" s="882"/>
      <c r="G56" s="882"/>
      <c r="H56" s="882"/>
      <c r="I56" s="882"/>
      <c r="J56" s="882"/>
      <c r="K56" s="890"/>
      <c r="L56" s="882"/>
      <c r="M56" s="882" t="str">
        <f>SUBSTITUTE(M52,"-","")</f>
        <v>1277825043071X</v>
      </c>
      <c r="N56" s="882"/>
      <c r="O56" s="882"/>
      <c r="P56" s="882"/>
      <c r="Q56" s="882"/>
      <c r="R56" s="882"/>
      <c r="S56" s="883" t="s">
        <v>189</v>
      </c>
      <c r="T56" s="883">
        <v>3700</v>
      </c>
      <c r="U56" s="885"/>
      <c r="V56" s="891"/>
      <c r="W56" s="887"/>
      <c r="X56" s="888" t="s">
        <v>19436</v>
      </c>
    </row>
    <row r="57" spans="1:24" ht="26.25" customHeight="1">
      <c r="A57" s="881"/>
      <c r="B57" s="882"/>
      <c r="C57" s="882" t="s">
        <v>10098</v>
      </c>
      <c r="D57" s="882" t="s">
        <v>191</v>
      </c>
      <c r="E57" s="882"/>
      <c r="F57" s="882"/>
      <c r="G57" s="882"/>
      <c r="H57" s="882"/>
      <c r="I57" s="882"/>
      <c r="J57" s="882" t="s">
        <v>19346</v>
      </c>
      <c r="K57" s="890"/>
      <c r="L57" s="882"/>
      <c r="M57" s="2559" t="s">
        <v>8709</v>
      </c>
      <c r="N57" s="2560"/>
      <c r="O57" s="2560"/>
      <c r="P57" s="2561"/>
      <c r="Q57" s="882"/>
      <c r="R57" s="882"/>
      <c r="S57" s="883" t="s">
        <v>2472</v>
      </c>
      <c r="T57" s="883">
        <f>SUM(T52:T56)</f>
        <v>9915</v>
      </c>
      <c r="U57" s="891"/>
      <c r="V57" s="891"/>
      <c r="W57" s="887"/>
      <c r="X57" s="888" t="s">
        <v>16967</v>
      </c>
    </row>
    <row r="58" spans="1:24" ht="26.25" customHeight="1" thickBot="1">
      <c r="A58" s="892"/>
      <c r="B58" s="893"/>
      <c r="C58" s="893" t="s">
        <v>10099</v>
      </c>
      <c r="D58" s="893" t="s">
        <v>4036</v>
      </c>
      <c r="E58" s="893"/>
      <c r="F58" s="893"/>
      <c r="G58" s="893"/>
      <c r="H58" s="893"/>
      <c r="I58" s="893"/>
      <c r="J58" s="893" t="s">
        <v>19430</v>
      </c>
      <c r="K58" s="611" t="s">
        <v>12171</v>
      </c>
      <c r="L58" s="893"/>
      <c r="M58" s="893"/>
      <c r="N58" s="894"/>
      <c r="O58" s="894"/>
      <c r="P58" s="895"/>
      <c r="Q58" s="893"/>
      <c r="R58" s="893"/>
      <c r="S58" s="896"/>
      <c r="T58" s="896"/>
      <c r="U58" s="897"/>
      <c r="V58" s="898"/>
      <c r="W58" s="899"/>
      <c r="X58" s="900"/>
    </row>
    <row r="59" spans="1:24" ht="26.25" customHeight="1">
      <c r="A59" s="874" t="s">
        <v>188</v>
      </c>
      <c r="B59" s="875" t="s">
        <v>10047</v>
      </c>
      <c r="C59" s="875" t="s">
        <v>15059</v>
      </c>
      <c r="D59" s="875" t="s">
        <v>190</v>
      </c>
      <c r="E59" s="875" t="s">
        <v>19344</v>
      </c>
      <c r="F59" s="875" t="s">
        <v>191</v>
      </c>
      <c r="G59" s="875" t="s">
        <v>191</v>
      </c>
      <c r="H59" s="875" t="s">
        <v>191</v>
      </c>
      <c r="I59" s="875" t="s">
        <v>10574</v>
      </c>
      <c r="J59" s="875" t="s">
        <v>19059</v>
      </c>
      <c r="K59" s="876" t="s">
        <v>15237</v>
      </c>
      <c r="L59" s="875" t="s">
        <v>19466</v>
      </c>
      <c r="M59" s="2922" t="s">
        <v>19320</v>
      </c>
      <c r="N59" s="876" t="s">
        <v>19429</v>
      </c>
      <c r="O59" s="876" t="s">
        <v>19565</v>
      </c>
      <c r="P59" s="1805" t="s">
        <v>19891</v>
      </c>
      <c r="Q59" s="875" t="s">
        <v>1838</v>
      </c>
      <c r="R59" s="875">
        <f>IF(MID(RIGHT(S59,8),1,1)="M",2021,IF(MID(RIGHT(S59,8),1,1)="N",2022,IF(MID(RIGHT(S59,8),1,1)="P",2023,IF(MID(RIGHT(S59,8),1,1)="R",2024,IF(MID(RIGHT(S59,8),1,1)="S",2025,IF(MID(RIGHT(S59,8),1,1)="T",1996,IF(MID(RIGHT(S59,8),1,1)="V",1997,IF(MID(RIGHT(S59,8),1,1)="W",1998,IF(MID(RIGHT(S59,8),1,1)="X",1999,IF(MID(RIGHT(S59,8),1,1)="Y",2000,IF(MID(RIGHT(S59,8),1,1)="1",2001,IF(MID(RIGHT(S59,8),1,1)="2",2002,IF(MID(RIGHT(S59,8),1,1)="3",2003,IF(MID(RIGHT(S59,8),1,1)="4",2004,IF(MID(RIGHT(S59,8),1,1)="5",2005,IF(MID(RIGHT(S59,8),1,1)="6",2006,IF(MID(RIGHT(S59,8),1,1)="7",2007,IF(MID(RIGHT(S59,8),1,1)="8",2008,IF(MID(RIGHT(S59,8),1,1)="9",2009,IF(MID(RIGHT(S59,8),1,1)="A",2010,IF(MID(RIGHT(S59,8),1,1)="B",2011,IF(MID(RIGHT(S59,8),1,1)="C",2012,IF(MID(RIGHT(S59,8),1,1)="D",2013,IF(MID(RIGHT(S59,8),1,1)="E",2014,IF(MID(RIGHT(S59,8),1,1)="F",2015,IF(MID(RIGHT(S59,8),1,1)="G",2016,IF(MID(RIGHT(S59,8),1,1)="H",2017,IF(MID(RIGHT(S59,8),1,1)="J",2018,IF(MID(RIGHT(S59,8),1,1)="K",2019,IF(MID(RIGHT(S59,8),1,1)="L",2020,""))))))))))))))))))))))))))))))</f>
        <v>2021</v>
      </c>
      <c r="S59" s="875" t="s">
        <v>19294</v>
      </c>
      <c r="T59" s="875">
        <v>1530</v>
      </c>
      <c r="U59" s="878">
        <v>45780</v>
      </c>
      <c r="V59" s="878">
        <v>45808</v>
      </c>
      <c r="W59" s="879">
        <v>1300</v>
      </c>
      <c r="X59" s="880">
        <v>1850</v>
      </c>
    </row>
    <row r="60" spans="1:24" ht="26.25" customHeight="1">
      <c r="A60" s="1759"/>
      <c r="B60" s="1755"/>
      <c r="C60" s="320" t="s">
        <v>15239</v>
      </c>
      <c r="D60" s="1755"/>
      <c r="E60" s="1755"/>
      <c r="F60" s="1755"/>
      <c r="G60" s="1755"/>
      <c r="H60" s="1755"/>
      <c r="I60" s="1755" t="s">
        <v>3598</v>
      </c>
      <c r="J60" s="412" t="s">
        <v>19118</v>
      </c>
      <c r="K60" s="884" t="s">
        <v>211</v>
      </c>
      <c r="L60" s="425" t="s">
        <v>3603</v>
      </c>
      <c r="M60" s="2923"/>
      <c r="N60" s="73" t="s">
        <v>2432</v>
      </c>
      <c r="O60" s="882"/>
      <c r="P60" s="1760"/>
      <c r="Q60" s="882" t="s">
        <v>1838</v>
      </c>
      <c r="R60" s="882">
        <f>IF(MID(RIGHT(S60,8),1,1)="M",2021,IF(MID(RIGHT(S60,8),1,1)="N",2022,IF(MID(RIGHT(S60,8),1,1)="P",2023,IF(MID(RIGHT(S60,8),1,1)="R",2024,IF(MID(RIGHT(S60,8),1,1)="S",2025,IF(MID(RIGHT(S60,8),1,1)="T",1996,IF(MID(RIGHT(S60,8),1,1)="V",1997,IF(MID(RIGHT(S60,8),1,1)="W",1998,IF(MID(RIGHT(S60,8),1,1)="X",1999,IF(MID(RIGHT(S60,8),1,1)="Y",2000,IF(MID(RIGHT(S60,8),1,1)="1",2001,IF(MID(RIGHT(S60,8),1,1)="2",2002,IF(MID(RIGHT(S60,8),1,1)="3",2003,IF(MID(RIGHT(S60,8),1,1)="4",2004,IF(MID(RIGHT(S60,8),1,1)="5",2005,IF(MID(RIGHT(S60,8),1,1)="6",2006,IF(MID(RIGHT(S60,8),1,1)="7",2007,IF(MID(RIGHT(S60,8),1,1)="8",2008,IF(MID(RIGHT(S60,8),1,1)="9",2009,IF(MID(RIGHT(S60,8),1,1)="A",2010,IF(MID(RIGHT(S60,8),1,1)="B",2011,IF(MID(RIGHT(S60,8),1,1)="C",2012,IF(MID(RIGHT(S60,8),1,1)="D",2013,IF(MID(RIGHT(S60,8),1,1)="E",2014,IF(MID(RIGHT(S60,8),1,1)="F",2015,IF(MID(RIGHT(S60,8),1,1)="G",2016,IF(MID(RIGHT(S60,8),1,1)="H",2017,IF(MID(RIGHT(S60,8),1,1)="J",2018,IF(MID(RIGHT(S60,8),1,1)="K",2019,IF(MID(RIGHT(S60,8),1,1)="L",2020,""))))))))))))))))))))))))))))))</f>
        <v>2020</v>
      </c>
      <c r="S60" s="882" t="s">
        <v>19295</v>
      </c>
      <c r="T60" s="882">
        <v>1575</v>
      </c>
      <c r="U60" s="885">
        <v>45785</v>
      </c>
      <c r="V60" s="1761">
        <v>45811</v>
      </c>
      <c r="W60" s="1762"/>
      <c r="X60" s="1763" t="s">
        <v>15091</v>
      </c>
    </row>
    <row r="61" spans="1:24" ht="26.25" customHeight="1">
      <c r="A61" s="881"/>
      <c r="B61" s="882"/>
      <c r="C61" s="882" t="s">
        <v>12775</v>
      </c>
      <c r="D61" s="882" t="s">
        <v>191</v>
      </c>
      <c r="E61" s="882"/>
      <c r="F61" s="882"/>
      <c r="G61" s="882"/>
      <c r="H61" s="882"/>
      <c r="I61" s="882"/>
      <c r="J61" s="882"/>
      <c r="K61" s="889" t="s">
        <v>12048</v>
      </c>
      <c r="L61" s="882"/>
      <c r="M61" s="2923"/>
      <c r="N61" s="73" t="s">
        <v>4260</v>
      </c>
      <c r="O61" s="882" t="s">
        <v>15120</v>
      </c>
      <c r="P61" s="882"/>
      <c r="Q61" s="882" t="s">
        <v>1838</v>
      </c>
      <c r="R61" s="882">
        <f>IF(MID(RIGHT(S61,8),1,1)="M",2021,IF(MID(RIGHT(S61,8),1,1)="N",2022,IF(MID(RIGHT(S61,8),1,1)="P",2023,IF(MID(RIGHT(S61,8),1,1)="R",2024,IF(MID(RIGHT(S61,8),1,1)="S",2025,IF(MID(RIGHT(S61,8),1,1)="T",1996,IF(MID(RIGHT(S61,8),1,1)="V",1997,IF(MID(RIGHT(S61,8),1,1)="W",1998,IF(MID(RIGHT(S61,8),1,1)="X",1999,IF(MID(RIGHT(S61,8),1,1)="Y",2000,IF(MID(RIGHT(S61,8),1,1)="1",2001,IF(MID(RIGHT(S61,8),1,1)="2",2002,IF(MID(RIGHT(S61,8),1,1)="3",2003,IF(MID(RIGHT(S61,8),1,1)="4",2004,IF(MID(RIGHT(S61,8),1,1)="5",2005,IF(MID(RIGHT(S61,8),1,1)="6",2006,IF(MID(RIGHT(S61,8),1,1)="7",2007,IF(MID(RIGHT(S61,8),1,1)="8",2008,IF(MID(RIGHT(S61,8),1,1)="9",2009,IF(MID(RIGHT(S61,8),1,1)="A",2010,IF(MID(RIGHT(S61,8),1,1)="B",2011,IF(MID(RIGHT(S61,8),1,1)="C",2012,IF(MID(RIGHT(S61,8),1,1)="D",2013,IF(MID(RIGHT(S61,8),1,1)="E",2014,IF(MID(RIGHT(S61,8),1,1)="F",2015,IF(MID(RIGHT(S61,8),1,1)="G",2016,IF(MID(RIGHT(S61,8),1,1)="H",2017,IF(MID(RIGHT(S61,8),1,1)="J",2018,IF(MID(RIGHT(S61,8),1,1)="K",2019,IF(MID(RIGHT(S61,8),1,1)="L",2020,""))))))))))))))))))))))))))))))</f>
        <v>2020</v>
      </c>
      <c r="S61" s="882" t="s">
        <v>19292</v>
      </c>
      <c r="T61" s="882">
        <v>1575</v>
      </c>
      <c r="U61" s="885"/>
      <c r="V61" s="885">
        <v>45813</v>
      </c>
      <c r="W61" s="911"/>
      <c r="X61" s="888"/>
    </row>
    <row r="62" spans="1:24" ht="26.25" customHeight="1">
      <c r="A62" s="881"/>
      <c r="B62" s="882"/>
      <c r="C62" s="882" t="s">
        <v>12778</v>
      </c>
      <c r="D62" s="882" t="s">
        <v>191</v>
      </c>
      <c r="E62" s="882"/>
      <c r="F62" s="882"/>
      <c r="G62" s="882"/>
      <c r="H62" s="882"/>
      <c r="I62" s="882"/>
      <c r="J62" s="425" t="s">
        <v>16517</v>
      </c>
      <c r="K62" s="889" t="s">
        <v>3849</v>
      </c>
      <c r="L62" s="882"/>
      <c r="M62" s="2924"/>
      <c r="N62" s="73" t="s">
        <v>12674</v>
      </c>
      <c r="O62" s="882" t="s">
        <v>13101</v>
      </c>
      <c r="P62" s="882"/>
      <c r="Q62" s="882" t="s">
        <v>1838</v>
      </c>
      <c r="R62" s="882">
        <f>IF(MID(RIGHT(S62,8),1,1)="M",2021,IF(MID(RIGHT(S62,8),1,1)="N",2022,IF(MID(RIGHT(S62,8),1,1)="P",2023,IF(MID(RIGHT(S62,8),1,1)="R",2024,IF(MID(RIGHT(S62,8),1,1)="S",2025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>2020</v>
      </c>
      <c r="S62" s="882" t="s">
        <v>19293</v>
      </c>
      <c r="T62" s="882">
        <v>1575</v>
      </c>
      <c r="U62" s="885"/>
      <c r="V62" s="885"/>
      <c r="W62" s="911"/>
      <c r="X62" s="888" t="s">
        <v>16449</v>
      </c>
    </row>
    <row r="63" spans="1:24" ht="26.25" customHeight="1">
      <c r="A63" s="881"/>
      <c r="B63" s="882"/>
      <c r="C63" s="882" t="s">
        <v>13047</v>
      </c>
      <c r="D63" s="882" t="s">
        <v>191</v>
      </c>
      <c r="E63" s="882"/>
      <c r="F63" s="882"/>
      <c r="G63" s="882"/>
      <c r="H63" s="882"/>
      <c r="I63" s="882"/>
      <c r="J63" s="882"/>
      <c r="K63" s="890"/>
      <c r="L63" s="882"/>
      <c r="M63" s="882" t="str">
        <f>SUBSTITUTE(M59,"-","")</f>
        <v>4327425335558X</v>
      </c>
      <c r="N63" s="882"/>
      <c r="O63" s="882"/>
      <c r="P63" s="882"/>
      <c r="Q63" s="882"/>
      <c r="R63" s="882"/>
      <c r="S63" s="883" t="s">
        <v>189</v>
      </c>
      <c r="T63" s="883">
        <v>3900</v>
      </c>
      <c r="U63" s="885"/>
      <c r="V63" s="891"/>
      <c r="W63" s="887"/>
      <c r="X63" s="888" t="s">
        <v>19436</v>
      </c>
    </row>
    <row r="64" spans="1:24" ht="26.25" customHeight="1">
      <c r="A64" s="881"/>
      <c r="B64" s="882"/>
      <c r="C64" s="882" t="s">
        <v>10098</v>
      </c>
      <c r="D64" s="882" t="s">
        <v>191</v>
      </c>
      <c r="E64" s="882"/>
      <c r="F64" s="882"/>
      <c r="G64" s="882"/>
      <c r="H64" s="882"/>
      <c r="I64" s="882"/>
      <c r="J64" s="882" t="s">
        <v>19346</v>
      </c>
      <c r="K64" s="890"/>
      <c r="L64" s="882"/>
      <c r="M64" s="2559" t="s">
        <v>8709</v>
      </c>
      <c r="N64" s="2560"/>
      <c r="O64" s="2560"/>
      <c r="P64" s="2561"/>
      <c r="Q64" s="882"/>
      <c r="R64" s="882"/>
      <c r="S64" s="883" t="s">
        <v>2472</v>
      </c>
      <c r="T64" s="883">
        <f>SUM(T59:T63)</f>
        <v>10155</v>
      </c>
      <c r="U64" s="891"/>
      <c r="V64" s="891"/>
      <c r="W64" s="887"/>
      <c r="X64" s="888" t="s">
        <v>16967</v>
      </c>
    </row>
    <row r="65" spans="1:24" ht="26.25" customHeight="1" thickBot="1">
      <c r="A65" s="892"/>
      <c r="B65" s="893"/>
      <c r="C65" s="893" t="s">
        <v>10099</v>
      </c>
      <c r="D65" s="893" t="s">
        <v>4036</v>
      </c>
      <c r="E65" s="893"/>
      <c r="F65" s="893"/>
      <c r="G65" s="893"/>
      <c r="H65" s="893"/>
      <c r="I65" s="893"/>
      <c r="J65" s="893" t="s">
        <v>19430</v>
      </c>
      <c r="K65" s="611" t="s">
        <v>12171</v>
      </c>
      <c r="L65" s="893"/>
      <c r="M65" s="893"/>
      <c r="N65" s="894"/>
      <c r="O65" s="894"/>
      <c r="P65" s="895"/>
      <c r="Q65" s="893"/>
      <c r="R65" s="893"/>
      <c r="S65" s="896"/>
      <c r="T65" s="896"/>
      <c r="U65" s="897"/>
      <c r="V65" s="898"/>
      <c r="W65" s="899"/>
      <c r="X65" s="900"/>
    </row>
    <row r="67" spans="1:24" ht="26.25" customHeight="1" thickBot="1"/>
    <row r="68" spans="1:24" ht="26.25" customHeight="1">
      <c r="A68" s="924" t="s">
        <v>188</v>
      </c>
      <c r="B68" s="925" t="s">
        <v>19267</v>
      </c>
      <c r="C68" s="925" t="s">
        <v>10562</v>
      </c>
      <c r="D68" s="925" t="s">
        <v>190</v>
      </c>
      <c r="E68" s="925" t="s">
        <v>19344</v>
      </c>
      <c r="F68" s="925" t="s">
        <v>191</v>
      </c>
      <c r="G68" s="925" t="s">
        <v>191</v>
      </c>
      <c r="H68" s="925" t="s">
        <v>191</v>
      </c>
      <c r="I68" s="925" t="s">
        <v>10531</v>
      </c>
      <c r="J68" s="925" t="s">
        <v>19272</v>
      </c>
      <c r="K68" s="927" t="s">
        <v>15244</v>
      </c>
      <c r="L68" s="925" t="s">
        <v>19431</v>
      </c>
      <c r="M68" s="2872" t="s">
        <v>19318</v>
      </c>
      <c r="N68" s="927" t="s">
        <v>19432</v>
      </c>
      <c r="O68" s="927" t="s">
        <v>19433</v>
      </c>
      <c r="P68" s="928" t="s">
        <v>20432</v>
      </c>
      <c r="Q68" s="925" t="s">
        <v>375</v>
      </c>
      <c r="R68" s="925">
        <f>IF(MID(RIGHT(S68,8),1,1)="M",2021,IF(MID(RIGHT(S68,8),1,1)="N",2022,IF(MID(RIGHT(S68,8),1,1)="P",2023,IF(MID(RIGHT(S68,8),1,1)="R",2024,IF(MID(RIGHT(S68,8),1,1)="S",2025,IF(MID(RIGHT(S68,8),1,1)="T",1996,IF(MID(RIGHT(S68,8),1,1)="V",1997,IF(MID(RIGHT(S68,8),1,1)="W",1998,IF(MID(RIGHT(S68,8),1,1)="X",1999,IF(MID(RIGHT(S68,8),1,1)="Y",2000,IF(MID(RIGHT(S68,8),1,1)="1",2001,IF(MID(RIGHT(S68,8),1,1)="2",2002,IF(MID(RIGHT(S68,8),1,1)="3",2003,IF(MID(RIGHT(S68,8),1,1)="4",2004,IF(MID(RIGHT(S68,8),1,1)="5",2005,IF(MID(RIGHT(S68,8),1,1)="6",2006,IF(MID(RIGHT(S68,8),1,1)="7",2007,IF(MID(RIGHT(S68,8),1,1)="8",2008,IF(MID(RIGHT(S68,8),1,1)="9",2009,IF(MID(RIGHT(S68,8),1,1)="A",2010,IF(MID(RIGHT(S68,8),1,1)="B",2011,IF(MID(RIGHT(S68,8),1,1)="C",2012,IF(MID(RIGHT(S68,8),1,1)="D",2013,IF(MID(RIGHT(S68,8),1,1)="E",2014,IF(MID(RIGHT(S68,8),1,1)="F",2015,IF(MID(RIGHT(S68,8),1,1)="G",2016,IF(MID(RIGHT(S68,8),1,1)="H",2017,IF(MID(RIGHT(S68,8),1,1)="J",2018,IF(MID(RIGHT(S68,8),1,1)="K",2019,IF(MID(RIGHT(S68,8),1,1)="L",2020,""))))))))))))))))))))))))))))))</f>
        <v>2012</v>
      </c>
      <c r="S68" s="925" t="s">
        <v>19304</v>
      </c>
      <c r="T68" s="925">
        <v>1515</v>
      </c>
      <c r="U68" s="929">
        <v>45785</v>
      </c>
      <c r="V68" s="929">
        <v>45820</v>
      </c>
      <c r="W68" s="1237">
        <v>1300</v>
      </c>
      <c r="X68" s="930">
        <v>1850</v>
      </c>
    </row>
    <row r="69" spans="1:24" ht="26.25" customHeight="1">
      <c r="A69" s="931"/>
      <c r="B69" s="932"/>
      <c r="C69" s="320" t="s">
        <v>19343</v>
      </c>
      <c r="D69" s="932"/>
      <c r="E69" s="932"/>
      <c r="F69" s="932"/>
      <c r="G69" s="932"/>
      <c r="H69" s="932"/>
      <c r="I69" s="932" t="s">
        <v>194</v>
      </c>
      <c r="J69" s="412" t="s">
        <v>19270</v>
      </c>
      <c r="K69" s="934" t="s">
        <v>195</v>
      </c>
      <c r="L69" s="961" t="s">
        <v>3603</v>
      </c>
      <c r="M69" s="2873"/>
      <c r="N69" s="73" t="s">
        <v>2435</v>
      </c>
      <c r="O69" s="779"/>
      <c r="P69" s="935"/>
      <c r="Q69" s="932" t="s">
        <v>375</v>
      </c>
      <c r="R69" s="932">
        <f>IF(MID(RIGHT(S69,8),1,1)="M",2021,IF(MID(RIGHT(S69,8),1,1)="N",2022,IF(MID(RIGHT(S69,8),1,1)="P",2023,IF(MID(RIGHT(S69,8),1,1)="R",2024,IF(MID(RIGHT(S69,8),1,1)="S",2025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>2016</v>
      </c>
      <c r="S69" s="932" t="s">
        <v>19305</v>
      </c>
      <c r="T69" s="932">
        <v>1515</v>
      </c>
      <c r="U69" s="936"/>
      <c r="V69" s="937">
        <v>45811</v>
      </c>
      <c r="W69" s="938"/>
      <c r="X69" s="939"/>
    </row>
    <row r="70" spans="1:24" ht="26.25" customHeight="1">
      <c r="A70" s="931"/>
      <c r="B70" s="932"/>
      <c r="C70" s="932" t="s">
        <v>12775</v>
      </c>
      <c r="D70" s="932" t="s">
        <v>19279</v>
      </c>
      <c r="E70" s="932"/>
      <c r="F70" s="932"/>
      <c r="G70" s="932"/>
      <c r="H70" s="932"/>
      <c r="I70" s="932"/>
      <c r="J70" s="932"/>
      <c r="K70" s="779" t="s">
        <v>12048</v>
      </c>
      <c r="L70" s="1188" t="s">
        <v>19340</v>
      </c>
      <c r="M70" s="2873"/>
      <c r="N70" s="73" t="s">
        <v>3907</v>
      </c>
      <c r="O70" s="779"/>
      <c r="P70" s="935"/>
      <c r="Q70" s="932" t="s">
        <v>375</v>
      </c>
      <c r="R70" s="932">
        <f>IF(MID(RIGHT(S70,8),1,1)="M",2021,IF(MID(RIGHT(S70,8),1,1)="N",2022,IF(MID(RIGHT(S70,8),1,1)="P",2023,IF(MID(RIGHT(S70,8),1,1)="R",2024,IF(MID(RIGHT(S70,8),1,1)="S",2025,IF(MID(RIGHT(S70,8),1,1)="T",1996,IF(MID(RIGHT(S70,8),1,1)="V",1997,IF(MID(RIGHT(S70,8),1,1)="W",1998,IF(MID(RIGHT(S70,8),1,1)="X",1999,IF(MID(RIGHT(S70,8),1,1)="Y",2000,IF(MID(RIGHT(S70,8),1,1)="1",2001,IF(MID(RIGHT(S70,8),1,1)="2",2002,IF(MID(RIGHT(S70,8),1,1)="3",2003,IF(MID(RIGHT(S70,8),1,1)="4",2004,IF(MID(RIGHT(S70,8),1,1)="5",2005,IF(MID(RIGHT(S70,8),1,1)="6",2006,IF(MID(RIGHT(S70,8),1,1)="7",2007,IF(MID(RIGHT(S70,8),1,1)="8",2008,IF(MID(RIGHT(S70,8),1,1)="9",2009,IF(MID(RIGHT(S70,8),1,1)="A",2010,IF(MID(RIGHT(S70,8),1,1)="B",2011,IF(MID(RIGHT(S70,8),1,1)="C",2012,IF(MID(RIGHT(S70,8),1,1)="D",2013,IF(MID(RIGHT(S70,8),1,1)="E",2014,IF(MID(RIGHT(S70,8),1,1)="F",2015,IF(MID(RIGHT(S70,8),1,1)="G",2016,IF(MID(RIGHT(S70,8),1,1)="H",2017,IF(MID(RIGHT(S70,8),1,1)="J",2018,IF(MID(RIGHT(S70,8),1,1)="K",2019,IF(MID(RIGHT(S70,8),1,1)="L",2020,""))))))))))))))))))))))))))))))</f>
        <v>2012</v>
      </c>
      <c r="S70" s="932" t="s">
        <v>19306</v>
      </c>
      <c r="T70" s="932">
        <v>1515</v>
      </c>
      <c r="U70" s="1342"/>
      <c r="V70" s="936">
        <v>45813</v>
      </c>
      <c r="W70" s="938"/>
      <c r="X70" s="939"/>
    </row>
    <row r="71" spans="1:24" ht="26.25" customHeight="1">
      <c r="A71" s="931"/>
      <c r="B71" s="932"/>
      <c r="C71" s="932" t="s">
        <v>12777</v>
      </c>
      <c r="D71" s="932" t="s">
        <v>19279</v>
      </c>
      <c r="E71" s="932"/>
      <c r="F71" s="932"/>
      <c r="G71" s="932"/>
      <c r="H71" s="932"/>
      <c r="I71" s="932"/>
      <c r="J71" s="932" t="s">
        <v>19341</v>
      </c>
      <c r="K71" s="940" t="s">
        <v>19273</v>
      </c>
      <c r="L71" s="779"/>
      <c r="M71" s="2873"/>
      <c r="N71" s="73" t="s">
        <v>12674</v>
      </c>
      <c r="O71" s="779"/>
      <c r="P71" s="935"/>
      <c r="Q71" s="932" t="s">
        <v>375</v>
      </c>
      <c r="R71" s="932">
        <f>IF(MID(RIGHT(S71,8),1,1)="M",2021,IF(MID(RIGHT(S71,8),1,1)="N",2022,IF(MID(RIGHT(S71,8),1,1)="P",2023,IF(MID(RIGHT(S71,8),1,1)="R",2024,IF(MID(RIGHT(S71,8),1,1)="S",2025,IF(MID(RIGHT(S71,8),1,1)="T",1996,IF(MID(RIGHT(S71,8),1,1)="V",1997,IF(MID(RIGHT(S71,8),1,1)="W",1998,IF(MID(RIGHT(S71,8),1,1)="X",1999,IF(MID(RIGHT(S71,8),1,1)="Y",2000,IF(MID(RIGHT(S71,8),1,1)="1",2001,IF(MID(RIGHT(S71,8),1,1)="2",2002,IF(MID(RIGHT(S71,8),1,1)="3",2003,IF(MID(RIGHT(S71,8),1,1)="4",2004,IF(MID(RIGHT(S71,8),1,1)="5",2005,IF(MID(RIGHT(S71,8),1,1)="6",2006,IF(MID(RIGHT(S71,8),1,1)="7",2007,IF(MID(RIGHT(S71,8),1,1)="8",2008,IF(MID(RIGHT(S71,8),1,1)="9",2009,IF(MID(RIGHT(S71,8),1,1)="A",2010,IF(MID(RIGHT(S71,8),1,1)="B",2011,IF(MID(RIGHT(S71,8),1,1)="C",2012,IF(MID(RIGHT(S71,8),1,1)="D",2013,IF(MID(RIGHT(S71,8),1,1)="E",2014,IF(MID(RIGHT(S71,8),1,1)="F",2015,IF(MID(RIGHT(S71,8),1,1)="G",2016,IF(MID(RIGHT(S71,8),1,1)="H",2017,IF(MID(RIGHT(S71,8),1,1)="J",2018,IF(MID(RIGHT(S71,8),1,1)="K",2019,IF(MID(RIGHT(S71,8),1,1)="L",2020,""))))))))))))))))))))))))))))))</f>
        <v>2013</v>
      </c>
      <c r="S71" s="932" t="s">
        <v>19307</v>
      </c>
      <c r="T71" s="932">
        <v>1515</v>
      </c>
      <c r="U71" s="937"/>
      <c r="V71" s="937"/>
      <c r="W71" s="938"/>
      <c r="X71" s="939"/>
    </row>
    <row r="72" spans="1:24" ht="26.25" customHeight="1">
      <c r="A72" s="931"/>
      <c r="B72" s="932"/>
      <c r="C72" s="932" t="s">
        <v>14286</v>
      </c>
      <c r="D72" s="932" t="s">
        <v>4036</v>
      </c>
      <c r="E72" s="932"/>
      <c r="F72" s="932"/>
      <c r="G72" s="932"/>
      <c r="H72" s="932"/>
      <c r="I72" s="932"/>
      <c r="J72" s="932"/>
      <c r="K72" s="940"/>
      <c r="L72" s="779"/>
      <c r="M72" s="2874"/>
      <c r="N72" s="950"/>
      <c r="O72" s="779"/>
      <c r="P72" s="935"/>
      <c r="Q72" s="932" t="s">
        <v>11504</v>
      </c>
      <c r="R72" s="932">
        <f>IF(MID(RIGHT(S72,8),1,1)="M",2021,IF(MID(RIGHT(S72,8),1,1)="N",2022,IF(MID(RIGHT(S72,8),1,1)="P",2023,IF(MID(RIGHT(S72,8),1,1)="R",2024,IF(MID(RIGHT(S72,8),1,1)="S",2025,IF(MID(RIGHT(S72,8),1,1)="T",1996,IF(MID(RIGHT(S72,8),1,1)="V",1997,IF(MID(RIGHT(S72,8),1,1)="W",1998,IF(MID(RIGHT(S72,8),1,1)="X",1999,IF(MID(RIGHT(S72,8),1,1)="Y",2000,IF(MID(RIGHT(S72,8),1,1)="1",2001,IF(MID(RIGHT(S72,8),1,1)="2",2002,IF(MID(RIGHT(S72,8),1,1)="3",2003,IF(MID(RIGHT(S72,8),1,1)="4",2004,IF(MID(RIGHT(S72,8),1,1)="5",2005,IF(MID(RIGHT(S72,8),1,1)="6",2006,IF(MID(RIGHT(S72,8),1,1)="7",2007,IF(MID(RIGHT(S72,8),1,1)="8",2008,IF(MID(RIGHT(S72,8),1,1)="9",2009,IF(MID(RIGHT(S72,8),1,1)="A",2010,IF(MID(RIGHT(S72,8),1,1)="B",2011,IF(MID(RIGHT(S72,8),1,1)="C",2012,IF(MID(RIGHT(S72,8),1,1)="D",2013,IF(MID(RIGHT(S72,8),1,1)="E",2014,IF(MID(RIGHT(S72,8),1,1)="F",2015,IF(MID(RIGHT(S72,8),1,1)="G",2016,IF(MID(RIGHT(S72,8),1,1)="H",2017,IF(MID(RIGHT(S72,8),1,1)="J",2018,IF(MID(RIGHT(S72,8),1,1)="K",2019,IF(MID(RIGHT(S72,8),1,1)="L",2020,""))))))))))))))))))))))))))))))</f>
        <v>2013</v>
      </c>
      <c r="S72" s="932" t="s">
        <v>19308</v>
      </c>
      <c r="T72" s="932">
        <v>1925</v>
      </c>
      <c r="U72" s="937"/>
      <c r="V72" s="937"/>
      <c r="W72" s="938"/>
      <c r="X72" s="939"/>
    </row>
    <row r="73" spans="1:24" ht="26.25" customHeight="1">
      <c r="A73" s="931"/>
      <c r="B73" s="932"/>
      <c r="C73" s="932" t="s">
        <v>10098</v>
      </c>
      <c r="D73" s="932" t="s">
        <v>4036</v>
      </c>
      <c r="E73" s="932"/>
      <c r="F73" s="932"/>
      <c r="G73" s="932"/>
      <c r="H73" s="932"/>
      <c r="I73" s="932"/>
      <c r="J73" s="932"/>
      <c r="K73" s="940"/>
      <c r="L73" s="950"/>
      <c r="M73" s="2559" t="s">
        <v>8709</v>
      </c>
      <c r="N73" s="2560"/>
      <c r="O73" s="2560"/>
      <c r="P73" s="2561"/>
      <c r="Q73" s="932"/>
      <c r="R73" s="932"/>
      <c r="S73" s="933" t="s">
        <v>189</v>
      </c>
      <c r="T73" s="933">
        <v>3700</v>
      </c>
      <c r="U73" s="937"/>
      <c r="V73" s="936"/>
      <c r="W73" s="938"/>
      <c r="X73" s="939"/>
    </row>
    <row r="74" spans="1:24" ht="26.25" customHeight="1">
      <c r="A74" s="931"/>
      <c r="B74" s="932"/>
      <c r="C74" s="932" t="s">
        <v>10099</v>
      </c>
      <c r="D74" s="932" t="s">
        <v>4036</v>
      </c>
      <c r="E74" s="932"/>
      <c r="F74" s="932"/>
      <c r="G74" s="932"/>
      <c r="H74" s="932"/>
      <c r="I74" s="932"/>
      <c r="J74" s="932" t="s">
        <v>19345</v>
      </c>
      <c r="K74" s="932"/>
      <c r="L74" s="950"/>
      <c r="M74" s="932" t="str">
        <f>SUBSTITUTE(M68,"-","")</f>
        <v>1145725031750X</v>
      </c>
      <c r="N74" s="779"/>
      <c r="O74" s="779"/>
      <c r="P74" s="935"/>
      <c r="Q74" s="932"/>
      <c r="R74" s="932"/>
      <c r="S74" s="933" t="s">
        <v>2472</v>
      </c>
      <c r="T74" s="933">
        <f>SUM(T68:T73)</f>
        <v>11685</v>
      </c>
      <c r="U74" s="936"/>
      <c r="V74" s="936"/>
      <c r="W74" s="938"/>
      <c r="X74" s="939"/>
    </row>
    <row r="75" spans="1:24" ht="26.25" customHeight="1" thickBot="1">
      <c r="A75" s="941"/>
      <c r="B75" s="942"/>
      <c r="C75" s="942"/>
      <c r="D75" s="942"/>
      <c r="E75" s="942"/>
      <c r="F75" s="942"/>
      <c r="G75" s="942"/>
      <c r="H75" s="942"/>
      <c r="I75" s="942"/>
      <c r="J75" s="942" t="s">
        <v>19430</v>
      </c>
      <c r="K75" s="1229" t="s">
        <v>19269</v>
      </c>
      <c r="L75" s="942"/>
      <c r="M75" s="942"/>
      <c r="N75" s="943"/>
      <c r="O75" s="943"/>
      <c r="P75" s="944"/>
      <c r="Q75" s="942"/>
      <c r="R75" s="942"/>
      <c r="S75" s="945"/>
      <c r="T75" s="945"/>
      <c r="U75" s="946"/>
      <c r="V75" s="947"/>
      <c r="W75" s="948"/>
      <c r="X75" s="949"/>
    </row>
    <row r="76" spans="1:24" ht="26.25" customHeight="1">
      <c r="A76" s="924" t="s">
        <v>188</v>
      </c>
      <c r="B76" s="925" t="s">
        <v>19267</v>
      </c>
      <c r="C76" s="925" t="s">
        <v>10562</v>
      </c>
      <c r="D76" s="925" t="s">
        <v>190</v>
      </c>
      <c r="E76" s="925" t="s">
        <v>19344</v>
      </c>
      <c r="F76" s="925" t="s">
        <v>191</v>
      </c>
      <c r="G76" s="925" t="s">
        <v>191</v>
      </c>
      <c r="H76" s="925" t="s">
        <v>191</v>
      </c>
      <c r="I76" s="925" t="s">
        <v>10531</v>
      </c>
      <c r="J76" s="925" t="s">
        <v>19272</v>
      </c>
      <c r="K76" s="927" t="s">
        <v>15244</v>
      </c>
      <c r="L76" s="925" t="s">
        <v>19339</v>
      </c>
      <c r="M76" s="2872" t="s">
        <v>19322</v>
      </c>
      <c r="N76" s="927" t="s">
        <v>19434</v>
      </c>
      <c r="O76" s="927" t="s">
        <v>19435</v>
      </c>
      <c r="P76" s="928" t="s">
        <v>20432</v>
      </c>
      <c r="Q76" s="925" t="s">
        <v>375</v>
      </c>
      <c r="R76" s="925">
        <f>IF(MID(RIGHT(S76,8),1,1)="M",2021,IF(MID(RIGHT(S76,8),1,1)="N",2022,IF(MID(RIGHT(S76,8),1,1)="P",2023,IF(MID(RIGHT(S76,8),1,1)="R",2024,IF(MID(RIGHT(S76,8),1,1)="S",2025,IF(MID(RIGHT(S76,8),1,1)="T",1996,IF(MID(RIGHT(S76,8),1,1)="V",1997,IF(MID(RIGHT(S76,8),1,1)="W",1998,IF(MID(RIGHT(S76,8),1,1)="X",1999,IF(MID(RIGHT(S76,8),1,1)="Y",2000,IF(MID(RIGHT(S76,8),1,1)="1",2001,IF(MID(RIGHT(S76,8),1,1)="2",2002,IF(MID(RIGHT(S76,8),1,1)="3",2003,IF(MID(RIGHT(S76,8),1,1)="4",2004,IF(MID(RIGHT(S76,8),1,1)="5",2005,IF(MID(RIGHT(S76,8),1,1)="6",2006,IF(MID(RIGHT(S76,8),1,1)="7",2007,IF(MID(RIGHT(S76,8),1,1)="8",2008,IF(MID(RIGHT(S76,8),1,1)="9",2009,IF(MID(RIGHT(S76,8),1,1)="A",2010,IF(MID(RIGHT(S76,8),1,1)="B",2011,IF(MID(RIGHT(S76,8),1,1)="C",2012,IF(MID(RIGHT(S76,8),1,1)="D",2013,IF(MID(RIGHT(S76,8),1,1)="E",2014,IF(MID(RIGHT(S76,8),1,1)="F",2015,IF(MID(RIGHT(S76,8),1,1)="G",2016,IF(MID(RIGHT(S76,8),1,1)="H",2017,IF(MID(RIGHT(S76,8),1,1)="J",2018,IF(MID(RIGHT(S76,8),1,1)="K",2019,IF(MID(RIGHT(S76,8),1,1)="L",2020,""))))))))))))))))))))))))))))))</f>
        <v>2014</v>
      </c>
      <c r="S76" s="925" t="s">
        <v>19309</v>
      </c>
      <c r="T76" s="925">
        <v>1925</v>
      </c>
      <c r="U76" s="929">
        <v>45785</v>
      </c>
      <c r="V76" s="929">
        <v>45820</v>
      </c>
      <c r="W76" s="1237">
        <v>1300</v>
      </c>
      <c r="X76" s="930">
        <v>1850</v>
      </c>
    </row>
    <row r="77" spans="1:24" ht="26.25" customHeight="1">
      <c r="A77" s="931"/>
      <c r="B77" s="932"/>
      <c r="C77" s="320" t="s">
        <v>19343</v>
      </c>
      <c r="D77" s="932"/>
      <c r="E77" s="932"/>
      <c r="F77" s="932"/>
      <c r="G77" s="932"/>
      <c r="H77" s="932"/>
      <c r="I77" s="932" t="s">
        <v>194</v>
      </c>
      <c r="J77" s="412" t="s">
        <v>19271</v>
      </c>
      <c r="K77" s="934" t="s">
        <v>195</v>
      </c>
      <c r="L77" s="961" t="s">
        <v>3603</v>
      </c>
      <c r="M77" s="2873"/>
      <c r="N77" s="73" t="s">
        <v>2435</v>
      </c>
      <c r="O77" s="779"/>
      <c r="P77" s="935"/>
      <c r="Q77" s="932" t="s">
        <v>375</v>
      </c>
      <c r="R77" s="932">
        <f>IF(MID(RIGHT(S77,8),1,1)="M",2021,IF(MID(RIGHT(S77,8),1,1)="N",2022,IF(MID(RIGHT(S77,8),1,1)="P",2023,IF(MID(RIGHT(S77,8),1,1)="R",2024,IF(MID(RIGHT(S77,8),1,1)="S",2025,IF(MID(RIGHT(S77,8),1,1)="T",1996,IF(MID(RIGHT(S77,8),1,1)="V",1997,IF(MID(RIGHT(S77,8),1,1)="W",1998,IF(MID(RIGHT(S77,8),1,1)="X",1999,IF(MID(RIGHT(S77,8),1,1)="Y",2000,IF(MID(RIGHT(S77,8),1,1)="1",2001,IF(MID(RIGHT(S77,8),1,1)="2",2002,IF(MID(RIGHT(S77,8),1,1)="3",2003,IF(MID(RIGHT(S77,8),1,1)="4",2004,IF(MID(RIGHT(S77,8),1,1)="5",2005,IF(MID(RIGHT(S77,8),1,1)="6",2006,IF(MID(RIGHT(S77,8),1,1)="7",2007,IF(MID(RIGHT(S77,8),1,1)="8",2008,IF(MID(RIGHT(S77,8),1,1)="9",2009,IF(MID(RIGHT(S77,8),1,1)="A",2010,IF(MID(RIGHT(S77,8),1,1)="B",2011,IF(MID(RIGHT(S77,8),1,1)="C",2012,IF(MID(RIGHT(S77,8),1,1)="D",2013,IF(MID(RIGHT(S77,8),1,1)="E",2014,IF(MID(RIGHT(S77,8),1,1)="F",2015,IF(MID(RIGHT(S77,8),1,1)="G",2016,IF(MID(RIGHT(S77,8),1,1)="H",2017,IF(MID(RIGHT(S77,8),1,1)="J",2018,IF(MID(RIGHT(S77,8),1,1)="K",2019,IF(MID(RIGHT(S77,8),1,1)="L",2020,""))))))))))))))))))))))))))))))</f>
        <v>2013</v>
      </c>
      <c r="S77" s="932" t="s">
        <v>19310</v>
      </c>
      <c r="T77" s="932">
        <v>1515</v>
      </c>
      <c r="U77" s="936"/>
      <c r="V77" s="937">
        <v>45811</v>
      </c>
      <c r="W77" s="938"/>
      <c r="X77" s="939"/>
    </row>
    <row r="78" spans="1:24" ht="26.25" customHeight="1">
      <c r="A78" s="931"/>
      <c r="B78" s="932"/>
      <c r="C78" s="932" t="s">
        <v>12775</v>
      </c>
      <c r="D78" s="932" t="s">
        <v>191</v>
      </c>
      <c r="E78" s="932"/>
      <c r="F78" s="932"/>
      <c r="G78" s="932"/>
      <c r="H78" s="932"/>
      <c r="I78" s="932"/>
      <c r="J78" s="932"/>
      <c r="K78" s="779" t="s">
        <v>12048</v>
      </c>
      <c r="L78" s="1188" t="s">
        <v>19340</v>
      </c>
      <c r="M78" s="2873"/>
      <c r="N78" s="73" t="s">
        <v>3907</v>
      </c>
      <c r="O78" s="779"/>
      <c r="P78" s="935"/>
      <c r="Q78" s="932" t="s">
        <v>375</v>
      </c>
      <c r="R78" s="932">
        <f>IF(MID(RIGHT(S78,8),1,1)="M",2021,IF(MID(RIGHT(S78,8),1,1)="N",2022,IF(MID(RIGHT(S78,8),1,1)="P",2023,IF(MID(RIGHT(S78,8),1,1)="R",2024,IF(MID(RIGHT(S78,8),1,1)="S",2025,IF(MID(RIGHT(S78,8),1,1)="T",1996,IF(MID(RIGHT(S78,8),1,1)="V",1997,IF(MID(RIGHT(S78,8),1,1)="W",1998,IF(MID(RIGHT(S78,8),1,1)="X",1999,IF(MID(RIGHT(S78,8),1,1)="Y",2000,IF(MID(RIGHT(S78,8),1,1)="1",2001,IF(MID(RIGHT(S78,8),1,1)="2",2002,IF(MID(RIGHT(S78,8),1,1)="3",2003,IF(MID(RIGHT(S78,8),1,1)="4",2004,IF(MID(RIGHT(S78,8),1,1)="5",2005,IF(MID(RIGHT(S78,8),1,1)="6",2006,IF(MID(RIGHT(S78,8),1,1)="7",2007,IF(MID(RIGHT(S78,8),1,1)="8",2008,IF(MID(RIGHT(S78,8),1,1)="9",2009,IF(MID(RIGHT(S78,8),1,1)="A",2010,IF(MID(RIGHT(S78,8),1,1)="B",2011,IF(MID(RIGHT(S78,8),1,1)="C",2012,IF(MID(RIGHT(S78,8),1,1)="D",2013,IF(MID(RIGHT(S78,8),1,1)="E",2014,IF(MID(RIGHT(S78,8),1,1)="F",2015,IF(MID(RIGHT(S78,8),1,1)="G",2016,IF(MID(RIGHT(S78,8),1,1)="H",2017,IF(MID(RIGHT(S78,8),1,1)="J",2018,IF(MID(RIGHT(S78,8),1,1)="K",2019,IF(MID(RIGHT(S78,8),1,1)="L",2020,""))))))))))))))))))))))))))))))</f>
        <v>2011</v>
      </c>
      <c r="S78" s="932" t="s">
        <v>19311</v>
      </c>
      <c r="T78" s="932">
        <v>1515</v>
      </c>
      <c r="U78" s="1342"/>
      <c r="V78" s="936">
        <v>45813</v>
      </c>
      <c r="W78" s="938"/>
      <c r="X78" s="939"/>
    </row>
    <row r="79" spans="1:24" ht="26.25" customHeight="1">
      <c r="A79" s="931"/>
      <c r="B79" s="932"/>
      <c r="C79" s="932" t="s">
        <v>12777</v>
      </c>
      <c r="D79" s="932" t="s">
        <v>191</v>
      </c>
      <c r="E79" s="932"/>
      <c r="F79" s="932"/>
      <c r="G79" s="932"/>
      <c r="H79" s="932"/>
      <c r="I79" s="932"/>
      <c r="J79" s="932" t="s">
        <v>19341</v>
      </c>
      <c r="K79" s="940" t="s">
        <v>3849</v>
      </c>
      <c r="L79" s="779"/>
      <c r="M79" s="2874"/>
      <c r="N79" s="73" t="s">
        <v>12674</v>
      </c>
      <c r="O79" s="779"/>
      <c r="P79" s="935"/>
      <c r="Q79" s="932" t="s">
        <v>375</v>
      </c>
      <c r="R79" s="932">
        <f>IF(MID(RIGHT(S79,8),1,1)="M",2021,IF(MID(RIGHT(S79,8),1,1)="N",2022,IF(MID(RIGHT(S79,8),1,1)="P",2023,IF(MID(RIGHT(S79,8),1,1)="R",2024,IF(MID(RIGHT(S79,8),1,1)="S",2025,IF(MID(RIGHT(S79,8),1,1)="T",1996,IF(MID(RIGHT(S79,8),1,1)="V",1997,IF(MID(RIGHT(S79,8),1,1)="W",1998,IF(MID(RIGHT(S79,8),1,1)="X",1999,IF(MID(RIGHT(S79,8),1,1)="Y",2000,IF(MID(RIGHT(S79,8),1,1)="1",2001,IF(MID(RIGHT(S79,8),1,1)="2",2002,IF(MID(RIGHT(S79,8),1,1)="3",2003,IF(MID(RIGHT(S79,8),1,1)="4",2004,IF(MID(RIGHT(S79,8),1,1)="5",2005,IF(MID(RIGHT(S79,8),1,1)="6",2006,IF(MID(RIGHT(S79,8),1,1)="7",2007,IF(MID(RIGHT(S79,8),1,1)="8",2008,IF(MID(RIGHT(S79,8),1,1)="9",2009,IF(MID(RIGHT(S79,8),1,1)="A",2010,IF(MID(RIGHT(S79,8),1,1)="B",2011,IF(MID(RIGHT(S79,8),1,1)="C",2012,IF(MID(RIGHT(S79,8),1,1)="D",2013,IF(MID(RIGHT(S79,8),1,1)="E",2014,IF(MID(RIGHT(S79,8),1,1)="F",2015,IF(MID(RIGHT(S79,8),1,1)="G",2016,IF(MID(RIGHT(S79,8),1,1)="H",2017,IF(MID(RIGHT(S79,8),1,1)="J",2018,IF(MID(RIGHT(S79,8),1,1)="K",2019,IF(MID(RIGHT(S79,8),1,1)="L",2020,""))))))))))))))))))))))))))))))</f>
        <v>2012</v>
      </c>
      <c r="S79" s="932" t="s">
        <v>19312</v>
      </c>
      <c r="T79" s="932">
        <v>1515</v>
      </c>
      <c r="U79" s="937"/>
      <c r="V79" s="937"/>
      <c r="W79" s="938"/>
      <c r="X79" s="939"/>
    </row>
    <row r="80" spans="1:24" ht="26.25" customHeight="1">
      <c r="A80" s="931"/>
      <c r="B80" s="932"/>
      <c r="C80" s="932" t="s">
        <v>14286</v>
      </c>
      <c r="D80" s="932" t="s">
        <v>4036</v>
      </c>
      <c r="E80" s="932"/>
      <c r="F80" s="932"/>
      <c r="G80" s="932"/>
      <c r="H80" s="932"/>
      <c r="I80" s="932"/>
      <c r="J80" s="932"/>
      <c r="K80" s="940"/>
      <c r="L80" s="779"/>
      <c r="M80" s="932" t="s">
        <v>19319</v>
      </c>
      <c r="N80" s="950"/>
      <c r="O80" s="779"/>
      <c r="P80" s="935"/>
      <c r="Q80" s="932" t="s">
        <v>375</v>
      </c>
      <c r="R80" s="932">
        <f>IF(MID(RIGHT(S80,8),1,1)="M",2021,IF(MID(RIGHT(S80,8),1,1)="N",2022,IF(MID(RIGHT(S80,8),1,1)="P",2023,IF(MID(RIGHT(S80,8),1,1)="R",2024,IF(MID(RIGHT(S80,8),1,1)="S",2025,IF(MID(RIGHT(S80,8),1,1)="T",1996,IF(MID(RIGHT(S80,8),1,1)="V",1997,IF(MID(RIGHT(S80,8),1,1)="W",1998,IF(MID(RIGHT(S80,8),1,1)="X",1999,IF(MID(RIGHT(S80,8),1,1)="Y",2000,IF(MID(RIGHT(S80,8),1,1)="1",2001,IF(MID(RIGHT(S80,8),1,1)="2",2002,IF(MID(RIGHT(S80,8),1,1)="3",2003,IF(MID(RIGHT(S80,8),1,1)="4",2004,IF(MID(RIGHT(S80,8),1,1)="5",2005,IF(MID(RIGHT(S80,8),1,1)="6",2006,IF(MID(RIGHT(S80,8),1,1)="7",2007,IF(MID(RIGHT(S80,8),1,1)="8",2008,IF(MID(RIGHT(S80,8),1,1)="9",2009,IF(MID(RIGHT(S80,8),1,1)="A",2010,IF(MID(RIGHT(S80,8),1,1)="B",2011,IF(MID(RIGHT(S80,8),1,1)="C",2012,IF(MID(RIGHT(S80,8),1,1)="D",2013,IF(MID(RIGHT(S80,8),1,1)="E",2014,IF(MID(RIGHT(S80,8),1,1)="F",2015,IF(MID(RIGHT(S80,8),1,1)="G",2016,IF(MID(RIGHT(S80,8),1,1)="H",2017,IF(MID(RIGHT(S80,8),1,1)="J",2018,IF(MID(RIGHT(S80,8),1,1)="K",2019,IF(MID(RIGHT(S80,8),1,1)="L",2020,""))))))))))))))))))))))))))))))</f>
        <v>2016</v>
      </c>
      <c r="S80" s="932" t="s">
        <v>19313</v>
      </c>
      <c r="T80" s="932">
        <v>1515</v>
      </c>
      <c r="U80" s="937"/>
      <c r="V80" s="937"/>
      <c r="W80" s="938"/>
      <c r="X80" s="939"/>
    </row>
    <row r="81" spans="1:26" ht="26.25" customHeight="1">
      <c r="A81" s="931"/>
      <c r="B81" s="932"/>
      <c r="C81" s="932" t="s">
        <v>10098</v>
      </c>
      <c r="D81" s="932" t="s">
        <v>4036</v>
      </c>
      <c r="E81" s="932"/>
      <c r="F81" s="932"/>
      <c r="G81" s="932"/>
      <c r="H81" s="932"/>
      <c r="I81" s="932"/>
      <c r="J81" s="932"/>
      <c r="K81" s="940"/>
      <c r="L81" s="950"/>
      <c r="M81" s="2559" t="s">
        <v>8709</v>
      </c>
      <c r="N81" s="2560"/>
      <c r="O81" s="2560"/>
      <c r="P81" s="2561"/>
      <c r="Q81" s="932"/>
      <c r="R81" s="932"/>
      <c r="S81" s="933" t="s">
        <v>189</v>
      </c>
      <c r="T81" s="933">
        <v>3840</v>
      </c>
      <c r="U81" s="937"/>
      <c r="V81" s="936"/>
      <c r="W81" s="938"/>
      <c r="X81" s="939"/>
    </row>
    <row r="82" spans="1:26" ht="26.25" customHeight="1">
      <c r="A82" s="931"/>
      <c r="B82" s="932"/>
      <c r="C82" s="932" t="s">
        <v>10099</v>
      </c>
      <c r="D82" s="932" t="s">
        <v>4036</v>
      </c>
      <c r="E82" s="932"/>
      <c r="F82" s="932"/>
      <c r="G82" s="932"/>
      <c r="H82" s="932"/>
      <c r="I82" s="932"/>
      <c r="J82" s="932" t="s">
        <v>19345</v>
      </c>
      <c r="K82" s="932"/>
      <c r="L82" s="950"/>
      <c r="M82" s="932" t="str">
        <f>SUBSTITUTE(M76,"-","")</f>
        <v>1145725031744X</v>
      </c>
      <c r="N82" s="779"/>
      <c r="O82" s="779"/>
      <c r="P82" s="935"/>
      <c r="Q82" s="932"/>
      <c r="R82" s="932"/>
      <c r="S82" s="933" t="s">
        <v>2472</v>
      </c>
      <c r="T82" s="933">
        <f>SUM(T76:T81)</f>
        <v>11825</v>
      </c>
      <c r="U82" s="936"/>
      <c r="V82" s="936"/>
      <c r="W82" s="938"/>
      <c r="X82" s="939"/>
    </row>
    <row r="83" spans="1:26" ht="26.25" customHeight="1" thickBot="1">
      <c r="A83" s="941"/>
      <c r="B83" s="942"/>
      <c r="C83" s="942"/>
      <c r="D83" s="942"/>
      <c r="E83" s="942"/>
      <c r="F83" s="942"/>
      <c r="G83" s="942"/>
      <c r="H83" s="942"/>
      <c r="I83" s="942"/>
      <c r="J83" s="942" t="s">
        <v>19430</v>
      </c>
      <c r="K83" s="1229" t="s">
        <v>19269</v>
      </c>
      <c r="L83" s="942"/>
      <c r="M83" s="942" t="str">
        <f>SUBSTITUTE(M80,"-","")</f>
        <v>1145725031740X</v>
      </c>
      <c r="N83" s="943"/>
      <c r="O83" s="943"/>
      <c r="P83" s="944"/>
      <c r="Q83" s="942"/>
      <c r="R83" s="942"/>
      <c r="S83" s="945"/>
      <c r="T83" s="945"/>
      <c r="U83" s="946"/>
      <c r="V83" s="947"/>
      <c r="W83" s="948"/>
      <c r="X83" s="949"/>
    </row>
    <row r="84" spans="1:26" ht="26.25" customHeight="1">
      <c r="A84" s="924" t="s">
        <v>188</v>
      </c>
      <c r="B84" s="925" t="s">
        <v>19267</v>
      </c>
      <c r="C84" s="925" t="s">
        <v>10562</v>
      </c>
      <c r="D84" s="925" t="s">
        <v>190</v>
      </c>
      <c r="E84" s="925" t="s">
        <v>19344</v>
      </c>
      <c r="F84" s="925" t="s">
        <v>191</v>
      </c>
      <c r="G84" s="925" t="s">
        <v>191</v>
      </c>
      <c r="H84" s="925" t="s">
        <v>191</v>
      </c>
      <c r="I84" s="925" t="s">
        <v>10531</v>
      </c>
      <c r="J84" s="925" t="s">
        <v>19268</v>
      </c>
      <c r="K84" s="927" t="s">
        <v>15244</v>
      </c>
      <c r="L84" s="925" t="s">
        <v>19467</v>
      </c>
      <c r="M84" s="2872" t="s">
        <v>19332</v>
      </c>
      <c r="N84" s="927" t="s">
        <v>19348</v>
      </c>
      <c r="O84" s="927" t="s">
        <v>19519</v>
      </c>
      <c r="P84" s="928" t="s">
        <v>20427</v>
      </c>
      <c r="Q84" s="925" t="s">
        <v>636</v>
      </c>
      <c r="R84" s="925">
        <f>IF(MID(RIGHT(S84,8),1,1)="M",2021,IF(MID(RIGHT(S84,8),1,1)="N",2022,IF(MID(RIGHT(S84,8),1,1)="P",2023,IF(MID(RIGHT(S84,8),1,1)="R",2024,IF(MID(RIGHT(S84,8),1,1)="S",2025,IF(MID(RIGHT(S84,8),1,1)="T",1996,IF(MID(RIGHT(S84,8),1,1)="V",1997,IF(MID(RIGHT(S84,8),1,1)="W",1998,IF(MID(RIGHT(S84,8),1,1)="X",1999,IF(MID(RIGHT(S84,8),1,1)="Y",2000,IF(MID(RIGHT(S84,8),1,1)="1",2001,IF(MID(RIGHT(S84,8),1,1)="2",2002,IF(MID(RIGHT(S84,8),1,1)="3",2003,IF(MID(RIGHT(S84,8),1,1)="4",2004,IF(MID(RIGHT(S84,8),1,1)="5",2005,IF(MID(RIGHT(S84,8),1,1)="6",2006,IF(MID(RIGHT(S84,8),1,1)="7",2007,IF(MID(RIGHT(S84,8),1,1)="8",2008,IF(MID(RIGHT(S84,8),1,1)="9",2009,IF(MID(RIGHT(S84,8),1,1)="A",2010,IF(MID(RIGHT(S84,8),1,1)="B",2011,IF(MID(RIGHT(S84,8),1,1)="C",2012,IF(MID(RIGHT(S84,8),1,1)="D",2013,IF(MID(RIGHT(S84,8),1,1)="E",2014,IF(MID(RIGHT(S84,8),1,1)="F",2015,IF(MID(RIGHT(S84,8),1,1)="G",2016,IF(MID(RIGHT(S84,8),1,1)="H",2017,IF(MID(RIGHT(S84,8),1,1)="J",2018,IF(MID(RIGHT(S84,8),1,1)="K",2019,IF(MID(RIGHT(S84,8),1,1)="L",2020,""))))))))))))))))))))))))))))))</f>
        <v>2014</v>
      </c>
      <c r="S84" s="925" t="s">
        <v>19329</v>
      </c>
      <c r="T84" s="925">
        <v>1765</v>
      </c>
      <c r="U84" s="929">
        <v>45785</v>
      </c>
      <c r="V84" s="929">
        <v>45820</v>
      </c>
      <c r="W84" s="1237">
        <v>1300</v>
      </c>
      <c r="X84" s="930">
        <v>1850</v>
      </c>
    </row>
    <row r="85" spans="1:26" ht="26.25" customHeight="1">
      <c r="A85" s="931"/>
      <c r="B85" s="932"/>
      <c r="C85" s="320" t="s">
        <v>19343</v>
      </c>
      <c r="D85" s="932"/>
      <c r="E85" s="932"/>
      <c r="F85" s="932"/>
      <c r="G85" s="932"/>
      <c r="H85" s="932"/>
      <c r="I85" s="932" t="s">
        <v>194</v>
      </c>
      <c r="J85" s="412" t="s">
        <v>19278</v>
      </c>
      <c r="K85" s="934" t="s">
        <v>211</v>
      </c>
      <c r="L85" s="961" t="s">
        <v>3603</v>
      </c>
      <c r="M85" s="2874"/>
      <c r="N85" s="73" t="s">
        <v>2435</v>
      </c>
      <c r="O85" s="779"/>
      <c r="P85" s="935"/>
      <c r="Q85" s="932" t="s">
        <v>10154</v>
      </c>
      <c r="R85" s="932">
        <f>IF(MID(RIGHT(S85,8),1,1)="M",2021,IF(MID(RIGHT(S85,8),1,1)="N",2022,IF(MID(RIGHT(S85,8),1,1)="P",2023,IF(MID(RIGHT(S85,8),1,1)="R",2024,IF(MID(RIGHT(S85,8),1,1)="S",2025,IF(MID(RIGHT(S85,8),1,1)="T",1996,IF(MID(RIGHT(S85,8),1,1)="V",1997,IF(MID(RIGHT(S85,8),1,1)="W",1998,IF(MID(RIGHT(S85,8),1,1)="X",1999,IF(MID(RIGHT(S85,8),1,1)="Y",2000,IF(MID(RIGHT(S85,8),1,1)="1",2001,IF(MID(RIGHT(S85,8),1,1)="2",2002,IF(MID(RIGHT(S85,8),1,1)="3",2003,IF(MID(RIGHT(S85,8),1,1)="4",2004,IF(MID(RIGHT(S85,8),1,1)="5",2005,IF(MID(RIGHT(S85,8),1,1)="6",2006,IF(MID(RIGHT(S85,8),1,1)="7",2007,IF(MID(RIGHT(S85,8),1,1)="8",2008,IF(MID(RIGHT(S85,8),1,1)="9",2009,IF(MID(RIGHT(S85,8),1,1)="A",2010,IF(MID(RIGHT(S85,8),1,1)="B",2011,IF(MID(RIGHT(S85,8),1,1)="C",2012,IF(MID(RIGHT(S85,8),1,1)="D",2013,IF(MID(RIGHT(S85,8),1,1)="E",2014,IF(MID(RIGHT(S85,8),1,1)="F",2015,IF(MID(RIGHT(S85,8),1,1)="G",2016,IF(MID(RIGHT(S85,8),1,1)="H",2017,IF(MID(RIGHT(S85,8),1,1)="J",2018,IF(MID(RIGHT(S85,8),1,1)="K",2019,IF(MID(RIGHT(S85,8),1,1)="L",2020,""))))))))))))))))))))))))))))))</f>
        <v>2017</v>
      </c>
      <c r="S85" s="932" t="s">
        <v>19330</v>
      </c>
      <c r="T85" s="932">
        <v>1885</v>
      </c>
      <c r="U85" s="936"/>
      <c r="V85" s="937">
        <v>45811</v>
      </c>
      <c r="W85" s="938"/>
      <c r="X85" s="939"/>
    </row>
    <row r="86" spans="1:26" ht="26.25" customHeight="1">
      <c r="A86" s="931"/>
      <c r="B86" s="932"/>
      <c r="C86" s="932" t="s">
        <v>12775</v>
      </c>
      <c r="D86" s="932" t="s">
        <v>19279</v>
      </c>
      <c r="E86" s="932"/>
      <c r="F86" s="932"/>
      <c r="G86" s="932"/>
      <c r="H86" s="932"/>
      <c r="I86" s="932"/>
      <c r="J86" s="932"/>
      <c r="K86" s="779" t="s">
        <v>11894</v>
      </c>
      <c r="L86" s="779"/>
      <c r="M86" s="932" t="s">
        <v>19334</v>
      </c>
      <c r="N86" s="73" t="s">
        <v>3907</v>
      </c>
      <c r="O86" s="779"/>
      <c r="P86" s="935"/>
      <c r="Q86" s="932" t="s">
        <v>19323</v>
      </c>
      <c r="R86" s="932">
        <f>IF(MID(RIGHT(S86,8),1,1)="M",2021,IF(MID(RIGHT(S86,8),1,1)="N",2022,IF(MID(RIGHT(S86,8),1,1)="P",2023,IF(MID(RIGHT(S86,8),1,1)="R",2024,IF(MID(RIGHT(S86,8),1,1)="S",2025,IF(MID(RIGHT(S86,8),1,1)="T",1996,IF(MID(RIGHT(S86,8),1,1)="V",1997,IF(MID(RIGHT(S86,8),1,1)="W",1998,IF(MID(RIGHT(S86,8),1,1)="X",1999,IF(MID(RIGHT(S86,8),1,1)="Y",2000,IF(MID(RIGHT(S86,8),1,1)="1",2001,IF(MID(RIGHT(S86,8),1,1)="2",2002,IF(MID(RIGHT(S86,8),1,1)="3",2003,IF(MID(RIGHT(S86,8),1,1)="4",2004,IF(MID(RIGHT(S86,8),1,1)="5",2005,IF(MID(RIGHT(S86,8),1,1)="6",2006,IF(MID(RIGHT(S86,8),1,1)="7",2007,IF(MID(RIGHT(S86,8),1,1)="8",2008,IF(MID(RIGHT(S86,8),1,1)="9",2009,IF(MID(RIGHT(S86,8),1,1)="A",2010,IF(MID(RIGHT(S86,8),1,1)="B",2011,IF(MID(RIGHT(S86,8),1,1)="C",2012,IF(MID(RIGHT(S86,8),1,1)="D",2013,IF(MID(RIGHT(S86,8),1,1)="E",2014,IF(MID(RIGHT(S86,8),1,1)="F",2015,IF(MID(RIGHT(S86,8),1,1)="G",2016,IF(MID(RIGHT(S86,8),1,1)="H",2017,IF(MID(RIGHT(S86,8),1,1)="J",2018,IF(MID(RIGHT(S86,8),1,1)="K",2019,IF(MID(RIGHT(S86,8),1,1)="L",2020,""))))))))))))))))))))))))))))))</f>
        <v>2014</v>
      </c>
      <c r="S86" s="932" t="s">
        <v>19335</v>
      </c>
      <c r="T86" s="932">
        <v>2135</v>
      </c>
      <c r="U86" s="1342"/>
      <c r="V86" s="936">
        <v>45813</v>
      </c>
      <c r="W86" s="938"/>
      <c r="X86" s="939"/>
    </row>
    <row r="87" spans="1:26" ht="26.25" customHeight="1">
      <c r="A87" s="931"/>
      <c r="B87" s="932"/>
      <c r="C87" s="932" t="s">
        <v>12777</v>
      </c>
      <c r="D87" s="932" t="s">
        <v>19279</v>
      </c>
      <c r="E87" s="932"/>
      <c r="F87" s="932"/>
      <c r="G87" s="932"/>
      <c r="H87" s="932"/>
      <c r="I87" s="932"/>
      <c r="J87" s="2215" t="s">
        <v>19342</v>
      </c>
      <c r="K87" s="940" t="s">
        <v>19273</v>
      </c>
      <c r="L87" s="779" t="str">
        <f>SUBSTITUTE(M84,"-","")</f>
        <v>1145725031889X</v>
      </c>
      <c r="M87" s="932" t="s">
        <v>19349</v>
      </c>
      <c r="N87" s="73" t="s">
        <v>12674</v>
      </c>
      <c r="O87" s="779"/>
      <c r="P87" s="935"/>
      <c r="Q87" s="932" t="s">
        <v>19402</v>
      </c>
      <c r="R87" s="932">
        <f>IF(MID(RIGHT(S87,8),1,1)="M",2021,IF(MID(RIGHT(S87,8),1,1)="N",2022,IF(MID(RIGHT(S87,8),1,1)="P",2023,IF(MID(RIGHT(S87,8),1,1)="R",2024,IF(MID(RIGHT(S87,8),1,1)="S",2025,IF(MID(RIGHT(S87,8),1,1)="T",1996,IF(MID(RIGHT(S87,8),1,1)="V",1997,IF(MID(RIGHT(S87,8),1,1)="W",1998,IF(MID(RIGHT(S87,8),1,1)="X",1999,IF(MID(RIGHT(S87,8),1,1)="Y",2000,IF(MID(RIGHT(S87,8),1,1)="1",2001,IF(MID(RIGHT(S87,8),1,1)="2",2002,IF(MID(RIGHT(S87,8),1,1)="3",2003,IF(MID(RIGHT(S87,8),1,1)="4",2004,IF(MID(RIGHT(S87,8),1,1)="5",2005,IF(MID(RIGHT(S87,8),1,1)="6",2006,IF(MID(RIGHT(S87,8),1,1)="7",2007,IF(MID(RIGHT(S87,8),1,1)="8",2008,IF(MID(RIGHT(S87,8),1,1)="9",2009,IF(MID(RIGHT(S87,8),1,1)="A",2010,IF(MID(RIGHT(S87,8),1,1)="B",2011,IF(MID(RIGHT(S87,8),1,1)="C",2012,IF(MID(RIGHT(S87,8),1,1)="D",2013,IF(MID(RIGHT(S87,8),1,1)="E",2014,IF(MID(RIGHT(S87,8),1,1)="F",2015,IF(MID(RIGHT(S87,8),1,1)="G",2016,IF(MID(RIGHT(S87,8),1,1)="H",2017,IF(MID(RIGHT(S87,8),1,1)="J",2018,IF(MID(RIGHT(S87,8),1,1)="K",2019,IF(MID(RIGHT(S87,8),1,1)="L",2020,""))))))))))))))))))))))))))))))</f>
        <v>2011</v>
      </c>
      <c r="S87" s="932" t="s">
        <v>19331</v>
      </c>
      <c r="T87" s="932">
        <v>3040</v>
      </c>
      <c r="U87" s="937"/>
      <c r="V87" s="937"/>
      <c r="W87" s="938"/>
      <c r="X87" s="939"/>
    </row>
    <row r="88" spans="1:26" ht="26.25" customHeight="1">
      <c r="A88" s="931"/>
      <c r="B88" s="932"/>
      <c r="C88" s="932" t="s">
        <v>14286</v>
      </c>
      <c r="D88" s="932" t="s">
        <v>191</v>
      </c>
      <c r="E88" s="932"/>
      <c r="F88" s="932"/>
      <c r="G88" s="932"/>
      <c r="H88" s="932"/>
      <c r="I88" s="932"/>
      <c r="J88" s="932"/>
      <c r="K88" s="940"/>
      <c r="L88" s="779" t="str">
        <f>SUBSTITUTE(M86,"-","")</f>
        <v>4447525050076X</v>
      </c>
      <c r="M88" s="2559" t="s">
        <v>8709</v>
      </c>
      <c r="N88" s="2560"/>
      <c r="O88" s="2560"/>
      <c r="P88" s="2561"/>
      <c r="Q88" s="932"/>
      <c r="R88" s="932"/>
      <c r="S88" s="933" t="s">
        <v>189</v>
      </c>
      <c r="T88" s="933">
        <v>3700</v>
      </c>
      <c r="U88" s="937"/>
      <c r="V88" s="936"/>
      <c r="W88" s="938"/>
      <c r="X88" s="939"/>
    </row>
    <row r="89" spans="1:26" ht="26.25" customHeight="1">
      <c r="A89" s="931"/>
      <c r="B89" s="932"/>
      <c r="C89" s="932" t="s">
        <v>10098</v>
      </c>
      <c r="D89" s="932" t="s">
        <v>191</v>
      </c>
      <c r="E89" s="932"/>
      <c r="F89" s="932"/>
      <c r="G89" s="932"/>
      <c r="H89" s="932"/>
      <c r="I89" s="932"/>
      <c r="J89" s="932" t="s">
        <v>19345</v>
      </c>
      <c r="K89" s="932"/>
      <c r="L89" s="779" t="str">
        <f>SUBSTITUTE(M87,"-","")</f>
        <v>2462725103358X</v>
      </c>
      <c r="M89" s="950"/>
      <c r="N89" s="779"/>
      <c r="O89" s="779"/>
      <c r="P89" s="935"/>
      <c r="Q89" s="932"/>
      <c r="R89" s="932"/>
      <c r="S89" s="933" t="s">
        <v>2472</v>
      </c>
      <c r="T89" s="933">
        <f>SUM(T84:T88)</f>
        <v>12525</v>
      </c>
      <c r="U89" s="936"/>
      <c r="V89" s="936"/>
      <c r="W89" s="938"/>
      <c r="X89" s="939"/>
    </row>
    <row r="90" spans="1:26" ht="26.25" customHeight="1" thickBot="1">
      <c r="A90" s="941"/>
      <c r="B90" s="942"/>
      <c r="C90" s="942" t="s">
        <v>10099</v>
      </c>
      <c r="D90" s="942" t="s">
        <v>4036</v>
      </c>
      <c r="E90" s="942"/>
      <c r="F90" s="942"/>
      <c r="G90" s="942"/>
      <c r="H90" s="942"/>
      <c r="I90" s="942"/>
      <c r="J90" s="942" t="s">
        <v>19430</v>
      </c>
      <c r="K90" s="1229" t="s">
        <v>19269</v>
      </c>
      <c r="L90" s="942"/>
      <c r="M90" s="942"/>
      <c r="N90" s="943"/>
      <c r="O90" s="943"/>
      <c r="P90" s="944"/>
      <c r="Q90" s="942"/>
      <c r="R90" s="942"/>
      <c r="S90" s="945"/>
      <c r="T90" s="945"/>
      <c r="U90" s="946"/>
      <c r="V90" s="947"/>
      <c r="W90" s="948"/>
      <c r="X90" s="949"/>
    </row>
    <row r="91" spans="1:26" ht="26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51"/>
      <c r="L91" s="4"/>
      <c r="M91" s="4"/>
      <c r="N91" s="451"/>
      <c r="O91" s="451"/>
      <c r="P91" s="452"/>
      <c r="Q91" s="4"/>
      <c r="R91" s="4"/>
      <c r="S91" s="4"/>
      <c r="T91" s="4"/>
      <c r="U91" s="453"/>
      <c r="V91" s="454"/>
      <c r="W91" s="455"/>
      <c r="X91" s="455"/>
    </row>
    <row r="92" spans="1:26" ht="26.25" customHeight="1" thickBot="1"/>
    <row r="93" spans="1:26" ht="26.25" customHeight="1">
      <c r="A93" s="1178" t="s">
        <v>188</v>
      </c>
      <c r="B93" s="1179" t="s">
        <v>19170</v>
      </c>
      <c r="C93" s="1179" t="s">
        <v>19083</v>
      </c>
      <c r="D93" s="1179" t="s">
        <v>190</v>
      </c>
      <c r="E93" s="1179" t="s">
        <v>19149</v>
      </c>
      <c r="F93" s="1179" t="s">
        <v>191</v>
      </c>
      <c r="G93" s="1179" t="s">
        <v>191</v>
      </c>
      <c r="H93" s="1179" t="s">
        <v>191</v>
      </c>
      <c r="I93" s="1179" t="s">
        <v>16777</v>
      </c>
      <c r="J93" s="1179" t="s">
        <v>19314</v>
      </c>
      <c r="K93" s="1180" t="s">
        <v>14081</v>
      </c>
      <c r="L93" s="1179" t="s">
        <v>19138</v>
      </c>
      <c r="M93" s="1179" t="s">
        <v>19086</v>
      </c>
      <c r="N93" s="1180" t="s">
        <v>19387</v>
      </c>
      <c r="O93" s="1784" t="s">
        <v>19182</v>
      </c>
      <c r="P93" s="2869" t="s">
        <v>19127</v>
      </c>
      <c r="Q93" s="1179" t="s">
        <v>243</v>
      </c>
      <c r="R93" s="1179">
        <f>IF(MID(RIGHT(S93,8),1,1)="M",2021,IF(MID(RIGHT(S93,8),1,1)="N",2022,IF(MID(RIGHT(S93,8),1,1)="P",2023,IF(MID(RIGHT(S93,8),1,1)="R",2024,IF(MID(RIGHT(S93,8),1,1)="S",2025,IF(MID(RIGHT(S93,8),1,1)="T",1996,IF(MID(RIGHT(S93,8),1,1)="V",1997,IF(MID(RIGHT(S93,8),1,1)="W",1998,IF(MID(RIGHT(S93,8),1,1)="X",1999,IF(MID(RIGHT(S93,8),1,1)="Y",2000,IF(MID(RIGHT(S93,8),1,1)="1",2001,IF(MID(RIGHT(S93,8),1,1)="2",2002,IF(MID(RIGHT(S93,8),1,1)="3",2003,IF(MID(RIGHT(S93,8),1,1)="4",2004,IF(MID(RIGHT(S93,8),1,1)="5",2005,IF(MID(RIGHT(S93,8),1,1)="6",2006,IF(MID(RIGHT(S93,8),1,1)="7",2007,IF(MID(RIGHT(S93,8),1,1)="8",2008,IF(MID(RIGHT(S93,8),1,1)="9",2009,IF(MID(RIGHT(S93,8),1,1)="A",2010,IF(MID(RIGHT(S93,8),1,1)="B",2011,IF(MID(RIGHT(S93,8),1,1)="C",2012,IF(MID(RIGHT(S93,8),1,1)="D",2013,IF(MID(RIGHT(S93,8),1,1)="E",2014,IF(MID(RIGHT(S93,8),1,1)="F",2015,IF(MID(RIGHT(S93,8),1,1)="G",2016,IF(MID(RIGHT(S93,8),1,1)="H",2017,IF(MID(RIGHT(S93,8),1,1)="J",2018,IF(MID(RIGHT(S93,8),1,1)="K",2019,IF(MID(RIGHT(S93,8),1,1)="L",2020,""))))))))))))))))))))))))))))))</f>
        <v>2013</v>
      </c>
      <c r="S93" s="1179" t="s">
        <v>19123</v>
      </c>
      <c r="T93" s="1179">
        <v>1560</v>
      </c>
      <c r="U93" s="1343">
        <v>45773</v>
      </c>
      <c r="V93" s="1343">
        <v>45804</v>
      </c>
      <c r="W93" s="1183">
        <v>3625</v>
      </c>
      <c r="X93" s="1184">
        <v>4350</v>
      </c>
      <c r="Y93" s="3144" t="str">
        <f>P93</f>
        <v>13569-25-500146X</v>
      </c>
      <c r="Z93" s="3147" t="str">
        <f>SUBSTITUTE(Y93,"-","")</f>
        <v>1356925500146X</v>
      </c>
    </row>
    <row r="94" spans="1:26" ht="26.25" customHeight="1">
      <c r="A94" s="1185"/>
      <c r="B94" s="1186"/>
      <c r="C94" s="320" t="s">
        <v>19912</v>
      </c>
      <c r="D94" s="1186"/>
      <c r="E94" s="1186"/>
      <c r="F94" s="1186"/>
      <c r="G94" s="1186"/>
      <c r="H94" s="1186"/>
      <c r="I94" s="1186"/>
      <c r="J94" s="412" t="s">
        <v>19089</v>
      </c>
      <c r="K94" s="1373" t="s">
        <v>19084</v>
      </c>
      <c r="L94" s="961" t="s">
        <v>3603</v>
      </c>
      <c r="M94" s="1447" t="s">
        <v>20489</v>
      </c>
      <c r="N94" s="73" t="s">
        <v>7287</v>
      </c>
      <c r="O94" s="1186"/>
      <c r="P94" s="2870"/>
      <c r="Q94" s="1186" t="s">
        <v>423</v>
      </c>
      <c r="R94" s="1186">
        <f>IF(MID(RIGHT(S94,8),1,1)="M",2021,IF(MID(RIGHT(S94,8),1,1)="N",2022,IF(MID(RIGHT(S94,8),1,1)="P",2023,IF(MID(RIGHT(S94,8),1,1)="R",2024,IF(MID(RIGHT(S94,8),1,1)="S",2025,IF(MID(RIGHT(S94,8),1,1)="T",1996,IF(MID(RIGHT(S94,8),1,1)="V",1997,IF(MID(RIGHT(S94,8),1,1)="W",1998,IF(MID(RIGHT(S94,8),1,1)="X",1999,IF(MID(RIGHT(S94,8),1,1)="Y",2000,IF(MID(RIGHT(S94,8),1,1)="1",2001,IF(MID(RIGHT(S94,8),1,1)="2",2002,IF(MID(RIGHT(S94,8),1,1)="3",2003,IF(MID(RIGHT(S94,8),1,1)="4",2004,IF(MID(RIGHT(S94,8),1,1)="5",2005,IF(MID(RIGHT(S94,8),1,1)="6",2006,IF(MID(RIGHT(S94,8),1,1)="7",2007,IF(MID(RIGHT(S94,8),1,1)="8",2008,IF(MID(RIGHT(S94,8),1,1)="9",2009,IF(MID(RIGHT(S94,8),1,1)="A",2010,IF(MID(RIGHT(S94,8),1,1)="B",2011,IF(MID(RIGHT(S94,8),1,1)="C",2012,IF(MID(RIGHT(S94,8),1,1)="D",2013,IF(MID(RIGHT(S94,8),1,1)="E",2014,IF(MID(RIGHT(S94,8),1,1)="F",2015,IF(MID(RIGHT(S94,8),1,1)="G",2016,IF(MID(RIGHT(S94,8),1,1)="H",2017,IF(MID(RIGHT(S94,8),1,1)="J",2018,IF(MID(RIGHT(S94,8),1,1)="K",2019,IF(MID(RIGHT(S94,8),1,1)="L",2020,""))))))))))))))))))))))))))))))</f>
        <v>2012</v>
      </c>
      <c r="S94" s="1186" t="s">
        <v>19124</v>
      </c>
      <c r="T94" s="1186">
        <v>1607</v>
      </c>
      <c r="U94" s="1841">
        <v>45775</v>
      </c>
      <c r="V94" s="1841">
        <f>V93+7</f>
        <v>45811</v>
      </c>
      <c r="W94" s="1873"/>
      <c r="X94" s="1874"/>
      <c r="Y94" s="3146"/>
      <c r="Z94" s="3147"/>
    </row>
    <row r="95" spans="1:26" ht="26.25" customHeight="1">
      <c r="A95" s="1185"/>
      <c r="B95" s="1186"/>
      <c r="C95" s="1186" t="s">
        <v>12776</v>
      </c>
      <c r="D95" s="1186" t="s">
        <v>19092</v>
      </c>
      <c r="E95" s="1186"/>
      <c r="F95" s="1186"/>
      <c r="G95" s="1186"/>
      <c r="H95" s="1186"/>
      <c r="I95" s="2378" t="s">
        <v>19205</v>
      </c>
      <c r="J95" s="1186"/>
      <c r="K95" s="1188" t="s">
        <v>19085</v>
      </c>
      <c r="L95" s="1447" t="s">
        <v>20514</v>
      </c>
      <c r="M95" s="1186"/>
      <c r="N95" s="73" t="s">
        <v>3907</v>
      </c>
      <c r="O95" s="1186"/>
      <c r="P95" s="2870"/>
      <c r="Q95" s="1186" t="s">
        <v>423</v>
      </c>
      <c r="R95" s="1186">
        <f>IF(MID(RIGHT(S95,8),1,1)="M",2021,IF(MID(RIGHT(S95,8),1,1)="N",2022,IF(MID(RIGHT(S95,8),1,1)="P",2023,IF(MID(RIGHT(S95,8),1,1)="R",2024,IF(MID(RIGHT(S95,8),1,1)="S",2025,IF(MID(RIGHT(S95,8),1,1)="T",1996,IF(MID(RIGHT(S95,8),1,1)="V",1997,IF(MID(RIGHT(S95,8),1,1)="W",1998,IF(MID(RIGHT(S95,8),1,1)="X",1999,IF(MID(RIGHT(S95,8),1,1)="Y",2000,IF(MID(RIGHT(S95,8),1,1)="1",2001,IF(MID(RIGHT(S95,8),1,1)="2",2002,IF(MID(RIGHT(S95,8),1,1)="3",2003,IF(MID(RIGHT(S95,8),1,1)="4",2004,IF(MID(RIGHT(S95,8),1,1)="5",2005,IF(MID(RIGHT(S95,8),1,1)="6",2006,IF(MID(RIGHT(S95,8),1,1)="7",2007,IF(MID(RIGHT(S95,8),1,1)="8",2008,IF(MID(RIGHT(S95,8),1,1)="9",2009,IF(MID(RIGHT(S95,8),1,1)="A",2010,IF(MID(RIGHT(S95,8),1,1)="B",2011,IF(MID(RIGHT(S95,8),1,1)="C",2012,IF(MID(RIGHT(S95,8),1,1)="D",2013,IF(MID(RIGHT(S95,8),1,1)="E",2014,IF(MID(RIGHT(S95,8),1,1)="F",2015,IF(MID(RIGHT(S95,8),1,1)="G",2016,IF(MID(RIGHT(S95,8),1,1)="H",2017,IF(MID(RIGHT(S95,8),1,1)="J",2018,IF(MID(RIGHT(S95,8),1,1)="K",2019,IF(MID(RIGHT(S95,8),1,1)="L",2020,""))))))))))))))))))))))))))))))</f>
        <v>2013</v>
      </c>
      <c r="S95" s="1186" t="s">
        <v>19125</v>
      </c>
      <c r="T95" s="1186">
        <v>1607</v>
      </c>
      <c r="U95" s="1841">
        <v>45781</v>
      </c>
      <c r="V95" s="1841">
        <v>45816</v>
      </c>
      <c r="W95" s="1191"/>
      <c r="X95" s="1192"/>
      <c r="Y95" s="3146"/>
      <c r="Z95" s="3147"/>
    </row>
    <row r="96" spans="1:26" ht="26.25" customHeight="1">
      <c r="A96" s="1185"/>
      <c r="B96" s="1186"/>
      <c r="C96" s="1186" t="s">
        <v>12778</v>
      </c>
      <c r="D96" s="1186" t="s">
        <v>19092</v>
      </c>
      <c r="E96" s="1186"/>
      <c r="F96" s="1186"/>
      <c r="G96" s="1186"/>
      <c r="H96" s="1186"/>
      <c r="I96" s="2378" t="s">
        <v>19206</v>
      </c>
      <c r="J96" s="2376" t="s">
        <v>19262</v>
      </c>
      <c r="K96" s="1254" t="s">
        <v>8972</v>
      </c>
      <c r="L96" s="1186"/>
      <c r="M96" s="1186"/>
      <c r="N96" s="73" t="s">
        <v>12674</v>
      </c>
      <c r="O96" s="1186"/>
      <c r="P96" s="2871"/>
      <c r="Q96" s="1186" t="s">
        <v>361</v>
      </c>
      <c r="R96" s="1186">
        <f>IF(MID(RIGHT(S96,8),1,1)="M",2021,IF(MID(RIGHT(S96,8),1,1)="N",2022,IF(MID(RIGHT(S96,8),1,1)="P",2023,IF(MID(RIGHT(S96,8),1,1)="R",2024,IF(MID(RIGHT(S96,8),1,1)="S",2025,IF(MID(RIGHT(S96,8),1,1)="T",1996,IF(MID(RIGHT(S96,8),1,1)="V",1997,IF(MID(RIGHT(S96,8),1,1)="W",1998,IF(MID(RIGHT(S96,8),1,1)="X",1999,IF(MID(RIGHT(S96,8),1,1)="Y",2000,IF(MID(RIGHT(S96,8),1,1)="1",2001,IF(MID(RIGHT(S96,8),1,1)="2",2002,IF(MID(RIGHT(S96,8),1,1)="3",2003,IF(MID(RIGHT(S96,8),1,1)="4",2004,IF(MID(RIGHT(S96,8),1,1)="5",2005,IF(MID(RIGHT(S96,8),1,1)="6",2006,IF(MID(RIGHT(S96,8),1,1)="7",2007,IF(MID(RIGHT(S96,8),1,1)="8",2008,IF(MID(RIGHT(S96,8),1,1)="9",2009,IF(MID(RIGHT(S96,8),1,1)="A",2010,IF(MID(RIGHT(S96,8),1,1)="B",2011,IF(MID(RIGHT(S96,8),1,1)="C",2012,IF(MID(RIGHT(S96,8),1,1)="D",2013,IF(MID(RIGHT(S96,8),1,1)="E",2014,IF(MID(RIGHT(S96,8),1,1)="F",2015,IF(MID(RIGHT(S96,8),1,1)="G",2016,IF(MID(RIGHT(S96,8),1,1)="H",2017,IF(MID(RIGHT(S96,8),1,1)="J",2018,IF(MID(RIGHT(S96,8),1,1)="K",2019,IF(MID(RIGHT(S96,8),1,1)="L",2020,""))))))))))))))))))))))))))))))</f>
        <v>2011</v>
      </c>
      <c r="S96" s="1186" t="s">
        <v>19126</v>
      </c>
      <c r="T96" s="1186">
        <v>2060</v>
      </c>
      <c r="U96" s="1189">
        <v>45785</v>
      </c>
      <c r="V96" s="1189">
        <v>45818</v>
      </c>
      <c r="W96" s="1191"/>
      <c r="X96" s="1192"/>
      <c r="Y96" s="3145"/>
      <c r="Z96" s="3147"/>
    </row>
    <row r="97" spans="1:26" ht="26.25" customHeight="1">
      <c r="A97" s="1185"/>
      <c r="B97" s="1186"/>
      <c r="C97" s="1186" t="s">
        <v>13047</v>
      </c>
      <c r="D97" s="1186" t="s">
        <v>191</v>
      </c>
      <c r="E97" s="1186"/>
      <c r="F97" s="1186"/>
      <c r="G97" s="1186"/>
      <c r="H97" s="1186"/>
      <c r="I97" s="2378" t="s">
        <v>19261</v>
      </c>
      <c r="J97" s="2376" t="s">
        <v>19263</v>
      </c>
      <c r="K97" s="1186"/>
      <c r="L97" s="1186"/>
      <c r="M97" s="1186"/>
      <c r="N97" s="1186"/>
      <c r="O97" s="1186"/>
      <c r="P97" s="1186"/>
      <c r="Q97" s="1186"/>
      <c r="R97" s="1186"/>
      <c r="S97" s="1187" t="s">
        <v>546</v>
      </c>
      <c r="T97" s="1187">
        <v>3700</v>
      </c>
      <c r="U97" s="1189">
        <v>45787</v>
      </c>
      <c r="V97" s="1189">
        <v>45823</v>
      </c>
      <c r="W97" s="1191"/>
      <c r="X97" s="1192"/>
    </row>
    <row r="98" spans="1:26" ht="26.25" customHeight="1">
      <c r="A98" s="1185"/>
      <c r="B98" s="1186"/>
      <c r="C98" s="1186" t="s">
        <v>10002</v>
      </c>
      <c r="D98" s="1186" t="s">
        <v>191</v>
      </c>
      <c r="E98" s="1186"/>
      <c r="F98" s="1186"/>
      <c r="G98" s="1186"/>
      <c r="H98" s="1186"/>
      <c r="I98" s="1186"/>
      <c r="J98" s="2376" t="s">
        <v>19264</v>
      </c>
      <c r="K98" s="1186"/>
      <c r="L98" s="1186"/>
      <c r="M98" s="2559" t="s">
        <v>10944</v>
      </c>
      <c r="N98" s="2560"/>
      <c r="O98" s="2560"/>
      <c r="P98" s="2561"/>
      <c r="Q98" s="1186"/>
      <c r="R98" s="1186"/>
      <c r="S98" s="1187" t="s">
        <v>8411</v>
      </c>
      <c r="T98" s="1187">
        <f>SUM(T93:T97)</f>
        <v>10534</v>
      </c>
      <c r="U98" s="1190">
        <v>45788</v>
      </c>
      <c r="V98" s="1189">
        <v>45829</v>
      </c>
      <c r="W98" s="1191"/>
      <c r="X98" s="1192"/>
    </row>
    <row r="99" spans="1:26" ht="26.25" customHeight="1" thickBot="1">
      <c r="A99" s="1193"/>
      <c r="B99" s="1194"/>
      <c r="C99" s="1194" t="s">
        <v>10003</v>
      </c>
      <c r="D99" s="1194" t="s">
        <v>4036</v>
      </c>
      <c r="E99" s="1194"/>
      <c r="F99" s="1194"/>
      <c r="G99" s="1194"/>
      <c r="H99" s="1194"/>
      <c r="I99" s="1194"/>
      <c r="J99" s="2377" t="s">
        <v>19266</v>
      </c>
      <c r="K99" s="611" t="s">
        <v>19139</v>
      </c>
      <c r="L99" s="1194"/>
      <c r="M99" s="1194"/>
      <c r="N99" s="1195"/>
      <c r="O99" s="1195"/>
      <c r="P99" s="1196"/>
      <c r="Q99" s="1194"/>
      <c r="R99" s="1194"/>
      <c r="S99" s="1196"/>
      <c r="T99" s="1197"/>
      <c r="U99" s="1198"/>
      <c r="V99" s="1199">
        <v>45832</v>
      </c>
      <c r="W99" s="1200"/>
      <c r="X99" s="1201"/>
    </row>
    <row r="100" spans="1:26" ht="26.25" customHeight="1">
      <c r="A100" s="1178" t="s">
        <v>188</v>
      </c>
      <c r="B100" s="1179" t="s">
        <v>19170</v>
      </c>
      <c r="C100" s="1179" t="s">
        <v>19083</v>
      </c>
      <c r="D100" s="1179" t="s">
        <v>190</v>
      </c>
      <c r="E100" s="1179" t="s">
        <v>19149</v>
      </c>
      <c r="F100" s="1179" t="s">
        <v>191</v>
      </c>
      <c r="G100" s="1179" t="s">
        <v>191</v>
      </c>
      <c r="H100" s="1179" t="s">
        <v>191</v>
      </c>
      <c r="I100" s="1179" t="s">
        <v>16777</v>
      </c>
      <c r="J100" s="1179" t="s">
        <v>19390</v>
      </c>
      <c r="K100" s="1180" t="s">
        <v>14081</v>
      </c>
      <c r="L100" s="1179" t="s">
        <v>19137</v>
      </c>
      <c r="M100" s="1179" t="s">
        <v>19087</v>
      </c>
      <c r="N100" s="1180" t="s">
        <v>19389</v>
      </c>
      <c r="O100" s="1784" t="s">
        <v>19183</v>
      </c>
      <c r="P100" s="2869" t="s">
        <v>19132</v>
      </c>
      <c r="Q100" s="1179" t="s">
        <v>375</v>
      </c>
      <c r="R100" s="1179">
        <f>IF(MID(RIGHT(S100,8),1,1)="M",2021,IF(MID(RIGHT(S100,8),1,1)="N",2022,IF(MID(RIGHT(S100,8),1,1)="P",2023,IF(MID(RIGHT(S100,8),1,1)="R",2024,IF(MID(RIGHT(S100,8),1,1)="S",2025,IF(MID(RIGHT(S100,8),1,1)="T",1996,IF(MID(RIGHT(S100,8),1,1)="V",1997,IF(MID(RIGHT(S100,8),1,1)="W",1998,IF(MID(RIGHT(S100,8),1,1)="X",1999,IF(MID(RIGHT(S100,8),1,1)="Y",2000,IF(MID(RIGHT(S100,8),1,1)="1",2001,IF(MID(RIGHT(S100,8),1,1)="2",2002,IF(MID(RIGHT(S100,8),1,1)="3",2003,IF(MID(RIGHT(S100,8),1,1)="4",2004,IF(MID(RIGHT(S100,8),1,1)="5",2005,IF(MID(RIGHT(S100,8),1,1)="6",2006,IF(MID(RIGHT(S100,8),1,1)="7",2007,IF(MID(RIGHT(S100,8),1,1)="8",2008,IF(MID(RIGHT(S100,8),1,1)="9",2009,IF(MID(RIGHT(S100,8),1,1)="A",2010,IF(MID(RIGHT(S100,8),1,1)="B",2011,IF(MID(RIGHT(S100,8),1,1)="C",2012,IF(MID(RIGHT(S100,8),1,1)="D",2013,IF(MID(RIGHT(S100,8),1,1)="E",2014,IF(MID(RIGHT(S100,8),1,1)="F",2015,IF(MID(RIGHT(S100,8),1,1)="G",2016,IF(MID(RIGHT(S100,8),1,1)="H",2017,IF(MID(RIGHT(S100,8),1,1)="J",2018,IF(MID(RIGHT(S100,8),1,1)="K",2019,IF(MID(RIGHT(S100,8),1,1)="L",2020,""))))))))))))))))))))))))))))))</f>
        <v>2013</v>
      </c>
      <c r="S100" s="1179" t="s">
        <v>19128</v>
      </c>
      <c r="T100" s="1179">
        <v>1150</v>
      </c>
      <c r="U100" s="1343">
        <v>45773</v>
      </c>
      <c r="V100" s="1343">
        <v>45804</v>
      </c>
      <c r="W100" s="1183">
        <v>3625</v>
      </c>
      <c r="X100" s="1184">
        <v>4350</v>
      </c>
      <c r="Y100" s="3144" t="str">
        <f>P100</f>
        <v>13569-25-500147X</v>
      </c>
      <c r="Z100" s="3147" t="str">
        <f>SUBSTITUTE(Y100,"-","")</f>
        <v>1356925500147X</v>
      </c>
    </row>
    <row r="101" spans="1:26" ht="26.25" customHeight="1">
      <c r="A101" s="1185"/>
      <c r="B101" s="1186"/>
      <c r="C101" s="320" t="s">
        <v>19912</v>
      </c>
      <c r="D101" s="1186"/>
      <c r="E101" s="1186"/>
      <c r="F101" s="1186"/>
      <c r="G101" s="1186"/>
      <c r="H101" s="1186"/>
      <c r="I101" s="1186"/>
      <c r="J101" s="412" t="s">
        <v>19090</v>
      </c>
      <c r="K101" s="1373" t="s">
        <v>19084</v>
      </c>
      <c r="L101" s="961" t="s">
        <v>3603</v>
      </c>
      <c r="M101" s="1447" t="s">
        <v>20489</v>
      </c>
      <c r="N101" s="73" t="s">
        <v>7287</v>
      </c>
      <c r="O101" s="1186"/>
      <c r="P101" s="2870"/>
      <c r="Q101" s="1186" t="s">
        <v>361</v>
      </c>
      <c r="R101" s="1186">
        <f>IF(MID(RIGHT(S101,8),1,1)="M",2021,IF(MID(RIGHT(S101,8),1,1)="N",2022,IF(MID(RIGHT(S101,8),1,1)="P",2023,IF(MID(RIGHT(S101,8),1,1)="R",2024,IF(MID(RIGHT(S101,8),1,1)="S",2025,IF(MID(RIGHT(S101,8),1,1)="T",1996,IF(MID(RIGHT(S101,8),1,1)="V",1997,IF(MID(RIGHT(S101,8),1,1)="W",1998,IF(MID(RIGHT(S101,8),1,1)="X",1999,IF(MID(RIGHT(S101,8),1,1)="Y",2000,IF(MID(RIGHT(S101,8),1,1)="1",2001,IF(MID(RIGHT(S101,8),1,1)="2",2002,IF(MID(RIGHT(S101,8),1,1)="3",2003,IF(MID(RIGHT(S101,8),1,1)="4",2004,IF(MID(RIGHT(S101,8),1,1)="5",2005,IF(MID(RIGHT(S101,8),1,1)="6",2006,IF(MID(RIGHT(S101,8),1,1)="7",2007,IF(MID(RIGHT(S101,8),1,1)="8",2008,IF(MID(RIGHT(S101,8),1,1)="9",2009,IF(MID(RIGHT(S101,8),1,1)="A",2010,IF(MID(RIGHT(S101,8),1,1)="B",2011,IF(MID(RIGHT(S101,8),1,1)="C",2012,IF(MID(RIGHT(S101,8),1,1)="D",2013,IF(MID(RIGHT(S101,8),1,1)="E",2014,IF(MID(RIGHT(S101,8),1,1)="F",2015,IF(MID(RIGHT(S101,8),1,1)="G",2016,IF(MID(RIGHT(S101,8),1,1)="H",2017,IF(MID(RIGHT(S101,8),1,1)="J",2018,IF(MID(RIGHT(S101,8),1,1)="K",2019,IF(MID(RIGHT(S101,8),1,1)="L",2020,""))))))))))))))))))))))))))))))</f>
        <v>2012</v>
      </c>
      <c r="S101" s="1186" t="s">
        <v>19129</v>
      </c>
      <c r="T101" s="1186">
        <v>2060</v>
      </c>
      <c r="U101" s="1841">
        <v>45775</v>
      </c>
      <c r="V101" s="1841">
        <f>V100+7</f>
        <v>45811</v>
      </c>
      <c r="W101" s="1873"/>
      <c r="X101" s="1874"/>
      <c r="Y101" s="3146"/>
      <c r="Z101" s="3147"/>
    </row>
    <row r="102" spans="1:26" ht="26.25" customHeight="1">
      <c r="A102" s="1185"/>
      <c r="B102" s="1186"/>
      <c r="C102" s="1186" t="s">
        <v>12776</v>
      </c>
      <c r="D102" s="1186" t="s">
        <v>19092</v>
      </c>
      <c r="E102" s="1186"/>
      <c r="F102" s="1186"/>
      <c r="G102" s="1186"/>
      <c r="H102" s="1186"/>
      <c r="I102" s="2378" t="s">
        <v>19205</v>
      </c>
      <c r="J102" s="1186"/>
      <c r="K102" s="1188" t="s">
        <v>19085</v>
      </c>
      <c r="L102" s="1447" t="s">
        <v>20514</v>
      </c>
      <c r="M102" s="1186"/>
      <c r="N102" s="73" t="s">
        <v>3907</v>
      </c>
      <c r="O102" s="1186"/>
      <c r="P102" s="2870"/>
      <c r="Q102" s="1186" t="s">
        <v>243</v>
      </c>
      <c r="R102" s="1186">
        <f>IF(MID(RIGHT(S102,8),1,1)="M",2021,IF(MID(RIGHT(S102,8),1,1)="N",2022,IF(MID(RIGHT(S102,8),1,1)="P",2023,IF(MID(RIGHT(S102,8),1,1)="R",2024,IF(MID(RIGHT(S102,8),1,1)="S",2025,IF(MID(RIGHT(S102,8),1,1)="T",1996,IF(MID(RIGHT(S102,8),1,1)="V",1997,IF(MID(RIGHT(S102,8),1,1)="W",1998,IF(MID(RIGHT(S102,8),1,1)="X",1999,IF(MID(RIGHT(S102,8),1,1)="Y",2000,IF(MID(RIGHT(S102,8),1,1)="1",2001,IF(MID(RIGHT(S102,8),1,1)="2",2002,IF(MID(RIGHT(S102,8),1,1)="3",2003,IF(MID(RIGHT(S102,8),1,1)="4",2004,IF(MID(RIGHT(S102,8),1,1)="5",2005,IF(MID(RIGHT(S102,8),1,1)="6",2006,IF(MID(RIGHT(S102,8),1,1)="7",2007,IF(MID(RIGHT(S102,8),1,1)="8",2008,IF(MID(RIGHT(S102,8),1,1)="9",2009,IF(MID(RIGHT(S102,8),1,1)="A",2010,IF(MID(RIGHT(S102,8),1,1)="B",2011,IF(MID(RIGHT(S102,8),1,1)="C",2012,IF(MID(RIGHT(S102,8),1,1)="D",2013,IF(MID(RIGHT(S102,8),1,1)="E",2014,IF(MID(RIGHT(S102,8),1,1)="F",2015,IF(MID(RIGHT(S102,8),1,1)="G",2016,IF(MID(RIGHT(S102,8),1,1)="H",2017,IF(MID(RIGHT(S102,8),1,1)="J",2018,IF(MID(RIGHT(S102,8),1,1)="K",2019,IF(MID(RIGHT(S102,8),1,1)="L",2020,""))))))))))))))))))))))))))))))</f>
        <v>2012</v>
      </c>
      <c r="S102" s="1186" t="s">
        <v>19130</v>
      </c>
      <c r="T102" s="1186">
        <v>1560</v>
      </c>
      <c r="U102" s="1841">
        <v>45781</v>
      </c>
      <c r="V102" s="1841">
        <v>45816</v>
      </c>
      <c r="W102" s="1191"/>
      <c r="X102" s="1192"/>
      <c r="Y102" s="3146"/>
      <c r="Z102" s="3147"/>
    </row>
    <row r="103" spans="1:26" ht="26.25" customHeight="1">
      <c r="A103" s="1185"/>
      <c r="B103" s="1186"/>
      <c r="C103" s="1186" t="s">
        <v>12778</v>
      </c>
      <c r="D103" s="1186" t="s">
        <v>19092</v>
      </c>
      <c r="E103" s="1186"/>
      <c r="F103" s="1186"/>
      <c r="G103" s="1186"/>
      <c r="H103" s="1186"/>
      <c r="I103" s="2378" t="s">
        <v>19206</v>
      </c>
      <c r="J103" s="2376" t="s">
        <v>19262</v>
      </c>
      <c r="K103" s="1254" t="s">
        <v>8972</v>
      </c>
      <c r="L103" s="1186"/>
      <c r="M103" s="1186"/>
      <c r="N103" s="73" t="s">
        <v>12674</v>
      </c>
      <c r="O103" s="1186"/>
      <c r="P103" s="2871"/>
      <c r="Q103" s="1186" t="s">
        <v>18720</v>
      </c>
      <c r="R103" s="1186">
        <f>IF(MID(RIGHT(S103,8),1,1)="M",2021,IF(MID(RIGHT(S103,8),1,1)="N",2022,IF(MID(RIGHT(S103,8),1,1)="P",2023,IF(MID(RIGHT(S103,8),1,1)="R",2024,IF(MID(RIGHT(S103,8),1,1)="S",2025,IF(MID(RIGHT(S103,8),1,1)="T",1996,IF(MID(RIGHT(S103,8),1,1)="V",1997,IF(MID(RIGHT(S103,8),1,1)="W",1998,IF(MID(RIGHT(S103,8),1,1)="X",1999,IF(MID(RIGHT(S103,8),1,1)="Y",2000,IF(MID(RIGHT(S103,8),1,1)="1",2001,IF(MID(RIGHT(S103,8),1,1)="2",2002,IF(MID(RIGHT(S103,8),1,1)="3",2003,IF(MID(RIGHT(S103,8),1,1)="4",2004,IF(MID(RIGHT(S103,8),1,1)="5",2005,IF(MID(RIGHT(S103,8),1,1)="6",2006,IF(MID(RIGHT(S103,8),1,1)="7",2007,IF(MID(RIGHT(S103,8),1,1)="8",2008,IF(MID(RIGHT(S103,8),1,1)="9",2009,IF(MID(RIGHT(S103,8),1,1)="A",2010,IF(MID(RIGHT(S103,8),1,1)="B",2011,IF(MID(RIGHT(S103,8),1,1)="C",2012,IF(MID(RIGHT(S103,8),1,1)="D",2013,IF(MID(RIGHT(S103,8),1,1)="E",2014,IF(MID(RIGHT(S103,8),1,1)="F",2015,IF(MID(RIGHT(S103,8),1,1)="G",2016,IF(MID(RIGHT(S103,8),1,1)="H",2017,IF(MID(RIGHT(S103,8),1,1)="J",2018,IF(MID(RIGHT(S103,8),1,1)="K",2019,IF(MID(RIGHT(S103,8),1,1)="L",2020,""))))))))))))))))))))))))))))))</f>
        <v>2016</v>
      </c>
      <c r="S103" s="1186" t="s">
        <v>19131</v>
      </c>
      <c r="T103" s="1186">
        <v>1570</v>
      </c>
      <c r="U103" s="1189">
        <v>45785</v>
      </c>
      <c r="V103" s="1189">
        <v>45818</v>
      </c>
      <c r="W103" s="1191"/>
      <c r="X103" s="1192"/>
      <c r="Y103" s="3145"/>
      <c r="Z103" s="3147"/>
    </row>
    <row r="104" spans="1:26" ht="26.25" customHeight="1">
      <c r="A104" s="1185"/>
      <c r="B104" s="1186"/>
      <c r="C104" s="1186" t="s">
        <v>13047</v>
      </c>
      <c r="D104" s="1186" t="s">
        <v>191</v>
      </c>
      <c r="E104" s="1186"/>
      <c r="F104" s="1186"/>
      <c r="G104" s="1186"/>
      <c r="H104" s="1186"/>
      <c r="I104" s="2378" t="s">
        <v>19261</v>
      </c>
      <c r="J104" s="2376" t="s">
        <v>19263</v>
      </c>
      <c r="K104" s="1186"/>
      <c r="L104" s="1186"/>
      <c r="M104" s="1186"/>
      <c r="N104" s="1186"/>
      <c r="O104" s="1186"/>
      <c r="P104" s="1186"/>
      <c r="Q104" s="1186"/>
      <c r="R104" s="1186"/>
      <c r="S104" s="1187" t="s">
        <v>546</v>
      </c>
      <c r="T104" s="1187">
        <v>3700</v>
      </c>
      <c r="U104" s="1189">
        <v>45787</v>
      </c>
      <c r="V104" s="1189">
        <v>45823</v>
      </c>
      <c r="W104" s="1191"/>
      <c r="X104" s="1192"/>
    </row>
    <row r="105" spans="1:26" ht="26.25" customHeight="1">
      <c r="A105" s="1185"/>
      <c r="B105" s="1186"/>
      <c r="C105" s="1186" t="s">
        <v>10002</v>
      </c>
      <c r="D105" s="1186" t="s">
        <v>191</v>
      </c>
      <c r="E105" s="1186"/>
      <c r="F105" s="1186"/>
      <c r="G105" s="1186"/>
      <c r="H105" s="1186"/>
      <c r="I105" s="1186"/>
      <c r="J105" s="2376" t="s">
        <v>19264</v>
      </c>
      <c r="K105" s="1186"/>
      <c r="L105" s="1186"/>
      <c r="M105" s="2559" t="s">
        <v>10944</v>
      </c>
      <c r="N105" s="2560"/>
      <c r="O105" s="2560"/>
      <c r="P105" s="2561"/>
      <c r="Q105" s="1186"/>
      <c r="R105" s="1186"/>
      <c r="S105" s="1187" t="s">
        <v>8411</v>
      </c>
      <c r="T105" s="1187">
        <f>SUM(T100:T104)</f>
        <v>10040</v>
      </c>
      <c r="U105" s="1190">
        <v>45788</v>
      </c>
      <c r="V105" s="1189">
        <v>45829</v>
      </c>
      <c r="W105" s="1191"/>
      <c r="X105" s="1192"/>
    </row>
    <row r="106" spans="1:26" ht="26.25" customHeight="1" thickBot="1">
      <c r="A106" s="1193"/>
      <c r="B106" s="1194"/>
      <c r="C106" s="1194" t="s">
        <v>10003</v>
      </c>
      <c r="D106" s="1194" t="s">
        <v>4036</v>
      </c>
      <c r="E106" s="1194"/>
      <c r="F106" s="1194"/>
      <c r="G106" s="1194"/>
      <c r="H106" s="1194"/>
      <c r="I106" s="1194"/>
      <c r="J106" s="2377" t="s">
        <v>19266</v>
      </c>
      <c r="K106" s="611" t="s">
        <v>19139</v>
      </c>
      <c r="L106" s="1194"/>
      <c r="M106" s="1194"/>
      <c r="N106" s="1195"/>
      <c r="O106" s="1195"/>
      <c r="P106" s="1196"/>
      <c r="Q106" s="1194"/>
      <c r="R106" s="1194"/>
      <c r="S106" s="1196"/>
      <c r="T106" s="1197"/>
      <c r="U106" s="1198"/>
      <c r="V106" s="1199">
        <v>45832</v>
      </c>
      <c r="W106" s="1200"/>
      <c r="X106" s="1201"/>
    </row>
    <row r="107" spans="1:26" ht="26.25" customHeight="1">
      <c r="A107" s="1178" t="s">
        <v>188</v>
      </c>
      <c r="B107" s="1179" t="s">
        <v>19170</v>
      </c>
      <c r="C107" s="1179" t="s">
        <v>19083</v>
      </c>
      <c r="D107" s="1179" t="s">
        <v>190</v>
      </c>
      <c r="E107" s="1179" t="s">
        <v>19149</v>
      </c>
      <c r="F107" s="1179" t="s">
        <v>191</v>
      </c>
      <c r="G107" s="1179" t="s">
        <v>191</v>
      </c>
      <c r="H107" s="1179" t="s">
        <v>191</v>
      </c>
      <c r="I107" s="1179" t="s">
        <v>16777</v>
      </c>
      <c r="J107" s="1179" t="s">
        <v>19265</v>
      </c>
      <c r="K107" s="1180" t="s">
        <v>14081</v>
      </c>
      <c r="L107" s="1179" t="s">
        <v>19315</v>
      </c>
      <c r="M107" s="1179" t="s">
        <v>19088</v>
      </c>
      <c r="N107" s="1180" t="s">
        <v>19388</v>
      </c>
      <c r="O107" s="1784" t="s">
        <v>19184</v>
      </c>
      <c r="P107" s="2869" t="s">
        <v>19185</v>
      </c>
      <c r="Q107" s="1179" t="s">
        <v>19186</v>
      </c>
      <c r="R107" s="1179">
        <f>IF(MID(RIGHT(S107,8),1,1)="M",2021,IF(MID(RIGHT(S107,8),1,1)="N",2022,IF(MID(RIGHT(S107,8),1,1)="P",2023,IF(MID(RIGHT(S107,8),1,1)="R",2024,IF(MID(RIGHT(S107,8),1,1)="S",2025,IF(MID(RIGHT(S107,8),1,1)="T",1996,IF(MID(RIGHT(S107,8),1,1)="V",1997,IF(MID(RIGHT(S107,8),1,1)="W",1998,IF(MID(RIGHT(S107,8),1,1)="X",1999,IF(MID(RIGHT(S107,8),1,1)="Y",2000,IF(MID(RIGHT(S107,8),1,1)="1",2001,IF(MID(RIGHT(S107,8),1,1)="2",2002,IF(MID(RIGHT(S107,8),1,1)="3",2003,IF(MID(RIGHT(S107,8),1,1)="4",2004,IF(MID(RIGHT(S107,8),1,1)="5",2005,IF(MID(RIGHT(S107,8),1,1)="6",2006,IF(MID(RIGHT(S107,8),1,1)="7",2007,IF(MID(RIGHT(S107,8),1,1)="8",2008,IF(MID(RIGHT(S107,8),1,1)="9",2009,IF(MID(RIGHT(S107,8),1,1)="A",2010,IF(MID(RIGHT(S107,8),1,1)="B",2011,IF(MID(RIGHT(S107,8),1,1)="C",2012,IF(MID(RIGHT(S107,8),1,1)="D",2013,IF(MID(RIGHT(S107,8),1,1)="E",2014,IF(MID(RIGHT(S107,8),1,1)="F",2015,IF(MID(RIGHT(S107,8),1,1)="G",2016,IF(MID(RIGHT(S107,8),1,1)="H",2017,IF(MID(RIGHT(S107,8),1,1)="J",2018,IF(MID(RIGHT(S107,8),1,1)="K",2019,IF(MID(RIGHT(S107,8),1,1)="L",2020,""))))))))))))))))))))))))))))))</f>
        <v>2013</v>
      </c>
      <c r="S107" s="1179" t="s">
        <v>19133</v>
      </c>
      <c r="T107" s="1179">
        <v>2280</v>
      </c>
      <c r="U107" s="1343">
        <v>45773</v>
      </c>
      <c r="V107" s="1343">
        <v>45804</v>
      </c>
      <c r="W107" s="1183">
        <v>3625</v>
      </c>
      <c r="X107" s="1184">
        <v>4350</v>
      </c>
      <c r="Y107" s="3144" t="str">
        <f>P107</f>
        <v>13569-25-001453X</v>
      </c>
      <c r="Z107" s="3147" t="str">
        <f>SUBSTITUTE(Y107,"-","")</f>
        <v>1356925001453X</v>
      </c>
    </row>
    <row r="108" spans="1:26" ht="26.25" customHeight="1">
      <c r="A108" s="1185"/>
      <c r="B108" s="1186"/>
      <c r="C108" s="320" t="s">
        <v>19912</v>
      </c>
      <c r="D108" s="1186"/>
      <c r="E108" s="1186"/>
      <c r="F108" s="1186"/>
      <c r="G108" s="1186"/>
      <c r="H108" s="1186"/>
      <c r="I108" s="1186"/>
      <c r="J108" s="412" t="s">
        <v>19091</v>
      </c>
      <c r="K108" s="1373" t="s">
        <v>19084</v>
      </c>
      <c r="L108" s="961" t="s">
        <v>3603</v>
      </c>
      <c r="M108" s="1447" t="s">
        <v>20489</v>
      </c>
      <c r="N108" s="73" t="s">
        <v>7287</v>
      </c>
      <c r="O108" s="1186"/>
      <c r="P108" s="2870"/>
      <c r="Q108" s="1186" t="s">
        <v>423</v>
      </c>
      <c r="R108" s="1186">
        <f>IF(MID(RIGHT(S108,8),1,1)="M",2021,IF(MID(RIGHT(S108,8),1,1)="N",2022,IF(MID(RIGHT(S108,8),1,1)="P",2023,IF(MID(RIGHT(S108,8),1,1)="R",2024,IF(MID(RIGHT(S108,8),1,1)="S",2025,IF(MID(RIGHT(S108,8),1,1)="T",1996,IF(MID(RIGHT(S108,8),1,1)="V",1997,IF(MID(RIGHT(S108,8),1,1)="W",1998,IF(MID(RIGHT(S108,8),1,1)="X",1999,IF(MID(RIGHT(S108,8),1,1)="Y",2000,IF(MID(RIGHT(S108,8),1,1)="1",2001,IF(MID(RIGHT(S108,8),1,1)="2",2002,IF(MID(RIGHT(S108,8),1,1)="3",2003,IF(MID(RIGHT(S108,8),1,1)="4",2004,IF(MID(RIGHT(S108,8),1,1)="5",2005,IF(MID(RIGHT(S108,8),1,1)="6",2006,IF(MID(RIGHT(S108,8),1,1)="7",2007,IF(MID(RIGHT(S108,8),1,1)="8",2008,IF(MID(RIGHT(S108,8),1,1)="9",2009,IF(MID(RIGHT(S108,8),1,1)="A",2010,IF(MID(RIGHT(S108,8),1,1)="B",2011,IF(MID(RIGHT(S108,8),1,1)="C",2012,IF(MID(RIGHT(S108,8),1,1)="D",2013,IF(MID(RIGHT(S108,8),1,1)="E",2014,IF(MID(RIGHT(S108,8),1,1)="F",2015,IF(MID(RIGHT(S108,8),1,1)="G",2016,IF(MID(RIGHT(S108,8),1,1)="H",2017,IF(MID(RIGHT(S108,8),1,1)="J",2018,IF(MID(RIGHT(S108,8),1,1)="K",2019,IF(MID(RIGHT(S108,8),1,1)="L",2020,""))))))))))))))))))))))))))))))</f>
        <v>2012</v>
      </c>
      <c r="S108" s="1186" t="s">
        <v>19134</v>
      </c>
      <c r="T108" s="1186">
        <v>1607</v>
      </c>
      <c r="U108" s="1841">
        <v>45775</v>
      </c>
      <c r="V108" s="1841">
        <f>V107+7</f>
        <v>45811</v>
      </c>
      <c r="W108" s="1873"/>
      <c r="X108" s="1874"/>
      <c r="Y108" s="3146"/>
      <c r="Z108" s="3147"/>
    </row>
    <row r="109" spans="1:26" ht="26.25" customHeight="1">
      <c r="A109" s="1185"/>
      <c r="B109" s="1186"/>
      <c r="C109" s="1186" t="s">
        <v>12776</v>
      </c>
      <c r="D109" s="1186" t="s">
        <v>19092</v>
      </c>
      <c r="E109" s="1186"/>
      <c r="F109" s="1186"/>
      <c r="G109" s="1186"/>
      <c r="H109" s="1186"/>
      <c r="I109" s="2378" t="s">
        <v>19205</v>
      </c>
      <c r="J109" s="1186"/>
      <c r="K109" s="1188" t="s">
        <v>19085</v>
      </c>
      <c r="L109" s="1447" t="s">
        <v>20514</v>
      </c>
      <c r="M109" s="1186"/>
      <c r="N109" s="73" t="s">
        <v>3907</v>
      </c>
      <c r="O109" s="1186"/>
      <c r="P109" s="2870"/>
      <c r="Q109" s="1186" t="s">
        <v>363</v>
      </c>
      <c r="R109" s="1186">
        <f>IF(MID(RIGHT(S109,8),1,1)="M",2021,IF(MID(RIGHT(S109,8),1,1)="N",2022,IF(MID(RIGHT(S109,8),1,1)="P",2023,IF(MID(RIGHT(S109,8),1,1)="R",2024,IF(MID(RIGHT(S109,8),1,1)="S",2025,IF(MID(RIGHT(S109,8),1,1)="T",1996,IF(MID(RIGHT(S109,8),1,1)="V",1997,IF(MID(RIGHT(S109,8),1,1)="W",1998,IF(MID(RIGHT(S109,8),1,1)="X",1999,IF(MID(RIGHT(S109,8),1,1)="Y",2000,IF(MID(RIGHT(S109,8),1,1)="1",2001,IF(MID(RIGHT(S109,8),1,1)="2",2002,IF(MID(RIGHT(S109,8),1,1)="3",2003,IF(MID(RIGHT(S109,8),1,1)="4",2004,IF(MID(RIGHT(S109,8),1,1)="5",2005,IF(MID(RIGHT(S109,8),1,1)="6",2006,IF(MID(RIGHT(S109,8),1,1)="7",2007,IF(MID(RIGHT(S109,8),1,1)="8",2008,IF(MID(RIGHT(S109,8),1,1)="9",2009,IF(MID(RIGHT(S109,8),1,1)="A",2010,IF(MID(RIGHT(S109,8),1,1)="B",2011,IF(MID(RIGHT(S109,8),1,1)="C",2012,IF(MID(RIGHT(S109,8),1,1)="D",2013,IF(MID(RIGHT(S109,8),1,1)="E",2014,IF(MID(RIGHT(S109,8),1,1)="F",2015,IF(MID(RIGHT(S109,8),1,1)="G",2016,IF(MID(RIGHT(S109,8),1,1)="H",2017,IF(MID(RIGHT(S109,8),1,1)="J",2018,IF(MID(RIGHT(S109,8),1,1)="K",2019,IF(MID(RIGHT(S109,8),1,1)="L",2020,""))))))))))))))))))))))))))))))</f>
        <v>2011</v>
      </c>
      <c r="S109" s="1186" t="s">
        <v>19135</v>
      </c>
      <c r="T109" s="1186">
        <v>1820</v>
      </c>
      <c r="U109" s="1841">
        <v>45781</v>
      </c>
      <c r="V109" s="1841">
        <v>45816</v>
      </c>
      <c r="W109" s="1191"/>
      <c r="X109" s="1192"/>
      <c r="Y109" s="3146"/>
      <c r="Z109" s="3147"/>
    </row>
    <row r="110" spans="1:26" ht="26.25" customHeight="1">
      <c r="A110" s="1185"/>
      <c r="B110" s="1186"/>
      <c r="C110" s="1186" t="s">
        <v>12778</v>
      </c>
      <c r="D110" s="1186" t="s">
        <v>19092</v>
      </c>
      <c r="E110" s="1186"/>
      <c r="F110" s="1186"/>
      <c r="G110" s="1186"/>
      <c r="H110" s="1186"/>
      <c r="I110" s="2378" t="s">
        <v>19206</v>
      </c>
      <c r="J110" s="2376" t="s">
        <v>19262</v>
      </c>
      <c r="K110" s="1254" t="s">
        <v>8972</v>
      </c>
      <c r="L110" s="1186"/>
      <c r="M110" s="1186"/>
      <c r="N110" s="73" t="s">
        <v>12674</v>
      </c>
      <c r="O110" s="1186"/>
      <c r="P110" s="2871"/>
      <c r="Q110" s="1186" t="s">
        <v>363</v>
      </c>
      <c r="R110" s="1186">
        <f>IF(MID(RIGHT(S110,8),1,1)="M",2021,IF(MID(RIGHT(S110,8),1,1)="N",2022,IF(MID(RIGHT(S110,8),1,1)="P",2023,IF(MID(RIGHT(S110,8),1,1)="R",2024,IF(MID(RIGHT(S110,8),1,1)="S",2025,IF(MID(RIGHT(S110,8),1,1)="T",1996,IF(MID(RIGHT(S110,8),1,1)="V",1997,IF(MID(RIGHT(S110,8),1,1)="W",1998,IF(MID(RIGHT(S110,8),1,1)="X",1999,IF(MID(RIGHT(S110,8),1,1)="Y",2000,IF(MID(RIGHT(S110,8),1,1)="1",2001,IF(MID(RIGHT(S110,8),1,1)="2",2002,IF(MID(RIGHT(S110,8),1,1)="3",2003,IF(MID(RIGHT(S110,8),1,1)="4",2004,IF(MID(RIGHT(S110,8),1,1)="5",2005,IF(MID(RIGHT(S110,8),1,1)="6",2006,IF(MID(RIGHT(S110,8),1,1)="7",2007,IF(MID(RIGHT(S110,8),1,1)="8",2008,IF(MID(RIGHT(S110,8),1,1)="9",2009,IF(MID(RIGHT(S110,8),1,1)="A",2010,IF(MID(RIGHT(S110,8),1,1)="B",2011,IF(MID(RIGHT(S110,8),1,1)="C",2012,IF(MID(RIGHT(S110,8),1,1)="D",2013,IF(MID(RIGHT(S110,8),1,1)="E",2014,IF(MID(RIGHT(S110,8),1,1)="F",2015,IF(MID(RIGHT(S110,8),1,1)="G",2016,IF(MID(RIGHT(S110,8),1,1)="H",2017,IF(MID(RIGHT(S110,8),1,1)="J",2018,IF(MID(RIGHT(S110,8),1,1)="K",2019,IF(MID(RIGHT(S110,8),1,1)="L",2020,""))))))))))))))))))))))))))))))</f>
        <v>2011</v>
      </c>
      <c r="S110" s="1186" t="s">
        <v>19136</v>
      </c>
      <c r="T110" s="1186">
        <v>1820</v>
      </c>
      <c r="U110" s="1189">
        <v>45785</v>
      </c>
      <c r="V110" s="1189">
        <v>45818</v>
      </c>
      <c r="W110" s="1191"/>
      <c r="X110" s="1192"/>
      <c r="Y110" s="3145"/>
      <c r="Z110" s="3147"/>
    </row>
    <row r="111" spans="1:26" ht="26.25" customHeight="1">
      <c r="A111" s="1185"/>
      <c r="B111" s="1186"/>
      <c r="C111" s="1186" t="s">
        <v>13047</v>
      </c>
      <c r="D111" s="1186" t="s">
        <v>191</v>
      </c>
      <c r="E111" s="1186"/>
      <c r="F111" s="1186"/>
      <c r="G111" s="1186"/>
      <c r="H111" s="1186"/>
      <c r="I111" s="2378" t="s">
        <v>19261</v>
      </c>
      <c r="J111" s="2376" t="s">
        <v>19263</v>
      </c>
      <c r="K111" s="1186"/>
      <c r="L111" s="1186"/>
      <c r="M111" s="1186"/>
      <c r="N111" s="1186"/>
      <c r="O111" s="1186"/>
      <c r="P111" s="1186"/>
      <c r="Q111" s="1186"/>
      <c r="R111" s="1186"/>
      <c r="S111" s="1187" t="s">
        <v>546</v>
      </c>
      <c r="T111" s="1187">
        <v>3770</v>
      </c>
      <c r="U111" s="1189">
        <v>45787</v>
      </c>
      <c r="V111" s="1189">
        <v>45823</v>
      </c>
      <c r="W111" s="1191"/>
      <c r="X111" s="1192"/>
    </row>
    <row r="112" spans="1:26" ht="26.25" customHeight="1">
      <c r="A112" s="1185"/>
      <c r="B112" s="1186"/>
      <c r="C112" s="1186" t="s">
        <v>10002</v>
      </c>
      <c r="D112" s="1186" t="s">
        <v>191</v>
      </c>
      <c r="E112" s="1186"/>
      <c r="F112" s="1186"/>
      <c r="G112" s="1186"/>
      <c r="H112" s="1186"/>
      <c r="I112" s="1186"/>
      <c r="J112" s="2376" t="s">
        <v>19264</v>
      </c>
      <c r="K112" s="1186"/>
      <c r="L112" s="1186"/>
      <c r="M112" s="2559" t="s">
        <v>10944</v>
      </c>
      <c r="N112" s="2560"/>
      <c r="O112" s="2560"/>
      <c r="P112" s="2561"/>
      <c r="Q112" s="1186"/>
      <c r="R112" s="1186"/>
      <c r="S112" s="1187" t="s">
        <v>8411</v>
      </c>
      <c r="T112" s="1187">
        <f>SUM(T107:T111)</f>
        <v>11297</v>
      </c>
      <c r="U112" s="1190">
        <v>45788</v>
      </c>
      <c r="V112" s="1189">
        <v>45829</v>
      </c>
      <c r="W112" s="1191"/>
      <c r="X112" s="1192"/>
    </row>
    <row r="113" spans="1:24" ht="26.25" customHeight="1" thickBot="1">
      <c r="A113" s="1193"/>
      <c r="B113" s="1194"/>
      <c r="C113" s="1194" t="s">
        <v>10003</v>
      </c>
      <c r="D113" s="1194" t="s">
        <v>4036</v>
      </c>
      <c r="E113" s="1194"/>
      <c r="F113" s="1194"/>
      <c r="G113" s="1194"/>
      <c r="H113" s="1194"/>
      <c r="I113" s="1194"/>
      <c r="J113" s="2377" t="s">
        <v>19266</v>
      </c>
      <c r="K113" s="611" t="s">
        <v>19139</v>
      </c>
      <c r="L113" s="1194"/>
      <c r="M113" s="1194"/>
      <c r="N113" s="1195"/>
      <c r="O113" s="1195"/>
      <c r="P113" s="1196"/>
      <c r="Q113" s="1194"/>
      <c r="R113" s="1194"/>
      <c r="S113" s="1196"/>
      <c r="T113" s="1197"/>
      <c r="U113" s="1198"/>
      <c r="V113" s="1199">
        <v>45832</v>
      </c>
      <c r="W113" s="1200"/>
      <c r="X113" s="1201"/>
    </row>
    <row r="114" spans="1:24" ht="26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51"/>
      <c r="L114" s="4"/>
      <c r="M114" s="4"/>
      <c r="N114" s="451"/>
      <c r="O114" s="451"/>
      <c r="P114" s="452"/>
      <c r="Q114" s="4"/>
      <c r="R114" s="4"/>
      <c r="S114" s="4"/>
      <c r="T114" s="4"/>
      <c r="U114" s="453"/>
      <c r="V114" s="454"/>
      <c r="W114" s="455"/>
      <c r="X114" s="455"/>
    </row>
    <row r="115" spans="1:24" ht="26.25" customHeight="1" thickBot="1"/>
    <row r="116" spans="1:24" ht="26.25" customHeight="1">
      <c r="A116" s="874" t="s">
        <v>188</v>
      </c>
      <c r="B116" s="875" t="s">
        <v>19227</v>
      </c>
      <c r="C116" s="875" t="s">
        <v>13428</v>
      </c>
      <c r="D116" s="875" t="s">
        <v>190</v>
      </c>
      <c r="E116" s="875" t="s">
        <v>19344</v>
      </c>
      <c r="F116" s="875" t="s">
        <v>191</v>
      </c>
      <c r="G116" s="875" t="s">
        <v>191</v>
      </c>
      <c r="H116" s="875" t="s">
        <v>191</v>
      </c>
      <c r="I116" s="875" t="s">
        <v>10574</v>
      </c>
      <c r="J116" s="875" t="s">
        <v>19230</v>
      </c>
      <c r="K116" s="876" t="s">
        <v>19231</v>
      </c>
      <c r="L116" s="875" t="s">
        <v>19459</v>
      </c>
      <c r="M116" s="2857" t="s">
        <v>19417</v>
      </c>
      <c r="N116" s="876" t="s">
        <v>19752</v>
      </c>
      <c r="O116" s="876" t="s">
        <v>19753</v>
      </c>
      <c r="P116" s="1805" t="s">
        <v>20196</v>
      </c>
      <c r="Q116" s="875" t="s">
        <v>378</v>
      </c>
      <c r="R116" s="875">
        <f>IF(MID(RIGHT(S116,8),1,1)="M",2021,IF(MID(RIGHT(S116,8),1,1)="N",2022,IF(MID(RIGHT(S116,8),1,1)="P",2023,IF(MID(RIGHT(S116,8),1,1)="R",2024,IF(MID(RIGHT(S116,8),1,1)="S",2025,IF(MID(RIGHT(S116,8),1,1)="T",1996,IF(MID(RIGHT(S116,8),1,1)="V",1997,IF(MID(RIGHT(S116,8),1,1)="W",1998,IF(MID(RIGHT(S116,8),1,1)="X",1999,IF(MID(RIGHT(S116,8),1,1)="Y",2000,IF(MID(RIGHT(S116,8),1,1)="1",2001,IF(MID(RIGHT(S116,8),1,1)="2",2002,IF(MID(RIGHT(S116,8),1,1)="3",2003,IF(MID(RIGHT(S116,8),1,1)="4",2004,IF(MID(RIGHT(S116,8),1,1)="5",2005,IF(MID(RIGHT(S116,8),1,1)="6",2006,IF(MID(RIGHT(S116,8),1,1)="7",2007,IF(MID(RIGHT(S116,8),1,1)="8",2008,IF(MID(RIGHT(S116,8),1,1)="9",2009,IF(MID(RIGHT(S116,8),1,1)="A",2010,IF(MID(RIGHT(S116,8),1,1)="B",2011,IF(MID(RIGHT(S116,8),1,1)="C",2012,IF(MID(RIGHT(S116,8),1,1)="D",2013,IF(MID(RIGHT(S116,8),1,1)="E",2014,IF(MID(RIGHT(S116,8),1,1)="F",2015,IF(MID(RIGHT(S116,8),1,1)="G",2016,IF(MID(RIGHT(S116,8),1,1)="H",2017,IF(MID(RIGHT(S116,8),1,1)="J",2018,IF(MID(RIGHT(S116,8),1,1)="K",2019,IF(MID(RIGHT(S116,8),1,1)="L",2020,""))))))))))))))))))))))))))))))</f>
        <v>2018</v>
      </c>
      <c r="S116" s="875" t="s">
        <v>19415</v>
      </c>
      <c r="T116" s="875">
        <v>1545</v>
      </c>
      <c r="U116" s="878">
        <v>45787</v>
      </c>
      <c r="V116" s="878">
        <v>45820</v>
      </c>
      <c r="W116" s="879">
        <v>1300</v>
      </c>
      <c r="X116" s="880">
        <v>2200</v>
      </c>
    </row>
    <row r="117" spans="1:24" ht="26.25" customHeight="1">
      <c r="A117" s="1759"/>
      <c r="B117" s="1755"/>
      <c r="C117" s="320" t="s">
        <v>13667</v>
      </c>
      <c r="D117" s="1755"/>
      <c r="E117" s="1755"/>
      <c r="F117" s="1755"/>
      <c r="G117" s="1755"/>
      <c r="H117" s="1755"/>
      <c r="I117" s="1755" t="s">
        <v>3598</v>
      </c>
      <c r="J117" s="412" t="s">
        <v>19233</v>
      </c>
      <c r="K117" s="884" t="s">
        <v>240</v>
      </c>
      <c r="L117" s="425" t="s">
        <v>3603</v>
      </c>
      <c r="M117" s="2842"/>
      <c r="N117" s="73" t="s">
        <v>7287</v>
      </c>
      <c r="O117" s="882"/>
      <c r="P117" s="1760"/>
      <c r="Q117" s="882" t="s">
        <v>636</v>
      </c>
      <c r="R117" s="882">
        <f>IF(MID(RIGHT(S117,8),1,1)="M",2021,IF(MID(RIGHT(S117,8),1,1)="N",2022,IF(MID(RIGHT(S117,8),1,1)="P",2023,IF(MID(RIGHT(S117,8),1,1)="R",2024,IF(MID(RIGHT(S117,8),1,1)="S",2025,IF(MID(RIGHT(S117,8),1,1)="T",1996,IF(MID(RIGHT(S117,8),1,1)="V",1997,IF(MID(RIGHT(S117,8),1,1)="W",1998,IF(MID(RIGHT(S117,8),1,1)="X",1999,IF(MID(RIGHT(S117,8),1,1)="Y",2000,IF(MID(RIGHT(S117,8),1,1)="1",2001,IF(MID(RIGHT(S117,8),1,1)="2",2002,IF(MID(RIGHT(S117,8),1,1)="3",2003,IF(MID(RIGHT(S117,8),1,1)="4",2004,IF(MID(RIGHT(S117,8),1,1)="5",2005,IF(MID(RIGHT(S117,8),1,1)="6",2006,IF(MID(RIGHT(S117,8),1,1)="7",2007,IF(MID(RIGHT(S117,8),1,1)="8",2008,IF(MID(RIGHT(S117,8),1,1)="9",2009,IF(MID(RIGHT(S117,8),1,1)="A",2010,IF(MID(RIGHT(S117,8),1,1)="B",2011,IF(MID(RIGHT(S117,8),1,1)="C",2012,IF(MID(RIGHT(S117,8),1,1)="D",2013,IF(MID(RIGHT(S117,8),1,1)="E",2014,IF(MID(RIGHT(S117,8),1,1)="F",2015,IF(MID(RIGHT(S117,8),1,1)="G",2016,IF(MID(RIGHT(S117,8),1,1)="H",2017,IF(MID(RIGHT(S117,8),1,1)="J",2018,IF(MID(RIGHT(S117,8),1,1)="K",2019,IF(MID(RIGHT(S117,8),1,1)="L",2020,""))))))))))))))))))))))))))))))</f>
        <v>2018</v>
      </c>
      <c r="S117" s="882" t="s">
        <v>19416</v>
      </c>
      <c r="T117" s="882">
        <v>1305</v>
      </c>
      <c r="U117" s="885">
        <v>45788</v>
      </c>
      <c r="V117" s="1761">
        <v>45813</v>
      </c>
      <c r="W117" s="1762"/>
      <c r="X117" s="1763" t="s">
        <v>19232</v>
      </c>
    </row>
    <row r="118" spans="1:24" ht="26.25" customHeight="1">
      <c r="A118" s="881"/>
      <c r="B118" s="882"/>
      <c r="C118" s="882" t="s">
        <v>12776</v>
      </c>
      <c r="D118" s="882" t="s">
        <v>19213</v>
      </c>
      <c r="E118" s="882"/>
      <c r="F118" s="882"/>
      <c r="G118" s="882"/>
      <c r="H118" s="882"/>
      <c r="I118" s="882"/>
      <c r="J118" s="882"/>
      <c r="K118" s="889" t="s">
        <v>12048</v>
      </c>
      <c r="L118" s="1186" t="s">
        <v>19663</v>
      </c>
      <c r="M118" s="882" t="s">
        <v>19419</v>
      </c>
      <c r="N118" s="73" t="s">
        <v>19461</v>
      </c>
      <c r="O118" s="1436"/>
      <c r="P118" s="882"/>
      <c r="Q118" s="882" t="s">
        <v>377</v>
      </c>
      <c r="R118" s="882">
        <f>IF(MID(RIGHT(S118,8),1,1)="M",2021,IF(MID(RIGHT(S118,8),1,1)="N",2022,IF(MID(RIGHT(S118,8),1,1)="P",2023,IF(MID(RIGHT(S118,8),1,1)="R",2024,IF(MID(RIGHT(S118,8),1,1)="S",2025,IF(MID(RIGHT(S118,8),1,1)="T",1996,IF(MID(RIGHT(S118,8),1,1)="V",1997,IF(MID(RIGHT(S118,8),1,1)="W",1998,IF(MID(RIGHT(S118,8),1,1)="X",1999,IF(MID(RIGHT(S118,8),1,1)="Y",2000,IF(MID(RIGHT(S118,8),1,1)="1",2001,IF(MID(RIGHT(S118,8),1,1)="2",2002,IF(MID(RIGHT(S118,8),1,1)="3",2003,IF(MID(RIGHT(S118,8),1,1)="4",2004,IF(MID(RIGHT(S118,8),1,1)="5",2005,IF(MID(RIGHT(S118,8),1,1)="6",2006,IF(MID(RIGHT(S118,8),1,1)="7",2007,IF(MID(RIGHT(S118,8),1,1)="8",2008,IF(MID(RIGHT(S118,8),1,1)="9",2009,IF(MID(RIGHT(S118,8),1,1)="A",2010,IF(MID(RIGHT(S118,8),1,1)="B",2011,IF(MID(RIGHT(S118,8),1,1)="C",2012,IF(MID(RIGHT(S118,8),1,1)="D",2013,IF(MID(RIGHT(S118,8),1,1)="E",2014,IF(MID(RIGHT(S118,8),1,1)="F",2015,IF(MID(RIGHT(S118,8),1,1)="G",2016,IF(MID(RIGHT(S118,8),1,1)="H",2017,IF(MID(RIGHT(S118,8),1,1)="J",2018,IF(MID(RIGHT(S118,8),1,1)="K",2019,IF(MID(RIGHT(S118,8),1,1)="L",2020,""))))))))))))))))))))))))))))))</f>
        <v>2017</v>
      </c>
      <c r="S118" s="882" t="s">
        <v>19414</v>
      </c>
      <c r="T118" s="882">
        <v>1305</v>
      </c>
      <c r="U118" s="885"/>
      <c r="V118" s="885">
        <v>45814</v>
      </c>
      <c r="W118" s="911"/>
      <c r="X118" s="888"/>
    </row>
    <row r="119" spans="1:24" ht="26.25" customHeight="1">
      <c r="A119" s="881"/>
      <c r="B119" s="882"/>
      <c r="C119" s="882" t="s">
        <v>12778</v>
      </c>
      <c r="D119" s="882" t="s">
        <v>19213</v>
      </c>
      <c r="E119" s="882"/>
      <c r="F119" s="882"/>
      <c r="G119" s="882"/>
      <c r="H119" s="882"/>
      <c r="I119" s="882" t="s">
        <v>19229</v>
      </c>
      <c r="J119" s="882"/>
      <c r="K119" s="889" t="s">
        <v>2380</v>
      </c>
      <c r="L119" s="882" t="str">
        <f>SUBSTITUTE(M116,"-","")</f>
        <v>1145725032508X</v>
      </c>
      <c r="M119" s="882" t="s">
        <v>19420</v>
      </c>
      <c r="N119" s="73" t="s">
        <v>12607</v>
      </c>
      <c r="O119" s="1436"/>
      <c r="P119" s="882"/>
      <c r="Q119" s="882" t="s">
        <v>375</v>
      </c>
      <c r="R119" s="882">
        <f>IF(MID(RIGHT(S119,8),1,1)="M",2021,IF(MID(RIGHT(S119,8),1,1)="N",2022,IF(MID(RIGHT(S119,8),1,1)="P",2023,IF(MID(RIGHT(S119,8),1,1)="R",2024,IF(MID(RIGHT(S119,8),1,1)="S",2025,IF(MID(RIGHT(S119,8),1,1)="T",1996,IF(MID(RIGHT(S119,8),1,1)="V",1997,IF(MID(RIGHT(S119,8),1,1)="W",1998,IF(MID(RIGHT(S119,8),1,1)="X",1999,IF(MID(RIGHT(S119,8),1,1)="Y",2000,IF(MID(RIGHT(S119,8),1,1)="1",2001,IF(MID(RIGHT(S119,8),1,1)="2",2002,IF(MID(RIGHT(S119,8),1,1)="3",2003,IF(MID(RIGHT(S119,8),1,1)="4",2004,IF(MID(RIGHT(S119,8),1,1)="5",2005,IF(MID(RIGHT(S119,8),1,1)="6",2006,IF(MID(RIGHT(S119,8),1,1)="7",2007,IF(MID(RIGHT(S119,8),1,1)="8",2008,IF(MID(RIGHT(S119,8),1,1)="9",2009,IF(MID(RIGHT(S119,8),1,1)="A",2010,IF(MID(RIGHT(S119,8),1,1)="B",2011,IF(MID(RIGHT(S119,8),1,1)="C",2012,IF(MID(RIGHT(S119,8),1,1)="D",2013,IF(MID(RIGHT(S119,8),1,1)="E",2014,IF(MID(RIGHT(S119,8),1,1)="F",2015,IF(MID(RIGHT(S119,8),1,1)="G",2016,IF(MID(RIGHT(S119,8),1,1)="H",2017,IF(MID(RIGHT(S119,8),1,1)="J",2018,IF(MID(RIGHT(S119,8),1,1)="K",2019,IF(MID(RIGHT(S119,8),1,1)="L",2020,""))))))))))))))))))))))))))))))</f>
        <v>2021</v>
      </c>
      <c r="S119" s="882" t="s">
        <v>19418</v>
      </c>
      <c r="T119" s="882">
        <v>1335</v>
      </c>
      <c r="U119" s="885"/>
      <c r="V119" s="885"/>
      <c r="W119" s="911"/>
      <c r="X119" s="888"/>
    </row>
    <row r="120" spans="1:24" ht="26.25" customHeight="1">
      <c r="A120" s="881"/>
      <c r="B120" s="882"/>
      <c r="C120" s="882" t="s">
        <v>13047</v>
      </c>
      <c r="D120" s="882" t="s">
        <v>191</v>
      </c>
      <c r="E120" s="882"/>
      <c r="F120" s="882"/>
      <c r="G120" s="882"/>
      <c r="H120" s="882"/>
      <c r="I120" s="882"/>
      <c r="J120" s="882"/>
      <c r="K120" s="890"/>
      <c r="L120" s="882" t="str">
        <f>SUBSTITUTE(M118,"-","")</f>
        <v>1145725032480X</v>
      </c>
      <c r="M120" s="882"/>
      <c r="N120" s="882"/>
      <c r="O120" s="882"/>
      <c r="P120" s="882"/>
      <c r="Q120" s="882"/>
      <c r="R120" s="882"/>
      <c r="S120" s="883" t="s">
        <v>189</v>
      </c>
      <c r="T120" s="883">
        <v>3700</v>
      </c>
      <c r="U120" s="885"/>
      <c r="V120" s="891"/>
      <c r="W120" s="887"/>
      <c r="X120" s="888"/>
    </row>
    <row r="121" spans="1:24" ht="26.25" customHeight="1">
      <c r="A121" s="881"/>
      <c r="B121" s="882"/>
      <c r="C121" s="882" t="s">
        <v>10002</v>
      </c>
      <c r="D121" s="882" t="s">
        <v>191</v>
      </c>
      <c r="E121" s="882"/>
      <c r="F121" s="882"/>
      <c r="G121" s="882"/>
      <c r="H121" s="882"/>
      <c r="I121" s="882"/>
      <c r="J121" s="882" t="s">
        <v>19401</v>
      </c>
      <c r="K121" s="890"/>
      <c r="L121" s="882" t="str">
        <f>SUBSTITUTE(M119,"-","")</f>
        <v>4327425245921X</v>
      </c>
      <c r="M121" s="2559" t="s">
        <v>8709</v>
      </c>
      <c r="N121" s="2560"/>
      <c r="O121" s="2560"/>
      <c r="P121" s="2561"/>
      <c r="Q121" s="882"/>
      <c r="R121" s="882"/>
      <c r="S121" s="883" t="s">
        <v>2472</v>
      </c>
      <c r="T121" s="883">
        <f>SUM(T116:T120)</f>
        <v>9190</v>
      </c>
      <c r="U121" s="891"/>
      <c r="V121" s="891"/>
      <c r="W121" s="887"/>
      <c r="X121" s="1309"/>
    </row>
    <row r="122" spans="1:24" ht="26.25" customHeight="1" thickBot="1">
      <c r="A122" s="892"/>
      <c r="B122" s="893"/>
      <c r="C122" s="893" t="s">
        <v>19228</v>
      </c>
      <c r="D122" s="893" t="s">
        <v>4036</v>
      </c>
      <c r="E122" s="893"/>
      <c r="F122" s="893"/>
      <c r="G122" s="893"/>
      <c r="H122" s="893"/>
      <c r="I122" s="893"/>
      <c r="J122" s="893" t="s">
        <v>19458</v>
      </c>
      <c r="K122" s="611" t="s">
        <v>2684</v>
      </c>
      <c r="L122" s="893"/>
      <c r="M122" s="893"/>
      <c r="N122" s="894"/>
      <c r="O122" s="894"/>
      <c r="P122" s="895"/>
      <c r="Q122" s="893"/>
      <c r="R122" s="893"/>
      <c r="S122" s="896"/>
      <c r="T122" s="896"/>
      <c r="U122" s="897"/>
      <c r="V122" s="898"/>
      <c r="W122" s="899"/>
      <c r="X122" s="900"/>
    </row>
    <row r="123" spans="1:24" ht="26.25" customHeight="1">
      <c r="A123" s="874" t="s">
        <v>188</v>
      </c>
      <c r="B123" s="875" t="s">
        <v>19227</v>
      </c>
      <c r="C123" s="875" t="s">
        <v>13428</v>
      </c>
      <c r="D123" s="875" t="s">
        <v>190</v>
      </c>
      <c r="E123" s="875" t="s">
        <v>19344</v>
      </c>
      <c r="F123" s="875" t="s">
        <v>191</v>
      </c>
      <c r="G123" s="875" t="s">
        <v>191</v>
      </c>
      <c r="H123" s="875" t="s">
        <v>191</v>
      </c>
      <c r="I123" s="875" t="s">
        <v>10574</v>
      </c>
      <c r="J123" s="875" t="s">
        <v>19230</v>
      </c>
      <c r="K123" s="876" t="s">
        <v>19231</v>
      </c>
      <c r="L123" s="875" t="s">
        <v>19486</v>
      </c>
      <c r="M123" s="2857" t="s">
        <v>19362</v>
      </c>
      <c r="N123" s="876" t="s">
        <v>19754</v>
      </c>
      <c r="O123" s="876" t="s">
        <v>19755</v>
      </c>
      <c r="P123" s="1805" t="s">
        <v>20196</v>
      </c>
      <c r="Q123" s="875" t="s">
        <v>377</v>
      </c>
      <c r="R123" s="875">
        <f>IF(MID(RIGHT(S123,8),1,1)="M",2021,IF(MID(RIGHT(S123,8),1,1)="N",2022,IF(MID(RIGHT(S123,8),1,1)="P",2023,IF(MID(RIGHT(S123,8),1,1)="R",2024,IF(MID(RIGHT(S123,8),1,1)="S",2025,IF(MID(RIGHT(S123,8),1,1)="T",1996,IF(MID(RIGHT(S123,8),1,1)="V",1997,IF(MID(RIGHT(S123,8),1,1)="W",1998,IF(MID(RIGHT(S123,8),1,1)="X",1999,IF(MID(RIGHT(S123,8),1,1)="Y",2000,IF(MID(RIGHT(S123,8),1,1)="1",2001,IF(MID(RIGHT(S123,8),1,1)="2",2002,IF(MID(RIGHT(S123,8),1,1)="3",2003,IF(MID(RIGHT(S123,8),1,1)="4",2004,IF(MID(RIGHT(S123,8),1,1)="5",2005,IF(MID(RIGHT(S123,8),1,1)="6",2006,IF(MID(RIGHT(S123,8),1,1)="7",2007,IF(MID(RIGHT(S123,8),1,1)="8",2008,IF(MID(RIGHT(S123,8),1,1)="9",2009,IF(MID(RIGHT(S123,8),1,1)="A",2010,IF(MID(RIGHT(S123,8),1,1)="B",2011,IF(MID(RIGHT(S123,8),1,1)="C",2012,IF(MID(RIGHT(S123,8),1,1)="D",2013,IF(MID(RIGHT(S123,8),1,1)="E",2014,IF(MID(RIGHT(S123,8),1,1)="F",2015,IF(MID(RIGHT(S123,8),1,1)="G",2016,IF(MID(RIGHT(S123,8),1,1)="H",2017,IF(MID(RIGHT(S123,8),1,1)="J",2018,IF(MID(RIGHT(S123,8),1,1)="K",2019,IF(MID(RIGHT(S123,8),1,1)="L",2020,""))))))))))))))))))))))))))))))</f>
        <v>2022</v>
      </c>
      <c r="S123" s="875" t="s">
        <v>19350</v>
      </c>
      <c r="T123" s="875">
        <v>1445</v>
      </c>
      <c r="U123" s="878">
        <v>45787</v>
      </c>
      <c r="V123" s="878">
        <v>45820</v>
      </c>
      <c r="W123" s="879">
        <v>1300</v>
      </c>
      <c r="X123" s="880">
        <v>2200</v>
      </c>
    </row>
    <row r="124" spans="1:24" ht="26.25" customHeight="1">
      <c r="A124" s="1759"/>
      <c r="B124" s="1755"/>
      <c r="C124" s="320" t="s">
        <v>13667</v>
      </c>
      <c r="D124" s="1755"/>
      <c r="E124" s="1755"/>
      <c r="F124" s="1755"/>
      <c r="G124" s="1755"/>
      <c r="H124" s="1755"/>
      <c r="I124" s="1755" t="s">
        <v>3598</v>
      </c>
      <c r="J124" s="412" t="s">
        <v>19234</v>
      </c>
      <c r="K124" s="884" t="s">
        <v>240</v>
      </c>
      <c r="L124" s="425" t="s">
        <v>3603</v>
      </c>
      <c r="M124" s="2878"/>
      <c r="N124" s="73" t="s">
        <v>7287</v>
      </c>
      <c r="O124" s="882"/>
      <c r="P124" s="1760"/>
      <c r="Q124" s="882" t="s">
        <v>377</v>
      </c>
      <c r="R124" s="882">
        <f>IF(MID(RIGHT(S124,8),1,1)="M",2021,IF(MID(RIGHT(S124,8),1,1)="N",2022,IF(MID(RIGHT(S124,8),1,1)="P",2023,IF(MID(RIGHT(S124,8),1,1)="R",2024,IF(MID(RIGHT(S124,8),1,1)="S",2025,IF(MID(RIGHT(S124,8),1,1)="T",1996,IF(MID(RIGHT(S124,8),1,1)="V",1997,IF(MID(RIGHT(S124,8),1,1)="W",1998,IF(MID(RIGHT(S124,8),1,1)="X",1999,IF(MID(RIGHT(S124,8),1,1)="Y",2000,IF(MID(RIGHT(S124,8),1,1)="1",2001,IF(MID(RIGHT(S124,8),1,1)="2",2002,IF(MID(RIGHT(S124,8),1,1)="3",2003,IF(MID(RIGHT(S124,8),1,1)="4",2004,IF(MID(RIGHT(S124,8),1,1)="5",2005,IF(MID(RIGHT(S124,8),1,1)="6",2006,IF(MID(RIGHT(S124,8),1,1)="7",2007,IF(MID(RIGHT(S124,8),1,1)="8",2008,IF(MID(RIGHT(S124,8),1,1)="9",2009,IF(MID(RIGHT(S124,8),1,1)="A",2010,IF(MID(RIGHT(S124,8),1,1)="B",2011,IF(MID(RIGHT(S124,8),1,1)="C",2012,IF(MID(RIGHT(S124,8),1,1)="D",2013,IF(MID(RIGHT(S124,8),1,1)="E",2014,IF(MID(RIGHT(S124,8),1,1)="F",2015,IF(MID(RIGHT(S124,8),1,1)="G",2016,IF(MID(RIGHT(S124,8),1,1)="H",2017,IF(MID(RIGHT(S124,8),1,1)="J",2018,IF(MID(RIGHT(S124,8),1,1)="K",2019,IF(MID(RIGHT(S124,8),1,1)="L",2020,""))))))))))))))))))))))))))))))</f>
        <v>2022</v>
      </c>
      <c r="S124" s="882" t="s">
        <v>19351</v>
      </c>
      <c r="T124" s="882">
        <v>1445</v>
      </c>
      <c r="U124" s="885">
        <v>45788</v>
      </c>
      <c r="V124" s="1761">
        <v>45813</v>
      </c>
      <c r="W124" s="1762"/>
      <c r="X124" s="1763" t="s">
        <v>19232</v>
      </c>
    </row>
    <row r="125" spans="1:24" ht="26.25" customHeight="1">
      <c r="A125" s="881"/>
      <c r="B125" s="882"/>
      <c r="C125" s="882" t="s">
        <v>12776</v>
      </c>
      <c r="D125" s="882" t="s">
        <v>19213</v>
      </c>
      <c r="E125" s="882"/>
      <c r="F125" s="882"/>
      <c r="G125" s="882"/>
      <c r="H125" s="882"/>
      <c r="I125" s="882"/>
      <c r="J125" s="882"/>
      <c r="K125" s="889" t="s">
        <v>12048</v>
      </c>
      <c r="L125" s="1186" t="s">
        <v>19663</v>
      </c>
      <c r="M125" s="2842"/>
      <c r="N125" s="73" t="s">
        <v>7844</v>
      </c>
      <c r="O125" s="1436"/>
      <c r="P125" s="882"/>
      <c r="Q125" s="882" t="s">
        <v>377</v>
      </c>
      <c r="R125" s="882">
        <f>IF(MID(RIGHT(S125,8),1,1)="M",2021,IF(MID(RIGHT(S125,8),1,1)="N",2022,IF(MID(RIGHT(S125,8),1,1)="P",2023,IF(MID(RIGHT(S125,8),1,1)="R",2024,IF(MID(RIGHT(S125,8),1,1)="S",2025,IF(MID(RIGHT(S125,8),1,1)="T",1996,IF(MID(RIGHT(S125,8),1,1)="V",1997,IF(MID(RIGHT(S125,8),1,1)="W",1998,IF(MID(RIGHT(S125,8),1,1)="X",1999,IF(MID(RIGHT(S125,8),1,1)="Y",2000,IF(MID(RIGHT(S125,8),1,1)="1",2001,IF(MID(RIGHT(S125,8),1,1)="2",2002,IF(MID(RIGHT(S125,8),1,1)="3",2003,IF(MID(RIGHT(S125,8),1,1)="4",2004,IF(MID(RIGHT(S125,8),1,1)="5",2005,IF(MID(RIGHT(S125,8),1,1)="6",2006,IF(MID(RIGHT(S125,8),1,1)="7",2007,IF(MID(RIGHT(S125,8),1,1)="8",2008,IF(MID(RIGHT(S125,8),1,1)="9",2009,IF(MID(RIGHT(S125,8),1,1)="A",2010,IF(MID(RIGHT(S125,8),1,1)="B",2011,IF(MID(RIGHT(S125,8),1,1)="C",2012,IF(MID(RIGHT(S125,8),1,1)="D",2013,IF(MID(RIGHT(S125,8),1,1)="E",2014,IF(MID(RIGHT(S125,8),1,1)="F",2015,IF(MID(RIGHT(S125,8),1,1)="G",2016,IF(MID(RIGHT(S125,8),1,1)="H",2017,IF(MID(RIGHT(S125,8),1,1)="J",2018,IF(MID(RIGHT(S125,8),1,1)="K",2019,IF(MID(RIGHT(S125,8),1,1)="L",2020,""))))))))))))))))))))))))))))))</f>
        <v>2020</v>
      </c>
      <c r="S125" s="882" t="s">
        <v>19352</v>
      </c>
      <c r="T125" s="882">
        <v>1445</v>
      </c>
      <c r="U125" s="885"/>
      <c r="V125" s="885">
        <v>45814</v>
      </c>
      <c r="W125" s="911"/>
      <c r="X125" s="888"/>
    </row>
    <row r="126" spans="1:24" ht="26.25" customHeight="1">
      <c r="A126" s="881"/>
      <c r="B126" s="882"/>
      <c r="C126" s="882" t="s">
        <v>12778</v>
      </c>
      <c r="D126" s="882" t="s">
        <v>19213</v>
      </c>
      <c r="E126" s="882"/>
      <c r="F126" s="882"/>
      <c r="G126" s="882"/>
      <c r="H126" s="882"/>
      <c r="I126" s="882" t="s">
        <v>19229</v>
      </c>
      <c r="J126" s="882"/>
      <c r="K126" s="889" t="s">
        <v>2380</v>
      </c>
      <c r="L126" s="882"/>
      <c r="M126" s="882" t="s">
        <v>19361</v>
      </c>
      <c r="N126" s="73" t="s">
        <v>12607</v>
      </c>
      <c r="O126" s="1436"/>
      <c r="P126" s="882"/>
      <c r="Q126" s="882" t="s">
        <v>3291</v>
      </c>
      <c r="R126" s="882">
        <f>IF(MID(RIGHT(S126,8),1,1)="M",2021,IF(MID(RIGHT(S126,8),1,1)="N",2022,IF(MID(RIGHT(S126,8),1,1)="P",2023,IF(MID(RIGHT(S126,8),1,1)="R",2024,IF(MID(RIGHT(S126,8),1,1)="S",2025,IF(MID(RIGHT(S126,8),1,1)="T",1996,IF(MID(RIGHT(S126,8),1,1)="V",1997,IF(MID(RIGHT(S126,8),1,1)="W",1998,IF(MID(RIGHT(S126,8),1,1)="X",1999,IF(MID(RIGHT(S126,8),1,1)="Y",2000,IF(MID(RIGHT(S126,8),1,1)="1",2001,IF(MID(RIGHT(S126,8),1,1)="2",2002,IF(MID(RIGHT(S126,8),1,1)="3",2003,IF(MID(RIGHT(S126,8),1,1)="4",2004,IF(MID(RIGHT(S126,8),1,1)="5",2005,IF(MID(RIGHT(S126,8),1,1)="6",2006,IF(MID(RIGHT(S126,8),1,1)="7",2007,IF(MID(RIGHT(S126,8),1,1)="8",2008,IF(MID(RIGHT(S126,8),1,1)="9",2009,IF(MID(RIGHT(S126,8),1,1)="A",2010,IF(MID(RIGHT(S126,8),1,1)="B",2011,IF(MID(RIGHT(S126,8),1,1)="C",2012,IF(MID(RIGHT(S126,8),1,1)="D",2013,IF(MID(RIGHT(S126,8),1,1)="E",2014,IF(MID(RIGHT(S126,8),1,1)="F",2015,IF(MID(RIGHT(S126,8),1,1)="G",2016,IF(MID(RIGHT(S126,8),1,1)="H",2017,IF(MID(RIGHT(S126,8),1,1)="J",2018,IF(MID(RIGHT(S126,8),1,1)="K",2019,IF(MID(RIGHT(S126,8),1,1)="L",2020,""))))))))))))))))))))))))))))))</f>
        <v>2013</v>
      </c>
      <c r="S126" s="882" t="s">
        <v>19353</v>
      </c>
      <c r="T126" s="882">
        <v>1450</v>
      </c>
      <c r="U126" s="885"/>
      <c r="V126" s="885"/>
      <c r="W126" s="911"/>
      <c r="X126" s="888"/>
    </row>
    <row r="127" spans="1:24" ht="26.25" customHeight="1">
      <c r="A127" s="881"/>
      <c r="B127" s="882"/>
      <c r="C127" s="882" t="s">
        <v>13047</v>
      </c>
      <c r="D127" s="882" t="s">
        <v>191</v>
      </c>
      <c r="E127" s="882"/>
      <c r="F127" s="882"/>
      <c r="G127" s="882"/>
      <c r="H127" s="882"/>
      <c r="I127" s="882"/>
      <c r="J127" s="882"/>
      <c r="K127" s="890"/>
      <c r="L127" s="882" t="str">
        <f>SUBSTITUTE(M123,"-","")</f>
        <v>4327425245851X</v>
      </c>
      <c r="M127" s="882"/>
      <c r="N127" s="882"/>
      <c r="O127" s="882"/>
      <c r="P127" s="882"/>
      <c r="Q127" s="882"/>
      <c r="R127" s="882"/>
      <c r="S127" s="883" t="s">
        <v>189</v>
      </c>
      <c r="T127" s="883">
        <v>3700</v>
      </c>
      <c r="U127" s="885"/>
      <c r="V127" s="891"/>
      <c r="W127" s="887"/>
      <c r="X127" s="888"/>
    </row>
    <row r="128" spans="1:24" ht="26.25" customHeight="1">
      <c r="A128" s="881"/>
      <c r="B128" s="882"/>
      <c r="C128" s="882" t="s">
        <v>10002</v>
      </c>
      <c r="D128" s="882" t="s">
        <v>191</v>
      </c>
      <c r="E128" s="882"/>
      <c r="F128" s="882"/>
      <c r="G128" s="882"/>
      <c r="H128" s="882"/>
      <c r="I128" s="882"/>
      <c r="J128" s="882" t="s">
        <v>19401</v>
      </c>
      <c r="K128" s="890"/>
      <c r="L128" s="882" t="str">
        <f>SUBSTITUTE(M126,"-","")</f>
        <v>4327425245856X</v>
      </c>
      <c r="M128" s="2559" t="s">
        <v>8709</v>
      </c>
      <c r="N128" s="2560"/>
      <c r="O128" s="2560"/>
      <c r="P128" s="2561"/>
      <c r="Q128" s="882"/>
      <c r="R128" s="882"/>
      <c r="S128" s="883" t="s">
        <v>2472</v>
      </c>
      <c r="T128" s="883">
        <f>SUM(T123:T127)</f>
        <v>9485</v>
      </c>
      <c r="U128" s="891"/>
      <c r="V128" s="891"/>
      <c r="W128" s="887"/>
      <c r="X128" s="1309"/>
    </row>
    <row r="129" spans="1:24" ht="26.25" customHeight="1" thickBot="1">
      <c r="A129" s="892"/>
      <c r="B129" s="893"/>
      <c r="C129" s="893" t="s">
        <v>19228</v>
      </c>
      <c r="D129" s="893" t="s">
        <v>4036</v>
      </c>
      <c r="E129" s="893"/>
      <c r="F129" s="893"/>
      <c r="G129" s="893"/>
      <c r="H129" s="893"/>
      <c r="I129" s="893"/>
      <c r="J129" s="893" t="s">
        <v>19458</v>
      </c>
      <c r="K129" s="611" t="s">
        <v>12323</v>
      </c>
      <c r="L129" s="893"/>
      <c r="M129" s="893"/>
      <c r="N129" s="894"/>
      <c r="O129" s="894"/>
      <c r="P129" s="895"/>
      <c r="Q129" s="893"/>
      <c r="R129" s="893"/>
      <c r="S129" s="896"/>
      <c r="T129" s="896"/>
      <c r="U129" s="897"/>
      <c r="V129" s="898"/>
      <c r="W129" s="899"/>
      <c r="X129" s="900"/>
    </row>
    <row r="130" spans="1:24" ht="26.25" customHeight="1">
      <c r="A130" s="874" t="s">
        <v>188</v>
      </c>
      <c r="B130" s="875" t="s">
        <v>19227</v>
      </c>
      <c r="C130" s="875" t="s">
        <v>13428</v>
      </c>
      <c r="D130" s="875" t="s">
        <v>190</v>
      </c>
      <c r="E130" s="875" t="s">
        <v>191</v>
      </c>
      <c r="F130" s="875" t="s">
        <v>191</v>
      </c>
      <c r="G130" s="875" t="s">
        <v>191</v>
      </c>
      <c r="H130" s="875" t="s">
        <v>191</v>
      </c>
      <c r="I130" s="875" t="s">
        <v>10574</v>
      </c>
      <c r="J130" s="875" t="s">
        <v>19230</v>
      </c>
      <c r="K130" s="876" t="s">
        <v>19231</v>
      </c>
      <c r="L130" s="875" t="s">
        <v>19486</v>
      </c>
      <c r="M130" s="2857" t="s">
        <v>19425</v>
      </c>
      <c r="N130" s="876" t="s">
        <v>19756</v>
      </c>
      <c r="O130" s="876" t="s">
        <v>19757</v>
      </c>
      <c r="P130" s="1805" t="s">
        <v>20196</v>
      </c>
      <c r="Q130" s="875" t="s">
        <v>19463</v>
      </c>
      <c r="R130" s="875">
        <f>IF(MID(RIGHT(S130,8),1,1)="M",2021,IF(MID(RIGHT(S130,8),1,1)="N",2022,IF(MID(RIGHT(S130,8),1,1)="P",2023,IF(MID(RIGHT(S130,8),1,1)="R",2024,IF(MID(RIGHT(S130,8),1,1)="S",2025,IF(MID(RIGHT(S130,8),1,1)="T",1996,IF(MID(RIGHT(S130,8),1,1)="V",1997,IF(MID(RIGHT(S130,8),1,1)="W",1998,IF(MID(RIGHT(S130,8),1,1)="X",1999,IF(MID(RIGHT(S130,8),1,1)="Y",2000,IF(MID(RIGHT(S130,8),1,1)="1",2001,IF(MID(RIGHT(S130,8),1,1)="2",2002,IF(MID(RIGHT(S130,8),1,1)="3",2003,IF(MID(RIGHT(S130,8),1,1)="4",2004,IF(MID(RIGHT(S130,8),1,1)="5",2005,IF(MID(RIGHT(S130,8),1,1)="6",2006,IF(MID(RIGHT(S130,8),1,1)="7",2007,IF(MID(RIGHT(S130,8),1,1)="8",2008,IF(MID(RIGHT(S130,8),1,1)="9",2009,IF(MID(RIGHT(S130,8),1,1)="A",2010,IF(MID(RIGHT(S130,8),1,1)="B",2011,IF(MID(RIGHT(S130,8),1,1)="C",2012,IF(MID(RIGHT(S130,8),1,1)="D",2013,IF(MID(RIGHT(S130,8),1,1)="E",2014,IF(MID(RIGHT(S130,8),1,1)="F",2015,IF(MID(RIGHT(S130,8),1,1)="G",2016,IF(MID(RIGHT(S130,8),1,1)="H",2017,IF(MID(RIGHT(S130,8),1,1)="J",2018,IF(MID(RIGHT(S130,8),1,1)="K",2019,IF(MID(RIGHT(S130,8),1,1)="L",2020,""))))))))))))))))))))))))))))))</f>
        <v>2017</v>
      </c>
      <c r="S130" s="875" t="s">
        <v>19355</v>
      </c>
      <c r="T130" s="875">
        <v>1900</v>
      </c>
      <c r="U130" s="878">
        <v>45787</v>
      </c>
      <c r="V130" s="878">
        <v>45820</v>
      </c>
      <c r="W130" s="879">
        <v>1300</v>
      </c>
      <c r="X130" s="880">
        <v>2200</v>
      </c>
    </row>
    <row r="131" spans="1:24" ht="26.25" customHeight="1">
      <c r="A131" s="1759"/>
      <c r="B131" s="1755"/>
      <c r="C131" s="320" t="s">
        <v>13667</v>
      </c>
      <c r="D131" s="1755"/>
      <c r="E131" s="1755"/>
      <c r="F131" s="1755"/>
      <c r="G131" s="1755"/>
      <c r="H131" s="1755"/>
      <c r="I131" s="1755" t="s">
        <v>3598</v>
      </c>
      <c r="J131" s="412" t="s">
        <v>19235</v>
      </c>
      <c r="K131" s="884" t="s">
        <v>240</v>
      </c>
      <c r="L131" s="425" t="s">
        <v>3603</v>
      </c>
      <c r="M131" s="2842"/>
      <c r="N131" s="73" t="s">
        <v>7287</v>
      </c>
      <c r="O131" s="882"/>
      <c r="P131" s="1755"/>
      <c r="Q131" s="882" t="s">
        <v>375</v>
      </c>
      <c r="R131" s="882">
        <f>IF(MID(RIGHT(S131,8),1,1)="M",2021,IF(MID(RIGHT(S131,8),1,1)="N",2022,IF(MID(RIGHT(S131,8),1,1)="P",2023,IF(MID(RIGHT(S131,8),1,1)="R",2024,IF(MID(RIGHT(S131,8),1,1)="S",2025,IF(MID(RIGHT(S131,8),1,1)="T",1996,IF(MID(RIGHT(S131,8),1,1)="V",1997,IF(MID(RIGHT(S131,8),1,1)="W",1998,IF(MID(RIGHT(S131,8),1,1)="X",1999,IF(MID(RIGHT(S131,8),1,1)="Y",2000,IF(MID(RIGHT(S131,8),1,1)="1",2001,IF(MID(RIGHT(S131,8),1,1)="2",2002,IF(MID(RIGHT(S131,8),1,1)="3",2003,IF(MID(RIGHT(S131,8),1,1)="4",2004,IF(MID(RIGHT(S131,8),1,1)="5",2005,IF(MID(RIGHT(S131,8),1,1)="6",2006,IF(MID(RIGHT(S131,8),1,1)="7",2007,IF(MID(RIGHT(S131,8),1,1)="8",2008,IF(MID(RIGHT(S131,8),1,1)="9",2009,IF(MID(RIGHT(S131,8),1,1)="A",2010,IF(MID(RIGHT(S131,8),1,1)="B",2011,IF(MID(RIGHT(S131,8),1,1)="C",2012,IF(MID(RIGHT(S131,8),1,1)="D",2013,IF(MID(RIGHT(S131,8),1,1)="E",2014,IF(MID(RIGHT(S131,8),1,1)="F",2015,IF(MID(RIGHT(S131,8),1,1)="G",2016,IF(MID(RIGHT(S131,8),1,1)="H",2017,IF(MID(RIGHT(S131,8),1,1)="J",2018,IF(MID(RIGHT(S131,8),1,1)="K",2019,IF(MID(RIGHT(S131,8),1,1)="L",2020,""))))))))))))))))))))))))))))))</f>
        <v>2015</v>
      </c>
      <c r="S131" s="882" t="s">
        <v>19357</v>
      </c>
      <c r="T131" s="882">
        <v>1335</v>
      </c>
      <c r="U131" s="885">
        <v>45788</v>
      </c>
      <c r="V131" s="1761">
        <v>45813</v>
      </c>
      <c r="W131" s="1762"/>
      <c r="X131" s="1763" t="s">
        <v>19232</v>
      </c>
    </row>
    <row r="132" spans="1:24" ht="26.25" customHeight="1">
      <c r="A132" s="881"/>
      <c r="B132" s="882"/>
      <c r="C132" s="882" t="s">
        <v>12776</v>
      </c>
      <c r="D132" s="882" t="s">
        <v>19213</v>
      </c>
      <c r="E132" s="882"/>
      <c r="F132" s="882"/>
      <c r="G132" s="882"/>
      <c r="H132" s="882"/>
      <c r="I132" s="882"/>
      <c r="J132" s="882"/>
      <c r="K132" s="889" t="s">
        <v>12048</v>
      </c>
      <c r="L132" s="1186" t="s">
        <v>19663</v>
      </c>
      <c r="M132" s="1755" t="s">
        <v>19424</v>
      </c>
      <c r="N132" s="73" t="s">
        <v>7844</v>
      </c>
      <c r="O132" s="1436"/>
      <c r="P132" s="1755" t="s">
        <v>12748</v>
      </c>
      <c r="Q132" s="882" t="s">
        <v>3291</v>
      </c>
      <c r="R132" s="882">
        <f>IF(MID(RIGHT(S132,8),1,1)="M",2021,IF(MID(RIGHT(S132,8),1,1)="N",2022,IF(MID(RIGHT(S132,8),1,1)="P",2023,IF(MID(RIGHT(S132,8),1,1)="R",2024,IF(MID(RIGHT(S132,8),1,1)="S",2025,IF(MID(RIGHT(S132,8),1,1)="T",1996,IF(MID(RIGHT(S132,8),1,1)="V",1997,IF(MID(RIGHT(S132,8),1,1)="W",1998,IF(MID(RIGHT(S132,8),1,1)="X",1999,IF(MID(RIGHT(S132,8),1,1)="Y",2000,IF(MID(RIGHT(S132,8),1,1)="1",2001,IF(MID(RIGHT(S132,8),1,1)="2",2002,IF(MID(RIGHT(S132,8),1,1)="3",2003,IF(MID(RIGHT(S132,8),1,1)="4",2004,IF(MID(RIGHT(S132,8),1,1)="5",2005,IF(MID(RIGHT(S132,8),1,1)="6",2006,IF(MID(RIGHT(S132,8),1,1)="7",2007,IF(MID(RIGHT(S132,8),1,1)="8",2008,IF(MID(RIGHT(S132,8),1,1)="9",2009,IF(MID(RIGHT(S132,8),1,1)="A",2010,IF(MID(RIGHT(S132,8),1,1)="B",2011,IF(MID(RIGHT(S132,8),1,1)="C",2012,IF(MID(RIGHT(S132,8),1,1)="D",2013,IF(MID(RIGHT(S132,8),1,1)="E",2014,IF(MID(RIGHT(S132,8),1,1)="F",2015,IF(MID(RIGHT(S132,8),1,1)="G",2016,IF(MID(RIGHT(S132,8),1,1)="H",2017,IF(MID(RIGHT(S132,8),1,1)="J",2018,IF(MID(RIGHT(S132,8),1,1)="K",2019,IF(MID(RIGHT(S132,8),1,1)="L",2020,""))))))))))))))))))))))))))))))</f>
        <v>2013</v>
      </c>
      <c r="S132" s="882" t="s">
        <v>19356</v>
      </c>
      <c r="T132" s="882">
        <v>1450</v>
      </c>
      <c r="U132" s="885"/>
      <c r="V132" s="885">
        <v>45814</v>
      </c>
      <c r="W132" s="911"/>
      <c r="X132" s="888"/>
    </row>
    <row r="133" spans="1:24" ht="26.25" customHeight="1">
      <c r="A133" s="881"/>
      <c r="B133" s="882"/>
      <c r="C133" s="882" t="s">
        <v>12778</v>
      </c>
      <c r="D133" s="882" t="s">
        <v>19213</v>
      </c>
      <c r="E133" s="882"/>
      <c r="F133" s="882"/>
      <c r="G133" s="882"/>
      <c r="H133" s="882"/>
      <c r="I133" s="882" t="s">
        <v>19229</v>
      </c>
      <c r="J133" s="882"/>
      <c r="K133" s="889" t="s">
        <v>2380</v>
      </c>
      <c r="L133" s="882" t="str">
        <f>SUBSTITUTE(M130,"-","")</f>
        <v>4327425245857X</v>
      </c>
      <c r="M133" s="882" t="s">
        <v>19413</v>
      </c>
      <c r="N133" s="73" t="s">
        <v>12607</v>
      </c>
      <c r="O133" s="1436"/>
      <c r="P133" s="882"/>
      <c r="Q133" s="882" t="s">
        <v>375</v>
      </c>
      <c r="R133" s="882">
        <f>IF(MID(RIGHT(S133,8),1,1)="M",2021,IF(MID(RIGHT(S133,8),1,1)="N",2022,IF(MID(RIGHT(S133,8),1,1)="P",2023,IF(MID(RIGHT(S133,8),1,1)="R",2024,IF(MID(RIGHT(S133,8),1,1)="S",2025,IF(MID(RIGHT(S133,8),1,1)="T",1996,IF(MID(RIGHT(S133,8),1,1)="V",1997,IF(MID(RIGHT(S133,8),1,1)="W",1998,IF(MID(RIGHT(S133,8),1,1)="X",1999,IF(MID(RIGHT(S133,8),1,1)="Y",2000,IF(MID(RIGHT(S133,8),1,1)="1",2001,IF(MID(RIGHT(S133,8),1,1)="2",2002,IF(MID(RIGHT(S133,8),1,1)="3",2003,IF(MID(RIGHT(S133,8),1,1)="4",2004,IF(MID(RIGHT(S133,8),1,1)="5",2005,IF(MID(RIGHT(S133,8),1,1)="6",2006,IF(MID(RIGHT(S133,8),1,1)="7",2007,IF(MID(RIGHT(S133,8),1,1)="8",2008,IF(MID(RIGHT(S133,8),1,1)="9",2009,IF(MID(RIGHT(S133,8),1,1)="A",2010,IF(MID(RIGHT(S133,8),1,1)="B",2011,IF(MID(RIGHT(S133,8),1,1)="C",2012,IF(MID(RIGHT(S133,8),1,1)="D",2013,IF(MID(RIGHT(S133,8),1,1)="E",2014,IF(MID(RIGHT(S133,8),1,1)="F",2015,IF(MID(RIGHT(S133,8),1,1)="G",2016,IF(MID(RIGHT(S133,8),1,1)="H",2017,IF(MID(RIGHT(S133,8),1,1)="J",2018,IF(MID(RIGHT(S133,8),1,1)="K",2019,IF(MID(RIGHT(S133,8),1,1)="L",2020,""))))))))))))))))))))))))))))))</f>
        <v>2021</v>
      </c>
      <c r="S133" s="882" t="s">
        <v>19426</v>
      </c>
      <c r="T133" s="882">
        <v>1335</v>
      </c>
      <c r="U133" s="885"/>
      <c r="V133" s="885"/>
      <c r="W133" s="911"/>
      <c r="X133" s="888"/>
    </row>
    <row r="134" spans="1:24" ht="26.25" customHeight="1">
      <c r="A134" s="881"/>
      <c r="B134" s="882"/>
      <c r="C134" s="882" t="s">
        <v>13047</v>
      </c>
      <c r="D134" s="882" t="s">
        <v>191</v>
      </c>
      <c r="E134" s="882"/>
      <c r="F134" s="882"/>
      <c r="G134" s="882"/>
      <c r="H134" s="882"/>
      <c r="I134" s="882"/>
      <c r="J134" s="882"/>
      <c r="K134" s="890"/>
      <c r="L134" s="882" t="str">
        <f>SUBSTITUTE(M132,"-","")</f>
        <v>4327425245936X</v>
      </c>
      <c r="M134" s="882"/>
      <c r="N134" s="882"/>
      <c r="O134" s="882"/>
      <c r="P134" s="882"/>
      <c r="Q134" s="882"/>
      <c r="R134" s="882"/>
      <c r="S134" s="883" t="s">
        <v>189</v>
      </c>
      <c r="T134" s="883">
        <v>3830</v>
      </c>
      <c r="U134" s="885"/>
      <c r="V134" s="891"/>
      <c r="W134" s="887"/>
      <c r="X134" s="888"/>
    </row>
    <row r="135" spans="1:24" ht="26.25" customHeight="1">
      <c r="A135" s="881"/>
      <c r="B135" s="882"/>
      <c r="C135" s="882" t="s">
        <v>10002</v>
      </c>
      <c r="D135" s="882" t="s">
        <v>191</v>
      </c>
      <c r="E135" s="882"/>
      <c r="F135" s="882"/>
      <c r="G135" s="882"/>
      <c r="H135" s="882"/>
      <c r="I135" s="882"/>
      <c r="J135" s="882" t="s">
        <v>19401</v>
      </c>
      <c r="K135" s="890"/>
      <c r="L135" s="882" t="str">
        <f>SUBSTITUTE(M133,"-","")</f>
        <v>4327425245923X</v>
      </c>
      <c r="M135" s="2559" t="s">
        <v>8709</v>
      </c>
      <c r="N135" s="2560"/>
      <c r="O135" s="2560"/>
      <c r="P135" s="2561"/>
      <c r="Q135" s="882"/>
      <c r="R135" s="882"/>
      <c r="S135" s="883" t="s">
        <v>2472</v>
      </c>
      <c r="T135" s="883">
        <f>SUM(T130:T134)</f>
        <v>9850</v>
      </c>
      <c r="U135" s="891"/>
      <c r="V135" s="891"/>
      <c r="W135" s="887"/>
      <c r="X135" s="1309"/>
    </row>
    <row r="136" spans="1:24" ht="26.25" customHeight="1" thickBot="1">
      <c r="A136" s="892"/>
      <c r="B136" s="893"/>
      <c r="C136" s="893" t="s">
        <v>19228</v>
      </c>
      <c r="D136" s="893" t="s">
        <v>4036</v>
      </c>
      <c r="E136" s="893"/>
      <c r="F136" s="893"/>
      <c r="G136" s="893"/>
      <c r="H136" s="893"/>
      <c r="I136" s="893"/>
      <c r="J136" s="893" t="s">
        <v>19458</v>
      </c>
      <c r="K136" s="611" t="s">
        <v>2684</v>
      </c>
      <c r="L136" s="893"/>
      <c r="M136" s="893"/>
      <c r="N136" s="894"/>
      <c r="O136" s="894"/>
      <c r="P136" s="895"/>
      <c r="Q136" s="893"/>
      <c r="R136" s="893"/>
      <c r="S136" s="896"/>
      <c r="T136" s="896"/>
      <c r="U136" s="897"/>
      <c r="V136" s="898"/>
      <c r="W136" s="899"/>
      <c r="X136" s="900"/>
    </row>
    <row r="137" spans="1:24" ht="26.25" customHeight="1">
      <c r="A137" s="874" t="s">
        <v>188</v>
      </c>
      <c r="B137" s="875" t="s">
        <v>19227</v>
      </c>
      <c r="C137" s="875" t="s">
        <v>13428</v>
      </c>
      <c r="D137" s="875" t="s">
        <v>190</v>
      </c>
      <c r="E137" s="875" t="s">
        <v>19344</v>
      </c>
      <c r="F137" s="875" t="s">
        <v>191</v>
      </c>
      <c r="G137" s="875" t="s">
        <v>191</v>
      </c>
      <c r="H137" s="875" t="s">
        <v>191</v>
      </c>
      <c r="I137" s="875" t="s">
        <v>10574</v>
      </c>
      <c r="J137" s="875" t="s">
        <v>19230</v>
      </c>
      <c r="K137" s="876" t="s">
        <v>19231</v>
      </c>
      <c r="L137" s="875" t="s">
        <v>19486</v>
      </c>
      <c r="M137" s="875" t="s">
        <v>19363</v>
      </c>
      <c r="N137" s="876" t="s">
        <v>19460</v>
      </c>
      <c r="O137" s="876" t="s">
        <v>19758</v>
      </c>
      <c r="P137" s="1805" t="s">
        <v>20196</v>
      </c>
      <c r="Q137" s="875" t="s">
        <v>15953</v>
      </c>
      <c r="R137" s="875">
        <f>IF(MID(RIGHT(S137,8),1,1)="M",2021,IF(MID(RIGHT(S137,8),1,1)="N",2022,IF(MID(RIGHT(S137,8),1,1)="P",2023,IF(MID(RIGHT(S137,8),1,1)="R",2024,IF(MID(RIGHT(S137,8),1,1)="S",2025,IF(MID(RIGHT(S137,8),1,1)="T",1996,IF(MID(RIGHT(S137,8),1,1)="V",1997,IF(MID(RIGHT(S137,8),1,1)="W",1998,IF(MID(RIGHT(S137,8),1,1)="X",1999,IF(MID(RIGHT(S137,8),1,1)="Y",2000,IF(MID(RIGHT(S137,8),1,1)="1",2001,IF(MID(RIGHT(S137,8),1,1)="2",2002,IF(MID(RIGHT(S137,8),1,1)="3",2003,IF(MID(RIGHT(S137,8),1,1)="4",2004,IF(MID(RIGHT(S137,8),1,1)="5",2005,IF(MID(RIGHT(S137,8),1,1)="6",2006,IF(MID(RIGHT(S137,8),1,1)="7",2007,IF(MID(RIGHT(S137,8),1,1)="8",2008,IF(MID(RIGHT(S137,8),1,1)="9",2009,IF(MID(RIGHT(S137,8),1,1)="A",2010,IF(MID(RIGHT(S137,8),1,1)="B",2011,IF(MID(RIGHT(S137,8),1,1)="C",2012,IF(MID(RIGHT(S137,8),1,1)="D",2013,IF(MID(RIGHT(S137,8),1,1)="E",2014,IF(MID(RIGHT(S137,8),1,1)="F",2015,IF(MID(RIGHT(S137,8),1,1)="G",2016,IF(MID(RIGHT(S137,8),1,1)="H",2017,IF(MID(RIGHT(S137,8),1,1)="J",2018,IF(MID(RIGHT(S137,8),1,1)="K",2019,IF(MID(RIGHT(S137,8),1,1)="L",2020,""))))))))))))))))))))))))))))))</f>
        <v>2010</v>
      </c>
      <c r="S137" s="875" t="s">
        <v>19354</v>
      </c>
      <c r="T137" s="875">
        <v>2185</v>
      </c>
      <c r="U137" s="878">
        <v>45787</v>
      </c>
      <c r="V137" s="878">
        <v>45820</v>
      </c>
      <c r="W137" s="879">
        <v>1300</v>
      </c>
      <c r="X137" s="880">
        <v>2200</v>
      </c>
    </row>
    <row r="138" spans="1:24" ht="26.25" customHeight="1">
      <c r="A138" s="1759"/>
      <c r="B138" s="1755"/>
      <c r="C138" s="320" t="s">
        <v>13667</v>
      </c>
      <c r="D138" s="1755"/>
      <c r="E138" s="1755"/>
      <c r="F138" s="1755"/>
      <c r="G138" s="1755"/>
      <c r="H138" s="1755"/>
      <c r="I138" s="1755" t="s">
        <v>3598</v>
      </c>
      <c r="J138" s="412" t="s">
        <v>19236</v>
      </c>
      <c r="K138" s="884" t="s">
        <v>240</v>
      </c>
      <c r="L138" s="425" t="s">
        <v>3603</v>
      </c>
      <c r="M138" s="2841" t="s">
        <v>19364</v>
      </c>
      <c r="N138" s="73" t="s">
        <v>7287</v>
      </c>
      <c r="O138" s="882"/>
      <c r="P138" s="1760"/>
      <c r="Q138" s="882" t="s">
        <v>7796</v>
      </c>
      <c r="R138" s="882">
        <f>IF(MID(RIGHT(S138,8),1,1)="M",2021,IF(MID(RIGHT(S138,8),1,1)="N",2022,IF(MID(RIGHT(S138,8),1,1)="P",2023,IF(MID(RIGHT(S138,8),1,1)="R",2024,IF(MID(RIGHT(S138,8),1,1)="S",2025,IF(MID(RIGHT(S138,8),1,1)="T",1996,IF(MID(RIGHT(S138,8),1,1)="V",1997,IF(MID(RIGHT(S138,8),1,1)="W",1998,IF(MID(RIGHT(S138,8),1,1)="X",1999,IF(MID(RIGHT(S138,8),1,1)="Y",2000,IF(MID(RIGHT(S138,8),1,1)="1",2001,IF(MID(RIGHT(S138,8),1,1)="2",2002,IF(MID(RIGHT(S138,8),1,1)="3",2003,IF(MID(RIGHT(S138,8),1,1)="4",2004,IF(MID(RIGHT(S138,8),1,1)="5",2005,IF(MID(RIGHT(S138,8),1,1)="6",2006,IF(MID(RIGHT(S138,8),1,1)="7",2007,IF(MID(RIGHT(S138,8),1,1)="8",2008,IF(MID(RIGHT(S138,8),1,1)="9",2009,IF(MID(RIGHT(S138,8),1,1)="A",2010,IF(MID(RIGHT(S138,8),1,1)="B",2011,IF(MID(RIGHT(S138,8),1,1)="C",2012,IF(MID(RIGHT(S138,8),1,1)="D",2013,IF(MID(RIGHT(S138,8),1,1)="E",2014,IF(MID(RIGHT(S138,8),1,1)="F",2015,IF(MID(RIGHT(S138,8),1,1)="G",2016,IF(MID(RIGHT(S138,8),1,1)="H",2017,IF(MID(RIGHT(S138,8),1,1)="J",2018,IF(MID(RIGHT(S138,8),1,1)="K",2019,IF(MID(RIGHT(S138,8),1,1)="L",2020,""))))))))))))))))))))))))))))))</f>
        <v>2020</v>
      </c>
      <c r="S138" s="882" t="s">
        <v>19358</v>
      </c>
      <c r="T138" s="882">
        <v>910</v>
      </c>
      <c r="U138" s="885">
        <v>45788</v>
      </c>
      <c r="V138" s="1761">
        <v>45813</v>
      </c>
      <c r="W138" s="1762"/>
      <c r="X138" s="1763" t="s">
        <v>19232</v>
      </c>
    </row>
    <row r="139" spans="1:24" ht="26.25" customHeight="1">
      <c r="A139" s="881"/>
      <c r="B139" s="882"/>
      <c r="C139" s="882" t="s">
        <v>12776</v>
      </c>
      <c r="D139" s="882" t="s">
        <v>19213</v>
      </c>
      <c r="E139" s="882"/>
      <c r="F139" s="882"/>
      <c r="G139" s="882"/>
      <c r="H139" s="882"/>
      <c r="I139" s="882"/>
      <c r="J139" s="882"/>
      <c r="K139" s="889" t="s">
        <v>12048</v>
      </c>
      <c r="L139" s="1186" t="s">
        <v>19663</v>
      </c>
      <c r="M139" s="2878"/>
      <c r="N139" s="73" t="s">
        <v>7844</v>
      </c>
      <c r="O139" s="1436"/>
      <c r="P139" s="882"/>
      <c r="Q139" s="882" t="s">
        <v>375</v>
      </c>
      <c r="R139" s="882">
        <f>IF(MID(RIGHT(S139,8),1,1)="M",2021,IF(MID(RIGHT(S139,8),1,1)="N",2022,IF(MID(RIGHT(S139,8),1,1)="P",2023,IF(MID(RIGHT(S139,8),1,1)="R",2024,IF(MID(RIGHT(S139,8),1,1)="S",2025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2021</v>
      </c>
      <c r="S139" s="882" t="s">
        <v>19359</v>
      </c>
      <c r="T139" s="882">
        <v>1335</v>
      </c>
      <c r="U139" s="885"/>
      <c r="V139" s="885">
        <v>45814</v>
      </c>
      <c r="W139" s="911"/>
      <c r="X139" s="888"/>
    </row>
    <row r="140" spans="1:24" ht="26.25" customHeight="1">
      <c r="A140" s="881"/>
      <c r="B140" s="882"/>
      <c r="C140" s="882" t="s">
        <v>12778</v>
      </c>
      <c r="D140" s="882" t="s">
        <v>19213</v>
      </c>
      <c r="E140" s="882"/>
      <c r="F140" s="882"/>
      <c r="G140" s="882"/>
      <c r="H140" s="882"/>
      <c r="I140" s="882" t="s">
        <v>19229</v>
      </c>
      <c r="J140" s="882"/>
      <c r="K140" s="889" t="s">
        <v>2380</v>
      </c>
      <c r="L140" s="882"/>
      <c r="M140" s="2842"/>
      <c r="N140" s="73" t="s">
        <v>12607</v>
      </c>
      <c r="O140" s="1436"/>
      <c r="P140" s="882"/>
      <c r="Q140" s="882" t="s">
        <v>375</v>
      </c>
      <c r="R140" s="882">
        <f>IF(MID(RIGHT(S140,8),1,1)="M",2021,IF(MID(RIGHT(S140,8),1,1)="N",2022,IF(MID(RIGHT(S140,8),1,1)="P",2023,IF(MID(RIGHT(S140,8),1,1)="R",2024,IF(MID(RIGHT(S140,8),1,1)="S",2025,IF(MID(RIGHT(S140,8),1,1)="T",1996,IF(MID(RIGHT(S140,8),1,1)="V",1997,IF(MID(RIGHT(S140,8),1,1)="W",1998,IF(MID(RIGHT(S140,8),1,1)="X",1999,IF(MID(RIGHT(S140,8),1,1)="Y",2000,IF(MID(RIGHT(S140,8),1,1)="1",2001,IF(MID(RIGHT(S140,8),1,1)="2",2002,IF(MID(RIGHT(S140,8),1,1)="3",2003,IF(MID(RIGHT(S140,8),1,1)="4",2004,IF(MID(RIGHT(S140,8),1,1)="5",2005,IF(MID(RIGHT(S140,8),1,1)="6",2006,IF(MID(RIGHT(S140,8),1,1)="7",2007,IF(MID(RIGHT(S140,8),1,1)="8",2008,IF(MID(RIGHT(S140,8),1,1)="9",2009,IF(MID(RIGHT(S140,8),1,1)="A",2010,IF(MID(RIGHT(S140,8),1,1)="B",2011,IF(MID(RIGHT(S140,8),1,1)="C",2012,IF(MID(RIGHT(S140,8),1,1)="D",2013,IF(MID(RIGHT(S140,8),1,1)="E",2014,IF(MID(RIGHT(S140,8),1,1)="F",2015,IF(MID(RIGHT(S140,8),1,1)="G",2016,IF(MID(RIGHT(S140,8),1,1)="H",2017,IF(MID(RIGHT(S140,8),1,1)="J",2018,IF(MID(RIGHT(S140,8),1,1)="K",2019,IF(MID(RIGHT(S140,8),1,1)="L",2020,""))))))))))))))))))))))))))))))</f>
        <v>2020</v>
      </c>
      <c r="S140" s="882" t="s">
        <v>19360</v>
      </c>
      <c r="T140" s="882">
        <v>1335</v>
      </c>
      <c r="U140" s="885"/>
      <c r="V140" s="885"/>
      <c r="W140" s="911"/>
      <c r="X140" s="888"/>
    </row>
    <row r="141" spans="1:24" ht="26.25" customHeight="1">
      <c r="A141" s="881"/>
      <c r="B141" s="882"/>
      <c r="C141" s="882" t="s">
        <v>13047</v>
      </c>
      <c r="D141" s="882" t="s">
        <v>191</v>
      </c>
      <c r="E141" s="882"/>
      <c r="F141" s="882"/>
      <c r="G141" s="882"/>
      <c r="H141" s="882"/>
      <c r="I141" s="882"/>
      <c r="J141" s="882"/>
      <c r="K141" s="890"/>
      <c r="L141" s="882" t="str">
        <f>SUBSTITUTE(M137,"-","")</f>
        <v>4327425245859X</v>
      </c>
      <c r="M141" s="882"/>
      <c r="N141" s="882"/>
      <c r="O141" s="882"/>
      <c r="P141" s="882"/>
      <c r="Q141" s="882"/>
      <c r="R141" s="882"/>
      <c r="S141" s="883" t="s">
        <v>189</v>
      </c>
      <c r="T141" s="883">
        <v>3700</v>
      </c>
      <c r="U141" s="885"/>
      <c r="V141" s="891"/>
      <c r="W141" s="887"/>
      <c r="X141" s="888"/>
    </row>
    <row r="142" spans="1:24" ht="26.25" customHeight="1">
      <c r="A142" s="881"/>
      <c r="B142" s="882"/>
      <c r="C142" s="882" t="s">
        <v>10002</v>
      </c>
      <c r="D142" s="882" t="s">
        <v>191</v>
      </c>
      <c r="E142" s="882"/>
      <c r="F142" s="882"/>
      <c r="G142" s="882"/>
      <c r="H142" s="882"/>
      <c r="I142" s="882"/>
      <c r="J142" s="882" t="s">
        <v>19401</v>
      </c>
      <c r="K142" s="890"/>
      <c r="L142" s="882" t="str">
        <f>SUBSTITUTE(M138,"-","")</f>
        <v>4327425245858X</v>
      </c>
      <c r="M142" s="2559" t="s">
        <v>8709</v>
      </c>
      <c r="N142" s="2560"/>
      <c r="O142" s="2560"/>
      <c r="P142" s="2561"/>
      <c r="Q142" s="882"/>
      <c r="R142" s="882"/>
      <c r="S142" s="883" t="s">
        <v>2472</v>
      </c>
      <c r="T142" s="883">
        <f>SUM(T137:T141)</f>
        <v>9465</v>
      </c>
      <c r="U142" s="891"/>
      <c r="V142" s="891"/>
      <c r="W142" s="887"/>
      <c r="X142" s="1309"/>
    </row>
    <row r="143" spans="1:24" ht="26.25" customHeight="1" thickBot="1">
      <c r="A143" s="892"/>
      <c r="B143" s="893"/>
      <c r="C143" s="893" t="s">
        <v>19228</v>
      </c>
      <c r="D143" s="893" t="s">
        <v>4036</v>
      </c>
      <c r="E143" s="893"/>
      <c r="F143" s="893"/>
      <c r="G143" s="893"/>
      <c r="H143" s="893"/>
      <c r="I143" s="893"/>
      <c r="J143" s="893" t="s">
        <v>19458</v>
      </c>
      <c r="K143" s="611" t="s">
        <v>12323</v>
      </c>
      <c r="L143" s="893"/>
      <c r="M143" s="893"/>
      <c r="N143" s="894"/>
      <c r="O143" s="894"/>
      <c r="P143" s="895"/>
      <c r="Q143" s="893"/>
      <c r="R143" s="893"/>
      <c r="S143" s="896"/>
      <c r="T143" s="896"/>
      <c r="U143" s="897"/>
      <c r="V143" s="898"/>
      <c r="W143" s="899"/>
      <c r="X143" s="900"/>
    </row>
    <row r="145" spans="1:24" ht="26.25" customHeight="1" thickBot="1"/>
    <row r="146" spans="1:24" ht="26.25" customHeight="1">
      <c r="A146" s="699" t="s">
        <v>188</v>
      </c>
      <c r="B146" s="700" t="s">
        <v>10047</v>
      </c>
      <c r="C146" s="700" t="s">
        <v>154</v>
      </c>
      <c r="D146" s="700" t="s">
        <v>190</v>
      </c>
      <c r="E146" s="700" t="s">
        <v>19279</v>
      </c>
      <c r="F146" s="700" t="s">
        <v>191</v>
      </c>
      <c r="G146" s="700" t="s">
        <v>191</v>
      </c>
      <c r="H146" s="1484"/>
      <c r="I146" s="700" t="s">
        <v>8125</v>
      </c>
      <c r="J146" s="715" t="s">
        <v>19238</v>
      </c>
      <c r="K146" s="1515" t="s">
        <v>8</v>
      </c>
      <c r="L146" s="715" t="s">
        <v>19280</v>
      </c>
      <c r="M146" s="3073" t="s">
        <v>19274</v>
      </c>
      <c r="N146" s="701" t="s">
        <v>19566</v>
      </c>
      <c r="O146" s="701" t="s">
        <v>19568</v>
      </c>
      <c r="P146" s="702" t="s">
        <v>20304</v>
      </c>
      <c r="Q146" s="700" t="s">
        <v>3291</v>
      </c>
      <c r="R146" s="700">
        <f>IF(MID(RIGHT(S146,8),1,1)="M",2021,IF(MID(RIGHT(S146,8),1,1)="N",2022,IF(MID(RIGHT(S146,8),1,1)="P",2023,IF(MID(RIGHT(S146,8),1,1)="R",2024,IF(MID(RIGHT(S146,8),1,1)="S",2025,IF(MID(RIGHT(S146,8),1,1)="T",1996,IF(MID(RIGHT(S146,8),1,1)="V",1997,IF(MID(RIGHT(S146,8),1,1)="W",1998,IF(MID(RIGHT(S146,8),1,1)="X",1999,IF(MID(RIGHT(S146,8),1,1)="Y",2000,IF(MID(RIGHT(S146,8),1,1)="1",2001,IF(MID(RIGHT(S146,8),1,1)="2",2002,IF(MID(RIGHT(S146,8),1,1)="3",2003,IF(MID(RIGHT(S146,8),1,1)="4",2004,IF(MID(RIGHT(S146,8),1,1)="5",2005,IF(MID(RIGHT(S146,8),1,1)="6",2006,IF(MID(RIGHT(S146,8),1,1)="7",2007,IF(MID(RIGHT(S146,8),1,1)="8",2008,IF(MID(RIGHT(S146,8),1,1)="9",2009,IF(MID(RIGHT(S146,8),1,1)="A",2010,IF(MID(RIGHT(S146,8),1,1)="B",2011,IF(MID(RIGHT(S146,8),1,1)="C",2012,IF(MID(RIGHT(S146,8),1,1)="D",2013,IF(MID(RIGHT(S146,8),1,1)="E",2014,IF(MID(RIGHT(S146,8),1,1)="F",2015,IF(MID(RIGHT(S146,8),1,1)="G",2016,IF(MID(RIGHT(S146,8),1,1)="H",2017,IF(MID(RIGHT(S146,8),1,1)="J",2018,IF(MID(RIGHT(S146,8),1,1)="K",2019,IF(MID(RIGHT(S146,8),1,1)="L",2020,""))))))))))))))))))))))))))))))</f>
        <v>2022</v>
      </c>
      <c r="S146" s="700" t="s">
        <v>19253</v>
      </c>
      <c r="T146" s="700">
        <v>1815</v>
      </c>
      <c r="U146" s="1344">
        <v>45782</v>
      </c>
      <c r="V146" s="1344">
        <v>45840</v>
      </c>
      <c r="W146" s="703">
        <v>3199</v>
      </c>
      <c r="X146" s="704">
        <v>4200</v>
      </c>
    </row>
    <row r="147" spans="1:24" ht="26.25" customHeight="1">
      <c r="A147" s="705"/>
      <c r="B147" s="278"/>
      <c r="C147" s="320" t="s">
        <v>8623</v>
      </c>
      <c r="D147" s="278"/>
      <c r="E147" s="278"/>
      <c r="F147" s="278"/>
      <c r="G147" s="278"/>
      <c r="H147" s="278"/>
      <c r="I147" s="278" t="s">
        <v>2578</v>
      </c>
      <c r="J147" s="317" t="s">
        <v>19195</v>
      </c>
      <c r="K147" s="280" t="s">
        <v>195</v>
      </c>
      <c r="L147" s="425" t="s">
        <v>3603</v>
      </c>
      <c r="M147" s="3074"/>
      <c r="N147" s="73" t="s">
        <v>2435</v>
      </c>
      <c r="O147" s="278"/>
      <c r="P147" s="278"/>
      <c r="Q147" s="278" t="s">
        <v>3291</v>
      </c>
      <c r="R147" s="278">
        <f>IF(MID(RIGHT(S147,8),1,1)="M",2021,IF(MID(RIGHT(S147,8),1,1)="N",2022,IF(MID(RIGHT(S147,8),1,1)="P",2023,IF(MID(RIGHT(S147,8),1,1)="R",2024,IF(MID(RIGHT(S147,8),1,1)="S",2025,IF(MID(RIGHT(S147,8),1,1)="T",1996,IF(MID(RIGHT(S147,8),1,1)="V",1997,IF(MID(RIGHT(S147,8),1,1)="W",1998,IF(MID(RIGHT(S147,8),1,1)="X",1999,IF(MID(RIGHT(S147,8),1,1)="Y",2000,IF(MID(RIGHT(S147,8),1,1)="1",2001,IF(MID(RIGHT(S147,8),1,1)="2",2002,IF(MID(RIGHT(S147,8),1,1)="3",2003,IF(MID(RIGHT(S147,8),1,1)="4",2004,IF(MID(RIGHT(S147,8),1,1)="5",2005,IF(MID(RIGHT(S147,8),1,1)="6",2006,IF(MID(RIGHT(S147,8),1,1)="7",2007,IF(MID(RIGHT(S147,8),1,1)="8",2008,IF(MID(RIGHT(S147,8),1,1)="9",2009,IF(MID(RIGHT(S147,8),1,1)="A",2010,IF(MID(RIGHT(S147,8),1,1)="B",2011,IF(MID(RIGHT(S147,8),1,1)="C",2012,IF(MID(RIGHT(S147,8),1,1)="D",2013,IF(MID(RIGHT(S147,8),1,1)="E",2014,IF(MID(RIGHT(S147,8),1,1)="F",2015,IF(MID(RIGHT(S147,8),1,1)="G",2016,IF(MID(RIGHT(S147,8),1,1)="H",2017,IF(MID(RIGHT(S147,8),1,1)="J",2018,IF(MID(RIGHT(S147,8),1,1)="K",2019,IF(MID(RIGHT(S147,8),1,1)="L",2020,""))))))))))))))))))))))))))))))</f>
        <v>2022</v>
      </c>
      <c r="S147" s="278" t="s">
        <v>19254</v>
      </c>
      <c r="T147" s="278">
        <v>1815</v>
      </c>
      <c r="U147" s="719">
        <v>45790</v>
      </c>
      <c r="V147" s="420">
        <v>45853</v>
      </c>
      <c r="W147" s="283">
        <v>80</v>
      </c>
      <c r="X147" s="706">
        <v>80</v>
      </c>
    </row>
    <row r="148" spans="1:24" ht="26.25" customHeight="1">
      <c r="A148" s="705"/>
      <c r="B148" s="278"/>
      <c r="C148" s="278" t="s">
        <v>12776</v>
      </c>
      <c r="D148" s="278" t="s">
        <v>19197</v>
      </c>
      <c r="E148" s="278"/>
      <c r="F148" s="278"/>
      <c r="G148" s="278"/>
      <c r="H148" s="278"/>
      <c r="I148" s="720"/>
      <c r="J148" s="317" t="s">
        <v>19193</v>
      </c>
      <c r="K148" s="278" t="s">
        <v>12048</v>
      </c>
      <c r="L148" s="1626" t="s">
        <v>17973</v>
      </c>
      <c r="M148" s="3074"/>
      <c r="N148" s="73" t="s">
        <v>7844</v>
      </c>
      <c r="O148" s="1371"/>
      <c r="P148" s="278"/>
      <c r="Q148" s="278" t="s">
        <v>2093</v>
      </c>
      <c r="R148" s="278">
        <f>IF(MID(RIGHT(S148,8),1,1)="M",2021,IF(MID(RIGHT(S148,8),1,1)="N",2022,IF(MID(RIGHT(S148,8),1,1)="P",2023,IF(MID(RIGHT(S148,8),1,1)="R",2024,IF(MID(RIGHT(S148,8),1,1)="S",2025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2021</v>
      </c>
      <c r="S148" s="278" t="s">
        <v>19255</v>
      </c>
      <c r="T148" s="278">
        <v>1820</v>
      </c>
      <c r="U148" s="420">
        <v>45788</v>
      </c>
      <c r="V148" s="719"/>
      <c r="W148" s="359">
        <v>3279</v>
      </c>
      <c r="X148" s="777">
        <f>X146+X147</f>
        <v>4280</v>
      </c>
    </row>
    <row r="149" spans="1:24" ht="26.25" customHeight="1">
      <c r="A149" s="705"/>
      <c r="B149" s="278"/>
      <c r="C149" s="278" t="s">
        <v>12778</v>
      </c>
      <c r="D149" s="278" t="s">
        <v>19197</v>
      </c>
      <c r="E149" s="278"/>
      <c r="F149" s="278"/>
      <c r="G149" s="278"/>
      <c r="H149" s="278"/>
      <c r="I149" s="720" t="s">
        <v>8207</v>
      </c>
      <c r="J149" s="278" t="s">
        <v>19300</v>
      </c>
      <c r="K149" s="278" t="s">
        <v>1772</v>
      </c>
      <c r="L149" s="278"/>
      <c r="M149" s="3075"/>
      <c r="N149" s="73" t="s">
        <v>7870</v>
      </c>
      <c r="O149" s="278"/>
      <c r="P149" s="280"/>
      <c r="Q149" s="278" t="s">
        <v>3291</v>
      </c>
      <c r="R149" s="278">
        <f>IF(MID(RIGHT(S149,8),1,1)="M",2021,IF(MID(RIGHT(S149,8),1,1)="N",2022,IF(MID(RIGHT(S149,8),1,1)="P",2023,IF(MID(RIGHT(S149,8),1,1)="R",2024,IF(MID(RIGHT(S149,8),1,1)="S",2025,IF(MID(RIGHT(S149,8),1,1)="T",1996,IF(MID(RIGHT(S149,8),1,1)="V",1997,IF(MID(RIGHT(S149,8),1,1)="W",1998,IF(MID(RIGHT(S149,8),1,1)="X",1999,IF(MID(RIGHT(S149,8),1,1)="Y",2000,IF(MID(RIGHT(S149,8),1,1)="1",2001,IF(MID(RIGHT(S149,8),1,1)="2",2002,IF(MID(RIGHT(S149,8),1,1)="3",2003,IF(MID(RIGHT(S149,8),1,1)="4",2004,IF(MID(RIGHT(S149,8),1,1)="5",2005,IF(MID(RIGHT(S149,8),1,1)="6",2006,IF(MID(RIGHT(S149,8),1,1)="7",2007,IF(MID(RIGHT(S149,8),1,1)="8",2008,IF(MID(RIGHT(S149,8),1,1)="9",2009,IF(MID(RIGHT(S149,8),1,1)="A",2010,IF(MID(RIGHT(S149,8),1,1)="B",2011,IF(MID(RIGHT(S149,8),1,1)="C",2012,IF(MID(RIGHT(S149,8),1,1)="D",2013,IF(MID(RIGHT(S149,8),1,1)="E",2014,IF(MID(RIGHT(S149,8),1,1)="F",2015,IF(MID(RIGHT(S149,8),1,1)="G",2016,IF(MID(RIGHT(S149,8),1,1)="H",2017,IF(MID(RIGHT(S149,8),1,1)="J",2018,IF(MID(RIGHT(S149,8),1,1)="K",2019,IF(MID(RIGHT(S149,8),1,1)="L",2020,""))))))))))))))))))))))))))))))</f>
        <v>2021</v>
      </c>
      <c r="S149" s="278" t="s">
        <v>19256</v>
      </c>
      <c r="T149" s="278">
        <v>1815</v>
      </c>
      <c r="U149" s="281"/>
      <c r="V149" s="281"/>
      <c r="W149" s="283"/>
      <c r="X149" s="721"/>
    </row>
    <row r="150" spans="1:24" ht="26.25" customHeight="1">
      <c r="A150" s="705"/>
      <c r="B150" s="278"/>
      <c r="C150" s="278" t="s">
        <v>13047</v>
      </c>
      <c r="D150" s="278" t="s">
        <v>191</v>
      </c>
      <c r="E150" s="278"/>
      <c r="F150" s="278"/>
      <c r="G150" s="278"/>
      <c r="H150" s="278"/>
      <c r="I150" s="278"/>
      <c r="J150" s="278" t="s">
        <v>19192</v>
      </c>
      <c r="K150" s="278"/>
      <c r="L150" s="278"/>
      <c r="M150" s="278" t="str">
        <f>SUBSTITUTE(M146,"-","")</f>
        <v>1145725709806X</v>
      </c>
      <c r="N150" s="278"/>
      <c r="O150" s="278"/>
      <c r="P150" s="278"/>
      <c r="Q150" s="278" t="s">
        <v>18807</v>
      </c>
      <c r="R150" s="280"/>
      <c r="S150" s="284" t="s">
        <v>189</v>
      </c>
      <c r="T150" s="284">
        <v>3720</v>
      </c>
      <c r="U150" s="281"/>
      <c r="V150" s="281"/>
      <c r="W150" s="283"/>
      <c r="X150" s="722"/>
    </row>
    <row r="151" spans="1:24" ht="26.25" customHeight="1">
      <c r="A151" s="705"/>
      <c r="B151" s="278"/>
      <c r="C151" s="278" t="s">
        <v>10002</v>
      </c>
      <c r="D151" s="278" t="s">
        <v>191</v>
      </c>
      <c r="E151" s="278"/>
      <c r="F151" s="278"/>
      <c r="G151" s="278"/>
      <c r="H151" s="278"/>
      <c r="I151" s="278"/>
      <c r="J151" s="2315" t="s">
        <v>18840</v>
      </c>
      <c r="K151" s="278"/>
      <c r="L151" s="278"/>
      <c r="M151" s="2559" t="s">
        <v>18854</v>
      </c>
      <c r="N151" s="2560"/>
      <c r="O151" s="2560"/>
      <c r="P151" s="2561"/>
      <c r="Q151" s="278"/>
      <c r="R151" s="278"/>
      <c r="S151" s="284" t="s">
        <v>2472</v>
      </c>
      <c r="T151" s="284">
        <f>SUM(T146:T150)</f>
        <v>10985</v>
      </c>
      <c r="U151" s="281"/>
      <c r="V151" s="281"/>
      <c r="W151" s="283"/>
      <c r="X151" s="722"/>
    </row>
    <row r="152" spans="1:24" ht="26.25" customHeight="1" thickBot="1">
      <c r="A152" s="707"/>
      <c r="B152" s="708"/>
      <c r="C152" s="708" t="s">
        <v>10003</v>
      </c>
      <c r="D152" s="708" t="s">
        <v>4036</v>
      </c>
      <c r="E152" s="708"/>
      <c r="F152" s="708"/>
      <c r="G152" s="708"/>
      <c r="H152" s="708"/>
      <c r="I152" s="708"/>
      <c r="J152" s="708"/>
      <c r="K152" s="611" t="s">
        <v>12053</v>
      </c>
      <c r="L152" s="709"/>
      <c r="M152" s="709"/>
      <c r="N152" s="708"/>
      <c r="O152" s="708"/>
      <c r="P152" s="710"/>
      <c r="Q152" s="711"/>
      <c r="R152" s="711"/>
      <c r="S152" s="711"/>
      <c r="T152" s="711"/>
      <c r="U152" s="712"/>
      <c r="V152" s="713"/>
      <c r="W152" s="723"/>
      <c r="X152" s="724"/>
    </row>
    <row r="153" spans="1:24" ht="26.25" customHeight="1">
      <c r="A153" s="699" t="s">
        <v>188</v>
      </c>
      <c r="B153" s="700" t="s">
        <v>10047</v>
      </c>
      <c r="C153" s="700" t="s">
        <v>154</v>
      </c>
      <c r="D153" s="700" t="s">
        <v>190</v>
      </c>
      <c r="E153" s="700" t="s">
        <v>19279</v>
      </c>
      <c r="F153" s="700" t="s">
        <v>191</v>
      </c>
      <c r="G153" s="700" t="s">
        <v>191</v>
      </c>
      <c r="H153" s="1484"/>
      <c r="I153" s="700" t="s">
        <v>8125</v>
      </c>
      <c r="J153" s="715" t="s">
        <v>19301</v>
      </c>
      <c r="K153" s="1515" t="s">
        <v>8</v>
      </c>
      <c r="L153" s="715" t="s">
        <v>19281</v>
      </c>
      <c r="M153" s="3073" t="s">
        <v>19275</v>
      </c>
      <c r="N153" s="701" t="s">
        <v>19567</v>
      </c>
      <c r="O153" s="701" t="s">
        <v>19328</v>
      </c>
      <c r="P153" s="702" t="s">
        <v>20304</v>
      </c>
      <c r="Q153" s="700" t="s">
        <v>3291</v>
      </c>
      <c r="R153" s="700">
        <f>IF(MID(RIGHT(S153,8),1,1)="M",2021,IF(MID(RIGHT(S153,8),1,1)="N",2022,IF(MID(RIGHT(S153,8),1,1)="P",2023,IF(MID(RIGHT(S153,8),1,1)="R",2024,IF(MID(RIGHT(S153,8),1,1)="S",2025,IF(MID(RIGHT(S153,8),1,1)="T",1996,IF(MID(RIGHT(S153,8),1,1)="V",1997,IF(MID(RIGHT(S153,8),1,1)="W",1998,IF(MID(RIGHT(S153,8),1,1)="X",1999,IF(MID(RIGHT(S153,8),1,1)="Y",2000,IF(MID(RIGHT(S153,8),1,1)="1",2001,IF(MID(RIGHT(S153,8),1,1)="2",2002,IF(MID(RIGHT(S153,8),1,1)="3",2003,IF(MID(RIGHT(S153,8),1,1)="4",2004,IF(MID(RIGHT(S153,8),1,1)="5",2005,IF(MID(RIGHT(S153,8),1,1)="6",2006,IF(MID(RIGHT(S153,8),1,1)="7",2007,IF(MID(RIGHT(S153,8),1,1)="8",2008,IF(MID(RIGHT(S153,8),1,1)="9",2009,IF(MID(RIGHT(S153,8),1,1)="A",2010,IF(MID(RIGHT(S153,8),1,1)="B",2011,IF(MID(RIGHT(S153,8),1,1)="C",2012,IF(MID(RIGHT(S153,8),1,1)="D",2013,IF(MID(RIGHT(S153,8),1,1)="E",2014,IF(MID(RIGHT(S153,8),1,1)="F",2015,IF(MID(RIGHT(S153,8),1,1)="G",2016,IF(MID(RIGHT(S153,8),1,1)="H",2017,IF(MID(RIGHT(S153,8),1,1)="J",2018,IF(MID(RIGHT(S153,8),1,1)="K",2019,IF(MID(RIGHT(S153,8),1,1)="L",2020,""))))))))))))))))))))))))))))))</f>
        <v>2021</v>
      </c>
      <c r="S153" s="700" t="s">
        <v>19257</v>
      </c>
      <c r="T153" s="700">
        <v>1825</v>
      </c>
      <c r="U153" s="1344">
        <v>45782</v>
      </c>
      <c r="V153" s="1344">
        <v>45840</v>
      </c>
      <c r="W153" s="703">
        <v>3199</v>
      </c>
      <c r="X153" s="704">
        <v>4200</v>
      </c>
    </row>
    <row r="154" spans="1:24" ht="26.25" customHeight="1">
      <c r="A154" s="705"/>
      <c r="B154" s="278"/>
      <c r="C154" s="320" t="s">
        <v>8623</v>
      </c>
      <c r="D154" s="278"/>
      <c r="E154" s="278"/>
      <c r="F154" s="278"/>
      <c r="G154" s="278"/>
      <c r="H154" s="278"/>
      <c r="I154" s="278" t="s">
        <v>2578</v>
      </c>
      <c r="J154" s="317" t="s">
        <v>19196</v>
      </c>
      <c r="K154" s="280" t="s">
        <v>195</v>
      </c>
      <c r="L154" s="425" t="s">
        <v>3603</v>
      </c>
      <c r="M154" s="3074"/>
      <c r="N154" s="73" t="s">
        <v>2435</v>
      </c>
      <c r="O154" s="278"/>
      <c r="P154" s="278"/>
      <c r="Q154" s="278" t="s">
        <v>3291</v>
      </c>
      <c r="R154" s="278">
        <f>IF(MID(RIGHT(S154,8),1,1)="M",2021,IF(MID(RIGHT(S154,8),1,1)="N",2022,IF(MID(RIGHT(S154,8),1,1)="P",2023,IF(MID(RIGHT(S154,8),1,1)="R",2024,IF(MID(RIGHT(S154,8),1,1)="S",2025,IF(MID(RIGHT(S154,8),1,1)="T",1996,IF(MID(RIGHT(S154,8),1,1)="V",1997,IF(MID(RIGHT(S154,8),1,1)="W",1998,IF(MID(RIGHT(S154,8),1,1)="X",1999,IF(MID(RIGHT(S154,8),1,1)="Y",2000,IF(MID(RIGHT(S154,8),1,1)="1",2001,IF(MID(RIGHT(S154,8),1,1)="2",2002,IF(MID(RIGHT(S154,8),1,1)="3",2003,IF(MID(RIGHT(S154,8),1,1)="4",2004,IF(MID(RIGHT(S154,8),1,1)="5",2005,IF(MID(RIGHT(S154,8),1,1)="6",2006,IF(MID(RIGHT(S154,8),1,1)="7",2007,IF(MID(RIGHT(S154,8),1,1)="8",2008,IF(MID(RIGHT(S154,8),1,1)="9",2009,IF(MID(RIGHT(S154,8),1,1)="A",2010,IF(MID(RIGHT(S154,8),1,1)="B",2011,IF(MID(RIGHT(S154,8),1,1)="C",2012,IF(MID(RIGHT(S154,8),1,1)="D",2013,IF(MID(RIGHT(S154,8),1,1)="E",2014,IF(MID(RIGHT(S154,8),1,1)="F",2015,IF(MID(RIGHT(S154,8),1,1)="G",2016,IF(MID(RIGHT(S154,8),1,1)="H",2017,IF(MID(RIGHT(S154,8),1,1)="J",2018,IF(MID(RIGHT(S154,8),1,1)="K",2019,IF(MID(RIGHT(S154,8),1,1)="L",2020,""))))))))))))))))))))))))))))))</f>
        <v>2020</v>
      </c>
      <c r="S154" s="278" t="s">
        <v>19258</v>
      </c>
      <c r="T154" s="278">
        <v>1820</v>
      </c>
      <c r="U154" s="719">
        <v>45790</v>
      </c>
      <c r="V154" s="420">
        <v>45853</v>
      </c>
      <c r="W154" s="283">
        <v>80</v>
      </c>
      <c r="X154" s="706">
        <v>80</v>
      </c>
    </row>
    <row r="155" spans="1:24" ht="26.25" customHeight="1">
      <c r="A155" s="705"/>
      <c r="B155" s="278"/>
      <c r="C155" s="278" t="s">
        <v>12776</v>
      </c>
      <c r="D155" s="278" t="s">
        <v>19197</v>
      </c>
      <c r="E155" s="278"/>
      <c r="F155" s="278"/>
      <c r="G155" s="278"/>
      <c r="H155" s="278"/>
      <c r="I155" s="720"/>
      <c r="J155" s="317" t="s">
        <v>19194</v>
      </c>
      <c r="K155" s="278" t="s">
        <v>12048</v>
      </c>
      <c r="L155" s="1626" t="s">
        <v>17973</v>
      </c>
      <c r="M155" s="3074"/>
      <c r="N155" s="73" t="s">
        <v>7844</v>
      </c>
      <c r="O155" s="1371"/>
      <c r="P155" s="278"/>
      <c r="Q155" s="278" t="s">
        <v>3291</v>
      </c>
      <c r="R155" s="278">
        <f>IF(MID(RIGHT(S155,8),1,1)="M",2021,IF(MID(RIGHT(S155,8),1,1)="N",2022,IF(MID(RIGHT(S155,8),1,1)="P",2023,IF(MID(RIGHT(S155,8),1,1)="R",2024,IF(MID(RIGHT(S155,8),1,1)="S",2025,IF(MID(RIGHT(S155,8),1,1)="T",1996,IF(MID(RIGHT(S155,8),1,1)="V",1997,IF(MID(RIGHT(S155,8),1,1)="W",1998,IF(MID(RIGHT(S155,8),1,1)="X",1999,IF(MID(RIGHT(S155,8),1,1)="Y",2000,IF(MID(RIGHT(S155,8),1,1)="1",2001,IF(MID(RIGHT(S155,8),1,1)="2",2002,IF(MID(RIGHT(S155,8),1,1)="3",2003,IF(MID(RIGHT(S155,8),1,1)="4",2004,IF(MID(RIGHT(S155,8),1,1)="5",2005,IF(MID(RIGHT(S155,8),1,1)="6",2006,IF(MID(RIGHT(S155,8),1,1)="7",2007,IF(MID(RIGHT(S155,8),1,1)="8",2008,IF(MID(RIGHT(S155,8),1,1)="9",2009,IF(MID(RIGHT(S155,8),1,1)="A",2010,IF(MID(RIGHT(S155,8),1,1)="B",2011,IF(MID(RIGHT(S155,8),1,1)="C",2012,IF(MID(RIGHT(S155,8),1,1)="D",2013,IF(MID(RIGHT(S155,8),1,1)="E",2014,IF(MID(RIGHT(S155,8),1,1)="F",2015,IF(MID(RIGHT(S155,8),1,1)="G",2016,IF(MID(RIGHT(S155,8),1,1)="H",2017,IF(MID(RIGHT(S155,8),1,1)="J",2018,IF(MID(RIGHT(S155,8),1,1)="K",2019,IF(MID(RIGHT(S155,8),1,1)="L",2020,""))))))))))))))))))))))))))))))</f>
        <v>2020</v>
      </c>
      <c r="S155" s="278" t="s">
        <v>19259</v>
      </c>
      <c r="T155" s="278">
        <v>1815</v>
      </c>
      <c r="U155" s="420">
        <v>45788</v>
      </c>
      <c r="V155" s="719"/>
      <c r="W155" s="359">
        <v>3279</v>
      </c>
      <c r="X155" s="777">
        <f>X153+X154</f>
        <v>4280</v>
      </c>
    </row>
    <row r="156" spans="1:24" ht="26.25" customHeight="1">
      <c r="A156" s="705"/>
      <c r="B156" s="278"/>
      <c r="C156" s="278" t="s">
        <v>12778</v>
      </c>
      <c r="D156" s="278" t="s">
        <v>19197</v>
      </c>
      <c r="E156" s="278"/>
      <c r="F156" s="278"/>
      <c r="G156" s="278"/>
      <c r="H156" s="278"/>
      <c r="I156" s="720" t="s">
        <v>8207</v>
      </c>
      <c r="J156" s="278" t="s">
        <v>19300</v>
      </c>
      <c r="K156" s="278" t="s">
        <v>1772</v>
      </c>
      <c r="L156" s="278"/>
      <c r="M156" s="3075"/>
      <c r="N156" s="73" t="s">
        <v>7870</v>
      </c>
      <c r="O156" s="278"/>
      <c r="P156" s="280"/>
      <c r="Q156" s="278" t="s">
        <v>2093</v>
      </c>
      <c r="R156" s="278">
        <f>IF(MID(RIGHT(S156,8),1,1)="M",2021,IF(MID(RIGHT(S156,8),1,1)="N",2022,IF(MID(RIGHT(S156,8),1,1)="P",2023,IF(MID(RIGHT(S156,8),1,1)="R",2024,IF(MID(RIGHT(S156,8),1,1)="S",2025,IF(MID(RIGHT(S156,8),1,1)="T",1996,IF(MID(RIGHT(S156,8),1,1)="V",1997,IF(MID(RIGHT(S156,8),1,1)="W",1998,IF(MID(RIGHT(S156,8),1,1)="X",1999,IF(MID(RIGHT(S156,8),1,1)="Y",2000,IF(MID(RIGHT(S156,8),1,1)="1",2001,IF(MID(RIGHT(S156,8),1,1)="2",2002,IF(MID(RIGHT(S156,8),1,1)="3",2003,IF(MID(RIGHT(S156,8),1,1)="4",2004,IF(MID(RIGHT(S156,8),1,1)="5",2005,IF(MID(RIGHT(S156,8),1,1)="6",2006,IF(MID(RIGHT(S156,8),1,1)="7",2007,IF(MID(RIGHT(S156,8),1,1)="8",2008,IF(MID(RIGHT(S156,8),1,1)="9",2009,IF(MID(RIGHT(S156,8),1,1)="A",2010,IF(MID(RIGHT(S156,8),1,1)="B",2011,IF(MID(RIGHT(S156,8),1,1)="C",2012,IF(MID(RIGHT(S156,8),1,1)="D",2013,IF(MID(RIGHT(S156,8),1,1)="E",2014,IF(MID(RIGHT(S156,8),1,1)="F",2015,IF(MID(RIGHT(S156,8),1,1)="G",2016,IF(MID(RIGHT(S156,8),1,1)="H",2017,IF(MID(RIGHT(S156,8),1,1)="J",2018,IF(MID(RIGHT(S156,8),1,1)="K",2019,IF(MID(RIGHT(S156,8),1,1)="L",2020,""))))))))))))))))))))))))))))))</f>
        <v>2021</v>
      </c>
      <c r="S156" s="278" t="s">
        <v>19260</v>
      </c>
      <c r="T156" s="278">
        <v>1820</v>
      </c>
      <c r="U156" s="281"/>
      <c r="V156" s="281"/>
      <c r="W156" s="283"/>
      <c r="X156" s="721"/>
    </row>
    <row r="157" spans="1:24" ht="26.25" customHeight="1">
      <c r="A157" s="705"/>
      <c r="B157" s="278"/>
      <c r="C157" s="278" t="s">
        <v>13047</v>
      </c>
      <c r="D157" s="278" t="s">
        <v>191</v>
      </c>
      <c r="E157" s="278"/>
      <c r="F157" s="278"/>
      <c r="G157" s="278"/>
      <c r="H157" s="278"/>
      <c r="I157" s="278"/>
      <c r="J157" s="278" t="s">
        <v>19192</v>
      </c>
      <c r="K157" s="278"/>
      <c r="L157" s="278"/>
      <c r="M157" s="278" t="str">
        <f>SUBSTITUTE(M153,"-","")</f>
        <v>1145725709805X</v>
      </c>
      <c r="N157" s="278"/>
      <c r="O157" s="278"/>
      <c r="P157" s="278"/>
      <c r="Q157" s="278" t="s">
        <v>18807</v>
      </c>
      <c r="R157" s="280"/>
      <c r="S157" s="284" t="s">
        <v>189</v>
      </c>
      <c r="T157" s="284">
        <v>3880</v>
      </c>
      <c r="U157" s="281"/>
      <c r="V157" s="281"/>
      <c r="W157" s="283"/>
      <c r="X157" s="722"/>
    </row>
    <row r="158" spans="1:24" ht="26.25" customHeight="1">
      <c r="A158" s="705"/>
      <c r="B158" s="278"/>
      <c r="C158" s="278" t="s">
        <v>10002</v>
      </c>
      <c r="D158" s="278" t="s">
        <v>191</v>
      </c>
      <c r="E158" s="278"/>
      <c r="F158" s="278"/>
      <c r="G158" s="278"/>
      <c r="H158" s="278"/>
      <c r="I158" s="278"/>
      <c r="J158" s="2315" t="s">
        <v>18840</v>
      </c>
      <c r="K158" s="278"/>
      <c r="L158" s="278"/>
      <c r="M158" s="2559" t="s">
        <v>18854</v>
      </c>
      <c r="N158" s="2560"/>
      <c r="O158" s="2560"/>
      <c r="P158" s="2561"/>
      <c r="Q158" s="278"/>
      <c r="R158" s="278"/>
      <c r="S158" s="284" t="s">
        <v>2472</v>
      </c>
      <c r="T158" s="284">
        <f>SUM(T153:T157)</f>
        <v>11160</v>
      </c>
      <c r="U158" s="281"/>
      <c r="V158" s="281"/>
      <c r="W158" s="283"/>
      <c r="X158" s="722"/>
    </row>
    <row r="159" spans="1:24" ht="26.25" customHeight="1" thickBot="1">
      <c r="A159" s="707"/>
      <c r="B159" s="708"/>
      <c r="C159" s="708" t="s">
        <v>10003</v>
      </c>
      <c r="D159" s="708" t="s">
        <v>4036</v>
      </c>
      <c r="E159" s="708"/>
      <c r="F159" s="708"/>
      <c r="G159" s="708"/>
      <c r="H159" s="708"/>
      <c r="I159" s="708"/>
      <c r="J159" s="708"/>
      <c r="K159" s="611" t="s">
        <v>12053</v>
      </c>
      <c r="L159" s="709"/>
      <c r="M159" s="709"/>
      <c r="N159" s="708"/>
      <c r="O159" s="708"/>
      <c r="P159" s="710"/>
      <c r="Q159" s="711"/>
      <c r="R159" s="711"/>
      <c r="S159" s="711"/>
      <c r="T159" s="711"/>
      <c r="U159" s="712"/>
      <c r="V159" s="713"/>
      <c r="W159" s="723"/>
      <c r="X159" s="724"/>
    </row>
    <row r="161" spans="1:24" ht="26.25" customHeight="1" thickBot="1"/>
    <row r="162" spans="1:24" ht="26.25" customHeight="1">
      <c r="A162" s="492" t="s">
        <v>188</v>
      </c>
      <c r="B162" s="493" t="s">
        <v>19227</v>
      </c>
      <c r="C162" s="493" t="s">
        <v>19243</v>
      </c>
      <c r="D162" s="493" t="s">
        <v>190</v>
      </c>
      <c r="E162" s="493" t="s">
        <v>19344</v>
      </c>
      <c r="F162" s="493" t="s">
        <v>191</v>
      </c>
      <c r="G162" s="493" t="s">
        <v>191</v>
      </c>
      <c r="H162" s="1481"/>
      <c r="I162" s="493" t="s">
        <v>2573</v>
      </c>
      <c r="J162" s="494" t="s">
        <v>19238</v>
      </c>
      <c r="K162" s="493" t="s">
        <v>8</v>
      </c>
      <c r="L162" s="494" t="s">
        <v>19397</v>
      </c>
      <c r="M162" s="2875" t="s">
        <v>19380</v>
      </c>
      <c r="N162" s="495" t="s">
        <v>20397</v>
      </c>
      <c r="O162" s="495" t="s">
        <v>20398</v>
      </c>
      <c r="P162" s="496"/>
      <c r="Q162" s="493" t="s">
        <v>1935</v>
      </c>
      <c r="R162" s="493">
        <f>IF(MID(RIGHT(S162,8),1,1)="M",2021,IF(MID(RIGHT(S162,8),1,1)="N",2022,IF(MID(RIGHT(S162,8),1,1)="P",2023,IF(MID(RIGHT(S162,8),1,1)="R",2024,IF(MID(RIGHT(S162,8),1,1)="S",2025,IF(MID(RIGHT(S162,8),1,1)="T",1996,IF(MID(RIGHT(S162,8),1,1)="V",1997,IF(MID(RIGHT(S162,8),1,1)="W",1998,IF(MID(RIGHT(S162,8),1,1)="X",1999,IF(MID(RIGHT(S162,8),1,1)="Y",2000,IF(MID(RIGHT(S162,8),1,1)="1",2001,IF(MID(RIGHT(S162,8),1,1)="2",2002,IF(MID(RIGHT(S162,8),1,1)="3",2003,IF(MID(RIGHT(S162,8),1,1)="4",2004,IF(MID(RIGHT(S162,8),1,1)="5",2005,IF(MID(RIGHT(S162,8),1,1)="6",2006,IF(MID(RIGHT(S162,8),1,1)="7",2007,IF(MID(RIGHT(S162,8),1,1)="8",2008,IF(MID(RIGHT(S162,8),1,1)="9",2009,IF(MID(RIGHT(S162,8),1,1)="A",2010,IF(MID(RIGHT(S162,8),1,1)="B",2011,IF(MID(RIGHT(S162,8),1,1)="C",2012,IF(MID(RIGHT(S162,8),1,1)="D",2013,IF(MID(RIGHT(S162,8),1,1)="E",2014,IF(MID(RIGHT(S162,8),1,1)="F",2015,IF(MID(RIGHT(S162,8),1,1)="G",2016,IF(MID(RIGHT(S162,8),1,1)="H",2017,IF(MID(RIGHT(S162,8),1,1)="J",2018,IF(MID(RIGHT(S162,8),1,1)="K",2019,IF(MID(RIGHT(S162,8),1,1)="L",2020,""))))))))))))))))))))))))))))))</f>
        <v>2021</v>
      </c>
      <c r="S162" s="493" t="s">
        <v>19378</v>
      </c>
      <c r="T162" s="493">
        <v>1820</v>
      </c>
      <c r="U162" s="497">
        <v>45790</v>
      </c>
      <c r="V162" s="497">
        <v>45843</v>
      </c>
      <c r="W162" s="498">
        <f>3140+90</f>
        <v>3230</v>
      </c>
      <c r="X162" s="499">
        <v>4450</v>
      </c>
    </row>
    <row r="163" spans="1:24" ht="26.25" customHeight="1">
      <c r="A163" s="500"/>
      <c r="B163" s="97"/>
      <c r="C163" s="320" t="s">
        <v>11966</v>
      </c>
      <c r="D163" s="97"/>
      <c r="E163" s="97"/>
      <c r="F163" s="97"/>
      <c r="G163" s="97"/>
      <c r="H163" s="97"/>
      <c r="I163" s="97" t="s">
        <v>2578</v>
      </c>
      <c r="J163" s="317" t="s">
        <v>19242</v>
      </c>
      <c r="K163" s="99" t="s">
        <v>195</v>
      </c>
      <c r="L163" s="427" t="s">
        <v>3603</v>
      </c>
      <c r="M163" s="2876"/>
      <c r="N163" s="73" t="s">
        <v>3073</v>
      </c>
      <c r="O163" s="97"/>
      <c r="P163" s="99" t="s">
        <v>19382</v>
      </c>
      <c r="Q163" s="97" t="s">
        <v>1935</v>
      </c>
      <c r="R163" s="97">
        <f>IF(MID(RIGHT(S163,8),1,1)="M",2021,IF(MID(RIGHT(S163,8),1,1)="N",2022,IF(MID(RIGHT(S163,8),1,1)="P",2023,IF(MID(RIGHT(S163,8),1,1)="R",2024,IF(MID(RIGHT(S163,8),1,1)="S",2025,IF(MID(RIGHT(S163,8),1,1)="T",1996,IF(MID(RIGHT(S163,8),1,1)="V",1997,IF(MID(RIGHT(S163,8),1,1)="W",1998,IF(MID(RIGHT(S163,8),1,1)="X",1999,IF(MID(RIGHT(S163,8),1,1)="Y",2000,IF(MID(RIGHT(S163,8),1,1)="1",2001,IF(MID(RIGHT(S163,8),1,1)="2",2002,IF(MID(RIGHT(S163,8),1,1)="3",2003,IF(MID(RIGHT(S163,8),1,1)="4",2004,IF(MID(RIGHT(S163,8),1,1)="5",2005,IF(MID(RIGHT(S163,8),1,1)="6",2006,IF(MID(RIGHT(S163,8),1,1)="7",2007,IF(MID(RIGHT(S163,8),1,1)="8",2008,IF(MID(RIGHT(S163,8),1,1)="9",2009,IF(MID(RIGHT(S163,8),1,1)="A",2010,IF(MID(RIGHT(S163,8),1,1)="B",2011,IF(MID(RIGHT(S163,8),1,1)="C",2012,IF(MID(RIGHT(S163,8),1,1)="D",2013,IF(MID(RIGHT(S163,8),1,1)="E",2014,IF(MID(RIGHT(S163,8),1,1)="F",2015,IF(MID(RIGHT(S163,8),1,1)="G",2016,IF(MID(RIGHT(S163,8),1,1)="H",2017,IF(MID(RIGHT(S163,8),1,1)="J",2018,IF(MID(RIGHT(S163,8),1,1)="K",2019,IF(MID(RIGHT(S163,8),1,1)="L",2020,""))))))))))))))))))))))))))))))</f>
        <v>2021</v>
      </c>
      <c r="S163" s="97" t="s">
        <v>19379</v>
      </c>
      <c r="T163" s="97">
        <v>1820</v>
      </c>
      <c r="U163" s="431">
        <v>45788</v>
      </c>
      <c r="V163" s="430">
        <v>45850</v>
      </c>
      <c r="W163" s="106" t="s">
        <v>19917</v>
      </c>
      <c r="X163" s="1528" t="s">
        <v>19916</v>
      </c>
    </row>
    <row r="164" spans="1:24" ht="26.25" customHeight="1">
      <c r="A164" s="500"/>
      <c r="B164" s="97"/>
      <c r="C164" s="97" t="s">
        <v>11967</v>
      </c>
      <c r="D164" s="97"/>
      <c r="E164" s="97"/>
      <c r="F164" s="97"/>
      <c r="G164" s="97"/>
      <c r="H164" s="97"/>
      <c r="I164" s="97"/>
      <c r="J164" s="913" t="s">
        <v>19239</v>
      </c>
      <c r="K164" s="97" t="s">
        <v>19241</v>
      </c>
      <c r="L164" s="427" t="s">
        <v>7422</v>
      </c>
      <c r="M164" s="2876"/>
      <c r="N164" s="73" t="s">
        <v>2435</v>
      </c>
      <c r="O164" s="97"/>
      <c r="P164" s="99" t="s">
        <v>19382</v>
      </c>
      <c r="Q164" s="97" t="s">
        <v>19381</v>
      </c>
      <c r="R164" s="97">
        <f>IF(MID(RIGHT(S164,8),1,1)="M",2021,IF(MID(RIGHT(S164,8),1,1)="N",2022,IF(MID(RIGHT(S164,8),1,1)="P",2023,IF(MID(RIGHT(S164,8),1,1)="R",2024,IF(MID(RIGHT(S164,8),1,1)="S",2025,IF(MID(RIGHT(S164,8),1,1)="T",1996,IF(MID(RIGHT(S164,8),1,1)="V",1997,IF(MID(RIGHT(S164,8),1,1)="W",1998,IF(MID(RIGHT(S164,8),1,1)="X",1999,IF(MID(RIGHT(S164,8),1,1)="Y",2000,IF(MID(RIGHT(S164,8),1,1)="1",2001,IF(MID(RIGHT(S164,8),1,1)="2",2002,IF(MID(RIGHT(S164,8),1,1)="3",2003,IF(MID(RIGHT(S164,8),1,1)="4",2004,IF(MID(RIGHT(S164,8),1,1)="5",2005,IF(MID(RIGHT(S164,8),1,1)="6",2006,IF(MID(RIGHT(S164,8),1,1)="7",2007,IF(MID(RIGHT(S164,8),1,1)="8",2008,IF(MID(RIGHT(S164,8),1,1)="9",2009,IF(MID(RIGHT(S164,8),1,1)="A",2010,IF(MID(RIGHT(S164,8),1,1)="B",2011,IF(MID(RIGHT(S164,8),1,1)="C",2012,IF(MID(RIGHT(S164,8),1,1)="D",2013,IF(MID(RIGHT(S164,8),1,1)="E",2014,IF(MID(RIGHT(S164,8),1,1)="F",2015,IF(MID(RIGHT(S164,8),1,1)="G",2016,IF(MID(RIGHT(S164,8),1,1)="H",2017,IF(MID(RIGHT(S164,8),1,1)="J",2018,IF(MID(RIGHT(S164,8),1,1)="K",2019,IF(MID(RIGHT(S164,8),1,1)="L",2020,""))))))))))))))))))))))))))))))</f>
        <v>2020</v>
      </c>
      <c r="S164" s="97" t="s">
        <v>19377</v>
      </c>
      <c r="T164" s="97">
        <v>1505</v>
      </c>
      <c r="U164" s="431"/>
      <c r="V164" s="2412">
        <v>45852</v>
      </c>
      <c r="W164" s="106"/>
      <c r="X164" s="1528"/>
    </row>
    <row r="165" spans="1:24" ht="26.25" customHeight="1">
      <c r="A165" s="500"/>
      <c r="B165" s="97"/>
      <c r="C165" s="97" t="s">
        <v>19237</v>
      </c>
      <c r="D165" s="97" t="s">
        <v>19213</v>
      </c>
      <c r="E165" s="97"/>
      <c r="F165" s="97"/>
      <c r="G165" s="97"/>
      <c r="H165" s="97"/>
      <c r="I165" s="97"/>
      <c r="J165" s="97" t="s">
        <v>19240</v>
      </c>
      <c r="K165" s="97" t="s">
        <v>1772</v>
      </c>
      <c r="L165" s="98"/>
      <c r="M165" s="2877"/>
      <c r="N165" s="73" t="s">
        <v>7870</v>
      </c>
      <c r="O165" s="97"/>
      <c r="P165" s="99"/>
      <c r="Q165" s="97" t="s">
        <v>10795</v>
      </c>
      <c r="R165" s="97">
        <f>IF(MID(RIGHT(S165,8),1,1)="M",2021,IF(MID(RIGHT(S165,8),1,1)="N",2022,IF(MID(RIGHT(S165,8),1,1)="P",2023,IF(MID(RIGHT(S165,8),1,1)="R",2024,IF(MID(RIGHT(S165,8),1,1)="S",2025,IF(MID(RIGHT(S165,8),1,1)="T",1996,IF(MID(RIGHT(S165,8),1,1)="V",1997,IF(MID(RIGHT(S165,8),1,1)="W",1998,IF(MID(RIGHT(S165,8),1,1)="X",1999,IF(MID(RIGHT(S165,8),1,1)="Y",2000,IF(MID(RIGHT(S165,8),1,1)="1",2001,IF(MID(RIGHT(S165,8),1,1)="2",2002,IF(MID(RIGHT(S165,8),1,1)="3",2003,IF(MID(RIGHT(S165,8),1,1)="4",2004,IF(MID(RIGHT(S165,8),1,1)="5",2005,IF(MID(RIGHT(S165,8),1,1)="6",2006,IF(MID(RIGHT(S165,8),1,1)="7",2007,IF(MID(RIGHT(S165,8),1,1)="8",2008,IF(MID(RIGHT(S165,8),1,1)="9",2009,IF(MID(RIGHT(S165,8),1,1)="A",2010,IF(MID(RIGHT(S165,8),1,1)="B",2011,IF(MID(RIGHT(S165,8),1,1)="C",2012,IF(MID(RIGHT(S165,8),1,1)="D",2013,IF(MID(RIGHT(S165,8),1,1)="E",2014,IF(MID(RIGHT(S165,8),1,1)="F",2015,IF(MID(RIGHT(S165,8),1,1)="G",2016,IF(MID(RIGHT(S165,8),1,1)="H",2017,IF(MID(RIGHT(S165,8),1,1)="J",2018,IF(MID(RIGHT(S165,8),1,1)="K",2019,IF(MID(RIGHT(S165,8),1,1)="L",2020,""))))))))))))))))))))))))))))))</f>
        <v>2020</v>
      </c>
      <c r="S165" s="97" t="s">
        <v>19376</v>
      </c>
      <c r="T165" s="97">
        <v>1710</v>
      </c>
      <c r="U165" s="431"/>
      <c r="V165" s="430"/>
      <c r="W165" s="106"/>
      <c r="X165" s="1528">
        <v>350</v>
      </c>
    </row>
    <row r="166" spans="1:24" ht="26.25" customHeight="1">
      <c r="A166" s="500"/>
      <c r="B166" s="97"/>
      <c r="C166" s="97" t="s">
        <v>12778</v>
      </c>
      <c r="D166" s="97" t="s">
        <v>191</v>
      </c>
      <c r="E166" s="97"/>
      <c r="F166" s="97"/>
      <c r="G166" s="97"/>
      <c r="H166" s="97"/>
      <c r="I166" s="97"/>
      <c r="J166" s="97"/>
      <c r="K166" s="97"/>
      <c r="L166" s="98"/>
      <c r="M166" s="98" t="str">
        <f>SUBSTITUTE(M162,"-","")</f>
        <v>1048425055847X</v>
      </c>
      <c r="N166" s="98"/>
      <c r="O166" s="2379"/>
      <c r="P166" s="99"/>
      <c r="Q166" s="2801" t="s">
        <v>19396</v>
      </c>
      <c r="R166" s="2802"/>
      <c r="S166" s="2803"/>
      <c r="T166" s="97">
        <v>240</v>
      </c>
      <c r="U166" s="431"/>
      <c r="V166" s="430"/>
      <c r="W166" s="106"/>
      <c r="X166" s="652"/>
    </row>
    <row r="167" spans="1:24" ht="26.25" customHeight="1">
      <c r="A167" s="500"/>
      <c r="B167" s="97"/>
      <c r="C167" s="97" t="s">
        <v>13047</v>
      </c>
      <c r="D167" s="97" t="s">
        <v>191</v>
      </c>
      <c r="E167" s="97"/>
      <c r="F167" s="97"/>
      <c r="G167" s="97"/>
      <c r="H167" s="97"/>
      <c r="I167" s="97"/>
      <c r="J167" s="97"/>
      <c r="K167" s="98"/>
      <c r="L167" s="98"/>
      <c r="M167" s="2559" t="s">
        <v>11416</v>
      </c>
      <c r="N167" s="2560"/>
      <c r="O167" s="2560"/>
      <c r="P167" s="99"/>
      <c r="Q167" s="97"/>
      <c r="R167" s="97"/>
      <c r="S167" s="102" t="s">
        <v>189</v>
      </c>
      <c r="T167" s="102">
        <v>3700</v>
      </c>
      <c r="U167" s="430"/>
      <c r="V167" s="431"/>
      <c r="W167" s="106"/>
      <c r="X167" s="1528"/>
    </row>
    <row r="168" spans="1:24" ht="26.25" customHeight="1">
      <c r="A168" s="500"/>
      <c r="B168" s="97"/>
      <c r="C168" s="97" t="s">
        <v>10002</v>
      </c>
      <c r="D168" s="97" t="s">
        <v>191</v>
      </c>
      <c r="E168" s="97"/>
      <c r="F168" s="97"/>
      <c r="G168" s="97"/>
      <c r="H168" s="97"/>
      <c r="I168" s="97"/>
      <c r="J168" s="188" t="s">
        <v>12863</v>
      </c>
      <c r="K168" s="98"/>
      <c r="L168" s="98"/>
      <c r="M168" s="98"/>
      <c r="N168" s="97"/>
      <c r="O168" s="97"/>
      <c r="P168" s="99"/>
      <c r="Q168" s="97"/>
      <c r="R168" s="97"/>
      <c r="S168" s="102" t="s">
        <v>2472</v>
      </c>
      <c r="T168" s="1671">
        <f>SUM(T162:T167)</f>
        <v>10795</v>
      </c>
      <c r="U168" s="100"/>
      <c r="V168" s="101"/>
      <c r="W168" s="106"/>
      <c r="X168" s="501"/>
    </row>
    <row r="169" spans="1:24" ht="26.25" customHeight="1" thickBot="1">
      <c r="A169" s="1166"/>
      <c r="B169" s="1167"/>
      <c r="C169" s="1167" t="s">
        <v>10003</v>
      </c>
      <c r="D169" s="1167" t="s">
        <v>19344</v>
      </c>
      <c r="E169" s="1167"/>
      <c r="F169" s="1167"/>
      <c r="G169" s="1167"/>
      <c r="H169" s="1167"/>
      <c r="I169" s="1167"/>
      <c r="J169" s="1657" t="s">
        <v>12864</v>
      </c>
      <c r="K169" s="1229" t="s">
        <v>12323</v>
      </c>
      <c r="L169" s="1169"/>
      <c r="M169" s="1169"/>
      <c r="N169" s="1167"/>
      <c r="O169" s="1167"/>
      <c r="P169" s="1170"/>
      <c r="Q169" s="1171"/>
      <c r="R169" s="1171"/>
      <c r="S169" s="1171"/>
      <c r="T169" s="1171"/>
      <c r="U169" s="1172"/>
      <c r="V169" s="1173"/>
      <c r="W169" s="1174"/>
      <c r="X169" s="1175"/>
    </row>
    <row r="171" spans="1:24" ht="26.25" customHeight="1" thickBot="1"/>
    <row r="172" spans="1:24" ht="26.25" customHeight="1">
      <c r="A172" s="699" t="s">
        <v>188</v>
      </c>
      <c r="B172" s="700" t="s">
        <v>10047</v>
      </c>
      <c r="C172" s="700" t="s">
        <v>154</v>
      </c>
      <c r="D172" s="700" t="s">
        <v>190</v>
      </c>
      <c r="E172" s="700" t="s">
        <v>19344</v>
      </c>
      <c r="F172" s="700" t="s">
        <v>191</v>
      </c>
      <c r="G172" s="700" t="s">
        <v>191</v>
      </c>
      <c r="H172" s="1484"/>
      <c r="I172" s="700" t="s">
        <v>10416</v>
      </c>
      <c r="J172" s="715" t="s">
        <v>19238</v>
      </c>
      <c r="K172" s="1515" t="s">
        <v>8</v>
      </c>
      <c r="L172" s="715" t="s">
        <v>19412</v>
      </c>
      <c r="M172" s="2883" t="s">
        <v>19410</v>
      </c>
      <c r="N172" s="701" t="s">
        <v>19569</v>
      </c>
      <c r="O172" s="701" t="s">
        <v>19570</v>
      </c>
      <c r="P172" s="702"/>
      <c r="Q172" s="700" t="s">
        <v>523</v>
      </c>
      <c r="R172" s="700">
        <f>IF(MID(RIGHT(S172,8),1,1)="M",2021,IF(MID(RIGHT(S172,8),1,1)="N",2022,IF(MID(RIGHT(S172,8),1,1)="P",2023,IF(MID(RIGHT(S172,8),1,1)="R",2024,IF(MID(RIGHT(S172,8),1,1)="S",2025,IF(MID(RIGHT(S172,8),1,1)="T",1996,IF(MID(RIGHT(S172,8),1,1)="V",1997,IF(MID(RIGHT(S172,8),1,1)="W",1998,IF(MID(RIGHT(S172,8),1,1)="X",1999,IF(MID(RIGHT(S172,8),1,1)="Y",2000,IF(MID(RIGHT(S172,8),1,1)="1",2001,IF(MID(RIGHT(S172,8),1,1)="2",2002,IF(MID(RIGHT(S172,8),1,1)="3",2003,IF(MID(RIGHT(S172,8),1,1)="4",2004,IF(MID(RIGHT(S172,8),1,1)="5",2005,IF(MID(RIGHT(S172,8),1,1)="6",2006,IF(MID(RIGHT(S172,8),1,1)="7",2007,IF(MID(RIGHT(S172,8),1,1)="8",2008,IF(MID(RIGHT(S172,8),1,1)="9",2009,IF(MID(RIGHT(S172,8),1,1)="A",2010,IF(MID(RIGHT(S172,8),1,1)="B",2011,IF(MID(RIGHT(S172,8),1,1)="C",2012,IF(MID(RIGHT(S172,8),1,1)="D",2013,IF(MID(RIGHT(S172,8),1,1)="E",2014,IF(MID(RIGHT(S172,8),1,1)="F",2015,IF(MID(RIGHT(S172,8),1,1)="G",2016,IF(MID(RIGHT(S172,8),1,1)="H",2017,IF(MID(RIGHT(S172,8),1,1)="J",2018,IF(MID(RIGHT(S172,8),1,1)="K",2019,IF(MID(RIGHT(S172,8),1,1)="L",2020,""))))))))))))))))))))))))))))))</f>
        <v>2019</v>
      </c>
      <c r="S172" s="700" t="s">
        <v>19406</v>
      </c>
      <c r="T172" s="700">
        <v>2320</v>
      </c>
      <c r="U172" s="716">
        <v>45790</v>
      </c>
      <c r="V172" s="716">
        <v>45851</v>
      </c>
      <c r="W172" s="703">
        <v>2104</v>
      </c>
      <c r="X172" s="704">
        <v>3300</v>
      </c>
    </row>
    <row r="173" spans="1:24" ht="26.25" customHeight="1">
      <c r="A173" s="705"/>
      <c r="B173" s="278"/>
      <c r="C173" s="320" t="s">
        <v>18898</v>
      </c>
      <c r="D173" s="278"/>
      <c r="E173" s="278"/>
      <c r="F173" s="278"/>
      <c r="G173" s="278"/>
      <c r="H173" s="278"/>
      <c r="I173" s="278" t="s">
        <v>2578</v>
      </c>
      <c r="J173" s="317" t="s">
        <v>19316</v>
      </c>
      <c r="K173" s="280" t="s">
        <v>195</v>
      </c>
      <c r="L173" s="425" t="s">
        <v>3603</v>
      </c>
      <c r="M173" s="2885"/>
      <c r="N173" s="73" t="s">
        <v>2435</v>
      </c>
      <c r="O173" s="278"/>
      <c r="P173" s="278"/>
      <c r="Q173" s="278" t="s">
        <v>1934</v>
      </c>
      <c r="R173" s="278">
        <f>IF(MID(RIGHT(S173,8),1,1)="M",2021,IF(MID(RIGHT(S173,8),1,1)="N",2022,IF(MID(RIGHT(S173,8),1,1)="P",2023,IF(MID(RIGHT(S173,8),1,1)="R",2024,IF(MID(RIGHT(S173,8),1,1)="S",2025,IF(MID(RIGHT(S173,8),1,1)="T",1996,IF(MID(RIGHT(S173,8),1,1)="V",1997,IF(MID(RIGHT(S173,8),1,1)="W",1998,IF(MID(RIGHT(S173,8),1,1)="X",1999,IF(MID(RIGHT(S173,8),1,1)="Y",2000,IF(MID(RIGHT(S173,8),1,1)="1",2001,IF(MID(RIGHT(S173,8),1,1)="2",2002,IF(MID(RIGHT(S173,8),1,1)="3",2003,IF(MID(RIGHT(S173,8),1,1)="4",2004,IF(MID(RIGHT(S173,8),1,1)="5",2005,IF(MID(RIGHT(S173,8),1,1)="6",2006,IF(MID(RIGHT(S173,8),1,1)="7",2007,IF(MID(RIGHT(S173,8),1,1)="8",2008,IF(MID(RIGHT(S173,8),1,1)="9",2009,IF(MID(RIGHT(S173,8),1,1)="A",2010,IF(MID(RIGHT(S173,8),1,1)="B",2011,IF(MID(RIGHT(S173,8),1,1)="C",2012,IF(MID(RIGHT(S173,8),1,1)="D",2013,IF(MID(RIGHT(S173,8),1,1)="E",2014,IF(MID(RIGHT(S173,8),1,1)="F",2015,IF(MID(RIGHT(S173,8),1,1)="G",2016,IF(MID(RIGHT(S173,8),1,1)="H",2017,IF(MID(RIGHT(S173,8),1,1)="J",2018,IF(MID(RIGHT(S173,8),1,1)="K",2019,IF(MID(RIGHT(S173,8),1,1)="L",2020,""))))))))))))))))))))))))))))))</f>
        <v>2022</v>
      </c>
      <c r="S173" s="278" t="s">
        <v>19407</v>
      </c>
      <c r="T173" s="278">
        <v>2010</v>
      </c>
      <c r="U173" s="420">
        <v>45788</v>
      </c>
      <c r="V173" s="420"/>
      <c r="W173" s="283" t="s">
        <v>19919</v>
      </c>
      <c r="X173" s="706" t="s">
        <v>19920</v>
      </c>
    </row>
    <row r="174" spans="1:24" ht="26.25" customHeight="1">
      <c r="A174" s="705"/>
      <c r="B174" s="278"/>
      <c r="C174" s="278" t="s">
        <v>12776</v>
      </c>
      <c r="D174" s="278" t="s">
        <v>19317</v>
      </c>
      <c r="E174" s="278"/>
      <c r="F174" s="278"/>
      <c r="G174" s="278"/>
      <c r="H174" s="278"/>
      <c r="I174" s="720"/>
      <c r="J174" s="317" t="s">
        <v>19302</v>
      </c>
      <c r="K174" s="278" t="s">
        <v>19241</v>
      </c>
      <c r="L174" s="278"/>
      <c r="M174" s="2884" t="s">
        <v>19411</v>
      </c>
      <c r="N174" s="73" t="s">
        <v>3073</v>
      </c>
      <c r="O174" s="1371"/>
      <c r="P174" s="278"/>
      <c r="Q174" s="278" t="s">
        <v>1934</v>
      </c>
      <c r="R174" s="278">
        <f>IF(MID(RIGHT(S174,8),1,1)="M",2021,IF(MID(RIGHT(S174,8),1,1)="N",2022,IF(MID(RIGHT(S174,8),1,1)="P",2023,IF(MID(RIGHT(S174,8),1,1)="R",2024,IF(MID(RIGHT(S174,8),1,1)="S",2025,IF(MID(RIGHT(S174,8),1,1)="T",1996,IF(MID(RIGHT(S174,8),1,1)="V",1997,IF(MID(RIGHT(S174,8),1,1)="W",1998,IF(MID(RIGHT(S174,8),1,1)="X",1999,IF(MID(RIGHT(S174,8),1,1)="Y",2000,IF(MID(RIGHT(S174,8),1,1)="1",2001,IF(MID(RIGHT(S174,8),1,1)="2",2002,IF(MID(RIGHT(S174,8),1,1)="3",2003,IF(MID(RIGHT(S174,8),1,1)="4",2004,IF(MID(RIGHT(S174,8),1,1)="5",2005,IF(MID(RIGHT(S174,8),1,1)="6",2006,IF(MID(RIGHT(S174,8),1,1)="7",2007,IF(MID(RIGHT(S174,8),1,1)="8",2008,IF(MID(RIGHT(S174,8),1,1)="9",2009,IF(MID(RIGHT(S174,8),1,1)="A",2010,IF(MID(RIGHT(S174,8),1,1)="B",2011,IF(MID(RIGHT(S174,8),1,1)="C",2012,IF(MID(RIGHT(S174,8),1,1)="D",2013,IF(MID(RIGHT(S174,8),1,1)="E",2014,IF(MID(RIGHT(S174,8),1,1)="F",2015,IF(MID(RIGHT(S174,8),1,1)="G",2016,IF(MID(RIGHT(S174,8),1,1)="H",2017,IF(MID(RIGHT(S174,8),1,1)="J",2018,IF(MID(RIGHT(S174,8),1,1)="K",2019,IF(MID(RIGHT(S174,8),1,1)="L",2020,""))))))))))))))))))))))))))))))</f>
        <v>2016</v>
      </c>
      <c r="S174" s="278" t="s">
        <v>19408</v>
      </c>
      <c r="T174" s="278">
        <v>1995</v>
      </c>
      <c r="U174" s="420"/>
      <c r="V174" s="719"/>
      <c r="W174" s="2011"/>
      <c r="X174" s="706"/>
    </row>
    <row r="175" spans="1:24" ht="26.25" customHeight="1">
      <c r="A175" s="705"/>
      <c r="B175" s="278"/>
      <c r="C175" s="278" t="s">
        <v>12778</v>
      </c>
      <c r="D175" s="278" t="s">
        <v>19317</v>
      </c>
      <c r="E175" s="278"/>
      <c r="F175" s="278"/>
      <c r="G175" s="278"/>
      <c r="H175" s="278"/>
      <c r="I175" s="720"/>
      <c r="J175" s="720"/>
      <c r="K175" s="278" t="s">
        <v>1772</v>
      </c>
      <c r="L175" s="278"/>
      <c r="M175" s="2885"/>
      <c r="N175" s="73" t="s">
        <v>7870</v>
      </c>
      <c r="O175" s="278"/>
      <c r="P175" s="280"/>
      <c r="Q175" s="278" t="s">
        <v>520</v>
      </c>
      <c r="R175" s="278">
        <f>IF(MID(RIGHT(S175,8),1,1)="M",2021,IF(MID(RIGHT(S175,8),1,1)="N",2022,IF(MID(RIGHT(S175,8),1,1)="P",2023,IF(MID(RIGHT(S175,8),1,1)="R",2024,IF(MID(RIGHT(S175,8),1,1)="S",2025,IF(MID(RIGHT(S175,8),1,1)="T",1996,IF(MID(RIGHT(S175,8),1,1)="V",1997,IF(MID(RIGHT(S175,8),1,1)="W",1998,IF(MID(RIGHT(S175,8),1,1)="X",1999,IF(MID(RIGHT(S175,8),1,1)="Y",2000,IF(MID(RIGHT(S175,8),1,1)="1",2001,IF(MID(RIGHT(S175,8),1,1)="2",2002,IF(MID(RIGHT(S175,8),1,1)="3",2003,IF(MID(RIGHT(S175,8),1,1)="4",2004,IF(MID(RIGHT(S175,8),1,1)="5",2005,IF(MID(RIGHT(S175,8),1,1)="6",2006,IF(MID(RIGHT(S175,8),1,1)="7",2007,IF(MID(RIGHT(S175,8),1,1)="8",2008,IF(MID(RIGHT(S175,8),1,1)="9",2009,IF(MID(RIGHT(S175,8),1,1)="A",2010,IF(MID(RIGHT(S175,8),1,1)="B",2011,IF(MID(RIGHT(S175,8),1,1)="C",2012,IF(MID(RIGHT(S175,8),1,1)="D",2013,IF(MID(RIGHT(S175,8),1,1)="E",2014,IF(MID(RIGHT(S175,8),1,1)="F",2015,IF(MID(RIGHT(S175,8),1,1)="G",2016,IF(MID(RIGHT(S175,8),1,1)="H",2017,IF(MID(RIGHT(S175,8),1,1)="J",2018,IF(MID(RIGHT(S175,8),1,1)="K",2019,IF(MID(RIGHT(S175,8),1,1)="L",2020,""))))))))))))))))))))))))))))))</f>
        <v>2021</v>
      </c>
      <c r="S175" s="278" t="s">
        <v>19409</v>
      </c>
      <c r="T175" s="278">
        <v>2210</v>
      </c>
      <c r="U175" s="282"/>
      <c r="V175" s="281"/>
      <c r="W175" s="283"/>
      <c r="X175" s="721"/>
    </row>
    <row r="176" spans="1:24" ht="26.25" customHeight="1">
      <c r="A176" s="705"/>
      <c r="B176" s="278"/>
      <c r="C176" s="278" t="s">
        <v>13047</v>
      </c>
      <c r="D176" s="278" t="s">
        <v>191</v>
      </c>
      <c r="E176" s="278"/>
      <c r="F176" s="278"/>
      <c r="G176" s="278"/>
      <c r="H176" s="278"/>
      <c r="I176" s="278"/>
      <c r="J176" s="278" t="s">
        <v>19303</v>
      </c>
      <c r="K176" s="278"/>
      <c r="L176" s="278" t="str">
        <f>SUBSTITUTE(M172,"-","")</f>
        <v>1145725710177X</v>
      </c>
      <c r="M176" s="278"/>
      <c r="N176" s="278"/>
      <c r="O176" s="278"/>
      <c r="P176" s="278"/>
      <c r="Q176" s="278"/>
      <c r="R176" s="280"/>
      <c r="S176" s="284" t="s">
        <v>189</v>
      </c>
      <c r="T176" s="284">
        <v>3910</v>
      </c>
      <c r="U176" s="281"/>
      <c r="V176" s="281"/>
      <c r="W176" s="283"/>
      <c r="X176" s="722"/>
    </row>
    <row r="177" spans="1:24" ht="26.25" customHeight="1">
      <c r="A177" s="705"/>
      <c r="B177" s="278"/>
      <c r="C177" s="278" t="s">
        <v>10002</v>
      </c>
      <c r="D177" s="278" t="s">
        <v>191</v>
      </c>
      <c r="E177" s="278"/>
      <c r="F177" s="278"/>
      <c r="G177" s="278"/>
      <c r="H177" s="278"/>
      <c r="I177" s="278"/>
      <c r="J177" s="278"/>
      <c r="K177" s="278"/>
      <c r="L177" s="278" t="str">
        <f>SUBSTITUTE(M174,"-","")</f>
        <v>1145725710176X</v>
      </c>
      <c r="M177" s="2559" t="s">
        <v>18698</v>
      </c>
      <c r="N177" s="2560"/>
      <c r="O177" s="2560"/>
      <c r="P177" s="2561"/>
      <c r="Q177" s="278"/>
      <c r="R177" s="278"/>
      <c r="S177" s="284" t="s">
        <v>2472</v>
      </c>
      <c r="T177" s="284">
        <f>SUM(T172:T176)</f>
        <v>12445</v>
      </c>
      <c r="U177" s="281"/>
      <c r="V177" s="281"/>
      <c r="W177" s="283"/>
      <c r="X177" s="722"/>
    </row>
    <row r="178" spans="1:24" ht="26.25" customHeight="1" thickBot="1">
      <c r="A178" s="707"/>
      <c r="B178" s="708"/>
      <c r="C178" s="708" t="s">
        <v>10003</v>
      </c>
      <c r="D178" s="708" t="s">
        <v>4036</v>
      </c>
      <c r="E178" s="708"/>
      <c r="F178" s="708"/>
      <c r="G178" s="708"/>
      <c r="H178" s="708"/>
      <c r="I178" s="708"/>
      <c r="J178" s="708"/>
      <c r="K178" s="1229" t="s">
        <v>12323</v>
      </c>
      <c r="L178" s="709"/>
      <c r="M178" s="709"/>
      <c r="N178" s="708"/>
      <c r="O178" s="708"/>
      <c r="P178" s="710"/>
      <c r="Q178" s="711"/>
      <c r="R178" s="711"/>
      <c r="S178" s="711"/>
      <c r="T178" s="711"/>
      <c r="U178" s="712"/>
      <c r="V178" s="713"/>
      <c r="W178" s="723"/>
      <c r="X178" s="724"/>
    </row>
    <row r="180" spans="1:24" ht="26.25" customHeight="1" thickBot="1"/>
    <row r="181" spans="1:24" ht="26.25" customHeight="1">
      <c r="A181" s="874" t="s">
        <v>188</v>
      </c>
      <c r="B181" s="875" t="s">
        <v>10047</v>
      </c>
      <c r="C181" s="875" t="s">
        <v>15059</v>
      </c>
      <c r="D181" s="875" t="s">
        <v>190</v>
      </c>
      <c r="E181" s="875" t="s">
        <v>19481</v>
      </c>
      <c r="F181" s="875" t="s">
        <v>19481</v>
      </c>
      <c r="G181" s="875" t="s">
        <v>191</v>
      </c>
      <c r="H181" s="875" t="s">
        <v>19481</v>
      </c>
      <c r="I181" s="875" t="s">
        <v>10574</v>
      </c>
      <c r="J181" s="875" t="s">
        <v>19248</v>
      </c>
      <c r="K181" s="876" t="s">
        <v>15237</v>
      </c>
      <c r="L181" s="875" t="s">
        <v>19484</v>
      </c>
      <c r="M181" s="2922" t="s">
        <v>19441</v>
      </c>
      <c r="N181" s="876" t="s">
        <v>19759</v>
      </c>
      <c r="O181" s="876" t="s">
        <v>19760</v>
      </c>
      <c r="P181" s="1805" t="s">
        <v>20244</v>
      </c>
      <c r="Q181" s="875" t="s">
        <v>375</v>
      </c>
      <c r="R181" s="875">
        <f>IF(MID(RIGHT(S181,8),1,1)="M",2021,IF(MID(RIGHT(S181,8),1,1)="N",2022,IF(MID(RIGHT(S181,8),1,1)="P",2023,IF(MID(RIGHT(S181,8),1,1)="R",2024,IF(MID(RIGHT(S181,8),1,1)="S",2025,IF(MID(RIGHT(S181,8),1,1)="T",1996,IF(MID(RIGHT(S181,8),1,1)="V",1997,IF(MID(RIGHT(S181,8),1,1)="W",1998,IF(MID(RIGHT(S181,8),1,1)="X",1999,IF(MID(RIGHT(S181,8),1,1)="Y",2000,IF(MID(RIGHT(S181,8),1,1)="1",2001,IF(MID(RIGHT(S181,8),1,1)="2",2002,IF(MID(RIGHT(S181,8),1,1)="3",2003,IF(MID(RIGHT(S181,8),1,1)="4",2004,IF(MID(RIGHT(S181,8),1,1)="5",2005,IF(MID(RIGHT(S181,8),1,1)="6",2006,IF(MID(RIGHT(S181,8),1,1)="7",2007,IF(MID(RIGHT(S181,8),1,1)="8",2008,IF(MID(RIGHT(S181,8),1,1)="9",2009,IF(MID(RIGHT(S181,8),1,1)="A",2010,IF(MID(RIGHT(S181,8),1,1)="B",2011,IF(MID(RIGHT(S181,8),1,1)="C",2012,IF(MID(RIGHT(S181,8),1,1)="D",2013,IF(MID(RIGHT(S181,8),1,1)="E",2014,IF(MID(RIGHT(S181,8),1,1)="F",2015,IF(MID(RIGHT(S181,8),1,1)="G",2016,IF(MID(RIGHT(S181,8),1,1)="H",2017,IF(MID(RIGHT(S181,8),1,1)="J",2018,IF(MID(RIGHT(S181,8),1,1)="K",2019,IF(MID(RIGHT(S181,8),1,1)="L",2020,""))))))))))))))))))))))))))))))</f>
        <v>2021</v>
      </c>
      <c r="S181" s="875" t="s">
        <v>19437</v>
      </c>
      <c r="T181" s="875">
        <v>1530</v>
      </c>
      <c r="U181" s="878">
        <v>45791</v>
      </c>
      <c r="V181" s="878">
        <v>45820</v>
      </c>
      <c r="W181" s="879">
        <v>1300</v>
      </c>
      <c r="X181" s="880">
        <v>1850</v>
      </c>
    </row>
    <row r="182" spans="1:24" ht="26.25" customHeight="1">
      <c r="A182" s="1759"/>
      <c r="B182" s="1755"/>
      <c r="C182" s="320" t="s">
        <v>15239</v>
      </c>
      <c r="D182" s="1755"/>
      <c r="E182" s="1755"/>
      <c r="F182" s="1755"/>
      <c r="G182" s="1755"/>
      <c r="H182" s="1755"/>
      <c r="I182" s="1755" t="s">
        <v>3598</v>
      </c>
      <c r="J182" s="412" t="s">
        <v>19250</v>
      </c>
      <c r="K182" s="884" t="s">
        <v>211</v>
      </c>
      <c r="L182" s="425" t="s">
        <v>3603</v>
      </c>
      <c r="M182" s="2923"/>
      <c r="N182" s="73" t="s">
        <v>2432</v>
      </c>
      <c r="O182" s="882"/>
      <c r="P182" s="1760"/>
      <c r="Q182" s="882" t="s">
        <v>19483</v>
      </c>
      <c r="R182" s="882">
        <f>IF(MID(RIGHT(S182,8),1,1)="M",2021,IF(MID(RIGHT(S182,8),1,1)="N",2022,IF(MID(RIGHT(S182,8),1,1)="P",2023,IF(MID(RIGHT(S182,8),1,1)="R",2024,IF(MID(RIGHT(S182,8),1,1)="S",2025,IF(MID(RIGHT(S182,8),1,1)="T",1996,IF(MID(RIGHT(S182,8),1,1)="V",1997,IF(MID(RIGHT(S182,8),1,1)="W",1998,IF(MID(RIGHT(S182,8),1,1)="X",1999,IF(MID(RIGHT(S182,8),1,1)="Y",2000,IF(MID(RIGHT(S182,8),1,1)="1",2001,IF(MID(RIGHT(S182,8),1,1)="2",2002,IF(MID(RIGHT(S182,8),1,1)="3",2003,IF(MID(RIGHT(S182,8),1,1)="4",2004,IF(MID(RIGHT(S182,8),1,1)="5",2005,IF(MID(RIGHT(S182,8),1,1)="6",2006,IF(MID(RIGHT(S182,8),1,1)="7",2007,IF(MID(RIGHT(S182,8),1,1)="8",2008,IF(MID(RIGHT(S182,8),1,1)="9",2009,IF(MID(RIGHT(S182,8),1,1)="A",2010,IF(MID(RIGHT(S182,8),1,1)="B",2011,IF(MID(RIGHT(S182,8),1,1)="C",2012,IF(MID(RIGHT(S182,8),1,1)="D",2013,IF(MID(RIGHT(S182,8),1,1)="E",2014,IF(MID(RIGHT(S182,8),1,1)="F",2015,IF(MID(RIGHT(S182,8),1,1)="G",2016,IF(MID(RIGHT(S182,8),1,1)="H",2017,IF(MID(RIGHT(S182,8),1,1)="J",2018,IF(MID(RIGHT(S182,8),1,1)="K",2019,IF(MID(RIGHT(S182,8),1,1)="L",2020,""))))))))))))))))))))))))))))))</f>
        <v>2021</v>
      </c>
      <c r="S182" s="882" t="s">
        <v>19439</v>
      </c>
      <c r="T182" s="882">
        <v>1760</v>
      </c>
      <c r="U182" s="885"/>
      <c r="V182" s="2094">
        <v>45822</v>
      </c>
      <c r="W182" s="1762"/>
      <c r="X182" s="1763" t="s">
        <v>15091</v>
      </c>
    </row>
    <row r="183" spans="1:24" ht="26.25" customHeight="1">
      <c r="A183" s="881"/>
      <c r="B183" s="882"/>
      <c r="C183" s="882" t="s">
        <v>12775</v>
      </c>
      <c r="D183" s="882" t="s">
        <v>19279</v>
      </c>
      <c r="E183" s="882"/>
      <c r="F183" s="882"/>
      <c r="G183" s="882"/>
      <c r="H183" s="882"/>
      <c r="I183" s="882"/>
      <c r="J183" s="882"/>
      <c r="K183" s="889" t="s">
        <v>19241</v>
      </c>
      <c r="L183" s="882"/>
      <c r="M183" s="2923"/>
      <c r="N183" s="73" t="s">
        <v>4260</v>
      </c>
      <c r="O183" s="882" t="s">
        <v>15120</v>
      </c>
      <c r="P183" s="882"/>
      <c r="Q183" s="882" t="s">
        <v>378</v>
      </c>
      <c r="R183" s="882">
        <f>IF(MID(RIGHT(S183,8),1,1)="M",2021,IF(MID(RIGHT(S183,8),1,1)="N",2022,IF(MID(RIGHT(S183,8),1,1)="P",2023,IF(MID(RIGHT(S183,8),1,1)="R",2024,IF(MID(RIGHT(S183,8),1,1)="S",2025,IF(MID(RIGHT(S183,8),1,1)="T",1996,IF(MID(RIGHT(S183,8),1,1)="V",1997,IF(MID(RIGHT(S183,8),1,1)="W",1998,IF(MID(RIGHT(S183,8),1,1)="X",1999,IF(MID(RIGHT(S183,8),1,1)="Y",2000,IF(MID(RIGHT(S183,8),1,1)="1",2001,IF(MID(RIGHT(S183,8),1,1)="2",2002,IF(MID(RIGHT(S183,8),1,1)="3",2003,IF(MID(RIGHT(S183,8),1,1)="4",2004,IF(MID(RIGHT(S183,8),1,1)="5",2005,IF(MID(RIGHT(S183,8),1,1)="6",2006,IF(MID(RIGHT(S183,8),1,1)="7",2007,IF(MID(RIGHT(S183,8),1,1)="8",2008,IF(MID(RIGHT(S183,8),1,1)="9",2009,IF(MID(RIGHT(S183,8),1,1)="A",2010,IF(MID(RIGHT(S183,8),1,1)="B",2011,IF(MID(RIGHT(S183,8),1,1)="C",2012,IF(MID(RIGHT(S183,8),1,1)="D",2013,IF(MID(RIGHT(S183,8),1,1)="E",2014,IF(MID(RIGHT(S183,8),1,1)="F",2015,IF(MID(RIGHT(S183,8),1,1)="G",2016,IF(MID(RIGHT(S183,8),1,1)="H",2017,IF(MID(RIGHT(S183,8),1,1)="J",2018,IF(MID(RIGHT(S183,8),1,1)="K",2019,IF(MID(RIGHT(S183,8),1,1)="L",2020,""))))))))))))))))))))))))))))))</f>
        <v>2020</v>
      </c>
      <c r="S183" s="882" t="s">
        <v>19440</v>
      </c>
      <c r="T183" s="882">
        <v>1900</v>
      </c>
      <c r="U183" s="885"/>
      <c r="V183" s="885"/>
      <c r="W183" s="911"/>
      <c r="X183" s="888"/>
    </row>
    <row r="184" spans="1:24" ht="26.25" customHeight="1">
      <c r="A184" s="881"/>
      <c r="B184" s="882"/>
      <c r="C184" s="882" t="s">
        <v>12778</v>
      </c>
      <c r="D184" s="882" t="s">
        <v>19279</v>
      </c>
      <c r="E184" s="882"/>
      <c r="F184" s="882"/>
      <c r="G184" s="882"/>
      <c r="H184" s="882"/>
      <c r="I184" s="882"/>
      <c r="J184" s="425" t="s">
        <v>16517</v>
      </c>
      <c r="K184" s="889" t="s">
        <v>2380</v>
      </c>
      <c r="L184" s="882"/>
      <c r="M184" s="2924"/>
      <c r="N184" s="73" t="s">
        <v>12674</v>
      </c>
      <c r="O184" s="882" t="s">
        <v>13101</v>
      </c>
      <c r="P184" s="882"/>
      <c r="Q184" s="882" t="s">
        <v>1901</v>
      </c>
      <c r="R184" s="882">
        <f>IF(MID(RIGHT(S184,8),1,1)="M",2021,IF(MID(RIGHT(S184,8),1,1)="N",2022,IF(MID(RIGHT(S184,8),1,1)="P",2023,IF(MID(RIGHT(S184,8),1,1)="R",2024,IF(MID(RIGHT(S184,8),1,1)="S",2025,IF(MID(RIGHT(S184,8),1,1)="T",1996,IF(MID(RIGHT(S184,8),1,1)="V",1997,IF(MID(RIGHT(S184,8),1,1)="W",1998,IF(MID(RIGHT(S184,8),1,1)="X",1999,IF(MID(RIGHT(S184,8),1,1)="Y",2000,IF(MID(RIGHT(S184,8),1,1)="1",2001,IF(MID(RIGHT(S184,8),1,1)="2",2002,IF(MID(RIGHT(S184,8),1,1)="3",2003,IF(MID(RIGHT(S184,8),1,1)="4",2004,IF(MID(RIGHT(S184,8),1,1)="5",2005,IF(MID(RIGHT(S184,8),1,1)="6",2006,IF(MID(RIGHT(S184,8),1,1)="7",2007,IF(MID(RIGHT(S184,8),1,1)="8",2008,IF(MID(RIGHT(S184,8),1,1)="9",2009,IF(MID(RIGHT(S184,8),1,1)="A",2010,IF(MID(RIGHT(S184,8),1,1)="B",2011,IF(MID(RIGHT(S184,8),1,1)="C",2012,IF(MID(RIGHT(S184,8),1,1)="D",2013,IF(MID(RIGHT(S184,8),1,1)="E",2014,IF(MID(RIGHT(S184,8),1,1)="F",2015,IF(MID(RIGHT(S184,8),1,1)="G",2016,IF(MID(RIGHT(S184,8),1,1)="H",2017,IF(MID(RIGHT(S184,8),1,1)="J",2018,IF(MID(RIGHT(S184,8),1,1)="K",2019,IF(MID(RIGHT(S184,8),1,1)="L",2020,""))))))))))))))))))))))))))))))</f>
        <v>2020</v>
      </c>
      <c r="S184" s="882" t="s">
        <v>19438</v>
      </c>
      <c r="T184" s="882">
        <v>2760</v>
      </c>
      <c r="U184" s="885"/>
      <c r="V184" s="885"/>
      <c r="W184" s="911"/>
      <c r="X184" s="888" t="s">
        <v>16449</v>
      </c>
    </row>
    <row r="185" spans="1:24" ht="26.25" customHeight="1">
      <c r="A185" s="881"/>
      <c r="B185" s="882"/>
      <c r="C185" s="882" t="s">
        <v>13047</v>
      </c>
      <c r="D185" s="882" t="s">
        <v>191</v>
      </c>
      <c r="E185" s="882"/>
      <c r="F185" s="882"/>
      <c r="G185" s="882"/>
      <c r="H185" s="882"/>
      <c r="I185" s="882"/>
      <c r="J185" s="882"/>
      <c r="K185" s="890"/>
      <c r="L185" s="882"/>
      <c r="M185" s="882" t="str">
        <f>SUBSTITUTE(M181,"-","")</f>
        <v>1277825050230X</v>
      </c>
      <c r="N185" s="882"/>
      <c r="O185" s="882"/>
      <c r="P185" s="882"/>
      <c r="Q185" s="882"/>
      <c r="R185" s="882"/>
      <c r="S185" s="883" t="s">
        <v>189</v>
      </c>
      <c r="T185" s="883">
        <v>3700</v>
      </c>
      <c r="U185" s="885"/>
      <c r="V185" s="891"/>
      <c r="W185" s="887"/>
      <c r="X185" s="888" t="s">
        <v>19513</v>
      </c>
    </row>
    <row r="186" spans="1:24" ht="26.25" customHeight="1">
      <c r="A186" s="881"/>
      <c r="B186" s="882"/>
      <c r="C186" s="882" t="s">
        <v>10098</v>
      </c>
      <c r="D186" s="882" t="s">
        <v>191</v>
      </c>
      <c r="E186" s="882"/>
      <c r="F186" s="882"/>
      <c r="G186" s="882"/>
      <c r="H186" s="882"/>
      <c r="I186" s="882"/>
      <c r="J186" s="882" t="s">
        <v>19480</v>
      </c>
      <c r="K186" s="890"/>
      <c r="L186" s="882"/>
      <c r="M186" s="2559" t="s">
        <v>8709</v>
      </c>
      <c r="N186" s="2560"/>
      <c r="O186" s="2560"/>
      <c r="P186" s="2561"/>
      <c r="Q186" s="882"/>
      <c r="R186" s="882"/>
      <c r="S186" s="883" t="s">
        <v>2472</v>
      </c>
      <c r="T186" s="883">
        <f>SUM(T181:T185)</f>
        <v>11650</v>
      </c>
      <c r="U186" s="891"/>
      <c r="V186" s="891"/>
      <c r="W186" s="887"/>
      <c r="X186" s="888" t="s">
        <v>16967</v>
      </c>
    </row>
    <row r="187" spans="1:24" ht="26.25" customHeight="1" thickBot="1">
      <c r="A187" s="892"/>
      <c r="B187" s="893"/>
      <c r="C187" s="893" t="s">
        <v>10099</v>
      </c>
      <c r="D187" s="893" t="s">
        <v>4036</v>
      </c>
      <c r="E187" s="893"/>
      <c r="F187" s="893"/>
      <c r="G187" s="893"/>
      <c r="H187" s="893"/>
      <c r="I187" s="893"/>
      <c r="J187" s="893" t="s">
        <v>19518</v>
      </c>
      <c r="K187" s="611" t="s">
        <v>19249</v>
      </c>
      <c r="L187" s="893"/>
      <c r="M187" s="893"/>
      <c r="N187" s="894"/>
      <c r="O187" s="894"/>
      <c r="P187" s="895"/>
      <c r="Q187" s="893"/>
      <c r="R187" s="893"/>
      <c r="S187" s="896"/>
      <c r="T187" s="896"/>
      <c r="U187" s="897"/>
      <c r="V187" s="898"/>
      <c r="W187" s="899"/>
      <c r="X187" s="900"/>
    </row>
    <row r="188" spans="1:24" ht="26.25" customHeight="1">
      <c r="A188" s="874" t="s">
        <v>188</v>
      </c>
      <c r="B188" s="875" t="s">
        <v>10047</v>
      </c>
      <c r="C188" s="875" t="s">
        <v>15059</v>
      </c>
      <c r="D188" s="875" t="s">
        <v>190</v>
      </c>
      <c r="E188" s="875" t="s">
        <v>19481</v>
      </c>
      <c r="F188" s="875" t="s">
        <v>19481</v>
      </c>
      <c r="G188" s="875" t="s">
        <v>191</v>
      </c>
      <c r="H188" s="875" t="s">
        <v>19481</v>
      </c>
      <c r="I188" s="875" t="s">
        <v>10574</v>
      </c>
      <c r="J188" s="875" t="s">
        <v>19248</v>
      </c>
      <c r="K188" s="876" t="s">
        <v>15237</v>
      </c>
      <c r="L188" s="875" t="s">
        <v>19482</v>
      </c>
      <c r="M188" s="2922" t="s">
        <v>19446</v>
      </c>
      <c r="N188" s="876" t="s">
        <v>19761</v>
      </c>
      <c r="O188" s="876" t="s">
        <v>19762</v>
      </c>
      <c r="P188" s="1805" t="s">
        <v>20244</v>
      </c>
      <c r="Q188" s="875" t="s">
        <v>378</v>
      </c>
      <c r="R188" s="875">
        <f>IF(MID(RIGHT(S188,8),1,1)="M",2021,IF(MID(RIGHT(S188,8),1,1)="N",2022,IF(MID(RIGHT(S188,8),1,1)="P",2023,IF(MID(RIGHT(S188,8),1,1)="R",2024,IF(MID(RIGHT(S188,8),1,1)="S",2025,IF(MID(RIGHT(S188,8),1,1)="T",1996,IF(MID(RIGHT(S188,8),1,1)="V",1997,IF(MID(RIGHT(S188,8),1,1)="W",1998,IF(MID(RIGHT(S188,8),1,1)="X",1999,IF(MID(RIGHT(S188,8),1,1)="Y",2000,IF(MID(RIGHT(S188,8),1,1)="1",2001,IF(MID(RIGHT(S188,8),1,1)="2",2002,IF(MID(RIGHT(S188,8),1,1)="3",2003,IF(MID(RIGHT(S188,8),1,1)="4",2004,IF(MID(RIGHT(S188,8),1,1)="5",2005,IF(MID(RIGHT(S188,8),1,1)="6",2006,IF(MID(RIGHT(S188,8),1,1)="7",2007,IF(MID(RIGHT(S188,8),1,1)="8",2008,IF(MID(RIGHT(S188,8),1,1)="9",2009,IF(MID(RIGHT(S188,8),1,1)="A",2010,IF(MID(RIGHT(S188,8),1,1)="B",2011,IF(MID(RIGHT(S188,8),1,1)="C",2012,IF(MID(RIGHT(S188,8),1,1)="D",2013,IF(MID(RIGHT(S188,8),1,1)="E",2014,IF(MID(RIGHT(S188,8),1,1)="F",2015,IF(MID(RIGHT(S188,8),1,1)="G",2016,IF(MID(RIGHT(S188,8),1,1)="H",2017,IF(MID(RIGHT(S188,8),1,1)="J",2018,IF(MID(RIGHT(S188,8),1,1)="K",2019,IF(MID(RIGHT(S188,8),1,1)="L",2020,""))))))))))))))))))))))))))))))</f>
        <v>2021</v>
      </c>
      <c r="S188" s="875" t="s">
        <v>19442</v>
      </c>
      <c r="T188" s="875">
        <v>1900</v>
      </c>
      <c r="U188" s="878">
        <v>45791</v>
      </c>
      <c r="V188" s="878">
        <v>45820</v>
      </c>
      <c r="W188" s="879">
        <v>1300</v>
      </c>
      <c r="X188" s="880">
        <v>1850</v>
      </c>
    </row>
    <row r="189" spans="1:24" ht="26.25" customHeight="1">
      <c r="A189" s="1759"/>
      <c r="B189" s="1755"/>
      <c r="C189" s="320" t="s">
        <v>15239</v>
      </c>
      <c r="D189" s="1755"/>
      <c r="E189" s="1755"/>
      <c r="F189" s="1755"/>
      <c r="G189" s="1755"/>
      <c r="H189" s="1755"/>
      <c r="I189" s="1755" t="s">
        <v>3598</v>
      </c>
      <c r="J189" s="412" t="s">
        <v>19251</v>
      </c>
      <c r="K189" s="884" t="s">
        <v>211</v>
      </c>
      <c r="L189" s="425" t="s">
        <v>3603</v>
      </c>
      <c r="M189" s="2923"/>
      <c r="N189" s="73" t="s">
        <v>2432</v>
      </c>
      <c r="O189" s="882"/>
      <c r="P189" s="1760"/>
      <c r="Q189" s="882" t="s">
        <v>19392</v>
      </c>
      <c r="R189" s="882">
        <f>IF(MID(RIGHT(S189,8),1,1)="M",2021,IF(MID(RIGHT(S189,8),1,1)="N",2022,IF(MID(RIGHT(S189,8),1,1)="P",2023,IF(MID(RIGHT(S189,8),1,1)="R",2024,IF(MID(RIGHT(S189,8),1,1)="S",2025,IF(MID(RIGHT(S189,8),1,1)="T",1996,IF(MID(RIGHT(S189,8),1,1)="V",1997,IF(MID(RIGHT(S189,8),1,1)="W",1998,IF(MID(RIGHT(S189,8),1,1)="X",1999,IF(MID(RIGHT(S189,8),1,1)="Y",2000,IF(MID(RIGHT(S189,8),1,1)="1",2001,IF(MID(RIGHT(S189,8),1,1)="2",2002,IF(MID(RIGHT(S189,8),1,1)="3",2003,IF(MID(RIGHT(S189,8),1,1)="4",2004,IF(MID(RIGHT(S189,8),1,1)="5",2005,IF(MID(RIGHT(S189,8),1,1)="6",2006,IF(MID(RIGHT(S189,8),1,1)="7",2007,IF(MID(RIGHT(S189,8),1,1)="8",2008,IF(MID(RIGHT(S189,8),1,1)="9",2009,IF(MID(RIGHT(S189,8),1,1)="A",2010,IF(MID(RIGHT(S189,8),1,1)="B",2011,IF(MID(RIGHT(S189,8),1,1)="C",2012,IF(MID(RIGHT(S189,8),1,1)="D",2013,IF(MID(RIGHT(S189,8),1,1)="E",2014,IF(MID(RIGHT(S189,8),1,1)="F",2015,IF(MID(RIGHT(S189,8),1,1)="G",2016,IF(MID(RIGHT(S189,8),1,1)="H",2017,IF(MID(RIGHT(S189,8),1,1)="J",2018,IF(MID(RIGHT(S189,8),1,1)="K",2019,IF(MID(RIGHT(S189,8),1,1)="L",2020,""))))))))))))))))))))))))))))))</f>
        <v>2021</v>
      </c>
      <c r="S189" s="882" t="s">
        <v>19443</v>
      </c>
      <c r="T189" s="882">
        <v>1740</v>
      </c>
      <c r="U189" s="885"/>
      <c r="V189" s="2094">
        <v>45822</v>
      </c>
      <c r="W189" s="1762"/>
      <c r="X189" s="1763" t="s">
        <v>15091</v>
      </c>
    </row>
    <row r="190" spans="1:24" ht="26.25" customHeight="1">
      <c r="A190" s="881"/>
      <c r="B190" s="882"/>
      <c r="C190" s="882" t="s">
        <v>12775</v>
      </c>
      <c r="D190" s="882" t="s">
        <v>19279</v>
      </c>
      <c r="E190" s="882"/>
      <c r="F190" s="882"/>
      <c r="G190" s="882"/>
      <c r="H190" s="882"/>
      <c r="I190" s="882"/>
      <c r="J190" s="882"/>
      <c r="K190" s="889" t="s">
        <v>19241</v>
      </c>
      <c r="L190" s="882"/>
      <c r="M190" s="2923"/>
      <c r="N190" s="73" t="s">
        <v>4260</v>
      </c>
      <c r="O190" s="882" t="s">
        <v>15120</v>
      </c>
      <c r="P190" s="882"/>
      <c r="Q190" s="882" t="s">
        <v>19392</v>
      </c>
      <c r="R190" s="882">
        <f>IF(MID(RIGHT(S190,8),1,1)="M",2021,IF(MID(RIGHT(S190,8),1,1)="N",2022,IF(MID(RIGHT(S190,8),1,1)="P",2023,IF(MID(RIGHT(S190,8),1,1)="R",2024,IF(MID(RIGHT(S190,8),1,1)="S",2025,IF(MID(RIGHT(S190,8),1,1)="T",1996,IF(MID(RIGHT(S190,8),1,1)="V",1997,IF(MID(RIGHT(S190,8),1,1)="W",1998,IF(MID(RIGHT(S190,8),1,1)="X",1999,IF(MID(RIGHT(S190,8),1,1)="Y",2000,IF(MID(RIGHT(S190,8),1,1)="1",2001,IF(MID(RIGHT(S190,8),1,1)="2",2002,IF(MID(RIGHT(S190,8),1,1)="3",2003,IF(MID(RIGHT(S190,8),1,1)="4",2004,IF(MID(RIGHT(S190,8),1,1)="5",2005,IF(MID(RIGHT(S190,8),1,1)="6",2006,IF(MID(RIGHT(S190,8),1,1)="7",2007,IF(MID(RIGHT(S190,8),1,1)="8",2008,IF(MID(RIGHT(S190,8),1,1)="9",2009,IF(MID(RIGHT(S190,8),1,1)="A",2010,IF(MID(RIGHT(S190,8),1,1)="B",2011,IF(MID(RIGHT(S190,8),1,1)="C",2012,IF(MID(RIGHT(S190,8),1,1)="D",2013,IF(MID(RIGHT(S190,8),1,1)="E",2014,IF(MID(RIGHT(S190,8),1,1)="F",2015,IF(MID(RIGHT(S190,8),1,1)="G",2016,IF(MID(RIGHT(S190,8),1,1)="H",2017,IF(MID(RIGHT(S190,8),1,1)="J",2018,IF(MID(RIGHT(S190,8),1,1)="K",2019,IF(MID(RIGHT(S190,8),1,1)="L",2020,""))))))))))))))))))))))))))))))</f>
        <v>2021</v>
      </c>
      <c r="S190" s="882" t="s">
        <v>19444</v>
      </c>
      <c r="T190" s="882">
        <v>1740</v>
      </c>
      <c r="U190" s="885"/>
      <c r="V190" s="885"/>
      <c r="W190" s="911"/>
      <c r="X190" s="888"/>
    </row>
    <row r="191" spans="1:24" ht="26.25" customHeight="1">
      <c r="A191" s="881"/>
      <c r="B191" s="882"/>
      <c r="C191" s="882" t="s">
        <v>12778</v>
      </c>
      <c r="D191" s="882" t="s">
        <v>19279</v>
      </c>
      <c r="E191" s="882"/>
      <c r="F191" s="882"/>
      <c r="G191" s="882"/>
      <c r="H191" s="882"/>
      <c r="I191" s="882"/>
      <c r="J191" s="425" t="s">
        <v>16517</v>
      </c>
      <c r="K191" s="889" t="s">
        <v>2380</v>
      </c>
      <c r="L191" s="882"/>
      <c r="M191" s="2924"/>
      <c r="N191" s="73" t="s">
        <v>12674</v>
      </c>
      <c r="O191" s="882" t="s">
        <v>13101</v>
      </c>
      <c r="P191" s="882"/>
      <c r="Q191" s="882" t="s">
        <v>19392</v>
      </c>
      <c r="R191" s="882">
        <f>IF(MID(RIGHT(S191,8),1,1)="M",2021,IF(MID(RIGHT(S191,8),1,1)="N",2022,IF(MID(RIGHT(S191,8),1,1)="P",2023,IF(MID(RIGHT(S191,8),1,1)="R",2024,IF(MID(RIGHT(S191,8),1,1)="S",2025,IF(MID(RIGHT(S191,8),1,1)="T",1996,IF(MID(RIGHT(S191,8),1,1)="V",1997,IF(MID(RIGHT(S191,8),1,1)="W",1998,IF(MID(RIGHT(S191,8),1,1)="X",1999,IF(MID(RIGHT(S191,8),1,1)="Y",2000,IF(MID(RIGHT(S191,8),1,1)="1",2001,IF(MID(RIGHT(S191,8),1,1)="2",2002,IF(MID(RIGHT(S191,8),1,1)="3",2003,IF(MID(RIGHT(S191,8),1,1)="4",2004,IF(MID(RIGHT(S191,8),1,1)="5",2005,IF(MID(RIGHT(S191,8),1,1)="6",2006,IF(MID(RIGHT(S191,8),1,1)="7",2007,IF(MID(RIGHT(S191,8),1,1)="8",2008,IF(MID(RIGHT(S191,8),1,1)="9",2009,IF(MID(RIGHT(S191,8),1,1)="A",2010,IF(MID(RIGHT(S191,8),1,1)="B",2011,IF(MID(RIGHT(S191,8),1,1)="C",2012,IF(MID(RIGHT(S191,8),1,1)="D",2013,IF(MID(RIGHT(S191,8),1,1)="E",2014,IF(MID(RIGHT(S191,8),1,1)="F",2015,IF(MID(RIGHT(S191,8),1,1)="G",2016,IF(MID(RIGHT(S191,8),1,1)="H",2017,IF(MID(RIGHT(S191,8),1,1)="J",2018,IF(MID(RIGHT(S191,8),1,1)="K",2019,IF(MID(RIGHT(S191,8),1,1)="L",2020,""))))))))))))))))))))))))))))))</f>
        <v>2021</v>
      </c>
      <c r="S191" s="882" t="s">
        <v>19445</v>
      </c>
      <c r="T191" s="882">
        <v>1740</v>
      </c>
      <c r="U191" s="885"/>
      <c r="V191" s="885"/>
      <c r="W191" s="911"/>
      <c r="X191" s="888" t="s">
        <v>16449</v>
      </c>
    </row>
    <row r="192" spans="1:24" ht="26.25" customHeight="1">
      <c r="A192" s="881"/>
      <c r="B192" s="882"/>
      <c r="C192" s="882" t="s">
        <v>13047</v>
      </c>
      <c r="D192" s="882" t="s">
        <v>191</v>
      </c>
      <c r="E192" s="882"/>
      <c r="F192" s="882"/>
      <c r="G192" s="882"/>
      <c r="H192" s="882"/>
      <c r="I192" s="882"/>
      <c r="J192" s="882"/>
      <c r="K192" s="890"/>
      <c r="L192" s="882"/>
      <c r="M192" s="882" t="str">
        <f>SUBSTITUTE(M188,"-","")</f>
        <v>1277825050232X</v>
      </c>
      <c r="N192" s="882"/>
      <c r="O192" s="882"/>
      <c r="P192" s="882"/>
      <c r="Q192" s="882"/>
      <c r="R192" s="882"/>
      <c r="S192" s="883" t="s">
        <v>189</v>
      </c>
      <c r="T192" s="883">
        <v>3840</v>
      </c>
      <c r="U192" s="885"/>
      <c r="V192" s="891"/>
      <c r="W192" s="887"/>
      <c r="X192" s="888" t="s">
        <v>19512</v>
      </c>
    </row>
    <row r="193" spans="1:26" ht="26.25" customHeight="1">
      <c r="A193" s="881"/>
      <c r="B193" s="882"/>
      <c r="C193" s="882" t="s">
        <v>10098</v>
      </c>
      <c r="D193" s="882" t="s">
        <v>191</v>
      </c>
      <c r="E193" s="882"/>
      <c r="F193" s="882"/>
      <c r="G193" s="882"/>
      <c r="H193" s="882"/>
      <c r="I193" s="882"/>
      <c r="J193" s="882" t="s">
        <v>19480</v>
      </c>
      <c r="K193" s="890"/>
      <c r="L193" s="882"/>
      <c r="M193" s="2559" t="s">
        <v>8709</v>
      </c>
      <c r="N193" s="2560"/>
      <c r="O193" s="2560"/>
      <c r="P193" s="2561"/>
      <c r="Q193" s="882"/>
      <c r="R193" s="882"/>
      <c r="S193" s="883" t="s">
        <v>2472</v>
      </c>
      <c r="T193" s="883">
        <f>SUM(T188:T192)</f>
        <v>10960</v>
      </c>
      <c r="U193" s="891"/>
      <c r="V193" s="891"/>
      <c r="W193" s="887"/>
      <c r="X193" s="888" t="s">
        <v>16967</v>
      </c>
    </row>
    <row r="194" spans="1:26" ht="26.25" customHeight="1" thickBot="1">
      <c r="A194" s="892"/>
      <c r="B194" s="893"/>
      <c r="C194" s="893" t="s">
        <v>10099</v>
      </c>
      <c r="D194" s="893" t="s">
        <v>4036</v>
      </c>
      <c r="E194" s="893"/>
      <c r="F194" s="893"/>
      <c r="G194" s="893"/>
      <c r="H194" s="893"/>
      <c r="I194" s="893"/>
      <c r="J194" s="893" t="s">
        <v>19518</v>
      </c>
      <c r="K194" s="611" t="s">
        <v>19249</v>
      </c>
      <c r="L194" s="893"/>
      <c r="M194" s="893"/>
      <c r="N194" s="894"/>
      <c r="O194" s="894"/>
      <c r="P194" s="895"/>
      <c r="Q194" s="893"/>
      <c r="R194" s="893"/>
      <c r="S194" s="896"/>
      <c r="T194" s="896"/>
      <c r="U194" s="897"/>
      <c r="V194" s="898"/>
      <c r="W194" s="899"/>
      <c r="X194" s="900"/>
    </row>
    <row r="195" spans="1:26" ht="26.25" customHeight="1">
      <c r="A195" s="874" t="s">
        <v>188</v>
      </c>
      <c r="B195" s="875" t="s">
        <v>10047</v>
      </c>
      <c r="C195" s="875" t="s">
        <v>15059</v>
      </c>
      <c r="D195" s="875" t="s">
        <v>190</v>
      </c>
      <c r="E195" s="875" t="s">
        <v>19481</v>
      </c>
      <c r="F195" s="875" t="s">
        <v>19481</v>
      </c>
      <c r="G195" s="875" t="s">
        <v>191</v>
      </c>
      <c r="H195" s="875" t="s">
        <v>19481</v>
      </c>
      <c r="I195" s="875" t="s">
        <v>10574</v>
      </c>
      <c r="J195" s="875" t="s">
        <v>19248</v>
      </c>
      <c r="K195" s="876" t="s">
        <v>15237</v>
      </c>
      <c r="L195" s="875" t="s">
        <v>19485</v>
      </c>
      <c r="M195" s="2922" t="s">
        <v>19451</v>
      </c>
      <c r="N195" s="876" t="s">
        <v>19763</v>
      </c>
      <c r="O195" s="876" t="s">
        <v>19764</v>
      </c>
      <c r="P195" s="1805" t="s">
        <v>20244</v>
      </c>
      <c r="Q195" s="875" t="s">
        <v>1901</v>
      </c>
      <c r="R195" s="875">
        <f>IF(MID(RIGHT(S195,8),1,1)="M",2021,IF(MID(RIGHT(S195,8),1,1)="N",2022,IF(MID(RIGHT(S195,8),1,1)="P",2023,IF(MID(RIGHT(S195,8),1,1)="R",2024,IF(MID(RIGHT(S195,8),1,1)="S",2025,IF(MID(RIGHT(S195,8),1,1)="T",1996,IF(MID(RIGHT(S195,8),1,1)="V",1997,IF(MID(RIGHT(S195,8),1,1)="W",1998,IF(MID(RIGHT(S195,8),1,1)="X",1999,IF(MID(RIGHT(S195,8),1,1)="Y",2000,IF(MID(RIGHT(S195,8),1,1)="1",2001,IF(MID(RIGHT(S195,8),1,1)="2",2002,IF(MID(RIGHT(S195,8),1,1)="3",2003,IF(MID(RIGHT(S195,8),1,1)="4",2004,IF(MID(RIGHT(S195,8),1,1)="5",2005,IF(MID(RIGHT(S195,8),1,1)="6",2006,IF(MID(RIGHT(S195,8),1,1)="7",2007,IF(MID(RIGHT(S195,8),1,1)="8",2008,IF(MID(RIGHT(S195,8),1,1)="9",2009,IF(MID(RIGHT(S195,8),1,1)="A",2010,IF(MID(RIGHT(S195,8),1,1)="B",2011,IF(MID(RIGHT(S195,8),1,1)="C",2012,IF(MID(RIGHT(S195,8),1,1)="D",2013,IF(MID(RIGHT(S195,8),1,1)="E",2014,IF(MID(RIGHT(S195,8),1,1)="F",2015,IF(MID(RIGHT(S195,8),1,1)="G",2016,IF(MID(RIGHT(S195,8),1,1)="H",2017,IF(MID(RIGHT(S195,8),1,1)="J",2018,IF(MID(RIGHT(S195,8),1,1)="K",2019,IF(MID(RIGHT(S195,8),1,1)="L",2020,""))))))))))))))))))))))))))))))</f>
        <v>2020</v>
      </c>
      <c r="S195" s="875" t="s">
        <v>19447</v>
      </c>
      <c r="T195" s="875">
        <v>2755</v>
      </c>
      <c r="U195" s="878">
        <v>45791</v>
      </c>
      <c r="V195" s="878">
        <v>45820</v>
      </c>
      <c r="W195" s="879">
        <v>1300</v>
      </c>
      <c r="X195" s="880">
        <v>1850</v>
      </c>
    </row>
    <row r="196" spans="1:26" ht="26.25" customHeight="1">
      <c r="A196" s="1759"/>
      <c r="B196" s="1755"/>
      <c r="C196" s="320" t="s">
        <v>15239</v>
      </c>
      <c r="D196" s="1755"/>
      <c r="E196" s="1755"/>
      <c r="F196" s="1755"/>
      <c r="G196" s="1755"/>
      <c r="H196" s="1755"/>
      <c r="I196" s="1755" t="s">
        <v>3598</v>
      </c>
      <c r="J196" s="412" t="s">
        <v>19252</v>
      </c>
      <c r="K196" s="884" t="s">
        <v>211</v>
      </c>
      <c r="L196" s="425" t="s">
        <v>3603</v>
      </c>
      <c r="M196" s="2923"/>
      <c r="N196" s="73" t="s">
        <v>2432</v>
      </c>
      <c r="O196" s="882"/>
      <c r="P196" s="1760"/>
      <c r="Q196" s="882" t="s">
        <v>377</v>
      </c>
      <c r="R196" s="882">
        <f>IF(MID(RIGHT(S196,8),1,1)="M",2021,IF(MID(RIGHT(S196,8),1,1)="N",2022,IF(MID(RIGHT(S196,8),1,1)="P",2023,IF(MID(RIGHT(S196,8),1,1)="R",2024,IF(MID(RIGHT(S196,8),1,1)="S",2025,IF(MID(RIGHT(S196,8),1,1)="T",1996,IF(MID(RIGHT(S196,8),1,1)="V",1997,IF(MID(RIGHT(S196,8),1,1)="W",1998,IF(MID(RIGHT(S196,8),1,1)="X",1999,IF(MID(RIGHT(S196,8),1,1)="Y",2000,IF(MID(RIGHT(S196,8),1,1)="1",2001,IF(MID(RIGHT(S196,8),1,1)="2",2002,IF(MID(RIGHT(S196,8),1,1)="3",2003,IF(MID(RIGHT(S196,8),1,1)="4",2004,IF(MID(RIGHT(S196,8),1,1)="5",2005,IF(MID(RIGHT(S196,8),1,1)="6",2006,IF(MID(RIGHT(S196,8),1,1)="7",2007,IF(MID(RIGHT(S196,8),1,1)="8",2008,IF(MID(RIGHT(S196,8),1,1)="9",2009,IF(MID(RIGHT(S196,8),1,1)="A",2010,IF(MID(RIGHT(S196,8),1,1)="B",2011,IF(MID(RIGHT(S196,8),1,1)="C",2012,IF(MID(RIGHT(S196,8),1,1)="D",2013,IF(MID(RIGHT(S196,8),1,1)="E",2014,IF(MID(RIGHT(S196,8),1,1)="F",2015,IF(MID(RIGHT(S196,8),1,1)="G",2016,IF(MID(RIGHT(S196,8),1,1)="H",2017,IF(MID(RIGHT(S196,8),1,1)="J",2018,IF(MID(RIGHT(S196,8),1,1)="K",2019,IF(MID(RIGHT(S196,8),1,1)="L",2020,""))))))))))))))))))))))))))))))</f>
        <v>2020</v>
      </c>
      <c r="S196" s="882" t="s">
        <v>19448</v>
      </c>
      <c r="T196" s="882">
        <v>1730</v>
      </c>
      <c r="U196" s="885"/>
      <c r="V196" s="2094">
        <v>45822</v>
      </c>
      <c r="W196" s="1762"/>
      <c r="X196" s="1763" t="s">
        <v>15091</v>
      </c>
    </row>
    <row r="197" spans="1:26" ht="26.25" customHeight="1">
      <c r="A197" s="881"/>
      <c r="B197" s="882"/>
      <c r="C197" s="882" t="s">
        <v>12775</v>
      </c>
      <c r="D197" s="882" t="s">
        <v>19279</v>
      </c>
      <c r="E197" s="882"/>
      <c r="F197" s="882"/>
      <c r="G197" s="882"/>
      <c r="H197" s="882"/>
      <c r="I197" s="882"/>
      <c r="J197" s="882"/>
      <c r="K197" s="889" t="s">
        <v>19241</v>
      </c>
      <c r="L197" s="882"/>
      <c r="M197" s="2923"/>
      <c r="N197" s="73" t="s">
        <v>4260</v>
      </c>
      <c r="O197" s="882" t="s">
        <v>15120</v>
      </c>
      <c r="P197" s="882"/>
      <c r="Q197" s="882" t="s">
        <v>19393</v>
      </c>
      <c r="R197" s="882">
        <f>IF(MID(RIGHT(S197,8),1,1)="M",2021,IF(MID(RIGHT(S197,8),1,1)="N",2022,IF(MID(RIGHT(S197,8),1,1)="P",2023,IF(MID(RIGHT(S197,8),1,1)="R",2024,IF(MID(RIGHT(S197,8),1,1)="S",2025,IF(MID(RIGHT(S197,8),1,1)="T",1996,IF(MID(RIGHT(S197,8),1,1)="V",1997,IF(MID(RIGHT(S197,8),1,1)="W",1998,IF(MID(RIGHT(S197,8),1,1)="X",1999,IF(MID(RIGHT(S197,8),1,1)="Y",2000,IF(MID(RIGHT(S197,8),1,1)="1",2001,IF(MID(RIGHT(S197,8),1,1)="2",2002,IF(MID(RIGHT(S197,8),1,1)="3",2003,IF(MID(RIGHT(S197,8),1,1)="4",2004,IF(MID(RIGHT(S197,8),1,1)="5",2005,IF(MID(RIGHT(S197,8),1,1)="6",2006,IF(MID(RIGHT(S197,8),1,1)="7",2007,IF(MID(RIGHT(S197,8),1,1)="8",2008,IF(MID(RIGHT(S197,8),1,1)="9",2009,IF(MID(RIGHT(S197,8),1,1)="A",2010,IF(MID(RIGHT(S197,8),1,1)="B",2011,IF(MID(RIGHT(S197,8),1,1)="C",2012,IF(MID(RIGHT(S197,8),1,1)="D",2013,IF(MID(RIGHT(S197,8),1,1)="E",2014,IF(MID(RIGHT(S197,8),1,1)="F",2015,IF(MID(RIGHT(S197,8),1,1)="G",2016,IF(MID(RIGHT(S197,8),1,1)="H",2017,IF(MID(RIGHT(S197,8),1,1)="J",2018,IF(MID(RIGHT(S197,8),1,1)="K",2019,IF(MID(RIGHT(S197,8),1,1)="L",2020,""))))))))))))))))))))))))))))))</f>
        <v>2021</v>
      </c>
      <c r="S197" s="882" t="s">
        <v>19449</v>
      </c>
      <c r="T197" s="882">
        <v>1565</v>
      </c>
      <c r="U197" s="885"/>
      <c r="V197" s="885"/>
      <c r="W197" s="911"/>
      <c r="X197" s="888"/>
    </row>
    <row r="198" spans="1:26" ht="26.25" customHeight="1">
      <c r="A198" s="881"/>
      <c r="B198" s="882"/>
      <c r="C198" s="882" t="s">
        <v>12778</v>
      </c>
      <c r="D198" s="882" t="s">
        <v>19279</v>
      </c>
      <c r="E198" s="882"/>
      <c r="F198" s="882"/>
      <c r="G198" s="882"/>
      <c r="H198" s="882"/>
      <c r="I198" s="882"/>
      <c r="J198" s="425" t="s">
        <v>16517</v>
      </c>
      <c r="K198" s="889" t="s">
        <v>2380</v>
      </c>
      <c r="L198" s="882"/>
      <c r="M198" s="2924"/>
      <c r="N198" s="73" t="s">
        <v>12674</v>
      </c>
      <c r="O198" s="882" t="s">
        <v>13101</v>
      </c>
      <c r="P198" s="882"/>
      <c r="Q198" s="882" t="s">
        <v>19392</v>
      </c>
      <c r="R198" s="882">
        <f>IF(MID(RIGHT(S198,8),1,1)="M",2021,IF(MID(RIGHT(S198,8),1,1)="N",2022,IF(MID(RIGHT(S198,8),1,1)="P",2023,IF(MID(RIGHT(S198,8),1,1)="R",2024,IF(MID(RIGHT(S198,8),1,1)="S",2025,IF(MID(RIGHT(S198,8),1,1)="T",1996,IF(MID(RIGHT(S198,8),1,1)="V",1997,IF(MID(RIGHT(S198,8),1,1)="W",1998,IF(MID(RIGHT(S198,8),1,1)="X",1999,IF(MID(RIGHT(S198,8),1,1)="Y",2000,IF(MID(RIGHT(S198,8),1,1)="1",2001,IF(MID(RIGHT(S198,8),1,1)="2",2002,IF(MID(RIGHT(S198,8),1,1)="3",2003,IF(MID(RIGHT(S198,8),1,1)="4",2004,IF(MID(RIGHT(S198,8),1,1)="5",2005,IF(MID(RIGHT(S198,8),1,1)="6",2006,IF(MID(RIGHT(S198,8),1,1)="7",2007,IF(MID(RIGHT(S198,8),1,1)="8",2008,IF(MID(RIGHT(S198,8),1,1)="9",2009,IF(MID(RIGHT(S198,8),1,1)="A",2010,IF(MID(RIGHT(S198,8),1,1)="B",2011,IF(MID(RIGHT(S198,8),1,1)="C",2012,IF(MID(RIGHT(S198,8),1,1)="D",2013,IF(MID(RIGHT(S198,8),1,1)="E",2014,IF(MID(RIGHT(S198,8),1,1)="F",2015,IF(MID(RIGHT(S198,8),1,1)="G",2016,IF(MID(RIGHT(S198,8),1,1)="H",2017,IF(MID(RIGHT(S198,8),1,1)="J",2018,IF(MID(RIGHT(S198,8),1,1)="K",2019,IF(MID(RIGHT(S198,8),1,1)="L",2020,""))))))))))))))))))))))))))))))</f>
        <v>2021</v>
      </c>
      <c r="S198" s="882" t="s">
        <v>19450</v>
      </c>
      <c r="T198" s="882">
        <v>1740</v>
      </c>
      <c r="U198" s="885"/>
      <c r="V198" s="885"/>
      <c r="W198" s="911"/>
      <c r="X198" s="888" t="s">
        <v>16449</v>
      </c>
    </row>
    <row r="199" spans="1:26" ht="26.25" customHeight="1">
      <c r="A199" s="881"/>
      <c r="B199" s="882"/>
      <c r="C199" s="882" t="s">
        <v>13047</v>
      </c>
      <c r="D199" s="882" t="s">
        <v>191</v>
      </c>
      <c r="E199" s="882"/>
      <c r="F199" s="882"/>
      <c r="G199" s="882"/>
      <c r="H199" s="882"/>
      <c r="I199" s="882"/>
      <c r="J199" s="882"/>
      <c r="K199" s="890"/>
      <c r="L199" s="882"/>
      <c r="M199" s="882" t="str">
        <f>SUBSTITUTE(M195,"-","")</f>
        <v>1277825050227X</v>
      </c>
      <c r="N199" s="882"/>
      <c r="O199" s="882"/>
      <c r="P199" s="882"/>
      <c r="Q199" s="882"/>
      <c r="R199" s="882"/>
      <c r="S199" s="883" t="s">
        <v>189</v>
      </c>
      <c r="T199" s="883">
        <v>3810</v>
      </c>
      <c r="U199" s="885"/>
      <c r="V199" s="891"/>
      <c r="W199" s="887"/>
      <c r="X199" s="888" t="s">
        <v>19511</v>
      </c>
    </row>
    <row r="200" spans="1:26" ht="26.25" customHeight="1">
      <c r="A200" s="881"/>
      <c r="B200" s="882"/>
      <c r="C200" s="882" t="s">
        <v>10098</v>
      </c>
      <c r="D200" s="882" t="s">
        <v>191</v>
      </c>
      <c r="E200" s="882"/>
      <c r="F200" s="882"/>
      <c r="G200" s="882"/>
      <c r="H200" s="882"/>
      <c r="I200" s="882"/>
      <c r="J200" s="882" t="s">
        <v>19480</v>
      </c>
      <c r="K200" s="890"/>
      <c r="L200" s="882"/>
      <c r="M200" s="2559" t="s">
        <v>8709</v>
      </c>
      <c r="N200" s="2560"/>
      <c r="O200" s="2560"/>
      <c r="P200" s="2561"/>
      <c r="Q200" s="882"/>
      <c r="R200" s="882"/>
      <c r="S200" s="883" t="s">
        <v>2472</v>
      </c>
      <c r="T200" s="883">
        <f>SUM(T195:T199)</f>
        <v>11600</v>
      </c>
      <c r="U200" s="891"/>
      <c r="V200" s="891"/>
      <c r="W200" s="887"/>
      <c r="X200" s="888" t="s">
        <v>16967</v>
      </c>
    </row>
    <row r="201" spans="1:26" ht="26.25" customHeight="1" thickBot="1">
      <c r="A201" s="892"/>
      <c r="B201" s="893"/>
      <c r="C201" s="893" t="s">
        <v>10099</v>
      </c>
      <c r="D201" s="893" t="s">
        <v>4036</v>
      </c>
      <c r="E201" s="893"/>
      <c r="F201" s="893"/>
      <c r="G201" s="893"/>
      <c r="H201" s="893"/>
      <c r="I201" s="893"/>
      <c r="J201" s="893" t="s">
        <v>19518</v>
      </c>
      <c r="K201" s="611" t="s">
        <v>19249</v>
      </c>
      <c r="L201" s="893"/>
      <c r="M201" s="893"/>
      <c r="N201" s="894"/>
      <c r="O201" s="894"/>
      <c r="P201" s="895"/>
      <c r="Q201" s="893"/>
      <c r="R201" s="893"/>
      <c r="S201" s="896"/>
      <c r="T201" s="896"/>
      <c r="U201" s="897"/>
      <c r="V201" s="898"/>
      <c r="W201" s="899"/>
      <c r="X201" s="900"/>
    </row>
    <row r="202" spans="1:26" ht="26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51"/>
      <c r="L202" s="4"/>
      <c r="M202" s="4"/>
      <c r="N202" s="451"/>
      <c r="O202" s="451"/>
      <c r="P202" s="452"/>
      <c r="Q202" s="4"/>
      <c r="R202" s="4"/>
      <c r="S202" s="4"/>
      <c r="T202" s="4"/>
      <c r="U202" s="453"/>
      <c r="V202" s="454"/>
      <c r="W202" s="455"/>
      <c r="X202" s="455"/>
    </row>
    <row r="203" spans="1:26" ht="26.25" customHeight="1" thickBot="1"/>
    <row r="204" spans="1:26" ht="26.25" customHeight="1">
      <c r="A204" s="1178" t="s">
        <v>188</v>
      </c>
      <c r="B204" s="1179" t="s">
        <v>19170</v>
      </c>
      <c r="C204" s="1179" t="s">
        <v>19083</v>
      </c>
      <c r="D204" s="1179" t="s">
        <v>190</v>
      </c>
      <c r="E204" s="1179" t="s">
        <v>19542</v>
      </c>
      <c r="F204" s="1179" t="s">
        <v>191</v>
      </c>
      <c r="G204" s="1179" t="s">
        <v>191</v>
      </c>
      <c r="H204" s="1179" t="s">
        <v>191</v>
      </c>
      <c r="I204" s="1179" t="s">
        <v>16777</v>
      </c>
      <c r="J204" s="1179" t="s">
        <v>19384</v>
      </c>
      <c r="K204" s="1180" t="s">
        <v>13903</v>
      </c>
      <c r="L204" s="1179" t="s">
        <v>19506</v>
      </c>
      <c r="M204" s="1179" t="s">
        <v>19383</v>
      </c>
      <c r="N204" s="1180" t="s">
        <v>19575</v>
      </c>
      <c r="O204" s="1784" t="s">
        <v>19423</v>
      </c>
      <c r="P204" s="2869" t="s">
        <v>19505</v>
      </c>
      <c r="Q204" s="1179" t="s">
        <v>363</v>
      </c>
      <c r="R204" s="1181">
        <f>IF(MID(RIGHT(S204,8),1,1)="M",2021,IF(MID(RIGHT(S204,8),1,1)="N",2022,IF(MID(RIGHT(S204,8),1,1)="P",2023,IF(MID(RIGHT(S204,8),1,1)="R",2024,IF(MID(RIGHT(S204,8),1,1)="S",2025,IF(MID(RIGHT(S204,8),1,1)="T",1996,IF(MID(RIGHT(S204,8),1,1)="V",1997,IF(MID(RIGHT(S204,8),1,1)="W",1998,IF(MID(RIGHT(S204,8),1,1)="X",1999,IF(MID(RIGHT(S204,8),1,1)="Y",2000,IF(MID(RIGHT(S204,8),1,1)="1",2001,IF(MID(RIGHT(S204,8),1,1)="2",2002,IF(MID(RIGHT(S204,8),1,1)="3",2003,IF(MID(RIGHT(S204,8),1,1)="4",2004,IF(MID(RIGHT(S204,8),1,1)="5",2005,IF(MID(RIGHT(S204,8),1,1)="6",2006,IF(MID(RIGHT(S204,8),1,1)="7",2007,IF(MID(RIGHT(S204,8),1,1)="8",2008,IF(MID(RIGHT(S204,8),1,1)="9",2009,IF(MID(RIGHT(S204,8),1,1)="A",2010,IF(MID(RIGHT(S204,8),1,1)="B",2011,IF(MID(RIGHT(S204,8),1,1)="C",2012,IF(MID(RIGHT(S204,8),1,1)="D",2013,IF(MID(RIGHT(S204,8),1,1)="E",2014,IF(MID(RIGHT(S204,8),1,1)="F",2015,IF(MID(RIGHT(S204,8),1,1)="G",2016,IF(MID(RIGHT(S204,8),1,1)="H",2017,IF(MID(RIGHT(S204,8),1,1)="J",2018,IF(MID(RIGHT(S204,8),1,1)="K",2019,IF(MID(RIGHT(S204,8),1,1)="L",2020,""))))))))))))))))))))))))))))))</f>
        <v>2013</v>
      </c>
      <c r="S204" s="1179" t="s">
        <v>19576</v>
      </c>
      <c r="T204" s="1179">
        <v>1820</v>
      </c>
      <c r="U204" s="1182">
        <v>45794</v>
      </c>
      <c r="V204" s="1182">
        <v>45834</v>
      </c>
      <c r="W204" s="1183">
        <v>3600</v>
      </c>
      <c r="X204" s="1184">
        <v>4300</v>
      </c>
      <c r="Y204" s="3144" t="str">
        <f>P204</f>
        <v>13569-25-001695X</v>
      </c>
      <c r="Z204" s="3141" t="str">
        <f>SUBSTITUTE(Y204,"-","")</f>
        <v>1356925001695X</v>
      </c>
    </row>
    <row r="205" spans="1:26" ht="26.25" customHeight="1">
      <c r="A205" s="1185"/>
      <c r="B205" s="1186"/>
      <c r="C205" s="320" t="s">
        <v>19912</v>
      </c>
      <c r="D205" s="1186"/>
      <c r="E205" s="1186"/>
      <c r="F205" s="1186"/>
      <c r="G205" s="1186"/>
      <c r="H205" s="1186"/>
      <c r="I205" s="1186"/>
      <c r="J205" s="412" t="s">
        <v>19385</v>
      </c>
      <c r="K205" s="1373" t="s">
        <v>7969</v>
      </c>
      <c r="L205" s="961" t="s">
        <v>3603</v>
      </c>
      <c r="M205" s="1186"/>
      <c r="N205" s="73" t="s">
        <v>7287</v>
      </c>
      <c r="O205" s="1186"/>
      <c r="P205" s="2871"/>
      <c r="Q205" s="1186" t="s">
        <v>11964</v>
      </c>
      <c r="R205" s="1186">
        <f>IF(MID(RIGHT(S205,8),1,1)="M",2021,IF(MID(RIGHT(S205,8),1,1)="N",2022,IF(MID(RIGHT(S205,8),1,1)="P",2023,IF(MID(RIGHT(S205,8),1,1)="R",2024,IF(MID(RIGHT(S205,8),1,1)="S",2025,IF(MID(RIGHT(S205,8),1,1)="T",1996,IF(MID(RIGHT(S205,8),1,1)="V",1997,IF(MID(RIGHT(S205,8),1,1)="W",1998,IF(MID(RIGHT(S205,8),1,1)="X",1999,IF(MID(RIGHT(S205,8),1,1)="Y",2000,IF(MID(RIGHT(S205,8),1,1)="1",2001,IF(MID(RIGHT(S205,8),1,1)="2",2002,IF(MID(RIGHT(S205,8),1,1)="3",2003,IF(MID(RIGHT(S205,8),1,1)="4",2004,IF(MID(RIGHT(S205,8),1,1)="5",2005,IF(MID(RIGHT(S205,8),1,1)="6",2006,IF(MID(RIGHT(S205,8),1,1)="7",2007,IF(MID(RIGHT(S205,8),1,1)="8",2008,IF(MID(RIGHT(S205,8),1,1)="9",2009,IF(MID(RIGHT(S205,8),1,1)="A",2010,IF(MID(RIGHT(S205,8),1,1)="B",2011,IF(MID(RIGHT(S205,8),1,1)="C",2012,IF(MID(RIGHT(S205,8),1,1)="D",2013,IF(MID(RIGHT(S205,8),1,1)="E",2014,IF(MID(RIGHT(S205,8),1,1)="F",2015,IF(MID(RIGHT(S205,8),1,1)="G",2016,IF(MID(RIGHT(S205,8),1,1)="H",2017,IF(MID(RIGHT(S205,8),1,1)="J",2018,IF(MID(RIGHT(S205,8),1,1)="K",2019,IF(MID(RIGHT(S205,8),1,1)="L",2020,""))))))))))))))))))))))))))))))</f>
        <v>2013</v>
      </c>
      <c r="S205" s="1186" t="s">
        <v>19504</v>
      </c>
      <c r="T205" s="1186">
        <v>1530</v>
      </c>
      <c r="U205" s="1189">
        <v>45798</v>
      </c>
      <c r="V205" s="1189">
        <v>45823</v>
      </c>
      <c r="W205" s="1873"/>
      <c r="X205" s="1874"/>
      <c r="Y205" s="3145"/>
      <c r="Z205" s="3142"/>
    </row>
    <row r="206" spans="1:26" ht="26.25" customHeight="1">
      <c r="A206" s="1185"/>
      <c r="B206" s="1186"/>
      <c r="C206" s="1186" t="s">
        <v>12776</v>
      </c>
      <c r="D206" s="1186" t="s">
        <v>19344</v>
      </c>
      <c r="E206" s="1186"/>
      <c r="F206" s="1186"/>
      <c r="G206" s="1186"/>
      <c r="H206" s="1186"/>
      <c r="I206" s="2378"/>
      <c r="J206" s="1186"/>
      <c r="K206" s="1188" t="s">
        <v>12322</v>
      </c>
      <c r="L206" s="1186"/>
      <c r="M206" s="1186"/>
      <c r="N206" s="73" t="s">
        <v>3907</v>
      </c>
      <c r="O206" s="1186"/>
      <c r="P206" s="2387" t="s">
        <v>19550</v>
      </c>
      <c r="Q206" s="1186" t="s">
        <v>363</v>
      </c>
      <c r="R206" s="1186">
        <f>IF(MID(RIGHT(S206,8),1,1)="M",2021,IF(MID(RIGHT(S206,8),1,1)="N",2022,IF(MID(RIGHT(S206,8),1,1)="P",2023,IF(MID(RIGHT(S206,8),1,1)="R",2024,IF(MID(RIGHT(S206,8),1,1)="S",2025,IF(MID(RIGHT(S206,8),1,1)="T",1996,IF(MID(RIGHT(S206,8),1,1)="V",1997,IF(MID(RIGHT(S206,8),1,1)="W",1998,IF(MID(RIGHT(S206,8),1,1)="X",1999,IF(MID(RIGHT(S206,8),1,1)="Y",2000,IF(MID(RIGHT(S206,8),1,1)="1",2001,IF(MID(RIGHT(S206,8),1,1)="2",2002,IF(MID(RIGHT(S206,8),1,1)="3",2003,IF(MID(RIGHT(S206,8),1,1)="4",2004,IF(MID(RIGHT(S206,8),1,1)="5",2005,IF(MID(RIGHT(S206,8),1,1)="6",2006,IF(MID(RIGHT(S206,8),1,1)="7",2007,IF(MID(RIGHT(S206,8),1,1)="8",2008,IF(MID(RIGHT(S206,8),1,1)="9",2009,IF(MID(RIGHT(S206,8),1,1)="A",2010,IF(MID(RIGHT(S206,8),1,1)="B",2011,IF(MID(RIGHT(S206,8),1,1)="C",2012,IF(MID(RIGHT(S206,8),1,1)="D",2013,IF(MID(RIGHT(S206,8),1,1)="E",2014,IF(MID(RIGHT(S206,8),1,1)="F",2015,IF(MID(RIGHT(S206,8),1,1)="G",2016,IF(MID(RIGHT(S206,8),1,1)="H",2017,IF(MID(RIGHT(S206,8),1,1)="J",2018,IF(MID(RIGHT(S206,8),1,1)="K",2019,IF(MID(RIGHT(S206,8),1,1)="L",2020,""))))))))))))))))))))))))))))))</f>
        <v>2018</v>
      </c>
      <c r="S206" s="1186" t="s">
        <v>19515</v>
      </c>
      <c r="T206" s="1186">
        <v>1400</v>
      </c>
      <c r="U206" s="1190">
        <v>45796</v>
      </c>
      <c r="V206" s="1189">
        <v>45827</v>
      </c>
      <c r="W206" s="1191"/>
      <c r="X206" s="1192"/>
      <c r="Y206" s="1185" t="str">
        <f>P206</f>
        <v>43274-25-505868X</v>
      </c>
      <c r="Z206" s="2384" t="str">
        <f>SUBSTITUTE(Y206,"-","")</f>
        <v>4327425505868X</v>
      </c>
    </row>
    <row r="207" spans="1:26" ht="26.25" customHeight="1">
      <c r="A207" s="1185"/>
      <c r="B207" s="1186"/>
      <c r="C207" s="1186" t="s">
        <v>12778</v>
      </c>
      <c r="D207" s="1186" t="s">
        <v>19344</v>
      </c>
      <c r="E207" s="1186"/>
      <c r="F207" s="1186"/>
      <c r="G207" s="1186"/>
      <c r="H207" s="1186"/>
      <c r="I207" s="2378"/>
      <c r="J207" s="2381" t="s">
        <v>19546</v>
      </c>
      <c r="K207" s="1254" t="s">
        <v>8972</v>
      </c>
      <c r="L207" s="1186"/>
      <c r="M207" s="1186"/>
      <c r="N207" s="73" t="s">
        <v>12674</v>
      </c>
      <c r="O207" s="1186"/>
      <c r="P207" s="2388" t="s">
        <v>19551</v>
      </c>
      <c r="Q207" s="1186" t="s">
        <v>19544</v>
      </c>
      <c r="R207" s="1186">
        <f>IF(MID(RIGHT(S207,8),1,1)="M",2021,IF(MID(RIGHT(S207,8),1,1)="N",2022,IF(MID(RIGHT(S207,8),1,1)="P",2023,IF(MID(RIGHT(S207,8),1,1)="R",2024,IF(MID(RIGHT(S207,8),1,1)="S",2025,IF(MID(RIGHT(S207,8),1,1)="T",1996,IF(MID(RIGHT(S207,8),1,1)="V",1997,IF(MID(RIGHT(S207,8),1,1)="W",1998,IF(MID(RIGHT(S207,8),1,1)="X",1999,IF(MID(RIGHT(S207,8),1,1)="Y",2000,IF(MID(RIGHT(S207,8),1,1)="1",2001,IF(MID(RIGHT(S207,8),1,1)="2",2002,IF(MID(RIGHT(S207,8),1,1)="3",2003,IF(MID(RIGHT(S207,8),1,1)="4",2004,IF(MID(RIGHT(S207,8),1,1)="5",2005,IF(MID(RIGHT(S207,8),1,1)="6",2006,IF(MID(RIGHT(S207,8),1,1)="7",2007,IF(MID(RIGHT(S207,8),1,1)="8",2008,IF(MID(RIGHT(S207,8),1,1)="9",2009,IF(MID(RIGHT(S207,8),1,1)="A",2010,IF(MID(RIGHT(S207,8),1,1)="B",2011,IF(MID(RIGHT(S207,8),1,1)="C",2012,IF(MID(RIGHT(S207,8),1,1)="D",2013,IF(MID(RIGHT(S207,8),1,1)="E",2014,IF(MID(RIGHT(S207,8),1,1)="F",2015,IF(MID(RIGHT(S207,8),1,1)="G",2016,IF(MID(RIGHT(S207,8),1,1)="H",2017,IF(MID(RIGHT(S207,8),1,1)="J",2018,IF(MID(RIGHT(S207,8),1,1)="K",2019,IF(MID(RIGHT(S207,8),1,1)="L",2020,""))))))))))))))))))))))))))))))</f>
        <v>2012</v>
      </c>
      <c r="S207" s="1186" t="s">
        <v>19545</v>
      </c>
      <c r="T207" s="1186">
        <v>1400</v>
      </c>
      <c r="U207" s="1190"/>
      <c r="V207" s="1189">
        <v>45837</v>
      </c>
      <c r="W207" s="1191"/>
      <c r="X207" s="1192"/>
      <c r="Y207" s="1185" t="str">
        <f>P207</f>
        <v>10484-25-058741X</v>
      </c>
      <c r="Z207" s="2384" t="str">
        <f>SUBSTITUTE(Y207,"-","")</f>
        <v>1048425058741X</v>
      </c>
    </row>
    <row r="208" spans="1:26" ht="26.25" customHeight="1">
      <c r="A208" s="1185"/>
      <c r="B208" s="1186"/>
      <c r="C208" s="1186" t="s">
        <v>13047</v>
      </c>
      <c r="D208" s="1186" t="s">
        <v>191</v>
      </c>
      <c r="E208" s="1186"/>
      <c r="F208" s="1186"/>
      <c r="G208" s="1186"/>
      <c r="H208" s="1186"/>
      <c r="I208" s="2378"/>
      <c r="J208" s="2381" t="s">
        <v>19547</v>
      </c>
      <c r="K208" s="1186"/>
      <c r="L208" s="1186"/>
      <c r="M208" s="1186"/>
      <c r="N208" s="1186"/>
      <c r="O208" s="1186"/>
      <c r="P208" s="1186"/>
      <c r="Q208" s="1186"/>
      <c r="R208" s="1186"/>
      <c r="S208" s="1187" t="s">
        <v>546</v>
      </c>
      <c r="T208" s="1187">
        <v>3860</v>
      </c>
      <c r="U208" s="1189"/>
      <c r="V208" s="1190">
        <v>45841</v>
      </c>
      <c r="W208" s="1191"/>
      <c r="X208" s="1192"/>
    </row>
    <row r="209" spans="1:26" ht="26.25" customHeight="1">
      <c r="A209" s="1185"/>
      <c r="B209" s="1186"/>
      <c r="C209" s="1186" t="s">
        <v>10002</v>
      </c>
      <c r="D209" s="1186" t="s">
        <v>191</v>
      </c>
      <c r="E209" s="1186"/>
      <c r="F209" s="1186"/>
      <c r="G209" s="1186"/>
      <c r="H209" s="1186"/>
      <c r="I209" s="1186"/>
      <c r="J209" s="2381"/>
      <c r="K209" s="1186"/>
      <c r="L209" s="1186"/>
      <c r="M209" s="2559" t="s">
        <v>10944</v>
      </c>
      <c r="N209" s="2560"/>
      <c r="O209" s="2560"/>
      <c r="P209" s="2561"/>
      <c r="Q209" s="1186"/>
      <c r="R209" s="1186"/>
      <c r="S209" s="1187" t="s">
        <v>8411</v>
      </c>
      <c r="T209" s="1187">
        <f>SUM(T204:T208)</f>
        <v>10010</v>
      </c>
      <c r="U209" s="1189"/>
      <c r="V209" s="1189"/>
      <c r="W209" s="1191"/>
      <c r="X209" s="1192"/>
    </row>
    <row r="210" spans="1:26" ht="26.25" customHeight="1" thickBot="1">
      <c r="A210" s="1193"/>
      <c r="B210" s="1194"/>
      <c r="C210" s="1194" t="s">
        <v>10003</v>
      </c>
      <c r="D210" s="1194" t="s">
        <v>4036</v>
      </c>
      <c r="E210" s="1194"/>
      <c r="F210" s="1194"/>
      <c r="G210" s="1194"/>
      <c r="H210" s="1194"/>
      <c r="I210" s="1194"/>
      <c r="J210" s="2377"/>
      <c r="K210" s="611" t="s">
        <v>2684</v>
      </c>
      <c r="L210" s="1194"/>
      <c r="M210" s="1194"/>
      <c r="N210" s="1195"/>
      <c r="O210" s="1195"/>
      <c r="P210" s="1196"/>
      <c r="Q210" s="1194"/>
      <c r="R210" s="1194"/>
      <c r="S210" s="1196"/>
      <c r="T210" s="1197"/>
      <c r="U210" s="1198"/>
      <c r="V210" s="1199"/>
      <c r="W210" s="1200"/>
      <c r="X210" s="1201"/>
    </row>
    <row r="211" spans="1:26" ht="26.25" customHeight="1">
      <c r="A211" s="1178" t="s">
        <v>188</v>
      </c>
      <c r="B211" s="1179" t="s">
        <v>19170</v>
      </c>
      <c r="C211" s="1179" t="s">
        <v>19083</v>
      </c>
      <c r="D211" s="1179" t="s">
        <v>190</v>
      </c>
      <c r="E211" s="1179" t="s">
        <v>19542</v>
      </c>
      <c r="F211" s="1179" t="s">
        <v>191</v>
      </c>
      <c r="G211" s="1179" t="s">
        <v>191</v>
      </c>
      <c r="H211" s="1179" t="s">
        <v>191</v>
      </c>
      <c r="I211" s="1179" t="s">
        <v>16777</v>
      </c>
      <c r="J211" s="1179" t="s">
        <v>19384</v>
      </c>
      <c r="K211" s="1180" t="s">
        <v>13903</v>
      </c>
      <c r="L211" s="1179" t="s">
        <v>19514</v>
      </c>
      <c r="M211" s="1179" t="s">
        <v>19543</v>
      </c>
      <c r="N211" s="1180" t="s">
        <v>19421</v>
      </c>
      <c r="O211" s="1784" t="s">
        <v>19422</v>
      </c>
      <c r="P211" s="2869" t="s">
        <v>19516</v>
      </c>
      <c r="Q211" s="1179" t="s">
        <v>18720</v>
      </c>
      <c r="R211" s="1179">
        <f>IF(MID(RIGHT(S211,8),1,1)="M",2021,IF(MID(RIGHT(S211,8),1,1)="N",2022,IF(MID(RIGHT(S211,8),1,1)="P",2023,IF(MID(RIGHT(S211,8),1,1)="R",2024,IF(MID(RIGHT(S211,8),1,1)="S",2025,IF(MID(RIGHT(S211,8),1,1)="T",1996,IF(MID(RIGHT(S211,8),1,1)="V",1997,IF(MID(RIGHT(S211,8),1,1)="W",1998,IF(MID(RIGHT(S211,8),1,1)="X",1999,IF(MID(RIGHT(S211,8),1,1)="Y",2000,IF(MID(RIGHT(S211,8),1,1)="1",2001,IF(MID(RIGHT(S211,8),1,1)="2",2002,IF(MID(RIGHT(S211,8),1,1)="3",2003,IF(MID(RIGHT(S211,8),1,1)="4",2004,IF(MID(RIGHT(S211,8),1,1)="5",2005,IF(MID(RIGHT(S211,8),1,1)="6",2006,IF(MID(RIGHT(S211,8),1,1)="7",2007,IF(MID(RIGHT(S211,8),1,1)="8",2008,IF(MID(RIGHT(S211,8),1,1)="9",2009,IF(MID(RIGHT(S211,8),1,1)="A",2010,IF(MID(RIGHT(S211,8),1,1)="B",2011,IF(MID(RIGHT(S211,8),1,1)="C",2012,IF(MID(RIGHT(S211,8),1,1)="D",2013,IF(MID(RIGHT(S211,8),1,1)="E",2014,IF(MID(RIGHT(S211,8),1,1)="F",2015,IF(MID(RIGHT(S211,8),1,1)="G",2016,IF(MID(RIGHT(S211,8),1,1)="H",2017,IF(MID(RIGHT(S211,8),1,1)="J",2018,IF(MID(RIGHT(S211,8),1,1)="K",2019,IF(MID(RIGHT(S211,8),1,1)="L",2020,""))))))))))))))))))))))))))))))</f>
        <v>2013</v>
      </c>
      <c r="S211" s="1179" t="s">
        <v>19508</v>
      </c>
      <c r="T211" s="1179">
        <v>1570</v>
      </c>
      <c r="U211" s="1182">
        <v>45794</v>
      </c>
      <c r="V211" s="1182">
        <v>45834</v>
      </c>
      <c r="W211" s="1183">
        <v>3600</v>
      </c>
      <c r="X211" s="1184">
        <v>4300</v>
      </c>
      <c r="Y211" s="3144" t="str">
        <f>P211</f>
        <v>13569-25-801645X</v>
      </c>
      <c r="Z211" s="3141" t="str">
        <f>SUBSTITUTE(Y211,"-","")</f>
        <v>1356925801645X</v>
      </c>
    </row>
    <row r="212" spans="1:26" ht="26.25" customHeight="1">
      <c r="A212" s="1185"/>
      <c r="B212" s="1186"/>
      <c r="C212" s="320" t="s">
        <v>19912</v>
      </c>
      <c r="D212" s="1186"/>
      <c r="E212" s="1186"/>
      <c r="F212" s="1186"/>
      <c r="G212" s="1186"/>
      <c r="H212" s="1186"/>
      <c r="I212" s="1186"/>
      <c r="J212" s="412" t="s">
        <v>19386</v>
      </c>
      <c r="K212" s="1373" t="s">
        <v>7969</v>
      </c>
      <c r="L212" s="961" t="s">
        <v>3603</v>
      </c>
      <c r="M212" s="1186"/>
      <c r="N212" s="73" t="s">
        <v>7287</v>
      </c>
      <c r="O212" s="1186"/>
      <c r="P212" s="2870"/>
      <c r="Q212" s="1186" t="s">
        <v>18720</v>
      </c>
      <c r="R212" s="1186">
        <f>IF(MID(RIGHT(S212,8),1,1)="M",2021,IF(MID(RIGHT(S212,8),1,1)="N",2022,IF(MID(RIGHT(S212,8),1,1)="P",2023,IF(MID(RIGHT(S212,8),1,1)="R",2024,IF(MID(RIGHT(S212,8),1,1)="S",2025,IF(MID(RIGHT(S212,8),1,1)="T",1996,IF(MID(RIGHT(S212,8),1,1)="V",1997,IF(MID(RIGHT(S212,8),1,1)="W",1998,IF(MID(RIGHT(S212,8),1,1)="X",1999,IF(MID(RIGHT(S212,8),1,1)="Y",2000,IF(MID(RIGHT(S212,8),1,1)="1",2001,IF(MID(RIGHT(S212,8),1,1)="2",2002,IF(MID(RIGHT(S212,8),1,1)="3",2003,IF(MID(RIGHT(S212,8),1,1)="4",2004,IF(MID(RIGHT(S212,8),1,1)="5",2005,IF(MID(RIGHT(S212,8),1,1)="6",2006,IF(MID(RIGHT(S212,8),1,1)="7",2007,IF(MID(RIGHT(S212,8),1,1)="8",2008,IF(MID(RIGHT(S212,8),1,1)="9",2009,IF(MID(RIGHT(S212,8),1,1)="A",2010,IF(MID(RIGHT(S212,8),1,1)="B",2011,IF(MID(RIGHT(S212,8),1,1)="C",2012,IF(MID(RIGHT(S212,8),1,1)="D",2013,IF(MID(RIGHT(S212,8),1,1)="E",2014,IF(MID(RIGHT(S212,8),1,1)="F",2015,IF(MID(RIGHT(S212,8),1,1)="G",2016,IF(MID(RIGHT(S212,8),1,1)="H",2017,IF(MID(RIGHT(S212,8),1,1)="J",2018,IF(MID(RIGHT(S212,8),1,1)="K",2019,IF(MID(RIGHT(S212,8),1,1)="L",2020,""))))))))))))))))))))))))))))))</f>
        <v>2016</v>
      </c>
      <c r="S212" s="1186" t="s">
        <v>19509</v>
      </c>
      <c r="T212" s="1186">
        <v>1570</v>
      </c>
      <c r="U212" s="1189">
        <v>45798</v>
      </c>
      <c r="V212" s="1189">
        <v>45823</v>
      </c>
      <c r="W212" s="1873"/>
      <c r="X212" s="1874"/>
      <c r="Y212" s="3146"/>
      <c r="Z212" s="3143"/>
    </row>
    <row r="213" spans="1:26" ht="26.25" customHeight="1">
      <c r="A213" s="1185"/>
      <c r="B213" s="1186"/>
      <c r="C213" s="1186" t="s">
        <v>12776</v>
      </c>
      <c r="D213" s="1186" t="s">
        <v>19344</v>
      </c>
      <c r="E213" s="1186"/>
      <c r="F213" s="1186"/>
      <c r="G213" s="1186"/>
      <c r="H213" s="1186"/>
      <c r="I213" s="2378"/>
      <c r="J213" s="1186"/>
      <c r="K213" s="1188" t="s">
        <v>12322</v>
      </c>
      <c r="L213" s="1186"/>
      <c r="M213" s="1186"/>
      <c r="N213" s="73" t="s">
        <v>3907</v>
      </c>
      <c r="O213" s="1186"/>
      <c r="P213" s="2871"/>
      <c r="Q213" s="1186" t="s">
        <v>19507</v>
      </c>
      <c r="R213" s="1186">
        <f>IF(MID(RIGHT(S213,8),1,1)="M",2021,IF(MID(RIGHT(S213,8),1,1)="N",2022,IF(MID(RIGHT(S213,8),1,1)="P",2023,IF(MID(RIGHT(S213,8),1,1)="R",2024,IF(MID(RIGHT(S213,8),1,1)="S",2025,IF(MID(RIGHT(S213,8),1,1)="T",1996,IF(MID(RIGHT(S213,8),1,1)="V",1997,IF(MID(RIGHT(S213,8),1,1)="W",1998,IF(MID(RIGHT(S213,8),1,1)="X",1999,IF(MID(RIGHT(S213,8),1,1)="Y",2000,IF(MID(RIGHT(S213,8),1,1)="1",2001,IF(MID(RIGHT(S213,8),1,1)="2",2002,IF(MID(RIGHT(S213,8),1,1)="3",2003,IF(MID(RIGHT(S213,8),1,1)="4",2004,IF(MID(RIGHT(S213,8),1,1)="5",2005,IF(MID(RIGHT(S213,8),1,1)="6",2006,IF(MID(RIGHT(S213,8),1,1)="7",2007,IF(MID(RIGHT(S213,8),1,1)="8",2008,IF(MID(RIGHT(S213,8),1,1)="9",2009,IF(MID(RIGHT(S213,8),1,1)="A",2010,IF(MID(RIGHT(S213,8),1,1)="B",2011,IF(MID(RIGHT(S213,8),1,1)="C",2012,IF(MID(RIGHT(S213,8),1,1)="D",2013,IF(MID(RIGHT(S213,8),1,1)="E",2014,IF(MID(RIGHT(S213,8),1,1)="F",2015,IF(MID(RIGHT(S213,8),1,1)="G",2016,IF(MID(RIGHT(S213,8),1,1)="H",2017,IF(MID(RIGHT(S213,8),1,1)="J",2018,IF(MID(RIGHT(S213,8),1,1)="K",2019,IF(MID(RIGHT(S213,8),1,1)="L",2020,""))))))))))))))))))))))))))))))</f>
        <v>2012</v>
      </c>
      <c r="S213" s="1186" t="s">
        <v>19510</v>
      </c>
      <c r="T213" s="1186">
        <v>2184</v>
      </c>
      <c r="U213" s="1190">
        <v>45796</v>
      </c>
      <c r="V213" s="1189">
        <v>45827</v>
      </c>
      <c r="W213" s="1191"/>
      <c r="X213" s="1192"/>
      <c r="Y213" s="3145"/>
      <c r="Z213" s="3142"/>
    </row>
    <row r="214" spans="1:26" ht="26.25" customHeight="1">
      <c r="A214" s="1185"/>
      <c r="B214" s="1186"/>
      <c r="C214" s="1186" t="s">
        <v>12778</v>
      </c>
      <c r="D214" s="1186" t="s">
        <v>19344</v>
      </c>
      <c r="E214" s="1186"/>
      <c r="F214" s="1186"/>
      <c r="G214" s="1186"/>
      <c r="H214" s="1186"/>
      <c r="I214" s="2378"/>
      <c r="J214" s="2381" t="s">
        <v>19546</v>
      </c>
      <c r="K214" s="1254" t="s">
        <v>8972</v>
      </c>
      <c r="L214" s="1186"/>
      <c r="M214" s="1186"/>
      <c r="N214" s="73" t="s">
        <v>12674</v>
      </c>
      <c r="O214" s="1186"/>
      <c r="P214" s="2388" t="s">
        <v>19552</v>
      </c>
      <c r="Q214" s="1186" t="s">
        <v>361</v>
      </c>
      <c r="R214" s="1186">
        <f>IF(MID(RIGHT(S214,8),1,1)="M",2021,IF(MID(RIGHT(S214,8),1,1)="N",2022,IF(MID(RIGHT(S214,8),1,1)="P",2023,IF(MID(RIGHT(S214,8),1,1)="R",2024,IF(MID(RIGHT(S214,8),1,1)="S",2025,IF(MID(RIGHT(S214,8),1,1)="T",1996,IF(MID(RIGHT(S214,8),1,1)="V",1997,IF(MID(RIGHT(S214,8),1,1)="W",1998,IF(MID(RIGHT(S214,8),1,1)="X",1999,IF(MID(RIGHT(S214,8),1,1)="Y",2000,IF(MID(RIGHT(S214,8),1,1)="1",2001,IF(MID(RIGHT(S214,8),1,1)="2",2002,IF(MID(RIGHT(S214,8),1,1)="3",2003,IF(MID(RIGHT(S214,8),1,1)="4",2004,IF(MID(RIGHT(S214,8),1,1)="5",2005,IF(MID(RIGHT(S214,8),1,1)="6",2006,IF(MID(RIGHT(S214,8),1,1)="7",2007,IF(MID(RIGHT(S214,8),1,1)="8",2008,IF(MID(RIGHT(S214,8),1,1)="9",2009,IF(MID(RIGHT(S214,8),1,1)="A",2010,IF(MID(RIGHT(S214,8),1,1)="B",2011,IF(MID(RIGHT(S214,8),1,1)="C",2012,IF(MID(RIGHT(S214,8),1,1)="D",2013,IF(MID(RIGHT(S214,8),1,1)="E",2014,IF(MID(RIGHT(S214,8),1,1)="F",2015,IF(MID(RIGHT(S214,8),1,1)="G",2016,IF(MID(RIGHT(S214,8),1,1)="H",2017,IF(MID(RIGHT(S214,8),1,1)="J",2018,IF(MID(RIGHT(S214,8),1,1)="K",2019,IF(MID(RIGHT(S214,8),1,1)="L",2020,""))))))))))))))))))))))))))))))</f>
        <v>2015</v>
      </c>
      <c r="S214" s="1186" t="s">
        <v>19517</v>
      </c>
      <c r="T214" s="1186">
        <v>1400</v>
      </c>
      <c r="U214" s="1190"/>
      <c r="V214" s="1189">
        <v>45837</v>
      </c>
      <c r="W214" s="1191"/>
      <c r="X214" s="1192"/>
      <c r="Y214" s="2382" t="str">
        <f>P214</f>
        <v>43274-25-505878X</v>
      </c>
      <c r="Z214" s="2384" t="str">
        <f>SUBSTITUTE(Y214,"-","")</f>
        <v>4327425505878X</v>
      </c>
    </row>
    <row r="215" spans="1:26" ht="26.25" customHeight="1">
      <c r="A215" s="1185"/>
      <c r="B215" s="1186"/>
      <c r="C215" s="1186" t="s">
        <v>13047</v>
      </c>
      <c r="D215" s="1186" t="s">
        <v>191</v>
      </c>
      <c r="E215" s="1186"/>
      <c r="F215" s="1186"/>
      <c r="G215" s="1186"/>
      <c r="H215" s="1186"/>
      <c r="I215" s="2378"/>
      <c r="J215" s="2381" t="s">
        <v>19547</v>
      </c>
      <c r="K215" s="1186"/>
      <c r="L215" s="1186"/>
      <c r="M215" s="1186"/>
      <c r="N215" s="1186"/>
      <c r="O215" s="1186"/>
      <c r="P215" s="1186"/>
      <c r="Q215" s="1186"/>
      <c r="R215" s="1186"/>
      <c r="S215" s="1187" t="s">
        <v>546</v>
      </c>
      <c r="T215" s="1187">
        <v>3750</v>
      </c>
      <c r="U215" s="1189"/>
      <c r="V215" s="1190">
        <v>45841</v>
      </c>
      <c r="W215" s="1191"/>
      <c r="X215" s="1192"/>
    </row>
    <row r="216" spans="1:26" ht="26.25" customHeight="1">
      <c r="A216" s="1185"/>
      <c r="B216" s="1186"/>
      <c r="C216" s="1186" t="s">
        <v>10002</v>
      </c>
      <c r="D216" s="1186" t="s">
        <v>191</v>
      </c>
      <c r="E216" s="1186"/>
      <c r="F216" s="1186"/>
      <c r="G216" s="1186"/>
      <c r="H216" s="1186"/>
      <c r="I216" s="1186"/>
      <c r="J216" s="2381"/>
      <c r="K216" s="1186"/>
      <c r="L216" s="1186"/>
      <c r="M216" s="2559" t="s">
        <v>10944</v>
      </c>
      <c r="N216" s="2560"/>
      <c r="O216" s="2560"/>
      <c r="P216" s="2561"/>
      <c r="Q216" s="1186"/>
      <c r="R216" s="1186"/>
      <c r="S216" s="1187" t="s">
        <v>8411</v>
      </c>
      <c r="T216" s="1187">
        <f>SUM(T211:T215)</f>
        <v>10474</v>
      </c>
      <c r="U216" s="1189"/>
      <c r="V216" s="1189"/>
      <c r="W216" s="1191"/>
      <c r="X216" s="1192"/>
    </row>
    <row r="217" spans="1:26" ht="26.25" customHeight="1" thickBot="1">
      <c r="A217" s="1193"/>
      <c r="B217" s="1194"/>
      <c r="C217" s="1194" t="s">
        <v>10003</v>
      </c>
      <c r="D217" s="1194" t="s">
        <v>4036</v>
      </c>
      <c r="E217" s="1194"/>
      <c r="F217" s="1194"/>
      <c r="G217" s="1194"/>
      <c r="H217" s="1194"/>
      <c r="I217" s="1194"/>
      <c r="J217" s="2377"/>
      <c r="K217" s="611" t="s">
        <v>2684</v>
      </c>
      <c r="L217" s="1194"/>
      <c r="M217" s="1194"/>
      <c r="N217" s="1195"/>
      <c r="O217" s="1195"/>
      <c r="P217" s="1196"/>
      <c r="Q217" s="1194"/>
      <c r="R217" s="1194"/>
      <c r="S217" s="1196"/>
      <c r="T217" s="1197"/>
      <c r="U217" s="1198"/>
      <c r="V217" s="1199"/>
      <c r="W217" s="1200"/>
      <c r="X217" s="1201"/>
    </row>
    <row r="218" spans="1:26" ht="26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51"/>
      <c r="L218" s="4"/>
      <c r="M218" s="4"/>
      <c r="N218" s="451"/>
      <c r="O218" s="451"/>
      <c r="P218" s="452"/>
      <c r="Q218" s="4"/>
      <c r="R218" s="4"/>
      <c r="S218" s="4"/>
      <c r="T218" s="4"/>
      <c r="U218" s="453"/>
      <c r="V218" s="454"/>
      <c r="W218" s="455"/>
      <c r="X218" s="455"/>
    </row>
    <row r="219" spans="1:26" ht="26.25" customHeight="1" thickBot="1"/>
    <row r="220" spans="1:26" ht="26.25" customHeight="1">
      <c r="A220" s="874" t="s">
        <v>188</v>
      </c>
      <c r="B220" s="875" t="s">
        <v>10047</v>
      </c>
      <c r="C220" s="875" t="s">
        <v>15059</v>
      </c>
      <c r="D220" s="875" t="s">
        <v>190</v>
      </c>
      <c r="E220" s="875" t="s">
        <v>19592</v>
      </c>
      <c r="F220" s="875" t="s">
        <v>191</v>
      </c>
      <c r="G220" s="875" t="s">
        <v>191</v>
      </c>
      <c r="H220" s="875" t="s">
        <v>191</v>
      </c>
      <c r="I220" s="875" t="s">
        <v>10574</v>
      </c>
      <c r="J220" s="875" t="s">
        <v>19492</v>
      </c>
      <c r="K220" s="876" t="s">
        <v>15237</v>
      </c>
      <c r="L220" s="875" t="s">
        <v>19594</v>
      </c>
      <c r="M220" s="2922" t="s">
        <v>19591</v>
      </c>
      <c r="N220" s="876" t="s">
        <v>19596</v>
      </c>
      <c r="O220" s="876" t="s">
        <v>19907</v>
      </c>
      <c r="P220" s="1805" t="s">
        <v>20427</v>
      </c>
      <c r="Q220" s="875" t="s">
        <v>4027</v>
      </c>
      <c r="R220" s="875">
        <f>IF(MID(RIGHT(S220,8),1,1)="M",2021,IF(MID(RIGHT(S220,8),1,1)="N",2022,IF(MID(RIGHT(S220,8),1,1)="P",2023,IF(MID(RIGHT(S220,8),1,1)="R",2024,IF(MID(RIGHT(S220,8),1,1)="S",2025,IF(MID(RIGHT(S220,8),1,1)="T",1996,IF(MID(RIGHT(S220,8),1,1)="V",1997,IF(MID(RIGHT(S220,8),1,1)="W",1998,IF(MID(RIGHT(S220,8),1,1)="X",1999,IF(MID(RIGHT(S220,8),1,1)="Y",2000,IF(MID(RIGHT(S220,8),1,1)="1",2001,IF(MID(RIGHT(S220,8),1,1)="2",2002,IF(MID(RIGHT(S220,8),1,1)="3",2003,IF(MID(RIGHT(S220,8),1,1)="4",2004,IF(MID(RIGHT(S220,8),1,1)="5",2005,IF(MID(RIGHT(S220,8),1,1)="6",2006,IF(MID(RIGHT(S220,8),1,1)="7",2007,IF(MID(RIGHT(S220,8),1,1)="8",2008,IF(MID(RIGHT(S220,8),1,1)="9",2009,IF(MID(RIGHT(S220,8),1,1)="A",2010,IF(MID(RIGHT(S220,8),1,1)="B",2011,IF(MID(RIGHT(S220,8),1,1)="C",2012,IF(MID(RIGHT(S220,8),1,1)="D",2013,IF(MID(RIGHT(S220,8),1,1)="E",2014,IF(MID(RIGHT(S220,8),1,1)="F",2015,IF(MID(RIGHT(S220,8),1,1)="G",2016,IF(MID(RIGHT(S220,8),1,1)="H",2017,IF(MID(RIGHT(S220,8),1,1)="J",2018,IF(MID(RIGHT(S220,8),1,1)="K",2019,IF(MID(RIGHT(S220,8),1,1)="L",2020,""))))))))))))))))))))))))))))))</f>
        <v>2013</v>
      </c>
      <c r="S220" s="875" t="s">
        <v>19588</v>
      </c>
      <c r="T220" s="875">
        <v>1855</v>
      </c>
      <c r="U220" s="878">
        <v>45799</v>
      </c>
      <c r="V220" s="878">
        <v>45826</v>
      </c>
      <c r="W220" s="879">
        <v>1300</v>
      </c>
      <c r="X220" s="880">
        <v>1850</v>
      </c>
    </row>
    <row r="221" spans="1:26" ht="26.25" customHeight="1">
      <c r="A221" s="1759"/>
      <c r="B221" s="1755"/>
      <c r="C221" s="320" t="s">
        <v>15239</v>
      </c>
      <c r="D221" s="1755"/>
      <c r="E221" s="1755"/>
      <c r="F221" s="1755"/>
      <c r="G221" s="1755"/>
      <c r="H221" s="1755"/>
      <c r="I221" s="1755" t="s">
        <v>3598</v>
      </c>
      <c r="J221" s="412" t="s">
        <v>19523</v>
      </c>
      <c r="K221" s="884" t="s">
        <v>211</v>
      </c>
      <c r="L221" s="425" t="s">
        <v>3603</v>
      </c>
      <c r="M221" s="2924"/>
      <c r="N221" s="73" t="s">
        <v>2435</v>
      </c>
      <c r="O221" s="882"/>
      <c r="P221" s="1760"/>
      <c r="Q221" s="882" t="s">
        <v>19589</v>
      </c>
      <c r="R221" s="882">
        <f>IF(MID(RIGHT(S221,8),1,1)="M",2021,IF(MID(RIGHT(S221,8),1,1)="N",2022,IF(MID(RIGHT(S221,8),1,1)="P",2023,IF(MID(RIGHT(S221,8),1,1)="R",2024,IF(MID(RIGHT(S221,8),1,1)="S",2025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2012</v>
      </c>
      <c r="S221" s="882" t="s">
        <v>19590</v>
      </c>
      <c r="T221" s="882">
        <v>2535</v>
      </c>
      <c r="U221" s="885"/>
      <c r="V221" s="1761">
        <v>45834</v>
      </c>
      <c r="W221" s="1762"/>
      <c r="X221" s="1763" t="s">
        <v>15091</v>
      </c>
    </row>
    <row r="222" spans="1:26" ht="26.25" customHeight="1">
      <c r="A222" s="881"/>
      <c r="B222" s="882"/>
      <c r="C222" s="882" t="s">
        <v>12775</v>
      </c>
      <c r="D222" s="882" t="s">
        <v>19542</v>
      </c>
      <c r="E222" s="882"/>
      <c r="F222" s="882"/>
      <c r="G222" s="882"/>
      <c r="H222" s="882"/>
      <c r="I222" s="882"/>
      <c r="J222" s="882"/>
      <c r="K222" s="889" t="s">
        <v>12409</v>
      </c>
      <c r="L222" s="882"/>
      <c r="M222" s="2923" t="s">
        <v>19585</v>
      </c>
      <c r="N222" s="73" t="s">
        <v>4260</v>
      </c>
      <c r="O222" s="882" t="s">
        <v>15120</v>
      </c>
      <c r="P222" s="882"/>
      <c r="Q222" s="882" t="s">
        <v>589</v>
      </c>
      <c r="R222" s="882">
        <f>IF(MID(RIGHT(S222,8),1,1)="M",2021,IF(MID(RIGHT(S222,8),1,1)="N",2022,IF(MID(RIGHT(S222,8),1,1)="P",2023,IF(MID(RIGHT(S222,8),1,1)="R",2024,IF(MID(RIGHT(S222,8),1,1)="S",2025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2021</v>
      </c>
      <c r="S222" s="882" t="s">
        <v>19586</v>
      </c>
      <c r="T222" s="882">
        <v>1565</v>
      </c>
      <c r="U222" s="885"/>
      <c r="V222" s="885">
        <v>45837</v>
      </c>
      <c r="W222" s="911"/>
      <c r="X222" s="888"/>
    </row>
    <row r="223" spans="1:26" ht="26.25" customHeight="1">
      <c r="A223" s="881"/>
      <c r="B223" s="882"/>
      <c r="C223" s="882" t="s">
        <v>12778</v>
      </c>
      <c r="D223" s="882" t="s">
        <v>19542</v>
      </c>
      <c r="E223" s="882"/>
      <c r="F223" s="882"/>
      <c r="G223" s="882"/>
      <c r="H223" s="882"/>
      <c r="I223" s="882"/>
      <c r="J223" s="425" t="s">
        <v>16517</v>
      </c>
      <c r="K223" s="889" t="s">
        <v>19524</v>
      </c>
      <c r="L223" s="882" t="str">
        <f>SUBSTITUTE(M220,"-","")</f>
        <v>1277825051054X</v>
      </c>
      <c r="M223" s="2924"/>
      <c r="N223" s="73" t="s">
        <v>12674</v>
      </c>
      <c r="O223" s="882" t="s">
        <v>13101</v>
      </c>
      <c r="P223" s="882"/>
      <c r="Q223" s="882" t="s">
        <v>3291</v>
      </c>
      <c r="R223" s="882">
        <f>IF(MID(RIGHT(S223,8),1,1)="M",2021,IF(MID(RIGHT(S223,8),1,1)="N",2022,IF(MID(RIGHT(S223,8),1,1)="P",2023,IF(MID(RIGHT(S223,8),1,1)="R",2024,IF(MID(RIGHT(S223,8),1,1)="S",2025,IF(MID(RIGHT(S223,8),1,1)="T",1996,IF(MID(RIGHT(S223,8),1,1)="V",1997,IF(MID(RIGHT(S223,8),1,1)="W",1998,IF(MID(RIGHT(S223,8),1,1)="X",1999,IF(MID(RIGHT(S223,8),1,1)="Y",2000,IF(MID(RIGHT(S223,8),1,1)="1",2001,IF(MID(RIGHT(S223,8),1,1)="2",2002,IF(MID(RIGHT(S223,8),1,1)="3",2003,IF(MID(RIGHT(S223,8),1,1)="4",2004,IF(MID(RIGHT(S223,8),1,1)="5",2005,IF(MID(RIGHT(S223,8),1,1)="6",2006,IF(MID(RIGHT(S223,8),1,1)="7",2007,IF(MID(RIGHT(S223,8),1,1)="8",2008,IF(MID(RIGHT(S223,8),1,1)="9",2009,IF(MID(RIGHT(S223,8),1,1)="A",2010,IF(MID(RIGHT(S223,8),1,1)="B",2011,IF(MID(RIGHT(S223,8),1,1)="C",2012,IF(MID(RIGHT(S223,8),1,1)="D",2013,IF(MID(RIGHT(S223,8),1,1)="E",2014,IF(MID(RIGHT(S223,8),1,1)="F",2015,IF(MID(RIGHT(S223,8),1,1)="G",2016,IF(MID(RIGHT(S223,8),1,1)="H",2017,IF(MID(RIGHT(S223,8),1,1)="J",2018,IF(MID(RIGHT(S223,8),1,1)="K",2019,IF(MID(RIGHT(S223,8),1,1)="L",2020,""))))))))))))))))))))))))))))))</f>
        <v>2020</v>
      </c>
      <c r="S223" s="882" t="s">
        <v>19587</v>
      </c>
      <c r="T223" s="882">
        <v>1760</v>
      </c>
      <c r="U223" s="885"/>
      <c r="V223" s="885"/>
      <c r="W223" s="911"/>
      <c r="X223" s="888" t="s">
        <v>16449</v>
      </c>
    </row>
    <row r="224" spans="1:26" ht="26.25" customHeight="1">
      <c r="A224" s="881"/>
      <c r="B224" s="882"/>
      <c r="C224" s="882" t="s">
        <v>13047</v>
      </c>
      <c r="D224" s="882" t="s">
        <v>191</v>
      </c>
      <c r="E224" s="882"/>
      <c r="F224" s="882"/>
      <c r="G224" s="882"/>
      <c r="H224" s="882"/>
      <c r="I224" s="882"/>
      <c r="J224" s="882"/>
      <c r="K224" s="890"/>
      <c r="L224" s="882" t="str">
        <f>SUBSTITUTE(M222,"-","")</f>
        <v>4327425336053X</v>
      </c>
      <c r="M224" s="882"/>
      <c r="N224" s="882"/>
      <c r="O224" s="882"/>
      <c r="P224" s="882"/>
      <c r="Q224" s="882"/>
      <c r="R224" s="882"/>
      <c r="S224" s="883" t="s">
        <v>189</v>
      </c>
      <c r="T224" s="883">
        <v>3890</v>
      </c>
      <c r="U224" s="885"/>
      <c r="V224" s="891"/>
      <c r="W224" s="887"/>
      <c r="X224" s="888" t="s">
        <v>19598</v>
      </c>
    </row>
    <row r="225" spans="1:24" ht="26.25" customHeight="1">
      <c r="A225" s="881"/>
      <c r="B225" s="882"/>
      <c r="C225" s="882" t="s">
        <v>10098</v>
      </c>
      <c r="D225" s="882" t="s">
        <v>191</v>
      </c>
      <c r="E225" s="882"/>
      <c r="F225" s="882"/>
      <c r="G225" s="882"/>
      <c r="H225" s="882"/>
      <c r="I225" s="882"/>
      <c r="J225" s="882" t="s">
        <v>19593</v>
      </c>
      <c r="K225" s="890"/>
      <c r="L225" s="882"/>
      <c r="M225" s="2559" t="s">
        <v>8709</v>
      </c>
      <c r="N225" s="2560"/>
      <c r="O225" s="2560"/>
      <c r="P225" s="2561"/>
      <c r="Q225" s="882"/>
      <c r="R225" s="882"/>
      <c r="S225" s="883" t="s">
        <v>2472</v>
      </c>
      <c r="T225" s="883">
        <f>SUM(T220:T224)</f>
        <v>11605</v>
      </c>
      <c r="U225" s="891"/>
      <c r="V225" s="891"/>
      <c r="W225" s="887"/>
      <c r="X225" s="888" t="s">
        <v>16967</v>
      </c>
    </row>
    <row r="226" spans="1:24" ht="26.25" customHeight="1" thickBot="1">
      <c r="A226" s="892"/>
      <c r="B226" s="893"/>
      <c r="C226" s="893" t="s">
        <v>10099</v>
      </c>
      <c r="D226" s="893" t="s">
        <v>4036</v>
      </c>
      <c r="E226" s="893"/>
      <c r="F226" s="893"/>
      <c r="G226" s="893"/>
      <c r="H226" s="893"/>
      <c r="I226" s="893"/>
      <c r="J226" s="893" t="s">
        <v>19619</v>
      </c>
      <c r="K226" s="611" t="s">
        <v>19502</v>
      </c>
      <c r="L226" s="893"/>
      <c r="M226" s="893"/>
      <c r="N226" s="894"/>
      <c r="O226" s="894"/>
      <c r="P226" s="895"/>
      <c r="Q226" s="893"/>
      <c r="R226" s="893"/>
      <c r="S226" s="896"/>
      <c r="T226" s="896"/>
      <c r="U226" s="897"/>
      <c r="V226" s="898"/>
      <c r="W226" s="899"/>
      <c r="X226" s="900"/>
    </row>
    <row r="228" spans="1:24" ht="26.25" customHeight="1" thickBot="1"/>
    <row r="229" spans="1:24" ht="26.25" customHeight="1">
      <c r="A229" s="924" t="s">
        <v>188</v>
      </c>
      <c r="B229" s="925" t="s">
        <v>19267</v>
      </c>
      <c r="C229" s="925" t="s">
        <v>10562</v>
      </c>
      <c r="D229" s="925" t="s">
        <v>190</v>
      </c>
      <c r="E229" s="925" t="s">
        <v>19481</v>
      </c>
      <c r="F229" s="925" t="s">
        <v>191</v>
      </c>
      <c r="G229" s="925" t="s">
        <v>191</v>
      </c>
      <c r="H229" s="925" t="s">
        <v>19481</v>
      </c>
      <c r="I229" s="925" t="s">
        <v>10531</v>
      </c>
      <c r="J229" s="925" t="s">
        <v>19525</v>
      </c>
      <c r="K229" s="927" t="s">
        <v>15244</v>
      </c>
      <c r="L229" s="925" t="s">
        <v>19597</v>
      </c>
      <c r="M229" s="2872" t="s">
        <v>19478</v>
      </c>
      <c r="N229" s="927" t="s">
        <v>19298</v>
      </c>
      <c r="O229" s="927" t="s">
        <v>19299</v>
      </c>
      <c r="P229" s="928" t="s">
        <v>20803</v>
      </c>
      <c r="Q229" s="925" t="s">
        <v>19324</v>
      </c>
      <c r="R229" s="925">
        <f>IF(MID(RIGHT(S229,8),1,1)="M",2021,IF(MID(RIGHT(S229,8),1,1)="N",2022,IF(MID(RIGHT(S229,8),1,1)="P",2023,IF(MID(RIGHT(S229,8),1,1)="R",2024,IF(MID(RIGHT(S229,8),1,1)="S",2025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2021</v>
      </c>
      <c r="S229" s="925" t="s">
        <v>19337</v>
      </c>
      <c r="T229" s="925">
        <v>1785</v>
      </c>
      <c r="U229" s="1341">
        <v>45785</v>
      </c>
      <c r="V229" s="1341">
        <v>45820</v>
      </c>
      <c r="W229" s="1237">
        <v>1300</v>
      </c>
      <c r="X229" s="930">
        <v>1850</v>
      </c>
    </row>
    <row r="230" spans="1:24" ht="26.25" customHeight="1">
      <c r="A230" s="931"/>
      <c r="B230" s="932"/>
      <c r="C230" s="320" t="s">
        <v>15428</v>
      </c>
      <c r="D230" s="932"/>
      <c r="E230" s="932"/>
      <c r="F230" s="932"/>
      <c r="G230" s="932"/>
      <c r="H230" s="932"/>
      <c r="I230" s="932" t="s">
        <v>194</v>
      </c>
      <c r="J230" s="412" t="s">
        <v>19277</v>
      </c>
      <c r="K230" s="934" t="s">
        <v>211</v>
      </c>
      <c r="L230" s="961" t="s">
        <v>3603</v>
      </c>
      <c r="M230" s="2874"/>
      <c r="N230" s="73" t="s">
        <v>2435</v>
      </c>
      <c r="O230" s="779"/>
      <c r="P230" s="935"/>
      <c r="Q230" s="932" t="s">
        <v>18956</v>
      </c>
      <c r="R230" s="932">
        <f>IF(MID(RIGHT(S230,8),1,1)="M",2021,IF(MID(RIGHT(S230,8),1,1)="N",2022,IF(MID(RIGHT(S230,8),1,1)="P",2023,IF(MID(RIGHT(S230,8),1,1)="R",2024,IF(MID(RIGHT(S230,8),1,1)="S",2025,IF(MID(RIGHT(S230,8),1,1)="T",1996,IF(MID(RIGHT(S230,8),1,1)="V",1997,IF(MID(RIGHT(S230,8),1,1)="W",1998,IF(MID(RIGHT(S230,8),1,1)="X",1999,IF(MID(RIGHT(S230,8),1,1)="Y",2000,IF(MID(RIGHT(S230,8),1,1)="1",2001,IF(MID(RIGHT(S230,8),1,1)="2",2002,IF(MID(RIGHT(S230,8),1,1)="3",2003,IF(MID(RIGHT(S230,8),1,1)="4",2004,IF(MID(RIGHT(S230,8),1,1)="5",2005,IF(MID(RIGHT(S230,8),1,1)="6",2006,IF(MID(RIGHT(S230,8),1,1)="7",2007,IF(MID(RIGHT(S230,8),1,1)="8",2008,IF(MID(RIGHT(S230,8),1,1)="9",2009,IF(MID(RIGHT(S230,8),1,1)="A",2010,IF(MID(RIGHT(S230,8),1,1)="B",2011,IF(MID(RIGHT(S230,8),1,1)="C",2012,IF(MID(RIGHT(S230,8),1,1)="D",2013,IF(MID(RIGHT(S230,8),1,1)="E",2014,IF(MID(RIGHT(S230,8),1,1)="F",2015,IF(MID(RIGHT(S230,8),1,1)="G",2016,IF(MID(RIGHT(S230,8),1,1)="H",2017,IF(MID(RIGHT(S230,8),1,1)="J",2018,IF(MID(RIGHT(S230,8),1,1)="K",2019,IF(MID(RIGHT(S230,8),1,1)="L",2020,""))))))))))))))))))))))))))))))</f>
        <v>2007</v>
      </c>
      <c r="S230" s="932" t="s">
        <v>19338</v>
      </c>
      <c r="T230" s="932">
        <v>3415</v>
      </c>
      <c r="U230" s="1342">
        <v>45791</v>
      </c>
      <c r="V230" s="1342">
        <v>45820</v>
      </c>
      <c r="W230" s="938" t="s">
        <v>19327</v>
      </c>
      <c r="X230" s="2386" t="s">
        <v>19828</v>
      </c>
    </row>
    <row r="231" spans="1:24" ht="26.25" customHeight="1">
      <c r="A231" s="931"/>
      <c r="B231" s="932"/>
      <c r="C231" s="932" t="s">
        <v>12775</v>
      </c>
      <c r="D231" s="932" t="s">
        <v>19279</v>
      </c>
      <c r="E231" s="932"/>
      <c r="F231" s="932"/>
      <c r="G231" s="932"/>
      <c r="H231" s="932"/>
      <c r="I231" s="932"/>
      <c r="J231" s="932" t="s">
        <v>19526</v>
      </c>
      <c r="K231" s="779" t="s">
        <v>11894</v>
      </c>
      <c r="L231" s="779"/>
      <c r="M231" s="932" t="s">
        <v>19479</v>
      </c>
      <c r="N231" s="73" t="s">
        <v>3907</v>
      </c>
      <c r="O231" s="779"/>
      <c r="P231" s="935"/>
      <c r="Q231" s="932" t="s">
        <v>19325</v>
      </c>
      <c r="R231" s="932">
        <f>IF(MID(RIGHT(S231,8),1,1)="M",2021,IF(MID(RIGHT(S231,8),1,1)="N",2022,IF(MID(RIGHT(S231,8),1,1)="P",2023,IF(MID(RIGHT(S231,8),1,1)="R",2024,IF(MID(RIGHT(S231,8),1,1)="S",2025,IF(MID(RIGHT(S231,8),1,1)="T",1996,IF(MID(RIGHT(S231,8),1,1)="V",1997,IF(MID(RIGHT(S231,8),1,1)="W",1998,IF(MID(RIGHT(S231,8),1,1)="X",1999,IF(MID(RIGHT(S231,8),1,1)="Y",2000,IF(MID(RIGHT(S231,8),1,1)="1",2001,IF(MID(RIGHT(S231,8),1,1)="2",2002,IF(MID(RIGHT(S231,8),1,1)="3",2003,IF(MID(RIGHT(S231,8),1,1)="4",2004,IF(MID(RIGHT(S231,8),1,1)="5",2005,IF(MID(RIGHT(S231,8),1,1)="6",2006,IF(MID(RIGHT(S231,8),1,1)="7",2007,IF(MID(RIGHT(S231,8),1,1)="8",2008,IF(MID(RIGHT(S231,8),1,1)="9",2009,IF(MID(RIGHT(S231,8),1,1)="A",2010,IF(MID(RIGHT(S231,8),1,1)="B",2011,IF(MID(RIGHT(S231,8),1,1)="C",2012,IF(MID(RIGHT(S231,8),1,1)="D",2013,IF(MID(RIGHT(S231,8),1,1)="E",2014,IF(MID(RIGHT(S231,8),1,1)="F",2015,IF(MID(RIGHT(S231,8),1,1)="G",2016,IF(MID(RIGHT(S231,8),1,1)="H",2017,IF(MID(RIGHT(S231,8),1,1)="J",2018,IF(MID(RIGHT(S231,8),1,1)="K",2019,IF(MID(RIGHT(S231,8),1,1)="L",2020,""))))))))))))))))))))))))))))))</f>
        <v>2021</v>
      </c>
      <c r="S231" s="932" t="s">
        <v>19468</v>
      </c>
      <c r="T231" s="932">
        <v>2670</v>
      </c>
      <c r="U231" s="936">
        <v>45799</v>
      </c>
      <c r="V231" s="937">
        <v>45826</v>
      </c>
      <c r="W231" s="938"/>
      <c r="X231" s="939"/>
    </row>
    <row r="232" spans="1:24" ht="26.25" customHeight="1">
      <c r="A232" s="931"/>
      <c r="B232" s="932"/>
      <c r="C232" s="932" t="s">
        <v>12777</v>
      </c>
      <c r="D232" s="932" t="s">
        <v>19279</v>
      </c>
      <c r="E232" s="932"/>
      <c r="F232" s="932"/>
      <c r="G232" s="932"/>
      <c r="H232" s="932"/>
      <c r="I232" s="932"/>
      <c r="J232" s="932" t="s">
        <v>19527</v>
      </c>
      <c r="K232" s="940" t="s">
        <v>3849</v>
      </c>
      <c r="L232" s="779"/>
      <c r="M232" s="932" t="str">
        <f>SUBSTITUTE(M229,"-","")</f>
        <v>1145725031955X</v>
      </c>
      <c r="N232" s="73" t="s">
        <v>12674</v>
      </c>
      <c r="O232" s="779"/>
      <c r="P232" s="935"/>
      <c r="Q232" s="932"/>
      <c r="R232" s="932"/>
      <c r="S232" s="932"/>
      <c r="T232" s="932"/>
      <c r="U232" s="937"/>
      <c r="V232" s="937">
        <v>45834</v>
      </c>
      <c r="W232" s="938"/>
      <c r="X232" s="939"/>
    </row>
    <row r="233" spans="1:24" ht="26.25" customHeight="1">
      <c r="A233" s="931"/>
      <c r="B233" s="932"/>
      <c r="C233" s="932" t="s">
        <v>14286</v>
      </c>
      <c r="D233" s="932" t="s">
        <v>191</v>
      </c>
      <c r="E233" s="932"/>
      <c r="F233" s="932"/>
      <c r="G233" s="932"/>
      <c r="H233" s="932"/>
      <c r="I233" s="932"/>
      <c r="J233" s="932"/>
      <c r="K233" s="940"/>
      <c r="L233" s="950"/>
      <c r="M233" s="932" t="str">
        <f>SUBSTITUTE(M231,"-","")</f>
        <v>1145725033183X</v>
      </c>
      <c r="N233" s="950"/>
      <c r="O233" s="950"/>
      <c r="P233" s="950"/>
      <c r="Q233" s="932"/>
      <c r="R233" s="932"/>
      <c r="S233" s="933" t="s">
        <v>189</v>
      </c>
      <c r="T233" s="933">
        <v>3700</v>
      </c>
      <c r="U233" s="937"/>
      <c r="V233" s="937">
        <v>45837</v>
      </c>
      <c r="W233" s="938"/>
      <c r="X233" s="939"/>
    </row>
    <row r="234" spans="1:24" ht="26.25" customHeight="1">
      <c r="A234" s="931"/>
      <c r="B234" s="932"/>
      <c r="C234" s="932" t="s">
        <v>10098</v>
      </c>
      <c r="D234" s="932" t="s">
        <v>191</v>
      </c>
      <c r="E234" s="932"/>
      <c r="F234" s="932"/>
      <c r="G234" s="932"/>
      <c r="H234" s="932"/>
      <c r="I234" s="932"/>
      <c r="J234" s="932" t="s">
        <v>19480</v>
      </c>
      <c r="K234" s="932"/>
      <c r="L234" s="950"/>
      <c r="M234" s="2559" t="s">
        <v>8709</v>
      </c>
      <c r="N234" s="2560"/>
      <c r="O234" s="2560"/>
      <c r="P234" s="2561"/>
      <c r="Q234" s="932"/>
      <c r="R234" s="932"/>
      <c r="S234" s="933" t="s">
        <v>2472</v>
      </c>
      <c r="T234" s="933">
        <f>SUM(T229:T233)</f>
        <v>11570</v>
      </c>
      <c r="U234" s="936"/>
      <c r="V234" s="936">
        <v>45839</v>
      </c>
      <c r="W234" s="938"/>
      <c r="X234" s="939"/>
    </row>
    <row r="235" spans="1:24" ht="26.25" customHeight="1" thickBot="1">
      <c r="A235" s="941"/>
      <c r="B235" s="942"/>
      <c r="C235" s="942" t="s">
        <v>10099</v>
      </c>
      <c r="D235" s="942" t="s">
        <v>4036</v>
      </c>
      <c r="E235" s="942"/>
      <c r="F235" s="942"/>
      <c r="G235" s="942"/>
      <c r="H235" s="942"/>
      <c r="I235" s="942"/>
      <c r="J235" s="942" t="s">
        <v>19518</v>
      </c>
      <c r="K235" s="1229" t="s">
        <v>19326</v>
      </c>
      <c r="L235" s="942"/>
      <c r="M235" s="942"/>
      <c r="N235" s="943"/>
      <c r="O235" s="943"/>
      <c r="P235" s="944"/>
      <c r="Q235" s="942"/>
      <c r="R235" s="942"/>
      <c r="S235" s="945"/>
      <c r="T235" s="945"/>
      <c r="U235" s="946"/>
      <c r="V235" s="947"/>
      <c r="W235" s="948"/>
      <c r="X235" s="949"/>
    </row>
    <row r="236" spans="1:24" ht="26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51"/>
      <c r="L236" s="4"/>
      <c r="M236" s="4"/>
      <c r="N236" s="451"/>
      <c r="O236" s="451"/>
      <c r="P236" s="452"/>
      <c r="Q236" s="4"/>
      <c r="R236" s="4"/>
      <c r="S236" s="4"/>
      <c r="T236" s="4"/>
      <c r="U236" s="453"/>
      <c r="V236" s="454"/>
      <c r="W236" s="455"/>
      <c r="X236" s="455"/>
    </row>
    <row r="237" spans="1:24" ht="26.25" customHeight="1" thickBot="1"/>
    <row r="238" spans="1:24" ht="26.25" customHeight="1">
      <c r="A238" s="874" t="s">
        <v>188</v>
      </c>
      <c r="B238" s="875" t="s">
        <v>10047</v>
      </c>
      <c r="C238" s="875" t="s">
        <v>13428</v>
      </c>
      <c r="D238" s="875" t="s">
        <v>190</v>
      </c>
      <c r="E238" s="875" t="s">
        <v>19661</v>
      </c>
      <c r="F238" s="875" t="s">
        <v>19661</v>
      </c>
      <c r="G238" s="875" t="s">
        <v>191</v>
      </c>
      <c r="H238" s="875" t="s">
        <v>191</v>
      </c>
      <c r="I238" s="875" t="s">
        <v>10574</v>
      </c>
      <c r="J238" s="875" t="s">
        <v>19492</v>
      </c>
      <c r="K238" s="876" t="s">
        <v>15237</v>
      </c>
      <c r="L238" s="875" t="s">
        <v>19829</v>
      </c>
      <c r="M238" s="923" t="s">
        <v>19650</v>
      </c>
      <c r="N238" s="876" t="s">
        <v>19908</v>
      </c>
      <c r="O238" s="876" t="s">
        <v>19909</v>
      </c>
      <c r="P238" s="1805" t="s">
        <v>20515</v>
      </c>
      <c r="Q238" s="875" t="s">
        <v>378</v>
      </c>
      <c r="R238" s="875">
        <f>IF(MID(RIGHT(S238,8),1,1)="M",2021,IF(MID(RIGHT(S238,8),1,1)="N",2022,IF(MID(RIGHT(S238,8),1,1)="P",2023,IF(MID(RIGHT(S238,8),1,1)="R",2024,IF(MID(RIGHT(S238,8),1,1)="S",2025,IF(MID(RIGHT(S238,8),1,1)="T",1996,IF(MID(RIGHT(S238,8),1,1)="V",1997,IF(MID(RIGHT(S238,8),1,1)="W",1998,IF(MID(RIGHT(S238,8),1,1)="X",1999,IF(MID(RIGHT(S238,8),1,1)="Y",2000,IF(MID(RIGHT(S238,8),1,1)="1",2001,IF(MID(RIGHT(S238,8),1,1)="2",2002,IF(MID(RIGHT(S238,8),1,1)="3",2003,IF(MID(RIGHT(S238,8),1,1)="4",2004,IF(MID(RIGHT(S238,8),1,1)="5",2005,IF(MID(RIGHT(S238,8),1,1)="6",2006,IF(MID(RIGHT(S238,8),1,1)="7",2007,IF(MID(RIGHT(S238,8),1,1)="8",2008,IF(MID(RIGHT(S238,8),1,1)="9",2009,IF(MID(RIGHT(S238,8),1,1)="A",2010,IF(MID(RIGHT(S238,8),1,1)="B",2011,IF(MID(RIGHT(S238,8),1,1)="C",2012,IF(MID(RIGHT(S238,8),1,1)="D",2013,IF(MID(RIGHT(S238,8),1,1)="E",2014,IF(MID(RIGHT(S238,8),1,1)="F",2015,IF(MID(RIGHT(S238,8),1,1)="G",2016,IF(MID(RIGHT(S238,8),1,1)="H",2017,IF(MID(RIGHT(S238,8),1,1)="J",2018,IF(MID(RIGHT(S238,8),1,1)="K",2019,IF(MID(RIGHT(S238,8),1,1)="L",2020,""))))))))))))))))))))))))))))))</f>
        <v>2020</v>
      </c>
      <c r="S238" s="875" t="s">
        <v>19634</v>
      </c>
      <c r="T238" s="875">
        <v>1545</v>
      </c>
      <c r="U238" s="878">
        <v>45799</v>
      </c>
      <c r="V238" s="878">
        <v>45826</v>
      </c>
      <c r="W238" s="879">
        <v>1300</v>
      </c>
      <c r="X238" s="880">
        <v>2200</v>
      </c>
    </row>
    <row r="239" spans="1:24" ht="26.25" customHeight="1">
      <c r="A239" s="1759"/>
      <c r="B239" s="1755"/>
      <c r="C239" s="320" t="s">
        <v>13667</v>
      </c>
      <c r="D239" s="1755"/>
      <c r="E239" s="1755"/>
      <c r="F239" s="1755"/>
      <c r="G239" s="1755"/>
      <c r="H239" s="1755"/>
      <c r="I239" s="1755" t="s">
        <v>3598</v>
      </c>
      <c r="J239" s="412" t="s">
        <v>19493</v>
      </c>
      <c r="K239" s="884" t="s">
        <v>240</v>
      </c>
      <c r="L239" s="425" t="s">
        <v>3603</v>
      </c>
      <c r="M239" s="2841" t="s">
        <v>19601</v>
      </c>
      <c r="N239" s="73" t="s">
        <v>7287</v>
      </c>
      <c r="O239" s="882"/>
      <c r="P239" s="1760"/>
      <c r="Q239" s="882" t="s">
        <v>423</v>
      </c>
      <c r="R239" s="882">
        <f>IF(MID(RIGHT(S239,8),1,1)="M",2021,IF(MID(RIGHT(S239,8),1,1)="N",2022,IF(MID(RIGHT(S239,8),1,1)="P",2023,IF(MID(RIGHT(S239,8),1,1)="R",2024,IF(MID(RIGHT(S239,8),1,1)="S",2025,IF(MID(RIGHT(S239,8),1,1)="T",1996,IF(MID(RIGHT(S239,8),1,1)="V",1997,IF(MID(RIGHT(S239,8),1,1)="W",1998,IF(MID(RIGHT(S239,8),1,1)="X",1999,IF(MID(RIGHT(S239,8),1,1)="Y",2000,IF(MID(RIGHT(S239,8),1,1)="1",2001,IF(MID(RIGHT(S239,8),1,1)="2",2002,IF(MID(RIGHT(S239,8),1,1)="3",2003,IF(MID(RIGHT(S239,8),1,1)="4",2004,IF(MID(RIGHT(S239,8),1,1)="5",2005,IF(MID(RIGHT(S239,8),1,1)="6",2006,IF(MID(RIGHT(S239,8),1,1)="7",2007,IF(MID(RIGHT(S239,8),1,1)="8",2008,IF(MID(RIGHT(S239,8),1,1)="9",2009,IF(MID(RIGHT(S239,8),1,1)="A",2010,IF(MID(RIGHT(S239,8),1,1)="B",2011,IF(MID(RIGHT(S239,8),1,1)="C",2012,IF(MID(RIGHT(S239,8),1,1)="D",2013,IF(MID(RIGHT(S239,8),1,1)="E",2014,IF(MID(RIGHT(S239,8),1,1)="F",2015,IF(MID(RIGHT(S239,8),1,1)="G",2016,IF(MID(RIGHT(S239,8),1,1)="H",2017,IF(MID(RIGHT(S239,8),1,1)="J",2018,IF(MID(RIGHT(S239,8),1,1)="K",2019,IF(MID(RIGHT(S239,8),1,1)="L",2020,""))))))))))))))))))))))))))))))</f>
        <v>2021</v>
      </c>
      <c r="S239" s="882" t="s">
        <v>19599</v>
      </c>
      <c r="T239" s="882">
        <v>1625</v>
      </c>
      <c r="U239" s="885"/>
      <c r="V239" s="1761">
        <v>45834</v>
      </c>
      <c r="W239" s="1762"/>
      <c r="X239" s="1763" t="s">
        <v>19232</v>
      </c>
    </row>
    <row r="240" spans="1:24" ht="26.25" customHeight="1">
      <c r="A240" s="881"/>
      <c r="B240" s="882"/>
      <c r="C240" s="882" t="s">
        <v>12776</v>
      </c>
      <c r="D240" s="882" t="s">
        <v>19481</v>
      </c>
      <c r="E240" s="882"/>
      <c r="F240" s="882"/>
      <c r="G240" s="882"/>
      <c r="H240" s="882"/>
      <c r="I240" s="882"/>
      <c r="J240" s="882"/>
      <c r="K240" s="889" t="s">
        <v>19503</v>
      </c>
      <c r="L240" s="1186" t="s">
        <v>19664</v>
      </c>
      <c r="M240" s="2842"/>
      <c r="N240" s="73" t="s">
        <v>19461</v>
      </c>
      <c r="O240" s="1436"/>
      <c r="P240" s="882"/>
      <c r="Q240" s="882" t="s">
        <v>2575</v>
      </c>
      <c r="R240" s="882">
        <f>IF(MID(RIGHT(S240,8),1,1)="M",2021,IF(MID(RIGHT(S240,8),1,1)="N",2022,IF(MID(RIGHT(S240,8),1,1)="P",2023,IF(MID(RIGHT(S240,8),1,1)="R",2024,IF(MID(RIGHT(S240,8),1,1)="S",2025,IF(MID(RIGHT(S240,8),1,1)="T",1996,IF(MID(RIGHT(S240,8),1,1)="V",1997,IF(MID(RIGHT(S240,8),1,1)="W",1998,IF(MID(RIGHT(S240,8),1,1)="X",1999,IF(MID(RIGHT(S240,8),1,1)="Y",2000,IF(MID(RIGHT(S240,8),1,1)="1",2001,IF(MID(RIGHT(S240,8),1,1)="2",2002,IF(MID(RIGHT(S240,8),1,1)="3",2003,IF(MID(RIGHT(S240,8),1,1)="4",2004,IF(MID(RIGHT(S240,8),1,1)="5",2005,IF(MID(RIGHT(S240,8),1,1)="6",2006,IF(MID(RIGHT(S240,8),1,1)="7",2007,IF(MID(RIGHT(S240,8),1,1)="8",2008,IF(MID(RIGHT(S240,8),1,1)="9",2009,IF(MID(RIGHT(S240,8),1,1)="A",2010,IF(MID(RIGHT(S240,8),1,1)="B",2011,IF(MID(RIGHT(S240,8),1,1)="C",2012,IF(MID(RIGHT(S240,8),1,1)="D",2013,IF(MID(RIGHT(S240,8),1,1)="E",2014,IF(MID(RIGHT(S240,8),1,1)="F",2015,IF(MID(RIGHT(S240,8),1,1)="G",2016,IF(MID(RIGHT(S240,8),1,1)="H",2017,IF(MID(RIGHT(S240,8),1,1)="J",2018,IF(MID(RIGHT(S240,8),1,1)="K",2019,IF(MID(RIGHT(S240,8),1,1)="L",2020,""))))))))))))))))))))))))))))))</f>
        <v>2020</v>
      </c>
      <c r="S240" s="882" t="s">
        <v>19600</v>
      </c>
      <c r="T240" s="882">
        <v>910</v>
      </c>
      <c r="U240" s="885"/>
      <c r="V240" s="885">
        <v>45837</v>
      </c>
      <c r="W240" s="911"/>
      <c r="X240" s="888"/>
    </row>
    <row r="241" spans="1:24" ht="26.25" customHeight="1">
      <c r="A241" s="881"/>
      <c r="B241" s="882"/>
      <c r="C241" s="882" t="s">
        <v>12778</v>
      </c>
      <c r="D241" s="882" t="s">
        <v>19481</v>
      </c>
      <c r="E241" s="882"/>
      <c r="F241" s="882"/>
      <c r="G241" s="882"/>
      <c r="H241" s="882"/>
      <c r="I241" s="882" t="s">
        <v>19229</v>
      </c>
      <c r="J241" s="882"/>
      <c r="K241" s="889" t="s">
        <v>3849</v>
      </c>
      <c r="L241" s="882" t="str">
        <f>SUBSTITUTE(M238,"-","")</f>
        <v>4327425246541X</v>
      </c>
      <c r="M241" s="882" t="s">
        <v>19651</v>
      </c>
      <c r="N241" s="73" t="s">
        <v>12607</v>
      </c>
      <c r="O241" s="1436"/>
      <c r="P241" s="882"/>
      <c r="Q241" s="882" t="s">
        <v>377</v>
      </c>
      <c r="R241" s="882">
        <f>IF(MID(RIGHT(S241,8),1,1)="M",2021,IF(MID(RIGHT(S241,8),1,1)="N",2022,IF(MID(RIGHT(S241,8),1,1)="P",2023,IF(MID(RIGHT(S241,8),1,1)="R",2024,IF(MID(RIGHT(S241,8),1,1)="S",2025,IF(MID(RIGHT(S241,8),1,1)="T",1996,IF(MID(RIGHT(S241,8),1,1)="V",1997,IF(MID(RIGHT(S241,8),1,1)="W",1998,IF(MID(RIGHT(S241,8),1,1)="X",1999,IF(MID(RIGHT(S241,8),1,1)="Y",2000,IF(MID(RIGHT(S241,8),1,1)="1",2001,IF(MID(RIGHT(S241,8),1,1)="2",2002,IF(MID(RIGHT(S241,8),1,1)="3",2003,IF(MID(RIGHT(S241,8),1,1)="4",2004,IF(MID(RIGHT(S241,8),1,1)="5",2005,IF(MID(RIGHT(S241,8),1,1)="6",2006,IF(MID(RIGHT(S241,8),1,1)="7",2007,IF(MID(RIGHT(S241,8),1,1)="8",2008,IF(MID(RIGHT(S241,8),1,1)="9",2009,IF(MID(RIGHT(S241,8),1,1)="A",2010,IF(MID(RIGHT(S241,8),1,1)="B",2011,IF(MID(RIGHT(S241,8),1,1)="C",2012,IF(MID(RIGHT(S241,8),1,1)="D",2013,IF(MID(RIGHT(S241,8),1,1)="E",2014,IF(MID(RIGHT(S241,8),1,1)="F",2015,IF(MID(RIGHT(S241,8),1,1)="G",2016,IF(MID(RIGHT(S241,8),1,1)="H",2017,IF(MID(RIGHT(S241,8),1,1)="J",2018,IF(MID(RIGHT(S241,8),1,1)="K",2019,IF(MID(RIGHT(S241,8),1,1)="L",2020,""))))))))))))))))))))))))))))))</f>
        <v>2011</v>
      </c>
      <c r="S241" s="882" t="s">
        <v>19615</v>
      </c>
      <c r="T241" s="882">
        <v>1445</v>
      </c>
      <c r="U241" s="885"/>
      <c r="V241" s="885"/>
      <c r="W241" s="911"/>
      <c r="X241" s="888"/>
    </row>
    <row r="242" spans="1:24" ht="26.25" customHeight="1">
      <c r="A242" s="881"/>
      <c r="B242" s="882"/>
      <c r="C242" s="882" t="s">
        <v>13047</v>
      </c>
      <c r="D242" s="882" t="s">
        <v>191</v>
      </c>
      <c r="E242" s="882"/>
      <c r="F242" s="882"/>
      <c r="G242" s="882"/>
      <c r="H242" s="882"/>
      <c r="I242" s="882"/>
      <c r="J242" s="882"/>
      <c r="K242" s="890"/>
      <c r="L242" s="882" t="str">
        <f>SUBSTITUTE(M239,"-","")</f>
        <v>4327425246406X</v>
      </c>
      <c r="M242" s="882"/>
      <c r="N242" s="882"/>
      <c r="O242" s="882"/>
      <c r="P242" s="882"/>
      <c r="Q242" s="882"/>
      <c r="R242" s="882"/>
      <c r="S242" s="883" t="s">
        <v>189</v>
      </c>
      <c r="T242" s="883">
        <v>3700</v>
      </c>
      <c r="U242" s="885"/>
      <c r="V242" s="891"/>
      <c r="W242" s="887"/>
      <c r="X242" s="888"/>
    </row>
    <row r="243" spans="1:24" ht="26.25" customHeight="1">
      <c r="A243" s="881"/>
      <c r="B243" s="882"/>
      <c r="C243" s="882" t="s">
        <v>10002</v>
      </c>
      <c r="D243" s="882" t="s">
        <v>191</v>
      </c>
      <c r="E243" s="882"/>
      <c r="F243" s="882"/>
      <c r="G243" s="882"/>
      <c r="H243" s="882"/>
      <c r="I243" s="882"/>
      <c r="J243" s="882" t="s">
        <v>19662</v>
      </c>
      <c r="K243" s="890"/>
      <c r="L243" s="882" t="str">
        <f>SUBSTITUTE(M241,"-","")</f>
        <v>4327425246412X</v>
      </c>
      <c r="M243" s="2559" t="s">
        <v>8709</v>
      </c>
      <c r="N243" s="2560"/>
      <c r="O243" s="2560"/>
      <c r="P243" s="2561"/>
      <c r="Q243" s="882"/>
      <c r="R243" s="882"/>
      <c r="S243" s="883" t="s">
        <v>2472</v>
      </c>
      <c r="T243" s="883">
        <f>SUM(T238:T242)</f>
        <v>9225</v>
      </c>
      <c r="U243" s="891"/>
      <c r="V243" s="891"/>
      <c r="W243" s="887"/>
      <c r="X243" s="1309"/>
    </row>
    <row r="244" spans="1:24" ht="26.25" customHeight="1" thickBot="1">
      <c r="A244" s="892"/>
      <c r="B244" s="893"/>
      <c r="C244" s="893" t="s">
        <v>10003</v>
      </c>
      <c r="D244" s="893" t="s">
        <v>4036</v>
      </c>
      <c r="E244" s="893"/>
      <c r="F244" s="893"/>
      <c r="G244" s="893"/>
      <c r="H244" s="893"/>
      <c r="I244" s="893"/>
      <c r="J244" s="893" t="s">
        <v>19776</v>
      </c>
      <c r="K244" s="611" t="s">
        <v>19502</v>
      </c>
      <c r="L244" s="893"/>
      <c r="M244" s="893"/>
      <c r="N244" s="894"/>
      <c r="O244" s="894"/>
      <c r="P244" s="895"/>
      <c r="Q244" s="893"/>
      <c r="R244" s="893"/>
      <c r="S244" s="896"/>
      <c r="T244" s="896"/>
      <c r="U244" s="897"/>
      <c r="V244" s="898"/>
      <c r="W244" s="899"/>
      <c r="X244" s="900"/>
    </row>
    <row r="245" spans="1:24" ht="26.25" customHeight="1">
      <c r="A245" s="874" t="s">
        <v>188</v>
      </c>
      <c r="B245" s="875" t="s">
        <v>10047</v>
      </c>
      <c r="C245" s="875" t="s">
        <v>13428</v>
      </c>
      <c r="D245" s="875" t="s">
        <v>190</v>
      </c>
      <c r="E245" s="875" t="s">
        <v>19661</v>
      </c>
      <c r="F245" s="875" t="s">
        <v>19661</v>
      </c>
      <c r="G245" s="875" t="s">
        <v>191</v>
      </c>
      <c r="H245" s="875" t="s">
        <v>191</v>
      </c>
      <c r="I245" s="875" t="s">
        <v>10574</v>
      </c>
      <c r="J245" s="875" t="s">
        <v>19492</v>
      </c>
      <c r="K245" s="876" t="s">
        <v>15237</v>
      </c>
      <c r="L245" s="875" t="s">
        <v>19635</v>
      </c>
      <c r="M245" s="923" t="s">
        <v>19656</v>
      </c>
      <c r="N245" s="876" t="s">
        <v>19775</v>
      </c>
      <c r="O245" s="876" t="s">
        <v>19910</v>
      </c>
      <c r="P245" s="1805" t="s">
        <v>20515</v>
      </c>
      <c r="Q245" s="875" t="s">
        <v>19571</v>
      </c>
      <c r="R245" s="875">
        <f>IF(MID(RIGHT(S245,8),1,1)="M",2021,IF(MID(RIGHT(S245,8),1,1)="N",2022,IF(MID(RIGHT(S245,8),1,1)="P",2023,IF(MID(RIGHT(S245,8),1,1)="R",2024,IF(MID(RIGHT(S245,8),1,1)="S",2025,IF(MID(RIGHT(S245,8),1,1)="T",1996,IF(MID(RIGHT(S245,8),1,1)="V",1997,IF(MID(RIGHT(S245,8),1,1)="W",1998,IF(MID(RIGHT(S245,8),1,1)="X",1999,IF(MID(RIGHT(S245,8),1,1)="Y",2000,IF(MID(RIGHT(S245,8),1,1)="1",2001,IF(MID(RIGHT(S245,8),1,1)="2",2002,IF(MID(RIGHT(S245,8),1,1)="3",2003,IF(MID(RIGHT(S245,8),1,1)="4",2004,IF(MID(RIGHT(S245,8),1,1)="5",2005,IF(MID(RIGHT(S245,8),1,1)="6",2006,IF(MID(RIGHT(S245,8),1,1)="7",2007,IF(MID(RIGHT(S245,8),1,1)="8",2008,IF(MID(RIGHT(S245,8),1,1)="9",2009,IF(MID(RIGHT(S245,8),1,1)="A",2010,IF(MID(RIGHT(S245,8),1,1)="B",2011,IF(MID(RIGHT(S245,8),1,1)="C",2012,IF(MID(RIGHT(S245,8),1,1)="D",2013,IF(MID(RIGHT(S245,8),1,1)="E",2014,IF(MID(RIGHT(S245,8),1,1)="F",2015,IF(MID(RIGHT(S245,8),1,1)="G",2016,IF(MID(RIGHT(S245,8),1,1)="H",2017,IF(MID(RIGHT(S245,8),1,1)="J",2018,IF(MID(RIGHT(S245,8),1,1)="K",2019,IF(MID(RIGHT(S245,8),1,1)="L",2020,""))))))))))))))))))))))))))))))</f>
        <v>2018</v>
      </c>
      <c r="S245" s="875" t="s">
        <v>19655</v>
      </c>
      <c r="T245" s="875">
        <v>1350</v>
      </c>
      <c r="U245" s="878">
        <v>45799</v>
      </c>
      <c r="V245" s="878">
        <v>45826</v>
      </c>
      <c r="W245" s="879">
        <v>1300</v>
      </c>
      <c r="X245" s="880">
        <v>2200</v>
      </c>
    </row>
    <row r="246" spans="1:24" ht="26.25" customHeight="1">
      <c r="A246" s="1759"/>
      <c r="B246" s="1755"/>
      <c r="C246" s="320" t="s">
        <v>13667</v>
      </c>
      <c r="D246" s="1755"/>
      <c r="E246" s="1755"/>
      <c r="F246" s="1755"/>
      <c r="G246" s="1755"/>
      <c r="H246" s="1755"/>
      <c r="I246" s="1755" t="s">
        <v>3598</v>
      </c>
      <c r="J246" s="412" t="s">
        <v>19494</v>
      </c>
      <c r="K246" s="884" t="s">
        <v>240</v>
      </c>
      <c r="L246" s="425" t="s">
        <v>3603</v>
      </c>
      <c r="M246" s="882" t="s">
        <v>19660</v>
      </c>
      <c r="N246" s="73" t="s">
        <v>7287</v>
      </c>
      <c r="O246" s="882"/>
      <c r="P246" s="1755"/>
      <c r="Q246" s="882" t="s">
        <v>375</v>
      </c>
      <c r="R246" s="882">
        <f>IF(MID(RIGHT(S246,8),1,1)="M",2021,IF(MID(RIGHT(S246,8),1,1)="N",2022,IF(MID(RIGHT(S246,8),1,1)="P",2023,IF(MID(RIGHT(S246,8),1,1)="R",2024,IF(MID(RIGHT(S246,8),1,1)="S",2025,IF(MID(RIGHT(S246,8),1,1)="T",1996,IF(MID(RIGHT(S246,8),1,1)="V",1997,IF(MID(RIGHT(S246,8),1,1)="W",1998,IF(MID(RIGHT(S246,8),1,1)="X",1999,IF(MID(RIGHT(S246,8),1,1)="Y",2000,IF(MID(RIGHT(S246,8),1,1)="1",2001,IF(MID(RIGHT(S246,8),1,1)="2",2002,IF(MID(RIGHT(S246,8),1,1)="3",2003,IF(MID(RIGHT(S246,8),1,1)="4",2004,IF(MID(RIGHT(S246,8),1,1)="5",2005,IF(MID(RIGHT(S246,8),1,1)="6",2006,IF(MID(RIGHT(S246,8),1,1)="7",2007,IF(MID(RIGHT(S246,8),1,1)="8",2008,IF(MID(RIGHT(S246,8),1,1)="9",2009,IF(MID(RIGHT(S246,8),1,1)="A",2010,IF(MID(RIGHT(S246,8),1,1)="B",2011,IF(MID(RIGHT(S246,8),1,1)="C",2012,IF(MID(RIGHT(S246,8),1,1)="D",2013,IF(MID(RIGHT(S246,8),1,1)="E",2014,IF(MID(RIGHT(S246,8),1,1)="F",2015,IF(MID(RIGHT(S246,8),1,1)="G",2016,IF(MID(RIGHT(S246,8),1,1)="H",2017,IF(MID(RIGHT(S246,8),1,1)="J",2018,IF(MID(RIGHT(S246,8),1,1)="K",2019,IF(MID(RIGHT(S246,8),1,1)="L",2020,""))))))))))))))))))))))))))))))</f>
        <v>2020</v>
      </c>
      <c r="S246" s="882" t="s">
        <v>19602</v>
      </c>
      <c r="T246" s="882">
        <v>1335</v>
      </c>
      <c r="U246" s="885"/>
      <c r="V246" s="1761">
        <v>45834</v>
      </c>
      <c r="W246" s="1762"/>
      <c r="X246" s="1763" t="s">
        <v>19232</v>
      </c>
    </row>
    <row r="247" spans="1:24" ht="26.25" customHeight="1">
      <c r="A247" s="881"/>
      <c r="B247" s="882"/>
      <c r="C247" s="882" t="s">
        <v>12776</v>
      </c>
      <c r="D247" s="882" t="s">
        <v>19481</v>
      </c>
      <c r="E247" s="882"/>
      <c r="F247" s="882"/>
      <c r="G247" s="882"/>
      <c r="H247" s="882"/>
      <c r="I247" s="882"/>
      <c r="J247" s="882"/>
      <c r="K247" s="889" t="s">
        <v>19503</v>
      </c>
      <c r="L247" s="1186" t="s">
        <v>19664</v>
      </c>
      <c r="M247" s="2841" t="s">
        <v>19658</v>
      </c>
      <c r="N247" s="73" t="s">
        <v>7844</v>
      </c>
      <c r="O247" s="1436"/>
      <c r="P247" s="882"/>
      <c r="Q247" s="882" t="s">
        <v>375</v>
      </c>
      <c r="R247" s="882">
        <f>IF(MID(RIGHT(S247,8),1,1)="M",2021,IF(MID(RIGHT(S247,8),1,1)="N",2022,IF(MID(RIGHT(S247,8),1,1)="P",2023,IF(MID(RIGHT(S247,8),1,1)="R",2024,IF(MID(RIGHT(S247,8),1,1)="S",2025,IF(MID(RIGHT(S247,8),1,1)="T",1996,IF(MID(RIGHT(S247,8),1,1)="V",1997,IF(MID(RIGHT(S247,8),1,1)="W",1998,IF(MID(RIGHT(S247,8),1,1)="X",1999,IF(MID(RIGHT(S247,8),1,1)="Y",2000,IF(MID(RIGHT(S247,8),1,1)="1",2001,IF(MID(RIGHT(S247,8),1,1)="2",2002,IF(MID(RIGHT(S247,8),1,1)="3",2003,IF(MID(RIGHT(S247,8),1,1)="4",2004,IF(MID(RIGHT(S247,8),1,1)="5",2005,IF(MID(RIGHT(S247,8),1,1)="6",2006,IF(MID(RIGHT(S247,8),1,1)="7",2007,IF(MID(RIGHT(S247,8),1,1)="8",2008,IF(MID(RIGHT(S247,8),1,1)="9",2009,IF(MID(RIGHT(S247,8),1,1)="A",2010,IF(MID(RIGHT(S247,8),1,1)="B",2011,IF(MID(RIGHT(S247,8),1,1)="C",2012,IF(MID(RIGHT(S247,8),1,1)="D",2013,IF(MID(RIGHT(S247,8),1,1)="E",2014,IF(MID(RIGHT(S247,8),1,1)="F",2015,IF(MID(RIGHT(S247,8),1,1)="G",2016,IF(MID(RIGHT(S247,8),1,1)="H",2017,IF(MID(RIGHT(S247,8),1,1)="J",2018,IF(MID(RIGHT(S247,8),1,1)="K",2019,IF(MID(RIGHT(S247,8),1,1)="L",2020,""))))))))))))))))))))))))))))))</f>
        <v>2021</v>
      </c>
      <c r="S247" s="882" t="s">
        <v>19657</v>
      </c>
      <c r="T247" s="882">
        <v>1335</v>
      </c>
      <c r="U247" s="885"/>
      <c r="V247" s="885">
        <v>45837</v>
      </c>
      <c r="W247" s="911"/>
      <c r="X247" s="888"/>
    </row>
    <row r="248" spans="1:24" ht="26.25" customHeight="1">
      <c r="A248" s="881"/>
      <c r="B248" s="882"/>
      <c r="C248" s="882" t="s">
        <v>12778</v>
      </c>
      <c r="D248" s="882" t="s">
        <v>19481</v>
      </c>
      <c r="E248" s="882"/>
      <c r="F248" s="882"/>
      <c r="G248" s="882"/>
      <c r="H248" s="882"/>
      <c r="I248" s="882" t="s">
        <v>19229</v>
      </c>
      <c r="J248" s="882"/>
      <c r="K248" s="889" t="s">
        <v>3849</v>
      </c>
      <c r="L248" s="882" t="str">
        <f>SUBSTITUTE(M245,"-","")</f>
        <v>1145725711550X</v>
      </c>
      <c r="M248" s="2842"/>
      <c r="N248" s="73" t="s">
        <v>12607</v>
      </c>
      <c r="O248" s="1436"/>
      <c r="P248" s="882"/>
      <c r="Q248" s="882" t="s">
        <v>11179</v>
      </c>
      <c r="R248" s="882">
        <f>IF(MID(RIGHT(S248,8),1,1)="M",2021,IF(MID(RIGHT(S248,8),1,1)="N",2022,IF(MID(RIGHT(S248,8),1,1)="P",2023,IF(MID(RIGHT(S248,8),1,1)="R",2024,IF(MID(RIGHT(S248,8),1,1)="S",2025,IF(MID(RIGHT(S248,8),1,1)="T",1996,IF(MID(RIGHT(S248,8),1,1)="V",1997,IF(MID(RIGHT(S248,8),1,1)="W",1998,IF(MID(RIGHT(S248,8),1,1)="X",1999,IF(MID(RIGHT(S248,8),1,1)="Y",2000,IF(MID(RIGHT(S248,8),1,1)="1",2001,IF(MID(RIGHT(S248,8),1,1)="2",2002,IF(MID(RIGHT(S248,8),1,1)="3",2003,IF(MID(RIGHT(S248,8),1,1)="4",2004,IF(MID(RIGHT(S248,8),1,1)="5",2005,IF(MID(RIGHT(S248,8),1,1)="6",2006,IF(MID(RIGHT(S248,8),1,1)="7",2007,IF(MID(RIGHT(S248,8),1,1)="8",2008,IF(MID(RIGHT(S248,8),1,1)="9",2009,IF(MID(RIGHT(S248,8),1,1)="A",2010,IF(MID(RIGHT(S248,8),1,1)="B",2011,IF(MID(RIGHT(S248,8),1,1)="C",2012,IF(MID(RIGHT(S248,8),1,1)="D",2013,IF(MID(RIGHT(S248,8),1,1)="E",2014,IF(MID(RIGHT(S248,8),1,1)="F",2015,IF(MID(RIGHT(S248,8),1,1)="G",2016,IF(MID(RIGHT(S248,8),1,1)="H",2017,IF(MID(RIGHT(S248,8),1,1)="J",2018,IF(MID(RIGHT(S248,8),1,1)="K",2019,IF(MID(RIGHT(S248,8),1,1)="L",2020,""))))))))))))))))))))))))))))))</f>
        <v>2012</v>
      </c>
      <c r="S248" s="882" t="s">
        <v>19659</v>
      </c>
      <c r="T248" s="882">
        <v>1230</v>
      </c>
      <c r="U248" s="885"/>
      <c r="V248" s="885"/>
      <c r="W248" s="911"/>
      <c r="X248" s="888"/>
    </row>
    <row r="249" spans="1:24" ht="26.25" customHeight="1">
      <c r="A249" s="881"/>
      <c r="B249" s="882"/>
      <c r="C249" s="882" t="s">
        <v>13047</v>
      </c>
      <c r="D249" s="882" t="s">
        <v>191</v>
      </c>
      <c r="E249" s="882"/>
      <c r="F249" s="882"/>
      <c r="G249" s="882"/>
      <c r="H249" s="882"/>
      <c r="I249" s="882"/>
      <c r="J249" s="882"/>
      <c r="K249" s="890"/>
      <c r="L249" s="882" t="str">
        <f>SUBSTITUTE(M246,"-","")</f>
        <v>4327425246409X</v>
      </c>
      <c r="M249" s="882"/>
      <c r="N249" s="882"/>
      <c r="O249" s="882"/>
      <c r="P249" s="882"/>
      <c r="Q249" s="882"/>
      <c r="R249" s="882"/>
      <c r="S249" s="883" t="s">
        <v>189</v>
      </c>
      <c r="T249" s="883">
        <v>3700</v>
      </c>
      <c r="U249" s="885"/>
      <c r="V249" s="891"/>
      <c r="W249" s="887"/>
      <c r="X249" s="888"/>
    </row>
    <row r="250" spans="1:24" ht="26.25" customHeight="1">
      <c r="A250" s="881"/>
      <c r="B250" s="882"/>
      <c r="C250" s="882" t="s">
        <v>10002</v>
      </c>
      <c r="D250" s="882" t="s">
        <v>191</v>
      </c>
      <c r="E250" s="882"/>
      <c r="F250" s="882"/>
      <c r="G250" s="882"/>
      <c r="H250" s="882"/>
      <c r="I250" s="882"/>
      <c r="J250" s="882" t="s">
        <v>19662</v>
      </c>
      <c r="K250" s="890"/>
      <c r="L250" s="882" t="str">
        <f>SUBSTITUTE(M247,"-","")</f>
        <v>4327425246606X</v>
      </c>
      <c r="M250" s="2559" t="s">
        <v>8709</v>
      </c>
      <c r="N250" s="2560"/>
      <c r="O250" s="2560"/>
      <c r="P250" s="2561"/>
      <c r="Q250" s="882"/>
      <c r="R250" s="882"/>
      <c r="S250" s="883" t="s">
        <v>2472</v>
      </c>
      <c r="T250" s="883">
        <f>SUM(T245:T249)</f>
        <v>8950</v>
      </c>
      <c r="U250" s="891"/>
      <c r="V250" s="891"/>
      <c r="W250" s="887"/>
      <c r="X250" s="1309"/>
    </row>
    <row r="251" spans="1:24" ht="26.25" customHeight="1" thickBot="1">
      <c r="A251" s="892"/>
      <c r="B251" s="893"/>
      <c r="C251" s="893" t="s">
        <v>10003</v>
      </c>
      <c r="D251" s="893" t="s">
        <v>4036</v>
      </c>
      <c r="E251" s="893"/>
      <c r="F251" s="893"/>
      <c r="G251" s="893"/>
      <c r="H251" s="893"/>
      <c r="I251" s="893"/>
      <c r="J251" s="893" t="s">
        <v>19776</v>
      </c>
      <c r="K251" s="611" t="s">
        <v>19502</v>
      </c>
      <c r="L251" s="893"/>
      <c r="M251" s="893"/>
      <c r="N251" s="894"/>
      <c r="O251" s="894"/>
      <c r="P251" s="895"/>
      <c r="Q251" s="893"/>
      <c r="R251" s="893"/>
      <c r="S251" s="896"/>
      <c r="T251" s="896"/>
      <c r="U251" s="897"/>
      <c r="V251" s="898"/>
      <c r="W251" s="899"/>
      <c r="X251" s="900"/>
    </row>
    <row r="253" spans="1:24" ht="26.25" customHeight="1" thickBot="1"/>
    <row r="254" spans="1:24" ht="26.25" customHeight="1">
      <c r="A254" s="699" t="s">
        <v>188</v>
      </c>
      <c r="B254" s="700" t="s">
        <v>10047</v>
      </c>
      <c r="C254" s="700" t="s">
        <v>154</v>
      </c>
      <c r="D254" s="700" t="s">
        <v>190</v>
      </c>
      <c r="E254" s="700" t="s">
        <v>19592</v>
      </c>
      <c r="F254" s="700" t="s">
        <v>19592</v>
      </c>
      <c r="G254" s="700" t="s">
        <v>191</v>
      </c>
      <c r="H254" s="1484"/>
      <c r="I254" s="700" t="s">
        <v>10416</v>
      </c>
      <c r="J254" s="715" t="s">
        <v>19474</v>
      </c>
      <c r="K254" s="1515" t="s">
        <v>8</v>
      </c>
      <c r="L254" s="715" t="s">
        <v>19584</v>
      </c>
      <c r="M254" s="2883" t="s">
        <v>19583</v>
      </c>
      <c r="N254" s="701" t="s">
        <v>19900</v>
      </c>
      <c r="O254" s="701" t="s">
        <v>19901</v>
      </c>
      <c r="P254" s="702"/>
      <c r="Q254" s="700" t="s">
        <v>523</v>
      </c>
      <c r="R254" s="700">
        <f>IF(MID(RIGHT(S254,8),1,1)="M",2021,IF(MID(RIGHT(S254,8),1,1)="N",2022,IF(MID(RIGHT(S254,8),1,1)="P",2023,IF(MID(RIGHT(S254,8),1,1)="R",2024,IF(MID(RIGHT(S254,8),1,1)="S",2025,IF(MID(RIGHT(S254,8),1,1)="T",1996,IF(MID(RIGHT(S254,8),1,1)="V",1997,IF(MID(RIGHT(S254,8),1,1)="W",1998,IF(MID(RIGHT(S254,8),1,1)="X",1999,IF(MID(RIGHT(S254,8),1,1)="Y",2000,IF(MID(RIGHT(S254,8),1,1)="1",2001,IF(MID(RIGHT(S254,8),1,1)="2",2002,IF(MID(RIGHT(S254,8),1,1)="3",2003,IF(MID(RIGHT(S254,8),1,1)="4",2004,IF(MID(RIGHT(S254,8),1,1)="5",2005,IF(MID(RIGHT(S254,8),1,1)="6",2006,IF(MID(RIGHT(S254,8),1,1)="7",2007,IF(MID(RIGHT(S254,8),1,1)="8",2008,IF(MID(RIGHT(S254,8),1,1)="9",2009,IF(MID(RIGHT(S254,8),1,1)="A",2010,IF(MID(RIGHT(S254,8),1,1)="B",2011,IF(MID(RIGHT(S254,8),1,1)="C",2012,IF(MID(RIGHT(S254,8),1,1)="D",2013,IF(MID(RIGHT(S254,8),1,1)="E",2014,IF(MID(RIGHT(S254,8),1,1)="F",2015,IF(MID(RIGHT(S254,8),1,1)="G",2016,IF(MID(RIGHT(S254,8),1,1)="H",2017,IF(MID(RIGHT(S254,8),1,1)="J",2018,IF(MID(RIGHT(S254,8),1,1)="K",2019,IF(MID(RIGHT(S254,8),1,1)="L",2020,""))))))))))))))))))))))))))))))</f>
        <v>2021</v>
      </c>
      <c r="S254" s="700" t="s">
        <v>19580</v>
      </c>
      <c r="T254" s="700">
        <v>2240</v>
      </c>
      <c r="U254" s="716">
        <v>45798</v>
      </c>
      <c r="V254" s="716">
        <v>45858</v>
      </c>
      <c r="W254" s="703">
        <v>2030</v>
      </c>
      <c r="X254" s="704">
        <v>3200</v>
      </c>
    </row>
    <row r="255" spans="1:24" ht="26.25" customHeight="1">
      <c r="A255" s="705"/>
      <c r="B255" s="278"/>
      <c r="C255" s="320" t="s">
        <v>18898</v>
      </c>
      <c r="D255" s="278"/>
      <c r="E255" s="278"/>
      <c r="F255" s="278"/>
      <c r="G255" s="278"/>
      <c r="H255" s="278"/>
      <c r="I255" s="278" t="s">
        <v>2578</v>
      </c>
      <c r="J255" s="317" t="s">
        <v>19473</v>
      </c>
      <c r="K255" s="280" t="s">
        <v>195</v>
      </c>
      <c r="L255" s="425" t="s">
        <v>3603</v>
      </c>
      <c r="M255" s="2885"/>
      <c r="N255" s="73" t="s">
        <v>2435</v>
      </c>
      <c r="O255" s="278"/>
      <c r="P255" s="278"/>
      <c r="Q255" s="278" t="s">
        <v>520</v>
      </c>
      <c r="R255" s="278">
        <f>IF(MID(RIGHT(S255,8),1,1)="M",2021,IF(MID(RIGHT(S255,8),1,1)="N",2022,IF(MID(RIGHT(S255,8),1,1)="P",2023,IF(MID(RIGHT(S255,8),1,1)="R",2024,IF(MID(RIGHT(S255,8),1,1)="S",2025,IF(MID(RIGHT(S255,8),1,1)="T",1996,IF(MID(RIGHT(S255,8),1,1)="V",1997,IF(MID(RIGHT(S255,8),1,1)="W",1998,IF(MID(RIGHT(S255,8),1,1)="X",1999,IF(MID(RIGHT(S255,8),1,1)="Y",2000,IF(MID(RIGHT(S255,8),1,1)="1",2001,IF(MID(RIGHT(S255,8),1,1)="2",2002,IF(MID(RIGHT(S255,8),1,1)="3",2003,IF(MID(RIGHT(S255,8),1,1)="4",2004,IF(MID(RIGHT(S255,8),1,1)="5",2005,IF(MID(RIGHT(S255,8),1,1)="6",2006,IF(MID(RIGHT(S255,8),1,1)="7",2007,IF(MID(RIGHT(S255,8),1,1)="8",2008,IF(MID(RIGHT(S255,8),1,1)="9",2009,IF(MID(RIGHT(S255,8),1,1)="A",2010,IF(MID(RIGHT(S255,8),1,1)="B",2011,IF(MID(RIGHT(S255,8),1,1)="C",2012,IF(MID(RIGHT(S255,8),1,1)="D",2013,IF(MID(RIGHT(S255,8),1,1)="E",2014,IF(MID(RIGHT(S255,8),1,1)="F",2015,IF(MID(RIGHT(S255,8),1,1)="G",2016,IF(MID(RIGHT(S255,8),1,1)="H",2017,IF(MID(RIGHT(S255,8),1,1)="J",2018,IF(MID(RIGHT(S255,8),1,1)="K",2019,IF(MID(RIGHT(S255,8),1,1)="L",2020,""))))))))))))))))))))))))))))))</f>
        <v>2021</v>
      </c>
      <c r="S255" s="278" t="s">
        <v>19577</v>
      </c>
      <c r="T255" s="278">
        <v>2210</v>
      </c>
      <c r="U255" s="420">
        <v>45800</v>
      </c>
      <c r="V255" s="420">
        <v>45865</v>
      </c>
      <c r="W255" s="283" t="s">
        <v>19919</v>
      </c>
      <c r="X255" s="706" t="s">
        <v>19920</v>
      </c>
    </row>
    <row r="256" spans="1:24" ht="26.25" customHeight="1">
      <c r="A256" s="705"/>
      <c r="B256" s="278"/>
      <c r="C256" s="278" t="s">
        <v>12776</v>
      </c>
      <c r="D256" s="278" t="s">
        <v>19476</v>
      </c>
      <c r="E256" s="278"/>
      <c r="F256" s="278"/>
      <c r="G256" s="278"/>
      <c r="H256" s="278"/>
      <c r="I256" s="720"/>
      <c r="J256" s="317" t="s">
        <v>19472</v>
      </c>
      <c r="K256" s="278" t="s">
        <v>12409</v>
      </c>
      <c r="L256" s="278"/>
      <c r="M256" s="3140" t="s">
        <v>19582</v>
      </c>
      <c r="N256" s="73" t="s">
        <v>2897</v>
      </c>
      <c r="O256" s="1371"/>
      <c r="P256" s="278"/>
      <c r="Q256" s="278" t="s">
        <v>520</v>
      </c>
      <c r="R256" s="278">
        <f>IF(MID(RIGHT(S256,8),1,1)="M",2021,IF(MID(RIGHT(S256,8),1,1)="N",2022,IF(MID(RIGHT(S256,8),1,1)="P",2023,IF(MID(RIGHT(S256,8),1,1)="R",2024,IF(MID(RIGHT(S256,8),1,1)="S",2025,IF(MID(RIGHT(S256,8),1,1)="T",1996,IF(MID(RIGHT(S256,8),1,1)="V",1997,IF(MID(RIGHT(S256,8),1,1)="W",1998,IF(MID(RIGHT(S256,8),1,1)="X",1999,IF(MID(RIGHT(S256,8),1,1)="Y",2000,IF(MID(RIGHT(S256,8),1,1)="1",2001,IF(MID(RIGHT(S256,8),1,1)="2",2002,IF(MID(RIGHT(S256,8),1,1)="3",2003,IF(MID(RIGHT(S256,8),1,1)="4",2004,IF(MID(RIGHT(S256,8),1,1)="5",2005,IF(MID(RIGHT(S256,8),1,1)="6",2006,IF(MID(RIGHT(S256,8),1,1)="7",2007,IF(MID(RIGHT(S256,8),1,1)="8",2008,IF(MID(RIGHT(S256,8),1,1)="9",2009,IF(MID(RIGHT(S256,8),1,1)="A",2010,IF(MID(RIGHT(S256,8),1,1)="B",2011,IF(MID(RIGHT(S256,8),1,1)="C",2012,IF(MID(RIGHT(S256,8),1,1)="D",2013,IF(MID(RIGHT(S256,8),1,1)="E",2014,IF(MID(RIGHT(S256,8),1,1)="F",2015,IF(MID(RIGHT(S256,8),1,1)="G",2016,IF(MID(RIGHT(S256,8),1,1)="H",2017,IF(MID(RIGHT(S256,8),1,1)="J",2018,IF(MID(RIGHT(S256,8),1,1)="K",2019,IF(MID(RIGHT(S256,8),1,1)="L",2020,""))))))))))))))))))))))))))))))</f>
        <v>2018</v>
      </c>
      <c r="S256" s="278" t="s">
        <v>19578</v>
      </c>
      <c r="T256" s="278">
        <v>2280</v>
      </c>
      <c r="U256" s="420"/>
      <c r="V256" s="719"/>
      <c r="W256" s="2011"/>
      <c r="X256" s="706"/>
    </row>
    <row r="257" spans="1:24" ht="26.25" customHeight="1">
      <c r="A257" s="705"/>
      <c r="B257" s="278"/>
      <c r="C257" s="278" t="s">
        <v>12778</v>
      </c>
      <c r="D257" s="278" t="s">
        <v>19476</v>
      </c>
      <c r="E257" s="278"/>
      <c r="F257" s="278"/>
      <c r="G257" s="278"/>
      <c r="H257" s="278"/>
      <c r="I257" s="720"/>
      <c r="J257" s="720"/>
      <c r="K257" s="278" t="s">
        <v>1772</v>
      </c>
      <c r="L257" s="278" t="str">
        <f>SUBSTITUTE(M254,"-","")</f>
        <v>1145725710927X</v>
      </c>
      <c r="M257" s="3075"/>
      <c r="N257" s="73" t="s">
        <v>7870</v>
      </c>
      <c r="O257" s="278"/>
      <c r="P257" s="280"/>
      <c r="Q257" s="278" t="s">
        <v>19581</v>
      </c>
      <c r="R257" s="278">
        <f>IF(MID(RIGHT(S257,8),1,1)="M",2021,IF(MID(RIGHT(S257,8),1,1)="N",2022,IF(MID(RIGHT(S257,8),1,1)="P",2023,IF(MID(RIGHT(S257,8),1,1)="R",2024,IF(MID(RIGHT(S257,8),1,1)="S",2025,IF(MID(RIGHT(S257,8),1,1)="T",1996,IF(MID(RIGHT(S257,8),1,1)="V",1997,IF(MID(RIGHT(S257,8),1,1)="W",1998,IF(MID(RIGHT(S257,8),1,1)="X",1999,IF(MID(RIGHT(S257,8),1,1)="Y",2000,IF(MID(RIGHT(S257,8),1,1)="1",2001,IF(MID(RIGHT(S257,8),1,1)="2",2002,IF(MID(RIGHT(S257,8),1,1)="3",2003,IF(MID(RIGHT(S257,8),1,1)="4",2004,IF(MID(RIGHT(S257,8),1,1)="5",2005,IF(MID(RIGHT(S257,8),1,1)="6",2006,IF(MID(RIGHT(S257,8),1,1)="7",2007,IF(MID(RIGHT(S257,8),1,1)="8",2008,IF(MID(RIGHT(S257,8),1,1)="9",2009,IF(MID(RIGHT(S257,8),1,1)="A",2010,IF(MID(RIGHT(S257,8),1,1)="B",2011,IF(MID(RIGHT(S257,8),1,1)="C",2012,IF(MID(RIGHT(S257,8),1,1)="D",2013,IF(MID(RIGHT(S257,8),1,1)="E",2014,IF(MID(RIGHT(S257,8),1,1)="F",2015,IF(MID(RIGHT(S257,8),1,1)="G",2016,IF(MID(RIGHT(S257,8),1,1)="H",2017,IF(MID(RIGHT(S257,8),1,1)="J",2018,IF(MID(RIGHT(S257,8),1,1)="K",2019,IF(MID(RIGHT(S257,8),1,1)="L",2020,""))))))))))))))))))))))))))))))</f>
        <v>2021</v>
      </c>
      <c r="S257" s="278" t="s">
        <v>19579</v>
      </c>
      <c r="T257" s="278">
        <v>2080</v>
      </c>
      <c r="U257" s="282"/>
      <c r="V257" s="281"/>
      <c r="W257" s="283" t="s">
        <v>19914</v>
      </c>
      <c r="X257" s="721"/>
    </row>
    <row r="258" spans="1:24" ht="26.25" customHeight="1">
      <c r="A258" s="705"/>
      <c r="B258" s="278"/>
      <c r="C258" s="278" t="s">
        <v>13047</v>
      </c>
      <c r="D258" s="278" t="s">
        <v>191</v>
      </c>
      <c r="E258" s="278"/>
      <c r="F258" s="278"/>
      <c r="G258" s="278"/>
      <c r="H258" s="278"/>
      <c r="I258" s="278"/>
      <c r="J258" s="278" t="s">
        <v>19475</v>
      </c>
      <c r="K258" s="278"/>
      <c r="L258" s="278" t="str">
        <f>SUBSTITUTE(M256,"-","")</f>
        <v>1145725710926X</v>
      </c>
      <c r="M258" s="278"/>
      <c r="N258" s="278"/>
      <c r="O258" s="278"/>
      <c r="P258" s="278"/>
      <c r="Q258" s="278"/>
      <c r="R258" s="280"/>
      <c r="S258" s="284" t="s">
        <v>189</v>
      </c>
      <c r="T258" s="284">
        <v>3830</v>
      </c>
      <c r="U258" s="281"/>
      <c r="V258" s="281"/>
      <c r="W258" s="283"/>
      <c r="X258" s="722"/>
    </row>
    <row r="259" spans="1:24" ht="26.25" customHeight="1">
      <c r="A259" s="705"/>
      <c r="B259" s="278"/>
      <c r="C259" s="278" t="s">
        <v>10002</v>
      </c>
      <c r="D259" s="278" t="s">
        <v>191</v>
      </c>
      <c r="E259" s="278"/>
      <c r="F259" s="278"/>
      <c r="G259" s="278"/>
      <c r="H259" s="278"/>
      <c r="I259" s="278"/>
      <c r="J259" s="278"/>
      <c r="K259" s="278"/>
      <c r="L259" s="278"/>
      <c r="M259" s="2559" t="s">
        <v>18698</v>
      </c>
      <c r="N259" s="2560"/>
      <c r="O259" s="2560"/>
      <c r="P259" s="2561"/>
      <c r="Q259" s="278"/>
      <c r="R259" s="278"/>
      <c r="S259" s="284" t="s">
        <v>2472</v>
      </c>
      <c r="T259" s="284">
        <f>SUM(T254:T258)</f>
        <v>12640</v>
      </c>
      <c r="U259" s="281"/>
      <c r="V259" s="281"/>
      <c r="W259" s="283"/>
      <c r="X259" s="722"/>
    </row>
    <row r="260" spans="1:24" ht="26.25" customHeight="1" thickBot="1">
      <c r="A260" s="707"/>
      <c r="B260" s="708"/>
      <c r="C260" s="708" t="s">
        <v>10003</v>
      </c>
      <c r="D260" s="708" t="s">
        <v>4036</v>
      </c>
      <c r="E260" s="708"/>
      <c r="F260" s="708"/>
      <c r="G260" s="708"/>
      <c r="H260" s="708"/>
      <c r="I260" s="708"/>
      <c r="J260" s="708"/>
      <c r="K260" s="611" t="s">
        <v>2683</v>
      </c>
      <c r="L260" s="709"/>
      <c r="M260" s="709"/>
      <c r="N260" s="708"/>
      <c r="O260" s="708"/>
      <c r="P260" s="710"/>
      <c r="Q260" s="711"/>
      <c r="R260" s="711"/>
      <c r="S260" s="711"/>
      <c r="T260" s="711"/>
      <c r="U260" s="712"/>
      <c r="V260" s="713"/>
      <c r="W260" s="723"/>
      <c r="X260" s="724"/>
    </row>
    <row r="262" spans="1:24" ht="26.25" customHeight="1" thickBot="1"/>
    <row r="263" spans="1:24" ht="26.25" customHeight="1">
      <c r="A263" s="456" t="s">
        <v>188</v>
      </c>
      <c r="B263" s="457" t="s">
        <v>10047</v>
      </c>
      <c r="C263" s="457" t="s">
        <v>10329</v>
      </c>
      <c r="D263" s="457" t="s">
        <v>190</v>
      </c>
      <c r="E263" s="457" t="s">
        <v>19558</v>
      </c>
      <c r="F263" s="457" t="s">
        <v>191</v>
      </c>
      <c r="G263" s="457" t="s">
        <v>191</v>
      </c>
      <c r="H263" s="477"/>
      <c r="I263" s="457" t="s">
        <v>126</v>
      </c>
      <c r="J263" s="457" t="s">
        <v>19452</v>
      </c>
      <c r="K263" s="458" t="s">
        <v>18775</v>
      </c>
      <c r="L263" s="457" t="s">
        <v>19834</v>
      </c>
      <c r="M263" s="2901" t="s">
        <v>19554</v>
      </c>
      <c r="N263" s="458" t="s">
        <v>19824</v>
      </c>
      <c r="O263" s="458" t="s">
        <v>19821</v>
      </c>
      <c r="P263" s="459"/>
      <c r="Q263" s="457" t="s">
        <v>363</v>
      </c>
      <c r="R263" s="457">
        <v>2016</v>
      </c>
      <c r="S263" s="457" t="s">
        <v>19538</v>
      </c>
      <c r="T263" s="457">
        <v>2115</v>
      </c>
      <c r="U263" s="460">
        <v>45800</v>
      </c>
      <c r="V263" s="460">
        <v>45869</v>
      </c>
      <c r="W263" s="462">
        <v>2650</v>
      </c>
      <c r="X263" s="463">
        <v>3800</v>
      </c>
    </row>
    <row r="264" spans="1:24" ht="26.25" customHeight="1">
      <c r="A264" s="464"/>
      <c r="B264" s="143"/>
      <c r="C264" s="320" t="s">
        <v>3681</v>
      </c>
      <c r="D264" s="143"/>
      <c r="E264" s="143"/>
      <c r="F264" s="143"/>
      <c r="G264" s="143"/>
      <c r="H264" s="143"/>
      <c r="I264" s="143" t="s">
        <v>3598</v>
      </c>
      <c r="J264" s="412" t="s">
        <v>19454</v>
      </c>
      <c r="K264" s="169" t="s">
        <v>10395</v>
      </c>
      <c r="L264" s="427" t="s">
        <v>3603</v>
      </c>
      <c r="M264" s="2902"/>
      <c r="N264" s="73" t="s">
        <v>7287</v>
      </c>
      <c r="O264" s="1666"/>
      <c r="P264" s="1666"/>
      <c r="Q264" s="143" t="s">
        <v>361</v>
      </c>
      <c r="R264" s="143">
        <v>2020</v>
      </c>
      <c r="S264" s="143" t="s">
        <v>19539</v>
      </c>
      <c r="T264" s="143">
        <v>2095</v>
      </c>
      <c r="U264" s="146">
        <v>45801</v>
      </c>
      <c r="V264" s="146">
        <v>45875</v>
      </c>
      <c r="W264" s="147"/>
      <c r="X264" s="466"/>
    </row>
    <row r="265" spans="1:24" ht="26.25" customHeight="1">
      <c r="A265" s="464"/>
      <c r="B265" s="143"/>
      <c r="C265" s="143" t="s">
        <v>12776</v>
      </c>
      <c r="D265" s="143" t="s">
        <v>19457</v>
      </c>
      <c r="E265" s="143"/>
      <c r="F265" s="143"/>
      <c r="G265" s="143"/>
      <c r="H265" s="143"/>
      <c r="I265" s="143"/>
      <c r="J265" s="425" t="s">
        <v>3281</v>
      </c>
      <c r="K265" s="144" t="s">
        <v>19453</v>
      </c>
      <c r="L265" s="143" t="s">
        <v>19549</v>
      </c>
      <c r="M265" s="2902"/>
      <c r="N265" s="73" t="s">
        <v>14447</v>
      </c>
      <c r="O265" s="143"/>
      <c r="P265" s="143"/>
      <c r="Q265" s="143" t="s">
        <v>378</v>
      </c>
      <c r="R265" s="143">
        <v>2016</v>
      </c>
      <c r="S265" s="143" t="s">
        <v>19540</v>
      </c>
      <c r="T265" s="143">
        <v>2020</v>
      </c>
      <c r="U265" s="168"/>
      <c r="V265" s="146"/>
      <c r="W265" s="1449"/>
      <c r="X265" s="466"/>
    </row>
    <row r="266" spans="1:24" ht="26.25" customHeight="1">
      <c r="A266" s="464"/>
      <c r="B266" s="143"/>
      <c r="C266" s="143" t="s">
        <v>12778</v>
      </c>
      <c r="D266" s="143" t="s">
        <v>19457</v>
      </c>
      <c r="E266" s="143"/>
      <c r="F266" s="143"/>
      <c r="G266" s="143"/>
      <c r="H266" s="143"/>
      <c r="I266" s="143"/>
      <c r="J266" s="143"/>
      <c r="K266" s="144" t="s">
        <v>4071</v>
      </c>
      <c r="L266" s="143"/>
      <c r="M266" s="2903"/>
      <c r="N266" s="73" t="s">
        <v>15731</v>
      </c>
      <c r="O266" s="143"/>
      <c r="P266" s="143"/>
      <c r="Q266" s="143" t="s">
        <v>2296</v>
      </c>
      <c r="R266" s="143">
        <v>2015</v>
      </c>
      <c r="S266" s="143" t="s">
        <v>19541</v>
      </c>
      <c r="T266" s="143">
        <v>2215</v>
      </c>
      <c r="U266" s="146"/>
      <c r="V266" s="146"/>
      <c r="W266" s="147"/>
      <c r="X266" s="466"/>
    </row>
    <row r="267" spans="1:24" ht="26.25" customHeight="1">
      <c r="A267" s="464"/>
      <c r="B267" s="143"/>
      <c r="C267" s="143" t="s">
        <v>13047</v>
      </c>
      <c r="D267" s="143" t="s">
        <v>191</v>
      </c>
      <c r="E267" s="143"/>
      <c r="F267" s="143"/>
      <c r="G267" s="143"/>
      <c r="H267" s="143"/>
      <c r="I267" s="143"/>
      <c r="J267" s="143"/>
      <c r="K267" s="144"/>
      <c r="L267" s="143"/>
      <c r="M267" s="143"/>
      <c r="N267" s="143"/>
      <c r="O267" s="143"/>
      <c r="P267" s="143"/>
      <c r="Q267" s="143"/>
      <c r="R267" s="143"/>
      <c r="S267" s="148" t="s">
        <v>189</v>
      </c>
      <c r="T267" s="148">
        <v>3700</v>
      </c>
      <c r="U267" s="146"/>
      <c r="V267" s="146"/>
      <c r="W267" s="147"/>
      <c r="X267" s="466"/>
    </row>
    <row r="268" spans="1:24" ht="26.25" customHeight="1">
      <c r="A268" s="464"/>
      <c r="B268" s="143"/>
      <c r="C268" s="143" t="s">
        <v>10002</v>
      </c>
      <c r="D268" s="143" t="s">
        <v>191</v>
      </c>
      <c r="E268" s="143"/>
      <c r="F268" s="143"/>
      <c r="G268" s="143"/>
      <c r="H268" s="143"/>
      <c r="I268" s="143"/>
      <c r="J268" s="143" t="s">
        <v>2627</v>
      </c>
      <c r="K268" s="144"/>
      <c r="L268" s="143"/>
      <c r="M268" s="2559" t="s">
        <v>11304</v>
      </c>
      <c r="N268" s="2560"/>
      <c r="O268" s="2561"/>
      <c r="P268" s="143"/>
      <c r="Q268" s="143"/>
      <c r="R268" s="143"/>
      <c r="S268" s="148" t="s">
        <v>2472</v>
      </c>
      <c r="T268" s="148">
        <f>SUM(T263:T267)</f>
        <v>12145</v>
      </c>
      <c r="U268" s="168"/>
      <c r="V268" s="146"/>
      <c r="W268" s="147"/>
      <c r="X268" s="466"/>
    </row>
    <row r="269" spans="1:24" ht="26.25" customHeight="1" thickBot="1">
      <c r="A269" s="467"/>
      <c r="B269" s="468"/>
      <c r="C269" s="468" t="s">
        <v>13824</v>
      </c>
      <c r="D269" s="468" t="s">
        <v>4036</v>
      </c>
      <c r="E269" s="468"/>
      <c r="F269" s="468"/>
      <c r="G269" s="468"/>
      <c r="H269" s="468"/>
      <c r="I269" s="468"/>
      <c r="J269" s="555" t="s">
        <v>2745</v>
      </c>
      <c r="K269" s="611" t="s">
        <v>12345</v>
      </c>
      <c r="L269" s="468"/>
      <c r="M269" s="468"/>
      <c r="N269" s="470"/>
      <c r="O269" s="470"/>
      <c r="P269" s="471"/>
      <c r="Q269" s="468"/>
      <c r="R269" s="468"/>
      <c r="S269" s="471"/>
      <c r="T269" s="471"/>
      <c r="U269" s="473"/>
      <c r="V269" s="474"/>
      <c r="W269" s="475"/>
      <c r="X269" s="476"/>
    </row>
    <row r="270" spans="1:24" ht="26.25" customHeight="1">
      <c r="A270" s="456" t="s">
        <v>188</v>
      </c>
      <c r="B270" s="457" t="s">
        <v>10047</v>
      </c>
      <c r="C270" s="457" t="s">
        <v>10329</v>
      </c>
      <c r="D270" s="457" t="s">
        <v>190</v>
      </c>
      <c r="E270" s="457" t="s">
        <v>19558</v>
      </c>
      <c r="F270" s="457" t="s">
        <v>191</v>
      </c>
      <c r="G270" s="457" t="s">
        <v>191</v>
      </c>
      <c r="H270" s="477"/>
      <c r="I270" s="457" t="s">
        <v>126</v>
      </c>
      <c r="J270" s="457" t="s">
        <v>19452</v>
      </c>
      <c r="K270" s="458" t="s">
        <v>18775</v>
      </c>
      <c r="L270" s="457" t="s">
        <v>19825</v>
      </c>
      <c r="M270" s="2383" t="s">
        <v>19557</v>
      </c>
      <c r="N270" s="458" t="s">
        <v>19822</v>
      </c>
      <c r="O270" s="1715" t="s">
        <v>19489</v>
      </c>
      <c r="P270" s="459"/>
      <c r="Q270" s="457" t="s">
        <v>1661</v>
      </c>
      <c r="R270" s="457">
        <v>2016</v>
      </c>
      <c r="S270" s="457" t="s">
        <v>19529</v>
      </c>
      <c r="T270" s="457">
        <v>1570</v>
      </c>
      <c r="U270" s="460">
        <v>45800</v>
      </c>
      <c r="V270" s="460">
        <v>45869</v>
      </c>
      <c r="W270" s="462">
        <v>2650</v>
      </c>
      <c r="X270" s="463">
        <v>3800</v>
      </c>
    </row>
    <row r="271" spans="1:24" ht="26.25" customHeight="1">
      <c r="A271" s="464"/>
      <c r="B271" s="143"/>
      <c r="C271" s="320" t="s">
        <v>3681</v>
      </c>
      <c r="D271" s="143"/>
      <c r="E271" s="143"/>
      <c r="F271" s="143"/>
      <c r="G271" s="143"/>
      <c r="H271" s="143"/>
      <c r="I271" s="143" t="s">
        <v>3598</v>
      </c>
      <c r="J271" s="412" t="s">
        <v>19455</v>
      </c>
      <c r="K271" s="169" t="s">
        <v>10395</v>
      </c>
      <c r="L271" s="427" t="s">
        <v>3603</v>
      </c>
      <c r="M271" s="2385" t="s">
        <v>19548</v>
      </c>
      <c r="N271" s="73" t="s">
        <v>7287</v>
      </c>
      <c r="O271" s="1666" t="s">
        <v>19556</v>
      </c>
      <c r="P271" s="1666"/>
      <c r="Q271" s="143" t="s">
        <v>424</v>
      </c>
      <c r="R271" s="143">
        <v>2016</v>
      </c>
      <c r="S271" s="143" t="s">
        <v>19530</v>
      </c>
      <c r="T271" s="143">
        <v>915</v>
      </c>
      <c r="U271" s="146">
        <v>45801</v>
      </c>
      <c r="V271" s="146">
        <v>45875</v>
      </c>
      <c r="W271" s="147"/>
      <c r="X271" s="466"/>
    </row>
    <row r="272" spans="1:24" ht="26.25" customHeight="1">
      <c r="A272" s="464"/>
      <c r="B272" s="143"/>
      <c r="C272" s="143" t="s">
        <v>12776</v>
      </c>
      <c r="D272" s="143" t="s">
        <v>19457</v>
      </c>
      <c r="E272" s="143"/>
      <c r="F272" s="143"/>
      <c r="G272" s="143"/>
      <c r="H272" s="143"/>
      <c r="I272" s="143"/>
      <c r="J272" s="425" t="s">
        <v>3281</v>
      </c>
      <c r="K272" s="144" t="s">
        <v>19453</v>
      </c>
      <c r="L272" s="143" t="s">
        <v>19549</v>
      </c>
      <c r="M272" s="169" t="s">
        <v>19557</v>
      </c>
      <c r="N272" s="73" t="s">
        <v>14447</v>
      </c>
      <c r="O272" s="143"/>
      <c r="P272" s="143"/>
      <c r="Q272" s="143" t="s">
        <v>375</v>
      </c>
      <c r="R272" s="143">
        <v>2017</v>
      </c>
      <c r="S272" s="143" t="s">
        <v>19531</v>
      </c>
      <c r="T272" s="143">
        <v>1575</v>
      </c>
      <c r="U272" s="168"/>
      <c r="V272" s="146"/>
      <c r="W272" s="1449"/>
      <c r="X272" s="466"/>
    </row>
    <row r="273" spans="1:24" ht="26.25" customHeight="1">
      <c r="A273" s="464"/>
      <c r="B273" s="143"/>
      <c r="C273" s="143" t="s">
        <v>12778</v>
      </c>
      <c r="D273" s="143" t="s">
        <v>19457</v>
      </c>
      <c r="E273" s="143"/>
      <c r="F273" s="143"/>
      <c r="G273" s="143"/>
      <c r="H273" s="143"/>
      <c r="I273" s="143"/>
      <c r="J273" s="143"/>
      <c r="K273" s="144" t="s">
        <v>4071</v>
      </c>
      <c r="L273" s="143"/>
      <c r="M273" s="169" t="s">
        <v>19557</v>
      </c>
      <c r="N273" s="73" t="s">
        <v>15731</v>
      </c>
      <c r="O273" s="143"/>
      <c r="P273" s="143" t="s">
        <v>19533</v>
      </c>
      <c r="Q273" s="143" t="s">
        <v>636</v>
      </c>
      <c r="R273" s="143">
        <v>2023</v>
      </c>
      <c r="S273" s="143" t="s">
        <v>19532</v>
      </c>
      <c r="T273" s="143">
        <v>1840</v>
      </c>
      <c r="U273" s="146"/>
      <c r="V273" s="146"/>
      <c r="W273" s="147"/>
      <c r="X273" s="466"/>
    </row>
    <row r="274" spans="1:24" ht="26.25" customHeight="1">
      <c r="A274" s="464"/>
      <c r="B274" s="143"/>
      <c r="C274" s="143" t="s">
        <v>13047</v>
      </c>
      <c r="D274" s="143" t="s">
        <v>191</v>
      </c>
      <c r="E274" s="143"/>
      <c r="F274" s="143"/>
      <c r="G274" s="143"/>
      <c r="H274" s="143"/>
      <c r="I274" s="143"/>
      <c r="J274" s="143"/>
      <c r="K274" s="144"/>
      <c r="L274" s="143"/>
      <c r="M274" s="143"/>
      <c r="N274" s="143"/>
      <c r="O274" s="143"/>
      <c r="P274" s="143"/>
      <c r="Q274" s="143"/>
      <c r="R274" s="143"/>
      <c r="S274" s="148" t="s">
        <v>189</v>
      </c>
      <c r="T274" s="148">
        <v>3910</v>
      </c>
      <c r="U274" s="146"/>
      <c r="V274" s="146"/>
      <c r="W274" s="147"/>
      <c r="X274" s="466"/>
    </row>
    <row r="275" spans="1:24" ht="26.25" customHeight="1">
      <c r="A275" s="464"/>
      <c r="B275" s="143"/>
      <c r="C275" s="143" t="s">
        <v>10002</v>
      </c>
      <c r="D275" s="143" t="s">
        <v>191</v>
      </c>
      <c r="E275" s="143"/>
      <c r="F275" s="143"/>
      <c r="G275" s="143"/>
      <c r="H275" s="143"/>
      <c r="I275" s="143"/>
      <c r="J275" s="143" t="s">
        <v>2627</v>
      </c>
      <c r="K275" s="144"/>
      <c r="L275" s="143"/>
      <c r="M275" s="2559" t="s">
        <v>11304</v>
      </c>
      <c r="N275" s="2560"/>
      <c r="O275" s="2561"/>
      <c r="P275" s="143"/>
      <c r="Q275" s="143"/>
      <c r="R275" s="143"/>
      <c r="S275" s="148" t="s">
        <v>2472</v>
      </c>
      <c r="T275" s="148">
        <f>SUM(T270:T274)</f>
        <v>9810</v>
      </c>
      <c r="U275" s="168"/>
      <c r="V275" s="146"/>
      <c r="W275" s="147"/>
      <c r="X275" s="466"/>
    </row>
    <row r="276" spans="1:24" ht="26.25" customHeight="1" thickBot="1">
      <c r="A276" s="467"/>
      <c r="B276" s="468"/>
      <c r="C276" s="468" t="s">
        <v>13824</v>
      </c>
      <c r="D276" s="468" t="s">
        <v>4036</v>
      </c>
      <c r="E276" s="468"/>
      <c r="F276" s="468"/>
      <c r="G276" s="468"/>
      <c r="H276" s="468"/>
      <c r="I276" s="468"/>
      <c r="J276" s="555" t="s">
        <v>2745</v>
      </c>
      <c r="K276" s="611" t="s">
        <v>12345</v>
      </c>
      <c r="L276" s="468"/>
      <c r="M276" s="468"/>
      <c r="N276" s="470"/>
      <c r="O276" s="470"/>
      <c r="P276" s="471"/>
      <c r="Q276" s="468"/>
      <c r="R276" s="468"/>
      <c r="S276" s="471"/>
      <c r="T276" s="471"/>
      <c r="U276" s="473"/>
      <c r="V276" s="474"/>
      <c r="W276" s="475"/>
      <c r="X276" s="476"/>
    </row>
    <row r="277" spans="1:24" ht="26.25" customHeight="1">
      <c r="A277" s="456" t="s">
        <v>188</v>
      </c>
      <c r="B277" s="457" t="s">
        <v>10047</v>
      </c>
      <c r="C277" s="457" t="s">
        <v>10329</v>
      </c>
      <c r="D277" s="457" t="s">
        <v>190</v>
      </c>
      <c r="E277" s="457" t="s">
        <v>19558</v>
      </c>
      <c r="F277" s="457" t="s">
        <v>191</v>
      </c>
      <c r="G277" s="457" t="s">
        <v>191</v>
      </c>
      <c r="H277" s="477"/>
      <c r="I277" s="457" t="s">
        <v>126</v>
      </c>
      <c r="J277" s="457" t="s">
        <v>19452</v>
      </c>
      <c r="K277" s="458" t="s">
        <v>18775</v>
      </c>
      <c r="L277" s="457" t="s">
        <v>19826</v>
      </c>
      <c r="M277" s="2901" t="s">
        <v>19555</v>
      </c>
      <c r="N277" s="458" t="s">
        <v>19911</v>
      </c>
      <c r="O277" s="458" t="s">
        <v>19827</v>
      </c>
      <c r="P277" s="459"/>
      <c r="Q277" s="457" t="s">
        <v>361</v>
      </c>
      <c r="R277" s="457">
        <v>2018</v>
      </c>
      <c r="S277" s="457" t="s">
        <v>19534</v>
      </c>
      <c r="T277" s="457">
        <v>2380</v>
      </c>
      <c r="U277" s="460">
        <v>45800</v>
      </c>
      <c r="V277" s="460">
        <v>45869</v>
      </c>
      <c r="W277" s="462">
        <v>2650</v>
      </c>
      <c r="X277" s="463">
        <v>3800</v>
      </c>
    </row>
    <row r="278" spans="1:24" ht="26.25" customHeight="1">
      <c r="A278" s="464"/>
      <c r="B278" s="143"/>
      <c r="C278" s="320" t="s">
        <v>3681</v>
      </c>
      <c r="D278" s="143"/>
      <c r="E278" s="143"/>
      <c r="F278" s="143"/>
      <c r="G278" s="143"/>
      <c r="H278" s="143"/>
      <c r="I278" s="143" t="s">
        <v>3598</v>
      </c>
      <c r="J278" s="412" t="s">
        <v>19456</v>
      </c>
      <c r="K278" s="169" t="s">
        <v>10395</v>
      </c>
      <c r="L278" s="427" t="s">
        <v>3603</v>
      </c>
      <c r="M278" s="2902"/>
      <c r="N278" s="73" t="s">
        <v>7287</v>
      </c>
      <c r="O278" s="1666"/>
      <c r="P278" s="1666"/>
      <c r="Q278" s="143" t="s">
        <v>378</v>
      </c>
      <c r="R278" s="143">
        <v>2017</v>
      </c>
      <c r="S278" s="143" t="s">
        <v>19535</v>
      </c>
      <c r="T278" s="143">
        <v>2010</v>
      </c>
      <c r="U278" s="146">
        <v>45801</v>
      </c>
      <c r="V278" s="146">
        <v>45875</v>
      </c>
      <c r="W278" s="147"/>
      <c r="X278" s="466"/>
    </row>
    <row r="279" spans="1:24" ht="26.25" customHeight="1">
      <c r="A279" s="464"/>
      <c r="B279" s="143"/>
      <c r="C279" s="143" t="s">
        <v>12776</v>
      </c>
      <c r="D279" s="143" t="s">
        <v>19457</v>
      </c>
      <c r="E279" s="143"/>
      <c r="F279" s="143"/>
      <c r="G279" s="143"/>
      <c r="H279" s="143"/>
      <c r="I279" s="143"/>
      <c r="J279" s="425" t="s">
        <v>3281</v>
      </c>
      <c r="K279" s="144" t="s">
        <v>19453</v>
      </c>
      <c r="L279" s="143" t="s">
        <v>19549</v>
      </c>
      <c r="M279" s="2902"/>
      <c r="N279" s="73" t="s">
        <v>14447</v>
      </c>
      <c r="O279" s="143"/>
      <c r="P279" s="143"/>
      <c r="Q279" s="143" t="s">
        <v>1661</v>
      </c>
      <c r="R279" s="143">
        <v>2016</v>
      </c>
      <c r="S279" s="143" t="s">
        <v>19536</v>
      </c>
      <c r="T279" s="143">
        <v>1575</v>
      </c>
      <c r="U279" s="168"/>
      <c r="V279" s="146"/>
      <c r="W279" s="1449"/>
      <c r="X279" s="466"/>
    </row>
    <row r="280" spans="1:24" ht="26.25" customHeight="1">
      <c r="A280" s="464"/>
      <c r="B280" s="143"/>
      <c r="C280" s="143" t="s">
        <v>12778</v>
      </c>
      <c r="D280" s="143" t="s">
        <v>19457</v>
      </c>
      <c r="E280" s="143"/>
      <c r="F280" s="143"/>
      <c r="G280" s="143"/>
      <c r="H280" s="143"/>
      <c r="I280" s="143"/>
      <c r="J280" s="143"/>
      <c r="K280" s="144" t="s">
        <v>4071</v>
      </c>
      <c r="L280" s="143"/>
      <c r="M280" s="2903"/>
      <c r="N280" s="73" t="s">
        <v>15731</v>
      </c>
      <c r="O280" s="143"/>
      <c r="P280" s="143"/>
      <c r="Q280" s="143" t="s">
        <v>375</v>
      </c>
      <c r="R280" s="143">
        <v>2018</v>
      </c>
      <c r="S280" s="143" t="s">
        <v>19537</v>
      </c>
      <c r="T280" s="143">
        <v>1615</v>
      </c>
      <c r="U280" s="146"/>
      <c r="V280" s="146"/>
      <c r="W280" s="147"/>
      <c r="X280" s="466"/>
    </row>
    <row r="281" spans="1:24" ht="26.25" customHeight="1">
      <c r="A281" s="464"/>
      <c r="B281" s="143"/>
      <c r="C281" s="143" t="s">
        <v>13047</v>
      </c>
      <c r="D281" s="143" t="s">
        <v>191</v>
      </c>
      <c r="E281" s="143"/>
      <c r="F281" s="143"/>
      <c r="G281" s="143"/>
      <c r="H281" s="143"/>
      <c r="I281" s="143"/>
      <c r="J281" s="143"/>
      <c r="K281" s="144"/>
      <c r="L281" s="143"/>
      <c r="M281" s="143"/>
      <c r="N281" s="143"/>
      <c r="O281" s="143"/>
      <c r="P281" s="143"/>
      <c r="Q281" s="143"/>
      <c r="R281" s="143"/>
      <c r="S281" s="148" t="s">
        <v>189</v>
      </c>
      <c r="T281" s="148">
        <v>3770</v>
      </c>
      <c r="U281" s="146"/>
      <c r="V281" s="146"/>
      <c r="W281" s="147"/>
      <c r="X281" s="466"/>
    </row>
    <row r="282" spans="1:24" ht="26.25" customHeight="1">
      <c r="A282" s="464"/>
      <c r="B282" s="143"/>
      <c r="C282" s="143" t="s">
        <v>10002</v>
      </c>
      <c r="D282" s="143" t="s">
        <v>191</v>
      </c>
      <c r="E282" s="143"/>
      <c r="F282" s="143"/>
      <c r="G282" s="143"/>
      <c r="H282" s="143"/>
      <c r="I282" s="143"/>
      <c r="J282" s="143" t="s">
        <v>2627</v>
      </c>
      <c r="K282" s="144"/>
      <c r="L282" s="143"/>
      <c r="M282" s="2559" t="s">
        <v>11304</v>
      </c>
      <c r="N282" s="2560"/>
      <c r="O282" s="2561"/>
      <c r="P282" s="143"/>
      <c r="Q282" s="143"/>
      <c r="R282" s="143"/>
      <c r="S282" s="148" t="s">
        <v>2472</v>
      </c>
      <c r="T282" s="148">
        <f>SUM(T277:T281)</f>
        <v>11350</v>
      </c>
      <c r="U282" s="168"/>
      <c r="V282" s="146"/>
      <c r="W282" s="147"/>
      <c r="X282" s="466"/>
    </row>
    <row r="283" spans="1:24" ht="26.25" customHeight="1" thickBot="1">
      <c r="A283" s="467"/>
      <c r="B283" s="468"/>
      <c r="C283" s="468" t="s">
        <v>13824</v>
      </c>
      <c r="D283" s="468" t="s">
        <v>4036</v>
      </c>
      <c r="E283" s="468"/>
      <c r="F283" s="468"/>
      <c r="G283" s="468"/>
      <c r="H283" s="468"/>
      <c r="I283" s="468"/>
      <c r="J283" s="555" t="s">
        <v>2745</v>
      </c>
      <c r="K283" s="611" t="s">
        <v>12345</v>
      </c>
      <c r="L283" s="468"/>
      <c r="M283" s="468"/>
      <c r="N283" s="470"/>
      <c r="O283" s="470"/>
      <c r="P283" s="471"/>
      <c r="Q283" s="468"/>
      <c r="R283" s="468"/>
      <c r="S283" s="471"/>
      <c r="T283" s="471"/>
      <c r="U283" s="473"/>
      <c r="V283" s="474"/>
      <c r="W283" s="475"/>
      <c r="X283" s="476"/>
    </row>
    <row r="284" spans="1:24" ht="26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51"/>
      <c r="L284" s="4"/>
      <c r="M284" s="4"/>
      <c r="N284" s="451"/>
      <c r="O284" s="451"/>
      <c r="P284" s="452"/>
      <c r="Q284" s="4"/>
      <c r="R284" s="4"/>
      <c r="S284" s="4"/>
      <c r="T284" s="4"/>
      <c r="U284" s="453"/>
      <c r="V284" s="454"/>
      <c r="W284" s="455"/>
      <c r="X284" s="455"/>
    </row>
    <row r="285" spans="1:24" ht="26.25" customHeight="1" thickBot="1"/>
    <row r="286" spans="1:24" ht="26.25" customHeight="1">
      <c r="A286" s="874" t="s">
        <v>188</v>
      </c>
      <c r="B286" s="875" t="s">
        <v>10047</v>
      </c>
      <c r="C286" s="875" t="s">
        <v>13428</v>
      </c>
      <c r="D286" s="875" t="s">
        <v>190</v>
      </c>
      <c r="E286" s="875" t="s">
        <v>19739</v>
      </c>
      <c r="F286" s="875" t="s">
        <v>191</v>
      </c>
      <c r="G286" s="875" t="s">
        <v>191</v>
      </c>
      <c r="H286" s="875" t="s">
        <v>191</v>
      </c>
      <c r="I286" s="875" t="s">
        <v>10574</v>
      </c>
      <c r="J286" s="875" t="s">
        <v>19603</v>
      </c>
      <c r="K286" s="876" t="s">
        <v>15237</v>
      </c>
      <c r="L286" s="875" t="s">
        <v>19747</v>
      </c>
      <c r="M286" s="2857" t="s">
        <v>19740</v>
      </c>
      <c r="N286" s="876" t="s">
        <v>20028</v>
      </c>
      <c r="O286" s="876" t="s">
        <v>20029</v>
      </c>
      <c r="P286" s="1805" t="s">
        <v>20803</v>
      </c>
      <c r="Q286" s="875" t="s">
        <v>1901</v>
      </c>
      <c r="R286" s="875">
        <f>IF(MID(RIGHT(S286,8),1,1)="M",2021,IF(MID(RIGHT(S286,8),1,1)="N",2022,IF(MID(RIGHT(S286,8),1,1)="P",2023,IF(MID(RIGHT(S286,8),1,1)="R",2024,IF(MID(RIGHT(S286,8),1,1)="S",2025,IF(MID(RIGHT(S286,8),1,1)="T",1996,IF(MID(RIGHT(S286,8),1,1)="V",1997,IF(MID(RIGHT(S286,8),1,1)="W",1998,IF(MID(RIGHT(S286,8),1,1)="X",1999,IF(MID(RIGHT(S286,8),1,1)="Y",2000,IF(MID(RIGHT(S286,8),1,1)="1",2001,IF(MID(RIGHT(S286,8),1,1)="2",2002,IF(MID(RIGHT(S286,8),1,1)="3",2003,IF(MID(RIGHT(S286,8),1,1)="4",2004,IF(MID(RIGHT(S286,8),1,1)="5",2005,IF(MID(RIGHT(S286,8),1,1)="6",2006,IF(MID(RIGHT(S286,8),1,1)="7",2007,IF(MID(RIGHT(S286,8),1,1)="8",2008,IF(MID(RIGHT(S286,8),1,1)="9",2009,IF(MID(RIGHT(S286,8),1,1)="A",2010,IF(MID(RIGHT(S286,8),1,1)="B",2011,IF(MID(RIGHT(S286,8),1,1)="C",2012,IF(MID(RIGHT(S286,8),1,1)="D",2013,IF(MID(RIGHT(S286,8),1,1)="E",2014,IF(MID(RIGHT(S286,8),1,1)="F",2015,IF(MID(RIGHT(S286,8),1,1)="G",2016,IF(MID(RIGHT(S286,8),1,1)="H",2017,IF(MID(RIGHT(S286,8),1,1)="J",2018,IF(MID(RIGHT(S286,8),1,1)="K",2019,IF(MID(RIGHT(S286,8),1,1)="L",2020,""))))))))))))))))))))))))))))))</f>
        <v>2020</v>
      </c>
      <c r="S286" s="875" t="s">
        <v>19692</v>
      </c>
      <c r="T286" s="875">
        <v>2620</v>
      </c>
      <c r="U286" s="878">
        <v>45804</v>
      </c>
      <c r="V286" s="878">
        <v>45826</v>
      </c>
      <c r="W286" s="879">
        <v>1300</v>
      </c>
      <c r="X286" s="880">
        <v>2200</v>
      </c>
    </row>
    <row r="287" spans="1:24" ht="26.25" customHeight="1">
      <c r="A287" s="1759"/>
      <c r="B287" s="1755"/>
      <c r="C287" s="913" t="s">
        <v>20346</v>
      </c>
      <c r="D287" s="1755"/>
      <c r="E287" s="1755"/>
      <c r="F287" s="1755"/>
      <c r="G287" s="1755"/>
      <c r="H287" s="1755"/>
      <c r="I287" s="1755" t="s">
        <v>3598</v>
      </c>
      <c r="J287" s="412" t="s">
        <v>19604</v>
      </c>
      <c r="K287" s="884" t="s">
        <v>240</v>
      </c>
      <c r="L287" s="425" t="s">
        <v>3603</v>
      </c>
      <c r="M287" s="2878"/>
      <c r="N287" s="73" t="s">
        <v>7287</v>
      </c>
      <c r="O287" s="882"/>
      <c r="P287" s="1760"/>
      <c r="Q287" s="882" t="s">
        <v>4027</v>
      </c>
      <c r="R287" s="882">
        <f>IF(MID(RIGHT(S287,8),1,1)="M",2021,IF(MID(RIGHT(S287,8),1,1)="N",2022,IF(MID(RIGHT(S287,8),1,1)="P",2023,IF(MID(RIGHT(S287,8),1,1)="R",2024,IF(MID(RIGHT(S287,8),1,1)="S",2025,IF(MID(RIGHT(S287,8),1,1)="T",1996,IF(MID(RIGHT(S287,8),1,1)="V",1997,IF(MID(RIGHT(S287,8),1,1)="W",1998,IF(MID(RIGHT(S287,8),1,1)="X",1999,IF(MID(RIGHT(S287,8),1,1)="Y",2000,IF(MID(RIGHT(S287,8),1,1)="1",2001,IF(MID(RIGHT(S287,8),1,1)="2",2002,IF(MID(RIGHT(S287,8),1,1)="3",2003,IF(MID(RIGHT(S287,8),1,1)="4",2004,IF(MID(RIGHT(S287,8),1,1)="5",2005,IF(MID(RIGHT(S287,8),1,1)="6",2006,IF(MID(RIGHT(S287,8),1,1)="7",2007,IF(MID(RIGHT(S287,8),1,1)="8",2008,IF(MID(RIGHT(S287,8),1,1)="9",2009,IF(MID(RIGHT(S287,8),1,1)="A",2010,IF(MID(RIGHT(S287,8),1,1)="B",2011,IF(MID(RIGHT(S287,8),1,1)="C",2012,IF(MID(RIGHT(S287,8),1,1)="D",2013,IF(MID(RIGHT(S287,8),1,1)="E",2014,IF(MID(RIGHT(S287,8),1,1)="F",2015,IF(MID(RIGHT(S287,8),1,1)="G",2016,IF(MID(RIGHT(S287,8),1,1)="H",2017,IF(MID(RIGHT(S287,8),1,1)="J",2018,IF(MID(RIGHT(S287,8),1,1)="K",2019,IF(MID(RIGHT(S287,8),1,1)="L",2020,""))))))))))))))))))))))))))))))</f>
        <v>2021</v>
      </c>
      <c r="S287" s="882" t="s">
        <v>19693</v>
      </c>
      <c r="T287" s="882">
        <v>1400</v>
      </c>
      <c r="U287" s="891">
        <v>45805</v>
      </c>
      <c r="V287" s="1761">
        <v>45834</v>
      </c>
      <c r="W287" s="1762"/>
      <c r="X287" s="1763" t="s">
        <v>19232</v>
      </c>
    </row>
    <row r="288" spans="1:24" ht="26.25" customHeight="1">
      <c r="A288" s="881"/>
      <c r="B288" s="882"/>
      <c r="C288" s="882" t="s">
        <v>12776</v>
      </c>
      <c r="D288" s="882" t="s">
        <v>19613</v>
      </c>
      <c r="E288" s="882"/>
      <c r="F288" s="882"/>
      <c r="G288" s="882"/>
      <c r="H288" s="882"/>
      <c r="I288" s="882"/>
      <c r="J288" s="882"/>
      <c r="K288" s="889" t="s">
        <v>19632</v>
      </c>
      <c r="L288" s="1186" t="s">
        <v>19730</v>
      </c>
      <c r="M288" s="2878"/>
      <c r="N288" s="73" t="s">
        <v>7898</v>
      </c>
      <c r="O288" s="1436"/>
      <c r="P288" s="882"/>
      <c r="Q288" s="882" t="s">
        <v>375</v>
      </c>
      <c r="R288" s="882">
        <f>IF(MID(RIGHT(S288,8),1,1)="M",2021,IF(MID(RIGHT(S288,8),1,1)="N",2022,IF(MID(RIGHT(S288,8),1,1)="P",2023,IF(MID(RIGHT(S288,8),1,1)="R",2024,IF(MID(RIGHT(S288,8),1,1)="S",2025,IF(MID(RIGHT(S288,8),1,1)="T",1996,IF(MID(RIGHT(S288,8),1,1)="V",1997,IF(MID(RIGHT(S288,8),1,1)="W",1998,IF(MID(RIGHT(S288,8),1,1)="X",1999,IF(MID(RIGHT(S288,8),1,1)="Y",2000,IF(MID(RIGHT(S288,8),1,1)="1",2001,IF(MID(RIGHT(S288,8),1,1)="2",2002,IF(MID(RIGHT(S288,8),1,1)="3",2003,IF(MID(RIGHT(S288,8),1,1)="4",2004,IF(MID(RIGHT(S288,8),1,1)="5",2005,IF(MID(RIGHT(S288,8),1,1)="6",2006,IF(MID(RIGHT(S288,8),1,1)="7",2007,IF(MID(RIGHT(S288,8),1,1)="8",2008,IF(MID(RIGHT(S288,8),1,1)="9",2009,IF(MID(RIGHT(S288,8),1,1)="A",2010,IF(MID(RIGHT(S288,8),1,1)="B",2011,IF(MID(RIGHT(S288,8),1,1)="C",2012,IF(MID(RIGHT(S288,8),1,1)="D",2013,IF(MID(RIGHT(S288,8),1,1)="E",2014,IF(MID(RIGHT(S288,8),1,1)="F",2015,IF(MID(RIGHT(S288,8),1,1)="G",2016,IF(MID(RIGHT(S288,8),1,1)="H",2017,IF(MID(RIGHT(S288,8),1,1)="J",2018,IF(MID(RIGHT(S288,8),1,1)="K",2019,IF(MID(RIGHT(S288,8),1,1)="L",2020,""))))))))))))))))))))))))))))))</f>
        <v>2021</v>
      </c>
      <c r="S288" s="882" t="s">
        <v>19694</v>
      </c>
      <c r="T288" s="882">
        <v>1335</v>
      </c>
      <c r="U288" s="891">
        <v>45806</v>
      </c>
      <c r="V288" s="891">
        <v>45838</v>
      </c>
      <c r="W288" s="911"/>
      <c r="X288" s="888"/>
    </row>
    <row r="289" spans="1:24" ht="26.25" customHeight="1">
      <c r="A289" s="881"/>
      <c r="B289" s="882"/>
      <c r="C289" s="882" t="s">
        <v>12778</v>
      </c>
      <c r="D289" s="882" t="s">
        <v>19613</v>
      </c>
      <c r="E289" s="882"/>
      <c r="F289" s="882"/>
      <c r="G289" s="882"/>
      <c r="H289" s="882"/>
      <c r="I289" s="882" t="s">
        <v>19229</v>
      </c>
      <c r="J289" s="882"/>
      <c r="K289" s="889" t="s">
        <v>9460</v>
      </c>
      <c r="L289" s="882"/>
      <c r="M289" s="2842"/>
      <c r="N289" s="73" t="s">
        <v>12607</v>
      </c>
      <c r="O289" s="1436"/>
      <c r="P289" s="882"/>
      <c r="Q289" s="882" t="s">
        <v>12126</v>
      </c>
      <c r="R289" s="882">
        <f>IF(MID(RIGHT(S289,8),1,1)="M",2021,IF(MID(RIGHT(S289,8),1,1)="N",2022,IF(MID(RIGHT(S289,8),1,1)="P",2023,IF(MID(RIGHT(S289,8),1,1)="R",2024,IF(MID(RIGHT(S289,8),1,1)="S",2025,IF(MID(RIGHT(S289,8),1,1)="T",1996,IF(MID(RIGHT(S289,8),1,1)="V",1997,IF(MID(RIGHT(S289,8),1,1)="W",1998,IF(MID(RIGHT(S289,8),1,1)="X",1999,IF(MID(RIGHT(S289,8),1,1)="Y",2000,IF(MID(RIGHT(S289,8),1,1)="1",2001,IF(MID(RIGHT(S289,8),1,1)="2",2002,IF(MID(RIGHT(S289,8),1,1)="3",2003,IF(MID(RIGHT(S289,8),1,1)="4",2004,IF(MID(RIGHT(S289,8),1,1)="5",2005,IF(MID(RIGHT(S289,8),1,1)="6",2006,IF(MID(RIGHT(S289,8),1,1)="7",2007,IF(MID(RIGHT(S289,8),1,1)="8",2008,IF(MID(RIGHT(S289,8),1,1)="9",2009,IF(MID(RIGHT(S289,8),1,1)="A",2010,IF(MID(RIGHT(S289,8),1,1)="B",2011,IF(MID(RIGHT(S289,8),1,1)="C",2012,IF(MID(RIGHT(S289,8),1,1)="D",2013,IF(MID(RIGHT(S289,8),1,1)="E",2014,IF(MID(RIGHT(S289,8),1,1)="F",2015,IF(MID(RIGHT(S289,8),1,1)="G",2016,IF(MID(RIGHT(S289,8),1,1)="H",2017,IF(MID(RIGHT(S289,8),1,1)="J",2018,IF(MID(RIGHT(S289,8),1,1)="K",2019,IF(MID(RIGHT(S289,8),1,1)="L",2020,""))))))))))))))))))))))))))))))</f>
        <v>2022</v>
      </c>
      <c r="S289" s="882" t="s">
        <v>19695</v>
      </c>
      <c r="T289" s="882">
        <v>1405</v>
      </c>
      <c r="U289" s="885">
        <v>45807</v>
      </c>
      <c r="V289" s="891">
        <v>45840</v>
      </c>
      <c r="W289" s="911"/>
      <c r="X289" s="888"/>
    </row>
    <row r="290" spans="1:24" ht="26.25" customHeight="1">
      <c r="A290" s="881"/>
      <c r="B290" s="882"/>
      <c r="C290" s="882" t="s">
        <v>13047</v>
      </c>
      <c r="D290" s="882" t="s">
        <v>191</v>
      </c>
      <c r="E290" s="882"/>
      <c r="F290" s="882"/>
      <c r="G290" s="882"/>
      <c r="H290" s="882"/>
      <c r="I290" s="882"/>
      <c r="J290" s="882"/>
      <c r="K290" s="890"/>
      <c r="L290" s="882"/>
      <c r="M290" s="882" t="str">
        <f>SUBSTITUTE(M286,"-","")</f>
        <v>4327425246632X</v>
      </c>
      <c r="N290" s="882"/>
      <c r="O290" s="882"/>
      <c r="P290" s="882"/>
      <c r="Q290" s="882"/>
      <c r="R290" s="882"/>
      <c r="S290" s="883" t="s">
        <v>189</v>
      </c>
      <c r="T290" s="883">
        <v>3700</v>
      </c>
      <c r="U290" s="885"/>
      <c r="V290" s="2413">
        <v>45842</v>
      </c>
      <c r="W290" s="887"/>
      <c r="X290" s="888"/>
    </row>
    <row r="291" spans="1:24" ht="26.25" customHeight="1">
      <c r="A291" s="881"/>
      <c r="B291" s="882"/>
      <c r="C291" s="882" t="s">
        <v>10002</v>
      </c>
      <c r="D291" s="882" t="s">
        <v>191</v>
      </c>
      <c r="E291" s="882"/>
      <c r="F291" s="882"/>
      <c r="G291" s="882"/>
      <c r="H291" s="882"/>
      <c r="I291" s="882"/>
      <c r="J291" s="882" t="s">
        <v>19746</v>
      </c>
      <c r="K291" s="890"/>
      <c r="L291" s="882"/>
      <c r="M291" s="2559" t="s">
        <v>8709</v>
      </c>
      <c r="N291" s="2560"/>
      <c r="O291" s="2560"/>
      <c r="P291" s="2561"/>
      <c r="Q291" s="882"/>
      <c r="R291" s="882"/>
      <c r="S291" s="883" t="s">
        <v>2472</v>
      </c>
      <c r="T291" s="883">
        <f>SUM(T286:T290)</f>
        <v>10460</v>
      </c>
      <c r="U291" s="891"/>
      <c r="V291" s="891"/>
      <c r="W291" s="887"/>
      <c r="X291" s="1309"/>
    </row>
    <row r="292" spans="1:24" ht="26.25" customHeight="1" thickBot="1">
      <c r="A292" s="892"/>
      <c r="B292" s="893"/>
      <c r="C292" s="893" t="s">
        <v>10003</v>
      </c>
      <c r="D292" s="893" t="s">
        <v>4036</v>
      </c>
      <c r="E292" s="893"/>
      <c r="F292" s="893"/>
      <c r="G292" s="893"/>
      <c r="H292" s="893"/>
      <c r="I292" s="893"/>
      <c r="J292" s="893" t="s">
        <v>19776</v>
      </c>
      <c r="K292" s="611" t="s">
        <v>19621</v>
      </c>
      <c r="L292" s="893"/>
      <c r="M292" s="893"/>
      <c r="N292" s="894"/>
      <c r="O292" s="894"/>
      <c r="P292" s="895"/>
      <c r="Q292" s="893"/>
      <c r="R292" s="893"/>
      <c r="S292" s="896"/>
      <c r="T292" s="896"/>
      <c r="U292" s="897"/>
      <c r="V292" s="898"/>
      <c r="W292" s="899"/>
      <c r="X292" s="900"/>
    </row>
    <row r="293" spans="1:24" ht="26.25" customHeight="1">
      <c r="A293" s="874" t="s">
        <v>188</v>
      </c>
      <c r="B293" s="875" t="s">
        <v>10047</v>
      </c>
      <c r="C293" s="875" t="s">
        <v>13428</v>
      </c>
      <c r="D293" s="875" t="s">
        <v>190</v>
      </c>
      <c r="E293" s="875" t="s">
        <v>19739</v>
      </c>
      <c r="F293" s="875" t="s">
        <v>191</v>
      </c>
      <c r="G293" s="875" t="s">
        <v>191</v>
      </c>
      <c r="H293" s="875" t="s">
        <v>191</v>
      </c>
      <c r="I293" s="875" t="s">
        <v>10574</v>
      </c>
      <c r="J293" s="875" t="s">
        <v>19603</v>
      </c>
      <c r="K293" s="876" t="s">
        <v>15237</v>
      </c>
      <c r="L293" s="875" t="s">
        <v>19721</v>
      </c>
      <c r="M293" s="2857" t="s">
        <v>19741</v>
      </c>
      <c r="N293" s="923" t="s">
        <v>19780</v>
      </c>
      <c r="O293" s="876" t="s">
        <v>20030</v>
      </c>
      <c r="P293" s="1805" t="s">
        <v>20803</v>
      </c>
      <c r="Q293" s="875" t="s">
        <v>363</v>
      </c>
      <c r="R293" s="875">
        <f>IF(MID(RIGHT(S293,8),1,1)="M",2021,IF(MID(RIGHT(S293,8),1,1)="N",2022,IF(MID(RIGHT(S293,8),1,1)="P",2023,IF(MID(RIGHT(S293,8),1,1)="R",2024,IF(MID(RIGHT(S293,8),1,1)="S",2025,IF(MID(RIGHT(S293,8),1,1)="T",1996,IF(MID(RIGHT(S293,8),1,1)="V",1997,IF(MID(RIGHT(S293,8),1,1)="W",1998,IF(MID(RIGHT(S293,8),1,1)="X",1999,IF(MID(RIGHT(S293,8),1,1)="Y",2000,IF(MID(RIGHT(S293,8),1,1)="1",2001,IF(MID(RIGHT(S293,8),1,1)="2",2002,IF(MID(RIGHT(S293,8),1,1)="3",2003,IF(MID(RIGHT(S293,8),1,1)="4",2004,IF(MID(RIGHT(S293,8),1,1)="5",2005,IF(MID(RIGHT(S293,8),1,1)="6",2006,IF(MID(RIGHT(S293,8),1,1)="7",2007,IF(MID(RIGHT(S293,8),1,1)="8",2008,IF(MID(RIGHT(S293,8),1,1)="9",2009,IF(MID(RIGHT(S293,8),1,1)="A",2010,IF(MID(RIGHT(S293,8),1,1)="B",2011,IF(MID(RIGHT(S293,8),1,1)="C",2012,IF(MID(RIGHT(S293,8),1,1)="D",2013,IF(MID(RIGHT(S293,8),1,1)="E",2014,IF(MID(RIGHT(S293,8),1,1)="F",2015,IF(MID(RIGHT(S293,8),1,1)="G",2016,IF(MID(RIGHT(S293,8),1,1)="H",2017,IF(MID(RIGHT(S293,8),1,1)="J",2018,IF(MID(RIGHT(S293,8),1,1)="K",2019,IF(MID(RIGHT(S293,8),1,1)="L",2020,""))))))))))))))))))))))))))))))</f>
        <v>2021</v>
      </c>
      <c r="S293" s="875" t="s">
        <v>19696</v>
      </c>
      <c r="T293" s="875">
        <v>1820</v>
      </c>
      <c r="U293" s="878">
        <v>45804</v>
      </c>
      <c r="V293" s="878">
        <v>45826</v>
      </c>
      <c r="W293" s="879">
        <v>1300</v>
      </c>
      <c r="X293" s="880">
        <v>2200</v>
      </c>
    </row>
    <row r="294" spans="1:24" ht="26.25" customHeight="1">
      <c r="A294" s="1759"/>
      <c r="B294" s="1755"/>
      <c r="C294" s="913" t="s">
        <v>20346</v>
      </c>
      <c r="D294" s="1755"/>
      <c r="E294" s="1755"/>
      <c r="F294" s="1755"/>
      <c r="G294" s="1755"/>
      <c r="H294" s="1755"/>
      <c r="I294" s="1755" t="s">
        <v>3598</v>
      </c>
      <c r="J294" s="412" t="s">
        <v>19605</v>
      </c>
      <c r="K294" s="884" t="s">
        <v>240</v>
      </c>
      <c r="L294" s="425" t="s">
        <v>3603</v>
      </c>
      <c r="M294" s="2878"/>
      <c r="N294" s="73" t="s">
        <v>7287</v>
      </c>
      <c r="O294" s="882"/>
      <c r="P294" s="1760"/>
      <c r="Q294" s="882" t="s">
        <v>243</v>
      </c>
      <c r="R294" s="882">
        <f>IF(MID(RIGHT(S294,8),1,1)="M",2021,IF(MID(RIGHT(S294,8),1,1)="N",2022,IF(MID(RIGHT(S294,8),1,1)="P",2023,IF(MID(RIGHT(S294,8),1,1)="R",2024,IF(MID(RIGHT(S294,8),1,1)="S",2025,IF(MID(RIGHT(S294,8),1,1)="T",1996,IF(MID(RIGHT(S294,8),1,1)="V",1997,IF(MID(RIGHT(S294,8),1,1)="W",1998,IF(MID(RIGHT(S294,8),1,1)="X",1999,IF(MID(RIGHT(S294,8),1,1)="Y",2000,IF(MID(RIGHT(S294,8),1,1)="1",2001,IF(MID(RIGHT(S294,8),1,1)="2",2002,IF(MID(RIGHT(S294,8),1,1)="3",2003,IF(MID(RIGHT(S294,8),1,1)="4",2004,IF(MID(RIGHT(S294,8),1,1)="5",2005,IF(MID(RIGHT(S294,8),1,1)="6",2006,IF(MID(RIGHT(S294,8),1,1)="7",2007,IF(MID(RIGHT(S294,8),1,1)="8",2008,IF(MID(RIGHT(S294,8),1,1)="9",2009,IF(MID(RIGHT(S294,8),1,1)="A",2010,IF(MID(RIGHT(S294,8),1,1)="B",2011,IF(MID(RIGHT(S294,8),1,1)="C",2012,IF(MID(RIGHT(S294,8),1,1)="D",2013,IF(MID(RIGHT(S294,8),1,1)="E",2014,IF(MID(RIGHT(S294,8),1,1)="F",2015,IF(MID(RIGHT(S294,8),1,1)="G",2016,IF(MID(RIGHT(S294,8),1,1)="H",2017,IF(MID(RIGHT(S294,8),1,1)="J",2018,IF(MID(RIGHT(S294,8),1,1)="K",2019,IF(MID(RIGHT(S294,8),1,1)="L",2020,""))))))))))))))))))))))))))))))</f>
        <v>2022</v>
      </c>
      <c r="S294" s="882" t="s">
        <v>19697</v>
      </c>
      <c r="T294" s="882">
        <v>1560</v>
      </c>
      <c r="U294" s="891">
        <v>45805</v>
      </c>
      <c r="V294" s="1761">
        <v>45834</v>
      </c>
      <c r="W294" s="1762"/>
      <c r="X294" s="1763" t="s">
        <v>19232</v>
      </c>
    </row>
    <row r="295" spans="1:24" ht="26.25" customHeight="1">
      <c r="A295" s="881"/>
      <c r="B295" s="882"/>
      <c r="C295" s="882" t="s">
        <v>12776</v>
      </c>
      <c r="D295" s="882" t="s">
        <v>19613</v>
      </c>
      <c r="E295" s="882"/>
      <c r="F295" s="882"/>
      <c r="G295" s="882"/>
      <c r="H295" s="882"/>
      <c r="I295" s="882"/>
      <c r="J295" s="882"/>
      <c r="K295" s="889" t="s">
        <v>19632</v>
      </c>
      <c r="L295" s="1186" t="s">
        <v>19730</v>
      </c>
      <c r="M295" s="2878"/>
      <c r="N295" s="73" t="s">
        <v>19461</v>
      </c>
      <c r="O295" s="1436"/>
      <c r="P295" s="882"/>
      <c r="Q295" s="882" t="s">
        <v>375</v>
      </c>
      <c r="R295" s="882">
        <f>IF(MID(RIGHT(S295,8),1,1)="M",2021,IF(MID(RIGHT(S295,8),1,1)="N",2022,IF(MID(RIGHT(S295,8),1,1)="P",2023,IF(MID(RIGHT(S295,8),1,1)="R",2024,IF(MID(RIGHT(S295,8),1,1)="S",2025,IF(MID(RIGHT(S295,8),1,1)="T",1996,IF(MID(RIGHT(S295,8),1,1)="V",1997,IF(MID(RIGHT(S295,8),1,1)="W",1998,IF(MID(RIGHT(S295,8),1,1)="X",1999,IF(MID(RIGHT(S295,8),1,1)="Y",2000,IF(MID(RIGHT(S295,8),1,1)="1",2001,IF(MID(RIGHT(S295,8),1,1)="2",2002,IF(MID(RIGHT(S295,8),1,1)="3",2003,IF(MID(RIGHT(S295,8),1,1)="4",2004,IF(MID(RIGHT(S295,8),1,1)="5",2005,IF(MID(RIGHT(S295,8),1,1)="6",2006,IF(MID(RIGHT(S295,8),1,1)="7",2007,IF(MID(RIGHT(S295,8),1,1)="8",2008,IF(MID(RIGHT(S295,8),1,1)="9",2009,IF(MID(RIGHT(S295,8),1,1)="A",2010,IF(MID(RIGHT(S295,8),1,1)="B",2011,IF(MID(RIGHT(S295,8),1,1)="C",2012,IF(MID(RIGHT(S295,8),1,1)="D",2013,IF(MID(RIGHT(S295,8),1,1)="E",2014,IF(MID(RIGHT(S295,8),1,1)="F",2015,IF(MID(RIGHT(S295,8),1,1)="G",2016,IF(MID(RIGHT(S295,8),1,1)="H",2017,IF(MID(RIGHT(S295,8),1,1)="J",2018,IF(MID(RIGHT(S295,8),1,1)="K",2019,IF(MID(RIGHT(S295,8),1,1)="L",2020,""))))))))))))))))))))))))))))))</f>
        <v>2022</v>
      </c>
      <c r="S295" s="882" t="s">
        <v>19698</v>
      </c>
      <c r="T295" s="882">
        <v>1335</v>
      </c>
      <c r="U295" s="891">
        <v>45806</v>
      </c>
      <c r="V295" s="891">
        <v>45838</v>
      </c>
      <c r="W295" s="911"/>
      <c r="X295" s="888"/>
    </row>
    <row r="296" spans="1:24" ht="26.25" customHeight="1">
      <c r="A296" s="881"/>
      <c r="B296" s="882"/>
      <c r="C296" s="882" t="s">
        <v>12778</v>
      </c>
      <c r="D296" s="882" t="s">
        <v>19613</v>
      </c>
      <c r="E296" s="882"/>
      <c r="F296" s="882"/>
      <c r="G296" s="882"/>
      <c r="H296" s="882"/>
      <c r="I296" s="882" t="s">
        <v>19229</v>
      </c>
      <c r="J296" s="882"/>
      <c r="K296" s="889" t="s">
        <v>9460</v>
      </c>
      <c r="L296" s="882"/>
      <c r="M296" s="2842"/>
      <c r="N296" s="73" t="s">
        <v>12607</v>
      </c>
      <c r="O296" s="1436"/>
      <c r="P296" s="882"/>
      <c r="Q296" s="882" t="s">
        <v>3291</v>
      </c>
      <c r="R296" s="882">
        <f>IF(MID(RIGHT(S296,8),1,1)="M",2021,IF(MID(RIGHT(S296,8),1,1)="N",2022,IF(MID(RIGHT(S296,8),1,1)="P",2023,IF(MID(RIGHT(S296,8),1,1)="R",2024,IF(MID(RIGHT(S296,8),1,1)="S",2025,IF(MID(RIGHT(S296,8),1,1)="T",1996,IF(MID(RIGHT(S296,8),1,1)="V",1997,IF(MID(RIGHT(S296,8),1,1)="W",1998,IF(MID(RIGHT(S296,8),1,1)="X",1999,IF(MID(RIGHT(S296,8),1,1)="Y",2000,IF(MID(RIGHT(S296,8),1,1)="1",2001,IF(MID(RIGHT(S296,8),1,1)="2",2002,IF(MID(RIGHT(S296,8),1,1)="3",2003,IF(MID(RIGHT(S296,8),1,1)="4",2004,IF(MID(RIGHT(S296,8),1,1)="5",2005,IF(MID(RIGHT(S296,8),1,1)="6",2006,IF(MID(RIGHT(S296,8),1,1)="7",2007,IF(MID(RIGHT(S296,8),1,1)="8",2008,IF(MID(RIGHT(S296,8),1,1)="9",2009,IF(MID(RIGHT(S296,8),1,1)="A",2010,IF(MID(RIGHT(S296,8),1,1)="B",2011,IF(MID(RIGHT(S296,8),1,1)="C",2012,IF(MID(RIGHT(S296,8),1,1)="D",2013,IF(MID(RIGHT(S296,8),1,1)="E",2014,IF(MID(RIGHT(S296,8),1,1)="F",2015,IF(MID(RIGHT(S296,8),1,1)="G",2016,IF(MID(RIGHT(S296,8),1,1)="H",2017,IF(MID(RIGHT(S296,8),1,1)="J",2018,IF(MID(RIGHT(S296,8),1,1)="K",2019,IF(MID(RIGHT(S296,8),1,1)="L",2020,""))))))))))))))))))))))))))))))</f>
        <v>2022</v>
      </c>
      <c r="S296" s="882" t="s">
        <v>19699</v>
      </c>
      <c r="T296" s="882">
        <v>1450</v>
      </c>
      <c r="U296" s="885">
        <v>45807</v>
      </c>
      <c r="V296" s="891">
        <v>45840</v>
      </c>
      <c r="W296" s="911"/>
      <c r="X296" s="888"/>
    </row>
    <row r="297" spans="1:24" ht="26.25" customHeight="1">
      <c r="A297" s="881"/>
      <c r="B297" s="882"/>
      <c r="C297" s="882" t="s">
        <v>13047</v>
      </c>
      <c r="D297" s="882" t="s">
        <v>191</v>
      </c>
      <c r="E297" s="882"/>
      <c r="F297" s="882"/>
      <c r="G297" s="882"/>
      <c r="H297" s="882"/>
      <c r="I297" s="882"/>
      <c r="J297" s="882"/>
      <c r="K297" s="890"/>
      <c r="L297" s="882"/>
      <c r="M297" s="882" t="str">
        <f>SUBSTITUTE(M293,"-","")</f>
        <v>4327425246636X</v>
      </c>
      <c r="N297" s="882"/>
      <c r="O297" s="882"/>
      <c r="P297" s="882"/>
      <c r="Q297" s="882"/>
      <c r="R297" s="882"/>
      <c r="S297" s="883" t="s">
        <v>189</v>
      </c>
      <c r="T297" s="883">
        <v>3700</v>
      </c>
      <c r="U297" s="885"/>
      <c r="V297" s="2413">
        <v>45842</v>
      </c>
      <c r="W297" s="887"/>
      <c r="X297" s="888"/>
    </row>
    <row r="298" spans="1:24" ht="26.25" customHeight="1">
      <c r="A298" s="881"/>
      <c r="B298" s="882"/>
      <c r="C298" s="882" t="s">
        <v>10002</v>
      </c>
      <c r="D298" s="882" t="s">
        <v>191</v>
      </c>
      <c r="E298" s="882"/>
      <c r="F298" s="882"/>
      <c r="G298" s="882"/>
      <c r="H298" s="882"/>
      <c r="I298" s="882"/>
      <c r="J298" s="882" t="s">
        <v>19746</v>
      </c>
      <c r="K298" s="890"/>
      <c r="L298" s="882"/>
      <c r="M298" s="2559" t="s">
        <v>8709</v>
      </c>
      <c r="N298" s="2560"/>
      <c r="O298" s="2560"/>
      <c r="P298" s="2561"/>
      <c r="Q298" s="882"/>
      <c r="R298" s="882"/>
      <c r="S298" s="883" t="s">
        <v>2472</v>
      </c>
      <c r="T298" s="883">
        <f>SUM(T293:T297)</f>
        <v>9865</v>
      </c>
      <c r="U298" s="891"/>
      <c r="V298" s="891"/>
      <c r="W298" s="887"/>
      <c r="X298" s="1309"/>
    </row>
    <row r="299" spans="1:24" ht="26.25" customHeight="1" thickBot="1">
      <c r="A299" s="892"/>
      <c r="B299" s="893"/>
      <c r="C299" s="893" t="s">
        <v>10003</v>
      </c>
      <c r="D299" s="893" t="s">
        <v>4036</v>
      </c>
      <c r="E299" s="893"/>
      <c r="F299" s="893"/>
      <c r="G299" s="893"/>
      <c r="H299" s="893"/>
      <c r="I299" s="893"/>
      <c r="J299" s="893" t="s">
        <v>19776</v>
      </c>
      <c r="K299" s="611" t="s">
        <v>19621</v>
      </c>
      <c r="L299" s="893"/>
      <c r="M299" s="893"/>
      <c r="N299" s="894"/>
      <c r="O299" s="894"/>
      <c r="P299" s="895"/>
      <c r="Q299" s="893"/>
      <c r="R299" s="893"/>
      <c r="S299" s="896"/>
      <c r="T299" s="896"/>
      <c r="U299" s="897"/>
      <c r="V299" s="898"/>
      <c r="W299" s="899"/>
      <c r="X299" s="900"/>
    </row>
    <row r="300" spans="1:24" ht="26.25" customHeight="1">
      <c r="A300" s="874" t="s">
        <v>188</v>
      </c>
      <c r="B300" s="875" t="s">
        <v>10047</v>
      </c>
      <c r="C300" s="875" t="s">
        <v>13428</v>
      </c>
      <c r="D300" s="875" t="s">
        <v>190</v>
      </c>
      <c r="E300" s="875" t="s">
        <v>19739</v>
      </c>
      <c r="F300" s="875" t="s">
        <v>191</v>
      </c>
      <c r="G300" s="875" t="s">
        <v>191</v>
      </c>
      <c r="H300" s="875" t="s">
        <v>191</v>
      </c>
      <c r="I300" s="875" t="s">
        <v>10574</v>
      </c>
      <c r="J300" s="875" t="s">
        <v>19603</v>
      </c>
      <c r="K300" s="876" t="s">
        <v>15237</v>
      </c>
      <c r="L300" s="875" t="s">
        <v>19721</v>
      </c>
      <c r="M300" s="2857" t="s">
        <v>19742</v>
      </c>
      <c r="N300" s="876" t="s">
        <v>19777</v>
      </c>
      <c r="O300" s="876" t="s">
        <v>20031</v>
      </c>
      <c r="P300" s="1805" t="s">
        <v>20803</v>
      </c>
      <c r="Q300" s="875" t="s">
        <v>363</v>
      </c>
      <c r="R300" s="875">
        <f>IF(MID(RIGHT(S300,8),1,1)="M",2021,IF(MID(RIGHT(S300,8),1,1)="N",2022,IF(MID(RIGHT(S300,8),1,1)="P",2023,IF(MID(RIGHT(S300,8),1,1)="R",2024,IF(MID(RIGHT(S300,8),1,1)="S",2025,IF(MID(RIGHT(S300,8),1,1)="T",1996,IF(MID(RIGHT(S300,8),1,1)="V",1997,IF(MID(RIGHT(S300,8),1,1)="W",1998,IF(MID(RIGHT(S300,8),1,1)="X",1999,IF(MID(RIGHT(S300,8),1,1)="Y",2000,IF(MID(RIGHT(S300,8),1,1)="1",2001,IF(MID(RIGHT(S300,8),1,1)="2",2002,IF(MID(RIGHT(S300,8),1,1)="3",2003,IF(MID(RIGHT(S300,8),1,1)="4",2004,IF(MID(RIGHT(S300,8),1,1)="5",2005,IF(MID(RIGHT(S300,8),1,1)="6",2006,IF(MID(RIGHT(S300,8),1,1)="7",2007,IF(MID(RIGHT(S300,8),1,1)="8",2008,IF(MID(RIGHT(S300,8),1,1)="9",2009,IF(MID(RIGHT(S300,8),1,1)="A",2010,IF(MID(RIGHT(S300,8),1,1)="B",2011,IF(MID(RIGHT(S300,8),1,1)="C",2012,IF(MID(RIGHT(S300,8),1,1)="D",2013,IF(MID(RIGHT(S300,8),1,1)="E",2014,IF(MID(RIGHT(S300,8),1,1)="F",2015,IF(MID(RIGHT(S300,8),1,1)="G",2016,IF(MID(RIGHT(S300,8),1,1)="H",2017,IF(MID(RIGHT(S300,8),1,1)="J",2018,IF(MID(RIGHT(S300,8),1,1)="K",2019,IF(MID(RIGHT(S300,8),1,1)="L",2020,""))))))))))))))))))))))))))))))</f>
        <v>2021</v>
      </c>
      <c r="S300" s="875" t="s">
        <v>19700</v>
      </c>
      <c r="T300" s="875">
        <v>1820</v>
      </c>
      <c r="U300" s="878">
        <v>45804</v>
      </c>
      <c r="V300" s="878">
        <v>45826</v>
      </c>
      <c r="W300" s="879">
        <v>1300</v>
      </c>
      <c r="X300" s="880">
        <v>2200</v>
      </c>
    </row>
    <row r="301" spans="1:24" ht="26.25" customHeight="1">
      <c r="A301" s="1759"/>
      <c r="B301" s="1755"/>
      <c r="C301" s="913" t="s">
        <v>20346</v>
      </c>
      <c r="D301" s="1755"/>
      <c r="E301" s="1755"/>
      <c r="F301" s="1755"/>
      <c r="G301" s="1755"/>
      <c r="H301" s="1755"/>
      <c r="I301" s="1755" t="s">
        <v>3598</v>
      </c>
      <c r="J301" s="412" t="s">
        <v>19606</v>
      </c>
      <c r="K301" s="884" t="s">
        <v>240</v>
      </c>
      <c r="L301" s="425" t="s">
        <v>3603</v>
      </c>
      <c r="M301" s="2878"/>
      <c r="N301" s="73" t="s">
        <v>7287</v>
      </c>
      <c r="O301" s="882"/>
      <c r="P301" s="1760"/>
      <c r="Q301" s="882" t="s">
        <v>20174</v>
      </c>
      <c r="R301" s="882">
        <f>IF(MID(RIGHT(S301,8),1,1)="M",2021,IF(MID(RIGHT(S301,8),1,1)="N",2022,IF(MID(RIGHT(S301,8),1,1)="P",2023,IF(MID(RIGHT(S301,8),1,1)="R",2024,IF(MID(RIGHT(S301,8),1,1)="S",2025,IF(MID(RIGHT(S301,8),1,1)="T",1996,IF(MID(RIGHT(S301,8),1,1)="V",1997,IF(MID(RIGHT(S301,8),1,1)="W",1998,IF(MID(RIGHT(S301,8),1,1)="X",1999,IF(MID(RIGHT(S301,8),1,1)="Y",2000,IF(MID(RIGHT(S301,8),1,1)="1",2001,IF(MID(RIGHT(S301,8),1,1)="2",2002,IF(MID(RIGHT(S301,8),1,1)="3",2003,IF(MID(RIGHT(S301,8),1,1)="4",2004,IF(MID(RIGHT(S301,8),1,1)="5",2005,IF(MID(RIGHT(S301,8),1,1)="6",2006,IF(MID(RIGHT(S301,8),1,1)="7",2007,IF(MID(RIGHT(S301,8),1,1)="8",2008,IF(MID(RIGHT(S301,8),1,1)="9",2009,IF(MID(RIGHT(S301,8),1,1)="A",2010,IF(MID(RIGHT(S301,8),1,1)="B",2011,IF(MID(RIGHT(S301,8),1,1)="C",2012,IF(MID(RIGHT(S301,8),1,1)="D",2013,IF(MID(RIGHT(S301,8),1,1)="E",2014,IF(MID(RIGHT(S301,8),1,1)="F",2015,IF(MID(RIGHT(S301,8),1,1)="G",2016,IF(MID(RIGHT(S301,8),1,1)="H",2017,IF(MID(RIGHT(S301,8),1,1)="J",2018,IF(MID(RIGHT(S301,8),1,1)="K",2019,IF(MID(RIGHT(S301,8),1,1)="L",2020,""))))))))))))))))))))))))))))))</f>
        <v>2022</v>
      </c>
      <c r="S301" s="882" t="s">
        <v>19701</v>
      </c>
      <c r="T301" s="882">
        <v>1545</v>
      </c>
      <c r="U301" s="891">
        <v>45805</v>
      </c>
      <c r="V301" s="1761">
        <v>45834</v>
      </c>
      <c r="W301" s="1762"/>
      <c r="X301" s="1763" t="s">
        <v>19232</v>
      </c>
    </row>
    <row r="302" spans="1:24" ht="26.25" customHeight="1">
      <c r="A302" s="881"/>
      <c r="B302" s="882"/>
      <c r="C302" s="882" t="s">
        <v>12776</v>
      </c>
      <c r="D302" s="882" t="s">
        <v>19613</v>
      </c>
      <c r="E302" s="882"/>
      <c r="F302" s="882"/>
      <c r="G302" s="882"/>
      <c r="H302" s="882"/>
      <c r="I302" s="882"/>
      <c r="J302" s="882"/>
      <c r="K302" s="889" t="s">
        <v>19632</v>
      </c>
      <c r="L302" s="1186" t="s">
        <v>19730</v>
      </c>
      <c r="M302" s="2878"/>
      <c r="N302" s="73" t="s">
        <v>19461</v>
      </c>
      <c r="O302" s="1436"/>
      <c r="P302" s="882"/>
      <c r="Q302" s="882" t="s">
        <v>3291</v>
      </c>
      <c r="R302" s="882">
        <f>IF(MID(RIGHT(S302,8),1,1)="M",2021,IF(MID(RIGHT(S302,8),1,1)="N",2022,IF(MID(RIGHT(S302,8),1,1)="P",2023,IF(MID(RIGHT(S302,8),1,1)="R",2024,IF(MID(RIGHT(S302,8),1,1)="S",2025,IF(MID(RIGHT(S302,8),1,1)="T",1996,IF(MID(RIGHT(S302,8),1,1)="V",1997,IF(MID(RIGHT(S302,8),1,1)="W",1998,IF(MID(RIGHT(S302,8),1,1)="X",1999,IF(MID(RIGHT(S302,8),1,1)="Y",2000,IF(MID(RIGHT(S302,8),1,1)="1",2001,IF(MID(RIGHT(S302,8),1,1)="2",2002,IF(MID(RIGHT(S302,8),1,1)="3",2003,IF(MID(RIGHT(S302,8),1,1)="4",2004,IF(MID(RIGHT(S302,8),1,1)="5",2005,IF(MID(RIGHT(S302,8),1,1)="6",2006,IF(MID(RIGHT(S302,8),1,1)="7",2007,IF(MID(RIGHT(S302,8),1,1)="8",2008,IF(MID(RIGHT(S302,8),1,1)="9",2009,IF(MID(RIGHT(S302,8),1,1)="A",2010,IF(MID(RIGHT(S302,8),1,1)="B",2011,IF(MID(RIGHT(S302,8),1,1)="C",2012,IF(MID(RIGHT(S302,8),1,1)="D",2013,IF(MID(RIGHT(S302,8),1,1)="E",2014,IF(MID(RIGHT(S302,8),1,1)="F",2015,IF(MID(RIGHT(S302,8),1,1)="G",2016,IF(MID(RIGHT(S302,8),1,1)="H",2017,IF(MID(RIGHT(S302,8),1,1)="J",2018,IF(MID(RIGHT(S302,8),1,1)="K",2019,IF(MID(RIGHT(S302,8),1,1)="L",2020,""))))))))))))))))))))))))))))))</f>
        <v>2020</v>
      </c>
      <c r="S302" s="882" t="s">
        <v>19702</v>
      </c>
      <c r="T302" s="882">
        <v>1450</v>
      </c>
      <c r="U302" s="891">
        <v>45806</v>
      </c>
      <c r="V302" s="891">
        <v>45838</v>
      </c>
      <c r="W302" s="911"/>
      <c r="X302" s="888"/>
    </row>
    <row r="303" spans="1:24" ht="26.25" customHeight="1">
      <c r="A303" s="881"/>
      <c r="B303" s="882"/>
      <c r="C303" s="882" t="s">
        <v>12778</v>
      </c>
      <c r="D303" s="882" t="s">
        <v>19613</v>
      </c>
      <c r="E303" s="882"/>
      <c r="F303" s="882"/>
      <c r="G303" s="882"/>
      <c r="H303" s="882"/>
      <c r="I303" s="882" t="s">
        <v>19229</v>
      </c>
      <c r="J303" s="882"/>
      <c r="K303" s="889" t="s">
        <v>9460</v>
      </c>
      <c r="L303" s="882"/>
      <c r="M303" s="2842"/>
      <c r="N303" s="73" t="s">
        <v>12607</v>
      </c>
      <c r="O303" s="1436"/>
      <c r="P303" s="882"/>
      <c r="Q303" s="882" t="s">
        <v>378</v>
      </c>
      <c r="R303" s="882">
        <f>IF(MID(RIGHT(S303,8),1,1)="M",2021,IF(MID(RIGHT(S303,8),1,1)="N",2022,IF(MID(RIGHT(S303,8),1,1)="P",2023,IF(MID(RIGHT(S303,8),1,1)="R",2024,IF(MID(RIGHT(S303,8),1,1)="S",2025,IF(MID(RIGHT(S303,8),1,1)="T",1996,IF(MID(RIGHT(S303,8),1,1)="V",1997,IF(MID(RIGHT(S303,8),1,1)="W",1998,IF(MID(RIGHT(S303,8),1,1)="X",1999,IF(MID(RIGHT(S303,8),1,1)="Y",2000,IF(MID(RIGHT(S303,8),1,1)="1",2001,IF(MID(RIGHT(S303,8),1,1)="2",2002,IF(MID(RIGHT(S303,8),1,1)="3",2003,IF(MID(RIGHT(S303,8),1,1)="4",2004,IF(MID(RIGHT(S303,8),1,1)="5",2005,IF(MID(RIGHT(S303,8),1,1)="6",2006,IF(MID(RIGHT(S303,8),1,1)="7",2007,IF(MID(RIGHT(S303,8),1,1)="8",2008,IF(MID(RIGHT(S303,8),1,1)="9",2009,IF(MID(RIGHT(S303,8),1,1)="A",2010,IF(MID(RIGHT(S303,8),1,1)="B",2011,IF(MID(RIGHT(S303,8),1,1)="C",2012,IF(MID(RIGHT(S303,8),1,1)="D",2013,IF(MID(RIGHT(S303,8),1,1)="E",2014,IF(MID(RIGHT(S303,8),1,1)="F",2015,IF(MID(RIGHT(S303,8),1,1)="G",2016,IF(MID(RIGHT(S303,8),1,1)="H",2017,IF(MID(RIGHT(S303,8),1,1)="J",2018,IF(MID(RIGHT(S303,8),1,1)="K",2019,IF(MID(RIGHT(S303,8),1,1)="L",2020,""))))))))))))))))))))))))))))))</f>
        <v>2021</v>
      </c>
      <c r="S303" s="882" t="s">
        <v>19703</v>
      </c>
      <c r="T303" s="882">
        <v>1545</v>
      </c>
      <c r="U303" s="885">
        <v>45807</v>
      </c>
      <c r="V303" s="891">
        <v>45840</v>
      </c>
      <c r="W303" s="911"/>
      <c r="X303" s="888"/>
    </row>
    <row r="304" spans="1:24" ht="26.25" customHeight="1">
      <c r="A304" s="881"/>
      <c r="B304" s="882"/>
      <c r="C304" s="882" t="s">
        <v>13047</v>
      </c>
      <c r="D304" s="882" t="s">
        <v>191</v>
      </c>
      <c r="E304" s="882"/>
      <c r="F304" s="882"/>
      <c r="G304" s="882"/>
      <c r="H304" s="882"/>
      <c r="I304" s="882"/>
      <c r="J304" s="882"/>
      <c r="K304" s="890"/>
      <c r="L304" s="882"/>
      <c r="M304" s="882" t="str">
        <f>SUBSTITUTE(M300,"-","")</f>
        <v>4327425246633X</v>
      </c>
      <c r="N304" s="882"/>
      <c r="O304" s="882"/>
      <c r="P304" s="882"/>
      <c r="Q304" s="882"/>
      <c r="R304" s="882"/>
      <c r="S304" s="883" t="s">
        <v>189</v>
      </c>
      <c r="T304" s="883">
        <v>3700</v>
      </c>
      <c r="U304" s="885"/>
      <c r="V304" s="2413">
        <v>45842</v>
      </c>
      <c r="W304" s="887"/>
      <c r="X304" s="888"/>
    </row>
    <row r="305" spans="1:24" ht="26.25" customHeight="1">
      <c r="A305" s="881"/>
      <c r="B305" s="882"/>
      <c r="C305" s="882" t="s">
        <v>10002</v>
      </c>
      <c r="D305" s="882" t="s">
        <v>191</v>
      </c>
      <c r="E305" s="882"/>
      <c r="F305" s="882"/>
      <c r="G305" s="882"/>
      <c r="H305" s="882"/>
      <c r="I305" s="882"/>
      <c r="J305" s="882" t="s">
        <v>19746</v>
      </c>
      <c r="K305" s="890"/>
      <c r="L305" s="882"/>
      <c r="M305" s="2559" t="s">
        <v>8709</v>
      </c>
      <c r="N305" s="2560"/>
      <c r="O305" s="2560"/>
      <c r="P305" s="2561"/>
      <c r="Q305" s="882"/>
      <c r="R305" s="882"/>
      <c r="S305" s="883" t="s">
        <v>2472</v>
      </c>
      <c r="T305" s="883">
        <f>SUM(T300:T304)</f>
        <v>10060</v>
      </c>
      <c r="U305" s="891"/>
      <c r="V305" s="891"/>
      <c r="W305" s="887"/>
      <c r="X305" s="1309"/>
    </row>
    <row r="306" spans="1:24" ht="26.25" customHeight="1" thickBot="1">
      <c r="A306" s="892"/>
      <c r="B306" s="893"/>
      <c r="C306" s="893" t="s">
        <v>10003</v>
      </c>
      <c r="D306" s="893" t="s">
        <v>4036</v>
      </c>
      <c r="E306" s="893"/>
      <c r="F306" s="893"/>
      <c r="G306" s="893"/>
      <c r="H306" s="893"/>
      <c r="I306" s="893"/>
      <c r="J306" s="893" t="s">
        <v>19776</v>
      </c>
      <c r="K306" s="611" t="s">
        <v>19621</v>
      </c>
      <c r="L306" s="893"/>
      <c r="M306" s="893"/>
      <c r="N306" s="894"/>
      <c r="O306" s="894"/>
      <c r="P306" s="895"/>
      <c r="Q306" s="893"/>
      <c r="R306" s="893"/>
      <c r="S306" s="896"/>
      <c r="T306" s="896"/>
      <c r="U306" s="897"/>
      <c r="V306" s="898"/>
      <c r="W306" s="899"/>
      <c r="X306" s="900"/>
    </row>
    <row r="307" spans="1:24" ht="26.25" customHeight="1">
      <c r="A307" s="874" t="s">
        <v>188</v>
      </c>
      <c r="B307" s="875" t="s">
        <v>10047</v>
      </c>
      <c r="C307" s="875" t="s">
        <v>13428</v>
      </c>
      <c r="D307" s="875" t="s">
        <v>190</v>
      </c>
      <c r="E307" s="875" t="s">
        <v>19739</v>
      </c>
      <c r="F307" s="875" t="s">
        <v>191</v>
      </c>
      <c r="G307" s="875" t="s">
        <v>191</v>
      </c>
      <c r="H307" s="875" t="s">
        <v>191</v>
      </c>
      <c r="I307" s="875" t="s">
        <v>10574</v>
      </c>
      <c r="J307" s="875" t="s">
        <v>19603</v>
      </c>
      <c r="K307" s="876" t="s">
        <v>15237</v>
      </c>
      <c r="L307" s="875" t="s">
        <v>19721</v>
      </c>
      <c r="M307" s="2857" t="s">
        <v>19743</v>
      </c>
      <c r="N307" s="876" t="s">
        <v>19778</v>
      </c>
      <c r="O307" s="876" t="s">
        <v>20032</v>
      </c>
      <c r="P307" s="1805" t="s">
        <v>20803</v>
      </c>
      <c r="Q307" s="875" t="s">
        <v>1901</v>
      </c>
      <c r="R307" s="875">
        <f>IF(MID(RIGHT(S307,8),1,1)="M",2021,IF(MID(RIGHT(S307,8),1,1)="N",2022,IF(MID(RIGHT(S307,8),1,1)="P",2023,IF(MID(RIGHT(S307,8),1,1)="R",2024,IF(MID(RIGHT(S307,8),1,1)="S",2025,IF(MID(RIGHT(S307,8),1,1)="T",1996,IF(MID(RIGHT(S307,8),1,1)="V",1997,IF(MID(RIGHT(S307,8),1,1)="W",1998,IF(MID(RIGHT(S307,8),1,1)="X",1999,IF(MID(RIGHT(S307,8),1,1)="Y",2000,IF(MID(RIGHT(S307,8),1,1)="1",2001,IF(MID(RIGHT(S307,8),1,1)="2",2002,IF(MID(RIGHT(S307,8),1,1)="3",2003,IF(MID(RIGHT(S307,8),1,1)="4",2004,IF(MID(RIGHT(S307,8),1,1)="5",2005,IF(MID(RIGHT(S307,8),1,1)="6",2006,IF(MID(RIGHT(S307,8),1,1)="7",2007,IF(MID(RIGHT(S307,8),1,1)="8",2008,IF(MID(RIGHT(S307,8),1,1)="9",2009,IF(MID(RIGHT(S307,8),1,1)="A",2010,IF(MID(RIGHT(S307,8),1,1)="B",2011,IF(MID(RIGHT(S307,8),1,1)="C",2012,IF(MID(RIGHT(S307,8),1,1)="D",2013,IF(MID(RIGHT(S307,8),1,1)="E",2014,IF(MID(RIGHT(S307,8),1,1)="F",2015,IF(MID(RIGHT(S307,8),1,1)="G",2016,IF(MID(RIGHT(S307,8),1,1)="H",2017,IF(MID(RIGHT(S307,8),1,1)="J",2018,IF(MID(RIGHT(S307,8),1,1)="K",2019,IF(MID(RIGHT(S307,8),1,1)="L",2020,""))))))))))))))))))))))))))))))</f>
        <v>2021</v>
      </c>
      <c r="S307" s="875" t="s">
        <v>19704</v>
      </c>
      <c r="T307" s="875">
        <v>2620</v>
      </c>
      <c r="U307" s="878">
        <v>45804</v>
      </c>
      <c r="V307" s="878">
        <v>45826</v>
      </c>
      <c r="W307" s="879">
        <v>1300</v>
      </c>
      <c r="X307" s="880">
        <v>2200</v>
      </c>
    </row>
    <row r="308" spans="1:24" ht="26.25" customHeight="1">
      <c r="A308" s="1759"/>
      <c r="B308" s="1755"/>
      <c r="C308" s="913" t="s">
        <v>20346</v>
      </c>
      <c r="D308" s="1755"/>
      <c r="E308" s="1755"/>
      <c r="F308" s="1755"/>
      <c r="G308" s="1755"/>
      <c r="H308" s="1755"/>
      <c r="I308" s="1755" t="s">
        <v>3598</v>
      </c>
      <c r="J308" s="412" t="s">
        <v>19607</v>
      </c>
      <c r="K308" s="884" t="s">
        <v>240</v>
      </c>
      <c r="L308" s="425" t="s">
        <v>3603</v>
      </c>
      <c r="M308" s="2878"/>
      <c r="N308" s="73" t="s">
        <v>7287</v>
      </c>
      <c r="O308" s="882"/>
      <c r="P308" s="1760"/>
      <c r="Q308" s="882" t="s">
        <v>378</v>
      </c>
      <c r="R308" s="882">
        <f>IF(MID(RIGHT(S308,8),1,1)="M",2021,IF(MID(RIGHT(S308,8),1,1)="N",2022,IF(MID(RIGHT(S308,8),1,1)="P",2023,IF(MID(RIGHT(S308,8),1,1)="R",2024,IF(MID(RIGHT(S308,8),1,1)="S",2025,IF(MID(RIGHT(S308,8),1,1)="T",1996,IF(MID(RIGHT(S308,8),1,1)="V",1997,IF(MID(RIGHT(S308,8),1,1)="W",1998,IF(MID(RIGHT(S308,8),1,1)="X",1999,IF(MID(RIGHT(S308,8),1,1)="Y",2000,IF(MID(RIGHT(S308,8),1,1)="1",2001,IF(MID(RIGHT(S308,8),1,1)="2",2002,IF(MID(RIGHT(S308,8),1,1)="3",2003,IF(MID(RIGHT(S308,8),1,1)="4",2004,IF(MID(RIGHT(S308,8),1,1)="5",2005,IF(MID(RIGHT(S308,8),1,1)="6",2006,IF(MID(RIGHT(S308,8),1,1)="7",2007,IF(MID(RIGHT(S308,8),1,1)="8",2008,IF(MID(RIGHT(S308,8),1,1)="9",2009,IF(MID(RIGHT(S308,8),1,1)="A",2010,IF(MID(RIGHT(S308,8),1,1)="B",2011,IF(MID(RIGHT(S308,8),1,1)="C",2012,IF(MID(RIGHT(S308,8),1,1)="D",2013,IF(MID(RIGHT(S308,8),1,1)="E",2014,IF(MID(RIGHT(S308,8),1,1)="F",2015,IF(MID(RIGHT(S308,8),1,1)="G",2016,IF(MID(RIGHT(S308,8),1,1)="H",2017,IF(MID(RIGHT(S308,8),1,1)="J",2018,IF(MID(RIGHT(S308,8),1,1)="K",2019,IF(MID(RIGHT(S308,8),1,1)="L",2020,""))))))))))))))))))))))))))))))</f>
        <v>2021</v>
      </c>
      <c r="S308" s="882" t="s">
        <v>19705</v>
      </c>
      <c r="T308" s="882">
        <v>1545</v>
      </c>
      <c r="U308" s="891">
        <v>45805</v>
      </c>
      <c r="V308" s="1761">
        <v>45834</v>
      </c>
      <c r="W308" s="1762"/>
      <c r="X308" s="1763" t="s">
        <v>19232</v>
      </c>
    </row>
    <row r="309" spans="1:24" ht="26.25" customHeight="1">
      <c r="A309" s="881"/>
      <c r="B309" s="882"/>
      <c r="C309" s="882" t="s">
        <v>12776</v>
      </c>
      <c r="D309" s="882" t="s">
        <v>19613</v>
      </c>
      <c r="E309" s="882"/>
      <c r="F309" s="882"/>
      <c r="G309" s="882"/>
      <c r="H309" s="882"/>
      <c r="I309" s="882"/>
      <c r="J309" s="882"/>
      <c r="K309" s="889" t="s">
        <v>19632</v>
      </c>
      <c r="L309" s="1186" t="s">
        <v>19730</v>
      </c>
      <c r="M309" s="2878"/>
      <c r="N309" s="73" t="s">
        <v>19461</v>
      </c>
      <c r="O309" s="1436"/>
      <c r="P309" s="882"/>
      <c r="Q309" s="882" t="s">
        <v>375</v>
      </c>
      <c r="R309" s="882">
        <f>IF(MID(RIGHT(S309,8),1,1)="M",2021,IF(MID(RIGHT(S309,8),1,1)="N",2022,IF(MID(RIGHT(S309,8),1,1)="P",2023,IF(MID(RIGHT(S309,8),1,1)="R",2024,IF(MID(RIGHT(S309,8),1,1)="S",2025,IF(MID(RIGHT(S309,8),1,1)="T",1996,IF(MID(RIGHT(S309,8),1,1)="V",1997,IF(MID(RIGHT(S309,8),1,1)="W",1998,IF(MID(RIGHT(S309,8),1,1)="X",1999,IF(MID(RIGHT(S309,8),1,1)="Y",2000,IF(MID(RIGHT(S309,8),1,1)="1",2001,IF(MID(RIGHT(S309,8),1,1)="2",2002,IF(MID(RIGHT(S309,8),1,1)="3",2003,IF(MID(RIGHT(S309,8),1,1)="4",2004,IF(MID(RIGHT(S309,8),1,1)="5",2005,IF(MID(RIGHT(S309,8),1,1)="6",2006,IF(MID(RIGHT(S309,8),1,1)="7",2007,IF(MID(RIGHT(S309,8),1,1)="8",2008,IF(MID(RIGHT(S309,8),1,1)="9",2009,IF(MID(RIGHT(S309,8),1,1)="A",2010,IF(MID(RIGHT(S309,8),1,1)="B",2011,IF(MID(RIGHT(S309,8),1,1)="C",2012,IF(MID(RIGHT(S309,8),1,1)="D",2013,IF(MID(RIGHT(S309,8),1,1)="E",2014,IF(MID(RIGHT(S309,8),1,1)="F",2015,IF(MID(RIGHT(S309,8),1,1)="G",2016,IF(MID(RIGHT(S309,8),1,1)="H",2017,IF(MID(RIGHT(S309,8),1,1)="J",2018,IF(MID(RIGHT(S309,8),1,1)="K",2019,IF(MID(RIGHT(S309,8),1,1)="L",2020,""))))))))))))))))))))))))))))))</f>
        <v>2023</v>
      </c>
      <c r="S309" s="882" t="s">
        <v>19706</v>
      </c>
      <c r="T309" s="882">
        <v>1335</v>
      </c>
      <c r="U309" s="891">
        <v>45806</v>
      </c>
      <c r="V309" s="891">
        <v>45838</v>
      </c>
      <c r="W309" s="911"/>
      <c r="X309" s="888"/>
    </row>
    <row r="310" spans="1:24" ht="26.25" customHeight="1">
      <c r="A310" s="881"/>
      <c r="B310" s="882"/>
      <c r="C310" s="882" t="s">
        <v>12778</v>
      </c>
      <c r="D310" s="882" t="s">
        <v>19613</v>
      </c>
      <c r="E310" s="882"/>
      <c r="F310" s="882"/>
      <c r="G310" s="882"/>
      <c r="H310" s="882"/>
      <c r="I310" s="882" t="s">
        <v>19229</v>
      </c>
      <c r="J310" s="882"/>
      <c r="K310" s="889" t="s">
        <v>9460</v>
      </c>
      <c r="L310" s="882"/>
      <c r="M310" s="2842"/>
      <c r="N310" s="73" t="s">
        <v>12607</v>
      </c>
      <c r="O310" s="1436"/>
      <c r="P310" s="882"/>
      <c r="Q310" s="882" t="s">
        <v>375</v>
      </c>
      <c r="R310" s="882">
        <f>IF(MID(RIGHT(S310,8),1,1)="M",2021,IF(MID(RIGHT(S310,8),1,1)="N",2022,IF(MID(RIGHT(S310,8),1,1)="P",2023,IF(MID(RIGHT(S310,8),1,1)="R",2024,IF(MID(RIGHT(S310,8),1,1)="S",2025,IF(MID(RIGHT(S310,8),1,1)="T",1996,IF(MID(RIGHT(S310,8),1,1)="V",1997,IF(MID(RIGHT(S310,8),1,1)="W",1998,IF(MID(RIGHT(S310,8),1,1)="X",1999,IF(MID(RIGHT(S310,8),1,1)="Y",2000,IF(MID(RIGHT(S310,8),1,1)="1",2001,IF(MID(RIGHT(S310,8),1,1)="2",2002,IF(MID(RIGHT(S310,8),1,1)="3",2003,IF(MID(RIGHT(S310,8),1,1)="4",2004,IF(MID(RIGHT(S310,8),1,1)="5",2005,IF(MID(RIGHT(S310,8),1,1)="6",2006,IF(MID(RIGHT(S310,8),1,1)="7",2007,IF(MID(RIGHT(S310,8),1,1)="8",2008,IF(MID(RIGHT(S310,8),1,1)="9",2009,IF(MID(RIGHT(S310,8),1,1)="A",2010,IF(MID(RIGHT(S310,8),1,1)="B",2011,IF(MID(RIGHT(S310,8),1,1)="C",2012,IF(MID(RIGHT(S310,8),1,1)="D",2013,IF(MID(RIGHT(S310,8),1,1)="E",2014,IF(MID(RIGHT(S310,8),1,1)="F",2015,IF(MID(RIGHT(S310,8),1,1)="G",2016,IF(MID(RIGHT(S310,8),1,1)="H",2017,IF(MID(RIGHT(S310,8),1,1)="J",2018,IF(MID(RIGHT(S310,8),1,1)="K",2019,IF(MID(RIGHT(S310,8),1,1)="L",2020,""))))))))))))))))))))))))))))))</f>
        <v>2021</v>
      </c>
      <c r="S310" s="882" t="s">
        <v>19707</v>
      </c>
      <c r="T310" s="882">
        <v>1335</v>
      </c>
      <c r="U310" s="885">
        <v>45807</v>
      </c>
      <c r="V310" s="891">
        <v>45840</v>
      </c>
      <c r="W310" s="911"/>
      <c r="X310" s="888"/>
    </row>
    <row r="311" spans="1:24" ht="26.25" customHeight="1">
      <c r="A311" s="881"/>
      <c r="B311" s="882"/>
      <c r="C311" s="882" t="s">
        <v>13047</v>
      </c>
      <c r="D311" s="882" t="s">
        <v>191</v>
      </c>
      <c r="E311" s="882"/>
      <c r="F311" s="882"/>
      <c r="G311" s="882"/>
      <c r="H311" s="882"/>
      <c r="I311" s="882"/>
      <c r="J311" s="882"/>
      <c r="K311" s="890"/>
      <c r="L311" s="882"/>
      <c r="M311" s="882" t="str">
        <f>SUBSTITUTE(M307,"-","")</f>
        <v>4327425246637X</v>
      </c>
      <c r="N311" s="882"/>
      <c r="O311" s="882"/>
      <c r="P311" s="882"/>
      <c r="Q311" s="882"/>
      <c r="R311" s="882"/>
      <c r="S311" s="883" t="s">
        <v>189</v>
      </c>
      <c r="T311" s="883">
        <v>3700</v>
      </c>
      <c r="U311" s="885"/>
      <c r="V311" s="2413">
        <v>45842</v>
      </c>
      <c r="W311" s="887"/>
      <c r="X311" s="888"/>
    </row>
    <row r="312" spans="1:24" ht="26.25" customHeight="1">
      <c r="A312" s="881"/>
      <c r="B312" s="882"/>
      <c r="C312" s="882" t="s">
        <v>10002</v>
      </c>
      <c r="D312" s="882" t="s">
        <v>191</v>
      </c>
      <c r="E312" s="882"/>
      <c r="F312" s="882"/>
      <c r="G312" s="882"/>
      <c r="H312" s="882"/>
      <c r="I312" s="882"/>
      <c r="J312" s="882" t="s">
        <v>19746</v>
      </c>
      <c r="K312" s="890"/>
      <c r="L312" s="882"/>
      <c r="M312" s="2559" t="s">
        <v>8709</v>
      </c>
      <c r="N312" s="2560"/>
      <c r="O312" s="2560"/>
      <c r="P312" s="2561"/>
      <c r="Q312" s="882"/>
      <c r="R312" s="882"/>
      <c r="S312" s="883" t="s">
        <v>2472</v>
      </c>
      <c r="T312" s="883">
        <f>SUM(T307:T311)</f>
        <v>10535</v>
      </c>
      <c r="U312" s="891"/>
      <c r="V312" s="891"/>
      <c r="W312" s="887"/>
      <c r="X312" s="1309"/>
    </row>
    <row r="313" spans="1:24" ht="26.25" customHeight="1" thickBot="1">
      <c r="A313" s="892"/>
      <c r="B313" s="893"/>
      <c r="C313" s="893" t="s">
        <v>10003</v>
      </c>
      <c r="D313" s="893" t="s">
        <v>4036</v>
      </c>
      <c r="E313" s="893"/>
      <c r="F313" s="893"/>
      <c r="G313" s="893"/>
      <c r="H313" s="893"/>
      <c r="I313" s="893"/>
      <c r="J313" s="893" t="s">
        <v>19776</v>
      </c>
      <c r="K313" s="611" t="s">
        <v>19621</v>
      </c>
      <c r="L313" s="893"/>
      <c r="M313" s="893"/>
      <c r="N313" s="894"/>
      <c r="O313" s="894"/>
      <c r="P313" s="895"/>
      <c r="Q313" s="893"/>
      <c r="R313" s="893"/>
      <c r="S313" s="896"/>
      <c r="T313" s="896"/>
      <c r="U313" s="897"/>
      <c r="V313" s="898"/>
      <c r="W313" s="899"/>
      <c r="X313" s="900"/>
    </row>
    <row r="314" spans="1:24" ht="26.25" customHeight="1">
      <c r="A314" s="874" t="s">
        <v>188</v>
      </c>
      <c r="B314" s="875" t="s">
        <v>10047</v>
      </c>
      <c r="C314" s="875" t="s">
        <v>13428</v>
      </c>
      <c r="D314" s="875" t="s">
        <v>190</v>
      </c>
      <c r="E314" s="875" t="s">
        <v>19739</v>
      </c>
      <c r="F314" s="875" t="s">
        <v>191</v>
      </c>
      <c r="G314" s="875" t="s">
        <v>191</v>
      </c>
      <c r="H314" s="875" t="s">
        <v>191</v>
      </c>
      <c r="I314" s="875" t="s">
        <v>10574</v>
      </c>
      <c r="J314" s="875" t="s">
        <v>19603</v>
      </c>
      <c r="K314" s="876" t="s">
        <v>15237</v>
      </c>
      <c r="L314" s="875" t="s">
        <v>19747</v>
      </c>
      <c r="M314" s="2857" t="s">
        <v>19744</v>
      </c>
      <c r="N314" s="876" t="s">
        <v>19779</v>
      </c>
      <c r="O314" s="876" t="s">
        <v>20033</v>
      </c>
      <c r="P314" s="1805" t="s">
        <v>20803</v>
      </c>
      <c r="Q314" s="875" t="s">
        <v>1901</v>
      </c>
      <c r="R314" s="875">
        <f>IF(MID(RIGHT(S314,8),1,1)="M",2021,IF(MID(RIGHT(S314,8),1,1)="N",2022,IF(MID(RIGHT(S314,8),1,1)="P",2023,IF(MID(RIGHT(S314,8),1,1)="R",2024,IF(MID(RIGHT(S314,8),1,1)="S",2025,IF(MID(RIGHT(S314,8),1,1)="T",1996,IF(MID(RIGHT(S314,8),1,1)="V",1997,IF(MID(RIGHT(S314,8),1,1)="W",1998,IF(MID(RIGHT(S314,8),1,1)="X",1999,IF(MID(RIGHT(S314,8),1,1)="Y",2000,IF(MID(RIGHT(S314,8),1,1)="1",2001,IF(MID(RIGHT(S314,8),1,1)="2",2002,IF(MID(RIGHT(S314,8),1,1)="3",2003,IF(MID(RIGHT(S314,8),1,1)="4",2004,IF(MID(RIGHT(S314,8),1,1)="5",2005,IF(MID(RIGHT(S314,8),1,1)="6",2006,IF(MID(RIGHT(S314,8),1,1)="7",2007,IF(MID(RIGHT(S314,8),1,1)="8",2008,IF(MID(RIGHT(S314,8),1,1)="9",2009,IF(MID(RIGHT(S314,8),1,1)="A",2010,IF(MID(RIGHT(S314,8),1,1)="B",2011,IF(MID(RIGHT(S314,8),1,1)="C",2012,IF(MID(RIGHT(S314,8),1,1)="D",2013,IF(MID(RIGHT(S314,8),1,1)="E",2014,IF(MID(RIGHT(S314,8),1,1)="F",2015,IF(MID(RIGHT(S314,8),1,1)="G",2016,IF(MID(RIGHT(S314,8),1,1)="H",2017,IF(MID(RIGHT(S314,8),1,1)="J",2018,IF(MID(RIGHT(S314,8),1,1)="K",2019,IF(MID(RIGHT(S314,8),1,1)="L",2020,""))))))))))))))))))))))))))))))</f>
        <v>2021</v>
      </c>
      <c r="S314" s="875" t="s">
        <v>19708</v>
      </c>
      <c r="T314" s="875">
        <v>2620</v>
      </c>
      <c r="U314" s="878">
        <v>45804</v>
      </c>
      <c r="V314" s="878">
        <v>45826</v>
      </c>
      <c r="W314" s="879">
        <v>1300</v>
      </c>
      <c r="X314" s="880">
        <v>2200</v>
      </c>
    </row>
    <row r="315" spans="1:24" ht="26.25" customHeight="1">
      <c r="A315" s="1759"/>
      <c r="B315" s="1755"/>
      <c r="C315" s="913" t="s">
        <v>20346</v>
      </c>
      <c r="D315" s="1755"/>
      <c r="E315" s="1755"/>
      <c r="F315" s="1755"/>
      <c r="G315" s="1755"/>
      <c r="H315" s="1755"/>
      <c r="I315" s="1755" t="s">
        <v>3598</v>
      </c>
      <c r="J315" s="412" t="s">
        <v>19608</v>
      </c>
      <c r="K315" s="884" t="s">
        <v>240</v>
      </c>
      <c r="L315" s="425" t="s">
        <v>3603</v>
      </c>
      <c r="M315" s="2878"/>
      <c r="N315" s="73" t="s">
        <v>7287</v>
      </c>
      <c r="O315" s="882"/>
      <c r="P315" s="1760"/>
      <c r="Q315" s="882" t="s">
        <v>1661</v>
      </c>
      <c r="R315" s="882">
        <f>IF(MID(RIGHT(S315,8),1,1)="M",2021,IF(MID(RIGHT(S315,8),1,1)="N",2022,IF(MID(RIGHT(S315,8),1,1)="P",2023,IF(MID(RIGHT(S315,8),1,1)="R",2024,IF(MID(RIGHT(S315,8),1,1)="S",2025,IF(MID(RIGHT(S315,8),1,1)="T",1996,IF(MID(RIGHT(S315,8),1,1)="V",1997,IF(MID(RIGHT(S315,8),1,1)="W",1998,IF(MID(RIGHT(S315,8),1,1)="X",1999,IF(MID(RIGHT(S315,8),1,1)="Y",2000,IF(MID(RIGHT(S315,8),1,1)="1",2001,IF(MID(RIGHT(S315,8),1,1)="2",2002,IF(MID(RIGHT(S315,8),1,1)="3",2003,IF(MID(RIGHT(S315,8),1,1)="4",2004,IF(MID(RIGHT(S315,8),1,1)="5",2005,IF(MID(RIGHT(S315,8),1,1)="6",2006,IF(MID(RIGHT(S315,8),1,1)="7",2007,IF(MID(RIGHT(S315,8),1,1)="8",2008,IF(MID(RIGHT(S315,8),1,1)="9",2009,IF(MID(RIGHT(S315,8),1,1)="A",2010,IF(MID(RIGHT(S315,8),1,1)="B",2011,IF(MID(RIGHT(S315,8),1,1)="C",2012,IF(MID(RIGHT(S315,8),1,1)="D",2013,IF(MID(RIGHT(S315,8),1,1)="E",2014,IF(MID(RIGHT(S315,8),1,1)="F",2015,IF(MID(RIGHT(S315,8),1,1)="G",2016,IF(MID(RIGHT(S315,8),1,1)="H",2017,IF(MID(RIGHT(S315,8),1,1)="J",2018,IF(MID(RIGHT(S315,8),1,1)="K",2019,IF(MID(RIGHT(S315,8),1,1)="L",2020,""))))))))))))))))))))))))))))))</f>
        <v>2020</v>
      </c>
      <c r="S315" s="882" t="s">
        <v>19709</v>
      </c>
      <c r="T315" s="882">
        <v>1160</v>
      </c>
      <c r="U315" s="891">
        <v>45805</v>
      </c>
      <c r="V315" s="1761">
        <v>45834</v>
      </c>
      <c r="W315" s="1762"/>
      <c r="X315" s="1763" t="s">
        <v>19232</v>
      </c>
    </row>
    <row r="316" spans="1:24" ht="26.25" customHeight="1">
      <c r="A316" s="881"/>
      <c r="B316" s="882"/>
      <c r="C316" s="882" t="s">
        <v>12776</v>
      </c>
      <c r="D316" s="882" t="s">
        <v>19613</v>
      </c>
      <c r="E316" s="882"/>
      <c r="F316" s="882"/>
      <c r="G316" s="882"/>
      <c r="H316" s="882"/>
      <c r="I316" s="882"/>
      <c r="J316" s="882"/>
      <c r="K316" s="889" t="s">
        <v>19632</v>
      </c>
      <c r="L316" s="1186" t="s">
        <v>19730</v>
      </c>
      <c r="M316" s="2878"/>
      <c r="N316" s="73" t="s">
        <v>19461</v>
      </c>
      <c r="O316" s="1436"/>
      <c r="P316" s="882"/>
      <c r="Q316" s="882" t="s">
        <v>375</v>
      </c>
      <c r="R316" s="882">
        <f>IF(MID(RIGHT(S316,8),1,1)="M",2021,IF(MID(RIGHT(S316,8),1,1)="N",2022,IF(MID(RIGHT(S316,8),1,1)="P",2023,IF(MID(RIGHT(S316,8),1,1)="R",2024,IF(MID(RIGHT(S316,8),1,1)="S",2025,IF(MID(RIGHT(S316,8),1,1)="T",1996,IF(MID(RIGHT(S316,8),1,1)="V",1997,IF(MID(RIGHT(S316,8),1,1)="W",1998,IF(MID(RIGHT(S316,8),1,1)="X",1999,IF(MID(RIGHT(S316,8),1,1)="Y",2000,IF(MID(RIGHT(S316,8),1,1)="1",2001,IF(MID(RIGHT(S316,8),1,1)="2",2002,IF(MID(RIGHT(S316,8),1,1)="3",2003,IF(MID(RIGHT(S316,8),1,1)="4",2004,IF(MID(RIGHT(S316,8),1,1)="5",2005,IF(MID(RIGHT(S316,8),1,1)="6",2006,IF(MID(RIGHT(S316,8),1,1)="7",2007,IF(MID(RIGHT(S316,8),1,1)="8",2008,IF(MID(RIGHT(S316,8),1,1)="9",2009,IF(MID(RIGHT(S316,8),1,1)="A",2010,IF(MID(RIGHT(S316,8),1,1)="B",2011,IF(MID(RIGHT(S316,8),1,1)="C",2012,IF(MID(RIGHT(S316,8),1,1)="D",2013,IF(MID(RIGHT(S316,8),1,1)="E",2014,IF(MID(RIGHT(S316,8),1,1)="F",2015,IF(MID(RIGHT(S316,8),1,1)="G",2016,IF(MID(RIGHT(S316,8),1,1)="H",2017,IF(MID(RIGHT(S316,8),1,1)="J",2018,IF(MID(RIGHT(S316,8),1,1)="K",2019,IF(MID(RIGHT(S316,8),1,1)="L",2020,""))))))))))))))))))))))))))))))</f>
        <v>2021</v>
      </c>
      <c r="S316" s="882" t="s">
        <v>19710</v>
      </c>
      <c r="T316" s="882">
        <v>1335</v>
      </c>
      <c r="U316" s="891">
        <v>45806</v>
      </c>
      <c r="V316" s="891">
        <v>45838</v>
      </c>
      <c r="W316" s="911"/>
      <c r="X316" s="888"/>
    </row>
    <row r="317" spans="1:24" ht="26.25" customHeight="1">
      <c r="A317" s="881"/>
      <c r="B317" s="882"/>
      <c r="C317" s="882" t="s">
        <v>12778</v>
      </c>
      <c r="D317" s="882" t="s">
        <v>19613</v>
      </c>
      <c r="E317" s="882"/>
      <c r="F317" s="882"/>
      <c r="G317" s="882"/>
      <c r="H317" s="882"/>
      <c r="I317" s="882" t="s">
        <v>19229</v>
      </c>
      <c r="J317" s="882"/>
      <c r="K317" s="889" t="s">
        <v>9460</v>
      </c>
      <c r="L317" s="882"/>
      <c r="M317" s="2842"/>
      <c r="N317" s="73" t="s">
        <v>12607</v>
      </c>
      <c r="O317" s="1436"/>
      <c r="P317" s="882"/>
      <c r="Q317" s="882" t="s">
        <v>375</v>
      </c>
      <c r="R317" s="882">
        <f>IF(MID(RIGHT(S317,8),1,1)="M",2021,IF(MID(RIGHT(S317,8),1,1)="N",2022,IF(MID(RIGHT(S317,8),1,1)="P",2023,IF(MID(RIGHT(S317,8),1,1)="R",2024,IF(MID(RIGHT(S317,8),1,1)="S",2025,IF(MID(RIGHT(S317,8),1,1)="T",1996,IF(MID(RIGHT(S317,8),1,1)="V",1997,IF(MID(RIGHT(S317,8),1,1)="W",1998,IF(MID(RIGHT(S317,8),1,1)="X",1999,IF(MID(RIGHT(S317,8),1,1)="Y",2000,IF(MID(RIGHT(S317,8),1,1)="1",2001,IF(MID(RIGHT(S317,8),1,1)="2",2002,IF(MID(RIGHT(S317,8),1,1)="3",2003,IF(MID(RIGHT(S317,8),1,1)="4",2004,IF(MID(RIGHT(S317,8),1,1)="5",2005,IF(MID(RIGHT(S317,8),1,1)="6",2006,IF(MID(RIGHT(S317,8),1,1)="7",2007,IF(MID(RIGHT(S317,8),1,1)="8",2008,IF(MID(RIGHT(S317,8),1,1)="9",2009,IF(MID(RIGHT(S317,8),1,1)="A",2010,IF(MID(RIGHT(S317,8),1,1)="B",2011,IF(MID(RIGHT(S317,8),1,1)="C",2012,IF(MID(RIGHT(S317,8),1,1)="D",2013,IF(MID(RIGHT(S317,8),1,1)="E",2014,IF(MID(RIGHT(S317,8),1,1)="F",2015,IF(MID(RIGHT(S317,8),1,1)="G",2016,IF(MID(RIGHT(S317,8),1,1)="H",2017,IF(MID(RIGHT(S317,8),1,1)="J",2018,IF(MID(RIGHT(S317,8),1,1)="K",2019,IF(MID(RIGHT(S317,8),1,1)="L",2020,""))))))))))))))))))))))))))))))</f>
        <v>2021</v>
      </c>
      <c r="S317" s="882" t="s">
        <v>19711</v>
      </c>
      <c r="T317" s="882">
        <v>1335</v>
      </c>
      <c r="U317" s="885">
        <v>45807</v>
      </c>
      <c r="V317" s="891">
        <v>45840</v>
      </c>
      <c r="W317" s="911"/>
      <c r="X317" s="888"/>
    </row>
    <row r="318" spans="1:24" ht="26.25" customHeight="1">
      <c r="A318" s="881"/>
      <c r="B318" s="882"/>
      <c r="C318" s="882" t="s">
        <v>13047</v>
      </c>
      <c r="D318" s="882" t="s">
        <v>191</v>
      </c>
      <c r="E318" s="882"/>
      <c r="F318" s="882"/>
      <c r="G318" s="882"/>
      <c r="H318" s="882"/>
      <c r="I318" s="882"/>
      <c r="J318" s="882"/>
      <c r="K318" s="890"/>
      <c r="L318" s="882"/>
      <c r="M318" s="882" t="str">
        <f>SUBSTITUTE(M314,"-","")</f>
        <v>4327425246639X</v>
      </c>
      <c r="N318" s="882"/>
      <c r="O318" s="882"/>
      <c r="P318" s="882"/>
      <c r="Q318" s="882"/>
      <c r="R318" s="882"/>
      <c r="S318" s="883" t="s">
        <v>189</v>
      </c>
      <c r="T318" s="883">
        <v>3700</v>
      </c>
      <c r="U318" s="885"/>
      <c r="V318" s="2413">
        <v>45842</v>
      </c>
      <c r="W318" s="887"/>
      <c r="X318" s="888"/>
    </row>
    <row r="319" spans="1:24" ht="26.25" customHeight="1">
      <c r="A319" s="881"/>
      <c r="B319" s="882"/>
      <c r="C319" s="882" t="s">
        <v>10002</v>
      </c>
      <c r="D319" s="882" t="s">
        <v>191</v>
      </c>
      <c r="E319" s="882"/>
      <c r="F319" s="882"/>
      <c r="G319" s="882"/>
      <c r="H319" s="882"/>
      <c r="I319" s="882"/>
      <c r="J319" s="882" t="s">
        <v>19746</v>
      </c>
      <c r="K319" s="890"/>
      <c r="L319" s="882"/>
      <c r="M319" s="2559" t="s">
        <v>8709</v>
      </c>
      <c r="N319" s="2560"/>
      <c r="O319" s="2560"/>
      <c r="P319" s="2561"/>
      <c r="Q319" s="882"/>
      <c r="R319" s="882"/>
      <c r="S319" s="883" t="s">
        <v>2472</v>
      </c>
      <c r="T319" s="883">
        <f>SUM(T314:T318)</f>
        <v>10150</v>
      </c>
      <c r="U319" s="891"/>
      <c r="V319" s="891"/>
      <c r="W319" s="887"/>
      <c r="X319" s="1309"/>
    </row>
    <row r="320" spans="1:24" ht="26.25" customHeight="1" thickBot="1">
      <c r="A320" s="892"/>
      <c r="B320" s="893"/>
      <c r="C320" s="893" t="s">
        <v>10003</v>
      </c>
      <c r="D320" s="893" t="s">
        <v>4036</v>
      </c>
      <c r="E320" s="893"/>
      <c r="F320" s="893"/>
      <c r="G320" s="893"/>
      <c r="H320" s="893"/>
      <c r="I320" s="893"/>
      <c r="J320" s="893" t="s">
        <v>19776</v>
      </c>
      <c r="K320" s="611" t="s">
        <v>19621</v>
      </c>
      <c r="L320" s="893"/>
      <c r="M320" s="893"/>
      <c r="N320" s="894"/>
      <c r="O320" s="894"/>
      <c r="P320" s="895"/>
      <c r="Q320" s="893"/>
      <c r="R320" s="893"/>
      <c r="S320" s="896"/>
      <c r="T320" s="896"/>
      <c r="U320" s="897"/>
      <c r="V320" s="898"/>
      <c r="W320" s="899"/>
      <c r="X320" s="900"/>
    </row>
    <row r="321" spans="1:24" ht="26.25" customHeight="1">
      <c r="A321" s="874" t="s">
        <v>188</v>
      </c>
      <c r="B321" s="875" t="s">
        <v>10047</v>
      </c>
      <c r="C321" s="875" t="s">
        <v>13428</v>
      </c>
      <c r="D321" s="875" t="s">
        <v>190</v>
      </c>
      <c r="E321" s="875" t="s">
        <v>19739</v>
      </c>
      <c r="F321" s="875" t="s">
        <v>191</v>
      </c>
      <c r="G321" s="875" t="s">
        <v>191</v>
      </c>
      <c r="H321" s="875" t="s">
        <v>191</v>
      </c>
      <c r="I321" s="875" t="s">
        <v>10574</v>
      </c>
      <c r="J321" s="875" t="s">
        <v>19603</v>
      </c>
      <c r="K321" s="876" t="s">
        <v>15237</v>
      </c>
      <c r="L321" s="875" t="s">
        <v>19721</v>
      </c>
      <c r="M321" s="2857" t="s">
        <v>19745</v>
      </c>
      <c r="N321" s="876" t="s">
        <v>19781</v>
      </c>
      <c r="O321" s="876" t="s">
        <v>20034</v>
      </c>
      <c r="P321" s="1805" t="s">
        <v>20803</v>
      </c>
      <c r="Q321" s="875" t="s">
        <v>379</v>
      </c>
      <c r="R321" s="875">
        <f>IF(MID(RIGHT(S321,8),1,1)="M",2021,IF(MID(RIGHT(S321,8),1,1)="N",2022,IF(MID(RIGHT(S321,8),1,1)="P",2023,IF(MID(RIGHT(S321,8),1,1)="R",2024,IF(MID(RIGHT(S321,8),1,1)="S",2025,IF(MID(RIGHT(S321,8),1,1)="T",1996,IF(MID(RIGHT(S321,8),1,1)="V",1997,IF(MID(RIGHT(S321,8),1,1)="W",1998,IF(MID(RIGHT(S321,8),1,1)="X",1999,IF(MID(RIGHT(S321,8),1,1)="Y",2000,IF(MID(RIGHT(S321,8),1,1)="1",2001,IF(MID(RIGHT(S321,8),1,1)="2",2002,IF(MID(RIGHT(S321,8),1,1)="3",2003,IF(MID(RIGHT(S321,8),1,1)="4",2004,IF(MID(RIGHT(S321,8),1,1)="5",2005,IF(MID(RIGHT(S321,8),1,1)="6",2006,IF(MID(RIGHT(S321,8),1,1)="7",2007,IF(MID(RIGHT(S321,8),1,1)="8",2008,IF(MID(RIGHT(S321,8),1,1)="9",2009,IF(MID(RIGHT(S321,8),1,1)="A",2010,IF(MID(RIGHT(S321,8),1,1)="B",2011,IF(MID(RIGHT(S321,8),1,1)="C",2012,IF(MID(RIGHT(S321,8),1,1)="D",2013,IF(MID(RIGHT(S321,8),1,1)="E",2014,IF(MID(RIGHT(S321,8),1,1)="F",2015,IF(MID(RIGHT(S321,8),1,1)="G",2016,IF(MID(RIGHT(S321,8),1,1)="H",2017,IF(MID(RIGHT(S321,8),1,1)="J",2018,IF(MID(RIGHT(S321,8),1,1)="K",2019,IF(MID(RIGHT(S321,8),1,1)="L",2020,""))))))))))))))))))))))))))))))</f>
        <v>2020</v>
      </c>
      <c r="S321" s="875" t="s">
        <v>19712</v>
      </c>
      <c r="T321" s="875">
        <v>2475</v>
      </c>
      <c r="U321" s="878">
        <v>45804</v>
      </c>
      <c r="V321" s="878">
        <v>45826</v>
      </c>
      <c r="W321" s="879">
        <v>1300</v>
      </c>
      <c r="X321" s="880">
        <v>2200</v>
      </c>
    </row>
    <row r="322" spans="1:24" ht="26.25" customHeight="1">
      <c r="A322" s="1759"/>
      <c r="B322" s="1755"/>
      <c r="C322" s="913" t="s">
        <v>20346</v>
      </c>
      <c r="D322" s="1755"/>
      <c r="E322" s="1755"/>
      <c r="F322" s="1755"/>
      <c r="G322" s="1755"/>
      <c r="H322" s="1755"/>
      <c r="I322" s="1755" t="s">
        <v>3598</v>
      </c>
      <c r="J322" s="412" t="s">
        <v>19609</v>
      </c>
      <c r="K322" s="884" t="s">
        <v>240</v>
      </c>
      <c r="L322" s="425" t="s">
        <v>3603</v>
      </c>
      <c r="M322" s="2878"/>
      <c r="N322" s="73" t="s">
        <v>7287</v>
      </c>
      <c r="O322" s="882"/>
      <c r="P322" s="1760"/>
      <c r="Q322" s="882" t="s">
        <v>375</v>
      </c>
      <c r="R322" s="882">
        <f>IF(MID(RIGHT(S322,8),1,1)="M",2021,IF(MID(RIGHT(S322,8),1,1)="N",2022,IF(MID(RIGHT(S322,8),1,1)="P",2023,IF(MID(RIGHT(S322,8),1,1)="R",2024,IF(MID(RIGHT(S322,8),1,1)="S",2025,IF(MID(RIGHT(S322,8),1,1)="T",1996,IF(MID(RIGHT(S322,8),1,1)="V",1997,IF(MID(RIGHT(S322,8),1,1)="W",1998,IF(MID(RIGHT(S322,8),1,1)="X",1999,IF(MID(RIGHT(S322,8),1,1)="Y",2000,IF(MID(RIGHT(S322,8),1,1)="1",2001,IF(MID(RIGHT(S322,8),1,1)="2",2002,IF(MID(RIGHT(S322,8),1,1)="3",2003,IF(MID(RIGHT(S322,8),1,1)="4",2004,IF(MID(RIGHT(S322,8),1,1)="5",2005,IF(MID(RIGHT(S322,8),1,1)="6",2006,IF(MID(RIGHT(S322,8),1,1)="7",2007,IF(MID(RIGHT(S322,8),1,1)="8",2008,IF(MID(RIGHT(S322,8),1,1)="9",2009,IF(MID(RIGHT(S322,8),1,1)="A",2010,IF(MID(RIGHT(S322,8),1,1)="B",2011,IF(MID(RIGHT(S322,8),1,1)="C",2012,IF(MID(RIGHT(S322,8),1,1)="D",2013,IF(MID(RIGHT(S322,8),1,1)="E",2014,IF(MID(RIGHT(S322,8),1,1)="F",2015,IF(MID(RIGHT(S322,8),1,1)="G",2016,IF(MID(RIGHT(S322,8),1,1)="H",2017,IF(MID(RIGHT(S322,8),1,1)="J",2018,IF(MID(RIGHT(S322,8),1,1)="K",2019,IF(MID(RIGHT(S322,8),1,1)="L",2020,""))))))))))))))))))))))))))))))</f>
        <v>2022</v>
      </c>
      <c r="S322" s="882" t="s">
        <v>19713</v>
      </c>
      <c r="T322" s="882">
        <v>1335</v>
      </c>
      <c r="U322" s="891">
        <v>45805</v>
      </c>
      <c r="V322" s="1761">
        <v>45834</v>
      </c>
      <c r="W322" s="1762"/>
      <c r="X322" s="1763" t="s">
        <v>19232</v>
      </c>
    </row>
    <row r="323" spans="1:24" ht="26.25" customHeight="1">
      <c r="A323" s="881"/>
      <c r="B323" s="882"/>
      <c r="C323" s="882" t="s">
        <v>12776</v>
      </c>
      <c r="D323" s="882" t="s">
        <v>19613</v>
      </c>
      <c r="E323" s="882"/>
      <c r="F323" s="882"/>
      <c r="G323" s="882"/>
      <c r="H323" s="882"/>
      <c r="I323" s="882"/>
      <c r="J323" s="882"/>
      <c r="K323" s="889" t="s">
        <v>19632</v>
      </c>
      <c r="L323" s="1186" t="s">
        <v>19730</v>
      </c>
      <c r="M323" s="2878"/>
      <c r="N323" s="73" t="s">
        <v>19461</v>
      </c>
      <c r="O323" s="1436"/>
      <c r="P323" s="882"/>
      <c r="Q323" s="882" t="s">
        <v>375</v>
      </c>
      <c r="R323" s="882">
        <f>IF(MID(RIGHT(S323,8),1,1)="M",2021,IF(MID(RIGHT(S323,8),1,1)="N",2022,IF(MID(RIGHT(S323,8),1,1)="P",2023,IF(MID(RIGHT(S323,8),1,1)="R",2024,IF(MID(RIGHT(S323,8),1,1)="S",2025,IF(MID(RIGHT(S323,8),1,1)="T",1996,IF(MID(RIGHT(S323,8),1,1)="V",1997,IF(MID(RIGHT(S323,8),1,1)="W",1998,IF(MID(RIGHT(S323,8),1,1)="X",1999,IF(MID(RIGHT(S323,8),1,1)="Y",2000,IF(MID(RIGHT(S323,8),1,1)="1",2001,IF(MID(RIGHT(S323,8),1,1)="2",2002,IF(MID(RIGHT(S323,8),1,1)="3",2003,IF(MID(RIGHT(S323,8),1,1)="4",2004,IF(MID(RIGHT(S323,8),1,1)="5",2005,IF(MID(RIGHT(S323,8),1,1)="6",2006,IF(MID(RIGHT(S323,8),1,1)="7",2007,IF(MID(RIGHT(S323,8),1,1)="8",2008,IF(MID(RIGHT(S323,8),1,1)="9",2009,IF(MID(RIGHT(S323,8),1,1)="A",2010,IF(MID(RIGHT(S323,8),1,1)="B",2011,IF(MID(RIGHT(S323,8),1,1)="C",2012,IF(MID(RIGHT(S323,8),1,1)="D",2013,IF(MID(RIGHT(S323,8),1,1)="E",2014,IF(MID(RIGHT(S323,8),1,1)="F",2015,IF(MID(RIGHT(S323,8),1,1)="G",2016,IF(MID(RIGHT(S323,8),1,1)="H",2017,IF(MID(RIGHT(S323,8),1,1)="J",2018,IF(MID(RIGHT(S323,8),1,1)="K",2019,IF(MID(RIGHT(S323,8),1,1)="L",2020,""))))))))))))))))))))))))))))))</f>
        <v>2012</v>
      </c>
      <c r="S323" s="882" t="s">
        <v>19714</v>
      </c>
      <c r="T323" s="882">
        <v>1335</v>
      </c>
      <c r="U323" s="891">
        <v>45806</v>
      </c>
      <c r="V323" s="891">
        <v>45838</v>
      </c>
      <c r="W323" s="911"/>
      <c r="X323" s="888"/>
    </row>
    <row r="324" spans="1:24" ht="26.25" customHeight="1">
      <c r="A324" s="881"/>
      <c r="B324" s="882"/>
      <c r="C324" s="882" t="s">
        <v>12778</v>
      </c>
      <c r="D324" s="882" t="s">
        <v>19613</v>
      </c>
      <c r="E324" s="882"/>
      <c r="F324" s="882"/>
      <c r="G324" s="882"/>
      <c r="H324" s="882"/>
      <c r="I324" s="882" t="s">
        <v>19229</v>
      </c>
      <c r="J324" s="882"/>
      <c r="K324" s="889" t="s">
        <v>9460</v>
      </c>
      <c r="L324" s="882"/>
      <c r="M324" s="2842"/>
      <c r="N324" s="73" t="s">
        <v>12607</v>
      </c>
      <c r="O324" s="1436"/>
      <c r="P324" s="882"/>
      <c r="Q324" s="882" t="s">
        <v>375</v>
      </c>
      <c r="R324" s="882">
        <f>IF(MID(RIGHT(S324,8),1,1)="M",2021,IF(MID(RIGHT(S324,8),1,1)="N",2022,IF(MID(RIGHT(S324,8),1,1)="P",2023,IF(MID(RIGHT(S324,8),1,1)="R",2024,IF(MID(RIGHT(S324,8),1,1)="S",2025,IF(MID(RIGHT(S324,8),1,1)="T",1996,IF(MID(RIGHT(S324,8),1,1)="V",1997,IF(MID(RIGHT(S324,8),1,1)="W",1998,IF(MID(RIGHT(S324,8),1,1)="X",1999,IF(MID(RIGHT(S324,8),1,1)="Y",2000,IF(MID(RIGHT(S324,8),1,1)="1",2001,IF(MID(RIGHT(S324,8),1,1)="2",2002,IF(MID(RIGHT(S324,8),1,1)="3",2003,IF(MID(RIGHT(S324,8),1,1)="4",2004,IF(MID(RIGHT(S324,8),1,1)="5",2005,IF(MID(RIGHT(S324,8),1,1)="6",2006,IF(MID(RIGHT(S324,8),1,1)="7",2007,IF(MID(RIGHT(S324,8),1,1)="8",2008,IF(MID(RIGHT(S324,8),1,1)="9",2009,IF(MID(RIGHT(S324,8),1,1)="A",2010,IF(MID(RIGHT(S324,8),1,1)="B",2011,IF(MID(RIGHT(S324,8),1,1)="C",2012,IF(MID(RIGHT(S324,8),1,1)="D",2013,IF(MID(RIGHT(S324,8),1,1)="E",2014,IF(MID(RIGHT(S324,8),1,1)="F",2015,IF(MID(RIGHT(S324,8),1,1)="G",2016,IF(MID(RIGHT(S324,8),1,1)="H",2017,IF(MID(RIGHT(S324,8),1,1)="J",2018,IF(MID(RIGHT(S324,8),1,1)="K",2019,IF(MID(RIGHT(S324,8),1,1)="L",2020,""))))))))))))))))))))))))))))))</f>
        <v>2021</v>
      </c>
      <c r="S324" s="882" t="s">
        <v>19715</v>
      </c>
      <c r="T324" s="882">
        <v>1335</v>
      </c>
      <c r="U324" s="885">
        <v>45807</v>
      </c>
      <c r="V324" s="891">
        <v>45840</v>
      </c>
      <c r="W324" s="911"/>
      <c r="X324" s="888"/>
    </row>
    <row r="325" spans="1:24" ht="26.25" customHeight="1">
      <c r="A325" s="881"/>
      <c r="B325" s="882"/>
      <c r="C325" s="882" t="s">
        <v>13047</v>
      </c>
      <c r="D325" s="882" t="s">
        <v>191</v>
      </c>
      <c r="E325" s="882"/>
      <c r="F325" s="882"/>
      <c r="G325" s="882"/>
      <c r="H325" s="882"/>
      <c r="I325" s="882"/>
      <c r="J325" s="882"/>
      <c r="K325" s="890"/>
      <c r="L325" s="882"/>
      <c r="M325" s="882" t="str">
        <f>SUBSTITUTE(M321,"-","")</f>
        <v>4327425246641X</v>
      </c>
      <c r="N325" s="882"/>
      <c r="O325" s="882"/>
      <c r="P325" s="882"/>
      <c r="Q325" s="882"/>
      <c r="R325" s="882"/>
      <c r="S325" s="883" t="s">
        <v>189</v>
      </c>
      <c r="T325" s="883">
        <v>3700</v>
      </c>
      <c r="U325" s="885"/>
      <c r="V325" s="2413">
        <v>45842</v>
      </c>
      <c r="W325" s="887"/>
      <c r="X325" s="888"/>
    </row>
    <row r="326" spans="1:24" ht="26.25" customHeight="1">
      <c r="A326" s="881"/>
      <c r="B326" s="882"/>
      <c r="C326" s="882" t="s">
        <v>10002</v>
      </c>
      <c r="D326" s="882" t="s">
        <v>191</v>
      </c>
      <c r="E326" s="882"/>
      <c r="F326" s="882"/>
      <c r="G326" s="882"/>
      <c r="H326" s="882"/>
      <c r="I326" s="882"/>
      <c r="J326" s="882" t="s">
        <v>19746</v>
      </c>
      <c r="K326" s="890"/>
      <c r="L326" s="882"/>
      <c r="M326" s="2559" t="s">
        <v>8709</v>
      </c>
      <c r="N326" s="2560"/>
      <c r="O326" s="2560"/>
      <c r="P326" s="2561"/>
      <c r="Q326" s="882"/>
      <c r="R326" s="882"/>
      <c r="S326" s="883" t="s">
        <v>2472</v>
      </c>
      <c r="T326" s="883">
        <f>SUM(T321:T325)</f>
        <v>10180</v>
      </c>
      <c r="U326" s="891"/>
      <c r="V326" s="891"/>
      <c r="W326" s="887"/>
      <c r="X326" s="1309"/>
    </row>
    <row r="327" spans="1:24" ht="26.25" customHeight="1" thickBot="1">
      <c r="A327" s="892"/>
      <c r="B327" s="893"/>
      <c r="C327" s="893" t="s">
        <v>10003</v>
      </c>
      <c r="D327" s="893" t="s">
        <v>4036</v>
      </c>
      <c r="E327" s="893"/>
      <c r="F327" s="893"/>
      <c r="G327" s="893"/>
      <c r="H327" s="893"/>
      <c r="I327" s="893"/>
      <c r="J327" s="893" t="s">
        <v>19776</v>
      </c>
      <c r="K327" s="611" t="s">
        <v>19621</v>
      </c>
      <c r="L327" s="893"/>
      <c r="M327" s="893"/>
      <c r="N327" s="894"/>
      <c r="O327" s="894"/>
      <c r="P327" s="895"/>
      <c r="Q327" s="893"/>
      <c r="R327" s="893"/>
      <c r="S327" s="896"/>
      <c r="T327" s="896"/>
      <c r="U327" s="897"/>
      <c r="V327" s="898"/>
      <c r="W327" s="899"/>
      <c r="X327" s="900"/>
    </row>
    <row r="328" spans="1:24" ht="26.25" customHeight="1">
      <c r="A328" s="874" t="s">
        <v>188</v>
      </c>
      <c r="B328" s="875" t="s">
        <v>10047</v>
      </c>
      <c r="C328" s="875" t="s">
        <v>13428</v>
      </c>
      <c r="D328" s="875" t="s">
        <v>190</v>
      </c>
      <c r="E328" s="875" t="s">
        <v>19739</v>
      </c>
      <c r="F328" s="875" t="s">
        <v>191</v>
      </c>
      <c r="G328" s="875" t="s">
        <v>191</v>
      </c>
      <c r="H328" s="875" t="s">
        <v>191</v>
      </c>
      <c r="I328" s="875" t="s">
        <v>10574</v>
      </c>
      <c r="J328" s="875" t="s">
        <v>19603</v>
      </c>
      <c r="K328" s="876" t="s">
        <v>15237</v>
      </c>
      <c r="L328" s="875" t="s">
        <v>19747</v>
      </c>
      <c r="M328" s="2857" t="s">
        <v>19716</v>
      </c>
      <c r="N328" s="876" t="s">
        <v>20035</v>
      </c>
      <c r="O328" s="876" t="s">
        <v>20036</v>
      </c>
      <c r="P328" s="1805" t="s">
        <v>20803</v>
      </c>
      <c r="Q328" s="875" t="s">
        <v>363</v>
      </c>
      <c r="R328" s="875">
        <f>IF(MID(RIGHT(S328,8),1,1)="M",2021,IF(MID(RIGHT(S328,8),1,1)="N",2022,IF(MID(RIGHT(S328,8),1,1)="P",2023,IF(MID(RIGHT(S328,8),1,1)="R",2024,IF(MID(RIGHT(S328,8),1,1)="S",2025,IF(MID(RIGHT(S328,8),1,1)="T",1996,IF(MID(RIGHT(S328,8),1,1)="V",1997,IF(MID(RIGHT(S328,8),1,1)="W",1998,IF(MID(RIGHT(S328,8),1,1)="X",1999,IF(MID(RIGHT(S328,8),1,1)="Y",2000,IF(MID(RIGHT(S328,8),1,1)="1",2001,IF(MID(RIGHT(S328,8),1,1)="2",2002,IF(MID(RIGHT(S328,8),1,1)="3",2003,IF(MID(RIGHT(S328,8),1,1)="4",2004,IF(MID(RIGHT(S328,8),1,1)="5",2005,IF(MID(RIGHT(S328,8),1,1)="6",2006,IF(MID(RIGHT(S328,8),1,1)="7",2007,IF(MID(RIGHT(S328,8),1,1)="8",2008,IF(MID(RIGHT(S328,8),1,1)="9",2009,IF(MID(RIGHT(S328,8),1,1)="A",2010,IF(MID(RIGHT(S328,8),1,1)="B",2011,IF(MID(RIGHT(S328,8),1,1)="C",2012,IF(MID(RIGHT(S328,8),1,1)="D",2013,IF(MID(RIGHT(S328,8),1,1)="E",2014,IF(MID(RIGHT(S328,8),1,1)="F",2015,IF(MID(RIGHT(S328,8),1,1)="G",2016,IF(MID(RIGHT(S328,8),1,1)="H",2017,IF(MID(RIGHT(S328,8),1,1)="J",2018,IF(MID(RIGHT(S328,8),1,1)="K",2019,IF(MID(RIGHT(S328,8),1,1)="L",2020,""))))))))))))))))))))))))))))))</f>
        <v>2020</v>
      </c>
      <c r="S328" s="875" t="s">
        <v>19717</v>
      </c>
      <c r="T328" s="875">
        <v>1820</v>
      </c>
      <c r="U328" s="878">
        <v>45804</v>
      </c>
      <c r="V328" s="878">
        <v>45826</v>
      </c>
      <c r="W328" s="879">
        <v>1300</v>
      </c>
      <c r="X328" s="880">
        <v>2200</v>
      </c>
    </row>
    <row r="329" spans="1:24" ht="26.25" customHeight="1">
      <c r="A329" s="1759"/>
      <c r="B329" s="1755"/>
      <c r="C329" s="913" t="s">
        <v>20346</v>
      </c>
      <c r="D329" s="1755"/>
      <c r="E329" s="1755"/>
      <c r="F329" s="1755"/>
      <c r="G329" s="1755"/>
      <c r="H329" s="1755"/>
      <c r="I329" s="1755" t="s">
        <v>3598</v>
      </c>
      <c r="J329" s="412" t="s">
        <v>19620</v>
      </c>
      <c r="K329" s="884" t="s">
        <v>240</v>
      </c>
      <c r="L329" s="425" t="s">
        <v>3603</v>
      </c>
      <c r="M329" s="2878"/>
      <c r="N329" s="73" t="s">
        <v>7287</v>
      </c>
      <c r="O329" s="882"/>
      <c r="P329" s="882"/>
      <c r="Q329" s="882" t="s">
        <v>243</v>
      </c>
      <c r="R329" s="882">
        <f>IF(MID(RIGHT(S329,8),1,1)="M",2021,IF(MID(RIGHT(S329,8),1,1)="N",2022,IF(MID(RIGHT(S329,8),1,1)="P",2023,IF(MID(RIGHT(S329,8),1,1)="R",2024,IF(MID(RIGHT(S329,8),1,1)="S",2025,IF(MID(RIGHT(S329,8),1,1)="T",1996,IF(MID(RIGHT(S329,8),1,1)="V",1997,IF(MID(RIGHT(S329,8),1,1)="W",1998,IF(MID(RIGHT(S329,8),1,1)="X",1999,IF(MID(RIGHT(S329,8),1,1)="Y",2000,IF(MID(RIGHT(S329,8),1,1)="1",2001,IF(MID(RIGHT(S329,8),1,1)="2",2002,IF(MID(RIGHT(S329,8),1,1)="3",2003,IF(MID(RIGHT(S329,8),1,1)="4",2004,IF(MID(RIGHT(S329,8),1,1)="5",2005,IF(MID(RIGHT(S329,8),1,1)="6",2006,IF(MID(RIGHT(S329,8),1,1)="7",2007,IF(MID(RIGHT(S329,8),1,1)="8",2008,IF(MID(RIGHT(S329,8),1,1)="9",2009,IF(MID(RIGHT(S329,8),1,1)="A",2010,IF(MID(RIGHT(S329,8),1,1)="B",2011,IF(MID(RIGHT(S329,8),1,1)="C",2012,IF(MID(RIGHT(S329,8),1,1)="D",2013,IF(MID(RIGHT(S329,8),1,1)="E",2014,IF(MID(RIGHT(S329,8),1,1)="F",2015,IF(MID(RIGHT(S329,8),1,1)="G",2016,IF(MID(RIGHT(S329,8),1,1)="H",2017,IF(MID(RIGHT(S329,8),1,1)="J",2018,IF(MID(RIGHT(S329,8),1,1)="K",2019,IF(MID(RIGHT(S329,8),1,1)="L",2020,""))))))))))))))))))))))))))))))</f>
        <v>2022</v>
      </c>
      <c r="S329" s="882" t="s">
        <v>19718</v>
      </c>
      <c r="T329" s="882">
        <v>1560</v>
      </c>
      <c r="U329" s="891">
        <v>45805</v>
      </c>
      <c r="V329" s="1761">
        <v>45834</v>
      </c>
      <c r="W329" s="1762"/>
      <c r="X329" s="1763" t="s">
        <v>19232</v>
      </c>
    </row>
    <row r="330" spans="1:24" ht="26.25" customHeight="1">
      <c r="A330" s="881"/>
      <c r="B330" s="882"/>
      <c r="C330" s="882" t="s">
        <v>12776</v>
      </c>
      <c r="D330" s="882" t="s">
        <v>191</v>
      </c>
      <c r="E330" s="882"/>
      <c r="F330" s="882"/>
      <c r="G330" s="882"/>
      <c r="H330" s="882"/>
      <c r="I330" s="882"/>
      <c r="J330" s="882"/>
      <c r="K330" s="889" t="s">
        <v>19632</v>
      </c>
      <c r="L330" s="1186" t="s">
        <v>19730</v>
      </c>
      <c r="M330" s="2878"/>
      <c r="N330" s="73" t="s">
        <v>7898</v>
      </c>
      <c r="O330" s="882"/>
      <c r="P330" s="882"/>
      <c r="Q330" s="882" t="s">
        <v>375</v>
      </c>
      <c r="R330" s="882">
        <f>IF(MID(RIGHT(S330,8),1,1)="M",2021,IF(MID(RIGHT(S330,8),1,1)="N",2022,IF(MID(RIGHT(S330,8),1,1)="P",2023,IF(MID(RIGHT(S330,8),1,1)="R",2024,IF(MID(RIGHT(S330,8),1,1)="S",2025,IF(MID(RIGHT(S330,8),1,1)="T",1996,IF(MID(RIGHT(S330,8),1,1)="V",1997,IF(MID(RIGHT(S330,8),1,1)="W",1998,IF(MID(RIGHT(S330,8),1,1)="X",1999,IF(MID(RIGHT(S330,8),1,1)="Y",2000,IF(MID(RIGHT(S330,8),1,1)="1",2001,IF(MID(RIGHT(S330,8),1,1)="2",2002,IF(MID(RIGHT(S330,8),1,1)="3",2003,IF(MID(RIGHT(S330,8),1,1)="4",2004,IF(MID(RIGHT(S330,8),1,1)="5",2005,IF(MID(RIGHT(S330,8),1,1)="6",2006,IF(MID(RIGHT(S330,8),1,1)="7",2007,IF(MID(RIGHT(S330,8),1,1)="8",2008,IF(MID(RIGHT(S330,8),1,1)="9",2009,IF(MID(RIGHT(S330,8),1,1)="A",2010,IF(MID(RIGHT(S330,8),1,1)="B",2011,IF(MID(RIGHT(S330,8),1,1)="C",2012,IF(MID(RIGHT(S330,8),1,1)="D",2013,IF(MID(RIGHT(S330,8),1,1)="E",2014,IF(MID(RIGHT(S330,8),1,1)="F",2015,IF(MID(RIGHT(S330,8),1,1)="G",2016,IF(MID(RIGHT(S330,8),1,1)="H",2017,IF(MID(RIGHT(S330,8),1,1)="J",2018,IF(MID(RIGHT(S330,8),1,1)="K",2019,IF(MID(RIGHT(S330,8),1,1)="L",2020,""))))))))))))))))))))))))))))))</f>
        <v>2022</v>
      </c>
      <c r="S330" s="882" t="s">
        <v>19719</v>
      </c>
      <c r="T330" s="882">
        <v>1335</v>
      </c>
      <c r="U330" s="891">
        <v>45806</v>
      </c>
      <c r="V330" s="891">
        <v>45838</v>
      </c>
      <c r="W330" s="911"/>
      <c r="X330" s="888"/>
    </row>
    <row r="331" spans="1:24" ht="26.25" customHeight="1">
      <c r="A331" s="881"/>
      <c r="B331" s="882"/>
      <c r="C331" s="882" t="s">
        <v>12778</v>
      </c>
      <c r="D331" s="882" t="s">
        <v>191</v>
      </c>
      <c r="E331" s="882"/>
      <c r="F331" s="882"/>
      <c r="G331" s="882"/>
      <c r="H331" s="882"/>
      <c r="I331" s="882" t="s">
        <v>19229</v>
      </c>
      <c r="J331" s="882"/>
      <c r="K331" s="889" t="s">
        <v>9460</v>
      </c>
      <c r="L331" s="882"/>
      <c r="M331" s="2842"/>
      <c r="N331" s="73" t="s">
        <v>12607</v>
      </c>
      <c r="O331" s="882"/>
      <c r="P331" s="882"/>
      <c r="Q331" s="882" t="s">
        <v>378</v>
      </c>
      <c r="R331" s="882">
        <f>IF(MID(RIGHT(S331,8),1,1)="M",2021,IF(MID(RIGHT(S331,8),1,1)="N",2022,IF(MID(RIGHT(S331,8),1,1)="P",2023,IF(MID(RIGHT(S331,8),1,1)="R",2024,IF(MID(RIGHT(S331,8),1,1)="S",2025,IF(MID(RIGHT(S331,8),1,1)="T",1996,IF(MID(RIGHT(S331,8),1,1)="V",1997,IF(MID(RIGHT(S331,8),1,1)="W",1998,IF(MID(RIGHT(S331,8),1,1)="X",1999,IF(MID(RIGHT(S331,8),1,1)="Y",2000,IF(MID(RIGHT(S331,8),1,1)="1",2001,IF(MID(RIGHT(S331,8),1,1)="2",2002,IF(MID(RIGHT(S331,8),1,1)="3",2003,IF(MID(RIGHT(S331,8),1,1)="4",2004,IF(MID(RIGHT(S331,8),1,1)="5",2005,IF(MID(RIGHT(S331,8),1,1)="6",2006,IF(MID(RIGHT(S331,8),1,1)="7",2007,IF(MID(RIGHT(S331,8),1,1)="8",2008,IF(MID(RIGHT(S331,8),1,1)="9",2009,IF(MID(RIGHT(S331,8),1,1)="A",2010,IF(MID(RIGHT(S331,8),1,1)="B",2011,IF(MID(RIGHT(S331,8),1,1)="C",2012,IF(MID(RIGHT(S331,8),1,1)="D",2013,IF(MID(RIGHT(S331,8),1,1)="E",2014,IF(MID(RIGHT(S331,8),1,1)="F",2015,IF(MID(RIGHT(S331,8),1,1)="G",2016,IF(MID(RIGHT(S331,8),1,1)="H",2017,IF(MID(RIGHT(S331,8),1,1)="J",2018,IF(MID(RIGHT(S331,8),1,1)="K",2019,IF(MID(RIGHT(S331,8),1,1)="L",2020,""))))))))))))))))))))))))))))))</f>
        <v>2021</v>
      </c>
      <c r="S331" s="882" t="s">
        <v>19720</v>
      </c>
      <c r="T331" s="882">
        <v>1545</v>
      </c>
      <c r="U331" s="885">
        <v>45807</v>
      </c>
      <c r="V331" s="891">
        <v>45840</v>
      </c>
      <c r="W331" s="911"/>
      <c r="X331" s="888"/>
    </row>
    <row r="332" spans="1:24" ht="26.25" customHeight="1">
      <c r="A332" s="881"/>
      <c r="B332" s="882"/>
      <c r="C332" s="882" t="s">
        <v>13047</v>
      </c>
      <c r="D332" s="882" t="s">
        <v>191</v>
      </c>
      <c r="E332" s="882"/>
      <c r="F332" s="882"/>
      <c r="G332" s="882"/>
      <c r="H332" s="882"/>
      <c r="I332" s="882"/>
      <c r="J332" s="882"/>
      <c r="K332" s="890"/>
      <c r="L332" s="882"/>
      <c r="M332" s="882" t="str">
        <f>SUBSTITUTE(M328,"-","")</f>
        <v>4327425246642X</v>
      </c>
      <c r="N332" s="882"/>
      <c r="O332" s="882"/>
      <c r="P332" s="882"/>
      <c r="Q332" s="882"/>
      <c r="R332" s="882"/>
      <c r="S332" s="883" t="s">
        <v>189</v>
      </c>
      <c r="T332" s="883">
        <v>3840</v>
      </c>
      <c r="U332" s="885"/>
      <c r="V332" s="2413">
        <v>45842</v>
      </c>
      <c r="W332" s="887"/>
      <c r="X332" s="888"/>
    </row>
    <row r="333" spans="1:24" ht="26.25" customHeight="1">
      <c r="A333" s="881"/>
      <c r="B333" s="882"/>
      <c r="C333" s="882" t="s">
        <v>10002</v>
      </c>
      <c r="D333" s="882" t="s">
        <v>191</v>
      </c>
      <c r="E333" s="882"/>
      <c r="F333" s="882"/>
      <c r="G333" s="882"/>
      <c r="H333" s="882"/>
      <c r="I333" s="882"/>
      <c r="J333" s="882" t="s">
        <v>19746</v>
      </c>
      <c r="K333" s="890"/>
      <c r="L333" s="882"/>
      <c r="M333" s="2559" t="s">
        <v>8709</v>
      </c>
      <c r="N333" s="2560"/>
      <c r="O333" s="2560"/>
      <c r="P333" s="2561"/>
      <c r="Q333" s="882"/>
      <c r="R333" s="882"/>
      <c r="S333" s="883" t="s">
        <v>2472</v>
      </c>
      <c r="T333" s="883">
        <f>SUM(T328:T332)</f>
        <v>10100</v>
      </c>
      <c r="U333" s="891"/>
      <c r="V333" s="891"/>
      <c r="W333" s="887"/>
      <c r="X333" s="1309"/>
    </row>
    <row r="334" spans="1:24" ht="26.25" customHeight="1" thickBot="1">
      <c r="A334" s="892"/>
      <c r="B334" s="893"/>
      <c r="C334" s="893" t="s">
        <v>10003</v>
      </c>
      <c r="D334" s="893" t="s">
        <v>4036</v>
      </c>
      <c r="E334" s="893"/>
      <c r="F334" s="893"/>
      <c r="G334" s="893"/>
      <c r="H334" s="893"/>
      <c r="I334" s="893"/>
      <c r="J334" s="893" t="s">
        <v>19776</v>
      </c>
      <c r="K334" s="611" t="s">
        <v>19621</v>
      </c>
      <c r="L334" s="893"/>
      <c r="M334" s="893"/>
      <c r="N334" s="894"/>
      <c r="O334" s="894"/>
      <c r="P334" s="895"/>
      <c r="Q334" s="893"/>
      <c r="R334" s="893"/>
      <c r="S334" s="896"/>
      <c r="T334" s="896"/>
      <c r="U334" s="897"/>
      <c r="V334" s="898"/>
      <c r="W334" s="899"/>
      <c r="X334" s="900"/>
    </row>
    <row r="336" spans="1:24" ht="26.25" customHeight="1" thickBot="1"/>
    <row r="337" spans="1:24" ht="26.25" customHeight="1">
      <c r="A337" s="924" t="s">
        <v>188</v>
      </c>
      <c r="B337" s="925" t="s">
        <v>10047</v>
      </c>
      <c r="C337" s="925" t="s">
        <v>10562</v>
      </c>
      <c r="D337" s="925" t="s">
        <v>190</v>
      </c>
      <c r="E337" s="925" t="s">
        <v>19739</v>
      </c>
      <c r="F337" s="925" t="s">
        <v>191</v>
      </c>
      <c r="G337" s="925" t="s">
        <v>191</v>
      </c>
      <c r="H337" s="925" t="s">
        <v>191</v>
      </c>
      <c r="I337" s="925" t="s">
        <v>10531</v>
      </c>
      <c r="J337" s="925" t="s">
        <v>19945</v>
      </c>
      <c r="K337" s="927" t="s">
        <v>15244</v>
      </c>
      <c r="L337" s="925" t="s">
        <v>19889</v>
      </c>
      <c r="M337" s="2872" t="s">
        <v>19732</v>
      </c>
      <c r="N337" s="927" t="s">
        <v>19787</v>
      </c>
      <c r="O337" s="927" t="s">
        <v>19790</v>
      </c>
      <c r="P337" s="928" t="s">
        <v>20743</v>
      </c>
      <c r="Q337" s="925" t="s">
        <v>14617</v>
      </c>
      <c r="R337" s="925">
        <f>IF(MID(RIGHT(S337,8),1,1)="M",2021,IF(MID(RIGHT(S337,8),1,1)="N",2022,IF(MID(RIGHT(S337,8),1,1)="P",2023,IF(MID(RIGHT(S337,8),1,1)="R",2024,IF(MID(RIGHT(S337,8),1,1)="S",2025,IF(MID(RIGHT(S337,8),1,1)="T",1996,IF(MID(RIGHT(S337,8),1,1)="V",1997,IF(MID(RIGHT(S337,8),1,1)="W",1998,IF(MID(RIGHT(S337,8),1,1)="X",1999,IF(MID(RIGHT(S337,8),1,1)="Y",2000,IF(MID(RIGHT(S337,8),1,1)="1",2001,IF(MID(RIGHT(S337,8),1,1)="2",2002,IF(MID(RIGHT(S337,8),1,1)="3",2003,IF(MID(RIGHT(S337,8),1,1)="4",2004,IF(MID(RIGHT(S337,8),1,1)="5",2005,IF(MID(RIGHT(S337,8),1,1)="6",2006,IF(MID(RIGHT(S337,8),1,1)="7",2007,IF(MID(RIGHT(S337,8),1,1)="8",2008,IF(MID(RIGHT(S337,8),1,1)="9",2009,IF(MID(RIGHT(S337,8),1,1)="A",2010,IF(MID(RIGHT(S337,8),1,1)="B",2011,IF(MID(RIGHT(S337,8),1,1)="C",2012,IF(MID(RIGHT(S337,8),1,1)="D",2013,IF(MID(RIGHT(S337,8),1,1)="E",2014,IF(MID(RIGHT(S337,8),1,1)="F",2015,IF(MID(RIGHT(S337,8),1,1)="G",2016,IF(MID(RIGHT(S337,8),1,1)="H",2017,IF(MID(RIGHT(S337,8),1,1)="J",2018,IF(MID(RIGHT(S337,8),1,1)="K",2019,IF(MID(RIGHT(S337,8),1,1)="L",2020,""))))))))))))))))))))))))))))))</f>
        <v>2020</v>
      </c>
      <c r="S337" s="925" t="s">
        <v>19667</v>
      </c>
      <c r="T337" s="925">
        <v>2705</v>
      </c>
      <c r="U337" s="929">
        <v>45804</v>
      </c>
      <c r="V337" s="929">
        <v>45826</v>
      </c>
      <c r="W337" s="1237">
        <v>1300</v>
      </c>
      <c r="X337" s="930">
        <v>1850</v>
      </c>
    </row>
    <row r="338" spans="1:24" ht="26.25" customHeight="1">
      <c r="A338" s="931"/>
      <c r="B338" s="932"/>
      <c r="C338" s="320" t="s">
        <v>19343</v>
      </c>
      <c r="D338" s="932"/>
      <c r="E338" s="932"/>
      <c r="F338" s="932"/>
      <c r="G338" s="932"/>
      <c r="H338" s="932"/>
      <c r="I338" s="932" t="s">
        <v>194</v>
      </c>
      <c r="J338" s="412" t="s">
        <v>19622</v>
      </c>
      <c r="K338" s="934" t="s">
        <v>19630</v>
      </c>
      <c r="L338" s="961" t="s">
        <v>3603</v>
      </c>
      <c r="M338" s="2874"/>
      <c r="N338" s="73" t="s">
        <v>2432</v>
      </c>
      <c r="O338" s="779"/>
      <c r="P338" s="935"/>
      <c r="Q338" s="932" t="s">
        <v>14617</v>
      </c>
      <c r="R338" s="932">
        <f>IF(MID(RIGHT(S338,8),1,1)="M",2021,IF(MID(RIGHT(S338,8),1,1)="N",2022,IF(MID(RIGHT(S338,8),1,1)="P",2023,IF(MID(RIGHT(S338,8),1,1)="R",2024,IF(MID(RIGHT(S338,8),1,1)="S",2025,IF(MID(RIGHT(S338,8),1,1)="T",1996,IF(MID(RIGHT(S338,8),1,1)="V",1997,IF(MID(RIGHT(S338,8),1,1)="W",1998,IF(MID(RIGHT(S338,8),1,1)="X",1999,IF(MID(RIGHT(S338,8),1,1)="Y",2000,IF(MID(RIGHT(S338,8),1,1)="1",2001,IF(MID(RIGHT(S338,8),1,1)="2",2002,IF(MID(RIGHT(S338,8),1,1)="3",2003,IF(MID(RIGHT(S338,8),1,1)="4",2004,IF(MID(RIGHT(S338,8),1,1)="5",2005,IF(MID(RIGHT(S338,8),1,1)="6",2006,IF(MID(RIGHT(S338,8),1,1)="7",2007,IF(MID(RIGHT(S338,8),1,1)="8",2008,IF(MID(RIGHT(S338,8),1,1)="9",2009,IF(MID(RIGHT(S338,8),1,1)="A",2010,IF(MID(RIGHT(S338,8),1,1)="B",2011,IF(MID(RIGHT(S338,8),1,1)="C",2012,IF(MID(RIGHT(S338,8),1,1)="D",2013,IF(MID(RIGHT(S338,8),1,1)="E",2014,IF(MID(RIGHT(S338,8),1,1)="F",2015,IF(MID(RIGHT(S338,8),1,1)="G",2016,IF(MID(RIGHT(S338,8),1,1)="H",2017,IF(MID(RIGHT(S338,8),1,1)="J",2018,IF(MID(RIGHT(S338,8),1,1)="K",2019,IF(MID(RIGHT(S338,8),1,1)="L",2020,""))))))))))))))))))))))))))))))</f>
        <v>2020</v>
      </c>
      <c r="S338" s="932" t="s">
        <v>19668</v>
      </c>
      <c r="T338" s="932">
        <v>2705</v>
      </c>
      <c r="U338" s="937">
        <v>45805</v>
      </c>
      <c r="V338" s="937">
        <v>45834</v>
      </c>
      <c r="W338" s="938"/>
      <c r="X338" s="939"/>
    </row>
    <row r="339" spans="1:24" ht="26.25" customHeight="1">
      <c r="A339" s="931"/>
      <c r="B339" s="932"/>
      <c r="C339" s="932" t="s">
        <v>12775</v>
      </c>
      <c r="D339" s="932" t="s">
        <v>191</v>
      </c>
      <c r="E339" s="932"/>
      <c r="F339" s="932"/>
      <c r="G339" s="932"/>
      <c r="H339" s="932"/>
      <c r="I339" s="932"/>
      <c r="J339" s="932"/>
      <c r="K339" s="779" t="s">
        <v>19631</v>
      </c>
      <c r="L339" s="1186" t="s">
        <v>19863</v>
      </c>
      <c r="M339" s="932" t="s">
        <v>19769</v>
      </c>
      <c r="N339" s="73" t="s">
        <v>3907</v>
      </c>
      <c r="O339" s="779"/>
      <c r="P339" s="935"/>
      <c r="Q339" s="932" t="s">
        <v>379</v>
      </c>
      <c r="R339" s="932">
        <f>IF(MID(RIGHT(S339,8),1,1)="M",2021,IF(MID(RIGHT(S339,8),1,1)="N",2022,IF(MID(RIGHT(S339,8),1,1)="P",2023,IF(MID(RIGHT(S339,8),1,1)="R",2024,IF(MID(RIGHT(S339,8),1,1)="S",2025,IF(MID(RIGHT(S339,8),1,1)="T",1996,IF(MID(RIGHT(S339,8),1,1)="V",1997,IF(MID(RIGHT(S339,8),1,1)="W",1998,IF(MID(RIGHT(S339,8),1,1)="X",1999,IF(MID(RIGHT(S339,8),1,1)="Y",2000,IF(MID(RIGHT(S339,8),1,1)="1",2001,IF(MID(RIGHT(S339,8),1,1)="2",2002,IF(MID(RIGHT(S339,8),1,1)="3",2003,IF(MID(RIGHT(S339,8),1,1)="4",2004,IF(MID(RIGHT(S339,8),1,1)="5",2005,IF(MID(RIGHT(S339,8),1,1)="6",2006,IF(MID(RIGHT(S339,8),1,1)="7",2007,IF(MID(RIGHT(S339,8),1,1)="8",2008,IF(MID(RIGHT(S339,8),1,1)="9",2009,IF(MID(RIGHT(S339,8),1,1)="A",2010,IF(MID(RIGHT(S339,8),1,1)="B",2011,IF(MID(RIGHT(S339,8),1,1)="C",2012,IF(MID(RIGHT(S339,8),1,1)="D",2013,IF(MID(RIGHT(S339,8),1,1)="E",2014,IF(MID(RIGHT(S339,8),1,1)="F",2015,IF(MID(RIGHT(S339,8),1,1)="G",2016,IF(MID(RIGHT(S339,8),1,1)="H",2017,IF(MID(RIGHT(S339,8),1,1)="J",2018,IF(MID(RIGHT(S339,8),1,1)="K",2019,IF(MID(RIGHT(S339,8),1,1)="L",2020,""))))))))))))))))))))))))))))))</f>
        <v>2023</v>
      </c>
      <c r="S339" s="932" t="s">
        <v>19669</v>
      </c>
      <c r="T339" s="932">
        <v>2405</v>
      </c>
      <c r="U339" s="937">
        <v>45806</v>
      </c>
      <c r="V339" s="937">
        <v>45838</v>
      </c>
      <c r="W339" s="938"/>
      <c r="X339" s="939"/>
    </row>
    <row r="340" spans="1:24" ht="26.25" customHeight="1">
      <c r="A340" s="931"/>
      <c r="B340" s="932"/>
      <c r="C340" s="932" t="s">
        <v>12777</v>
      </c>
      <c r="D340" s="932" t="s">
        <v>191</v>
      </c>
      <c r="E340" s="932"/>
      <c r="F340" s="932"/>
      <c r="G340" s="932"/>
      <c r="H340" s="932"/>
      <c r="I340" s="932"/>
      <c r="J340" s="932"/>
      <c r="K340" s="940" t="s">
        <v>9460</v>
      </c>
      <c r="L340" s="779"/>
      <c r="M340" s="2062"/>
      <c r="N340" s="73" t="s">
        <v>12674</v>
      </c>
      <c r="O340" s="779"/>
      <c r="P340" s="935"/>
      <c r="Q340" s="932"/>
      <c r="R340" s="932"/>
      <c r="S340" s="932"/>
      <c r="T340" s="932"/>
      <c r="U340" s="936">
        <v>45807</v>
      </c>
      <c r="V340" s="937">
        <v>45840</v>
      </c>
      <c r="W340" s="938"/>
      <c r="X340" s="939"/>
    </row>
    <row r="341" spans="1:24" ht="26.25" customHeight="1">
      <c r="A341" s="931"/>
      <c r="B341" s="932"/>
      <c r="C341" s="932" t="s">
        <v>14286</v>
      </c>
      <c r="D341" s="932" t="s">
        <v>191</v>
      </c>
      <c r="E341" s="932"/>
      <c r="F341" s="932"/>
      <c r="G341" s="932"/>
      <c r="H341" s="932"/>
      <c r="I341" s="932"/>
      <c r="J341" s="932"/>
      <c r="K341" s="940"/>
      <c r="L341" s="779"/>
      <c r="M341" s="2062"/>
      <c r="N341" s="950"/>
      <c r="O341" s="779"/>
      <c r="P341" s="935"/>
      <c r="Q341" s="932"/>
      <c r="R341" s="932"/>
      <c r="S341" s="932"/>
      <c r="T341" s="932"/>
      <c r="U341" s="937"/>
      <c r="V341" s="2411">
        <v>45842</v>
      </c>
      <c r="W341" s="938"/>
      <c r="X341" s="939"/>
    </row>
    <row r="342" spans="1:24" ht="26.25" customHeight="1">
      <c r="A342" s="931"/>
      <c r="B342" s="932"/>
      <c r="C342" s="932" t="s">
        <v>10098</v>
      </c>
      <c r="D342" s="932" t="s">
        <v>191</v>
      </c>
      <c r="E342" s="932"/>
      <c r="F342" s="932"/>
      <c r="G342" s="932"/>
      <c r="H342" s="932"/>
      <c r="I342" s="932"/>
      <c r="J342" s="932"/>
      <c r="K342" s="940"/>
      <c r="L342" s="950"/>
      <c r="M342" s="2559" t="s">
        <v>8709</v>
      </c>
      <c r="N342" s="2560"/>
      <c r="O342" s="2560"/>
      <c r="P342" s="2561"/>
      <c r="Q342" s="932"/>
      <c r="R342" s="932"/>
      <c r="S342" s="933" t="s">
        <v>189</v>
      </c>
      <c r="T342" s="933">
        <v>3890</v>
      </c>
      <c r="U342" s="937"/>
      <c r="V342" s="936"/>
      <c r="W342" s="938"/>
      <c r="X342" s="939"/>
    </row>
    <row r="343" spans="1:24" ht="26.25" customHeight="1">
      <c r="A343" s="931"/>
      <c r="B343" s="932"/>
      <c r="C343" s="932" t="s">
        <v>10099</v>
      </c>
      <c r="D343" s="932" t="s">
        <v>191</v>
      </c>
      <c r="E343" s="932"/>
      <c r="F343" s="932"/>
      <c r="G343" s="932"/>
      <c r="H343" s="932"/>
      <c r="I343" s="932"/>
      <c r="J343" s="932" t="s">
        <v>19771</v>
      </c>
      <c r="K343" s="932"/>
      <c r="L343" s="950"/>
      <c r="M343" s="932" t="str">
        <f>SUBSTITUTE(M337,"-","")</f>
        <v>1145725036408X</v>
      </c>
      <c r="N343" s="779"/>
      <c r="O343" s="779"/>
      <c r="P343" s="935"/>
      <c r="Q343" s="932"/>
      <c r="R343" s="932"/>
      <c r="S343" s="933" t="s">
        <v>2472</v>
      </c>
      <c r="T343" s="933">
        <f>SUM(T337:T342)</f>
        <v>11705</v>
      </c>
      <c r="U343" s="936"/>
      <c r="V343" s="936"/>
      <c r="W343" s="938"/>
      <c r="X343" s="939"/>
    </row>
    <row r="344" spans="1:24" ht="26.25" customHeight="1" thickBot="1">
      <c r="A344" s="941"/>
      <c r="B344" s="942"/>
      <c r="C344" s="942"/>
      <c r="D344" s="942"/>
      <c r="E344" s="942"/>
      <c r="F344" s="942"/>
      <c r="G344" s="942"/>
      <c r="H344" s="942"/>
      <c r="I344" s="942"/>
      <c r="J344" s="942" t="s">
        <v>19864</v>
      </c>
      <c r="K344" s="611" t="s">
        <v>19621</v>
      </c>
      <c r="L344" s="942"/>
      <c r="M344" s="942" t="str">
        <f>SUBSTITUTE(M339,"-","")</f>
        <v>1145725036417X</v>
      </c>
      <c r="N344" s="943"/>
      <c r="O344" s="943"/>
      <c r="P344" s="944"/>
      <c r="Q344" s="942"/>
      <c r="R344" s="942"/>
      <c r="S344" s="945"/>
      <c r="T344" s="945"/>
      <c r="U344" s="946"/>
      <c r="V344" s="947"/>
      <c r="W344" s="948"/>
      <c r="X344" s="949"/>
    </row>
    <row r="345" spans="1:24" ht="26.25" customHeight="1">
      <c r="A345" s="924" t="s">
        <v>188</v>
      </c>
      <c r="B345" s="925" t="s">
        <v>10047</v>
      </c>
      <c r="C345" s="925" t="s">
        <v>10562</v>
      </c>
      <c r="D345" s="925" t="s">
        <v>190</v>
      </c>
      <c r="E345" s="925" t="s">
        <v>19739</v>
      </c>
      <c r="F345" s="925" t="s">
        <v>191</v>
      </c>
      <c r="G345" s="925" t="s">
        <v>191</v>
      </c>
      <c r="H345" s="925" t="s">
        <v>191</v>
      </c>
      <c r="I345" s="925" t="s">
        <v>10531</v>
      </c>
      <c r="J345" s="925" t="s">
        <v>19629</v>
      </c>
      <c r="K345" s="927" t="s">
        <v>15244</v>
      </c>
      <c r="L345" s="925" t="s">
        <v>19731</v>
      </c>
      <c r="M345" s="2872" t="s">
        <v>19733</v>
      </c>
      <c r="N345" s="927" t="s">
        <v>19792</v>
      </c>
      <c r="O345" s="927" t="s">
        <v>19633</v>
      </c>
      <c r="P345" s="928" t="s">
        <v>20743</v>
      </c>
      <c r="Q345" s="925" t="s">
        <v>375</v>
      </c>
      <c r="R345" s="925">
        <f>IF(MID(RIGHT(S345,8),1,1)="M",2021,IF(MID(RIGHT(S345,8),1,1)="N",2022,IF(MID(RIGHT(S345,8),1,1)="P",2023,IF(MID(RIGHT(S345,8),1,1)="R",2024,IF(MID(RIGHT(S345,8),1,1)="S",2025,IF(MID(RIGHT(S345,8),1,1)="T",1996,IF(MID(RIGHT(S345,8),1,1)="V",1997,IF(MID(RIGHT(S345,8),1,1)="W",1998,IF(MID(RIGHT(S345,8),1,1)="X",1999,IF(MID(RIGHT(S345,8),1,1)="Y",2000,IF(MID(RIGHT(S345,8),1,1)="1",2001,IF(MID(RIGHT(S345,8),1,1)="2",2002,IF(MID(RIGHT(S345,8),1,1)="3",2003,IF(MID(RIGHT(S345,8),1,1)="4",2004,IF(MID(RIGHT(S345,8),1,1)="5",2005,IF(MID(RIGHT(S345,8),1,1)="6",2006,IF(MID(RIGHT(S345,8),1,1)="7",2007,IF(MID(RIGHT(S345,8),1,1)="8",2008,IF(MID(RIGHT(S345,8),1,1)="9",2009,IF(MID(RIGHT(S345,8),1,1)="A",2010,IF(MID(RIGHT(S345,8),1,1)="B",2011,IF(MID(RIGHT(S345,8),1,1)="C",2012,IF(MID(RIGHT(S345,8),1,1)="D",2013,IF(MID(RIGHT(S345,8),1,1)="E",2014,IF(MID(RIGHT(S345,8),1,1)="F",2015,IF(MID(RIGHT(S345,8),1,1)="G",2016,IF(MID(RIGHT(S345,8),1,1)="H",2017,IF(MID(RIGHT(S345,8),1,1)="J",2018,IF(MID(RIGHT(S345,8),1,1)="K",2019,IF(MID(RIGHT(S345,8),1,1)="L",2020,""))))))))))))))))))))))))))))))</f>
        <v>2015</v>
      </c>
      <c r="S345" s="925" t="s">
        <v>19673</v>
      </c>
      <c r="T345" s="925">
        <v>1515</v>
      </c>
      <c r="U345" s="929">
        <v>45804</v>
      </c>
      <c r="V345" s="929">
        <v>45826</v>
      </c>
      <c r="W345" s="1237">
        <v>1300</v>
      </c>
      <c r="X345" s="930">
        <v>1850</v>
      </c>
    </row>
    <row r="346" spans="1:24" ht="26.25" customHeight="1">
      <c r="A346" s="931"/>
      <c r="B346" s="932"/>
      <c r="C346" s="320" t="s">
        <v>19343</v>
      </c>
      <c r="D346" s="932"/>
      <c r="E346" s="932"/>
      <c r="F346" s="932"/>
      <c r="G346" s="932"/>
      <c r="H346" s="932"/>
      <c r="I346" s="932" t="s">
        <v>194</v>
      </c>
      <c r="J346" s="412" t="s">
        <v>19624</v>
      </c>
      <c r="K346" s="934" t="s">
        <v>19630</v>
      </c>
      <c r="L346" s="961" t="s">
        <v>3603</v>
      </c>
      <c r="M346" s="2873"/>
      <c r="N346" s="73" t="s">
        <v>2432</v>
      </c>
      <c r="O346" s="779"/>
      <c r="P346" s="935"/>
      <c r="Q346" s="932" t="s">
        <v>375</v>
      </c>
      <c r="R346" s="932">
        <f>IF(MID(RIGHT(S346,8),1,1)="M",2021,IF(MID(RIGHT(S346,8),1,1)="N",2022,IF(MID(RIGHT(S346,8),1,1)="P",2023,IF(MID(RIGHT(S346,8),1,1)="R",2024,IF(MID(RIGHT(S346,8),1,1)="S",2025,IF(MID(RIGHT(S346,8),1,1)="T",1996,IF(MID(RIGHT(S346,8),1,1)="V",1997,IF(MID(RIGHT(S346,8),1,1)="W",1998,IF(MID(RIGHT(S346,8),1,1)="X",1999,IF(MID(RIGHT(S346,8),1,1)="Y",2000,IF(MID(RIGHT(S346,8),1,1)="1",2001,IF(MID(RIGHT(S346,8),1,1)="2",2002,IF(MID(RIGHT(S346,8),1,1)="3",2003,IF(MID(RIGHT(S346,8),1,1)="4",2004,IF(MID(RIGHT(S346,8),1,1)="5",2005,IF(MID(RIGHT(S346,8),1,1)="6",2006,IF(MID(RIGHT(S346,8),1,1)="7",2007,IF(MID(RIGHT(S346,8),1,1)="8",2008,IF(MID(RIGHT(S346,8),1,1)="9",2009,IF(MID(RIGHT(S346,8),1,1)="A",2010,IF(MID(RIGHT(S346,8),1,1)="B",2011,IF(MID(RIGHT(S346,8),1,1)="C",2012,IF(MID(RIGHT(S346,8),1,1)="D",2013,IF(MID(RIGHT(S346,8),1,1)="E",2014,IF(MID(RIGHT(S346,8),1,1)="F",2015,IF(MID(RIGHT(S346,8),1,1)="G",2016,IF(MID(RIGHT(S346,8),1,1)="H",2017,IF(MID(RIGHT(S346,8),1,1)="J",2018,IF(MID(RIGHT(S346,8),1,1)="K",2019,IF(MID(RIGHT(S346,8),1,1)="L",2020,""))))))))))))))))))))))))))))))</f>
        <v>2010</v>
      </c>
      <c r="S346" s="932" t="s">
        <v>19674</v>
      </c>
      <c r="T346" s="932">
        <v>1515</v>
      </c>
      <c r="U346" s="937">
        <v>45805</v>
      </c>
      <c r="V346" s="937">
        <v>45834</v>
      </c>
      <c r="W346" s="938"/>
      <c r="X346" s="939"/>
    </row>
    <row r="347" spans="1:24" ht="26.25" customHeight="1">
      <c r="A347" s="931"/>
      <c r="B347" s="932"/>
      <c r="C347" s="932" t="s">
        <v>12775</v>
      </c>
      <c r="D347" s="932" t="s">
        <v>191</v>
      </c>
      <c r="E347" s="932"/>
      <c r="F347" s="932"/>
      <c r="G347" s="932"/>
      <c r="H347" s="932"/>
      <c r="I347" s="932"/>
      <c r="J347" s="932"/>
      <c r="K347" s="779" t="s">
        <v>19631</v>
      </c>
      <c r="L347" s="1186" t="s">
        <v>19863</v>
      </c>
      <c r="M347" s="2873"/>
      <c r="N347" s="73" t="s">
        <v>3907</v>
      </c>
      <c r="O347" s="779"/>
      <c r="P347" s="935"/>
      <c r="Q347" s="932" t="s">
        <v>375</v>
      </c>
      <c r="R347" s="932">
        <f>IF(MID(RIGHT(S347,8),1,1)="M",2021,IF(MID(RIGHT(S347,8),1,1)="N",2022,IF(MID(RIGHT(S347,8),1,1)="P",2023,IF(MID(RIGHT(S347,8),1,1)="R",2024,IF(MID(RIGHT(S347,8),1,1)="S",2025,IF(MID(RIGHT(S347,8),1,1)="T",1996,IF(MID(RIGHT(S347,8),1,1)="V",1997,IF(MID(RIGHT(S347,8),1,1)="W",1998,IF(MID(RIGHT(S347,8),1,1)="X",1999,IF(MID(RIGHT(S347,8),1,1)="Y",2000,IF(MID(RIGHT(S347,8),1,1)="1",2001,IF(MID(RIGHT(S347,8),1,1)="2",2002,IF(MID(RIGHT(S347,8),1,1)="3",2003,IF(MID(RIGHT(S347,8),1,1)="4",2004,IF(MID(RIGHT(S347,8),1,1)="5",2005,IF(MID(RIGHT(S347,8),1,1)="6",2006,IF(MID(RIGHT(S347,8),1,1)="7",2007,IF(MID(RIGHT(S347,8),1,1)="8",2008,IF(MID(RIGHT(S347,8),1,1)="9",2009,IF(MID(RIGHT(S347,8),1,1)="A",2010,IF(MID(RIGHT(S347,8),1,1)="B",2011,IF(MID(RIGHT(S347,8),1,1)="C",2012,IF(MID(RIGHT(S347,8),1,1)="D",2013,IF(MID(RIGHT(S347,8),1,1)="E",2014,IF(MID(RIGHT(S347,8),1,1)="F",2015,IF(MID(RIGHT(S347,8),1,1)="G",2016,IF(MID(RIGHT(S347,8),1,1)="H",2017,IF(MID(RIGHT(S347,8),1,1)="J",2018,IF(MID(RIGHT(S347,8),1,1)="K",2019,IF(MID(RIGHT(S347,8),1,1)="L",2020,""))))))))))))))))))))))))))))))</f>
        <v>2010</v>
      </c>
      <c r="S347" s="932" t="s">
        <v>19675</v>
      </c>
      <c r="T347" s="932">
        <v>1515</v>
      </c>
      <c r="U347" s="937">
        <v>45806</v>
      </c>
      <c r="V347" s="937">
        <v>45838</v>
      </c>
      <c r="W347" s="938"/>
      <c r="X347" s="939"/>
    </row>
    <row r="348" spans="1:24" ht="26.25" customHeight="1">
      <c r="A348" s="931"/>
      <c r="B348" s="932"/>
      <c r="C348" s="932" t="s">
        <v>12777</v>
      </c>
      <c r="D348" s="932" t="s">
        <v>191</v>
      </c>
      <c r="E348" s="932"/>
      <c r="F348" s="932"/>
      <c r="G348" s="932"/>
      <c r="H348" s="932"/>
      <c r="I348" s="932"/>
      <c r="J348" s="932"/>
      <c r="K348" s="940" t="s">
        <v>9460</v>
      </c>
      <c r="L348" s="779"/>
      <c r="M348" s="2874"/>
      <c r="N348" s="73" t="s">
        <v>12674</v>
      </c>
      <c r="O348" s="779"/>
      <c r="P348" s="935"/>
      <c r="Q348" s="932" t="s">
        <v>375</v>
      </c>
      <c r="R348" s="932">
        <f>IF(MID(RIGHT(S348,8),1,1)="M",2021,IF(MID(RIGHT(S348,8),1,1)="N",2022,IF(MID(RIGHT(S348,8),1,1)="P",2023,IF(MID(RIGHT(S348,8),1,1)="R",2024,IF(MID(RIGHT(S348,8),1,1)="S",2025,IF(MID(RIGHT(S348,8),1,1)="T",1996,IF(MID(RIGHT(S348,8),1,1)="V",1997,IF(MID(RIGHT(S348,8),1,1)="W",1998,IF(MID(RIGHT(S348,8),1,1)="X",1999,IF(MID(RIGHT(S348,8),1,1)="Y",2000,IF(MID(RIGHT(S348,8),1,1)="1",2001,IF(MID(RIGHT(S348,8),1,1)="2",2002,IF(MID(RIGHT(S348,8),1,1)="3",2003,IF(MID(RIGHT(S348,8),1,1)="4",2004,IF(MID(RIGHT(S348,8),1,1)="5",2005,IF(MID(RIGHT(S348,8),1,1)="6",2006,IF(MID(RIGHT(S348,8),1,1)="7",2007,IF(MID(RIGHT(S348,8),1,1)="8",2008,IF(MID(RIGHT(S348,8),1,1)="9",2009,IF(MID(RIGHT(S348,8),1,1)="A",2010,IF(MID(RIGHT(S348,8),1,1)="B",2011,IF(MID(RIGHT(S348,8),1,1)="C",2012,IF(MID(RIGHT(S348,8),1,1)="D",2013,IF(MID(RIGHT(S348,8),1,1)="E",2014,IF(MID(RIGHT(S348,8),1,1)="F",2015,IF(MID(RIGHT(S348,8),1,1)="G",2016,IF(MID(RIGHT(S348,8),1,1)="H",2017,IF(MID(RIGHT(S348,8),1,1)="J",2018,IF(MID(RIGHT(S348,8),1,1)="K",2019,IF(MID(RIGHT(S348,8),1,1)="L",2020,""))))))))))))))))))))))))))))))</f>
        <v>2013</v>
      </c>
      <c r="S348" s="932" t="s">
        <v>19676</v>
      </c>
      <c r="T348" s="932">
        <v>1515</v>
      </c>
      <c r="U348" s="936">
        <v>45807</v>
      </c>
      <c r="V348" s="937">
        <v>45840</v>
      </c>
      <c r="W348" s="938"/>
      <c r="X348" s="939"/>
    </row>
    <row r="349" spans="1:24" ht="26.25" customHeight="1">
      <c r="A349" s="931"/>
      <c r="B349" s="932"/>
      <c r="C349" s="932" t="s">
        <v>14286</v>
      </c>
      <c r="D349" s="932" t="s">
        <v>191</v>
      </c>
      <c r="E349" s="932"/>
      <c r="F349" s="932"/>
      <c r="G349" s="932"/>
      <c r="H349" s="932"/>
      <c r="I349" s="932"/>
      <c r="J349" s="932"/>
      <c r="K349" s="940"/>
      <c r="L349" s="779"/>
      <c r="M349" s="2390" t="s">
        <v>19734</v>
      </c>
      <c r="N349" s="950"/>
      <c r="O349" s="779"/>
      <c r="P349" s="935"/>
      <c r="Q349" s="932" t="s">
        <v>424</v>
      </c>
      <c r="R349" s="932">
        <f>IF(MID(RIGHT(S349,8),1,1)="M",2021,IF(MID(RIGHT(S349,8),1,1)="N",2022,IF(MID(RIGHT(S349,8),1,1)="P",2023,IF(MID(RIGHT(S349,8),1,1)="R",2024,IF(MID(RIGHT(S349,8),1,1)="S",2025,IF(MID(RIGHT(S349,8),1,1)="T",1996,IF(MID(RIGHT(S349,8),1,1)="V",1997,IF(MID(RIGHT(S349,8),1,1)="W",1998,IF(MID(RIGHT(S349,8),1,1)="X",1999,IF(MID(RIGHT(S349,8),1,1)="Y",2000,IF(MID(RIGHT(S349,8),1,1)="1",2001,IF(MID(RIGHT(S349,8),1,1)="2",2002,IF(MID(RIGHT(S349,8),1,1)="3",2003,IF(MID(RIGHT(S349,8),1,1)="4",2004,IF(MID(RIGHT(S349,8),1,1)="5",2005,IF(MID(RIGHT(S349,8),1,1)="6",2006,IF(MID(RIGHT(S349,8),1,1)="7",2007,IF(MID(RIGHT(S349,8),1,1)="8",2008,IF(MID(RIGHT(S349,8),1,1)="9",2009,IF(MID(RIGHT(S349,8),1,1)="A",2010,IF(MID(RIGHT(S349,8),1,1)="B",2011,IF(MID(RIGHT(S349,8),1,1)="C",2012,IF(MID(RIGHT(S349,8),1,1)="D",2013,IF(MID(RIGHT(S349,8),1,1)="E",2014,IF(MID(RIGHT(S349,8),1,1)="F",2015,IF(MID(RIGHT(S349,8),1,1)="G",2016,IF(MID(RIGHT(S349,8),1,1)="H",2017,IF(MID(RIGHT(S349,8),1,1)="J",2018,IF(MID(RIGHT(S349,8),1,1)="K",2019,IF(MID(RIGHT(S349,8),1,1)="L",2020,""))))))))))))))))))))))))))))))</f>
        <v>2016</v>
      </c>
      <c r="S349" s="932" t="s">
        <v>19677</v>
      </c>
      <c r="T349" s="932">
        <v>1235</v>
      </c>
      <c r="U349" s="937"/>
      <c r="V349" s="2411">
        <v>45842</v>
      </c>
      <c r="W349" s="938"/>
      <c r="X349" s="939"/>
    </row>
    <row r="350" spans="1:24" ht="26.25" customHeight="1">
      <c r="A350" s="931"/>
      <c r="B350" s="932"/>
      <c r="C350" s="932" t="s">
        <v>10098</v>
      </c>
      <c r="D350" s="932" t="s">
        <v>191</v>
      </c>
      <c r="E350" s="932"/>
      <c r="F350" s="932"/>
      <c r="G350" s="932"/>
      <c r="H350" s="932"/>
      <c r="I350" s="932"/>
      <c r="J350" s="932"/>
      <c r="K350" s="940"/>
      <c r="L350" s="950"/>
      <c r="M350" s="2559" t="s">
        <v>8709</v>
      </c>
      <c r="N350" s="2560"/>
      <c r="O350" s="2560"/>
      <c r="P350" s="2561"/>
      <c r="Q350" s="932"/>
      <c r="R350" s="932"/>
      <c r="S350" s="933" t="s">
        <v>189</v>
      </c>
      <c r="T350" s="933">
        <v>3890</v>
      </c>
      <c r="U350" s="937"/>
      <c r="V350" s="936"/>
      <c r="W350" s="938"/>
      <c r="X350" s="939"/>
    </row>
    <row r="351" spans="1:24" ht="26.25" customHeight="1">
      <c r="A351" s="931"/>
      <c r="B351" s="932"/>
      <c r="C351" s="932" t="s">
        <v>10099</v>
      </c>
      <c r="D351" s="932" t="s">
        <v>191</v>
      </c>
      <c r="E351" s="932"/>
      <c r="F351" s="932"/>
      <c r="G351" s="932"/>
      <c r="H351" s="932"/>
      <c r="I351" s="932"/>
      <c r="J351" s="932" t="s">
        <v>19771</v>
      </c>
      <c r="K351" s="932"/>
      <c r="L351" s="950"/>
      <c r="M351" s="932" t="str">
        <f>SUBSTITUTE(M345,"-","")</f>
        <v>1145725036414X</v>
      </c>
      <c r="N351" s="779"/>
      <c r="O351" s="779"/>
      <c r="P351" s="935"/>
      <c r="Q351" s="932"/>
      <c r="R351" s="932"/>
      <c r="S351" s="933" t="s">
        <v>2472</v>
      </c>
      <c r="T351" s="933">
        <f>SUM(T345:T350)</f>
        <v>11185</v>
      </c>
      <c r="U351" s="936"/>
      <c r="V351" s="936"/>
      <c r="W351" s="938"/>
      <c r="X351" s="939"/>
    </row>
    <row r="352" spans="1:24" ht="26.25" customHeight="1" thickBot="1">
      <c r="A352" s="941"/>
      <c r="B352" s="942"/>
      <c r="C352" s="942"/>
      <c r="D352" s="942"/>
      <c r="E352" s="942"/>
      <c r="F352" s="942"/>
      <c r="G352" s="942"/>
      <c r="H352" s="942"/>
      <c r="I352" s="942"/>
      <c r="J352" s="942" t="s">
        <v>19864</v>
      </c>
      <c r="K352" s="611" t="s">
        <v>19621</v>
      </c>
      <c r="L352" s="942"/>
      <c r="M352" s="942" t="str">
        <f>SUBSTITUTE(M349,"-","")</f>
        <v>1145725036400X</v>
      </c>
      <c r="N352" s="943"/>
      <c r="O352" s="943"/>
      <c r="P352" s="944"/>
      <c r="Q352" s="942"/>
      <c r="R352" s="942"/>
      <c r="S352" s="945"/>
      <c r="T352" s="945"/>
      <c r="U352" s="946"/>
      <c r="V352" s="947"/>
      <c r="W352" s="948"/>
      <c r="X352" s="949"/>
    </row>
    <row r="353" spans="1:24" ht="26.25" customHeight="1">
      <c r="A353" s="924" t="s">
        <v>188</v>
      </c>
      <c r="B353" s="925" t="s">
        <v>10047</v>
      </c>
      <c r="C353" s="925" t="s">
        <v>10562</v>
      </c>
      <c r="D353" s="925" t="s">
        <v>190</v>
      </c>
      <c r="E353" s="925" t="s">
        <v>19739</v>
      </c>
      <c r="F353" s="925" t="s">
        <v>191</v>
      </c>
      <c r="G353" s="925" t="s">
        <v>191</v>
      </c>
      <c r="H353" s="925" t="s">
        <v>191</v>
      </c>
      <c r="I353" s="925" t="s">
        <v>10531</v>
      </c>
      <c r="J353" s="925" t="s">
        <v>19629</v>
      </c>
      <c r="K353" s="927" t="s">
        <v>15244</v>
      </c>
      <c r="L353" s="925" t="s">
        <v>19731</v>
      </c>
      <c r="M353" s="2872" t="s">
        <v>19738</v>
      </c>
      <c r="N353" s="927" t="s">
        <v>19793</v>
      </c>
      <c r="O353" s="927" t="s">
        <v>19788</v>
      </c>
      <c r="P353" s="928" t="s">
        <v>20743</v>
      </c>
      <c r="Q353" s="925" t="s">
        <v>19666</v>
      </c>
      <c r="R353" s="925">
        <f>IF(MID(RIGHT(S353,8),1,1)="M",2021,IF(MID(RIGHT(S353,8),1,1)="N",2022,IF(MID(RIGHT(S353,8),1,1)="P",2023,IF(MID(RIGHT(S353,8),1,1)="R",2024,IF(MID(RIGHT(S353,8),1,1)="S",2025,IF(MID(RIGHT(S353,8),1,1)="T",1996,IF(MID(RIGHT(S353,8),1,1)="V",1997,IF(MID(RIGHT(S353,8),1,1)="W",1998,IF(MID(RIGHT(S353,8),1,1)="X",1999,IF(MID(RIGHT(S353,8),1,1)="Y",2000,IF(MID(RIGHT(S353,8),1,1)="1",2001,IF(MID(RIGHT(S353,8),1,1)="2",2002,IF(MID(RIGHT(S353,8),1,1)="3",2003,IF(MID(RIGHT(S353,8),1,1)="4",2004,IF(MID(RIGHT(S353,8),1,1)="5",2005,IF(MID(RIGHT(S353,8),1,1)="6",2006,IF(MID(RIGHT(S353,8),1,1)="7",2007,IF(MID(RIGHT(S353,8),1,1)="8",2008,IF(MID(RIGHT(S353,8),1,1)="9",2009,IF(MID(RIGHT(S353,8),1,1)="A",2010,IF(MID(RIGHT(S353,8),1,1)="B",2011,IF(MID(RIGHT(S353,8),1,1)="C",2012,IF(MID(RIGHT(S353,8),1,1)="D",2013,IF(MID(RIGHT(S353,8),1,1)="E",2014,IF(MID(RIGHT(S353,8),1,1)="F",2015,IF(MID(RIGHT(S353,8),1,1)="G",2016,IF(MID(RIGHT(S353,8),1,1)="H",2017,IF(MID(RIGHT(S353,8),1,1)="J",2018,IF(MID(RIGHT(S353,8),1,1)="K",2019,IF(MID(RIGHT(S353,8),1,1)="L",2020,""))))))))))))))))))))))))))))))</f>
        <v>2014</v>
      </c>
      <c r="S353" s="925" t="s">
        <v>19678</v>
      </c>
      <c r="T353" s="925">
        <v>2140</v>
      </c>
      <c r="U353" s="929">
        <v>45804</v>
      </c>
      <c r="V353" s="929">
        <v>45826</v>
      </c>
      <c r="W353" s="1237">
        <v>1300</v>
      </c>
      <c r="X353" s="930">
        <v>1850</v>
      </c>
    </row>
    <row r="354" spans="1:24" ht="26.25" customHeight="1">
      <c r="A354" s="931"/>
      <c r="B354" s="932"/>
      <c r="C354" s="320" t="s">
        <v>19343</v>
      </c>
      <c r="D354" s="932"/>
      <c r="E354" s="932"/>
      <c r="F354" s="932"/>
      <c r="G354" s="932"/>
      <c r="H354" s="932"/>
      <c r="I354" s="932" t="s">
        <v>194</v>
      </c>
      <c r="J354" s="412" t="s">
        <v>19625</v>
      </c>
      <c r="K354" s="934" t="s">
        <v>19630</v>
      </c>
      <c r="L354" s="961" t="s">
        <v>3603</v>
      </c>
      <c r="M354" s="2873"/>
      <c r="N354" s="73" t="s">
        <v>2432</v>
      </c>
      <c r="O354" s="779"/>
      <c r="P354" s="935"/>
      <c r="Q354" s="932" t="s">
        <v>14617</v>
      </c>
      <c r="R354" s="932">
        <f>IF(MID(RIGHT(S354,8),1,1)="M",2021,IF(MID(RIGHT(S354,8),1,1)="N",2022,IF(MID(RIGHT(S354,8),1,1)="P",2023,IF(MID(RIGHT(S354,8),1,1)="R",2024,IF(MID(RIGHT(S354,8),1,1)="S",2025,IF(MID(RIGHT(S354,8),1,1)="T",1996,IF(MID(RIGHT(S354,8),1,1)="V",1997,IF(MID(RIGHT(S354,8),1,1)="W",1998,IF(MID(RIGHT(S354,8),1,1)="X",1999,IF(MID(RIGHT(S354,8),1,1)="Y",2000,IF(MID(RIGHT(S354,8),1,1)="1",2001,IF(MID(RIGHT(S354,8),1,1)="2",2002,IF(MID(RIGHT(S354,8),1,1)="3",2003,IF(MID(RIGHT(S354,8),1,1)="4",2004,IF(MID(RIGHT(S354,8),1,1)="5",2005,IF(MID(RIGHT(S354,8),1,1)="6",2006,IF(MID(RIGHT(S354,8),1,1)="7",2007,IF(MID(RIGHT(S354,8),1,1)="8",2008,IF(MID(RIGHT(S354,8),1,1)="9",2009,IF(MID(RIGHT(S354,8),1,1)="A",2010,IF(MID(RIGHT(S354,8),1,1)="B",2011,IF(MID(RIGHT(S354,8),1,1)="C",2012,IF(MID(RIGHT(S354,8),1,1)="D",2013,IF(MID(RIGHT(S354,8),1,1)="E",2014,IF(MID(RIGHT(S354,8),1,1)="F",2015,IF(MID(RIGHT(S354,8),1,1)="G",2016,IF(MID(RIGHT(S354,8),1,1)="H",2017,IF(MID(RIGHT(S354,8),1,1)="J",2018,IF(MID(RIGHT(S354,8),1,1)="K",2019,IF(MID(RIGHT(S354,8),1,1)="L",2020,""))))))))))))))))))))))))))))))</f>
        <v>2015</v>
      </c>
      <c r="S354" s="932" t="s">
        <v>19679</v>
      </c>
      <c r="T354" s="932">
        <v>2705</v>
      </c>
      <c r="U354" s="937">
        <v>45805</v>
      </c>
      <c r="V354" s="937">
        <v>45834</v>
      </c>
      <c r="W354" s="938"/>
      <c r="X354" s="939"/>
    </row>
    <row r="355" spans="1:24" ht="26.25" customHeight="1">
      <c r="A355" s="931"/>
      <c r="B355" s="932"/>
      <c r="C355" s="932" t="s">
        <v>12775</v>
      </c>
      <c r="D355" s="932" t="s">
        <v>191</v>
      </c>
      <c r="E355" s="932"/>
      <c r="F355" s="932"/>
      <c r="G355" s="932"/>
      <c r="H355" s="932"/>
      <c r="I355" s="932"/>
      <c r="J355" s="932"/>
      <c r="K355" s="779" t="s">
        <v>19631</v>
      </c>
      <c r="L355" s="1186" t="s">
        <v>19863</v>
      </c>
      <c r="M355" s="2873"/>
      <c r="N355" s="73" t="s">
        <v>3907</v>
      </c>
      <c r="O355" s="779"/>
      <c r="P355" s="935"/>
      <c r="Q355" s="932" t="s">
        <v>14618</v>
      </c>
      <c r="R355" s="932">
        <f>IF(MID(RIGHT(S355,8),1,1)="M",2021,IF(MID(RIGHT(S355,8),1,1)="N",2022,IF(MID(RIGHT(S355,8),1,1)="P",2023,IF(MID(RIGHT(S355,8),1,1)="R",2024,IF(MID(RIGHT(S355,8),1,1)="S",2025,IF(MID(RIGHT(S355,8),1,1)="T",1996,IF(MID(RIGHT(S355,8),1,1)="V",1997,IF(MID(RIGHT(S355,8),1,1)="W",1998,IF(MID(RIGHT(S355,8),1,1)="X",1999,IF(MID(RIGHT(S355,8),1,1)="Y",2000,IF(MID(RIGHT(S355,8),1,1)="1",2001,IF(MID(RIGHT(S355,8),1,1)="2",2002,IF(MID(RIGHT(S355,8),1,1)="3",2003,IF(MID(RIGHT(S355,8),1,1)="4",2004,IF(MID(RIGHT(S355,8),1,1)="5",2005,IF(MID(RIGHT(S355,8),1,1)="6",2006,IF(MID(RIGHT(S355,8),1,1)="7",2007,IF(MID(RIGHT(S355,8),1,1)="8",2008,IF(MID(RIGHT(S355,8),1,1)="9",2009,IF(MID(RIGHT(S355,8),1,1)="A",2010,IF(MID(RIGHT(S355,8),1,1)="B",2011,IF(MID(RIGHT(S355,8),1,1)="C",2012,IF(MID(RIGHT(S355,8),1,1)="D",2013,IF(MID(RIGHT(S355,8),1,1)="E",2014,IF(MID(RIGHT(S355,8),1,1)="F",2015,IF(MID(RIGHT(S355,8),1,1)="G",2016,IF(MID(RIGHT(S355,8),1,1)="H",2017,IF(MID(RIGHT(S355,8),1,1)="J",2018,IF(MID(RIGHT(S355,8),1,1)="K",2019,IF(MID(RIGHT(S355,8),1,1)="L",2020,""))))))))))))))))))))))))))))))</f>
        <v>2017</v>
      </c>
      <c r="S355" s="932" t="s">
        <v>19680</v>
      </c>
      <c r="T355" s="932">
        <v>2100</v>
      </c>
      <c r="U355" s="937">
        <v>45806</v>
      </c>
      <c r="V355" s="937">
        <v>45838</v>
      </c>
      <c r="W355" s="938"/>
      <c r="X355" s="939"/>
    </row>
    <row r="356" spans="1:24" ht="26.25" customHeight="1">
      <c r="A356" s="931"/>
      <c r="B356" s="932"/>
      <c r="C356" s="932" t="s">
        <v>12777</v>
      </c>
      <c r="D356" s="932" t="s">
        <v>191</v>
      </c>
      <c r="E356" s="932"/>
      <c r="F356" s="932"/>
      <c r="G356" s="932"/>
      <c r="H356" s="932"/>
      <c r="I356" s="932"/>
      <c r="J356" s="932"/>
      <c r="K356" s="940" t="s">
        <v>9460</v>
      </c>
      <c r="L356" s="779"/>
      <c r="M356" s="2873"/>
      <c r="N356" s="73" t="s">
        <v>12674</v>
      </c>
      <c r="O356" s="779"/>
      <c r="P356" s="935"/>
      <c r="Q356" s="932" t="s">
        <v>11497</v>
      </c>
      <c r="R356" s="932">
        <f>IF(MID(RIGHT(S356,8),1,1)="M",2021,IF(MID(RIGHT(S356,8),1,1)="N",2022,IF(MID(RIGHT(S356,8),1,1)="P",2023,IF(MID(RIGHT(S356,8),1,1)="R",2024,IF(MID(RIGHT(S356,8),1,1)="S",2025,IF(MID(RIGHT(S356,8),1,1)="T",1996,IF(MID(RIGHT(S356,8),1,1)="V",1997,IF(MID(RIGHT(S356,8),1,1)="W",1998,IF(MID(RIGHT(S356,8),1,1)="X",1999,IF(MID(RIGHT(S356,8),1,1)="Y",2000,IF(MID(RIGHT(S356,8),1,1)="1",2001,IF(MID(RIGHT(S356,8),1,1)="2",2002,IF(MID(RIGHT(S356,8),1,1)="3",2003,IF(MID(RIGHT(S356,8),1,1)="4",2004,IF(MID(RIGHT(S356,8),1,1)="5",2005,IF(MID(RIGHT(S356,8),1,1)="6",2006,IF(MID(RIGHT(S356,8),1,1)="7",2007,IF(MID(RIGHT(S356,8),1,1)="8",2008,IF(MID(RIGHT(S356,8),1,1)="9",2009,IF(MID(RIGHT(S356,8),1,1)="A",2010,IF(MID(RIGHT(S356,8),1,1)="B",2011,IF(MID(RIGHT(S356,8),1,1)="C",2012,IF(MID(RIGHT(S356,8),1,1)="D",2013,IF(MID(RIGHT(S356,8),1,1)="E",2014,IF(MID(RIGHT(S356,8),1,1)="F",2015,IF(MID(RIGHT(S356,8),1,1)="G",2016,IF(MID(RIGHT(S356,8),1,1)="H",2017,IF(MID(RIGHT(S356,8),1,1)="J",2018,IF(MID(RIGHT(S356,8),1,1)="K",2019,IF(MID(RIGHT(S356,8),1,1)="L",2020,""))))))))))))))))))))))))))))))</f>
        <v>2016</v>
      </c>
      <c r="S356" s="932" t="s">
        <v>19681</v>
      </c>
      <c r="T356" s="932">
        <v>1675</v>
      </c>
      <c r="U356" s="936">
        <v>45807</v>
      </c>
      <c r="V356" s="937">
        <v>45840</v>
      </c>
      <c r="W356" s="938"/>
      <c r="X356" s="939"/>
    </row>
    <row r="357" spans="1:24" ht="26.25" customHeight="1">
      <c r="A357" s="931"/>
      <c r="B357" s="932"/>
      <c r="C357" s="932" t="s">
        <v>14286</v>
      </c>
      <c r="D357" s="932" t="s">
        <v>191</v>
      </c>
      <c r="E357" s="932"/>
      <c r="F357" s="932"/>
      <c r="G357" s="932"/>
      <c r="H357" s="932"/>
      <c r="I357" s="932"/>
      <c r="J357" s="932"/>
      <c r="K357" s="940"/>
      <c r="L357" s="779"/>
      <c r="M357" s="779"/>
      <c r="N357" s="950"/>
      <c r="O357" s="779"/>
      <c r="P357" s="935"/>
      <c r="Q357" s="932"/>
      <c r="R357" s="932"/>
      <c r="S357" s="932"/>
      <c r="T357" s="932"/>
      <c r="U357" s="937"/>
      <c r="V357" s="2411">
        <v>45842</v>
      </c>
      <c r="W357" s="938"/>
      <c r="X357" s="939"/>
    </row>
    <row r="358" spans="1:24" ht="26.25" customHeight="1">
      <c r="A358" s="931"/>
      <c r="B358" s="932"/>
      <c r="C358" s="932" t="s">
        <v>10098</v>
      </c>
      <c r="D358" s="932" t="s">
        <v>191</v>
      </c>
      <c r="E358" s="932"/>
      <c r="F358" s="932"/>
      <c r="G358" s="932"/>
      <c r="H358" s="932"/>
      <c r="I358" s="932"/>
      <c r="J358" s="932"/>
      <c r="K358" s="940"/>
      <c r="L358" s="950"/>
      <c r="M358" s="2559" t="s">
        <v>8709</v>
      </c>
      <c r="N358" s="2560"/>
      <c r="O358" s="2560"/>
      <c r="P358" s="2561"/>
      <c r="Q358" s="932"/>
      <c r="R358" s="932"/>
      <c r="S358" s="933" t="s">
        <v>189</v>
      </c>
      <c r="T358" s="933">
        <v>3700</v>
      </c>
      <c r="U358" s="937"/>
      <c r="V358" s="936"/>
      <c r="W358" s="938"/>
      <c r="X358" s="939"/>
    </row>
    <row r="359" spans="1:24" ht="26.25" customHeight="1">
      <c r="A359" s="931"/>
      <c r="B359" s="932"/>
      <c r="C359" s="932" t="s">
        <v>10099</v>
      </c>
      <c r="D359" s="932" t="s">
        <v>191</v>
      </c>
      <c r="E359" s="932"/>
      <c r="F359" s="932"/>
      <c r="G359" s="932"/>
      <c r="H359" s="932"/>
      <c r="I359" s="932"/>
      <c r="J359" s="932" t="s">
        <v>19771</v>
      </c>
      <c r="K359" s="932"/>
      <c r="L359" s="950"/>
      <c r="M359" s="932" t="str">
        <f>SUBSTITUTE(M353,"-","")</f>
        <v>1145725036410X</v>
      </c>
      <c r="N359" s="779"/>
      <c r="O359" s="779"/>
      <c r="P359" s="935"/>
      <c r="Q359" s="932"/>
      <c r="R359" s="932"/>
      <c r="S359" s="933" t="s">
        <v>2472</v>
      </c>
      <c r="T359" s="933">
        <f>SUM(T353:T358)</f>
        <v>12320</v>
      </c>
      <c r="U359" s="936"/>
      <c r="V359" s="936"/>
      <c r="W359" s="938"/>
      <c r="X359" s="939"/>
    </row>
    <row r="360" spans="1:24" ht="26.25" customHeight="1" thickBot="1">
      <c r="A360" s="941"/>
      <c r="B360" s="942"/>
      <c r="C360" s="942"/>
      <c r="D360" s="942"/>
      <c r="E360" s="942"/>
      <c r="F360" s="942"/>
      <c r="G360" s="942"/>
      <c r="H360" s="942"/>
      <c r="I360" s="942"/>
      <c r="J360" s="942" t="s">
        <v>19864</v>
      </c>
      <c r="K360" s="611" t="s">
        <v>19621</v>
      </c>
      <c r="L360" s="942"/>
      <c r="M360" s="942"/>
      <c r="N360" s="943"/>
      <c r="O360" s="943"/>
      <c r="P360" s="944"/>
      <c r="Q360" s="942"/>
      <c r="R360" s="942"/>
      <c r="S360" s="945"/>
      <c r="T360" s="945"/>
      <c r="U360" s="946"/>
      <c r="V360" s="947"/>
      <c r="W360" s="948"/>
      <c r="X360" s="949"/>
    </row>
    <row r="361" spans="1:24" ht="26.25" customHeight="1">
      <c r="A361" s="924" t="s">
        <v>188</v>
      </c>
      <c r="B361" s="925" t="s">
        <v>10047</v>
      </c>
      <c r="C361" s="925" t="s">
        <v>10562</v>
      </c>
      <c r="D361" s="925" t="s">
        <v>190</v>
      </c>
      <c r="E361" s="925" t="s">
        <v>19739</v>
      </c>
      <c r="F361" s="925" t="s">
        <v>191</v>
      </c>
      <c r="G361" s="925" t="s">
        <v>191</v>
      </c>
      <c r="H361" s="925" t="s">
        <v>191</v>
      </c>
      <c r="I361" s="925" t="s">
        <v>10531</v>
      </c>
      <c r="J361" s="925" t="s">
        <v>19629</v>
      </c>
      <c r="K361" s="927" t="s">
        <v>15244</v>
      </c>
      <c r="L361" s="925" t="s">
        <v>19731</v>
      </c>
      <c r="M361" s="2872" t="s">
        <v>19735</v>
      </c>
      <c r="N361" s="927" t="s">
        <v>19789</v>
      </c>
      <c r="O361" s="927" t="s">
        <v>19640</v>
      </c>
      <c r="P361" s="928" t="s">
        <v>20743</v>
      </c>
      <c r="Q361" s="925" t="s">
        <v>11497</v>
      </c>
      <c r="R361" s="925">
        <f>IF(MID(RIGHT(S361,8),1,1)="M",2021,IF(MID(RIGHT(S361,8),1,1)="N",2022,IF(MID(RIGHT(S361,8),1,1)="P",2023,IF(MID(RIGHT(S361,8),1,1)="R",2024,IF(MID(RIGHT(S361,8),1,1)="S",2025,IF(MID(RIGHT(S361,8),1,1)="T",1996,IF(MID(RIGHT(S361,8),1,1)="V",1997,IF(MID(RIGHT(S361,8),1,1)="W",1998,IF(MID(RIGHT(S361,8),1,1)="X",1999,IF(MID(RIGHT(S361,8),1,1)="Y",2000,IF(MID(RIGHT(S361,8),1,1)="1",2001,IF(MID(RIGHT(S361,8),1,1)="2",2002,IF(MID(RIGHT(S361,8),1,1)="3",2003,IF(MID(RIGHT(S361,8),1,1)="4",2004,IF(MID(RIGHT(S361,8),1,1)="5",2005,IF(MID(RIGHT(S361,8),1,1)="6",2006,IF(MID(RIGHT(S361,8),1,1)="7",2007,IF(MID(RIGHT(S361,8),1,1)="8",2008,IF(MID(RIGHT(S361,8),1,1)="9",2009,IF(MID(RIGHT(S361,8),1,1)="A",2010,IF(MID(RIGHT(S361,8),1,1)="B",2011,IF(MID(RIGHT(S361,8),1,1)="C",2012,IF(MID(RIGHT(S361,8),1,1)="D",2013,IF(MID(RIGHT(S361,8),1,1)="E",2014,IF(MID(RIGHT(S361,8),1,1)="F",2015,IF(MID(RIGHT(S361,8),1,1)="G",2016,IF(MID(RIGHT(S361,8),1,1)="H",2017,IF(MID(RIGHT(S361,8),1,1)="J",2018,IF(MID(RIGHT(S361,8),1,1)="K",2019,IF(MID(RIGHT(S361,8),1,1)="L",2020,""))))))))))))))))))))))))))))))</f>
        <v>2018</v>
      </c>
      <c r="S361" s="925" t="s">
        <v>19683</v>
      </c>
      <c r="T361" s="925">
        <v>1675</v>
      </c>
      <c r="U361" s="929">
        <v>45804</v>
      </c>
      <c r="V361" s="929">
        <v>45826</v>
      </c>
      <c r="W361" s="1237">
        <v>1300</v>
      </c>
      <c r="X361" s="930">
        <v>1850</v>
      </c>
    </row>
    <row r="362" spans="1:24" ht="26.25" customHeight="1">
      <c r="A362" s="931"/>
      <c r="B362" s="932"/>
      <c r="C362" s="320" t="s">
        <v>19343</v>
      </c>
      <c r="D362" s="932"/>
      <c r="E362" s="932"/>
      <c r="F362" s="932"/>
      <c r="G362" s="932"/>
      <c r="H362" s="932"/>
      <c r="I362" s="932" t="s">
        <v>194</v>
      </c>
      <c r="J362" s="412" t="s">
        <v>19626</v>
      </c>
      <c r="K362" s="934" t="s">
        <v>19630</v>
      </c>
      <c r="L362" s="961" t="s">
        <v>3603</v>
      </c>
      <c r="M362" s="2873"/>
      <c r="N362" s="73" t="s">
        <v>2432</v>
      </c>
      <c r="O362" s="779"/>
      <c r="P362" s="935"/>
      <c r="Q362" s="932" t="s">
        <v>11497</v>
      </c>
      <c r="R362" s="932">
        <f>IF(MID(RIGHT(S362,8),1,1)="M",2021,IF(MID(RIGHT(S362,8),1,1)="N",2022,IF(MID(RIGHT(S362,8),1,1)="P",2023,IF(MID(RIGHT(S362,8),1,1)="R",2024,IF(MID(RIGHT(S362,8),1,1)="S",2025,IF(MID(RIGHT(S362,8),1,1)="T",1996,IF(MID(RIGHT(S362,8),1,1)="V",1997,IF(MID(RIGHT(S362,8),1,1)="W",1998,IF(MID(RIGHT(S362,8),1,1)="X",1999,IF(MID(RIGHT(S362,8),1,1)="Y",2000,IF(MID(RIGHT(S362,8),1,1)="1",2001,IF(MID(RIGHT(S362,8),1,1)="2",2002,IF(MID(RIGHT(S362,8),1,1)="3",2003,IF(MID(RIGHT(S362,8),1,1)="4",2004,IF(MID(RIGHT(S362,8),1,1)="5",2005,IF(MID(RIGHT(S362,8),1,1)="6",2006,IF(MID(RIGHT(S362,8),1,1)="7",2007,IF(MID(RIGHT(S362,8),1,1)="8",2008,IF(MID(RIGHT(S362,8),1,1)="9",2009,IF(MID(RIGHT(S362,8),1,1)="A",2010,IF(MID(RIGHT(S362,8),1,1)="B",2011,IF(MID(RIGHT(S362,8),1,1)="C",2012,IF(MID(RIGHT(S362,8),1,1)="D",2013,IF(MID(RIGHT(S362,8),1,1)="E",2014,IF(MID(RIGHT(S362,8),1,1)="F",2015,IF(MID(RIGHT(S362,8),1,1)="G",2016,IF(MID(RIGHT(S362,8),1,1)="H",2017,IF(MID(RIGHT(S362,8),1,1)="J",2018,IF(MID(RIGHT(S362,8),1,1)="K",2019,IF(MID(RIGHT(S362,8),1,1)="L",2020,""))))))))))))))))))))))))))))))</f>
        <v>2016</v>
      </c>
      <c r="S362" s="932" t="s">
        <v>19684</v>
      </c>
      <c r="T362" s="932">
        <v>1675</v>
      </c>
      <c r="U362" s="937">
        <v>45805</v>
      </c>
      <c r="V362" s="937">
        <v>45834</v>
      </c>
      <c r="W362" s="938"/>
      <c r="X362" s="939"/>
    </row>
    <row r="363" spans="1:24" ht="26.25" customHeight="1">
      <c r="A363" s="931"/>
      <c r="B363" s="932"/>
      <c r="C363" s="932" t="s">
        <v>12775</v>
      </c>
      <c r="D363" s="932" t="s">
        <v>191</v>
      </c>
      <c r="E363" s="932"/>
      <c r="F363" s="932"/>
      <c r="G363" s="932"/>
      <c r="H363" s="932"/>
      <c r="I363" s="932"/>
      <c r="J363" s="932"/>
      <c r="K363" s="779" t="s">
        <v>19631</v>
      </c>
      <c r="L363" s="1186" t="s">
        <v>19863</v>
      </c>
      <c r="M363" s="2874"/>
      <c r="N363" s="73" t="s">
        <v>3907</v>
      </c>
      <c r="O363" s="779"/>
      <c r="P363" s="935"/>
      <c r="Q363" s="932" t="s">
        <v>19691</v>
      </c>
      <c r="R363" s="932">
        <f>IF(MID(RIGHT(S363,8),1,1)="M",2021,IF(MID(RIGHT(S363,8),1,1)="N",2022,IF(MID(RIGHT(S363,8),1,1)="P",2023,IF(MID(RIGHT(S363,8),1,1)="R",2024,IF(MID(RIGHT(S363,8),1,1)="S",2025,IF(MID(RIGHT(S363,8),1,1)="T",1996,IF(MID(RIGHT(S363,8),1,1)="V",1997,IF(MID(RIGHT(S363,8),1,1)="W",1998,IF(MID(RIGHT(S363,8),1,1)="X",1999,IF(MID(RIGHT(S363,8),1,1)="Y",2000,IF(MID(RIGHT(S363,8),1,1)="1",2001,IF(MID(RIGHT(S363,8),1,1)="2",2002,IF(MID(RIGHT(S363,8),1,1)="3",2003,IF(MID(RIGHT(S363,8),1,1)="4",2004,IF(MID(RIGHT(S363,8),1,1)="5",2005,IF(MID(RIGHT(S363,8),1,1)="6",2006,IF(MID(RIGHT(S363,8),1,1)="7",2007,IF(MID(RIGHT(S363,8),1,1)="8",2008,IF(MID(RIGHT(S363,8),1,1)="9",2009,IF(MID(RIGHT(S363,8),1,1)="A",2010,IF(MID(RIGHT(S363,8),1,1)="B",2011,IF(MID(RIGHT(S363,8),1,1)="C",2012,IF(MID(RIGHT(S363,8),1,1)="D",2013,IF(MID(RIGHT(S363,8),1,1)="E",2014,IF(MID(RIGHT(S363,8),1,1)="F",2015,IF(MID(RIGHT(S363,8),1,1)="G",2016,IF(MID(RIGHT(S363,8),1,1)="H",2017,IF(MID(RIGHT(S363,8),1,1)="J",2018,IF(MID(RIGHT(S363,8),1,1)="K",2019,IF(MID(RIGHT(S363,8),1,1)="L",2020,""))))))))))))))))))))))))))))))</f>
        <v>2021</v>
      </c>
      <c r="S363" s="932" t="s">
        <v>19685</v>
      </c>
      <c r="T363" s="932">
        <v>1925</v>
      </c>
      <c r="U363" s="937">
        <v>45806</v>
      </c>
      <c r="V363" s="937">
        <v>45838</v>
      </c>
      <c r="W363" s="938"/>
      <c r="X363" s="939"/>
    </row>
    <row r="364" spans="1:24" ht="26.25" customHeight="1">
      <c r="A364" s="931"/>
      <c r="B364" s="932"/>
      <c r="C364" s="932" t="s">
        <v>12777</v>
      </c>
      <c r="D364" s="932" t="s">
        <v>191</v>
      </c>
      <c r="E364" s="932"/>
      <c r="F364" s="932"/>
      <c r="G364" s="932"/>
      <c r="H364" s="932"/>
      <c r="I364" s="932"/>
      <c r="J364" s="932"/>
      <c r="K364" s="940" t="s">
        <v>9460</v>
      </c>
      <c r="L364" s="779"/>
      <c r="M364" s="932" t="s">
        <v>19736</v>
      </c>
      <c r="N364" s="73" t="s">
        <v>12674</v>
      </c>
      <c r="O364" s="779"/>
      <c r="P364" s="935"/>
      <c r="Q364" s="932" t="s">
        <v>19682</v>
      </c>
      <c r="R364" s="932">
        <f>IF(MID(RIGHT(S364,8),1,1)="M",2021,IF(MID(RIGHT(S364,8),1,1)="N",2022,IF(MID(RIGHT(S364,8),1,1)="P",2023,IF(MID(RIGHT(S364,8),1,1)="R",2024,IF(MID(RIGHT(S364,8),1,1)="S",2025,IF(MID(RIGHT(S364,8),1,1)="T",1996,IF(MID(RIGHT(S364,8),1,1)="V",1997,IF(MID(RIGHT(S364,8),1,1)="W",1998,IF(MID(RIGHT(S364,8),1,1)="X",1999,IF(MID(RIGHT(S364,8),1,1)="Y",2000,IF(MID(RIGHT(S364,8),1,1)="1",2001,IF(MID(RIGHT(S364,8),1,1)="2",2002,IF(MID(RIGHT(S364,8),1,1)="3",2003,IF(MID(RIGHT(S364,8),1,1)="4",2004,IF(MID(RIGHT(S364,8),1,1)="5",2005,IF(MID(RIGHT(S364,8),1,1)="6",2006,IF(MID(RIGHT(S364,8),1,1)="7",2007,IF(MID(RIGHT(S364,8),1,1)="8",2008,IF(MID(RIGHT(S364,8),1,1)="9",2009,IF(MID(RIGHT(S364,8),1,1)="A",2010,IF(MID(RIGHT(S364,8),1,1)="B",2011,IF(MID(RIGHT(S364,8),1,1)="C",2012,IF(MID(RIGHT(S364,8),1,1)="D",2013,IF(MID(RIGHT(S364,8),1,1)="E",2014,IF(MID(RIGHT(S364,8),1,1)="F",2015,IF(MID(RIGHT(S364,8),1,1)="G",2016,IF(MID(RIGHT(S364,8),1,1)="H",2017,IF(MID(RIGHT(S364,8),1,1)="J",2018,IF(MID(RIGHT(S364,8),1,1)="K",2019,IF(MID(RIGHT(S364,8),1,1)="L",2020,""))))))))))))))))))))))))))))))</f>
        <v>2001</v>
      </c>
      <c r="S364" s="932" t="s">
        <v>19686</v>
      </c>
      <c r="T364" s="932">
        <v>2185</v>
      </c>
      <c r="U364" s="936">
        <v>45807</v>
      </c>
      <c r="V364" s="937">
        <v>45840</v>
      </c>
      <c r="W364" s="938"/>
      <c r="X364" s="939"/>
    </row>
    <row r="365" spans="1:24" ht="26.25" customHeight="1">
      <c r="A365" s="931"/>
      <c r="B365" s="932"/>
      <c r="C365" s="932" t="s">
        <v>14286</v>
      </c>
      <c r="D365" s="932" t="s">
        <v>191</v>
      </c>
      <c r="E365" s="932"/>
      <c r="F365" s="932"/>
      <c r="G365" s="932"/>
      <c r="H365" s="932"/>
      <c r="I365" s="932"/>
      <c r="J365" s="932"/>
      <c r="K365" s="940"/>
      <c r="L365" s="779"/>
      <c r="M365" s="932"/>
      <c r="N365" s="950"/>
      <c r="O365" s="779"/>
      <c r="P365" s="935"/>
      <c r="Q365" s="932"/>
      <c r="R365" s="932"/>
      <c r="S365" s="932"/>
      <c r="T365" s="932"/>
      <c r="U365" s="937"/>
      <c r="V365" s="2411">
        <v>45842</v>
      </c>
      <c r="W365" s="938"/>
      <c r="X365" s="939"/>
    </row>
    <row r="366" spans="1:24" ht="26.25" customHeight="1">
      <c r="A366" s="931"/>
      <c r="B366" s="932"/>
      <c r="C366" s="932" t="s">
        <v>10098</v>
      </c>
      <c r="D366" s="932" t="s">
        <v>191</v>
      </c>
      <c r="E366" s="932"/>
      <c r="F366" s="932"/>
      <c r="G366" s="932"/>
      <c r="H366" s="932"/>
      <c r="I366" s="932"/>
      <c r="J366" s="932"/>
      <c r="K366" s="940"/>
      <c r="L366" s="950"/>
      <c r="M366" s="2559" t="s">
        <v>8709</v>
      </c>
      <c r="N366" s="2560"/>
      <c r="O366" s="2560"/>
      <c r="P366" s="2561"/>
      <c r="Q366" s="932"/>
      <c r="R366" s="932"/>
      <c r="S366" s="933" t="s">
        <v>189</v>
      </c>
      <c r="T366" s="933">
        <v>3700</v>
      </c>
      <c r="U366" s="937"/>
      <c r="V366" s="936"/>
      <c r="W366" s="938"/>
      <c r="X366" s="939"/>
    </row>
    <row r="367" spans="1:24" ht="26.25" customHeight="1">
      <c r="A367" s="931"/>
      <c r="B367" s="932"/>
      <c r="C367" s="932" t="s">
        <v>10099</v>
      </c>
      <c r="D367" s="932" t="s">
        <v>191</v>
      </c>
      <c r="E367" s="932"/>
      <c r="F367" s="932"/>
      <c r="G367" s="932"/>
      <c r="H367" s="932"/>
      <c r="I367" s="932"/>
      <c r="J367" s="932" t="s">
        <v>19771</v>
      </c>
      <c r="K367" s="932"/>
      <c r="L367" s="950"/>
      <c r="M367" s="932" t="str">
        <f>SUBSTITUTE(M361,"-","")</f>
        <v>1145725036405X</v>
      </c>
      <c r="N367" s="779"/>
      <c r="O367" s="779"/>
      <c r="P367" s="935"/>
      <c r="Q367" s="932"/>
      <c r="R367" s="932"/>
      <c r="S367" s="933" t="s">
        <v>2472</v>
      </c>
      <c r="T367" s="933">
        <f>SUM(T361:T366)</f>
        <v>11160</v>
      </c>
      <c r="U367" s="936"/>
      <c r="V367" s="936"/>
      <c r="W367" s="938"/>
      <c r="X367" s="939"/>
    </row>
    <row r="368" spans="1:24" ht="26.25" customHeight="1" thickBot="1">
      <c r="A368" s="941"/>
      <c r="B368" s="942"/>
      <c r="C368" s="942"/>
      <c r="D368" s="942"/>
      <c r="E368" s="942"/>
      <c r="F368" s="942"/>
      <c r="G368" s="942"/>
      <c r="H368" s="942"/>
      <c r="I368" s="942"/>
      <c r="J368" s="942" t="s">
        <v>19864</v>
      </c>
      <c r="K368" s="611" t="s">
        <v>19621</v>
      </c>
      <c r="L368" s="942"/>
      <c r="M368" s="942" t="str">
        <f>SUBSTITUTE(M364,"-","")</f>
        <v>1145725036409X</v>
      </c>
      <c r="N368" s="943"/>
      <c r="O368" s="943"/>
      <c r="P368" s="944"/>
      <c r="Q368" s="942"/>
      <c r="R368" s="942"/>
      <c r="S368" s="945"/>
      <c r="T368" s="945"/>
      <c r="U368" s="946"/>
      <c r="V368" s="947"/>
      <c r="W368" s="948"/>
      <c r="X368" s="949"/>
    </row>
    <row r="369" spans="1:24" ht="26.25" customHeight="1">
      <c r="A369" s="924" t="s">
        <v>188</v>
      </c>
      <c r="B369" s="925" t="s">
        <v>10047</v>
      </c>
      <c r="C369" s="925" t="s">
        <v>10562</v>
      </c>
      <c r="D369" s="925" t="s">
        <v>190</v>
      </c>
      <c r="E369" s="925" t="s">
        <v>19739</v>
      </c>
      <c r="F369" s="925" t="s">
        <v>191</v>
      </c>
      <c r="G369" s="925" t="s">
        <v>191</v>
      </c>
      <c r="H369" s="925" t="s">
        <v>191</v>
      </c>
      <c r="I369" s="925" t="s">
        <v>10531</v>
      </c>
      <c r="J369" s="925" t="s">
        <v>19629</v>
      </c>
      <c r="K369" s="927" t="s">
        <v>15244</v>
      </c>
      <c r="L369" s="925" t="s">
        <v>19731</v>
      </c>
      <c r="M369" s="2872" t="s">
        <v>19773</v>
      </c>
      <c r="N369" s="927" t="s">
        <v>19784</v>
      </c>
      <c r="O369" s="927" t="s">
        <v>19794</v>
      </c>
      <c r="P369" s="928" t="s">
        <v>20743</v>
      </c>
      <c r="Q369" s="925" t="s">
        <v>12478</v>
      </c>
      <c r="R369" s="925">
        <f>IF(MID(RIGHT(S369,8),1,1)="M",2021,IF(MID(RIGHT(S369,8),1,1)="N",2022,IF(MID(RIGHT(S369,8),1,1)="P",2023,IF(MID(RIGHT(S369,8),1,1)="R",2024,IF(MID(RIGHT(S369,8),1,1)="S",2025,IF(MID(RIGHT(S369,8),1,1)="T",1996,IF(MID(RIGHT(S369,8),1,1)="V",1997,IF(MID(RIGHT(S369,8),1,1)="W",1998,IF(MID(RIGHT(S369,8),1,1)="X",1999,IF(MID(RIGHT(S369,8),1,1)="Y",2000,IF(MID(RIGHT(S369,8),1,1)="1",2001,IF(MID(RIGHT(S369,8),1,1)="2",2002,IF(MID(RIGHT(S369,8),1,1)="3",2003,IF(MID(RIGHT(S369,8),1,1)="4",2004,IF(MID(RIGHT(S369,8),1,1)="5",2005,IF(MID(RIGHT(S369,8),1,1)="6",2006,IF(MID(RIGHT(S369,8),1,1)="7",2007,IF(MID(RIGHT(S369,8),1,1)="8",2008,IF(MID(RIGHT(S369,8),1,1)="9",2009,IF(MID(RIGHT(S369,8),1,1)="A",2010,IF(MID(RIGHT(S369,8),1,1)="B",2011,IF(MID(RIGHT(S369,8),1,1)="C",2012,IF(MID(RIGHT(S369,8),1,1)="D",2013,IF(MID(RIGHT(S369,8),1,1)="E",2014,IF(MID(RIGHT(S369,8),1,1)="F",2015,IF(MID(RIGHT(S369,8),1,1)="G",2016,IF(MID(RIGHT(S369,8),1,1)="H",2017,IF(MID(RIGHT(S369,8),1,1)="J",2018,IF(MID(RIGHT(S369,8),1,1)="K",2019,IF(MID(RIGHT(S369,8),1,1)="L",2020,""))))))))))))))))))))))))))))))</f>
        <v>2024</v>
      </c>
      <c r="S369" s="925" t="s">
        <v>19687</v>
      </c>
      <c r="T369" s="925">
        <v>3180</v>
      </c>
      <c r="U369" s="929">
        <v>45804</v>
      </c>
      <c r="V369" s="929">
        <v>45826</v>
      </c>
      <c r="W369" s="1237">
        <v>1300</v>
      </c>
      <c r="X369" s="930">
        <v>1850</v>
      </c>
    </row>
    <row r="370" spans="1:24" ht="26.25" customHeight="1">
      <c r="A370" s="931"/>
      <c r="B370" s="932"/>
      <c r="C370" s="320" t="s">
        <v>19343</v>
      </c>
      <c r="D370" s="932"/>
      <c r="E370" s="932"/>
      <c r="F370" s="932"/>
      <c r="G370" s="932"/>
      <c r="H370" s="932"/>
      <c r="I370" s="932" t="s">
        <v>194</v>
      </c>
      <c r="J370" s="412" t="s">
        <v>19627</v>
      </c>
      <c r="K370" s="934" t="s">
        <v>19630</v>
      </c>
      <c r="L370" s="961" t="s">
        <v>3603</v>
      </c>
      <c r="M370" s="2874"/>
      <c r="N370" s="73" t="s">
        <v>2432</v>
      </c>
      <c r="O370" s="779"/>
      <c r="P370" s="935"/>
      <c r="Q370" s="932" t="s">
        <v>10664</v>
      </c>
      <c r="R370" s="932">
        <f>IF(MID(RIGHT(S370,8),1,1)="M",2021,IF(MID(RIGHT(S370,8),1,1)="N",2022,IF(MID(RIGHT(S370,8),1,1)="P",2023,IF(MID(RIGHT(S370,8),1,1)="R",2024,IF(MID(RIGHT(S370,8),1,1)="S",2025,IF(MID(RIGHT(S370,8),1,1)="T",1996,IF(MID(RIGHT(S370,8),1,1)="V",1997,IF(MID(RIGHT(S370,8),1,1)="W",1998,IF(MID(RIGHT(S370,8),1,1)="X",1999,IF(MID(RIGHT(S370,8),1,1)="Y",2000,IF(MID(RIGHT(S370,8),1,1)="1",2001,IF(MID(RIGHT(S370,8),1,1)="2",2002,IF(MID(RIGHT(S370,8),1,1)="3",2003,IF(MID(RIGHT(S370,8),1,1)="4",2004,IF(MID(RIGHT(S370,8),1,1)="5",2005,IF(MID(RIGHT(S370,8),1,1)="6",2006,IF(MID(RIGHT(S370,8),1,1)="7",2007,IF(MID(RIGHT(S370,8),1,1)="8",2008,IF(MID(RIGHT(S370,8),1,1)="9",2009,IF(MID(RIGHT(S370,8),1,1)="A",2010,IF(MID(RIGHT(S370,8),1,1)="B",2011,IF(MID(RIGHT(S370,8),1,1)="C",2012,IF(MID(RIGHT(S370,8),1,1)="D",2013,IF(MID(RIGHT(S370,8),1,1)="E",2014,IF(MID(RIGHT(S370,8),1,1)="F",2015,IF(MID(RIGHT(S370,8),1,1)="G",2016,IF(MID(RIGHT(S370,8),1,1)="H",2017,IF(MID(RIGHT(S370,8),1,1)="J",2018,IF(MID(RIGHT(S370,8),1,1)="K",2019,IF(MID(RIGHT(S370,8),1,1)="L",2020,""))))))))))))))))))))))))))))))</f>
        <v>2024</v>
      </c>
      <c r="S370" s="932" t="s">
        <v>19688</v>
      </c>
      <c r="T370" s="932">
        <v>1700</v>
      </c>
      <c r="U370" s="937">
        <v>45805</v>
      </c>
      <c r="V370" s="937">
        <v>45834</v>
      </c>
      <c r="W370" s="938"/>
      <c r="X370" s="939"/>
    </row>
    <row r="371" spans="1:24" ht="26.25" customHeight="1">
      <c r="A371" s="931"/>
      <c r="B371" s="932"/>
      <c r="C371" s="932" t="s">
        <v>12775</v>
      </c>
      <c r="D371" s="932" t="s">
        <v>191</v>
      </c>
      <c r="E371" s="932"/>
      <c r="F371" s="932"/>
      <c r="G371" s="932"/>
      <c r="H371" s="932"/>
      <c r="I371" s="932"/>
      <c r="J371" s="932"/>
      <c r="K371" s="779" t="s">
        <v>19631</v>
      </c>
      <c r="L371" s="1186" t="s">
        <v>19863</v>
      </c>
      <c r="M371" s="932" t="s">
        <v>19774</v>
      </c>
      <c r="N371" s="73" t="s">
        <v>3907</v>
      </c>
      <c r="O371" s="779"/>
      <c r="P371" s="935"/>
      <c r="Q371" s="932" t="s">
        <v>10615</v>
      </c>
      <c r="R371" s="932">
        <f>IF(MID(RIGHT(S371,8),1,1)="M",2021,IF(MID(RIGHT(S371,8),1,1)="N",2022,IF(MID(RIGHT(S371,8),1,1)="P",2023,IF(MID(RIGHT(S371,8),1,1)="R",2024,IF(MID(RIGHT(S371,8),1,1)="S",2025,IF(MID(RIGHT(S371,8),1,1)="T",1996,IF(MID(RIGHT(S371,8),1,1)="V",1997,IF(MID(RIGHT(S371,8),1,1)="W",1998,IF(MID(RIGHT(S371,8),1,1)="X",1999,IF(MID(RIGHT(S371,8),1,1)="Y",2000,IF(MID(RIGHT(S371,8),1,1)="1",2001,IF(MID(RIGHT(S371,8),1,1)="2",2002,IF(MID(RIGHT(S371,8),1,1)="3",2003,IF(MID(RIGHT(S371,8),1,1)="4",2004,IF(MID(RIGHT(S371,8),1,1)="5",2005,IF(MID(RIGHT(S371,8),1,1)="6",2006,IF(MID(RIGHT(S371,8),1,1)="7",2007,IF(MID(RIGHT(S371,8),1,1)="8",2008,IF(MID(RIGHT(S371,8),1,1)="9",2009,IF(MID(RIGHT(S371,8),1,1)="A",2010,IF(MID(RIGHT(S371,8),1,1)="B",2011,IF(MID(RIGHT(S371,8),1,1)="C",2012,IF(MID(RIGHT(S371,8),1,1)="D",2013,IF(MID(RIGHT(S371,8),1,1)="E",2014,IF(MID(RIGHT(S371,8),1,1)="F",2015,IF(MID(RIGHT(S371,8),1,1)="G",2016,IF(MID(RIGHT(S371,8),1,1)="H",2017,IF(MID(RIGHT(S371,8),1,1)="J",2018,IF(MID(RIGHT(S371,8),1,1)="K",2019,IF(MID(RIGHT(S371,8),1,1)="L",2020,""))))))))))))))))))))))))))))))</f>
        <v>2024</v>
      </c>
      <c r="S371" s="932" t="s">
        <v>19689</v>
      </c>
      <c r="T371" s="932">
        <v>3005</v>
      </c>
      <c r="U371" s="937">
        <v>45806</v>
      </c>
      <c r="V371" s="937">
        <v>45838</v>
      </c>
      <c r="W371" s="938"/>
      <c r="X371" s="939"/>
    </row>
    <row r="372" spans="1:24" ht="26.25" customHeight="1">
      <c r="A372" s="931"/>
      <c r="B372" s="932"/>
      <c r="C372" s="932" t="s">
        <v>12777</v>
      </c>
      <c r="D372" s="932" t="s">
        <v>191</v>
      </c>
      <c r="E372" s="932"/>
      <c r="F372" s="932"/>
      <c r="G372" s="932"/>
      <c r="H372" s="932"/>
      <c r="I372" s="932"/>
      <c r="J372" s="932"/>
      <c r="K372" s="940" t="s">
        <v>9460</v>
      </c>
      <c r="L372" s="779"/>
      <c r="M372" s="2390" t="s">
        <v>19767</v>
      </c>
      <c r="N372" s="73" t="s">
        <v>12674</v>
      </c>
      <c r="O372" s="779"/>
      <c r="P372" s="2392"/>
      <c r="Q372" s="932" t="s">
        <v>19791</v>
      </c>
      <c r="R372" s="932">
        <f>IF(MID(RIGHT(S372,8),1,1)="M",2021,IF(MID(RIGHT(S372,8),1,1)="N",2022,IF(MID(RIGHT(S372,8),1,1)="P",2023,IF(MID(RIGHT(S372,8),1,1)="R",2024,IF(MID(RIGHT(S372,8),1,1)="S",2025,IF(MID(RIGHT(S372,8),1,1)="T",1996,IF(MID(RIGHT(S372,8),1,1)="V",1997,IF(MID(RIGHT(S372,8),1,1)="W",1998,IF(MID(RIGHT(S372,8),1,1)="X",1999,IF(MID(RIGHT(S372,8),1,1)="Y",2000,IF(MID(RIGHT(S372,8),1,1)="1",2001,IF(MID(RIGHT(S372,8),1,1)="2",2002,IF(MID(RIGHT(S372,8),1,1)="3",2003,IF(MID(RIGHT(S372,8),1,1)="4",2004,IF(MID(RIGHT(S372,8),1,1)="5",2005,IF(MID(RIGHT(S372,8),1,1)="6",2006,IF(MID(RIGHT(S372,8),1,1)="7",2007,IF(MID(RIGHT(S372,8),1,1)="8",2008,IF(MID(RIGHT(S372,8),1,1)="9",2009,IF(MID(RIGHT(S372,8),1,1)="A",2010,IF(MID(RIGHT(S372,8),1,1)="B",2011,IF(MID(RIGHT(S372,8),1,1)="C",2012,IF(MID(RIGHT(S372,8),1,1)="D",2013,IF(MID(RIGHT(S372,8),1,1)="E",2014,IF(MID(RIGHT(S372,8),1,1)="F",2015,IF(MID(RIGHT(S372,8),1,1)="G",2016,IF(MID(RIGHT(S372,8),1,1)="H",2017,IF(MID(RIGHT(S372,8),1,1)="J",2018,IF(MID(RIGHT(S372,8),1,1)="K",2019,IF(MID(RIGHT(S372,8),1,1)="L",2020,""))))))))))))))))))))))))))))))</f>
        <v>2023</v>
      </c>
      <c r="S372" s="932" t="s">
        <v>19690</v>
      </c>
      <c r="T372" s="932">
        <v>3110</v>
      </c>
      <c r="U372" s="936">
        <v>45807</v>
      </c>
      <c r="V372" s="937">
        <v>45840</v>
      </c>
      <c r="W372" s="938"/>
      <c r="X372" s="939"/>
    </row>
    <row r="373" spans="1:24" ht="26.25" customHeight="1">
      <c r="A373" s="931"/>
      <c r="B373" s="932"/>
      <c r="C373" s="932" t="s">
        <v>14286</v>
      </c>
      <c r="D373" s="932" t="s">
        <v>191</v>
      </c>
      <c r="E373" s="932"/>
      <c r="F373" s="932"/>
      <c r="G373" s="932"/>
      <c r="H373" s="932"/>
      <c r="I373" s="932"/>
      <c r="J373" s="932"/>
      <c r="K373" s="940"/>
      <c r="L373" s="779"/>
      <c r="M373" s="2391"/>
      <c r="N373" s="950"/>
      <c r="O373" s="779"/>
      <c r="P373" s="935"/>
      <c r="Q373" s="932"/>
      <c r="R373" s="932"/>
      <c r="S373" s="932"/>
      <c r="T373" s="932"/>
      <c r="U373" s="937"/>
      <c r="V373" s="2411">
        <v>45842</v>
      </c>
      <c r="W373" s="938"/>
      <c r="X373" s="939"/>
    </row>
    <row r="374" spans="1:24" ht="26.25" customHeight="1">
      <c r="A374" s="931"/>
      <c r="B374" s="932"/>
      <c r="C374" s="932" t="s">
        <v>10098</v>
      </c>
      <c r="D374" s="932" t="s">
        <v>191</v>
      </c>
      <c r="E374" s="932"/>
      <c r="F374" s="932"/>
      <c r="G374" s="932"/>
      <c r="H374" s="932"/>
      <c r="I374" s="932"/>
      <c r="J374" s="932"/>
      <c r="K374" s="940"/>
      <c r="L374" s="950"/>
      <c r="M374" s="2559" t="s">
        <v>8709</v>
      </c>
      <c r="N374" s="2560"/>
      <c r="O374" s="2560"/>
      <c r="P374" s="2561"/>
      <c r="Q374" s="932"/>
      <c r="R374" s="932"/>
      <c r="S374" s="933" t="s">
        <v>189</v>
      </c>
      <c r="T374" s="933">
        <v>3700</v>
      </c>
      <c r="U374" s="937"/>
      <c r="V374" s="936"/>
      <c r="W374" s="938"/>
      <c r="X374" s="939"/>
    </row>
    <row r="375" spans="1:24" ht="26.25" customHeight="1">
      <c r="A375" s="931"/>
      <c r="B375" s="932"/>
      <c r="C375" s="932" t="s">
        <v>10099</v>
      </c>
      <c r="D375" s="932" t="s">
        <v>191</v>
      </c>
      <c r="E375" s="932"/>
      <c r="F375" s="932"/>
      <c r="G375" s="932"/>
      <c r="H375" s="932"/>
      <c r="I375" s="932"/>
      <c r="J375" s="932" t="s">
        <v>19771</v>
      </c>
      <c r="K375" s="932"/>
      <c r="L375" s="950"/>
      <c r="M375" s="932" t="str">
        <f>SUBSTITUTE(M369,"-","")</f>
        <v>1145725036775X</v>
      </c>
      <c r="N375" s="779"/>
      <c r="O375" s="779"/>
      <c r="P375" s="935"/>
      <c r="Q375" s="932"/>
      <c r="R375" s="932"/>
      <c r="S375" s="933" t="s">
        <v>2472</v>
      </c>
      <c r="T375" s="933">
        <f>SUM(T369:T374)</f>
        <v>14695</v>
      </c>
      <c r="U375" s="936"/>
      <c r="V375" s="936"/>
      <c r="W375" s="938"/>
      <c r="X375" s="939"/>
    </row>
    <row r="376" spans="1:24" ht="26.25" customHeight="1" thickBot="1">
      <c r="A376" s="941"/>
      <c r="B376" s="942"/>
      <c r="C376" s="942"/>
      <c r="D376" s="942"/>
      <c r="E376" s="942"/>
      <c r="F376" s="942"/>
      <c r="G376" s="942"/>
      <c r="H376" s="942"/>
      <c r="I376" s="942"/>
      <c r="J376" s="942" t="s">
        <v>19864</v>
      </c>
      <c r="K376" s="611" t="s">
        <v>19621</v>
      </c>
      <c r="L376" s="942"/>
      <c r="M376" s="942" t="str">
        <f>SUBSTITUTE(M371,"-","")</f>
        <v>1145725036777X</v>
      </c>
      <c r="N376" s="942" t="str">
        <f>SUBSTITUTE(M372,"-","")</f>
        <v>1048425062992X</v>
      </c>
      <c r="O376" s="943"/>
      <c r="P376" s="944"/>
      <c r="Q376" s="942"/>
      <c r="R376" s="942"/>
      <c r="S376" s="945"/>
      <c r="T376" s="945"/>
      <c r="U376" s="946"/>
      <c r="V376" s="947"/>
      <c r="W376" s="948"/>
      <c r="X376" s="949"/>
    </row>
    <row r="377" spans="1:24" ht="26.25" customHeight="1">
      <c r="A377" s="924" t="s">
        <v>188</v>
      </c>
      <c r="B377" s="925" t="s">
        <v>10047</v>
      </c>
      <c r="C377" s="925" t="s">
        <v>10562</v>
      </c>
      <c r="D377" s="925" t="s">
        <v>190</v>
      </c>
      <c r="E377" s="925" t="s">
        <v>19739</v>
      </c>
      <c r="F377" s="925" t="s">
        <v>191</v>
      </c>
      <c r="G377" s="925" t="s">
        <v>191</v>
      </c>
      <c r="H377" s="925" t="s">
        <v>191</v>
      </c>
      <c r="I377" s="925" t="s">
        <v>10531</v>
      </c>
      <c r="J377" s="925" t="s">
        <v>19843</v>
      </c>
      <c r="K377" s="927" t="s">
        <v>15244</v>
      </c>
      <c r="L377" s="925" t="s">
        <v>20751</v>
      </c>
      <c r="M377" s="2872" t="s">
        <v>19737</v>
      </c>
      <c r="N377" s="927" t="s">
        <v>19768</v>
      </c>
      <c r="O377" s="927" t="s">
        <v>19786</v>
      </c>
      <c r="P377" s="928" t="s">
        <v>20743</v>
      </c>
      <c r="Q377" s="925" t="s">
        <v>11203</v>
      </c>
      <c r="R377" s="925">
        <f>IF(MID(RIGHT(S377,8),1,1)="M",2021,IF(MID(RIGHT(S377,8),1,1)="N",2022,IF(MID(RIGHT(S377,8),1,1)="P",2023,IF(MID(RIGHT(S377,8),1,1)="R",2024,IF(MID(RIGHT(S377,8),1,1)="S",2025,IF(MID(RIGHT(S377,8),1,1)="T",1996,IF(MID(RIGHT(S377,8),1,1)="V",1997,IF(MID(RIGHT(S377,8),1,1)="W",1998,IF(MID(RIGHT(S377,8),1,1)="X",1999,IF(MID(RIGHT(S377,8),1,1)="Y",2000,IF(MID(RIGHT(S377,8),1,1)="1",2001,IF(MID(RIGHT(S377,8),1,1)="2",2002,IF(MID(RIGHT(S377,8),1,1)="3",2003,IF(MID(RIGHT(S377,8),1,1)="4",2004,IF(MID(RIGHT(S377,8),1,1)="5",2005,IF(MID(RIGHT(S377,8),1,1)="6",2006,IF(MID(RIGHT(S377,8),1,1)="7",2007,IF(MID(RIGHT(S377,8),1,1)="8",2008,IF(MID(RIGHT(S377,8),1,1)="9",2009,IF(MID(RIGHT(S377,8),1,1)="A",2010,IF(MID(RIGHT(S377,8),1,1)="B",2011,IF(MID(RIGHT(S377,8),1,1)="C",2012,IF(MID(RIGHT(S377,8),1,1)="D",2013,IF(MID(RIGHT(S377,8),1,1)="E",2014,IF(MID(RIGHT(S377,8),1,1)="F",2015,IF(MID(RIGHT(S377,8),1,1)="G",2016,IF(MID(RIGHT(S377,8),1,1)="H",2017,IF(MID(RIGHT(S377,8),1,1)="J",2018,IF(MID(RIGHT(S377,8),1,1)="K",2019,IF(MID(RIGHT(S377,8),1,1)="L",2020,""))))))))))))))))))))))))))))))</f>
        <v>2011</v>
      </c>
      <c r="S377" s="925" t="s">
        <v>19670</v>
      </c>
      <c r="T377" s="925">
        <v>3040</v>
      </c>
      <c r="U377" s="929">
        <v>45804</v>
      </c>
      <c r="V377" s="929">
        <v>45826</v>
      </c>
      <c r="W377" s="1237">
        <v>1300</v>
      </c>
      <c r="X377" s="930">
        <v>1850</v>
      </c>
    </row>
    <row r="378" spans="1:24" ht="26.25" customHeight="1">
      <c r="A378" s="931"/>
      <c r="B378" s="932"/>
      <c r="C378" s="320" t="s">
        <v>19343</v>
      </c>
      <c r="D378" s="932"/>
      <c r="E378" s="932"/>
      <c r="F378" s="932"/>
      <c r="G378" s="932"/>
      <c r="H378" s="932"/>
      <c r="I378" s="932" t="s">
        <v>194</v>
      </c>
      <c r="J378" s="412" t="s">
        <v>19623</v>
      </c>
      <c r="K378" s="934" t="s">
        <v>19630</v>
      </c>
      <c r="L378" s="961" t="s">
        <v>3603</v>
      </c>
      <c r="M378" s="2874"/>
      <c r="N378" s="73" t="s">
        <v>2432</v>
      </c>
      <c r="O378" s="779"/>
      <c r="P378" s="935"/>
      <c r="Q378" s="932" t="s">
        <v>11203</v>
      </c>
      <c r="R378" s="932">
        <f>IF(MID(RIGHT(S378,8),1,1)="M",2021,IF(MID(RIGHT(S378,8),1,1)="N",2022,IF(MID(RIGHT(S378,8),1,1)="P",2023,IF(MID(RIGHT(S378,8),1,1)="R",2024,IF(MID(RIGHT(S378,8),1,1)="S",2025,IF(MID(RIGHT(S378,8),1,1)="T",1996,IF(MID(RIGHT(S378,8),1,1)="V",1997,IF(MID(RIGHT(S378,8),1,1)="W",1998,IF(MID(RIGHT(S378,8),1,1)="X",1999,IF(MID(RIGHT(S378,8),1,1)="Y",2000,IF(MID(RIGHT(S378,8),1,1)="1",2001,IF(MID(RIGHT(S378,8),1,1)="2",2002,IF(MID(RIGHT(S378,8),1,1)="3",2003,IF(MID(RIGHT(S378,8),1,1)="4",2004,IF(MID(RIGHT(S378,8),1,1)="5",2005,IF(MID(RIGHT(S378,8),1,1)="6",2006,IF(MID(RIGHT(S378,8),1,1)="7",2007,IF(MID(RIGHT(S378,8),1,1)="8",2008,IF(MID(RIGHT(S378,8),1,1)="9",2009,IF(MID(RIGHT(S378,8),1,1)="A",2010,IF(MID(RIGHT(S378,8),1,1)="B",2011,IF(MID(RIGHT(S378,8),1,1)="C",2012,IF(MID(RIGHT(S378,8),1,1)="D",2013,IF(MID(RIGHT(S378,8),1,1)="E",2014,IF(MID(RIGHT(S378,8),1,1)="F",2015,IF(MID(RIGHT(S378,8),1,1)="G",2016,IF(MID(RIGHT(S378,8),1,1)="H",2017,IF(MID(RIGHT(S378,8),1,1)="J",2018,IF(MID(RIGHT(S378,8),1,1)="K",2019,IF(MID(RIGHT(S378,8),1,1)="L",2020,""))))))))))))))))))))))))))))))</f>
        <v>2018</v>
      </c>
      <c r="S378" s="932" t="s">
        <v>19671</v>
      </c>
      <c r="T378" s="932">
        <v>3040</v>
      </c>
      <c r="U378" s="937">
        <v>45805</v>
      </c>
      <c r="V378" s="937">
        <v>45834</v>
      </c>
      <c r="W378" s="938"/>
      <c r="X378" s="939"/>
    </row>
    <row r="379" spans="1:24" ht="26.25" customHeight="1">
      <c r="A379" s="931"/>
      <c r="B379" s="932"/>
      <c r="C379" s="932" t="s">
        <v>12775</v>
      </c>
      <c r="D379" s="932" t="s">
        <v>191</v>
      </c>
      <c r="E379" s="932"/>
      <c r="F379" s="932"/>
      <c r="G379" s="932"/>
      <c r="H379" s="932"/>
      <c r="I379" s="932"/>
      <c r="J379" s="932"/>
      <c r="K379" s="779" t="s">
        <v>19631</v>
      </c>
      <c r="L379" s="1186" t="s">
        <v>19863</v>
      </c>
      <c r="M379" s="932" t="s">
        <v>19770</v>
      </c>
      <c r="N379" s="73" t="s">
        <v>3907</v>
      </c>
      <c r="O379" s="779"/>
      <c r="P379" s="935"/>
      <c r="Q379" s="932" t="s">
        <v>11203</v>
      </c>
      <c r="R379" s="932">
        <f>IF(MID(RIGHT(S379,8),1,1)="M",2021,IF(MID(RIGHT(S379,8),1,1)="N",2022,IF(MID(RIGHT(S379,8),1,1)="P",2023,IF(MID(RIGHT(S379,8),1,1)="R",2024,IF(MID(RIGHT(S379,8),1,1)="S",2025,IF(MID(RIGHT(S379,8),1,1)="T",1996,IF(MID(RIGHT(S379,8),1,1)="V",1997,IF(MID(RIGHT(S379,8),1,1)="W",1998,IF(MID(RIGHT(S379,8),1,1)="X",1999,IF(MID(RIGHT(S379,8),1,1)="Y",2000,IF(MID(RIGHT(S379,8),1,1)="1",2001,IF(MID(RIGHT(S379,8),1,1)="2",2002,IF(MID(RIGHT(S379,8),1,1)="3",2003,IF(MID(RIGHT(S379,8),1,1)="4",2004,IF(MID(RIGHT(S379,8),1,1)="5",2005,IF(MID(RIGHT(S379,8),1,1)="6",2006,IF(MID(RIGHT(S379,8),1,1)="7",2007,IF(MID(RIGHT(S379,8),1,1)="8",2008,IF(MID(RIGHT(S379,8),1,1)="9",2009,IF(MID(RIGHT(S379,8),1,1)="A",2010,IF(MID(RIGHT(S379,8),1,1)="B",2011,IF(MID(RIGHT(S379,8),1,1)="C",2012,IF(MID(RIGHT(S379,8),1,1)="D",2013,IF(MID(RIGHT(S379,8),1,1)="E",2014,IF(MID(RIGHT(S379,8),1,1)="F",2015,IF(MID(RIGHT(S379,8),1,1)="G",2016,IF(MID(RIGHT(S379,8),1,1)="H",2017,IF(MID(RIGHT(S379,8),1,1)="J",2018,IF(MID(RIGHT(S379,8),1,1)="K",2019,IF(MID(RIGHT(S379,8),1,1)="L",2020,""))))))))))))))))))))))))))))))</f>
        <v>2019</v>
      </c>
      <c r="S379" s="932" t="s">
        <v>19672</v>
      </c>
      <c r="T379" s="932">
        <v>3040</v>
      </c>
      <c r="U379" s="937">
        <v>45806</v>
      </c>
      <c r="V379" s="937">
        <v>45838</v>
      </c>
      <c r="W379" s="938"/>
      <c r="X379" s="939"/>
    </row>
    <row r="380" spans="1:24" ht="26.25" customHeight="1">
      <c r="A380" s="931"/>
      <c r="B380" s="932"/>
      <c r="C380" s="932" t="s">
        <v>12777</v>
      </c>
      <c r="D380" s="932" t="s">
        <v>191</v>
      </c>
      <c r="E380" s="932"/>
      <c r="F380" s="932"/>
      <c r="G380" s="932"/>
      <c r="H380" s="932"/>
      <c r="I380" s="932"/>
      <c r="J380" s="932"/>
      <c r="K380" s="940" t="s">
        <v>9460</v>
      </c>
      <c r="L380" s="950"/>
      <c r="M380" s="932"/>
      <c r="N380" s="73" t="s">
        <v>12674</v>
      </c>
      <c r="O380" s="779"/>
      <c r="P380" s="935"/>
      <c r="Q380" s="932"/>
      <c r="R380" s="932"/>
      <c r="S380" s="932"/>
      <c r="T380" s="932"/>
      <c r="U380" s="936">
        <v>45807</v>
      </c>
      <c r="V380" s="937">
        <v>45840</v>
      </c>
      <c r="W380" s="938"/>
      <c r="X380" s="939"/>
    </row>
    <row r="381" spans="1:24" ht="26.25" customHeight="1">
      <c r="A381" s="931"/>
      <c r="B381" s="932"/>
      <c r="C381" s="932" t="s">
        <v>14286</v>
      </c>
      <c r="D381" s="932" t="s">
        <v>191</v>
      </c>
      <c r="E381" s="932"/>
      <c r="F381" s="932"/>
      <c r="G381" s="932"/>
      <c r="H381" s="932"/>
      <c r="I381" s="932"/>
      <c r="J381" s="932"/>
      <c r="K381" s="940"/>
      <c r="L381" s="779"/>
      <c r="M381" s="932"/>
      <c r="N381" s="950"/>
      <c r="O381" s="779"/>
      <c r="P381" s="935"/>
      <c r="Q381" s="932"/>
      <c r="R381" s="932"/>
      <c r="S381" s="932"/>
      <c r="T381" s="932"/>
      <c r="U381" s="937"/>
      <c r="V381" s="2411">
        <v>45842</v>
      </c>
      <c r="W381" s="938"/>
      <c r="X381" s="939"/>
    </row>
    <row r="382" spans="1:24" ht="26.25" customHeight="1">
      <c r="A382" s="931"/>
      <c r="B382" s="932"/>
      <c r="C382" s="932" t="s">
        <v>10098</v>
      </c>
      <c r="D382" s="932" t="s">
        <v>191</v>
      </c>
      <c r="E382" s="932"/>
      <c r="F382" s="932"/>
      <c r="G382" s="932"/>
      <c r="H382" s="932"/>
      <c r="I382" s="932"/>
      <c r="J382" s="932"/>
      <c r="K382" s="940"/>
      <c r="L382" s="950"/>
      <c r="M382" s="2559" t="s">
        <v>8709</v>
      </c>
      <c r="N382" s="2560"/>
      <c r="O382" s="2560"/>
      <c r="P382" s="2561"/>
      <c r="Q382" s="932"/>
      <c r="R382" s="932"/>
      <c r="S382" s="933" t="s">
        <v>189</v>
      </c>
      <c r="T382" s="933">
        <v>3890</v>
      </c>
      <c r="U382" s="937"/>
      <c r="V382" s="936"/>
      <c r="W382" s="938"/>
      <c r="X382" s="939"/>
    </row>
    <row r="383" spans="1:24" ht="26.25" customHeight="1">
      <c r="A383" s="931"/>
      <c r="B383" s="932"/>
      <c r="C383" s="932" t="s">
        <v>10099</v>
      </c>
      <c r="D383" s="932" t="s">
        <v>191</v>
      </c>
      <c r="E383" s="932"/>
      <c r="F383" s="932"/>
      <c r="G383" s="932"/>
      <c r="H383" s="932"/>
      <c r="I383" s="932"/>
      <c r="J383" s="932" t="s">
        <v>19771</v>
      </c>
      <c r="K383" s="932"/>
      <c r="L383" s="950"/>
      <c r="M383" s="932" t="str">
        <f>SUBSTITUTE(M377,"-","")</f>
        <v>1145725036418X</v>
      </c>
      <c r="N383" s="779"/>
      <c r="O383" s="779"/>
      <c r="P383" s="935"/>
      <c r="Q383" s="932"/>
      <c r="R383" s="932"/>
      <c r="S383" s="933" t="s">
        <v>2472</v>
      </c>
      <c r="T383" s="933">
        <f>SUM(T377:T382)</f>
        <v>13010</v>
      </c>
      <c r="U383" s="936"/>
      <c r="V383" s="936"/>
      <c r="W383" s="938"/>
      <c r="X383" s="939"/>
    </row>
    <row r="384" spans="1:24" ht="26.25" customHeight="1" thickBot="1">
      <c r="A384" s="941"/>
      <c r="B384" s="942"/>
      <c r="C384" s="942"/>
      <c r="D384" s="942"/>
      <c r="E384" s="942"/>
      <c r="F384" s="942"/>
      <c r="G384" s="942"/>
      <c r="H384" s="942"/>
      <c r="I384" s="942"/>
      <c r="J384" s="942" t="s">
        <v>19864</v>
      </c>
      <c r="K384" s="611" t="s">
        <v>19621</v>
      </c>
      <c r="L384" s="942"/>
      <c r="M384" s="942" t="str">
        <f>SUBSTITUTE(M379,"-","")</f>
        <v>1048425063107X</v>
      </c>
      <c r="N384" s="943"/>
      <c r="O384" s="943"/>
      <c r="P384" s="944"/>
      <c r="Q384" s="942"/>
      <c r="R384" s="942"/>
      <c r="S384" s="945"/>
      <c r="T384" s="945"/>
      <c r="U384" s="946"/>
      <c r="V384" s="947"/>
      <c r="W384" s="948"/>
      <c r="X384" s="949"/>
    </row>
    <row r="385" spans="1:24" ht="26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51"/>
      <c r="L385" s="4"/>
      <c r="M385" s="4"/>
      <c r="N385" s="451"/>
      <c r="O385" s="451"/>
      <c r="P385" s="452"/>
      <c r="Q385" s="4"/>
      <c r="R385" s="4"/>
      <c r="S385" s="4"/>
      <c r="T385" s="4"/>
      <c r="U385" s="453"/>
      <c r="V385" s="454"/>
      <c r="W385" s="455"/>
      <c r="X385" s="455"/>
    </row>
    <row r="386" spans="1:24" ht="26.25" customHeight="1" thickBot="1"/>
    <row r="387" spans="1:24" ht="26.25" customHeight="1">
      <c r="A387" s="874" t="s">
        <v>188</v>
      </c>
      <c r="B387" s="875" t="s">
        <v>10047</v>
      </c>
      <c r="C387" s="875" t="s">
        <v>15059</v>
      </c>
      <c r="D387" s="875" t="s">
        <v>190</v>
      </c>
      <c r="E387" s="875" t="s">
        <v>19839</v>
      </c>
      <c r="F387" s="875" t="s">
        <v>191</v>
      </c>
      <c r="G387" s="875" t="s">
        <v>191</v>
      </c>
      <c r="H387" s="1478"/>
      <c r="I387" s="875" t="s">
        <v>10574</v>
      </c>
      <c r="J387" s="875" t="s">
        <v>19603</v>
      </c>
      <c r="K387" s="876" t="s">
        <v>19783</v>
      </c>
      <c r="L387" s="875" t="s">
        <v>19890</v>
      </c>
      <c r="M387" s="2089" t="s">
        <v>19857</v>
      </c>
      <c r="N387" s="876" t="s">
        <v>19888</v>
      </c>
      <c r="O387" s="876" t="s">
        <v>20037</v>
      </c>
      <c r="P387" s="1805" t="s">
        <v>20432</v>
      </c>
      <c r="Q387" s="875" t="s">
        <v>19836</v>
      </c>
      <c r="R387" s="875">
        <f>IF(MID(RIGHT(S387,8),1,1)="M",2021,IF(MID(RIGHT(S387,8),1,1)="N",2022,IF(MID(RIGHT(S387,8),1,1)="P",2023,IF(MID(RIGHT(S387,8),1,1)="R",2024,IF(MID(RIGHT(S387,8),1,1)="S",2025,IF(MID(RIGHT(S387,8),1,1)="T",1996,IF(MID(RIGHT(S387,8),1,1)="V",1997,IF(MID(RIGHT(S387,8),1,1)="W",1998,IF(MID(RIGHT(S387,8),1,1)="X",1999,IF(MID(RIGHT(S387,8),1,1)="Y",2000,IF(MID(RIGHT(S387,8),1,1)="1",2001,IF(MID(RIGHT(S387,8),1,1)="2",2002,IF(MID(RIGHT(S387,8),1,1)="3",2003,IF(MID(RIGHT(S387,8),1,1)="4",2004,IF(MID(RIGHT(S387,8),1,1)="5",2005,IF(MID(RIGHT(S387,8),1,1)="6",2006,IF(MID(RIGHT(S387,8),1,1)="7",2007,IF(MID(RIGHT(S387,8),1,1)="8",2008,IF(MID(RIGHT(S387,8),1,1)="9",2009,IF(MID(RIGHT(S387,8),1,1)="A",2010,IF(MID(RIGHT(S387,8),1,1)="B",2011,IF(MID(RIGHT(S387,8),1,1)="C",2012,IF(MID(RIGHT(S387,8),1,1)="D",2013,IF(MID(RIGHT(S387,8),1,1)="E",2014,IF(MID(RIGHT(S387,8),1,1)="F",2015,IF(MID(RIGHT(S387,8),1,1)="G",2016,IF(MID(RIGHT(S387,8),1,1)="H",2017,IF(MID(RIGHT(S387,8),1,1)="J",2018,IF(MID(RIGHT(S387,8),1,1)="K",2019,IF(MID(RIGHT(S387,8),1,1)="L",2020,""))))))))))))))))))))))))))))))</f>
        <v>2020</v>
      </c>
      <c r="S387" s="875" t="s">
        <v>19856</v>
      </c>
      <c r="T387" s="875">
        <v>1560</v>
      </c>
      <c r="U387" s="878">
        <v>45805</v>
      </c>
      <c r="V387" s="878">
        <v>45828</v>
      </c>
      <c r="W387" s="879">
        <v>1400</v>
      </c>
      <c r="X387" s="880">
        <v>1850</v>
      </c>
    </row>
    <row r="388" spans="1:24" ht="26.25" customHeight="1">
      <c r="A388" s="1759"/>
      <c r="B388" s="1755"/>
      <c r="C388" s="320" t="s">
        <v>15239</v>
      </c>
      <c r="D388" s="1755"/>
      <c r="E388" s="1755"/>
      <c r="F388" s="1755"/>
      <c r="G388" s="1755"/>
      <c r="H388" s="1755"/>
      <c r="I388" s="1755" t="s">
        <v>3598</v>
      </c>
      <c r="J388" s="412" t="s">
        <v>19795</v>
      </c>
      <c r="K388" s="884" t="s">
        <v>211</v>
      </c>
      <c r="L388" s="425" t="s">
        <v>3603</v>
      </c>
      <c r="M388" s="2841" t="s">
        <v>19849</v>
      </c>
      <c r="N388" s="73" t="s">
        <v>2432</v>
      </c>
      <c r="O388" s="882"/>
      <c r="P388" s="1760"/>
      <c r="Q388" s="882" t="s">
        <v>1838</v>
      </c>
      <c r="R388" s="882">
        <f>IF(MID(RIGHT(S388,8),1,1)="M",2021,IF(MID(RIGHT(S388,8),1,1)="N",2022,IF(MID(RIGHT(S388,8),1,1)="P",2023,IF(MID(RIGHT(S388,8),1,1)="R",2024,IF(MID(RIGHT(S388,8),1,1)="S",2025,IF(MID(RIGHT(S388,8),1,1)="T",1996,IF(MID(RIGHT(S388,8),1,1)="V",1997,IF(MID(RIGHT(S388,8),1,1)="W",1998,IF(MID(RIGHT(S388,8),1,1)="X",1999,IF(MID(RIGHT(S388,8),1,1)="Y",2000,IF(MID(RIGHT(S388,8),1,1)="1",2001,IF(MID(RIGHT(S388,8),1,1)="2",2002,IF(MID(RIGHT(S388,8),1,1)="3",2003,IF(MID(RIGHT(S388,8),1,1)="4",2004,IF(MID(RIGHT(S388,8),1,1)="5",2005,IF(MID(RIGHT(S388,8),1,1)="6",2006,IF(MID(RIGHT(S388,8),1,1)="7",2007,IF(MID(RIGHT(S388,8),1,1)="8",2008,IF(MID(RIGHT(S388,8),1,1)="9",2009,IF(MID(RIGHT(S388,8),1,1)="A",2010,IF(MID(RIGHT(S388,8),1,1)="B",2011,IF(MID(RIGHT(S388,8),1,1)="C",2012,IF(MID(RIGHT(S388,8),1,1)="D",2013,IF(MID(RIGHT(S388,8),1,1)="E",2014,IF(MID(RIGHT(S388,8),1,1)="F",2015,IF(MID(RIGHT(S388,8),1,1)="G",2016,IF(MID(RIGHT(S388,8),1,1)="H",2017,IF(MID(RIGHT(S388,8),1,1)="J",2018,IF(MID(RIGHT(S388,8),1,1)="K",2019,IF(MID(RIGHT(S388,8),1,1)="L",2020,""))))))))))))))))))))))))))))))</f>
        <v>2021</v>
      </c>
      <c r="S388" s="882" t="s">
        <v>19846</v>
      </c>
      <c r="T388" s="882">
        <v>1530</v>
      </c>
      <c r="U388" s="891">
        <v>45806</v>
      </c>
      <c r="V388" s="1761">
        <v>45834</v>
      </c>
      <c r="W388" s="1762"/>
      <c r="X388" s="1763" t="s">
        <v>15091</v>
      </c>
    </row>
    <row r="389" spans="1:24" ht="26.25" customHeight="1">
      <c r="A389" s="881"/>
      <c r="B389" s="882"/>
      <c r="C389" s="882" t="s">
        <v>12775</v>
      </c>
      <c r="D389" s="882" t="s">
        <v>19798</v>
      </c>
      <c r="E389" s="882"/>
      <c r="F389" s="882"/>
      <c r="G389" s="882"/>
      <c r="H389" s="882"/>
      <c r="I389" s="882"/>
      <c r="J389" s="882"/>
      <c r="K389" s="889" t="s">
        <v>2680</v>
      </c>
      <c r="L389" s="882"/>
      <c r="M389" s="2878"/>
      <c r="N389" s="73" t="s">
        <v>4260</v>
      </c>
      <c r="O389" s="882" t="s">
        <v>15120</v>
      </c>
      <c r="P389" s="882"/>
      <c r="Q389" s="882" t="s">
        <v>1838</v>
      </c>
      <c r="R389" s="882">
        <f>IF(MID(RIGHT(S389,8),1,1)="M",2021,IF(MID(RIGHT(S389,8),1,1)="N",2022,IF(MID(RIGHT(S389,8),1,1)="P",2023,IF(MID(RIGHT(S389,8),1,1)="R",2024,IF(MID(RIGHT(S389,8),1,1)="S",2025,IF(MID(RIGHT(S389,8),1,1)="T",1996,IF(MID(RIGHT(S389,8),1,1)="V",1997,IF(MID(RIGHT(S389,8),1,1)="W",1998,IF(MID(RIGHT(S389,8),1,1)="X",1999,IF(MID(RIGHT(S389,8),1,1)="Y",2000,IF(MID(RIGHT(S389,8),1,1)="1",2001,IF(MID(RIGHT(S389,8),1,1)="2",2002,IF(MID(RIGHT(S389,8),1,1)="3",2003,IF(MID(RIGHT(S389,8),1,1)="4",2004,IF(MID(RIGHT(S389,8),1,1)="5",2005,IF(MID(RIGHT(S389,8),1,1)="6",2006,IF(MID(RIGHT(S389,8),1,1)="7",2007,IF(MID(RIGHT(S389,8),1,1)="8",2008,IF(MID(RIGHT(S389,8),1,1)="9",2009,IF(MID(RIGHT(S389,8),1,1)="A",2010,IF(MID(RIGHT(S389,8),1,1)="B",2011,IF(MID(RIGHT(S389,8),1,1)="C",2012,IF(MID(RIGHT(S389,8),1,1)="D",2013,IF(MID(RIGHT(S389,8),1,1)="E",2014,IF(MID(RIGHT(S389,8),1,1)="F",2015,IF(MID(RIGHT(S389,8),1,1)="G",2016,IF(MID(RIGHT(S389,8),1,1)="H",2017,IF(MID(RIGHT(S389,8),1,1)="J",2018,IF(MID(RIGHT(S389,8),1,1)="K",2019,IF(MID(RIGHT(S389,8),1,1)="L",2020,""))))))))))))))))))))))))))))))</f>
        <v>2021</v>
      </c>
      <c r="S389" s="882" t="s">
        <v>19847</v>
      </c>
      <c r="T389" s="882">
        <v>1530</v>
      </c>
      <c r="U389" s="885">
        <v>45807</v>
      </c>
      <c r="V389" s="891">
        <v>45838</v>
      </c>
      <c r="W389" s="911"/>
      <c r="X389" s="888"/>
    </row>
    <row r="390" spans="1:24" ht="26.25" customHeight="1">
      <c r="A390" s="881"/>
      <c r="B390" s="882"/>
      <c r="C390" s="882" t="s">
        <v>12778</v>
      </c>
      <c r="D390" s="882" t="s">
        <v>19798</v>
      </c>
      <c r="E390" s="882"/>
      <c r="F390" s="882"/>
      <c r="G390" s="882"/>
      <c r="H390" s="882"/>
      <c r="I390" s="882"/>
      <c r="J390" s="425" t="s">
        <v>16517</v>
      </c>
      <c r="K390" s="889" t="s">
        <v>19799</v>
      </c>
      <c r="L390" s="882" t="str">
        <f>SUBSTITUTE(M387,"-","")</f>
        <v>1277825052143X</v>
      </c>
      <c r="M390" s="2842"/>
      <c r="N390" s="73" t="s">
        <v>12674</v>
      </c>
      <c r="O390" s="882" t="s">
        <v>13101</v>
      </c>
      <c r="P390" s="882"/>
      <c r="Q390" s="882" t="s">
        <v>1838</v>
      </c>
      <c r="R390" s="882">
        <f>IF(MID(RIGHT(S390,8),1,1)="M",2021,IF(MID(RIGHT(S390,8),1,1)="N",2022,IF(MID(RIGHT(S390,8),1,1)="P",2023,IF(MID(RIGHT(S390,8),1,1)="R",2024,IF(MID(RIGHT(S390,8),1,1)="S",2025,IF(MID(RIGHT(S390,8),1,1)="T",1996,IF(MID(RIGHT(S390,8),1,1)="V",1997,IF(MID(RIGHT(S390,8),1,1)="W",1998,IF(MID(RIGHT(S390,8),1,1)="X",1999,IF(MID(RIGHT(S390,8),1,1)="Y",2000,IF(MID(RIGHT(S390,8),1,1)="1",2001,IF(MID(RIGHT(S390,8),1,1)="2",2002,IF(MID(RIGHT(S390,8),1,1)="3",2003,IF(MID(RIGHT(S390,8),1,1)="4",2004,IF(MID(RIGHT(S390,8),1,1)="5",2005,IF(MID(RIGHT(S390,8),1,1)="6",2006,IF(MID(RIGHT(S390,8),1,1)="7",2007,IF(MID(RIGHT(S390,8),1,1)="8",2008,IF(MID(RIGHT(S390,8),1,1)="9",2009,IF(MID(RIGHT(S390,8),1,1)="A",2010,IF(MID(RIGHT(S390,8),1,1)="B",2011,IF(MID(RIGHT(S390,8),1,1)="C",2012,IF(MID(RIGHT(S390,8),1,1)="D",2013,IF(MID(RIGHT(S390,8),1,1)="E",2014,IF(MID(RIGHT(S390,8),1,1)="F",2015,IF(MID(RIGHT(S390,8),1,1)="G",2016,IF(MID(RIGHT(S390,8),1,1)="H",2017,IF(MID(RIGHT(S390,8),1,1)="J",2018,IF(MID(RIGHT(S390,8),1,1)="K",2019,IF(MID(RIGHT(S390,8),1,1)="L",2020,""))))))))))))))))))))))))))))))</f>
        <v>2021</v>
      </c>
      <c r="S390" s="882" t="s">
        <v>19848</v>
      </c>
      <c r="T390" s="882">
        <v>1555</v>
      </c>
      <c r="U390" s="885"/>
      <c r="V390" s="885">
        <v>45840</v>
      </c>
      <c r="W390" s="911"/>
      <c r="X390" s="888" t="s">
        <v>16449</v>
      </c>
    </row>
    <row r="391" spans="1:24" ht="26.25" customHeight="1">
      <c r="A391" s="881"/>
      <c r="B391" s="882"/>
      <c r="C391" s="882" t="s">
        <v>13047</v>
      </c>
      <c r="D391" s="882" t="s">
        <v>191</v>
      </c>
      <c r="E391" s="882"/>
      <c r="F391" s="882"/>
      <c r="G391" s="882"/>
      <c r="H391" s="882"/>
      <c r="I391" s="882"/>
      <c r="J391" s="882"/>
      <c r="K391" s="890"/>
      <c r="L391" s="882" t="str">
        <f>SUBSTITUTE(M388,"-","")</f>
        <v>4327425336464X</v>
      </c>
      <c r="M391" s="882"/>
      <c r="N391" s="882"/>
      <c r="O391" s="882"/>
      <c r="P391" s="882"/>
      <c r="Q391" s="882"/>
      <c r="R391" s="882"/>
      <c r="S391" s="883" t="s">
        <v>189</v>
      </c>
      <c r="T391" s="883">
        <v>3840</v>
      </c>
      <c r="U391" s="885"/>
      <c r="V391" s="891"/>
      <c r="W391" s="887"/>
      <c r="X391" s="888" t="s">
        <v>19871</v>
      </c>
    </row>
    <row r="392" spans="1:24" ht="26.25" customHeight="1">
      <c r="A392" s="881"/>
      <c r="B392" s="882"/>
      <c r="C392" s="882" t="s">
        <v>10098</v>
      </c>
      <c r="D392" s="882" t="s">
        <v>191</v>
      </c>
      <c r="E392" s="882"/>
      <c r="F392" s="882"/>
      <c r="G392" s="882"/>
      <c r="H392" s="882"/>
      <c r="I392" s="882"/>
      <c r="J392" s="882"/>
      <c r="K392" s="890"/>
      <c r="L392" s="882"/>
      <c r="M392" s="2559" t="s">
        <v>8707</v>
      </c>
      <c r="N392" s="2560"/>
      <c r="O392" s="2560"/>
      <c r="P392" s="2561"/>
      <c r="Q392" s="882"/>
      <c r="R392" s="882"/>
      <c r="S392" s="883" t="s">
        <v>2472</v>
      </c>
      <c r="T392" s="883">
        <f>SUM(T387:T391)</f>
        <v>10015</v>
      </c>
      <c r="U392" s="891"/>
      <c r="V392" s="891"/>
      <c r="W392" s="887"/>
      <c r="X392" s="888" t="s">
        <v>16967</v>
      </c>
    </row>
    <row r="393" spans="1:24" ht="26.25" customHeight="1" thickBot="1">
      <c r="A393" s="892"/>
      <c r="B393" s="893"/>
      <c r="C393" s="893" t="s">
        <v>10099</v>
      </c>
      <c r="D393" s="893" t="s">
        <v>4036</v>
      </c>
      <c r="E393" s="893"/>
      <c r="F393" s="893"/>
      <c r="G393" s="893"/>
      <c r="H393" s="893"/>
      <c r="I393" s="893"/>
      <c r="J393" s="893"/>
      <c r="K393" s="611" t="s">
        <v>19621</v>
      </c>
      <c r="L393" s="893"/>
      <c r="M393" s="893"/>
      <c r="N393" s="894"/>
      <c r="O393" s="894"/>
      <c r="P393" s="895"/>
      <c r="Q393" s="893"/>
      <c r="R393" s="893"/>
      <c r="S393" s="896"/>
      <c r="T393" s="896"/>
      <c r="U393" s="897"/>
      <c r="V393" s="898"/>
      <c r="W393" s="899"/>
      <c r="X393" s="900"/>
    </row>
    <row r="394" spans="1:24" ht="26.25" customHeight="1">
      <c r="A394" s="874" t="s">
        <v>188</v>
      </c>
      <c r="B394" s="875" t="s">
        <v>10047</v>
      </c>
      <c r="C394" s="875" t="s">
        <v>15059</v>
      </c>
      <c r="D394" s="875" t="s">
        <v>190</v>
      </c>
      <c r="E394" s="875" t="s">
        <v>19839</v>
      </c>
      <c r="F394" s="875" t="s">
        <v>191</v>
      </c>
      <c r="G394" s="875" t="s">
        <v>191</v>
      </c>
      <c r="H394" s="1478"/>
      <c r="I394" s="875" t="s">
        <v>10574</v>
      </c>
      <c r="J394" s="875" t="s">
        <v>19603</v>
      </c>
      <c r="K394" s="876" t="s">
        <v>19783</v>
      </c>
      <c r="L394" s="875" t="s">
        <v>19884</v>
      </c>
      <c r="M394" s="2922" t="s">
        <v>19862</v>
      </c>
      <c r="N394" s="876" t="s">
        <v>20038</v>
      </c>
      <c r="O394" s="876" t="s">
        <v>20039</v>
      </c>
      <c r="P394" s="1805" t="s">
        <v>20432</v>
      </c>
      <c r="Q394" s="875" t="s">
        <v>19837</v>
      </c>
      <c r="R394" s="875">
        <f>IF(MID(RIGHT(S394,8),1,1)="M",2021,IF(MID(RIGHT(S394,8),1,1)="N",2022,IF(MID(RIGHT(S394,8),1,1)="P",2023,IF(MID(RIGHT(S394,8),1,1)="R",2024,IF(MID(RIGHT(S394,8),1,1)="S",2025,IF(MID(RIGHT(S394,8),1,1)="T",1996,IF(MID(RIGHT(S394,8),1,1)="V",1997,IF(MID(RIGHT(S394,8),1,1)="W",1998,IF(MID(RIGHT(S394,8),1,1)="X",1999,IF(MID(RIGHT(S394,8),1,1)="Y",2000,IF(MID(RIGHT(S394,8),1,1)="1",2001,IF(MID(RIGHT(S394,8),1,1)="2",2002,IF(MID(RIGHT(S394,8),1,1)="3",2003,IF(MID(RIGHT(S394,8),1,1)="4",2004,IF(MID(RIGHT(S394,8),1,1)="5",2005,IF(MID(RIGHT(S394,8),1,1)="6",2006,IF(MID(RIGHT(S394,8),1,1)="7",2007,IF(MID(RIGHT(S394,8),1,1)="8",2008,IF(MID(RIGHT(S394,8),1,1)="9",2009,IF(MID(RIGHT(S394,8),1,1)="A",2010,IF(MID(RIGHT(S394,8),1,1)="B",2011,IF(MID(RIGHT(S394,8),1,1)="C",2012,IF(MID(RIGHT(S394,8),1,1)="D",2013,IF(MID(RIGHT(S394,8),1,1)="E",2014,IF(MID(RIGHT(S394,8),1,1)="F",2015,IF(MID(RIGHT(S394,8),1,1)="G",2016,IF(MID(RIGHT(S394,8),1,1)="H",2017,IF(MID(RIGHT(S394,8),1,1)="J",2018,IF(MID(RIGHT(S394,8),1,1)="K",2019,IF(MID(RIGHT(S394,8),1,1)="L",2020,""))))))))))))))))))))))))))))))</f>
        <v>2021</v>
      </c>
      <c r="S394" s="875" t="s">
        <v>19858</v>
      </c>
      <c r="T394" s="875">
        <v>1530</v>
      </c>
      <c r="U394" s="878">
        <v>45805</v>
      </c>
      <c r="V394" s="878">
        <v>45828</v>
      </c>
      <c r="W394" s="879">
        <v>1400</v>
      </c>
      <c r="X394" s="880">
        <v>1850</v>
      </c>
    </row>
    <row r="395" spans="1:24" ht="26.25" customHeight="1">
      <c r="A395" s="1759"/>
      <c r="B395" s="1755"/>
      <c r="C395" s="320" t="s">
        <v>15239</v>
      </c>
      <c r="D395" s="1755"/>
      <c r="E395" s="1755"/>
      <c r="F395" s="1755"/>
      <c r="G395" s="1755"/>
      <c r="H395" s="1755"/>
      <c r="I395" s="1755" t="s">
        <v>3598</v>
      </c>
      <c r="J395" s="412" t="s">
        <v>19796</v>
      </c>
      <c r="K395" s="884" t="s">
        <v>211</v>
      </c>
      <c r="L395" s="425" t="s">
        <v>3603</v>
      </c>
      <c r="M395" s="2923"/>
      <c r="N395" s="73" t="s">
        <v>2432</v>
      </c>
      <c r="O395" s="882"/>
      <c r="P395" s="1760"/>
      <c r="Q395" s="882" t="s">
        <v>2272</v>
      </c>
      <c r="R395" s="882">
        <f>IF(MID(RIGHT(S395,8),1,1)="M",2021,IF(MID(RIGHT(S395,8),1,1)="N",2022,IF(MID(RIGHT(S395,8),1,1)="P",2023,IF(MID(RIGHT(S395,8),1,1)="R",2024,IF(MID(RIGHT(S395,8),1,1)="S",2025,IF(MID(RIGHT(S395,8),1,1)="T",1996,IF(MID(RIGHT(S395,8),1,1)="V",1997,IF(MID(RIGHT(S395,8),1,1)="W",1998,IF(MID(RIGHT(S395,8),1,1)="X",1999,IF(MID(RIGHT(S395,8),1,1)="Y",2000,IF(MID(RIGHT(S395,8),1,1)="1",2001,IF(MID(RIGHT(S395,8),1,1)="2",2002,IF(MID(RIGHT(S395,8),1,1)="3",2003,IF(MID(RIGHT(S395,8),1,1)="4",2004,IF(MID(RIGHT(S395,8),1,1)="5",2005,IF(MID(RIGHT(S395,8),1,1)="6",2006,IF(MID(RIGHT(S395,8),1,1)="7",2007,IF(MID(RIGHT(S395,8),1,1)="8",2008,IF(MID(RIGHT(S395,8),1,1)="9",2009,IF(MID(RIGHT(S395,8),1,1)="A",2010,IF(MID(RIGHT(S395,8),1,1)="B",2011,IF(MID(RIGHT(S395,8),1,1)="C",2012,IF(MID(RIGHT(S395,8),1,1)="D",2013,IF(MID(RIGHT(S395,8),1,1)="E",2014,IF(MID(RIGHT(S395,8),1,1)="F",2015,IF(MID(RIGHT(S395,8),1,1)="G",2016,IF(MID(RIGHT(S395,8),1,1)="H",2017,IF(MID(RIGHT(S395,8),1,1)="J",2018,IF(MID(RIGHT(S395,8),1,1)="K",2019,IF(MID(RIGHT(S395,8),1,1)="L",2020,""))))))))))))))))))))))))))))))</f>
        <v>2013</v>
      </c>
      <c r="S395" s="882" t="s">
        <v>19859</v>
      </c>
      <c r="T395" s="882">
        <v>1530</v>
      </c>
      <c r="U395" s="891">
        <v>45806</v>
      </c>
      <c r="V395" s="1761">
        <v>45834</v>
      </c>
      <c r="W395" s="1762"/>
      <c r="X395" s="1763" t="s">
        <v>15091</v>
      </c>
    </row>
    <row r="396" spans="1:24" ht="26.25" customHeight="1">
      <c r="A396" s="881"/>
      <c r="B396" s="882"/>
      <c r="C396" s="882" t="s">
        <v>12775</v>
      </c>
      <c r="D396" s="882" t="s">
        <v>19798</v>
      </c>
      <c r="E396" s="882"/>
      <c r="F396" s="882"/>
      <c r="G396" s="882"/>
      <c r="H396" s="882"/>
      <c r="I396" s="882"/>
      <c r="J396" s="882"/>
      <c r="K396" s="889" t="s">
        <v>2680</v>
      </c>
      <c r="L396" s="882"/>
      <c r="M396" s="2923"/>
      <c r="N396" s="73" t="s">
        <v>4260</v>
      </c>
      <c r="O396" s="882" t="s">
        <v>15120</v>
      </c>
      <c r="P396" s="882"/>
      <c r="Q396" s="882" t="s">
        <v>19837</v>
      </c>
      <c r="R396" s="882">
        <f>IF(MID(RIGHT(S396,8),1,1)="M",2021,IF(MID(RIGHT(S396,8),1,1)="N",2022,IF(MID(RIGHT(S396,8),1,1)="P",2023,IF(MID(RIGHT(S396,8),1,1)="R",2024,IF(MID(RIGHT(S396,8),1,1)="S",2025,IF(MID(RIGHT(S396,8),1,1)="T",1996,IF(MID(RIGHT(S396,8),1,1)="V",1997,IF(MID(RIGHT(S396,8),1,1)="W",1998,IF(MID(RIGHT(S396,8),1,1)="X",1999,IF(MID(RIGHT(S396,8),1,1)="Y",2000,IF(MID(RIGHT(S396,8),1,1)="1",2001,IF(MID(RIGHT(S396,8),1,1)="2",2002,IF(MID(RIGHT(S396,8),1,1)="3",2003,IF(MID(RIGHT(S396,8),1,1)="4",2004,IF(MID(RIGHT(S396,8),1,1)="5",2005,IF(MID(RIGHT(S396,8),1,1)="6",2006,IF(MID(RIGHT(S396,8),1,1)="7",2007,IF(MID(RIGHT(S396,8),1,1)="8",2008,IF(MID(RIGHT(S396,8),1,1)="9",2009,IF(MID(RIGHT(S396,8),1,1)="A",2010,IF(MID(RIGHT(S396,8),1,1)="B",2011,IF(MID(RIGHT(S396,8),1,1)="C",2012,IF(MID(RIGHT(S396,8),1,1)="D",2013,IF(MID(RIGHT(S396,8),1,1)="E",2014,IF(MID(RIGHT(S396,8),1,1)="F",2015,IF(MID(RIGHT(S396,8),1,1)="G",2016,IF(MID(RIGHT(S396,8),1,1)="H",2017,IF(MID(RIGHT(S396,8),1,1)="J",2018,IF(MID(RIGHT(S396,8),1,1)="K",2019,IF(MID(RIGHT(S396,8),1,1)="L",2020,""))))))))))))))))))))))))))))))</f>
        <v>2012</v>
      </c>
      <c r="S396" s="882" t="s">
        <v>19860</v>
      </c>
      <c r="T396" s="882">
        <v>1515</v>
      </c>
      <c r="U396" s="885">
        <v>45807</v>
      </c>
      <c r="V396" s="891">
        <v>45838</v>
      </c>
      <c r="W396" s="911"/>
      <c r="X396" s="888"/>
    </row>
    <row r="397" spans="1:24" ht="26.25" customHeight="1">
      <c r="A397" s="881"/>
      <c r="B397" s="882"/>
      <c r="C397" s="882" t="s">
        <v>12778</v>
      </c>
      <c r="D397" s="882" t="s">
        <v>19798</v>
      </c>
      <c r="E397" s="882"/>
      <c r="F397" s="882"/>
      <c r="G397" s="882"/>
      <c r="H397" s="882"/>
      <c r="I397" s="882"/>
      <c r="J397" s="425" t="s">
        <v>16517</v>
      </c>
      <c r="K397" s="889" t="s">
        <v>9460</v>
      </c>
      <c r="L397" s="882" t="str">
        <f>SUBSTITUTE(M394,"-","")</f>
        <v>1277825052147X</v>
      </c>
      <c r="M397" s="2924"/>
      <c r="N397" s="73" t="s">
        <v>12674</v>
      </c>
      <c r="O397" s="882" t="s">
        <v>13101</v>
      </c>
      <c r="P397" s="882"/>
      <c r="Q397" s="882" t="s">
        <v>2272</v>
      </c>
      <c r="R397" s="882">
        <f>IF(MID(RIGHT(S397,8),1,1)="M",2021,IF(MID(RIGHT(S397,8),1,1)="N",2022,IF(MID(RIGHT(S397,8),1,1)="P",2023,IF(MID(RIGHT(S397,8),1,1)="R",2024,IF(MID(RIGHT(S397,8),1,1)="S",2025,IF(MID(RIGHT(S397,8),1,1)="T",1996,IF(MID(RIGHT(S397,8),1,1)="V",1997,IF(MID(RIGHT(S397,8),1,1)="W",1998,IF(MID(RIGHT(S397,8),1,1)="X",1999,IF(MID(RIGHT(S397,8),1,1)="Y",2000,IF(MID(RIGHT(S397,8),1,1)="1",2001,IF(MID(RIGHT(S397,8),1,1)="2",2002,IF(MID(RIGHT(S397,8),1,1)="3",2003,IF(MID(RIGHT(S397,8),1,1)="4",2004,IF(MID(RIGHT(S397,8),1,1)="5",2005,IF(MID(RIGHT(S397,8),1,1)="6",2006,IF(MID(RIGHT(S397,8),1,1)="7",2007,IF(MID(RIGHT(S397,8),1,1)="8",2008,IF(MID(RIGHT(S397,8),1,1)="9",2009,IF(MID(RIGHT(S397,8),1,1)="A",2010,IF(MID(RIGHT(S397,8),1,1)="B",2011,IF(MID(RIGHT(S397,8),1,1)="C",2012,IF(MID(RIGHT(S397,8),1,1)="D",2013,IF(MID(RIGHT(S397,8),1,1)="E",2014,IF(MID(RIGHT(S397,8),1,1)="F",2015,IF(MID(RIGHT(S397,8),1,1)="G",2016,IF(MID(RIGHT(S397,8),1,1)="H",2017,IF(MID(RIGHT(S397,8),1,1)="J",2018,IF(MID(RIGHT(S397,8),1,1)="K",2019,IF(MID(RIGHT(S397,8),1,1)="L",2020,""))))))))))))))))))))))))))))))</f>
        <v>2012</v>
      </c>
      <c r="S397" s="882" t="s">
        <v>19861</v>
      </c>
      <c r="T397" s="882">
        <v>1915</v>
      </c>
      <c r="U397" s="885"/>
      <c r="V397" s="885">
        <v>45840</v>
      </c>
      <c r="W397" s="911"/>
      <c r="X397" s="888" t="s">
        <v>16449</v>
      </c>
    </row>
    <row r="398" spans="1:24" ht="26.25" customHeight="1">
      <c r="A398" s="881"/>
      <c r="B398" s="882"/>
      <c r="C398" s="882" t="s">
        <v>13047</v>
      </c>
      <c r="D398" s="882" t="s">
        <v>191</v>
      </c>
      <c r="E398" s="882"/>
      <c r="F398" s="882"/>
      <c r="G398" s="882"/>
      <c r="H398" s="882"/>
      <c r="I398" s="882"/>
      <c r="J398" s="882"/>
      <c r="K398" s="890"/>
      <c r="L398" s="882"/>
      <c r="M398" s="882"/>
      <c r="N398" s="882"/>
      <c r="O398" s="882"/>
      <c r="P398" s="882"/>
      <c r="Q398" s="882"/>
      <c r="R398" s="882"/>
      <c r="S398" s="883" t="s">
        <v>189</v>
      </c>
      <c r="T398" s="883">
        <v>3840</v>
      </c>
      <c r="U398" s="885"/>
      <c r="V398" s="891"/>
      <c r="W398" s="887"/>
      <c r="X398" s="888" t="s">
        <v>19870</v>
      </c>
    </row>
    <row r="399" spans="1:24" ht="26.25" customHeight="1">
      <c r="A399" s="881"/>
      <c r="B399" s="882"/>
      <c r="C399" s="882" t="s">
        <v>10098</v>
      </c>
      <c r="D399" s="882" t="s">
        <v>191</v>
      </c>
      <c r="E399" s="882"/>
      <c r="F399" s="882"/>
      <c r="G399" s="882"/>
      <c r="H399" s="882"/>
      <c r="I399" s="882"/>
      <c r="J399" s="882"/>
      <c r="K399" s="890"/>
      <c r="L399" s="882"/>
      <c r="M399" s="2559" t="s">
        <v>8707</v>
      </c>
      <c r="N399" s="2560"/>
      <c r="O399" s="2560"/>
      <c r="P399" s="2561"/>
      <c r="Q399" s="882"/>
      <c r="R399" s="882"/>
      <c r="S399" s="883" t="s">
        <v>2472</v>
      </c>
      <c r="T399" s="883">
        <f>SUM(T394:T398)</f>
        <v>10330</v>
      </c>
      <c r="U399" s="891"/>
      <c r="V399" s="891"/>
      <c r="W399" s="887"/>
      <c r="X399" s="888" t="s">
        <v>16967</v>
      </c>
    </row>
    <row r="400" spans="1:24" ht="26.25" customHeight="1" thickBot="1">
      <c r="A400" s="892"/>
      <c r="B400" s="893"/>
      <c r="C400" s="893" t="s">
        <v>10099</v>
      </c>
      <c r="D400" s="893" t="s">
        <v>4036</v>
      </c>
      <c r="E400" s="893"/>
      <c r="F400" s="893"/>
      <c r="G400" s="893"/>
      <c r="H400" s="893"/>
      <c r="I400" s="893"/>
      <c r="J400" s="893"/>
      <c r="K400" s="611" t="s">
        <v>19621</v>
      </c>
      <c r="L400" s="893"/>
      <c r="M400" s="893"/>
      <c r="N400" s="894"/>
      <c r="O400" s="894"/>
      <c r="P400" s="895"/>
      <c r="Q400" s="893"/>
      <c r="R400" s="893"/>
      <c r="S400" s="896"/>
      <c r="T400" s="896"/>
      <c r="U400" s="897"/>
      <c r="V400" s="898"/>
      <c r="W400" s="899"/>
      <c r="X400" s="900"/>
    </row>
    <row r="401" spans="1:26" ht="26.25" customHeight="1">
      <c r="A401" s="874" t="s">
        <v>188</v>
      </c>
      <c r="B401" s="875" t="s">
        <v>10047</v>
      </c>
      <c r="C401" s="875" t="s">
        <v>15059</v>
      </c>
      <c r="D401" s="875" t="s">
        <v>190</v>
      </c>
      <c r="E401" s="875" t="s">
        <v>19839</v>
      </c>
      <c r="F401" s="875" t="s">
        <v>191</v>
      </c>
      <c r="G401" s="875" t="s">
        <v>191</v>
      </c>
      <c r="H401" s="1478"/>
      <c r="I401" s="875" t="s">
        <v>10574</v>
      </c>
      <c r="J401" s="875" t="s">
        <v>19603</v>
      </c>
      <c r="K401" s="876" t="s">
        <v>19783</v>
      </c>
      <c r="L401" s="875" t="s">
        <v>19887</v>
      </c>
      <c r="M401" s="2922" t="s">
        <v>19855</v>
      </c>
      <c r="N401" s="876" t="s">
        <v>20040</v>
      </c>
      <c r="O401" s="876" t="s">
        <v>20041</v>
      </c>
      <c r="P401" s="1805" t="s">
        <v>20432</v>
      </c>
      <c r="Q401" s="875" t="s">
        <v>201</v>
      </c>
      <c r="R401" s="875">
        <f>IF(MID(RIGHT(S401,8),1,1)="M",2021,IF(MID(RIGHT(S401,8),1,1)="N",2022,IF(MID(RIGHT(S401,8),1,1)="P",2023,IF(MID(RIGHT(S401,8),1,1)="R",2024,IF(MID(RIGHT(S401,8),1,1)="S",2025,IF(MID(RIGHT(S401,8),1,1)="T",1996,IF(MID(RIGHT(S401,8),1,1)="V",1997,IF(MID(RIGHT(S401,8),1,1)="W",1998,IF(MID(RIGHT(S401,8),1,1)="X",1999,IF(MID(RIGHT(S401,8),1,1)="Y",2000,IF(MID(RIGHT(S401,8),1,1)="1",2001,IF(MID(RIGHT(S401,8),1,1)="2",2002,IF(MID(RIGHT(S401,8),1,1)="3",2003,IF(MID(RIGHT(S401,8),1,1)="4",2004,IF(MID(RIGHT(S401,8),1,1)="5",2005,IF(MID(RIGHT(S401,8),1,1)="6",2006,IF(MID(RIGHT(S401,8),1,1)="7",2007,IF(MID(RIGHT(S401,8),1,1)="8",2008,IF(MID(RIGHT(S401,8),1,1)="9",2009,IF(MID(RIGHT(S401,8),1,1)="A",2010,IF(MID(RIGHT(S401,8),1,1)="B",2011,IF(MID(RIGHT(S401,8),1,1)="C",2012,IF(MID(RIGHT(S401,8),1,1)="D",2013,IF(MID(RIGHT(S401,8),1,1)="E",2014,IF(MID(RIGHT(S401,8),1,1)="F",2015,IF(MID(RIGHT(S401,8),1,1)="G",2016,IF(MID(RIGHT(S401,8),1,1)="H",2017,IF(MID(RIGHT(S401,8),1,1)="J",2018,IF(MID(RIGHT(S401,8),1,1)="K",2019,IF(MID(RIGHT(S401,8),1,1)="L",2020,""))))))))))))))))))))))))))))))</f>
        <v>2013</v>
      </c>
      <c r="S401" s="875" t="s">
        <v>19851</v>
      </c>
      <c r="T401" s="875">
        <v>1515</v>
      </c>
      <c r="U401" s="878">
        <v>45805</v>
      </c>
      <c r="V401" s="878">
        <v>45828</v>
      </c>
      <c r="W401" s="879">
        <v>1400</v>
      </c>
      <c r="X401" s="880">
        <v>1850</v>
      </c>
    </row>
    <row r="402" spans="1:26" ht="26.25" customHeight="1">
      <c r="A402" s="1759"/>
      <c r="B402" s="1755"/>
      <c r="C402" s="320" t="s">
        <v>15239</v>
      </c>
      <c r="D402" s="1755"/>
      <c r="E402" s="1755"/>
      <c r="F402" s="1755"/>
      <c r="G402" s="1755"/>
      <c r="H402" s="1755"/>
      <c r="I402" s="1755" t="s">
        <v>3598</v>
      </c>
      <c r="J402" s="412" t="s">
        <v>19797</v>
      </c>
      <c r="K402" s="884" t="s">
        <v>211</v>
      </c>
      <c r="L402" s="425" t="s">
        <v>3603</v>
      </c>
      <c r="M402" s="2923"/>
      <c r="N402" s="73" t="s">
        <v>2432</v>
      </c>
      <c r="O402" s="882"/>
      <c r="P402" s="1760"/>
      <c r="Q402" s="882" t="s">
        <v>11431</v>
      </c>
      <c r="R402" s="882">
        <f>IF(MID(RIGHT(S402,8),1,1)="M",2021,IF(MID(RIGHT(S402,8),1,1)="N",2022,IF(MID(RIGHT(S402,8),1,1)="P",2023,IF(MID(RIGHT(S402,8),1,1)="R",2024,IF(MID(RIGHT(S402,8),1,1)="S",2025,IF(MID(RIGHT(S402,8),1,1)="T",1996,IF(MID(RIGHT(S402,8),1,1)="V",1997,IF(MID(RIGHT(S402,8),1,1)="W",1998,IF(MID(RIGHT(S402,8),1,1)="X",1999,IF(MID(RIGHT(S402,8),1,1)="Y",2000,IF(MID(RIGHT(S402,8),1,1)="1",2001,IF(MID(RIGHT(S402,8),1,1)="2",2002,IF(MID(RIGHT(S402,8),1,1)="3",2003,IF(MID(RIGHT(S402,8),1,1)="4",2004,IF(MID(RIGHT(S402,8),1,1)="5",2005,IF(MID(RIGHT(S402,8),1,1)="6",2006,IF(MID(RIGHT(S402,8),1,1)="7",2007,IF(MID(RIGHT(S402,8),1,1)="8",2008,IF(MID(RIGHT(S402,8),1,1)="9",2009,IF(MID(RIGHT(S402,8),1,1)="A",2010,IF(MID(RIGHT(S402,8),1,1)="B",2011,IF(MID(RIGHT(S402,8),1,1)="C",2012,IF(MID(RIGHT(S402,8),1,1)="D",2013,IF(MID(RIGHT(S402,8),1,1)="E",2014,IF(MID(RIGHT(S402,8),1,1)="F",2015,IF(MID(RIGHT(S402,8),1,1)="G",2016,IF(MID(RIGHT(S402,8),1,1)="H",2017,IF(MID(RIGHT(S402,8),1,1)="J",2018,IF(MID(RIGHT(S402,8),1,1)="K",2019,IF(MID(RIGHT(S402,8),1,1)="L",2020,""))))))))))))))))))))))))))))))</f>
        <v>2012</v>
      </c>
      <c r="S402" s="882" t="s">
        <v>19852</v>
      </c>
      <c r="T402" s="882">
        <v>1680</v>
      </c>
      <c r="U402" s="891">
        <v>45806</v>
      </c>
      <c r="V402" s="1761">
        <v>45834</v>
      </c>
      <c r="W402" s="1762"/>
      <c r="X402" s="1763" t="s">
        <v>15091</v>
      </c>
    </row>
    <row r="403" spans="1:26" ht="26.25" customHeight="1">
      <c r="A403" s="881"/>
      <c r="B403" s="882"/>
      <c r="C403" s="882" t="s">
        <v>12775</v>
      </c>
      <c r="D403" s="882" t="s">
        <v>19798</v>
      </c>
      <c r="E403" s="882"/>
      <c r="F403" s="882"/>
      <c r="G403" s="882"/>
      <c r="H403" s="882"/>
      <c r="I403" s="882"/>
      <c r="J403" s="882"/>
      <c r="K403" s="889" t="s">
        <v>2680</v>
      </c>
      <c r="L403" s="882"/>
      <c r="M403" s="2923"/>
      <c r="N403" s="73" t="s">
        <v>4260</v>
      </c>
      <c r="O403" s="882" t="s">
        <v>15120</v>
      </c>
      <c r="P403" s="882"/>
      <c r="Q403" s="882" t="s">
        <v>201</v>
      </c>
      <c r="R403" s="882">
        <f>IF(MID(RIGHT(S403,8),1,1)="M",2021,IF(MID(RIGHT(S403,8),1,1)="N",2022,IF(MID(RIGHT(S403,8),1,1)="P",2023,IF(MID(RIGHT(S403,8),1,1)="R",2024,IF(MID(RIGHT(S403,8),1,1)="S",2025,IF(MID(RIGHT(S403,8),1,1)="T",1996,IF(MID(RIGHT(S403,8),1,1)="V",1997,IF(MID(RIGHT(S403,8),1,1)="W",1998,IF(MID(RIGHT(S403,8),1,1)="X",1999,IF(MID(RIGHT(S403,8),1,1)="Y",2000,IF(MID(RIGHT(S403,8),1,1)="1",2001,IF(MID(RIGHT(S403,8),1,1)="2",2002,IF(MID(RIGHT(S403,8),1,1)="3",2003,IF(MID(RIGHT(S403,8),1,1)="4",2004,IF(MID(RIGHT(S403,8),1,1)="5",2005,IF(MID(RIGHT(S403,8),1,1)="6",2006,IF(MID(RIGHT(S403,8),1,1)="7",2007,IF(MID(RIGHT(S403,8),1,1)="8",2008,IF(MID(RIGHT(S403,8),1,1)="9",2009,IF(MID(RIGHT(S403,8),1,1)="A",2010,IF(MID(RIGHT(S403,8),1,1)="B",2011,IF(MID(RIGHT(S403,8),1,1)="C",2012,IF(MID(RIGHT(S403,8),1,1)="D",2013,IF(MID(RIGHT(S403,8),1,1)="E",2014,IF(MID(RIGHT(S403,8),1,1)="F",2015,IF(MID(RIGHT(S403,8),1,1)="G",2016,IF(MID(RIGHT(S403,8),1,1)="H",2017,IF(MID(RIGHT(S403,8),1,1)="J",2018,IF(MID(RIGHT(S403,8),1,1)="K",2019,IF(MID(RIGHT(S403,8),1,1)="L",2020,""))))))))))))))))))))))))))))))</f>
        <v>2011</v>
      </c>
      <c r="S403" s="882" t="s">
        <v>19853</v>
      </c>
      <c r="T403" s="882">
        <v>1515</v>
      </c>
      <c r="U403" s="885">
        <v>45807</v>
      </c>
      <c r="V403" s="891">
        <v>45838</v>
      </c>
      <c r="W403" s="911"/>
      <c r="X403" s="888"/>
    </row>
    <row r="404" spans="1:26" ht="26.25" customHeight="1">
      <c r="A404" s="881"/>
      <c r="B404" s="882"/>
      <c r="C404" s="882" t="s">
        <v>12778</v>
      </c>
      <c r="D404" s="882" t="s">
        <v>19798</v>
      </c>
      <c r="E404" s="882"/>
      <c r="F404" s="882"/>
      <c r="G404" s="882"/>
      <c r="H404" s="882"/>
      <c r="I404" s="882"/>
      <c r="J404" s="425" t="s">
        <v>16517</v>
      </c>
      <c r="K404" s="889" t="s">
        <v>9460</v>
      </c>
      <c r="L404" s="882" t="str">
        <f>SUBSTITUTE(M401,"-","")</f>
        <v>1277825052144X</v>
      </c>
      <c r="M404" s="2924"/>
      <c r="N404" s="73" t="s">
        <v>12674</v>
      </c>
      <c r="O404" s="882" t="s">
        <v>13101</v>
      </c>
      <c r="P404" s="882"/>
      <c r="Q404" s="882" t="s">
        <v>226</v>
      </c>
      <c r="R404" s="882">
        <f>IF(MID(RIGHT(S404,8),1,1)="M",2021,IF(MID(RIGHT(S404,8),1,1)="N",2022,IF(MID(RIGHT(S404,8),1,1)="P",2023,IF(MID(RIGHT(S404,8),1,1)="R",2024,IF(MID(RIGHT(S404,8),1,1)="S",2025,IF(MID(RIGHT(S404,8),1,1)="T",1996,IF(MID(RIGHT(S404,8),1,1)="V",1997,IF(MID(RIGHT(S404,8),1,1)="W",1998,IF(MID(RIGHT(S404,8),1,1)="X",1999,IF(MID(RIGHT(S404,8),1,1)="Y",2000,IF(MID(RIGHT(S404,8),1,1)="1",2001,IF(MID(RIGHT(S404,8),1,1)="2",2002,IF(MID(RIGHT(S404,8),1,1)="3",2003,IF(MID(RIGHT(S404,8),1,1)="4",2004,IF(MID(RIGHT(S404,8),1,1)="5",2005,IF(MID(RIGHT(S404,8),1,1)="6",2006,IF(MID(RIGHT(S404,8),1,1)="7",2007,IF(MID(RIGHT(S404,8),1,1)="8",2008,IF(MID(RIGHT(S404,8),1,1)="9",2009,IF(MID(RIGHT(S404,8),1,1)="A",2010,IF(MID(RIGHT(S404,8),1,1)="B",2011,IF(MID(RIGHT(S404,8),1,1)="C",2012,IF(MID(RIGHT(S404,8),1,1)="D",2013,IF(MID(RIGHT(S404,8),1,1)="E",2014,IF(MID(RIGHT(S404,8),1,1)="F",2015,IF(MID(RIGHT(S404,8),1,1)="G",2016,IF(MID(RIGHT(S404,8),1,1)="H",2017,IF(MID(RIGHT(S404,8),1,1)="J",2018,IF(MID(RIGHT(S404,8),1,1)="K",2019,IF(MID(RIGHT(S404,8),1,1)="L",2020,""))))))))))))))))))))))))))))))</f>
        <v>2020</v>
      </c>
      <c r="S404" s="882" t="s">
        <v>19854</v>
      </c>
      <c r="T404" s="882">
        <v>2890</v>
      </c>
      <c r="U404" s="885"/>
      <c r="V404" s="885">
        <v>45840</v>
      </c>
      <c r="W404" s="911"/>
      <c r="X404" s="888" t="s">
        <v>16449</v>
      </c>
    </row>
    <row r="405" spans="1:26" ht="26.25" customHeight="1">
      <c r="A405" s="881"/>
      <c r="B405" s="882"/>
      <c r="C405" s="882" t="s">
        <v>13047</v>
      </c>
      <c r="D405" s="882" t="s">
        <v>191</v>
      </c>
      <c r="E405" s="882"/>
      <c r="F405" s="882"/>
      <c r="G405" s="882"/>
      <c r="H405" s="882"/>
      <c r="I405" s="882"/>
      <c r="J405" s="882"/>
      <c r="K405" s="890"/>
      <c r="L405" s="882"/>
      <c r="M405" s="882"/>
      <c r="N405" s="882"/>
      <c r="O405" s="882"/>
      <c r="P405" s="882"/>
      <c r="Q405" s="882"/>
      <c r="R405" s="882"/>
      <c r="S405" s="883" t="s">
        <v>189</v>
      </c>
      <c r="T405" s="883">
        <v>3700</v>
      </c>
      <c r="U405" s="885"/>
      <c r="V405" s="891"/>
      <c r="W405" s="887"/>
      <c r="X405" s="888" t="s">
        <v>19870</v>
      </c>
    </row>
    <row r="406" spans="1:26" ht="26.25" customHeight="1">
      <c r="A406" s="881"/>
      <c r="B406" s="882"/>
      <c r="C406" s="882" t="s">
        <v>10098</v>
      </c>
      <c r="D406" s="882" t="s">
        <v>191</v>
      </c>
      <c r="E406" s="882"/>
      <c r="F406" s="882"/>
      <c r="G406" s="882"/>
      <c r="H406" s="882"/>
      <c r="I406" s="882"/>
      <c r="J406" s="882"/>
      <c r="K406" s="890"/>
      <c r="L406" s="882"/>
      <c r="M406" s="2559" t="s">
        <v>8707</v>
      </c>
      <c r="N406" s="2560"/>
      <c r="O406" s="2560"/>
      <c r="P406" s="2561"/>
      <c r="Q406" s="882"/>
      <c r="R406" s="882"/>
      <c r="S406" s="883" t="s">
        <v>2472</v>
      </c>
      <c r="T406" s="883">
        <f>SUM(T401:T405)</f>
        <v>11300</v>
      </c>
      <c r="U406" s="891"/>
      <c r="V406" s="891"/>
      <c r="W406" s="887"/>
      <c r="X406" s="888" t="s">
        <v>16967</v>
      </c>
    </row>
    <row r="407" spans="1:26" ht="26.25" customHeight="1" thickBot="1">
      <c r="A407" s="892"/>
      <c r="B407" s="893"/>
      <c r="C407" s="893" t="s">
        <v>10099</v>
      </c>
      <c r="D407" s="893" t="s">
        <v>4036</v>
      </c>
      <c r="E407" s="893"/>
      <c r="F407" s="893"/>
      <c r="G407" s="893"/>
      <c r="H407" s="893"/>
      <c r="I407" s="893"/>
      <c r="J407" s="893"/>
      <c r="K407" s="611" t="s">
        <v>19621</v>
      </c>
      <c r="L407" s="893"/>
      <c r="M407" s="893"/>
      <c r="N407" s="894"/>
      <c r="O407" s="894"/>
      <c r="P407" s="895"/>
      <c r="Q407" s="893"/>
      <c r="R407" s="893"/>
      <c r="S407" s="896"/>
      <c r="T407" s="896"/>
      <c r="U407" s="897"/>
      <c r="V407" s="898"/>
      <c r="W407" s="899"/>
      <c r="X407" s="900"/>
    </row>
    <row r="409" spans="1:26" ht="26.25" customHeight="1" thickBot="1"/>
    <row r="410" spans="1:26" ht="26.25" customHeight="1">
      <c r="A410" s="1453" t="s">
        <v>188</v>
      </c>
      <c r="B410" s="1454" t="s">
        <v>16058</v>
      </c>
      <c r="C410" s="1454" t="s">
        <v>155</v>
      </c>
      <c r="D410" s="1454" t="s">
        <v>198</v>
      </c>
      <c r="E410" s="1454" t="s">
        <v>19613</v>
      </c>
      <c r="F410" s="1454" t="s">
        <v>191</v>
      </c>
      <c r="G410" s="1454" t="s">
        <v>191</v>
      </c>
      <c r="H410" s="1483"/>
      <c r="I410" s="1454" t="s">
        <v>126</v>
      </c>
      <c r="J410" s="1454" t="s">
        <v>19487</v>
      </c>
      <c r="K410" s="1455" t="s">
        <v>131</v>
      </c>
      <c r="L410" s="1454" t="s">
        <v>19639</v>
      </c>
      <c r="M410" s="1454" t="s">
        <v>19610</v>
      </c>
      <c r="N410" s="1455" t="s">
        <v>19595</v>
      </c>
      <c r="O410" s="1455" t="s">
        <v>19838</v>
      </c>
      <c r="P410" s="1456" t="s">
        <v>20743</v>
      </c>
      <c r="Q410" s="1454" t="s">
        <v>19520</v>
      </c>
      <c r="R410" s="1454">
        <f>IF(MID(RIGHT(S410,8),1,1)="M",2021,IF(MID(RIGHT(S410,8),1,1)="N",2022,IF(MID(RIGHT(S410,8),1,1)="P",2023,IF(MID(RIGHT(S410,8),1,1)="R",2024,IF(MID(RIGHT(S410,8),1,1)="S",2025,IF(MID(RIGHT(S410,8),1,1)="T",1996,IF(MID(RIGHT(S410,8),1,1)="V",1997,IF(MID(RIGHT(S410,8),1,1)="W",1998,IF(MID(RIGHT(S410,8),1,1)="X",1999,IF(MID(RIGHT(S410,8),1,1)="Y",2000,IF(MID(RIGHT(S410,8),1,1)="1",2001,IF(MID(RIGHT(S410,8),1,1)="2",2002,IF(MID(RIGHT(S410,8),1,1)="3",2003,IF(MID(RIGHT(S410,8),1,1)="4",2004,IF(MID(RIGHT(S410,8),1,1)="5",2005,IF(MID(RIGHT(S410,8),1,1)="6",2006,IF(MID(RIGHT(S410,8),1,1)="7",2007,IF(MID(RIGHT(S410,8),1,1)="8",2008,IF(MID(RIGHT(S410,8),1,1)="9",2009,IF(MID(RIGHT(S410,8),1,1)="A",2010,IF(MID(RIGHT(S410,8),1,1)="B",2011,IF(MID(RIGHT(S410,8),1,1)="C",2012,IF(MID(RIGHT(S410,8),1,1)="D",2013,IF(MID(RIGHT(S410,8),1,1)="E",2014,IF(MID(RIGHT(S410,8),1,1)="F",2015,IF(MID(RIGHT(S410,8),1,1)="G",2016,IF(MID(RIGHT(S410,8),1,1)="H",2017,IF(MID(RIGHT(S410,8),1,1)="J",2018,IF(MID(RIGHT(S410,8),1,1)="K",2019,IF(MID(RIGHT(S410,8),1,1)="L",2020,""))))))))))))))))))))))))))))))</f>
        <v>2016</v>
      </c>
      <c r="S410" s="1454" t="s">
        <v>19521</v>
      </c>
      <c r="T410" s="1454">
        <v>1795</v>
      </c>
      <c r="U410" s="1457">
        <v>45801</v>
      </c>
      <c r="V410" s="1457">
        <v>45859</v>
      </c>
      <c r="W410" s="1458"/>
      <c r="X410" s="1459">
        <v>700</v>
      </c>
      <c r="Y410" s="1454" t="str">
        <f>M410</f>
        <v>11457-25-711018X</v>
      </c>
      <c r="Z410" s="1" t="str">
        <f>SUBSTITUTE(Y410,"-","")</f>
        <v>1145725711018X</v>
      </c>
    </row>
    <row r="411" spans="1:26" ht="26.25" customHeight="1">
      <c r="A411" s="1460"/>
      <c r="B411" s="125"/>
      <c r="C411" s="320" t="s">
        <v>13757</v>
      </c>
      <c r="D411" s="125"/>
      <c r="E411" s="125"/>
      <c r="F411" s="125"/>
      <c r="G411" s="125"/>
      <c r="H411" s="125"/>
      <c r="I411" s="125" t="s">
        <v>194</v>
      </c>
      <c r="J411" s="412" t="s">
        <v>19522</v>
      </c>
      <c r="K411" s="132" t="s">
        <v>11774</v>
      </c>
      <c r="L411" s="425" t="s">
        <v>3603</v>
      </c>
      <c r="M411" s="125" t="s">
        <v>19611</v>
      </c>
      <c r="N411" s="73" t="s">
        <v>18636</v>
      </c>
      <c r="O411" s="126"/>
      <c r="P411" s="127"/>
      <c r="Q411" s="125" t="s">
        <v>19528</v>
      </c>
      <c r="R411" s="125">
        <f>IF(MID(RIGHT(S411,8),1,1)="M",2021,IF(MID(RIGHT(S411,8),1,1)="N",2022,IF(MID(RIGHT(S411,8),1,1)="P",2023,IF(MID(RIGHT(S411,8),1,1)="R",2024,IF(MID(RIGHT(S411,8),1,1)="S",2025,IF(MID(RIGHT(S411,8),1,1)="T",1996,IF(MID(RIGHT(S411,8),1,1)="V",1997,IF(MID(RIGHT(S411,8),1,1)="W",1998,IF(MID(RIGHT(S411,8),1,1)="X",1999,IF(MID(RIGHT(S411,8),1,1)="Y",2000,IF(MID(RIGHT(S411,8),1,1)="1",2001,IF(MID(RIGHT(S411,8),1,1)="2",2002,IF(MID(RIGHT(S411,8),1,1)="3",2003,IF(MID(RIGHT(S411,8),1,1)="4",2004,IF(MID(RIGHT(S411,8),1,1)="5",2005,IF(MID(RIGHT(S411,8),1,1)="6",2006,IF(MID(RIGHT(S411,8),1,1)="7",2007,IF(MID(RIGHT(S411,8),1,1)="8",2008,IF(MID(RIGHT(S411,8),1,1)="9",2009,IF(MID(RIGHT(S411,8),1,1)="A",2010,IF(MID(RIGHT(S411,8),1,1)="B",2011,IF(MID(RIGHT(S411,8),1,1)="C",2012,IF(MID(RIGHT(S411,8),1,1)="D",2013,IF(MID(RIGHT(S411,8),1,1)="E",2014,IF(MID(RIGHT(S411,8),1,1)="F",2015,IF(MID(RIGHT(S411,8),1,1)="G",2016,IF(MID(RIGHT(S411,8),1,1)="H",2017,IF(MID(RIGHT(S411,8),1,1)="J",2018,IF(MID(RIGHT(S411,8),1,1)="K",2019,IF(MID(RIGHT(S411,8),1,1)="L",2020,""))))))))))))))))))))))))))))))</f>
        <v>2015</v>
      </c>
      <c r="S411" s="125" t="s">
        <v>19612</v>
      </c>
      <c r="T411" s="125">
        <v>1600</v>
      </c>
      <c r="U411" s="128">
        <v>45804</v>
      </c>
      <c r="V411" s="129"/>
      <c r="W411" s="130"/>
      <c r="X411" s="1461"/>
      <c r="Y411" s="125" t="str">
        <f>M411</f>
        <v>11457-25-711052X</v>
      </c>
      <c r="Z411" s="1" t="str">
        <f>SUBSTITUTE(Y411,"-","")</f>
        <v>1145725711052X</v>
      </c>
    </row>
    <row r="412" spans="1:26" ht="26.25" customHeight="1">
      <c r="A412" s="1460"/>
      <c r="B412" s="125"/>
      <c r="C412" s="125" t="s">
        <v>12776</v>
      </c>
      <c r="D412" s="125" t="s">
        <v>19481</v>
      </c>
      <c r="E412" s="125"/>
      <c r="F412" s="125"/>
      <c r="G412" s="125"/>
      <c r="H412" s="125"/>
      <c r="I412" s="125"/>
      <c r="J412" s="425" t="s">
        <v>13758</v>
      </c>
      <c r="K412" s="126" t="s">
        <v>19488</v>
      </c>
      <c r="L412" s="1752"/>
      <c r="M412" s="125"/>
      <c r="N412" s="73" t="s">
        <v>7035</v>
      </c>
      <c r="O412" s="126"/>
      <c r="P412" s="127"/>
      <c r="Q412" s="125"/>
      <c r="R412" s="125" t="str">
        <f>IF(MID(RIGHT(S412,8),1,1)="M",2021,IF(MID(RIGHT(S412,8),1,1)="N",2022,IF(MID(RIGHT(S412,8),1,1)="P",2023,IF(MID(RIGHT(S412,8),1,1)="R",2024,IF(MID(RIGHT(S412,8),1,1)="S",2025,IF(MID(RIGHT(S412,8),1,1)="T",1996,IF(MID(RIGHT(S412,8),1,1)="V",1997,IF(MID(RIGHT(S412,8),1,1)="W",1998,IF(MID(RIGHT(S412,8),1,1)="X",1999,IF(MID(RIGHT(S412,8),1,1)="Y",2000,IF(MID(RIGHT(S412,8),1,1)="1",2001,IF(MID(RIGHT(S412,8),1,1)="2",2002,IF(MID(RIGHT(S412,8),1,1)="3",2003,IF(MID(RIGHT(S412,8),1,1)="4",2004,IF(MID(RIGHT(S412,8),1,1)="5",2005,IF(MID(RIGHT(S412,8),1,1)="6",2006,IF(MID(RIGHT(S412,8),1,1)="7",2007,IF(MID(RIGHT(S412,8),1,1)="8",2008,IF(MID(RIGHT(S412,8),1,1)="9",2009,IF(MID(RIGHT(S412,8),1,1)="A",2010,IF(MID(RIGHT(S412,8),1,1)="B",2011,IF(MID(RIGHT(S412,8),1,1)="C",2012,IF(MID(RIGHT(S412,8),1,1)="D",2013,IF(MID(RIGHT(S412,8),1,1)="E",2014,IF(MID(RIGHT(S412,8),1,1)="F",2015,IF(MID(RIGHT(S412,8),1,1)="G",2016,IF(MID(RIGHT(S412,8),1,1)="H",2017,IF(MID(RIGHT(S412,8),1,1)="J",2018,IF(MID(RIGHT(S412,8),1,1)="K",2019,IF(MID(RIGHT(S412,8),1,1)="L",2020,""))))))))))))))))))))))))))))))</f>
        <v/>
      </c>
      <c r="S412" s="125"/>
      <c r="T412" s="125"/>
      <c r="U412" s="129">
        <v>45807</v>
      </c>
      <c r="V412" s="128"/>
      <c r="W412" s="130"/>
      <c r="X412" s="1461"/>
      <c r="Y412" s="125">
        <f>M412</f>
        <v>0</v>
      </c>
      <c r="Z412" s="1" t="str">
        <f>SUBSTITUTE(Y412,"-","")</f>
        <v>0</v>
      </c>
    </row>
    <row r="413" spans="1:26" ht="26.25" customHeight="1">
      <c r="A413" s="1460"/>
      <c r="B413" s="125"/>
      <c r="C413" s="125" t="s">
        <v>12778</v>
      </c>
      <c r="D413" s="125" t="s">
        <v>19481</v>
      </c>
      <c r="E413" s="125"/>
      <c r="F413" s="125"/>
      <c r="G413" s="125"/>
      <c r="H413" s="125"/>
      <c r="I413" s="125"/>
      <c r="J413" s="125"/>
      <c r="K413" s="126" t="s">
        <v>2380</v>
      </c>
      <c r="L413" s="125"/>
      <c r="M413" s="125"/>
      <c r="N413" s="73" t="s">
        <v>12674</v>
      </c>
      <c r="O413" s="126"/>
      <c r="P413" s="127"/>
      <c r="Q413" s="125"/>
      <c r="R413" s="125" t="str">
        <f>IF(MID(RIGHT(S413,8),1,1)="M",2021,IF(MID(RIGHT(S413,8),1,1)="N",2022,IF(MID(RIGHT(S413,8),1,1)="P",2023,IF(MID(RIGHT(S413,8),1,1)="R",2024,IF(MID(RIGHT(S413,8),1,1)="S",2025,IF(MID(RIGHT(S413,8),1,1)="T",1996,IF(MID(RIGHT(S413,8),1,1)="V",1997,IF(MID(RIGHT(S413,8),1,1)="W",1998,IF(MID(RIGHT(S413,8),1,1)="X",1999,IF(MID(RIGHT(S413,8),1,1)="Y",2000,IF(MID(RIGHT(S413,8),1,1)="1",2001,IF(MID(RIGHT(S413,8),1,1)="2",2002,IF(MID(RIGHT(S413,8),1,1)="3",2003,IF(MID(RIGHT(S413,8),1,1)="4",2004,IF(MID(RIGHT(S413,8),1,1)="5",2005,IF(MID(RIGHT(S413,8),1,1)="6",2006,IF(MID(RIGHT(S413,8),1,1)="7",2007,IF(MID(RIGHT(S413,8),1,1)="8",2008,IF(MID(RIGHT(S413,8),1,1)="9",2009,IF(MID(RIGHT(S413,8),1,1)="A",2010,IF(MID(RIGHT(S413,8),1,1)="B",2011,IF(MID(RIGHT(S413,8),1,1)="C",2012,IF(MID(RIGHT(S413,8),1,1)="D",2013,IF(MID(RIGHT(S413,8),1,1)="E",2014,IF(MID(RIGHT(S413,8),1,1)="F",2015,IF(MID(RIGHT(S413,8),1,1)="G",2016,IF(MID(RIGHT(S413,8),1,1)="H",2017,IF(MID(RIGHT(S413,8),1,1)="J",2018,IF(MID(RIGHT(S413,8),1,1)="K",2019,IF(MID(RIGHT(S413,8),1,1)="L",2020,""))))))))))))))))))))))))))))))</f>
        <v/>
      </c>
      <c r="S413" s="125"/>
      <c r="T413" s="125"/>
      <c r="U413" s="128"/>
      <c r="V413" s="128"/>
      <c r="W413" s="130"/>
      <c r="X413" s="1461"/>
      <c r="Y413" s="125">
        <f>M413</f>
        <v>0</v>
      </c>
      <c r="Z413" s="1" t="str">
        <f>SUBSTITUTE(Y413,"-","")</f>
        <v>0</v>
      </c>
    </row>
    <row r="414" spans="1:26" ht="26.25" customHeight="1">
      <c r="A414" s="1460"/>
      <c r="B414" s="125"/>
      <c r="C414" s="125" t="s">
        <v>13047</v>
      </c>
      <c r="D414" s="125" t="s">
        <v>191</v>
      </c>
      <c r="E414" s="125"/>
      <c r="F414" s="125"/>
      <c r="G414" s="125"/>
      <c r="H414" s="125"/>
      <c r="I414" s="125"/>
      <c r="J414" s="1753" t="s">
        <v>18712</v>
      </c>
      <c r="K414" s="126"/>
      <c r="L414" s="125"/>
      <c r="M414" s="125"/>
      <c r="N414" s="73" t="s">
        <v>16844</v>
      </c>
      <c r="O414" s="125"/>
      <c r="P414" s="127"/>
      <c r="Q414" s="125"/>
      <c r="R414" s="125"/>
      <c r="S414" s="131" t="s">
        <v>189</v>
      </c>
      <c r="T414" s="131">
        <v>3900</v>
      </c>
      <c r="U414" s="129"/>
      <c r="V414" s="128"/>
      <c r="W414" s="130"/>
      <c r="X414" s="1461"/>
    </row>
    <row r="415" spans="1:26" ht="26.25" customHeight="1">
      <c r="A415" s="1460"/>
      <c r="B415" s="125"/>
      <c r="C415" s="125" t="s">
        <v>18822</v>
      </c>
      <c r="D415" s="125" t="s">
        <v>191</v>
      </c>
      <c r="E415" s="125"/>
      <c r="F415" s="125"/>
      <c r="G415" s="125"/>
      <c r="H415" s="125"/>
      <c r="I415" s="125"/>
      <c r="J415" s="125"/>
      <c r="K415" s="126"/>
      <c r="L415" s="125"/>
      <c r="M415" s="2559" t="s">
        <v>10944</v>
      </c>
      <c r="N415" s="2560"/>
      <c r="O415" s="2560"/>
      <c r="P415" s="2561"/>
      <c r="Q415" s="125"/>
      <c r="R415" s="125"/>
      <c r="S415" s="131" t="s">
        <v>2472</v>
      </c>
      <c r="T415" s="131">
        <f>SUM(T410:T414)</f>
        <v>7295</v>
      </c>
      <c r="U415" s="128"/>
      <c r="V415" s="128"/>
      <c r="W415" s="130"/>
      <c r="X415" s="1461"/>
    </row>
    <row r="416" spans="1:26" ht="26.25" customHeight="1" thickBot="1">
      <c r="A416" s="1462"/>
      <c r="B416" s="1463"/>
      <c r="C416" s="1463" t="s">
        <v>10242</v>
      </c>
      <c r="D416" s="1463" t="s">
        <v>4036</v>
      </c>
      <c r="E416" s="1463"/>
      <c r="F416" s="1463"/>
      <c r="G416" s="1463"/>
      <c r="H416" s="1463"/>
      <c r="I416" s="1463"/>
      <c r="J416" s="1463"/>
      <c r="K416" s="611" t="s">
        <v>2623</v>
      </c>
      <c r="L416" s="1463"/>
      <c r="M416" s="1463"/>
      <c r="N416" s="1464"/>
      <c r="O416" s="1464"/>
      <c r="P416" s="1465"/>
      <c r="Q416" s="1463"/>
      <c r="R416" s="1463"/>
      <c r="S416" s="1466"/>
      <c r="T416" s="1466"/>
      <c r="U416" s="1467"/>
      <c r="V416" s="1468"/>
      <c r="W416" s="1469"/>
      <c r="X416" s="1470"/>
    </row>
    <row r="418" spans="1:24" ht="26.25" customHeight="1" thickBot="1"/>
    <row r="419" spans="1:24" ht="26.25" customHeight="1">
      <c r="A419" s="699" t="s">
        <v>188</v>
      </c>
      <c r="B419" s="700" t="s">
        <v>16087</v>
      </c>
      <c r="C419" s="700" t="s">
        <v>154</v>
      </c>
      <c r="D419" s="700" t="s">
        <v>190</v>
      </c>
      <c r="E419" s="700" t="s">
        <v>19739</v>
      </c>
      <c r="F419" s="700" t="s">
        <v>191</v>
      </c>
      <c r="G419" s="700" t="s">
        <v>191</v>
      </c>
      <c r="H419" s="700"/>
      <c r="I419" s="700" t="s">
        <v>126</v>
      </c>
      <c r="J419" s="715" t="s">
        <v>19833</v>
      </c>
      <c r="K419" s="700" t="s">
        <v>12321</v>
      </c>
      <c r="L419" s="715" t="s">
        <v>19844</v>
      </c>
      <c r="M419" s="3073" t="s">
        <v>19765</v>
      </c>
      <c r="N419" s="701" t="s">
        <v>19881</v>
      </c>
      <c r="O419" s="701" t="s">
        <v>19845</v>
      </c>
      <c r="P419" s="702"/>
      <c r="Q419" s="700" t="s">
        <v>588</v>
      </c>
      <c r="R419" s="700">
        <f>IF(MID(RIGHT(S419,8),1,1)="M",2021,IF(MID(RIGHT(S419,8),1,1)="N",2022,IF(MID(RIGHT(S419,8),1,1)="P",2023,IF(MID(RIGHT(S419,8),1,1)="R",2024,IF(MID(RIGHT(S419,8),1,1)="S",2025,IF(MID(RIGHT(S419,8),1,1)="T",1996,IF(MID(RIGHT(S419,8),1,1)="V",1997,IF(MID(RIGHT(S419,8),1,1)="W",1998,IF(MID(RIGHT(S419,8),1,1)="X",1999,IF(MID(RIGHT(S419,8),1,1)="Y",2000,IF(MID(RIGHT(S419,8),1,1)="1",2001,IF(MID(RIGHT(S419,8),1,1)="2",2002,IF(MID(RIGHT(S419,8),1,1)="3",2003,IF(MID(RIGHT(S419,8),1,1)="4",2004,IF(MID(RIGHT(S419,8),1,1)="5",2005,IF(MID(RIGHT(S419,8),1,1)="6",2006,IF(MID(RIGHT(S419,8),1,1)="7",2007,IF(MID(RIGHT(S419,8),1,1)="8",2008,IF(MID(RIGHT(S419,8),1,1)="9",2009,IF(MID(RIGHT(S419,8),1,1)="A",2010,IF(MID(RIGHT(S419,8),1,1)="B",2011,IF(MID(RIGHT(S419,8),1,1)="C",2012,IF(MID(RIGHT(S419,8),1,1)="D",2013,IF(MID(RIGHT(S419,8),1,1)="E",2014,IF(MID(RIGHT(S419,8),1,1)="F",2015,IF(MID(RIGHT(S419,8),1,1)="G",2016,IF(MID(RIGHT(S419,8),1,1)="H",2017,IF(MID(RIGHT(S419,8),1,1)="J",2018,IF(MID(RIGHT(S419,8),1,1)="K",2019,IF(MID(RIGHT(S419,8),1,1)="L",2020,""))))))))))))))))))))))))))))))</f>
        <v>2021</v>
      </c>
      <c r="S419" s="700" t="s">
        <v>19748</v>
      </c>
      <c r="T419" s="700">
        <v>2580</v>
      </c>
      <c r="U419" s="716">
        <v>45806</v>
      </c>
      <c r="V419" s="716">
        <v>45875</v>
      </c>
      <c r="W419" s="1368">
        <f>2400+34+100</f>
        <v>2534</v>
      </c>
      <c r="X419" s="704">
        <v>6000</v>
      </c>
    </row>
    <row r="420" spans="1:24" ht="26.25" customHeight="1">
      <c r="A420" s="705"/>
      <c r="B420" s="278"/>
      <c r="C420" s="320" t="s">
        <v>9313</v>
      </c>
      <c r="D420" s="278"/>
      <c r="E420" s="278"/>
      <c r="F420" s="278"/>
      <c r="G420" s="278"/>
      <c r="H420" s="278"/>
      <c r="I420" s="278" t="s">
        <v>3598</v>
      </c>
      <c r="J420" s="317" t="s">
        <v>19636</v>
      </c>
      <c r="K420" s="280" t="s">
        <v>195</v>
      </c>
      <c r="L420" s="425" t="s">
        <v>3603</v>
      </c>
      <c r="M420" s="3074"/>
      <c r="N420" s="73" t="s">
        <v>2435</v>
      </c>
      <c r="O420" s="278"/>
      <c r="P420" s="278"/>
      <c r="Q420" s="278" t="s">
        <v>2580</v>
      </c>
      <c r="R420" s="278">
        <f>IF(MID(RIGHT(S420,8),1,1)="M",2021,IF(MID(RIGHT(S420,8),1,1)="N",2022,IF(MID(RIGHT(S420,8),1,1)="P",2023,IF(MID(RIGHT(S420,8),1,1)="R",2024,IF(MID(RIGHT(S420,8),1,1)="S",2025,IF(MID(RIGHT(S420,8),1,1)="T",1996,IF(MID(RIGHT(S420,8),1,1)="V",1997,IF(MID(RIGHT(S420,8),1,1)="W",1998,IF(MID(RIGHT(S420,8),1,1)="X",1999,IF(MID(RIGHT(S420,8),1,1)="Y",2000,IF(MID(RIGHT(S420,8),1,1)="1",2001,IF(MID(RIGHT(S420,8),1,1)="2",2002,IF(MID(RIGHT(S420,8),1,1)="3",2003,IF(MID(RIGHT(S420,8),1,1)="4",2004,IF(MID(RIGHT(S420,8),1,1)="5",2005,IF(MID(RIGHT(S420,8),1,1)="6",2006,IF(MID(RIGHT(S420,8),1,1)="7",2007,IF(MID(RIGHT(S420,8),1,1)="8",2008,IF(MID(RIGHT(S420,8),1,1)="9",2009,IF(MID(RIGHT(S420,8),1,1)="A",2010,IF(MID(RIGHT(S420,8),1,1)="B",2011,IF(MID(RIGHT(S420,8),1,1)="C",2012,IF(MID(RIGHT(S420,8),1,1)="D",2013,IF(MID(RIGHT(S420,8),1,1)="E",2014,IF(MID(RIGHT(S420,8),1,1)="F",2015,IF(MID(RIGHT(S420,8),1,1)="G",2016,IF(MID(RIGHT(S420,8),1,1)="H",2017,IF(MID(RIGHT(S420,8),1,1)="J",2018,IF(MID(RIGHT(S420,8),1,1)="K",2019,IF(MID(RIGHT(S420,8),1,1)="L",2020,""))))))))))))))))))))))))))))))</f>
        <v>2022</v>
      </c>
      <c r="S420" s="278" t="s">
        <v>19749</v>
      </c>
      <c r="T420" s="278">
        <v>1380</v>
      </c>
      <c r="U420" s="719">
        <v>45807</v>
      </c>
      <c r="V420" s="719"/>
      <c r="W420" s="283">
        <v>2569</v>
      </c>
      <c r="X420" s="706" t="s">
        <v>20183</v>
      </c>
    </row>
    <row r="421" spans="1:24" ht="26.25" customHeight="1">
      <c r="A421" s="705"/>
      <c r="B421" s="278"/>
      <c r="C421" s="278" t="s">
        <v>12776</v>
      </c>
      <c r="D421" s="278" t="s">
        <v>19638</v>
      </c>
      <c r="E421" s="278"/>
      <c r="F421" s="278"/>
      <c r="G421" s="278"/>
      <c r="H421" s="278"/>
      <c r="I421" s="720"/>
      <c r="J421" s="425" t="s">
        <v>15987</v>
      </c>
      <c r="K421" s="278" t="s">
        <v>12551</v>
      </c>
      <c r="L421" s="188" t="s">
        <v>19818</v>
      </c>
      <c r="M421" s="3074"/>
      <c r="N421" s="73" t="s">
        <v>3073</v>
      </c>
      <c r="O421" s="1371"/>
      <c r="P421" s="278"/>
      <c r="Q421" s="278" t="s">
        <v>588</v>
      </c>
      <c r="R421" s="278">
        <f>IF(MID(RIGHT(S421,8),1,1)="M",2021,IF(MID(RIGHT(S421,8),1,1)="N",2022,IF(MID(RIGHT(S421,8),1,1)="P",2023,IF(MID(RIGHT(S421,8),1,1)="R",2024,IF(MID(RIGHT(S421,8),1,1)="S",2025,IF(MID(RIGHT(S421,8),1,1)="T",1996,IF(MID(RIGHT(S421,8),1,1)="V",1997,IF(MID(RIGHT(S421,8),1,1)="W",1998,IF(MID(RIGHT(S421,8),1,1)="X",1999,IF(MID(RIGHT(S421,8),1,1)="Y",2000,IF(MID(RIGHT(S421,8),1,1)="1",2001,IF(MID(RIGHT(S421,8),1,1)="2",2002,IF(MID(RIGHT(S421,8),1,1)="3",2003,IF(MID(RIGHT(S421,8),1,1)="4",2004,IF(MID(RIGHT(S421,8),1,1)="5",2005,IF(MID(RIGHT(S421,8),1,1)="6",2006,IF(MID(RIGHT(S421,8),1,1)="7",2007,IF(MID(RIGHT(S421,8),1,1)="8",2008,IF(MID(RIGHT(S421,8),1,1)="9",2009,IF(MID(RIGHT(S421,8),1,1)="A",2010,IF(MID(RIGHT(S421,8),1,1)="B",2011,IF(MID(RIGHT(S421,8),1,1)="C",2012,IF(MID(RIGHT(S421,8),1,1)="D",2013,IF(MID(RIGHT(S421,8),1,1)="E",2014,IF(MID(RIGHT(S421,8),1,1)="F",2015,IF(MID(RIGHT(S421,8),1,1)="G",2016,IF(MID(RIGHT(S421,8),1,1)="H",2017,IF(MID(RIGHT(S421,8),1,1)="J",2018,IF(MID(RIGHT(S421,8),1,1)="K",2019,IF(MID(RIGHT(S421,8),1,1)="L",2020,""))))))))))))))))))))))))))))))</f>
        <v>2021</v>
      </c>
      <c r="S421" s="278" t="s">
        <v>19750</v>
      </c>
      <c r="T421" s="278">
        <v>2525</v>
      </c>
      <c r="U421" s="420">
        <v>45808</v>
      </c>
      <c r="V421" s="719"/>
      <c r="W421" s="2011" t="s">
        <v>20182</v>
      </c>
      <c r="X421" s="706"/>
    </row>
    <row r="422" spans="1:24" ht="26.25" customHeight="1">
      <c r="A422" s="705"/>
      <c r="B422" s="278"/>
      <c r="C422" s="278" t="s">
        <v>12778</v>
      </c>
      <c r="D422" s="278" t="s">
        <v>19638</v>
      </c>
      <c r="E422" s="278"/>
      <c r="F422" s="278"/>
      <c r="G422" s="278"/>
      <c r="H422" s="278"/>
      <c r="I422" s="720"/>
      <c r="J422" s="720"/>
      <c r="K422" s="278" t="s">
        <v>8972</v>
      </c>
      <c r="L422" s="1186" t="s">
        <v>15000</v>
      </c>
      <c r="M422" s="3075"/>
      <c r="N422" s="73" t="s">
        <v>7870</v>
      </c>
      <c r="O422" s="278"/>
      <c r="P422" s="280"/>
      <c r="Q422" s="278" t="s">
        <v>589</v>
      </c>
      <c r="R422" s="278">
        <f>IF(MID(RIGHT(S422,8),1,1)="M",2021,IF(MID(RIGHT(S422,8),1,1)="N",2022,IF(MID(RIGHT(S422,8),1,1)="P",2023,IF(MID(RIGHT(S422,8),1,1)="R",2024,IF(MID(RIGHT(S422,8),1,1)="S",2025,IF(MID(RIGHT(S422,8),1,1)="T",1996,IF(MID(RIGHT(S422,8),1,1)="V",1997,IF(MID(RIGHT(S422,8),1,1)="W",1998,IF(MID(RIGHT(S422,8),1,1)="X",1999,IF(MID(RIGHT(S422,8),1,1)="Y",2000,IF(MID(RIGHT(S422,8),1,1)="1",2001,IF(MID(RIGHT(S422,8),1,1)="2",2002,IF(MID(RIGHT(S422,8),1,1)="3",2003,IF(MID(RIGHT(S422,8),1,1)="4",2004,IF(MID(RIGHT(S422,8),1,1)="5",2005,IF(MID(RIGHT(S422,8),1,1)="6",2006,IF(MID(RIGHT(S422,8),1,1)="7",2007,IF(MID(RIGHT(S422,8),1,1)="8",2008,IF(MID(RIGHT(S422,8),1,1)="9",2009,IF(MID(RIGHT(S422,8),1,1)="A",2010,IF(MID(RIGHT(S422,8),1,1)="B",2011,IF(MID(RIGHT(S422,8),1,1)="C",2012,IF(MID(RIGHT(S422,8),1,1)="D",2013,IF(MID(RIGHT(S422,8),1,1)="E",2014,IF(MID(RIGHT(S422,8),1,1)="F",2015,IF(MID(RIGHT(S422,8),1,1)="G",2016,IF(MID(RIGHT(S422,8),1,1)="H",2017,IF(MID(RIGHT(S422,8),1,1)="J",2018,IF(MID(RIGHT(S422,8),1,1)="K",2019,IF(MID(RIGHT(S422,8),1,1)="L",2020,""))))))))))))))))))))))))))))))</f>
        <v>2016</v>
      </c>
      <c r="S422" s="278" t="s">
        <v>19751</v>
      </c>
      <c r="T422" s="278">
        <v>1625</v>
      </c>
      <c r="U422" s="282"/>
      <c r="V422" s="281"/>
      <c r="W422" s="2011">
        <v>1700</v>
      </c>
      <c r="X422" s="721"/>
    </row>
    <row r="423" spans="1:24" ht="26.25" customHeight="1">
      <c r="A423" s="705"/>
      <c r="B423" s="278"/>
      <c r="C423" s="278" t="s">
        <v>13047</v>
      </c>
      <c r="D423" s="278" t="s">
        <v>191</v>
      </c>
      <c r="E423" s="278"/>
      <c r="F423" s="278"/>
      <c r="G423" s="278"/>
      <c r="H423" s="278"/>
      <c r="I423" s="278"/>
      <c r="J423" s="720"/>
      <c r="K423" s="278"/>
      <c r="L423" s="278"/>
      <c r="M423" s="2476" t="s">
        <v>10944</v>
      </c>
      <c r="N423" s="2477"/>
      <c r="O423" s="2478"/>
      <c r="P423" s="278"/>
      <c r="Q423" s="278"/>
      <c r="R423" s="278"/>
      <c r="S423" s="284" t="s">
        <v>189</v>
      </c>
      <c r="T423" s="284">
        <v>3700</v>
      </c>
      <c r="U423" s="281"/>
      <c r="V423" s="281"/>
      <c r="W423" s="2011">
        <f>10+532</f>
        <v>542</v>
      </c>
      <c r="X423" s="722"/>
    </row>
    <row r="424" spans="1:24" ht="26.25" customHeight="1">
      <c r="A424" s="705"/>
      <c r="B424" s="278"/>
      <c r="C424" s="278" t="s">
        <v>10002</v>
      </c>
      <c r="D424" s="278" t="s">
        <v>191</v>
      </c>
      <c r="E424" s="278"/>
      <c r="F424" s="278"/>
      <c r="G424" s="278"/>
      <c r="H424" s="278"/>
      <c r="I424" s="278"/>
      <c r="J424" s="278" t="s">
        <v>10957</v>
      </c>
      <c r="K424" s="278"/>
      <c r="L424" s="278"/>
      <c r="M424" s="278" t="str">
        <f>SUBSTITUTE(M419,"-","")</f>
        <v>1145725711712X</v>
      </c>
      <c r="N424" s="278"/>
      <c r="O424" s="278"/>
      <c r="P424" s="280"/>
      <c r="Q424" s="278"/>
      <c r="R424" s="278"/>
      <c r="S424" s="284" t="s">
        <v>2472</v>
      </c>
      <c r="T424" s="284">
        <f>SUM(T419:T423)</f>
        <v>11810</v>
      </c>
      <c r="U424" s="281"/>
      <c r="V424" s="281"/>
      <c r="W424" s="359">
        <f>W422+W423</f>
        <v>2242</v>
      </c>
      <c r="X424" s="722"/>
    </row>
    <row r="425" spans="1:24" ht="26.25" customHeight="1" thickBot="1">
      <c r="A425" s="707"/>
      <c r="B425" s="708"/>
      <c r="C425" s="708" t="s">
        <v>10003</v>
      </c>
      <c r="D425" s="708" t="s">
        <v>4036</v>
      </c>
      <c r="E425" s="708"/>
      <c r="F425" s="708"/>
      <c r="G425" s="708"/>
      <c r="H425" s="708"/>
      <c r="I425" s="708"/>
      <c r="J425" s="708" t="s">
        <v>13178</v>
      </c>
      <c r="K425" s="611" t="s">
        <v>12549</v>
      </c>
      <c r="L425" s="709"/>
      <c r="M425" s="709"/>
      <c r="N425" s="708"/>
      <c r="O425" s="708"/>
      <c r="P425" s="710"/>
      <c r="Q425" s="711"/>
      <c r="R425" s="711"/>
      <c r="S425" s="711"/>
      <c r="T425" s="711"/>
      <c r="U425" s="712"/>
      <c r="V425" s="713"/>
      <c r="W425" s="723"/>
      <c r="X425" s="724"/>
    </row>
    <row r="426" spans="1:24" ht="26.25" customHeight="1">
      <c r="A426" s="445"/>
      <c r="B426" s="445"/>
      <c r="C426" s="445"/>
      <c r="D426" s="445"/>
      <c r="E426" s="445"/>
      <c r="F426" s="445"/>
      <c r="G426" s="445"/>
      <c r="H426" s="445"/>
      <c r="I426" s="445"/>
      <c r="J426" s="445"/>
      <c r="K426" s="446"/>
      <c r="L426" s="445"/>
      <c r="M426" s="445"/>
      <c r="N426" s="446"/>
      <c r="O426" s="446"/>
      <c r="P426" s="447"/>
      <c r="Q426" s="445"/>
      <c r="R426" s="445"/>
      <c r="S426" s="445"/>
      <c r="T426" s="445"/>
      <c r="U426" s="448"/>
      <c r="V426" s="449"/>
      <c r="W426" s="450"/>
      <c r="X426" s="450"/>
    </row>
    <row r="427" spans="1:24" ht="26.25" customHeight="1" thickBot="1"/>
    <row r="428" spans="1:24" ht="26.25" customHeight="1">
      <c r="A428" s="456" t="s">
        <v>188</v>
      </c>
      <c r="B428" s="457" t="s">
        <v>10047</v>
      </c>
      <c r="C428" s="457" t="s">
        <v>10329</v>
      </c>
      <c r="D428" s="457" t="s">
        <v>190</v>
      </c>
      <c r="E428" s="457" t="s">
        <v>19739</v>
      </c>
      <c r="F428" s="457" t="s">
        <v>191</v>
      </c>
      <c r="G428" s="457" t="s">
        <v>191</v>
      </c>
      <c r="H428" s="477"/>
      <c r="I428" s="457" t="s">
        <v>126</v>
      </c>
      <c r="J428" s="457" t="s">
        <v>19833</v>
      </c>
      <c r="K428" s="458" t="s">
        <v>12321</v>
      </c>
      <c r="L428" s="457" t="s">
        <v>19835</v>
      </c>
      <c r="M428" s="2901" t="s">
        <v>19723</v>
      </c>
      <c r="N428" s="458" t="s">
        <v>20042</v>
      </c>
      <c r="O428" s="458" t="s">
        <v>19830</v>
      </c>
      <c r="P428" s="459"/>
      <c r="Q428" s="457" t="s">
        <v>361</v>
      </c>
      <c r="R428" s="457">
        <v>2016</v>
      </c>
      <c r="S428" s="457" t="s">
        <v>19724</v>
      </c>
      <c r="T428" s="457">
        <v>2175</v>
      </c>
      <c r="U428" s="460">
        <v>45806</v>
      </c>
      <c r="V428" s="460">
        <v>45875</v>
      </c>
      <c r="W428" s="1163">
        <f>2400+34+100</f>
        <v>2534</v>
      </c>
      <c r="X428" s="463">
        <v>3650</v>
      </c>
    </row>
    <row r="429" spans="1:24" ht="26.25" customHeight="1">
      <c r="A429" s="464"/>
      <c r="B429" s="143"/>
      <c r="C429" s="320" t="s">
        <v>3681</v>
      </c>
      <c r="D429" s="143"/>
      <c r="E429" s="143"/>
      <c r="F429" s="143"/>
      <c r="G429" s="143"/>
      <c r="H429" s="143"/>
      <c r="I429" s="143" t="s">
        <v>3598</v>
      </c>
      <c r="J429" s="412" t="s">
        <v>19637</v>
      </c>
      <c r="K429" s="169" t="s">
        <v>10395</v>
      </c>
      <c r="L429" s="427" t="s">
        <v>3603</v>
      </c>
      <c r="M429" s="2902"/>
      <c r="N429" s="73" t="s">
        <v>7287</v>
      </c>
      <c r="O429" s="1666"/>
      <c r="P429" s="1666"/>
      <c r="Q429" s="143" t="s">
        <v>363</v>
      </c>
      <c r="R429" s="143">
        <v>2017</v>
      </c>
      <c r="S429" s="143" t="s">
        <v>19725</v>
      </c>
      <c r="T429" s="143">
        <v>2115</v>
      </c>
      <c r="U429" s="168">
        <v>45807</v>
      </c>
      <c r="V429" s="168"/>
      <c r="W429" s="147">
        <v>2569</v>
      </c>
      <c r="X429" s="466"/>
    </row>
    <row r="430" spans="1:24" ht="26.25" customHeight="1">
      <c r="A430" s="464"/>
      <c r="B430" s="143"/>
      <c r="C430" s="143" t="s">
        <v>12776</v>
      </c>
      <c r="D430" s="143" t="s">
        <v>19638</v>
      </c>
      <c r="E430" s="143"/>
      <c r="F430" s="143"/>
      <c r="G430" s="143"/>
      <c r="H430" s="143"/>
      <c r="I430" s="143"/>
      <c r="J430" s="425" t="s">
        <v>3281</v>
      </c>
      <c r="K430" s="144" t="s">
        <v>12551</v>
      </c>
      <c r="L430" s="188" t="s">
        <v>19818</v>
      </c>
      <c r="M430" s="2902"/>
      <c r="N430" s="73" t="s">
        <v>14446</v>
      </c>
      <c r="O430" s="143"/>
      <c r="P430" s="143"/>
      <c r="Q430" s="143" t="s">
        <v>377</v>
      </c>
      <c r="R430" s="143">
        <v>2019</v>
      </c>
      <c r="S430" s="143" t="s">
        <v>19726</v>
      </c>
      <c r="T430" s="143">
        <v>1730</v>
      </c>
      <c r="U430" s="146">
        <v>45808</v>
      </c>
      <c r="V430" s="168"/>
      <c r="W430" s="1449"/>
      <c r="X430" s="466"/>
    </row>
    <row r="431" spans="1:24" ht="26.25" customHeight="1">
      <c r="A431" s="464"/>
      <c r="B431" s="143"/>
      <c r="C431" s="143" t="s">
        <v>12778</v>
      </c>
      <c r="D431" s="143" t="s">
        <v>19638</v>
      </c>
      <c r="E431" s="143"/>
      <c r="F431" s="143"/>
      <c r="G431" s="143"/>
      <c r="H431" s="143"/>
      <c r="I431" s="143"/>
      <c r="J431" s="143"/>
      <c r="K431" s="144" t="s">
        <v>4071</v>
      </c>
      <c r="L431" s="143"/>
      <c r="M431" s="2903"/>
      <c r="N431" s="73" t="s">
        <v>15731</v>
      </c>
      <c r="O431" s="143"/>
      <c r="P431" s="143"/>
      <c r="Q431" s="143" t="s">
        <v>370</v>
      </c>
      <c r="R431" s="143">
        <v>2016</v>
      </c>
      <c r="S431" s="143" t="s">
        <v>19727</v>
      </c>
      <c r="T431" s="143">
        <v>1460</v>
      </c>
      <c r="U431" s="146"/>
      <c r="V431" s="168"/>
      <c r="W431" s="147"/>
      <c r="X431" s="466"/>
    </row>
    <row r="432" spans="1:24" ht="26.25" customHeight="1">
      <c r="A432" s="464"/>
      <c r="B432" s="143"/>
      <c r="C432" s="143" t="s">
        <v>13047</v>
      </c>
      <c r="D432" s="143" t="s">
        <v>191</v>
      </c>
      <c r="E432" s="143"/>
      <c r="F432" s="143"/>
      <c r="G432" s="143"/>
      <c r="H432" s="143"/>
      <c r="I432" s="143"/>
      <c r="J432" s="143"/>
      <c r="K432" s="144"/>
      <c r="L432" s="143"/>
      <c r="M432" s="143"/>
      <c r="N432" s="143"/>
      <c r="O432" s="143"/>
      <c r="P432" s="143"/>
      <c r="Q432" s="143"/>
      <c r="R432" s="143"/>
      <c r="S432" s="148" t="s">
        <v>189</v>
      </c>
      <c r="T432" s="148">
        <v>3850</v>
      </c>
      <c r="U432" s="168"/>
      <c r="V432" s="168"/>
      <c r="W432" s="147"/>
      <c r="X432" s="466"/>
    </row>
    <row r="433" spans="1:24" ht="26.25" customHeight="1">
      <c r="A433" s="464"/>
      <c r="B433" s="143"/>
      <c r="C433" s="143" t="s">
        <v>10002</v>
      </c>
      <c r="D433" s="143" t="s">
        <v>191</v>
      </c>
      <c r="E433" s="143"/>
      <c r="F433" s="143"/>
      <c r="G433" s="143"/>
      <c r="H433" s="143"/>
      <c r="I433" s="143"/>
      <c r="J433" s="143" t="s">
        <v>2627</v>
      </c>
      <c r="K433" s="144"/>
      <c r="L433" s="143"/>
      <c r="M433" s="2559" t="s">
        <v>11304</v>
      </c>
      <c r="N433" s="2560"/>
      <c r="O433" s="2561"/>
      <c r="P433" s="143"/>
      <c r="Q433" s="143"/>
      <c r="R433" s="143"/>
      <c r="S433" s="148" t="s">
        <v>2472</v>
      </c>
      <c r="T433" s="148">
        <f>SUM(T428:T432)</f>
        <v>11330</v>
      </c>
      <c r="U433" s="146"/>
      <c r="V433" s="146"/>
      <c r="W433" s="147"/>
      <c r="X433" s="466"/>
    </row>
    <row r="434" spans="1:24" ht="26.25" customHeight="1" thickBot="1">
      <c r="A434" s="467"/>
      <c r="B434" s="468"/>
      <c r="C434" s="468" t="s">
        <v>13824</v>
      </c>
      <c r="D434" s="468" t="s">
        <v>4036</v>
      </c>
      <c r="E434" s="468"/>
      <c r="F434" s="468"/>
      <c r="G434" s="468"/>
      <c r="H434" s="468"/>
      <c r="I434" s="468"/>
      <c r="J434" s="555" t="s">
        <v>2745</v>
      </c>
      <c r="K434" s="611" t="s">
        <v>12549</v>
      </c>
      <c r="L434" s="468"/>
      <c r="M434" s="468"/>
      <c r="N434" s="470"/>
      <c r="O434" s="470"/>
      <c r="P434" s="471"/>
      <c r="Q434" s="468"/>
      <c r="R434" s="468"/>
      <c r="S434" s="471"/>
      <c r="T434" s="471"/>
      <c r="U434" s="473"/>
      <c r="V434" s="474"/>
      <c r="W434" s="475"/>
      <c r="X434" s="476"/>
    </row>
    <row r="462" spans="1:24" ht="26.25" customHeight="1">
      <c r="A462" s="485"/>
      <c r="B462" s="485"/>
      <c r="C462" s="485"/>
      <c r="D462" s="485"/>
      <c r="E462" s="485"/>
      <c r="F462" s="485"/>
      <c r="G462" s="485"/>
      <c r="H462" s="485"/>
      <c r="I462" s="485"/>
      <c r="J462" s="485"/>
      <c r="K462" s="486"/>
      <c r="L462" s="485"/>
      <c r="M462" s="485"/>
      <c r="N462" s="486"/>
      <c r="O462" s="486"/>
      <c r="P462" s="487"/>
      <c r="Q462" s="485"/>
      <c r="R462" s="485"/>
      <c r="S462" s="485"/>
      <c r="T462" s="485"/>
      <c r="U462" s="488"/>
      <c r="V462" s="489"/>
      <c r="W462" s="490"/>
      <c r="X462" s="490"/>
    </row>
    <row r="466" spans="10:18" ht="26.25" customHeight="1">
      <c r="Q466" s="320" t="s">
        <v>14974</v>
      </c>
      <c r="R466" s="320" t="str">
        <f>IF(MID(RIGHT(S466,8),1,1)="M",2021,IF(MID(RIGHT(S466,8),1,1)="N",2022,IF(MID(RIGHT(S466,8),1,1)="P",2023,IF(MID(RIGHT(S466,8),1,1)="R",2024,IF(MID(RIGHT(S466,8),1,1)="S",2025,IF(MID(RIGHT(S466,8),1,1)="T",1996,IF(MID(RIGHT(S466,8),1,1)="V",1997,IF(MID(RIGHT(S466,8),1,1)="W",1998,IF(MID(RIGHT(S466,8),1,1)="X",1999,IF(MID(RIGHT(S466,8),1,1)="Y",2000,IF(MID(RIGHT(S466,8),1,1)="1",2001,IF(MID(RIGHT(S466,8),1,1)="2",2002,IF(MID(RIGHT(S466,8),1,1)="3",2003,IF(MID(RIGHT(S466,8),1,1)="4",2004,IF(MID(RIGHT(S466,8),1,1)="5",2005,IF(MID(RIGHT(S466,8),1,1)="6",2006,IF(MID(RIGHT(S466,8),1,1)="7",2007,IF(MID(RIGHT(S466,8),1,1)="8",2008,IF(MID(RIGHT(S466,8),1,1)="9",2009,IF(MID(RIGHT(S466,8),1,1)="A",2010,IF(MID(RIGHT(S466,8),1,1)="B",2011,IF(MID(RIGHT(S466,8),1,1)="C",2012,IF(MID(RIGHT(S466,8),1,1)="D",2013,IF(MID(RIGHT(S466,8),1,1)="E",2014,IF(MID(RIGHT(S466,8),1,1)="F",2015,IF(MID(RIGHT(S466,8),1,1)="G",2016,IF(MID(RIGHT(S466,8),1,1)="H",2017,IF(MID(RIGHT(S466,8),1,1)="J",2018,IF(MID(RIGHT(S466,8),1,1)="K",2019,IF(MID(RIGHT(S466,8),1,1)="L",2020,""))))))))))))))))))))))))))))))</f>
        <v/>
      </c>
    </row>
    <row r="471" spans="10:18" ht="26.25" customHeight="1">
      <c r="J471" s="5" t="s">
        <v>19628</v>
      </c>
    </row>
  </sheetData>
  <autoFilter ref="B2:X2" xr:uid="{00000000-0009-0000-0000-00001D000000}"/>
  <mergeCells count="120">
    <mergeCell ref="M57:P57"/>
    <mergeCell ref="M333:P333"/>
    <mergeCell ref="M314:M317"/>
    <mergeCell ref="M321:M324"/>
    <mergeCell ref="M195:M198"/>
    <mergeCell ref="M186:P186"/>
    <mergeCell ref="M200:P200"/>
    <mergeCell ref="P204:P205"/>
    <mergeCell ref="M225:P225"/>
    <mergeCell ref="P211:P213"/>
    <mergeCell ref="M234:P234"/>
    <mergeCell ref="M259:P259"/>
    <mergeCell ref="M291:P291"/>
    <mergeCell ref="M298:P298"/>
    <mergeCell ref="M305:P305"/>
    <mergeCell ref="A1:X1"/>
    <mergeCell ref="M29:M32"/>
    <mergeCell ref="M36:M38"/>
    <mergeCell ref="M20:M23"/>
    <mergeCell ref="M25:P25"/>
    <mergeCell ref="M9:O9"/>
    <mergeCell ref="M11:M14"/>
    <mergeCell ref="M16:O16"/>
    <mergeCell ref="M4:M7"/>
    <mergeCell ref="M45:M46"/>
    <mergeCell ref="M47:M48"/>
    <mergeCell ref="M188:M191"/>
    <mergeCell ref="M193:P193"/>
    <mergeCell ref="M68:M72"/>
    <mergeCell ref="M153:M156"/>
    <mergeCell ref="M88:P88"/>
    <mergeCell ref="M112:P112"/>
    <mergeCell ref="M52:M55"/>
    <mergeCell ref="M162:M165"/>
    <mergeCell ref="M174:M175"/>
    <mergeCell ref="M121:P121"/>
    <mergeCell ref="M76:M79"/>
    <mergeCell ref="M142:P142"/>
    <mergeCell ref="M158:P158"/>
    <mergeCell ref="M50:P50"/>
    <mergeCell ref="M128:P128"/>
    <mergeCell ref="M135:P135"/>
    <mergeCell ref="M146:M149"/>
    <mergeCell ref="M151:P151"/>
    <mergeCell ref="M130:M131"/>
    <mergeCell ref="M84:M85"/>
    <mergeCell ref="M116:M117"/>
    <mergeCell ref="M123:M125"/>
    <mergeCell ref="Y211:Y213"/>
    <mergeCell ref="M220:M221"/>
    <mergeCell ref="M239:M240"/>
    <mergeCell ref="M59:M62"/>
    <mergeCell ref="M64:P64"/>
    <mergeCell ref="Z93:Z96"/>
    <mergeCell ref="P100:P103"/>
    <mergeCell ref="Z100:Z103"/>
    <mergeCell ref="Y100:Y103"/>
    <mergeCell ref="P93:P96"/>
    <mergeCell ref="P107:P110"/>
    <mergeCell ref="M98:P98"/>
    <mergeCell ref="M105:P105"/>
    <mergeCell ref="M73:P73"/>
    <mergeCell ref="M81:P81"/>
    <mergeCell ref="Y93:Y96"/>
    <mergeCell ref="M229:M230"/>
    <mergeCell ref="M138:M140"/>
    <mergeCell ref="M216:P216"/>
    <mergeCell ref="M167:O167"/>
    <mergeCell ref="Z107:Z110"/>
    <mergeCell ref="Y107:Y110"/>
    <mergeCell ref="M181:M184"/>
    <mergeCell ref="M177:P177"/>
    <mergeCell ref="Q166:S166"/>
    <mergeCell ref="M172:M173"/>
    <mergeCell ref="Z204:Z205"/>
    <mergeCell ref="Z211:Z213"/>
    <mergeCell ref="M392:P392"/>
    <mergeCell ref="M399:P399"/>
    <mergeCell ref="M209:P209"/>
    <mergeCell ref="Y204:Y205"/>
    <mergeCell ref="M423:O423"/>
    <mergeCell ref="M382:P382"/>
    <mergeCell ref="M350:P350"/>
    <mergeCell ref="M277:M280"/>
    <mergeCell ref="M282:O282"/>
    <mergeCell ref="M263:M266"/>
    <mergeCell ref="M268:O268"/>
    <mergeCell ref="M293:M296"/>
    <mergeCell ref="M300:M303"/>
    <mergeCell ref="M222:M223"/>
    <mergeCell ref="M377:M378"/>
    <mergeCell ref="M319:P319"/>
    <mergeCell ref="M326:P326"/>
    <mergeCell ref="M243:P243"/>
    <mergeCell ref="M250:P250"/>
    <mergeCell ref="M275:O275"/>
    <mergeCell ref="M428:M431"/>
    <mergeCell ref="M433:O433"/>
    <mergeCell ref="M419:M422"/>
    <mergeCell ref="M415:P415"/>
    <mergeCell ref="M247:M248"/>
    <mergeCell ref="M286:M289"/>
    <mergeCell ref="M307:M310"/>
    <mergeCell ref="M369:M370"/>
    <mergeCell ref="M406:P406"/>
    <mergeCell ref="M374:P374"/>
    <mergeCell ref="M358:P358"/>
    <mergeCell ref="M366:P366"/>
    <mergeCell ref="M328:M331"/>
    <mergeCell ref="M254:M255"/>
    <mergeCell ref="M256:M257"/>
    <mergeCell ref="M388:M390"/>
    <mergeCell ref="M401:M404"/>
    <mergeCell ref="M394:M397"/>
    <mergeCell ref="M342:P342"/>
    <mergeCell ref="M337:M338"/>
    <mergeCell ref="M345:M348"/>
    <mergeCell ref="M361:M363"/>
    <mergeCell ref="M353:M356"/>
    <mergeCell ref="M312:P312"/>
  </mergeCells>
  <phoneticPr fontId="16" type="noConversion"/>
  <conditionalFormatting sqref="L18">
    <cfRule type="duplicateValues" dxfId="446" priority="171"/>
  </conditionalFormatting>
  <conditionalFormatting sqref="L20">
    <cfRule type="duplicateValues" dxfId="445" priority="178"/>
  </conditionalFormatting>
  <conditionalFormatting sqref="L21">
    <cfRule type="duplicateValues" dxfId="444" priority="177"/>
  </conditionalFormatting>
  <conditionalFormatting sqref="L22:L25">
    <cfRule type="duplicateValues" dxfId="443" priority="176"/>
  </conditionalFormatting>
  <conditionalFormatting sqref="L27">
    <cfRule type="duplicateValues" dxfId="442" priority="180"/>
  </conditionalFormatting>
  <conditionalFormatting sqref="L46">
    <cfRule type="duplicateValues" dxfId="441" priority="326"/>
  </conditionalFormatting>
  <conditionalFormatting sqref="L53">
    <cfRule type="duplicateValues" dxfId="440" priority="220"/>
  </conditionalFormatting>
  <conditionalFormatting sqref="L60">
    <cfRule type="duplicateValues" dxfId="439" priority="219"/>
  </conditionalFormatting>
  <conditionalFormatting sqref="L92">
    <cfRule type="duplicateValues" dxfId="438" priority="193"/>
  </conditionalFormatting>
  <conditionalFormatting sqref="L93">
    <cfRule type="duplicateValues" dxfId="437" priority="198"/>
  </conditionalFormatting>
  <conditionalFormatting sqref="L99 L106 L113">
    <cfRule type="duplicateValues" dxfId="436" priority="200"/>
  </conditionalFormatting>
  <conditionalFormatting sqref="L100">
    <cfRule type="duplicateValues" dxfId="435" priority="191"/>
  </conditionalFormatting>
  <conditionalFormatting sqref="L107">
    <cfRule type="duplicateValues" dxfId="434" priority="186"/>
  </conditionalFormatting>
  <conditionalFormatting sqref="L117">
    <cfRule type="duplicateValues" dxfId="433" priority="120"/>
  </conditionalFormatting>
  <conditionalFormatting sqref="L124">
    <cfRule type="duplicateValues" dxfId="432" priority="126"/>
  </conditionalFormatting>
  <conditionalFormatting sqref="L131">
    <cfRule type="duplicateValues" dxfId="431" priority="123"/>
  </conditionalFormatting>
  <conditionalFormatting sqref="L138">
    <cfRule type="duplicateValues" dxfId="430" priority="125"/>
  </conditionalFormatting>
  <conditionalFormatting sqref="L145">
    <cfRule type="duplicateValues" dxfId="429" priority="215"/>
  </conditionalFormatting>
  <conditionalFormatting sqref="L146">
    <cfRule type="duplicateValues" dxfId="428" priority="213"/>
  </conditionalFormatting>
  <conditionalFormatting sqref="L147">
    <cfRule type="duplicateValues" dxfId="427" priority="212"/>
  </conditionalFormatting>
  <conditionalFormatting sqref="L148:L151">
    <cfRule type="duplicateValues" dxfId="426" priority="211"/>
  </conditionalFormatting>
  <conditionalFormatting sqref="L153">
    <cfRule type="duplicateValues" dxfId="425" priority="206"/>
  </conditionalFormatting>
  <conditionalFormatting sqref="L154">
    <cfRule type="duplicateValues" dxfId="424" priority="205"/>
  </conditionalFormatting>
  <conditionalFormatting sqref="L155:L158">
    <cfRule type="duplicateValues" dxfId="423" priority="204"/>
  </conditionalFormatting>
  <conditionalFormatting sqref="L162">
    <cfRule type="duplicateValues" dxfId="422" priority="164"/>
  </conditionalFormatting>
  <conditionalFormatting sqref="L171">
    <cfRule type="duplicateValues" dxfId="421" priority="151"/>
  </conditionalFormatting>
  <conditionalFormatting sqref="L172">
    <cfRule type="duplicateValues" dxfId="420" priority="149"/>
  </conditionalFormatting>
  <conditionalFormatting sqref="L173">
    <cfRule type="duplicateValues" dxfId="419" priority="147"/>
  </conditionalFormatting>
  <conditionalFormatting sqref="L174">
    <cfRule type="duplicateValues" dxfId="418" priority="146"/>
  </conditionalFormatting>
  <conditionalFormatting sqref="L175:L177">
    <cfRule type="duplicateValues" dxfId="417" priority="124"/>
  </conditionalFormatting>
  <conditionalFormatting sqref="L182">
    <cfRule type="duplicateValues" dxfId="416" priority="162"/>
  </conditionalFormatting>
  <conditionalFormatting sqref="L189">
    <cfRule type="duplicateValues" dxfId="415" priority="160"/>
  </conditionalFormatting>
  <conditionalFormatting sqref="L196">
    <cfRule type="duplicateValues" dxfId="414" priority="158"/>
  </conditionalFormatting>
  <conditionalFormatting sqref="L203">
    <cfRule type="duplicateValues" dxfId="413" priority="134"/>
  </conditionalFormatting>
  <conditionalFormatting sqref="L204">
    <cfRule type="duplicateValues" dxfId="412" priority="139"/>
  </conditionalFormatting>
  <conditionalFormatting sqref="L210 L217">
    <cfRule type="duplicateValues" dxfId="411" priority="141"/>
  </conditionalFormatting>
  <conditionalFormatting sqref="L211">
    <cfRule type="duplicateValues" dxfId="410" priority="132"/>
  </conditionalFormatting>
  <conditionalFormatting sqref="L221">
    <cfRule type="duplicateValues" dxfId="409" priority="69"/>
  </conditionalFormatting>
  <conditionalFormatting sqref="L239">
    <cfRule type="duplicateValues" dxfId="408" priority="87"/>
  </conditionalFormatting>
  <conditionalFormatting sqref="L246">
    <cfRule type="duplicateValues" dxfId="407" priority="85"/>
  </conditionalFormatting>
  <conditionalFormatting sqref="L253">
    <cfRule type="duplicateValues" dxfId="406" priority="117"/>
  </conditionalFormatting>
  <conditionalFormatting sqref="L254">
    <cfRule type="duplicateValues" dxfId="405" priority="115"/>
  </conditionalFormatting>
  <conditionalFormatting sqref="L255">
    <cfRule type="duplicateValues" dxfId="404" priority="113"/>
  </conditionalFormatting>
  <conditionalFormatting sqref="L256 L259">
    <cfRule type="duplicateValues" dxfId="403" priority="112"/>
  </conditionalFormatting>
  <conditionalFormatting sqref="L257">
    <cfRule type="duplicateValues" dxfId="402" priority="67"/>
  </conditionalFormatting>
  <conditionalFormatting sqref="L287">
    <cfRule type="duplicateValues" dxfId="401" priority="65"/>
  </conditionalFormatting>
  <conditionalFormatting sqref="L294">
    <cfRule type="duplicateValues" dxfId="400" priority="63"/>
  </conditionalFormatting>
  <conditionalFormatting sqref="L301">
    <cfRule type="duplicateValues" dxfId="399" priority="61"/>
  </conditionalFormatting>
  <conditionalFormatting sqref="L308">
    <cfRule type="duplicateValues" dxfId="398" priority="59"/>
  </conditionalFormatting>
  <conditionalFormatting sqref="L315">
    <cfRule type="duplicateValues" dxfId="397" priority="57"/>
  </conditionalFormatting>
  <conditionalFormatting sqref="L322">
    <cfRule type="duplicateValues" dxfId="396" priority="55"/>
  </conditionalFormatting>
  <conditionalFormatting sqref="L329">
    <cfRule type="duplicateValues" dxfId="395" priority="46"/>
  </conditionalFormatting>
  <conditionalFormatting sqref="L388">
    <cfRule type="duplicateValues" dxfId="394" priority="22"/>
  </conditionalFormatting>
  <conditionalFormatting sqref="L395">
    <cfRule type="duplicateValues" dxfId="393" priority="20"/>
  </conditionalFormatting>
  <conditionalFormatting sqref="L402">
    <cfRule type="duplicateValues" dxfId="392" priority="18"/>
  </conditionalFormatting>
  <conditionalFormatting sqref="L410 L412:L414">
    <cfRule type="duplicateValues" dxfId="391" priority="107"/>
  </conditionalFormatting>
  <conditionalFormatting sqref="L411">
    <cfRule type="duplicateValues" dxfId="390" priority="102"/>
  </conditionalFormatting>
  <conditionalFormatting sqref="L415:L416">
    <cfRule type="duplicateValues" dxfId="389" priority="103"/>
  </conditionalFormatting>
  <conditionalFormatting sqref="L427">
    <cfRule type="duplicateValues" dxfId="388" priority="3"/>
  </conditionalFormatting>
  <conditionalFormatting sqref="L258:M258">
    <cfRule type="duplicateValues" dxfId="387" priority="108"/>
  </conditionalFormatting>
  <conditionalFormatting sqref="M25">
    <cfRule type="duplicateValues" dxfId="386" priority="173"/>
  </conditionalFormatting>
  <conditionalFormatting sqref="M50">
    <cfRule type="duplicateValues" dxfId="385" priority="327"/>
  </conditionalFormatting>
  <conditionalFormatting sqref="M57">
    <cfRule type="duplicateValues" dxfId="384" priority="221"/>
  </conditionalFormatting>
  <conditionalFormatting sqref="M64">
    <cfRule type="duplicateValues" dxfId="383" priority="328"/>
  </conditionalFormatting>
  <conditionalFormatting sqref="M73">
    <cfRule type="duplicateValues" dxfId="382" priority="157"/>
  </conditionalFormatting>
  <conditionalFormatting sqref="M81">
    <cfRule type="duplicateValues" dxfId="381" priority="156"/>
  </conditionalFormatting>
  <conditionalFormatting sqref="M88">
    <cfRule type="duplicateValues" dxfId="380" priority="154"/>
  </conditionalFormatting>
  <conditionalFormatting sqref="M98">
    <cfRule type="duplicateValues" dxfId="379" priority="196"/>
  </conditionalFormatting>
  <conditionalFormatting sqref="M105">
    <cfRule type="duplicateValues" dxfId="378" priority="189"/>
  </conditionalFormatting>
  <conditionalFormatting sqref="M112">
    <cfRule type="duplicateValues" dxfId="377" priority="184"/>
  </conditionalFormatting>
  <conditionalFormatting sqref="M121">
    <cfRule type="duplicateValues" dxfId="376" priority="170"/>
  </conditionalFormatting>
  <conditionalFormatting sqref="M128">
    <cfRule type="duplicateValues" dxfId="375" priority="169"/>
  </conditionalFormatting>
  <conditionalFormatting sqref="M135">
    <cfRule type="duplicateValues" dxfId="374" priority="168"/>
  </conditionalFormatting>
  <conditionalFormatting sqref="M142">
    <cfRule type="duplicateValues" dxfId="373" priority="167"/>
  </conditionalFormatting>
  <conditionalFormatting sqref="M151">
    <cfRule type="duplicateValues" dxfId="372" priority="208"/>
  </conditionalFormatting>
  <conditionalFormatting sqref="M158">
    <cfRule type="duplicateValues" dxfId="371" priority="201"/>
  </conditionalFormatting>
  <conditionalFormatting sqref="M172">
    <cfRule type="duplicateValues" dxfId="370" priority="148"/>
  </conditionalFormatting>
  <conditionalFormatting sqref="M176">
    <cfRule type="duplicateValues" dxfId="369" priority="142"/>
  </conditionalFormatting>
  <conditionalFormatting sqref="M177">
    <cfRule type="duplicateValues" dxfId="368" priority="145"/>
  </conditionalFormatting>
  <conditionalFormatting sqref="M186">
    <cfRule type="duplicateValues" dxfId="367" priority="163"/>
  </conditionalFormatting>
  <conditionalFormatting sqref="M193">
    <cfRule type="duplicateValues" dxfId="366" priority="161"/>
  </conditionalFormatting>
  <conditionalFormatting sqref="M200">
    <cfRule type="duplicateValues" dxfId="365" priority="159"/>
  </conditionalFormatting>
  <conditionalFormatting sqref="M209">
    <cfRule type="duplicateValues" dxfId="364" priority="137"/>
  </conditionalFormatting>
  <conditionalFormatting sqref="M216">
    <cfRule type="duplicateValues" dxfId="363" priority="130"/>
  </conditionalFormatting>
  <conditionalFormatting sqref="M225">
    <cfRule type="duplicateValues" dxfId="362" priority="70"/>
  </conditionalFormatting>
  <conditionalFormatting sqref="M234">
    <cfRule type="duplicateValues" dxfId="361" priority="155"/>
  </conditionalFormatting>
  <conditionalFormatting sqref="M243">
    <cfRule type="duplicateValues" dxfId="360" priority="88"/>
  </conditionalFormatting>
  <conditionalFormatting sqref="M250">
    <cfRule type="duplicateValues" dxfId="359" priority="86"/>
  </conditionalFormatting>
  <conditionalFormatting sqref="M254">
    <cfRule type="duplicateValues" dxfId="358" priority="114"/>
  </conditionalFormatting>
  <conditionalFormatting sqref="M256">
    <cfRule type="duplicateValues" dxfId="357" priority="68"/>
  </conditionalFormatting>
  <conditionalFormatting sqref="M259">
    <cfRule type="duplicateValues" dxfId="356" priority="111"/>
  </conditionalFormatting>
  <conditionalFormatting sqref="M291">
    <cfRule type="duplicateValues" dxfId="355" priority="66"/>
  </conditionalFormatting>
  <conditionalFormatting sqref="M298">
    <cfRule type="duplicateValues" dxfId="354" priority="64"/>
  </conditionalFormatting>
  <conditionalFormatting sqref="M305">
    <cfRule type="duplicateValues" dxfId="353" priority="62"/>
  </conditionalFormatting>
  <conditionalFormatting sqref="M312">
    <cfRule type="duplicateValues" dxfId="352" priority="60"/>
  </conditionalFormatting>
  <conditionalFormatting sqref="M319">
    <cfRule type="duplicateValues" dxfId="351" priority="58"/>
  </conditionalFormatting>
  <conditionalFormatting sqref="M326">
    <cfRule type="duplicateValues" dxfId="350" priority="56"/>
  </conditionalFormatting>
  <conditionalFormatting sqref="M333">
    <cfRule type="duplicateValues" dxfId="349" priority="47"/>
  </conditionalFormatting>
  <conditionalFormatting sqref="M342">
    <cfRule type="duplicateValues" dxfId="348" priority="33"/>
  </conditionalFormatting>
  <conditionalFormatting sqref="M350">
    <cfRule type="duplicateValues" dxfId="347" priority="31"/>
  </conditionalFormatting>
  <conditionalFormatting sqref="M358">
    <cfRule type="duplicateValues" dxfId="346" priority="30"/>
  </conditionalFormatting>
  <conditionalFormatting sqref="M366">
    <cfRule type="duplicateValues" dxfId="345" priority="29"/>
  </conditionalFormatting>
  <conditionalFormatting sqref="M374">
    <cfRule type="duplicateValues" dxfId="344" priority="28"/>
  </conditionalFormatting>
  <conditionalFormatting sqref="M382">
    <cfRule type="duplicateValues" dxfId="343" priority="32"/>
  </conditionalFormatting>
  <conditionalFormatting sqref="M392">
    <cfRule type="duplicateValues" dxfId="342" priority="23"/>
  </conditionalFormatting>
  <conditionalFormatting sqref="M399">
    <cfRule type="duplicateValues" dxfId="341" priority="15"/>
  </conditionalFormatting>
  <conditionalFormatting sqref="M406">
    <cfRule type="duplicateValues" dxfId="340" priority="14"/>
  </conditionalFormatting>
  <conditionalFormatting sqref="M414">
    <cfRule type="duplicateValues" dxfId="339" priority="99"/>
  </conditionalFormatting>
  <conditionalFormatting sqref="M415">
    <cfRule type="duplicateValues" dxfId="338" priority="100"/>
  </conditionalFormatting>
  <conditionalFormatting sqref="M424">
    <cfRule type="duplicateValues" dxfId="337" priority="2"/>
  </conditionalFormatting>
  <conditionalFormatting sqref="M24:P24">
    <cfRule type="duplicateValues" dxfId="336" priority="174"/>
  </conditionalFormatting>
  <conditionalFormatting sqref="M150:P150">
    <cfRule type="duplicateValues" dxfId="335" priority="209"/>
  </conditionalFormatting>
  <conditionalFormatting sqref="M157:P157">
    <cfRule type="duplicateValues" dxfId="334" priority="202"/>
  </conditionalFormatting>
  <conditionalFormatting sqref="N21">
    <cfRule type="duplicateValues" dxfId="333" priority="175"/>
  </conditionalFormatting>
  <conditionalFormatting sqref="N26">
    <cfRule type="duplicateValues" dxfId="332" priority="182"/>
  </conditionalFormatting>
  <conditionalFormatting sqref="N94">
    <cfRule type="duplicateValues" dxfId="331" priority="195"/>
  </conditionalFormatting>
  <conditionalFormatting sqref="N101">
    <cfRule type="duplicateValues" dxfId="330" priority="122"/>
  </conditionalFormatting>
  <conditionalFormatting sqref="N108">
    <cfRule type="duplicateValues" dxfId="329" priority="121"/>
  </conditionalFormatting>
  <conditionalFormatting sqref="N147">
    <cfRule type="duplicateValues" dxfId="328" priority="210"/>
  </conditionalFormatting>
  <conditionalFormatting sqref="N152 N159">
    <cfRule type="duplicateValues" dxfId="327" priority="217"/>
  </conditionalFormatting>
  <conditionalFormatting sqref="N154">
    <cfRule type="duplicateValues" dxfId="326" priority="203"/>
  </conditionalFormatting>
  <conditionalFormatting sqref="N168:N169">
    <cfRule type="duplicateValues" dxfId="325" priority="166"/>
  </conditionalFormatting>
  <conditionalFormatting sqref="N173">
    <cfRule type="duplicateValues" dxfId="324" priority="143"/>
  </conditionalFormatting>
  <conditionalFormatting sqref="N178">
    <cfRule type="duplicateValues" dxfId="323" priority="153"/>
  </conditionalFormatting>
  <conditionalFormatting sqref="N205">
    <cfRule type="duplicateValues" dxfId="322" priority="136"/>
  </conditionalFormatting>
  <conditionalFormatting sqref="N212">
    <cfRule type="duplicateValues" dxfId="321" priority="1"/>
  </conditionalFormatting>
  <conditionalFormatting sqref="N255">
    <cfRule type="duplicateValues" dxfId="320" priority="109"/>
  </conditionalFormatting>
  <conditionalFormatting sqref="N260">
    <cfRule type="duplicateValues" dxfId="319" priority="119"/>
  </conditionalFormatting>
  <conditionalFormatting sqref="N176:P176">
    <cfRule type="duplicateValues" dxfId="318" priority="144"/>
  </conditionalFormatting>
  <conditionalFormatting sqref="N258:P258">
    <cfRule type="duplicateValues" dxfId="317" priority="110"/>
  </conditionalFormatting>
  <conditionalFormatting sqref="O21 O23">
    <cfRule type="duplicateValues" dxfId="316" priority="179"/>
  </conditionalFormatting>
  <conditionalFormatting sqref="O147 O149">
    <cfRule type="duplicateValues" dxfId="315" priority="214"/>
  </conditionalFormatting>
  <conditionalFormatting sqref="O154 O156">
    <cfRule type="duplicateValues" dxfId="314" priority="207"/>
  </conditionalFormatting>
  <conditionalFormatting sqref="O163:O166 O168">
    <cfRule type="duplicateValues" dxfId="313" priority="165"/>
  </conditionalFormatting>
  <conditionalFormatting sqref="O173 O175">
    <cfRule type="duplicateValues" dxfId="312" priority="150"/>
  </conditionalFormatting>
  <conditionalFormatting sqref="O255 O257">
    <cfRule type="duplicateValues" dxfId="311" priority="116"/>
  </conditionalFormatting>
  <conditionalFormatting sqref="O414">
    <cfRule type="duplicateValues" dxfId="310" priority="101"/>
  </conditionalFormatting>
  <conditionalFormatting sqref="S18">
    <cfRule type="duplicateValues" dxfId="309" priority="172"/>
  </conditionalFormatting>
  <conditionalFormatting sqref="S27">
    <cfRule type="duplicateValues" dxfId="308" priority="181"/>
  </conditionalFormatting>
  <conditionalFormatting sqref="S92">
    <cfRule type="duplicateValues" dxfId="307" priority="194"/>
  </conditionalFormatting>
  <conditionalFormatting sqref="S93:S95">
    <cfRule type="duplicateValues" dxfId="306" priority="197"/>
  </conditionalFormatting>
  <conditionalFormatting sqref="S96">
    <cfRule type="duplicateValues" dxfId="305" priority="199"/>
  </conditionalFormatting>
  <conditionalFormatting sqref="S100:S102">
    <cfRule type="duplicateValues" dxfId="304" priority="190"/>
  </conditionalFormatting>
  <conditionalFormatting sqref="S103">
    <cfRule type="duplicateValues" dxfId="303" priority="192"/>
  </conditionalFormatting>
  <conditionalFormatting sqref="S107:S109">
    <cfRule type="duplicateValues" dxfId="302" priority="185"/>
  </conditionalFormatting>
  <conditionalFormatting sqref="S110">
    <cfRule type="duplicateValues" dxfId="301" priority="187"/>
  </conditionalFormatting>
  <conditionalFormatting sqref="S145">
    <cfRule type="duplicateValues" dxfId="300" priority="216"/>
  </conditionalFormatting>
  <conditionalFormatting sqref="S171">
    <cfRule type="duplicateValues" dxfId="299" priority="152"/>
  </conditionalFormatting>
  <conditionalFormatting sqref="S203">
    <cfRule type="duplicateValues" dxfId="298" priority="135"/>
  </conditionalFormatting>
  <conditionalFormatting sqref="S204:S206">
    <cfRule type="duplicateValues" dxfId="297" priority="138"/>
  </conditionalFormatting>
  <conditionalFormatting sqref="S207">
    <cfRule type="duplicateValues" dxfId="296" priority="140"/>
  </conditionalFormatting>
  <conditionalFormatting sqref="S211:S213">
    <cfRule type="duplicateValues" dxfId="295" priority="131"/>
  </conditionalFormatting>
  <conditionalFormatting sqref="S214">
    <cfRule type="duplicateValues" dxfId="294" priority="133"/>
  </conditionalFormatting>
  <conditionalFormatting sqref="S253">
    <cfRule type="duplicateValues" dxfId="293" priority="118"/>
  </conditionalFormatting>
  <conditionalFormatting sqref="S410:S413">
    <cfRule type="duplicateValues" dxfId="292" priority="106"/>
  </conditionalFormatting>
  <conditionalFormatting sqref="S414">
    <cfRule type="duplicateValues" dxfId="291" priority="105"/>
  </conditionalFormatting>
  <conditionalFormatting sqref="S415:S416">
    <cfRule type="duplicateValues" dxfId="290" priority="104"/>
  </conditionalFormatting>
  <conditionalFormatting sqref="S427">
    <cfRule type="duplicateValues" dxfId="289" priority="4"/>
  </conditionalFormatting>
  <hyperlinks>
    <hyperlink ref="J151" r:id="rId1" xr:uid="{00000000-0004-0000-1D00-000000000000}"/>
    <hyperlink ref="J158" r:id="rId2" xr:uid="{00000000-0004-0000-1D00-000001000000}"/>
    <hyperlink ref="J25" r:id="rId3" xr:uid="{00000000-0004-0000-1D00-000002000000}"/>
    <hyperlink ref="J414" r:id="rId4" xr:uid="{00000000-0004-0000-1D00-000003000000}"/>
  </hyperlinks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5"/>
  <drawing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10CE-4F8F-45E4-9591-C07A587824D5}">
  <sheetPr>
    <tabColor rgb="FFEE0000"/>
    <pageSetUpPr fitToPage="1"/>
  </sheetPr>
  <dimension ref="A1:Y312"/>
  <sheetViews>
    <sheetView showGridLines="0" zoomScale="55" zoomScaleNormal="55" zoomScaleSheetLayoutView="70" workbookViewId="0">
      <pane ySplit="2" topLeftCell="A27" activePane="bottomLeft" state="frozen"/>
      <selection activeCell="M87" sqref="M87"/>
      <selection pane="bottomLeft" activeCell="N4" sqref="N4"/>
    </sheetView>
  </sheetViews>
  <sheetFormatPr defaultRowHeight="26.25" customHeight="1"/>
  <cols>
    <col min="1" max="1" width="6.77734375" style="5" customWidth="1"/>
    <col min="2" max="2" width="13" style="5" bestFit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22.88671875" style="1" bestFit="1" customWidth="1"/>
    <col min="26" max="26" width="21.5546875" style="1" bestFit="1" customWidth="1"/>
    <col min="27" max="16384" width="8.88671875" style="1"/>
  </cols>
  <sheetData>
    <row r="1" spans="1:24" s="60" customFormat="1" ht="66" customHeight="1">
      <c r="A1" s="2434" t="s">
        <v>19880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ht="26.25" customHeight="1">
      <c r="A4" s="874" t="s">
        <v>188</v>
      </c>
      <c r="B4" s="875" t="s">
        <v>10047</v>
      </c>
      <c r="C4" s="875" t="s">
        <v>13428</v>
      </c>
      <c r="D4" s="875" t="s">
        <v>190</v>
      </c>
      <c r="E4" s="875" t="s">
        <v>19895</v>
      </c>
      <c r="F4" s="875" t="s">
        <v>191</v>
      </c>
      <c r="G4" s="875" t="s">
        <v>191</v>
      </c>
      <c r="H4" s="875" t="s">
        <v>191</v>
      </c>
      <c r="I4" s="875" t="s">
        <v>10574</v>
      </c>
      <c r="J4" s="875" t="s">
        <v>19652</v>
      </c>
      <c r="K4" s="876" t="s">
        <v>15237</v>
      </c>
      <c r="L4" s="875" t="s">
        <v>19913</v>
      </c>
      <c r="M4" s="2857" t="s">
        <v>19892</v>
      </c>
      <c r="N4" s="876" t="s">
        <v>20214</v>
      </c>
      <c r="O4" s="876" t="s">
        <v>20215</v>
      </c>
      <c r="P4" s="1805" t="s">
        <v>20803</v>
      </c>
      <c r="Q4" s="875" t="s">
        <v>375</v>
      </c>
      <c r="R4" s="875">
        <f>IF(MID(RIGHT(S4,8),1,1)="M",2021,IF(MID(RIGHT(S4,8),1,1)="N",2022,IF(MID(RIGHT(S4,8),1,1)="P",2023,IF(MID(RIGHT(S4,8),1,1)="R",2024,IF(MID(RIGHT(S4,8),1,1)="S",2025,IF(MID(RIGHT(S4,8),1,1)="T",1996,IF(MID(RIGHT(S4,8),1,1)="V",1997,IF(MID(RIGHT(S4,8),1,1)="W",1998,IF(MID(RIGHT(S4,8),1,1)="X",1999,IF(MID(RIGHT(S4,8),1,1)="Y",2000,IF(MID(RIGHT(S4,8),1,1)="1",2001,IF(MID(RIGHT(S4,8),1,1)="2",2002,IF(MID(RIGHT(S4,8),1,1)="3",2003,IF(MID(RIGHT(S4,8),1,1)="4",2004,IF(MID(RIGHT(S4,8),1,1)="5",2005,IF(MID(RIGHT(S4,8),1,1)="6",2006,IF(MID(RIGHT(S4,8),1,1)="7",2007,IF(MID(RIGHT(S4,8),1,1)="8",2008,IF(MID(RIGHT(S4,8),1,1)="9",2009,IF(MID(RIGHT(S4,8),1,1)="A",2010,IF(MID(RIGHT(S4,8),1,1)="B",2011,IF(MID(RIGHT(S4,8),1,1)="C",2012,IF(MID(RIGHT(S4,8),1,1)="D",2013,IF(MID(RIGHT(S4,8),1,1)="E",2014,IF(MID(RIGHT(S4,8),1,1)="F",2015,IF(MID(RIGHT(S4,8),1,1)="G",2016,IF(MID(RIGHT(S4,8),1,1)="H",2017,IF(MID(RIGHT(S4,8),1,1)="J",2018,IF(MID(RIGHT(S4,8),1,1)="K",2019,IF(MID(RIGHT(S4,8),1,1)="L",2020,""))))))))))))))))))))))))))))))</f>
        <v>2020</v>
      </c>
      <c r="S4" s="875" t="s">
        <v>19866</v>
      </c>
      <c r="T4" s="875">
        <v>1335</v>
      </c>
      <c r="U4" s="878">
        <v>45807</v>
      </c>
      <c r="V4" s="878">
        <v>45834</v>
      </c>
      <c r="W4" s="879">
        <v>1300</v>
      </c>
      <c r="X4" s="880">
        <v>2200</v>
      </c>
    </row>
    <row r="5" spans="1:24" ht="26.25" customHeight="1">
      <c r="A5" s="1759"/>
      <c r="B5" s="1755"/>
      <c r="C5" s="913" t="s">
        <v>20346</v>
      </c>
      <c r="D5" s="1755"/>
      <c r="E5" s="1755"/>
      <c r="F5" s="1755"/>
      <c r="G5" s="1755"/>
      <c r="H5" s="1755"/>
      <c r="I5" s="1755" t="s">
        <v>3598</v>
      </c>
      <c r="J5" s="412" t="s">
        <v>19654</v>
      </c>
      <c r="K5" s="884" t="s">
        <v>240</v>
      </c>
      <c r="L5" s="425" t="s">
        <v>3603</v>
      </c>
      <c r="M5" s="2878"/>
      <c r="N5" s="73" t="s">
        <v>7287</v>
      </c>
      <c r="O5" s="882"/>
      <c r="P5" s="1760"/>
      <c r="Q5" s="882" t="s">
        <v>363</v>
      </c>
      <c r="R5" s="882">
        <f>IF(MID(RIGHT(S5,8),1,1)="M",2021,IF(MID(RIGHT(S5,8),1,1)="N",2022,IF(MID(RIGHT(S5,8),1,1)="P",2023,IF(MID(RIGHT(S5,8),1,1)="R",2024,IF(MID(RIGHT(S5,8),1,1)="S",2025,IF(MID(RIGHT(S5,8),1,1)="T",1996,IF(MID(RIGHT(S5,8),1,1)="V",1997,IF(MID(RIGHT(S5,8),1,1)="W",1998,IF(MID(RIGHT(S5,8),1,1)="X",1999,IF(MID(RIGHT(S5,8),1,1)="Y",2000,IF(MID(RIGHT(S5,8),1,1)="1",2001,IF(MID(RIGHT(S5,8),1,1)="2",2002,IF(MID(RIGHT(S5,8),1,1)="3",2003,IF(MID(RIGHT(S5,8),1,1)="4",2004,IF(MID(RIGHT(S5,8),1,1)="5",2005,IF(MID(RIGHT(S5,8),1,1)="6",2006,IF(MID(RIGHT(S5,8),1,1)="7",2007,IF(MID(RIGHT(S5,8),1,1)="8",2008,IF(MID(RIGHT(S5,8),1,1)="9",2009,IF(MID(RIGHT(S5,8),1,1)="A",2010,IF(MID(RIGHT(S5,8),1,1)="B",2011,IF(MID(RIGHT(S5,8),1,1)="C",2012,IF(MID(RIGHT(S5,8),1,1)="D",2013,IF(MID(RIGHT(S5,8),1,1)="E",2014,IF(MID(RIGHT(S5,8),1,1)="F",2015,IF(MID(RIGHT(S5,8),1,1)="G",2016,IF(MID(RIGHT(S5,8),1,1)="H",2017,IF(MID(RIGHT(S5,8),1,1)="J",2018,IF(MID(RIGHT(S5,8),1,1)="K",2019,IF(MID(RIGHT(S5,8),1,1)="L",2020,""))))))))))))))))))))))))))))))</f>
        <v>2024</v>
      </c>
      <c r="S5" s="882" t="s">
        <v>19867</v>
      </c>
      <c r="T5" s="882">
        <v>1820</v>
      </c>
      <c r="U5" s="891">
        <v>45808</v>
      </c>
      <c r="V5" s="1761">
        <v>45837</v>
      </c>
      <c r="W5" s="1762"/>
      <c r="X5" s="1763" t="s">
        <v>19232</v>
      </c>
    </row>
    <row r="6" spans="1:24" ht="26.25" customHeight="1">
      <c r="A6" s="881"/>
      <c r="B6" s="882"/>
      <c r="C6" s="882" t="s">
        <v>12776</v>
      </c>
      <c r="D6" s="882" t="s">
        <v>19661</v>
      </c>
      <c r="E6" s="882"/>
      <c r="F6" s="882"/>
      <c r="G6" s="882"/>
      <c r="H6" s="882"/>
      <c r="I6" s="882"/>
      <c r="J6" s="882"/>
      <c r="K6" s="889" t="s">
        <v>19653</v>
      </c>
      <c r="L6" s="882"/>
      <c r="M6" s="2842"/>
      <c r="N6" s="73" t="s">
        <v>19461</v>
      </c>
      <c r="O6" s="1436"/>
      <c r="P6" s="882"/>
      <c r="Q6" s="882" t="s">
        <v>15884</v>
      </c>
      <c r="R6" s="882">
        <f>IF(MID(RIGHT(S6,8),1,1)="M",2021,IF(MID(RIGHT(S6,8),1,1)="N",2022,IF(MID(RIGHT(S6,8),1,1)="P",2023,IF(MID(RIGHT(S6,8),1,1)="R",2024,IF(MID(RIGHT(S6,8),1,1)="S",2025,IF(MID(RIGHT(S6,8),1,1)="T",1996,IF(MID(RIGHT(S6,8),1,1)="V",1997,IF(MID(RIGHT(S6,8),1,1)="W",1998,IF(MID(RIGHT(S6,8),1,1)="X",1999,IF(MID(RIGHT(S6,8),1,1)="Y",2000,IF(MID(RIGHT(S6,8),1,1)="1",2001,IF(MID(RIGHT(S6,8),1,1)="2",2002,IF(MID(RIGHT(S6,8),1,1)="3",2003,IF(MID(RIGHT(S6,8),1,1)="4",2004,IF(MID(RIGHT(S6,8),1,1)="5",2005,IF(MID(RIGHT(S6,8),1,1)="6",2006,IF(MID(RIGHT(S6,8),1,1)="7",2007,IF(MID(RIGHT(S6,8),1,1)="8",2008,IF(MID(RIGHT(S6,8),1,1)="9",2009,IF(MID(RIGHT(S6,8),1,1)="A",2010,IF(MID(RIGHT(S6,8),1,1)="B",2011,IF(MID(RIGHT(S6,8),1,1)="C",2012,IF(MID(RIGHT(S6,8),1,1)="D",2013,IF(MID(RIGHT(S6,8),1,1)="E",2014,IF(MID(RIGHT(S6,8),1,1)="F",2015,IF(MID(RIGHT(S6,8),1,1)="G",2016,IF(MID(RIGHT(S6,8),1,1)="H",2017,IF(MID(RIGHT(S6,8),1,1)="J",2018,IF(MID(RIGHT(S6,8),1,1)="K",2019,IF(MID(RIGHT(S6,8),1,1)="L",2020,""))))))))))))))))))))))))))))))</f>
        <v>2022</v>
      </c>
      <c r="S6" s="882" t="s">
        <v>19869</v>
      </c>
      <c r="T6" s="882">
        <v>1580</v>
      </c>
      <c r="U6" s="885">
        <v>45809</v>
      </c>
      <c r="V6" s="885">
        <v>45839</v>
      </c>
      <c r="W6" s="911"/>
      <c r="X6" s="888"/>
    </row>
    <row r="7" spans="1:24" ht="26.25" customHeight="1">
      <c r="A7" s="881"/>
      <c r="B7" s="882"/>
      <c r="C7" s="882" t="s">
        <v>12778</v>
      </c>
      <c r="D7" s="882" t="s">
        <v>19661</v>
      </c>
      <c r="E7" s="882"/>
      <c r="F7" s="882"/>
      <c r="G7" s="882"/>
      <c r="H7" s="882"/>
      <c r="I7" s="882" t="s">
        <v>19229</v>
      </c>
      <c r="J7" s="882"/>
      <c r="K7" s="889" t="s">
        <v>19665</v>
      </c>
      <c r="L7" s="882" t="str">
        <f>SUBSTITUTE(M4,"-","")</f>
        <v>4327425246976X</v>
      </c>
      <c r="M7" s="882" t="s">
        <v>19894</v>
      </c>
      <c r="N7" s="73" t="s">
        <v>12607</v>
      </c>
      <c r="O7" s="1436"/>
      <c r="P7" s="882"/>
      <c r="Q7" s="882" t="s">
        <v>3291</v>
      </c>
      <c r="R7" s="882">
        <f>IF(MID(RIGHT(S7,8),1,1)="M",2021,IF(MID(RIGHT(S7,8),1,1)="N",2022,IF(MID(RIGHT(S7,8),1,1)="P",2023,IF(MID(RIGHT(S7,8),1,1)="R",2024,IF(MID(RIGHT(S7,8),1,1)="S",2025,IF(MID(RIGHT(S7,8),1,1)="T",1996,IF(MID(RIGHT(S7,8),1,1)="V",1997,IF(MID(RIGHT(S7,8),1,1)="W",1998,IF(MID(RIGHT(S7,8),1,1)="X",1999,IF(MID(RIGHT(S7,8),1,1)="Y",2000,IF(MID(RIGHT(S7,8),1,1)="1",2001,IF(MID(RIGHT(S7,8),1,1)="2",2002,IF(MID(RIGHT(S7,8),1,1)="3",2003,IF(MID(RIGHT(S7,8),1,1)="4",2004,IF(MID(RIGHT(S7,8),1,1)="5",2005,IF(MID(RIGHT(S7,8),1,1)="6",2006,IF(MID(RIGHT(S7,8),1,1)="7",2007,IF(MID(RIGHT(S7,8),1,1)="8",2008,IF(MID(RIGHT(S7,8),1,1)="9",2009,IF(MID(RIGHT(S7,8),1,1)="A",2010,IF(MID(RIGHT(S7,8),1,1)="B",2011,IF(MID(RIGHT(S7,8),1,1)="C",2012,IF(MID(RIGHT(S7,8),1,1)="D",2013,IF(MID(RIGHT(S7,8),1,1)="E",2014,IF(MID(RIGHT(S7,8),1,1)="F",2015,IF(MID(RIGHT(S7,8),1,1)="G",2016,IF(MID(RIGHT(S7,8),1,1)="H",2017,IF(MID(RIGHT(S7,8),1,1)="J",2018,IF(MID(RIGHT(S7,8),1,1)="K",2019,IF(MID(RIGHT(S7,8),1,1)="L",2020,""))))))))))))))))))))))))))))))</f>
        <v>2012</v>
      </c>
      <c r="S7" s="882" t="s">
        <v>19868</v>
      </c>
      <c r="T7" s="882">
        <v>1450</v>
      </c>
      <c r="U7" s="885"/>
      <c r="V7" s="885"/>
      <c r="W7" s="911"/>
      <c r="X7" s="888"/>
    </row>
    <row r="8" spans="1:24" ht="26.25" customHeight="1">
      <c r="A8" s="881"/>
      <c r="B8" s="882"/>
      <c r="C8" s="882" t="s">
        <v>13047</v>
      </c>
      <c r="D8" s="882" t="s">
        <v>191</v>
      </c>
      <c r="E8" s="882"/>
      <c r="F8" s="882"/>
      <c r="G8" s="882"/>
      <c r="H8" s="882"/>
      <c r="I8" s="882"/>
      <c r="J8" s="882"/>
      <c r="K8" s="890"/>
      <c r="L8" s="882" t="str">
        <f>SUBSTITUTE(M7,"-","")</f>
        <v>4327425246973X</v>
      </c>
      <c r="M8" s="882"/>
      <c r="N8" s="882"/>
      <c r="O8" s="882"/>
      <c r="P8" s="882"/>
      <c r="Q8" s="882"/>
      <c r="R8" s="882"/>
      <c r="S8" s="883" t="s">
        <v>189</v>
      </c>
      <c r="T8" s="883">
        <v>3700</v>
      </c>
      <c r="U8" s="885"/>
      <c r="V8" s="891"/>
      <c r="W8" s="887"/>
      <c r="X8" s="888"/>
    </row>
    <row r="9" spans="1:24" ht="26.25" customHeight="1">
      <c r="A9" s="881"/>
      <c r="B9" s="882"/>
      <c r="C9" s="882" t="s">
        <v>10002</v>
      </c>
      <c r="D9" s="882" t="s">
        <v>191</v>
      </c>
      <c r="E9" s="882"/>
      <c r="F9" s="882"/>
      <c r="G9" s="882"/>
      <c r="H9" s="882"/>
      <c r="I9" s="882"/>
      <c r="J9" s="882" t="s">
        <v>19896</v>
      </c>
      <c r="K9" s="890"/>
      <c r="L9" s="882"/>
      <c r="M9" s="2559" t="s">
        <v>8709</v>
      </c>
      <c r="N9" s="2560"/>
      <c r="O9" s="2560"/>
      <c r="P9" s="2561"/>
      <c r="Q9" s="882"/>
      <c r="R9" s="882"/>
      <c r="S9" s="883" t="s">
        <v>2472</v>
      </c>
      <c r="T9" s="883">
        <f>SUM(T4:T8)</f>
        <v>9885</v>
      </c>
      <c r="U9" s="891"/>
      <c r="V9" s="891"/>
      <c r="W9" s="887"/>
      <c r="X9" s="1309"/>
    </row>
    <row r="10" spans="1:24" ht="26.25" customHeight="1" thickBot="1">
      <c r="A10" s="892"/>
      <c r="B10" s="893"/>
      <c r="C10" s="893" t="s">
        <v>10003</v>
      </c>
      <c r="D10" s="893" t="s">
        <v>4036</v>
      </c>
      <c r="E10" s="893"/>
      <c r="F10" s="893"/>
      <c r="G10" s="893"/>
      <c r="H10" s="893"/>
      <c r="I10" s="893"/>
      <c r="J10" s="893" t="s">
        <v>19948</v>
      </c>
      <c r="K10" s="611" t="s">
        <v>12602</v>
      </c>
      <c r="L10" s="893"/>
      <c r="M10" s="893"/>
      <c r="N10" s="894"/>
      <c r="O10" s="894"/>
      <c r="P10" s="895"/>
      <c r="Q10" s="893"/>
      <c r="R10" s="893"/>
      <c r="S10" s="896"/>
      <c r="T10" s="896"/>
      <c r="U10" s="897"/>
      <c r="V10" s="898"/>
      <c r="W10" s="899"/>
      <c r="X10" s="900"/>
    </row>
    <row r="11" spans="1:24" ht="26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51"/>
      <c r="L11" s="4"/>
      <c r="M11" s="4"/>
      <c r="N11" s="451"/>
      <c r="O11" s="451"/>
      <c r="P11" s="452"/>
      <c r="Q11" s="4"/>
      <c r="R11" s="4"/>
      <c r="S11" s="4"/>
      <c r="T11" s="4"/>
      <c r="U11" s="453"/>
      <c r="V11" s="454"/>
      <c r="W11" s="455"/>
      <c r="X11" s="455"/>
    </row>
    <row r="12" spans="1:24" ht="26.25" customHeight="1" thickBot="1"/>
    <row r="13" spans="1:24" ht="26.25" customHeight="1">
      <c r="A13" s="699" t="s">
        <v>188</v>
      </c>
      <c r="B13" s="700" t="s">
        <v>10047</v>
      </c>
      <c r="C13" s="700" t="s">
        <v>154</v>
      </c>
      <c r="D13" s="700" t="s">
        <v>190</v>
      </c>
      <c r="E13" s="700" t="s">
        <v>19839</v>
      </c>
      <c r="F13" s="700" t="s">
        <v>191</v>
      </c>
      <c r="G13" s="700" t="s">
        <v>191</v>
      </c>
      <c r="H13" s="1484"/>
      <c r="I13" s="700" t="s">
        <v>8125</v>
      </c>
      <c r="J13" s="715" t="s">
        <v>19729</v>
      </c>
      <c r="K13" s="1515" t="s">
        <v>8</v>
      </c>
      <c r="L13" s="715" t="s">
        <v>19840</v>
      </c>
      <c r="M13" s="3073" t="s">
        <v>19820</v>
      </c>
      <c r="N13" s="701" t="s">
        <v>20044</v>
      </c>
      <c r="O13" s="701" t="s">
        <v>20045</v>
      </c>
      <c r="P13" s="702" t="s">
        <v>20664</v>
      </c>
      <c r="Q13" s="700" t="s">
        <v>3291</v>
      </c>
      <c r="R13" s="700">
        <f>IF(MID(RIGHT(S13,8),1,1)="M",2021,IF(MID(RIGHT(S13,8),1,1)="N",2022,IF(MID(RIGHT(S13,8),1,1)="P",2023,IF(MID(RIGHT(S13,8),1,1)="R",2024,IF(MID(RIGHT(S13,8),1,1)="S",2025,IF(MID(RIGHT(S13,8),1,1)="T",1996,IF(MID(RIGHT(S13,8),1,1)="V",1997,IF(MID(RIGHT(S13,8),1,1)="W",1998,IF(MID(RIGHT(S13,8),1,1)="X",1999,IF(MID(RIGHT(S13,8),1,1)="Y",2000,IF(MID(RIGHT(S13,8),1,1)="1",2001,IF(MID(RIGHT(S13,8),1,1)="2",2002,IF(MID(RIGHT(S13,8),1,1)="3",2003,IF(MID(RIGHT(S13,8),1,1)="4",2004,IF(MID(RIGHT(S13,8),1,1)="5",2005,IF(MID(RIGHT(S13,8),1,1)="6",2006,IF(MID(RIGHT(S13,8),1,1)="7",2007,IF(MID(RIGHT(S13,8),1,1)="8",2008,IF(MID(RIGHT(S13,8),1,1)="9",2009,IF(MID(RIGHT(S13,8),1,1)="A",2010,IF(MID(RIGHT(S13,8),1,1)="B",2011,IF(MID(RIGHT(S13,8),1,1)="C",2012,IF(MID(RIGHT(S13,8),1,1)="D",2013,IF(MID(RIGHT(S13,8),1,1)="E",2014,IF(MID(RIGHT(S13,8),1,1)="F",2015,IF(MID(RIGHT(S13,8),1,1)="G",2016,IF(MID(RIGHT(S13,8),1,1)="H",2017,IF(MID(RIGHT(S13,8),1,1)="J",2018,IF(MID(RIGHT(S13,8),1,1)="K",2019,IF(MID(RIGHT(S13,8),1,1)="L",2020,""))))))))))))))))))))))))))))))</f>
        <v>2020</v>
      </c>
      <c r="S13" s="700" t="s">
        <v>19806</v>
      </c>
      <c r="T13" s="700">
        <v>1825</v>
      </c>
      <c r="U13" s="716">
        <v>45807</v>
      </c>
      <c r="V13" s="716">
        <v>45861</v>
      </c>
      <c r="W13" s="703">
        <v>3174</v>
      </c>
      <c r="X13" s="704">
        <v>4350</v>
      </c>
    </row>
    <row r="14" spans="1:24" ht="26.25" customHeight="1">
      <c r="A14" s="705"/>
      <c r="B14" s="278"/>
      <c r="C14" s="320" t="s">
        <v>8623</v>
      </c>
      <c r="D14" s="278"/>
      <c r="E14" s="278"/>
      <c r="F14" s="278"/>
      <c r="G14" s="278"/>
      <c r="H14" s="278"/>
      <c r="I14" s="278" t="s">
        <v>2578</v>
      </c>
      <c r="J14" s="317" t="s">
        <v>19499</v>
      </c>
      <c r="K14" s="280" t="s">
        <v>195</v>
      </c>
      <c r="L14" s="425" t="s">
        <v>3603</v>
      </c>
      <c r="M14" s="3074"/>
      <c r="N14" s="73" t="s">
        <v>2435</v>
      </c>
      <c r="O14" s="278"/>
      <c r="P14" s="278"/>
      <c r="Q14" s="278" t="s">
        <v>1934</v>
      </c>
      <c r="R14" s="278">
        <f>IF(MID(RIGHT(S14,8),1,1)="M",2021,IF(MID(RIGHT(S14,8),1,1)="N",2022,IF(MID(RIGHT(S14,8),1,1)="P",2023,IF(MID(RIGHT(S14,8),1,1)="R",2024,IF(MID(RIGHT(S14,8),1,1)="S",2025,IF(MID(RIGHT(S14,8),1,1)="T",1996,IF(MID(RIGHT(S14,8),1,1)="V",1997,IF(MID(RIGHT(S14,8),1,1)="W",1998,IF(MID(RIGHT(S14,8),1,1)="X",1999,IF(MID(RIGHT(S14,8),1,1)="Y",2000,IF(MID(RIGHT(S14,8),1,1)="1",2001,IF(MID(RIGHT(S14,8),1,1)="2",2002,IF(MID(RIGHT(S14,8),1,1)="3",2003,IF(MID(RIGHT(S14,8),1,1)="4",2004,IF(MID(RIGHT(S14,8),1,1)="5",2005,IF(MID(RIGHT(S14,8),1,1)="6",2006,IF(MID(RIGHT(S14,8),1,1)="7",2007,IF(MID(RIGHT(S14,8),1,1)="8",2008,IF(MID(RIGHT(S14,8),1,1)="9",2009,IF(MID(RIGHT(S14,8),1,1)="A",2010,IF(MID(RIGHT(S14,8),1,1)="B",2011,IF(MID(RIGHT(S14,8),1,1)="C",2012,IF(MID(RIGHT(S14,8),1,1)="D",2013,IF(MID(RIGHT(S14,8),1,1)="E",2014,IF(MID(RIGHT(S14,8),1,1)="F",2015,IF(MID(RIGHT(S14,8),1,1)="G",2016,IF(MID(RIGHT(S14,8),1,1)="H",2017,IF(MID(RIGHT(S14,8),1,1)="J",2018,IF(MID(RIGHT(S14,8),1,1)="K",2019,IF(MID(RIGHT(S14,8),1,1)="L",2020,""))))))))))))))))))))))))))))))</f>
        <v>2020</v>
      </c>
      <c r="S14" s="278" t="s">
        <v>19807</v>
      </c>
      <c r="T14" s="278">
        <v>2150</v>
      </c>
      <c r="U14" s="420">
        <v>45809</v>
      </c>
      <c r="V14" s="420">
        <v>45868</v>
      </c>
      <c r="W14" s="283">
        <v>80</v>
      </c>
      <c r="X14" s="706">
        <v>80</v>
      </c>
    </row>
    <row r="15" spans="1:24" ht="26.25" customHeight="1">
      <c r="A15" s="705"/>
      <c r="B15" s="278"/>
      <c r="C15" s="278" t="s">
        <v>12776</v>
      </c>
      <c r="D15" s="278" t="s">
        <v>191</v>
      </c>
      <c r="E15" s="278"/>
      <c r="F15" s="278"/>
      <c r="G15" s="278"/>
      <c r="H15" s="278"/>
      <c r="I15" s="720"/>
      <c r="J15" s="317" t="s">
        <v>19496</v>
      </c>
      <c r="K15" s="278" t="s">
        <v>12373</v>
      </c>
      <c r="L15" s="1626" t="s">
        <v>17973</v>
      </c>
      <c r="M15" s="3074"/>
      <c r="N15" s="73" t="s">
        <v>3073</v>
      </c>
      <c r="O15" s="1371"/>
      <c r="P15" s="278"/>
      <c r="Q15" s="278" t="s">
        <v>1934</v>
      </c>
      <c r="R15" s="278">
        <f>IF(MID(RIGHT(S15,8),1,1)="M",2021,IF(MID(RIGHT(S15,8),1,1)="N",2022,IF(MID(RIGHT(S15,8),1,1)="P",2023,IF(MID(RIGHT(S15,8),1,1)="R",2024,IF(MID(RIGHT(S15,8),1,1)="S",2025,IF(MID(RIGHT(S15,8),1,1)="T",1996,IF(MID(RIGHT(S15,8),1,1)="V",1997,IF(MID(RIGHT(S15,8),1,1)="W",1998,IF(MID(RIGHT(S15,8),1,1)="X",1999,IF(MID(RIGHT(S15,8),1,1)="Y",2000,IF(MID(RIGHT(S15,8),1,1)="1",2001,IF(MID(RIGHT(S15,8),1,1)="2",2002,IF(MID(RIGHT(S15,8),1,1)="3",2003,IF(MID(RIGHT(S15,8),1,1)="4",2004,IF(MID(RIGHT(S15,8),1,1)="5",2005,IF(MID(RIGHT(S15,8),1,1)="6",2006,IF(MID(RIGHT(S15,8),1,1)="7",2007,IF(MID(RIGHT(S15,8),1,1)="8",2008,IF(MID(RIGHT(S15,8),1,1)="9",2009,IF(MID(RIGHT(S15,8),1,1)="A",2010,IF(MID(RIGHT(S15,8),1,1)="B",2011,IF(MID(RIGHT(S15,8),1,1)="C",2012,IF(MID(RIGHT(S15,8),1,1)="D",2013,IF(MID(RIGHT(S15,8),1,1)="E",2014,IF(MID(RIGHT(S15,8),1,1)="F",2015,IF(MID(RIGHT(S15,8),1,1)="G",2016,IF(MID(RIGHT(S15,8),1,1)="H",2017,IF(MID(RIGHT(S15,8),1,1)="J",2018,IF(MID(RIGHT(S15,8),1,1)="K",2019,IF(MID(RIGHT(S15,8),1,1)="L",2020,""))))))))))))))))))))))))))))))</f>
        <v>2022</v>
      </c>
      <c r="S15" s="278" t="s">
        <v>19808</v>
      </c>
      <c r="T15" s="278">
        <v>1965</v>
      </c>
      <c r="U15" s="420"/>
      <c r="V15" s="719"/>
      <c r="W15" s="359">
        <f>SUM(W13:W14)</f>
        <v>3254</v>
      </c>
      <c r="X15" s="777">
        <f>X13+X14</f>
        <v>4430</v>
      </c>
    </row>
    <row r="16" spans="1:24" ht="26.25" customHeight="1">
      <c r="A16" s="705"/>
      <c r="B16" s="278"/>
      <c r="C16" s="278" t="s">
        <v>12778</v>
      </c>
      <c r="D16" s="278" t="s">
        <v>191</v>
      </c>
      <c r="E16" s="278"/>
      <c r="F16" s="278"/>
      <c r="G16" s="278"/>
      <c r="H16" s="278"/>
      <c r="I16" s="720" t="s">
        <v>8207</v>
      </c>
      <c r="J16" s="278" t="s">
        <v>19728</v>
      </c>
      <c r="K16" s="278" t="s">
        <v>1772</v>
      </c>
      <c r="L16" s="278"/>
      <c r="M16" s="3075"/>
      <c r="N16" s="73" t="s">
        <v>7870</v>
      </c>
      <c r="O16" s="278"/>
      <c r="P16" s="280"/>
      <c r="Q16" s="278" t="s">
        <v>3291</v>
      </c>
      <c r="R16" s="278">
        <f>IF(MID(RIGHT(S16,8),1,1)="M",2021,IF(MID(RIGHT(S16,8),1,1)="N",2022,IF(MID(RIGHT(S16,8),1,1)="P",2023,IF(MID(RIGHT(S16,8),1,1)="R",2024,IF(MID(RIGHT(S16,8),1,1)="S",2025,IF(MID(RIGHT(S16,8),1,1)="T",1996,IF(MID(RIGHT(S16,8),1,1)="V",1997,IF(MID(RIGHT(S16,8),1,1)="W",1998,IF(MID(RIGHT(S16,8),1,1)="X",1999,IF(MID(RIGHT(S16,8),1,1)="Y",2000,IF(MID(RIGHT(S16,8),1,1)="1",2001,IF(MID(RIGHT(S16,8),1,1)="2",2002,IF(MID(RIGHT(S16,8),1,1)="3",2003,IF(MID(RIGHT(S16,8),1,1)="4",2004,IF(MID(RIGHT(S16,8),1,1)="5",2005,IF(MID(RIGHT(S16,8),1,1)="6",2006,IF(MID(RIGHT(S16,8),1,1)="7",2007,IF(MID(RIGHT(S16,8),1,1)="8",2008,IF(MID(RIGHT(S16,8),1,1)="9",2009,IF(MID(RIGHT(S16,8),1,1)="A",2010,IF(MID(RIGHT(S16,8),1,1)="B",2011,IF(MID(RIGHT(S16,8),1,1)="C",2012,IF(MID(RIGHT(S16,8),1,1)="D",2013,IF(MID(RIGHT(S16,8),1,1)="E",2014,IF(MID(RIGHT(S16,8),1,1)="F",2015,IF(MID(RIGHT(S16,8),1,1)="G",2016,IF(MID(RIGHT(S16,8),1,1)="H",2017,IF(MID(RIGHT(S16,8),1,1)="J",2018,IF(MID(RIGHT(S16,8),1,1)="K",2019,IF(MID(RIGHT(S16,8),1,1)="L",2020,""))))))))))))))))))))))))))))))</f>
        <v>2021</v>
      </c>
      <c r="S16" s="278" t="s">
        <v>19809</v>
      </c>
      <c r="T16" s="278">
        <v>1825</v>
      </c>
      <c r="U16" s="281"/>
      <c r="V16" s="281"/>
      <c r="W16" s="283" t="s">
        <v>20182</v>
      </c>
      <c r="X16" s="721" t="s">
        <v>20183</v>
      </c>
    </row>
    <row r="17" spans="1:24" ht="26.25" customHeight="1">
      <c r="A17" s="705"/>
      <c r="B17" s="278"/>
      <c r="C17" s="278" t="s">
        <v>13047</v>
      </c>
      <c r="D17" s="278" t="s">
        <v>191</v>
      </c>
      <c r="E17" s="278"/>
      <c r="F17" s="278"/>
      <c r="G17" s="278"/>
      <c r="H17" s="278"/>
      <c r="I17" s="278"/>
      <c r="J17" s="278" t="s">
        <v>19495</v>
      </c>
      <c r="K17" s="278"/>
      <c r="L17" s="278" t="s">
        <v>19805</v>
      </c>
      <c r="M17" s="278" t="str">
        <f>SUBSTITUTE(M13,"-","")</f>
        <v>1145725711957X</v>
      </c>
      <c r="N17" s="278"/>
      <c r="O17" s="278"/>
      <c r="P17" s="278"/>
      <c r="Q17" s="278" t="s">
        <v>18807</v>
      </c>
      <c r="R17" s="280"/>
      <c r="S17" s="284" t="s">
        <v>189</v>
      </c>
      <c r="T17" s="284">
        <v>3810</v>
      </c>
      <c r="U17" s="281"/>
      <c r="V17" s="281"/>
      <c r="W17" s="283"/>
      <c r="X17" s="722"/>
    </row>
    <row r="18" spans="1:24" ht="26.25" customHeight="1">
      <c r="A18" s="705"/>
      <c r="B18" s="278"/>
      <c r="C18" s="278" t="s">
        <v>10002</v>
      </c>
      <c r="D18" s="278" t="s">
        <v>191</v>
      </c>
      <c r="E18" s="278"/>
      <c r="F18" s="278"/>
      <c r="G18" s="278"/>
      <c r="H18" s="278"/>
      <c r="I18" s="278"/>
      <c r="J18" s="2315" t="s">
        <v>18840</v>
      </c>
      <c r="K18" s="278"/>
      <c r="L18" s="278" t="s">
        <v>19882</v>
      </c>
      <c r="M18" s="2559" t="s">
        <v>18854</v>
      </c>
      <c r="N18" s="2560"/>
      <c r="O18" s="2560"/>
      <c r="P18" s="2561"/>
      <c r="Q18" s="278"/>
      <c r="R18" s="278"/>
      <c r="S18" s="284" t="s">
        <v>2472</v>
      </c>
      <c r="T18" s="284">
        <f>SUM(T13:T17)</f>
        <v>11575</v>
      </c>
      <c r="U18" s="281"/>
      <c r="V18" s="281"/>
      <c r="W18" s="283"/>
      <c r="X18" s="722"/>
    </row>
    <row r="19" spans="1:24" ht="26.25" customHeight="1" thickBot="1">
      <c r="A19" s="707"/>
      <c r="B19" s="708"/>
      <c r="C19" s="708" t="s">
        <v>10003</v>
      </c>
      <c r="D19" s="708" t="s">
        <v>4036</v>
      </c>
      <c r="E19" s="708"/>
      <c r="F19" s="708"/>
      <c r="G19" s="708"/>
      <c r="H19" s="708"/>
      <c r="I19" s="708"/>
      <c r="J19" s="708"/>
      <c r="K19" s="611" t="s">
        <v>19865</v>
      </c>
      <c r="L19" s="709"/>
      <c r="M19" s="709"/>
      <c r="N19" s="708"/>
      <c r="O19" s="708"/>
      <c r="P19" s="710"/>
      <c r="Q19" s="711"/>
      <c r="R19" s="711"/>
      <c r="S19" s="711"/>
      <c r="T19" s="711"/>
      <c r="U19" s="712"/>
      <c r="V19" s="713"/>
      <c r="W19" s="723"/>
      <c r="X19" s="724"/>
    </row>
    <row r="20" spans="1:24" ht="26.25" customHeight="1">
      <c r="A20" s="699" t="s">
        <v>188</v>
      </c>
      <c r="B20" s="700" t="s">
        <v>10047</v>
      </c>
      <c r="C20" s="700" t="s">
        <v>154</v>
      </c>
      <c r="D20" s="700" t="s">
        <v>190</v>
      </c>
      <c r="E20" s="700" t="s">
        <v>19839</v>
      </c>
      <c r="F20" s="700" t="s">
        <v>191</v>
      </c>
      <c r="G20" s="700" t="s">
        <v>191</v>
      </c>
      <c r="H20" s="1484"/>
      <c r="I20" s="700" t="s">
        <v>8125</v>
      </c>
      <c r="J20" s="715" t="s">
        <v>19729</v>
      </c>
      <c r="K20" s="1515" t="s">
        <v>8</v>
      </c>
      <c r="L20" s="715" t="s">
        <v>19841</v>
      </c>
      <c r="M20" s="3073" t="s">
        <v>19823</v>
      </c>
      <c r="N20" s="701" t="s">
        <v>19893</v>
      </c>
      <c r="O20" s="701" t="s">
        <v>20046</v>
      </c>
      <c r="P20" s="702" t="s">
        <v>20663</v>
      </c>
      <c r="Q20" s="700" t="s">
        <v>3291</v>
      </c>
      <c r="R20" s="700">
        <f>IF(MID(RIGHT(S20,8),1,1)="M",2021,IF(MID(RIGHT(S20,8),1,1)="N",2022,IF(MID(RIGHT(S20,8),1,1)="P",2023,IF(MID(RIGHT(S20,8),1,1)="R",2024,IF(MID(RIGHT(S20,8),1,1)="S",2025,IF(MID(RIGHT(S20,8),1,1)="T",1996,IF(MID(RIGHT(S20,8),1,1)="V",1997,IF(MID(RIGHT(S20,8),1,1)="W",1998,IF(MID(RIGHT(S20,8),1,1)="X",1999,IF(MID(RIGHT(S20,8),1,1)="Y",2000,IF(MID(RIGHT(S20,8),1,1)="1",2001,IF(MID(RIGHT(S20,8),1,1)="2",2002,IF(MID(RIGHT(S20,8),1,1)="3",2003,IF(MID(RIGHT(S20,8),1,1)="4",2004,IF(MID(RIGHT(S20,8),1,1)="5",2005,IF(MID(RIGHT(S20,8),1,1)="6",2006,IF(MID(RIGHT(S20,8),1,1)="7",2007,IF(MID(RIGHT(S20,8),1,1)="8",2008,IF(MID(RIGHT(S20,8),1,1)="9",2009,IF(MID(RIGHT(S20,8),1,1)="A",2010,IF(MID(RIGHT(S20,8),1,1)="B",2011,IF(MID(RIGHT(S20,8),1,1)="C",2012,IF(MID(RIGHT(S20,8),1,1)="D",2013,IF(MID(RIGHT(S20,8),1,1)="E",2014,IF(MID(RIGHT(S20,8),1,1)="F",2015,IF(MID(RIGHT(S20,8),1,1)="G",2016,IF(MID(RIGHT(S20,8),1,1)="H",2017,IF(MID(RIGHT(S20,8),1,1)="J",2018,IF(MID(RIGHT(S20,8),1,1)="K",2019,IF(MID(RIGHT(S20,8),1,1)="L",2020,""))))))))))))))))))))))))))))))</f>
        <v>2022</v>
      </c>
      <c r="S20" s="700" t="s">
        <v>19816</v>
      </c>
      <c r="T20" s="700">
        <v>1825</v>
      </c>
      <c r="U20" s="716">
        <v>45807</v>
      </c>
      <c r="V20" s="716">
        <v>45861</v>
      </c>
      <c r="W20" s="703">
        <v>3174</v>
      </c>
      <c r="X20" s="704">
        <v>4200</v>
      </c>
    </row>
    <row r="21" spans="1:24" ht="26.25" customHeight="1">
      <c r="A21" s="705"/>
      <c r="B21" s="278"/>
      <c r="C21" s="320" t="s">
        <v>19897</v>
      </c>
      <c r="D21" s="278"/>
      <c r="E21" s="278"/>
      <c r="F21" s="278"/>
      <c r="G21" s="278"/>
      <c r="H21" s="278"/>
      <c r="I21" s="278" t="s">
        <v>2578</v>
      </c>
      <c r="J21" s="317" t="s">
        <v>19500</v>
      </c>
      <c r="K21" s="280" t="s">
        <v>195</v>
      </c>
      <c r="L21" s="425" t="s">
        <v>3603</v>
      </c>
      <c r="M21" s="3074"/>
      <c r="N21" s="73" t="s">
        <v>2435</v>
      </c>
      <c r="O21" s="278"/>
      <c r="P21" s="278"/>
      <c r="Q21" s="278" t="s">
        <v>3291</v>
      </c>
      <c r="R21" s="278">
        <f>IF(MID(RIGHT(S21,8),1,1)="M",2021,IF(MID(RIGHT(S21,8),1,1)="N",2022,IF(MID(RIGHT(S21,8),1,1)="P",2023,IF(MID(RIGHT(S21,8),1,1)="R",2024,IF(MID(RIGHT(S21,8),1,1)="S",2025,IF(MID(RIGHT(S21,8),1,1)="T",1996,IF(MID(RIGHT(S21,8),1,1)="V",1997,IF(MID(RIGHT(S21,8),1,1)="W",1998,IF(MID(RIGHT(S21,8),1,1)="X",1999,IF(MID(RIGHT(S21,8),1,1)="Y",2000,IF(MID(RIGHT(S21,8),1,1)="1",2001,IF(MID(RIGHT(S21,8),1,1)="2",2002,IF(MID(RIGHT(S21,8),1,1)="3",2003,IF(MID(RIGHT(S21,8),1,1)="4",2004,IF(MID(RIGHT(S21,8),1,1)="5",2005,IF(MID(RIGHT(S21,8),1,1)="6",2006,IF(MID(RIGHT(S21,8),1,1)="7",2007,IF(MID(RIGHT(S21,8),1,1)="8",2008,IF(MID(RIGHT(S21,8),1,1)="9",2009,IF(MID(RIGHT(S21,8),1,1)="A",2010,IF(MID(RIGHT(S21,8),1,1)="B",2011,IF(MID(RIGHT(S21,8),1,1)="C",2012,IF(MID(RIGHT(S21,8),1,1)="D",2013,IF(MID(RIGHT(S21,8),1,1)="E",2014,IF(MID(RIGHT(S21,8),1,1)="F",2015,IF(MID(RIGHT(S21,8),1,1)="G",2016,IF(MID(RIGHT(S21,8),1,1)="H",2017,IF(MID(RIGHT(S21,8),1,1)="J",2018,IF(MID(RIGHT(S21,8),1,1)="K",2019,IF(MID(RIGHT(S21,8),1,1)="L",2020,""))))))))))))))))))))))))))))))</f>
        <v>2021</v>
      </c>
      <c r="S21" s="278" t="s">
        <v>19817</v>
      </c>
      <c r="T21" s="278">
        <v>1825</v>
      </c>
      <c r="U21" s="420">
        <v>45809</v>
      </c>
      <c r="V21" s="420">
        <v>45868</v>
      </c>
      <c r="W21" s="283">
        <v>80</v>
      </c>
      <c r="X21" s="706"/>
    </row>
    <row r="22" spans="1:24" ht="26.25" customHeight="1">
      <c r="A22" s="705"/>
      <c r="B22" s="278"/>
      <c r="C22" s="278" t="s">
        <v>12776</v>
      </c>
      <c r="D22" s="278" t="s">
        <v>191</v>
      </c>
      <c r="E22" s="278"/>
      <c r="F22" s="278"/>
      <c r="G22" s="278"/>
      <c r="H22" s="278"/>
      <c r="I22" s="720"/>
      <c r="J22" s="317" t="s">
        <v>19497</v>
      </c>
      <c r="K22" s="278" t="s">
        <v>12373</v>
      </c>
      <c r="L22" s="1626" t="s">
        <v>17973</v>
      </c>
      <c r="M22" s="3074"/>
      <c r="N22" s="73" t="s">
        <v>4259</v>
      </c>
      <c r="O22" s="1371"/>
      <c r="P22" s="278"/>
      <c r="Q22" s="278"/>
      <c r="R22" s="278"/>
      <c r="S22" s="278"/>
      <c r="T22" s="278"/>
      <c r="U22" s="420"/>
      <c r="V22" s="719"/>
      <c r="W22" s="359">
        <f>SUM(W20:W21)</f>
        <v>3254</v>
      </c>
      <c r="X22" s="777">
        <f>X20+X21</f>
        <v>4200</v>
      </c>
    </row>
    <row r="23" spans="1:24" ht="26.25" customHeight="1">
      <c r="A23" s="705"/>
      <c r="B23" s="278"/>
      <c r="C23" s="278" t="s">
        <v>12778</v>
      </c>
      <c r="D23" s="278" t="s">
        <v>191</v>
      </c>
      <c r="E23" s="278"/>
      <c r="F23" s="278"/>
      <c r="G23" s="278"/>
      <c r="H23" s="278"/>
      <c r="I23" s="720" t="s">
        <v>8207</v>
      </c>
      <c r="J23" s="278" t="s">
        <v>19728</v>
      </c>
      <c r="K23" s="278" t="s">
        <v>1772</v>
      </c>
      <c r="L23" s="278"/>
      <c r="M23" s="3075"/>
      <c r="N23" s="73" t="s">
        <v>7870</v>
      </c>
      <c r="O23" s="278"/>
      <c r="P23" s="280"/>
      <c r="Q23" s="278"/>
      <c r="R23" s="278"/>
      <c r="S23" s="278"/>
      <c r="T23" s="278"/>
      <c r="U23" s="281"/>
      <c r="V23" s="281"/>
      <c r="W23" s="283" t="s">
        <v>20182</v>
      </c>
      <c r="X23" s="721" t="s">
        <v>20183</v>
      </c>
    </row>
    <row r="24" spans="1:24" ht="26.25" customHeight="1">
      <c r="A24" s="705"/>
      <c r="B24" s="278"/>
      <c r="C24" s="278" t="s">
        <v>13047</v>
      </c>
      <c r="D24" s="278" t="s">
        <v>191</v>
      </c>
      <c r="E24" s="278"/>
      <c r="F24" s="278"/>
      <c r="G24" s="278"/>
      <c r="H24" s="278"/>
      <c r="I24" s="278"/>
      <c r="J24" s="278" t="s">
        <v>19495</v>
      </c>
      <c r="K24" s="278"/>
      <c r="L24" s="278" t="s">
        <v>19815</v>
      </c>
      <c r="M24" s="278" t="str">
        <f>SUBSTITUTE(M20,"-","")</f>
        <v>1145725712022X</v>
      </c>
      <c r="N24" s="278"/>
      <c r="O24" s="278"/>
      <c r="P24" s="278"/>
      <c r="Q24" s="278"/>
      <c r="R24" s="280"/>
      <c r="S24" s="284" t="s">
        <v>189</v>
      </c>
      <c r="T24" s="284">
        <v>3700</v>
      </c>
      <c r="U24" s="281"/>
      <c r="V24" s="281"/>
      <c r="W24" s="283"/>
      <c r="X24" s="722"/>
    </row>
    <row r="25" spans="1:24" ht="26.25" customHeight="1">
      <c r="A25" s="705"/>
      <c r="B25" s="278"/>
      <c r="C25" s="278" t="s">
        <v>10002</v>
      </c>
      <c r="D25" s="278" t="s">
        <v>191</v>
      </c>
      <c r="E25" s="278"/>
      <c r="F25" s="278"/>
      <c r="G25" s="278"/>
      <c r="H25" s="278"/>
      <c r="I25" s="278"/>
      <c r="J25" s="2315" t="s">
        <v>18840</v>
      </c>
      <c r="K25" s="278"/>
      <c r="L25" s="278" t="s">
        <v>19883</v>
      </c>
      <c r="M25" s="2559" t="s">
        <v>18854</v>
      </c>
      <c r="N25" s="2560"/>
      <c r="O25" s="2560"/>
      <c r="P25" s="2561"/>
      <c r="Q25" s="278"/>
      <c r="R25" s="278"/>
      <c r="S25" s="284" t="s">
        <v>2472</v>
      </c>
      <c r="T25" s="284">
        <f>SUM(T20:T24)</f>
        <v>7350</v>
      </c>
      <c r="U25" s="281"/>
      <c r="V25" s="281"/>
      <c r="W25" s="283"/>
      <c r="X25" s="722"/>
    </row>
    <row r="26" spans="1:24" ht="26.25" customHeight="1" thickBot="1">
      <c r="A26" s="707"/>
      <c r="B26" s="708"/>
      <c r="C26" s="708" t="s">
        <v>10003</v>
      </c>
      <c r="D26" s="708" t="s">
        <v>4036</v>
      </c>
      <c r="E26" s="708"/>
      <c r="F26" s="708"/>
      <c r="G26" s="708"/>
      <c r="H26" s="708"/>
      <c r="I26" s="708"/>
      <c r="J26" s="708"/>
      <c r="K26" s="611" t="s">
        <v>19865</v>
      </c>
      <c r="L26" s="709"/>
      <c r="M26" s="709"/>
      <c r="N26" s="708"/>
      <c r="O26" s="708"/>
      <c r="P26" s="710"/>
      <c r="Q26" s="711"/>
      <c r="R26" s="711"/>
      <c r="S26" s="711"/>
      <c r="T26" s="711"/>
      <c r="U26" s="712"/>
      <c r="V26" s="713"/>
      <c r="W26" s="723"/>
      <c r="X26" s="724"/>
    </row>
    <row r="27" spans="1:24" ht="26.25" customHeight="1">
      <c r="A27" s="699" t="s">
        <v>188</v>
      </c>
      <c r="B27" s="700" t="s">
        <v>10047</v>
      </c>
      <c r="C27" s="700" t="s">
        <v>154</v>
      </c>
      <c r="D27" s="700" t="s">
        <v>190</v>
      </c>
      <c r="E27" s="700" t="s">
        <v>19839</v>
      </c>
      <c r="F27" s="700" t="s">
        <v>191</v>
      </c>
      <c r="G27" s="700" t="s">
        <v>191</v>
      </c>
      <c r="H27" s="1484"/>
      <c r="I27" s="700" t="s">
        <v>8125</v>
      </c>
      <c r="J27" s="715" t="s">
        <v>19729</v>
      </c>
      <c r="K27" s="1515" t="s">
        <v>8</v>
      </c>
      <c r="L27" s="715" t="s">
        <v>19842</v>
      </c>
      <c r="M27" s="3073" t="s">
        <v>19819</v>
      </c>
      <c r="N27" s="701" t="s">
        <v>20047</v>
      </c>
      <c r="O27" s="701" t="s">
        <v>20048</v>
      </c>
      <c r="P27" s="702" t="s">
        <v>20664</v>
      </c>
      <c r="Q27" s="700" t="s">
        <v>3291</v>
      </c>
      <c r="R27" s="700">
        <f>IF(MID(RIGHT(S27,8),1,1)="M",2021,IF(MID(RIGHT(S27,8),1,1)="N",2022,IF(MID(RIGHT(S27,8),1,1)="P",2023,IF(MID(RIGHT(S27,8),1,1)="R",2024,IF(MID(RIGHT(S27,8),1,1)="S",2025,IF(MID(RIGHT(S27,8),1,1)="T",1996,IF(MID(RIGHT(S27,8),1,1)="V",1997,IF(MID(RIGHT(S27,8),1,1)="W",1998,IF(MID(RIGHT(S27,8),1,1)="X",1999,IF(MID(RIGHT(S27,8),1,1)="Y",2000,IF(MID(RIGHT(S27,8),1,1)="1",2001,IF(MID(RIGHT(S27,8),1,1)="2",2002,IF(MID(RIGHT(S27,8),1,1)="3",2003,IF(MID(RIGHT(S27,8),1,1)="4",2004,IF(MID(RIGHT(S27,8),1,1)="5",2005,IF(MID(RIGHT(S27,8),1,1)="6",2006,IF(MID(RIGHT(S27,8),1,1)="7",2007,IF(MID(RIGHT(S27,8),1,1)="8",2008,IF(MID(RIGHT(S27,8),1,1)="9",2009,IF(MID(RIGHT(S27,8),1,1)="A",2010,IF(MID(RIGHT(S27,8),1,1)="B",2011,IF(MID(RIGHT(S27,8),1,1)="C",2012,IF(MID(RIGHT(S27,8),1,1)="D",2013,IF(MID(RIGHT(S27,8),1,1)="E",2014,IF(MID(RIGHT(S27,8),1,1)="F",2015,IF(MID(RIGHT(S27,8),1,1)="G",2016,IF(MID(RIGHT(S27,8),1,1)="H",2017,IF(MID(RIGHT(S27,8),1,1)="J",2018,IF(MID(RIGHT(S27,8),1,1)="K",2019,IF(MID(RIGHT(S27,8),1,1)="L",2020,""))))))))))))))))))))))))))))))</f>
        <v>2021</v>
      </c>
      <c r="S27" s="700" t="s">
        <v>19811</v>
      </c>
      <c r="T27" s="700">
        <v>1825</v>
      </c>
      <c r="U27" s="716">
        <v>45807</v>
      </c>
      <c r="V27" s="716">
        <v>45861</v>
      </c>
      <c r="W27" s="703">
        <v>3174</v>
      </c>
      <c r="X27" s="704">
        <v>4350</v>
      </c>
    </row>
    <row r="28" spans="1:24" ht="26.25" customHeight="1">
      <c r="A28" s="705"/>
      <c r="B28" s="278"/>
      <c r="C28" s="320" t="s">
        <v>8623</v>
      </c>
      <c r="D28" s="278"/>
      <c r="E28" s="278"/>
      <c r="F28" s="278"/>
      <c r="G28" s="278"/>
      <c r="H28" s="278"/>
      <c r="I28" s="278" t="s">
        <v>2578</v>
      </c>
      <c r="J28" s="317" t="s">
        <v>19501</v>
      </c>
      <c r="K28" s="280" t="s">
        <v>195</v>
      </c>
      <c r="L28" s="425" t="s">
        <v>3603</v>
      </c>
      <c r="M28" s="3074"/>
      <c r="N28" s="73" t="s">
        <v>2435</v>
      </c>
      <c r="O28" s="278"/>
      <c r="P28" s="278"/>
      <c r="Q28" s="278" t="s">
        <v>2214</v>
      </c>
      <c r="R28" s="278">
        <f>IF(MID(RIGHT(S28,8),1,1)="M",2021,IF(MID(RIGHT(S28,8),1,1)="N",2022,IF(MID(RIGHT(S28,8),1,1)="P",2023,IF(MID(RIGHT(S28,8),1,1)="R",2024,IF(MID(RIGHT(S28,8),1,1)="S",2025,IF(MID(RIGHT(S28,8),1,1)="T",1996,IF(MID(RIGHT(S28,8),1,1)="V",1997,IF(MID(RIGHT(S28,8),1,1)="W",1998,IF(MID(RIGHT(S28,8),1,1)="X",1999,IF(MID(RIGHT(S28,8),1,1)="Y",2000,IF(MID(RIGHT(S28,8),1,1)="1",2001,IF(MID(RIGHT(S28,8),1,1)="2",2002,IF(MID(RIGHT(S28,8),1,1)="3",2003,IF(MID(RIGHT(S28,8),1,1)="4",2004,IF(MID(RIGHT(S28,8),1,1)="5",2005,IF(MID(RIGHT(S28,8),1,1)="6",2006,IF(MID(RIGHT(S28,8),1,1)="7",2007,IF(MID(RIGHT(S28,8),1,1)="8",2008,IF(MID(RIGHT(S28,8),1,1)="9",2009,IF(MID(RIGHT(S28,8),1,1)="A",2010,IF(MID(RIGHT(S28,8),1,1)="B",2011,IF(MID(RIGHT(S28,8),1,1)="C",2012,IF(MID(RIGHT(S28,8),1,1)="D",2013,IF(MID(RIGHT(S28,8),1,1)="E",2014,IF(MID(RIGHT(S28,8),1,1)="F",2015,IF(MID(RIGHT(S28,8),1,1)="G",2016,IF(MID(RIGHT(S28,8),1,1)="H",2017,IF(MID(RIGHT(S28,8),1,1)="J",2018,IF(MID(RIGHT(S28,8),1,1)="K",2019,IF(MID(RIGHT(S28,8),1,1)="L",2020,""))))))))))))))))))))))))))))))</f>
        <v>2020</v>
      </c>
      <c r="S28" s="278" t="s">
        <v>19812</v>
      </c>
      <c r="T28" s="278">
        <v>2845</v>
      </c>
      <c r="U28" s="420">
        <v>45809</v>
      </c>
      <c r="V28" s="420">
        <v>45868</v>
      </c>
      <c r="W28" s="283">
        <v>500</v>
      </c>
      <c r="X28" s="706">
        <v>80</v>
      </c>
    </row>
    <row r="29" spans="1:24" ht="26.25" customHeight="1">
      <c r="A29" s="705"/>
      <c r="B29" s="278"/>
      <c r="C29" s="278" t="s">
        <v>12776</v>
      </c>
      <c r="D29" s="278" t="s">
        <v>191</v>
      </c>
      <c r="E29" s="278"/>
      <c r="F29" s="278"/>
      <c r="G29" s="278"/>
      <c r="H29" s="278"/>
      <c r="I29" s="720"/>
      <c r="J29" s="317" t="s">
        <v>19498</v>
      </c>
      <c r="K29" s="278" t="s">
        <v>12373</v>
      </c>
      <c r="L29" s="1626" t="s">
        <v>17973</v>
      </c>
      <c r="M29" s="3074"/>
      <c r="N29" s="73" t="s">
        <v>3073</v>
      </c>
      <c r="O29" s="1371"/>
      <c r="P29" s="278"/>
      <c r="Q29" s="278" t="s">
        <v>3291</v>
      </c>
      <c r="R29" s="278">
        <f>IF(MID(RIGHT(S29,8),1,1)="M",2021,IF(MID(RIGHT(S29,8),1,1)="N",2022,IF(MID(RIGHT(S29,8),1,1)="P",2023,IF(MID(RIGHT(S29,8),1,1)="R",2024,IF(MID(RIGHT(S29,8),1,1)="S",2025,IF(MID(RIGHT(S29,8),1,1)="T",1996,IF(MID(RIGHT(S29,8),1,1)="V",1997,IF(MID(RIGHT(S29,8),1,1)="W",1998,IF(MID(RIGHT(S29,8),1,1)="X",1999,IF(MID(RIGHT(S29,8),1,1)="Y",2000,IF(MID(RIGHT(S29,8),1,1)="1",2001,IF(MID(RIGHT(S29,8),1,1)="2",2002,IF(MID(RIGHT(S29,8),1,1)="3",2003,IF(MID(RIGHT(S29,8),1,1)="4",2004,IF(MID(RIGHT(S29,8),1,1)="5",2005,IF(MID(RIGHT(S29,8),1,1)="6",2006,IF(MID(RIGHT(S29,8),1,1)="7",2007,IF(MID(RIGHT(S29,8),1,1)="8",2008,IF(MID(RIGHT(S29,8),1,1)="9",2009,IF(MID(RIGHT(S29,8),1,1)="A",2010,IF(MID(RIGHT(S29,8),1,1)="B",2011,IF(MID(RIGHT(S29,8),1,1)="C",2012,IF(MID(RIGHT(S29,8),1,1)="D",2013,IF(MID(RIGHT(S29,8),1,1)="E",2014,IF(MID(RIGHT(S29,8),1,1)="F",2015,IF(MID(RIGHT(S29,8),1,1)="G",2016,IF(MID(RIGHT(S29,8),1,1)="H",2017,IF(MID(RIGHT(S29,8),1,1)="J",2018,IF(MID(RIGHT(S29,8),1,1)="K",2019,IF(MID(RIGHT(S29,8),1,1)="L",2020,""))))))))))))))))))))))))))))))</f>
        <v>2021</v>
      </c>
      <c r="S29" s="278" t="s">
        <v>19813</v>
      </c>
      <c r="T29" s="278">
        <v>1825</v>
      </c>
      <c r="U29" s="420"/>
      <c r="V29" s="719"/>
      <c r="W29" s="359">
        <f>SUM(W27:W28)</f>
        <v>3674</v>
      </c>
      <c r="X29" s="777">
        <f>X27+X28</f>
        <v>4430</v>
      </c>
    </row>
    <row r="30" spans="1:24" ht="26.25" customHeight="1">
      <c r="A30" s="705"/>
      <c r="B30" s="278"/>
      <c r="C30" s="278" t="s">
        <v>12778</v>
      </c>
      <c r="D30" s="278" t="s">
        <v>191</v>
      </c>
      <c r="E30" s="278"/>
      <c r="F30" s="278"/>
      <c r="G30" s="278"/>
      <c r="H30" s="278"/>
      <c r="I30" s="720" t="s">
        <v>8207</v>
      </c>
      <c r="J30" s="278" t="s">
        <v>19728</v>
      </c>
      <c r="K30" s="278" t="s">
        <v>1772</v>
      </c>
      <c r="L30" s="278"/>
      <c r="M30" s="3075"/>
      <c r="N30" s="73" t="s">
        <v>7870</v>
      </c>
      <c r="O30" s="278"/>
      <c r="P30" s="280"/>
      <c r="Q30" s="278" t="s">
        <v>3291</v>
      </c>
      <c r="R30" s="278">
        <f>IF(MID(RIGHT(S30,8),1,1)="M",2021,IF(MID(RIGHT(S30,8),1,1)="N",2022,IF(MID(RIGHT(S30,8),1,1)="P",2023,IF(MID(RIGHT(S30,8),1,1)="R",2024,IF(MID(RIGHT(S30,8),1,1)="S",2025,IF(MID(RIGHT(S30,8),1,1)="T",1996,IF(MID(RIGHT(S30,8),1,1)="V",1997,IF(MID(RIGHT(S30,8),1,1)="W",1998,IF(MID(RIGHT(S30,8),1,1)="X",1999,IF(MID(RIGHT(S30,8),1,1)="Y",2000,IF(MID(RIGHT(S30,8),1,1)="1",2001,IF(MID(RIGHT(S30,8),1,1)="2",2002,IF(MID(RIGHT(S30,8),1,1)="3",2003,IF(MID(RIGHT(S30,8),1,1)="4",2004,IF(MID(RIGHT(S30,8),1,1)="5",2005,IF(MID(RIGHT(S30,8),1,1)="6",2006,IF(MID(RIGHT(S30,8),1,1)="7",2007,IF(MID(RIGHT(S30,8),1,1)="8",2008,IF(MID(RIGHT(S30,8),1,1)="9",2009,IF(MID(RIGHT(S30,8),1,1)="A",2010,IF(MID(RIGHT(S30,8),1,1)="B",2011,IF(MID(RIGHT(S30,8),1,1)="C",2012,IF(MID(RIGHT(S30,8),1,1)="D",2013,IF(MID(RIGHT(S30,8),1,1)="E",2014,IF(MID(RIGHT(S30,8),1,1)="F",2015,IF(MID(RIGHT(S30,8),1,1)="G",2016,IF(MID(RIGHT(S30,8),1,1)="H",2017,IF(MID(RIGHT(S30,8),1,1)="J",2018,IF(MID(RIGHT(S30,8),1,1)="K",2019,IF(MID(RIGHT(S30,8),1,1)="L",2020,""))))))))))))))))))))))))))))))</f>
        <v>2021</v>
      </c>
      <c r="S30" s="278" t="s">
        <v>19814</v>
      </c>
      <c r="T30" s="278">
        <v>1825</v>
      </c>
      <c r="U30" s="281"/>
      <c r="V30" s="281"/>
      <c r="W30" s="283" t="s">
        <v>20182</v>
      </c>
      <c r="X30" s="721" t="s">
        <v>20183</v>
      </c>
    </row>
    <row r="31" spans="1:24" ht="26.25" customHeight="1">
      <c r="A31" s="705"/>
      <c r="B31" s="278"/>
      <c r="C31" s="278" t="s">
        <v>13047</v>
      </c>
      <c r="D31" s="278" t="s">
        <v>191</v>
      </c>
      <c r="E31" s="278"/>
      <c r="F31" s="278"/>
      <c r="G31" s="278"/>
      <c r="H31" s="278"/>
      <c r="I31" s="278"/>
      <c r="J31" s="278" t="s">
        <v>19495</v>
      </c>
      <c r="K31" s="278"/>
      <c r="L31" s="278" t="s">
        <v>19810</v>
      </c>
      <c r="M31" s="278" t="str">
        <f>SUBSTITUTE(M27,"-","")</f>
        <v>1145725711951X</v>
      </c>
      <c r="N31" s="278"/>
      <c r="O31" s="278"/>
      <c r="P31" s="278"/>
      <c r="Q31" s="278" t="s">
        <v>18807</v>
      </c>
      <c r="R31" s="280"/>
      <c r="S31" s="284" t="s">
        <v>189</v>
      </c>
      <c r="T31" s="284">
        <v>3700</v>
      </c>
      <c r="U31" s="281"/>
      <c r="V31" s="281"/>
      <c r="W31" s="283"/>
      <c r="X31" s="722"/>
    </row>
    <row r="32" spans="1:24" ht="26.25" customHeight="1">
      <c r="A32" s="705"/>
      <c r="B32" s="278"/>
      <c r="C32" s="278" t="s">
        <v>10002</v>
      </c>
      <c r="D32" s="278" t="s">
        <v>191</v>
      </c>
      <c r="E32" s="278"/>
      <c r="F32" s="278"/>
      <c r="G32" s="278"/>
      <c r="H32" s="278"/>
      <c r="I32" s="278"/>
      <c r="J32" s="2315" t="s">
        <v>18840</v>
      </c>
      <c r="K32" s="278"/>
      <c r="L32" s="278" t="s">
        <v>19882</v>
      </c>
      <c r="M32" s="2559" t="s">
        <v>18854</v>
      </c>
      <c r="N32" s="2560"/>
      <c r="O32" s="2560"/>
      <c r="P32" s="2561"/>
      <c r="Q32" s="278"/>
      <c r="R32" s="278"/>
      <c r="S32" s="284" t="s">
        <v>2472</v>
      </c>
      <c r="T32" s="284">
        <f>SUM(T27:T31)</f>
        <v>12020</v>
      </c>
      <c r="U32" s="281"/>
      <c r="V32" s="281"/>
      <c r="W32" s="283"/>
      <c r="X32" s="722"/>
    </row>
    <row r="33" spans="1:25" ht="26.25" customHeight="1" thickBot="1">
      <c r="A33" s="707"/>
      <c r="B33" s="708"/>
      <c r="C33" s="708" t="s">
        <v>10003</v>
      </c>
      <c r="D33" s="708" t="s">
        <v>4036</v>
      </c>
      <c r="E33" s="708"/>
      <c r="F33" s="708"/>
      <c r="G33" s="708"/>
      <c r="H33" s="708"/>
      <c r="I33" s="708"/>
      <c r="J33" s="708"/>
      <c r="K33" s="611" t="s">
        <v>19865</v>
      </c>
      <c r="L33" s="709"/>
      <c r="M33" s="709"/>
      <c r="N33" s="708"/>
      <c r="O33" s="708"/>
      <c r="P33" s="710"/>
      <c r="Q33" s="711"/>
      <c r="R33" s="711"/>
      <c r="S33" s="711"/>
      <c r="T33" s="711"/>
      <c r="U33" s="712"/>
      <c r="V33" s="713"/>
      <c r="W33" s="723"/>
      <c r="X33" s="724"/>
    </row>
    <row r="35" spans="1:25" ht="26.25" customHeight="1" thickBot="1"/>
    <row r="36" spans="1:25" ht="26.25" customHeight="1">
      <c r="A36" s="1004" t="s">
        <v>188</v>
      </c>
      <c r="B36" s="1005" t="s">
        <v>10047</v>
      </c>
      <c r="C36" s="1005" t="s">
        <v>26</v>
      </c>
      <c r="D36" s="1005" t="s">
        <v>190</v>
      </c>
      <c r="E36" s="1005" t="s">
        <v>19839</v>
      </c>
      <c r="F36" s="1005" t="s">
        <v>191</v>
      </c>
      <c r="G36" s="1005" t="s">
        <v>191</v>
      </c>
      <c r="H36" s="1485"/>
      <c r="I36" s="1005" t="s">
        <v>137</v>
      </c>
      <c r="J36" s="1475" t="s">
        <v>19729</v>
      </c>
      <c r="K36" s="1011" t="s">
        <v>14052</v>
      </c>
      <c r="L36" s="1005" t="s">
        <v>19879</v>
      </c>
      <c r="M36" s="2847" t="s">
        <v>19876</v>
      </c>
      <c r="N36" s="1011" t="s">
        <v>20043</v>
      </c>
      <c r="O36" s="1011" t="s">
        <v>19886</v>
      </c>
      <c r="P36" s="1015"/>
      <c r="Q36" s="1005" t="s">
        <v>19877</v>
      </c>
      <c r="R36" s="1005">
        <f>IF(MID(RIGHT(S36,8),1,1)="M",2021,IF(MID(RIGHT(S36,8),1,1)="N",2022,IF(MID(RIGHT(S36,8),1,1)="P",2023,IF(MID(RIGHT(S36,8),1,1)="R",2024,IF(MID(RIGHT(S36,8),1,1)="S",2025,IF(MID(RIGHT(S36,8),1,1)="T",1996,IF(MID(RIGHT(S36,8),1,1)="V",1997,IF(MID(RIGHT(S36,8),1,1)="W",1998,IF(MID(RIGHT(S36,8),1,1)="X",1999,IF(MID(RIGHT(S36,8),1,1)="Y",2000,IF(MID(RIGHT(S36,8),1,1)="1",2001,IF(MID(RIGHT(S36,8),1,1)="2",2002,IF(MID(RIGHT(S36,8),1,1)="3",2003,IF(MID(RIGHT(S36,8),1,1)="4",2004,IF(MID(RIGHT(S36,8),1,1)="5",2005,IF(MID(RIGHT(S36,8),1,1)="6",2006,IF(MID(RIGHT(S36,8),1,1)="7",2007,IF(MID(RIGHT(S36,8),1,1)="8",2008,IF(MID(RIGHT(S36,8),1,1)="9",2009,IF(MID(RIGHT(S36,8),1,1)="A",2010,IF(MID(RIGHT(S36,8),1,1)="B",2011,IF(MID(RIGHT(S36,8),1,1)="C",2012,IF(MID(RIGHT(S36,8),1,1)="D",2013,IF(MID(RIGHT(S36,8),1,1)="E",2014,IF(MID(RIGHT(S36,8),1,1)="F",2015,IF(MID(RIGHT(S36,8),1,1)="G",2016,IF(MID(RIGHT(S36,8),1,1)="H",2017,IF(MID(RIGHT(S36,8),1,1)="J",2018,IF(MID(RIGHT(S36,8),1,1)="K",2019,IF(MID(RIGHT(S36,8),1,1)="L",2020,""))))))))))))))))))))))))))))))</f>
        <v>2018</v>
      </c>
      <c r="S36" s="1005" t="s">
        <v>19873</v>
      </c>
      <c r="T36" s="1005">
        <v>1225</v>
      </c>
      <c r="U36" s="1412">
        <v>45808</v>
      </c>
      <c r="V36" s="1412">
        <v>45885</v>
      </c>
      <c r="W36" s="1017">
        <v>3780</v>
      </c>
      <c r="X36" s="1018">
        <v>4450</v>
      </c>
    </row>
    <row r="37" spans="1:25" ht="26.25" customHeight="1">
      <c r="A37" s="1006"/>
      <c r="B37" s="1007"/>
      <c r="C37" s="320" t="s">
        <v>3121</v>
      </c>
      <c r="D37" s="1007"/>
      <c r="E37" s="1007"/>
      <c r="F37" s="1007"/>
      <c r="G37" s="1007"/>
      <c r="H37" s="1007"/>
      <c r="I37" s="1007" t="s">
        <v>194</v>
      </c>
      <c r="J37" s="317" t="s">
        <v>19832</v>
      </c>
      <c r="K37" s="1012" t="s">
        <v>211</v>
      </c>
      <c r="L37" s="425" t="s">
        <v>3603</v>
      </c>
      <c r="M37" s="2787"/>
      <c r="N37" s="73" t="s">
        <v>2435</v>
      </c>
      <c r="O37" s="1013"/>
      <c r="P37" s="1019"/>
      <c r="Q37" s="1007" t="s">
        <v>19878</v>
      </c>
      <c r="R37" s="1007">
        <f>IF(MID(RIGHT(S37,8),1,1)="M",2021,IF(MID(RIGHT(S37,8),1,1)="N",2022,IF(MID(RIGHT(S37,8),1,1)="P",2023,IF(MID(RIGHT(S37,8),1,1)="R",2024,IF(MID(RIGHT(S37,8),1,1)="S",2025,IF(MID(RIGHT(S37,8),1,1)="T",1996,IF(MID(RIGHT(S37,8),1,1)="V",1997,IF(MID(RIGHT(S37,8),1,1)="W",1998,IF(MID(RIGHT(S37,8),1,1)="X",1999,IF(MID(RIGHT(S37,8),1,1)="Y",2000,IF(MID(RIGHT(S37,8),1,1)="1",2001,IF(MID(RIGHT(S37,8),1,1)="2",2002,IF(MID(RIGHT(S37,8),1,1)="3",2003,IF(MID(RIGHT(S37,8),1,1)="4",2004,IF(MID(RIGHT(S37,8),1,1)="5",2005,IF(MID(RIGHT(S37,8),1,1)="6",2006,IF(MID(RIGHT(S37,8),1,1)="7",2007,IF(MID(RIGHT(S37,8),1,1)="8",2008,IF(MID(RIGHT(S37,8),1,1)="9",2009,IF(MID(RIGHT(S37,8),1,1)="A",2010,IF(MID(RIGHT(S37,8),1,1)="B",2011,IF(MID(RIGHT(S37,8),1,1)="C",2012,IF(MID(RIGHT(S37,8),1,1)="D",2013,IF(MID(RIGHT(S37,8),1,1)="E",2014,IF(MID(RIGHT(S37,8),1,1)="F",2015,IF(MID(RIGHT(S37,8),1,1)="G",2016,IF(MID(RIGHT(S37,8),1,1)="H",2017,IF(MID(RIGHT(S37,8),1,1)="J",2018,IF(MID(RIGHT(S37,8),1,1)="K",2019,IF(MID(RIGHT(S37,8),1,1)="L",2020,""))))))))))))))))))))))))))))))</f>
        <v>2020</v>
      </c>
      <c r="S37" s="1007" t="s">
        <v>19875</v>
      </c>
      <c r="T37" s="1007">
        <v>1725</v>
      </c>
      <c r="U37" s="1177">
        <v>45809</v>
      </c>
      <c r="V37" s="1020">
        <v>45888</v>
      </c>
      <c r="W37" s="1021"/>
      <c r="X37" s="1527">
        <v>350</v>
      </c>
      <c r="Y37" s="312" t="s">
        <v>19782</v>
      </c>
    </row>
    <row r="38" spans="1:25" ht="26.25" customHeight="1">
      <c r="A38" s="1006"/>
      <c r="B38" s="1007"/>
      <c r="C38" s="1007" t="s">
        <v>12775</v>
      </c>
      <c r="D38" s="1007" t="s">
        <v>191</v>
      </c>
      <c r="E38" s="1007"/>
      <c r="F38" s="1007"/>
      <c r="G38" s="1007"/>
      <c r="H38" s="1007"/>
      <c r="I38" s="1007"/>
      <c r="J38" s="317" t="s">
        <v>19831</v>
      </c>
      <c r="K38" s="1013" t="s">
        <v>2780</v>
      </c>
      <c r="L38" s="1007"/>
      <c r="M38" s="2787"/>
      <c r="N38" s="73" t="s">
        <v>2948</v>
      </c>
      <c r="O38" s="1013"/>
      <c r="P38" s="1019"/>
      <c r="Q38" s="1007" t="s">
        <v>8133</v>
      </c>
      <c r="R38" s="1007">
        <f>IF(MID(RIGHT(S38,8),1,1)="M",2021,IF(MID(RIGHT(S38,8),1,1)="N",2022,IF(MID(RIGHT(S38,8),1,1)="P",2023,IF(MID(RIGHT(S38,8),1,1)="R",2024,IF(MID(RIGHT(S38,8),1,1)="S",2025,IF(MID(RIGHT(S38,8),1,1)="T",1996,IF(MID(RIGHT(S38,8),1,1)="V",1997,IF(MID(RIGHT(S38,8),1,1)="W",1998,IF(MID(RIGHT(S38,8),1,1)="X",1999,IF(MID(RIGHT(S38,8),1,1)="Y",2000,IF(MID(RIGHT(S38,8),1,1)="1",2001,IF(MID(RIGHT(S38,8),1,1)="2",2002,IF(MID(RIGHT(S38,8),1,1)="3",2003,IF(MID(RIGHT(S38,8),1,1)="4",2004,IF(MID(RIGHT(S38,8),1,1)="5",2005,IF(MID(RIGHT(S38,8),1,1)="6",2006,IF(MID(RIGHT(S38,8),1,1)="7",2007,IF(MID(RIGHT(S38,8),1,1)="8",2008,IF(MID(RIGHT(S38,8),1,1)="9",2009,IF(MID(RIGHT(S38,8),1,1)="A",2010,IF(MID(RIGHT(S38,8),1,1)="B",2011,IF(MID(RIGHT(S38,8),1,1)="C",2012,IF(MID(RIGHT(S38,8),1,1)="D",2013,IF(MID(RIGHT(S38,8),1,1)="E",2014,IF(MID(RIGHT(S38,8),1,1)="F",2015,IF(MID(RIGHT(S38,8),1,1)="G",2016,IF(MID(RIGHT(S38,8),1,1)="H",2017,IF(MID(RIGHT(S38,8),1,1)="J",2018,IF(MID(RIGHT(S38,8),1,1)="K",2019,IF(MID(RIGHT(S38,8),1,1)="L",2020,""))))))))))))))))))))))))))))))</f>
        <v>2016</v>
      </c>
      <c r="S38" s="1007" t="s">
        <v>19874</v>
      </c>
      <c r="T38" s="1007">
        <v>1807</v>
      </c>
      <c r="U38" s="1023"/>
      <c r="V38" s="2414">
        <v>45879</v>
      </c>
      <c r="W38" s="1021"/>
      <c r="X38" s="1527">
        <v>100</v>
      </c>
      <c r="Y38" s="312" t="s">
        <v>6707</v>
      </c>
    </row>
    <row r="39" spans="1:25" ht="26.25" customHeight="1">
      <c r="A39" s="1006"/>
      <c r="B39" s="1007"/>
      <c r="C39" s="1007" t="s">
        <v>12777</v>
      </c>
      <c r="D39" s="1007" t="s">
        <v>191</v>
      </c>
      <c r="E39" s="1007"/>
      <c r="F39" s="1007"/>
      <c r="G39" s="1007"/>
      <c r="H39" s="1007"/>
      <c r="I39" s="1007"/>
      <c r="J39" s="1007"/>
      <c r="K39" s="1013" t="s">
        <v>1772</v>
      </c>
      <c r="L39" s="1007"/>
      <c r="M39" s="2786"/>
      <c r="N39" s="73" t="s">
        <v>12196</v>
      </c>
      <c r="O39" s="1013" t="s">
        <v>19785</v>
      </c>
      <c r="P39" s="1019"/>
      <c r="Q39" s="1007" t="s">
        <v>14228</v>
      </c>
      <c r="R39" s="1007">
        <f>IF(MID(RIGHT(S39,8),1,1)="M",2021,IF(MID(RIGHT(S39,8),1,1)="N",2022,IF(MID(RIGHT(S39,8),1,1)="P",2023,IF(MID(RIGHT(S39,8),1,1)="R",2024,IF(MID(RIGHT(S39,8),1,1)="S",2025,IF(MID(RIGHT(S39,8),1,1)="T",1996,IF(MID(RIGHT(S39,8),1,1)="V",1997,IF(MID(RIGHT(S39,8),1,1)="W",1998,IF(MID(RIGHT(S39,8),1,1)="X",1999,IF(MID(RIGHT(S39,8),1,1)="Y",2000,IF(MID(RIGHT(S39,8),1,1)="1",2001,IF(MID(RIGHT(S39,8),1,1)="2",2002,IF(MID(RIGHT(S39,8),1,1)="3",2003,IF(MID(RIGHT(S39,8),1,1)="4",2004,IF(MID(RIGHT(S39,8),1,1)="5",2005,IF(MID(RIGHT(S39,8),1,1)="6",2006,IF(MID(RIGHT(S39,8),1,1)="7",2007,IF(MID(RIGHT(S39,8),1,1)="8",2008,IF(MID(RIGHT(S39,8),1,1)="9",2009,IF(MID(RIGHT(S39,8),1,1)="A",2010,IF(MID(RIGHT(S39,8),1,1)="B",2011,IF(MID(RIGHT(S39,8),1,1)="C",2012,IF(MID(RIGHT(S39,8),1,1)="D",2013,IF(MID(RIGHT(S39,8),1,1)="E",2014,IF(MID(RIGHT(S39,8),1,1)="F",2015,IF(MID(RIGHT(S39,8),1,1)="G",2016,IF(MID(RIGHT(S39,8),1,1)="H",2017,IF(MID(RIGHT(S39,8),1,1)="J",2018,IF(MID(RIGHT(S39,8),1,1)="K",2019,IF(MID(RIGHT(S39,8),1,1)="L",2020,""))))))))))))))))))))))))))))))</f>
        <v>2018</v>
      </c>
      <c r="S39" s="1007" t="s">
        <v>19872</v>
      </c>
      <c r="T39" s="1007">
        <v>1600</v>
      </c>
      <c r="U39" s="1023"/>
      <c r="V39" s="1020"/>
      <c r="W39" s="1021"/>
      <c r="X39" s="777">
        <f>X36+X37+X38</f>
        <v>4900</v>
      </c>
    </row>
    <row r="40" spans="1:25" ht="26.25" customHeight="1">
      <c r="A40" s="1006"/>
      <c r="B40" s="1007"/>
      <c r="C40" s="1007" t="s">
        <v>14286</v>
      </c>
      <c r="D40" s="1007" t="s">
        <v>191</v>
      </c>
      <c r="E40" s="1007"/>
      <c r="F40" s="1007"/>
      <c r="G40" s="1007"/>
      <c r="H40" s="1007"/>
      <c r="I40" s="1007"/>
      <c r="J40" s="1007"/>
      <c r="K40" s="1013"/>
      <c r="L40" s="1007"/>
      <c r="M40" s="1007" t="str">
        <f>SUBSTITUTE(M36,"-","")</f>
        <v>2462725801727X</v>
      </c>
      <c r="N40" s="1013"/>
      <c r="O40" s="1013"/>
      <c r="P40" s="1019"/>
      <c r="Q40" s="1007"/>
      <c r="R40" s="1007"/>
      <c r="S40" s="1024" t="s">
        <v>189</v>
      </c>
      <c r="T40" s="1024">
        <v>3810</v>
      </c>
      <c r="U40" s="1020"/>
      <c r="V40" s="1020"/>
      <c r="W40" s="1021"/>
      <c r="X40" s="1022"/>
    </row>
    <row r="41" spans="1:25" ht="26.25" customHeight="1">
      <c r="A41" s="1006"/>
      <c r="B41" s="1007"/>
      <c r="C41" s="1007" t="s">
        <v>10098</v>
      </c>
      <c r="D41" s="1007" t="s">
        <v>191</v>
      </c>
      <c r="E41" s="1007"/>
      <c r="F41" s="1007"/>
      <c r="G41" s="1007"/>
      <c r="H41" s="1007"/>
      <c r="I41" s="1007"/>
      <c r="J41" s="1007"/>
      <c r="K41" s="1013"/>
      <c r="L41" s="1007"/>
      <c r="M41" s="2559" t="s">
        <v>8710</v>
      </c>
      <c r="N41" s="2560"/>
      <c r="O41" s="2560"/>
      <c r="P41" s="2561"/>
      <c r="Q41" s="1007"/>
      <c r="R41" s="1007"/>
      <c r="S41" s="1024" t="s">
        <v>2472</v>
      </c>
      <c r="T41" s="1024">
        <f>SUM(T36:T40)</f>
        <v>10167</v>
      </c>
      <c r="U41" s="1020"/>
      <c r="V41" s="1020"/>
      <c r="W41" s="1021"/>
      <c r="X41" s="1022"/>
    </row>
    <row r="42" spans="1:25" ht="26.25" customHeight="1" thickBot="1">
      <c r="A42" s="1008"/>
      <c r="B42" s="1009"/>
      <c r="C42" s="1009" t="s">
        <v>10099</v>
      </c>
      <c r="D42" s="1009" t="s">
        <v>4036</v>
      </c>
      <c r="E42" s="1009"/>
      <c r="F42" s="1009"/>
      <c r="G42" s="1009"/>
      <c r="H42" s="1009"/>
      <c r="I42" s="1009"/>
      <c r="J42" s="1009"/>
      <c r="K42" s="611" t="s">
        <v>19865</v>
      </c>
      <c r="L42" s="1009"/>
      <c r="M42" s="1009"/>
      <c r="N42" s="1014"/>
      <c r="O42" s="1014"/>
      <c r="P42" s="1025"/>
      <c r="Q42" s="1009"/>
      <c r="R42" s="1009"/>
      <c r="S42" s="1025"/>
      <c r="T42" s="1025"/>
      <c r="U42" s="1027"/>
      <c r="V42" s="1028"/>
      <c r="W42" s="1029"/>
      <c r="X42" s="1030"/>
    </row>
    <row r="43" spans="1:25" ht="26.25" customHeight="1">
      <c r="A43" s="485"/>
      <c r="B43" s="485"/>
      <c r="C43" s="485"/>
      <c r="D43" s="485"/>
      <c r="E43" s="485"/>
      <c r="F43" s="485"/>
      <c r="G43" s="485"/>
      <c r="H43" s="485"/>
      <c r="I43" s="485"/>
      <c r="J43" s="485"/>
      <c r="K43" s="486"/>
      <c r="L43" s="485"/>
      <c r="M43" s="485"/>
      <c r="N43" s="486"/>
      <c r="O43" s="486"/>
      <c r="P43" s="487"/>
      <c r="Q43" s="485"/>
      <c r="R43" s="485"/>
      <c r="S43" s="485"/>
      <c r="T43" s="485"/>
      <c r="U43" s="488"/>
      <c r="V43" s="489"/>
      <c r="W43" s="490"/>
      <c r="X43" s="490"/>
    </row>
    <row r="44" spans="1:25" ht="26.25" customHeight="1" thickBot="1"/>
    <row r="45" spans="1:25" ht="26.25" customHeight="1">
      <c r="A45" s="874" t="s">
        <v>188</v>
      </c>
      <c r="B45" s="875" t="s">
        <v>10047</v>
      </c>
      <c r="C45" s="875" t="s">
        <v>13428</v>
      </c>
      <c r="D45" s="875" t="s">
        <v>190</v>
      </c>
      <c r="E45" s="875" t="s">
        <v>19964</v>
      </c>
      <c r="F45" s="875" t="s">
        <v>19964</v>
      </c>
      <c r="G45" s="875" t="s">
        <v>191</v>
      </c>
      <c r="H45" s="1478"/>
      <c r="I45" s="875" t="s">
        <v>10574</v>
      </c>
      <c r="J45" s="875" t="s">
        <v>19937</v>
      </c>
      <c r="K45" s="876" t="s">
        <v>19944</v>
      </c>
      <c r="L45" s="875" t="s">
        <v>20168</v>
      </c>
      <c r="M45" s="2857" t="s">
        <v>19962</v>
      </c>
      <c r="N45" s="876" t="s">
        <v>20216</v>
      </c>
      <c r="O45" s="876" t="s">
        <v>20217</v>
      </c>
      <c r="P45" s="1805"/>
      <c r="Q45" s="875" t="s">
        <v>363</v>
      </c>
      <c r="R45" s="875">
        <f>IF(MID(RIGHT(S45,8),1,1)="M",2021,IF(MID(RIGHT(S45,8),1,1)="N",2022,IF(MID(RIGHT(S45,8),1,1)="P",2023,IF(MID(RIGHT(S45,8),1,1)="R",2024,IF(MID(RIGHT(S45,8),1,1)="S",2025,IF(MID(RIGHT(S45,8),1,1)="T",1996,IF(MID(RIGHT(S45,8),1,1)="V",1997,IF(MID(RIGHT(S45,8),1,1)="W",1998,IF(MID(RIGHT(S45,8),1,1)="X",1999,IF(MID(RIGHT(S45,8),1,1)="Y",2000,IF(MID(RIGHT(S45,8),1,1)="1",2001,IF(MID(RIGHT(S45,8),1,1)="2",2002,IF(MID(RIGHT(S45,8),1,1)="3",2003,IF(MID(RIGHT(S45,8),1,1)="4",2004,IF(MID(RIGHT(S45,8),1,1)="5",2005,IF(MID(RIGHT(S45,8),1,1)="6",2006,IF(MID(RIGHT(S45,8),1,1)="7",2007,IF(MID(RIGHT(S45,8),1,1)="8",2008,IF(MID(RIGHT(S45,8),1,1)="9",2009,IF(MID(RIGHT(S45,8),1,1)="A",2010,IF(MID(RIGHT(S45,8),1,1)="B",2011,IF(MID(RIGHT(S45,8),1,1)="C",2012,IF(MID(RIGHT(S45,8),1,1)="D",2013,IF(MID(RIGHT(S45,8),1,1)="E",2014,IF(MID(RIGHT(S45,8),1,1)="F",2015,IF(MID(RIGHT(S45,8),1,1)="G",2016,IF(MID(RIGHT(S45,8),1,1)="H",2017,IF(MID(RIGHT(S45,8),1,1)="J",2018,IF(MID(RIGHT(S45,8),1,1)="K",2019,IF(MID(RIGHT(S45,8),1,1)="L",2020,""))))))))))))))))))))))))))))))</f>
        <v>2020</v>
      </c>
      <c r="S45" s="875" t="s">
        <v>19957</v>
      </c>
      <c r="T45" s="875">
        <v>1820</v>
      </c>
      <c r="U45" s="878">
        <v>45812</v>
      </c>
      <c r="V45" s="878">
        <v>45834</v>
      </c>
      <c r="W45" s="1240">
        <v>1600</v>
      </c>
      <c r="X45" s="880">
        <v>2500</v>
      </c>
    </row>
    <row r="46" spans="1:25" ht="26.25" customHeight="1">
      <c r="A46" s="1759"/>
      <c r="B46" s="1755"/>
      <c r="C46" s="320" t="s">
        <v>19966</v>
      </c>
      <c r="D46" s="1755"/>
      <c r="E46" s="1755"/>
      <c r="F46" s="1755"/>
      <c r="G46" s="1755"/>
      <c r="H46" s="1755"/>
      <c r="I46" s="1755" t="s">
        <v>3598</v>
      </c>
      <c r="J46" s="412" t="s">
        <v>19938</v>
      </c>
      <c r="K46" s="884" t="s">
        <v>240</v>
      </c>
      <c r="L46" s="425" t="s">
        <v>3603</v>
      </c>
      <c r="M46" s="2878"/>
      <c r="N46" s="73" t="s">
        <v>7287</v>
      </c>
      <c r="O46" s="882"/>
      <c r="P46" s="1760"/>
      <c r="Q46" s="882" t="s">
        <v>361</v>
      </c>
      <c r="R46" s="882">
        <f>IF(MID(RIGHT(S46,8),1,1)="M",2021,IF(MID(RIGHT(S46,8),1,1)="N",2022,IF(MID(RIGHT(S46,8),1,1)="P",2023,IF(MID(RIGHT(S46,8),1,1)="R",2024,IF(MID(RIGHT(S46,8),1,1)="S",2025,IF(MID(RIGHT(S46,8),1,1)="T",1996,IF(MID(RIGHT(S46,8),1,1)="V",1997,IF(MID(RIGHT(S46,8),1,1)="W",1998,IF(MID(RIGHT(S46,8),1,1)="X",1999,IF(MID(RIGHT(S46,8),1,1)="Y",2000,IF(MID(RIGHT(S46,8),1,1)="1",2001,IF(MID(RIGHT(S46,8),1,1)="2",2002,IF(MID(RIGHT(S46,8),1,1)="3",2003,IF(MID(RIGHT(S46,8),1,1)="4",2004,IF(MID(RIGHT(S46,8),1,1)="5",2005,IF(MID(RIGHT(S46,8),1,1)="6",2006,IF(MID(RIGHT(S46,8),1,1)="7",2007,IF(MID(RIGHT(S46,8),1,1)="8",2008,IF(MID(RIGHT(S46,8),1,1)="9",2009,IF(MID(RIGHT(S46,8),1,1)="A",2010,IF(MID(RIGHT(S46,8),1,1)="B",2011,IF(MID(RIGHT(S46,8),1,1)="C",2012,IF(MID(RIGHT(S46,8),1,1)="D",2013,IF(MID(RIGHT(S46,8),1,1)="E",2014,IF(MID(RIGHT(S46,8),1,1)="F",2015,IF(MID(RIGHT(S46,8),1,1)="G",2016,IF(MID(RIGHT(S46,8),1,1)="H",2017,IF(MID(RIGHT(S46,8),1,1)="J",2018,IF(MID(RIGHT(S46,8),1,1)="K",2019,IF(MID(RIGHT(S46,8),1,1)="L",2020,""))))))))))))))))))))))))))))))</f>
        <v>2015</v>
      </c>
      <c r="S46" s="882" t="s">
        <v>19958</v>
      </c>
      <c r="T46" s="882">
        <v>1800</v>
      </c>
      <c r="U46" s="885">
        <v>45813</v>
      </c>
      <c r="V46" s="1761">
        <v>45848</v>
      </c>
      <c r="W46" s="1762">
        <v>1650</v>
      </c>
      <c r="X46" s="1763" t="s">
        <v>19232</v>
      </c>
    </row>
    <row r="47" spans="1:25" ht="26.25" customHeight="1">
      <c r="A47" s="881"/>
      <c r="B47" s="882"/>
      <c r="C47" s="882" t="s">
        <v>12776</v>
      </c>
      <c r="D47" s="882" t="s">
        <v>19933</v>
      </c>
      <c r="E47" s="882"/>
      <c r="F47" s="882"/>
      <c r="G47" s="882"/>
      <c r="H47" s="882"/>
      <c r="I47" s="882"/>
      <c r="J47" s="882"/>
      <c r="K47" s="889" t="s">
        <v>12755</v>
      </c>
      <c r="L47" s="1186" t="s">
        <v>17518</v>
      </c>
      <c r="M47" s="2842"/>
      <c r="N47" s="73" t="s">
        <v>8506</v>
      </c>
      <c r="O47" s="1436"/>
      <c r="P47" s="882"/>
      <c r="Q47" s="882" t="s">
        <v>15911</v>
      </c>
      <c r="R47" s="882">
        <f>IF(MID(RIGHT(S47,8),1,1)="M",2021,IF(MID(RIGHT(S47,8),1,1)="N",2022,IF(MID(RIGHT(S47,8),1,1)="P",2023,IF(MID(RIGHT(S47,8),1,1)="R",2024,IF(MID(RIGHT(S47,8),1,1)="S",2025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2020</v>
      </c>
      <c r="S47" s="882" t="s">
        <v>19959</v>
      </c>
      <c r="T47" s="882">
        <v>1185</v>
      </c>
      <c r="U47" s="885"/>
      <c r="V47" s="885">
        <v>45852</v>
      </c>
      <c r="W47" s="911"/>
      <c r="X47" s="888"/>
    </row>
    <row r="48" spans="1:25" ht="26.25" customHeight="1">
      <c r="A48" s="881"/>
      <c r="B48" s="882"/>
      <c r="C48" s="882" t="s">
        <v>12778</v>
      </c>
      <c r="D48" s="882" t="s">
        <v>19933</v>
      </c>
      <c r="E48" s="882"/>
      <c r="F48" s="882"/>
      <c r="G48" s="882"/>
      <c r="H48" s="882"/>
      <c r="I48" s="882" t="s">
        <v>19229</v>
      </c>
      <c r="J48" s="882"/>
      <c r="K48" s="889" t="s">
        <v>19946</v>
      </c>
      <c r="L48" s="882"/>
      <c r="M48" s="882" t="s">
        <v>19961</v>
      </c>
      <c r="N48" s="73" t="s">
        <v>12607</v>
      </c>
      <c r="O48" s="1436"/>
      <c r="P48" s="882"/>
      <c r="Q48" s="882" t="s">
        <v>19951</v>
      </c>
      <c r="R48" s="882">
        <f>IF(MID(RIGHT(S48,8),1,1)="M",2021,IF(MID(RIGHT(S48,8),1,1)="N",2022,IF(MID(RIGHT(S48,8),1,1)="P",2023,IF(MID(RIGHT(S48,8),1,1)="R",2024,IF(MID(RIGHT(S48,8),1,1)="S",2025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2021</v>
      </c>
      <c r="S48" s="882" t="s">
        <v>19960</v>
      </c>
      <c r="T48" s="882">
        <v>1505</v>
      </c>
      <c r="U48" s="885"/>
      <c r="V48" s="885"/>
      <c r="W48" s="911"/>
      <c r="X48" s="888"/>
    </row>
    <row r="49" spans="1:24" ht="26.25" customHeight="1">
      <c r="A49" s="881"/>
      <c r="B49" s="882"/>
      <c r="C49" s="882" t="s">
        <v>13047</v>
      </c>
      <c r="D49" s="882" t="s">
        <v>191</v>
      </c>
      <c r="E49" s="882"/>
      <c r="F49" s="882"/>
      <c r="G49" s="882"/>
      <c r="H49" s="882"/>
      <c r="I49" s="882"/>
      <c r="J49" s="882"/>
      <c r="K49" s="890"/>
      <c r="L49" s="882"/>
      <c r="M49" s="882"/>
      <c r="N49" s="882"/>
      <c r="O49" s="882"/>
      <c r="P49" s="882"/>
      <c r="Q49" s="882"/>
      <c r="R49" s="882"/>
      <c r="S49" s="883" t="s">
        <v>189</v>
      </c>
      <c r="T49" s="883">
        <v>3840</v>
      </c>
      <c r="U49" s="885"/>
      <c r="V49" s="891"/>
      <c r="W49" s="887"/>
      <c r="X49" s="888"/>
    </row>
    <row r="50" spans="1:24" ht="26.25" customHeight="1">
      <c r="A50" s="881"/>
      <c r="B50" s="882"/>
      <c r="C50" s="882" t="s">
        <v>10002</v>
      </c>
      <c r="D50" s="882" t="s">
        <v>191</v>
      </c>
      <c r="E50" s="882"/>
      <c r="F50" s="882"/>
      <c r="G50" s="882"/>
      <c r="H50" s="882"/>
      <c r="I50" s="882"/>
      <c r="J50" s="882"/>
      <c r="K50" s="890"/>
      <c r="L50" s="882"/>
      <c r="M50" s="2559" t="s">
        <v>20241</v>
      </c>
      <c r="N50" s="2560"/>
      <c r="O50" s="2560"/>
      <c r="P50" s="2561"/>
      <c r="Q50" s="882"/>
      <c r="R50" s="882"/>
      <c r="S50" s="883" t="s">
        <v>2472</v>
      </c>
      <c r="T50" s="883">
        <f>SUM(T45:T49)</f>
        <v>10150</v>
      </c>
      <c r="U50" s="891"/>
      <c r="V50" s="891"/>
      <c r="W50" s="887"/>
      <c r="X50" s="1309"/>
    </row>
    <row r="51" spans="1:24" ht="26.25" customHeight="1" thickBot="1">
      <c r="A51" s="892"/>
      <c r="B51" s="893"/>
      <c r="C51" s="893" t="s">
        <v>10003</v>
      </c>
      <c r="D51" s="893" t="s">
        <v>4036</v>
      </c>
      <c r="E51" s="893"/>
      <c r="F51" s="893"/>
      <c r="G51" s="893"/>
      <c r="H51" s="893"/>
      <c r="I51" s="893"/>
      <c r="J51" s="893"/>
      <c r="K51" s="611" t="s">
        <v>19940</v>
      </c>
      <c r="L51" s="893"/>
      <c r="M51" s="893"/>
      <c r="N51" s="894"/>
      <c r="O51" s="894"/>
      <c r="P51" s="895"/>
      <c r="Q51" s="893"/>
      <c r="R51" s="893"/>
      <c r="S51" s="896"/>
      <c r="T51" s="896"/>
      <c r="U51" s="897"/>
      <c r="V51" s="898"/>
      <c r="W51" s="899"/>
      <c r="X51" s="900"/>
    </row>
    <row r="52" spans="1:24" ht="26.25" customHeight="1">
      <c r="A52" s="874" t="s">
        <v>188</v>
      </c>
      <c r="B52" s="875" t="s">
        <v>10047</v>
      </c>
      <c r="C52" s="875" t="s">
        <v>13428</v>
      </c>
      <c r="D52" s="875" t="s">
        <v>190</v>
      </c>
      <c r="E52" s="875" t="s">
        <v>19964</v>
      </c>
      <c r="F52" s="875" t="s">
        <v>19964</v>
      </c>
      <c r="G52" s="875" t="s">
        <v>191</v>
      </c>
      <c r="H52" s="1478"/>
      <c r="I52" s="875" t="s">
        <v>10574</v>
      </c>
      <c r="J52" s="875" t="s">
        <v>19937</v>
      </c>
      <c r="K52" s="876" t="s">
        <v>19944</v>
      </c>
      <c r="L52" s="875" t="s">
        <v>19947</v>
      </c>
      <c r="M52" s="2857" t="s">
        <v>19956</v>
      </c>
      <c r="N52" s="876" t="s">
        <v>20218</v>
      </c>
      <c r="O52" s="876" t="s">
        <v>20219</v>
      </c>
      <c r="P52" s="1805"/>
      <c r="Q52" s="875" t="s">
        <v>423</v>
      </c>
      <c r="R52" s="875">
        <f>IF(MID(RIGHT(S52,8),1,1)="M",2021,IF(MID(RIGHT(S52,8),1,1)="N",2022,IF(MID(RIGHT(S52,8),1,1)="P",2023,IF(MID(RIGHT(S52,8),1,1)="R",2024,IF(MID(RIGHT(S52,8),1,1)="S",2025,IF(MID(RIGHT(S52,8),1,1)="T",1996,IF(MID(RIGHT(S52,8),1,1)="V",1997,IF(MID(RIGHT(S52,8),1,1)="W",1998,IF(MID(RIGHT(S52,8),1,1)="X",1999,IF(MID(RIGHT(S52,8),1,1)="Y",2000,IF(MID(RIGHT(S52,8),1,1)="1",2001,IF(MID(RIGHT(S52,8),1,1)="2",2002,IF(MID(RIGHT(S52,8),1,1)="3",2003,IF(MID(RIGHT(S52,8),1,1)="4",2004,IF(MID(RIGHT(S52,8),1,1)="5",2005,IF(MID(RIGHT(S52,8),1,1)="6",2006,IF(MID(RIGHT(S52,8),1,1)="7",2007,IF(MID(RIGHT(S52,8),1,1)="8",2008,IF(MID(RIGHT(S52,8),1,1)="9",2009,IF(MID(RIGHT(S52,8),1,1)="A",2010,IF(MID(RIGHT(S52,8),1,1)="B",2011,IF(MID(RIGHT(S52,8),1,1)="C",2012,IF(MID(RIGHT(S52,8),1,1)="D",2013,IF(MID(RIGHT(S52,8),1,1)="E",2014,IF(MID(RIGHT(S52,8),1,1)="F",2015,IF(MID(RIGHT(S52,8),1,1)="G",2016,IF(MID(RIGHT(S52,8),1,1)="H",2017,IF(MID(RIGHT(S52,8),1,1)="J",2018,IF(MID(RIGHT(S52,8),1,1)="K",2019,IF(MID(RIGHT(S52,8),1,1)="L",2020,""))))))))))))))))))))))))))))))</f>
        <v>2021</v>
      </c>
      <c r="S52" s="875" t="s">
        <v>19952</v>
      </c>
      <c r="T52" s="875">
        <v>1625</v>
      </c>
      <c r="U52" s="878">
        <v>45812</v>
      </c>
      <c r="V52" s="878">
        <v>45834</v>
      </c>
      <c r="W52" s="1240">
        <v>1600</v>
      </c>
      <c r="X52" s="880">
        <v>2500</v>
      </c>
    </row>
    <row r="53" spans="1:24" ht="26.25" customHeight="1">
      <c r="A53" s="1759"/>
      <c r="B53" s="1755"/>
      <c r="C53" s="320" t="s">
        <v>19966</v>
      </c>
      <c r="D53" s="1755"/>
      <c r="E53" s="1755"/>
      <c r="F53" s="1755"/>
      <c r="G53" s="1755"/>
      <c r="H53" s="1755"/>
      <c r="I53" s="1755" t="s">
        <v>3598</v>
      </c>
      <c r="J53" s="412" t="s">
        <v>19939</v>
      </c>
      <c r="K53" s="884" t="s">
        <v>240</v>
      </c>
      <c r="L53" s="425" t="s">
        <v>3603</v>
      </c>
      <c r="M53" s="2878"/>
      <c r="N53" s="73" t="s">
        <v>7287</v>
      </c>
      <c r="O53" s="882"/>
      <c r="P53" s="1760"/>
      <c r="Q53" s="882" t="s">
        <v>4027</v>
      </c>
      <c r="R53" s="882">
        <f>IF(MID(RIGHT(S53,8),1,1)="M",2021,IF(MID(RIGHT(S53,8),1,1)="N",2022,IF(MID(RIGHT(S53,8),1,1)="P",2023,IF(MID(RIGHT(S53,8),1,1)="R",2024,IF(MID(RIGHT(S53,8),1,1)="S",2025,IF(MID(RIGHT(S53,8),1,1)="T",1996,IF(MID(RIGHT(S53,8),1,1)="V",1997,IF(MID(RIGHT(S53,8),1,1)="W",1998,IF(MID(RIGHT(S53,8),1,1)="X",1999,IF(MID(RIGHT(S53,8),1,1)="Y",2000,IF(MID(RIGHT(S53,8),1,1)="1",2001,IF(MID(RIGHT(S53,8),1,1)="2",2002,IF(MID(RIGHT(S53,8),1,1)="3",2003,IF(MID(RIGHT(S53,8),1,1)="4",2004,IF(MID(RIGHT(S53,8),1,1)="5",2005,IF(MID(RIGHT(S53,8),1,1)="6",2006,IF(MID(RIGHT(S53,8),1,1)="7",2007,IF(MID(RIGHT(S53,8),1,1)="8",2008,IF(MID(RIGHT(S53,8),1,1)="9",2009,IF(MID(RIGHT(S53,8),1,1)="A",2010,IF(MID(RIGHT(S53,8),1,1)="B",2011,IF(MID(RIGHT(S53,8),1,1)="C",2012,IF(MID(RIGHT(S53,8),1,1)="D",2013,IF(MID(RIGHT(S53,8),1,1)="E",2014,IF(MID(RIGHT(S53,8),1,1)="F",2015,IF(MID(RIGHT(S53,8),1,1)="G",2016,IF(MID(RIGHT(S53,8),1,1)="H",2017,IF(MID(RIGHT(S53,8),1,1)="J",2018,IF(MID(RIGHT(S53,8),1,1)="K",2019,IF(MID(RIGHT(S53,8),1,1)="L",2020,""))))))))))))))))))))))))))))))</f>
        <v>2015</v>
      </c>
      <c r="S53" s="882" t="s">
        <v>19953</v>
      </c>
      <c r="T53" s="882">
        <v>1400</v>
      </c>
      <c r="U53" s="885">
        <v>45813</v>
      </c>
      <c r="V53" s="1761">
        <v>45848</v>
      </c>
      <c r="W53" s="1762">
        <v>1650</v>
      </c>
      <c r="X53" s="1763" t="s">
        <v>19232</v>
      </c>
    </row>
    <row r="54" spans="1:24" ht="26.25" customHeight="1">
      <c r="A54" s="881"/>
      <c r="B54" s="882"/>
      <c r="C54" s="882" t="s">
        <v>12776</v>
      </c>
      <c r="D54" s="882" t="s">
        <v>19933</v>
      </c>
      <c r="E54" s="882"/>
      <c r="F54" s="882"/>
      <c r="G54" s="882"/>
      <c r="H54" s="882"/>
      <c r="I54" s="882"/>
      <c r="J54" s="882"/>
      <c r="K54" s="889" t="s">
        <v>12755</v>
      </c>
      <c r="L54" s="1186" t="s">
        <v>17518</v>
      </c>
      <c r="M54" s="2842"/>
      <c r="N54" s="73" t="s">
        <v>7898</v>
      </c>
      <c r="O54" s="1436"/>
      <c r="P54" s="882"/>
      <c r="Q54" s="882" t="s">
        <v>377</v>
      </c>
      <c r="R54" s="882">
        <f>IF(MID(RIGHT(S54,8),1,1)="M",2021,IF(MID(RIGHT(S54,8),1,1)="N",2022,IF(MID(RIGHT(S54,8),1,1)="P",2023,IF(MID(RIGHT(S54,8),1,1)="R",2024,IF(MID(RIGHT(S54,8),1,1)="S",2025,IF(MID(RIGHT(S54,8),1,1)="T",1996,IF(MID(RIGHT(S54,8),1,1)="V",1997,IF(MID(RIGHT(S54,8),1,1)="W",1998,IF(MID(RIGHT(S54,8),1,1)="X",1999,IF(MID(RIGHT(S54,8),1,1)="Y",2000,IF(MID(RIGHT(S54,8),1,1)="1",2001,IF(MID(RIGHT(S54,8),1,1)="2",2002,IF(MID(RIGHT(S54,8),1,1)="3",2003,IF(MID(RIGHT(S54,8),1,1)="4",2004,IF(MID(RIGHT(S54,8),1,1)="5",2005,IF(MID(RIGHT(S54,8),1,1)="6",2006,IF(MID(RIGHT(S54,8),1,1)="7",2007,IF(MID(RIGHT(S54,8),1,1)="8",2008,IF(MID(RIGHT(S54,8),1,1)="9",2009,IF(MID(RIGHT(S54,8),1,1)="A",2010,IF(MID(RIGHT(S54,8),1,1)="B",2011,IF(MID(RIGHT(S54,8),1,1)="C",2012,IF(MID(RIGHT(S54,8),1,1)="D",2013,IF(MID(RIGHT(S54,8),1,1)="E",2014,IF(MID(RIGHT(S54,8),1,1)="F",2015,IF(MID(RIGHT(S54,8),1,1)="G",2016,IF(MID(RIGHT(S54,8),1,1)="H",2017,IF(MID(RIGHT(S54,8),1,1)="J",2018,IF(MID(RIGHT(S54,8),1,1)="K",2019,IF(MID(RIGHT(S54,8),1,1)="L",2020,""))))))))))))))))))))))))))))))</f>
        <v>2017</v>
      </c>
      <c r="S54" s="882" t="s">
        <v>19954</v>
      </c>
      <c r="T54" s="882">
        <v>1445</v>
      </c>
      <c r="U54" s="885"/>
      <c r="V54" s="885">
        <v>45852</v>
      </c>
      <c r="W54" s="911"/>
      <c r="X54" s="888"/>
    </row>
    <row r="55" spans="1:24" ht="26.25" customHeight="1">
      <c r="A55" s="881"/>
      <c r="B55" s="882"/>
      <c r="C55" s="882" t="s">
        <v>12778</v>
      </c>
      <c r="D55" s="882" t="s">
        <v>19933</v>
      </c>
      <c r="E55" s="882"/>
      <c r="F55" s="882"/>
      <c r="G55" s="882"/>
      <c r="H55" s="882"/>
      <c r="I55" s="882" t="s">
        <v>19229</v>
      </c>
      <c r="J55" s="882"/>
      <c r="K55" s="889" t="s">
        <v>9460</v>
      </c>
      <c r="L55" s="882"/>
      <c r="M55" s="882" t="s">
        <v>19963</v>
      </c>
      <c r="N55" s="73" t="s">
        <v>12607</v>
      </c>
      <c r="O55" s="1436"/>
      <c r="P55" s="882"/>
      <c r="Q55" s="882" t="s">
        <v>243</v>
      </c>
      <c r="R55" s="882">
        <f>IF(MID(RIGHT(S55,8),1,1)="M",2021,IF(MID(RIGHT(S55,8),1,1)="N",2022,IF(MID(RIGHT(S55,8),1,1)="P",2023,IF(MID(RIGHT(S55,8),1,1)="R",2024,IF(MID(RIGHT(S55,8),1,1)="S",2025,IF(MID(RIGHT(S55,8),1,1)="T",1996,IF(MID(RIGHT(S55,8),1,1)="V",1997,IF(MID(RIGHT(S55,8),1,1)="W",1998,IF(MID(RIGHT(S55,8),1,1)="X",1999,IF(MID(RIGHT(S55,8),1,1)="Y",2000,IF(MID(RIGHT(S55,8),1,1)="1",2001,IF(MID(RIGHT(S55,8),1,1)="2",2002,IF(MID(RIGHT(S55,8),1,1)="3",2003,IF(MID(RIGHT(S55,8),1,1)="4",2004,IF(MID(RIGHT(S55,8),1,1)="5",2005,IF(MID(RIGHT(S55,8),1,1)="6",2006,IF(MID(RIGHT(S55,8),1,1)="7",2007,IF(MID(RIGHT(S55,8),1,1)="8",2008,IF(MID(RIGHT(S55,8),1,1)="9",2009,IF(MID(RIGHT(S55,8),1,1)="A",2010,IF(MID(RIGHT(S55,8),1,1)="B",2011,IF(MID(RIGHT(S55,8),1,1)="C",2012,IF(MID(RIGHT(S55,8),1,1)="D",2013,IF(MID(RIGHT(S55,8),1,1)="E",2014,IF(MID(RIGHT(S55,8),1,1)="F",2015,IF(MID(RIGHT(S55,8),1,1)="G",2016,IF(MID(RIGHT(S55,8),1,1)="H",2017,IF(MID(RIGHT(S55,8),1,1)="J",2018,IF(MID(RIGHT(S55,8),1,1)="K",2019,IF(MID(RIGHT(S55,8),1,1)="L",2020,""))))))))))))))))))))))))))))))</f>
        <v>2021</v>
      </c>
      <c r="S55" s="882" t="s">
        <v>19955</v>
      </c>
      <c r="T55" s="882">
        <v>1560</v>
      </c>
      <c r="U55" s="885"/>
      <c r="V55" s="885"/>
      <c r="W55" s="911"/>
      <c r="X55" s="888"/>
    </row>
    <row r="56" spans="1:24" ht="26.25" customHeight="1">
      <c r="A56" s="881"/>
      <c r="B56" s="882"/>
      <c r="C56" s="882" t="s">
        <v>13047</v>
      </c>
      <c r="D56" s="882" t="s">
        <v>191</v>
      </c>
      <c r="E56" s="882"/>
      <c r="F56" s="882"/>
      <c r="G56" s="882"/>
      <c r="H56" s="882"/>
      <c r="I56" s="882"/>
      <c r="J56" s="882"/>
      <c r="K56" s="890"/>
      <c r="L56" s="882"/>
      <c r="M56" s="882"/>
      <c r="N56" s="882"/>
      <c r="O56" s="882"/>
      <c r="P56" s="882"/>
      <c r="Q56" s="882"/>
      <c r="R56" s="882"/>
      <c r="S56" s="883" t="s">
        <v>189</v>
      </c>
      <c r="T56" s="883">
        <v>3700</v>
      </c>
      <c r="U56" s="885"/>
      <c r="V56" s="891"/>
      <c r="W56" s="887"/>
      <c r="X56" s="888"/>
    </row>
    <row r="57" spans="1:24" ht="26.25" customHeight="1">
      <c r="A57" s="881"/>
      <c r="B57" s="882"/>
      <c r="C57" s="882" t="s">
        <v>10002</v>
      </c>
      <c r="D57" s="882" t="s">
        <v>191</v>
      </c>
      <c r="E57" s="882"/>
      <c r="F57" s="882"/>
      <c r="G57" s="882"/>
      <c r="H57" s="882"/>
      <c r="I57" s="882"/>
      <c r="J57" s="882"/>
      <c r="K57" s="890"/>
      <c r="L57" s="882"/>
      <c r="M57" s="2559" t="s">
        <v>20241</v>
      </c>
      <c r="N57" s="2560"/>
      <c r="O57" s="2560"/>
      <c r="P57" s="2561"/>
      <c r="Q57" s="882"/>
      <c r="R57" s="882"/>
      <c r="S57" s="883" t="s">
        <v>2472</v>
      </c>
      <c r="T57" s="883">
        <f>SUM(T52:T56)</f>
        <v>9730</v>
      </c>
      <c r="U57" s="891"/>
      <c r="V57" s="891"/>
      <c r="W57" s="887"/>
      <c r="X57" s="1309"/>
    </row>
    <row r="58" spans="1:24" ht="26.25" customHeight="1" thickBot="1">
      <c r="A58" s="892"/>
      <c r="B58" s="893"/>
      <c r="C58" s="893" t="s">
        <v>10003</v>
      </c>
      <c r="D58" s="893" t="s">
        <v>4036</v>
      </c>
      <c r="E58" s="893"/>
      <c r="F58" s="893"/>
      <c r="G58" s="893"/>
      <c r="H58" s="893"/>
      <c r="I58" s="893"/>
      <c r="J58" s="893"/>
      <c r="K58" s="611" t="s">
        <v>19940</v>
      </c>
      <c r="L58" s="893"/>
      <c r="M58" s="893"/>
      <c r="N58" s="894"/>
      <c r="O58" s="894"/>
      <c r="P58" s="895"/>
      <c r="Q58" s="893"/>
      <c r="R58" s="893"/>
      <c r="S58" s="896"/>
      <c r="T58" s="896"/>
      <c r="U58" s="897"/>
      <c r="V58" s="898"/>
      <c r="W58" s="899"/>
      <c r="X58" s="900"/>
    </row>
    <row r="60" spans="1:24" ht="26.25" customHeight="1" thickBot="1"/>
    <row r="61" spans="1:24" ht="26.25" customHeight="1">
      <c r="A61" s="874" t="s">
        <v>188</v>
      </c>
      <c r="B61" s="875" t="s">
        <v>10047</v>
      </c>
      <c r="C61" s="875" t="s">
        <v>13428</v>
      </c>
      <c r="D61" s="875" t="s">
        <v>190</v>
      </c>
      <c r="E61" s="875" t="s">
        <v>20025</v>
      </c>
      <c r="F61" s="875" t="s">
        <v>191</v>
      </c>
      <c r="G61" s="875" t="s">
        <v>191</v>
      </c>
      <c r="H61" s="875" t="s">
        <v>191</v>
      </c>
      <c r="I61" s="875" t="s">
        <v>10574</v>
      </c>
      <c r="J61" s="875" t="s">
        <v>20003</v>
      </c>
      <c r="K61" s="876" t="s">
        <v>15237</v>
      </c>
      <c r="L61" s="875" t="s">
        <v>20172</v>
      </c>
      <c r="M61" s="2857" t="s">
        <v>20051</v>
      </c>
      <c r="N61" s="876" t="s">
        <v>20220</v>
      </c>
      <c r="O61" s="876" t="s">
        <v>20221</v>
      </c>
      <c r="P61" s="1805" t="s">
        <v>20803</v>
      </c>
      <c r="Q61" s="875" t="s">
        <v>12478</v>
      </c>
      <c r="R61" s="875">
        <f>IF(MID(RIGHT(S61,8),1,1)="M",2021,IF(MID(RIGHT(S61,8),1,1)="N",2022,IF(MID(RIGHT(S61,8),1,1)="P",2023,IF(MID(RIGHT(S61,8),1,1)="R",2024,IF(MID(RIGHT(S61,8),1,1)="S",2025,IF(MID(RIGHT(S61,8),1,1)="T",1996,IF(MID(RIGHT(S61,8),1,1)="V",1997,IF(MID(RIGHT(S61,8),1,1)="W",1998,IF(MID(RIGHT(S61,8),1,1)="X",1999,IF(MID(RIGHT(S61,8),1,1)="Y",2000,IF(MID(RIGHT(S61,8),1,1)="1",2001,IF(MID(RIGHT(S61,8),1,1)="2",2002,IF(MID(RIGHT(S61,8),1,1)="3",2003,IF(MID(RIGHT(S61,8),1,1)="4",2004,IF(MID(RIGHT(S61,8),1,1)="5",2005,IF(MID(RIGHT(S61,8),1,1)="6",2006,IF(MID(RIGHT(S61,8),1,1)="7",2007,IF(MID(RIGHT(S61,8),1,1)="8",2008,IF(MID(RIGHT(S61,8),1,1)="9",2009,IF(MID(RIGHT(S61,8),1,1)="A",2010,IF(MID(RIGHT(S61,8),1,1)="B",2011,IF(MID(RIGHT(S61,8),1,1)="C",2012,IF(MID(RIGHT(S61,8),1,1)="D",2013,IF(MID(RIGHT(S61,8),1,1)="E",2014,IF(MID(RIGHT(S61,8),1,1)="F",2015,IF(MID(RIGHT(S61,8),1,1)="G",2016,IF(MID(RIGHT(S61,8),1,1)="H",2017,IF(MID(RIGHT(S61,8),1,1)="J",2018,IF(MID(RIGHT(S61,8),1,1)="K",2019,IF(MID(RIGHT(S61,8),1,1)="L",2020,""))))))))))))))))))))))))))))))</f>
        <v>2012</v>
      </c>
      <c r="S61" s="875" t="s">
        <v>20049</v>
      </c>
      <c r="T61" s="875">
        <v>1710</v>
      </c>
      <c r="U61" s="878">
        <v>45814</v>
      </c>
      <c r="V61" s="878">
        <v>45849</v>
      </c>
      <c r="W61" s="879">
        <v>1600</v>
      </c>
      <c r="X61" s="880">
        <v>2500</v>
      </c>
    </row>
    <row r="62" spans="1:24" ht="26.25" customHeight="1">
      <c r="A62" s="1759"/>
      <c r="B62" s="1755"/>
      <c r="C62" s="320" t="s">
        <v>19966</v>
      </c>
      <c r="D62" s="1755"/>
      <c r="E62" s="1755"/>
      <c r="F62" s="1755"/>
      <c r="G62" s="1755"/>
      <c r="H62" s="1755"/>
      <c r="I62" s="1755" t="s">
        <v>3598</v>
      </c>
      <c r="J62" s="412" t="s">
        <v>19996</v>
      </c>
      <c r="K62" s="884" t="s">
        <v>20004</v>
      </c>
      <c r="L62" s="425" t="s">
        <v>3603</v>
      </c>
      <c r="M62" s="2842"/>
      <c r="N62" s="73" t="s">
        <v>2943</v>
      </c>
      <c r="O62" s="882"/>
      <c r="P62" s="1760"/>
      <c r="Q62" s="882" t="s">
        <v>423</v>
      </c>
      <c r="R62" s="882">
        <f>IF(MID(RIGHT(S62,8),1,1)="M",2021,IF(MID(RIGHT(S62,8),1,1)="N",2022,IF(MID(RIGHT(S62,8),1,1)="P",2023,IF(MID(RIGHT(S62,8),1,1)="R",2024,IF(MID(RIGHT(S62,8),1,1)="S",2025,IF(MID(RIGHT(S62,8),1,1)="T",1996,IF(MID(RIGHT(S62,8),1,1)="V",1997,IF(MID(RIGHT(S62,8),1,1)="W",1998,IF(MID(RIGHT(S62,8),1,1)="X",1999,IF(MID(RIGHT(S62,8),1,1)="Y",2000,IF(MID(RIGHT(S62,8),1,1)="1",2001,IF(MID(RIGHT(S62,8),1,1)="2",2002,IF(MID(RIGHT(S62,8),1,1)="3",2003,IF(MID(RIGHT(S62,8),1,1)="4",2004,IF(MID(RIGHT(S62,8),1,1)="5",2005,IF(MID(RIGHT(S62,8),1,1)="6",2006,IF(MID(RIGHT(S62,8),1,1)="7",2007,IF(MID(RIGHT(S62,8),1,1)="8",2008,IF(MID(RIGHT(S62,8),1,1)="9",2009,IF(MID(RIGHT(S62,8),1,1)="A",2010,IF(MID(RIGHT(S62,8),1,1)="B",2011,IF(MID(RIGHT(S62,8),1,1)="C",2012,IF(MID(RIGHT(S62,8),1,1)="D",2013,IF(MID(RIGHT(S62,8),1,1)="E",2014,IF(MID(RIGHT(S62,8),1,1)="F",2015,IF(MID(RIGHT(S62,8),1,1)="G",2016,IF(MID(RIGHT(S62,8),1,1)="H",2017,IF(MID(RIGHT(S62,8),1,1)="J",2018,IF(MID(RIGHT(S62,8),1,1)="K",2019,IF(MID(RIGHT(S62,8),1,1)="L",2020,""))))))))))))))))))))))))))))))</f>
        <v>2013</v>
      </c>
      <c r="S62" s="882" t="s">
        <v>20050</v>
      </c>
      <c r="T62" s="882">
        <v>1625</v>
      </c>
      <c r="U62" s="891"/>
      <c r="V62" s="1761">
        <v>45838</v>
      </c>
      <c r="W62" s="1762"/>
      <c r="X62" s="1763" t="s">
        <v>19232</v>
      </c>
    </row>
    <row r="63" spans="1:24" ht="26.25" customHeight="1">
      <c r="A63" s="881"/>
      <c r="B63" s="882"/>
      <c r="C63" s="882" t="s">
        <v>12776</v>
      </c>
      <c r="D63" s="882" t="s">
        <v>19964</v>
      </c>
      <c r="E63" s="882"/>
      <c r="F63" s="882"/>
      <c r="G63" s="882"/>
      <c r="H63" s="882"/>
      <c r="I63" s="882"/>
      <c r="J63" s="882"/>
      <c r="K63" s="889" t="s">
        <v>19935</v>
      </c>
      <c r="L63" s="1186" t="s">
        <v>19663</v>
      </c>
      <c r="M63" s="2841" t="s">
        <v>20054</v>
      </c>
      <c r="N63" s="73" t="s">
        <v>2948</v>
      </c>
      <c r="O63" s="1436"/>
      <c r="P63" s="882"/>
      <c r="Q63" s="882" t="s">
        <v>363</v>
      </c>
      <c r="R63" s="882">
        <f>IF(MID(RIGHT(S63,8),1,1)="M",2021,IF(MID(RIGHT(S63,8),1,1)="N",2022,IF(MID(RIGHT(S63,8),1,1)="P",2023,IF(MID(RIGHT(S63,8),1,1)="R",2024,IF(MID(RIGHT(S63,8),1,1)="S",2025,IF(MID(RIGHT(S63,8),1,1)="T",1996,IF(MID(RIGHT(S63,8),1,1)="V",1997,IF(MID(RIGHT(S63,8),1,1)="W",1998,IF(MID(RIGHT(S63,8),1,1)="X",1999,IF(MID(RIGHT(S63,8),1,1)="Y",2000,IF(MID(RIGHT(S63,8),1,1)="1",2001,IF(MID(RIGHT(S63,8),1,1)="2",2002,IF(MID(RIGHT(S63,8),1,1)="3",2003,IF(MID(RIGHT(S63,8),1,1)="4",2004,IF(MID(RIGHT(S63,8),1,1)="5",2005,IF(MID(RIGHT(S63,8),1,1)="6",2006,IF(MID(RIGHT(S63,8),1,1)="7",2007,IF(MID(RIGHT(S63,8),1,1)="8",2008,IF(MID(RIGHT(S63,8),1,1)="9",2009,IF(MID(RIGHT(S63,8),1,1)="A",2010,IF(MID(RIGHT(S63,8),1,1)="B",2011,IF(MID(RIGHT(S63,8),1,1)="C",2012,IF(MID(RIGHT(S63,8),1,1)="D",2013,IF(MID(RIGHT(S63,8),1,1)="E",2014,IF(MID(RIGHT(S63,8),1,1)="F",2015,IF(MID(RIGHT(S63,8),1,1)="G",2016,IF(MID(RIGHT(S63,8),1,1)="H",2017,IF(MID(RIGHT(S63,8),1,1)="J",2018,IF(MID(RIGHT(S63,8),1,1)="K",2019,IF(MID(RIGHT(S63,8),1,1)="L",2020,""))))))))))))))))))))))))))))))</f>
        <v>2020</v>
      </c>
      <c r="S63" s="882" t="s">
        <v>20052</v>
      </c>
      <c r="T63" s="882">
        <v>1820</v>
      </c>
      <c r="U63" s="885"/>
      <c r="V63" s="891">
        <v>45840</v>
      </c>
      <c r="W63" s="911"/>
      <c r="X63" s="888"/>
    </row>
    <row r="64" spans="1:24" ht="26.25" customHeight="1">
      <c r="A64" s="881"/>
      <c r="B64" s="882"/>
      <c r="C64" s="882" t="s">
        <v>12778</v>
      </c>
      <c r="D64" s="882" t="s">
        <v>19964</v>
      </c>
      <c r="E64" s="882"/>
      <c r="F64" s="882"/>
      <c r="G64" s="882"/>
      <c r="H64" s="882"/>
      <c r="I64" s="882" t="s">
        <v>19229</v>
      </c>
      <c r="J64" s="882"/>
      <c r="K64" s="889" t="s">
        <v>8972</v>
      </c>
      <c r="L64" s="882" t="str">
        <f>SUBSTITUTE(M61,"-","")</f>
        <v>4327425247358X</v>
      </c>
      <c r="M64" s="2842"/>
      <c r="N64" s="73" t="s">
        <v>12607</v>
      </c>
      <c r="O64" s="1436"/>
      <c r="P64" s="882"/>
      <c r="Q64" s="882" t="s">
        <v>15911</v>
      </c>
      <c r="R64" s="882">
        <f>IF(MID(RIGHT(S64,8),1,1)="M",2021,IF(MID(RIGHT(S64,8),1,1)="N",2022,IF(MID(RIGHT(S64,8),1,1)="P",2023,IF(MID(RIGHT(S64,8),1,1)="R",2024,IF(MID(RIGHT(S64,8),1,1)="S",2025,IF(MID(RIGHT(S64,8),1,1)="T",1996,IF(MID(RIGHT(S64,8),1,1)="V",1997,IF(MID(RIGHT(S64,8),1,1)="W",1998,IF(MID(RIGHT(S64,8),1,1)="X",1999,IF(MID(RIGHT(S64,8),1,1)="Y",2000,IF(MID(RIGHT(S64,8),1,1)="1",2001,IF(MID(RIGHT(S64,8),1,1)="2",2002,IF(MID(RIGHT(S64,8),1,1)="3",2003,IF(MID(RIGHT(S64,8),1,1)="4",2004,IF(MID(RIGHT(S64,8),1,1)="5",2005,IF(MID(RIGHT(S64,8),1,1)="6",2006,IF(MID(RIGHT(S64,8),1,1)="7",2007,IF(MID(RIGHT(S64,8),1,1)="8",2008,IF(MID(RIGHT(S64,8),1,1)="9",2009,IF(MID(RIGHT(S64,8),1,1)="A",2010,IF(MID(RIGHT(S64,8),1,1)="B",2011,IF(MID(RIGHT(S64,8),1,1)="C",2012,IF(MID(RIGHT(S64,8),1,1)="D",2013,IF(MID(RIGHT(S64,8),1,1)="E",2014,IF(MID(RIGHT(S64,8),1,1)="F",2015,IF(MID(RIGHT(S64,8),1,1)="G",2016,IF(MID(RIGHT(S64,8),1,1)="H",2017,IF(MID(RIGHT(S64,8),1,1)="J",2018,IF(MID(RIGHT(S64,8),1,1)="K",2019,IF(MID(RIGHT(S64,8),1,1)="L",2020,""))))))))))))))))))))))))))))))</f>
        <v>2020</v>
      </c>
      <c r="S64" s="882" t="s">
        <v>20053</v>
      </c>
      <c r="T64" s="882">
        <v>1185</v>
      </c>
      <c r="U64" s="885"/>
      <c r="V64" s="885">
        <v>45842</v>
      </c>
      <c r="W64" s="911"/>
      <c r="X64" s="888"/>
    </row>
    <row r="65" spans="1:24" ht="26.25" customHeight="1">
      <c r="A65" s="881"/>
      <c r="B65" s="882"/>
      <c r="C65" s="882" t="s">
        <v>13047</v>
      </c>
      <c r="D65" s="882" t="s">
        <v>191</v>
      </c>
      <c r="E65" s="882"/>
      <c r="F65" s="882"/>
      <c r="G65" s="882"/>
      <c r="H65" s="882"/>
      <c r="I65" s="882"/>
      <c r="J65" s="882"/>
      <c r="K65" s="890"/>
      <c r="L65" s="882" t="str">
        <f>SUBSTITUTE(M63,"-","")</f>
        <v>4327425247357X</v>
      </c>
      <c r="M65" s="882"/>
      <c r="N65" s="882"/>
      <c r="O65" s="882"/>
      <c r="P65" s="882"/>
      <c r="Q65" s="882"/>
      <c r="R65" s="882"/>
      <c r="S65" s="883" t="s">
        <v>189</v>
      </c>
      <c r="T65" s="883">
        <v>3700</v>
      </c>
      <c r="U65" s="885"/>
      <c r="V65" s="891"/>
      <c r="W65" s="887"/>
      <c r="X65" s="888"/>
    </row>
    <row r="66" spans="1:24" ht="26.25" customHeight="1">
      <c r="A66" s="881"/>
      <c r="B66" s="882"/>
      <c r="C66" s="882" t="s">
        <v>10002</v>
      </c>
      <c r="D66" s="882" t="s">
        <v>191</v>
      </c>
      <c r="E66" s="882"/>
      <c r="F66" s="882"/>
      <c r="G66" s="882"/>
      <c r="H66" s="882"/>
      <c r="I66" s="882"/>
      <c r="J66" s="882" t="s">
        <v>20074</v>
      </c>
      <c r="K66" s="890"/>
      <c r="L66" s="882"/>
      <c r="M66" s="2559" t="s">
        <v>8709</v>
      </c>
      <c r="N66" s="2560"/>
      <c r="O66" s="2560"/>
      <c r="P66" s="2561"/>
      <c r="Q66" s="882"/>
      <c r="R66" s="882"/>
      <c r="S66" s="883" t="s">
        <v>2472</v>
      </c>
      <c r="T66" s="883">
        <f>SUM(T61:T65)</f>
        <v>10040</v>
      </c>
      <c r="U66" s="891"/>
      <c r="V66" s="891"/>
      <c r="W66" s="887"/>
      <c r="X66" s="1309"/>
    </row>
    <row r="67" spans="1:24" ht="26.25" customHeight="1" thickBot="1">
      <c r="A67" s="892"/>
      <c r="B67" s="893"/>
      <c r="C67" s="893" t="s">
        <v>10003</v>
      </c>
      <c r="D67" s="893" t="s">
        <v>4036</v>
      </c>
      <c r="E67" s="893"/>
      <c r="F67" s="893"/>
      <c r="G67" s="893"/>
      <c r="H67" s="893"/>
      <c r="I67" s="893"/>
      <c r="J67" s="893" t="s">
        <v>20167</v>
      </c>
      <c r="K67" s="611" t="s">
        <v>12836</v>
      </c>
      <c r="L67" s="893"/>
      <c r="M67" s="893"/>
      <c r="N67" s="894"/>
      <c r="O67" s="894"/>
      <c r="P67" s="895"/>
      <c r="Q67" s="893"/>
      <c r="R67" s="893"/>
      <c r="S67" s="896"/>
      <c r="T67" s="896"/>
      <c r="U67" s="897"/>
      <c r="V67" s="898"/>
      <c r="W67" s="899"/>
      <c r="X67" s="900"/>
    </row>
    <row r="68" spans="1:24" ht="26.25" customHeight="1">
      <c r="A68" s="874" t="s">
        <v>188</v>
      </c>
      <c r="B68" s="875" t="s">
        <v>10047</v>
      </c>
      <c r="C68" s="875" t="s">
        <v>13428</v>
      </c>
      <c r="D68" s="875" t="s">
        <v>190</v>
      </c>
      <c r="E68" s="875" t="s">
        <v>20025</v>
      </c>
      <c r="F68" s="875" t="s">
        <v>191</v>
      </c>
      <c r="G68" s="875" t="s">
        <v>191</v>
      </c>
      <c r="H68" s="875" t="s">
        <v>191</v>
      </c>
      <c r="I68" s="875" t="s">
        <v>10574</v>
      </c>
      <c r="J68" s="875" t="s">
        <v>20003</v>
      </c>
      <c r="K68" s="876" t="s">
        <v>15237</v>
      </c>
      <c r="L68" s="875" t="s">
        <v>20762</v>
      </c>
      <c r="M68" s="2857" t="s">
        <v>20058</v>
      </c>
      <c r="N68" s="2417" t="s">
        <v>20222</v>
      </c>
      <c r="O68" s="876" t="s">
        <v>20223</v>
      </c>
      <c r="P68" s="1805"/>
      <c r="Q68" s="875" t="s">
        <v>7991</v>
      </c>
      <c r="R68" s="875">
        <f>IF(MID(RIGHT(S68,8),1,1)="M",2021,IF(MID(RIGHT(S68,8),1,1)="N",2022,IF(MID(RIGHT(S68,8),1,1)="P",2023,IF(MID(RIGHT(S68,8),1,1)="R",2024,IF(MID(RIGHT(S68,8),1,1)="S",2025,IF(MID(RIGHT(S68,8),1,1)="T",1996,IF(MID(RIGHT(S68,8),1,1)="V",1997,IF(MID(RIGHT(S68,8),1,1)="W",1998,IF(MID(RIGHT(S68,8),1,1)="X",1999,IF(MID(RIGHT(S68,8),1,1)="Y",2000,IF(MID(RIGHT(S68,8),1,1)="1",2001,IF(MID(RIGHT(S68,8),1,1)="2",2002,IF(MID(RIGHT(S68,8),1,1)="3",2003,IF(MID(RIGHT(S68,8),1,1)="4",2004,IF(MID(RIGHT(S68,8),1,1)="5",2005,IF(MID(RIGHT(S68,8),1,1)="6",2006,IF(MID(RIGHT(S68,8),1,1)="7",2007,IF(MID(RIGHT(S68,8),1,1)="8",2008,IF(MID(RIGHT(S68,8),1,1)="9",2009,IF(MID(RIGHT(S68,8),1,1)="A",2010,IF(MID(RIGHT(S68,8),1,1)="B",2011,IF(MID(RIGHT(S68,8),1,1)="C",2012,IF(MID(RIGHT(S68,8),1,1)="D",2013,IF(MID(RIGHT(S68,8),1,1)="E",2014,IF(MID(RIGHT(S68,8),1,1)="F",2015,IF(MID(RIGHT(S68,8),1,1)="G",2016,IF(MID(RIGHT(S68,8),1,1)="H",2017,IF(MID(RIGHT(S68,8),1,1)="J",2018,IF(MID(RIGHT(S68,8),1,1)="K",2019,IF(MID(RIGHT(S68,8),1,1)="L",2020,""))))))))))))))))))))))))))))))</f>
        <v>2020</v>
      </c>
      <c r="S68" s="875" t="s">
        <v>20055</v>
      </c>
      <c r="T68" s="875">
        <v>1580</v>
      </c>
      <c r="U68" s="878">
        <v>45814</v>
      </c>
      <c r="V68" s="878">
        <v>45849</v>
      </c>
      <c r="W68" s="879">
        <v>1600</v>
      </c>
      <c r="X68" s="880">
        <v>2500</v>
      </c>
    </row>
    <row r="69" spans="1:24" ht="26.25" customHeight="1">
      <c r="A69" s="1759"/>
      <c r="B69" s="1755"/>
      <c r="C69" s="320" t="s">
        <v>19966</v>
      </c>
      <c r="D69" s="1755"/>
      <c r="E69" s="1755"/>
      <c r="F69" s="1755"/>
      <c r="G69" s="1755"/>
      <c r="H69" s="1755"/>
      <c r="I69" s="1755" t="s">
        <v>3598</v>
      </c>
      <c r="J69" s="412" t="s">
        <v>19997</v>
      </c>
      <c r="K69" s="884" t="s">
        <v>20004</v>
      </c>
      <c r="L69" s="425" t="s">
        <v>3603</v>
      </c>
      <c r="M69" s="2842"/>
      <c r="N69" s="73" t="s">
        <v>2943</v>
      </c>
      <c r="O69" s="882"/>
      <c r="P69" s="1760"/>
      <c r="Q69" s="882" t="s">
        <v>20056</v>
      </c>
      <c r="R69" s="882">
        <f>IF(MID(RIGHT(S69,8),1,1)="M",2021,IF(MID(RIGHT(S69,8),1,1)="N",2022,IF(MID(RIGHT(S69,8),1,1)="P",2023,IF(MID(RIGHT(S69,8),1,1)="R",2024,IF(MID(RIGHT(S69,8),1,1)="S",2025,IF(MID(RIGHT(S69,8),1,1)="T",1996,IF(MID(RIGHT(S69,8),1,1)="V",1997,IF(MID(RIGHT(S69,8),1,1)="W",1998,IF(MID(RIGHT(S69,8),1,1)="X",1999,IF(MID(RIGHT(S69,8),1,1)="Y",2000,IF(MID(RIGHT(S69,8),1,1)="1",2001,IF(MID(RIGHT(S69,8),1,1)="2",2002,IF(MID(RIGHT(S69,8),1,1)="3",2003,IF(MID(RIGHT(S69,8),1,1)="4",2004,IF(MID(RIGHT(S69,8),1,1)="5",2005,IF(MID(RIGHT(S69,8),1,1)="6",2006,IF(MID(RIGHT(S69,8),1,1)="7",2007,IF(MID(RIGHT(S69,8),1,1)="8",2008,IF(MID(RIGHT(S69,8),1,1)="9",2009,IF(MID(RIGHT(S69,8),1,1)="A",2010,IF(MID(RIGHT(S69,8),1,1)="B",2011,IF(MID(RIGHT(S69,8),1,1)="C",2012,IF(MID(RIGHT(S69,8),1,1)="D",2013,IF(MID(RIGHT(S69,8),1,1)="E",2014,IF(MID(RIGHT(S69,8),1,1)="F",2015,IF(MID(RIGHT(S69,8),1,1)="G",2016,IF(MID(RIGHT(S69,8),1,1)="H",2017,IF(MID(RIGHT(S69,8),1,1)="J",2018,IF(MID(RIGHT(S69,8),1,1)="K",2019,IF(MID(RIGHT(S69,8),1,1)="L",2020,""))))))))))))))))))))))))))))))</f>
        <v>2021</v>
      </c>
      <c r="S69" s="882" t="s">
        <v>20057</v>
      </c>
      <c r="T69" s="882">
        <v>2045</v>
      </c>
      <c r="U69" s="891"/>
      <c r="V69" s="1761">
        <v>45838</v>
      </c>
      <c r="W69" s="1762"/>
      <c r="X69" s="1763" t="s">
        <v>19232</v>
      </c>
    </row>
    <row r="70" spans="1:24" ht="26.25" customHeight="1">
      <c r="A70" s="881"/>
      <c r="B70" s="882"/>
      <c r="C70" s="882" t="s">
        <v>12776</v>
      </c>
      <c r="D70" s="882" t="s">
        <v>19964</v>
      </c>
      <c r="E70" s="882"/>
      <c r="F70" s="882"/>
      <c r="G70" s="882"/>
      <c r="H70" s="882"/>
      <c r="I70" s="882"/>
      <c r="J70" s="882"/>
      <c r="K70" s="889" t="s">
        <v>19935</v>
      </c>
      <c r="L70" s="1186" t="s">
        <v>17518</v>
      </c>
      <c r="M70" s="2841" t="s">
        <v>20062</v>
      </c>
      <c r="N70" s="73" t="s">
        <v>7844</v>
      </c>
      <c r="O70" s="1436"/>
      <c r="P70" s="882"/>
      <c r="Q70" s="882" t="s">
        <v>20059</v>
      </c>
      <c r="R70" s="882">
        <f>IF(MID(RIGHT(S70,8),1,1)="M",2021,IF(MID(RIGHT(S70,8),1,1)="N",2022,IF(MID(RIGHT(S70,8),1,1)="P",2023,IF(MID(RIGHT(S70,8),1,1)="R",2024,IF(MID(RIGHT(S70,8),1,1)="S",2025,IF(MID(RIGHT(S70,8),1,1)="T",1996,IF(MID(RIGHT(S70,8),1,1)="V",1997,IF(MID(RIGHT(S70,8),1,1)="W",1998,IF(MID(RIGHT(S70,8),1,1)="X",1999,IF(MID(RIGHT(S70,8),1,1)="Y",2000,IF(MID(RIGHT(S70,8),1,1)="1",2001,IF(MID(RIGHT(S70,8),1,1)="2",2002,IF(MID(RIGHT(S70,8),1,1)="3",2003,IF(MID(RIGHT(S70,8),1,1)="4",2004,IF(MID(RIGHT(S70,8),1,1)="5",2005,IF(MID(RIGHT(S70,8),1,1)="6",2006,IF(MID(RIGHT(S70,8),1,1)="7",2007,IF(MID(RIGHT(S70,8),1,1)="8",2008,IF(MID(RIGHT(S70,8),1,1)="9",2009,IF(MID(RIGHT(S70,8),1,1)="A",2010,IF(MID(RIGHT(S70,8),1,1)="B",2011,IF(MID(RIGHT(S70,8),1,1)="C",2012,IF(MID(RIGHT(S70,8),1,1)="D",2013,IF(MID(RIGHT(S70,8),1,1)="E",2014,IF(MID(RIGHT(S70,8),1,1)="F",2015,IF(MID(RIGHT(S70,8),1,1)="G",2016,IF(MID(RIGHT(S70,8),1,1)="H",2017,IF(MID(RIGHT(S70,8),1,1)="J",2018,IF(MID(RIGHT(S70,8),1,1)="K",2019,IF(MID(RIGHT(S70,8),1,1)="L",2020,""))))))))))))))))))))))))))))))</f>
        <v>2014</v>
      </c>
      <c r="S70" s="882" t="s">
        <v>20060</v>
      </c>
      <c r="T70" s="882">
        <v>1890</v>
      </c>
      <c r="U70" s="885"/>
      <c r="V70" s="891">
        <v>45840</v>
      </c>
      <c r="W70" s="911"/>
      <c r="X70" s="888"/>
    </row>
    <row r="71" spans="1:24" ht="26.25" customHeight="1">
      <c r="A71" s="881"/>
      <c r="B71" s="882"/>
      <c r="C71" s="882" t="s">
        <v>12778</v>
      </c>
      <c r="D71" s="882" t="s">
        <v>19964</v>
      </c>
      <c r="E71" s="882"/>
      <c r="F71" s="882"/>
      <c r="G71" s="882"/>
      <c r="H71" s="882"/>
      <c r="I71" s="882" t="s">
        <v>19229</v>
      </c>
      <c r="J71" s="882"/>
      <c r="K71" s="889" t="s">
        <v>8972</v>
      </c>
      <c r="L71" s="882" t="str">
        <f>SUBSTITUTE(M68,"-","")</f>
        <v>4327425336813X</v>
      </c>
      <c r="M71" s="2842"/>
      <c r="N71" s="73" t="s">
        <v>12607</v>
      </c>
      <c r="O71" s="1436"/>
      <c r="P71" s="882"/>
      <c r="Q71" s="882" t="s">
        <v>378</v>
      </c>
      <c r="R71" s="882">
        <f>IF(MID(RIGHT(S71,8),1,1)="M",2021,IF(MID(RIGHT(S71,8),1,1)="N",2022,IF(MID(RIGHT(S71,8),1,1)="P",2023,IF(MID(RIGHT(S71,8),1,1)="R",2024,IF(MID(RIGHT(S71,8),1,1)="S",2025,IF(MID(RIGHT(S71,8),1,1)="T",1996,IF(MID(RIGHT(S71,8),1,1)="V",1997,IF(MID(RIGHT(S71,8),1,1)="W",1998,IF(MID(RIGHT(S71,8),1,1)="X",1999,IF(MID(RIGHT(S71,8),1,1)="Y",2000,IF(MID(RIGHT(S71,8),1,1)="1",2001,IF(MID(RIGHT(S71,8),1,1)="2",2002,IF(MID(RIGHT(S71,8),1,1)="3",2003,IF(MID(RIGHT(S71,8),1,1)="4",2004,IF(MID(RIGHT(S71,8),1,1)="5",2005,IF(MID(RIGHT(S71,8),1,1)="6",2006,IF(MID(RIGHT(S71,8),1,1)="7",2007,IF(MID(RIGHT(S71,8),1,1)="8",2008,IF(MID(RIGHT(S71,8),1,1)="9",2009,IF(MID(RIGHT(S71,8),1,1)="A",2010,IF(MID(RIGHT(S71,8),1,1)="B",2011,IF(MID(RIGHT(S71,8),1,1)="C",2012,IF(MID(RIGHT(S71,8),1,1)="D",2013,IF(MID(RIGHT(S71,8),1,1)="E",2014,IF(MID(RIGHT(S71,8),1,1)="F",2015,IF(MID(RIGHT(S71,8),1,1)="G",2016,IF(MID(RIGHT(S71,8),1,1)="H",2017,IF(MID(RIGHT(S71,8),1,1)="J",2018,IF(MID(RIGHT(S71,8),1,1)="K",2019,IF(MID(RIGHT(S71,8),1,1)="L",2020,""))))))))))))))))))))))))))))))</f>
        <v>2020</v>
      </c>
      <c r="S71" s="882" t="s">
        <v>20061</v>
      </c>
      <c r="T71" s="882">
        <v>1545</v>
      </c>
      <c r="U71" s="885"/>
      <c r="V71" s="885">
        <v>45842</v>
      </c>
      <c r="W71" s="911"/>
      <c r="X71" s="888"/>
    </row>
    <row r="72" spans="1:24" ht="26.25" customHeight="1">
      <c r="A72" s="881"/>
      <c r="B72" s="882"/>
      <c r="C72" s="882" t="s">
        <v>13047</v>
      </c>
      <c r="D72" s="882" t="s">
        <v>191</v>
      </c>
      <c r="E72" s="882"/>
      <c r="F72" s="882"/>
      <c r="G72" s="882"/>
      <c r="H72" s="882"/>
      <c r="I72" s="882"/>
      <c r="J72" s="882"/>
      <c r="K72" s="890"/>
      <c r="L72" s="882" t="str">
        <f>SUBSTITUTE(M70,"-","")</f>
        <v>4327425247369X</v>
      </c>
      <c r="M72" s="882"/>
      <c r="N72" s="882"/>
      <c r="O72" s="882"/>
      <c r="P72" s="882"/>
      <c r="Q72" s="882"/>
      <c r="R72" s="882"/>
      <c r="S72" s="883" t="s">
        <v>189</v>
      </c>
      <c r="T72" s="883">
        <v>3700</v>
      </c>
      <c r="U72" s="885"/>
      <c r="V72" s="891"/>
      <c r="W72" s="887"/>
      <c r="X72" s="888"/>
    </row>
    <row r="73" spans="1:24" ht="26.25" customHeight="1">
      <c r="A73" s="881"/>
      <c r="B73" s="882"/>
      <c r="C73" s="882" t="s">
        <v>10002</v>
      </c>
      <c r="D73" s="882" t="s">
        <v>191</v>
      </c>
      <c r="E73" s="882"/>
      <c r="F73" s="882"/>
      <c r="G73" s="882"/>
      <c r="H73" s="882"/>
      <c r="I73" s="882"/>
      <c r="J73" s="882" t="s">
        <v>20074</v>
      </c>
      <c r="K73" s="890"/>
      <c r="L73" s="882"/>
      <c r="M73" s="2559" t="s">
        <v>8709</v>
      </c>
      <c r="N73" s="2560"/>
      <c r="O73" s="2560"/>
      <c r="P73" s="2561"/>
      <c r="Q73" s="882"/>
      <c r="R73" s="882"/>
      <c r="S73" s="883" t="s">
        <v>2472</v>
      </c>
      <c r="T73" s="883">
        <f>SUM(T68:T72)</f>
        <v>10760</v>
      </c>
      <c r="U73" s="891"/>
      <c r="V73" s="891"/>
      <c r="W73" s="887"/>
      <c r="X73" s="1309"/>
    </row>
    <row r="74" spans="1:24" ht="26.25" customHeight="1" thickBot="1">
      <c r="A74" s="892"/>
      <c r="B74" s="893"/>
      <c r="C74" s="893" t="s">
        <v>10003</v>
      </c>
      <c r="D74" s="893" t="s">
        <v>4036</v>
      </c>
      <c r="E74" s="893"/>
      <c r="F74" s="893"/>
      <c r="G74" s="893"/>
      <c r="H74" s="893"/>
      <c r="I74" s="893"/>
      <c r="J74" s="893" t="s">
        <v>20167</v>
      </c>
      <c r="K74" s="611" t="s">
        <v>12836</v>
      </c>
      <c r="L74" s="893"/>
      <c r="M74" s="893"/>
      <c r="N74" s="894"/>
      <c r="O74" s="894"/>
      <c r="P74" s="895"/>
      <c r="Q74" s="893"/>
      <c r="R74" s="893"/>
      <c r="S74" s="896"/>
      <c r="T74" s="896"/>
      <c r="U74" s="897"/>
      <c r="V74" s="898"/>
      <c r="W74" s="899"/>
      <c r="X74" s="900"/>
    </row>
    <row r="75" spans="1:24" ht="26.25" customHeight="1">
      <c r="A75" s="874" t="s">
        <v>188</v>
      </c>
      <c r="B75" s="875" t="s">
        <v>10047</v>
      </c>
      <c r="C75" s="875" t="s">
        <v>13428</v>
      </c>
      <c r="D75" s="875" t="s">
        <v>190</v>
      </c>
      <c r="E75" s="875" t="s">
        <v>20025</v>
      </c>
      <c r="F75" s="875" t="s">
        <v>191</v>
      </c>
      <c r="G75" s="875" t="s">
        <v>191</v>
      </c>
      <c r="H75" s="875" t="s">
        <v>191</v>
      </c>
      <c r="I75" s="875" t="s">
        <v>10574</v>
      </c>
      <c r="J75" s="875" t="s">
        <v>20003</v>
      </c>
      <c r="K75" s="876" t="s">
        <v>15237</v>
      </c>
      <c r="L75" s="875" t="s">
        <v>20763</v>
      </c>
      <c r="M75" s="2857" t="s">
        <v>20067</v>
      </c>
      <c r="N75" s="876" t="s">
        <v>20224</v>
      </c>
      <c r="O75" s="876" t="s">
        <v>20225</v>
      </c>
      <c r="P75" s="1805" t="s">
        <v>20803</v>
      </c>
      <c r="Q75" s="875" t="s">
        <v>1901</v>
      </c>
      <c r="R75" s="875">
        <f>IF(MID(RIGHT(S75,8),1,1)="M",2021,IF(MID(RIGHT(S75,8),1,1)="N",2022,IF(MID(RIGHT(S75,8),1,1)="P",2023,IF(MID(RIGHT(S75,8),1,1)="R",2024,IF(MID(RIGHT(S75,8),1,1)="S",2025,IF(MID(RIGHT(S75,8),1,1)="T",1996,IF(MID(RIGHT(S75,8),1,1)="V",1997,IF(MID(RIGHT(S75,8),1,1)="W",1998,IF(MID(RIGHT(S75,8),1,1)="X",1999,IF(MID(RIGHT(S75,8),1,1)="Y",2000,IF(MID(RIGHT(S75,8),1,1)="1",2001,IF(MID(RIGHT(S75,8),1,1)="2",2002,IF(MID(RIGHT(S75,8),1,1)="3",2003,IF(MID(RIGHT(S75,8),1,1)="4",2004,IF(MID(RIGHT(S75,8),1,1)="5",2005,IF(MID(RIGHT(S75,8),1,1)="6",2006,IF(MID(RIGHT(S75,8),1,1)="7",2007,IF(MID(RIGHT(S75,8),1,1)="8",2008,IF(MID(RIGHT(S75,8),1,1)="9",2009,IF(MID(RIGHT(S75,8),1,1)="A",2010,IF(MID(RIGHT(S75,8),1,1)="B",2011,IF(MID(RIGHT(S75,8),1,1)="C",2012,IF(MID(RIGHT(S75,8),1,1)="D",2013,IF(MID(RIGHT(S75,8),1,1)="E",2014,IF(MID(RIGHT(S75,8),1,1)="F",2015,IF(MID(RIGHT(S75,8),1,1)="G",2016,IF(MID(RIGHT(S75,8),1,1)="H",2017,IF(MID(RIGHT(S75,8),1,1)="J",2018,IF(MID(RIGHT(S75,8),1,1)="K",2019,IF(MID(RIGHT(S75,8),1,1)="L",2020,""))))))))))))))))))))))))))))))</f>
        <v>2020</v>
      </c>
      <c r="S75" s="875" t="s">
        <v>20063</v>
      </c>
      <c r="T75" s="875">
        <v>2620</v>
      </c>
      <c r="U75" s="878">
        <v>45814</v>
      </c>
      <c r="V75" s="878">
        <v>45849</v>
      </c>
      <c r="W75" s="879">
        <v>1600</v>
      </c>
      <c r="X75" s="880">
        <v>2500</v>
      </c>
    </row>
    <row r="76" spans="1:24" ht="26.25" customHeight="1">
      <c r="A76" s="1759"/>
      <c r="B76" s="1755"/>
      <c r="C76" s="320" t="s">
        <v>19966</v>
      </c>
      <c r="D76" s="1755"/>
      <c r="E76" s="1755"/>
      <c r="F76" s="1755"/>
      <c r="G76" s="1755"/>
      <c r="H76" s="1755"/>
      <c r="I76" s="1755" t="s">
        <v>3598</v>
      </c>
      <c r="J76" s="412" t="s">
        <v>19998</v>
      </c>
      <c r="K76" s="884" t="s">
        <v>20004</v>
      </c>
      <c r="L76" s="425" t="s">
        <v>3603</v>
      </c>
      <c r="M76" s="2878"/>
      <c r="N76" s="73" t="s">
        <v>2943</v>
      </c>
      <c r="O76" s="882"/>
      <c r="P76" s="1760"/>
      <c r="Q76" s="882" t="s">
        <v>15884</v>
      </c>
      <c r="R76" s="882">
        <f>IF(MID(RIGHT(S76,8),1,1)="M",2021,IF(MID(RIGHT(S76,8),1,1)="N",2022,IF(MID(RIGHT(S76,8),1,1)="P",2023,IF(MID(RIGHT(S76,8),1,1)="R",2024,IF(MID(RIGHT(S76,8),1,1)="S",2025,IF(MID(RIGHT(S76,8),1,1)="T",1996,IF(MID(RIGHT(S76,8),1,1)="V",1997,IF(MID(RIGHT(S76,8),1,1)="W",1998,IF(MID(RIGHT(S76,8),1,1)="X",1999,IF(MID(RIGHT(S76,8),1,1)="Y",2000,IF(MID(RIGHT(S76,8),1,1)="1",2001,IF(MID(RIGHT(S76,8),1,1)="2",2002,IF(MID(RIGHT(S76,8),1,1)="3",2003,IF(MID(RIGHT(S76,8),1,1)="4",2004,IF(MID(RIGHT(S76,8),1,1)="5",2005,IF(MID(RIGHT(S76,8),1,1)="6",2006,IF(MID(RIGHT(S76,8),1,1)="7",2007,IF(MID(RIGHT(S76,8),1,1)="8",2008,IF(MID(RIGHT(S76,8),1,1)="9",2009,IF(MID(RIGHT(S76,8),1,1)="A",2010,IF(MID(RIGHT(S76,8),1,1)="B",2011,IF(MID(RIGHT(S76,8),1,1)="C",2012,IF(MID(RIGHT(S76,8),1,1)="D",2013,IF(MID(RIGHT(S76,8),1,1)="E",2014,IF(MID(RIGHT(S76,8),1,1)="F",2015,IF(MID(RIGHT(S76,8),1,1)="G",2016,IF(MID(RIGHT(S76,8),1,1)="H",2017,IF(MID(RIGHT(S76,8),1,1)="J",2018,IF(MID(RIGHT(S76,8),1,1)="K",2019,IF(MID(RIGHT(S76,8),1,1)="L",2020,""))))))))))))))))))))))))))))))</f>
        <v>2022</v>
      </c>
      <c r="S76" s="882" t="s">
        <v>20064</v>
      </c>
      <c r="T76" s="882">
        <v>1580</v>
      </c>
      <c r="U76" s="891"/>
      <c r="V76" s="1761">
        <v>45838</v>
      </c>
      <c r="W76" s="1762"/>
      <c r="X76" s="1763" t="s">
        <v>19232</v>
      </c>
    </row>
    <row r="77" spans="1:24" ht="26.25" customHeight="1">
      <c r="A77" s="881"/>
      <c r="B77" s="882"/>
      <c r="C77" s="882" t="s">
        <v>12776</v>
      </c>
      <c r="D77" s="882" t="s">
        <v>19964</v>
      </c>
      <c r="E77" s="882"/>
      <c r="F77" s="882"/>
      <c r="G77" s="882"/>
      <c r="H77" s="882"/>
      <c r="I77" s="882"/>
      <c r="J77" s="882"/>
      <c r="K77" s="889" t="s">
        <v>19935</v>
      </c>
      <c r="L77" s="1186" t="s">
        <v>19663</v>
      </c>
      <c r="M77" s="2878"/>
      <c r="N77" s="73" t="s">
        <v>19461</v>
      </c>
      <c r="O77" s="1436"/>
      <c r="P77" s="882"/>
      <c r="Q77" s="882" t="s">
        <v>378</v>
      </c>
      <c r="R77" s="882">
        <f>IF(MID(RIGHT(S77,8),1,1)="M",2021,IF(MID(RIGHT(S77,8),1,1)="N",2022,IF(MID(RIGHT(S77,8),1,1)="P",2023,IF(MID(RIGHT(S77,8),1,1)="R",2024,IF(MID(RIGHT(S77,8),1,1)="S",2025,IF(MID(RIGHT(S77,8),1,1)="T",1996,IF(MID(RIGHT(S77,8),1,1)="V",1997,IF(MID(RIGHT(S77,8),1,1)="W",1998,IF(MID(RIGHT(S77,8),1,1)="X",1999,IF(MID(RIGHT(S77,8),1,1)="Y",2000,IF(MID(RIGHT(S77,8),1,1)="1",2001,IF(MID(RIGHT(S77,8),1,1)="2",2002,IF(MID(RIGHT(S77,8),1,1)="3",2003,IF(MID(RIGHT(S77,8),1,1)="4",2004,IF(MID(RIGHT(S77,8),1,1)="5",2005,IF(MID(RIGHT(S77,8),1,1)="6",2006,IF(MID(RIGHT(S77,8),1,1)="7",2007,IF(MID(RIGHT(S77,8),1,1)="8",2008,IF(MID(RIGHT(S77,8),1,1)="9",2009,IF(MID(RIGHT(S77,8),1,1)="A",2010,IF(MID(RIGHT(S77,8),1,1)="B",2011,IF(MID(RIGHT(S77,8),1,1)="C",2012,IF(MID(RIGHT(S77,8),1,1)="D",2013,IF(MID(RIGHT(S77,8),1,1)="E",2014,IF(MID(RIGHT(S77,8),1,1)="F",2015,IF(MID(RIGHT(S77,8),1,1)="G",2016,IF(MID(RIGHT(S77,8),1,1)="H",2017,IF(MID(RIGHT(S77,8),1,1)="J",2018,IF(MID(RIGHT(S77,8),1,1)="K",2019,IF(MID(RIGHT(S77,8),1,1)="L",2020,""))))))))))))))))))))))))))))))</f>
        <v>2021</v>
      </c>
      <c r="S77" s="882" t="s">
        <v>20065</v>
      </c>
      <c r="T77" s="882">
        <v>1545</v>
      </c>
      <c r="U77" s="885"/>
      <c r="V77" s="891">
        <v>45840</v>
      </c>
      <c r="W77" s="911"/>
      <c r="X77" s="888"/>
    </row>
    <row r="78" spans="1:24" ht="26.25" customHeight="1">
      <c r="A78" s="881"/>
      <c r="B78" s="882"/>
      <c r="C78" s="882" t="s">
        <v>12778</v>
      </c>
      <c r="D78" s="882" t="s">
        <v>19964</v>
      </c>
      <c r="E78" s="882"/>
      <c r="F78" s="882"/>
      <c r="G78" s="882"/>
      <c r="H78" s="882"/>
      <c r="I78" s="882" t="s">
        <v>19229</v>
      </c>
      <c r="J78" s="882"/>
      <c r="K78" s="889" t="s">
        <v>8972</v>
      </c>
      <c r="L78" s="882" t="str">
        <f>SUBSTITUTE(M75,"-","")</f>
        <v>4327425336801X</v>
      </c>
      <c r="M78" s="2842"/>
      <c r="N78" s="73" t="s">
        <v>12607</v>
      </c>
      <c r="O78" s="1436"/>
      <c r="P78" s="882"/>
      <c r="Q78" s="882" t="s">
        <v>377</v>
      </c>
      <c r="R78" s="882">
        <f>IF(MID(RIGHT(S78,8),1,1)="M",2021,IF(MID(RIGHT(S78,8),1,1)="N",2022,IF(MID(RIGHT(S78,8),1,1)="P",2023,IF(MID(RIGHT(S78,8),1,1)="R",2024,IF(MID(RIGHT(S78,8),1,1)="S",2025,IF(MID(RIGHT(S78,8),1,1)="T",1996,IF(MID(RIGHT(S78,8),1,1)="V",1997,IF(MID(RIGHT(S78,8),1,1)="W",1998,IF(MID(RIGHT(S78,8),1,1)="X",1999,IF(MID(RIGHT(S78,8),1,1)="Y",2000,IF(MID(RIGHT(S78,8),1,1)="1",2001,IF(MID(RIGHT(S78,8),1,1)="2",2002,IF(MID(RIGHT(S78,8),1,1)="3",2003,IF(MID(RIGHT(S78,8),1,1)="4",2004,IF(MID(RIGHT(S78,8),1,1)="5",2005,IF(MID(RIGHT(S78,8),1,1)="6",2006,IF(MID(RIGHT(S78,8),1,1)="7",2007,IF(MID(RIGHT(S78,8),1,1)="8",2008,IF(MID(RIGHT(S78,8),1,1)="9",2009,IF(MID(RIGHT(S78,8),1,1)="A",2010,IF(MID(RIGHT(S78,8),1,1)="B",2011,IF(MID(RIGHT(S78,8),1,1)="C",2012,IF(MID(RIGHT(S78,8),1,1)="D",2013,IF(MID(RIGHT(S78,8),1,1)="E",2014,IF(MID(RIGHT(S78,8),1,1)="F",2015,IF(MID(RIGHT(S78,8),1,1)="G",2016,IF(MID(RIGHT(S78,8),1,1)="H",2017,IF(MID(RIGHT(S78,8),1,1)="J",2018,IF(MID(RIGHT(S78,8),1,1)="K",2019,IF(MID(RIGHT(S78,8),1,1)="L",2020,""))))))))))))))))))))))))))))))</f>
        <v>2022</v>
      </c>
      <c r="S78" s="882" t="s">
        <v>20066</v>
      </c>
      <c r="T78" s="882">
        <v>1445</v>
      </c>
      <c r="U78" s="885"/>
      <c r="V78" s="885">
        <v>45842</v>
      </c>
      <c r="W78" s="911"/>
      <c r="X78" s="888"/>
    </row>
    <row r="79" spans="1:24" ht="26.25" customHeight="1">
      <c r="A79" s="881"/>
      <c r="B79" s="882"/>
      <c r="C79" s="882" t="s">
        <v>13047</v>
      </c>
      <c r="D79" s="882" t="s">
        <v>191</v>
      </c>
      <c r="E79" s="882"/>
      <c r="F79" s="882"/>
      <c r="G79" s="882"/>
      <c r="H79" s="882"/>
      <c r="I79" s="882"/>
      <c r="J79" s="882"/>
      <c r="K79" s="890"/>
      <c r="L79" s="882" t="str">
        <f>SUBSTITUTE(M78,"-","")</f>
        <v/>
      </c>
      <c r="M79" s="882"/>
      <c r="N79" s="882"/>
      <c r="O79" s="882"/>
      <c r="P79" s="882"/>
      <c r="Q79" s="882"/>
      <c r="R79" s="882"/>
      <c r="S79" s="883" t="s">
        <v>189</v>
      </c>
      <c r="T79" s="883">
        <v>3700</v>
      </c>
      <c r="U79" s="885"/>
      <c r="V79" s="891"/>
      <c r="W79" s="887"/>
      <c r="X79" s="888"/>
    </row>
    <row r="80" spans="1:24" ht="26.25" customHeight="1">
      <c r="A80" s="881"/>
      <c r="B80" s="882"/>
      <c r="C80" s="882" t="s">
        <v>10002</v>
      </c>
      <c r="D80" s="882" t="s">
        <v>191</v>
      </c>
      <c r="E80" s="882"/>
      <c r="F80" s="882"/>
      <c r="G80" s="882"/>
      <c r="H80" s="882"/>
      <c r="I80" s="882"/>
      <c r="J80" s="882" t="s">
        <v>20074</v>
      </c>
      <c r="K80" s="890"/>
      <c r="L80" s="882"/>
      <c r="M80" s="2559" t="s">
        <v>8709</v>
      </c>
      <c r="N80" s="2560"/>
      <c r="O80" s="2560"/>
      <c r="P80" s="2561"/>
      <c r="Q80" s="882"/>
      <c r="R80" s="882"/>
      <c r="S80" s="883" t="s">
        <v>2472</v>
      </c>
      <c r="T80" s="883">
        <f>SUM(T75:T79)</f>
        <v>10890</v>
      </c>
      <c r="U80" s="891"/>
      <c r="V80" s="891"/>
      <c r="W80" s="887"/>
      <c r="X80" s="1309"/>
    </row>
    <row r="81" spans="1:24" ht="26.25" customHeight="1" thickBot="1">
      <c r="A81" s="892"/>
      <c r="B81" s="893"/>
      <c r="C81" s="893" t="s">
        <v>10003</v>
      </c>
      <c r="D81" s="893" t="s">
        <v>4036</v>
      </c>
      <c r="E81" s="893"/>
      <c r="F81" s="893"/>
      <c r="G81" s="893"/>
      <c r="H81" s="893"/>
      <c r="I81" s="893"/>
      <c r="J81" s="893" t="s">
        <v>20167</v>
      </c>
      <c r="K81" s="611" t="s">
        <v>12836</v>
      </c>
      <c r="L81" s="893"/>
      <c r="M81" s="893"/>
      <c r="N81" s="894"/>
      <c r="O81" s="894"/>
      <c r="P81" s="895"/>
      <c r="Q81" s="893"/>
      <c r="R81" s="893"/>
      <c r="S81" s="896"/>
      <c r="T81" s="896"/>
      <c r="U81" s="897"/>
      <c r="V81" s="898"/>
      <c r="W81" s="899"/>
      <c r="X81" s="900"/>
    </row>
    <row r="82" spans="1:24" ht="26.25" customHeight="1">
      <c r="A82" s="874" t="s">
        <v>188</v>
      </c>
      <c r="B82" s="875" t="s">
        <v>10047</v>
      </c>
      <c r="C82" s="875" t="s">
        <v>13428</v>
      </c>
      <c r="D82" s="875" t="s">
        <v>190</v>
      </c>
      <c r="E82" s="875" t="s">
        <v>20025</v>
      </c>
      <c r="F82" s="875" t="s">
        <v>191</v>
      </c>
      <c r="G82" s="875" t="s">
        <v>191</v>
      </c>
      <c r="H82" s="875" t="s">
        <v>191</v>
      </c>
      <c r="I82" s="875" t="s">
        <v>10574</v>
      </c>
      <c r="J82" s="875" t="s">
        <v>20003</v>
      </c>
      <c r="K82" s="876" t="s">
        <v>15237</v>
      </c>
      <c r="L82" s="875" t="s">
        <v>20186</v>
      </c>
      <c r="M82" s="2857" t="s">
        <v>20085</v>
      </c>
      <c r="N82" s="876" t="s">
        <v>20226</v>
      </c>
      <c r="O82" s="876" t="s">
        <v>20227</v>
      </c>
      <c r="P82" s="1805" t="s">
        <v>20803</v>
      </c>
      <c r="Q82" s="875" t="s">
        <v>1901</v>
      </c>
      <c r="R82" s="875">
        <f>IF(MID(RIGHT(S82,8),1,1)="M",2021,IF(MID(RIGHT(S82,8),1,1)="N",2022,IF(MID(RIGHT(S82,8),1,1)="P",2023,IF(MID(RIGHT(S82,8),1,1)="R",2024,IF(MID(RIGHT(S82,8),1,1)="S",2025,IF(MID(RIGHT(S82,8),1,1)="T",1996,IF(MID(RIGHT(S82,8),1,1)="V",1997,IF(MID(RIGHT(S82,8),1,1)="W",1998,IF(MID(RIGHT(S82,8),1,1)="X",1999,IF(MID(RIGHT(S82,8),1,1)="Y",2000,IF(MID(RIGHT(S82,8),1,1)="1",2001,IF(MID(RIGHT(S82,8),1,1)="2",2002,IF(MID(RIGHT(S82,8),1,1)="3",2003,IF(MID(RIGHT(S82,8),1,1)="4",2004,IF(MID(RIGHT(S82,8),1,1)="5",2005,IF(MID(RIGHT(S82,8),1,1)="6",2006,IF(MID(RIGHT(S82,8),1,1)="7",2007,IF(MID(RIGHT(S82,8),1,1)="8",2008,IF(MID(RIGHT(S82,8),1,1)="9",2009,IF(MID(RIGHT(S82,8),1,1)="A",2010,IF(MID(RIGHT(S82,8),1,1)="B",2011,IF(MID(RIGHT(S82,8),1,1)="C",2012,IF(MID(RIGHT(S82,8),1,1)="D",2013,IF(MID(RIGHT(S82,8),1,1)="E",2014,IF(MID(RIGHT(S82,8),1,1)="F",2015,IF(MID(RIGHT(S82,8),1,1)="G",2016,IF(MID(RIGHT(S82,8),1,1)="H",2017,IF(MID(RIGHT(S82,8),1,1)="J",2018,IF(MID(RIGHT(S82,8),1,1)="K",2019,IF(MID(RIGHT(S82,8),1,1)="L",2020,""))))))))))))))))))))))))))))))</f>
        <v>2021</v>
      </c>
      <c r="S82" s="875" t="s">
        <v>20081</v>
      </c>
      <c r="T82" s="875">
        <v>2620</v>
      </c>
      <c r="U82" s="878">
        <v>45814</v>
      </c>
      <c r="V82" s="878">
        <v>45849</v>
      </c>
      <c r="W82" s="879">
        <v>1600</v>
      </c>
      <c r="X82" s="880">
        <v>2500</v>
      </c>
    </row>
    <row r="83" spans="1:24" ht="26.25" customHeight="1">
      <c r="A83" s="1759"/>
      <c r="B83" s="1755"/>
      <c r="C83" s="320" t="s">
        <v>19966</v>
      </c>
      <c r="D83" s="1755"/>
      <c r="E83" s="1755"/>
      <c r="F83" s="1755"/>
      <c r="G83" s="1755"/>
      <c r="H83" s="1755"/>
      <c r="I83" s="1755" t="s">
        <v>3598</v>
      </c>
      <c r="J83" s="412" t="s">
        <v>19999</v>
      </c>
      <c r="K83" s="884" t="s">
        <v>20004</v>
      </c>
      <c r="L83" s="425" t="s">
        <v>3603</v>
      </c>
      <c r="M83" s="2878"/>
      <c r="N83" s="73" t="s">
        <v>2943</v>
      </c>
      <c r="O83" s="882"/>
      <c r="P83" s="1760"/>
      <c r="Q83" s="882" t="s">
        <v>378</v>
      </c>
      <c r="R83" s="882">
        <f>IF(MID(RIGHT(S83,8),1,1)="M",2021,IF(MID(RIGHT(S83,8),1,1)="N",2022,IF(MID(RIGHT(S83,8),1,1)="P",2023,IF(MID(RIGHT(S83,8),1,1)="R",2024,IF(MID(RIGHT(S83,8),1,1)="S",2025,IF(MID(RIGHT(S83,8),1,1)="T",1996,IF(MID(RIGHT(S83,8),1,1)="V",1997,IF(MID(RIGHT(S83,8),1,1)="W",1998,IF(MID(RIGHT(S83,8),1,1)="X",1999,IF(MID(RIGHT(S83,8),1,1)="Y",2000,IF(MID(RIGHT(S83,8),1,1)="1",2001,IF(MID(RIGHT(S83,8),1,1)="2",2002,IF(MID(RIGHT(S83,8),1,1)="3",2003,IF(MID(RIGHT(S83,8),1,1)="4",2004,IF(MID(RIGHT(S83,8),1,1)="5",2005,IF(MID(RIGHT(S83,8),1,1)="6",2006,IF(MID(RIGHT(S83,8),1,1)="7",2007,IF(MID(RIGHT(S83,8),1,1)="8",2008,IF(MID(RIGHT(S83,8),1,1)="9",2009,IF(MID(RIGHT(S83,8),1,1)="A",2010,IF(MID(RIGHT(S83,8),1,1)="B",2011,IF(MID(RIGHT(S83,8),1,1)="C",2012,IF(MID(RIGHT(S83,8),1,1)="D",2013,IF(MID(RIGHT(S83,8),1,1)="E",2014,IF(MID(RIGHT(S83,8),1,1)="F",2015,IF(MID(RIGHT(S83,8),1,1)="G",2016,IF(MID(RIGHT(S83,8),1,1)="H",2017,IF(MID(RIGHT(S83,8),1,1)="J",2018,IF(MID(RIGHT(S83,8),1,1)="K",2019,IF(MID(RIGHT(S83,8),1,1)="L",2020,""))))))))))))))))))))))))))))))</f>
        <v>2021</v>
      </c>
      <c r="S83" s="882" t="s">
        <v>20082</v>
      </c>
      <c r="T83" s="882">
        <v>1545</v>
      </c>
      <c r="U83" s="891"/>
      <c r="V83" s="1761">
        <v>45838</v>
      </c>
      <c r="W83" s="1762"/>
      <c r="X83" s="1763" t="s">
        <v>19232</v>
      </c>
    </row>
    <row r="84" spans="1:24" ht="26.25" customHeight="1">
      <c r="A84" s="881"/>
      <c r="B84" s="882"/>
      <c r="C84" s="882" t="s">
        <v>12776</v>
      </c>
      <c r="D84" s="882" t="s">
        <v>19964</v>
      </c>
      <c r="E84" s="882"/>
      <c r="F84" s="882"/>
      <c r="G84" s="882"/>
      <c r="H84" s="882"/>
      <c r="I84" s="882"/>
      <c r="J84" s="882"/>
      <c r="K84" s="889" t="s">
        <v>19935</v>
      </c>
      <c r="L84" s="1186" t="s">
        <v>19663</v>
      </c>
      <c r="M84" s="2878"/>
      <c r="N84" s="73" t="s">
        <v>7898</v>
      </c>
      <c r="O84" s="1436"/>
      <c r="P84" s="882"/>
      <c r="Q84" s="882" t="s">
        <v>377</v>
      </c>
      <c r="R84" s="882">
        <f>IF(MID(RIGHT(S84,8),1,1)="M",2021,IF(MID(RIGHT(S84,8),1,1)="N",2022,IF(MID(RIGHT(S84,8),1,1)="P",2023,IF(MID(RIGHT(S84,8),1,1)="R",2024,IF(MID(RIGHT(S84,8),1,1)="S",2025,IF(MID(RIGHT(S84,8),1,1)="T",1996,IF(MID(RIGHT(S84,8),1,1)="V",1997,IF(MID(RIGHT(S84,8),1,1)="W",1998,IF(MID(RIGHT(S84,8),1,1)="X",1999,IF(MID(RIGHT(S84,8),1,1)="Y",2000,IF(MID(RIGHT(S84,8),1,1)="1",2001,IF(MID(RIGHT(S84,8),1,1)="2",2002,IF(MID(RIGHT(S84,8),1,1)="3",2003,IF(MID(RIGHT(S84,8),1,1)="4",2004,IF(MID(RIGHT(S84,8),1,1)="5",2005,IF(MID(RIGHT(S84,8),1,1)="6",2006,IF(MID(RIGHT(S84,8),1,1)="7",2007,IF(MID(RIGHT(S84,8),1,1)="8",2008,IF(MID(RIGHT(S84,8),1,1)="9",2009,IF(MID(RIGHT(S84,8),1,1)="A",2010,IF(MID(RIGHT(S84,8),1,1)="B",2011,IF(MID(RIGHT(S84,8),1,1)="C",2012,IF(MID(RIGHT(S84,8),1,1)="D",2013,IF(MID(RIGHT(S84,8),1,1)="E",2014,IF(MID(RIGHT(S84,8),1,1)="F",2015,IF(MID(RIGHT(S84,8),1,1)="G",2016,IF(MID(RIGHT(S84,8),1,1)="H",2017,IF(MID(RIGHT(S84,8),1,1)="J",2018,IF(MID(RIGHT(S84,8),1,1)="K",2019,IF(MID(RIGHT(S84,8),1,1)="L",2020,""))))))))))))))))))))))))))))))</f>
        <v>2021</v>
      </c>
      <c r="S84" s="882" t="s">
        <v>20083</v>
      </c>
      <c r="T84" s="882">
        <v>1445</v>
      </c>
      <c r="U84" s="885"/>
      <c r="V84" s="891">
        <v>45840</v>
      </c>
      <c r="W84" s="911"/>
      <c r="X84" s="888"/>
    </row>
    <row r="85" spans="1:24" ht="26.25" customHeight="1">
      <c r="A85" s="881"/>
      <c r="B85" s="882"/>
      <c r="C85" s="882" t="s">
        <v>12778</v>
      </c>
      <c r="D85" s="882" t="s">
        <v>19964</v>
      </c>
      <c r="E85" s="882"/>
      <c r="F85" s="882"/>
      <c r="G85" s="882"/>
      <c r="H85" s="882"/>
      <c r="I85" s="882" t="s">
        <v>19229</v>
      </c>
      <c r="J85" s="882"/>
      <c r="K85" s="889" t="s">
        <v>8972</v>
      </c>
      <c r="L85" s="882" t="str">
        <f>SUBSTITUTE(M82,"-","")</f>
        <v>4327425247362X</v>
      </c>
      <c r="M85" s="2842"/>
      <c r="N85" s="73" t="s">
        <v>12607</v>
      </c>
      <c r="O85" s="1436"/>
      <c r="P85" s="882"/>
      <c r="Q85" s="882" t="s">
        <v>243</v>
      </c>
      <c r="R85" s="882">
        <f>IF(MID(RIGHT(S85,8),1,1)="M",2021,IF(MID(RIGHT(S85,8),1,1)="N",2022,IF(MID(RIGHT(S85,8),1,1)="P",2023,IF(MID(RIGHT(S85,8),1,1)="R",2024,IF(MID(RIGHT(S85,8),1,1)="S",2025,IF(MID(RIGHT(S85,8),1,1)="T",1996,IF(MID(RIGHT(S85,8),1,1)="V",1997,IF(MID(RIGHT(S85,8),1,1)="W",1998,IF(MID(RIGHT(S85,8),1,1)="X",1999,IF(MID(RIGHT(S85,8),1,1)="Y",2000,IF(MID(RIGHT(S85,8),1,1)="1",2001,IF(MID(RIGHT(S85,8),1,1)="2",2002,IF(MID(RIGHT(S85,8),1,1)="3",2003,IF(MID(RIGHT(S85,8),1,1)="4",2004,IF(MID(RIGHT(S85,8),1,1)="5",2005,IF(MID(RIGHT(S85,8),1,1)="6",2006,IF(MID(RIGHT(S85,8),1,1)="7",2007,IF(MID(RIGHT(S85,8),1,1)="8",2008,IF(MID(RIGHT(S85,8),1,1)="9",2009,IF(MID(RIGHT(S85,8),1,1)="A",2010,IF(MID(RIGHT(S85,8),1,1)="B",2011,IF(MID(RIGHT(S85,8),1,1)="C",2012,IF(MID(RIGHT(S85,8),1,1)="D",2013,IF(MID(RIGHT(S85,8),1,1)="E",2014,IF(MID(RIGHT(S85,8),1,1)="F",2015,IF(MID(RIGHT(S85,8),1,1)="G",2016,IF(MID(RIGHT(S85,8),1,1)="H",2017,IF(MID(RIGHT(S85,8),1,1)="J",2018,IF(MID(RIGHT(S85,8),1,1)="K",2019,IF(MID(RIGHT(S85,8),1,1)="L",2020,""))))))))))))))))))))))))))))))</f>
        <v>2021</v>
      </c>
      <c r="S85" s="882" t="s">
        <v>20084</v>
      </c>
      <c r="T85" s="882">
        <v>1560</v>
      </c>
      <c r="U85" s="885"/>
      <c r="V85" s="885">
        <v>45842</v>
      </c>
      <c r="W85" s="911"/>
      <c r="X85" s="888"/>
    </row>
    <row r="86" spans="1:24" ht="26.25" customHeight="1">
      <c r="A86" s="881"/>
      <c r="B86" s="882"/>
      <c r="C86" s="882" t="s">
        <v>13047</v>
      </c>
      <c r="D86" s="882" t="s">
        <v>191</v>
      </c>
      <c r="E86" s="882"/>
      <c r="F86" s="882"/>
      <c r="G86" s="882"/>
      <c r="H86" s="882"/>
      <c r="I86" s="882"/>
      <c r="J86" s="882"/>
      <c r="K86" s="890"/>
      <c r="L86" s="882" t="str">
        <f>SUBSTITUTE(M85,"-","")</f>
        <v/>
      </c>
      <c r="M86" s="882"/>
      <c r="N86" s="882"/>
      <c r="O86" s="882"/>
      <c r="P86" s="882"/>
      <c r="Q86" s="882"/>
      <c r="R86" s="882"/>
      <c r="S86" s="883" t="s">
        <v>189</v>
      </c>
      <c r="T86" s="883">
        <v>3890</v>
      </c>
      <c r="U86" s="885"/>
      <c r="V86" s="891"/>
      <c r="W86" s="887"/>
      <c r="X86" s="888"/>
    </row>
    <row r="87" spans="1:24" ht="26.25" customHeight="1">
      <c r="A87" s="881"/>
      <c r="B87" s="882"/>
      <c r="C87" s="882" t="s">
        <v>10002</v>
      </c>
      <c r="D87" s="882" t="s">
        <v>191</v>
      </c>
      <c r="E87" s="882"/>
      <c r="F87" s="882"/>
      <c r="G87" s="882"/>
      <c r="H87" s="882"/>
      <c r="I87" s="882"/>
      <c r="J87" s="882" t="s">
        <v>20074</v>
      </c>
      <c r="K87" s="890"/>
      <c r="L87" s="882"/>
      <c r="M87" s="2559" t="s">
        <v>8709</v>
      </c>
      <c r="N87" s="2560"/>
      <c r="O87" s="2560"/>
      <c r="P87" s="2561"/>
      <c r="Q87" s="882"/>
      <c r="R87" s="882"/>
      <c r="S87" s="883" t="s">
        <v>2472</v>
      </c>
      <c r="T87" s="883">
        <f>SUM(T82:T86)</f>
        <v>11060</v>
      </c>
      <c r="U87" s="891"/>
      <c r="V87" s="891"/>
      <c r="W87" s="887"/>
      <c r="X87" s="1309"/>
    </row>
    <row r="88" spans="1:24" ht="26.25" customHeight="1" thickBot="1">
      <c r="A88" s="892"/>
      <c r="B88" s="893"/>
      <c r="C88" s="893" t="s">
        <v>10003</v>
      </c>
      <c r="D88" s="893" t="s">
        <v>4036</v>
      </c>
      <c r="E88" s="893"/>
      <c r="F88" s="893"/>
      <c r="G88" s="893"/>
      <c r="H88" s="893"/>
      <c r="I88" s="893"/>
      <c r="J88" s="893" t="s">
        <v>20167</v>
      </c>
      <c r="K88" s="611" t="s">
        <v>12836</v>
      </c>
      <c r="L88" s="893"/>
      <c r="M88" s="893"/>
      <c r="N88" s="894"/>
      <c r="O88" s="894"/>
      <c r="P88" s="895"/>
      <c r="Q88" s="893"/>
      <c r="R88" s="893"/>
      <c r="S88" s="896"/>
      <c r="T88" s="896"/>
      <c r="U88" s="897"/>
      <c r="V88" s="898"/>
      <c r="W88" s="899"/>
      <c r="X88" s="900"/>
    </row>
    <row r="89" spans="1:24" ht="26.25" customHeight="1">
      <c r="A89" s="874" t="s">
        <v>188</v>
      </c>
      <c r="B89" s="875" t="s">
        <v>10047</v>
      </c>
      <c r="C89" s="875" t="s">
        <v>13428</v>
      </c>
      <c r="D89" s="875" t="s">
        <v>190</v>
      </c>
      <c r="E89" s="875" t="s">
        <v>20025</v>
      </c>
      <c r="F89" s="875" t="s">
        <v>191</v>
      </c>
      <c r="G89" s="875" t="s">
        <v>191</v>
      </c>
      <c r="H89" s="875" t="s">
        <v>191</v>
      </c>
      <c r="I89" s="875" t="s">
        <v>10574</v>
      </c>
      <c r="J89" s="875" t="s">
        <v>20003</v>
      </c>
      <c r="K89" s="876" t="s">
        <v>15237</v>
      </c>
      <c r="L89" s="875" t="s">
        <v>20762</v>
      </c>
      <c r="M89" s="923" t="s">
        <v>20069</v>
      </c>
      <c r="N89" s="2417" t="s">
        <v>20228</v>
      </c>
      <c r="O89" s="876" t="s">
        <v>20229</v>
      </c>
      <c r="P89" s="1805"/>
      <c r="Q89" s="875" t="s">
        <v>1901</v>
      </c>
      <c r="R89" s="875">
        <f>IF(MID(RIGHT(S89,8),1,1)="M",2021,IF(MID(RIGHT(S89,8),1,1)="N",2022,IF(MID(RIGHT(S89,8),1,1)="P",2023,IF(MID(RIGHT(S89,8),1,1)="R",2024,IF(MID(RIGHT(S89,8),1,1)="S",2025,IF(MID(RIGHT(S89,8),1,1)="T",1996,IF(MID(RIGHT(S89,8),1,1)="V",1997,IF(MID(RIGHT(S89,8),1,1)="W",1998,IF(MID(RIGHT(S89,8),1,1)="X",1999,IF(MID(RIGHT(S89,8),1,1)="Y",2000,IF(MID(RIGHT(S89,8),1,1)="1",2001,IF(MID(RIGHT(S89,8),1,1)="2",2002,IF(MID(RIGHT(S89,8),1,1)="3",2003,IF(MID(RIGHT(S89,8),1,1)="4",2004,IF(MID(RIGHT(S89,8),1,1)="5",2005,IF(MID(RIGHT(S89,8),1,1)="6",2006,IF(MID(RIGHT(S89,8),1,1)="7",2007,IF(MID(RIGHT(S89,8),1,1)="8",2008,IF(MID(RIGHT(S89,8),1,1)="9",2009,IF(MID(RIGHT(S89,8),1,1)="A",2010,IF(MID(RIGHT(S89,8),1,1)="B",2011,IF(MID(RIGHT(S89,8),1,1)="C",2012,IF(MID(RIGHT(S89,8),1,1)="D",2013,IF(MID(RIGHT(S89,8),1,1)="E",2014,IF(MID(RIGHT(S89,8),1,1)="F",2015,IF(MID(RIGHT(S89,8),1,1)="G",2016,IF(MID(RIGHT(S89,8),1,1)="H",2017,IF(MID(RIGHT(S89,8),1,1)="J",2018,IF(MID(RIGHT(S89,8),1,1)="K",2019,IF(MID(RIGHT(S89,8),1,1)="L",2020,""))))))))))))))))))))))))))))))</f>
        <v>2021</v>
      </c>
      <c r="S89" s="875" t="s">
        <v>20068</v>
      </c>
      <c r="T89" s="875">
        <v>2620</v>
      </c>
      <c r="U89" s="878">
        <v>45814</v>
      </c>
      <c r="V89" s="878">
        <v>45849</v>
      </c>
      <c r="W89" s="879">
        <v>1600</v>
      </c>
      <c r="X89" s="880">
        <v>2500</v>
      </c>
    </row>
    <row r="90" spans="1:24" ht="26.25" customHeight="1">
      <c r="A90" s="1759"/>
      <c r="B90" s="1755"/>
      <c r="C90" s="320" t="s">
        <v>19966</v>
      </c>
      <c r="D90" s="1755"/>
      <c r="E90" s="1755"/>
      <c r="F90" s="1755"/>
      <c r="G90" s="1755"/>
      <c r="H90" s="1755"/>
      <c r="I90" s="1755" t="s">
        <v>3598</v>
      </c>
      <c r="J90" s="412" t="s">
        <v>20000</v>
      </c>
      <c r="K90" s="884" t="s">
        <v>20004</v>
      </c>
      <c r="L90" s="425" t="s">
        <v>3603</v>
      </c>
      <c r="M90" s="2841" t="s">
        <v>20073</v>
      </c>
      <c r="N90" s="73" t="s">
        <v>2943</v>
      </c>
      <c r="O90" s="882"/>
      <c r="P90" s="1760"/>
      <c r="Q90" s="882" t="s">
        <v>7991</v>
      </c>
      <c r="R90" s="882">
        <f>IF(MID(RIGHT(S90,8),1,1)="M",2021,IF(MID(RIGHT(S90,8),1,1)="N",2022,IF(MID(RIGHT(S90,8),1,1)="P",2023,IF(MID(RIGHT(S90,8),1,1)="R",2024,IF(MID(RIGHT(S90,8),1,1)="S",2025,IF(MID(RIGHT(S90,8),1,1)="T",1996,IF(MID(RIGHT(S90,8),1,1)="V",1997,IF(MID(RIGHT(S90,8),1,1)="W",1998,IF(MID(RIGHT(S90,8),1,1)="X",1999,IF(MID(RIGHT(S90,8),1,1)="Y",2000,IF(MID(RIGHT(S90,8),1,1)="1",2001,IF(MID(RIGHT(S90,8),1,1)="2",2002,IF(MID(RIGHT(S90,8),1,1)="3",2003,IF(MID(RIGHT(S90,8),1,1)="4",2004,IF(MID(RIGHT(S90,8),1,1)="5",2005,IF(MID(RIGHT(S90,8),1,1)="6",2006,IF(MID(RIGHT(S90,8),1,1)="7",2007,IF(MID(RIGHT(S90,8),1,1)="8",2008,IF(MID(RIGHT(S90,8),1,1)="9",2009,IF(MID(RIGHT(S90,8),1,1)="A",2010,IF(MID(RIGHT(S90,8),1,1)="B",2011,IF(MID(RIGHT(S90,8),1,1)="C",2012,IF(MID(RIGHT(S90,8),1,1)="D",2013,IF(MID(RIGHT(S90,8),1,1)="E",2014,IF(MID(RIGHT(S90,8),1,1)="F",2015,IF(MID(RIGHT(S90,8),1,1)="G",2016,IF(MID(RIGHT(S90,8),1,1)="H",2017,IF(MID(RIGHT(S90,8),1,1)="J",2018,IF(MID(RIGHT(S90,8),1,1)="K",2019,IF(MID(RIGHT(S90,8),1,1)="L",2020,""))))))))))))))))))))))))))))))</f>
        <v>2020</v>
      </c>
      <c r="S90" s="882" t="s">
        <v>20070</v>
      </c>
      <c r="T90" s="882">
        <v>1580</v>
      </c>
      <c r="U90" s="891"/>
      <c r="V90" s="1761">
        <v>45838</v>
      </c>
      <c r="W90" s="1762"/>
      <c r="X90" s="1763" t="s">
        <v>19232</v>
      </c>
    </row>
    <row r="91" spans="1:24" ht="26.25" customHeight="1">
      <c r="A91" s="881"/>
      <c r="B91" s="882"/>
      <c r="C91" s="882" t="s">
        <v>12776</v>
      </c>
      <c r="D91" s="882" t="s">
        <v>19964</v>
      </c>
      <c r="E91" s="882"/>
      <c r="F91" s="882"/>
      <c r="G91" s="882"/>
      <c r="H91" s="882"/>
      <c r="I91" s="882"/>
      <c r="J91" s="882"/>
      <c r="K91" s="889" t="s">
        <v>19935</v>
      </c>
      <c r="L91" s="1186" t="s">
        <v>17518</v>
      </c>
      <c r="M91" s="2878"/>
      <c r="N91" s="73" t="s">
        <v>19461</v>
      </c>
      <c r="O91" s="1436"/>
      <c r="P91" s="882"/>
      <c r="Q91" s="882" t="s">
        <v>377</v>
      </c>
      <c r="R91" s="882">
        <f>IF(MID(RIGHT(S91,8),1,1)="M",2021,IF(MID(RIGHT(S91,8),1,1)="N",2022,IF(MID(RIGHT(S91,8),1,1)="P",2023,IF(MID(RIGHT(S91,8),1,1)="R",2024,IF(MID(RIGHT(S91,8),1,1)="S",2025,IF(MID(RIGHT(S91,8),1,1)="T",1996,IF(MID(RIGHT(S91,8),1,1)="V",1997,IF(MID(RIGHT(S91,8),1,1)="W",1998,IF(MID(RIGHT(S91,8),1,1)="X",1999,IF(MID(RIGHT(S91,8),1,1)="Y",2000,IF(MID(RIGHT(S91,8),1,1)="1",2001,IF(MID(RIGHT(S91,8),1,1)="2",2002,IF(MID(RIGHT(S91,8),1,1)="3",2003,IF(MID(RIGHT(S91,8),1,1)="4",2004,IF(MID(RIGHT(S91,8),1,1)="5",2005,IF(MID(RIGHT(S91,8),1,1)="6",2006,IF(MID(RIGHT(S91,8),1,1)="7",2007,IF(MID(RIGHT(S91,8),1,1)="8",2008,IF(MID(RIGHT(S91,8),1,1)="9",2009,IF(MID(RIGHT(S91,8),1,1)="A",2010,IF(MID(RIGHT(S91,8),1,1)="B",2011,IF(MID(RIGHT(S91,8),1,1)="C",2012,IF(MID(RIGHT(S91,8),1,1)="D",2013,IF(MID(RIGHT(S91,8),1,1)="E",2014,IF(MID(RIGHT(S91,8),1,1)="F",2015,IF(MID(RIGHT(S91,8),1,1)="G",2016,IF(MID(RIGHT(S91,8),1,1)="H",2017,IF(MID(RIGHT(S91,8),1,1)="J",2018,IF(MID(RIGHT(S91,8),1,1)="K",2019,IF(MID(RIGHT(S91,8),1,1)="L",2020,""))))))))))))))))))))))))))))))</f>
        <v>2021</v>
      </c>
      <c r="S91" s="882" t="s">
        <v>20071</v>
      </c>
      <c r="T91" s="882">
        <v>1445</v>
      </c>
      <c r="U91" s="885"/>
      <c r="V91" s="891">
        <v>45840</v>
      </c>
      <c r="W91" s="911"/>
      <c r="X91" s="888"/>
    </row>
    <row r="92" spans="1:24" ht="26.25" customHeight="1">
      <c r="A92" s="881"/>
      <c r="B92" s="882"/>
      <c r="C92" s="882" t="s">
        <v>12778</v>
      </c>
      <c r="D92" s="882" t="s">
        <v>19964</v>
      </c>
      <c r="E92" s="882"/>
      <c r="F92" s="882"/>
      <c r="G92" s="882"/>
      <c r="H92" s="882"/>
      <c r="I92" s="882" t="s">
        <v>19229</v>
      </c>
      <c r="J92" s="882"/>
      <c r="K92" s="889" t="s">
        <v>8972</v>
      </c>
      <c r="L92" s="882" t="str">
        <f>SUBSTITUTE(M89,"-","")</f>
        <v>4327425247361X</v>
      </c>
      <c r="M92" s="2842"/>
      <c r="N92" s="73" t="s">
        <v>12607</v>
      </c>
      <c r="O92" s="1436"/>
      <c r="P92" s="882"/>
      <c r="Q92" s="882" t="s">
        <v>20177</v>
      </c>
      <c r="R92" s="882">
        <f>IF(MID(RIGHT(S92,8),1,1)="M",2021,IF(MID(RIGHT(S92,8),1,1)="N",2022,IF(MID(RIGHT(S92,8),1,1)="P",2023,IF(MID(RIGHT(S92,8),1,1)="R",2024,IF(MID(RIGHT(S92,8),1,1)="S",2025,IF(MID(RIGHT(S92,8),1,1)="T",1996,IF(MID(RIGHT(S92,8),1,1)="V",1997,IF(MID(RIGHT(S92,8),1,1)="W",1998,IF(MID(RIGHT(S92,8),1,1)="X",1999,IF(MID(RIGHT(S92,8),1,1)="Y",2000,IF(MID(RIGHT(S92,8),1,1)="1",2001,IF(MID(RIGHT(S92,8),1,1)="2",2002,IF(MID(RIGHT(S92,8),1,1)="3",2003,IF(MID(RIGHT(S92,8),1,1)="4",2004,IF(MID(RIGHT(S92,8),1,1)="5",2005,IF(MID(RIGHT(S92,8),1,1)="6",2006,IF(MID(RIGHT(S92,8),1,1)="7",2007,IF(MID(RIGHT(S92,8),1,1)="8",2008,IF(MID(RIGHT(S92,8),1,1)="9",2009,IF(MID(RIGHT(S92,8),1,1)="A",2010,IF(MID(RIGHT(S92,8),1,1)="B",2011,IF(MID(RIGHT(S92,8),1,1)="C",2012,IF(MID(RIGHT(S92,8),1,1)="D",2013,IF(MID(RIGHT(S92,8),1,1)="E",2014,IF(MID(RIGHT(S92,8),1,1)="F",2015,IF(MID(RIGHT(S92,8),1,1)="G",2016,IF(MID(RIGHT(S92,8),1,1)="H",2017,IF(MID(RIGHT(S92,8),1,1)="J",2018,IF(MID(RIGHT(S92,8),1,1)="K",2019,IF(MID(RIGHT(S92,8),1,1)="L",2020,""))))))))))))))))))))))))))))))</f>
        <v>2022</v>
      </c>
      <c r="S92" s="882" t="s">
        <v>20072</v>
      </c>
      <c r="T92" s="882">
        <v>1580</v>
      </c>
      <c r="U92" s="885"/>
      <c r="V92" s="885">
        <v>45842</v>
      </c>
      <c r="W92" s="911"/>
      <c r="X92" s="888"/>
    </row>
    <row r="93" spans="1:24" ht="26.25" customHeight="1">
      <c r="A93" s="881"/>
      <c r="B93" s="882"/>
      <c r="C93" s="882" t="s">
        <v>13047</v>
      </c>
      <c r="D93" s="882" t="s">
        <v>191</v>
      </c>
      <c r="E93" s="882"/>
      <c r="F93" s="882"/>
      <c r="G93" s="882"/>
      <c r="H93" s="882"/>
      <c r="I93" s="882"/>
      <c r="J93" s="882"/>
      <c r="K93" s="890"/>
      <c r="L93" s="882" t="str">
        <f>SUBSTITUTE(M90,"-","")</f>
        <v>4327425247360X</v>
      </c>
      <c r="M93" s="882"/>
      <c r="N93" s="882"/>
      <c r="O93" s="882"/>
      <c r="P93" s="882"/>
      <c r="Q93" s="882"/>
      <c r="R93" s="882"/>
      <c r="S93" s="883" t="s">
        <v>189</v>
      </c>
      <c r="T93" s="883">
        <v>3700</v>
      </c>
      <c r="U93" s="885"/>
      <c r="V93" s="891"/>
      <c r="W93" s="887"/>
      <c r="X93" s="888"/>
    </row>
    <row r="94" spans="1:24" ht="26.25" customHeight="1">
      <c r="A94" s="881"/>
      <c r="B94" s="882"/>
      <c r="C94" s="882" t="s">
        <v>10002</v>
      </c>
      <c r="D94" s="882" t="s">
        <v>191</v>
      </c>
      <c r="E94" s="882"/>
      <c r="F94" s="882"/>
      <c r="G94" s="882"/>
      <c r="H94" s="882"/>
      <c r="I94" s="882"/>
      <c r="J94" s="882" t="s">
        <v>20074</v>
      </c>
      <c r="K94" s="890"/>
      <c r="L94" s="882"/>
      <c r="M94" s="2559" t="s">
        <v>8709</v>
      </c>
      <c r="N94" s="2560"/>
      <c r="O94" s="2560"/>
      <c r="P94" s="2561"/>
      <c r="Q94" s="882"/>
      <c r="R94" s="882"/>
      <c r="S94" s="883" t="s">
        <v>2472</v>
      </c>
      <c r="T94" s="883">
        <f>SUM(T89:T93)</f>
        <v>10925</v>
      </c>
      <c r="U94" s="891"/>
      <c r="V94" s="891"/>
      <c r="W94" s="887"/>
      <c r="X94" s="1309"/>
    </row>
    <row r="95" spans="1:24" ht="26.25" customHeight="1" thickBot="1">
      <c r="A95" s="892"/>
      <c r="B95" s="893"/>
      <c r="C95" s="893" t="s">
        <v>10003</v>
      </c>
      <c r="D95" s="893" t="s">
        <v>4036</v>
      </c>
      <c r="E95" s="893"/>
      <c r="F95" s="893"/>
      <c r="G95" s="893"/>
      <c r="H95" s="893"/>
      <c r="I95" s="893"/>
      <c r="J95" s="893" t="s">
        <v>20167</v>
      </c>
      <c r="K95" s="611" t="s">
        <v>12836</v>
      </c>
      <c r="L95" s="893"/>
      <c r="M95" s="893"/>
      <c r="N95" s="894"/>
      <c r="O95" s="894"/>
      <c r="P95" s="895"/>
      <c r="Q95" s="893"/>
      <c r="R95" s="893"/>
      <c r="S95" s="896"/>
      <c r="T95" s="896"/>
      <c r="U95" s="897"/>
      <c r="V95" s="898"/>
      <c r="W95" s="899"/>
      <c r="X95" s="900"/>
    </row>
    <row r="96" spans="1:24" ht="26.25" customHeight="1">
      <c r="A96" s="874" t="s">
        <v>188</v>
      </c>
      <c r="B96" s="875" t="s">
        <v>10047</v>
      </c>
      <c r="C96" s="875" t="s">
        <v>13428</v>
      </c>
      <c r="D96" s="875" t="s">
        <v>190</v>
      </c>
      <c r="E96" s="875" t="s">
        <v>20025</v>
      </c>
      <c r="F96" s="875" t="s">
        <v>191</v>
      </c>
      <c r="G96" s="875" t="s">
        <v>191</v>
      </c>
      <c r="H96" s="875" t="s">
        <v>191</v>
      </c>
      <c r="I96" s="875" t="s">
        <v>10574</v>
      </c>
      <c r="J96" s="875" t="s">
        <v>20003</v>
      </c>
      <c r="K96" s="876" t="s">
        <v>15237</v>
      </c>
      <c r="L96" s="875" t="s">
        <v>20186</v>
      </c>
      <c r="M96" s="2857" t="s">
        <v>20080</v>
      </c>
      <c r="N96" s="876" t="s">
        <v>20230</v>
      </c>
      <c r="O96" s="876" t="s">
        <v>20231</v>
      </c>
      <c r="P96" s="1805" t="s">
        <v>20803</v>
      </c>
      <c r="Q96" s="875" t="s">
        <v>20075</v>
      </c>
      <c r="R96" s="875">
        <f>IF(MID(RIGHT(S96,8),1,1)="M",2021,IF(MID(RIGHT(S96,8),1,1)="N",2022,IF(MID(RIGHT(S96,8),1,1)="P",2023,IF(MID(RIGHT(S96,8),1,1)="R",2024,IF(MID(RIGHT(S96,8),1,1)="S",2025,IF(MID(RIGHT(S96,8),1,1)="T",1996,IF(MID(RIGHT(S96,8),1,1)="V",1997,IF(MID(RIGHT(S96,8),1,1)="W",1998,IF(MID(RIGHT(S96,8),1,1)="X",1999,IF(MID(RIGHT(S96,8),1,1)="Y",2000,IF(MID(RIGHT(S96,8),1,1)="1",2001,IF(MID(RIGHT(S96,8),1,1)="2",2002,IF(MID(RIGHT(S96,8),1,1)="3",2003,IF(MID(RIGHT(S96,8),1,1)="4",2004,IF(MID(RIGHT(S96,8),1,1)="5",2005,IF(MID(RIGHT(S96,8),1,1)="6",2006,IF(MID(RIGHT(S96,8),1,1)="7",2007,IF(MID(RIGHT(S96,8),1,1)="8",2008,IF(MID(RIGHT(S96,8),1,1)="9",2009,IF(MID(RIGHT(S96,8),1,1)="A",2010,IF(MID(RIGHT(S96,8),1,1)="B",2011,IF(MID(RIGHT(S96,8),1,1)="C",2012,IF(MID(RIGHT(S96,8),1,1)="D",2013,IF(MID(RIGHT(S96,8),1,1)="E",2014,IF(MID(RIGHT(S96,8),1,1)="F",2015,IF(MID(RIGHT(S96,8),1,1)="G",2016,IF(MID(RIGHT(S96,8),1,1)="H",2017,IF(MID(RIGHT(S96,8),1,1)="J",2018,IF(MID(RIGHT(S96,8),1,1)="K",2019,IF(MID(RIGHT(S96,8),1,1)="L",2020,""))))))))))))))))))))))))))))))</f>
        <v>2009</v>
      </c>
      <c r="S96" s="875" t="s">
        <v>20076</v>
      </c>
      <c r="T96" s="875">
        <v>2335</v>
      </c>
      <c r="U96" s="878">
        <v>45814</v>
      </c>
      <c r="V96" s="878">
        <v>45849</v>
      </c>
      <c r="W96" s="879">
        <v>1600</v>
      </c>
      <c r="X96" s="880">
        <v>2500</v>
      </c>
    </row>
    <row r="97" spans="1:24" ht="26.25" customHeight="1">
      <c r="A97" s="1759"/>
      <c r="B97" s="1755"/>
      <c r="C97" s="320" t="s">
        <v>19966</v>
      </c>
      <c r="D97" s="1755"/>
      <c r="E97" s="1755"/>
      <c r="F97" s="1755"/>
      <c r="G97" s="1755"/>
      <c r="H97" s="1755"/>
      <c r="I97" s="1755" t="s">
        <v>3598</v>
      </c>
      <c r="J97" s="412" t="s">
        <v>20001</v>
      </c>
      <c r="K97" s="884" t="s">
        <v>20004</v>
      </c>
      <c r="L97" s="425" t="s">
        <v>3603</v>
      </c>
      <c r="M97" s="2878"/>
      <c r="N97" s="73" t="s">
        <v>2943</v>
      </c>
      <c r="O97" s="882"/>
      <c r="P97" s="1760"/>
      <c r="Q97" s="882" t="s">
        <v>375</v>
      </c>
      <c r="R97" s="882">
        <f>IF(MID(RIGHT(S97,8),1,1)="M",2021,IF(MID(RIGHT(S97,8),1,1)="N",2022,IF(MID(RIGHT(S97,8),1,1)="P",2023,IF(MID(RIGHT(S97,8),1,1)="R",2024,IF(MID(RIGHT(S97,8),1,1)="S",2025,IF(MID(RIGHT(S97,8),1,1)="T",1996,IF(MID(RIGHT(S97,8),1,1)="V",1997,IF(MID(RIGHT(S97,8),1,1)="W",1998,IF(MID(RIGHT(S97,8),1,1)="X",1999,IF(MID(RIGHT(S97,8),1,1)="Y",2000,IF(MID(RIGHT(S97,8),1,1)="1",2001,IF(MID(RIGHT(S97,8),1,1)="2",2002,IF(MID(RIGHT(S97,8),1,1)="3",2003,IF(MID(RIGHT(S97,8),1,1)="4",2004,IF(MID(RIGHT(S97,8),1,1)="5",2005,IF(MID(RIGHT(S97,8),1,1)="6",2006,IF(MID(RIGHT(S97,8),1,1)="7",2007,IF(MID(RIGHT(S97,8),1,1)="8",2008,IF(MID(RIGHT(S97,8),1,1)="9",2009,IF(MID(RIGHT(S97,8),1,1)="A",2010,IF(MID(RIGHT(S97,8),1,1)="B",2011,IF(MID(RIGHT(S97,8),1,1)="C",2012,IF(MID(RIGHT(S97,8),1,1)="D",2013,IF(MID(RIGHT(S97,8),1,1)="E",2014,IF(MID(RIGHT(S97,8),1,1)="F",2015,IF(MID(RIGHT(S97,8),1,1)="G",2016,IF(MID(RIGHT(S97,8),1,1)="H",2017,IF(MID(RIGHT(S97,8),1,1)="J",2018,IF(MID(RIGHT(S97,8),1,1)="K",2019,IF(MID(RIGHT(S97,8),1,1)="L",2020,""))))))))))))))))))))))))))))))</f>
        <v>2023</v>
      </c>
      <c r="S97" s="882" t="s">
        <v>20077</v>
      </c>
      <c r="T97" s="882">
        <v>1335</v>
      </c>
      <c r="U97" s="891"/>
      <c r="V97" s="1761">
        <v>45838</v>
      </c>
      <c r="W97" s="1762"/>
      <c r="X97" s="1763" t="s">
        <v>19232</v>
      </c>
    </row>
    <row r="98" spans="1:24" ht="26.25" customHeight="1">
      <c r="A98" s="881"/>
      <c r="B98" s="882"/>
      <c r="C98" s="882" t="s">
        <v>12776</v>
      </c>
      <c r="D98" s="882" t="s">
        <v>19964</v>
      </c>
      <c r="E98" s="882"/>
      <c r="F98" s="882"/>
      <c r="G98" s="882"/>
      <c r="H98" s="882"/>
      <c r="I98" s="882"/>
      <c r="J98" s="882"/>
      <c r="K98" s="889" t="s">
        <v>19935</v>
      </c>
      <c r="L98" s="1186" t="s">
        <v>19663</v>
      </c>
      <c r="M98" s="2878"/>
      <c r="N98" s="73" t="s">
        <v>7844</v>
      </c>
      <c r="O98" s="1436"/>
      <c r="P98" s="882"/>
      <c r="Q98" s="882" t="s">
        <v>3291</v>
      </c>
      <c r="R98" s="882">
        <f>IF(MID(RIGHT(S98,8),1,1)="M",2021,IF(MID(RIGHT(S98,8),1,1)="N",2022,IF(MID(RIGHT(S98,8),1,1)="P",2023,IF(MID(RIGHT(S98,8),1,1)="R",2024,IF(MID(RIGHT(S98,8),1,1)="S",2025,IF(MID(RIGHT(S98,8),1,1)="T",1996,IF(MID(RIGHT(S98,8),1,1)="V",1997,IF(MID(RIGHT(S98,8),1,1)="W",1998,IF(MID(RIGHT(S98,8),1,1)="X",1999,IF(MID(RIGHT(S98,8),1,1)="Y",2000,IF(MID(RIGHT(S98,8),1,1)="1",2001,IF(MID(RIGHT(S98,8),1,1)="2",2002,IF(MID(RIGHT(S98,8),1,1)="3",2003,IF(MID(RIGHT(S98,8),1,1)="4",2004,IF(MID(RIGHT(S98,8),1,1)="5",2005,IF(MID(RIGHT(S98,8),1,1)="6",2006,IF(MID(RIGHT(S98,8),1,1)="7",2007,IF(MID(RIGHT(S98,8),1,1)="8",2008,IF(MID(RIGHT(S98,8),1,1)="9",2009,IF(MID(RIGHT(S98,8),1,1)="A",2010,IF(MID(RIGHT(S98,8),1,1)="B",2011,IF(MID(RIGHT(S98,8),1,1)="C",2012,IF(MID(RIGHT(S98,8),1,1)="D",2013,IF(MID(RIGHT(S98,8),1,1)="E",2014,IF(MID(RIGHT(S98,8),1,1)="F",2015,IF(MID(RIGHT(S98,8),1,1)="G",2016,IF(MID(RIGHT(S98,8),1,1)="H",2017,IF(MID(RIGHT(S98,8),1,1)="J",2018,IF(MID(RIGHT(S98,8),1,1)="K",2019,IF(MID(RIGHT(S98,8),1,1)="L",2020,""))))))))))))))))))))))))))))))</f>
        <v>2021</v>
      </c>
      <c r="S98" s="882" t="s">
        <v>20078</v>
      </c>
      <c r="T98" s="882">
        <v>1450</v>
      </c>
      <c r="U98" s="885"/>
      <c r="V98" s="891">
        <v>45840</v>
      </c>
      <c r="W98" s="911"/>
      <c r="X98" s="888"/>
    </row>
    <row r="99" spans="1:24" ht="26.25" customHeight="1">
      <c r="A99" s="881"/>
      <c r="B99" s="882"/>
      <c r="C99" s="882" t="s">
        <v>12778</v>
      </c>
      <c r="D99" s="882" t="s">
        <v>19964</v>
      </c>
      <c r="E99" s="882"/>
      <c r="F99" s="882"/>
      <c r="G99" s="882"/>
      <c r="H99" s="882"/>
      <c r="I99" s="882" t="s">
        <v>19229</v>
      </c>
      <c r="J99" s="882"/>
      <c r="K99" s="889" t="s">
        <v>8972</v>
      </c>
      <c r="L99" s="882" t="str">
        <f>SUBSTITUTE(M96,"-","")</f>
        <v>4327425247376X</v>
      </c>
      <c r="M99" s="2842"/>
      <c r="N99" s="73" t="s">
        <v>12607</v>
      </c>
      <c r="O99" s="1436"/>
      <c r="P99" s="882"/>
      <c r="Q99" s="882" t="s">
        <v>375</v>
      </c>
      <c r="R99" s="882">
        <f>IF(MID(RIGHT(S99,8),1,1)="M",2021,IF(MID(RIGHT(S99,8),1,1)="N",2022,IF(MID(RIGHT(S99,8),1,1)="P",2023,IF(MID(RIGHT(S99,8),1,1)="R",2024,IF(MID(RIGHT(S99,8),1,1)="S",2025,IF(MID(RIGHT(S99,8),1,1)="T",1996,IF(MID(RIGHT(S99,8),1,1)="V",1997,IF(MID(RIGHT(S99,8),1,1)="W",1998,IF(MID(RIGHT(S99,8),1,1)="X",1999,IF(MID(RIGHT(S99,8),1,1)="Y",2000,IF(MID(RIGHT(S99,8),1,1)="1",2001,IF(MID(RIGHT(S99,8),1,1)="2",2002,IF(MID(RIGHT(S99,8),1,1)="3",2003,IF(MID(RIGHT(S99,8),1,1)="4",2004,IF(MID(RIGHT(S99,8),1,1)="5",2005,IF(MID(RIGHT(S99,8),1,1)="6",2006,IF(MID(RIGHT(S99,8),1,1)="7",2007,IF(MID(RIGHT(S99,8),1,1)="8",2008,IF(MID(RIGHT(S99,8),1,1)="9",2009,IF(MID(RIGHT(S99,8),1,1)="A",2010,IF(MID(RIGHT(S99,8),1,1)="B",2011,IF(MID(RIGHT(S99,8),1,1)="C",2012,IF(MID(RIGHT(S99,8),1,1)="D",2013,IF(MID(RIGHT(S99,8),1,1)="E",2014,IF(MID(RIGHT(S99,8),1,1)="F",2015,IF(MID(RIGHT(S99,8),1,1)="G",2016,IF(MID(RIGHT(S99,8),1,1)="H",2017,IF(MID(RIGHT(S99,8),1,1)="J",2018,IF(MID(RIGHT(S99,8),1,1)="K",2019,IF(MID(RIGHT(S99,8),1,1)="L",2020,""))))))))))))))))))))))))))))))</f>
        <v>2021</v>
      </c>
      <c r="S99" s="882" t="s">
        <v>20079</v>
      </c>
      <c r="T99" s="882">
        <v>1335</v>
      </c>
      <c r="U99" s="885"/>
      <c r="V99" s="885">
        <v>45842</v>
      </c>
      <c r="W99" s="911"/>
      <c r="X99" s="888"/>
    </row>
    <row r="100" spans="1:24" ht="26.25" customHeight="1">
      <c r="A100" s="881"/>
      <c r="B100" s="882"/>
      <c r="C100" s="882" t="s">
        <v>13047</v>
      </c>
      <c r="D100" s="882" t="s">
        <v>191</v>
      </c>
      <c r="E100" s="882"/>
      <c r="F100" s="882"/>
      <c r="G100" s="882"/>
      <c r="H100" s="882"/>
      <c r="I100" s="882"/>
      <c r="J100" s="882"/>
      <c r="K100" s="890"/>
      <c r="L100" s="882" t="str">
        <f>SUBSTITUTE(M99,"-","")</f>
        <v/>
      </c>
      <c r="M100" s="882"/>
      <c r="N100" s="882"/>
      <c r="O100" s="882"/>
      <c r="P100" s="882"/>
      <c r="Q100" s="882"/>
      <c r="R100" s="882"/>
      <c r="S100" s="883" t="s">
        <v>189</v>
      </c>
      <c r="T100" s="883">
        <v>3700</v>
      </c>
      <c r="U100" s="885"/>
      <c r="V100" s="891"/>
      <c r="W100" s="887"/>
      <c r="X100" s="888"/>
    </row>
    <row r="101" spans="1:24" ht="26.25" customHeight="1">
      <c r="A101" s="881"/>
      <c r="B101" s="882"/>
      <c r="C101" s="882" t="s">
        <v>10002</v>
      </c>
      <c r="D101" s="882" t="s">
        <v>191</v>
      </c>
      <c r="E101" s="882"/>
      <c r="F101" s="882"/>
      <c r="G101" s="882"/>
      <c r="H101" s="882"/>
      <c r="I101" s="882"/>
      <c r="J101" s="882" t="s">
        <v>20074</v>
      </c>
      <c r="K101" s="890"/>
      <c r="L101" s="882"/>
      <c r="M101" s="2559" t="s">
        <v>8709</v>
      </c>
      <c r="N101" s="2560"/>
      <c r="O101" s="2560"/>
      <c r="P101" s="2561"/>
      <c r="Q101" s="882"/>
      <c r="R101" s="882"/>
      <c r="S101" s="883" t="s">
        <v>2472</v>
      </c>
      <c r="T101" s="883">
        <f>SUM(T96:T100)</f>
        <v>10155</v>
      </c>
      <c r="U101" s="891"/>
      <c r="V101" s="891"/>
      <c r="W101" s="887"/>
      <c r="X101" s="1309"/>
    </row>
    <row r="102" spans="1:24" ht="26.25" customHeight="1" thickBot="1">
      <c r="A102" s="892"/>
      <c r="B102" s="893"/>
      <c r="C102" s="893" t="s">
        <v>10003</v>
      </c>
      <c r="D102" s="893" t="s">
        <v>4036</v>
      </c>
      <c r="E102" s="893"/>
      <c r="F102" s="893"/>
      <c r="G102" s="893"/>
      <c r="H102" s="893"/>
      <c r="I102" s="893"/>
      <c r="J102" s="893" t="s">
        <v>20167</v>
      </c>
      <c r="K102" s="611" t="s">
        <v>12836</v>
      </c>
      <c r="L102" s="893"/>
      <c r="M102" s="893"/>
      <c r="N102" s="894"/>
      <c r="O102" s="894"/>
      <c r="P102" s="895"/>
      <c r="Q102" s="893"/>
      <c r="R102" s="893"/>
      <c r="S102" s="896"/>
      <c r="T102" s="896"/>
      <c r="U102" s="897"/>
      <c r="V102" s="898"/>
      <c r="W102" s="899"/>
      <c r="X102" s="900"/>
    </row>
    <row r="104" spans="1:24" ht="26.25" customHeight="1" thickBot="1">
      <c r="A104" s="445"/>
      <c r="B104" s="445"/>
      <c r="C104" s="445"/>
      <c r="D104" s="445"/>
      <c r="E104" s="445"/>
      <c r="F104" s="445"/>
      <c r="G104" s="445"/>
      <c r="H104" s="445"/>
      <c r="I104" s="445"/>
      <c r="J104" s="445"/>
      <c r="K104" s="446"/>
      <c r="L104" s="445"/>
      <c r="M104" s="445"/>
      <c r="N104" s="446"/>
      <c r="O104" s="446"/>
      <c r="P104" s="447"/>
      <c r="Q104" s="445"/>
      <c r="R104" s="445"/>
      <c r="S104" s="445"/>
      <c r="T104" s="445"/>
      <c r="U104" s="448"/>
      <c r="V104" s="449"/>
      <c r="W104" s="450"/>
      <c r="X104" s="450"/>
    </row>
    <row r="105" spans="1:24" s="1375" customFormat="1" ht="26.25" customHeight="1">
      <c r="A105" s="1942" t="s">
        <v>15861</v>
      </c>
      <c r="B105" s="2195" t="s">
        <v>20104</v>
      </c>
      <c r="C105" s="2195" t="s">
        <v>20105</v>
      </c>
      <c r="D105" s="1943" t="s">
        <v>20111</v>
      </c>
      <c r="E105" s="1943" t="s">
        <v>20127</v>
      </c>
      <c r="F105" s="1943" t="s">
        <v>20131</v>
      </c>
      <c r="G105" s="1943"/>
      <c r="H105" s="1943"/>
      <c r="I105" s="1943" t="s">
        <v>16992</v>
      </c>
      <c r="J105" s="1943" t="s">
        <v>19981</v>
      </c>
      <c r="K105" s="2171" t="s">
        <v>4928</v>
      </c>
      <c r="L105" s="2367" t="s">
        <v>20655</v>
      </c>
      <c r="M105" s="2196" t="s">
        <v>20262</v>
      </c>
      <c r="N105" s="1946"/>
      <c r="O105" s="1946"/>
      <c r="P105" s="1945">
        <v>13.302</v>
      </c>
      <c r="Q105" s="1943" t="s">
        <v>14896</v>
      </c>
      <c r="R105" s="2195">
        <v>2020</v>
      </c>
      <c r="S105" s="1943" t="s">
        <v>20106</v>
      </c>
      <c r="T105" s="1943">
        <v>1610</v>
      </c>
      <c r="U105" s="2157">
        <v>45815</v>
      </c>
      <c r="V105" s="2157">
        <v>45836</v>
      </c>
      <c r="W105" s="1949">
        <v>1400</v>
      </c>
      <c r="X105" s="1950">
        <v>1633</v>
      </c>
    </row>
    <row r="106" spans="1:24" s="1375" customFormat="1" ht="26.25" customHeight="1">
      <c r="A106" s="2143"/>
      <c r="B106" s="2144"/>
      <c r="C106" s="2144"/>
      <c r="D106" s="2144"/>
      <c r="E106" s="2144" t="s">
        <v>20128</v>
      </c>
      <c r="F106" s="2144" t="s">
        <v>20131</v>
      </c>
      <c r="G106" s="2144"/>
      <c r="H106" s="2144"/>
      <c r="I106" s="2144"/>
      <c r="J106" s="2065"/>
      <c r="K106" s="1955" t="s">
        <v>20210</v>
      </c>
      <c r="L106" s="1955" t="s">
        <v>20683</v>
      </c>
      <c r="M106" s="1955" t="s">
        <v>20676</v>
      </c>
      <c r="N106" s="1955"/>
      <c r="O106" s="1955"/>
      <c r="P106" s="2141">
        <v>13.302</v>
      </c>
      <c r="Q106" s="2144" t="s">
        <v>14896</v>
      </c>
      <c r="R106" s="2167">
        <v>2022</v>
      </c>
      <c r="S106" s="2144" t="s">
        <v>20107</v>
      </c>
      <c r="T106" s="2144">
        <v>1610</v>
      </c>
      <c r="U106" s="2159"/>
      <c r="V106" s="2158">
        <v>45837</v>
      </c>
      <c r="W106" s="2146">
        <v>1550</v>
      </c>
      <c r="X106" s="2147">
        <v>1933</v>
      </c>
    </row>
    <row r="107" spans="1:24" s="1375" customFormat="1" ht="26.25" customHeight="1">
      <c r="A107" s="2143"/>
      <c r="B107" s="2144"/>
      <c r="C107" s="2144"/>
      <c r="D107" s="2144"/>
      <c r="E107" s="2144" t="s">
        <v>20129</v>
      </c>
      <c r="F107" s="2144" t="s">
        <v>191</v>
      </c>
      <c r="G107" s="2144"/>
      <c r="H107" s="2144"/>
      <c r="I107" s="2144"/>
      <c r="J107" s="2065" t="s">
        <v>18860</v>
      </c>
      <c r="K107" s="2141"/>
      <c r="L107" s="2141"/>
      <c r="M107" s="2141"/>
      <c r="N107" s="2141"/>
      <c r="O107" s="2141"/>
      <c r="P107" s="2141">
        <f>SUM(P105:P106)</f>
        <v>26.603999999999999</v>
      </c>
      <c r="Q107" s="2144"/>
      <c r="R107" s="2167"/>
      <c r="S107" s="2144"/>
      <c r="T107" s="2144">
        <f>SUM(T105:T106)</f>
        <v>3220</v>
      </c>
      <c r="U107" s="2158"/>
      <c r="V107" s="2159">
        <v>45838</v>
      </c>
      <c r="W107" s="2146">
        <v>1700</v>
      </c>
      <c r="X107" s="2147">
        <v>2133</v>
      </c>
    </row>
    <row r="108" spans="1:24" s="1375" customFormat="1" ht="26.25" customHeight="1">
      <c r="A108" s="2143"/>
      <c r="B108" s="2144"/>
      <c r="C108" s="2144"/>
      <c r="D108" s="2144"/>
      <c r="E108" s="2144" t="s">
        <v>20130</v>
      </c>
      <c r="F108" s="2144" t="s">
        <v>191</v>
      </c>
      <c r="G108" s="2144"/>
      <c r="H108" s="2144"/>
      <c r="I108" s="2144"/>
      <c r="J108" s="2065" t="s">
        <v>19982</v>
      </c>
      <c r="K108" s="2141"/>
      <c r="L108" s="2141"/>
      <c r="M108" s="2141"/>
      <c r="N108" s="2141"/>
      <c r="O108" s="2141"/>
      <c r="P108" s="2141"/>
      <c r="Q108" s="2144"/>
      <c r="R108" s="2167"/>
      <c r="S108" s="2144"/>
      <c r="T108" s="2144"/>
      <c r="U108" s="2158"/>
      <c r="V108" s="2158"/>
      <c r="W108" s="2146"/>
      <c r="X108" s="2147"/>
    </row>
    <row r="109" spans="1:24" s="1375" customFormat="1" ht="26.25" customHeight="1">
      <c r="A109" s="2326" t="s">
        <v>20108</v>
      </c>
      <c r="B109" s="2145" t="s">
        <v>20110</v>
      </c>
      <c r="C109" s="2145" t="s">
        <v>20109</v>
      </c>
      <c r="D109" s="2145" t="s">
        <v>20111</v>
      </c>
      <c r="E109" s="2145" t="s">
        <v>20127</v>
      </c>
      <c r="F109" s="2145" t="s">
        <v>20131</v>
      </c>
      <c r="G109" s="2145"/>
      <c r="H109" s="2145"/>
      <c r="I109" s="2144"/>
      <c r="J109" s="2144"/>
      <c r="K109" s="2141"/>
      <c r="L109" s="2139" t="s">
        <v>20263</v>
      </c>
      <c r="M109" s="2139" t="s">
        <v>20184</v>
      </c>
      <c r="N109" s="2139"/>
      <c r="O109" s="2139"/>
      <c r="P109" s="2139">
        <v>17.712</v>
      </c>
      <c r="Q109" s="2145" t="s">
        <v>15872</v>
      </c>
      <c r="R109" s="2140">
        <v>2014</v>
      </c>
      <c r="S109" s="2145" t="s">
        <v>20112</v>
      </c>
      <c r="T109" s="2145">
        <v>2980</v>
      </c>
      <c r="U109" s="2192"/>
      <c r="V109" s="2192"/>
      <c r="W109" s="2193"/>
      <c r="X109" s="2194"/>
    </row>
    <row r="110" spans="1:24" s="1375" customFormat="1" ht="26.25" customHeight="1">
      <c r="A110" s="2326"/>
      <c r="B110" s="2145"/>
      <c r="C110" s="2145"/>
      <c r="D110" s="2145"/>
      <c r="E110" s="2145" t="s">
        <v>20128</v>
      </c>
      <c r="F110" s="2145" t="s">
        <v>20131</v>
      </c>
      <c r="G110" s="2145"/>
      <c r="H110" s="2145"/>
      <c r="I110" s="2144"/>
      <c r="J110" s="2065" t="s">
        <v>19983</v>
      </c>
      <c r="K110" s="2141"/>
      <c r="L110" s="2139" t="s">
        <v>20659</v>
      </c>
      <c r="M110" s="2139" t="s">
        <v>20657</v>
      </c>
      <c r="N110" s="2139"/>
      <c r="O110" s="2139"/>
      <c r="P110" s="2139">
        <v>13.228999999999999</v>
      </c>
      <c r="Q110" s="2145" t="s">
        <v>378</v>
      </c>
      <c r="R110" s="2140">
        <v>2011</v>
      </c>
      <c r="S110" s="2145" t="s">
        <v>20113</v>
      </c>
      <c r="T110" s="2145">
        <v>2000</v>
      </c>
      <c r="U110" s="2192"/>
      <c r="V110" s="2192"/>
      <c r="W110" s="2193"/>
      <c r="X110" s="2194"/>
    </row>
    <row r="111" spans="1:24" s="1375" customFormat="1" ht="26.25" customHeight="1">
      <c r="A111" s="2326"/>
      <c r="B111" s="2145"/>
      <c r="C111" s="2145"/>
      <c r="D111" s="2145"/>
      <c r="E111" s="2145" t="s">
        <v>20129</v>
      </c>
      <c r="F111" s="2145" t="s">
        <v>191</v>
      </c>
      <c r="G111" s="2145"/>
      <c r="H111" s="2145"/>
      <c r="I111" s="2144"/>
      <c r="J111" s="2065" t="s">
        <v>19984</v>
      </c>
      <c r="K111" s="2141"/>
      <c r="L111" s="2139"/>
      <c r="M111" s="2139"/>
      <c r="N111" s="2139"/>
      <c r="O111" s="2139"/>
      <c r="P111" s="2139">
        <v>13.228999999999999</v>
      </c>
      <c r="Q111" s="2145" t="s">
        <v>378</v>
      </c>
      <c r="R111" s="2140">
        <v>2012</v>
      </c>
      <c r="S111" s="2145" t="s">
        <v>20114</v>
      </c>
      <c r="T111" s="2145">
        <v>2000</v>
      </c>
      <c r="U111" s="2192"/>
      <c r="V111" s="2192"/>
      <c r="W111" s="2193"/>
      <c r="X111" s="2194"/>
    </row>
    <row r="112" spans="1:24" s="1375" customFormat="1" ht="26.25" customHeight="1">
      <c r="A112" s="2326"/>
      <c r="B112" s="2145"/>
      <c r="C112" s="2145"/>
      <c r="D112" s="2145"/>
      <c r="E112" s="2145" t="s">
        <v>20130</v>
      </c>
      <c r="F112" s="2145" t="s">
        <v>191</v>
      </c>
      <c r="G112" s="2145"/>
      <c r="H112" s="2145"/>
      <c r="I112" s="2144"/>
      <c r="J112" s="2065"/>
      <c r="K112" s="2141"/>
      <c r="L112" s="2139"/>
      <c r="M112" s="2139"/>
      <c r="N112" s="2139"/>
      <c r="O112" s="2139"/>
      <c r="P112" s="2139">
        <v>13.228999999999999</v>
      </c>
      <c r="Q112" s="2145" t="s">
        <v>378</v>
      </c>
      <c r="R112" s="2140">
        <v>2013</v>
      </c>
      <c r="S112" s="2145" t="s">
        <v>20115</v>
      </c>
      <c r="T112" s="2145">
        <v>2000</v>
      </c>
      <c r="U112" s="2192"/>
      <c r="V112" s="2192"/>
      <c r="W112" s="2193"/>
      <c r="X112" s="2194"/>
    </row>
    <row r="113" spans="1:24" s="1375" customFormat="1" ht="26.25" customHeight="1">
      <c r="A113" s="2143"/>
      <c r="B113" s="2144"/>
      <c r="C113" s="2144"/>
      <c r="D113" s="2144"/>
      <c r="E113" s="2144"/>
      <c r="F113" s="2144"/>
      <c r="G113" s="2144"/>
      <c r="H113" s="2144"/>
      <c r="I113" s="2144"/>
      <c r="J113" s="2144" t="s">
        <v>19985</v>
      </c>
      <c r="K113" s="2141"/>
      <c r="L113" s="2139"/>
      <c r="M113" s="2139"/>
      <c r="N113" s="2139"/>
      <c r="O113" s="2139"/>
      <c r="P113" s="2139">
        <v>10.481999999999999</v>
      </c>
      <c r="Q113" s="2145" t="s">
        <v>375</v>
      </c>
      <c r="R113" s="2140">
        <v>2013</v>
      </c>
      <c r="S113" s="2145" t="s">
        <v>20116</v>
      </c>
      <c r="T113" s="2145">
        <v>1559</v>
      </c>
      <c r="U113" s="2192"/>
      <c r="V113" s="2192"/>
      <c r="W113" s="2193"/>
      <c r="X113" s="2194"/>
    </row>
    <row r="114" spans="1:24" s="1375" customFormat="1" ht="26.25" customHeight="1">
      <c r="A114" s="2143"/>
      <c r="B114" s="2144"/>
      <c r="C114" s="2144"/>
      <c r="D114" s="2144"/>
      <c r="E114" s="2144"/>
      <c r="F114" s="2144"/>
      <c r="G114" s="2144"/>
      <c r="H114" s="2144"/>
      <c r="I114" s="2144"/>
      <c r="J114" s="2065"/>
      <c r="K114" s="2141"/>
      <c r="L114" s="2139"/>
      <c r="M114" s="2139"/>
      <c r="N114" s="2139"/>
      <c r="O114" s="2139"/>
      <c r="P114" s="2139">
        <v>10.481999999999999</v>
      </c>
      <c r="Q114" s="2145" t="s">
        <v>375</v>
      </c>
      <c r="R114" s="2140">
        <v>2012</v>
      </c>
      <c r="S114" s="2145" t="s">
        <v>20117</v>
      </c>
      <c r="T114" s="2145">
        <v>1559</v>
      </c>
      <c r="U114" s="2192"/>
      <c r="V114" s="2192"/>
      <c r="W114" s="2193"/>
      <c r="X114" s="2194"/>
    </row>
    <row r="115" spans="1:24" s="2362" customFormat="1" ht="26.25" customHeight="1">
      <c r="A115" s="2354"/>
      <c r="B115" s="2355"/>
      <c r="C115" s="2355"/>
      <c r="D115" s="2355"/>
      <c r="E115" s="2355"/>
      <c r="F115" s="2355"/>
      <c r="G115" s="2355"/>
      <c r="H115" s="2355"/>
      <c r="I115" s="2144"/>
      <c r="J115" s="2065" t="s">
        <v>19986</v>
      </c>
      <c r="K115" s="2141"/>
      <c r="L115" s="2368"/>
      <c r="M115" s="2139"/>
      <c r="N115" s="2139"/>
      <c r="O115" s="2139"/>
      <c r="P115" s="2139">
        <v>10.481999999999999</v>
      </c>
      <c r="Q115" s="2145" t="s">
        <v>375</v>
      </c>
      <c r="R115" s="2140">
        <v>2012</v>
      </c>
      <c r="S115" s="2145" t="s">
        <v>20118</v>
      </c>
      <c r="T115" s="2145">
        <v>1559</v>
      </c>
      <c r="U115" s="2192"/>
      <c r="V115" s="2192"/>
      <c r="W115" s="2193"/>
      <c r="X115" s="2194"/>
    </row>
    <row r="116" spans="1:24" s="2362" customFormat="1" ht="26.25" customHeight="1">
      <c r="A116" s="2354"/>
      <c r="B116" s="2355"/>
      <c r="C116" s="2355"/>
      <c r="D116" s="2355"/>
      <c r="E116" s="2355"/>
      <c r="F116" s="2355"/>
      <c r="G116" s="2355"/>
      <c r="H116" s="2355"/>
      <c r="I116" s="2144"/>
      <c r="J116" s="2065" t="s">
        <v>19987</v>
      </c>
      <c r="K116" s="2141"/>
      <c r="L116" s="2139"/>
      <c r="M116" s="2139"/>
      <c r="N116" s="2139"/>
      <c r="O116" s="2139"/>
      <c r="P116" s="2139">
        <v>11.648</v>
      </c>
      <c r="Q116" s="2145" t="s">
        <v>1661</v>
      </c>
      <c r="R116" s="2140">
        <v>2013</v>
      </c>
      <c r="S116" s="2145" t="s">
        <v>20119</v>
      </c>
      <c r="T116" s="2145">
        <v>1545</v>
      </c>
      <c r="U116" s="2192"/>
      <c r="V116" s="2192"/>
      <c r="W116" s="2193"/>
      <c r="X116" s="2194"/>
    </row>
    <row r="117" spans="1:24" s="2362" customFormat="1" ht="26.25" customHeight="1">
      <c r="A117" s="2354"/>
      <c r="B117" s="2355"/>
      <c r="C117" s="2355"/>
      <c r="D117" s="2355"/>
      <c r="E117" s="2355"/>
      <c r="F117" s="2355"/>
      <c r="G117" s="2355"/>
      <c r="H117" s="2355"/>
      <c r="I117" s="2144"/>
      <c r="J117" s="2065"/>
      <c r="K117" s="2141"/>
      <c r="L117" s="2139"/>
      <c r="M117" s="2139"/>
      <c r="N117" s="2139"/>
      <c r="O117" s="2139"/>
      <c r="P117" s="2139">
        <v>10.481999999999999</v>
      </c>
      <c r="Q117" s="2145" t="s">
        <v>375</v>
      </c>
      <c r="R117" s="2140">
        <v>2012</v>
      </c>
      <c r="S117" s="2145" t="s">
        <v>20120</v>
      </c>
      <c r="T117" s="2145">
        <v>1559</v>
      </c>
      <c r="U117" s="2192"/>
      <c r="V117" s="2192"/>
      <c r="W117" s="2193"/>
      <c r="X117" s="2194"/>
    </row>
    <row r="118" spans="1:24" s="2362" customFormat="1" ht="26.25" customHeight="1">
      <c r="A118" s="2354"/>
      <c r="B118" s="2355"/>
      <c r="C118" s="2355"/>
      <c r="D118" s="2355"/>
      <c r="E118" s="2355"/>
      <c r="F118" s="2355"/>
      <c r="G118" s="2355"/>
      <c r="H118" s="2355"/>
      <c r="I118" s="2144"/>
      <c r="J118" s="2065" t="s">
        <v>20243</v>
      </c>
      <c r="K118" s="2141"/>
      <c r="L118" s="2139"/>
      <c r="M118" s="2139"/>
      <c r="N118" s="2139"/>
      <c r="O118" s="2139"/>
      <c r="P118" s="2139">
        <v>10.481999999999999</v>
      </c>
      <c r="Q118" s="2145" t="s">
        <v>375</v>
      </c>
      <c r="R118" s="2140">
        <v>2012</v>
      </c>
      <c r="S118" s="2145" t="s">
        <v>20121</v>
      </c>
      <c r="T118" s="2145">
        <v>1559</v>
      </c>
      <c r="U118" s="2192"/>
      <c r="V118" s="2192"/>
      <c r="W118" s="2193"/>
      <c r="X118" s="2194"/>
    </row>
    <row r="119" spans="1:24" s="2362" customFormat="1" ht="26.25" customHeight="1">
      <c r="A119" s="2354"/>
      <c r="B119" s="2355"/>
      <c r="C119" s="2355"/>
      <c r="D119" s="2355"/>
      <c r="E119" s="2355"/>
      <c r="F119" s="2355"/>
      <c r="G119" s="2355"/>
      <c r="H119" s="2355"/>
      <c r="I119" s="2144"/>
      <c r="J119" s="2065"/>
      <c r="K119" s="2141"/>
      <c r="L119" s="2139"/>
      <c r="M119" s="2139"/>
      <c r="N119" s="2139"/>
      <c r="O119" s="2139"/>
      <c r="P119" s="2139">
        <v>12.936</v>
      </c>
      <c r="Q119" s="2145" t="s">
        <v>636</v>
      </c>
      <c r="R119" s="2140">
        <v>2013</v>
      </c>
      <c r="S119" s="2145" t="s">
        <v>20122</v>
      </c>
      <c r="T119" s="2145">
        <v>1740</v>
      </c>
      <c r="U119" s="2192"/>
      <c r="V119" s="2192"/>
      <c r="W119" s="2193"/>
      <c r="X119" s="2194"/>
    </row>
    <row r="120" spans="1:24" s="2362" customFormat="1" ht="26.25" customHeight="1">
      <c r="A120" s="2354"/>
      <c r="B120" s="2355"/>
      <c r="C120" s="2355"/>
      <c r="D120" s="2355"/>
      <c r="E120" s="2355"/>
      <c r="F120" s="2355"/>
      <c r="G120" s="2355"/>
      <c r="H120" s="2355"/>
      <c r="I120" s="2144"/>
      <c r="J120" s="2065"/>
      <c r="K120" s="2141"/>
      <c r="L120" s="2139"/>
      <c r="M120" s="2139"/>
      <c r="N120" s="2139"/>
      <c r="O120" s="2139"/>
      <c r="P120" s="2139">
        <f>SUM(P109:P119)</f>
        <v>134.393</v>
      </c>
      <c r="Q120" s="2145"/>
      <c r="R120" s="2140"/>
      <c r="S120" s="2145"/>
      <c r="T120" s="2145">
        <f>SUM(T109:T119)</f>
        <v>20060</v>
      </c>
      <c r="U120" s="2192"/>
      <c r="V120" s="2192"/>
      <c r="W120" s="2193"/>
      <c r="X120" s="2194"/>
    </row>
    <row r="121" spans="1:24" s="2362" customFormat="1" ht="26.25" customHeight="1">
      <c r="A121" s="2354"/>
      <c r="B121" s="2355"/>
      <c r="C121" s="2355"/>
      <c r="D121" s="2355"/>
      <c r="E121" s="2355"/>
      <c r="F121" s="2355"/>
      <c r="G121" s="2355"/>
      <c r="H121" s="2355"/>
      <c r="I121" s="2144"/>
      <c r="J121" s="2065"/>
      <c r="K121" s="2141"/>
      <c r="L121" s="2357"/>
      <c r="M121" s="2357"/>
      <c r="N121" s="2357"/>
      <c r="O121" s="2357"/>
      <c r="P121" s="2357"/>
      <c r="Q121" s="2355"/>
      <c r="R121" s="2358"/>
      <c r="S121" s="2355"/>
      <c r="T121" s="2355"/>
      <c r="U121" s="2359"/>
      <c r="V121" s="2359"/>
      <c r="W121" s="2360"/>
      <c r="X121" s="2361"/>
    </row>
    <row r="122" spans="1:24" s="2362" customFormat="1" ht="26.25" customHeight="1">
      <c r="A122" s="2327" t="s">
        <v>20108</v>
      </c>
      <c r="B122" s="2172" t="s">
        <v>20110</v>
      </c>
      <c r="C122" s="2172" t="s">
        <v>20123</v>
      </c>
      <c r="D122" s="2172" t="s">
        <v>20111</v>
      </c>
      <c r="E122" s="2172" t="s">
        <v>20127</v>
      </c>
      <c r="F122" s="2172" t="s">
        <v>20164</v>
      </c>
      <c r="G122" s="2172"/>
      <c r="H122" s="2172"/>
      <c r="I122" s="2144"/>
      <c r="J122" s="2065"/>
      <c r="K122" s="2141"/>
      <c r="L122" s="2168" t="s">
        <v>20263</v>
      </c>
      <c r="M122" s="2168" t="s">
        <v>20185</v>
      </c>
      <c r="N122" s="2168"/>
      <c r="O122" s="2168"/>
      <c r="P122" s="2168">
        <v>11.688000000000001</v>
      </c>
      <c r="Q122" s="2172" t="s">
        <v>377</v>
      </c>
      <c r="R122" s="2169">
        <v>2023</v>
      </c>
      <c r="S122" s="2172" t="s">
        <v>20124</v>
      </c>
      <c r="T122" s="2172">
        <v>1790</v>
      </c>
      <c r="U122" s="2159"/>
      <c r="V122" s="2159"/>
      <c r="W122" s="2328"/>
      <c r="X122" s="2174"/>
    </row>
    <row r="123" spans="1:24" s="2362" customFormat="1" ht="26.25" customHeight="1">
      <c r="A123" s="2327"/>
      <c r="B123" s="2172"/>
      <c r="C123" s="2172"/>
      <c r="D123" s="2172"/>
      <c r="E123" s="2172" t="s">
        <v>20128</v>
      </c>
      <c r="F123" s="2172" t="s">
        <v>20164</v>
      </c>
      <c r="G123" s="2172"/>
      <c r="H123" s="2172"/>
      <c r="I123" s="2144"/>
      <c r="J123" s="2065"/>
      <c r="K123" s="2141"/>
      <c r="L123" s="2168" t="s">
        <v>20659</v>
      </c>
      <c r="M123" s="2168" t="s">
        <v>20656</v>
      </c>
      <c r="N123" s="2168"/>
      <c r="O123" s="2168"/>
      <c r="P123" s="2168">
        <v>13.228999999999999</v>
      </c>
      <c r="Q123" s="2172" t="s">
        <v>378</v>
      </c>
      <c r="R123" s="2169">
        <v>2023</v>
      </c>
      <c r="S123" s="2172" t="s">
        <v>20125</v>
      </c>
      <c r="T123" s="2172">
        <v>1915</v>
      </c>
      <c r="U123" s="2159"/>
      <c r="V123" s="2159"/>
      <c r="W123" s="2328"/>
      <c r="X123" s="2174"/>
    </row>
    <row r="124" spans="1:24" s="2362" customFormat="1" ht="26.25" customHeight="1">
      <c r="A124" s="2327"/>
      <c r="B124" s="2172"/>
      <c r="C124" s="2172"/>
      <c r="D124" s="2172"/>
      <c r="E124" s="2172" t="s">
        <v>20129</v>
      </c>
      <c r="F124" s="2172" t="s">
        <v>191</v>
      </c>
      <c r="G124" s="2172"/>
      <c r="H124" s="2172"/>
      <c r="I124" s="2144"/>
      <c r="J124" s="2065"/>
      <c r="K124" s="2141"/>
      <c r="L124" s="2168"/>
      <c r="M124" s="2168"/>
      <c r="N124" s="2168"/>
      <c r="O124" s="2168"/>
      <c r="P124" s="2168">
        <v>16.445</v>
      </c>
      <c r="Q124" s="2172" t="s">
        <v>10615</v>
      </c>
      <c r="R124" s="2169">
        <v>2023</v>
      </c>
      <c r="S124" s="2172" t="s">
        <v>20126</v>
      </c>
      <c r="T124" s="2172">
        <v>3210</v>
      </c>
      <c r="U124" s="2159"/>
      <c r="V124" s="2159"/>
      <c r="W124" s="2328"/>
      <c r="X124" s="2174"/>
    </row>
    <row r="125" spans="1:24" s="2362" customFormat="1" ht="26.25" customHeight="1">
      <c r="A125" s="2327"/>
      <c r="B125" s="2172"/>
      <c r="C125" s="2172"/>
      <c r="D125" s="2172"/>
      <c r="E125" s="2172" t="s">
        <v>20130</v>
      </c>
      <c r="F125" s="2172" t="s">
        <v>191</v>
      </c>
      <c r="G125" s="2172"/>
      <c r="H125" s="2172"/>
      <c r="I125" s="2144"/>
      <c r="J125" s="2065"/>
      <c r="K125" s="2141"/>
      <c r="L125" s="2168"/>
      <c r="M125" s="2168"/>
      <c r="N125" s="2168"/>
      <c r="O125" s="2168" t="s">
        <v>20143</v>
      </c>
      <c r="P125" s="2168">
        <v>16.445</v>
      </c>
      <c r="Q125" s="2172" t="s">
        <v>10615</v>
      </c>
      <c r="R125" s="2169">
        <v>2023</v>
      </c>
      <c r="S125" s="2172" t="s">
        <v>20103</v>
      </c>
      <c r="T125" s="2172">
        <v>3000</v>
      </c>
      <c r="U125" s="2159"/>
      <c r="V125" s="2159"/>
      <c r="W125" s="2328"/>
      <c r="X125" s="2174"/>
    </row>
    <row r="126" spans="1:24" s="2362" customFormat="1" ht="26.25" customHeight="1">
      <c r="A126" s="2354"/>
      <c r="B126" s="2355"/>
      <c r="C126" s="2355"/>
      <c r="D126" s="2355"/>
      <c r="E126" s="2355"/>
      <c r="F126" s="2355"/>
      <c r="G126" s="2355"/>
      <c r="H126" s="2355"/>
      <c r="I126" s="2144"/>
      <c r="J126" s="2065"/>
      <c r="K126" s="2141"/>
      <c r="L126" s="2168"/>
      <c r="M126" s="2168"/>
      <c r="N126" s="2168"/>
      <c r="O126" s="2168"/>
      <c r="P126" s="2168">
        <f>SUM(P122:P125)</f>
        <v>57.807000000000002</v>
      </c>
      <c r="Q126" s="2172"/>
      <c r="R126" s="2169"/>
      <c r="S126" s="2172"/>
      <c r="T126" s="2172">
        <f>SUM(T122:T125)</f>
        <v>9915</v>
      </c>
      <c r="U126" s="2159"/>
      <c r="V126" s="2159"/>
      <c r="W126" s="2328"/>
      <c r="X126" s="2174"/>
    </row>
    <row r="127" spans="1:24" s="2362" customFormat="1" ht="26.25" customHeight="1">
      <c r="A127" s="2354"/>
      <c r="B127" s="2355"/>
      <c r="C127" s="2355"/>
      <c r="D127" s="2355"/>
      <c r="E127" s="2355"/>
      <c r="F127" s="2355"/>
      <c r="G127" s="2355"/>
      <c r="H127" s="2355"/>
      <c r="I127" s="2144"/>
      <c r="J127" s="2065"/>
      <c r="K127" s="2141"/>
      <c r="L127" s="2357"/>
      <c r="M127" s="2357"/>
      <c r="N127" s="2357"/>
      <c r="O127" s="2357"/>
      <c r="P127" s="2357"/>
      <c r="Q127" s="2355"/>
      <c r="R127" s="2358"/>
      <c r="S127" s="2355"/>
      <c r="T127" s="2355"/>
      <c r="U127" s="2359"/>
      <c r="V127" s="2359"/>
      <c r="W127" s="2360"/>
      <c r="X127" s="2361"/>
    </row>
    <row r="128" spans="1:24" s="2362" customFormat="1" ht="26.25" customHeight="1">
      <c r="A128" s="2354" t="s">
        <v>20108</v>
      </c>
      <c r="B128" s="2355" t="s">
        <v>20110</v>
      </c>
      <c r="C128" s="2355" t="s">
        <v>20132</v>
      </c>
      <c r="D128" s="2355" t="s">
        <v>20111</v>
      </c>
      <c r="E128" s="2355" t="s">
        <v>20127</v>
      </c>
      <c r="F128" s="2355" t="s">
        <v>20164</v>
      </c>
      <c r="G128" s="2355"/>
      <c r="H128" s="2355"/>
      <c r="I128" s="2144"/>
      <c r="J128" s="2065"/>
      <c r="K128" s="2141"/>
      <c r="L128" s="2357" t="s">
        <v>20302</v>
      </c>
      <c r="M128" s="2357" t="s">
        <v>20176</v>
      </c>
      <c r="N128" s="2357"/>
      <c r="O128" s="2357" t="s">
        <v>20144</v>
      </c>
      <c r="P128" s="2357">
        <v>12.145</v>
      </c>
      <c r="Q128" s="2355" t="s">
        <v>15917</v>
      </c>
      <c r="R128" s="2358">
        <v>2022</v>
      </c>
      <c r="S128" s="2355" t="s">
        <v>20134</v>
      </c>
      <c r="T128" s="2355">
        <v>1425</v>
      </c>
      <c r="U128" s="2359"/>
      <c r="V128" s="2359"/>
      <c r="W128" s="2360"/>
      <c r="X128" s="2361"/>
    </row>
    <row r="129" spans="1:24" s="2362" customFormat="1" ht="26.25" customHeight="1">
      <c r="A129" s="2354"/>
      <c r="B129" s="2355"/>
      <c r="C129" s="2355" t="s">
        <v>20133</v>
      </c>
      <c r="D129" s="2355"/>
      <c r="E129" s="2355" t="s">
        <v>20128</v>
      </c>
      <c r="F129" s="2355" t="s">
        <v>20164</v>
      </c>
      <c r="G129" s="2355"/>
      <c r="H129" s="2355"/>
      <c r="I129" s="2144"/>
      <c r="J129" s="2065"/>
      <c r="K129" s="2141"/>
      <c r="L129" s="2357" t="s">
        <v>20659</v>
      </c>
      <c r="M129" s="2357" t="s">
        <v>20656</v>
      </c>
      <c r="N129" s="2357"/>
      <c r="O129" s="2357"/>
      <c r="P129" s="2357">
        <v>12.145</v>
      </c>
      <c r="Q129" s="2355" t="s">
        <v>15917</v>
      </c>
      <c r="R129" s="2358">
        <v>2020</v>
      </c>
      <c r="S129" s="2355" t="s">
        <v>20135</v>
      </c>
      <c r="T129" s="2355">
        <v>1425</v>
      </c>
      <c r="U129" s="2359"/>
      <c r="V129" s="2359"/>
      <c r="W129" s="2360"/>
      <c r="X129" s="2361"/>
    </row>
    <row r="130" spans="1:24" s="2362" customFormat="1" ht="26.25" customHeight="1">
      <c r="A130" s="2354"/>
      <c r="B130" s="2355"/>
      <c r="C130" s="2355"/>
      <c r="D130" s="2355"/>
      <c r="E130" s="2355" t="s">
        <v>20129</v>
      </c>
      <c r="F130" s="2355" t="s">
        <v>191</v>
      </c>
      <c r="G130" s="2355"/>
      <c r="H130" s="2355"/>
      <c r="I130" s="2144"/>
      <c r="J130" s="2065"/>
      <c r="K130" s="2141"/>
      <c r="L130" s="2357"/>
      <c r="M130" s="2357"/>
      <c r="N130" s="2357"/>
      <c r="O130" s="2357"/>
      <c r="P130" s="2357">
        <v>10.481999999999999</v>
      </c>
      <c r="Q130" s="2355" t="s">
        <v>375</v>
      </c>
      <c r="R130" s="2358">
        <v>2022</v>
      </c>
      <c r="S130" s="2355" t="s">
        <v>20136</v>
      </c>
      <c r="T130" s="2355">
        <v>1205</v>
      </c>
      <c r="U130" s="2359"/>
      <c r="V130" s="2359"/>
      <c r="W130" s="2360"/>
      <c r="X130" s="2361"/>
    </row>
    <row r="131" spans="1:24" s="2362" customFormat="1" ht="26.25" customHeight="1">
      <c r="A131" s="2354"/>
      <c r="B131" s="2355"/>
      <c r="C131" s="2355"/>
      <c r="D131" s="2355"/>
      <c r="E131" s="2355" t="s">
        <v>20130</v>
      </c>
      <c r="F131" s="2355" t="s">
        <v>191</v>
      </c>
      <c r="G131" s="2355"/>
      <c r="H131" s="2355"/>
      <c r="I131" s="2144"/>
      <c r="J131" s="2065"/>
      <c r="K131" s="2141"/>
      <c r="L131" s="2357"/>
      <c r="M131" s="2357"/>
      <c r="N131" s="2357"/>
      <c r="O131" s="2357"/>
      <c r="P131" s="2357">
        <v>12.145</v>
      </c>
      <c r="Q131" s="2355" t="s">
        <v>15917</v>
      </c>
      <c r="R131" s="2358">
        <v>2020</v>
      </c>
      <c r="S131" s="2355" t="s">
        <v>20137</v>
      </c>
      <c r="T131" s="2355">
        <v>1425</v>
      </c>
      <c r="U131" s="2359"/>
      <c r="V131" s="2359"/>
      <c r="W131" s="2360"/>
      <c r="X131" s="2361"/>
    </row>
    <row r="132" spans="1:24" s="2362" customFormat="1" ht="26.25" customHeight="1">
      <c r="A132" s="2354"/>
      <c r="B132" s="2355"/>
      <c r="C132" s="2355"/>
      <c r="D132" s="2355"/>
      <c r="E132" s="2355"/>
      <c r="F132" s="2355"/>
      <c r="G132" s="2355"/>
      <c r="H132" s="2355"/>
      <c r="I132" s="2144"/>
      <c r="J132" s="2065"/>
      <c r="K132" s="2141"/>
      <c r="L132" s="2357"/>
      <c r="M132" s="2357"/>
      <c r="N132" s="2357"/>
      <c r="O132" s="2357"/>
      <c r="P132" s="2357">
        <v>12.145</v>
      </c>
      <c r="Q132" s="2355" t="s">
        <v>15917</v>
      </c>
      <c r="R132" s="2358">
        <v>2021</v>
      </c>
      <c r="S132" s="2355" t="s">
        <v>20140</v>
      </c>
      <c r="T132" s="2355">
        <v>1425</v>
      </c>
      <c r="U132" s="2359"/>
      <c r="V132" s="2359"/>
      <c r="W132" s="2360"/>
      <c r="X132" s="2361"/>
    </row>
    <row r="133" spans="1:24" s="2362" customFormat="1" ht="26.25" customHeight="1">
      <c r="A133" s="2354"/>
      <c r="B133" s="2355"/>
      <c r="C133" s="2355"/>
      <c r="D133" s="2355"/>
      <c r="E133" s="2355"/>
      <c r="F133" s="2355"/>
      <c r="G133" s="2355"/>
      <c r="H133" s="2355"/>
      <c r="I133" s="2144"/>
      <c r="J133" s="2065"/>
      <c r="K133" s="2141"/>
      <c r="L133" s="2357"/>
      <c r="M133" s="2357"/>
      <c r="N133" s="2357"/>
      <c r="O133" s="2357"/>
      <c r="P133" s="2357">
        <v>8.25</v>
      </c>
      <c r="Q133" s="2355" t="s">
        <v>424</v>
      </c>
      <c r="R133" s="2358">
        <v>2021</v>
      </c>
      <c r="S133" s="2355" t="s">
        <v>20141</v>
      </c>
      <c r="T133" s="2355">
        <v>880</v>
      </c>
      <c r="U133" s="2359"/>
      <c r="V133" s="2359"/>
      <c r="W133" s="2360"/>
      <c r="X133" s="2361"/>
    </row>
    <row r="134" spans="1:24" s="2362" customFormat="1" ht="26.25" customHeight="1">
      <c r="A134" s="2354"/>
      <c r="B134" s="2355"/>
      <c r="C134" s="2355"/>
      <c r="D134" s="2355"/>
      <c r="E134" s="2355"/>
      <c r="F134" s="2355"/>
      <c r="G134" s="2355"/>
      <c r="H134" s="2355"/>
      <c r="I134" s="2144"/>
      <c r="J134" s="2065"/>
      <c r="K134" s="2141"/>
      <c r="L134" s="2357"/>
      <c r="M134" s="2357"/>
      <c r="N134" s="2357"/>
      <c r="O134" s="2357"/>
      <c r="P134" s="2357">
        <v>10.481999999999999</v>
      </c>
      <c r="Q134" s="2355" t="s">
        <v>375</v>
      </c>
      <c r="R134" s="2358">
        <v>2021</v>
      </c>
      <c r="S134" s="2355" t="s">
        <v>20142</v>
      </c>
      <c r="T134" s="2355">
        <v>1205</v>
      </c>
      <c r="U134" s="2359"/>
      <c r="V134" s="2359"/>
      <c r="W134" s="2360"/>
      <c r="X134" s="2361"/>
    </row>
    <row r="135" spans="1:24" s="2362" customFormat="1" ht="26.25" customHeight="1">
      <c r="A135" s="2354"/>
      <c r="B135" s="2355"/>
      <c r="C135" s="2355"/>
      <c r="D135" s="2355"/>
      <c r="E135" s="2355"/>
      <c r="F135" s="2355"/>
      <c r="G135" s="2355"/>
      <c r="H135" s="2355"/>
      <c r="I135" s="2144"/>
      <c r="J135" s="2065"/>
      <c r="K135" s="2141"/>
      <c r="L135" s="2357"/>
      <c r="M135" s="2357"/>
      <c r="N135" s="2357"/>
      <c r="O135" s="2357"/>
      <c r="P135" s="2357">
        <f>SUM(P128:P134)</f>
        <v>77.793999999999997</v>
      </c>
      <c r="Q135" s="2355"/>
      <c r="R135" s="2358"/>
      <c r="S135" s="2355"/>
      <c r="T135" s="2355">
        <f>SUM(T128:T134)</f>
        <v>8990</v>
      </c>
      <c r="U135" s="2359"/>
      <c r="V135" s="2359"/>
      <c r="W135" s="2360"/>
      <c r="X135" s="2361"/>
    </row>
    <row r="136" spans="1:24" s="2362" customFormat="1" ht="26.25" customHeight="1">
      <c r="A136" s="2354"/>
      <c r="B136" s="2355"/>
      <c r="C136" s="2355"/>
      <c r="D136" s="2355"/>
      <c r="E136" s="2355"/>
      <c r="F136" s="2355"/>
      <c r="G136" s="2355"/>
      <c r="H136" s="2355"/>
      <c r="I136" s="2144"/>
      <c r="J136" s="2065"/>
      <c r="K136" s="2141"/>
      <c r="L136" s="2357" t="s">
        <v>20302</v>
      </c>
      <c r="M136" s="2357" t="s">
        <v>20181</v>
      </c>
      <c r="N136" s="2357"/>
      <c r="O136" s="2357"/>
      <c r="P136" s="2357">
        <v>12.145</v>
      </c>
      <c r="Q136" s="2355" t="s">
        <v>15917</v>
      </c>
      <c r="R136" s="2358">
        <v>2021</v>
      </c>
      <c r="S136" s="2355" t="s">
        <v>20139</v>
      </c>
      <c r="T136" s="2355">
        <v>1425</v>
      </c>
      <c r="U136" s="2359"/>
      <c r="V136" s="2359"/>
      <c r="W136" s="2360"/>
      <c r="X136" s="2361"/>
    </row>
    <row r="137" spans="1:24" s="2362" customFormat="1" ht="26.25" customHeight="1">
      <c r="A137" s="2354"/>
      <c r="B137" s="2355"/>
      <c r="C137" s="2355"/>
      <c r="D137" s="2355"/>
      <c r="E137" s="2355"/>
      <c r="F137" s="2355"/>
      <c r="G137" s="2355"/>
      <c r="H137" s="2355"/>
      <c r="I137" s="2144"/>
      <c r="J137" s="2065"/>
      <c r="K137" s="2141"/>
      <c r="L137" s="2357" t="s">
        <v>20659</v>
      </c>
      <c r="M137" s="2357" t="s">
        <v>20656</v>
      </c>
      <c r="N137" s="2357"/>
      <c r="O137" s="2357"/>
      <c r="P137" s="2357">
        <v>11.688000000000001</v>
      </c>
      <c r="Q137" s="2355" t="s">
        <v>377</v>
      </c>
      <c r="R137" s="2358">
        <v>2022</v>
      </c>
      <c r="S137" s="2355" t="s">
        <v>20138</v>
      </c>
      <c r="T137" s="2355">
        <v>1305</v>
      </c>
      <c r="U137" s="2359"/>
      <c r="V137" s="2359"/>
      <c r="W137" s="2360"/>
      <c r="X137" s="2361"/>
    </row>
    <row r="138" spans="1:24" s="2362" customFormat="1" ht="26.25" customHeight="1">
      <c r="A138" s="2354"/>
      <c r="B138" s="2355"/>
      <c r="C138" s="2355"/>
      <c r="D138" s="2355"/>
      <c r="E138" s="2355"/>
      <c r="F138" s="2355"/>
      <c r="G138" s="2355"/>
      <c r="H138" s="2355"/>
      <c r="I138" s="2144"/>
      <c r="J138" s="2065"/>
      <c r="K138" s="2141"/>
      <c r="L138" s="2357"/>
      <c r="M138" s="2357"/>
      <c r="N138" s="2357"/>
      <c r="O138" s="2357"/>
      <c r="P138" s="2357">
        <f>SUM(P136:P137)</f>
        <v>23.832999999999998</v>
      </c>
      <c r="Q138" s="2355"/>
      <c r="R138" s="2358"/>
      <c r="S138" s="2355"/>
      <c r="T138" s="2355">
        <f>SUM(T136:T137)</f>
        <v>2730</v>
      </c>
      <c r="U138" s="2359"/>
      <c r="V138" s="2359"/>
      <c r="W138" s="2360"/>
      <c r="X138" s="2361"/>
    </row>
    <row r="139" spans="1:24" s="2362" customFormat="1" ht="26.25" customHeight="1">
      <c r="A139" s="2354"/>
      <c r="B139" s="2355"/>
      <c r="C139" s="2355"/>
      <c r="D139" s="2355"/>
      <c r="E139" s="2355"/>
      <c r="F139" s="2355"/>
      <c r="G139" s="2355"/>
      <c r="H139" s="2355"/>
      <c r="I139" s="2144"/>
      <c r="J139" s="2065"/>
      <c r="K139" s="2141"/>
      <c r="L139" s="2357"/>
      <c r="M139" s="2357"/>
      <c r="N139" s="2357"/>
      <c r="O139" s="2357"/>
      <c r="P139" s="2357"/>
      <c r="Q139" s="2355"/>
      <c r="R139" s="2358"/>
      <c r="S139" s="2355"/>
      <c r="T139" s="2355"/>
      <c r="U139" s="2359"/>
      <c r="V139" s="2359"/>
      <c r="W139" s="2360"/>
      <c r="X139" s="2361"/>
    </row>
    <row r="140" spans="1:24" s="2362" customFormat="1" ht="26.25" customHeight="1">
      <c r="A140" s="2348" t="s">
        <v>20108</v>
      </c>
      <c r="B140" s="2349" t="s">
        <v>20110</v>
      </c>
      <c r="C140" s="2349" t="s">
        <v>20275</v>
      </c>
      <c r="D140" s="2349" t="s">
        <v>20145</v>
      </c>
      <c r="E140" s="2349" t="s">
        <v>20127</v>
      </c>
      <c r="F140" s="2349" t="s">
        <v>20131</v>
      </c>
      <c r="G140" s="2349"/>
      <c r="H140" s="2349"/>
      <c r="I140" s="2349"/>
      <c r="J140" s="2350"/>
      <c r="K140" s="2325"/>
      <c r="L140" s="2325" t="s">
        <v>20242</v>
      </c>
      <c r="M140" s="2325" t="s">
        <v>20194</v>
      </c>
      <c r="N140" s="2325"/>
      <c r="O140" s="2325"/>
      <c r="P140" s="2325">
        <v>14.378</v>
      </c>
      <c r="Q140" s="2349" t="s">
        <v>20246</v>
      </c>
      <c r="R140" s="2324">
        <v>2022</v>
      </c>
      <c r="S140" s="2349" t="s">
        <v>20146</v>
      </c>
      <c r="T140" s="2349">
        <v>2120</v>
      </c>
      <c r="U140" s="2351"/>
      <c r="V140" s="2351"/>
      <c r="W140" s="2352"/>
      <c r="X140" s="2353"/>
    </row>
    <row r="141" spans="1:24" s="2362" customFormat="1" ht="26.25" customHeight="1">
      <c r="A141" s="2348"/>
      <c r="B141" s="2349"/>
      <c r="C141" s="2349" t="s">
        <v>20274</v>
      </c>
      <c r="D141" s="2349"/>
      <c r="E141" s="2349" t="s">
        <v>20128</v>
      </c>
      <c r="F141" s="2349" t="s">
        <v>20131</v>
      </c>
      <c r="G141" s="2349"/>
      <c r="H141" s="2349"/>
      <c r="I141" s="2349"/>
      <c r="J141" s="2350"/>
      <c r="K141" s="2325"/>
      <c r="L141" s="2325"/>
      <c r="M141" s="2325" t="s">
        <v>20276</v>
      </c>
      <c r="N141" s="2325"/>
      <c r="O141" s="2325"/>
      <c r="P141" s="2325">
        <v>11.62</v>
      </c>
      <c r="Q141" s="2349" t="s">
        <v>15911</v>
      </c>
      <c r="R141" s="2324">
        <v>2023</v>
      </c>
      <c r="S141" s="2349" t="s">
        <v>20147</v>
      </c>
      <c r="T141" s="2349">
        <v>1475</v>
      </c>
      <c r="U141" s="2351"/>
      <c r="V141" s="2351"/>
      <c r="W141" s="2352"/>
      <c r="X141" s="2353"/>
    </row>
    <row r="142" spans="1:24" s="2362" customFormat="1" ht="26.25" customHeight="1">
      <c r="A142" s="2348"/>
      <c r="B142" s="2349"/>
      <c r="C142" s="2349"/>
      <c r="D142" s="2349"/>
      <c r="E142" s="2349" t="s">
        <v>17282</v>
      </c>
      <c r="F142" s="2349" t="s">
        <v>191</v>
      </c>
      <c r="G142" s="2349"/>
      <c r="H142" s="2349"/>
      <c r="I142" s="2349"/>
      <c r="J142" s="2350"/>
      <c r="K142" s="2325"/>
      <c r="L142" s="2325"/>
      <c r="M142" s="2325"/>
      <c r="N142" s="2325"/>
      <c r="O142" s="2325"/>
      <c r="P142" s="2325">
        <f>SUM(P140:P141)</f>
        <v>25.997999999999998</v>
      </c>
      <c r="Q142" s="2349"/>
      <c r="R142" s="2324"/>
      <c r="S142" s="2349"/>
      <c r="T142" s="2349">
        <f>SUM(T140:T141)</f>
        <v>3595</v>
      </c>
      <c r="U142" s="2351"/>
      <c r="V142" s="2351"/>
      <c r="W142" s="2352"/>
      <c r="X142" s="2353"/>
    </row>
    <row r="143" spans="1:24" s="2362" customFormat="1" ht="26.25" customHeight="1">
      <c r="A143" s="2348"/>
      <c r="B143" s="2349"/>
      <c r="C143" s="2349"/>
      <c r="D143" s="2349"/>
      <c r="E143" s="2349" t="s">
        <v>17284</v>
      </c>
      <c r="F143" s="2349" t="s">
        <v>191</v>
      </c>
      <c r="G143" s="2349"/>
      <c r="H143" s="2349"/>
      <c r="I143" s="2349"/>
      <c r="J143" s="2350"/>
      <c r="K143" s="2325"/>
      <c r="L143" s="2325"/>
      <c r="M143" s="2325" t="s">
        <v>20255</v>
      </c>
      <c r="N143" s="2325"/>
      <c r="O143" s="2325"/>
      <c r="P143" s="2325">
        <v>12.145</v>
      </c>
      <c r="Q143" s="2349" t="s">
        <v>15917</v>
      </c>
      <c r="R143" s="2324">
        <v>2022</v>
      </c>
      <c r="S143" s="2349" t="s">
        <v>20148</v>
      </c>
      <c r="T143" s="2349">
        <v>1470</v>
      </c>
      <c r="U143" s="2351"/>
      <c r="V143" s="2351"/>
      <c r="W143" s="2352"/>
      <c r="X143" s="2353"/>
    </row>
    <row r="144" spans="1:24" s="2362" customFormat="1" ht="26.25" customHeight="1">
      <c r="A144" s="2348"/>
      <c r="B144" s="2349"/>
      <c r="C144" s="2349"/>
      <c r="D144" s="2349"/>
      <c r="E144" s="2349" t="s">
        <v>20303</v>
      </c>
      <c r="F144" s="2349" t="s">
        <v>191</v>
      </c>
      <c r="G144" s="2349"/>
      <c r="H144" s="2349"/>
      <c r="I144" s="2349"/>
      <c r="J144" s="2350"/>
      <c r="K144" s="2325"/>
      <c r="L144" s="2325"/>
      <c r="M144" s="2325" t="s">
        <v>20277</v>
      </c>
      <c r="N144" s="2325"/>
      <c r="O144" s="2325"/>
      <c r="P144" s="2325">
        <v>12.145</v>
      </c>
      <c r="Q144" s="2349" t="s">
        <v>15917</v>
      </c>
      <c r="R144" s="2324">
        <v>2024</v>
      </c>
      <c r="S144" s="2349" t="s">
        <v>20149</v>
      </c>
      <c r="T144" s="2349">
        <v>1770</v>
      </c>
      <c r="U144" s="2351"/>
      <c r="V144" s="2351"/>
      <c r="W144" s="2352"/>
      <c r="X144" s="2353"/>
    </row>
    <row r="145" spans="1:24" s="2362" customFormat="1" ht="26.25" customHeight="1">
      <c r="A145" s="2397"/>
      <c r="B145" s="2032"/>
      <c r="C145" s="2032"/>
      <c r="D145" s="2032"/>
      <c r="E145" s="2032"/>
      <c r="F145" s="2032"/>
      <c r="G145" s="2032"/>
      <c r="H145" s="2032"/>
      <c r="I145" s="2032"/>
      <c r="J145" s="2033"/>
      <c r="K145" s="2034"/>
      <c r="L145" s="2034"/>
      <c r="M145" s="2034"/>
      <c r="N145" s="2034"/>
      <c r="O145" s="2034"/>
      <c r="P145" s="2034">
        <f>SUM(P143:P144)</f>
        <v>24.29</v>
      </c>
      <c r="Q145" s="2032"/>
      <c r="R145" s="2036"/>
      <c r="S145" s="2032"/>
      <c r="T145" s="2032">
        <f>SUM(T143:T144)</f>
        <v>3240</v>
      </c>
      <c r="U145" s="2398"/>
      <c r="V145" s="2398"/>
      <c r="W145" s="2399"/>
      <c r="X145" s="2400"/>
    </row>
    <row r="146" spans="1:24" s="1375" customFormat="1" ht="26.25" customHeight="1" thickBot="1">
      <c r="A146" s="2313"/>
      <c r="B146" s="2170"/>
      <c r="C146" s="2170"/>
      <c r="D146" s="2317"/>
      <c r="E146" s="2317"/>
      <c r="F146" s="2317"/>
      <c r="G146" s="2317"/>
      <c r="H146" s="2317"/>
      <c r="I146" s="2317"/>
      <c r="J146" s="2318"/>
      <c r="K146" s="2319"/>
      <c r="L146" s="2319"/>
      <c r="M146" s="2319"/>
      <c r="N146" s="2319"/>
      <c r="O146" s="2319"/>
      <c r="P146" s="2319"/>
      <c r="Q146" s="2317"/>
      <c r="R146" s="2314"/>
      <c r="S146" s="2317"/>
      <c r="T146" s="2317"/>
      <c r="U146" s="2320"/>
      <c r="V146" s="2320"/>
      <c r="W146" s="2321"/>
      <c r="X146" s="2316"/>
    </row>
    <row r="148" spans="1:24" ht="26.25" customHeight="1" thickBot="1"/>
    <row r="149" spans="1:24" s="1375" customFormat="1" ht="26.25" customHeight="1">
      <c r="A149" s="2394" t="s">
        <v>15861</v>
      </c>
      <c r="B149" s="2013" t="s">
        <v>20110</v>
      </c>
      <c r="C149" s="2013" t="s">
        <v>20152</v>
      </c>
      <c r="D149" s="2012" t="s">
        <v>198</v>
      </c>
      <c r="E149" s="2012" t="s">
        <v>20127</v>
      </c>
      <c r="F149" s="2012" t="s">
        <v>20164</v>
      </c>
      <c r="G149" s="2012"/>
      <c r="H149" s="2012"/>
      <c r="I149" s="1943" t="s">
        <v>20165</v>
      </c>
      <c r="J149" s="1943" t="s">
        <v>20100</v>
      </c>
      <c r="K149" s="2171" t="s">
        <v>13433</v>
      </c>
      <c r="L149" s="2395" t="s">
        <v>20408</v>
      </c>
      <c r="M149" s="2178" t="s">
        <v>20187</v>
      </c>
      <c r="N149" s="2042"/>
      <c r="O149" s="2042"/>
      <c r="P149" s="2031">
        <v>11.688000000000001</v>
      </c>
      <c r="Q149" s="2012" t="s">
        <v>377</v>
      </c>
      <c r="R149" s="2013">
        <v>2023</v>
      </c>
      <c r="S149" s="2012" t="s">
        <v>20153</v>
      </c>
      <c r="T149" s="2012">
        <v>1790</v>
      </c>
      <c r="U149" s="2157">
        <v>45814</v>
      </c>
      <c r="V149" s="2157">
        <v>45837</v>
      </c>
      <c r="W149" s="2190">
        <v>1300</v>
      </c>
      <c r="X149" s="2191">
        <v>1633</v>
      </c>
    </row>
    <row r="150" spans="1:24" s="1375" customFormat="1" ht="26.25" customHeight="1">
      <c r="A150" s="2326"/>
      <c r="B150" s="2145"/>
      <c r="C150" s="2145" t="s">
        <v>20274</v>
      </c>
      <c r="D150" s="2145"/>
      <c r="E150" s="2145" t="s">
        <v>20128</v>
      </c>
      <c r="F150" s="2145" t="s">
        <v>20164</v>
      </c>
      <c r="G150" s="2145"/>
      <c r="H150" s="2145"/>
      <c r="I150" s="2144"/>
      <c r="J150" s="2065"/>
      <c r="K150" s="1955" t="s">
        <v>20211</v>
      </c>
      <c r="L150" s="1954"/>
      <c r="M150" s="1954"/>
      <c r="N150" s="1954"/>
      <c r="O150" s="1954"/>
      <c r="P150" s="2139">
        <v>11.688000000000001</v>
      </c>
      <c r="Q150" s="2145" t="s">
        <v>377</v>
      </c>
      <c r="R150" s="2140">
        <v>2023</v>
      </c>
      <c r="S150" s="2145" t="s">
        <v>20154</v>
      </c>
      <c r="T150" s="2145">
        <v>1400</v>
      </c>
      <c r="U150" s="2159">
        <v>45815</v>
      </c>
      <c r="V150" s="2158">
        <v>45848</v>
      </c>
      <c r="W150" s="2193">
        <v>1550</v>
      </c>
      <c r="X150" s="2194">
        <v>1933</v>
      </c>
    </row>
    <row r="151" spans="1:24" s="1375" customFormat="1" ht="26.25" customHeight="1">
      <c r="A151" s="2326"/>
      <c r="B151" s="2145"/>
      <c r="C151" s="2145"/>
      <c r="D151" s="2145"/>
      <c r="E151" s="2145" t="s">
        <v>20129</v>
      </c>
      <c r="F151" s="2145" t="s">
        <v>191</v>
      </c>
      <c r="G151" s="2145"/>
      <c r="H151" s="2145"/>
      <c r="I151" s="2144"/>
      <c r="J151" s="2065" t="s">
        <v>20161</v>
      </c>
      <c r="K151" s="2141"/>
      <c r="L151" s="2139"/>
      <c r="M151" s="2139"/>
      <c r="N151" s="2139"/>
      <c r="O151" s="2139"/>
      <c r="P151" s="2139">
        <v>11.688000000000001</v>
      </c>
      <c r="Q151" s="2145" t="s">
        <v>377</v>
      </c>
      <c r="R151" s="2140">
        <v>2023</v>
      </c>
      <c r="S151" s="2145" t="s">
        <v>20155</v>
      </c>
      <c r="T151" s="2145">
        <v>1795</v>
      </c>
      <c r="U151" s="2192"/>
      <c r="V151" s="2415">
        <v>45863</v>
      </c>
      <c r="W151" s="2193">
        <v>1750</v>
      </c>
      <c r="X151" s="2194">
        <v>2133</v>
      </c>
    </row>
    <row r="152" spans="1:24" s="1375" customFormat="1" ht="26.25" customHeight="1">
      <c r="A152" s="2326"/>
      <c r="B152" s="2145"/>
      <c r="C152" s="2145"/>
      <c r="D152" s="2145"/>
      <c r="E152" s="2145" t="s">
        <v>20130</v>
      </c>
      <c r="F152" s="2145" t="s">
        <v>191</v>
      </c>
      <c r="G152" s="2145"/>
      <c r="H152" s="2145"/>
      <c r="I152" s="2144"/>
      <c r="J152" s="2065" t="s">
        <v>20150</v>
      </c>
      <c r="K152" s="2141"/>
      <c r="L152" s="2139"/>
      <c r="M152" s="2139"/>
      <c r="N152" s="2139"/>
      <c r="O152" s="2139"/>
      <c r="P152" s="2139">
        <v>11.688000000000001</v>
      </c>
      <c r="Q152" s="2145" t="s">
        <v>377</v>
      </c>
      <c r="R152" s="2140">
        <v>2023</v>
      </c>
      <c r="S152" s="2145" t="s">
        <v>20156</v>
      </c>
      <c r="T152" s="2145">
        <v>1600</v>
      </c>
      <c r="U152" s="2192"/>
      <c r="V152" s="2192"/>
      <c r="W152" s="2193"/>
      <c r="X152" s="2194"/>
    </row>
    <row r="153" spans="1:24" s="1375" customFormat="1" ht="26.25" customHeight="1">
      <c r="A153" s="2143"/>
      <c r="B153" s="2144"/>
      <c r="C153" s="2144"/>
      <c r="D153" s="2144"/>
      <c r="E153" s="2144"/>
      <c r="F153" s="2144"/>
      <c r="G153" s="2144"/>
      <c r="H153" s="2144"/>
      <c r="I153" s="2144"/>
      <c r="J153" s="2144"/>
      <c r="K153" s="2141"/>
      <c r="L153" s="2393"/>
      <c r="M153" s="2139"/>
      <c r="N153" s="2139"/>
      <c r="O153" s="2139"/>
      <c r="P153" s="2139">
        <f>SUM(P149:P152)</f>
        <v>46.752000000000002</v>
      </c>
      <c r="Q153" s="2145"/>
      <c r="R153" s="2140"/>
      <c r="S153" s="2145"/>
      <c r="T153" s="2145">
        <f>SUM(T149:T152)</f>
        <v>6585</v>
      </c>
      <c r="U153" s="2192"/>
      <c r="V153" s="2192"/>
      <c r="W153" s="2193"/>
      <c r="X153" s="2194"/>
    </row>
    <row r="154" spans="1:24" s="1375" customFormat="1" ht="26.25" customHeight="1">
      <c r="A154" s="2143"/>
      <c r="B154" s="2144"/>
      <c r="C154" s="2144"/>
      <c r="D154" s="2144"/>
      <c r="E154" s="2144"/>
      <c r="F154" s="2144"/>
      <c r="G154" s="2144"/>
      <c r="H154" s="2144"/>
      <c r="I154" s="2144"/>
      <c r="J154" s="2065" t="s">
        <v>20163</v>
      </c>
      <c r="K154" s="2141"/>
      <c r="L154" s="2141"/>
      <c r="M154" s="2141"/>
      <c r="N154" s="2141"/>
      <c r="O154" s="2141"/>
      <c r="P154" s="2141"/>
      <c r="Q154" s="2144"/>
      <c r="R154" s="2167"/>
      <c r="S154" s="2144"/>
      <c r="T154" s="2144"/>
      <c r="U154" s="2158"/>
      <c r="V154" s="2158"/>
      <c r="W154" s="2146"/>
      <c r="X154" s="2147"/>
    </row>
    <row r="155" spans="1:24" s="1375" customFormat="1" ht="26.25" customHeight="1">
      <c r="A155" s="2327" t="s">
        <v>20108</v>
      </c>
      <c r="B155" s="2172" t="s">
        <v>20166</v>
      </c>
      <c r="C155" s="2172" t="s">
        <v>20294</v>
      </c>
      <c r="D155" s="2172" t="s">
        <v>190</v>
      </c>
      <c r="E155" s="2172" t="s">
        <v>20127</v>
      </c>
      <c r="F155" s="2172" t="s">
        <v>20164</v>
      </c>
      <c r="G155" s="2172"/>
      <c r="H155" s="2172"/>
      <c r="I155" s="2144"/>
      <c r="J155" s="2144" t="s">
        <v>20160</v>
      </c>
      <c r="K155" s="2141"/>
      <c r="L155" s="2168" t="s">
        <v>20409</v>
      </c>
      <c r="M155" s="2168" t="s">
        <v>20188</v>
      </c>
      <c r="N155" s="2168"/>
      <c r="O155" s="2168"/>
      <c r="P155" s="2168">
        <v>11.62</v>
      </c>
      <c r="Q155" s="2172" t="s">
        <v>15911</v>
      </c>
      <c r="R155" s="2169">
        <v>2023</v>
      </c>
      <c r="S155" s="2172" t="s">
        <v>20157</v>
      </c>
      <c r="T155" s="2172">
        <v>1460</v>
      </c>
      <c r="U155" s="2159"/>
      <c r="V155" s="2159"/>
      <c r="W155" s="2328"/>
      <c r="X155" s="2174"/>
    </row>
    <row r="156" spans="1:24" s="1375" customFormat="1" ht="26.25" customHeight="1">
      <c r="A156" s="2327"/>
      <c r="B156" s="2172"/>
      <c r="C156" s="2172" t="s">
        <v>20274</v>
      </c>
      <c r="D156" s="2172"/>
      <c r="E156" s="2172" t="s">
        <v>20128</v>
      </c>
      <c r="F156" s="2172" t="s">
        <v>20164</v>
      </c>
      <c r="G156" s="2172"/>
      <c r="H156" s="2172"/>
      <c r="I156" s="2144"/>
      <c r="J156" s="2144"/>
      <c r="K156" s="2141"/>
      <c r="L156" s="2168"/>
      <c r="M156" s="2168" t="s">
        <v>20295</v>
      </c>
      <c r="N156" s="2168"/>
      <c r="O156" s="2168"/>
      <c r="P156" s="2168">
        <v>11.62</v>
      </c>
      <c r="Q156" s="2172" t="s">
        <v>15911</v>
      </c>
      <c r="R156" s="2169">
        <v>2023</v>
      </c>
      <c r="S156" s="2172" t="s">
        <v>20158</v>
      </c>
      <c r="T156" s="2172">
        <v>1460</v>
      </c>
      <c r="U156" s="2159"/>
      <c r="V156" s="2159"/>
      <c r="W156" s="2328"/>
      <c r="X156" s="2174"/>
    </row>
    <row r="157" spans="1:24" s="1375" customFormat="1" ht="26.25" customHeight="1">
      <c r="A157" s="2327"/>
      <c r="B157" s="2172"/>
      <c r="C157" s="2172"/>
      <c r="D157" s="2172"/>
      <c r="E157" s="2172" t="s">
        <v>20129</v>
      </c>
      <c r="F157" s="2172" t="s">
        <v>191</v>
      </c>
      <c r="G157" s="2172"/>
      <c r="H157" s="2172"/>
      <c r="I157" s="2144"/>
      <c r="J157" s="2065" t="s">
        <v>20170</v>
      </c>
      <c r="K157" s="2141"/>
      <c r="L157" s="2168"/>
      <c r="M157" s="2168"/>
      <c r="N157" s="2168"/>
      <c r="O157" s="2168"/>
      <c r="P157" s="2168">
        <v>12.145</v>
      </c>
      <c r="Q157" s="2172" t="s">
        <v>20588</v>
      </c>
      <c r="R157" s="2169">
        <v>2025</v>
      </c>
      <c r="S157" s="2172" t="s">
        <v>20162</v>
      </c>
      <c r="T157" s="2172">
        <v>1465</v>
      </c>
      <c r="U157" s="2159"/>
      <c r="V157" s="2159"/>
      <c r="W157" s="2328"/>
      <c r="X157" s="2174"/>
    </row>
    <row r="158" spans="1:24" s="1375" customFormat="1" ht="26.25" customHeight="1">
      <c r="A158" s="2327"/>
      <c r="B158" s="2172"/>
      <c r="C158" s="2172"/>
      <c r="D158" s="2172"/>
      <c r="E158" s="2172" t="s">
        <v>20130</v>
      </c>
      <c r="F158" s="2172" t="s">
        <v>191</v>
      </c>
      <c r="G158" s="2172"/>
      <c r="H158" s="2172"/>
      <c r="I158" s="2144"/>
      <c r="J158" s="2065" t="s">
        <v>20171</v>
      </c>
      <c r="K158" s="2141"/>
      <c r="L158" s="2168"/>
      <c r="M158" s="2168">
        <v>16635</v>
      </c>
      <c r="N158" s="2168">
        <v>166355</v>
      </c>
      <c r="O158" s="2168">
        <v>9744</v>
      </c>
      <c r="P158" s="2168">
        <v>12.145</v>
      </c>
      <c r="Q158" s="2172" t="s">
        <v>15917</v>
      </c>
      <c r="R158" s="2169">
        <v>2024</v>
      </c>
      <c r="S158" s="2172" t="s">
        <v>20159</v>
      </c>
      <c r="T158" s="2172">
        <v>1470</v>
      </c>
      <c r="U158" s="2159"/>
      <c r="V158" s="2159"/>
      <c r="W158" s="2328"/>
      <c r="X158" s="2174"/>
    </row>
    <row r="159" spans="1:24" s="2362" customFormat="1" ht="26.25" customHeight="1">
      <c r="A159" s="2354"/>
      <c r="B159" s="2355"/>
      <c r="C159" s="2355"/>
      <c r="D159" s="2355"/>
      <c r="E159" s="2355"/>
      <c r="F159" s="2355"/>
      <c r="G159" s="2355"/>
      <c r="H159" s="2355"/>
      <c r="I159" s="2144"/>
      <c r="J159" s="2065"/>
      <c r="K159" s="2141"/>
      <c r="L159" s="2369"/>
      <c r="M159" s="2168"/>
      <c r="N159" s="2168"/>
      <c r="O159" s="2168"/>
      <c r="P159" s="2168">
        <f>SUM(P155:P158)</f>
        <v>47.53</v>
      </c>
      <c r="Q159" s="2172"/>
      <c r="R159" s="2169"/>
      <c r="S159" s="2172"/>
      <c r="T159" s="2172">
        <f>SUM(T155:T158)</f>
        <v>5855</v>
      </c>
      <c r="U159" s="2159"/>
      <c r="V159" s="2159"/>
      <c r="W159" s="2328"/>
      <c r="X159" s="2174"/>
    </row>
    <row r="160" spans="1:24" s="1375" customFormat="1" ht="26.25" customHeight="1" thickBot="1">
      <c r="A160" s="2313"/>
      <c r="B160" s="2170"/>
      <c r="C160" s="2170"/>
      <c r="D160" s="2317"/>
      <c r="E160" s="2317"/>
      <c r="F160" s="2317"/>
      <c r="G160" s="2317"/>
      <c r="H160" s="2317"/>
      <c r="I160" s="2317"/>
      <c r="J160" s="2317" t="s">
        <v>20507</v>
      </c>
      <c r="K160" s="2319"/>
      <c r="L160" s="2319"/>
      <c r="M160" s="2319"/>
      <c r="N160" s="2319"/>
      <c r="O160" s="2319"/>
      <c r="P160" s="2319"/>
      <c r="Q160" s="2317"/>
      <c r="R160" s="2314"/>
      <c r="S160" s="2317"/>
      <c r="T160" s="2317"/>
      <c r="U160" s="2320"/>
      <c r="V160" s="2320"/>
      <c r="W160" s="2321"/>
      <c r="X160" s="2316"/>
    </row>
    <row r="161" spans="1:24" ht="26.25" customHeight="1">
      <c r="A161" s="485"/>
      <c r="B161" s="485"/>
      <c r="C161" s="485"/>
      <c r="D161" s="485"/>
      <c r="E161" s="485"/>
      <c r="F161" s="485"/>
      <c r="G161" s="485"/>
      <c r="H161" s="485"/>
      <c r="I161" s="485"/>
      <c r="J161" s="485"/>
      <c r="K161" s="486"/>
      <c r="L161" s="485"/>
      <c r="M161" s="485"/>
      <c r="N161" s="486"/>
      <c r="O161" s="486"/>
      <c r="P161" s="487"/>
      <c r="Q161" s="485"/>
      <c r="R161" s="485"/>
      <c r="S161" s="485"/>
      <c r="T161" s="485"/>
      <c r="U161" s="488"/>
      <c r="V161" s="489"/>
      <c r="W161" s="490"/>
      <c r="X161" s="490"/>
    </row>
    <row r="162" spans="1:24" ht="26.25" customHeight="1" thickBot="1"/>
    <row r="163" spans="1:24" ht="26.25" customHeight="1">
      <c r="A163" s="874" t="s">
        <v>188</v>
      </c>
      <c r="B163" s="875" t="s">
        <v>10047</v>
      </c>
      <c r="C163" s="875" t="s">
        <v>13428</v>
      </c>
      <c r="D163" s="875" t="s">
        <v>190</v>
      </c>
      <c r="E163" s="875" t="s">
        <v>20025</v>
      </c>
      <c r="F163" s="875" t="s">
        <v>191</v>
      </c>
      <c r="G163" s="875" t="s">
        <v>191</v>
      </c>
      <c r="H163" s="875" t="s">
        <v>191</v>
      </c>
      <c r="I163" s="875" t="s">
        <v>10574</v>
      </c>
      <c r="J163" s="875" t="s">
        <v>19925</v>
      </c>
      <c r="K163" s="876" t="s">
        <v>15237</v>
      </c>
      <c r="L163" s="875" t="s">
        <v>20086</v>
      </c>
      <c r="M163" s="2857" t="s">
        <v>20010</v>
      </c>
      <c r="N163" s="876" t="s">
        <v>20180</v>
      </c>
      <c r="O163" s="876" t="s">
        <v>20234</v>
      </c>
      <c r="P163" s="1805"/>
      <c r="Q163" s="875" t="s">
        <v>20178</v>
      </c>
      <c r="R163" s="875">
        <f>IF(MID(RIGHT(S163,8),1,1)="M",2021,IF(MID(RIGHT(S163,8),1,1)="N",2022,IF(MID(RIGHT(S163,8),1,1)="P",2023,IF(MID(RIGHT(S163,8),1,1)="R",2024,IF(MID(RIGHT(S163,8),1,1)="S",2025,IF(MID(RIGHT(S163,8),1,1)="T",1996,IF(MID(RIGHT(S163,8),1,1)="V",1997,IF(MID(RIGHT(S163,8),1,1)="W",1998,IF(MID(RIGHT(S163,8),1,1)="X",1999,IF(MID(RIGHT(S163,8),1,1)="Y",2000,IF(MID(RIGHT(S163,8),1,1)="1",2001,IF(MID(RIGHT(S163,8),1,1)="2",2002,IF(MID(RIGHT(S163,8),1,1)="3",2003,IF(MID(RIGHT(S163,8),1,1)="4",2004,IF(MID(RIGHT(S163,8),1,1)="5",2005,IF(MID(RIGHT(S163,8),1,1)="6",2006,IF(MID(RIGHT(S163,8),1,1)="7",2007,IF(MID(RIGHT(S163,8),1,1)="8",2008,IF(MID(RIGHT(S163,8),1,1)="9",2009,IF(MID(RIGHT(S163,8),1,1)="A",2010,IF(MID(RIGHT(S163,8),1,1)="B",2011,IF(MID(RIGHT(S163,8),1,1)="C",2012,IF(MID(RIGHT(S163,8),1,1)="D",2013,IF(MID(RIGHT(S163,8),1,1)="E",2014,IF(MID(RIGHT(S163,8),1,1)="F",2015,IF(MID(RIGHT(S163,8),1,1)="G",2016,IF(MID(RIGHT(S163,8),1,1)="H",2017,IF(MID(RIGHT(S163,8),1,1)="J",2018,IF(MID(RIGHT(S163,8),1,1)="K",2019,IF(MID(RIGHT(S163,8),1,1)="L",2020,""))))))))))))))))))))))))))))))</f>
        <v>2020</v>
      </c>
      <c r="S163" s="875" t="s">
        <v>20011</v>
      </c>
      <c r="T163" s="875">
        <v>1820</v>
      </c>
      <c r="U163" s="878">
        <v>45817</v>
      </c>
      <c r="V163" s="878">
        <v>45849</v>
      </c>
      <c r="W163" s="879">
        <v>1600</v>
      </c>
      <c r="X163" s="880">
        <v>2500</v>
      </c>
    </row>
    <row r="164" spans="1:24" ht="26.25" customHeight="1">
      <c r="A164" s="1759"/>
      <c r="B164" s="1755"/>
      <c r="C164" s="320" t="s">
        <v>19966</v>
      </c>
      <c r="D164" s="1755"/>
      <c r="E164" s="1755"/>
      <c r="F164" s="1755"/>
      <c r="G164" s="1755"/>
      <c r="H164" s="1755"/>
      <c r="I164" s="1755" t="s">
        <v>3598</v>
      </c>
      <c r="J164" s="412" t="s">
        <v>19926</v>
      </c>
      <c r="K164" s="884" t="s">
        <v>240</v>
      </c>
      <c r="L164" s="425" t="s">
        <v>3603</v>
      </c>
      <c r="M164" s="2878"/>
      <c r="N164" s="73" t="s">
        <v>7287</v>
      </c>
      <c r="O164" s="882"/>
      <c r="P164" s="1760"/>
      <c r="Q164" s="882" t="s">
        <v>363</v>
      </c>
      <c r="R164" s="882">
        <f>IF(MID(RIGHT(S164,8),1,1)="M",2021,IF(MID(RIGHT(S164,8),1,1)="N",2022,IF(MID(RIGHT(S164,8),1,1)="P",2023,IF(MID(RIGHT(S164,8),1,1)="R",2024,IF(MID(RIGHT(S164,8),1,1)="S",2025,IF(MID(RIGHT(S164,8),1,1)="T",1996,IF(MID(RIGHT(S164,8),1,1)="V",1997,IF(MID(RIGHT(S164,8),1,1)="W",1998,IF(MID(RIGHT(S164,8),1,1)="X",1999,IF(MID(RIGHT(S164,8),1,1)="Y",2000,IF(MID(RIGHT(S164,8),1,1)="1",2001,IF(MID(RIGHT(S164,8),1,1)="2",2002,IF(MID(RIGHT(S164,8),1,1)="3",2003,IF(MID(RIGHT(S164,8),1,1)="4",2004,IF(MID(RIGHT(S164,8),1,1)="5",2005,IF(MID(RIGHT(S164,8),1,1)="6",2006,IF(MID(RIGHT(S164,8),1,1)="7",2007,IF(MID(RIGHT(S164,8),1,1)="8",2008,IF(MID(RIGHT(S164,8),1,1)="9",2009,IF(MID(RIGHT(S164,8),1,1)="A",2010,IF(MID(RIGHT(S164,8),1,1)="B",2011,IF(MID(RIGHT(S164,8),1,1)="C",2012,IF(MID(RIGHT(S164,8),1,1)="D",2013,IF(MID(RIGHT(S164,8),1,1)="E",2014,IF(MID(RIGHT(S164,8),1,1)="F",2015,IF(MID(RIGHT(S164,8),1,1)="G",2016,IF(MID(RIGHT(S164,8),1,1)="H",2017,IF(MID(RIGHT(S164,8),1,1)="J",2018,IF(MID(RIGHT(S164,8),1,1)="K",2019,IF(MID(RIGHT(S164,8),1,1)="L",2020,""))))))))))))))))))))))))))))))</f>
        <v>2020</v>
      </c>
      <c r="S164" s="882" t="s">
        <v>20012</v>
      </c>
      <c r="T164" s="882">
        <v>1820</v>
      </c>
      <c r="U164" s="885">
        <v>45818</v>
      </c>
      <c r="V164" s="2094">
        <v>45852</v>
      </c>
      <c r="W164" s="1762"/>
      <c r="X164" s="1763" t="s">
        <v>19232</v>
      </c>
    </row>
    <row r="165" spans="1:24" ht="26.25" customHeight="1">
      <c r="A165" s="881"/>
      <c r="B165" s="882"/>
      <c r="C165" s="882" t="s">
        <v>12776</v>
      </c>
      <c r="D165" s="882" t="s">
        <v>19933</v>
      </c>
      <c r="E165" s="882"/>
      <c r="F165" s="882"/>
      <c r="G165" s="882"/>
      <c r="H165" s="882"/>
      <c r="I165" s="882"/>
      <c r="J165" s="882"/>
      <c r="K165" s="889" t="s">
        <v>12755</v>
      </c>
      <c r="L165" s="1186" t="s">
        <v>20002</v>
      </c>
      <c r="M165" s="2878"/>
      <c r="N165" s="73" t="s">
        <v>7898</v>
      </c>
      <c r="O165" s="1436"/>
      <c r="P165" s="882"/>
      <c r="Q165" s="882" t="s">
        <v>375</v>
      </c>
      <c r="R165" s="882">
        <f>IF(MID(RIGHT(S165,8),1,1)="M",2021,IF(MID(RIGHT(S165,8),1,1)="N",2022,IF(MID(RIGHT(S165,8),1,1)="P",2023,IF(MID(RIGHT(S165,8),1,1)="R",2024,IF(MID(RIGHT(S165,8),1,1)="S",2025,IF(MID(RIGHT(S165,8),1,1)="T",1996,IF(MID(RIGHT(S165,8),1,1)="V",1997,IF(MID(RIGHT(S165,8),1,1)="W",1998,IF(MID(RIGHT(S165,8),1,1)="X",1999,IF(MID(RIGHT(S165,8),1,1)="Y",2000,IF(MID(RIGHT(S165,8),1,1)="1",2001,IF(MID(RIGHT(S165,8),1,1)="2",2002,IF(MID(RIGHT(S165,8),1,1)="3",2003,IF(MID(RIGHT(S165,8),1,1)="4",2004,IF(MID(RIGHT(S165,8),1,1)="5",2005,IF(MID(RIGHT(S165,8),1,1)="6",2006,IF(MID(RIGHT(S165,8),1,1)="7",2007,IF(MID(RIGHT(S165,8),1,1)="8",2008,IF(MID(RIGHT(S165,8),1,1)="9",2009,IF(MID(RIGHT(S165,8),1,1)="A",2010,IF(MID(RIGHT(S165,8),1,1)="B",2011,IF(MID(RIGHT(S165,8),1,1)="C",2012,IF(MID(RIGHT(S165,8),1,1)="D",2013,IF(MID(RIGHT(S165,8),1,1)="E",2014,IF(MID(RIGHT(S165,8),1,1)="F",2015,IF(MID(RIGHT(S165,8),1,1)="G",2016,IF(MID(RIGHT(S165,8),1,1)="H",2017,IF(MID(RIGHT(S165,8),1,1)="J",2018,IF(MID(RIGHT(S165,8),1,1)="K",2019,IF(MID(RIGHT(S165,8),1,1)="L",2020,""))))))))))))))))))))))))))))))</f>
        <v>2021</v>
      </c>
      <c r="S165" s="882" t="s">
        <v>20013</v>
      </c>
      <c r="T165" s="882">
        <v>1335</v>
      </c>
      <c r="U165" s="885"/>
      <c r="V165" s="891"/>
      <c r="W165" s="911"/>
      <c r="X165" s="888"/>
    </row>
    <row r="166" spans="1:24" ht="26.25" customHeight="1">
      <c r="A166" s="881"/>
      <c r="B166" s="882"/>
      <c r="C166" s="882" t="s">
        <v>12778</v>
      </c>
      <c r="D166" s="882" t="s">
        <v>19933</v>
      </c>
      <c r="E166" s="882"/>
      <c r="F166" s="882"/>
      <c r="G166" s="882"/>
      <c r="H166" s="882"/>
      <c r="I166" s="882" t="s">
        <v>19229</v>
      </c>
      <c r="J166" s="882"/>
      <c r="K166" s="889" t="s">
        <v>9460</v>
      </c>
      <c r="L166" s="882"/>
      <c r="M166" s="2842"/>
      <c r="N166" s="73" t="s">
        <v>12607</v>
      </c>
      <c r="O166" s="1436"/>
      <c r="P166" s="882"/>
      <c r="Q166" s="882" t="s">
        <v>377</v>
      </c>
      <c r="R166" s="882">
        <f>IF(MID(RIGHT(S166,8),1,1)="M",2021,IF(MID(RIGHT(S166,8),1,1)="N",2022,IF(MID(RIGHT(S166,8),1,1)="P",2023,IF(MID(RIGHT(S166,8),1,1)="R",2024,IF(MID(RIGHT(S166,8),1,1)="S",2025,IF(MID(RIGHT(S166,8),1,1)="T",1996,IF(MID(RIGHT(S166,8),1,1)="V",1997,IF(MID(RIGHT(S166,8),1,1)="W",1998,IF(MID(RIGHT(S166,8),1,1)="X",1999,IF(MID(RIGHT(S166,8),1,1)="Y",2000,IF(MID(RIGHT(S166,8),1,1)="1",2001,IF(MID(RIGHT(S166,8),1,1)="2",2002,IF(MID(RIGHT(S166,8),1,1)="3",2003,IF(MID(RIGHT(S166,8),1,1)="4",2004,IF(MID(RIGHT(S166,8),1,1)="5",2005,IF(MID(RIGHT(S166,8),1,1)="6",2006,IF(MID(RIGHT(S166,8),1,1)="7",2007,IF(MID(RIGHT(S166,8),1,1)="8",2008,IF(MID(RIGHT(S166,8),1,1)="9",2009,IF(MID(RIGHT(S166,8),1,1)="A",2010,IF(MID(RIGHT(S166,8),1,1)="B",2011,IF(MID(RIGHT(S166,8),1,1)="C",2012,IF(MID(RIGHT(S166,8),1,1)="D",2013,IF(MID(RIGHT(S166,8),1,1)="E",2014,IF(MID(RIGHT(S166,8),1,1)="F",2015,IF(MID(RIGHT(S166,8),1,1)="G",2016,IF(MID(RIGHT(S166,8),1,1)="H",2017,IF(MID(RIGHT(S166,8),1,1)="J",2018,IF(MID(RIGHT(S166,8),1,1)="K",2019,IF(MID(RIGHT(S166,8),1,1)="L",2020,""))))))))))))))))))))))))))))))</f>
        <v>2020</v>
      </c>
      <c r="S166" s="882" t="s">
        <v>20014</v>
      </c>
      <c r="T166" s="882">
        <v>1445</v>
      </c>
      <c r="U166" s="885"/>
      <c r="V166" s="885"/>
      <c r="W166" s="911"/>
      <c r="X166" s="888"/>
    </row>
    <row r="167" spans="1:24" ht="26.25" customHeight="1">
      <c r="A167" s="881"/>
      <c r="B167" s="882"/>
      <c r="C167" s="882" t="s">
        <v>13047</v>
      </c>
      <c r="D167" s="882" t="s">
        <v>191</v>
      </c>
      <c r="E167" s="882"/>
      <c r="F167" s="882"/>
      <c r="G167" s="882"/>
      <c r="H167" s="882"/>
      <c r="I167" s="882"/>
      <c r="J167" s="882"/>
      <c r="K167" s="890"/>
      <c r="L167" s="882"/>
      <c r="M167" s="882" t="str">
        <f>SUBSTITUTE(M163,"-","")</f>
        <v>4327425247297X</v>
      </c>
      <c r="N167" s="882"/>
      <c r="O167" s="882"/>
      <c r="P167" s="882"/>
      <c r="Q167" s="882"/>
      <c r="R167" s="882"/>
      <c r="S167" s="883" t="s">
        <v>189</v>
      </c>
      <c r="T167" s="883">
        <v>3700</v>
      </c>
      <c r="U167" s="885"/>
      <c r="V167" s="891"/>
      <c r="W167" s="887"/>
      <c r="X167" s="888"/>
    </row>
    <row r="168" spans="1:24" ht="26.25" customHeight="1">
      <c r="A168" s="881"/>
      <c r="B168" s="882"/>
      <c r="C168" s="882" t="s">
        <v>10002</v>
      </c>
      <c r="D168" s="882" t="s">
        <v>191</v>
      </c>
      <c r="E168" s="882"/>
      <c r="F168" s="882"/>
      <c r="G168" s="882"/>
      <c r="H168" s="882"/>
      <c r="I168" s="882"/>
      <c r="J168" s="882" t="s">
        <v>20074</v>
      </c>
      <c r="K168" s="890"/>
      <c r="L168" s="882"/>
      <c r="M168" s="2559" t="s">
        <v>8709</v>
      </c>
      <c r="N168" s="2560"/>
      <c r="O168" s="2560"/>
      <c r="P168" s="2561"/>
      <c r="Q168" s="882"/>
      <c r="R168" s="882"/>
      <c r="S168" s="883" t="s">
        <v>2472</v>
      </c>
      <c r="T168" s="883">
        <f>SUM(T163:T167)</f>
        <v>10120</v>
      </c>
      <c r="U168" s="891"/>
      <c r="V168" s="891"/>
      <c r="W168" s="887"/>
      <c r="X168" s="1309"/>
    </row>
    <row r="169" spans="1:24" ht="26.25" customHeight="1" thickBot="1">
      <c r="A169" s="892"/>
      <c r="B169" s="893"/>
      <c r="C169" s="893" t="s">
        <v>10003</v>
      </c>
      <c r="D169" s="893" t="s">
        <v>4036</v>
      </c>
      <c r="E169" s="893"/>
      <c r="F169" s="893"/>
      <c r="G169" s="893"/>
      <c r="H169" s="893"/>
      <c r="I169" s="893"/>
      <c r="J169" s="893" t="s">
        <v>20167</v>
      </c>
      <c r="K169" s="611" t="s">
        <v>12802</v>
      </c>
      <c r="L169" s="893"/>
      <c r="M169" s="893"/>
      <c r="N169" s="894"/>
      <c r="O169" s="894"/>
      <c r="P169" s="895"/>
      <c r="Q169" s="893"/>
      <c r="R169" s="893"/>
      <c r="S169" s="896"/>
      <c r="T169" s="896"/>
      <c r="U169" s="897"/>
      <c r="V169" s="898"/>
      <c r="W169" s="899"/>
      <c r="X169" s="900"/>
    </row>
    <row r="170" spans="1:24" ht="26.25" customHeight="1">
      <c r="A170" s="874" t="s">
        <v>188</v>
      </c>
      <c r="B170" s="875" t="s">
        <v>10047</v>
      </c>
      <c r="C170" s="875" t="s">
        <v>13428</v>
      </c>
      <c r="D170" s="875" t="s">
        <v>190</v>
      </c>
      <c r="E170" s="875" t="s">
        <v>20025</v>
      </c>
      <c r="F170" s="875" t="s">
        <v>191</v>
      </c>
      <c r="G170" s="875" t="s">
        <v>191</v>
      </c>
      <c r="H170" s="875" t="s">
        <v>191</v>
      </c>
      <c r="I170" s="875" t="s">
        <v>10574</v>
      </c>
      <c r="J170" s="875" t="s">
        <v>19925</v>
      </c>
      <c r="K170" s="876" t="s">
        <v>15237</v>
      </c>
      <c r="L170" s="875" t="s">
        <v>19967</v>
      </c>
      <c r="M170" s="2857" t="s">
        <v>20019</v>
      </c>
      <c r="N170" s="876" t="s">
        <v>20232</v>
      </c>
      <c r="O170" s="876" t="s">
        <v>20235</v>
      </c>
      <c r="P170" s="1805"/>
      <c r="Q170" s="875" t="s">
        <v>363</v>
      </c>
      <c r="R170" s="875">
        <f>IF(MID(RIGHT(S170,8),1,1)="M",2021,IF(MID(RIGHT(S170,8),1,1)="N",2022,IF(MID(RIGHT(S170,8),1,1)="P",2023,IF(MID(RIGHT(S170,8),1,1)="R",2024,IF(MID(RIGHT(S170,8),1,1)="S",2025,IF(MID(RIGHT(S170,8),1,1)="T",1996,IF(MID(RIGHT(S170,8),1,1)="V",1997,IF(MID(RIGHT(S170,8),1,1)="W",1998,IF(MID(RIGHT(S170,8),1,1)="X",1999,IF(MID(RIGHT(S170,8),1,1)="Y",2000,IF(MID(RIGHT(S170,8),1,1)="1",2001,IF(MID(RIGHT(S170,8),1,1)="2",2002,IF(MID(RIGHT(S170,8),1,1)="3",2003,IF(MID(RIGHT(S170,8),1,1)="4",2004,IF(MID(RIGHT(S170,8),1,1)="5",2005,IF(MID(RIGHT(S170,8),1,1)="6",2006,IF(MID(RIGHT(S170,8),1,1)="7",2007,IF(MID(RIGHT(S170,8),1,1)="8",2008,IF(MID(RIGHT(S170,8),1,1)="9",2009,IF(MID(RIGHT(S170,8),1,1)="A",2010,IF(MID(RIGHT(S170,8),1,1)="B",2011,IF(MID(RIGHT(S170,8),1,1)="C",2012,IF(MID(RIGHT(S170,8),1,1)="D",2013,IF(MID(RIGHT(S170,8),1,1)="E",2014,IF(MID(RIGHT(S170,8),1,1)="F",2015,IF(MID(RIGHT(S170,8),1,1)="G",2016,IF(MID(RIGHT(S170,8),1,1)="H",2017,IF(MID(RIGHT(S170,8),1,1)="J",2018,IF(MID(RIGHT(S170,8),1,1)="K",2019,IF(MID(RIGHT(S170,8),1,1)="L",2020,""))))))))))))))))))))))))))))))</f>
        <v>2020</v>
      </c>
      <c r="S170" s="875" t="s">
        <v>20015</v>
      </c>
      <c r="T170" s="875">
        <v>1820</v>
      </c>
      <c r="U170" s="878">
        <v>45817</v>
      </c>
      <c r="V170" s="878">
        <v>45849</v>
      </c>
      <c r="W170" s="879">
        <v>1600</v>
      </c>
      <c r="X170" s="880">
        <v>2500</v>
      </c>
    </row>
    <row r="171" spans="1:24" ht="26.25" customHeight="1">
      <c r="A171" s="1759"/>
      <c r="B171" s="1755"/>
      <c r="C171" s="320" t="s">
        <v>19966</v>
      </c>
      <c r="D171" s="1755"/>
      <c r="E171" s="1755"/>
      <c r="F171" s="1755"/>
      <c r="G171" s="1755"/>
      <c r="H171" s="1755"/>
      <c r="I171" s="1755" t="s">
        <v>3598</v>
      </c>
      <c r="J171" s="412" t="s">
        <v>19927</v>
      </c>
      <c r="K171" s="884" t="s">
        <v>240</v>
      </c>
      <c r="L171" s="425" t="s">
        <v>3603</v>
      </c>
      <c r="M171" s="2878"/>
      <c r="N171" s="73" t="s">
        <v>7287</v>
      </c>
      <c r="O171" s="882"/>
      <c r="P171" s="1760"/>
      <c r="Q171" s="882" t="s">
        <v>7991</v>
      </c>
      <c r="R171" s="882">
        <f>IF(MID(RIGHT(S171,8),1,1)="M",2021,IF(MID(RIGHT(S171,8),1,1)="N",2022,IF(MID(RIGHT(S171,8),1,1)="P",2023,IF(MID(RIGHT(S171,8),1,1)="R",2024,IF(MID(RIGHT(S171,8),1,1)="S",2025,IF(MID(RIGHT(S171,8),1,1)="T",1996,IF(MID(RIGHT(S171,8),1,1)="V",1997,IF(MID(RIGHT(S171,8),1,1)="W",1998,IF(MID(RIGHT(S171,8),1,1)="X",1999,IF(MID(RIGHT(S171,8),1,1)="Y",2000,IF(MID(RIGHT(S171,8),1,1)="1",2001,IF(MID(RIGHT(S171,8),1,1)="2",2002,IF(MID(RIGHT(S171,8),1,1)="3",2003,IF(MID(RIGHT(S171,8),1,1)="4",2004,IF(MID(RIGHT(S171,8),1,1)="5",2005,IF(MID(RIGHT(S171,8),1,1)="6",2006,IF(MID(RIGHT(S171,8),1,1)="7",2007,IF(MID(RIGHT(S171,8),1,1)="8",2008,IF(MID(RIGHT(S171,8),1,1)="9",2009,IF(MID(RIGHT(S171,8),1,1)="A",2010,IF(MID(RIGHT(S171,8),1,1)="B",2011,IF(MID(RIGHT(S171,8),1,1)="C",2012,IF(MID(RIGHT(S171,8),1,1)="D",2013,IF(MID(RIGHT(S171,8),1,1)="E",2014,IF(MID(RIGHT(S171,8),1,1)="F",2015,IF(MID(RIGHT(S171,8),1,1)="G",2016,IF(MID(RIGHT(S171,8),1,1)="H",2017,IF(MID(RIGHT(S171,8),1,1)="J",2018,IF(MID(RIGHT(S171,8),1,1)="K",2019,IF(MID(RIGHT(S171,8),1,1)="L",2020,""))))))))))))))))))))))))))))))</f>
        <v>2021</v>
      </c>
      <c r="S171" s="882" t="s">
        <v>20016</v>
      </c>
      <c r="T171" s="882">
        <v>1580</v>
      </c>
      <c r="U171" s="885">
        <v>45818</v>
      </c>
      <c r="V171" s="2094">
        <v>45852</v>
      </c>
      <c r="W171" s="1762"/>
      <c r="X171" s="1763" t="s">
        <v>19232</v>
      </c>
    </row>
    <row r="172" spans="1:24" ht="26.25" customHeight="1">
      <c r="A172" s="881"/>
      <c r="B172" s="882"/>
      <c r="C172" s="882" t="s">
        <v>12776</v>
      </c>
      <c r="D172" s="882" t="s">
        <v>19933</v>
      </c>
      <c r="E172" s="882"/>
      <c r="F172" s="882"/>
      <c r="G172" s="882"/>
      <c r="H172" s="882"/>
      <c r="I172" s="882"/>
      <c r="J172" s="882"/>
      <c r="K172" s="889" t="s">
        <v>12755</v>
      </c>
      <c r="L172" s="1186" t="s">
        <v>20002</v>
      </c>
      <c r="M172" s="2878"/>
      <c r="N172" s="73" t="s">
        <v>19461</v>
      </c>
      <c r="O172" s="1436"/>
      <c r="P172" s="882"/>
      <c r="Q172" s="882" t="s">
        <v>375</v>
      </c>
      <c r="R172" s="882">
        <f>IF(MID(RIGHT(S172,8),1,1)="M",2021,IF(MID(RIGHT(S172,8),1,1)="N",2022,IF(MID(RIGHT(S172,8),1,1)="P",2023,IF(MID(RIGHT(S172,8),1,1)="R",2024,IF(MID(RIGHT(S172,8),1,1)="S",2025,IF(MID(RIGHT(S172,8),1,1)="T",1996,IF(MID(RIGHT(S172,8),1,1)="V",1997,IF(MID(RIGHT(S172,8),1,1)="W",1998,IF(MID(RIGHT(S172,8),1,1)="X",1999,IF(MID(RIGHT(S172,8),1,1)="Y",2000,IF(MID(RIGHT(S172,8),1,1)="1",2001,IF(MID(RIGHT(S172,8),1,1)="2",2002,IF(MID(RIGHT(S172,8),1,1)="3",2003,IF(MID(RIGHT(S172,8),1,1)="4",2004,IF(MID(RIGHT(S172,8),1,1)="5",2005,IF(MID(RIGHT(S172,8),1,1)="6",2006,IF(MID(RIGHT(S172,8),1,1)="7",2007,IF(MID(RIGHT(S172,8),1,1)="8",2008,IF(MID(RIGHT(S172,8),1,1)="9",2009,IF(MID(RIGHT(S172,8),1,1)="A",2010,IF(MID(RIGHT(S172,8),1,1)="B",2011,IF(MID(RIGHT(S172,8),1,1)="C",2012,IF(MID(RIGHT(S172,8),1,1)="D",2013,IF(MID(RIGHT(S172,8),1,1)="E",2014,IF(MID(RIGHT(S172,8),1,1)="F",2015,IF(MID(RIGHT(S172,8),1,1)="G",2016,IF(MID(RIGHT(S172,8),1,1)="H",2017,IF(MID(RIGHT(S172,8),1,1)="J",2018,IF(MID(RIGHT(S172,8),1,1)="K",2019,IF(MID(RIGHT(S172,8),1,1)="L",2020,""))))))))))))))))))))))))))))))</f>
        <v>2021</v>
      </c>
      <c r="S172" s="882" t="s">
        <v>20017</v>
      </c>
      <c r="T172" s="882">
        <v>1335</v>
      </c>
      <c r="U172" s="885"/>
      <c r="V172" s="891"/>
      <c r="W172" s="911"/>
      <c r="X172" s="888"/>
    </row>
    <row r="173" spans="1:24" ht="26.25" customHeight="1">
      <c r="A173" s="881"/>
      <c r="B173" s="882"/>
      <c r="C173" s="882" t="s">
        <v>12778</v>
      </c>
      <c r="D173" s="882" t="s">
        <v>19933</v>
      </c>
      <c r="E173" s="882"/>
      <c r="F173" s="882"/>
      <c r="G173" s="882"/>
      <c r="H173" s="882"/>
      <c r="I173" s="882" t="s">
        <v>19229</v>
      </c>
      <c r="J173" s="882"/>
      <c r="K173" s="889" t="s">
        <v>19934</v>
      </c>
      <c r="L173" s="882"/>
      <c r="M173" s="2842"/>
      <c r="N173" s="73" t="s">
        <v>12607</v>
      </c>
      <c r="O173" s="1436"/>
      <c r="P173" s="882"/>
      <c r="Q173" s="882" t="s">
        <v>378</v>
      </c>
      <c r="R173" s="882">
        <f>IF(MID(RIGHT(S173,8),1,1)="M",2021,IF(MID(RIGHT(S173,8),1,1)="N",2022,IF(MID(RIGHT(S173,8),1,1)="P",2023,IF(MID(RIGHT(S173,8),1,1)="R",2024,IF(MID(RIGHT(S173,8),1,1)="S",2025,IF(MID(RIGHT(S173,8),1,1)="T",1996,IF(MID(RIGHT(S173,8),1,1)="V",1997,IF(MID(RIGHT(S173,8),1,1)="W",1998,IF(MID(RIGHT(S173,8),1,1)="X",1999,IF(MID(RIGHT(S173,8),1,1)="Y",2000,IF(MID(RIGHT(S173,8),1,1)="1",2001,IF(MID(RIGHT(S173,8),1,1)="2",2002,IF(MID(RIGHT(S173,8),1,1)="3",2003,IF(MID(RIGHT(S173,8),1,1)="4",2004,IF(MID(RIGHT(S173,8),1,1)="5",2005,IF(MID(RIGHT(S173,8),1,1)="6",2006,IF(MID(RIGHT(S173,8),1,1)="7",2007,IF(MID(RIGHT(S173,8),1,1)="8",2008,IF(MID(RIGHT(S173,8),1,1)="9",2009,IF(MID(RIGHT(S173,8),1,1)="A",2010,IF(MID(RIGHT(S173,8),1,1)="B",2011,IF(MID(RIGHT(S173,8),1,1)="C",2012,IF(MID(RIGHT(S173,8),1,1)="D",2013,IF(MID(RIGHT(S173,8),1,1)="E",2014,IF(MID(RIGHT(S173,8),1,1)="F",2015,IF(MID(RIGHT(S173,8),1,1)="G",2016,IF(MID(RIGHT(S173,8),1,1)="H",2017,IF(MID(RIGHT(S173,8),1,1)="J",2018,IF(MID(RIGHT(S173,8),1,1)="K",2019,IF(MID(RIGHT(S173,8),1,1)="L",2020,""))))))))))))))))))))))))))))))</f>
        <v>2021</v>
      </c>
      <c r="S173" s="882" t="s">
        <v>20018</v>
      </c>
      <c r="T173" s="882">
        <v>1545</v>
      </c>
      <c r="U173" s="885"/>
      <c r="V173" s="885"/>
      <c r="W173" s="911"/>
      <c r="X173" s="888"/>
    </row>
    <row r="174" spans="1:24" ht="26.25" customHeight="1">
      <c r="A174" s="881"/>
      <c r="B174" s="882"/>
      <c r="C174" s="882" t="s">
        <v>13047</v>
      </c>
      <c r="D174" s="882" t="s">
        <v>191</v>
      </c>
      <c r="E174" s="882"/>
      <c r="F174" s="882"/>
      <c r="G174" s="882"/>
      <c r="H174" s="882"/>
      <c r="I174" s="882"/>
      <c r="J174" s="882"/>
      <c r="K174" s="890"/>
      <c r="L174" s="882"/>
      <c r="M174" s="882" t="str">
        <f>SUBSTITUTE(M170,"-","")</f>
        <v>4327425247299X</v>
      </c>
      <c r="N174" s="882"/>
      <c r="O174" s="882"/>
      <c r="P174" s="882"/>
      <c r="Q174" s="882"/>
      <c r="R174" s="882"/>
      <c r="S174" s="883" t="s">
        <v>189</v>
      </c>
      <c r="T174" s="883">
        <v>3700</v>
      </c>
      <c r="U174" s="885"/>
      <c r="V174" s="891"/>
      <c r="W174" s="887"/>
      <c r="X174" s="888"/>
    </row>
    <row r="175" spans="1:24" ht="26.25" customHeight="1">
      <c r="A175" s="881"/>
      <c r="B175" s="882"/>
      <c r="C175" s="882" t="s">
        <v>10002</v>
      </c>
      <c r="D175" s="882" t="s">
        <v>191</v>
      </c>
      <c r="E175" s="882"/>
      <c r="F175" s="882"/>
      <c r="G175" s="882"/>
      <c r="H175" s="882"/>
      <c r="I175" s="882"/>
      <c r="J175" s="882" t="s">
        <v>20074</v>
      </c>
      <c r="K175" s="890"/>
      <c r="L175" s="882"/>
      <c r="M175" s="2559" t="s">
        <v>8709</v>
      </c>
      <c r="N175" s="2560"/>
      <c r="O175" s="2560"/>
      <c r="P175" s="2561"/>
      <c r="Q175" s="882"/>
      <c r="R175" s="882"/>
      <c r="S175" s="883" t="s">
        <v>2472</v>
      </c>
      <c r="T175" s="883">
        <f>SUM(T170:T174)</f>
        <v>9980</v>
      </c>
      <c r="U175" s="891"/>
      <c r="V175" s="891"/>
      <c r="W175" s="887"/>
      <c r="X175" s="1309"/>
    </row>
    <row r="176" spans="1:24" ht="26.25" customHeight="1" thickBot="1">
      <c r="A176" s="892"/>
      <c r="B176" s="893"/>
      <c r="C176" s="893" t="s">
        <v>10003</v>
      </c>
      <c r="D176" s="893" t="s">
        <v>4036</v>
      </c>
      <c r="E176" s="893"/>
      <c r="F176" s="893"/>
      <c r="G176" s="893"/>
      <c r="H176" s="893"/>
      <c r="I176" s="893"/>
      <c r="J176" s="893" t="s">
        <v>20167</v>
      </c>
      <c r="K176" s="611" t="s">
        <v>12802</v>
      </c>
      <c r="L176" s="893"/>
      <c r="M176" s="893"/>
      <c r="N176" s="894"/>
      <c r="O176" s="894"/>
      <c r="P176" s="895"/>
      <c r="Q176" s="893"/>
      <c r="R176" s="893"/>
      <c r="S176" s="896"/>
      <c r="T176" s="896"/>
      <c r="U176" s="897"/>
      <c r="V176" s="898"/>
      <c r="W176" s="899"/>
      <c r="X176" s="900"/>
    </row>
    <row r="177" spans="1:24" ht="26.25" customHeight="1">
      <c r="A177" s="874" t="s">
        <v>188</v>
      </c>
      <c r="B177" s="875" t="s">
        <v>10047</v>
      </c>
      <c r="C177" s="875" t="s">
        <v>13428</v>
      </c>
      <c r="D177" s="875" t="s">
        <v>190</v>
      </c>
      <c r="E177" s="875" t="s">
        <v>20025</v>
      </c>
      <c r="F177" s="875" t="s">
        <v>191</v>
      </c>
      <c r="G177" s="875" t="s">
        <v>191</v>
      </c>
      <c r="H177" s="875" t="s">
        <v>191</v>
      </c>
      <c r="I177" s="875" t="s">
        <v>10574</v>
      </c>
      <c r="J177" s="875" t="s">
        <v>19925</v>
      </c>
      <c r="K177" s="876" t="s">
        <v>15237</v>
      </c>
      <c r="L177" s="875" t="s">
        <v>19967</v>
      </c>
      <c r="M177" s="2857" t="s">
        <v>20009</v>
      </c>
      <c r="N177" s="876" t="s">
        <v>20233</v>
      </c>
      <c r="O177" s="876" t="s">
        <v>20179</v>
      </c>
      <c r="P177" s="1805"/>
      <c r="Q177" s="875" t="s">
        <v>363</v>
      </c>
      <c r="R177" s="875">
        <f>IF(MID(RIGHT(S177,8),1,1)="M",2021,IF(MID(RIGHT(S177,8),1,1)="N",2022,IF(MID(RIGHT(S177,8),1,1)="P",2023,IF(MID(RIGHT(S177,8),1,1)="R",2024,IF(MID(RIGHT(S177,8),1,1)="S",2025,IF(MID(RIGHT(S177,8),1,1)="T",1996,IF(MID(RIGHT(S177,8),1,1)="V",1997,IF(MID(RIGHT(S177,8),1,1)="W",1998,IF(MID(RIGHT(S177,8),1,1)="X",1999,IF(MID(RIGHT(S177,8),1,1)="Y",2000,IF(MID(RIGHT(S177,8),1,1)="1",2001,IF(MID(RIGHT(S177,8),1,1)="2",2002,IF(MID(RIGHT(S177,8),1,1)="3",2003,IF(MID(RIGHT(S177,8),1,1)="4",2004,IF(MID(RIGHT(S177,8),1,1)="5",2005,IF(MID(RIGHT(S177,8),1,1)="6",2006,IF(MID(RIGHT(S177,8),1,1)="7",2007,IF(MID(RIGHT(S177,8),1,1)="8",2008,IF(MID(RIGHT(S177,8),1,1)="9",2009,IF(MID(RIGHT(S177,8),1,1)="A",2010,IF(MID(RIGHT(S177,8),1,1)="B",2011,IF(MID(RIGHT(S177,8),1,1)="C",2012,IF(MID(RIGHT(S177,8),1,1)="D",2013,IF(MID(RIGHT(S177,8),1,1)="E",2014,IF(MID(RIGHT(S177,8),1,1)="F",2015,IF(MID(RIGHT(S177,8),1,1)="G",2016,IF(MID(RIGHT(S177,8),1,1)="H",2017,IF(MID(RIGHT(S177,8),1,1)="J",2018,IF(MID(RIGHT(S177,8),1,1)="K",2019,IF(MID(RIGHT(S177,8),1,1)="L",2020,""))))))))))))))))))))))))))))))</f>
        <v>2020</v>
      </c>
      <c r="S177" s="875" t="s">
        <v>20005</v>
      </c>
      <c r="T177" s="875">
        <v>1820</v>
      </c>
      <c r="U177" s="878">
        <v>45817</v>
      </c>
      <c r="V177" s="878">
        <v>45849</v>
      </c>
      <c r="W177" s="879">
        <v>1600</v>
      </c>
      <c r="X177" s="880">
        <v>2500</v>
      </c>
    </row>
    <row r="178" spans="1:24" ht="26.25" customHeight="1">
      <c r="A178" s="1759"/>
      <c r="B178" s="1755"/>
      <c r="C178" s="320" t="s">
        <v>19966</v>
      </c>
      <c r="D178" s="1755"/>
      <c r="E178" s="1755"/>
      <c r="F178" s="1755"/>
      <c r="G178" s="1755"/>
      <c r="H178" s="1755"/>
      <c r="I178" s="1755" t="s">
        <v>3598</v>
      </c>
      <c r="J178" s="412" t="s">
        <v>19928</v>
      </c>
      <c r="K178" s="884" t="s">
        <v>240</v>
      </c>
      <c r="L178" s="425" t="s">
        <v>3603</v>
      </c>
      <c r="M178" s="2878"/>
      <c r="N178" s="73" t="s">
        <v>7287</v>
      </c>
      <c r="O178" s="882"/>
      <c r="P178" s="1760"/>
      <c r="Q178" s="882" t="s">
        <v>363</v>
      </c>
      <c r="R178" s="882">
        <f>IF(MID(RIGHT(S178,8),1,1)="M",2021,IF(MID(RIGHT(S178,8),1,1)="N",2022,IF(MID(RIGHT(S178,8),1,1)="P",2023,IF(MID(RIGHT(S178,8),1,1)="R",2024,IF(MID(RIGHT(S178,8),1,1)="S",2025,IF(MID(RIGHT(S178,8),1,1)="T",1996,IF(MID(RIGHT(S178,8),1,1)="V",1997,IF(MID(RIGHT(S178,8),1,1)="W",1998,IF(MID(RIGHT(S178,8),1,1)="X",1999,IF(MID(RIGHT(S178,8),1,1)="Y",2000,IF(MID(RIGHT(S178,8),1,1)="1",2001,IF(MID(RIGHT(S178,8),1,1)="2",2002,IF(MID(RIGHT(S178,8),1,1)="3",2003,IF(MID(RIGHT(S178,8),1,1)="4",2004,IF(MID(RIGHT(S178,8),1,1)="5",2005,IF(MID(RIGHT(S178,8),1,1)="6",2006,IF(MID(RIGHT(S178,8),1,1)="7",2007,IF(MID(RIGHT(S178,8),1,1)="8",2008,IF(MID(RIGHT(S178,8),1,1)="9",2009,IF(MID(RIGHT(S178,8),1,1)="A",2010,IF(MID(RIGHT(S178,8),1,1)="B",2011,IF(MID(RIGHT(S178,8),1,1)="C",2012,IF(MID(RIGHT(S178,8),1,1)="D",2013,IF(MID(RIGHT(S178,8),1,1)="E",2014,IF(MID(RIGHT(S178,8),1,1)="F",2015,IF(MID(RIGHT(S178,8),1,1)="G",2016,IF(MID(RIGHT(S178,8),1,1)="H",2017,IF(MID(RIGHT(S178,8),1,1)="J",2018,IF(MID(RIGHT(S178,8),1,1)="K",2019,IF(MID(RIGHT(S178,8),1,1)="L",2020,""))))))))))))))))))))))))))))))</f>
        <v>2021</v>
      </c>
      <c r="S178" s="882" t="s">
        <v>20006</v>
      </c>
      <c r="T178" s="882">
        <v>1820</v>
      </c>
      <c r="U178" s="885">
        <v>45818</v>
      </c>
      <c r="V178" s="2094">
        <v>45852</v>
      </c>
      <c r="W178" s="1762"/>
      <c r="X178" s="1763" t="s">
        <v>19232</v>
      </c>
    </row>
    <row r="179" spans="1:24" ht="26.25" customHeight="1">
      <c r="A179" s="881"/>
      <c r="B179" s="882"/>
      <c r="C179" s="882" t="s">
        <v>12776</v>
      </c>
      <c r="D179" s="882" t="s">
        <v>19933</v>
      </c>
      <c r="E179" s="882"/>
      <c r="F179" s="882"/>
      <c r="G179" s="882"/>
      <c r="H179" s="882"/>
      <c r="I179" s="882"/>
      <c r="J179" s="882"/>
      <c r="K179" s="889" t="s">
        <v>12755</v>
      </c>
      <c r="L179" s="1186" t="s">
        <v>20002</v>
      </c>
      <c r="M179" s="2878"/>
      <c r="N179" s="73" t="s">
        <v>7898</v>
      </c>
      <c r="O179" s="1436"/>
      <c r="P179" s="882"/>
      <c r="Q179" s="882" t="s">
        <v>3291</v>
      </c>
      <c r="R179" s="882">
        <f>IF(MID(RIGHT(S179,8),1,1)="M",2021,IF(MID(RIGHT(S179,8),1,1)="N",2022,IF(MID(RIGHT(S179,8),1,1)="P",2023,IF(MID(RIGHT(S179,8),1,1)="R",2024,IF(MID(RIGHT(S179,8),1,1)="S",2025,IF(MID(RIGHT(S179,8),1,1)="T",1996,IF(MID(RIGHT(S179,8),1,1)="V",1997,IF(MID(RIGHT(S179,8),1,1)="W",1998,IF(MID(RIGHT(S179,8),1,1)="X",1999,IF(MID(RIGHT(S179,8),1,1)="Y",2000,IF(MID(RIGHT(S179,8),1,1)="1",2001,IF(MID(RIGHT(S179,8),1,1)="2",2002,IF(MID(RIGHT(S179,8),1,1)="3",2003,IF(MID(RIGHT(S179,8),1,1)="4",2004,IF(MID(RIGHT(S179,8),1,1)="5",2005,IF(MID(RIGHT(S179,8),1,1)="6",2006,IF(MID(RIGHT(S179,8),1,1)="7",2007,IF(MID(RIGHT(S179,8),1,1)="8",2008,IF(MID(RIGHT(S179,8),1,1)="9",2009,IF(MID(RIGHT(S179,8),1,1)="A",2010,IF(MID(RIGHT(S179,8),1,1)="B",2011,IF(MID(RIGHT(S179,8),1,1)="C",2012,IF(MID(RIGHT(S179,8),1,1)="D",2013,IF(MID(RIGHT(S179,8),1,1)="E",2014,IF(MID(RIGHT(S179,8),1,1)="F",2015,IF(MID(RIGHT(S179,8),1,1)="G",2016,IF(MID(RIGHT(S179,8),1,1)="H",2017,IF(MID(RIGHT(S179,8),1,1)="J",2018,IF(MID(RIGHT(S179,8),1,1)="K",2019,IF(MID(RIGHT(S179,8),1,1)="L",2020,""))))))))))))))))))))))))))))))</f>
        <v>2020</v>
      </c>
      <c r="S179" s="882" t="s">
        <v>20007</v>
      </c>
      <c r="T179" s="882">
        <v>1450</v>
      </c>
      <c r="U179" s="885"/>
      <c r="V179" s="891"/>
      <c r="W179" s="911"/>
      <c r="X179" s="888"/>
    </row>
    <row r="180" spans="1:24" ht="26.25" customHeight="1">
      <c r="A180" s="881"/>
      <c r="B180" s="882"/>
      <c r="C180" s="882" t="s">
        <v>12778</v>
      </c>
      <c r="D180" s="882" t="s">
        <v>19933</v>
      </c>
      <c r="E180" s="882"/>
      <c r="F180" s="882"/>
      <c r="G180" s="882"/>
      <c r="H180" s="882"/>
      <c r="I180" s="882" t="s">
        <v>19229</v>
      </c>
      <c r="J180" s="882"/>
      <c r="K180" s="889" t="s">
        <v>9460</v>
      </c>
      <c r="L180" s="882"/>
      <c r="M180" s="2842"/>
      <c r="N180" s="73" t="s">
        <v>12607</v>
      </c>
      <c r="O180" s="1436"/>
      <c r="P180" s="882"/>
      <c r="Q180" s="882" t="s">
        <v>377</v>
      </c>
      <c r="R180" s="882">
        <f>IF(MID(RIGHT(S180,8),1,1)="M",2021,IF(MID(RIGHT(S180,8),1,1)="N",2022,IF(MID(RIGHT(S180,8),1,1)="P",2023,IF(MID(RIGHT(S180,8),1,1)="R",2024,IF(MID(RIGHT(S180,8),1,1)="S",2025,IF(MID(RIGHT(S180,8),1,1)="T",1996,IF(MID(RIGHT(S180,8),1,1)="V",1997,IF(MID(RIGHT(S180,8),1,1)="W",1998,IF(MID(RIGHT(S180,8),1,1)="X",1999,IF(MID(RIGHT(S180,8),1,1)="Y",2000,IF(MID(RIGHT(S180,8),1,1)="1",2001,IF(MID(RIGHT(S180,8),1,1)="2",2002,IF(MID(RIGHT(S180,8),1,1)="3",2003,IF(MID(RIGHT(S180,8),1,1)="4",2004,IF(MID(RIGHT(S180,8),1,1)="5",2005,IF(MID(RIGHT(S180,8),1,1)="6",2006,IF(MID(RIGHT(S180,8),1,1)="7",2007,IF(MID(RIGHT(S180,8),1,1)="8",2008,IF(MID(RIGHT(S180,8),1,1)="9",2009,IF(MID(RIGHT(S180,8),1,1)="A",2010,IF(MID(RIGHT(S180,8),1,1)="B",2011,IF(MID(RIGHT(S180,8),1,1)="C",2012,IF(MID(RIGHT(S180,8),1,1)="D",2013,IF(MID(RIGHT(S180,8),1,1)="E",2014,IF(MID(RIGHT(S180,8),1,1)="F",2015,IF(MID(RIGHT(S180,8),1,1)="G",2016,IF(MID(RIGHT(S180,8),1,1)="H",2017,IF(MID(RIGHT(S180,8),1,1)="J",2018,IF(MID(RIGHT(S180,8),1,1)="K",2019,IF(MID(RIGHT(S180,8),1,1)="L",2020,""))))))))))))))))))))))))))))))</f>
        <v>2023</v>
      </c>
      <c r="S180" s="882" t="s">
        <v>20008</v>
      </c>
      <c r="T180" s="882">
        <v>1445</v>
      </c>
      <c r="U180" s="885"/>
      <c r="V180" s="885"/>
      <c r="W180" s="911"/>
      <c r="X180" s="888"/>
    </row>
    <row r="181" spans="1:24" ht="26.25" customHeight="1">
      <c r="A181" s="881"/>
      <c r="B181" s="882"/>
      <c r="C181" s="882" t="s">
        <v>13047</v>
      </c>
      <c r="D181" s="882" t="s">
        <v>191</v>
      </c>
      <c r="E181" s="882"/>
      <c r="F181" s="882"/>
      <c r="G181" s="882"/>
      <c r="H181" s="882"/>
      <c r="I181" s="882"/>
      <c r="J181" s="882"/>
      <c r="K181" s="890"/>
      <c r="L181" s="882"/>
      <c r="M181" s="882" t="str">
        <f>SUBSTITUTE(M177,"-","")</f>
        <v>4327425247303X</v>
      </c>
      <c r="N181" s="882"/>
      <c r="O181" s="882"/>
      <c r="P181" s="882"/>
      <c r="Q181" s="882"/>
      <c r="R181" s="882"/>
      <c r="S181" s="883" t="s">
        <v>189</v>
      </c>
      <c r="T181" s="883">
        <v>3700</v>
      </c>
      <c r="U181" s="885"/>
      <c r="V181" s="891"/>
      <c r="W181" s="887"/>
      <c r="X181" s="888"/>
    </row>
    <row r="182" spans="1:24" ht="26.25" customHeight="1">
      <c r="A182" s="881"/>
      <c r="B182" s="882"/>
      <c r="C182" s="882" t="s">
        <v>10002</v>
      </c>
      <c r="D182" s="882" t="s">
        <v>191</v>
      </c>
      <c r="E182" s="882"/>
      <c r="F182" s="882"/>
      <c r="G182" s="882"/>
      <c r="H182" s="882"/>
      <c r="I182" s="882"/>
      <c r="J182" s="882" t="s">
        <v>20074</v>
      </c>
      <c r="K182" s="890"/>
      <c r="L182" s="882"/>
      <c r="M182" s="2559" t="s">
        <v>8709</v>
      </c>
      <c r="N182" s="2560"/>
      <c r="O182" s="2560"/>
      <c r="P182" s="2561"/>
      <c r="Q182" s="882"/>
      <c r="R182" s="882"/>
      <c r="S182" s="883" t="s">
        <v>2472</v>
      </c>
      <c r="T182" s="883">
        <f>SUM(T177:T181)</f>
        <v>10235</v>
      </c>
      <c r="U182" s="891"/>
      <c r="V182" s="891"/>
      <c r="W182" s="887"/>
      <c r="X182" s="1309"/>
    </row>
    <row r="183" spans="1:24" ht="26.25" customHeight="1" thickBot="1">
      <c r="A183" s="892"/>
      <c r="B183" s="893"/>
      <c r="C183" s="893" t="s">
        <v>10003</v>
      </c>
      <c r="D183" s="893" t="s">
        <v>4036</v>
      </c>
      <c r="E183" s="893"/>
      <c r="F183" s="893"/>
      <c r="G183" s="893"/>
      <c r="H183" s="893"/>
      <c r="I183" s="893"/>
      <c r="J183" s="893" t="s">
        <v>20167</v>
      </c>
      <c r="K183" s="611" t="s">
        <v>12802</v>
      </c>
      <c r="L183" s="893"/>
      <c r="M183" s="893"/>
      <c r="N183" s="894"/>
      <c r="O183" s="894"/>
      <c r="P183" s="895"/>
      <c r="Q183" s="893"/>
      <c r="R183" s="893"/>
      <c r="S183" s="896"/>
      <c r="T183" s="896"/>
      <c r="U183" s="897"/>
      <c r="V183" s="898"/>
      <c r="W183" s="899"/>
      <c r="X183" s="900"/>
    </row>
    <row r="185" spans="1:24" ht="26.25" customHeight="1" thickBot="1"/>
    <row r="186" spans="1:24" ht="26.25" customHeight="1">
      <c r="A186" s="924" t="s">
        <v>188</v>
      </c>
      <c r="B186" s="925" t="s">
        <v>10047</v>
      </c>
      <c r="C186" s="925" t="s">
        <v>10562</v>
      </c>
      <c r="D186" s="925" t="s">
        <v>190</v>
      </c>
      <c r="E186" s="925" t="s">
        <v>20025</v>
      </c>
      <c r="F186" s="925" t="s">
        <v>191</v>
      </c>
      <c r="G186" s="925" t="s">
        <v>191</v>
      </c>
      <c r="H186" s="925" t="s">
        <v>191</v>
      </c>
      <c r="I186" s="925" t="s">
        <v>10531</v>
      </c>
      <c r="J186" s="925" t="s">
        <v>19925</v>
      </c>
      <c r="K186" s="927" t="s">
        <v>15244</v>
      </c>
      <c r="L186" s="925" t="s">
        <v>20195</v>
      </c>
      <c r="M186" s="2872" t="s">
        <v>19980</v>
      </c>
      <c r="N186" s="927" t="s">
        <v>19942</v>
      </c>
      <c r="O186" s="927" t="s">
        <v>19943</v>
      </c>
      <c r="P186" s="928"/>
      <c r="Q186" s="925" t="s">
        <v>379</v>
      </c>
      <c r="R186" s="925">
        <f>IF(MID(RIGHT(S186,8),1,1)="M",2021,IF(MID(RIGHT(S186,8),1,1)="N",2022,IF(MID(RIGHT(S186,8),1,1)="P",2023,IF(MID(RIGHT(S186,8),1,1)="R",2024,IF(MID(RIGHT(S186,8),1,1)="S",2025,IF(MID(RIGHT(S186,8),1,1)="T",1996,IF(MID(RIGHT(S186,8),1,1)="V",1997,IF(MID(RIGHT(S186,8),1,1)="W",1998,IF(MID(RIGHT(S186,8),1,1)="X",1999,IF(MID(RIGHT(S186,8),1,1)="Y",2000,IF(MID(RIGHT(S186,8),1,1)="1",2001,IF(MID(RIGHT(S186,8),1,1)="2",2002,IF(MID(RIGHT(S186,8),1,1)="3",2003,IF(MID(RIGHT(S186,8),1,1)="4",2004,IF(MID(RIGHT(S186,8),1,1)="5",2005,IF(MID(RIGHT(S186,8),1,1)="6",2006,IF(MID(RIGHT(S186,8),1,1)="7",2007,IF(MID(RIGHT(S186,8),1,1)="8",2008,IF(MID(RIGHT(S186,8),1,1)="9",2009,IF(MID(RIGHT(S186,8),1,1)="A",2010,IF(MID(RIGHT(S186,8),1,1)="B",2011,IF(MID(RIGHT(S186,8),1,1)="C",2012,IF(MID(RIGHT(S186,8),1,1)="D",2013,IF(MID(RIGHT(S186,8),1,1)="E",2014,IF(MID(RIGHT(S186,8),1,1)="F",2015,IF(MID(RIGHT(S186,8),1,1)="G",2016,IF(MID(RIGHT(S186,8),1,1)="H",2017,IF(MID(RIGHT(S186,8),1,1)="J",2018,IF(MID(RIGHT(S186,8),1,1)="K",2019,IF(MID(RIGHT(S186,8),1,1)="L",2020,""))))))))))))))))))))))))))))))</f>
        <v>2021</v>
      </c>
      <c r="S186" s="925" t="s">
        <v>19976</v>
      </c>
      <c r="T186" s="925">
        <v>2405</v>
      </c>
      <c r="U186" s="929">
        <v>45817</v>
      </c>
      <c r="V186" s="929">
        <v>45849</v>
      </c>
      <c r="W186" s="1237">
        <v>1600</v>
      </c>
      <c r="X186" s="930">
        <v>2050</v>
      </c>
    </row>
    <row r="187" spans="1:24" ht="26.25" customHeight="1">
      <c r="A187" s="931"/>
      <c r="B187" s="932"/>
      <c r="C187" s="320" t="s">
        <v>19343</v>
      </c>
      <c r="D187" s="932"/>
      <c r="E187" s="932"/>
      <c r="F187" s="932"/>
      <c r="G187" s="932"/>
      <c r="H187" s="932"/>
      <c r="I187" s="932" t="s">
        <v>194</v>
      </c>
      <c r="J187" s="412" t="s">
        <v>19929</v>
      </c>
      <c r="K187" s="934" t="s">
        <v>19630</v>
      </c>
      <c r="L187" s="961" t="s">
        <v>3603</v>
      </c>
      <c r="M187" s="2873"/>
      <c r="N187" s="73" t="s">
        <v>2432</v>
      </c>
      <c r="O187" s="779"/>
      <c r="P187" s="935"/>
      <c r="Q187" s="932" t="s">
        <v>2715</v>
      </c>
      <c r="R187" s="932">
        <f>IF(MID(RIGHT(S187,8),1,1)="M",2021,IF(MID(RIGHT(S187,8),1,1)="N",2022,IF(MID(RIGHT(S187,8),1,1)="P",2023,IF(MID(RIGHT(S187,8),1,1)="R",2024,IF(MID(RIGHT(S187,8),1,1)="S",2025,IF(MID(RIGHT(S187,8),1,1)="T",1996,IF(MID(RIGHT(S187,8),1,1)="V",1997,IF(MID(RIGHT(S187,8),1,1)="W",1998,IF(MID(RIGHT(S187,8),1,1)="X",1999,IF(MID(RIGHT(S187,8),1,1)="Y",2000,IF(MID(RIGHT(S187,8),1,1)="1",2001,IF(MID(RIGHT(S187,8),1,1)="2",2002,IF(MID(RIGHT(S187,8),1,1)="3",2003,IF(MID(RIGHT(S187,8),1,1)="4",2004,IF(MID(RIGHT(S187,8),1,1)="5",2005,IF(MID(RIGHT(S187,8),1,1)="6",2006,IF(MID(RIGHT(S187,8),1,1)="7",2007,IF(MID(RIGHT(S187,8),1,1)="8",2008,IF(MID(RIGHT(S187,8),1,1)="9",2009,IF(MID(RIGHT(S187,8),1,1)="A",2010,IF(MID(RIGHT(S187,8),1,1)="B",2011,IF(MID(RIGHT(S187,8),1,1)="C",2012,IF(MID(RIGHT(S187,8),1,1)="D",2013,IF(MID(RIGHT(S187,8),1,1)="E",2014,IF(MID(RIGHT(S187,8),1,1)="F",2015,IF(MID(RIGHT(S187,8),1,1)="G",2016,IF(MID(RIGHT(S187,8),1,1)="H",2017,IF(MID(RIGHT(S187,8),1,1)="J",2018,IF(MID(RIGHT(S187,8),1,1)="K",2019,IF(MID(RIGHT(S187,8),1,1)="L",2020,""))))))))))))))))))))))))))))))</f>
        <v>2017</v>
      </c>
      <c r="S187" s="932" t="s">
        <v>19977</v>
      </c>
      <c r="T187" s="932">
        <v>1970</v>
      </c>
      <c r="U187" s="936">
        <v>45818</v>
      </c>
      <c r="V187" s="937">
        <v>45852</v>
      </c>
      <c r="W187" s="938"/>
      <c r="X187" s="939"/>
    </row>
    <row r="188" spans="1:24" ht="26.25" customHeight="1">
      <c r="A188" s="931"/>
      <c r="B188" s="932"/>
      <c r="C188" s="932" t="s">
        <v>12775</v>
      </c>
      <c r="D188" s="932" t="s">
        <v>19933</v>
      </c>
      <c r="E188" s="932"/>
      <c r="F188" s="932"/>
      <c r="G188" s="932"/>
      <c r="H188" s="932"/>
      <c r="I188" s="932"/>
      <c r="J188" s="932"/>
      <c r="K188" s="779" t="s">
        <v>12755</v>
      </c>
      <c r="L188" s="779"/>
      <c r="M188" s="2873"/>
      <c r="N188" s="73" t="s">
        <v>3907</v>
      </c>
      <c r="O188" s="779"/>
      <c r="P188" s="935"/>
      <c r="Q188" s="932" t="s">
        <v>2715</v>
      </c>
      <c r="R188" s="932">
        <f>IF(MID(RIGHT(S188,8),1,1)="M",2021,IF(MID(RIGHT(S188,8),1,1)="N",2022,IF(MID(RIGHT(S188,8),1,1)="P",2023,IF(MID(RIGHT(S188,8),1,1)="R",2024,IF(MID(RIGHT(S188,8),1,1)="S",2025,IF(MID(RIGHT(S188,8),1,1)="T",1996,IF(MID(RIGHT(S188,8),1,1)="V",1997,IF(MID(RIGHT(S188,8),1,1)="W",1998,IF(MID(RIGHT(S188,8),1,1)="X",1999,IF(MID(RIGHT(S188,8),1,1)="Y",2000,IF(MID(RIGHT(S188,8),1,1)="1",2001,IF(MID(RIGHT(S188,8),1,1)="2",2002,IF(MID(RIGHT(S188,8),1,1)="3",2003,IF(MID(RIGHT(S188,8),1,1)="4",2004,IF(MID(RIGHT(S188,8),1,1)="5",2005,IF(MID(RIGHT(S188,8),1,1)="6",2006,IF(MID(RIGHT(S188,8),1,1)="7",2007,IF(MID(RIGHT(S188,8),1,1)="8",2008,IF(MID(RIGHT(S188,8),1,1)="9",2009,IF(MID(RIGHT(S188,8),1,1)="A",2010,IF(MID(RIGHT(S188,8),1,1)="B",2011,IF(MID(RIGHT(S188,8),1,1)="C",2012,IF(MID(RIGHT(S188,8),1,1)="D",2013,IF(MID(RIGHT(S188,8),1,1)="E",2014,IF(MID(RIGHT(S188,8),1,1)="F",2015,IF(MID(RIGHT(S188,8),1,1)="G",2016,IF(MID(RIGHT(S188,8),1,1)="H",2017,IF(MID(RIGHT(S188,8),1,1)="J",2018,IF(MID(RIGHT(S188,8),1,1)="K",2019,IF(MID(RIGHT(S188,8),1,1)="L",2020,""))))))))))))))))))))))))))))))</f>
        <v>2016</v>
      </c>
      <c r="S188" s="932" t="s">
        <v>19978</v>
      </c>
      <c r="T188" s="932">
        <v>1970</v>
      </c>
      <c r="U188" s="937"/>
      <c r="V188" s="2411">
        <v>45853</v>
      </c>
      <c r="W188" s="938"/>
      <c r="X188" s="939"/>
    </row>
    <row r="189" spans="1:24" ht="26.25" customHeight="1">
      <c r="A189" s="931"/>
      <c r="B189" s="932"/>
      <c r="C189" s="932" t="s">
        <v>12777</v>
      </c>
      <c r="D189" s="932" t="s">
        <v>19933</v>
      </c>
      <c r="E189" s="932"/>
      <c r="F189" s="932"/>
      <c r="G189" s="932"/>
      <c r="H189" s="932"/>
      <c r="I189" s="932"/>
      <c r="J189" s="932"/>
      <c r="K189" s="940" t="s">
        <v>9460</v>
      </c>
      <c r="L189" s="779"/>
      <c r="M189" s="2874"/>
      <c r="N189" s="73" t="s">
        <v>12674</v>
      </c>
      <c r="O189" s="779"/>
      <c r="P189" s="935"/>
      <c r="Q189" s="932" t="s">
        <v>10637</v>
      </c>
      <c r="R189" s="932">
        <f>IF(MID(RIGHT(S189,8),1,1)="M",2021,IF(MID(RIGHT(S189,8),1,1)="N",2022,IF(MID(RIGHT(S189,8),1,1)="P",2023,IF(MID(RIGHT(S189,8),1,1)="R",2024,IF(MID(RIGHT(S189,8),1,1)="S",2025,IF(MID(RIGHT(S189,8),1,1)="T",1996,IF(MID(RIGHT(S189,8),1,1)="V",1997,IF(MID(RIGHT(S189,8),1,1)="W",1998,IF(MID(RIGHT(S189,8),1,1)="X",1999,IF(MID(RIGHT(S189,8),1,1)="Y",2000,IF(MID(RIGHT(S189,8),1,1)="1",2001,IF(MID(RIGHT(S189,8),1,1)="2",2002,IF(MID(RIGHT(S189,8),1,1)="3",2003,IF(MID(RIGHT(S189,8),1,1)="4",2004,IF(MID(RIGHT(S189,8),1,1)="5",2005,IF(MID(RIGHT(S189,8),1,1)="6",2006,IF(MID(RIGHT(S189,8),1,1)="7",2007,IF(MID(RIGHT(S189,8),1,1)="8",2008,IF(MID(RIGHT(S189,8),1,1)="9",2009,IF(MID(RIGHT(S189,8),1,1)="A",2010,IF(MID(RIGHT(S189,8),1,1)="B",2011,IF(MID(RIGHT(S189,8),1,1)="C",2012,IF(MID(RIGHT(S189,8),1,1)="D",2013,IF(MID(RIGHT(S189,8),1,1)="E",2014,IF(MID(RIGHT(S189,8),1,1)="F",2015,IF(MID(RIGHT(S189,8),1,1)="G",2016,IF(MID(RIGHT(S189,8),1,1)="H",2017,IF(MID(RIGHT(S189,8),1,1)="J",2018,IF(MID(RIGHT(S189,8),1,1)="K",2019,IF(MID(RIGHT(S189,8),1,1)="L",2020,""))))))))))))))))))))))))))))))</f>
        <v>2013</v>
      </c>
      <c r="S189" s="932" t="s">
        <v>19979</v>
      </c>
      <c r="T189" s="932">
        <v>1840</v>
      </c>
      <c r="U189" s="936"/>
      <c r="V189" s="937"/>
      <c r="W189" s="938"/>
      <c r="X189" s="939"/>
    </row>
    <row r="190" spans="1:24" ht="26.25" customHeight="1">
      <c r="A190" s="931"/>
      <c r="B190" s="932"/>
      <c r="C190" s="932" t="s">
        <v>14286</v>
      </c>
      <c r="D190" s="932" t="s">
        <v>19933</v>
      </c>
      <c r="E190" s="932"/>
      <c r="F190" s="932"/>
      <c r="G190" s="932"/>
      <c r="H190" s="932"/>
      <c r="I190" s="932"/>
      <c r="J190" s="932"/>
      <c r="K190" s="940"/>
      <c r="L190" s="950"/>
      <c r="M190" s="2559" t="s">
        <v>8709</v>
      </c>
      <c r="N190" s="2560"/>
      <c r="O190" s="2560"/>
      <c r="P190" s="2561"/>
      <c r="Q190" s="932"/>
      <c r="R190" s="932"/>
      <c r="S190" s="933" t="s">
        <v>189</v>
      </c>
      <c r="T190" s="933">
        <v>3700</v>
      </c>
      <c r="U190" s="937"/>
      <c r="V190" s="936"/>
      <c r="W190" s="938"/>
      <c r="X190" s="939"/>
    </row>
    <row r="191" spans="1:24" ht="26.25" customHeight="1">
      <c r="A191" s="931"/>
      <c r="B191" s="932"/>
      <c r="C191" s="932" t="s">
        <v>10098</v>
      </c>
      <c r="D191" s="932" t="s">
        <v>191</v>
      </c>
      <c r="E191" s="932"/>
      <c r="F191" s="932"/>
      <c r="G191" s="932"/>
      <c r="H191" s="932"/>
      <c r="I191" s="932"/>
      <c r="J191" s="932" t="s">
        <v>20093</v>
      </c>
      <c r="K191" s="932"/>
      <c r="L191" s="950"/>
      <c r="M191" s="932" t="str">
        <f>SUBSTITUTE(M186,"-","")</f>
        <v>1145725039399X</v>
      </c>
      <c r="N191" s="779"/>
      <c r="O191" s="779"/>
      <c r="P191" s="935"/>
      <c r="Q191" s="932"/>
      <c r="R191" s="932"/>
      <c r="S191" s="933" t="s">
        <v>2472</v>
      </c>
      <c r="T191" s="933">
        <f>SUM(T186:T190)</f>
        <v>11885</v>
      </c>
      <c r="U191" s="936"/>
      <c r="V191" s="936"/>
      <c r="W191" s="938"/>
      <c r="X191" s="939"/>
    </row>
    <row r="192" spans="1:24" ht="26.25" customHeight="1" thickBot="1">
      <c r="A192" s="941"/>
      <c r="B192" s="942"/>
      <c r="C192" s="942" t="s">
        <v>10099</v>
      </c>
      <c r="D192" s="942" t="s">
        <v>4036</v>
      </c>
      <c r="E192" s="942"/>
      <c r="F192" s="942"/>
      <c r="G192" s="942"/>
      <c r="H192" s="942"/>
      <c r="I192" s="942"/>
      <c r="J192" s="942" t="s">
        <v>20169</v>
      </c>
      <c r="K192" s="611" t="s">
        <v>12802</v>
      </c>
      <c r="L192" s="942"/>
      <c r="M192" s="942" t="str">
        <f>SUBSTITUTE(M188,"-","")</f>
        <v/>
      </c>
      <c r="N192" s="943"/>
      <c r="O192" s="943"/>
      <c r="P192" s="944"/>
      <c r="Q192" s="942"/>
      <c r="R192" s="942"/>
      <c r="S192" s="945"/>
      <c r="T192" s="945"/>
      <c r="U192" s="946"/>
      <c r="V192" s="947"/>
      <c r="W192" s="948"/>
      <c r="X192" s="949"/>
    </row>
    <row r="193" spans="1:24" ht="26.25" customHeight="1">
      <c r="A193" s="924" t="s">
        <v>188</v>
      </c>
      <c r="B193" s="925" t="s">
        <v>10047</v>
      </c>
      <c r="C193" s="925" t="s">
        <v>10562</v>
      </c>
      <c r="D193" s="925" t="s">
        <v>190</v>
      </c>
      <c r="E193" s="925" t="s">
        <v>20025</v>
      </c>
      <c r="F193" s="925" t="s">
        <v>191</v>
      </c>
      <c r="G193" s="925" t="s">
        <v>191</v>
      </c>
      <c r="H193" s="925" t="s">
        <v>191</v>
      </c>
      <c r="I193" s="925" t="s">
        <v>10531</v>
      </c>
      <c r="J193" s="925" t="s">
        <v>19925</v>
      </c>
      <c r="K193" s="927" t="s">
        <v>15244</v>
      </c>
      <c r="L193" s="925" t="s">
        <v>20175</v>
      </c>
      <c r="M193" s="925" t="s">
        <v>20089</v>
      </c>
      <c r="N193" s="927" t="s">
        <v>19936</v>
      </c>
      <c r="O193" s="927" t="s">
        <v>20087</v>
      </c>
      <c r="P193" s="928"/>
      <c r="Q193" s="925" t="s">
        <v>375</v>
      </c>
      <c r="R193" s="925">
        <f>IF(MID(RIGHT(S193,8),1,1)="M",2021,IF(MID(RIGHT(S193,8),1,1)="N",2022,IF(MID(RIGHT(S193,8),1,1)="P",2023,IF(MID(RIGHT(S193,8),1,1)="R",2024,IF(MID(RIGHT(S193,8),1,1)="S",2025,IF(MID(RIGHT(S193,8),1,1)="T",1996,IF(MID(RIGHT(S193,8),1,1)="V",1997,IF(MID(RIGHT(S193,8),1,1)="W",1998,IF(MID(RIGHT(S193,8),1,1)="X",1999,IF(MID(RIGHT(S193,8),1,1)="Y",2000,IF(MID(RIGHT(S193,8),1,1)="1",2001,IF(MID(RIGHT(S193,8),1,1)="2",2002,IF(MID(RIGHT(S193,8),1,1)="3",2003,IF(MID(RIGHT(S193,8),1,1)="4",2004,IF(MID(RIGHT(S193,8),1,1)="5",2005,IF(MID(RIGHT(S193,8),1,1)="6",2006,IF(MID(RIGHT(S193,8),1,1)="7",2007,IF(MID(RIGHT(S193,8),1,1)="8",2008,IF(MID(RIGHT(S193,8),1,1)="9",2009,IF(MID(RIGHT(S193,8),1,1)="A",2010,IF(MID(RIGHT(S193,8),1,1)="B",2011,IF(MID(RIGHT(S193,8),1,1)="C",2012,IF(MID(RIGHT(S193,8),1,1)="D",2013,IF(MID(RIGHT(S193,8),1,1)="E",2014,IF(MID(RIGHT(S193,8),1,1)="F",2015,IF(MID(RIGHT(S193,8),1,1)="G",2016,IF(MID(RIGHT(S193,8),1,1)="H",2017,IF(MID(RIGHT(S193,8),1,1)="J",2018,IF(MID(RIGHT(S193,8),1,1)="K",2019,IF(MID(RIGHT(S193,8),1,1)="L",2020,""))))))))))))))))))))))))))))))</f>
        <v>2013</v>
      </c>
      <c r="S193" s="925" t="s">
        <v>20088</v>
      </c>
      <c r="T193" s="925">
        <v>1515</v>
      </c>
      <c r="U193" s="929">
        <v>45817</v>
      </c>
      <c r="V193" s="929">
        <v>45849</v>
      </c>
      <c r="W193" s="1237">
        <v>1600</v>
      </c>
      <c r="X193" s="930">
        <v>2050</v>
      </c>
    </row>
    <row r="194" spans="1:24" ht="26.25" customHeight="1">
      <c r="A194" s="931"/>
      <c r="B194" s="932"/>
      <c r="C194" s="320" t="s">
        <v>19343</v>
      </c>
      <c r="D194" s="932"/>
      <c r="E194" s="932"/>
      <c r="F194" s="932"/>
      <c r="G194" s="932"/>
      <c r="H194" s="932"/>
      <c r="I194" s="932" t="s">
        <v>194</v>
      </c>
      <c r="J194" s="412" t="s">
        <v>19930</v>
      </c>
      <c r="K194" s="934" t="s">
        <v>19630</v>
      </c>
      <c r="L194" s="961" t="s">
        <v>3603</v>
      </c>
      <c r="M194" s="2873" t="s">
        <v>19995</v>
      </c>
      <c r="N194" s="73" t="s">
        <v>2432</v>
      </c>
      <c r="O194" s="779"/>
      <c r="P194" s="935"/>
      <c r="Q194" s="932" t="s">
        <v>14896</v>
      </c>
      <c r="R194" s="932">
        <f>IF(MID(RIGHT(S194,8),1,1)="M",2021,IF(MID(RIGHT(S194,8),1,1)="N",2022,IF(MID(RIGHT(S194,8),1,1)="P",2023,IF(MID(RIGHT(S194,8),1,1)="R",2024,IF(MID(RIGHT(S194,8),1,1)="S",2025,IF(MID(RIGHT(S194,8),1,1)="T",1996,IF(MID(RIGHT(S194,8),1,1)="V",1997,IF(MID(RIGHT(S194,8),1,1)="W",1998,IF(MID(RIGHT(S194,8),1,1)="X",1999,IF(MID(RIGHT(S194,8),1,1)="Y",2000,IF(MID(RIGHT(S194,8),1,1)="1",2001,IF(MID(RIGHT(S194,8),1,1)="2",2002,IF(MID(RIGHT(S194,8),1,1)="3",2003,IF(MID(RIGHT(S194,8),1,1)="4",2004,IF(MID(RIGHT(S194,8),1,1)="5",2005,IF(MID(RIGHT(S194,8),1,1)="6",2006,IF(MID(RIGHT(S194,8),1,1)="7",2007,IF(MID(RIGHT(S194,8),1,1)="8",2008,IF(MID(RIGHT(S194,8),1,1)="9",2009,IF(MID(RIGHT(S194,8),1,1)="A",2010,IF(MID(RIGHT(S194,8),1,1)="B",2011,IF(MID(RIGHT(S194,8),1,1)="C",2012,IF(MID(RIGHT(S194,8),1,1)="D",2013,IF(MID(RIGHT(S194,8),1,1)="E",2014,IF(MID(RIGHT(S194,8),1,1)="F",2015,IF(MID(RIGHT(S194,8),1,1)="G",2016,IF(MID(RIGHT(S194,8),1,1)="H",2017,IF(MID(RIGHT(S194,8),1,1)="J",2018,IF(MID(RIGHT(S194,8),1,1)="K",2019,IF(MID(RIGHT(S194,8),1,1)="L",2020,""))))))))))))))))))))))))))))))</f>
        <v>2007</v>
      </c>
      <c r="S194" s="932" t="s">
        <v>20090</v>
      </c>
      <c r="T194" s="932">
        <v>2210</v>
      </c>
      <c r="U194" s="936">
        <v>45818</v>
      </c>
      <c r="V194" s="937">
        <v>45852</v>
      </c>
      <c r="W194" s="938"/>
      <c r="X194" s="939"/>
    </row>
    <row r="195" spans="1:24" ht="26.25" customHeight="1">
      <c r="A195" s="931"/>
      <c r="B195" s="932"/>
      <c r="C195" s="932" t="s">
        <v>12775</v>
      </c>
      <c r="D195" s="932" t="s">
        <v>19933</v>
      </c>
      <c r="E195" s="932"/>
      <c r="F195" s="932"/>
      <c r="G195" s="932"/>
      <c r="H195" s="932"/>
      <c r="I195" s="932"/>
      <c r="J195" s="932"/>
      <c r="K195" s="779" t="s">
        <v>12755</v>
      </c>
      <c r="L195" s="779"/>
      <c r="M195" s="2873"/>
      <c r="N195" s="73" t="s">
        <v>3907</v>
      </c>
      <c r="O195" s="779"/>
      <c r="P195" s="935"/>
      <c r="Q195" s="932" t="s">
        <v>19988</v>
      </c>
      <c r="R195" s="932">
        <f>IF(MID(RIGHT(S195,8),1,1)="M",2021,IF(MID(RIGHT(S195,8),1,1)="N",2022,IF(MID(RIGHT(S195,8),1,1)="P",2023,IF(MID(RIGHT(S195,8),1,1)="R",2024,IF(MID(RIGHT(S195,8),1,1)="S",2025,IF(MID(RIGHT(S195,8),1,1)="T",1996,IF(MID(RIGHT(S195,8),1,1)="V",1997,IF(MID(RIGHT(S195,8),1,1)="W",1998,IF(MID(RIGHT(S195,8),1,1)="X",1999,IF(MID(RIGHT(S195,8),1,1)="Y",2000,IF(MID(RIGHT(S195,8),1,1)="1",2001,IF(MID(RIGHT(S195,8),1,1)="2",2002,IF(MID(RIGHT(S195,8),1,1)="3",2003,IF(MID(RIGHT(S195,8),1,1)="4",2004,IF(MID(RIGHT(S195,8),1,1)="5",2005,IF(MID(RIGHT(S195,8),1,1)="6",2006,IF(MID(RIGHT(S195,8),1,1)="7",2007,IF(MID(RIGHT(S195,8),1,1)="8",2008,IF(MID(RIGHT(S195,8),1,1)="9",2009,IF(MID(RIGHT(S195,8),1,1)="A",2010,IF(MID(RIGHT(S195,8),1,1)="B",2011,IF(MID(RIGHT(S195,8),1,1)="C",2012,IF(MID(RIGHT(S195,8),1,1)="D",2013,IF(MID(RIGHT(S195,8),1,1)="E",2014,IF(MID(RIGHT(S195,8),1,1)="F",2015,IF(MID(RIGHT(S195,8),1,1)="G",2016,IF(MID(RIGHT(S195,8),1,1)="H",2017,IF(MID(RIGHT(S195,8),1,1)="J",2018,IF(MID(RIGHT(S195,8),1,1)="K",2019,IF(MID(RIGHT(S195,8),1,1)="L",2020,""))))))))))))))))))))))))))))))</f>
        <v>2017</v>
      </c>
      <c r="S195" s="932" t="s">
        <v>20091</v>
      </c>
      <c r="T195" s="932">
        <v>2105</v>
      </c>
      <c r="U195" s="937"/>
      <c r="V195" s="2411">
        <v>45853</v>
      </c>
      <c r="W195" s="938"/>
      <c r="X195" s="939"/>
    </row>
    <row r="196" spans="1:24" ht="26.25" customHeight="1">
      <c r="A196" s="931"/>
      <c r="B196" s="932"/>
      <c r="C196" s="932" t="s">
        <v>12777</v>
      </c>
      <c r="D196" s="932" t="s">
        <v>19933</v>
      </c>
      <c r="E196" s="932"/>
      <c r="F196" s="932"/>
      <c r="G196" s="932"/>
      <c r="H196" s="932"/>
      <c r="I196" s="932"/>
      <c r="J196" s="932"/>
      <c r="K196" s="940" t="s">
        <v>19934</v>
      </c>
      <c r="L196" s="932" t="str">
        <f>SUBSTITUTE(M193,"-","")</f>
        <v>1145725039491X</v>
      </c>
      <c r="M196" s="2874"/>
      <c r="N196" s="73" t="s">
        <v>12674</v>
      </c>
      <c r="O196" s="779"/>
      <c r="P196" s="935"/>
      <c r="Q196" s="932" t="s">
        <v>12478</v>
      </c>
      <c r="R196" s="932">
        <f>IF(MID(RIGHT(S196,8),1,1)="M",2021,IF(MID(RIGHT(S196,8),1,1)="N",2022,IF(MID(RIGHT(S196,8),1,1)="P",2023,IF(MID(RIGHT(S196,8),1,1)="R",2024,IF(MID(RIGHT(S196,8),1,1)="S",2025,IF(MID(RIGHT(S196,8),1,1)="T",1996,IF(MID(RIGHT(S196,8),1,1)="V",1997,IF(MID(RIGHT(S196,8),1,1)="W",1998,IF(MID(RIGHT(S196,8),1,1)="X",1999,IF(MID(RIGHT(S196,8),1,1)="Y",2000,IF(MID(RIGHT(S196,8),1,1)="1",2001,IF(MID(RIGHT(S196,8),1,1)="2",2002,IF(MID(RIGHT(S196,8),1,1)="3",2003,IF(MID(RIGHT(S196,8),1,1)="4",2004,IF(MID(RIGHT(S196,8),1,1)="5",2005,IF(MID(RIGHT(S196,8),1,1)="6",2006,IF(MID(RIGHT(S196,8),1,1)="7",2007,IF(MID(RIGHT(S196,8),1,1)="8",2008,IF(MID(RIGHT(S196,8),1,1)="9",2009,IF(MID(RIGHT(S196,8),1,1)="A",2010,IF(MID(RIGHT(S196,8),1,1)="B",2011,IF(MID(RIGHT(S196,8),1,1)="C",2012,IF(MID(RIGHT(S196,8),1,1)="D",2013,IF(MID(RIGHT(S196,8),1,1)="E",2014,IF(MID(RIGHT(S196,8),1,1)="F",2015,IF(MID(RIGHT(S196,8),1,1)="G",2016,IF(MID(RIGHT(S196,8),1,1)="H",2017,IF(MID(RIGHT(S196,8),1,1)="J",2018,IF(MID(RIGHT(S196,8),1,1)="K",2019,IF(MID(RIGHT(S196,8),1,1)="L",2020,""))))))))))))))))))))))))))))))</f>
        <v>2015</v>
      </c>
      <c r="S196" s="932" t="s">
        <v>20092</v>
      </c>
      <c r="T196" s="932">
        <v>2895</v>
      </c>
      <c r="U196" s="936"/>
      <c r="V196" s="937"/>
      <c r="W196" s="938"/>
      <c r="X196" s="939"/>
    </row>
    <row r="197" spans="1:24" ht="26.25" customHeight="1">
      <c r="A197" s="931"/>
      <c r="B197" s="932"/>
      <c r="C197" s="932" t="s">
        <v>14286</v>
      </c>
      <c r="D197" s="932" t="s">
        <v>19933</v>
      </c>
      <c r="E197" s="932"/>
      <c r="F197" s="932"/>
      <c r="G197" s="932"/>
      <c r="H197" s="932"/>
      <c r="I197" s="932"/>
      <c r="J197" s="932"/>
      <c r="K197" s="940"/>
      <c r="L197" s="932" t="str">
        <f>SUBSTITUTE(M194,"-","")</f>
        <v>1145725039495X</v>
      </c>
      <c r="M197" s="2559" t="s">
        <v>8709</v>
      </c>
      <c r="N197" s="2560"/>
      <c r="O197" s="2560"/>
      <c r="P197" s="2561"/>
      <c r="Q197" s="932"/>
      <c r="R197" s="932"/>
      <c r="S197" s="933" t="s">
        <v>189</v>
      </c>
      <c r="T197" s="933">
        <v>3700</v>
      </c>
      <c r="U197" s="937"/>
      <c r="V197" s="936"/>
      <c r="W197" s="938"/>
      <c r="X197" s="939"/>
    </row>
    <row r="198" spans="1:24" ht="26.25" customHeight="1">
      <c r="A198" s="931"/>
      <c r="B198" s="932"/>
      <c r="C198" s="932" t="s">
        <v>10098</v>
      </c>
      <c r="D198" s="932" t="s">
        <v>191</v>
      </c>
      <c r="E198" s="932"/>
      <c r="F198" s="932"/>
      <c r="G198" s="932"/>
      <c r="H198" s="932"/>
      <c r="I198" s="932"/>
      <c r="J198" s="932" t="s">
        <v>20093</v>
      </c>
      <c r="K198" s="932"/>
      <c r="L198" s="950"/>
      <c r="M198" s="932"/>
      <c r="N198" s="779"/>
      <c r="O198" s="779"/>
      <c r="P198" s="935"/>
      <c r="Q198" s="932"/>
      <c r="R198" s="932"/>
      <c r="S198" s="933" t="s">
        <v>2472</v>
      </c>
      <c r="T198" s="933">
        <f>SUM(T193:T197)</f>
        <v>12425</v>
      </c>
      <c r="U198" s="936"/>
      <c r="V198" s="936"/>
      <c r="W198" s="938"/>
      <c r="X198" s="939"/>
    </row>
    <row r="199" spans="1:24" ht="26.25" customHeight="1" thickBot="1">
      <c r="A199" s="941"/>
      <c r="B199" s="942"/>
      <c r="C199" s="942" t="s">
        <v>10099</v>
      </c>
      <c r="D199" s="942" t="s">
        <v>4036</v>
      </c>
      <c r="E199" s="942"/>
      <c r="F199" s="942"/>
      <c r="G199" s="942"/>
      <c r="H199" s="942"/>
      <c r="I199" s="942"/>
      <c r="J199" s="942" t="s">
        <v>20169</v>
      </c>
      <c r="K199" s="611" t="s">
        <v>12802</v>
      </c>
      <c r="L199" s="942"/>
      <c r="M199" s="942" t="str">
        <f>SUBSTITUTE(M195,"-","")</f>
        <v/>
      </c>
      <c r="N199" s="943"/>
      <c r="O199" s="943"/>
      <c r="P199" s="944"/>
      <c r="Q199" s="942"/>
      <c r="R199" s="942"/>
      <c r="S199" s="945"/>
      <c r="T199" s="945"/>
      <c r="U199" s="946"/>
      <c r="V199" s="947"/>
      <c r="W199" s="948"/>
      <c r="X199" s="949"/>
    </row>
    <row r="200" spans="1:24" ht="26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51"/>
      <c r="L200" s="4"/>
      <c r="M200" s="4"/>
      <c r="N200" s="451"/>
      <c r="O200" s="451"/>
      <c r="P200" s="452"/>
      <c r="Q200" s="4"/>
      <c r="R200" s="4"/>
      <c r="S200" s="4"/>
      <c r="T200" s="4"/>
      <c r="U200" s="453"/>
      <c r="V200" s="454"/>
      <c r="W200" s="455"/>
      <c r="X200" s="455"/>
    </row>
    <row r="201" spans="1:24" ht="26.25" customHeight="1" thickBot="1"/>
    <row r="202" spans="1:24" ht="26.25" customHeight="1">
      <c r="A202" s="874" t="s">
        <v>188</v>
      </c>
      <c r="B202" s="875" t="s">
        <v>10047</v>
      </c>
      <c r="C202" s="875" t="s">
        <v>15059</v>
      </c>
      <c r="D202" s="875" t="s">
        <v>190</v>
      </c>
      <c r="E202" s="875" t="s">
        <v>20025</v>
      </c>
      <c r="F202" s="875" t="s">
        <v>191</v>
      </c>
      <c r="G202" s="875" t="s">
        <v>191</v>
      </c>
      <c r="H202" s="875" t="s">
        <v>191</v>
      </c>
      <c r="I202" s="875" t="s">
        <v>10574</v>
      </c>
      <c r="J202" s="875" t="s">
        <v>19925</v>
      </c>
      <c r="K202" s="876" t="s">
        <v>15237</v>
      </c>
      <c r="L202" s="875" t="s">
        <v>20190</v>
      </c>
      <c r="M202" s="2922" t="s">
        <v>20099</v>
      </c>
      <c r="N202" s="876" t="s">
        <v>20236</v>
      </c>
      <c r="O202" s="876" t="s">
        <v>20238</v>
      </c>
      <c r="P202" s="1805"/>
      <c r="Q202" s="875" t="s">
        <v>378</v>
      </c>
      <c r="R202" s="875">
        <f>IF(MID(RIGHT(S202,8),1,1)="M",2021,IF(MID(RIGHT(S202,8),1,1)="N",2022,IF(MID(RIGHT(S202,8),1,1)="P",2023,IF(MID(RIGHT(S202,8),1,1)="R",2024,IF(MID(RIGHT(S202,8),1,1)="S",2025,IF(MID(RIGHT(S202,8),1,1)="T",1996,IF(MID(RIGHT(S202,8),1,1)="V",1997,IF(MID(RIGHT(S202,8),1,1)="W",1998,IF(MID(RIGHT(S202,8),1,1)="X",1999,IF(MID(RIGHT(S202,8),1,1)="Y",2000,IF(MID(RIGHT(S202,8),1,1)="1",2001,IF(MID(RIGHT(S202,8),1,1)="2",2002,IF(MID(RIGHT(S202,8),1,1)="3",2003,IF(MID(RIGHT(S202,8),1,1)="4",2004,IF(MID(RIGHT(S202,8),1,1)="5",2005,IF(MID(RIGHT(S202,8),1,1)="6",2006,IF(MID(RIGHT(S202,8),1,1)="7",2007,IF(MID(RIGHT(S202,8),1,1)="8",2008,IF(MID(RIGHT(S202,8),1,1)="9",2009,IF(MID(RIGHT(S202,8),1,1)="A",2010,IF(MID(RIGHT(S202,8),1,1)="B",2011,IF(MID(RIGHT(S202,8),1,1)="C",2012,IF(MID(RIGHT(S202,8),1,1)="D",2013,IF(MID(RIGHT(S202,8),1,1)="E",2014,IF(MID(RIGHT(S202,8),1,1)="F",2015,IF(MID(RIGHT(S202,8),1,1)="G",2016,IF(MID(RIGHT(S202,8),1,1)="H",2017,IF(MID(RIGHT(S202,8),1,1)="J",2018,IF(MID(RIGHT(S202,8),1,1)="K",2019,IF(MID(RIGHT(S202,8),1,1)="L",2020,""))))))))))))))))))))))))))))))</f>
        <v>2011</v>
      </c>
      <c r="S202" s="875" t="s">
        <v>19989</v>
      </c>
      <c r="T202" s="875">
        <v>1905</v>
      </c>
      <c r="U202" s="878">
        <v>45817</v>
      </c>
      <c r="V202" s="878">
        <v>45849</v>
      </c>
      <c r="W202" s="879">
        <v>1650</v>
      </c>
      <c r="X202" s="880">
        <v>2150</v>
      </c>
    </row>
    <row r="203" spans="1:24" ht="26.25" customHeight="1">
      <c r="A203" s="1759"/>
      <c r="B203" s="1755"/>
      <c r="C203" s="320" t="s">
        <v>15239</v>
      </c>
      <c r="D203" s="1755"/>
      <c r="E203" s="1755"/>
      <c r="F203" s="1755"/>
      <c r="G203" s="1755"/>
      <c r="H203" s="1755"/>
      <c r="I203" s="1755" t="s">
        <v>3598</v>
      </c>
      <c r="J203" s="412" t="s">
        <v>19931</v>
      </c>
      <c r="K203" s="884" t="s">
        <v>211</v>
      </c>
      <c r="L203" s="425" t="s">
        <v>3603</v>
      </c>
      <c r="M203" s="2923"/>
      <c r="N203" s="73" t="s">
        <v>2432</v>
      </c>
      <c r="O203" s="882"/>
      <c r="P203" s="1760"/>
      <c r="Q203" s="882" t="s">
        <v>375</v>
      </c>
      <c r="R203" s="882">
        <f>IF(MID(RIGHT(S203,8),1,1)="M",2021,IF(MID(RIGHT(S203,8),1,1)="N",2022,IF(MID(RIGHT(S203,8),1,1)="P",2023,IF(MID(RIGHT(S203,8),1,1)="R",2024,IF(MID(RIGHT(S203,8),1,1)="S",2025,IF(MID(RIGHT(S203,8),1,1)="T",1996,IF(MID(RIGHT(S203,8),1,1)="V",1997,IF(MID(RIGHT(S203,8),1,1)="W",1998,IF(MID(RIGHT(S203,8),1,1)="X",1999,IF(MID(RIGHT(S203,8),1,1)="Y",2000,IF(MID(RIGHT(S203,8),1,1)="1",2001,IF(MID(RIGHT(S203,8),1,1)="2",2002,IF(MID(RIGHT(S203,8),1,1)="3",2003,IF(MID(RIGHT(S203,8),1,1)="4",2004,IF(MID(RIGHT(S203,8),1,1)="5",2005,IF(MID(RIGHT(S203,8),1,1)="6",2006,IF(MID(RIGHT(S203,8),1,1)="7",2007,IF(MID(RIGHT(S203,8),1,1)="8",2008,IF(MID(RIGHT(S203,8),1,1)="9",2009,IF(MID(RIGHT(S203,8),1,1)="A",2010,IF(MID(RIGHT(S203,8),1,1)="B",2011,IF(MID(RIGHT(S203,8),1,1)="C",2012,IF(MID(RIGHT(S203,8),1,1)="D",2013,IF(MID(RIGHT(S203,8),1,1)="E",2014,IF(MID(RIGHT(S203,8),1,1)="F",2015,IF(MID(RIGHT(S203,8),1,1)="G",2016,IF(MID(RIGHT(S203,8),1,1)="H",2017,IF(MID(RIGHT(S203,8),1,1)="J",2018,IF(MID(RIGHT(S203,8),1,1)="K",2019,IF(MID(RIGHT(S203,8),1,1)="L",2020,""))))))))))))))))))))))))))))))</f>
        <v>2012</v>
      </c>
      <c r="S203" s="882" t="s">
        <v>19990</v>
      </c>
      <c r="T203" s="882">
        <v>1515</v>
      </c>
      <c r="U203" s="885">
        <v>45818</v>
      </c>
      <c r="V203" s="2094">
        <v>45852</v>
      </c>
      <c r="W203" s="1762"/>
      <c r="X203" s="1763" t="s">
        <v>15091</v>
      </c>
    </row>
    <row r="204" spans="1:24" ht="26.25" customHeight="1">
      <c r="A204" s="881"/>
      <c r="B204" s="882"/>
      <c r="C204" s="882" t="s">
        <v>12775</v>
      </c>
      <c r="D204" s="882" t="s">
        <v>19933</v>
      </c>
      <c r="E204" s="882"/>
      <c r="F204" s="882"/>
      <c r="G204" s="882"/>
      <c r="H204" s="882"/>
      <c r="I204" s="882"/>
      <c r="J204" s="882"/>
      <c r="K204" s="889" t="s">
        <v>19935</v>
      </c>
      <c r="L204" s="882"/>
      <c r="M204" s="2923"/>
      <c r="N204" s="73" t="s">
        <v>4260</v>
      </c>
      <c r="O204" s="882" t="s">
        <v>15120</v>
      </c>
      <c r="P204" s="882"/>
      <c r="Q204" s="882" t="s">
        <v>375</v>
      </c>
      <c r="R204" s="882">
        <f>IF(MID(RIGHT(S204,8),1,1)="M",2021,IF(MID(RIGHT(S204,8),1,1)="N",2022,IF(MID(RIGHT(S204,8),1,1)="P",2023,IF(MID(RIGHT(S204,8),1,1)="R",2024,IF(MID(RIGHT(S204,8),1,1)="S",2025,IF(MID(RIGHT(S204,8),1,1)="T",1996,IF(MID(RIGHT(S204,8),1,1)="V",1997,IF(MID(RIGHT(S204,8),1,1)="W",1998,IF(MID(RIGHT(S204,8),1,1)="X",1999,IF(MID(RIGHT(S204,8),1,1)="Y",2000,IF(MID(RIGHT(S204,8),1,1)="1",2001,IF(MID(RIGHT(S204,8),1,1)="2",2002,IF(MID(RIGHT(S204,8),1,1)="3",2003,IF(MID(RIGHT(S204,8),1,1)="4",2004,IF(MID(RIGHT(S204,8),1,1)="5",2005,IF(MID(RIGHT(S204,8),1,1)="6",2006,IF(MID(RIGHT(S204,8),1,1)="7",2007,IF(MID(RIGHT(S204,8),1,1)="8",2008,IF(MID(RIGHT(S204,8),1,1)="9",2009,IF(MID(RIGHT(S204,8),1,1)="A",2010,IF(MID(RIGHT(S204,8),1,1)="B",2011,IF(MID(RIGHT(S204,8),1,1)="C",2012,IF(MID(RIGHT(S204,8),1,1)="D",2013,IF(MID(RIGHT(S204,8),1,1)="E",2014,IF(MID(RIGHT(S204,8),1,1)="F",2015,IF(MID(RIGHT(S204,8),1,1)="G",2016,IF(MID(RIGHT(S204,8),1,1)="H",2017,IF(MID(RIGHT(S204,8),1,1)="J",2018,IF(MID(RIGHT(S204,8),1,1)="K",2019,IF(MID(RIGHT(S204,8),1,1)="L",2020,""))))))))))))))))))))))))))))))</f>
        <v>2011</v>
      </c>
      <c r="S204" s="882" t="s">
        <v>19991</v>
      </c>
      <c r="T204" s="882">
        <v>1515</v>
      </c>
      <c r="U204" s="885"/>
      <c r="V204" s="885"/>
      <c r="W204" s="911"/>
      <c r="X204" s="888"/>
    </row>
    <row r="205" spans="1:24" ht="26.25" customHeight="1">
      <c r="A205" s="881"/>
      <c r="B205" s="882"/>
      <c r="C205" s="882" t="s">
        <v>12778</v>
      </c>
      <c r="D205" s="882" t="s">
        <v>19933</v>
      </c>
      <c r="E205" s="882"/>
      <c r="F205" s="882"/>
      <c r="G205" s="882"/>
      <c r="H205" s="882"/>
      <c r="I205" s="882"/>
      <c r="J205" s="425" t="s">
        <v>16517</v>
      </c>
      <c r="K205" s="890" t="s">
        <v>9460</v>
      </c>
      <c r="L205" s="882" t="str">
        <f>SUBSTITUTE(M202,"-","")</f>
        <v>1277825060077X</v>
      </c>
      <c r="M205" s="2924"/>
      <c r="N205" s="73" t="s">
        <v>12674</v>
      </c>
      <c r="O205" s="882" t="s">
        <v>13101</v>
      </c>
      <c r="P205" s="882"/>
      <c r="Q205" s="882" t="s">
        <v>375</v>
      </c>
      <c r="R205" s="882">
        <f>IF(MID(RIGHT(S205,8),1,1)="M",2021,IF(MID(RIGHT(S205,8),1,1)="N",2022,IF(MID(RIGHT(S205,8),1,1)="P",2023,IF(MID(RIGHT(S205,8),1,1)="R",2024,IF(MID(RIGHT(S205,8),1,1)="S",2025,IF(MID(RIGHT(S205,8),1,1)="T",1996,IF(MID(RIGHT(S205,8),1,1)="V",1997,IF(MID(RIGHT(S205,8),1,1)="W",1998,IF(MID(RIGHT(S205,8),1,1)="X",1999,IF(MID(RIGHT(S205,8),1,1)="Y",2000,IF(MID(RIGHT(S205,8),1,1)="1",2001,IF(MID(RIGHT(S205,8),1,1)="2",2002,IF(MID(RIGHT(S205,8),1,1)="3",2003,IF(MID(RIGHT(S205,8),1,1)="4",2004,IF(MID(RIGHT(S205,8),1,1)="5",2005,IF(MID(RIGHT(S205,8),1,1)="6",2006,IF(MID(RIGHT(S205,8),1,1)="7",2007,IF(MID(RIGHT(S205,8),1,1)="8",2008,IF(MID(RIGHT(S205,8),1,1)="9",2009,IF(MID(RIGHT(S205,8),1,1)="A",2010,IF(MID(RIGHT(S205,8),1,1)="B",2011,IF(MID(RIGHT(S205,8),1,1)="C",2012,IF(MID(RIGHT(S205,8),1,1)="D",2013,IF(MID(RIGHT(S205,8),1,1)="E",2014,IF(MID(RIGHT(S205,8),1,1)="F",2015,IF(MID(RIGHT(S205,8),1,1)="G",2016,IF(MID(RIGHT(S205,8),1,1)="H",2017,IF(MID(RIGHT(S205,8),1,1)="J",2018,IF(MID(RIGHT(S205,8),1,1)="K",2019,IF(MID(RIGHT(S205,8),1,1)="L",2020,""))))))))))))))))))))))))))))))</f>
        <v>2021</v>
      </c>
      <c r="S205" s="882" t="s">
        <v>19992</v>
      </c>
      <c r="T205" s="882">
        <v>1530</v>
      </c>
      <c r="U205" s="885"/>
      <c r="V205" s="885"/>
      <c r="W205" s="911"/>
      <c r="X205" s="888" t="s">
        <v>16449</v>
      </c>
    </row>
    <row r="206" spans="1:24" ht="26.25" customHeight="1">
      <c r="A206" s="881"/>
      <c r="B206" s="882"/>
      <c r="C206" s="882" t="s">
        <v>13047</v>
      </c>
      <c r="D206" s="882" t="s">
        <v>191</v>
      </c>
      <c r="E206" s="882"/>
      <c r="F206" s="882"/>
      <c r="G206" s="882"/>
      <c r="H206" s="882"/>
      <c r="I206" s="882"/>
      <c r="J206" s="882"/>
      <c r="K206" s="890"/>
      <c r="L206" s="882" t="str">
        <f>SUBSTITUTE(M203,"-","")</f>
        <v/>
      </c>
      <c r="M206" s="882"/>
      <c r="N206" s="882"/>
      <c r="O206" s="882"/>
      <c r="P206" s="882"/>
      <c r="Q206" s="882"/>
      <c r="R206" s="882"/>
      <c r="S206" s="883" t="s">
        <v>189</v>
      </c>
      <c r="T206" s="883">
        <v>3700</v>
      </c>
      <c r="U206" s="885"/>
      <c r="V206" s="891"/>
      <c r="W206" s="887"/>
      <c r="X206" s="888" t="s">
        <v>20191</v>
      </c>
    </row>
    <row r="207" spans="1:24" ht="26.25" customHeight="1">
      <c r="A207" s="881"/>
      <c r="B207" s="882"/>
      <c r="C207" s="882" t="s">
        <v>10098</v>
      </c>
      <c r="D207" s="882" t="s">
        <v>191</v>
      </c>
      <c r="E207" s="882"/>
      <c r="F207" s="882"/>
      <c r="G207" s="882"/>
      <c r="H207" s="882"/>
      <c r="I207" s="882"/>
      <c r="J207" s="882" t="s">
        <v>20074</v>
      </c>
      <c r="K207" s="890"/>
      <c r="L207" s="882"/>
      <c r="M207" s="2559" t="s">
        <v>8707</v>
      </c>
      <c r="N207" s="2560"/>
      <c r="O207" s="2560"/>
      <c r="P207" s="2561"/>
      <c r="Q207" s="882"/>
      <c r="R207" s="882"/>
      <c r="S207" s="883" t="s">
        <v>2472</v>
      </c>
      <c r="T207" s="883">
        <f>SUM(T202:T206)</f>
        <v>10165</v>
      </c>
      <c r="U207" s="891"/>
      <c r="V207" s="891"/>
      <c r="W207" s="887"/>
      <c r="X207" s="888" t="s">
        <v>16967</v>
      </c>
    </row>
    <row r="208" spans="1:24" ht="26.25" customHeight="1" thickBot="1">
      <c r="A208" s="892"/>
      <c r="B208" s="893"/>
      <c r="C208" s="893" t="s">
        <v>10099</v>
      </c>
      <c r="D208" s="893" t="s">
        <v>4036</v>
      </c>
      <c r="E208" s="893"/>
      <c r="F208" s="893"/>
      <c r="G208" s="893"/>
      <c r="H208" s="893"/>
      <c r="I208" s="893"/>
      <c r="J208" s="893" t="s">
        <v>20167</v>
      </c>
      <c r="K208" s="611" t="s">
        <v>12802</v>
      </c>
      <c r="L208" s="893"/>
      <c r="M208" s="893"/>
      <c r="N208" s="894"/>
      <c r="O208" s="894"/>
      <c r="P208" s="895"/>
      <c r="Q208" s="893"/>
      <c r="R208" s="893"/>
      <c r="S208" s="896"/>
      <c r="T208" s="896"/>
      <c r="U208" s="897"/>
      <c r="V208" s="898"/>
      <c r="W208" s="899"/>
      <c r="X208" s="900"/>
    </row>
    <row r="209" spans="1:25" ht="26.25" customHeight="1">
      <c r="A209" s="874" t="s">
        <v>188</v>
      </c>
      <c r="B209" s="875" t="s">
        <v>10047</v>
      </c>
      <c r="C209" s="875" t="s">
        <v>15059</v>
      </c>
      <c r="D209" s="875" t="s">
        <v>190</v>
      </c>
      <c r="E209" s="875" t="s">
        <v>20025</v>
      </c>
      <c r="F209" s="875" t="s">
        <v>191</v>
      </c>
      <c r="G209" s="875" t="s">
        <v>191</v>
      </c>
      <c r="H209" s="875" t="s">
        <v>191</v>
      </c>
      <c r="I209" s="875" t="s">
        <v>10574</v>
      </c>
      <c r="J209" s="875" t="s">
        <v>19925</v>
      </c>
      <c r="K209" s="876" t="s">
        <v>15237</v>
      </c>
      <c r="L209" s="875" t="s">
        <v>20173</v>
      </c>
      <c r="M209" s="2922" t="s">
        <v>20098</v>
      </c>
      <c r="N209" s="876" t="s">
        <v>20237</v>
      </c>
      <c r="O209" s="876" t="s">
        <v>20239</v>
      </c>
      <c r="P209" s="1805"/>
      <c r="Q209" s="875" t="s">
        <v>589</v>
      </c>
      <c r="R209" s="875">
        <f>IF(MID(RIGHT(S209,8),1,1)="M",2021,IF(MID(RIGHT(S209,8),1,1)="N",2022,IF(MID(RIGHT(S209,8),1,1)="P",2023,IF(MID(RIGHT(S209,8),1,1)="R",2024,IF(MID(RIGHT(S209,8),1,1)="S",2025,IF(MID(RIGHT(S209,8),1,1)="T",1996,IF(MID(RIGHT(S209,8),1,1)="V",1997,IF(MID(RIGHT(S209,8),1,1)="W",1998,IF(MID(RIGHT(S209,8),1,1)="X",1999,IF(MID(RIGHT(S209,8),1,1)="Y",2000,IF(MID(RIGHT(S209,8),1,1)="1",2001,IF(MID(RIGHT(S209,8),1,1)="2",2002,IF(MID(RIGHT(S209,8),1,1)="3",2003,IF(MID(RIGHT(S209,8),1,1)="4",2004,IF(MID(RIGHT(S209,8),1,1)="5",2005,IF(MID(RIGHT(S209,8),1,1)="6",2006,IF(MID(RIGHT(S209,8),1,1)="7",2007,IF(MID(RIGHT(S209,8),1,1)="8",2008,IF(MID(RIGHT(S209,8),1,1)="9",2009,IF(MID(RIGHT(S209,8),1,1)="A",2010,IF(MID(RIGHT(S209,8),1,1)="B",2011,IF(MID(RIGHT(S209,8),1,1)="C",2012,IF(MID(RIGHT(S209,8),1,1)="D",2013,IF(MID(RIGHT(S209,8),1,1)="E",2014,IF(MID(RIGHT(S209,8),1,1)="F",2015,IF(MID(RIGHT(S209,8),1,1)="G",2016,IF(MID(RIGHT(S209,8),1,1)="H",2017,IF(MID(RIGHT(S209,8),1,1)="J",2018,IF(MID(RIGHT(S209,8),1,1)="K",2019,IF(MID(RIGHT(S209,8),1,1)="L",2020,""))))))))))))))))))))))))))))))</f>
        <v>2021</v>
      </c>
      <c r="S209" s="875" t="s">
        <v>20094</v>
      </c>
      <c r="T209" s="875">
        <v>1565</v>
      </c>
      <c r="U209" s="878">
        <v>45817</v>
      </c>
      <c r="V209" s="878">
        <v>45849</v>
      </c>
      <c r="W209" s="879">
        <v>1650</v>
      </c>
      <c r="X209" s="880">
        <v>2150</v>
      </c>
    </row>
    <row r="210" spans="1:25" ht="26.25" customHeight="1">
      <c r="A210" s="1759"/>
      <c r="B210" s="1755"/>
      <c r="C210" s="320" t="s">
        <v>15239</v>
      </c>
      <c r="D210" s="1755"/>
      <c r="E210" s="1755"/>
      <c r="F210" s="1755"/>
      <c r="G210" s="1755"/>
      <c r="H210" s="1755"/>
      <c r="I210" s="1755" t="s">
        <v>3598</v>
      </c>
      <c r="J210" s="412" t="s">
        <v>19932</v>
      </c>
      <c r="K210" s="884" t="s">
        <v>211</v>
      </c>
      <c r="L210" s="425" t="s">
        <v>3603</v>
      </c>
      <c r="M210" s="2923"/>
      <c r="N210" s="73" t="s">
        <v>2432</v>
      </c>
      <c r="O210" s="882"/>
      <c r="P210" s="1760"/>
      <c r="Q210" s="882" t="s">
        <v>1838</v>
      </c>
      <c r="R210" s="882">
        <f>IF(MID(RIGHT(S210,8),1,1)="M",2021,IF(MID(RIGHT(S210,8),1,1)="N",2022,IF(MID(RIGHT(S210,8),1,1)="P",2023,IF(MID(RIGHT(S210,8),1,1)="R",2024,IF(MID(RIGHT(S210,8),1,1)="S",2025,IF(MID(RIGHT(S210,8),1,1)="T",1996,IF(MID(RIGHT(S210,8),1,1)="V",1997,IF(MID(RIGHT(S210,8),1,1)="W",1998,IF(MID(RIGHT(S210,8),1,1)="X",1999,IF(MID(RIGHT(S210,8),1,1)="Y",2000,IF(MID(RIGHT(S210,8),1,1)="1",2001,IF(MID(RIGHT(S210,8),1,1)="2",2002,IF(MID(RIGHT(S210,8),1,1)="3",2003,IF(MID(RIGHT(S210,8),1,1)="4",2004,IF(MID(RIGHT(S210,8),1,1)="5",2005,IF(MID(RIGHT(S210,8),1,1)="6",2006,IF(MID(RIGHT(S210,8),1,1)="7",2007,IF(MID(RIGHT(S210,8),1,1)="8",2008,IF(MID(RIGHT(S210,8),1,1)="9",2009,IF(MID(RIGHT(S210,8),1,1)="A",2010,IF(MID(RIGHT(S210,8),1,1)="B",2011,IF(MID(RIGHT(S210,8),1,1)="C",2012,IF(MID(RIGHT(S210,8),1,1)="D",2013,IF(MID(RIGHT(S210,8),1,1)="E",2014,IF(MID(RIGHT(S210,8),1,1)="F",2015,IF(MID(RIGHT(S210,8),1,1)="G",2016,IF(MID(RIGHT(S210,8),1,1)="H",2017,IF(MID(RIGHT(S210,8),1,1)="J",2018,IF(MID(RIGHT(S210,8),1,1)="K",2019,IF(MID(RIGHT(S210,8),1,1)="L",2020,""))))))))))))))))))))))))))))))</f>
        <v>2021</v>
      </c>
      <c r="S210" s="882" t="s">
        <v>20097</v>
      </c>
      <c r="T210" s="882">
        <v>1530</v>
      </c>
      <c r="U210" s="885">
        <v>45818</v>
      </c>
      <c r="V210" s="2094">
        <v>45852</v>
      </c>
      <c r="W210" s="1762"/>
      <c r="X210" s="1763" t="s">
        <v>15091</v>
      </c>
    </row>
    <row r="211" spans="1:25" ht="26.25" customHeight="1">
      <c r="A211" s="881"/>
      <c r="B211" s="882"/>
      <c r="C211" s="882" t="s">
        <v>12775</v>
      </c>
      <c r="D211" s="882" t="s">
        <v>19933</v>
      </c>
      <c r="E211" s="882"/>
      <c r="F211" s="882"/>
      <c r="G211" s="882"/>
      <c r="H211" s="882"/>
      <c r="I211" s="882"/>
      <c r="J211" s="882"/>
      <c r="K211" s="889" t="s">
        <v>19935</v>
      </c>
      <c r="L211" s="882"/>
      <c r="M211" s="2923"/>
      <c r="N211" s="73" t="s">
        <v>4260</v>
      </c>
      <c r="O211" s="882" t="s">
        <v>15120</v>
      </c>
      <c r="P211" s="882"/>
      <c r="Q211" s="882" t="s">
        <v>1838</v>
      </c>
      <c r="R211" s="882">
        <f>IF(MID(RIGHT(S211,8),1,1)="M",2021,IF(MID(RIGHT(S211,8),1,1)="N",2022,IF(MID(RIGHT(S211,8),1,1)="P",2023,IF(MID(RIGHT(S211,8),1,1)="R",2024,IF(MID(RIGHT(S211,8),1,1)="S",2025,IF(MID(RIGHT(S211,8),1,1)="T",1996,IF(MID(RIGHT(S211,8),1,1)="V",1997,IF(MID(RIGHT(S211,8),1,1)="W",1998,IF(MID(RIGHT(S211,8),1,1)="X",1999,IF(MID(RIGHT(S211,8),1,1)="Y",2000,IF(MID(RIGHT(S211,8),1,1)="1",2001,IF(MID(RIGHT(S211,8),1,1)="2",2002,IF(MID(RIGHT(S211,8),1,1)="3",2003,IF(MID(RIGHT(S211,8),1,1)="4",2004,IF(MID(RIGHT(S211,8),1,1)="5",2005,IF(MID(RIGHT(S211,8),1,1)="6",2006,IF(MID(RIGHT(S211,8),1,1)="7",2007,IF(MID(RIGHT(S211,8),1,1)="8",2008,IF(MID(RIGHT(S211,8),1,1)="9",2009,IF(MID(RIGHT(S211,8),1,1)="A",2010,IF(MID(RIGHT(S211,8),1,1)="B",2011,IF(MID(RIGHT(S211,8),1,1)="C",2012,IF(MID(RIGHT(S211,8),1,1)="D",2013,IF(MID(RIGHT(S211,8),1,1)="E",2014,IF(MID(RIGHT(S211,8),1,1)="F",2015,IF(MID(RIGHT(S211,8),1,1)="G",2016,IF(MID(RIGHT(S211,8),1,1)="H",2017,IF(MID(RIGHT(S211,8),1,1)="J",2018,IF(MID(RIGHT(S211,8),1,1)="K",2019,IF(MID(RIGHT(S211,8),1,1)="L",2020,""))))))))))))))))))))))))))))))</f>
        <v>2021</v>
      </c>
      <c r="S211" s="882" t="s">
        <v>20096</v>
      </c>
      <c r="T211" s="882">
        <v>1530</v>
      </c>
      <c r="U211" s="885"/>
      <c r="V211" s="885"/>
      <c r="W211" s="911"/>
      <c r="X211" s="888"/>
    </row>
    <row r="212" spans="1:25" ht="26.25" customHeight="1">
      <c r="A212" s="881"/>
      <c r="B212" s="882"/>
      <c r="C212" s="882" t="s">
        <v>12778</v>
      </c>
      <c r="D212" s="882" t="s">
        <v>19933</v>
      </c>
      <c r="E212" s="882"/>
      <c r="F212" s="882"/>
      <c r="G212" s="882"/>
      <c r="H212" s="882"/>
      <c r="I212" s="882"/>
      <c r="J212" s="425" t="s">
        <v>16517</v>
      </c>
      <c r="K212" s="890" t="s">
        <v>9460</v>
      </c>
      <c r="L212" s="882" t="str">
        <f>SUBSTITUTE(M209,"-","")</f>
        <v>4327425336768X</v>
      </c>
      <c r="M212" s="2924"/>
      <c r="N212" s="73" t="s">
        <v>12674</v>
      </c>
      <c r="O212" s="882" t="s">
        <v>13101</v>
      </c>
      <c r="P212" s="882"/>
      <c r="Q212" s="882" t="s">
        <v>1838</v>
      </c>
      <c r="R212" s="882">
        <f>IF(MID(RIGHT(S212,8),1,1)="M",2021,IF(MID(RIGHT(S212,8),1,1)="N",2022,IF(MID(RIGHT(S212,8),1,1)="P",2023,IF(MID(RIGHT(S212,8),1,1)="R",2024,IF(MID(RIGHT(S212,8),1,1)="S",2025,IF(MID(RIGHT(S212,8),1,1)="T",1996,IF(MID(RIGHT(S212,8),1,1)="V",1997,IF(MID(RIGHT(S212,8),1,1)="W",1998,IF(MID(RIGHT(S212,8),1,1)="X",1999,IF(MID(RIGHT(S212,8),1,1)="Y",2000,IF(MID(RIGHT(S212,8),1,1)="1",2001,IF(MID(RIGHT(S212,8),1,1)="2",2002,IF(MID(RIGHT(S212,8),1,1)="3",2003,IF(MID(RIGHT(S212,8),1,1)="4",2004,IF(MID(RIGHT(S212,8),1,1)="5",2005,IF(MID(RIGHT(S212,8),1,1)="6",2006,IF(MID(RIGHT(S212,8),1,1)="7",2007,IF(MID(RIGHT(S212,8),1,1)="8",2008,IF(MID(RIGHT(S212,8),1,1)="9",2009,IF(MID(RIGHT(S212,8),1,1)="A",2010,IF(MID(RIGHT(S212,8),1,1)="B",2011,IF(MID(RIGHT(S212,8),1,1)="C",2012,IF(MID(RIGHT(S212,8),1,1)="D",2013,IF(MID(RIGHT(S212,8),1,1)="E",2014,IF(MID(RIGHT(S212,8),1,1)="F",2015,IF(MID(RIGHT(S212,8),1,1)="G",2016,IF(MID(RIGHT(S212,8),1,1)="H",2017,IF(MID(RIGHT(S212,8),1,1)="J",2018,IF(MID(RIGHT(S212,8),1,1)="K",2019,IF(MID(RIGHT(S212,8),1,1)="L",2020,""))))))))))))))))))))))))))))))</f>
        <v>2021</v>
      </c>
      <c r="S212" s="882" t="s">
        <v>20095</v>
      </c>
      <c r="T212" s="882">
        <v>1555</v>
      </c>
      <c r="U212" s="885"/>
      <c r="V212" s="885"/>
      <c r="W212" s="911"/>
      <c r="X212" s="888" t="s">
        <v>16449</v>
      </c>
    </row>
    <row r="213" spans="1:25" ht="26.25" customHeight="1">
      <c r="A213" s="881"/>
      <c r="B213" s="882"/>
      <c r="C213" s="882" t="s">
        <v>13047</v>
      </c>
      <c r="D213" s="882" t="s">
        <v>191</v>
      </c>
      <c r="E213" s="882"/>
      <c r="F213" s="882"/>
      <c r="G213" s="882"/>
      <c r="H213" s="882"/>
      <c r="I213" s="882"/>
      <c r="J213" s="882"/>
      <c r="K213" s="890"/>
      <c r="L213" s="882" t="str">
        <f>SUBSTITUTE(M210,"-","")</f>
        <v/>
      </c>
      <c r="M213" s="882"/>
      <c r="N213" s="882"/>
      <c r="O213" s="882"/>
      <c r="P213" s="882"/>
      <c r="Q213" s="882"/>
      <c r="R213" s="882"/>
      <c r="S213" s="883" t="s">
        <v>189</v>
      </c>
      <c r="T213" s="883">
        <v>3700</v>
      </c>
      <c r="U213" s="885"/>
      <c r="V213" s="891"/>
      <c r="W213" s="887"/>
      <c r="X213" s="888" t="s">
        <v>20192</v>
      </c>
    </row>
    <row r="214" spans="1:25" ht="26.25" customHeight="1">
      <c r="A214" s="881"/>
      <c r="B214" s="882"/>
      <c r="C214" s="882" t="s">
        <v>10098</v>
      </c>
      <c r="D214" s="882" t="s">
        <v>191</v>
      </c>
      <c r="E214" s="882"/>
      <c r="F214" s="882"/>
      <c r="G214" s="882"/>
      <c r="H214" s="882"/>
      <c r="I214" s="882"/>
      <c r="J214" s="882" t="s">
        <v>20074</v>
      </c>
      <c r="K214" s="890"/>
      <c r="L214" s="882"/>
      <c r="M214" s="2559" t="s">
        <v>8707</v>
      </c>
      <c r="N214" s="2560"/>
      <c r="O214" s="2560"/>
      <c r="P214" s="2561"/>
      <c r="Q214" s="882"/>
      <c r="R214" s="882"/>
      <c r="S214" s="883" t="s">
        <v>2472</v>
      </c>
      <c r="T214" s="883">
        <f>SUM(T209:T213)</f>
        <v>9880</v>
      </c>
      <c r="U214" s="891"/>
      <c r="V214" s="891"/>
      <c r="W214" s="887"/>
      <c r="X214" s="888" t="s">
        <v>16967</v>
      </c>
    </row>
    <row r="215" spans="1:25" ht="26.25" customHeight="1" thickBot="1">
      <c r="A215" s="892"/>
      <c r="B215" s="893"/>
      <c r="C215" s="893" t="s">
        <v>10099</v>
      </c>
      <c r="D215" s="893" t="s">
        <v>4036</v>
      </c>
      <c r="E215" s="893"/>
      <c r="F215" s="893"/>
      <c r="G215" s="893"/>
      <c r="H215" s="893"/>
      <c r="I215" s="893"/>
      <c r="J215" s="893" t="s">
        <v>20167</v>
      </c>
      <c r="K215" s="611" t="s">
        <v>12802</v>
      </c>
      <c r="L215" s="893"/>
      <c r="M215" s="893"/>
      <c r="N215" s="894"/>
      <c r="O215" s="894"/>
      <c r="P215" s="895"/>
      <c r="Q215" s="893"/>
      <c r="R215" s="893"/>
      <c r="S215" s="896"/>
      <c r="T215" s="896"/>
      <c r="U215" s="897"/>
      <c r="V215" s="898"/>
      <c r="W215" s="899"/>
      <c r="X215" s="900"/>
    </row>
    <row r="217" spans="1:25" ht="26.25" customHeight="1" thickBot="1"/>
    <row r="218" spans="1:25" ht="26.25" customHeight="1">
      <c r="A218" s="1004" t="s">
        <v>188</v>
      </c>
      <c r="B218" s="1005" t="s">
        <v>10047</v>
      </c>
      <c r="C218" s="1005" t="s">
        <v>26</v>
      </c>
      <c r="D218" s="1005" t="s">
        <v>190</v>
      </c>
      <c r="E218" s="1005" t="s">
        <v>19839</v>
      </c>
      <c r="F218" s="1005" t="s">
        <v>191</v>
      </c>
      <c r="G218" s="1005" t="s">
        <v>191</v>
      </c>
      <c r="H218" s="1485"/>
      <c r="I218" s="1005" t="s">
        <v>137</v>
      </c>
      <c r="J218" s="1475" t="s">
        <v>19950</v>
      </c>
      <c r="K218" s="1011" t="s">
        <v>14052</v>
      </c>
      <c r="L218" s="1005" t="s">
        <v>19850</v>
      </c>
      <c r="M218" s="2847" t="s">
        <v>19804</v>
      </c>
      <c r="N218" s="1011" t="s">
        <v>19885</v>
      </c>
      <c r="O218" s="1011" t="s">
        <v>20240</v>
      </c>
      <c r="P218" s="1015"/>
      <c r="Q218" s="1005" t="s">
        <v>9021</v>
      </c>
      <c r="R218" s="1005">
        <f>IF(MID(RIGHT(S218,8),1,1)="M",2021,IF(MID(RIGHT(S218,8),1,1)="N",2022,IF(MID(RIGHT(S218,8),1,1)="P",2023,IF(MID(RIGHT(S218,8),1,1)="R",2024,IF(MID(RIGHT(S218,8),1,1)="S",2025,IF(MID(RIGHT(S218,8),1,1)="T",1996,IF(MID(RIGHT(S218,8),1,1)="V",1997,IF(MID(RIGHT(S218,8),1,1)="W",1998,IF(MID(RIGHT(S218,8),1,1)="X",1999,IF(MID(RIGHT(S218,8),1,1)="Y",2000,IF(MID(RIGHT(S218,8),1,1)="1",2001,IF(MID(RIGHT(S218,8),1,1)="2",2002,IF(MID(RIGHT(S218,8),1,1)="3",2003,IF(MID(RIGHT(S218,8),1,1)="4",2004,IF(MID(RIGHT(S218,8),1,1)="5",2005,IF(MID(RIGHT(S218,8),1,1)="6",2006,IF(MID(RIGHT(S218,8),1,1)="7",2007,IF(MID(RIGHT(S218,8),1,1)="8",2008,IF(MID(RIGHT(S218,8),1,1)="9",2009,IF(MID(RIGHT(S218,8),1,1)="A",2010,IF(MID(RIGHT(S218,8),1,1)="B",2011,IF(MID(RIGHT(S218,8),1,1)="C",2012,IF(MID(RIGHT(S218,8),1,1)="D",2013,IF(MID(RIGHT(S218,8),1,1)="E",2014,IF(MID(RIGHT(S218,8),1,1)="F",2015,IF(MID(RIGHT(S218,8),1,1)="G",2016,IF(MID(RIGHT(S218,8),1,1)="H",2017,IF(MID(RIGHT(S218,8),1,1)="J",2018,IF(MID(RIGHT(S218,8),1,1)="K",2019,IF(MID(RIGHT(S218,8),1,1)="L",2020,""))))))))))))))))))))))))))))))</f>
        <v>2016</v>
      </c>
      <c r="S218" s="1005" t="s">
        <v>19800</v>
      </c>
      <c r="T218" s="1005">
        <v>1810</v>
      </c>
      <c r="U218" s="1842">
        <v>45809</v>
      </c>
      <c r="V218" s="1842">
        <v>45888</v>
      </c>
      <c r="W218" s="1017">
        <v>3380</v>
      </c>
      <c r="X218" s="1018">
        <v>4150</v>
      </c>
    </row>
    <row r="219" spans="1:25" ht="26.25" customHeight="1">
      <c r="A219" s="1006"/>
      <c r="B219" s="1007"/>
      <c r="C219" s="320" t="s">
        <v>3121</v>
      </c>
      <c r="D219" s="1007"/>
      <c r="E219" s="1007"/>
      <c r="F219" s="1007"/>
      <c r="G219" s="1007"/>
      <c r="H219" s="1007"/>
      <c r="I219" s="1007" t="s">
        <v>194</v>
      </c>
      <c r="J219" s="317" t="s">
        <v>19618</v>
      </c>
      <c r="K219" s="1012" t="s">
        <v>211</v>
      </c>
      <c r="L219" s="425" t="s">
        <v>3603</v>
      </c>
      <c r="M219" s="2787"/>
      <c r="N219" s="73" t="s">
        <v>2435</v>
      </c>
      <c r="O219" s="1013"/>
      <c r="P219" s="1019"/>
      <c r="Q219" s="1007" t="s">
        <v>10664</v>
      </c>
      <c r="R219" s="1007">
        <f>IF(MID(RIGHT(S219,8),1,1)="M",2021,IF(MID(RIGHT(S219,8),1,1)="N",2022,IF(MID(RIGHT(S219,8),1,1)="P",2023,IF(MID(RIGHT(S219,8),1,1)="R",2024,IF(MID(RIGHT(S219,8),1,1)="S",2025,IF(MID(RIGHT(S219,8),1,1)="T",1996,IF(MID(RIGHT(S219,8),1,1)="V",1997,IF(MID(RIGHT(S219,8),1,1)="W",1998,IF(MID(RIGHT(S219,8),1,1)="X",1999,IF(MID(RIGHT(S219,8),1,1)="Y",2000,IF(MID(RIGHT(S219,8),1,1)="1",2001,IF(MID(RIGHT(S219,8),1,1)="2",2002,IF(MID(RIGHT(S219,8),1,1)="3",2003,IF(MID(RIGHT(S219,8),1,1)="4",2004,IF(MID(RIGHT(S219,8),1,1)="5",2005,IF(MID(RIGHT(S219,8),1,1)="6",2006,IF(MID(RIGHT(S219,8),1,1)="7",2007,IF(MID(RIGHT(S219,8),1,1)="8",2008,IF(MID(RIGHT(S219,8),1,1)="9",2009,IF(MID(RIGHT(S219,8),1,1)="A",2010,IF(MID(RIGHT(S219,8),1,1)="B",2011,IF(MID(RIGHT(S219,8),1,1)="C",2012,IF(MID(RIGHT(S219,8),1,1)="D",2013,IF(MID(RIGHT(S219,8),1,1)="E",2014,IF(MID(RIGHT(S219,8),1,1)="F",2015,IF(MID(RIGHT(S219,8),1,1)="G",2016,IF(MID(RIGHT(S219,8),1,1)="H",2017,IF(MID(RIGHT(S219,8),1,1)="J",2018,IF(MID(RIGHT(S219,8),1,1)="K",2019,IF(MID(RIGHT(S219,8),1,1)="L",2020,""))))))))))))))))))))))))))))))</f>
        <v>2015</v>
      </c>
      <c r="S219" s="1007" t="s">
        <v>19801</v>
      </c>
      <c r="T219" s="1007">
        <v>1516</v>
      </c>
      <c r="U219" s="1131">
        <v>45817</v>
      </c>
      <c r="V219" s="1020">
        <v>45889</v>
      </c>
      <c r="W219" s="1021"/>
      <c r="X219" s="1527">
        <v>350</v>
      </c>
      <c r="Y219" s="312" t="s">
        <v>19782</v>
      </c>
    </row>
    <row r="220" spans="1:25" ht="26.25" customHeight="1">
      <c r="A220" s="1006"/>
      <c r="B220" s="1007"/>
      <c r="C220" s="1007" t="s">
        <v>12775</v>
      </c>
      <c r="D220" s="1007" t="s">
        <v>191</v>
      </c>
      <c r="E220" s="1007"/>
      <c r="F220" s="1007"/>
      <c r="G220" s="1007"/>
      <c r="H220" s="1007"/>
      <c r="I220" s="1007"/>
      <c r="J220" s="317" t="s">
        <v>19616</v>
      </c>
      <c r="K220" s="1013" t="s">
        <v>19617</v>
      </c>
      <c r="L220" s="1007"/>
      <c r="M220" s="2787"/>
      <c r="N220" s="73" t="s">
        <v>2948</v>
      </c>
      <c r="O220" s="1013"/>
      <c r="P220" s="1019"/>
      <c r="Q220" s="1007" t="s">
        <v>8133</v>
      </c>
      <c r="R220" s="1007">
        <f>IF(MID(RIGHT(S220,8),1,1)="M",2021,IF(MID(RIGHT(S220,8),1,1)="N",2022,IF(MID(RIGHT(S220,8),1,1)="P",2023,IF(MID(RIGHT(S220,8),1,1)="R",2024,IF(MID(RIGHT(S220,8),1,1)="S",2025,IF(MID(RIGHT(S220,8),1,1)="T",1996,IF(MID(RIGHT(S220,8),1,1)="V",1997,IF(MID(RIGHT(S220,8),1,1)="W",1998,IF(MID(RIGHT(S220,8),1,1)="X",1999,IF(MID(RIGHT(S220,8),1,1)="Y",2000,IF(MID(RIGHT(S220,8),1,1)="1",2001,IF(MID(RIGHT(S220,8),1,1)="2",2002,IF(MID(RIGHT(S220,8),1,1)="3",2003,IF(MID(RIGHT(S220,8),1,1)="4",2004,IF(MID(RIGHT(S220,8),1,1)="5",2005,IF(MID(RIGHT(S220,8),1,1)="6",2006,IF(MID(RIGHT(S220,8),1,1)="7",2007,IF(MID(RIGHT(S220,8),1,1)="8",2008,IF(MID(RIGHT(S220,8),1,1)="9",2009,IF(MID(RIGHT(S220,8),1,1)="A",2010,IF(MID(RIGHT(S220,8),1,1)="B",2011,IF(MID(RIGHT(S220,8),1,1)="C",2012,IF(MID(RIGHT(S220,8),1,1)="D",2013,IF(MID(RIGHT(S220,8),1,1)="E",2014,IF(MID(RIGHT(S220,8),1,1)="F",2015,IF(MID(RIGHT(S220,8),1,1)="G",2016,IF(MID(RIGHT(S220,8),1,1)="H",2017,IF(MID(RIGHT(S220,8),1,1)="J",2018,IF(MID(RIGHT(S220,8),1,1)="K",2019,IF(MID(RIGHT(S220,8),1,1)="L",2020,""))))))))))))))))))))))))))))))</f>
        <v>2018</v>
      </c>
      <c r="S220" s="1007" t="s">
        <v>19802</v>
      </c>
      <c r="T220" s="1007">
        <v>1807</v>
      </c>
      <c r="U220" s="1020">
        <v>45818</v>
      </c>
      <c r="V220" s="2414">
        <v>45903</v>
      </c>
      <c r="W220" s="1021"/>
      <c r="X220" s="1527">
        <v>100</v>
      </c>
      <c r="Y220" s="312" t="s">
        <v>6707</v>
      </c>
    </row>
    <row r="221" spans="1:25" ht="26.25" customHeight="1">
      <c r="A221" s="1006"/>
      <c r="B221" s="1007"/>
      <c r="C221" s="1007" t="s">
        <v>12777</v>
      </c>
      <c r="D221" s="1007" t="s">
        <v>191</v>
      </c>
      <c r="E221" s="1007"/>
      <c r="F221" s="1007"/>
      <c r="G221" s="1007"/>
      <c r="H221" s="1007"/>
      <c r="I221" s="1007"/>
      <c r="J221" s="1007"/>
      <c r="K221" s="1013" t="s">
        <v>1772</v>
      </c>
      <c r="L221" s="1007"/>
      <c r="M221" s="2786"/>
      <c r="N221" s="73" t="s">
        <v>12196</v>
      </c>
      <c r="O221" s="1013" t="s">
        <v>19785</v>
      </c>
      <c r="P221" s="1019"/>
      <c r="Q221" s="1007" t="s">
        <v>15162</v>
      </c>
      <c r="R221" s="1007">
        <f>IF(MID(RIGHT(S221,8),1,1)="M",2021,IF(MID(RIGHT(S221,8),1,1)="N",2022,IF(MID(RIGHT(S221,8),1,1)="P",2023,IF(MID(RIGHT(S221,8),1,1)="R",2024,IF(MID(RIGHT(S221,8),1,1)="S",2025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2015</v>
      </c>
      <c r="S221" s="1007" t="s">
        <v>19803</v>
      </c>
      <c r="T221" s="1007">
        <v>1520</v>
      </c>
      <c r="U221" s="1020">
        <v>45821</v>
      </c>
      <c r="V221" s="1020"/>
      <c r="W221" s="1021"/>
      <c r="X221" s="777">
        <f>X218+X219+X220</f>
        <v>4600</v>
      </c>
    </row>
    <row r="222" spans="1:25" ht="26.25" customHeight="1">
      <c r="A222" s="1006"/>
      <c r="B222" s="1007"/>
      <c r="C222" s="1007" t="s">
        <v>14286</v>
      </c>
      <c r="D222" s="1007" t="s">
        <v>191</v>
      </c>
      <c r="E222" s="1007"/>
      <c r="F222" s="1007"/>
      <c r="G222" s="1007"/>
      <c r="H222" s="1007"/>
      <c r="I222" s="1007"/>
      <c r="J222" s="1007" t="s">
        <v>19949</v>
      </c>
      <c r="K222" s="1013"/>
      <c r="L222" s="1007"/>
      <c r="M222" s="1007" t="str">
        <f>SUBSTITUTE(M218,"-","")</f>
        <v>2462725504647X</v>
      </c>
      <c r="N222" s="1013"/>
      <c r="O222" s="1013"/>
      <c r="P222" s="1019"/>
      <c r="Q222" s="1007"/>
      <c r="R222" s="1007"/>
      <c r="S222" s="1024" t="s">
        <v>189</v>
      </c>
      <c r="T222" s="1024">
        <v>3700</v>
      </c>
      <c r="U222" s="1023">
        <v>45819</v>
      </c>
      <c r="V222" s="1020"/>
      <c r="W222" s="1021"/>
      <c r="X222" s="1022"/>
    </row>
    <row r="223" spans="1:25" ht="26.25" customHeight="1">
      <c r="A223" s="1006"/>
      <c r="B223" s="1007"/>
      <c r="C223" s="1007" t="s">
        <v>10098</v>
      </c>
      <c r="D223" s="1007" t="s">
        <v>191</v>
      </c>
      <c r="E223" s="1007"/>
      <c r="F223" s="1007"/>
      <c r="G223" s="1007"/>
      <c r="H223" s="1007"/>
      <c r="I223" s="1007"/>
      <c r="J223" s="1007"/>
      <c r="K223" s="1013"/>
      <c r="L223" s="1007"/>
      <c r="M223" s="2559" t="s">
        <v>8710</v>
      </c>
      <c r="N223" s="2560"/>
      <c r="O223" s="2560"/>
      <c r="P223" s="2561"/>
      <c r="Q223" s="1007"/>
      <c r="R223" s="1007"/>
      <c r="S223" s="1024" t="s">
        <v>2472</v>
      </c>
      <c r="T223" s="1024">
        <f>SUM(T218:T222)</f>
        <v>10353</v>
      </c>
      <c r="U223" s="1020"/>
      <c r="V223" s="1020"/>
      <c r="W223" s="1021"/>
      <c r="X223" s="1022"/>
    </row>
    <row r="224" spans="1:25" ht="26.25" customHeight="1" thickBot="1">
      <c r="A224" s="1008"/>
      <c r="B224" s="1009"/>
      <c r="C224" s="1009" t="s">
        <v>10099</v>
      </c>
      <c r="D224" s="1009" t="s">
        <v>4036</v>
      </c>
      <c r="E224" s="1009"/>
      <c r="F224" s="1009"/>
      <c r="G224" s="1009"/>
      <c r="H224" s="1009"/>
      <c r="I224" s="1009"/>
      <c r="J224" s="1009"/>
      <c r="K224" s="611" t="s">
        <v>19865</v>
      </c>
      <c r="L224" s="1009"/>
      <c r="M224" s="1009"/>
      <c r="N224" s="1014"/>
      <c r="O224" s="1014"/>
      <c r="P224" s="1025"/>
      <c r="Q224" s="1009"/>
      <c r="R224" s="1009"/>
      <c r="S224" s="1025"/>
      <c r="T224" s="1025"/>
      <c r="U224" s="1027"/>
      <c r="V224" s="1028"/>
      <c r="W224" s="1029"/>
      <c r="X224" s="1030"/>
    </row>
    <row r="226" spans="1:24" ht="26.25" customHeight="1" thickBot="1"/>
    <row r="227" spans="1:24" ht="26.25" customHeight="1">
      <c r="A227" s="1178" t="s">
        <v>188</v>
      </c>
      <c r="B227" s="1179" t="s">
        <v>20248</v>
      </c>
      <c r="C227" s="1179" t="s">
        <v>14876</v>
      </c>
      <c r="D227" s="1179" t="s">
        <v>190</v>
      </c>
      <c r="E227" s="1179" t="s">
        <v>20347</v>
      </c>
      <c r="F227" s="1179" t="s">
        <v>20347</v>
      </c>
      <c r="G227" s="1179" t="s">
        <v>191</v>
      </c>
      <c r="H227" s="1179" t="s">
        <v>191</v>
      </c>
      <c r="I227" s="1179" t="s">
        <v>10531</v>
      </c>
      <c r="J227" s="1179" t="s">
        <v>20249</v>
      </c>
      <c r="K227" s="1180" t="s">
        <v>15237</v>
      </c>
      <c r="L227" s="1179" t="s">
        <v>20371</v>
      </c>
      <c r="M227" s="2869" t="s">
        <v>20314</v>
      </c>
      <c r="N227" s="1180" t="s">
        <v>20300</v>
      </c>
      <c r="O227" s="1784" t="s">
        <v>20366</v>
      </c>
      <c r="P227" s="1181"/>
      <c r="Q227" s="1179" t="s">
        <v>377</v>
      </c>
      <c r="R227" s="1179">
        <f>IF(MID(RIGHT(S227,8),1,1)="M",2021,IF(MID(RIGHT(S227,8),1,1)="N",2022,IF(MID(RIGHT(S227,8),1,1)="P",2023,IF(MID(RIGHT(S227,8),1,1)="R",2024,IF(MID(RIGHT(S227,8),1,1)="S",2025,IF(MID(RIGHT(S227,8),1,1)="T",1996,IF(MID(RIGHT(S227,8),1,1)="V",1997,IF(MID(RIGHT(S227,8),1,1)="W",1998,IF(MID(RIGHT(S227,8),1,1)="X",1999,IF(MID(RIGHT(S227,8),1,1)="Y",2000,IF(MID(RIGHT(S227,8),1,1)="1",2001,IF(MID(RIGHT(S227,8),1,1)="2",2002,IF(MID(RIGHT(S227,8),1,1)="3",2003,IF(MID(RIGHT(S227,8),1,1)="4",2004,IF(MID(RIGHT(S227,8),1,1)="5",2005,IF(MID(RIGHT(S227,8),1,1)="6",2006,IF(MID(RIGHT(S227,8),1,1)="7",2007,IF(MID(RIGHT(S227,8),1,1)="8",2008,IF(MID(RIGHT(S227,8),1,1)="9",2009,IF(MID(RIGHT(S227,8),1,1)="A",2010,IF(MID(RIGHT(S227,8),1,1)="B",2011,IF(MID(RIGHT(S227,8),1,1)="C",2012,IF(MID(RIGHT(S227,8),1,1)="D",2013,IF(MID(RIGHT(S227,8),1,1)="E",2014,IF(MID(RIGHT(S227,8),1,1)="F",2015,IF(MID(RIGHT(S227,8),1,1)="G",2016,IF(MID(RIGHT(S227,8),1,1)="H",2017,IF(MID(RIGHT(S227,8),1,1)="J",2018,IF(MID(RIGHT(S227,8),1,1)="K",2019,IF(MID(RIGHT(S227,8),1,1)="L",2020,""))))))))))))))))))))))))))))))</f>
        <v>2011</v>
      </c>
      <c r="S227" s="1179" t="s">
        <v>20310</v>
      </c>
      <c r="T227" s="1179">
        <v>1885</v>
      </c>
      <c r="U227" s="1182">
        <v>45833</v>
      </c>
      <c r="V227" s="1182">
        <v>45860</v>
      </c>
      <c r="W227" s="1183">
        <v>1800</v>
      </c>
      <c r="X227" s="1184">
        <v>2750</v>
      </c>
    </row>
    <row r="228" spans="1:24" ht="26.25" customHeight="1">
      <c r="A228" s="1185"/>
      <c r="B228" s="1186"/>
      <c r="C228" s="320" t="s">
        <v>15153</v>
      </c>
      <c r="D228" s="1186"/>
      <c r="E228" s="1186"/>
      <c r="F228" s="1186"/>
      <c r="G228" s="1186"/>
      <c r="H228" s="1186"/>
      <c r="I228" s="1186"/>
      <c r="J228" s="412" t="s">
        <v>20251</v>
      </c>
      <c r="K228" s="1373" t="s">
        <v>20004</v>
      </c>
      <c r="L228" s="961" t="s">
        <v>3603</v>
      </c>
      <c r="M228" s="2870"/>
      <c r="N228" s="73" t="s">
        <v>7287</v>
      </c>
      <c r="O228" s="1836"/>
      <c r="P228" s="1447"/>
      <c r="Q228" s="1186" t="s">
        <v>15953</v>
      </c>
      <c r="R228" s="1186">
        <f>IF(MID(RIGHT(S228,8),1,1)="M",2021,IF(MID(RIGHT(S228,8),1,1)="N",2022,IF(MID(RIGHT(S228,8),1,1)="P",2023,IF(MID(RIGHT(S228,8),1,1)="R",2024,IF(MID(RIGHT(S228,8),1,1)="S",2025,IF(MID(RIGHT(S228,8),1,1)="T",1996,IF(MID(RIGHT(S228,8),1,1)="V",1997,IF(MID(RIGHT(S228,8),1,1)="W",1998,IF(MID(RIGHT(S228,8),1,1)="X",1999,IF(MID(RIGHT(S228,8),1,1)="Y",2000,IF(MID(RIGHT(S228,8),1,1)="1",2001,IF(MID(RIGHT(S228,8),1,1)="2",2002,IF(MID(RIGHT(S228,8),1,1)="3",2003,IF(MID(RIGHT(S228,8),1,1)="4",2004,IF(MID(RIGHT(S228,8),1,1)="5",2005,IF(MID(RIGHT(S228,8),1,1)="6",2006,IF(MID(RIGHT(S228,8),1,1)="7",2007,IF(MID(RIGHT(S228,8),1,1)="8",2008,IF(MID(RIGHT(S228,8),1,1)="9",2009,IF(MID(RIGHT(S228,8),1,1)="A",2010,IF(MID(RIGHT(S228,8),1,1)="B",2011,IF(MID(RIGHT(S228,8),1,1)="C",2012,IF(MID(RIGHT(S228,8),1,1)="D",2013,IF(MID(RIGHT(S228,8),1,1)="E",2014,IF(MID(RIGHT(S228,8),1,1)="F",2015,IF(MID(RIGHT(S228,8),1,1)="G",2016,IF(MID(RIGHT(S228,8),1,1)="H",2017,IF(MID(RIGHT(S228,8),1,1)="J",2018,IF(MID(RIGHT(S228,8),1,1)="K",2019,IF(MID(RIGHT(S228,8),1,1)="L",2020,""))))))))))))))))))))))))))))))</f>
        <v>2021</v>
      </c>
      <c r="S228" s="1186" t="s">
        <v>20311</v>
      </c>
      <c r="T228" s="1186">
        <v>2280</v>
      </c>
      <c r="U228" s="1189"/>
      <c r="V228" s="2416">
        <v>45863</v>
      </c>
      <c r="W228" s="1191"/>
      <c r="X228" s="1192"/>
    </row>
    <row r="229" spans="1:24" ht="26.25" customHeight="1">
      <c r="A229" s="1185"/>
      <c r="B229" s="1186"/>
      <c r="C229" s="1186" t="s">
        <v>12775</v>
      </c>
      <c r="D229" s="1186" t="s">
        <v>20278</v>
      </c>
      <c r="E229" s="1186"/>
      <c r="F229" s="1186"/>
      <c r="G229" s="1186"/>
      <c r="H229" s="1186"/>
      <c r="I229" s="1186"/>
      <c r="J229" s="1186"/>
      <c r="K229" s="1188" t="s">
        <v>3194</v>
      </c>
      <c r="L229" s="1186"/>
      <c r="M229" s="2870"/>
      <c r="N229" s="73" t="s">
        <v>7898</v>
      </c>
      <c r="O229" s="1186"/>
      <c r="P229" s="1186"/>
      <c r="Q229" s="1186" t="s">
        <v>363</v>
      </c>
      <c r="R229" s="1186">
        <f>IF(MID(RIGHT(S229,8),1,1)="M",2021,IF(MID(RIGHT(S229,8),1,1)="N",2022,IF(MID(RIGHT(S229,8),1,1)="P",2023,IF(MID(RIGHT(S229,8),1,1)="R",2024,IF(MID(RIGHT(S229,8),1,1)="S",2025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2021</v>
      </c>
      <c r="S229" s="1186" t="s">
        <v>20312</v>
      </c>
      <c r="T229" s="1186">
        <v>1820</v>
      </c>
      <c r="U229" s="1189"/>
      <c r="V229" s="1189"/>
      <c r="W229" s="1191"/>
      <c r="X229" s="1192"/>
    </row>
    <row r="230" spans="1:24" ht="26.25" customHeight="1">
      <c r="A230" s="1185"/>
      <c r="B230" s="1186"/>
      <c r="C230" s="1186" t="s">
        <v>12777</v>
      </c>
      <c r="D230" s="1186" t="s">
        <v>20278</v>
      </c>
      <c r="E230" s="1186"/>
      <c r="F230" s="1186"/>
      <c r="G230" s="1186"/>
      <c r="H230" s="1186"/>
      <c r="I230" s="1186"/>
      <c r="J230" s="1186"/>
      <c r="K230" s="1254" t="s">
        <v>2380</v>
      </c>
      <c r="L230" s="1186"/>
      <c r="M230" s="2870"/>
      <c r="N230" s="73" t="s">
        <v>12674</v>
      </c>
      <c r="O230" s="1186"/>
      <c r="P230" s="1186"/>
      <c r="Q230" s="1186" t="s">
        <v>2353</v>
      </c>
      <c r="R230" s="1186">
        <f>IF(MID(RIGHT(S230,8),1,1)="M",2021,IF(MID(RIGHT(S230,8),1,1)="N",2022,IF(MID(RIGHT(S230,8),1,1)="P",2023,IF(MID(RIGHT(S230,8),1,1)="R",2024,IF(MID(RIGHT(S230,8),1,1)="S",2025,IF(MID(RIGHT(S230,8),1,1)="T",1996,IF(MID(RIGHT(S230,8),1,1)="V",1997,IF(MID(RIGHT(S230,8),1,1)="W",1998,IF(MID(RIGHT(S230,8),1,1)="X",1999,IF(MID(RIGHT(S230,8),1,1)="Y",2000,IF(MID(RIGHT(S230,8),1,1)="1",2001,IF(MID(RIGHT(S230,8),1,1)="2",2002,IF(MID(RIGHT(S230,8),1,1)="3",2003,IF(MID(RIGHT(S230,8),1,1)="4",2004,IF(MID(RIGHT(S230,8),1,1)="5",2005,IF(MID(RIGHT(S230,8),1,1)="6",2006,IF(MID(RIGHT(S230,8),1,1)="7",2007,IF(MID(RIGHT(S230,8),1,1)="8",2008,IF(MID(RIGHT(S230,8),1,1)="9",2009,IF(MID(RIGHT(S230,8),1,1)="A",2010,IF(MID(RIGHT(S230,8),1,1)="B",2011,IF(MID(RIGHT(S230,8),1,1)="C",2012,IF(MID(RIGHT(S230,8),1,1)="D",2013,IF(MID(RIGHT(S230,8),1,1)="E",2014,IF(MID(RIGHT(S230,8),1,1)="F",2015,IF(MID(RIGHT(S230,8),1,1)="G",2016,IF(MID(RIGHT(S230,8),1,1)="H",2017,IF(MID(RIGHT(S230,8),1,1)="J",2018,IF(MID(RIGHT(S230,8),1,1)="K",2019,IF(MID(RIGHT(S230,8),1,1)="L",2020,""))))))))))))))))))))))))))))))</f>
        <v>2020</v>
      </c>
      <c r="S230" s="1186" t="s">
        <v>20313</v>
      </c>
      <c r="T230" s="1186">
        <v>910</v>
      </c>
      <c r="U230" s="1190"/>
      <c r="V230" s="1190"/>
      <c r="W230" s="1191"/>
      <c r="X230" s="1192"/>
    </row>
    <row r="231" spans="1:24" ht="26.25" customHeight="1">
      <c r="A231" s="1185"/>
      <c r="B231" s="1186"/>
      <c r="C231" s="1186" t="s">
        <v>14286</v>
      </c>
      <c r="D231" s="1186" t="s">
        <v>191</v>
      </c>
      <c r="E231" s="1186"/>
      <c r="F231" s="1186"/>
      <c r="G231" s="1186"/>
      <c r="H231" s="1186"/>
      <c r="I231" s="1186"/>
      <c r="J231" s="1186" t="s">
        <v>20369</v>
      </c>
      <c r="K231" s="1186"/>
      <c r="L231" s="1186"/>
      <c r="M231" s="1186" t="str">
        <f>SUBSTITUTE(M227,"-","")</f>
        <v>1048425072702X</v>
      </c>
      <c r="N231" s="1186"/>
      <c r="O231" s="1186"/>
      <c r="P231" s="1186"/>
      <c r="Q231" s="1186"/>
      <c r="R231" s="1186"/>
      <c r="S231" s="1187" t="s">
        <v>546</v>
      </c>
      <c r="T231" s="1187">
        <v>3700</v>
      </c>
      <c r="U231" s="1189"/>
      <c r="V231" s="1189"/>
      <c r="W231" s="1191"/>
      <c r="X231" s="1192"/>
    </row>
    <row r="232" spans="1:24" ht="26.25" customHeight="1">
      <c r="A232" s="1185"/>
      <c r="B232" s="1186"/>
      <c r="C232" s="1186" t="s">
        <v>10098</v>
      </c>
      <c r="D232" s="1186" t="s">
        <v>191</v>
      </c>
      <c r="E232" s="1186"/>
      <c r="F232" s="1186"/>
      <c r="G232" s="1186"/>
      <c r="H232" s="1186"/>
      <c r="I232" s="1186"/>
      <c r="J232" s="1186" t="s">
        <v>20429</v>
      </c>
      <c r="K232" s="1186"/>
      <c r="L232" s="1186"/>
      <c r="M232" s="2559" t="s">
        <v>8709</v>
      </c>
      <c r="N232" s="2560"/>
      <c r="O232" s="2560"/>
      <c r="P232" s="2561"/>
      <c r="Q232" s="1186"/>
      <c r="R232" s="1186"/>
      <c r="S232" s="1187" t="s">
        <v>2472</v>
      </c>
      <c r="T232" s="1187">
        <f>SUM(T227:T231)</f>
        <v>10595</v>
      </c>
      <c r="U232" s="1189"/>
      <c r="V232" s="1189"/>
      <c r="W232" s="1191"/>
      <c r="X232" s="1192"/>
    </row>
    <row r="233" spans="1:24" ht="26.25" customHeight="1" thickBot="1">
      <c r="A233" s="1193"/>
      <c r="B233" s="1194"/>
      <c r="C233" s="1194" t="s">
        <v>10099</v>
      </c>
      <c r="D233" s="1194" t="s">
        <v>4036</v>
      </c>
      <c r="E233" s="1194"/>
      <c r="F233" s="1194"/>
      <c r="G233" s="1194"/>
      <c r="H233" s="1194"/>
      <c r="I233" s="1194"/>
      <c r="J233" s="1194"/>
      <c r="K233" s="611" t="s">
        <v>20250</v>
      </c>
      <c r="L233" s="1194"/>
      <c r="M233" s="1194"/>
      <c r="N233" s="1195"/>
      <c r="O233" s="1195"/>
      <c r="P233" s="1196"/>
      <c r="Q233" s="1194"/>
      <c r="R233" s="1194"/>
      <c r="S233" s="1196"/>
      <c r="T233" s="1197"/>
      <c r="U233" s="1198"/>
      <c r="V233" s="1199"/>
      <c r="W233" s="1200"/>
      <c r="X233" s="1201"/>
    </row>
    <row r="234" spans="1:24" ht="26.25" customHeight="1">
      <c r="A234" s="1178" t="s">
        <v>188</v>
      </c>
      <c r="B234" s="1179" t="s">
        <v>20248</v>
      </c>
      <c r="C234" s="1179" t="s">
        <v>14876</v>
      </c>
      <c r="D234" s="1179" t="s">
        <v>190</v>
      </c>
      <c r="E234" s="1179" t="s">
        <v>20347</v>
      </c>
      <c r="F234" s="1179" t="s">
        <v>20347</v>
      </c>
      <c r="G234" s="1179" t="s">
        <v>191</v>
      </c>
      <c r="H234" s="1179" t="s">
        <v>191</v>
      </c>
      <c r="I234" s="1179" t="s">
        <v>10531</v>
      </c>
      <c r="J234" s="1179" t="s">
        <v>20249</v>
      </c>
      <c r="K234" s="1180" t="s">
        <v>15237</v>
      </c>
      <c r="L234" s="1179" t="s">
        <v>20461</v>
      </c>
      <c r="M234" s="2869" t="s">
        <v>20324</v>
      </c>
      <c r="N234" s="1180" t="s">
        <v>20363</v>
      </c>
      <c r="O234" s="1784" t="s">
        <v>20367</v>
      </c>
      <c r="P234" s="1181"/>
      <c r="Q234" s="1179" t="s">
        <v>243</v>
      </c>
      <c r="R234" s="1179">
        <f>IF(MID(RIGHT(S234,8),1,1)="M",2021,IF(MID(RIGHT(S234,8),1,1)="N",2022,IF(MID(RIGHT(S234,8),1,1)="P",2023,IF(MID(RIGHT(S234,8),1,1)="R",2024,IF(MID(RIGHT(S234,8),1,1)="S",2025,IF(MID(RIGHT(S234,8),1,1)="T",1996,IF(MID(RIGHT(S234,8),1,1)="V",1997,IF(MID(RIGHT(S234,8),1,1)="W",1998,IF(MID(RIGHT(S234,8),1,1)="X",1999,IF(MID(RIGHT(S234,8),1,1)="Y",2000,IF(MID(RIGHT(S234,8),1,1)="1",2001,IF(MID(RIGHT(S234,8),1,1)="2",2002,IF(MID(RIGHT(S234,8),1,1)="3",2003,IF(MID(RIGHT(S234,8),1,1)="4",2004,IF(MID(RIGHT(S234,8),1,1)="5",2005,IF(MID(RIGHT(S234,8),1,1)="6",2006,IF(MID(RIGHT(S234,8),1,1)="7",2007,IF(MID(RIGHT(S234,8),1,1)="8",2008,IF(MID(RIGHT(S234,8),1,1)="9",2009,IF(MID(RIGHT(S234,8),1,1)="A",2010,IF(MID(RIGHT(S234,8),1,1)="B",2011,IF(MID(RIGHT(S234,8),1,1)="C",2012,IF(MID(RIGHT(S234,8),1,1)="D",2013,IF(MID(RIGHT(S234,8),1,1)="E",2014,IF(MID(RIGHT(S234,8),1,1)="F",2015,IF(MID(RIGHT(S234,8),1,1)="G",2016,IF(MID(RIGHT(S234,8),1,1)="H",2017,IF(MID(RIGHT(S234,8),1,1)="J",2018,IF(MID(RIGHT(S234,8),1,1)="K",2019,IF(MID(RIGHT(S234,8),1,1)="L",2020,""))))))))))))))))))))))))))))))</f>
        <v>2022</v>
      </c>
      <c r="S234" s="1179" t="s">
        <v>20320</v>
      </c>
      <c r="T234" s="1179">
        <v>1560</v>
      </c>
      <c r="U234" s="1182">
        <v>45833</v>
      </c>
      <c r="V234" s="1182">
        <v>45860</v>
      </c>
      <c r="W234" s="1183">
        <v>1800</v>
      </c>
      <c r="X234" s="1184">
        <v>2750</v>
      </c>
    </row>
    <row r="235" spans="1:24" ht="26.25" customHeight="1">
      <c r="A235" s="1185"/>
      <c r="B235" s="1186"/>
      <c r="C235" s="320" t="s">
        <v>15153</v>
      </c>
      <c r="D235" s="1186"/>
      <c r="E235" s="1186"/>
      <c r="F235" s="1186"/>
      <c r="G235" s="1186"/>
      <c r="H235" s="1186"/>
      <c r="I235" s="1186"/>
      <c r="J235" s="412" t="s">
        <v>20252</v>
      </c>
      <c r="K235" s="1373" t="s">
        <v>20004</v>
      </c>
      <c r="L235" s="961" t="s">
        <v>3603</v>
      </c>
      <c r="M235" s="2870"/>
      <c r="N235" s="73" t="s">
        <v>7287</v>
      </c>
      <c r="O235" s="1836"/>
      <c r="P235" s="1447"/>
      <c r="Q235" s="1186" t="s">
        <v>1661</v>
      </c>
      <c r="R235" s="1186">
        <f>IF(MID(RIGHT(S235,8),1,1)="M",2021,IF(MID(RIGHT(S235,8),1,1)="N",2022,IF(MID(RIGHT(S235,8),1,1)="P",2023,IF(MID(RIGHT(S235,8),1,1)="R",2024,IF(MID(RIGHT(S235,8),1,1)="S",2025,IF(MID(RIGHT(S235,8),1,1)="T",1996,IF(MID(RIGHT(S235,8),1,1)="V",1997,IF(MID(RIGHT(S235,8),1,1)="W",1998,IF(MID(RIGHT(S235,8),1,1)="X",1999,IF(MID(RIGHT(S235,8),1,1)="Y",2000,IF(MID(RIGHT(S235,8),1,1)="1",2001,IF(MID(RIGHT(S235,8),1,1)="2",2002,IF(MID(RIGHT(S235,8),1,1)="3",2003,IF(MID(RIGHT(S235,8),1,1)="4",2004,IF(MID(RIGHT(S235,8),1,1)="5",2005,IF(MID(RIGHT(S235,8),1,1)="6",2006,IF(MID(RIGHT(S235,8),1,1)="7",2007,IF(MID(RIGHT(S235,8),1,1)="8",2008,IF(MID(RIGHT(S235,8),1,1)="9",2009,IF(MID(RIGHT(S235,8),1,1)="A",2010,IF(MID(RIGHT(S235,8),1,1)="B",2011,IF(MID(RIGHT(S235,8),1,1)="C",2012,IF(MID(RIGHT(S235,8),1,1)="D",2013,IF(MID(RIGHT(S235,8),1,1)="E",2014,IF(MID(RIGHT(S235,8),1,1)="F",2015,IF(MID(RIGHT(S235,8),1,1)="G",2016,IF(MID(RIGHT(S235,8),1,1)="H",2017,IF(MID(RIGHT(S235,8),1,1)="J",2018,IF(MID(RIGHT(S235,8),1,1)="K",2019,IF(MID(RIGHT(S235,8),1,1)="L",2020,""))))))))))))))))))))))))))))))</f>
        <v>2022</v>
      </c>
      <c r="S235" s="1186" t="s">
        <v>20321</v>
      </c>
      <c r="T235" s="1186">
        <v>1535</v>
      </c>
      <c r="U235" s="1189"/>
      <c r="V235" s="2416">
        <v>45863</v>
      </c>
      <c r="W235" s="1191"/>
      <c r="X235" s="1192"/>
    </row>
    <row r="236" spans="1:24" ht="26.25" customHeight="1">
      <c r="A236" s="1185"/>
      <c r="B236" s="1186"/>
      <c r="C236" s="1186" t="s">
        <v>12775</v>
      </c>
      <c r="D236" s="1186" t="s">
        <v>20278</v>
      </c>
      <c r="E236" s="1186"/>
      <c r="F236" s="1186"/>
      <c r="G236" s="1186"/>
      <c r="H236" s="1186"/>
      <c r="I236" s="1186"/>
      <c r="J236" s="1186"/>
      <c r="K236" s="1188" t="s">
        <v>3194</v>
      </c>
      <c r="L236" s="1186"/>
      <c r="M236" s="2870"/>
      <c r="N236" s="73" t="s">
        <v>7898</v>
      </c>
      <c r="O236" s="1186"/>
      <c r="P236" s="1186"/>
      <c r="Q236" s="1186" t="s">
        <v>378</v>
      </c>
      <c r="R236" s="1186">
        <f>IF(MID(RIGHT(S236,8),1,1)="M",2021,IF(MID(RIGHT(S236,8),1,1)="N",2022,IF(MID(RIGHT(S236,8),1,1)="P",2023,IF(MID(RIGHT(S236,8),1,1)="R",2024,IF(MID(RIGHT(S236,8),1,1)="S",2025,IF(MID(RIGHT(S236,8),1,1)="T",1996,IF(MID(RIGHT(S236,8),1,1)="V",1997,IF(MID(RIGHT(S236,8),1,1)="W",1998,IF(MID(RIGHT(S236,8),1,1)="X",1999,IF(MID(RIGHT(S236,8),1,1)="Y",2000,IF(MID(RIGHT(S236,8),1,1)="1",2001,IF(MID(RIGHT(S236,8),1,1)="2",2002,IF(MID(RIGHT(S236,8),1,1)="3",2003,IF(MID(RIGHT(S236,8),1,1)="4",2004,IF(MID(RIGHT(S236,8),1,1)="5",2005,IF(MID(RIGHT(S236,8),1,1)="6",2006,IF(MID(RIGHT(S236,8),1,1)="7",2007,IF(MID(RIGHT(S236,8),1,1)="8",2008,IF(MID(RIGHT(S236,8),1,1)="9",2009,IF(MID(RIGHT(S236,8),1,1)="A",2010,IF(MID(RIGHT(S236,8),1,1)="B",2011,IF(MID(RIGHT(S236,8),1,1)="C",2012,IF(MID(RIGHT(S236,8),1,1)="D",2013,IF(MID(RIGHT(S236,8),1,1)="E",2014,IF(MID(RIGHT(S236,8),1,1)="F",2015,IF(MID(RIGHT(S236,8),1,1)="G",2016,IF(MID(RIGHT(S236,8),1,1)="H",2017,IF(MID(RIGHT(S236,8),1,1)="J",2018,IF(MID(RIGHT(S236,8),1,1)="K",2019,IF(MID(RIGHT(S236,8),1,1)="L",2020,""))))))))))))))))))))))))))))))</f>
        <v>2020</v>
      </c>
      <c r="S236" s="1186" t="s">
        <v>20322</v>
      </c>
      <c r="T236" s="1186">
        <v>1500</v>
      </c>
      <c r="U236" s="1189"/>
      <c r="V236" s="1189"/>
      <c r="W236" s="1191"/>
      <c r="X236" s="1192"/>
    </row>
    <row r="237" spans="1:24" ht="26.25" customHeight="1">
      <c r="A237" s="1185"/>
      <c r="B237" s="1186"/>
      <c r="C237" s="1186" t="s">
        <v>12777</v>
      </c>
      <c r="D237" s="1186" t="s">
        <v>20278</v>
      </c>
      <c r="E237" s="1186"/>
      <c r="F237" s="1186"/>
      <c r="G237" s="1186"/>
      <c r="H237" s="1186"/>
      <c r="I237" s="1186"/>
      <c r="J237" s="1186"/>
      <c r="K237" s="1254" t="s">
        <v>2380</v>
      </c>
      <c r="L237" s="1186"/>
      <c r="M237" s="2870"/>
      <c r="N237" s="73" t="s">
        <v>12674</v>
      </c>
      <c r="O237" s="1186"/>
      <c r="P237" s="1186"/>
      <c r="Q237" s="1186" t="s">
        <v>1901</v>
      </c>
      <c r="R237" s="1186">
        <f>IF(MID(RIGHT(S237,8),1,1)="M",2021,IF(MID(RIGHT(S237,8),1,1)="N",2022,IF(MID(RIGHT(S237,8),1,1)="P",2023,IF(MID(RIGHT(S237,8),1,1)="R",2024,IF(MID(RIGHT(S237,8),1,1)="S",2025,IF(MID(RIGHT(S237,8),1,1)="T",1996,IF(MID(RIGHT(S237,8),1,1)="V",1997,IF(MID(RIGHT(S237,8),1,1)="W",1998,IF(MID(RIGHT(S237,8),1,1)="X",1999,IF(MID(RIGHT(S237,8),1,1)="Y",2000,IF(MID(RIGHT(S237,8),1,1)="1",2001,IF(MID(RIGHT(S237,8),1,1)="2",2002,IF(MID(RIGHT(S237,8),1,1)="3",2003,IF(MID(RIGHT(S237,8),1,1)="4",2004,IF(MID(RIGHT(S237,8),1,1)="5",2005,IF(MID(RIGHT(S237,8),1,1)="6",2006,IF(MID(RIGHT(S237,8),1,1)="7",2007,IF(MID(RIGHT(S237,8),1,1)="8",2008,IF(MID(RIGHT(S237,8),1,1)="9",2009,IF(MID(RIGHT(S237,8),1,1)="A",2010,IF(MID(RIGHT(S237,8),1,1)="B",2011,IF(MID(RIGHT(S237,8),1,1)="C",2012,IF(MID(RIGHT(S237,8),1,1)="D",2013,IF(MID(RIGHT(S237,8),1,1)="E",2014,IF(MID(RIGHT(S237,8),1,1)="F",2015,IF(MID(RIGHT(S237,8),1,1)="G",2016,IF(MID(RIGHT(S237,8),1,1)="H",2017,IF(MID(RIGHT(S237,8),1,1)="J",2018,IF(MID(RIGHT(S237,8),1,1)="K",2019,IF(MID(RIGHT(S237,8),1,1)="L",2020,""))))))))))))))))))))))))))))))</f>
        <v>2021</v>
      </c>
      <c r="S237" s="1186" t="s">
        <v>20323</v>
      </c>
      <c r="T237" s="1186">
        <v>2075</v>
      </c>
      <c r="U237" s="1190"/>
      <c r="V237" s="1190"/>
      <c r="W237" s="1191"/>
      <c r="X237" s="1192"/>
    </row>
    <row r="238" spans="1:24" ht="26.25" customHeight="1">
      <c r="A238" s="1185"/>
      <c r="B238" s="1186"/>
      <c r="C238" s="1186" t="s">
        <v>14286</v>
      </c>
      <c r="D238" s="1186" t="s">
        <v>191</v>
      </c>
      <c r="E238" s="1186"/>
      <c r="F238" s="1186"/>
      <c r="G238" s="1186"/>
      <c r="H238" s="1186"/>
      <c r="I238" s="1186"/>
      <c r="J238" s="1186" t="s">
        <v>20369</v>
      </c>
      <c r="K238" s="1186"/>
      <c r="L238" s="1186"/>
      <c r="M238" s="1186" t="str">
        <f>SUBSTITUTE(M234,"-","")</f>
        <v>1048425072705X</v>
      </c>
      <c r="N238" s="1186"/>
      <c r="O238" s="1186"/>
      <c r="P238" s="1186"/>
      <c r="Q238" s="1186"/>
      <c r="R238" s="1186"/>
      <c r="S238" s="1187" t="s">
        <v>546</v>
      </c>
      <c r="T238" s="1187">
        <v>3700</v>
      </c>
      <c r="U238" s="1189"/>
      <c r="V238" s="1189"/>
      <c r="W238" s="1191"/>
      <c r="X238" s="1192"/>
    </row>
    <row r="239" spans="1:24" ht="26.25" customHeight="1">
      <c r="A239" s="1185"/>
      <c r="B239" s="1186"/>
      <c r="C239" s="1186" t="s">
        <v>10098</v>
      </c>
      <c r="D239" s="1186" t="s">
        <v>191</v>
      </c>
      <c r="E239" s="1186"/>
      <c r="F239" s="1186"/>
      <c r="G239" s="1186"/>
      <c r="H239" s="1186"/>
      <c r="I239" s="1186"/>
      <c r="J239" s="1186" t="s">
        <v>20429</v>
      </c>
      <c r="K239" s="1186"/>
      <c r="L239" s="1186"/>
      <c r="M239" s="2559" t="s">
        <v>8709</v>
      </c>
      <c r="N239" s="2560"/>
      <c r="O239" s="2560"/>
      <c r="P239" s="2561"/>
      <c r="Q239" s="1186"/>
      <c r="R239" s="1186"/>
      <c r="S239" s="1187" t="s">
        <v>2472</v>
      </c>
      <c r="T239" s="1187">
        <f>SUM(T234:T238)</f>
        <v>10370</v>
      </c>
      <c r="U239" s="1189"/>
      <c r="V239" s="1189"/>
      <c r="W239" s="1191"/>
      <c r="X239" s="1192"/>
    </row>
    <row r="240" spans="1:24" ht="26.25" customHeight="1" thickBot="1">
      <c r="A240" s="1193"/>
      <c r="B240" s="1194"/>
      <c r="C240" s="1194" t="s">
        <v>10099</v>
      </c>
      <c r="D240" s="1194" t="s">
        <v>4036</v>
      </c>
      <c r="E240" s="1194"/>
      <c r="F240" s="1194"/>
      <c r="G240" s="1194"/>
      <c r="H240" s="1194"/>
      <c r="I240" s="1194"/>
      <c r="J240" s="1194"/>
      <c r="K240" s="611" t="s">
        <v>20250</v>
      </c>
      <c r="L240" s="1194"/>
      <c r="M240" s="1194"/>
      <c r="N240" s="1195"/>
      <c r="O240" s="1195"/>
      <c r="P240" s="1196"/>
      <c r="Q240" s="1194"/>
      <c r="R240" s="1194"/>
      <c r="S240" s="1196"/>
      <c r="T240" s="1197"/>
      <c r="U240" s="1198"/>
      <c r="V240" s="1199"/>
      <c r="W240" s="1200"/>
      <c r="X240" s="1201"/>
    </row>
    <row r="241" spans="1:24" ht="26.25" customHeight="1">
      <c r="A241" s="1178" t="s">
        <v>188</v>
      </c>
      <c r="B241" s="1179" t="s">
        <v>20248</v>
      </c>
      <c r="C241" s="1179" t="s">
        <v>14876</v>
      </c>
      <c r="D241" s="1179" t="s">
        <v>190</v>
      </c>
      <c r="E241" s="1179" t="s">
        <v>20347</v>
      </c>
      <c r="F241" s="1179" t="s">
        <v>20347</v>
      </c>
      <c r="G241" s="1179" t="s">
        <v>191</v>
      </c>
      <c r="H241" s="1179" t="s">
        <v>191</v>
      </c>
      <c r="I241" s="1179" t="s">
        <v>10531</v>
      </c>
      <c r="J241" s="1179" t="s">
        <v>20249</v>
      </c>
      <c r="K241" s="1180" t="s">
        <v>15237</v>
      </c>
      <c r="L241" s="1179" t="s">
        <v>20462</v>
      </c>
      <c r="M241" s="2869" t="s">
        <v>20309</v>
      </c>
      <c r="N241" s="1180" t="s">
        <v>20364</v>
      </c>
      <c r="O241" s="1784" t="s">
        <v>20368</v>
      </c>
      <c r="P241" s="1181"/>
      <c r="Q241" s="1179" t="s">
        <v>423</v>
      </c>
      <c r="R241" s="1179">
        <f>IF(MID(RIGHT(S241,8),1,1)="M",2021,IF(MID(RIGHT(S241,8),1,1)="N",2022,IF(MID(RIGHT(S241,8),1,1)="P",2023,IF(MID(RIGHT(S241,8),1,1)="R",2024,IF(MID(RIGHT(S241,8),1,1)="S",2025,IF(MID(RIGHT(S241,8),1,1)="T",1996,IF(MID(RIGHT(S241,8),1,1)="V",1997,IF(MID(RIGHT(S241,8),1,1)="W",1998,IF(MID(RIGHT(S241,8),1,1)="X",1999,IF(MID(RIGHT(S241,8),1,1)="Y",2000,IF(MID(RIGHT(S241,8),1,1)="1",2001,IF(MID(RIGHT(S241,8),1,1)="2",2002,IF(MID(RIGHT(S241,8),1,1)="3",2003,IF(MID(RIGHT(S241,8),1,1)="4",2004,IF(MID(RIGHT(S241,8),1,1)="5",2005,IF(MID(RIGHT(S241,8),1,1)="6",2006,IF(MID(RIGHT(S241,8),1,1)="7",2007,IF(MID(RIGHT(S241,8),1,1)="8",2008,IF(MID(RIGHT(S241,8),1,1)="9",2009,IF(MID(RIGHT(S241,8),1,1)="A",2010,IF(MID(RIGHT(S241,8),1,1)="B",2011,IF(MID(RIGHT(S241,8),1,1)="C",2012,IF(MID(RIGHT(S241,8),1,1)="D",2013,IF(MID(RIGHT(S241,8),1,1)="E",2014,IF(MID(RIGHT(S241,8),1,1)="F",2015,IF(MID(RIGHT(S241,8),1,1)="G",2016,IF(MID(RIGHT(S241,8),1,1)="H",2017,IF(MID(RIGHT(S241,8),1,1)="J",2018,IF(MID(RIGHT(S241,8),1,1)="K",2019,IF(MID(RIGHT(S241,8),1,1)="L",2020,""))))))))))))))))))))))))))))))</f>
        <v>2021</v>
      </c>
      <c r="S241" s="1179" t="s">
        <v>20305</v>
      </c>
      <c r="T241" s="1179">
        <v>1607</v>
      </c>
      <c r="U241" s="1182">
        <v>45833</v>
      </c>
      <c r="V241" s="1182">
        <v>45860</v>
      </c>
      <c r="W241" s="1183">
        <v>1800</v>
      </c>
      <c r="X241" s="1184">
        <v>2750</v>
      </c>
    </row>
    <row r="242" spans="1:24" ht="26.25" customHeight="1">
      <c r="A242" s="1185"/>
      <c r="B242" s="1186"/>
      <c r="C242" s="320" t="s">
        <v>15153</v>
      </c>
      <c r="D242" s="1186"/>
      <c r="E242" s="1186"/>
      <c r="F242" s="1186"/>
      <c r="G242" s="1186"/>
      <c r="H242" s="1186"/>
      <c r="I242" s="1186"/>
      <c r="J242" s="412" t="s">
        <v>20253</v>
      </c>
      <c r="K242" s="1373" t="s">
        <v>20004</v>
      </c>
      <c r="L242" s="961" t="s">
        <v>3603</v>
      </c>
      <c r="M242" s="2870"/>
      <c r="N242" s="73" t="s">
        <v>7287</v>
      </c>
      <c r="O242" s="1836"/>
      <c r="P242" s="1447"/>
      <c r="Q242" s="1186" t="s">
        <v>375</v>
      </c>
      <c r="R242" s="1186">
        <f>IF(MID(RIGHT(S242,8),1,1)="M",2021,IF(MID(RIGHT(S242,8),1,1)="N",2022,IF(MID(RIGHT(S242,8),1,1)="P",2023,IF(MID(RIGHT(S242,8),1,1)="R",2024,IF(MID(RIGHT(S242,8),1,1)="S",2025,IF(MID(RIGHT(S242,8),1,1)="T",1996,IF(MID(RIGHT(S242,8),1,1)="V",1997,IF(MID(RIGHT(S242,8),1,1)="W",1998,IF(MID(RIGHT(S242,8),1,1)="X",1999,IF(MID(RIGHT(S242,8),1,1)="Y",2000,IF(MID(RIGHT(S242,8),1,1)="1",2001,IF(MID(RIGHT(S242,8),1,1)="2",2002,IF(MID(RIGHT(S242,8),1,1)="3",2003,IF(MID(RIGHT(S242,8),1,1)="4",2004,IF(MID(RIGHT(S242,8),1,1)="5",2005,IF(MID(RIGHT(S242,8),1,1)="6",2006,IF(MID(RIGHT(S242,8),1,1)="7",2007,IF(MID(RIGHT(S242,8),1,1)="8",2008,IF(MID(RIGHT(S242,8),1,1)="9",2009,IF(MID(RIGHT(S242,8),1,1)="A",2010,IF(MID(RIGHT(S242,8),1,1)="B",2011,IF(MID(RIGHT(S242,8),1,1)="C",2012,IF(MID(RIGHT(S242,8),1,1)="D",2013,IF(MID(RIGHT(S242,8),1,1)="E",2014,IF(MID(RIGHT(S242,8),1,1)="F",2015,IF(MID(RIGHT(S242,8),1,1)="G",2016,IF(MID(RIGHT(S242,8),1,1)="H",2017,IF(MID(RIGHT(S242,8),1,1)="J",2018,IF(MID(RIGHT(S242,8),1,1)="K",2019,IF(MID(RIGHT(S242,8),1,1)="L",2020,""))))))))))))))))))))))))))))))</f>
        <v>2021</v>
      </c>
      <c r="S242" s="1186" t="s">
        <v>20306</v>
      </c>
      <c r="T242" s="1186">
        <v>1150</v>
      </c>
      <c r="U242" s="1189"/>
      <c r="V242" s="2416">
        <v>45863</v>
      </c>
      <c r="W242" s="1191"/>
      <c r="X242" s="1192"/>
    </row>
    <row r="243" spans="1:24" ht="26.25" customHeight="1">
      <c r="A243" s="1185"/>
      <c r="B243" s="1186"/>
      <c r="C243" s="1186" t="s">
        <v>12775</v>
      </c>
      <c r="D243" s="1186" t="s">
        <v>20278</v>
      </c>
      <c r="E243" s="1186"/>
      <c r="F243" s="1186"/>
      <c r="G243" s="1186"/>
      <c r="H243" s="1186"/>
      <c r="I243" s="1186"/>
      <c r="J243" s="1186"/>
      <c r="K243" s="1188" t="s">
        <v>3194</v>
      </c>
      <c r="L243" s="1186"/>
      <c r="M243" s="2870"/>
      <c r="N243" s="73" t="s">
        <v>7898</v>
      </c>
      <c r="O243" s="1186"/>
      <c r="P243" s="1186"/>
      <c r="Q243" s="1186" t="s">
        <v>375</v>
      </c>
      <c r="R243" s="1186">
        <f>IF(MID(RIGHT(S243,8),1,1)="M",2021,IF(MID(RIGHT(S243,8),1,1)="N",2022,IF(MID(RIGHT(S243,8),1,1)="P",2023,IF(MID(RIGHT(S243,8),1,1)="R",2024,IF(MID(RIGHT(S243,8),1,1)="S",2025,IF(MID(RIGHT(S243,8),1,1)="T",1996,IF(MID(RIGHT(S243,8),1,1)="V",1997,IF(MID(RIGHT(S243,8),1,1)="W",1998,IF(MID(RIGHT(S243,8),1,1)="X",1999,IF(MID(RIGHT(S243,8),1,1)="Y",2000,IF(MID(RIGHT(S243,8),1,1)="1",2001,IF(MID(RIGHT(S243,8),1,1)="2",2002,IF(MID(RIGHT(S243,8),1,1)="3",2003,IF(MID(RIGHT(S243,8),1,1)="4",2004,IF(MID(RIGHT(S243,8),1,1)="5",2005,IF(MID(RIGHT(S243,8),1,1)="6",2006,IF(MID(RIGHT(S243,8),1,1)="7",2007,IF(MID(RIGHT(S243,8),1,1)="8",2008,IF(MID(RIGHT(S243,8),1,1)="9",2009,IF(MID(RIGHT(S243,8),1,1)="A",2010,IF(MID(RIGHT(S243,8),1,1)="B",2011,IF(MID(RIGHT(S243,8),1,1)="C",2012,IF(MID(RIGHT(S243,8),1,1)="D",2013,IF(MID(RIGHT(S243,8),1,1)="E",2014,IF(MID(RIGHT(S243,8),1,1)="F",2015,IF(MID(RIGHT(S243,8),1,1)="G",2016,IF(MID(RIGHT(S243,8),1,1)="H",2017,IF(MID(RIGHT(S243,8),1,1)="J",2018,IF(MID(RIGHT(S243,8),1,1)="K",2019,IF(MID(RIGHT(S243,8),1,1)="L",2020,""))))))))))))))))))))))))))))))</f>
        <v>2022</v>
      </c>
      <c r="S243" s="1186" t="s">
        <v>20307</v>
      </c>
      <c r="T243" s="1186">
        <v>1150</v>
      </c>
      <c r="U243" s="1189"/>
      <c r="V243" s="1189"/>
      <c r="W243" s="1191"/>
      <c r="X243" s="1192"/>
    </row>
    <row r="244" spans="1:24" ht="26.25" customHeight="1">
      <c r="A244" s="1185"/>
      <c r="B244" s="1186"/>
      <c r="C244" s="1186" t="s">
        <v>12777</v>
      </c>
      <c r="D244" s="1186" t="s">
        <v>20278</v>
      </c>
      <c r="E244" s="1186"/>
      <c r="F244" s="1186"/>
      <c r="G244" s="1186"/>
      <c r="H244" s="1186"/>
      <c r="I244" s="1186"/>
      <c r="J244" s="1186"/>
      <c r="K244" s="1254" t="s">
        <v>2380</v>
      </c>
      <c r="L244" s="1186"/>
      <c r="M244" s="2870"/>
      <c r="N244" s="73" t="s">
        <v>12674</v>
      </c>
      <c r="O244" s="1186"/>
      <c r="P244" s="1186"/>
      <c r="Q244" s="1186" t="s">
        <v>15953</v>
      </c>
      <c r="R244" s="1186">
        <f>IF(MID(RIGHT(S244,8),1,1)="M",2021,IF(MID(RIGHT(S244,8),1,1)="N",2022,IF(MID(RIGHT(S244,8),1,1)="P",2023,IF(MID(RIGHT(S244,8),1,1)="R",2024,IF(MID(RIGHT(S244,8),1,1)="S",2025,IF(MID(RIGHT(S244,8),1,1)="T",1996,IF(MID(RIGHT(S244,8),1,1)="V",1997,IF(MID(RIGHT(S244,8),1,1)="W",1998,IF(MID(RIGHT(S244,8),1,1)="X",1999,IF(MID(RIGHT(S244,8),1,1)="Y",2000,IF(MID(RIGHT(S244,8),1,1)="1",2001,IF(MID(RIGHT(S244,8),1,1)="2",2002,IF(MID(RIGHT(S244,8),1,1)="3",2003,IF(MID(RIGHT(S244,8),1,1)="4",2004,IF(MID(RIGHT(S244,8),1,1)="5",2005,IF(MID(RIGHT(S244,8),1,1)="6",2006,IF(MID(RIGHT(S244,8),1,1)="7",2007,IF(MID(RIGHT(S244,8),1,1)="8",2008,IF(MID(RIGHT(S244,8),1,1)="9",2009,IF(MID(RIGHT(S244,8),1,1)="A",2010,IF(MID(RIGHT(S244,8),1,1)="B",2011,IF(MID(RIGHT(S244,8),1,1)="C",2012,IF(MID(RIGHT(S244,8),1,1)="D",2013,IF(MID(RIGHT(S244,8),1,1)="E",2014,IF(MID(RIGHT(S244,8),1,1)="F",2015,IF(MID(RIGHT(S244,8),1,1)="G",2016,IF(MID(RIGHT(S244,8),1,1)="H",2017,IF(MID(RIGHT(S244,8),1,1)="J",2018,IF(MID(RIGHT(S244,8),1,1)="K",2019,IF(MID(RIGHT(S244,8),1,1)="L",2020,""))))))))))))))))))))))))))))))</f>
        <v>2021</v>
      </c>
      <c r="S244" s="1186" t="s">
        <v>20308</v>
      </c>
      <c r="T244" s="1186">
        <v>2280</v>
      </c>
      <c r="U244" s="1190"/>
      <c r="V244" s="1190"/>
      <c r="W244" s="1191"/>
      <c r="X244" s="1192"/>
    </row>
    <row r="245" spans="1:24" ht="26.25" customHeight="1">
      <c r="A245" s="1185"/>
      <c r="B245" s="1186"/>
      <c r="C245" s="1186" t="s">
        <v>14286</v>
      </c>
      <c r="D245" s="1186" t="s">
        <v>191</v>
      </c>
      <c r="E245" s="1186"/>
      <c r="F245" s="1186"/>
      <c r="G245" s="1186"/>
      <c r="H245" s="1186"/>
      <c r="I245" s="1186"/>
      <c r="J245" s="1186" t="s">
        <v>20369</v>
      </c>
      <c r="K245" s="1186"/>
      <c r="L245" s="1186"/>
      <c r="M245" s="1186" t="str">
        <f>SUBSTITUTE(M241,"-","")</f>
        <v>1048425072704X</v>
      </c>
      <c r="N245" s="1186"/>
      <c r="O245" s="1186"/>
      <c r="P245" s="1186"/>
      <c r="Q245" s="1186"/>
      <c r="R245" s="1186"/>
      <c r="S245" s="1187" t="s">
        <v>546</v>
      </c>
      <c r="T245" s="1187">
        <v>3890</v>
      </c>
      <c r="U245" s="1189"/>
      <c r="V245" s="1189"/>
      <c r="W245" s="1191"/>
      <c r="X245" s="1192"/>
    </row>
    <row r="246" spans="1:24" ht="26.25" customHeight="1">
      <c r="A246" s="1185"/>
      <c r="B246" s="1186"/>
      <c r="C246" s="1186" t="s">
        <v>10098</v>
      </c>
      <c r="D246" s="1186" t="s">
        <v>191</v>
      </c>
      <c r="E246" s="1186"/>
      <c r="F246" s="1186"/>
      <c r="G246" s="1186"/>
      <c r="H246" s="1186"/>
      <c r="I246" s="1186"/>
      <c r="J246" s="1186" t="s">
        <v>20429</v>
      </c>
      <c r="K246" s="1186"/>
      <c r="L246" s="1186"/>
      <c r="M246" s="2559" t="s">
        <v>8709</v>
      </c>
      <c r="N246" s="2560"/>
      <c r="O246" s="2560"/>
      <c r="P246" s="2561"/>
      <c r="Q246" s="1186"/>
      <c r="R246" s="1186"/>
      <c r="S246" s="1187" t="s">
        <v>2472</v>
      </c>
      <c r="T246" s="1187">
        <f>SUM(T241:T245)</f>
        <v>10077</v>
      </c>
      <c r="U246" s="1189"/>
      <c r="V246" s="1189"/>
      <c r="W246" s="1191"/>
      <c r="X246" s="1192"/>
    </row>
    <row r="247" spans="1:24" ht="26.25" customHeight="1" thickBot="1">
      <c r="A247" s="1193"/>
      <c r="B247" s="1194"/>
      <c r="C247" s="1194" t="s">
        <v>10099</v>
      </c>
      <c r="D247" s="1194" t="s">
        <v>4036</v>
      </c>
      <c r="E247" s="1194"/>
      <c r="F247" s="1194"/>
      <c r="G247" s="1194"/>
      <c r="H247" s="1194"/>
      <c r="I247" s="1194"/>
      <c r="J247" s="1194"/>
      <c r="K247" s="611" t="s">
        <v>20250</v>
      </c>
      <c r="L247" s="1194"/>
      <c r="M247" s="1194"/>
      <c r="N247" s="1195"/>
      <c r="O247" s="1195"/>
      <c r="P247" s="1196"/>
      <c r="Q247" s="1194"/>
      <c r="R247" s="1194"/>
      <c r="S247" s="1196"/>
      <c r="T247" s="1197"/>
      <c r="U247" s="1198"/>
      <c r="V247" s="1199"/>
      <c r="W247" s="1200"/>
      <c r="X247" s="1201"/>
    </row>
    <row r="248" spans="1:24" ht="26.25" customHeight="1">
      <c r="A248" s="1178" t="s">
        <v>188</v>
      </c>
      <c r="B248" s="1179" t="s">
        <v>20248</v>
      </c>
      <c r="C248" s="1179" t="s">
        <v>14876</v>
      </c>
      <c r="D248" s="1179" t="s">
        <v>190</v>
      </c>
      <c r="E248" s="1179" t="s">
        <v>20347</v>
      </c>
      <c r="F248" s="1179" t="s">
        <v>20347</v>
      </c>
      <c r="G248" s="1179" t="s">
        <v>191</v>
      </c>
      <c r="H248" s="1179" t="s">
        <v>191</v>
      </c>
      <c r="I248" s="1179" t="s">
        <v>10531</v>
      </c>
      <c r="J248" s="1179" t="s">
        <v>20249</v>
      </c>
      <c r="K248" s="1180" t="s">
        <v>15237</v>
      </c>
      <c r="L248" s="1179" t="s">
        <v>20370</v>
      </c>
      <c r="M248" s="2869" t="s">
        <v>20319</v>
      </c>
      <c r="N248" s="1180" t="s">
        <v>20365</v>
      </c>
      <c r="O248" s="1784" t="s">
        <v>20459</v>
      </c>
      <c r="P248" s="1181"/>
      <c r="Q248" s="1179" t="s">
        <v>378</v>
      </c>
      <c r="R248" s="1179">
        <f>IF(MID(RIGHT(S248,8),1,1)="M",2021,IF(MID(RIGHT(S248,8),1,1)="N",2022,IF(MID(RIGHT(S248,8),1,1)="P",2023,IF(MID(RIGHT(S248,8),1,1)="R",2024,IF(MID(RIGHT(S248,8),1,1)="S",2025,IF(MID(RIGHT(S248,8),1,1)="T",1996,IF(MID(RIGHT(S248,8),1,1)="V",1997,IF(MID(RIGHT(S248,8),1,1)="W",1998,IF(MID(RIGHT(S248,8),1,1)="X",1999,IF(MID(RIGHT(S248,8),1,1)="Y",2000,IF(MID(RIGHT(S248,8),1,1)="1",2001,IF(MID(RIGHT(S248,8),1,1)="2",2002,IF(MID(RIGHT(S248,8),1,1)="3",2003,IF(MID(RIGHT(S248,8),1,1)="4",2004,IF(MID(RIGHT(S248,8),1,1)="5",2005,IF(MID(RIGHT(S248,8),1,1)="6",2006,IF(MID(RIGHT(S248,8),1,1)="7",2007,IF(MID(RIGHT(S248,8),1,1)="8",2008,IF(MID(RIGHT(S248,8),1,1)="9",2009,IF(MID(RIGHT(S248,8),1,1)="A",2010,IF(MID(RIGHT(S248,8),1,1)="B",2011,IF(MID(RIGHT(S248,8),1,1)="C",2012,IF(MID(RIGHT(S248,8),1,1)="D",2013,IF(MID(RIGHT(S248,8),1,1)="E",2014,IF(MID(RIGHT(S248,8),1,1)="F",2015,IF(MID(RIGHT(S248,8),1,1)="G",2016,IF(MID(RIGHT(S248,8),1,1)="H",2017,IF(MID(RIGHT(S248,8),1,1)="J",2018,IF(MID(RIGHT(S248,8),1,1)="K",2019,IF(MID(RIGHT(S248,8),1,1)="L",2020,""))))))))))))))))))))))))))))))</f>
        <v>2020</v>
      </c>
      <c r="S248" s="1179" t="s">
        <v>20315</v>
      </c>
      <c r="T248" s="1179">
        <v>1500</v>
      </c>
      <c r="U248" s="1182">
        <v>45833</v>
      </c>
      <c r="V248" s="1182">
        <v>45860</v>
      </c>
      <c r="W248" s="1183">
        <v>1800</v>
      </c>
      <c r="X248" s="1184">
        <v>2750</v>
      </c>
    </row>
    <row r="249" spans="1:24" ht="26.25" customHeight="1">
      <c r="A249" s="1185"/>
      <c r="B249" s="1186"/>
      <c r="C249" s="320" t="s">
        <v>15153</v>
      </c>
      <c r="D249" s="1186"/>
      <c r="E249" s="1186"/>
      <c r="F249" s="1186"/>
      <c r="G249" s="1186"/>
      <c r="H249" s="1186"/>
      <c r="I249" s="1186"/>
      <c r="J249" s="412" t="s">
        <v>20254</v>
      </c>
      <c r="K249" s="1373" t="s">
        <v>20004</v>
      </c>
      <c r="L249" s="961" t="s">
        <v>3603</v>
      </c>
      <c r="M249" s="2870"/>
      <c r="N249" s="73" t="s">
        <v>7287</v>
      </c>
      <c r="O249" s="1836"/>
      <c r="P249" s="1447"/>
      <c r="Q249" s="1186" t="s">
        <v>363</v>
      </c>
      <c r="R249" s="1186">
        <f>IF(MID(RIGHT(S249,8),1,1)="M",2021,IF(MID(RIGHT(S249,8),1,1)="N",2022,IF(MID(RIGHT(S249,8),1,1)="P",2023,IF(MID(RIGHT(S249,8),1,1)="R",2024,IF(MID(RIGHT(S249,8),1,1)="S",2025,IF(MID(RIGHT(S249,8),1,1)="T",1996,IF(MID(RIGHT(S249,8),1,1)="V",1997,IF(MID(RIGHT(S249,8),1,1)="W",1998,IF(MID(RIGHT(S249,8),1,1)="X",1999,IF(MID(RIGHT(S249,8),1,1)="Y",2000,IF(MID(RIGHT(S249,8),1,1)="1",2001,IF(MID(RIGHT(S249,8),1,1)="2",2002,IF(MID(RIGHT(S249,8),1,1)="3",2003,IF(MID(RIGHT(S249,8),1,1)="4",2004,IF(MID(RIGHT(S249,8),1,1)="5",2005,IF(MID(RIGHT(S249,8),1,1)="6",2006,IF(MID(RIGHT(S249,8),1,1)="7",2007,IF(MID(RIGHT(S249,8),1,1)="8",2008,IF(MID(RIGHT(S249,8),1,1)="9",2009,IF(MID(RIGHT(S249,8),1,1)="A",2010,IF(MID(RIGHT(S249,8),1,1)="B",2011,IF(MID(RIGHT(S249,8),1,1)="C",2012,IF(MID(RIGHT(S249,8),1,1)="D",2013,IF(MID(RIGHT(S249,8),1,1)="E",2014,IF(MID(RIGHT(S249,8),1,1)="F",2015,IF(MID(RIGHT(S249,8),1,1)="G",2016,IF(MID(RIGHT(S249,8),1,1)="H",2017,IF(MID(RIGHT(S249,8),1,1)="J",2018,IF(MID(RIGHT(S249,8),1,1)="K",2019,IF(MID(RIGHT(S249,8),1,1)="L",2020,""))))))))))))))))))))))))))))))</f>
        <v>2022</v>
      </c>
      <c r="S249" s="1186" t="s">
        <v>20316</v>
      </c>
      <c r="T249" s="1186">
        <v>1820</v>
      </c>
      <c r="U249" s="1189"/>
      <c r="V249" s="2416">
        <v>45863</v>
      </c>
      <c r="W249" s="1191"/>
      <c r="X249" s="1192"/>
    </row>
    <row r="250" spans="1:24" ht="26.25" customHeight="1">
      <c r="A250" s="1185"/>
      <c r="B250" s="1186"/>
      <c r="C250" s="1186" t="s">
        <v>12775</v>
      </c>
      <c r="D250" s="1186" t="s">
        <v>20278</v>
      </c>
      <c r="E250" s="1186"/>
      <c r="F250" s="1186"/>
      <c r="G250" s="1186"/>
      <c r="H250" s="1186"/>
      <c r="I250" s="1186"/>
      <c r="J250" s="1186"/>
      <c r="K250" s="1188" t="s">
        <v>3194</v>
      </c>
      <c r="L250" s="1186"/>
      <c r="M250" s="2870"/>
      <c r="N250" s="73" t="s">
        <v>7898</v>
      </c>
      <c r="O250" s="1186"/>
      <c r="P250" s="1186"/>
      <c r="Q250" s="1186" t="s">
        <v>375</v>
      </c>
      <c r="R250" s="1186">
        <f>IF(MID(RIGHT(S250,8),1,1)="M",2021,IF(MID(RIGHT(S250,8),1,1)="N",2022,IF(MID(RIGHT(S250,8),1,1)="P",2023,IF(MID(RIGHT(S250,8),1,1)="R",2024,IF(MID(RIGHT(S250,8),1,1)="S",2025,IF(MID(RIGHT(S250,8),1,1)="T",1996,IF(MID(RIGHT(S250,8),1,1)="V",1997,IF(MID(RIGHT(S250,8),1,1)="W",1998,IF(MID(RIGHT(S250,8),1,1)="X",1999,IF(MID(RIGHT(S250,8),1,1)="Y",2000,IF(MID(RIGHT(S250,8),1,1)="1",2001,IF(MID(RIGHT(S250,8),1,1)="2",2002,IF(MID(RIGHT(S250,8),1,1)="3",2003,IF(MID(RIGHT(S250,8),1,1)="4",2004,IF(MID(RIGHT(S250,8),1,1)="5",2005,IF(MID(RIGHT(S250,8),1,1)="6",2006,IF(MID(RIGHT(S250,8),1,1)="7",2007,IF(MID(RIGHT(S250,8),1,1)="8",2008,IF(MID(RIGHT(S250,8),1,1)="9",2009,IF(MID(RIGHT(S250,8),1,1)="A",2010,IF(MID(RIGHT(S250,8),1,1)="B",2011,IF(MID(RIGHT(S250,8),1,1)="C",2012,IF(MID(RIGHT(S250,8),1,1)="D",2013,IF(MID(RIGHT(S250,8),1,1)="E",2014,IF(MID(RIGHT(S250,8),1,1)="F",2015,IF(MID(RIGHT(S250,8),1,1)="G",2016,IF(MID(RIGHT(S250,8),1,1)="H",2017,IF(MID(RIGHT(S250,8),1,1)="J",2018,IF(MID(RIGHT(S250,8),1,1)="K",2019,IF(MID(RIGHT(S250,8),1,1)="L",2020,""))))))))))))))))))))))))))))))</f>
        <v>2021</v>
      </c>
      <c r="S250" s="1186" t="s">
        <v>20317</v>
      </c>
      <c r="T250" s="1186">
        <v>1150</v>
      </c>
      <c r="U250" s="1189"/>
      <c r="V250" s="1189"/>
      <c r="W250" s="1191"/>
      <c r="X250" s="1192"/>
    </row>
    <row r="251" spans="1:24" ht="26.25" customHeight="1">
      <c r="A251" s="1185"/>
      <c r="B251" s="1186"/>
      <c r="C251" s="1186" t="s">
        <v>12777</v>
      </c>
      <c r="D251" s="1186" t="s">
        <v>20278</v>
      </c>
      <c r="E251" s="1186"/>
      <c r="F251" s="1186"/>
      <c r="G251" s="1186"/>
      <c r="H251" s="1186"/>
      <c r="I251" s="1186"/>
      <c r="J251" s="1186"/>
      <c r="K251" s="1254" t="s">
        <v>2380</v>
      </c>
      <c r="L251" s="1186"/>
      <c r="M251" s="2870"/>
      <c r="N251" s="73" t="s">
        <v>12674</v>
      </c>
      <c r="O251" s="1186"/>
      <c r="P251" s="1186"/>
      <c r="Q251" s="1186" t="s">
        <v>1901</v>
      </c>
      <c r="R251" s="1186">
        <f>IF(MID(RIGHT(S251,8),1,1)="M",2021,IF(MID(RIGHT(S251,8),1,1)="N",2022,IF(MID(RIGHT(S251,8),1,1)="P",2023,IF(MID(RIGHT(S251,8),1,1)="R",2024,IF(MID(RIGHT(S251,8),1,1)="S",2025,IF(MID(RIGHT(S251,8),1,1)="T",1996,IF(MID(RIGHT(S251,8),1,1)="V",1997,IF(MID(RIGHT(S251,8),1,1)="W",1998,IF(MID(RIGHT(S251,8),1,1)="X",1999,IF(MID(RIGHT(S251,8),1,1)="Y",2000,IF(MID(RIGHT(S251,8),1,1)="1",2001,IF(MID(RIGHT(S251,8),1,1)="2",2002,IF(MID(RIGHT(S251,8),1,1)="3",2003,IF(MID(RIGHT(S251,8),1,1)="4",2004,IF(MID(RIGHT(S251,8),1,1)="5",2005,IF(MID(RIGHT(S251,8),1,1)="6",2006,IF(MID(RIGHT(S251,8),1,1)="7",2007,IF(MID(RIGHT(S251,8),1,1)="8",2008,IF(MID(RIGHT(S251,8),1,1)="9",2009,IF(MID(RIGHT(S251,8),1,1)="A",2010,IF(MID(RIGHT(S251,8),1,1)="B",2011,IF(MID(RIGHT(S251,8),1,1)="C",2012,IF(MID(RIGHT(S251,8),1,1)="D",2013,IF(MID(RIGHT(S251,8),1,1)="E",2014,IF(MID(RIGHT(S251,8),1,1)="F",2015,IF(MID(RIGHT(S251,8),1,1)="G",2016,IF(MID(RIGHT(S251,8),1,1)="H",2017,IF(MID(RIGHT(S251,8),1,1)="J",2018,IF(MID(RIGHT(S251,8),1,1)="K",2019,IF(MID(RIGHT(S251,8),1,1)="L",2020,""))))))))))))))))))))))))))))))</f>
        <v>2021</v>
      </c>
      <c r="S251" s="1186" t="s">
        <v>20318</v>
      </c>
      <c r="T251" s="1186">
        <v>2075</v>
      </c>
      <c r="U251" s="1190"/>
      <c r="V251" s="1190"/>
      <c r="W251" s="1191"/>
      <c r="X251" s="1192"/>
    </row>
    <row r="252" spans="1:24" ht="26.25" customHeight="1">
      <c r="A252" s="1185"/>
      <c r="B252" s="1186"/>
      <c r="C252" s="1186" t="s">
        <v>14286</v>
      </c>
      <c r="D252" s="1186" t="s">
        <v>191</v>
      </c>
      <c r="E252" s="1186"/>
      <c r="F252" s="1186"/>
      <c r="G252" s="1186"/>
      <c r="H252" s="1186"/>
      <c r="I252" s="1186"/>
      <c r="J252" s="1186" t="s">
        <v>20369</v>
      </c>
      <c r="K252" s="1186"/>
      <c r="L252" s="1186"/>
      <c r="M252" s="1186" t="str">
        <f>SUBSTITUTE(M248,"-","")</f>
        <v>1048425072708X</v>
      </c>
      <c r="N252" s="1186"/>
      <c r="O252" s="1186"/>
      <c r="P252" s="1186"/>
      <c r="Q252" s="1186"/>
      <c r="R252" s="1186"/>
      <c r="S252" s="1187" t="s">
        <v>546</v>
      </c>
      <c r="T252" s="1187">
        <v>3800</v>
      </c>
      <c r="U252" s="1189"/>
      <c r="V252" s="1189"/>
      <c r="W252" s="1191"/>
      <c r="X252" s="1192"/>
    </row>
    <row r="253" spans="1:24" ht="26.25" customHeight="1">
      <c r="A253" s="1185"/>
      <c r="B253" s="1186"/>
      <c r="C253" s="1186" t="s">
        <v>10098</v>
      </c>
      <c r="D253" s="1186" t="s">
        <v>191</v>
      </c>
      <c r="E253" s="1186"/>
      <c r="F253" s="1186"/>
      <c r="G253" s="1186"/>
      <c r="H253" s="1186"/>
      <c r="I253" s="1186"/>
      <c r="J253" s="1186" t="s">
        <v>20429</v>
      </c>
      <c r="K253" s="1186"/>
      <c r="L253" s="1186"/>
      <c r="M253" s="2559" t="s">
        <v>8709</v>
      </c>
      <c r="N253" s="2560"/>
      <c r="O253" s="2560"/>
      <c r="P253" s="2561"/>
      <c r="Q253" s="1186"/>
      <c r="R253" s="1186"/>
      <c r="S253" s="1187" t="s">
        <v>2472</v>
      </c>
      <c r="T253" s="1187">
        <f>SUM(T248:T252)</f>
        <v>10345</v>
      </c>
      <c r="U253" s="1189"/>
      <c r="V253" s="1189"/>
      <c r="W253" s="1191"/>
      <c r="X253" s="1192"/>
    </row>
    <row r="254" spans="1:24" ht="26.25" customHeight="1" thickBot="1">
      <c r="A254" s="1193"/>
      <c r="B254" s="1194"/>
      <c r="C254" s="1194" t="s">
        <v>10099</v>
      </c>
      <c r="D254" s="1194" t="s">
        <v>4036</v>
      </c>
      <c r="E254" s="1194"/>
      <c r="F254" s="1194"/>
      <c r="G254" s="1194"/>
      <c r="H254" s="1194"/>
      <c r="I254" s="1194"/>
      <c r="J254" s="1194"/>
      <c r="K254" s="611" t="s">
        <v>20250</v>
      </c>
      <c r="L254" s="1194"/>
      <c r="M254" s="1194"/>
      <c r="N254" s="1195"/>
      <c r="O254" s="1195"/>
      <c r="P254" s="1196"/>
      <c r="Q254" s="1194"/>
      <c r="R254" s="1194"/>
      <c r="S254" s="1196"/>
      <c r="T254" s="1197"/>
      <c r="U254" s="1198"/>
      <c r="V254" s="1199"/>
      <c r="W254" s="1200"/>
      <c r="X254" s="1201"/>
    </row>
    <row r="255" spans="1:24" ht="26.25" customHeight="1">
      <c r="A255" s="485"/>
      <c r="B255" s="485"/>
      <c r="C255" s="485"/>
      <c r="D255" s="485"/>
      <c r="E255" s="485"/>
      <c r="F255" s="485"/>
      <c r="G255" s="485"/>
      <c r="H255" s="485"/>
      <c r="I255" s="485"/>
      <c r="J255" s="485"/>
      <c r="K255" s="486"/>
      <c r="L255" s="485"/>
      <c r="M255" s="485"/>
      <c r="N255" s="486"/>
      <c r="O255" s="486"/>
      <c r="P255" s="487"/>
      <c r="Q255" s="485"/>
      <c r="R255" s="485"/>
      <c r="S255" s="485"/>
      <c r="T255" s="485"/>
      <c r="U255" s="488"/>
      <c r="V255" s="489"/>
      <c r="W255" s="490"/>
      <c r="X255" s="490"/>
    </row>
    <row r="256" spans="1:24" ht="26.25" customHeight="1" thickBot="1"/>
    <row r="257" spans="1:24" ht="26.25" customHeight="1">
      <c r="A257" s="874" t="s">
        <v>188</v>
      </c>
      <c r="B257" s="875" t="s">
        <v>10047</v>
      </c>
      <c r="C257" s="875" t="s">
        <v>13428</v>
      </c>
      <c r="D257" s="875" t="s">
        <v>190</v>
      </c>
      <c r="E257" s="875" t="s">
        <v>20393</v>
      </c>
      <c r="F257" s="875" t="s">
        <v>20393</v>
      </c>
      <c r="G257" s="875" t="s">
        <v>191</v>
      </c>
      <c r="H257" s="875" t="s">
        <v>191</v>
      </c>
      <c r="I257" s="875" t="s">
        <v>10574</v>
      </c>
      <c r="J257" s="875" t="s">
        <v>20447</v>
      </c>
      <c r="K257" s="876" t="s">
        <v>15237</v>
      </c>
      <c r="L257" s="875" t="s">
        <v>20362</v>
      </c>
      <c r="M257" s="2857" t="s">
        <v>20381</v>
      </c>
      <c r="N257" s="876" t="s">
        <v>20448</v>
      </c>
      <c r="O257" s="876" t="s">
        <v>20449</v>
      </c>
      <c r="P257" s="1805"/>
      <c r="Q257" s="875" t="s">
        <v>378</v>
      </c>
      <c r="R257" s="875">
        <f>IF(MID(RIGHT(S257,8),1,1)="M",2021,IF(MID(RIGHT(S257,8),1,1)="N",2022,IF(MID(RIGHT(S257,8),1,1)="P",2023,IF(MID(RIGHT(S257,8),1,1)="R",2024,IF(MID(RIGHT(S257,8),1,1)="S",2025,IF(MID(RIGHT(S257,8),1,1)="T",1996,IF(MID(RIGHT(S257,8),1,1)="V",1997,IF(MID(RIGHT(S257,8),1,1)="W",1998,IF(MID(RIGHT(S257,8),1,1)="X",1999,IF(MID(RIGHT(S257,8),1,1)="Y",2000,IF(MID(RIGHT(S257,8),1,1)="1",2001,IF(MID(RIGHT(S257,8),1,1)="2",2002,IF(MID(RIGHT(S257,8),1,1)="3",2003,IF(MID(RIGHT(S257,8),1,1)="4",2004,IF(MID(RIGHT(S257,8),1,1)="5",2005,IF(MID(RIGHT(S257,8),1,1)="6",2006,IF(MID(RIGHT(S257,8),1,1)="7",2007,IF(MID(RIGHT(S257,8),1,1)="8",2008,IF(MID(RIGHT(S257,8),1,1)="9",2009,IF(MID(RIGHT(S257,8),1,1)="A",2010,IF(MID(RIGHT(S257,8),1,1)="B",2011,IF(MID(RIGHT(S257,8),1,1)="C",2012,IF(MID(RIGHT(S257,8),1,1)="D",2013,IF(MID(RIGHT(S257,8),1,1)="E",2014,IF(MID(RIGHT(S257,8),1,1)="F",2015,IF(MID(RIGHT(S257,8),1,1)="G",2016,IF(MID(RIGHT(S257,8),1,1)="H",2017,IF(MID(RIGHT(S257,8),1,1)="J",2018,IF(MID(RIGHT(S257,8),1,1)="K",2019,IF(MID(RIGHT(S257,8),1,1)="L",2020,""))))))))))))))))))))))))))))))</f>
        <v>2020</v>
      </c>
      <c r="S257" s="875" t="s">
        <v>20379</v>
      </c>
      <c r="T257" s="875">
        <v>1545</v>
      </c>
      <c r="U257" s="878">
        <v>45833</v>
      </c>
      <c r="V257" s="878">
        <v>45860</v>
      </c>
      <c r="W257" s="879">
        <v>1800</v>
      </c>
      <c r="X257" s="880">
        <v>2700</v>
      </c>
    </row>
    <row r="258" spans="1:24" ht="26.25" customHeight="1">
      <c r="A258" s="1759"/>
      <c r="B258" s="1755"/>
      <c r="C258" s="320" t="s">
        <v>19966</v>
      </c>
      <c r="D258" s="1755"/>
      <c r="E258" s="1755"/>
      <c r="F258" s="1755"/>
      <c r="G258" s="1755"/>
      <c r="H258" s="1755"/>
      <c r="I258" s="1755" t="s">
        <v>3598</v>
      </c>
      <c r="J258" s="412" t="s">
        <v>20296</v>
      </c>
      <c r="K258" s="884" t="s">
        <v>20004</v>
      </c>
      <c r="L258" s="425" t="s">
        <v>3603</v>
      </c>
      <c r="M258" s="2842"/>
      <c r="N258" s="73" t="s">
        <v>7287</v>
      </c>
      <c r="O258" s="882"/>
      <c r="P258" s="1760"/>
      <c r="Q258" s="882" t="s">
        <v>243</v>
      </c>
      <c r="R258" s="882">
        <f>IF(MID(RIGHT(S258,8),1,1)="M",2021,IF(MID(RIGHT(S258,8),1,1)="N",2022,IF(MID(RIGHT(S258,8),1,1)="P",2023,IF(MID(RIGHT(S258,8),1,1)="R",2024,IF(MID(RIGHT(S258,8),1,1)="S",2025,IF(MID(RIGHT(S258,8),1,1)="T",1996,IF(MID(RIGHT(S258,8),1,1)="V",1997,IF(MID(RIGHT(S258,8),1,1)="W",1998,IF(MID(RIGHT(S258,8),1,1)="X",1999,IF(MID(RIGHT(S258,8),1,1)="Y",2000,IF(MID(RIGHT(S258,8),1,1)="1",2001,IF(MID(RIGHT(S258,8),1,1)="2",2002,IF(MID(RIGHT(S258,8),1,1)="3",2003,IF(MID(RIGHT(S258,8),1,1)="4",2004,IF(MID(RIGHT(S258,8),1,1)="5",2005,IF(MID(RIGHT(S258,8),1,1)="6",2006,IF(MID(RIGHT(S258,8),1,1)="7",2007,IF(MID(RIGHT(S258,8),1,1)="8",2008,IF(MID(RIGHT(S258,8),1,1)="9",2009,IF(MID(RIGHT(S258,8),1,1)="A",2010,IF(MID(RIGHT(S258,8),1,1)="B",2011,IF(MID(RIGHT(S258,8),1,1)="C",2012,IF(MID(RIGHT(S258,8),1,1)="D",2013,IF(MID(RIGHT(S258,8),1,1)="E",2014,IF(MID(RIGHT(S258,8),1,1)="F",2015,IF(MID(RIGHT(S258,8),1,1)="G",2016,IF(MID(RIGHT(S258,8),1,1)="H",2017,IF(MID(RIGHT(S258,8),1,1)="J",2018,IF(MID(RIGHT(S258,8),1,1)="K",2019,IF(MID(RIGHT(S258,8),1,1)="L",2020,""))))))))))))))))))))))))))))))</f>
        <v>2022</v>
      </c>
      <c r="S258" s="882" t="s">
        <v>20380</v>
      </c>
      <c r="T258" s="882">
        <v>1560</v>
      </c>
      <c r="U258" s="885"/>
      <c r="V258" s="2094">
        <v>45863</v>
      </c>
      <c r="W258" s="1762"/>
      <c r="X258" s="1763" t="s">
        <v>19232</v>
      </c>
    </row>
    <row r="259" spans="1:24" ht="26.25" customHeight="1">
      <c r="A259" s="881"/>
      <c r="B259" s="882"/>
      <c r="C259" s="882" t="s">
        <v>12776</v>
      </c>
      <c r="D259" s="882" t="s">
        <v>20278</v>
      </c>
      <c r="E259" s="882"/>
      <c r="F259" s="882"/>
      <c r="G259" s="882"/>
      <c r="H259" s="882"/>
      <c r="I259" s="882"/>
      <c r="J259" s="882"/>
      <c r="K259" s="889" t="s">
        <v>3076</v>
      </c>
      <c r="L259" s="1186" t="s">
        <v>17523</v>
      </c>
      <c r="M259" s="2402" t="s">
        <v>20383</v>
      </c>
      <c r="N259" s="73" t="s">
        <v>19461</v>
      </c>
      <c r="O259" s="1436"/>
      <c r="P259" s="882"/>
      <c r="Q259" s="882" t="s">
        <v>375</v>
      </c>
      <c r="R259" s="882">
        <f>IF(MID(RIGHT(S259,8),1,1)="M",2021,IF(MID(RIGHT(S259,8),1,1)="N",2022,IF(MID(RIGHT(S259,8),1,1)="P",2023,IF(MID(RIGHT(S259,8),1,1)="R",2024,IF(MID(RIGHT(S259,8),1,1)="S",2025,IF(MID(RIGHT(S259,8),1,1)="T",1996,IF(MID(RIGHT(S259,8),1,1)="V",1997,IF(MID(RIGHT(S259,8),1,1)="W",1998,IF(MID(RIGHT(S259,8),1,1)="X",1999,IF(MID(RIGHT(S259,8),1,1)="Y",2000,IF(MID(RIGHT(S259,8),1,1)="1",2001,IF(MID(RIGHT(S259,8),1,1)="2",2002,IF(MID(RIGHT(S259,8),1,1)="3",2003,IF(MID(RIGHT(S259,8),1,1)="4",2004,IF(MID(RIGHT(S259,8),1,1)="5",2005,IF(MID(RIGHT(S259,8),1,1)="6",2006,IF(MID(RIGHT(S259,8),1,1)="7",2007,IF(MID(RIGHT(S259,8),1,1)="8",2008,IF(MID(RIGHT(S259,8),1,1)="9",2009,IF(MID(RIGHT(S259,8),1,1)="A",2010,IF(MID(RIGHT(S259,8),1,1)="B",2011,IF(MID(RIGHT(S259,8),1,1)="C",2012,IF(MID(RIGHT(S259,8),1,1)="D",2013,IF(MID(RIGHT(S259,8),1,1)="E",2014,IF(MID(RIGHT(S259,8),1,1)="F",2015,IF(MID(RIGHT(S259,8),1,1)="G",2016,IF(MID(RIGHT(S259,8),1,1)="H",2017,IF(MID(RIGHT(S259,8),1,1)="J",2018,IF(MID(RIGHT(S259,8),1,1)="K",2019,IF(MID(RIGHT(S259,8),1,1)="L",2020,""))))))))))))))))))))))))))))))</f>
        <v>2021</v>
      </c>
      <c r="S259" s="882" t="s">
        <v>20382</v>
      </c>
      <c r="T259" s="882">
        <v>1335</v>
      </c>
      <c r="U259" s="885"/>
      <c r="V259" s="891"/>
      <c r="W259" s="911"/>
      <c r="X259" s="888"/>
    </row>
    <row r="260" spans="1:24" ht="26.25" customHeight="1">
      <c r="A260" s="881"/>
      <c r="B260" s="882"/>
      <c r="C260" s="882" t="s">
        <v>12778</v>
      </c>
      <c r="D260" s="882" t="s">
        <v>20278</v>
      </c>
      <c r="E260" s="882"/>
      <c r="F260" s="882"/>
      <c r="G260" s="882"/>
      <c r="H260" s="882"/>
      <c r="I260" s="882" t="s">
        <v>19229</v>
      </c>
      <c r="J260" s="882"/>
      <c r="K260" s="889" t="s">
        <v>9460</v>
      </c>
      <c r="L260" s="882"/>
      <c r="M260" s="882" t="s">
        <v>20373</v>
      </c>
      <c r="N260" s="73" t="s">
        <v>12607</v>
      </c>
      <c r="O260" s="1436"/>
      <c r="P260" s="882"/>
      <c r="Q260" s="882" t="s">
        <v>375</v>
      </c>
      <c r="R260" s="882">
        <f>IF(MID(RIGHT(S260,8),1,1)="M",2021,IF(MID(RIGHT(S260,8),1,1)="N",2022,IF(MID(RIGHT(S260,8),1,1)="P",2023,IF(MID(RIGHT(S260,8),1,1)="R",2024,IF(MID(RIGHT(S260,8),1,1)="S",2025,IF(MID(RIGHT(S260,8),1,1)="T",1996,IF(MID(RIGHT(S260,8),1,1)="V",1997,IF(MID(RIGHT(S260,8),1,1)="W",1998,IF(MID(RIGHT(S260,8),1,1)="X",1999,IF(MID(RIGHT(S260,8),1,1)="Y",2000,IF(MID(RIGHT(S260,8),1,1)="1",2001,IF(MID(RIGHT(S260,8),1,1)="2",2002,IF(MID(RIGHT(S260,8),1,1)="3",2003,IF(MID(RIGHT(S260,8),1,1)="4",2004,IF(MID(RIGHT(S260,8),1,1)="5",2005,IF(MID(RIGHT(S260,8),1,1)="6",2006,IF(MID(RIGHT(S260,8),1,1)="7",2007,IF(MID(RIGHT(S260,8),1,1)="8",2008,IF(MID(RIGHT(S260,8),1,1)="9",2009,IF(MID(RIGHT(S260,8),1,1)="A",2010,IF(MID(RIGHT(S260,8),1,1)="B",2011,IF(MID(RIGHT(S260,8),1,1)="C",2012,IF(MID(RIGHT(S260,8),1,1)="D",2013,IF(MID(RIGHT(S260,8),1,1)="E",2014,IF(MID(RIGHT(S260,8),1,1)="F",2015,IF(MID(RIGHT(S260,8),1,1)="G",2016,IF(MID(RIGHT(S260,8),1,1)="H",2017,IF(MID(RIGHT(S260,8),1,1)="J",2018,IF(MID(RIGHT(S260,8),1,1)="K",2019,IF(MID(RIGHT(S260,8),1,1)="L",2020,""))))))))))))))))))))))))))))))</f>
        <v>2021</v>
      </c>
      <c r="S260" s="882" t="s">
        <v>20372</v>
      </c>
      <c r="T260" s="882">
        <v>1555</v>
      </c>
      <c r="U260" s="885"/>
      <c r="V260" s="885"/>
      <c r="W260" s="911"/>
      <c r="X260" s="888"/>
    </row>
    <row r="261" spans="1:24" ht="26.25" customHeight="1">
      <c r="A261" s="881"/>
      <c r="B261" s="882"/>
      <c r="C261" s="882" t="s">
        <v>13047</v>
      </c>
      <c r="D261" s="882" t="s">
        <v>191</v>
      </c>
      <c r="E261" s="882"/>
      <c r="F261" s="882"/>
      <c r="G261" s="882"/>
      <c r="H261" s="882"/>
      <c r="I261" s="882"/>
      <c r="J261" s="882"/>
      <c r="K261" s="890"/>
      <c r="L261" s="882" t="str">
        <f>SUBSTITUTE(M257,"-","")</f>
        <v>4327425248087X</v>
      </c>
      <c r="M261" s="882"/>
      <c r="N261" s="882"/>
      <c r="O261" s="882"/>
      <c r="P261" s="882"/>
      <c r="Q261" s="882"/>
      <c r="R261" s="882"/>
      <c r="S261" s="883" t="s">
        <v>189</v>
      </c>
      <c r="T261" s="883">
        <v>3700</v>
      </c>
      <c r="U261" s="885"/>
      <c r="V261" s="891"/>
      <c r="W261" s="887"/>
      <c r="X261" s="888"/>
    </row>
    <row r="262" spans="1:24" ht="26.25" customHeight="1">
      <c r="A262" s="881"/>
      <c r="B262" s="882"/>
      <c r="C262" s="882" t="s">
        <v>10002</v>
      </c>
      <c r="D262" s="882" t="s">
        <v>191</v>
      </c>
      <c r="E262" s="882"/>
      <c r="F262" s="882"/>
      <c r="G262" s="882"/>
      <c r="H262" s="882"/>
      <c r="I262" s="882"/>
      <c r="J262" s="882" t="s">
        <v>20394</v>
      </c>
      <c r="K262" s="890"/>
      <c r="L262" s="882" t="str">
        <f>SUBSTITUTE(M259,"-","")</f>
        <v>4327425248089X</v>
      </c>
      <c r="M262" s="2559" t="s">
        <v>8709</v>
      </c>
      <c r="N262" s="2560"/>
      <c r="O262" s="2560"/>
      <c r="P262" s="2561"/>
      <c r="Q262" s="882"/>
      <c r="R262" s="882"/>
      <c r="S262" s="883" t="s">
        <v>2472</v>
      </c>
      <c r="T262" s="883">
        <f>SUM(T257:T261)</f>
        <v>9695</v>
      </c>
      <c r="U262" s="891"/>
      <c r="V262" s="891"/>
      <c r="W262" s="887"/>
      <c r="X262" s="1309"/>
    </row>
    <row r="263" spans="1:24" ht="26.25" customHeight="1" thickBot="1">
      <c r="A263" s="892"/>
      <c r="B263" s="893"/>
      <c r="C263" s="893" t="s">
        <v>10003</v>
      </c>
      <c r="D263" s="893" t="s">
        <v>4036</v>
      </c>
      <c r="E263" s="893"/>
      <c r="F263" s="893"/>
      <c r="G263" s="893"/>
      <c r="H263" s="893"/>
      <c r="I263" s="893"/>
      <c r="J263" s="893" t="s">
        <v>20430</v>
      </c>
      <c r="K263" s="611" t="s">
        <v>20250</v>
      </c>
      <c r="L263" s="893" t="str">
        <f>SUBSTITUTE(M260,"-","")</f>
        <v>1048425073777X</v>
      </c>
      <c r="M263" s="893"/>
      <c r="N263" s="894"/>
      <c r="O263" s="894"/>
      <c r="P263" s="895"/>
      <c r="Q263" s="893"/>
      <c r="R263" s="893"/>
      <c r="S263" s="896"/>
      <c r="T263" s="896"/>
      <c r="U263" s="897"/>
      <c r="V263" s="898"/>
      <c r="W263" s="899"/>
      <c r="X263" s="900"/>
    </row>
    <row r="264" spans="1:24" ht="26.25" customHeight="1">
      <c r="A264" s="874" t="s">
        <v>188</v>
      </c>
      <c r="B264" s="875" t="s">
        <v>10047</v>
      </c>
      <c r="C264" s="875" t="s">
        <v>13428</v>
      </c>
      <c r="D264" s="875" t="s">
        <v>190</v>
      </c>
      <c r="E264" s="875" t="s">
        <v>20393</v>
      </c>
      <c r="F264" s="875" t="s">
        <v>20393</v>
      </c>
      <c r="G264" s="875" t="s">
        <v>191</v>
      </c>
      <c r="H264" s="875" t="s">
        <v>191</v>
      </c>
      <c r="I264" s="875" t="s">
        <v>10574</v>
      </c>
      <c r="J264" s="875" t="s">
        <v>20247</v>
      </c>
      <c r="K264" s="876" t="s">
        <v>15237</v>
      </c>
      <c r="L264" s="875" t="s">
        <v>20332</v>
      </c>
      <c r="M264" s="2857" t="s">
        <v>20374</v>
      </c>
      <c r="N264" s="876" t="s">
        <v>20401</v>
      </c>
      <c r="O264" s="876" t="s">
        <v>20402</v>
      </c>
      <c r="P264" s="1805"/>
      <c r="Q264" s="875" t="s">
        <v>378</v>
      </c>
      <c r="R264" s="875">
        <f>IF(MID(RIGHT(S264,8),1,1)="M",2021,IF(MID(RIGHT(S264,8),1,1)="N",2022,IF(MID(RIGHT(S264,8),1,1)="P",2023,IF(MID(RIGHT(S264,8),1,1)="R",2024,IF(MID(RIGHT(S264,8),1,1)="S",2025,IF(MID(RIGHT(S264,8),1,1)="T",1996,IF(MID(RIGHT(S264,8),1,1)="V",1997,IF(MID(RIGHT(S264,8),1,1)="W",1998,IF(MID(RIGHT(S264,8),1,1)="X",1999,IF(MID(RIGHT(S264,8),1,1)="Y",2000,IF(MID(RIGHT(S264,8),1,1)="1",2001,IF(MID(RIGHT(S264,8),1,1)="2",2002,IF(MID(RIGHT(S264,8),1,1)="3",2003,IF(MID(RIGHT(S264,8),1,1)="4",2004,IF(MID(RIGHT(S264,8),1,1)="5",2005,IF(MID(RIGHT(S264,8),1,1)="6",2006,IF(MID(RIGHT(S264,8),1,1)="7",2007,IF(MID(RIGHT(S264,8),1,1)="8",2008,IF(MID(RIGHT(S264,8),1,1)="9",2009,IF(MID(RIGHT(S264,8),1,1)="A",2010,IF(MID(RIGHT(S264,8),1,1)="B",2011,IF(MID(RIGHT(S264,8),1,1)="C",2012,IF(MID(RIGHT(S264,8),1,1)="D",2013,IF(MID(RIGHT(S264,8),1,1)="E",2014,IF(MID(RIGHT(S264,8),1,1)="F",2015,IF(MID(RIGHT(S264,8),1,1)="G",2016,IF(MID(RIGHT(S264,8),1,1)="H",2017,IF(MID(RIGHT(S264,8),1,1)="J",2018,IF(MID(RIGHT(S264,8),1,1)="K",2019,IF(MID(RIGHT(S264,8),1,1)="L",2020,""))))))))))))))))))))))))))))))</f>
        <v>2022</v>
      </c>
      <c r="S264" s="875" t="s">
        <v>20375</v>
      </c>
      <c r="T264" s="875">
        <v>1545</v>
      </c>
      <c r="U264" s="878">
        <v>45833</v>
      </c>
      <c r="V264" s="878">
        <v>45860</v>
      </c>
      <c r="W264" s="879">
        <v>1800</v>
      </c>
      <c r="X264" s="880">
        <v>2700</v>
      </c>
    </row>
    <row r="265" spans="1:24" ht="26.25" customHeight="1">
      <c r="A265" s="1759"/>
      <c r="B265" s="1755"/>
      <c r="C265" s="320" t="s">
        <v>19966</v>
      </c>
      <c r="D265" s="1755"/>
      <c r="E265" s="1755"/>
      <c r="F265" s="1755"/>
      <c r="G265" s="1755"/>
      <c r="H265" s="1755"/>
      <c r="I265" s="1755" t="s">
        <v>3598</v>
      </c>
      <c r="J265" s="412" t="s">
        <v>20343</v>
      </c>
      <c r="K265" s="884" t="s">
        <v>20004</v>
      </c>
      <c r="L265" s="425" t="s">
        <v>3603</v>
      </c>
      <c r="M265" s="2878"/>
      <c r="N265" s="73" t="s">
        <v>7287</v>
      </c>
      <c r="O265" s="882"/>
      <c r="P265" s="1760"/>
      <c r="Q265" s="882" t="s">
        <v>375</v>
      </c>
      <c r="R265" s="882">
        <f>IF(MID(RIGHT(S265,8),1,1)="M",2021,IF(MID(RIGHT(S265,8),1,1)="N",2022,IF(MID(RIGHT(S265,8),1,1)="P",2023,IF(MID(RIGHT(S265,8),1,1)="R",2024,IF(MID(RIGHT(S265,8),1,1)="S",2025,IF(MID(RIGHT(S265,8),1,1)="T",1996,IF(MID(RIGHT(S265,8),1,1)="V",1997,IF(MID(RIGHT(S265,8),1,1)="W",1998,IF(MID(RIGHT(S265,8),1,1)="X",1999,IF(MID(RIGHT(S265,8),1,1)="Y",2000,IF(MID(RIGHT(S265,8),1,1)="1",2001,IF(MID(RIGHT(S265,8),1,1)="2",2002,IF(MID(RIGHT(S265,8),1,1)="3",2003,IF(MID(RIGHT(S265,8),1,1)="4",2004,IF(MID(RIGHT(S265,8),1,1)="5",2005,IF(MID(RIGHT(S265,8),1,1)="6",2006,IF(MID(RIGHT(S265,8),1,1)="7",2007,IF(MID(RIGHT(S265,8),1,1)="8",2008,IF(MID(RIGHT(S265,8),1,1)="9",2009,IF(MID(RIGHT(S265,8),1,1)="A",2010,IF(MID(RIGHT(S265,8),1,1)="B",2011,IF(MID(RIGHT(S265,8),1,1)="C",2012,IF(MID(RIGHT(S265,8),1,1)="D",2013,IF(MID(RIGHT(S265,8),1,1)="E",2014,IF(MID(RIGHT(S265,8),1,1)="F",2015,IF(MID(RIGHT(S265,8),1,1)="G",2016,IF(MID(RIGHT(S265,8),1,1)="H",2017,IF(MID(RIGHT(S265,8),1,1)="J",2018,IF(MID(RIGHT(S265,8),1,1)="K",2019,IF(MID(RIGHT(S265,8),1,1)="L",2020,""))))))))))))))))))))))))))))))</f>
        <v>2021</v>
      </c>
      <c r="S265" s="882" t="s">
        <v>20376</v>
      </c>
      <c r="T265" s="882">
        <v>1335</v>
      </c>
      <c r="U265" s="885"/>
      <c r="V265" s="2094">
        <v>45863</v>
      </c>
      <c r="W265" s="1762"/>
      <c r="X265" s="1763" t="s">
        <v>19232</v>
      </c>
    </row>
    <row r="266" spans="1:24" ht="26.25" customHeight="1">
      <c r="A266" s="881"/>
      <c r="B266" s="882"/>
      <c r="C266" s="882" t="s">
        <v>12776</v>
      </c>
      <c r="D266" s="882" t="s">
        <v>20278</v>
      </c>
      <c r="E266" s="882"/>
      <c r="F266" s="882"/>
      <c r="G266" s="882"/>
      <c r="H266" s="882"/>
      <c r="I266" s="882"/>
      <c r="J266" s="882"/>
      <c r="K266" s="889" t="s">
        <v>3076</v>
      </c>
      <c r="L266" s="1186" t="s">
        <v>17523</v>
      </c>
      <c r="M266" s="2878"/>
      <c r="N266" s="73" t="s">
        <v>19461</v>
      </c>
      <c r="O266" s="1436"/>
      <c r="P266" s="882"/>
      <c r="Q266" s="882" t="s">
        <v>377</v>
      </c>
      <c r="R266" s="882">
        <f>IF(MID(RIGHT(S266,8),1,1)="M",2021,IF(MID(RIGHT(S266,8),1,1)="N",2022,IF(MID(RIGHT(S266,8),1,1)="P",2023,IF(MID(RIGHT(S266,8),1,1)="R",2024,IF(MID(RIGHT(S266,8),1,1)="S",2025,IF(MID(RIGHT(S266,8),1,1)="T",1996,IF(MID(RIGHT(S266,8),1,1)="V",1997,IF(MID(RIGHT(S266,8),1,1)="W",1998,IF(MID(RIGHT(S266,8),1,1)="X",1999,IF(MID(RIGHT(S266,8),1,1)="Y",2000,IF(MID(RIGHT(S266,8),1,1)="1",2001,IF(MID(RIGHT(S266,8),1,1)="2",2002,IF(MID(RIGHT(S266,8),1,1)="3",2003,IF(MID(RIGHT(S266,8),1,1)="4",2004,IF(MID(RIGHT(S266,8),1,1)="5",2005,IF(MID(RIGHT(S266,8),1,1)="6",2006,IF(MID(RIGHT(S266,8),1,1)="7",2007,IF(MID(RIGHT(S266,8),1,1)="8",2008,IF(MID(RIGHT(S266,8),1,1)="9",2009,IF(MID(RIGHT(S266,8),1,1)="A",2010,IF(MID(RIGHT(S266,8),1,1)="B",2011,IF(MID(RIGHT(S266,8),1,1)="C",2012,IF(MID(RIGHT(S266,8),1,1)="D",2013,IF(MID(RIGHT(S266,8),1,1)="E",2014,IF(MID(RIGHT(S266,8),1,1)="F",2015,IF(MID(RIGHT(S266,8),1,1)="G",2016,IF(MID(RIGHT(S266,8),1,1)="H",2017,IF(MID(RIGHT(S266,8),1,1)="J",2018,IF(MID(RIGHT(S266,8),1,1)="K",2019,IF(MID(RIGHT(S266,8),1,1)="L",2020,""))))))))))))))))))))))))))))))</f>
        <v>2020</v>
      </c>
      <c r="S266" s="882" t="s">
        <v>20377</v>
      </c>
      <c r="T266" s="882">
        <v>1445</v>
      </c>
      <c r="U266" s="885"/>
      <c r="V266" s="891"/>
      <c r="W266" s="911"/>
      <c r="X266" s="888"/>
    </row>
    <row r="267" spans="1:24" ht="26.25" customHeight="1">
      <c r="A267" s="881"/>
      <c r="B267" s="882"/>
      <c r="C267" s="882" t="s">
        <v>12778</v>
      </c>
      <c r="D267" s="882" t="s">
        <v>20278</v>
      </c>
      <c r="E267" s="882"/>
      <c r="F267" s="882"/>
      <c r="G267" s="882"/>
      <c r="H267" s="882"/>
      <c r="I267" s="882" t="s">
        <v>19229</v>
      </c>
      <c r="J267" s="882"/>
      <c r="K267" s="889" t="s">
        <v>9460</v>
      </c>
      <c r="L267" s="882"/>
      <c r="M267" s="2842"/>
      <c r="N267" s="73" t="s">
        <v>12607</v>
      </c>
      <c r="O267" s="1436"/>
      <c r="P267" s="882"/>
      <c r="Q267" s="882" t="s">
        <v>15911</v>
      </c>
      <c r="R267" s="882">
        <f>IF(MID(RIGHT(S267,8),1,1)="M",2021,IF(MID(RIGHT(S267,8),1,1)="N",2022,IF(MID(RIGHT(S267,8),1,1)="P",2023,IF(MID(RIGHT(S267,8),1,1)="R",2024,IF(MID(RIGHT(S267,8),1,1)="S",2025,IF(MID(RIGHT(S267,8),1,1)="T",1996,IF(MID(RIGHT(S267,8),1,1)="V",1997,IF(MID(RIGHT(S267,8),1,1)="W",1998,IF(MID(RIGHT(S267,8),1,1)="X",1999,IF(MID(RIGHT(S267,8),1,1)="Y",2000,IF(MID(RIGHT(S267,8),1,1)="1",2001,IF(MID(RIGHT(S267,8),1,1)="2",2002,IF(MID(RIGHT(S267,8),1,1)="3",2003,IF(MID(RIGHT(S267,8),1,1)="4",2004,IF(MID(RIGHT(S267,8),1,1)="5",2005,IF(MID(RIGHT(S267,8),1,1)="6",2006,IF(MID(RIGHT(S267,8),1,1)="7",2007,IF(MID(RIGHT(S267,8),1,1)="8",2008,IF(MID(RIGHT(S267,8),1,1)="9",2009,IF(MID(RIGHT(S267,8),1,1)="A",2010,IF(MID(RIGHT(S267,8),1,1)="B",2011,IF(MID(RIGHT(S267,8),1,1)="C",2012,IF(MID(RIGHT(S267,8),1,1)="D",2013,IF(MID(RIGHT(S267,8),1,1)="E",2014,IF(MID(RIGHT(S267,8),1,1)="F",2015,IF(MID(RIGHT(S267,8),1,1)="G",2016,IF(MID(RIGHT(S267,8),1,1)="H",2017,IF(MID(RIGHT(S267,8),1,1)="J",2018,IF(MID(RIGHT(S267,8),1,1)="K",2019,IF(MID(RIGHT(S267,8),1,1)="L",2020,""))))))))))))))))))))))))))))))</f>
        <v>2020</v>
      </c>
      <c r="S267" s="882" t="s">
        <v>20378</v>
      </c>
      <c r="T267" s="882">
        <v>1185</v>
      </c>
      <c r="U267" s="885"/>
      <c r="V267" s="885"/>
      <c r="W267" s="911"/>
      <c r="X267" s="888"/>
    </row>
    <row r="268" spans="1:24" ht="26.25" customHeight="1">
      <c r="A268" s="881"/>
      <c r="B268" s="882"/>
      <c r="C268" s="882" t="s">
        <v>13047</v>
      </c>
      <c r="D268" s="882" t="s">
        <v>191</v>
      </c>
      <c r="E268" s="882"/>
      <c r="F268" s="882"/>
      <c r="G268" s="882"/>
      <c r="H268" s="882"/>
      <c r="I268" s="882"/>
      <c r="J268" s="882"/>
      <c r="K268" s="890"/>
      <c r="L268" s="882"/>
      <c r="M268" s="882" t="str">
        <f>SUBSTITUTE(M264,"-","")</f>
        <v>4327425248090X</v>
      </c>
      <c r="N268" s="882"/>
      <c r="O268" s="882"/>
      <c r="P268" s="882"/>
      <c r="Q268" s="882"/>
      <c r="R268" s="882"/>
      <c r="S268" s="883" t="s">
        <v>189</v>
      </c>
      <c r="T268" s="883">
        <v>3850</v>
      </c>
      <c r="U268" s="885"/>
      <c r="V268" s="891"/>
      <c r="W268" s="887"/>
      <c r="X268" s="888"/>
    </row>
    <row r="269" spans="1:24" ht="26.25" customHeight="1">
      <c r="A269" s="881"/>
      <c r="B269" s="882"/>
      <c r="C269" s="882" t="s">
        <v>10002</v>
      </c>
      <c r="D269" s="882" t="s">
        <v>191</v>
      </c>
      <c r="E269" s="882"/>
      <c r="F269" s="882"/>
      <c r="G269" s="882"/>
      <c r="H269" s="882"/>
      <c r="I269" s="882"/>
      <c r="J269" s="882" t="s">
        <v>20394</v>
      </c>
      <c r="K269" s="890"/>
      <c r="L269" s="882"/>
      <c r="M269" s="2559" t="s">
        <v>8709</v>
      </c>
      <c r="N269" s="2560"/>
      <c r="O269" s="2560"/>
      <c r="P269" s="2561"/>
      <c r="Q269" s="882"/>
      <c r="R269" s="882"/>
      <c r="S269" s="883" t="s">
        <v>2472</v>
      </c>
      <c r="T269" s="883">
        <f>SUM(T264:T268)</f>
        <v>9360</v>
      </c>
      <c r="U269" s="891"/>
      <c r="V269" s="891"/>
      <c r="W269" s="887"/>
      <c r="X269" s="1309"/>
    </row>
    <row r="270" spans="1:24" ht="26.25" customHeight="1" thickBot="1">
      <c r="A270" s="892"/>
      <c r="B270" s="893"/>
      <c r="C270" s="893" t="s">
        <v>10003</v>
      </c>
      <c r="D270" s="893" t="s">
        <v>4036</v>
      </c>
      <c r="E270" s="893"/>
      <c r="F270" s="893"/>
      <c r="G270" s="893"/>
      <c r="H270" s="893"/>
      <c r="I270" s="893"/>
      <c r="J270" s="893" t="s">
        <v>20430</v>
      </c>
      <c r="K270" s="611" t="s">
        <v>20250</v>
      </c>
      <c r="L270" s="893"/>
      <c r="M270" s="893"/>
      <c r="N270" s="894"/>
      <c r="O270" s="894"/>
      <c r="P270" s="895"/>
      <c r="Q270" s="893"/>
      <c r="R270" s="893"/>
      <c r="S270" s="896"/>
      <c r="T270" s="896"/>
      <c r="U270" s="897"/>
      <c r="V270" s="898"/>
      <c r="W270" s="899"/>
      <c r="X270" s="900"/>
    </row>
    <row r="271" spans="1:24" ht="26.25" customHeight="1">
      <c r="A271" s="874" t="s">
        <v>188</v>
      </c>
      <c r="B271" s="875" t="s">
        <v>10047</v>
      </c>
      <c r="C271" s="875" t="s">
        <v>13428</v>
      </c>
      <c r="D271" s="875" t="s">
        <v>190</v>
      </c>
      <c r="E271" s="875" t="s">
        <v>20393</v>
      </c>
      <c r="F271" s="875" t="s">
        <v>20393</v>
      </c>
      <c r="G271" s="875" t="s">
        <v>191</v>
      </c>
      <c r="H271" s="875" t="s">
        <v>191</v>
      </c>
      <c r="I271" s="875" t="s">
        <v>10574</v>
      </c>
      <c r="J271" s="875" t="s">
        <v>20247</v>
      </c>
      <c r="K271" s="876" t="s">
        <v>15237</v>
      </c>
      <c r="L271" s="875" t="s">
        <v>20332</v>
      </c>
      <c r="M271" s="2857" t="s">
        <v>20389</v>
      </c>
      <c r="N271" s="876" t="s">
        <v>20403</v>
      </c>
      <c r="O271" s="876" t="s">
        <v>20404</v>
      </c>
      <c r="P271" s="1805"/>
      <c r="Q271" s="875" t="s">
        <v>423</v>
      </c>
      <c r="R271" s="875">
        <f>IF(MID(RIGHT(S271,8),1,1)="M",2021,IF(MID(RIGHT(S271,8),1,1)="N",2022,IF(MID(RIGHT(S271,8),1,1)="P",2023,IF(MID(RIGHT(S271,8),1,1)="R",2024,IF(MID(RIGHT(S271,8),1,1)="S",2025,IF(MID(RIGHT(S271,8),1,1)="T",1996,IF(MID(RIGHT(S271,8),1,1)="V",1997,IF(MID(RIGHT(S271,8),1,1)="W",1998,IF(MID(RIGHT(S271,8),1,1)="X",1999,IF(MID(RIGHT(S271,8),1,1)="Y",2000,IF(MID(RIGHT(S271,8),1,1)="1",2001,IF(MID(RIGHT(S271,8),1,1)="2",2002,IF(MID(RIGHT(S271,8),1,1)="3",2003,IF(MID(RIGHT(S271,8),1,1)="4",2004,IF(MID(RIGHT(S271,8),1,1)="5",2005,IF(MID(RIGHT(S271,8),1,1)="6",2006,IF(MID(RIGHT(S271,8),1,1)="7",2007,IF(MID(RIGHT(S271,8),1,1)="8",2008,IF(MID(RIGHT(S271,8),1,1)="9",2009,IF(MID(RIGHT(S271,8),1,1)="A",2010,IF(MID(RIGHT(S271,8),1,1)="B",2011,IF(MID(RIGHT(S271,8),1,1)="C",2012,IF(MID(RIGHT(S271,8),1,1)="D",2013,IF(MID(RIGHT(S271,8),1,1)="E",2014,IF(MID(RIGHT(S271,8),1,1)="F",2015,IF(MID(RIGHT(S271,8),1,1)="G",2016,IF(MID(RIGHT(S271,8),1,1)="H",2017,IF(MID(RIGHT(S271,8),1,1)="J",2018,IF(MID(RIGHT(S271,8),1,1)="K",2019,IF(MID(RIGHT(S271,8),1,1)="L",2020,""))))))))))))))))))))))))))))))</f>
        <v>2021</v>
      </c>
      <c r="S271" s="875" t="s">
        <v>20385</v>
      </c>
      <c r="T271" s="875">
        <v>1625</v>
      </c>
      <c r="U271" s="878">
        <v>45833</v>
      </c>
      <c r="V271" s="878">
        <v>45860</v>
      </c>
      <c r="W271" s="879">
        <v>1800</v>
      </c>
      <c r="X271" s="880">
        <v>2700</v>
      </c>
    </row>
    <row r="272" spans="1:24" ht="26.25" customHeight="1">
      <c r="A272" s="1759"/>
      <c r="B272" s="1755"/>
      <c r="C272" s="320" t="s">
        <v>19966</v>
      </c>
      <c r="D272" s="1755"/>
      <c r="E272" s="1755"/>
      <c r="F272" s="1755"/>
      <c r="G272" s="1755"/>
      <c r="H272" s="1755"/>
      <c r="I272" s="1755" t="s">
        <v>3598</v>
      </c>
      <c r="J272" s="412" t="s">
        <v>20344</v>
      </c>
      <c r="K272" s="884" t="s">
        <v>20004</v>
      </c>
      <c r="L272" s="425" t="s">
        <v>3603</v>
      </c>
      <c r="M272" s="2878"/>
      <c r="N272" s="73" t="s">
        <v>7287</v>
      </c>
      <c r="O272" s="882"/>
      <c r="P272" s="1760"/>
      <c r="Q272" s="882" t="s">
        <v>423</v>
      </c>
      <c r="R272" s="882">
        <f>IF(MID(RIGHT(S272,8),1,1)="M",2021,IF(MID(RIGHT(S272,8),1,1)="N",2022,IF(MID(RIGHT(S272,8),1,1)="P",2023,IF(MID(RIGHT(S272,8),1,1)="R",2024,IF(MID(RIGHT(S272,8),1,1)="S",2025,IF(MID(RIGHT(S272,8),1,1)="T",1996,IF(MID(RIGHT(S272,8),1,1)="V",1997,IF(MID(RIGHT(S272,8),1,1)="W",1998,IF(MID(RIGHT(S272,8),1,1)="X",1999,IF(MID(RIGHT(S272,8),1,1)="Y",2000,IF(MID(RIGHT(S272,8),1,1)="1",2001,IF(MID(RIGHT(S272,8),1,1)="2",2002,IF(MID(RIGHT(S272,8),1,1)="3",2003,IF(MID(RIGHT(S272,8),1,1)="4",2004,IF(MID(RIGHT(S272,8),1,1)="5",2005,IF(MID(RIGHT(S272,8),1,1)="6",2006,IF(MID(RIGHT(S272,8),1,1)="7",2007,IF(MID(RIGHT(S272,8),1,1)="8",2008,IF(MID(RIGHT(S272,8),1,1)="9",2009,IF(MID(RIGHT(S272,8),1,1)="A",2010,IF(MID(RIGHT(S272,8),1,1)="B",2011,IF(MID(RIGHT(S272,8),1,1)="C",2012,IF(MID(RIGHT(S272,8),1,1)="D",2013,IF(MID(RIGHT(S272,8),1,1)="E",2014,IF(MID(RIGHT(S272,8),1,1)="F",2015,IF(MID(RIGHT(S272,8),1,1)="G",2016,IF(MID(RIGHT(S272,8),1,1)="H",2017,IF(MID(RIGHT(S272,8),1,1)="J",2018,IF(MID(RIGHT(S272,8),1,1)="K",2019,IF(MID(RIGHT(S272,8),1,1)="L",2020,""))))))))))))))))))))))))))))))</f>
        <v>2020</v>
      </c>
      <c r="S272" s="882" t="s">
        <v>20386</v>
      </c>
      <c r="T272" s="882">
        <v>1625</v>
      </c>
      <c r="U272" s="885"/>
      <c r="V272" s="2094">
        <v>45863</v>
      </c>
      <c r="W272" s="1762"/>
      <c r="X272" s="1763" t="s">
        <v>19232</v>
      </c>
    </row>
    <row r="273" spans="1:24" ht="26.25" customHeight="1">
      <c r="A273" s="881"/>
      <c r="B273" s="882"/>
      <c r="C273" s="882" t="s">
        <v>12776</v>
      </c>
      <c r="D273" s="882" t="s">
        <v>20278</v>
      </c>
      <c r="E273" s="882"/>
      <c r="F273" s="882"/>
      <c r="G273" s="882"/>
      <c r="H273" s="882"/>
      <c r="I273" s="882"/>
      <c r="J273" s="882"/>
      <c r="K273" s="889" t="s">
        <v>3076</v>
      </c>
      <c r="L273" s="1186" t="s">
        <v>17523</v>
      </c>
      <c r="M273" s="2878"/>
      <c r="N273" s="73" t="s">
        <v>7898</v>
      </c>
      <c r="O273" s="1436"/>
      <c r="P273" s="882"/>
      <c r="Q273" s="882" t="s">
        <v>375</v>
      </c>
      <c r="R273" s="882">
        <f>IF(MID(RIGHT(S273,8),1,1)="M",2021,IF(MID(RIGHT(S273,8),1,1)="N",2022,IF(MID(RIGHT(S273,8),1,1)="P",2023,IF(MID(RIGHT(S273,8),1,1)="R",2024,IF(MID(RIGHT(S273,8),1,1)="S",2025,IF(MID(RIGHT(S273,8),1,1)="T",1996,IF(MID(RIGHT(S273,8),1,1)="V",1997,IF(MID(RIGHT(S273,8),1,1)="W",1998,IF(MID(RIGHT(S273,8),1,1)="X",1999,IF(MID(RIGHT(S273,8),1,1)="Y",2000,IF(MID(RIGHT(S273,8),1,1)="1",2001,IF(MID(RIGHT(S273,8),1,1)="2",2002,IF(MID(RIGHT(S273,8),1,1)="3",2003,IF(MID(RIGHT(S273,8),1,1)="4",2004,IF(MID(RIGHT(S273,8),1,1)="5",2005,IF(MID(RIGHT(S273,8),1,1)="6",2006,IF(MID(RIGHT(S273,8),1,1)="7",2007,IF(MID(RIGHT(S273,8),1,1)="8",2008,IF(MID(RIGHT(S273,8),1,1)="9",2009,IF(MID(RIGHT(S273,8),1,1)="A",2010,IF(MID(RIGHT(S273,8),1,1)="B",2011,IF(MID(RIGHT(S273,8),1,1)="C",2012,IF(MID(RIGHT(S273,8),1,1)="D",2013,IF(MID(RIGHT(S273,8),1,1)="E",2014,IF(MID(RIGHT(S273,8),1,1)="F",2015,IF(MID(RIGHT(S273,8),1,1)="G",2016,IF(MID(RIGHT(S273,8),1,1)="H",2017,IF(MID(RIGHT(S273,8),1,1)="J",2018,IF(MID(RIGHT(S273,8),1,1)="K",2019,IF(MID(RIGHT(S273,8),1,1)="L",2020,""))))))))))))))))))))))))))))))</f>
        <v>2021</v>
      </c>
      <c r="S273" s="882" t="s">
        <v>20387</v>
      </c>
      <c r="T273" s="882">
        <v>1335</v>
      </c>
      <c r="U273" s="885"/>
      <c r="V273" s="891"/>
      <c r="W273" s="911"/>
      <c r="X273" s="888"/>
    </row>
    <row r="274" spans="1:24" ht="26.25" customHeight="1">
      <c r="A274" s="881"/>
      <c r="B274" s="882"/>
      <c r="C274" s="882" t="s">
        <v>12778</v>
      </c>
      <c r="D274" s="882" t="s">
        <v>20278</v>
      </c>
      <c r="E274" s="882"/>
      <c r="F274" s="882"/>
      <c r="G274" s="882"/>
      <c r="H274" s="882"/>
      <c r="I274" s="882" t="s">
        <v>19229</v>
      </c>
      <c r="J274" s="882"/>
      <c r="K274" s="889" t="s">
        <v>9460</v>
      </c>
      <c r="L274" s="882"/>
      <c r="M274" s="2842"/>
      <c r="N274" s="73" t="s">
        <v>12607</v>
      </c>
      <c r="O274" s="1436"/>
      <c r="P274" s="882"/>
      <c r="Q274" s="882" t="s">
        <v>378</v>
      </c>
      <c r="R274" s="882">
        <f>IF(MID(RIGHT(S274,8),1,1)="M",2021,IF(MID(RIGHT(S274,8),1,1)="N",2022,IF(MID(RIGHT(S274,8),1,1)="P",2023,IF(MID(RIGHT(S274,8),1,1)="R",2024,IF(MID(RIGHT(S274,8),1,1)="S",2025,IF(MID(RIGHT(S274,8),1,1)="T",1996,IF(MID(RIGHT(S274,8),1,1)="V",1997,IF(MID(RIGHT(S274,8),1,1)="W",1998,IF(MID(RIGHT(S274,8),1,1)="X",1999,IF(MID(RIGHT(S274,8),1,1)="Y",2000,IF(MID(RIGHT(S274,8),1,1)="1",2001,IF(MID(RIGHT(S274,8),1,1)="2",2002,IF(MID(RIGHT(S274,8),1,1)="3",2003,IF(MID(RIGHT(S274,8),1,1)="4",2004,IF(MID(RIGHT(S274,8),1,1)="5",2005,IF(MID(RIGHT(S274,8),1,1)="6",2006,IF(MID(RIGHT(S274,8),1,1)="7",2007,IF(MID(RIGHT(S274,8),1,1)="8",2008,IF(MID(RIGHT(S274,8),1,1)="9",2009,IF(MID(RIGHT(S274,8),1,1)="A",2010,IF(MID(RIGHT(S274,8),1,1)="B",2011,IF(MID(RIGHT(S274,8),1,1)="C",2012,IF(MID(RIGHT(S274,8),1,1)="D",2013,IF(MID(RIGHT(S274,8),1,1)="E",2014,IF(MID(RIGHT(S274,8),1,1)="F",2015,IF(MID(RIGHT(S274,8),1,1)="G",2016,IF(MID(RIGHT(S274,8),1,1)="H",2017,IF(MID(RIGHT(S274,8),1,1)="J",2018,IF(MID(RIGHT(S274,8),1,1)="K",2019,IF(MID(RIGHT(S274,8),1,1)="L",2020,""))))))))))))))))))))))))))))))</f>
        <v>2020</v>
      </c>
      <c r="S274" s="882" t="s">
        <v>20388</v>
      </c>
      <c r="T274" s="882">
        <v>1545</v>
      </c>
      <c r="U274" s="885"/>
      <c r="V274" s="885"/>
      <c r="W274" s="911"/>
      <c r="X274" s="888"/>
    </row>
    <row r="275" spans="1:24" ht="26.25" customHeight="1">
      <c r="A275" s="881"/>
      <c r="B275" s="882"/>
      <c r="C275" s="882" t="s">
        <v>13047</v>
      </c>
      <c r="D275" s="882" t="s">
        <v>191</v>
      </c>
      <c r="E275" s="882"/>
      <c r="F275" s="882"/>
      <c r="G275" s="882"/>
      <c r="H275" s="882"/>
      <c r="I275" s="882"/>
      <c r="J275" s="882"/>
      <c r="K275" s="890"/>
      <c r="L275" s="882"/>
      <c r="M275" s="882" t="str">
        <f>SUBSTITUTE(M271,"-","")</f>
        <v>4327425248092X</v>
      </c>
      <c r="N275" s="882"/>
      <c r="O275" s="882"/>
      <c r="P275" s="882"/>
      <c r="Q275" s="882"/>
      <c r="R275" s="882"/>
      <c r="S275" s="883" t="s">
        <v>189</v>
      </c>
      <c r="T275" s="883">
        <v>3700</v>
      </c>
      <c r="U275" s="885"/>
      <c r="V275" s="891"/>
      <c r="W275" s="887"/>
      <c r="X275" s="888"/>
    </row>
    <row r="276" spans="1:24" ht="26.25" customHeight="1">
      <c r="A276" s="881"/>
      <c r="B276" s="882"/>
      <c r="C276" s="882" t="s">
        <v>10002</v>
      </c>
      <c r="D276" s="882" t="s">
        <v>191</v>
      </c>
      <c r="E276" s="882"/>
      <c r="F276" s="882"/>
      <c r="G276" s="882"/>
      <c r="H276" s="882"/>
      <c r="I276" s="882"/>
      <c r="J276" s="882" t="s">
        <v>20394</v>
      </c>
      <c r="K276" s="890"/>
      <c r="L276" s="882"/>
      <c r="M276" s="2559" t="s">
        <v>8709</v>
      </c>
      <c r="N276" s="2560"/>
      <c r="O276" s="2560"/>
      <c r="P276" s="2561"/>
      <c r="Q276" s="882"/>
      <c r="R276" s="882"/>
      <c r="S276" s="883" t="s">
        <v>2472</v>
      </c>
      <c r="T276" s="883">
        <f>SUM(T271:T275)</f>
        <v>9830</v>
      </c>
      <c r="U276" s="891"/>
      <c r="V276" s="891"/>
      <c r="W276" s="887"/>
      <c r="X276" s="1309"/>
    </row>
    <row r="277" spans="1:24" ht="26.25" customHeight="1" thickBot="1">
      <c r="A277" s="892"/>
      <c r="B277" s="893"/>
      <c r="C277" s="893" t="s">
        <v>10003</v>
      </c>
      <c r="D277" s="893" t="s">
        <v>4036</v>
      </c>
      <c r="E277" s="893"/>
      <c r="F277" s="893"/>
      <c r="G277" s="893"/>
      <c r="H277" s="893"/>
      <c r="I277" s="893"/>
      <c r="J277" s="893" t="s">
        <v>20430</v>
      </c>
      <c r="K277" s="611" t="s">
        <v>20250</v>
      </c>
      <c r="L277" s="893"/>
      <c r="M277" s="893"/>
      <c r="N277" s="894"/>
      <c r="O277" s="894"/>
      <c r="P277" s="895"/>
      <c r="Q277" s="893"/>
      <c r="R277" s="893"/>
      <c r="S277" s="896"/>
      <c r="T277" s="896"/>
      <c r="U277" s="897"/>
      <c r="V277" s="898"/>
      <c r="W277" s="899"/>
      <c r="X277" s="900"/>
    </row>
    <row r="278" spans="1:24" ht="26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51"/>
      <c r="L278" s="4"/>
      <c r="M278" s="4"/>
      <c r="N278" s="451"/>
      <c r="O278" s="451"/>
      <c r="P278" s="452"/>
      <c r="Q278" s="4"/>
      <c r="R278" s="4"/>
      <c r="S278" s="4"/>
      <c r="T278" s="4"/>
      <c r="U278" s="453"/>
      <c r="V278" s="454"/>
      <c r="W278" s="455"/>
      <c r="X278" s="455"/>
    </row>
    <row r="279" spans="1:24" ht="26.25" customHeight="1" thickBot="1"/>
    <row r="280" spans="1:24" ht="26.25" customHeight="1">
      <c r="A280" s="874" t="s">
        <v>188</v>
      </c>
      <c r="B280" s="875" t="s">
        <v>10047</v>
      </c>
      <c r="C280" s="875" t="s">
        <v>15059</v>
      </c>
      <c r="D280" s="875" t="s">
        <v>190</v>
      </c>
      <c r="E280" s="875" t="s">
        <v>20425</v>
      </c>
      <c r="F280" s="875" t="s">
        <v>20425</v>
      </c>
      <c r="G280" s="875" t="s">
        <v>191</v>
      </c>
      <c r="H280" s="875" t="s">
        <v>20425</v>
      </c>
      <c r="I280" s="875" t="s">
        <v>10574</v>
      </c>
      <c r="J280" s="875" t="s">
        <v>20249</v>
      </c>
      <c r="K280" s="876" t="s">
        <v>15237</v>
      </c>
      <c r="L280" s="875" t="s">
        <v>20450</v>
      </c>
      <c r="M280" s="2922" t="s">
        <v>20406</v>
      </c>
      <c r="N280" s="876" t="s">
        <v>20453</v>
      </c>
      <c r="O280" s="876" t="s">
        <v>20454</v>
      </c>
      <c r="P280" s="1805"/>
      <c r="Q280" s="875" t="s">
        <v>378</v>
      </c>
      <c r="R280" s="875">
        <f>IF(MID(RIGHT(S280,8),1,1)="M",2021,IF(MID(RIGHT(S280,8),1,1)="N",2022,IF(MID(RIGHT(S280,8),1,1)="P",2023,IF(MID(RIGHT(S280,8),1,1)="R",2024,IF(MID(RIGHT(S280,8),1,1)="S",2025,IF(MID(RIGHT(S280,8),1,1)="T",1996,IF(MID(RIGHT(S280,8),1,1)="V",1997,IF(MID(RIGHT(S280,8),1,1)="W",1998,IF(MID(RIGHT(S280,8),1,1)="X",1999,IF(MID(RIGHT(S280,8),1,1)="Y",2000,IF(MID(RIGHT(S280,8),1,1)="1",2001,IF(MID(RIGHT(S280,8),1,1)="2",2002,IF(MID(RIGHT(S280,8),1,1)="3",2003,IF(MID(RIGHT(S280,8),1,1)="4",2004,IF(MID(RIGHT(S280,8),1,1)="5",2005,IF(MID(RIGHT(S280,8),1,1)="6",2006,IF(MID(RIGHT(S280,8),1,1)="7",2007,IF(MID(RIGHT(S280,8),1,1)="8",2008,IF(MID(RIGHT(S280,8),1,1)="9",2009,IF(MID(RIGHT(S280,8),1,1)="A",2010,IF(MID(RIGHT(S280,8),1,1)="B",2011,IF(MID(RIGHT(S280,8),1,1)="C",2012,IF(MID(RIGHT(S280,8),1,1)="D",2013,IF(MID(RIGHT(S280,8),1,1)="E",2014,IF(MID(RIGHT(S280,8),1,1)="F",2015,IF(MID(RIGHT(S280,8),1,1)="G",2016,IF(MID(RIGHT(S280,8),1,1)="H",2017,IF(MID(RIGHT(S280,8),1,1)="J",2018,IF(MID(RIGHT(S280,8),1,1)="K",2019,IF(MID(RIGHT(S280,8),1,1)="L",2020,""))))))))))))))))))))))))))))))</f>
        <v>2018</v>
      </c>
      <c r="S280" s="875" t="s">
        <v>20420</v>
      </c>
      <c r="T280" s="875">
        <v>1875</v>
      </c>
      <c r="U280" s="878">
        <v>45833</v>
      </c>
      <c r="V280" s="878">
        <v>45860</v>
      </c>
      <c r="W280" s="879">
        <v>1800</v>
      </c>
      <c r="X280" s="880">
        <v>2350</v>
      </c>
    </row>
    <row r="281" spans="1:24" ht="26.25" customHeight="1">
      <c r="A281" s="1759"/>
      <c r="B281" s="1755"/>
      <c r="C281" s="320" t="s">
        <v>15239</v>
      </c>
      <c r="D281" s="1755"/>
      <c r="E281" s="1755"/>
      <c r="F281" s="1755"/>
      <c r="G281" s="1755"/>
      <c r="H281" s="1755"/>
      <c r="I281" s="1755" t="s">
        <v>3598</v>
      </c>
      <c r="J281" s="412" t="s">
        <v>20297</v>
      </c>
      <c r="K281" s="884" t="s">
        <v>211</v>
      </c>
      <c r="L281" s="425" t="s">
        <v>3603</v>
      </c>
      <c r="M281" s="2923"/>
      <c r="N281" s="73" t="s">
        <v>2432</v>
      </c>
      <c r="O281" s="882"/>
      <c r="P281" s="1760"/>
      <c r="Q281" s="882" t="s">
        <v>20395</v>
      </c>
      <c r="R281" s="882">
        <f>IF(MID(RIGHT(S281,8),1,1)="M",2021,IF(MID(RIGHT(S281,8),1,1)="N",2022,IF(MID(RIGHT(S281,8),1,1)="P",2023,IF(MID(RIGHT(S281,8),1,1)="R",2024,IF(MID(RIGHT(S281,8),1,1)="S",2025,IF(MID(RIGHT(S281,8),1,1)="T",1996,IF(MID(RIGHT(S281,8),1,1)="V",1997,IF(MID(RIGHT(S281,8),1,1)="W",1998,IF(MID(RIGHT(S281,8),1,1)="X",1999,IF(MID(RIGHT(S281,8),1,1)="Y",2000,IF(MID(RIGHT(S281,8),1,1)="1",2001,IF(MID(RIGHT(S281,8),1,1)="2",2002,IF(MID(RIGHT(S281,8),1,1)="3",2003,IF(MID(RIGHT(S281,8),1,1)="4",2004,IF(MID(RIGHT(S281,8),1,1)="5",2005,IF(MID(RIGHT(S281,8),1,1)="6",2006,IF(MID(RIGHT(S281,8),1,1)="7",2007,IF(MID(RIGHT(S281,8),1,1)="8",2008,IF(MID(RIGHT(S281,8),1,1)="9",2009,IF(MID(RIGHT(S281,8),1,1)="A",2010,IF(MID(RIGHT(S281,8),1,1)="B",2011,IF(MID(RIGHT(S281,8),1,1)="C",2012,IF(MID(RIGHT(S281,8),1,1)="D",2013,IF(MID(RIGHT(S281,8),1,1)="E",2014,IF(MID(RIGHT(S281,8),1,1)="F",2015,IF(MID(RIGHT(S281,8),1,1)="G",2016,IF(MID(RIGHT(S281,8),1,1)="H",2017,IF(MID(RIGHT(S281,8),1,1)="J",2018,IF(MID(RIGHT(S281,8),1,1)="K",2019,IF(MID(RIGHT(S281,8),1,1)="L",2020,""))))))))))))))))))))))))))))))</f>
        <v>2014</v>
      </c>
      <c r="S281" s="882" t="s">
        <v>20421</v>
      </c>
      <c r="T281" s="882">
        <v>1535</v>
      </c>
      <c r="U281" s="885"/>
      <c r="V281" s="2094">
        <v>45863</v>
      </c>
      <c r="W281" s="1762"/>
      <c r="X281" s="1763" t="s">
        <v>15091</v>
      </c>
    </row>
    <row r="282" spans="1:24" ht="26.25" customHeight="1">
      <c r="A282" s="881"/>
      <c r="B282" s="882"/>
      <c r="C282" s="882" t="s">
        <v>12775</v>
      </c>
      <c r="D282" s="882" t="s">
        <v>20278</v>
      </c>
      <c r="E282" s="882"/>
      <c r="F282" s="882"/>
      <c r="G282" s="882"/>
      <c r="H282" s="882"/>
      <c r="I282" s="882"/>
      <c r="J282" s="882"/>
      <c r="K282" s="889" t="s">
        <v>20301</v>
      </c>
      <c r="L282" s="882"/>
      <c r="M282" s="2923"/>
      <c r="N282" s="73" t="s">
        <v>4260</v>
      </c>
      <c r="O282" s="882" t="s">
        <v>15120</v>
      </c>
      <c r="P282" s="882"/>
      <c r="Q282" s="882" t="s">
        <v>378</v>
      </c>
      <c r="R282" s="882">
        <f>IF(MID(RIGHT(S282,8),1,1)="M",2021,IF(MID(RIGHT(S282,8),1,1)="N",2022,IF(MID(RIGHT(S282,8),1,1)="P",2023,IF(MID(RIGHT(S282,8),1,1)="R",2024,IF(MID(RIGHT(S282,8),1,1)="S",2025,IF(MID(RIGHT(S282,8),1,1)="T",1996,IF(MID(RIGHT(S282,8),1,1)="V",1997,IF(MID(RIGHT(S282,8),1,1)="W",1998,IF(MID(RIGHT(S282,8),1,1)="X",1999,IF(MID(RIGHT(S282,8),1,1)="Y",2000,IF(MID(RIGHT(S282,8),1,1)="1",2001,IF(MID(RIGHT(S282,8),1,1)="2",2002,IF(MID(RIGHT(S282,8),1,1)="3",2003,IF(MID(RIGHT(S282,8),1,1)="4",2004,IF(MID(RIGHT(S282,8),1,1)="5",2005,IF(MID(RIGHT(S282,8),1,1)="6",2006,IF(MID(RIGHT(S282,8),1,1)="7",2007,IF(MID(RIGHT(S282,8),1,1)="8",2008,IF(MID(RIGHT(S282,8),1,1)="9",2009,IF(MID(RIGHT(S282,8),1,1)="A",2010,IF(MID(RIGHT(S282,8),1,1)="B",2011,IF(MID(RIGHT(S282,8),1,1)="C",2012,IF(MID(RIGHT(S282,8),1,1)="D",2013,IF(MID(RIGHT(S282,8),1,1)="E",2014,IF(MID(RIGHT(S282,8),1,1)="F",2015,IF(MID(RIGHT(S282,8),1,1)="G",2016,IF(MID(RIGHT(S282,8),1,1)="H",2017,IF(MID(RIGHT(S282,8),1,1)="J",2018,IF(MID(RIGHT(S282,8),1,1)="K",2019,IF(MID(RIGHT(S282,8),1,1)="L",2020,""))))))))))))))))))))))))))))))</f>
        <v>2012</v>
      </c>
      <c r="S282" s="882" t="s">
        <v>20422</v>
      </c>
      <c r="T282" s="882">
        <v>1850</v>
      </c>
      <c r="U282" s="885"/>
      <c r="V282" s="885"/>
      <c r="W282" s="911"/>
      <c r="X282" s="888"/>
    </row>
    <row r="283" spans="1:24" ht="26.25" customHeight="1">
      <c r="A283" s="881"/>
      <c r="B283" s="882"/>
      <c r="C283" s="882" t="s">
        <v>12778</v>
      </c>
      <c r="D283" s="882" t="s">
        <v>191</v>
      </c>
      <c r="E283" s="882"/>
      <c r="F283" s="882"/>
      <c r="G283" s="882"/>
      <c r="H283" s="882"/>
      <c r="I283" s="882"/>
      <c r="J283" s="425" t="s">
        <v>16517</v>
      </c>
      <c r="K283" s="890" t="s">
        <v>9460</v>
      </c>
      <c r="L283" s="882"/>
      <c r="M283" s="2924"/>
      <c r="N283" s="73" t="s">
        <v>12674</v>
      </c>
      <c r="O283" s="882" t="s">
        <v>13101</v>
      </c>
      <c r="P283" s="882"/>
      <c r="Q283" s="882" t="s">
        <v>20631</v>
      </c>
      <c r="R283" s="882">
        <f>IF(MID(RIGHT(S283,8),1,1)="M",2021,IF(MID(RIGHT(S283,8),1,1)="N",2022,IF(MID(RIGHT(S283,8),1,1)="P",2023,IF(MID(RIGHT(S283,8),1,1)="R",2024,IF(MID(RIGHT(S283,8),1,1)="S",2025,IF(MID(RIGHT(S283,8),1,1)="T",1996,IF(MID(RIGHT(S283,8),1,1)="V",1997,IF(MID(RIGHT(S283,8),1,1)="W",1998,IF(MID(RIGHT(S283,8),1,1)="X",1999,IF(MID(RIGHT(S283,8),1,1)="Y",2000,IF(MID(RIGHT(S283,8),1,1)="1",2001,IF(MID(RIGHT(S283,8),1,1)="2",2002,IF(MID(RIGHT(S283,8),1,1)="3",2003,IF(MID(RIGHT(S283,8),1,1)="4",2004,IF(MID(RIGHT(S283,8),1,1)="5",2005,IF(MID(RIGHT(S283,8),1,1)="6",2006,IF(MID(RIGHT(S283,8),1,1)="7",2007,IF(MID(RIGHT(S283,8),1,1)="8",2008,IF(MID(RIGHT(S283,8),1,1)="9",2009,IF(MID(RIGHT(S283,8),1,1)="A",2010,IF(MID(RIGHT(S283,8),1,1)="B",2011,IF(MID(RIGHT(S283,8),1,1)="C",2012,IF(MID(RIGHT(S283,8),1,1)="D",2013,IF(MID(RIGHT(S283,8),1,1)="E",2014,IF(MID(RIGHT(S283,8),1,1)="F",2015,IF(MID(RIGHT(S283,8),1,1)="G",2016,IF(MID(RIGHT(S283,8),1,1)="H",2017,IF(MID(RIGHT(S283,8),1,1)="J",2018,IF(MID(RIGHT(S283,8),1,1)="K",2019,IF(MID(RIGHT(S283,8),1,1)="L",2020,""))))))))))))))))))))))))))))))</f>
        <v>2014</v>
      </c>
      <c r="S283" s="882" t="s">
        <v>20423</v>
      </c>
      <c r="T283" s="882">
        <v>1855</v>
      </c>
      <c r="U283" s="885"/>
      <c r="V283" s="885"/>
      <c r="W283" s="911"/>
      <c r="X283" s="888" t="s">
        <v>16449</v>
      </c>
    </row>
    <row r="284" spans="1:24" ht="26.25" customHeight="1">
      <c r="A284" s="881"/>
      <c r="B284" s="882"/>
      <c r="C284" s="882" t="s">
        <v>13047</v>
      </c>
      <c r="D284" s="882" t="s">
        <v>191</v>
      </c>
      <c r="E284" s="882"/>
      <c r="F284" s="882"/>
      <c r="G284" s="882"/>
      <c r="H284" s="882"/>
      <c r="I284" s="882"/>
      <c r="J284" s="882"/>
      <c r="K284" s="890"/>
      <c r="L284" s="882" t="str">
        <f>SUBSTITUTE(M281,"-","")</f>
        <v/>
      </c>
      <c r="M284" s="882" t="str">
        <f>SUBSTITUTE(M280,"-","")</f>
        <v>1277825061667X</v>
      </c>
      <c r="N284" s="882"/>
      <c r="O284" s="882"/>
      <c r="P284" s="882"/>
      <c r="Q284" s="882"/>
      <c r="R284" s="882"/>
      <c r="S284" s="883" t="s">
        <v>189</v>
      </c>
      <c r="T284" s="883">
        <v>3850</v>
      </c>
      <c r="U284" s="885"/>
      <c r="V284" s="891"/>
      <c r="W284" s="887"/>
      <c r="X284" s="888" t="s">
        <v>20428</v>
      </c>
    </row>
    <row r="285" spans="1:24" ht="26.25" customHeight="1">
      <c r="A285" s="881"/>
      <c r="B285" s="882"/>
      <c r="C285" s="882" t="s">
        <v>10098</v>
      </c>
      <c r="D285" s="882" t="s">
        <v>191</v>
      </c>
      <c r="E285" s="882"/>
      <c r="F285" s="882"/>
      <c r="G285" s="882"/>
      <c r="H285" s="882"/>
      <c r="I285" s="882"/>
      <c r="J285" s="882" t="s">
        <v>20426</v>
      </c>
      <c r="K285" s="890"/>
      <c r="L285" s="882"/>
      <c r="M285" s="2559" t="s">
        <v>8707</v>
      </c>
      <c r="N285" s="2560"/>
      <c r="O285" s="2560"/>
      <c r="P285" s="2561"/>
      <c r="Q285" s="882"/>
      <c r="R285" s="882"/>
      <c r="S285" s="883" t="s">
        <v>2472</v>
      </c>
      <c r="T285" s="883">
        <f>SUM(T280:T284)</f>
        <v>10965</v>
      </c>
      <c r="U285" s="891"/>
      <c r="V285" s="891"/>
      <c r="W285" s="887"/>
      <c r="X285" s="888" t="s">
        <v>16967</v>
      </c>
    </row>
    <row r="286" spans="1:24" ht="26.25" customHeight="1" thickBot="1">
      <c r="A286" s="892"/>
      <c r="B286" s="893"/>
      <c r="C286" s="893" t="s">
        <v>10099</v>
      </c>
      <c r="D286" s="893" t="s">
        <v>4036</v>
      </c>
      <c r="E286" s="893"/>
      <c r="F286" s="893"/>
      <c r="G286" s="893"/>
      <c r="H286" s="893"/>
      <c r="I286" s="893"/>
      <c r="J286" s="893" t="s">
        <v>20430</v>
      </c>
      <c r="K286" s="611" t="s">
        <v>20405</v>
      </c>
      <c r="L286" s="893"/>
      <c r="M286" s="893"/>
      <c r="N286" s="894"/>
      <c r="O286" s="894"/>
      <c r="P286" s="895"/>
      <c r="Q286" s="893"/>
      <c r="R286" s="893"/>
      <c r="S286" s="896"/>
      <c r="T286" s="896"/>
      <c r="U286" s="897"/>
      <c r="V286" s="898"/>
      <c r="W286" s="899"/>
      <c r="X286" s="900"/>
    </row>
    <row r="287" spans="1:24" ht="26.25" customHeight="1">
      <c r="A287" s="874" t="s">
        <v>188</v>
      </c>
      <c r="B287" s="875" t="s">
        <v>10047</v>
      </c>
      <c r="C287" s="875" t="s">
        <v>15059</v>
      </c>
      <c r="D287" s="875" t="s">
        <v>190</v>
      </c>
      <c r="E287" s="875" t="s">
        <v>20425</v>
      </c>
      <c r="F287" s="875" t="s">
        <v>20425</v>
      </c>
      <c r="G287" s="875" t="s">
        <v>191</v>
      </c>
      <c r="H287" s="875" t="s">
        <v>20425</v>
      </c>
      <c r="I287" s="875" t="s">
        <v>10574</v>
      </c>
      <c r="J287" s="875" t="s">
        <v>20247</v>
      </c>
      <c r="K287" s="876" t="s">
        <v>15237</v>
      </c>
      <c r="L287" s="875" t="s">
        <v>20451</v>
      </c>
      <c r="M287" s="2922" t="s">
        <v>20413</v>
      </c>
      <c r="N287" s="876" t="s">
        <v>20455</v>
      </c>
      <c r="O287" s="876" t="s">
        <v>20456</v>
      </c>
      <c r="P287" s="1805"/>
      <c r="Q287" s="875" t="s">
        <v>375</v>
      </c>
      <c r="R287" s="875">
        <f>IF(MID(RIGHT(S287,8),1,1)="M",2021,IF(MID(RIGHT(S287,8),1,1)="N",2022,IF(MID(RIGHT(S287,8),1,1)="P",2023,IF(MID(RIGHT(S287,8),1,1)="R",2024,IF(MID(RIGHT(S287,8),1,1)="S",2025,IF(MID(RIGHT(S287,8),1,1)="T",1996,IF(MID(RIGHT(S287,8),1,1)="V",1997,IF(MID(RIGHT(S287,8),1,1)="W",1998,IF(MID(RIGHT(S287,8),1,1)="X",1999,IF(MID(RIGHT(S287,8),1,1)="Y",2000,IF(MID(RIGHT(S287,8),1,1)="1",2001,IF(MID(RIGHT(S287,8),1,1)="2",2002,IF(MID(RIGHT(S287,8),1,1)="3",2003,IF(MID(RIGHT(S287,8),1,1)="4",2004,IF(MID(RIGHT(S287,8),1,1)="5",2005,IF(MID(RIGHT(S287,8),1,1)="6",2006,IF(MID(RIGHT(S287,8),1,1)="7",2007,IF(MID(RIGHT(S287,8),1,1)="8",2008,IF(MID(RIGHT(S287,8),1,1)="9",2009,IF(MID(RIGHT(S287,8),1,1)="A",2010,IF(MID(RIGHT(S287,8),1,1)="B",2011,IF(MID(RIGHT(S287,8),1,1)="C",2012,IF(MID(RIGHT(S287,8),1,1)="D",2013,IF(MID(RIGHT(S287,8),1,1)="E",2014,IF(MID(RIGHT(S287,8),1,1)="F",2015,IF(MID(RIGHT(S287,8),1,1)="G",2016,IF(MID(RIGHT(S287,8),1,1)="H",2017,IF(MID(RIGHT(S287,8),1,1)="J",2018,IF(MID(RIGHT(S287,8),1,1)="K",2019,IF(MID(RIGHT(S287,8),1,1)="L",2020,""))))))))))))))))))))))))))))))</f>
        <v>2020</v>
      </c>
      <c r="S287" s="875" t="s">
        <v>20414</v>
      </c>
      <c r="T287" s="875">
        <v>1605</v>
      </c>
      <c r="U287" s="878">
        <v>45833</v>
      </c>
      <c r="V287" s="878">
        <v>45860</v>
      </c>
      <c r="W287" s="879">
        <v>1800</v>
      </c>
      <c r="X287" s="880">
        <v>2350</v>
      </c>
    </row>
    <row r="288" spans="1:24" ht="26.25" customHeight="1">
      <c r="A288" s="1759"/>
      <c r="B288" s="1755"/>
      <c r="C288" s="320" t="s">
        <v>15239</v>
      </c>
      <c r="D288" s="1755"/>
      <c r="E288" s="1755"/>
      <c r="F288" s="1755"/>
      <c r="G288" s="1755"/>
      <c r="H288" s="1755"/>
      <c r="I288" s="1755" t="s">
        <v>3598</v>
      </c>
      <c r="J288" s="412" t="s">
        <v>20298</v>
      </c>
      <c r="K288" s="884" t="s">
        <v>211</v>
      </c>
      <c r="L288" s="425" t="s">
        <v>3603</v>
      </c>
      <c r="M288" s="2924"/>
      <c r="N288" s="73" t="s">
        <v>2432</v>
      </c>
      <c r="O288" s="882"/>
      <c r="P288" s="1760"/>
      <c r="Q288" s="882" t="s">
        <v>375</v>
      </c>
      <c r="R288" s="882">
        <f>IF(MID(RIGHT(S288,8),1,1)="M",2021,IF(MID(RIGHT(S288,8),1,1)="N",2022,IF(MID(RIGHT(S288,8),1,1)="P",2023,IF(MID(RIGHT(S288,8),1,1)="R",2024,IF(MID(RIGHT(S288,8),1,1)="S",2025,IF(MID(RIGHT(S288,8),1,1)="T",1996,IF(MID(RIGHT(S288,8),1,1)="V",1997,IF(MID(RIGHT(S288,8),1,1)="W",1998,IF(MID(RIGHT(S288,8),1,1)="X",1999,IF(MID(RIGHT(S288,8),1,1)="Y",2000,IF(MID(RIGHT(S288,8),1,1)="1",2001,IF(MID(RIGHT(S288,8),1,1)="2",2002,IF(MID(RIGHT(S288,8),1,1)="3",2003,IF(MID(RIGHT(S288,8),1,1)="4",2004,IF(MID(RIGHT(S288,8),1,1)="5",2005,IF(MID(RIGHT(S288,8),1,1)="6",2006,IF(MID(RIGHT(S288,8),1,1)="7",2007,IF(MID(RIGHT(S288,8),1,1)="8",2008,IF(MID(RIGHT(S288,8),1,1)="9",2009,IF(MID(RIGHT(S288,8),1,1)="A",2010,IF(MID(RIGHT(S288,8),1,1)="B",2011,IF(MID(RIGHT(S288,8),1,1)="C",2012,IF(MID(RIGHT(S288,8),1,1)="D",2013,IF(MID(RIGHT(S288,8),1,1)="E",2014,IF(MID(RIGHT(S288,8),1,1)="F",2015,IF(MID(RIGHT(S288,8),1,1)="G",2016,IF(MID(RIGHT(S288,8),1,1)="H",2017,IF(MID(RIGHT(S288,8),1,1)="J",2018,IF(MID(RIGHT(S288,8),1,1)="K",2019,IF(MID(RIGHT(S288,8),1,1)="L",2020,""))))))))))))))))))))))))))))))</f>
        <v>2021</v>
      </c>
      <c r="S288" s="882" t="s">
        <v>20415</v>
      </c>
      <c r="T288" s="882">
        <v>1530</v>
      </c>
      <c r="U288" s="885"/>
      <c r="V288" s="2094">
        <v>45863</v>
      </c>
      <c r="W288" s="1762"/>
      <c r="X288" s="1763" t="s">
        <v>15091</v>
      </c>
    </row>
    <row r="289" spans="1:24" ht="26.25" customHeight="1">
      <c r="A289" s="881"/>
      <c r="B289" s="882"/>
      <c r="C289" s="882" t="s">
        <v>12775</v>
      </c>
      <c r="D289" s="882" t="s">
        <v>20278</v>
      </c>
      <c r="E289" s="882"/>
      <c r="F289" s="882"/>
      <c r="G289" s="882"/>
      <c r="H289" s="882"/>
      <c r="I289" s="882"/>
      <c r="J289" s="882"/>
      <c r="K289" s="889" t="s">
        <v>20301</v>
      </c>
      <c r="L289" s="882"/>
      <c r="M289" s="2923" t="s">
        <v>20412</v>
      </c>
      <c r="N289" s="73" t="s">
        <v>4260</v>
      </c>
      <c r="O289" s="882" t="s">
        <v>15120</v>
      </c>
      <c r="P289" s="882"/>
      <c r="Q289" s="882" t="s">
        <v>375</v>
      </c>
      <c r="R289" s="882">
        <f>IF(MID(RIGHT(S289,8),1,1)="M",2021,IF(MID(RIGHT(S289,8),1,1)="N",2022,IF(MID(RIGHT(S289,8),1,1)="P",2023,IF(MID(RIGHT(S289,8),1,1)="R",2024,IF(MID(RIGHT(S289,8),1,1)="S",2025,IF(MID(RIGHT(S289,8),1,1)="T",1996,IF(MID(RIGHT(S289,8),1,1)="V",1997,IF(MID(RIGHT(S289,8),1,1)="W",1998,IF(MID(RIGHT(S289,8),1,1)="X",1999,IF(MID(RIGHT(S289,8),1,1)="Y",2000,IF(MID(RIGHT(S289,8),1,1)="1",2001,IF(MID(RIGHT(S289,8),1,1)="2",2002,IF(MID(RIGHT(S289,8),1,1)="3",2003,IF(MID(RIGHT(S289,8),1,1)="4",2004,IF(MID(RIGHT(S289,8),1,1)="5",2005,IF(MID(RIGHT(S289,8),1,1)="6",2006,IF(MID(RIGHT(S289,8),1,1)="7",2007,IF(MID(RIGHT(S289,8),1,1)="8",2008,IF(MID(RIGHT(S289,8),1,1)="9",2009,IF(MID(RIGHT(S289,8),1,1)="A",2010,IF(MID(RIGHT(S289,8),1,1)="B",2011,IF(MID(RIGHT(S289,8),1,1)="C",2012,IF(MID(RIGHT(S289,8),1,1)="D",2013,IF(MID(RIGHT(S289,8),1,1)="E",2014,IF(MID(RIGHT(S289,8),1,1)="F",2015,IF(MID(RIGHT(S289,8),1,1)="G",2016,IF(MID(RIGHT(S289,8),1,1)="H",2017,IF(MID(RIGHT(S289,8),1,1)="J",2018,IF(MID(RIGHT(S289,8),1,1)="K",2019,IF(MID(RIGHT(S289,8),1,1)="L",2020,""))))))))))))))))))))))))))))))</f>
        <v>2011</v>
      </c>
      <c r="S289" s="882" t="s">
        <v>20410</v>
      </c>
      <c r="T289" s="882">
        <v>1515</v>
      </c>
      <c r="U289" s="885"/>
      <c r="V289" s="885"/>
      <c r="W289" s="911"/>
      <c r="X289" s="888"/>
    </row>
    <row r="290" spans="1:24" ht="26.25" customHeight="1">
      <c r="A290" s="881"/>
      <c r="B290" s="882"/>
      <c r="C290" s="882" t="s">
        <v>12778</v>
      </c>
      <c r="D290" s="882" t="s">
        <v>191</v>
      </c>
      <c r="E290" s="882"/>
      <c r="F290" s="882"/>
      <c r="G290" s="882"/>
      <c r="H290" s="882"/>
      <c r="I290" s="882"/>
      <c r="J290" s="425" t="s">
        <v>16517</v>
      </c>
      <c r="K290" s="890" t="s">
        <v>9460</v>
      </c>
      <c r="L290" s="882" t="str">
        <f>SUBSTITUTE(M287,"-","")</f>
        <v>4327425248208X</v>
      </c>
      <c r="M290" s="2924"/>
      <c r="N290" s="73" t="s">
        <v>12674</v>
      </c>
      <c r="O290" s="882" t="s">
        <v>13101</v>
      </c>
      <c r="P290" s="882"/>
      <c r="Q290" s="882" t="s">
        <v>375</v>
      </c>
      <c r="R290" s="882">
        <f>IF(MID(RIGHT(S290,8),1,1)="M",2021,IF(MID(RIGHT(S290,8),1,1)="N",2022,IF(MID(RIGHT(S290,8),1,1)="P",2023,IF(MID(RIGHT(S290,8),1,1)="R",2024,IF(MID(RIGHT(S290,8),1,1)="S",2025,IF(MID(RIGHT(S290,8),1,1)="T",1996,IF(MID(RIGHT(S290,8),1,1)="V",1997,IF(MID(RIGHT(S290,8),1,1)="W",1998,IF(MID(RIGHT(S290,8),1,1)="X",1999,IF(MID(RIGHT(S290,8),1,1)="Y",2000,IF(MID(RIGHT(S290,8),1,1)="1",2001,IF(MID(RIGHT(S290,8),1,1)="2",2002,IF(MID(RIGHT(S290,8),1,1)="3",2003,IF(MID(RIGHT(S290,8),1,1)="4",2004,IF(MID(RIGHT(S290,8),1,1)="5",2005,IF(MID(RIGHT(S290,8),1,1)="6",2006,IF(MID(RIGHT(S290,8),1,1)="7",2007,IF(MID(RIGHT(S290,8),1,1)="8",2008,IF(MID(RIGHT(S290,8),1,1)="9",2009,IF(MID(RIGHT(S290,8),1,1)="A",2010,IF(MID(RIGHT(S290,8),1,1)="B",2011,IF(MID(RIGHT(S290,8),1,1)="C",2012,IF(MID(RIGHT(S290,8),1,1)="D",2013,IF(MID(RIGHT(S290,8),1,1)="E",2014,IF(MID(RIGHT(S290,8),1,1)="F",2015,IF(MID(RIGHT(S290,8),1,1)="G",2016,IF(MID(RIGHT(S290,8),1,1)="H",2017,IF(MID(RIGHT(S290,8),1,1)="J",2018,IF(MID(RIGHT(S290,8),1,1)="K",2019,IF(MID(RIGHT(S290,8),1,1)="L",2020,""))))))))))))))))))))))))))))))</f>
        <v>2014</v>
      </c>
      <c r="S290" s="882" t="s">
        <v>20411</v>
      </c>
      <c r="T290" s="882">
        <v>1515</v>
      </c>
      <c r="U290" s="885"/>
      <c r="V290" s="885"/>
      <c r="W290" s="911"/>
      <c r="X290" s="888" t="s">
        <v>16449</v>
      </c>
    </row>
    <row r="291" spans="1:24" ht="26.25" customHeight="1">
      <c r="A291" s="881"/>
      <c r="B291" s="882"/>
      <c r="C291" s="882" t="s">
        <v>13047</v>
      </c>
      <c r="D291" s="882" t="s">
        <v>191</v>
      </c>
      <c r="E291" s="882"/>
      <c r="F291" s="882"/>
      <c r="G291" s="882"/>
      <c r="H291" s="882"/>
      <c r="I291" s="882"/>
      <c r="J291" s="882"/>
      <c r="K291" s="890"/>
      <c r="L291" s="882" t="str">
        <f>SUBSTITUTE(M289,"-","")</f>
        <v>1277825061665X</v>
      </c>
      <c r="M291" s="882"/>
      <c r="N291" s="882"/>
      <c r="O291" s="882"/>
      <c r="P291" s="882"/>
      <c r="Q291" s="882"/>
      <c r="R291" s="882"/>
      <c r="S291" s="883" t="s">
        <v>189</v>
      </c>
      <c r="T291" s="883">
        <v>3700</v>
      </c>
      <c r="U291" s="885"/>
      <c r="V291" s="891"/>
      <c r="W291" s="887"/>
      <c r="X291" s="888" t="s">
        <v>20428</v>
      </c>
    </row>
    <row r="292" spans="1:24" ht="26.25" customHeight="1">
      <c r="A292" s="881"/>
      <c r="B292" s="882"/>
      <c r="C292" s="882" t="s">
        <v>10098</v>
      </c>
      <c r="D292" s="882" t="s">
        <v>191</v>
      </c>
      <c r="E292" s="882"/>
      <c r="F292" s="882"/>
      <c r="G292" s="882"/>
      <c r="H292" s="882"/>
      <c r="I292" s="882"/>
      <c r="J292" s="882" t="s">
        <v>20426</v>
      </c>
      <c r="K292" s="890"/>
      <c r="L292" s="882"/>
      <c r="M292" s="2559" t="s">
        <v>8707</v>
      </c>
      <c r="N292" s="2560"/>
      <c r="O292" s="2560"/>
      <c r="P292" s="2561"/>
      <c r="Q292" s="882"/>
      <c r="R292" s="882"/>
      <c r="S292" s="883" t="s">
        <v>2472</v>
      </c>
      <c r="T292" s="883">
        <f>SUM(T287:T291)</f>
        <v>9865</v>
      </c>
      <c r="U292" s="891"/>
      <c r="V292" s="891"/>
      <c r="W292" s="887"/>
      <c r="X292" s="888" t="s">
        <v>16967</v>
      </c>
    </row>
    <row r="293" spans="1:24" ht="26.25" customHeight="1" thickBot="1">
      <c r="A293" s="892"/>
      <c r="B293" s="893"/>
      <c r="C293" s="893" t="s">
        <v>10099</v>
      </c>
      <c r="D293" s="893" t="s">
        <v>4036</v>
      </c>
      <c r="E293" s="893"/>
      <c r="F293" s="893"/>
      <c r="G293" s="893"/>
      <c r="H293" s="893"/>
      <c r="I293" s="893"/>
      <c r="J293" s="893" t="s">
        <v>20430</v>
      </c>
      <c r="K293" s="611" t="s">
        <v>20405</v>
      </c>
      <c r="L293" s="893"/>
      <c r="M293" s="893"/>
      <c r="N293" s="894"/>
      <c r="O293" s="894"/>
      <c r="P293" s="895"/>
      <c r="Q293" s="893"/>
      <c r="R293" s="893"/>
      <c r="S293" s="896"/>
      <c r="T293" s="896"/>
      <c r="U293" s="897"/>
      <c r="V293" s="898"/>
      <c r="W293" s="899"/>
      <c r="X293" s="900"/>
    </row>
    <row r="294" spans="1:24" ht="26.25" customHeight="1">
      <c r="A294" s="874" t="s">
        <v>188</v>
      </c>
      <c r="B294" s="875" t="s">
        <v>10047</v>
      </c>
      <c r="C294" s="875" t="s">
        <v>15059</v>
      </c>
      <c r="D294" s="875" t="s">
        <v>190</v>
      </c>
      <c r="E294" s="875" t="s">
        <v>20425</v>
      </c>
      <c r="F294" s="875" t="s">
        <v>20425</v>
      </c>
      <c r="G294" s="875" t="s">
        <v>191</v>
      </c>
      <c r="H294" s="875" t="s">
        <v>20425</v>
      </c>
      <c r="I294" s="875" t="s">
        <v>10574</v>
      </c>
      <c r="J294" s="875" t="s">
        <v>20247</v>
      </c>
      <c r="K294" s="876" t="s">
        <v>15237</v>
      </c>
      <c r="L294" s="875" t="s">
        <v>20452</v>
      </c>
      <c r="M294" s="2922" t="s">
        <v>20407</v>
      </c>
      <c r="N294" s="876" t="s">
        <v>20457</v>
      </c>
      <c r="O294" s="876" t="s">
        <v>20458</v>
      </c>
      <c r="P294" s="1805"/>
      <c r="Q294" s="875" t="s">
        <v>20396</v>
      </c>
      <c r="R294" s="875">
        <f>IF(MID(RIGHT(S294,8),1,1)="M",2021,IF(MID(RIGHT(S294,8),1,1)="N",2022,IF(MID(RIGHT(S294,8),1,1)="P",2023,IF(MID(RIGHT(S294,8),1,1)="R",2024,IF(MID(RIGHT(S294,8),1,1)="S",2025,IF(MID(RIGHT(S294,8),1,1)="T",1996,IF(MID(RIGHT(S294,8),1,1)="V",1997,IF(MID(RIGHT(S294,8),1,1)="W",1998,IF(MID(RIGHT(S294,8),1,1)="X",1999,IF(MID(RIGHT(S294,8),1,1)="Y",2000,IF(MID(RIGHT(S294,8),1,1)="1",2001,IF(MID(RIGHT(S294,8),1,1)="2",2002,IF(MID(RIGHT(S294,8),1,1)="3",2003,IF(MID(RIGHT(S294,8),1,1)="4",2004,IF(MID(RIGHT(S294,8),1,1)="5",2005,IF(MID(RIGHT(S294,8),1,1)="6",2006,IF(MID(RIGHT(S294,8),1,1)="7",2007,IF(MID(RIGHT(S294,8),1,1)="8",2008,IF(MID(RIGHT(S294,8),1,1)="9",2009,IF(MID(RIGHT(S294,8),1,1)="A",2010,IF(MID(RIGHT(S294,8),1,1)="B",2011,IF(MID(RIGHT(S294,8),1,1)="C",2012,IF(MID(RIGHT(S294,8),1,1)="D",2013,IF(MID(RIGHT(S294,8),1,1)="E",2014,IF(MID(RIGHT(S294,8),1,1)="F",2015,IF(MID(RIGHT(S294,8),1,1)="G",2016,IF(MID(RIGHT(S294,8),1,1)="H",2017,IF(MID(RIGHT(S294,8),1,1)="J",2018,IF(MID(RIGHT(S294,8),1,1)="K",2019,IF(MID(RIGHT(S294,8),1,1)="L",2020,""))))))))))))))))))))))))))))))</f>
        <v>2020</v>
      </c>
      <c r="S294" s="875" t="s">
        <v>20416</v>
      </c>
      <c r="T294" s="875">
        <v>1890</v>
      </c>
      <c r="U294" s="878">
        <v>45833</v>
      </c>
      <c r="V294" s="878">
        <v>45860</v>
      </c>
      <c r="W294" s="879">
        <v>1800</v>
      </c>
      <c r="X294" s="880">
        <v>2350</v>
      </c>
    </row>
    <row r="295" spans="1:24" ht="26.25" customHeight="1">
      <c r="A295" s="1759"/>
      <c r="B295" s="1755"/>
      <c r="C295" s="320" t="s">
        <v>15239</v>
      </c>
      <c r="D295" s="1755"/>
      <c r="E295" s="1755"/>
      <c r="F295" s="1755"/>
      <c r="G295" s="1755"/>
      <c r="H295" s="1755"/>
      <c r="I295" s="1755" t="s">
        <v>3598</v>
      </c>
      <c r="J295" s="412" t="s">
        <v>20299</v>
      </c>
      <c r="K295" s="884" t="s">
        <v>211</v>
      </c>
      <c r="L295" s="425" t="s">
        <v>3603</v>
      </c>
      <c r="M295" s="2923"/>
      <c r="N295" s="73" t="s">
        <v>2432</v>
      </c>
      <c r="O295" s="882"/>
      <c r="P295" s="1760"/>
      <c r="Q295" s="882" t="s">
        <v>375</v>
      </c>
      <c r="R295" s="882">
        <f>IF(MID(RIGHT(S295,8),1,1)="M",2021,IF(MID(RIGHT(S295,8),1,1)="N",2022,IF(MID(RIGHT(S295,8),1,1)="P",2023,IF(MID(RIGHT(S295,8),1,1)="R",2024,IF(MID(RIGHT(S295,8),1,1)="S",2025,IF(MID(RIGHT(S295,8),1,1)="T",1996,IF(MID(RIGHT(S295,8),1,1)="V",1997,IF(MID(RIGHT(S295,8),1,1)="W",1998,IF(MID(RIGHT(S295,8),1,1)="X",1999,IF(MID(RIGHT(S295,8),1,1)="Y",2000,IF(MID(RIGHT(S295,8),1,1)="1",2001,IF(MID(RIGHT(S295,8),1,1)="2",2002,IF(MID(RIGHT(S295,8),1,1)="3",2003,IF(MID(RIGHT(S295,8),1,1)="4",2004,IF(MID(RIGHT(S295,8),1,1)="5",2005,IF(MID(RIGHT(S295,8),1,1)="6",2006,IF(MID(RIGHT(S295,8),1,1)="7",2007,IF(MID(RIGHT(S295,8),1,1)="8",2008,IF(MID(RIGHT(S295,8),1,1)="9",2009,IF(MID(RIGHT(S295,8),1,1)="A",2010,IF(MID(RIGHT(S295,8),1,1)="B",2011,IF(MID(RIGHT(S295,8),1,1)="C",2012,IF(MID(RIGHT(S295,8),1,1)="D",2013,IF(MID(RIGHT(S295,8),1,1)="E",2014,IF(MID(RIGHT(S295,8),1,1)="F",2015,IF(MID(RIGHT(S295,8),1,1)="G",2016,IF(MID(RIGHT(S295,8),1,1)="H",2017,IF(MID(RIGHT(S295,8),1,1)="J",2018,IF(MID(RIGHT(S295,8),1,1)="K",2019,IF(MID(RIGHT(S295,8),1,1)="L",2020,""))))))))))))))))))))))))))))))</f>
        <v>2010</v>
      </c>
      <c r="S295" s="882" t="s">
        <v>20417</v>
      </c>
      <c r="T295" s="882">
        <v>1530</v>
      </c>
      <c r="U295" s="885"/>
      <c r="V295" s="2094">
        <v>45863</v>
      </c>
      <c r="W295" s="1762"/>
      <c r="X295" s="1763" t="s">
        <v>15091</v>
      </c>
    </row>
    <row r="296" spans="1:24" ht="26.25" customHeight="1">
      <c r="A296" s="881"/>
      <c r="B296" s="882"/>
      <c r="C296" s="882" t="s">
        <v>12775</v>
      </c>
      <c r="D296" s="882" t="s">
        <v>20278</v>
      </c>
      <c r="E296" s="882"/>
      <c r="F296" s="882"/>
      <c r="G296" s="882"/>
      <c r="H296" s="882"/>
      <c r="I296" s="882"/>
      <c r="J296" s="882"/>
      <c r="K296" s="889" t="s">
        <v>20301</v>
      </c>
      <c r="L296" s="882"/>
      <c r="M296" s="2923"/>
      <c r="N296" s="73" t="s">
        <v>4260</v>
      </c>
      <c r="O296" s="882" t="s">
        <v>15120</v>
      </c>
      <c r="P296" s="882"/>
      <c r="Q296" s="882" t="s">
        <v>370</v>
      </c>
      <c r="R296" s="882">
        <f>IF(MID(RIGHT(S296,8),1,1)="M",2021,IF(MID(RIGHT(S296,8),1,1)="N",2022,IF(MID(RIGHT(S296,8),1,1)="P",2023,IF(MID(RIGHT(S296,8),1,1)="R",2024,IF(MID(RIGHT(S296,8),1,1)="S",2025,IF(MID(RIGHT(S296,8),1,1)="T",1996,IF(MID(RIGHT(S296,8),1,1)="V",1997,IF(MID(RIGHT(S296,8),1,1)="W",1998,IF(MID(RIGHT(S296,8),1,1)="X",1999,IF(MID(RIGHT(S296,8),1,1)="Y",2000,IF(MID(RIGHT(S296,8),1,1)="1",2001,IF(MID(RIGHT(S296,8),1,1)="2",2002,IF(MID(RIGHT(S296,8),1,1)="3",2003,IF(MID(RIGHT(S296,8),1,1)="4",2004,IF(MID(RIGHT(S296,8),1,1)="5",2005,IF(MID(RIGHT(S296,8),1,1)="6",2006,IF(MID(RIGHT(S296,8),1,1)="7",2007,IF(MID(RIGHT(S296,8),1,1)="8",2008,IF(MID(RIGHT(S296,8),1,1)="9",2009,IF(MID(RIGHT(S296,8),1,1)="A",2010,IF(MID(RIGHT(S296,8),1,1)="B",2011,IF(MID(RIGHT(S296,8),1,1)="C",2012,IF(MID(RIGHT(S296,8),1,1)="D",2013,IF(MID(RIGHT(S296,8),1,1)="E",2014,IF(MID(RIGHT(S296,8),1,1)="F",2015,IF(MID(RIGHT(S296,8),1,1)="G",2016,IF(MID(RIGHT(S296,8),1,1)="H",2017,IF(MID(RIGHT(S296,8),1,1)="J",2018,IF(MID(RIGHT(S296,8),1,1)="K",2019,IF(MID(RIGHT(S296,8),1,1)="L",2020,""))))))))))))))))))))))))))))))</f>
        <v>2016</v>
      </c>
      <c r="S296" s="882" t="s">
        <v>20418</v>
      </c>
      <c r="T296" s="882">
        <v>1460</v>
      </c>
      <c r="U296" s="885"/>
      <c r="V296" s="885"/>
      <c r="W296" s="911"/>
      <c r="X296" s="888"/>
    </row>
    <row r="297" spans="1:24" ht="26.25" customHeight="1">
      <c r="A297" s="881"/>
      <c r="B297" s="882"/>
      <c r="C297" s="882" t="s">
        <v>12778</v>
      </c>
      <c r="D297" s="882" t="s">
        <v>191</v>
      </c>
      <c r="E297" s="882"/>
      <c r="F297" s="882"/>
      <c r="G297" s="882"/>
      <c r="H297" s="882"/>
      <c r="I297" s="882"/>
      <c r="J297" s="425" t="s">
        <v>16517</v>
      </c>
      <c r="K297" s="890" t="s">
        <v>9460</v>
      </c>
      <c r="L297" s="882"/>
      <c r="M297" s="2924"/>
      <c r="N297" s="73" t="s">
        <v>12674</v>
      </c>
      <c r="O297" s="882" t="s">
        <v>13101</v>
      </c>
      <c r="P297" s="882"/>
      <c r="Q297" s="882" t="s">
        <v>20396</v>
      </c>
      <c r="R297" s="882">
        <f>IF(MID(RIGHT(S297,8),1,1)="M",2021,IF(MID(RIGHT(S297,8),1,1)="N",2022,IF(MID(RIGHT(S297,8),1,1)="P",2023,IF(MID(RIGHT(S297,8),1,1)="R",2024,IF(MID(RIGHT(S297,8),1,1)="S",2025,IF(MID(RIGHT(S297,8),1,1)="T",1996,IF(MID(RIGHT(S297,8),1,1)="V",1997,IF(MID(RIGHT(S297,8),1,1)="W",1998,IF(MID(RIGHT(S297,8),1,1)="X",1999,IF(MID(RIGHT(S297,8),1,1)="Y",2000,IF(MID(RIGHT(S297,8),1,1)="1",2001,IF(MID(RIGHT(S297,8),1,1)="2",2002,IF(MID(RIGHT(S297,8),1,1)="3",2003,IF(MID(RIGHT(S297,8),1,1)="4",2004,IF(MID(RIGHT(S297,8),1,1)="5",2005,IF(MID(RIGHT(S297,8),1,1)="6",2006,IF(MID(RIGHT(S297,8),1,1)="7",2007,IF(MID(RIGHT(S297,8),1,1)="8",2008,IF(MID(RIGHT(S297,8),1,1)="9",2009,IF(MID(RIGHT(S297,8),1,1)="A",2010,IF(MID(RIGHT(S297,8),1,1)="B",2011,IF(MID(RIGHT(S297,8),1,1)="C",2012,IF(MID(RIGHT(S297,8),1,1)="D",2013,IF(MID(RIGHT(S297,8),1,1)="E",2014,IF(MID(RIGHT(S297,8),1,1)="F",2015,IF(MID(RIGHT(S297,8),1,1)="G",2016,IF(MID(RIGHT(S297,8),1,1)="H",2017,IF(MID(RIGHT(S297,8),1,1)="J",2018,IF(MID(RIGHT(S297,8),1,1)="K",2019,IF(MID(RIGHT(S297,8),1,1)="L",2020,""))))))))))))))))))))))))))))))</f>
        <v>2012</v>
      </c>
      <c r="S297" s="882" t="s">
        <v>20419</v>
      </c>
      <c r="T297" s="882">
        <v>1850</v>
      </c>
      <c r="U297" s="885"/>
      <c r="V297" s="885"/>
      <c r="W297" s="911"/>
      <c r="X297" s="888" t="s">
        <v>16449</v>
      </c>
    </row>
    <row r="298" spans="1:24" ht="26.25" customHeight="1">
      <c r="A298" s="881"/>
      <c r="B298" s="882"/>
      <c r="C298" s="882" t="s">
        <v>13047</v>
      </c>
      <c r="D298" s="882" t="s">
        <v>191</v>
      </c>
      <c r="E298" s="882"/>
      <c r="F298" s="882"/>
      <c r="G298" s="882"/>
      <c r="H298" s="882"/>
      <c r="I298" s="882"/>
      <c r="J298" s="882"/>
      <c r="K298" s="890"/>
      <c r="L298" s="882" t="str">
        <f>SUBSTITUTE(M295,"-","")</f>
        <v/>
      </c>
      <c r="M298" s="882" t="str">
        <f>SUBSTITUTE(M294,"-","")</f>
        <v>1277825061666X</v>
      </c>
      <c r="N298" s="882"/>
      <c r="O298" s="882"/>
      <c r="P298" s="882"/>
      <c r="Q298" s="882"/>
      <c r="R298" s="882"/>
      <c r="S298" s="883" t="s">
        <v>189</v>
      </c>
      <c r="T298" s="883">
        <v>3700</v>
      </c>
      <c r="U298" s="885"/>
      <c r="V298" s="891"/>
      <c r="W298" s="887"/>
      <c r="X298" s="888" t="s">
        <v>20428</v>
      </c>
    </row>
    <row r="299" spans="1:24" ht="26.25" customHeight="1">
      <c r="A299" s="881"/>
      <c r="B299" s="882"/>
      <c r="C299" s="882" t="s">
        <v>10098</v>
      </c>
      <c r="D299" s="882" t="s">
        <v>191</v>
      </c>
      <c r="E299" s="882"/>
      <c r="F299" s="882"/>
      <c r="G299" s="882"/>
      <c r="H299" s="882"/>
      <c r="I299" s="882"/>
      <c r="J299" s="882" t="s">
        <v>20426</v>
      </c>
      <c r="K299" s="890"/>
      <c r="L299" s="882"/>
      <c r="M299" s="2559" t="s">
        <v>8707</v>
      </c>
      <c r="N299" s="2560"/>
      <c r="O299" s="2560"/>
      <c r="P299" s="2561"/>
      <c r="Q299" s="882"/>
      <c r="R299" s="882"/>
      <c r="S299" s="883" t="s">
        <v>2472</v>
      </c>
      <c r="T299" s="883">
        <f>SUM(T294:T298)</f>
        <v>10430</v>
      </c>
      <c r="U299" s="891"/>
      <c r="V299" s="891"/>
      <c r="W299" s="887"/>
      <c r="X299" s="888" t="s">
        <v>16967</v>
      </c>
    </row>
    <row r="300" spans="1:24" ht="26.25" customHeight="1" thickBot="1">
      <c r="A300" s="892"/>
      <c r="B300" s="893"/>
      <c r="C300" s="893" t="s">
        <v>10099</v>
      </c>
      <c r="D300" s="893" t="s">
        <v>4036</v>
      </c>
      <c r="E300" s="893"/>
      <c r="F300" s="893"/>
      <c r="G300" s="893"/>
      <c r="H300" s="893"/>
      <c r="I300" s="893"/>
      <c r="J300" s="893" t="s">
        <v>20430</v>
      </c>
      <c r="K300" s="611" t="s">
        <v>20405</v>
      </c>
      <c r="L300" s="893"/>
      <c r="M300" s="893"/>
      <c r="N300" s="894"/>
      <c r="O300" s="894"/>
      <c r="P300" s="895"/>
      <c r="Q300" s="893"/>
      <c r="R300" s="893"/>
      <c r="S300" s="896"/>
      <c r="T300" s="896"/>
      <c r="U300" s="897"/>
      <c r="V300" s="898"/>
      <c r="W300" s="899"/>
      <c r="X300" s="900"/>
    </row>
    <row r="305" spans="11:18" ht="26.25" customHeight="1">
      <c r="Q305" s="320" t="s">
        <v>14974</v>
      </c>
      <c r="R305" s="320" t="str">
        <f>IF(MID(RIGHT(S305,8),1,1)="M",2021,IF(MID(RIGHT(S305,8),1,1)="N",2022,IF(MID(RIGHT(S305,8),1,1)="P",2023,IF(MID(RIGHT(S305,8),1,1)="R",2024,IF(MID(RIGHT(S305,8),1,1)="S",2025,IF(MID(RIGHT(S305,8),1,1)="T",1996,IF(MID(RIGHT(S305,8),1,1)="V",1997,IF(MID(RIGHT(S305,8),1,1)="W",1998,IF(MID(RIGHT(S305,8),1,1)="X",1999,IF(MID(RIGHT(S305,8),1,1)="Y",2000,IF(MID(RIGHT(S305,8),1,1)="1",2001,IF(MID(RIGHT(S305,8),1,1)="2",2002,IF(MID(RIGHT(S305,8),1,1)="3",2003,IF(MID(RIGHT(S305,8),1,1)="4",2004,IF(MID(RIGHT(S305,8),1,1)="5",2005,IF(MID(RIGHT(S305,8),1,1)="6",2006,IF(MID(RIGHT(S305,8),1,1)="7",2007,IF(MID(RIGHT(S305,8),1,1)="8",2008,IF(MID(RIGHT(S305,8),1,1)="9",2009,IF(MID(RIGHT(S305,8),1,1)="A",2010,IF(MID(RIGHT(S305,8),1,1)="B",2011,IF(MID(RIGHT(S305,8),1,1)="C",2012,IF(MID(RIGHT(S305,8),1,1)="D",2013,IF(MID(RIGHT(S305,8),1,1)="E",2014,IF(MID(RIGHT(S305,8),1,1)="F",2015,IF(MID(RIGHT(S305,8),1,1)="G",2016,IF(MID(RIGHT(S305,8),1,1)="H",2017,IF(MID(RIGHT(S305,8),1,1)="J",2018,IF(MID(RIGHT(S305,8),1,1)="K",2019,IF(MID(RIGHT(S305,8),1,1)="L",2020,""))))))))))))))))))))))))))))))</f>
        <v/>
      </c>
    </row>
    <row r="312" spans="11:18" ht="26.25" customHeight="1">
      <c r="K312" s="326"/>
      <c r="L312" s="327"/>
    </row>
  </sheetData>
  <autoFilter ref="B2:X2" xr:uid="{00000000-0009-0000-0000-00001D000000}"/>
  <mergeCells count="66">
    <mergeCell ref="M27:M30"/>
    <mergeCell ref="M32:P32"/>
    <mergeCell ref="M218:M221"/>
    <mergeCell ref="M223:P223"/>
    <mergeCell ref="M36:M39"/>
    <mergeCell ref="M41:P41"/>
    <mergeCell ref="M45:M47"/>
    <mergeCell ref="M50:P50"/>
    <mergeCell ref="M52:M54"/>
    <mergeCell ref="M57:P57"/>
    <mergeCell ref="M66:P66"/>
    <mergeCell ref="M73:P73"/>
    <mergeCell ref="M80:P80"/>
    <mergeCell ref="M101:P101"/>
    <mergeCell ref="M177:M180"/>
    <mergeCell ref="M163:M166"/>
    <mergeCell ref="A1:X1"/>
    <mergeCell ref="M13:M16"/>
    <mergeCell ref="M18:P18"/>
    <mergeCell ref="M20:M23"/>
    <mergeCell ref="M25:P25"/>
    <mergeCell ref="M9:P9"/>
    <mergeCell ref="M4:M6"/>
    <mergeCell ref="M90:M92"/>
    <mergeCell ref="M96:M99"/>
    <mergeCell ref="M61:M62"/>
    <mergeCell ref="M63:M64"/>
    <mergeCell ref="M68:M69"/>
    <mergeCell ref="M70:M71"/>
    <mergeCell ref="M75:M78"/>
    <mergeCell ref="M253:P253"/>
    <mergeCell ref="M262:P262"/>
    <mergeCell ref="M264:M267"/>
    <mergeCell ref="M269:P269"/>
    <mergeCell ref="M82:M85"/>
    <mergeCell ref="M209:M212"/>
    <mergeCell ref="M182:P182"/>
    <mergeCell ref="M207:P207"/>
    <mergeCell ref="M168:P168"/>
    <mergeCell ref="M175:P175"/>
    <mergeCell ref="M186:M189"/>
    <mergeCell ref="M202:M205"/>
    <mergeCell ref="M194:M196"/>
    <mergeCell ref="M170:M173"/>
    <mergeCell ref="M87:P87"/>
    <mergeCell ref="M94:P94"/>
    <mergeCell ref="M241:M244"/>
    <mergeCell ref="M248:M251"/>
    <mergeCell ref="M232:P232"/>
    <mergeCell ref="M239:P239"/>
    <mergeCell ref="M246:P246"/>
    <mergeCell ref="M214:P214"/>
    <mergeCell ref="M190:P190"/>
    <mergeCell ref="M197:P197"/>
    <mergeCell ref="M227:M230"/>
    <mergeCell ref="M234:M237"/>
    <mergeCell ref="M257:M258"/>
    <mergeCell ref="M276:P276"/>
    <mergeCell ref="M299:P299"/>
    <mergeCell ref="M280:M283"/>
    <mergeCell ref="M285:P285"/>
    <mergeCell ref="M292:P292"/>
    <mergeCell ref="M294:M297"/>
    <mergeCell ref="M289:M290"/>
    <mergeCell ref="M287:M288"/>
    <mergeCell ref="M271:M274"/>
  </mergeCells>
  <phoneticPr fontId="16" type="noConversion"/>
  <conditionalFormatting sqref="L5">
    <cfRule type="duplicateValues" dxfId="288" priority="128"/>
  </conditionalFormatting>
  <conditionalFormatting sqref="L13">
    <cfRule type="duplicateValues" dxfId="287" priority="221"/>
  </conditionalFormatting>
  <conditionalFormatting sqref="L14">
    <cfRule type="duplicateValues" dxfId="286" priority="220"/>
  </conditionalFormatting>
  <conditionalFormatting sqref="L15:L18">
    <cfRule type="duplicateValues" dxfId="285" priority="219"/>
  </conditionalFormatting>
  <conditionalFormatting sqref="L20">
    <cfRule type="duplicateValues" dxfId="284" priority="208"/>
  </conditionalFormatting>
  <conditionalFormatting sqref="L21">
    <cfRule type="duplicateValues" dxfId="283" priority="207"/>
  </conditionalFormatting>
  <conditionalFormatting sqref="L22:L25">
    <cfRule type="duplicateValues" dxfId="282" priority="206"/>
  </conditionalFormatting>
  <conditionalFormatting sqref="L27">
    <cfRule type="duplicateValues" dxfId="281" priority="201"/>
  </conditionalFormatting>
  <conditionalFormatting sqref="L28">
    <cfRule type="duplicateValues" dxfId="280" priority="200"/>
  </conditionalFormatting>
  <conditionalFormatting sqref="L29:L30">
    <cfRule type="duplicateValues" dxfId="279" priority="199"/>
  </conditionalFormatting>
  <conditionalFormatting sqref="L31">
    <cfRule type="duplicateValues" dxfId="278" priority="156"/>
  </conditionalFormatting>
  <conditionalFormatting sqref="L32">
    <cfRule type="duplicateValues" dxfId="277" priority="149"/>
  </conditionalFormatting>
  <conditionalFormatting sqref="L34">
    <cfRule type="duplicateValues" dxfId="276" priority="101"/>
  </conditionalFormatting>
  <conditionalFormatting sqref="L36 L38">
    <cfRule type="duplicateValues" dxfId="275" priority="155"/>
  </conditionalFormatting>
  <conditionalFormatting sqref="L37">
    <cfRule type="duplicateValues" dxfId="274" priority="152"/>
  </conditionalFormatting>
  <conditionalFormatting sqref="L46">
    <cfRule type="duplicateValues" dxfId="273" priority="105"/>
  </conditionalFormatting>
  <conditionalFormatting sqref="L53">
    <cfRule type="duplicateValues" dxfId="272" priority="103"/>
  </conditionalFormatting>
  <conditionalFormatting sqref="L62">
    <cfRule type="duplicateValues" dxfId="271" priority="98"/>
  </conditionalFormatting>
  <conditionalFormatting sqref="L69">
    <cfRule type="duplicateValues" dxfId="270" priority="96"/>
  </conditionalFormatting>
  <conditionalFormatting sqref="L76">
    <cfRule type="duplicateValues" dxfId="269" priority="94"/>
  </conditionalFormatting>
  <conditionalFormatting sqref="L83">
    <cfRule type="duplicateValues" dxfId="268" priority="92"/>
  </conditionalFormatting>
  <conditionalFormatting sqref="L90">
    <cfRule type="duplicateValues" dxfId="267" priority="90"/>
  </conditionalFormatting>
  <conditionalFormatting sqref="L97">
    <cfRule type="duplicateValues" dxfId="266" priority="88"/>
  </conditionalFormatting>
  <conditionalFormatting sqref="L164">
    <cfRule type="duplicateValues" dxfId="265" priority="126"/>
  </conditionalFormatting>
  <conditionalFormatting sqref="L171">
    <cfRule type="duplicateValues" dxfId="264" priority="124"/>
  </conditionalFormatting>
  <conditionalFormatting sqref="L178">
    <cfRule type="duplicateValues" dxfId="263" priority="122"/>
  </conditionalFormatting>
  <conditionalFormatting sqref="L203">
    <cfRule type="duplicateValues" dxfId="262" priority="118"/>
  </conditionalFormatting>
  <conditionalFormatting sqref="L210">
    <cfRule type="duplicateValues" dxfId="261" priority="116"/>
  </conditionalFormatting>
  <conditionalFormatting sqref="L218 L220">
    <cfRule type="duplicateValues" dxfId="260" priority="179"/>
  </conditionalFormatting>
  <conditionalFormatting sqref="L219">
    <cfRule type="duplicateValues" dxfId="259" priority="176"/>
  </conditionalFormatting>
  <conditionalFormatting sqref="L226">
    <cfRule type="duplicateValues" dxfId="258" priority="41"/>
  </conditionalFormatting>
  <conditionalFormatting sqref="L227">
    <cfRule type="duplicateValues" dxfId="257" priority="39"/>
  </conditionalFormatting>
  <conditionalFormatting sqref="L234">
    <cfRule type="duplicateValues" dxfId="256" priority="36"/>
  </conditionalFormatting>
  <conditionalFormatting sqref="L241">
    <cfRule type="duplicateValues" dxfId="255" priority="33"/>
  </conditionalFormatting>
  <conditionalFormatting sqref="L248">
    <cfRule type="duplicateValues" dxfId="254" priority="30"/>
  </conditionalFormatting>
  <conditionalFormatting sqref="L254 L233 L240 L247">
    <cfRule type="duplicateValues" dxfId="253" priority="40"/>
  </conditionalFormatting>
  <conditionalFormatting sqref="L258">
    <cfRule type="duplicateValues" dxfId="252" priority="26"/>
  </conditionalFormatting>
  <conditionalFormatting sqref="L265">
    <cfRule type="duplicateValues" dxfId="251" priority="24"/>
  </conditionalFormatting>
  <conditionalFormatting sqref="L272">
    <cfRule type="duplicateValues" dxfId="250" priority="22"/>
  </conditionalFormatting>
  <conditionalFormatting sqref="L281">
    <cfRule type="duplicateValues" dxfId="249" priority="20"/>
  </conditionalFormatting>
  <conditionalFormatting sqref="L288">
    <cfRule type="duplicateValues" dxfId="248" priority="18"/>
  </conditionalFormatting>
  <conditionalFormatting sqref="L295">
    <cfRule type="duplicateValues" dxfId="247" priority="16"/>
  </conditionalFormatting>
  <conditionalFormatting sqref="L301">
    <cfRule type="duplicateValues" dxfId="246" priority="137"/>
  </conditionalFormatting>
  <conditionalFormatting sqref="M9">
    <cfRule type="duplicateValues" dxfId="245" priority="129"/>
  </conditionalFormatting>
  <conditionalFormatting sqref="M18">
    <cfRule type="duplicateValues" dxfId="244" priority="216"/>
  </conditionalFormatting>
  <conditionalFormatting sqref="M25">
    <cfRule type="duplicateValues" dxfId="243" priority="203"/>
  </conditionalFormatting>
  <conditionalFormatting sqref="M32">
    <cfRule type="duplicateValues" dxfId="242" priority="196"/>
  </conditionalFormatting>
  <conditionalFormatting sqref="M41">
    <cfRule type="duplicateValues" dxfId="241" priority="151"/>
  </conditionalFormatting>
  <conditionalFormatting sqref="M50">
    <cfRule type="duplicateValues" dxfId="240" priority="106"/>
  </conditionalFormatting>
  <conditionalFormatting sqref="M57">
    <cfRule type="duplicateValues" dxfId="239" priority="43"/>
  </conditionalFormatting>
  <conditionalFormatting sqref="M66">
    <cfRule type="duplicateValues" dxfId="238" priority="99"/>
  </conditionalFormatting>
  <conditionalFormatting sqref="M73">
    <cfRule type="duplicateValues" dxfId="237" priority="97"/>
  </conditionalFormatting>
  <conditionalFormatting sqref="M80">
    <cfRule type="duplicateValues" dxfId="236" priority="95"/>
  </conditionalFormatting>
  <conditionalFormatting sqref="M87">
    <cfRule type="duplicateValues" dxfId="235" priority="93"/>
  </conditionalFormatting>
  <conditionalFormatting sqref="M94">
    <cfRule type="duplicateValues" dxfId="234" priority="91"/>
  </conditionalFormatting>
  <conditionalFormatting sqref="M101">
    <cfRule type="duplicateValues" dxfId="233" priority="89"/>
  </conditionalFormatting>
  <conditionalFormatting sqref="M168">
    <cfRule type="duplicateValues" dxfId="232" priority="127"/>
  </conditionalFormatting>
  <conditionalFormatting sqref="M175">
    <cfRule type="duplicateValues" dxfId="231" priority="125"/>
  </conditionalFormatting>
  <conditionalFormatting sqref="M182">
    <cfRule type="duplicateValues" dxfId="230" priority="123"/>
  </conditionalFormatting>
  <conditionalFormatting sqref="M190">
    <cfRule type="duplicateValues" dxfId="229" priority="115"/>
  </conditionalFormatting>
  <conditionalFormatting sqref="M197">
    <cfRule type="duplicateValues" dxfId="228" priority="114"/>
  </conditionalFormatting>
  <conditionalFormatting sqref="M207">
    <cfRule type="duplicateValues" dxfId="227" priority="119"/>
  </conditionalFormatting>
  <conditionalFormatting sqref="M214">
    <cfRule type="duplicateValues" dxfId="226" priority="117"/>
  </conditionalFormatting>
  <conditionalFormatting sqref="M223">
    <cfRule type="duplicateValues" dxfId="225" priority="175"/>
  </conditionalFormatting>
  <conditionalFormatting sqref="M232">
    <cfRule type="duplicateValues" dxfId="224" priority="15"/>
  </conditionalFormatting>
  <conditionalFormatting sqref="M239">
    <cfRule type="duplicateValues" dxfId="223" priority="14"/>
  </conditionalFormatting>
  <conditionalFormatting sqref="M246">
    <cfRule type="duplicateValues" dxfId="222" priority="13"/>
  </conditionalFormatting>
  <conditionalFormatting sqref="M253">
    <cfRule type="duplicateValues" dxfId="221" priority="12"/>
  </conditionalFormatting>
  <conditionalFormatting sqref="M262">
    <cfRule type="duplicateValues" dxfId="220" priority="27"/>
  </conditionalFormatting>
  <conditionalFormatting sqref="M269">
    <cfRule type="duplicateValues" dxfId="219" priority="25"/>
  </conditionalFormatting>
  <conditionalFormatting sqref="M276">
    <cfRule type="duplicateValues" dxfId="218" priority="23"/>
  </conditionalFormatting>
  <conditionalFormatting sqref="M285">
    <cfRule type="duplicateValues" dxfId="217" priority="21"/>
  </conditionalFormatting>
  <conditionalFormatting sqref="M292">
    <cfRule type="duplicateValues" dxfId="216" priority="19"/>
  </conditionalFormatting>
  <conditionalFormatting sqref="M299">
    <cfRule type="duplicateValues" dxfId="215" priority="17"/>
  </conditionalFormatting>
  <conditionalFormatting sqref="M17:P17">
    <cfRule type="duplicateValues" dxfId="214" priority="217"/>
  </conditionalFormatting>
  <conditionalFormatting sqref="M24:P24">
    <cfRule type="duplicateValues" dxfId="213" priority="204"/>
  </conditionalFormatting>
  <conditionalFormatting sqref="M31:P31">
    <cfRule type="duplicateValues" dxfId="212" priority="197"/>
  </conditionalFormatting>
  <conditionalFormatting sqref="N14">
    <cfRule type="duplicateValues" dxfId="211" priority="218"/>
  </conditionalFormatting>
  <conditionalFormatting sqref="N19 N26 N33">
    <cfRule type="duplicateValues" dxfId="210" priority="223"/>
  </conditionalFormatting>
  <conditionalFormatting sqref="N21">
    <cfRule type="duplicateValues" dxfId="209" priority="205"/>
  </conditionalFormatting>
  <conditionalFormatting sqref="N28">
    <cfRule type="duplicateValues" dxfId="208" priority="198"/>
  </conditionalFormatting>
  <conditionalFormatting sqref="O14 O16">
    <cfRule type="duplicateValues" dxfId="207" priority="222"/>
  </conditionalFormatting>
  <conditionalFormatting sqref="O21 O23">
    <cfRule type="duplicateValues" dxfId="206" priority="209"/>
  </conditionalFormatting>
  <conditionalFormatting sqref="O28 O30">
    <cfRule type="duplicateValues" dxfId="205" priority="202"/>
  </conditionalFormatting>
  <conditionalFormatting sqref="S34">
    <cfRule type="duplicateValues" dxfId="204" priority="102"/>
  </conditionalFormatting>
  <conditionalFormatting sqref="S36:S39">
    <cfRule type="duplicateValues" dxfId="203" priority="154"/>
  </conditionalFormatting>
  <conditionalFormatting sqref="S40">
    <cfRule type="duplicateValues" dxfId="202" priority="153"/>
  </conditionalFormatting>
  <conditionalFormatting sqref="S218:S221">
    <cfRule type="duplicateValues" dxfId="201" priority="178"/>
  </conditionalFormatting>
  <conditionalFormatting sqref="S222">
    <cfRule type="duplicateValues" dxfId="200" priority="177"/>
  </conditionalFormatting>
  <conditionalFormatting sqref="S226">
    <cfRule type="duplicateValues" dxfId="199" priority="42"/>
  </conditionalFormatting>
  <conditionalFormatting sqref="S227:S229">
    <cfRule type="duplicateValues" dxfId="198" priority="38"/>
  </conditionalFormatting>
  <conditionalFormatting sqref="S230">
    <cfRule type="duplicateValues" dxfId="197" priority="7655"/>
  </conditionalFormatting>
  <conditionalFormatting sqref="S234:S236">
    <cfRule type="duplicateValues" dxfId="196" priority="35"/>
  </conditionalFormatting>
  <conditionalFormatting sqref="S237">
    <cfRule type="duplicateValues" dxfId="195" priority="7651"/>
  </conditionalFormatting>
  <conditionalFormatting sqref="S241:S243">
    <cfRule type="duplicateValues" dxfId="194" priority="32"/>
  </conditionalFormatting>
  <conditionalFormatting sqref="S244">
    <cfRule type="duplicateValues" dxfId="193" priority="7647"/>
  </conditionalFormatting>
  <conditionalFormatting sqref="S248:S250">
    <cfRule type="duplicateValues" dxfId="192" priority="29"/>
  </conditionalFormatting>
  <conditionalFormatting sqref="S251">
    <cfRule type="duplicateValues" dxfId="191" priority="7643"/>
  </conditionalFormatting>
  <conditionalFormatting sqref="S301">
    <cfRule type="duplicateValues" dxfId="190" priority="138"/>
  </conditionalFormatting>
  <hyperlinks>
    <hyperlink ref="J18" r:id="rId1" xr:uid="{F09F3018-9244-4ABD-9763-8523165B5EB1}"/>
    <hyperlink ref="J25" r:id="rId2" xr:uid="{F1A659B8-89A5-4C70-9F49-7108CF3CC1FB}"/>
    <hyperlink ref="J32" r:id="rId3" xr:uid="{6633D96A-1F7D-47D2-A88F-24B8A7A05A55}"/>
  </hyperlinks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4"/>
  <drawing r:id="rId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BAE93-F699-49E6-B048-73C5C7EF8A77}">
  <sheetPr>
    <tabColor rgb="FF0000FF"/>
    <pageSetUpPr fitToPage="1"/>
  </sheetPr>
  <dimension ref="A1:Z377"/>
  <sheetViews>
    <sheetView showGridLines="0" tabSelected="1" zoomScale="55" zoomScaleNormal="55" zoomScaleSheetLayoutView="70" workbookViewId="0">
      <pane ySplit="2" topLeftCell="A296" activePane="bottomLeft" state="frozen"/>
      <selection activeCell="M87" sqref="M87"/>
      <selection pane="bottomLeft" activeCell="L301" sqref="L301"/>
    </sheetView>
  </sheetViews>
  <sheetFormatPr defaultRowHeight="26.25" customHeight="1"/>
  <cols>
    <col min="1" max="1" width="6.77734375" style="5" customWidth="1"/>
    <col min="2" max="2" width="13" style="5" bestFit="1" customWidth="1"/>
    <col min="3" max="3" width="18.33203125" style="5" customWidth="1"/>
    <col min="4" max="8" width="7.77734375" style="5" customWidth="1"/>
    <col min="9" max="9" width="23.109375" style="5" customWidth="1"/>
    <col min="10" max="10" width="38.77734375" style="5" customWidth="1"/>
    <col min="11" max="11" width="16.33203125" style="67" bestFit="1" customWidth="1"/>
    <col min="12" max="13" width="23.77734375" style="5" customWidth="1"/>
    <col min="14" max="14" width="20.44140625" style="67" customWidth="1"/>
    <col min="15" max="15" width="14.88671875" style="67" customWidth="1"/>
    <col min="16" max="16" width="16" style="68" customWidth="1"/>
    <col min="17" max="17" width="20" style="5" customWidth="1"/>
    <col min="18" max="18" width="11.6640625" style="5" customWidth="1"/>
    <col min="19" max="19" width="35.5546875" style="5" customWidth="1"/>
    <col min="20" max="20" width="13.44140625" style="5" bestFit="1" customWidth="1"/>
    <col min="21" max="21" width="16.77734375" style="70" customWidth="1"/>
    <col min="22" max="22" width="16.77734375" style="71" customWidth="1"/>
    <col min="23" max="23" width="15.77734375" style="149" customWidth="1"/>
    <col min="24" max="24" width="15.77734375" style="149" bestFit="1" customWidth="1"/>
    <col min="25" max="25" width="22.88671875" style="1" bestFit="1" customWidth="1"/>
    <col min="26" max="26" width="21.5546875" style="1" bestFit="1" customWidth="1"/>
    <col min="27" max="16384" width="8.88671875" style="1"/>
  </cols>
  <sheetData>
    <row r="1" spans="1:24" s="60" customFormat="1" ht="66" customHeight="1">
      <c r="A1" s="2434" t="s">
        <v>20431</v>
      </c>
      <c r="B1" s="2434"/>
      <c r="C1" s="2434"/>
      <c r="D1" s="2434"/>
      <c r="E1" s="2434"/>
      <c r="F1" s="2434"/>
      <c r="G1" s="2434"/>
      <c r="H1" s="2434"/>
      <c r="I1" s="2434"/>
      <c r="J1" s="2434"/>
      <c r="K1" s="2434"/>
      <c r="L1" s="2434"/>
      <c r="M1" s="2434"/>
      <c r="N1" s="2434"/>
      <c r="O1" s="2434"/>
      <c r="P1" s="2434"/>
      <c r="Q1" s="2434"/>
      <c r="R1" s="2434"/>
      <c r="S1" s="2434"/>
      <c r="T1" s="2434"/>
      <c r="U1" s="2434"/>
      <c r="V1" s="2434"/>
      <c r="W1" s="2434"/>
      <c r="X1" s="2435"/>
    </row>
    <row r="2" spans="1:24" s="66" customFormat="1" ht="76.5" customHeight="1">
      <c r="A2" s="868" t="s">
        <v>167</v>
      </c>
      <c r="B2" s="869" t="s">
        <v>0</v>
      </c>
      <c r="C2" s="870" t="s">
        <v>1</v>
      </c>
      <c r="D2" s="871" t="s">
        <v>169</v>
      </c>
      <c r="E2" s="871" t="s">
        <v>170</v>
      </c>
      <c r="F2" s="871" t="s">
        <v>171</v>
      </c>
      <c r="G2" s="871" t="s">
        <v>172</v>
      </c>
      <c r="H2" s="871" t="s">
        <v>173</v>
      </c>
      <c r="I2" s="871" t="s">
        <v>174</v>
      </c>
      <c r="J2" s="870" t="s">
        <v>2</v>
      </c>
      <c r="K2" s="872" t="s">
        <v>3</v>
      </c>
      <c r="L2" s="870" t="s">
        <v>4</v>
      </c>
      <c r="M2" s="870" t="s">
        <v>5</v>
      </c>
      <c r="N2" s="872" t="s">
        <v>176</v>
      </c>
      <c r="O2" s="872" t="s">
        <v>177</v>
      </c>
      <c r="P2" s="871" t="s">
        <v>179</v>
      </c>
      <c r="Q2" s="870" t="s">
        <v>180</v>
      </c>
      <c r="R2" s="870" t="s">
        <v>181</v>
      </c>
      <c r="S2" s="870" t="s">
        <v>182</v>
      </c>
      <c r="T2" s="870" t="s">
        <v>183</v>
      </c>
      <c r="U2" s="869" t="s">
        <v>6</v>
      </c>
      <c r="V2" s="869" t="s">
        <v>7</v>
      </c>
      <c r="W2" s="873" t="s">
        <v>186</v>
      </c>
      <c r="X2" s="873" t="s">
        <v>187</v>
      </c>
    </row>
    <row r="3" spans="1:24" ht="26.25" customHeight="1" thickBot="1"/>
    <row r="4" spans="1:24" s="1375" customFormat="1" ht="26.25" customHeight="1">
      <c r="A4" s="1942" t="s">
        <v>15861</v>
      </c>
      <c r="B4" s="2195" t="s">
        <v>20553</v>
      </c>
      <c r="C4" s="2195" t="s">
        <v>20552</v>
      </c>
      <c r="D4" s="1943" t="s">
        <v>198</v>
      </c>
      <c r="E4" s="1943" t="s">
        <v>10002</v>
      </c>
      <c r="F4" s="1943" t="s">
        <v>20686</v>
      </c>
      <c r="G4" s="1943"/>
      <c r="H4" s="1943"/>
      <c r="I4" s="1943" t="s">
        <v>16992</v>
      </c>
      <c r="J4" s="1943" t="s">
        <v>20508</v>
      </c>
      <c r="K4" s="2171" t="s">
        <v>13433</v>
      </c>
      <c r="L4" s="2367"/>
      <c r="M4" s="2196" t="s">
        <v>20512</v>
      </c>
      <c r="N4" s="1946" t="s">
        <v>20774</v>
      </c>
      <c r="O4" s="1946"/>
      <c r="P4" s="1945">
        <v>11.688000000000001</v>
      </c>
      <c r="Q4" s="1943" t="s">
        <v>377</v>
      </c>
      <c r="R4" s="2195">
        <v>2023</v>
      </c>
      <c r="S4" s="1943" t="s">
        <v>20555</v>
      </c>
      <c r="T4" s="1943">
        <v>1500</v>
      </c>
      <c r="U4" s="2157">
        <v>45838</v>
      </c>
      <c r="V4" s="2157"/>
      <c r="W4" s="1949"/>
      <c r="X4" s="2191">
        <v>1633</v>
      </c>
    </row>
    <row r="5" spans="1:24" s="1375" customFormat="1" ht="26.25" customHeight="1">
      <c r="A5" s="2143"/>
      <c r="B5" s="2144"/>
      <c r="C5" s="2144"/>
      <c r="D5" s="2144"/>
      <c r="E5" s="2144" t="s">
        <v>11118</v>
      </c>
      <c r="F5" s="2144" t="s">
        <v>20686</v>
      </c>
      <c r="G5" s="2144"/>
      <c r="H5" s="2144"/>
      <c r="I5" s="2144"/>
      <c r="J5" s="2065"/>
      <c r="K5" s="1955" t="s">
        <v>20551</v>
      </c>
      <c r="L5" s="1955"/>
      <c r="M5" s="1955"/>
      <c r="N5" s="1955"/>
      <c r="O5" s="1955"/>
      <c r="P5" s="2141">
        <v>11.688000000000001</v>
      </c>
      <c r="Q5" s="2144" t="s">
        <v>377</v>
      </c>
      <c r="R5" s="2167">
        <v>2023</v>
      </c>
      <c r="S5" s="2144" t="s">
        <v>20556</v>
      </c>
      <c r="T5" s="2144">
        <v>1600</v>
      </c>
      <c r="U5" s="2159">
        <v>45840</v>
      </c>
      <c r="V5" s="2158"/>
      <c r="W5" s="2146"/>
      <c r="X5" s="2194">
        <v>1933</v>
      </c>
    </row>
    <row r="6" spans="1:24" s="1375" customFormat="1" ht="26.25" customHeight="1">
      <c r="A6" s="2143"/>
      <c r="B6" s="2144"/>
      <c r="C6" s="2144"/>
      <c r="D6" s="2144"/>
      <c r="E6" s="2144" t="s">
        <v>17282</v>
      </c>
      <c r="F6" s="2144"/>
      <c r="G6" s="2144"/>
      <c r="H6" s="2144"/>
      <c r="I6" s="2144"/>
      <c r="J6" s="2065" t="s">
        <v>20509</v>
      </c>
      <c r="K6" s="2141"/>
      <c r="L6" s="2141"/>
      <c r="M6" s="2141"/>
      <c r="N6" s="2141"/>
      <c r="O6" s="2141"/>
      <c r="P6" s="2141">
        <f>SUM(P4:P5)</f>
        <v>23.376000000000001</v>
      </c>
      <c r="Q6" s="2144"/>
      <c r="R6" s="2167"/>
      <c r="S6" s="2144"/>
      <c r="T6" s="2144">
        <f>SUM(T4:T5)</f>
        <v>3100</v>
      </c>
      <c r="U6" s="2158"/>
      <c r="V6" s="2158"/>
      <c r="W6" s="2146"/>
      <c r="X6" s="2194">
        <v>2133</v>
      </c>
    </row>
    <row r="7" spans="1:24" s="1375" customFormat="1" ht="26.25" customHeight="1">
      <c r="A7" s="2143"/>
      <c r="B7" s="2144"/>
      <c r="C7" s="2144"/>
      <c r="D7" s="2144"/>
      <c r="E7" s="2144" t="s">
        <v>17284</v>
      </c>
      <c r="F7" s="2144"/>
      <c r="G7" s="2144"/>
      <c r="H7" s="2144"/>
      <c r="I7" s="2144"/>
      <c r="J7" s="2065" t="s">
        <v>20510</v>
      </c>
      <c r="K7" s="2141"/>
      <c r="L7" s="2141"/>
      <c r="M7" s="2141"/>
      <c r="N7" s="2141"/>
      <c r="O7" s="2141"/>
      <c r="P7" s="2141"/>
      <c r="Q7" s="2144"/>
      <c r="R7" s="2167"/>
      <c r="S7" s="2144"/>
      <c r="T7" s="2144"/>
      <c r="U7" s="2158"/>
      <c r="V7" s="2158"/>
      <c r="W7" s="2146"/>
      <c r="X7" s="2194"/>
    </row>
    <row r="8" spans="1:24" s="1375" customFormat="1" ht="26.25" customHeight="1">
      <c r="A8" s="2143"/>
      <c r="B8" s="2144"/>
      <c r="C8" s="2144"/>
      <c r="D8" s="2144"/>
      <c r="E8" s="2144"/>
      <c r="F8" s="2144"/>
      <c r="G8" s="2144"/>
      <c r="H8" s="2144"/>
      <c r="I8" s="2144"/>
      <c r="J8" s="2144"/>
      <c r="K8" s="2141"/>
      <c r="L8" s="2291"/>
      <c r="M8" s="2141"/>
      <c r="N8" s="2141"/>
      <c r="O8" s="2141"/>
      <c r="P8" s="2141"/>
      <c r="Q8" s="2144"/>
      <c r="R8" s="2167"/>
      <c r="S8" s="2144"/>
      <c r="T8" s="2144"/>
      <c r="U8" s="2158"/>
      <c r="V8" s="2158"/>
      <c r="W8" s="2146"/>
      <c r="X8" s="2194"/>
    </row>
    <row r="9" spans="1:24" s="1375" customFormat="1" ht="26.25" customHeight="1">
      <c r="A9" s="2337" t="s">
        <v>20557</v>
      </c>
      <c r="B9" s="2183" t="s">
        <v>20553</v>
      </c>
      <c r="C9" s="2183" t="s">
        <v>20566</v>
      </c>
      <c r="D9" s="2183" t="s">
        <v>20567</v>
      </c>
      <c r="E9" s="2183" t="s">
        <v>10098</v>
      </c>
      <c r="F9" s="2183" t="s">
        <v>20686</v>
      </c>
      <c r="G9" s="2183"/>
      <c r="H9" s="2183"/>
      <c r="I9" s="2183"/>
      <c r="J9" s="2065" t="s">
        <v>20511</v>
      </c>
      <c r="K9" s="2185"/>
      <c r="L9" s="2185"/>
      <c r="M9" s="2185" t="s">
        <v>20579</v>
      </c>
      <c r="N9" s="2185" t="s">
        <v>20774</v>
      </c>
      <c r="O9" s="2185"/>
      <c r="P9" s="2185">
        <v>13.551</v>
      </c>
      <c r="Q9" s="2183" t="s">
        <v>19666</v>
      </c>
      <c r="R9" s="2186">
        <v>2015</v>
      </c>
      <c r="S9" s="2183" t="s">
        <v>20568</v>
      </c>
      <c r="T9" s="2183">
        <v>2140</v>
      </c>
      <c r="U9" s="2158"/>
      <c r="V9" s="2158"/>
      <c r="W9" s="2146"/>
      <c r="X9" s="2147"/>
    </row>
    <row r="10" spans="1:24" s="1375" customFormat="1" ht="26.25" customHeight="1">
      <c r="A10" s="2337"/>
      <c r="B10" s="2183"/>
      <c r="C10" s="2183"/>
      <c r="D10" s="2183"/>
      <c r="E10" s="2183" t="s">
        <v>17181</v>
      </c>
      <c r="F10" s="2183" t="s">
        <v>20686</v>
      </c>
      <c r="G10" s="2183"/>
      <c r="H10" s="2183"/>
      <c r="I10" s="2183"/>
      <c r="J10" s="2144"/>
      <c r="K10" s="2185"/>
      <c r="L10" s="2185"/>
      <c r="M10" s="2185"/>
      <c r="N10" s="2185"/>
      <c r="O10" s="2185"/>
      <c r="P10" s="2185">
        <v>11.67</v>
      </c>
      <c r="Q10" s="2183" t="s">
        <v>18302</v>
      </c>
      <c r="R10" s="2186">
        <v>2011</v>
      </c>
      <c r="S10" s="2183" t="s">
        <v>20569</v>
      </c>
      <c r="T10" s="2183">
        <v>1735</v>
      </c>
      <c r="U10" s="2158"/>
      <c r="V10" s="2158"/>
      <c r="W10" s="2146"/>
      <c r="X10" s="2147"/>
    </row>
    <row r="11" spans="1:24" s="1375" customFormat="1" ht="26.25" customHeight="1">
      <c r="A11" s="2337"/>
      <c r="B11" s="2183"/>
      <c r="C11" s="2183"/>
      <c r="D11" s="2183"/>
      <c r="E11" s="2183" t="s">
        <v>19007</v>
      </c>
      <c r="F11" s="2183"/>
      <c r="G11" s="2183"/>
      <c r="H11" s="2183"/>
      <c r="I11" s="2183"/>
      <c r="J11" s="2065" t="s">
        <v>20589</v>
      </c>
      <c r="K11" s="2185"/>
      <c r="L11" s="2185"/>
      <c r="M11" s="2185"/>
      <c r="N11" s="2185"/>
      <c r="O11" s="2185"/>
      <c r="P11" s="2185">
        <v>14.901999999999999</v>
      </c>
      <c r="Q11" s="2183" t="s">
        <v>20570</v>
      </c>
      <c r="R11" s="2186">
        <v>2017</v>
      </c>
      <c r="S11" s="2183" t="s">
        <v>20571</v>
      </c>
      <c r="T11" s="2183">
        <v>2125</v>
      </c>
      <c r="U11" s="2158"/>
      <c r="V11" s="2158"/>
      <c r="W11" s="2146"/>
      <c r="X11" s="2147"/>
    </row>
    <row r="12" spans="1:24" s="1375" customFormat="1" ht="26.25" customHeight="1">
      <c r="A12" s="2337"/>
      <c r="B12" s="2183"/>
      <c r="C12" s="2183"/>
      <c r="D12" s="2183"/>
      <c r="E12" s="2183" t="s">
        <v>18909</v>
      </c>
      <c r="F12" s="2183"/>
      <c r="G12" s="2183"/>
      <c r="H12" s="2183"/>
      <c r="I12" s="2183"/>
      <c r="J12" s="2065"/>
      <c r="K12" s="2185"/>
      <c r="L12" s="2185"/>
      <c r="M12" s="2185"/>
      <c r="N12" s="2185"/>
      <c r="O12" s="2185"/>
      <c r="P12" s="2185">
        <v>12.746</v>
      </c>
      <c r="Q12" s="2183" t="s">
        <v>11178</v>
      </c>
      <c r="R12" s="2186">
        <v>2014</v>
      </c>
      <c r="S12" s="2183" t="s">
        <v>20572</v>
      </c>
      <c r="T12" s="2183">
        <v>2060</v>
      </c>
      <c r="U12" s="2158"/>
      <c r="V12" s="2158"/>
      <c r="W12" s="2146"/>
      <c r="X12" s="2147"/>
    </row>
    <row r="13" spans="1:24" s="1375" customFormat="1" ht="26.25" customHeight="1">
      <c r="A13" s="2337"/>
      <c r="B13" s="2183"/>
      <c r="C13" s="2183"/>
      <c r="D13" s="2183"/>
      <c r="E13" s="2183"/>
      <c r="F13" s="2183"/>
      <c r="G13" s="2183"/>
      <c r="H13" s="2183"/>
      <c r="I13" s="2183"/>
      <c r="J13" s="2065" t="s">
        <v>20590</v>
      </c>
      <c r="K13" s="2185"/>
      <c r="L13" s="2185"/>
      <c r="M13" s="2185"/>
      <c r="N13" s="2185"/>
      <c r="O13" s="2185"/>
      <c r="P13" s="2185">
        <v>12.882999999999999</v>
      </c>
      <c r="Q13" s="2183" t="s">
        <v>10637</v>
      </c>
      <c r="R13" s="2186">
        <v>2015</v>
      </c>
      <c r="S13" s="2183" t="s">
        <v>20573</v>
      </c>
      <c r="T13" s="2183">
        <v>1840</v>
      </c>
      <c r="U13" s="2158"/>
      <c r="V13" s="2158"/>
      <c r="W13" s="2146"/>
      <c r="X13" s="2147"/>
    </row>
    <row r="14" spans="1:24" s="1375" customFormat="1" ht="26.25" customHeight="1">
      <c r="A14" s="2337"/>
      <c r="B14" s="2183"/>
      <c r="C14" s="2183"/>
      <c r="D14" s="2183"/>
      <c r="E14" s="2183"/>
      <c r="F14" s="2183"/>
      <c r="G14" s="2183"/>
      <c r="H14" s="2183"/>
      <c r="I14" s="2183"/>
      <c r="J14" s="2065" t="s">
        <v>20591</v>
      </c>
      <c r="K14" s="2185"/>
      <c r="L14" s="2185"/>
      <c r="M14" s="2185"/>
      <c r="N14" s="2185"/>
      <c r="O14" s="2185"/>
      <c r="P14" s="2185">
        <v>12.757999999999999</v>
      </c>
      <c r="Q14" s="2183" t="s">
        <v>15162</v>
      </c>
      <c r="R14" s="2186">
        <v>2015</v>
      </c>
      <c r="S14" s="2183" t="s">
        <v>20574</v>
      </c>
      <c r="T14" s="2183">
        <v>1880</v>
      </c>
      <c r="U14" s="2158"/>
      <c r="V14" s="2158"/>
      <c r="W14" s="2146"/>
      <c r="X14" s="2147"/>
    </row>
    <row r="15" spans="1:24" s="1375" customFormat="1" ht="26.25" customHeight="1">
      <c r="A15" s="2337"/>
      <c r="B15" s="2183"/>
      <c r="C15" s="2183"/>
      <c r="D15" s="2183"/>
      <c r="E15" s="2183"/>
      <c r="F15" s="2183"/>
      <c r="G15" s="2183"/>
      <c r="H15" s="2183"/>
      <c r="I15" s="2183"/>
      <c r="J15" s="2184"/>
      <c r="K15" s="2185"/>
      <c r="L15" s="2185"/>
      <c r="M15" s="2185"/>
      <c r="N15" s="2185"/>
      <c r="O15" s="2185"/>
      <c r="P15" s="2185">
        <v>12.936</v>
      </c>
      <c r="Q15" s="2183" t="s">
        <v>636</v>
      </c>
      <c r="R15" s="2186">
        <v>2014</v>
      </c>
      <c r="S15" s="2183" t="s">
        <v>20575</v>
      </c>
      <c r="T15" s="2183">
        <v>1585</v>
      </c>
      <c r="U15" s="2158"/>
      <c r="V15" s="2158"/>
      <c r="W15" s="2146"/>
      <c r="X15" s="2147"/>
    </row>
    <row r="16" spans="1:24" s="1375" customFormat="1" ht="26.25" customHeight="1">
      <c r="A16" s="2337"/>
      <c r="B16" s="2183"/>
      <c r="C16" s="2183"/>
      <c r="D16" s="2183"/>
      <c r="E16" s="2183"/>
      <c r="F16" s="2183"/>
      <c r="G16" s="2183"/>
      <c r="H16" s="2183"/>
      <c r="I16" s="2183"/>
      <c r="J16" s="2184"/>
      <c r="K16" s="2185"/>
      <c r="L16" s="2185"/>
      <c r="M16" s="2185"/>
      <c r="N16" s="2185"/>
      <c r="O16" s="2185"/>
      <c r="P16" s="2185">
        <v>12.276</v>
      </c>
      <c r="Q16" s="2183" t="s">
        <v>10664</v>
      </c>
      <c r="R16" s="2186">
        <v>2013</v>
      </c>
      <c r="S16" s="2183" t="s">
        <v>20576</v>
      </c>
      <c r="T16" s="2183">
        <v>1700</v>
      </c>
      <c r="U16" s="2158"/>
      <c r="V16" s="2158"/>
      <c r="W16" s="2146"/>
      <c r="X16" s="2147"/>
    </row>
    <row r="17" spans="1:24" s="1375" customFormat="1" ht="26.25" customHeight="1">
      <c r="A17" s="2337"/>
      <c r="B17" s="2183"/>
      <c r="C17" s="2183"/>
      <c r="D17" s="2183"/>
      <c r="E17" s="2183"/>
      <c r="F17" s="2183"/>
      <c r="G17" s="2183"/>
      <c r="H17" s="2183"/>
      <c r="I17" s="2183"/>
      <c r="J17" s="2184"/>
      <c r="K17" s="2185"/>
      <c r="L17" s="2185"/>
      <c r="M17" s="2185"/>
      <c r="N17" s="2185"/>
      <c r="O17" s="2185"/>
      <c r="P17" s="2185">
        <v>11.191000000000001</v>
      </c>
      <c r="Q17" s="2183" t="s">
        <v>19951</v>
      </c>
      <c r="R17" s="2186">
        <v>2020</v>
      </c>
      <c r="S17" s="2183" t="s">
        <v>20577</v>
      </c>
      <c r="T17" s="2183">
        <v>1505</v>
      </c>
      <c r="U17" s="2158"/>
      <c r="V17" s="2158"/>
      <c r="W17" s="2146"/>
      <c r="X17" s="2147"/>
    </row>
    <row r="18" spans="1:24" s="1375" customFormat="1" ht="26.25" customHeight="1">
      <c r="A18" s="2337"/>
      <c r="B18" s="2183"/>
      <c r="C18" s="2183"/>
      <c r="D18" s="2183"/>
      <c r="E18" s="2183"/>
      <c r="F18" s="2183"/>
      <c r="G18" s="2183"/>
      <c r="H18" s="2183"/>
      <c r="I18" s="2183"/>
      <c r="J18" s="2184"/>
      <c r="K18" s="2185"/>
      <c r="L18" s="2185"/>
      <c r="M18" s="2185"/>
      <c r="N18" s="2185"/>
      <c r="O18" s="2185"/>
      <c r="P18" s="2185">
        <v>11.797000000000001</v>
      </c>
      <c r="Q18" s="2183" t="s">
        <v>10514</v>
      </c>
      <c r="R18" s="2186">
        <v>2011</v>
      </c>
      <c r="S18" s="2183" t="s">
        <v>20578</v>
      </c>
      <c r="T18" s="2183">
        <v>1675</v>
      </c>
      <c r="U18" s="2158"/>
      <c r="V18" s="2158"/>
      <c r="W18" s="2146"/>
      <c r="X18" s="2147"/>
    </row>
    <row r="19" spans="1:24" s="1375" customFormat="1" ht="26.25" customHeight="1">
      <c r="A19" s="2337"/>
      <c r="B19" s="2183"/>
      <c r="C19" s="2183"/>
      <c r="D19" s="2183"/>
      <c r="E19" s="2183"/>
      <c r="F19" s="2183"/>
      <c r="G19" s="2183"/>
      <c r="H19" s="2183"/>
      <c r="I19" s="2183"/>
      <c r="J19" s="2184"/>
      <c r="K19" s="2185"/>
      <c r="L19" s="2185"/>
      <c r="M19" s="2185"/>
      <c r="N19" s="2185"/>
      <c r="O19" s="2185"/>
      <c r="P19" s="2185">
        <f>SUM(P9:P18)</f>
        <v>126.71</v>
      </c>
      <c r="Q19" s="2183"/>
      <c r="R19" s="2186"/>
      <c r="S19" s="2183"/>
      <c r="T19" s="2183">
        <f>SUM(T9:T18)</f>
        <v>18245</v>
      </c>
      <c r="U19" s="2158"/>
      <c r="V19" s="2158"/>
      <c r="W19" s="2146"/>
      <c r="X19" s="2147"/>
    </row>
    <row r="20" spans="1:24" s="1375" customFormat="1" ht="26.25" customHeight="1">
      <c r="A20" s="2143"/>
      <c r="B20" s="2144"/>
      <c r="C20" s="2144"/>
      <c r="D20" s="2144"/>
      <c r="E20" s="2144"/>
      <c r="F20" s="2144"/>
      <c r="G20" s="2144"/>
      <c r="H20" s="2144"/>
      <c r="I20" s="2144"/>
      <c r="J20" s="2065"/>
      <c r="K20" s="2141"/>
      <c r="L20" s="2141"/>
      <c r="M20" s="2141"/>
      <c r="N20" s="2141"/>
      <c r="O20" s="2141"/>
      <c r="P20" s="2141"/>
      <c r="Q20" s="2144"/>
      <c r="R20" s="2167"/>
      <c r="S20" s="2144"/>
      <c r="T20" s="2144"/>
      <c r="U20" s="2158"/>
      <c r="V20" s="2158"/>
      <c r="W20" s="2146"/>
      <c r="X20" s="2147"/>
    </row>
    <row r="21" spans="1:24" s="1375" customFormat="1" ht="26.25" customHeight="1">
      <c r="A21" s="2346" t="s">
        <v>20557</v>
      </c>
      <c r="B21" s="2181" t="s">
        <v>20553</v>
      </c>
      <c r="C21" s="2181" t="s">
        <v>20580</v>
      </c>
      <c r="D21" s="2181" t="s">
        <v>20567</v>
      </c>
      <c r="E21" s="2181" t="s">
        <v>10098</v>
      </c>
      <c r="F21" s="2181" t="s">
        <v>20686</v>
      </c>
      <c r="G21" s="2181"/>
      <c r="H21" s="2181"/>
      <c r="I21" s="2181"/>
      <c r="J21" s="2182"/>
      <c r="K21" s="2176"/>
      <c r="L21" s="2176"/>
      <c r="M21" s="2176" t="s">
        <v>20581</v>
      </c>
      <c r="N21" s="2176" t="s">
        <v>20774</v>
      </c>
      <c r="O21" s="2176"/>
      <c r="P21" s="2176">
        <v>12.145</v>
      </c>
      <c r="Q21" s="2181" t="s">
        <v>15917</v>
      </c>
      <c r="R21" s="2177">
        <v>2020</v>
      </c>
      <c r="S21" s="2181" t="s">
        <v>20585</v>
      </c>
      <c r="T21" s="2181">
        <v>1425</v>
      </c>
      <c r="U21" s="2158"/>
      <c r="V21" s="2158"/>
      <c r="W21" s="2146"/>
      <c r="X21" s="2147"/>
    </row>
    <row r="22" spans="1:24" s="1375" customFormat="1" ht="26.25" customHeight="1">
      <c r="A22" s="2346"/>
      <c r="B22" s="2181"/>
      <c r="C22" s="2181"/>
      <c r="D22" s="2181"/>
      <c r="E22" s="2181" t="s">
        <v>17181</v>
      </c>
      <c r="F22" s="2181" t="s">
        <v>20686</v>
      </c>
      <c r="G22" s="2181"/>
      <c r="H22" s="2181"/>
      <c r="I22" s="2181"/>
      <c r="J22" s="2182"/>
      <c r="K22" s="2176"/>
      <c r="L22" s="2176"/>
      <c r="M22" s="2176" t="s">
        <v>20776</v>
      </c>
      <c r="N22" s="2176" t="s">
        <v>20774</v>
      </c>
      <c r="O22" s="2176"/>
      <c r="P22" s="2176">
        <v>12.145</v>
      </c>
      <c r="Q22" s="2181" t="s">
        <v>15917</v>
      </c>
      <c r="R22" s="2177">
        <v>2021</v>
      </c>
      <c r="S22" s="2181" t="s">
        <v>20586</v>
      </c>
      <c r="T22" s="2181">
        <v>1425</v>
      </c>
      <c r="U22" s="2158"/>
      <c r="V22" s="2158"/>
      <c r="W22" s="2146"/>
      <c r="X22" s="2147"/>
    </row>
    <row r="23" spans="1:24" s="1375" customFormat="1" ht="26.25" customHeight="1">
      <c r="A23" s="2346"/>
      <c r="B23" s="2181"/>
      <c r="C23" s="2181"/>
      <c r="D23" s="2181"/>
      <c r="E23" s="2181" t="s">
        <v>19007</v>
      </c>
      <c r="F23" s="2181"/>
      <c r="G23" s="2181"/>
      <c r="H23" s="2181"/>
      <c r="I23" s="2181"/>
      <c r="J23" s="2182"/>
      <c r="K23" s="2176"/>
      <c r="L23" s="2176"/>
      <c r="M23" s="2176" t="s">
        <v>20777</v>
      </c>
      <c r="N23" s="2176" t="s">
        <v>20774</v>
      </c>
      <c r="O23" s="2176"/>
      <c r="P23" s="2176">
        <v>17.712</v>
      </c>
      <c r="Q23" s="2181" t="s">
        <v>15953</v>
      </c>
      <c r="R23" s="2177">
        <v>2015</v>
      </c>
      <c r="S23" s="2181" t="s">
        <v>20587</v>
      </c>
      <c r="T23" s="2181">
        <v>2280</v>
      </c>
      <c r="U23" s="2158"/>
      <c r="V23" s="2158"/>
      <c r="W23" s="2146"/>
      <c r="X23" s="2147"/>
    </row>
    <row r="24" spans="1:24" s="1375" customFormat="1" ht="26.25" customHeight="1">
      <c r="A24" s="2346"/>
      <c r="B24" s="2181"/>
      <c r="C24" s="2181"/>
      <c r="D24" s="2181"/>
      <c r="E24" s="2181" t="s">
        <v>18909</v>
      </c>
      <c r="F24" s="2181"/>
      <c r="G24" s="2181"/>
      <c r="H24" s="2181"/>
      <c r="I24" s="2181"/>
      <c r="J24" s="2182"/>
      <c r="K24" s="2176"/>
      <c r="L24" s="2176"/>
      <c r="M24" s="2176" t="s">
        <v>20778</v>
      </c>
      <c r="N24" s="2176" t="s">
        <v>20774</v>
      </c>
      <c r="O24" s="2176"/>
      <c r="P24" s="2176">
        <v>11.688000000000001</v>
      </c>
      <c r="Q24" s="2181" t="s">
        <v>377</v>
      </c>
      <c r="R24" s="2177">
        <v>2023</v>
      </c>
      <c r="S24" s="2181" t="s">
        <v>20775</v>
      </c>
      <c r="T24" s="2181">
        <v>1305</v>
      </c>
      <c r="U24" s="2158"/>
      <c r="V24" s="2158"/>
      <c r="W24" s="2146"/>
      <c r="X24" s="2147"/>
    </row>
    <row r="25" spans="1:24" s="1375" customFormat="1" ht="26.25" customHeight="1">
      <c r="A25" s="2346"/>
      <c r="B25" s="2181"/>
      <c r="C25" s="2181"/>
      <c r="D25" s="2181"/>
      <c r="E25" s="2181"/>
      <c r="F25" s="2181"/>
      <c r="G25" s="2181"/>
      <c r="H25" s="2181"/>
      <c r="I25" s="2181"/>
      <c r="J25" s="2182"/>
      <c r="K25" s="2176"/>
      <c r="L25" s="2176"/>
      <c r="M25" s="2176"/>
      <c r="N25" s="2176"/>
      <c r="O25" s="2176"/>
      <c r="P25" s="2176">
        <f>SUM(P21:P24)</f>
        <v>53.69</v>
      </c>
      <c r="Q25" s="2181"/>
      <c r="R25" s="2177"/>
      <c r="S25" s="2181"/>
      <c r="T25" s="2181">
        <f>SUM(T21:T24)</f>
        <v>6435</v>
      </c>
      <c r="U25" s="2158"/>
      <c r="V25" s="2158"/>
      <c r="W25" s="2146"/>
      <c r="X25" s="2147"/>
    </row>
    <row r="26" spans="1:24" s="1375" customFormat="1" ht="26.25" customHeight="1">
      <c r="A26" s="2143"/>
      <c r="B26" s="2144"/>
      <c r="C26" s="2144"/>
      <c r="D26" s="2144"/>
      <c r="E26" s="2144"/>
      <c r="F26" s="2144"/>
      <c r="G26" s="2144"/>
      <c r="H26" s="2144"/>
      <c r="I26" s="2144"/>
      <c r="J26" s="2065"/>
      <c r="K26" s="2141"/>
      <c r="L26" s="2141"/>
      <c r="M26" s="2141"/>
      <c r="N26" s="2141"/>
      <c r="O26" s="2141"/>
      <c r="P26" s="2141"/>
      <c r="Q26" s="2144"/>
      <c r="R26" s="2167"/>
      <c r="S26" s="2144"/>
      <c r="T26" s="2144"/>
      <c r="U26" s="2158"/>
      <c r="V26" s="2158"/>
      <c r="W26" s="2146"/>
      <c r="X26" s="2147"/>
    </row>
    <row r="27" spans="1:24" s="1375" customFormat="1" ht="26.25" customHeight="1">
      <c r="A27" s="2326" t="s">
        <v>20557</v>
      </c>
      <c r="B27" s="2145" t="s">
        <v>20558</v>
      </c>
      <c r="C27" s="2145" t="s">
        <v>20559</v>
      </c>
      <c r="D27" s="2145" t="s">
        <v>20554</v>
      </c>
      <c r="E27" s="2145" t="s">
        <v>10098</v>
      </c>
      <c r="F27" s="2145" t="s">
        <v>20686</v>
      </c>
      <c r="G27" s="2145"/>
      <c r="H27" s="2145"/>
      <c r="I27" s="2144"/>
      <c r="J27" s="2065"/>
      <c r="K27" s="2141"/>
      <c r="L27" s="2139"/>
      <c r="M27" s="2139" t="s">
        <v>20564</v>
      </c>
      <c r="N27" s="2139" t="s">
        <v>20774</v>
      </c>
      <c r="O27" s="2139"/>
      <c r="P27" s="2139">
        <v>12.72</v>
      </c>
      <c r="Q27" s="2145" t="s">
        <v>243</v>
      </c>
      <c r="R27" s="2140">
        <v>2022</v>
      </c>
      <c r="S27" s="2145" t="s">
        <v>20560</v>
      </c>
      <c r="T27" s="2145">
        <v>2015</v>
      </c>
      <c r="U27" s="2158"/>
      <c r="V27" s="2158"/>
      <c r="W27" s="2146"/>
      <c r="X27" s="2147"/>
    </row>
    <row r="28" spans="1:24" s="1375" customFormat="1" ht="26.25" customHeight="1">
      <c r="A28" s="2326"/>
      <c r="B28" s="2145"/>
      <c r="C28" s="2145"/>
      <c r="D28" s="2145"/>
      <c r="E28" s="2145" t="s">
        <v>17181</v>
      </c>
      <c r="F28" s="2145" t="s">
        <v>20686</v>
      </c>
      <c r="G28" s="2145"/>
      <c r="H28" s="2145"/>
      <c r="I28" s="2144"/>
      <c r="J28" s="2182"/>
      <c r="K28" s="2141"/>
      <c r="L28" s="2139"/>
      <c r="M28" s="2139"/>
      <c r="N28" s="2139"/>
      <c r="O28" s="2139"/>
      <c r="P28" s="2139">
        <v>12.145</v>
      </c>
      <c r="Q28" s="2145" t="s">
        <v>15917</v>
      </c>
      <c r="R28" s="2140">
        <v>2022</v>
      </c>
      <c r="S28" s="2145" t="s">
        <v>20561</v>
      </c>
      <c r="T28" s="2145">
        <v>1770</v>
      </c>
      <c r="U28" s="2158"/>
      <c r="V28" s="2158"/>
      <c r="W28" s="2146"/>
      <c r="X28" s="2147"/>
    </row>
    <row r="29" spans="1:24" s="1375" customFormat="1" ht="26.25" customHeight="1">
      <c r="A29" s="2326"/>
      <c r="B29" s="2145"/>
      <c r="C29" s="2145"/>
      <c r="D29" s="2145"/>
      <c r="E29" s="2145" t="s">
        <v>19007</v>
      </c>
      <c r="F29" s="2145"/>
      <c r="G29" s="2145"/>
      <c r="H29" s="2145"/>
      <c r="I29" s="2144"/>
      <c r="J29" s="2182"/>
      <c r="K29" s="2141"/>
      <c r="L29" s="2139"/>
      <c r="M29" s="2139"/>
      <c r="N29" s="2139"/>
      <c r="O29" s="2139"/>
      <c r="P29" s="2139">
        <f>SUM(P27:P28)</f>
        <v>24.865000000000002</v>
      </c>
      <c r="Q29" s="2145"/>
      <c r="R29" s="2140"/>
      <c r="S29" s="2145"/>
      <c r="T29" s="2145">
        <f>SUM(T27:T28)</f>
        <v>3785</v>
      </c>
      <c r="U29" s="2158"/>
      <c r="V29" s="2158"/>
      <c r="W29" s="2146"/>
      <c r="X29" s="2147"/>
    </row>
    <row r="30" spans="1:24" s="1375" customFormat="1" ht="26.25" customHeight="1">
      <c r="A30" s="2326"/>
      <c r="B30" s="2145"/>
      <c r="C30" s="2145"/>
      <c r="D30" s="2145"/>
      <c r="E30" s="2145" t="s">
        <v>18909</v>
      </c>
      <c r="F30" s="2145"/>
      <c r="G30" s="2145"/>
      <c r="H30" s="2145"/>
      <c r="I30" s="2144"/>
      <c r="J30" s="2182"/>
      <c r="K30" s="2141"/>
      <c r="L30" s="2139"/>
      <c r="M30" s="2139"/>
      <c r="N30" s="2139"/>
      <c r="O30" s="2139"/>
      <c r="P30" s="2139"/>
      <c r="Q30" s="2145"/>
      <c r="R30" s="2140"/>
      <c r="S30" s="2145"/>
      <c r="T30" s="2145"/>
      <c r="U30" s="2158"/>
      <c r="V30" s="2158"/>
      <c r="W30" s="2146"/>
      <c r="X30" s="2147"/>
    </row>
    <row r="31" spans="1:24" s="1375" customFormat="1" ht="26.25" customHeight="1">
      <c r="A31" s="2143"/>
      <c r="B31" s="2144"/>
      <c r="C31" s="2144"/>
      <c r="D31" s="2144"/>
      <c r="E31" s="2144"/>
      <c r="F31" s="2144"/>
      <c r="G31" s="2144"/>
      <c r="H31" s="2144"/>
      <c r="I31" s="2144"/>
      <c r="J31" s="2065"/>
      <c r="K31" s="2141"/>
      <c r="L31" s="2141"/>
      <c r="M31" s="2141"/>
      <c r="N31" s="2141"/>
      <c r="O31" s="2141"/>
      <c r="P31" s="2141"/>
      <c r="Q31" s="2144"/>
      <c r="R31" s="2167"/>
      <c r="S31" s="2144"/>
      <c r="T31" s="2144"/>
      <c r="U31" s="2158"/>
      <c r="V31" s="2158"/>
      <c r="W31" s="2146"/>
      <c r="X31" s="2147"/>
    </row>
    <row r="32" spans="1:24" s="1375" customFormat="1" ht="26.25" customHeight="1">
      <c r="A32" s="2327" t="s">
        <v>20557</v>
      </c>
      <c r="B32" s="2172" t="s">
        <v>20553</v>
      </c>
      <c r="C32" s="2172" t="s">
        <v>20562</v>
      </c>
      <c r="D32" s="2172" t="s">
        <v>20554</v>
      </c>
      <c r="E32" s="2172" t="s">
        <v>10098</v>
      </c>
      <c r="F32" s="2172" t="s">
        <v>20686</v>
      </c>
      <c r="G32" s="2172"/>
      <c r="H32" s="2172"/>
      <c r="I32" s="2144"/>
      <c r="J32" s="2182"/>
      <c r="K32" s="2141"/>
      <c r="L32" s="2168"/>
      <c r="M32" s="2168" t="s">
        <v>20565</v>
      </c>
      <c r="N32" s="2168" t="s">
        <v>20774</v>
      </c>
      <c r="O32" s="2168"/>
      <c r="P32" s="2168">
        <v>12.145</v>
      </c>
      <c r="Q32" s="2172" t="s">
        <v>15917</v>
      </c>
      <c r="R32" s="2169">
        <v>2024</v>
      </c>
      <c r="S32" s="2172" t="s">
        <v>20563</v>
      </c>
      <c r="T32" s="2172">
        <v>1470</v>
      </c>
      <c r="U32" s="2158"/>
      <c r="V32" s="2158"/>
      <c r="W32" s="2146"/>
      <c r="X32" s="2147"/>
    </row>
    <row r="33" spans="1:24" s="1375" customFormat="1" ht="26.25" customHeight="1">
      <c r="A33" s="2327"/>
      <c r="B33" s="2172"/>
      <c r="C33" s="2172"/>
      <c r="D33" s="2172"/>
      <c r="E33" s="2172" t="s">
        <v>17181</v>
      </c>
      <c r="F33" s="2172" t="s">
        <v>20686</v>
      </c>
      <c r="G33" s="2172"/>
      <c r="H33" s="2172"/>
      <c r="I33" s="2144"/>
      <c r="J33" s="2182"/>
      <c r="K33" s="2141"/>
      <c r="L33" s="2168"/>
      <c r="M33" s="2168"/>
      <c r="N33" s="2168"/>
      <c r="O33" s="2168"/>
      <c r="P33" s="2168"/>
      <c r="Q33" s="2172"/>
      <c r="R33" s="2169"/>
      <c r="S33" s="2172"/>
      <c r="T33" s="2172"/>
      <c r="U33" s="2158"/>
      <c r="V33" s="2158"/>
      <c r="W33" s="2146"/>
      <c r="X33" s="2147"/>
    </row>
    <row r="34" spans="1:24" s="1375" customFormat="1" ht="26.25" customHeight="1">
      <c r="A34" s="2327"/>
      <c r="B34" s="2172"/>
      <c r="C34" s="2172"/>
      <c r="D34" s="2172"/>
      <c r="E34" s="2172" t="s">
        <v>19007</v>
      </c>
      <c r="F34" s="2172"/>
      <c r="G34" s="2172"/>
      <c r="H34" s="2172"/>
      <c r="I34" s="2144"/>
      <c r="J34" s="2182"/>
      <c r="K34" s="2141"/>
      <c r="L34" s="2168"/>
      <c r="M34" s="2168"/>
      <c r="N34" s="2168"/>
      <c r="O34" s="2168"/>
      <c r="P34" s="2168"/>
      <c r="Q34" s="2172"/>
      <c r="R34" s="2169"/>
      <c r="S34" s="2172"/>
      <c r="T34" s="2172"/>
      <c r="U34" s="2158"/>
      <c r="V34" s="2158"/>
      <c r="W34" s="2146"/>
      <c r="X34" s="2147"/>
    </row>
    <row r="35" spans="1:24" s="1375" customFormat="1" ht="26.25" customHeight="1">
      <c r="A35" s="2327"/>
      <c r="B35" s="2172"/>
      <c r="C35" s="2172"/>
      <c r="D35" s="2172"/>
      <c r="E35" s="2172" t="s">
        <v>18909</v>
      </c>
      <c r="F35" s="2172"/>
      <c r="G35" s="2172"/>
      <c r="H35" s="2172"/>
      <c r="I35" s="2144"/>
      <c r="J35" s="2144"/>
      <c r="K35" s="2141"/>
      <c r="L35" s="2168"/>
      <c r="M35" s="2168"/>
      <c r="N35" s="2168"/>
      <c r="O35" s="2168"/>
      <c r="P35" s="2168"/>
      <c r="Q35" s="2172"/>
      <c r="R35" s="2169"/>
      <c r="S35" s="2172"/>
      <c r="T35" s="2172"/>
      <c r="U35" s="2158"/>
      <c r="V35" s="2158"/>
      <c r="W35" s="2146"/>
      <c r="X35" s="2147"/>
    </row>
    <row r="36" spans="1:24" s="1375" customFormat="1" ht="26.25" customHeight="1">
      <c r="A36" s="2346"/>
      <c r="B36" s="2181"/>
      <c r="C36" s="2181"/>
      <c r="D36" s="2181"/>
      <c r="E36" s="2181"/>
      <c r="F36" s="2181"/>
      <c r="G36" s="2181"/>
      <c r="H36" s="2181"/>
      <c r="I36" s="2181"/>
      <c r="J36" s="2182"/>
      <c r="K36" s="2176"/>
      <c r="L36" s="2176"/>
      <c r="M36" s="2176"/>
      <c r="N36" s="2176"/>
      <c r="O36" s="2176"/>
      <c r="P36" s="2176"/>
      <c r="Q36" s="2181"/>
      <c r="R36" s="2177"/>
      <c r="S36" s="2181"/>
      <c r="T36" s="2181"/>
      <c r="U36" s="2158"/>
      <c r="V36" s="2158"/>
      <c r="W36" s="2146"/>
      <c r="X36" s="2147"/>
    </row>
    <row r="37" spans="1:24" s="1375" customFormat="1" ht="26.25" customHeight="1" thickBot="1">
      <c r="A37" s="2313"/>
      <c r="B37" s="2170"/>
      <c r="C37" s="2170"/>
      <c r="D37" s="2317"/>
      <c r="E37" s="2317"/>
      <c r="F37" s="2317"/>
      <c r="G37" s="2317"/>
      <c r="H37" s="2317"/>
      <c r="I37" s="2317"/>
      <c r="J37" s="2317"/>
      <c r="K37" s="2319"/>
      <c r="L37" s="2319"/>
      <c r="M37" s="2319"/>
      <c r="N37" s="2319"/>
      <c r="O37" s="2319"/>
      <c r="P37" s="2319"/>
      <c r="Q37" s="2317"/>
      <c r="R37" s="2314"/>
      <c r="S37" s="2317"/>
      <c r="T37" s="2317"/>
      <c r="U37" s="2320"/>
      <c r="V37" s="2320"/>
      <c r="W37" s="2321"/>
      <c r="X37" s="2389"/>
    </row>
    <row r="39" spans="1:24" ht="26.25" customHeight="1" thickBot="1"/>
    <row r="40" spans="1:24" ht="26.25" customHeight="1">
      <c r="A40" s="699" t="s">
        <v>188</v>
      </c>
      <c r="B40" s="700" t="s">
        <v>10047</v>
      </c>
      <c r="C40" s="700" t="s">
        <v>154</v>
      </c>
      <c r="D40" s="700" t="s">
        <v>190</v>
      </c>
      <c r="E40" s="700" t="s">
        <v>20025</v>
      </c>
      <c r="F40" s="700" t="s">
        <v>191</v>
      </c>
      <c r="G40" s="700" t="s">
        <v>191</v>
      </c>
      <c r="H40" s="1484"/>
      <c r="I40" s="700" t="s">
        <v>8125</v>
      </c>
      <c r="J40" s="715" t="s">
        <v>20435</v>
      </c>
      <c r="K40" s="1515" t="s">
        <v>8</v>
      </c>
      <c r="L40" s="715" t="s">
        <v>20026</v>
      </c>
      <c r="M40" s="3073" t="s">
        <v>19994</v>
      </c>
      <c r="N40" s="701" t="s">
        <v>20722</v>
      </c>
      <c r="O40" s="701" t="s">
        <v>20723</v>
      </c>
      <c r="P40" s="702"/>
      <c r="Q40" s="700" t="s">
        <v>2093</v>
      </c>
      <c r="R40" s="700">
        <f>IF(MID(RIGHT(S40,8),1,1)="M",2021,IF(MID(RIGHT(S40,8),1,1)="N",2022,IF(MID(RIGHT(S40,8),1,1)="P",2023,IF(MID(RIGHT(S40,8),1,1)="R",2024,IF(MID(RIGHT(S40,8),1,1)="S",2025,IF(MID(RIGHT(S40,8),1,1)="T",1996,IF(MID(RIGHT(S40,8),1,1)="V",1997,IF(MID(RIGHT(S40,8),1,1)="W",1998,IF(MID(RIGHT(S40,8),1,1)="X",1999,IF(MID(RIGHT(S40,8),1,1)="Y",2000,IF(MID(RIGHT(S40,8),1,1)="1",2001,IF(MID(RIGHT(S40,8),1,1)="2",2002,IF(MID(RIGHT(S40,8),1,1)="3",2003,IF(MID(RIGHT(S40,8),1,1)="4",2004,IF(MID(RIGHT(S40,8),1,1)="5",2005,IF(MID(RIGHT(S40,8),1,1)="6",2006,IF(MID(RIGHT(S40,8),1,1)="7",2007,IF(MID(RIGHT(S40,8),1,1)="8",2008,IF(MID(RIGHT(S40,8),1,1)="9",2009,IF(MID(RIGHT(S40,8),1,1)="A",2010,IF(MID(RIGHT(S40,8),1,1)="B",2011,IF(MID(RIGHT(S40,8),1,1)="C",2012,IF(MID(RIGHT(S40,8),1,1)="D",2013,IF(MID(RIGHT(S40,8),1,1)="E",2014,IF(MID(RIGHT(S40,8),1,1)="F",2015,IF(MID(RIGHT(S40,8),1,1)="G",2016,IF(MID(RIGHT(S40,8),1,1)="H",2017,IF(MID(RIGHT(S40,8),1,1)="J",2018,IF(MID(RIGHT(S40,8),1,1)="K",2019,IF(MID(RIGHT(S40,8),1,1)="L",2020,""))))))))))))))))))))))))))))))</f>
        <v>2019</v>
      </c>
      <c r="S40" s="700" t="s">
        <v>19968</v>
      </c>
      <c r="T40" s="700">
        <v>1865</v>
      </c>
      <c r="U40" s="1344">
        <v>45815</v>
      </c>
      <c r="V40" s="716">
        <v>45882</v>
      </c>
      <c r="W40" s="703">
        <v>4999</v>
      </c>
      <c r="X40" s="704">
        <v>6100</v>
      </c>
    </row>
    <row r="41" spans="1:24" ht="26.25" customHeight="1">
      <c r="A41" s="705"/>
      <c r="B41" s="278"/>
      <c r="C41" s="320" t="s">
        <v>8623</v>
      </c>
      <c r="D41" s="278"/>
      <c r="E41" s="278"/>
      <c r="F41" s="278"/>
      <c r="G41" s="278"/>
      <c r="H41" s="278"/>
      <c r="I41" s="278" t="s">
        <v>2578</v>
      </c>
      <c r="J41" s="317" t="s">
        <v>19904</v>
      </c>
      <c r="K41" s="280" t="s">
        <v>195</v>
      </c>
      <c r="L41" s="425" t="s">
        <v>3603</v>
      </c>
      <c r="M41" s="3074"/>
      <c r="N41" s="73" t="s">
        <v>2435</v>
      </c>
      <c r="O41" s="278"/>
      <c r="P41" s="278"/>
      <c r="Q41" s="278" t="s">
        <v>589</v>
      </c>
      <c r="R41" s="278">
        <f>IF(MID(RIGHT(S41,8),1,1)="M",2021,IF(MID(RIGHT(S41,8),1,1)="N",2022,IF(MID(RIGHT(S41,8),1,1)="P",2023,IF(MID(RIGHT(S41,8),1,1)="R",2024,IF(MID(RIGHT(S41,8),1,1)="S",2025,IF(MID(RIGHT(S41,8),1,1)="T",1996,IF(MID(RIGHT(S41,8),1,1)="V",1997,IF(MID(RIGHT(S41,8),1,1)="W",1998,IF(MID(RIGHT(S41,8),1,1)="X",1999,IF(MID(RIGHT(S41,8),1,1)="Y",2000,IF(MID(RIGHT(S41,8),1,1)="1",2001,IF(MID(RIGHT(S41,8),1,1)="2",2002,IF(MID(RIGHT(S41,8),1,1)="3",2003,IF(MID(RIGHT(S41,8),1,1)="4",2004,IF(MID(RIGHT(S41,8),1,1)="5",2005,IF(MID(RIGHT(S41,8),1,1)="6",2006,IF(MID(RIGHT(S41,8),1,1)="7",2007,IF(MID(RIGHT(S41,8),1,1)="8",2008,IF(MID(RIGHT(S41,8),1,1)="9",2009,IF(MID(RIGHT(S41,8),1,1)="A",2010,IF(MID(RIGHT(S41,8),1,1)="B",2011,IF(MID(RIGHT(S41,8),1,1)="C",2012,IF(MID(RIGHT(S41,8),1,1)="D",2013,IF(MID(RIGHT(S41,8),1,1)="E",2014,IF(MID(RIGHT(S41,8),1,1)="F",2015,IF(MID(RIGHT(S41,8),1,1)="G",2016,IF(MID(RIGHT(S41,8),1,1)="H",2017,IF(MID(RIGHT(S41,8),1,1)="J",2018,IF(MID(RIGHT(S41,8),1,1)="K",2019,IF(MID(RIGHT(S41,8),1,1)="L",2020,""))))))))))))))))))))))))))))))</f>
        <v>2019</v>
      </c>
      <c r="S41" s="278" t="s">
        <v>19969</v>
      </c>
      <c r="T41" s="278">
        <v>1625</v>
      </c>
      <c r="U41" s="1488">
        <v>45827</v>
      </c>
      <c r="V41" s="1488">
        <v>45882</v>
      </c>
      <c r="W41" s="283">
        <v>80</v>
      </c>
      <c r="X41" s="706">
        <v>80</v>
      </c>
    </row>
    <row r="42" spans="1:24" ht="26.25" customHeight="1">
      <c r="A42" s="705"/>
      <c r="B42" s="278"/>
      <c r="C42" s="278" t="s">
        <v>12776</v>
      </c>
      <c r="D42" s="278" t="s">
        <v>19905</v>
      </c>
      <c r="E42" s="278"/>
      <c r="F42" s="278"/>
      <c r="G42" s="278"/>
      <c r="H42" s="278"/>
      <c r="I42" s="720"/>
      <c r="J42" s="317" t="s">
        <v>19902</v>
      </c>
      <c r="K42" s="278" t="s">
        <v>12755</v>
      </c>
      <c r="L42" s="1626" t="s">
        <v>17973</v>
      </c>
      <c r="M42" s="3074"/>
      <c r="N42" s="73" t="s">
        <v>3073</v>
      </c>
      <c r="O42" s="1371"/>
      <c r="P42" s="278"/>
      <c r="Q42" s="278" t="s">
        <v>520</v>
      </c>
      <c r="R42" s="278">
        <f>IF(MID(RIGHT(S42,8),1,1)="M",2021,IF(MID(RIGHT(S42,8),1,1)="N",2022,IF(MID(RIGHT(S42,8),1,1)="P",2023,IF(MID(RIGHT(S42,8),1,1)="R",2024,IF(MID(RIGHT(S42,8),1,1)="S",2025,IF(MID(RIGHT(S42,8),1,1)="T",1996,IF(MID(RIGHT(S42,8),1,1)="V",1997,IF(MID(RIGHT(S42,8),1,1)="W",1998,IF(MID(RIGHT(S42,8),1,1)="X",1999,IF(MID(RIGHT(S42,8),1,1)="Y",2000,IF(MID(RIGHT(S42,8),1,1)="1",2001,IF(MID(RIGHT(S42,8),1,1)="2",2002,IF(MID(RIGHT(S42,8),1,1)="3",2003,IF(MID(RIGHT(S42,8),1,1)="4",2004,IF(MID(RIGHT(S42,8),1,1)="5",2005,IF(MID(RIGHT(S42,8),1,1)="6",2006,IF(MID(RIGHT(S42,8),1,1)="7",2007,IF(MID(RIGHT(S42,8),1,1)="8",2008,IF(MID(RIGHT(S42,8),1,1)="9",2009,IF(MID(RIGHT(S42,8),1,1)="A",2010,IF(MID(RIGHT(S42,8),1,1)="B",2011,IF(MID(RIGHT(S42,8),1,1)="C",2012,IF(MID(RIGHT(S42,8),1,1)="D",2013,IF(MID(RIGHT(S42,8),1,1)="E",2014,IF(MID(RIGHT(S42,8),1,1)="F",2015,IF(MID(RIGHT(S42,8),1,1)="G",2016,IF(MID(RIGHT(S42,8),1,1)="H",2017,IF(MID(RIGHT(S42,8),1,1)="J",2018,IF(MID(RIGHT(S42,8),1,1)="K",2019,IF(MID(RIGHT(S42,8),1,1)="L",2020,""))))))))))))))))))))))))))))))</f>
        <v>2021</v>
      </c>
      <c r="S42" s="278" t="s">
        <v>19970</v>
      </c>
      <c r="T42" s="278">
        <v>2275</v>
      </c>
      <c r="U42" s="719">
        <v>45836</v>
      </c>
      <c r="V42" s="420">
        <v>45895</v>
      </c>
      <c r="W42" s="359">
        <f>SUM(W40:W41)</f>
        <v>5079</v>
      </c>
      <c r="X42" s="777">
        <f>X40+X41</f>
        <v>6180</v>
      </c>
    </row>
    <row r="43" spans="1:24" ht="26.25" customHeight="1">
      <c r="A43" s="705"/>
      <c r="B43" s="278"/>
      <c r="C43" s="278" t="s">
        <v>12778</v>
      </c>
      <c r="D43" s="278" t="s">
        <v>19905</v>
      </c>
      <c r="E43" s="278"/>
      <c r="F43" s="278"/>
      <c r="G43" s="278"/>
      <c r="H43" s="278"/>
      <c r="I43" s="720" t="s">
        <v>8207</v>
      </c>
      <c r="J43" s="278" t="s">
        <v>20399</v>
      </c>
      <c r="K43" s="278" t="s">
        <v>1772</v>
      </c>
      <c r="L43" s="278" t="s">
        <v>20023</v>
      </c>
      <c r="M43" s="3075"/>
      <c r="N43" s="73" t="s">
        <v>7870</v>
      </c>
      <c r="O43" s="278"/>
      <c r="P43" s="280"/>
      <c r="Q43" s="278" t="s">
        <v>2093</v>
      </c>
      <c r="R43" s="278">
        <f>IF(MID(RIGHT(S43,8),1,1)="M",2021,IF(MID(RIGHT(S43,8),1,1)="N",2022,IF(MID(RIGHT(S43,8),1,1)="P",2023,IF(MID(RIGHT(S43,8),1,1)="R",2024,IF(MID(RIGHT(S43,8),1,1)="S",2025,IF(MID(RIGHT(S43,8),1,1)="T",1996,IF(MID(RIGHT(S43,8),1,1)="V",1997,IF(MID(RIGHT(S43,8),1,1)="W",1998,IF(MID(RIGHT(S43,8),1,1)="X",1999,IF(MID(RIGHT(S43,8),1,1)="Y",2000,IF(MID(RIGHT(S43,8),1,1)="1",2001,IF(MID(RIGHT(S43,8),1,1)="2",2002,IF(MID(RIGHT(S43,8),1,1)="3",2003,IF(MID(RIGHT(S43,8),1,1)="4",2004,IF(MID(RIGHT(S43,8),1,1)="5",2005,IF(MID(RIGHT(S43,8),1,1)="6",2006,IF(MID(RIGHT(S43,8),1,1)="7",2007,IF(MID(RIGHT(S43,8),1,1)="8",2008,IF(MID(RIGHT(S43,8),1,1)="9",2009,IF(MID(RIGHT(S43,8),1,1)="A",2010,IF(MID(RIGHT(S43,8),1,1)="B",2011,IF(MID(RIGHT(S43,8),1,1)="C",2012,IF(MID(RIGHT(S43,8),1,1)="D",2013,IF(MID(RIGHT(S43,8),1,1)="E",2014,IF(MID(RIGHT(S43,8),1,1)="F",2015,IF(MID(RIGHT(S43,8),1,1)="G",2016,IF(MID(RIGHT(S43,8),1,1)="H",2017,IF(MID(RIGHT(S43,8),1,1)="J",2018,IF(MID(RIGHT(S43,8),1,1)="K",2019,IF(MID(RIGHT(S43,8),1,1)="L",2020,""))))))))))))))))))))))))))))))</f>
        <v>2020</v>
      </c>
      <c r="S43" s="278" t="s">
        <v>19971</v>
      </c>
      <c r="T43" s="278">
        <v>1815</v>
      </c>
      <c r="U43" s="281">
        <v>45838</v>
      </c>
      <c r="V43" s="281"/>
      <c r="W43" s="283"/>
      <c r="X43" s="721"/>
    </row>
    <row r="44" spans="1:24" ht="26.25" customHeight="1">
      <c r="A44" s="705"/>
      <c r="B44" s="278"/>
      <c r="C44" s="278" t="s">
        <v>13047</v>
      </c>
      <c r="D44" s="278" t="s">
        <v>191</v>
      </c>
      <c r="E44" s="278"/>
      <c r="F44" s="278"/>
      <c r="G44" s="278"/>
      <c r="H44" s="278"/>
      <c r="I44" s="278"/>
      <c r="J44" s="278" t="s">
        <v>20400</v>
      </c>
      <c r="K44" s="278"/>
      <c r="L44" s="278"/>
      <c r="M44" s="278" t="str">
        <f>SUBSTITUTE(M40,"-","")</f>
        <v>1145725713193X</v>
      </c>
      <c r="N44" s="278"/>
      <c r="O44" s="278"/>
      <c r="P44" s="278"/>
      <c r="Q44" s="278" t="s">
        <v>18807</v>
      </c>
      <c r="R44" s="280"/>
      <c r="S44" s="284" t="s">
        <v>189</v>
      </c>
      <c r="T44" s="284">
        <v>3880</v>
      </c>
      <c r="U44" s="282">
        <v>45840</v>
      </c>
      <c r="V44" s="281"/>
      <c r="W44" s="283"/>
      <c r="X44" s="722"/>
    </row>
    <row r="45" spans="1:24" ht="26.25" customHeight="1">
      <c r="A45" s="705"/>
      <c r="B45" s="278"/>
      <c r="C45" s="278" t="s">
        <v>10002</v>
      </c>
      <c r="D45" s="278" t="s">
        <v>191</v>
      </c>
      <c r="E45" s="278"/>
      <c r="F45" s="278"/>
      <c r="G45" s="278"/>
      <c r="H45" s="278"/>
      <c r="I45" s="278"/>
      <c r="J45" s="278" t="s">
        <v>20434</v>
      </c>
      <c r="K45" s="278"/>
      <c r="L45" s="278"/>
      <c r="M45" s="2559" t="s">
        <v>18854</v>
      </c>
      <c r="N45" s="2560"/>
      <c r="O45" s="2560"/>
      <c r="P45" s="2561"/>
      <c r="Q45" s="278"/>
      <c r="R45" s="278"/>
      <c r="S45" s="284" t="s">
        <v>2472</v>
      </c>
      <c r="T45" s="284">
        <f>SUM(T40:T44)</f>
        <v>11460</v>
      </c>
      <c r="U45" s="281"/>
      <c r="V45" s="281"/>
      <c r="W45" s="283"/>
      <c r="X45" s="722"/>
    </row>
    <row r="46" spans="1:24" ht="26.25" customHeight="1" thickBot="1">
      <c r="A46" s="707"/>
      <c r="B46" s="708"/>
      <c r="C46" s="708" t="s">
        <v>10003</v>
      </c>
      <c r="D46" s="708" t="s">
        <v>4036</v>
      </c>
      <c r="E46" s="708"/>
      <c r="F46" s="708"/>
      <c r="G46" s="708"/>
      <c r="H46" s="708"/>
      <c r="I46" s="708"/>
      <c r="J46" s="708" t="s">
        <v>20433</v>
      </c>
      <c r="K46" s="611" t="s">
        <v>12836</v>
      </c>
      <c r="L46" s="709"/>
      <c r="M46" s="709"/>
      <c r="N46" s="708"/>
      <c r="O46" s="708"/>
      <c r="P46" s="710"/>
      <c r="Q46" s="711"/>
      <c r="R46" s="711"/>
      <c r="S46" s="711"/>
      <c r="T46" s="711"/>
      <c r="U46" s="712"/>
      <c r="V46" s="713"/>
      <c r="W46" s="723"/>
      <c r="X46" s="724"/>
    </row>
    <row r="47" spans="1:24" ht="26.25" customHeight="1">
      <c r="A47" s="699" t="s">
        <v>188</v>
      </c>
      <c r="B47" s="700" t="s">
        <v>10047</v>
      </c>
      <c r="C47" s="700" t="s">
        <v>154</v>
      </c>
      <c r="D47" s="700" t="s">
        <v>190</v>
      </c>
      <c r="E47" s="700" t="s">
        <v>20025</v>
      </c>
      <c r="F47" s="700" t="s">
        <v>191</v>
      </c>
      <c r="G47" s="700" t="s">
        <v>191</v>
      </c>
      <c r="H47" s="1484"/>
      <c r="I47" s="700" t="s">
        <v>8125</v>
      </c>
      <c r="J47" s="715" t="s">
        <v>20435</v>
      </c>
      <c r="K47" s="1515" t="s">
        <v>8</v>
      </c>
      <c r="L47" s="715" t="s">
        <v>20027</v>
      </c>
      <c r="M47" s="3073" t="s">
        <v>19993</v>
      </c>
      <c r="N47" s="701" t="s">
        <v>20724</v>
      </c>
      <c r="O47" s="701" t="s">
        <v>20725</v>
      </c>
      <c r="P47" s="702"/>
      <c r="Q47" s="700" t="s">
        <v>1934</v>
      </c>
      <c r="R47" s="700">
        <f>IF(MID(RIGHT(S47,8),1,1)="M",2021,IF(MID(RIGHT(S47,8),1,1)="N",2022,IF(MID(RIGHT(S47,8),1,1)="P",2023,IF(MID(RIGHT(S47,8),1,1)="R",2024,IF(MID(RIGHT(S47,8),1,1)="S",2025,IF(MID(RIGHT(S47,8),1,1)="T",1996,IF(MID(RIGHT(S47,8),1,1)="V",1997,IF(MID(RIGHT(S47,8),1,1)="W",1998,IF(MID(RIGHT(S47,8),1,1)="X",1999,IF(MID(RIGHT(S47,8),1,1)="Y",2000,IF(MID(RIGHT(S47,8),1,1)="1",2001,IF(MID(RIGHT(S47,8),1,1)="2",2002,IF(MID(RIGHT(S47,8),1,1)="3",2003,IF(MID(RIGHT(S47,8),1,1)="4",2004,IF(MID(RIGHT(S47,8),1,1)="5",2005,IF(MID(RIGHT(S47,8),1,1)="6",2006,IF(MID(RIGHT(S47,8),1,1)="7",2007,IF(MID(RIGHT(S47,8),1,1)="8",2008,IF(MID(RIGHT(S47,8),1,1)="9",2009,IF(MID(RIGHT(S47,8),1,1)="A",2010,IF(MID(RIGHT(S47,8),1,1)="B",2011,IF(MID(RIGHT(S47,8),1,1)="C",2012,IF(MID(RIGHT(S47,8),1,1)="D",2013,IF(MID(RIGHT(S47,8),1,1)="E",2014,IF(MID(RIGHT(S47,8),1,1)="F",2015,IF(MID(RIGHT(S47,8),1,1)="G",2016,IF(MID(RIGHT(S47,8),1,1)="H",2017,IF(MID(RIGHT(S47,8),1,1)="J",2018,IF(MID(RIGHT(S47,8),1,1)="K",2019,IF(MID(RIGHT(S47,8),1,1)="L",2020,""))))))))))))))))))))))))))))))</f>
        <v>2023</v>
      </c>
      <c r="S47" s="700" t="s">
        <v>19972</v>
      </c>
      <c r="T47" s="700">
        <v>1965</v>
      </c>
      <c r="U47" s="1344">
        <v>45815</v>
      </c>
      <c r="V47" s="716">
        <v>45882</v>
      </c>
      <c r="W47" s="703">
        <v>4999</v>
      </c>
      <c r="X47" s="704">
        <v>6100</v>
      </c>
    </row>
    <row r="48" spans="1:24" ht="26.25" customHeight="1">
      <c r="A48" s="705"/>
      <c r="B48" s="278"/>
      <c r="C48" s="320" t="s">
        <v>8623</v>
      </c>
      <c r="D48" s="278"/>
      <c r="E48" s="278"/>
      <c r="F48" s="278"/>
      <c r="G48" s="278"/>
      <c r="H48" s="278"/>
      <c r="I48" s="278" t="s">
        <v>2578</v>
      </c>
      <c r="J48" s="317" t="s">
        <v>19906</v>
      </c>
      <c r="K48" s="280" t="s">
        <v>195</v>
      </c>
      <c r="L48" s="425" t="s">
        <v>3603</v>
      </c>
      <c r="M48" s="3074"/>
      <c r="N48" s="73" t="s">
        <v>2435</v>
      </c>
      <c r="O48" s="278"/>
      <c r="P48" s="278"/>
      <c r="Q48" s="278" t="s">
        <v>4685</v>
      </c>
      <c r="R48" s="278">
        <f>IF(MID(RIGHT(S48,8),1,1)="M",2021,IF(MID(RIGHT(S48,8),1,1)="N",2022,IF(MID(RIGHT(S48,8),1,1)="P",2023,IF(MID(RIGHT(S48,8),1,1)="R",2024,IF(MID(RIGHT(S48,8),1,1)="S",2025,IF(MID(RIGHT(S48,8),1,1)="T",1996,IF(MID(RIGHT(S48,8),1,1)="V",1997,IF(MID(RIGHT(S48,8),1,1)="W",1998,IF(MID(RIGHT(S48,8),1,1)="X",1999,IF(MID(RIGHT(S48,8),1,1)="Y",2000,IF(MID(RIGHT(S48,8),1,1)="1",2001,IF(MID(RIGHT(S48,8),1,1)="2",2002,IF(MID(RIGHT(S48,8),1,1)="3",2003,IF(MID(RIGHT(S48,8),1,1)="4",2004,IF(MID(RIGHT(S48,8),1,1)="5",2005,IF(MID(RIGHT(S48,8),1,1)="6",2006,IF(MID(RIGHT(S48,8),1,1)="7",2007,IF(MID(RIGHT(S48,8),1,1)="8",2008,IF(MID(RIGHT(S48,8),1,1)="9",2009,IF(MID(RIGHT(S48,8),1,1)="A",2010,IF(MID(RIGHT(S48,8),1,1)="B",2011,IF(MID(RIGHT(S48,8),1,1)="C",2012,IF(MID(RIGHT(S48,8),1,1)="D",2013,IF(MID(RIGHT(S48,8),1,1)="E",2014,IF(MID(RIGHT(S48,8),1,1)="F",2015,IF(MID(RIGHT(S48,8),1,1)="G",2016,IF(MID(RIGHT(S48,8),1,1)="H",2017,IF(MID(RIGHT(S48,8),1,1)="J",2018,IF(MID(RIGHT(S48,8),1,1)="K",2019,IF(MID(RIGHT(S48,8),1,1)="L",2020,""))))))))))))))))))))))))))))))</f>
        <v>2022</v>
      </c>
      <c r="S48" s="278" t="s">
        <v>19973</v>
      </c>
      <c r="T48" s="278">
        <v>2060</v>
      </c>
      <c r="U48" s="1488">
        <v>45827</v>
      </c>
      <c r="V48" s="1488">
        <v>45882</v>
      </c>
      <c r="W48" s="283">
        <v>80</v>
      </c>
      <c r="X48" s="706">
        <v>80</v>
      </c>
    </row>
    <row r="49" spans="1:24" ht="26.25" customHeight="1">
      <c r="A49" s="705"/>
      <c r="B49" s="278"/>
      <c r="C49" s="278" t="s">
        <v>12776</v>
      </c>
      <c r="D49" s="278" t="s">
        <v>19905</v>
      </c>
      <c r="E49" s="278"/>
      <c r="F49" s="278"/>
      <c r="G49" s="278"/>
      <c r="H49" s="278"/>
      <c r="I49" s="720"/>
      <c r="J49" s="317" t="s">
        <v>19903</v>
      </c>
      <c r="K49" s="278" t="s">
        <v>12755</v>
      </c>
      <c r="L49" s="1626" t="s">
        <v>17973</v>
      </c>
      <c r="M49" s="3074"/>
      <c r="N49" s="73" t="s">
        <v>3073</v>
      </c>
      <c r="O49" s="1371"/>
      <c r="P49" s="278"/>
      <c r="Q49" s="278" t="s">
        <v>3291</v>
      </c>
      <c r="R49" s="278">
        <f>IF(MID(RIGHT(S49,8),1,1)="M",2021,IF(MID(RIGHT(S49,8),1,1)="N",2022,IF(MID(RIGHT(S49,8),1,1)="P",2023,IF(MID(RIGHT(S49,8),1,1)="R",2024,IF(MID(RIGHT(S49,8),1,1)="S",2025,IF(MID(RIGHT(S49,8),1,1)="T",1996,IF(MID(RIGHT(S49,8),1,1)="V",1997,IF(MID(RIGHT(S49,8),1,1)="W",1998,IF(MID(RIGHT(S49,8),1,1)="X",1999,IF(MID(RIGHT(S49,8),1,1)="Y",2000,IF(MID(RIGHT(S49,8),1,1)="1",2001,IF(MID(RIGHT(S49,8),1,1)="2",2002,IF(MID(RIGHT(S49,8),1,1)="3",2003,IF(MID(RIGHT(S49,8),1,1)="4",2004,IF(MID(RIGHT(S49,8),1,1)="5",2005,IF(MID(RIGHT(S49,8),1,1)="6",2006,IF(MID(RIGHT(S49,8),1,1)="7",2007,IF(MID(RIGHT(S49,8),1,1)="8",2008,IF(MID(RIGHT(S49,8),1,1)="9",2009,IF(MID(RIGHT(S49,8),1,1)="A",2010,IF(MID(RIGHT(S49,8),1,1)="B",2011,IF(MID(RIGHT(S49,8),1,1)="C",2012,IF(MID(RIGHT(S49,8),1,1)="D",2013,IF(MID(RIGHT(S49,8),1,1)="E",2014,IF(MID(RIGHT(S49,8),1,1)="F",2015,IF(MID(RIGHT(S49,8),1,1)="G",2016,IF(MID(RIGHT(S49,8),1,1)="H",2017,IF(MID(RIGHT(S49,8),1,1)="J",2018,IF(MID(RIGHT(S49,8),1,1)="K",2019,IF(MID(RIGHT(S49,8),1,1)="L",2020,""))))))))))))))))))))))))))))))</f>
        <v>2021</v>
      </c>
      <c r="S49" s="278" t="s">
        <v>19974</v>
      </c>
      <c r="T49" s="278">
        <v>1825</v>
      </c>
      <c r="U49" s="719">
        <v>45836</v>
      </c>
      <c r="V49" s="420">
        <v>45895</v>
      </c>
      <c r="W49" s="359">
        <f>SUM(W47:W48)</f>
        <v>5079</v>
      </c>
      <c r="X49" s="777">
        <f>X47+X48</f>
        <v>6180</v>
      </c>
    </row>
    <row r="50" spans="1:24" ht="26.25" customHeight="1">
      <c r="A50" s="705"/>
      <c r="B50" s="278"/>
      <c r="C50" s="278" t="s">
        <v>12778</v>
      </c>
      <c r="D50" s="278" t="s">
        <v>19905</v>
      </c>
      <c r="E50" s="278"/>
      <c r="F50" s="278"/>
      <c r="G50" s="278"/>
      <c r="H50" s="278"/>
      <c r="I50" s="720" t="s">
        <v>8207</v>
      </c>
      <c r="J50" s="278" t="s">
        <v>20399</v>
      </c>
      <c r="K50" s="278" t="s">
        <v>1772</v>
      </c>
      <c r="L50" s="278" t="s">
        <v>20024</v>
      </c>
      <c r="M50" s="3075"/>
      <c r="N50" s="73" t="s">
        <v>7870</v>
      </c>
      <c r="O50" s="278"/>
      <c r="P50" s="280"/>
      <c r="Q50" s="278" t="s">
        <v>1934</v>
      </c>
      <c r="R50" s="278">
        <f>IF(MID(RIGHT(S50,8),1,1)="M",2021,IF(MID(RIGHT(S50,8),1,1)="N",2022,IF(MID(RIGHT(S50,8),1,1)="P",2023,IF(MID(RIGHT(S50,8),1,1)="R",2024,IF(MID(RIGHT(S50,8),1,1)="S",2025,IF(MID(RIGHT(S50,8),1,1)="T",1996,IF(MID(RIGHT(S50,8),1,1)="V",1997,IF(MID(RIGHT(S50,8),1,1)="W",1998,IF(MID(RIGHT(S50,8),1,1)="X",1999,IF(MID(RIGHT(S50,8),1,1)="Y",2000,IF(MID(RIGHT(S50,8),1,1)="1",2001,IF(MID(RIGHT(S50,8),1,1)="2",2002,IF(MID(RIGHT(S50,8),1,1)="3",2003,IF(MID(RIGHT(S50,8),1,1)="4",2004,IF(MID(RIGHT(S50,8),1,1)="5",2005,IF(MID(RIGHT(S50,8),1,1)="6",2006,IF(MID(RIGHT(S50,8),1,1)="7",2007,IF(MID(RIGHT(S50,8),1,1)="8",2008,IF(MID(RIGHT(S50,8),1,1)="9",2009,IF(MID(RIGHT(S50,8),1,1)="A",2010,IF(MID(RIGHT(S50,8),1,1)="B",2011,IF(MID(RIGHT(S50,8),1,1)="C",2012,IF(MID(RIGHT(S50,8),1,1)="D",2013,IF(MID(RIGHT(S50,8),1,1)="E",2014,IF(MID(RIGHT(S50,8),1,1)="F",2015,IF(MID(RIGHT(S50,8),1,1)="G",2016,IF(MID(RIGHT(S50,8),1,1)="H",2017,IF(MID(RIGHT(S50,8),1,1)="J",2018,IF(MID(RIGHT(S50,8),1,1)="K",2019,IF(MID(RIGHT(S50,8),1,1)="L",2020,""))))))))))))))))))))))))))))))</f>
        <v>2022</v>
      </c>
      <c r="S50" s="278" t="s">
        <v>19975</v>
      </c>
      <c r="T50" s="278">
        <v>2085</v>
      </c>
      <c r="U50" s="281">
        <v>45838</v>
      </c>
      <c r="V50" s="281"/>
      <c r="W50" s="283"/>
      <c r="X50" s="721"/>
    </row>
    <row r="51" spans="1:24" ht="26.25" customHeight="1">
      <c r="A51" s="705"/>
      <c r="B51" s="278"/>
      <c r="C51" s="278" t="s">
        <v>13047</v>
      </c>
      <c r="D51" s="278" t="s">
        <v>191</v>
      </c>
      <c r="E51" s="278"/>
      <c r="F51" s="278"/>
      <c r="G51" s="278"/>
      <c r="H51" s="278"/>
      <c r="I51" s="278"/>
      <c r="J51" s="278" t="s">
        <v>20400</v>
      </c>
      <c r="K51" s="278"/>
      <c r="L51" s="278"/>
      <c r="M51" s="278" t="str">
        <f>SUBSTITUTE(M47,"-","")</f>
        <v>1145725713192X</v>
      </c>
      <c r="N51" s="278"/>
      <c r="O51" s="278"/>
      <c r="P51" s="278"/>
      <c r="Q51" s="278" t="s">
        <v>18807</v>
      </c>
      <c r="R51" s="280"/>
      <c r="S51" s="284" t="s">
        <v>189</v>
      </c>
      <c r="T51" s="284">
        <v>3900</v>
      </c>
      <c r="U51" s="282">
        <v>45840</v>
      </c>
      <c r="V51" s="281"/>
      <c r="W51" s="283"/>
      <c r="X51" s="722"/>
    </row>
    <row r="52" spans="1:24" ht="26.25" customHeight="1">
      <c r="A52" s="705"/>
      <c r="B52" s="278"/>
      <c r="C52" s="278" t="s">
        <v>10002</v>
      </c>
      <c r="D52" s="278" t="s">
        <v>191</v>
      </c>
      <c r="E52" s="278"/>
      <c r="F52" s="278"/>
      <c r="G52" s="278"/>
      <c r="H52" s="278"/>
      <c r="I52" s="278"/>
      <c r="J52" s="278" t="s">
        <v>20434</v>
      </c>
      <c r="K52" s="278"/>
      <c r="L52" s="278"/>
      <c r="M52" s="2559" t="s">
        <v>18854</v>
      </c>
      <c r="N52" s="2560"/>
      <c r="O52" s="2560"/>
      <c r="P52" s="2561"/>
      <c r="Q52" s="278"/>
      <c r="R52" s="278"/>
      <c r="S52" s="284" t="s">
        <v>2472</v>
      </c>
      <c r="T52" s="284">
        <f>SUM(T47:T51)</f>
        <v>11835</v>
      </c>
      <c r="U52" s="281"/>
      <c r="V52" s="281"/>
      <c r="W52" s="283"/>
      <c r="X52" s="722"/>
    </row>
    <row r="53" spans="1:24" ht="26.25" customHeight="1" thickBot="1">
      <c r="A53" s="707"/>
      <c r="B53" s="708"/>
      <c r="C53" s="708" t="s">
        <v>10003</v>
      </c>
      <c r="D53" s="708" t="s">
        <v>4036</v>
      </c>
      <c r="E53" s="708"/>
      <c r="F53" s="708"/>
      <c r="G53" s="708"/>
      <c r="H53" s="708"/>
      <c r="I53" s="708"/>
      <c r="J53" s="708" t="s">
        <v>20433</v>
      </c>
      <c r="K53" s="611" t="s">
        <v>12836</v>
      </c>
      <c r="L53" s="709"/>
      <c r="M53" s="709"/>
      <c r="N53" s="708"/>
      <c r="O53" s="708"/>
      <c r="P53" s="710"/>
      <c r="Q53" s="711"/>
      <c r="R53" s="711"/>
      <c r="S53" s="711"/>
      <c r="T53" s="711"/>
      <c r="U53" s="712"/>
      <c r="V53" s="713"/>
      <c r="W53" s="723"/>
      <c r="X53" s="724"/>
    </row>
    <row r="54" spans="1:24" ht="26.25" customHeight="1">
      <c r="A54" s="699" t="s">
        <v>188</v>
      </c>
      <c r="B54" s="700" t="s">
        <v>10047</v>
      </c>
      <c r="C54" s="700" t="s">
        <v>154</v>
      </c>
      <c r="D54" s="700" t="s">
        <v>190</v>
      </c>
      <c r="E54" s="700" t="s">
        <v>20347</v>
      </c>
      <c r="F54" s="700" t="s">
        <v>20347</v>
      </c>
      <c r="G54" s="700" t="s">
        <v>191</v>
      </c>
      <c r="H54" s="1484"/>
      <c r="I54" s="700" t="s">
        <v>8125</v>
      </c>
      <c r="J54" s="715" t="s">
        <v>20435</v>
      </c>
      <c r="K54" s="1515" t="s">
        <v>8</v>
      </c>
      <c r="L54" s="715" t="s">
        <v>20340</v>
      </c>
      <c r="M54" s="3073" t="s">
        <v>20345</v>
      </c>
      <c r="N54" s="701" t="s">
        <v>20726</v>
      </c>
      <c r="O54" s="701" t="s">
        <v>20727</v>
      </c>
      <c r="P54" s="702"/>
      <c r="Q54" s="700" t="s">
        <v>2093</v>
      </c>
      <c r="R54" s="700">
        <f>IF(MID(RIGHT(S54,8),1,1)="M",2021,IF(MID(RIGHT(S54,8),1,1)="N",2022,IF(MID(RIGHT(S54,8),1,1)="P",2023,IF(MID(RIGHT(S54,8),1,1)="R",2024,IF(MID(RIGHT(S54,8),1,1)="S",2025,IF(MID(RIGHT(S54,8),1,1)="T",1996,IF(MID(RIGHT(S54,8),1,1)="V",1997,IF(MID(RIGHT(S54,8),1,1)="W",1998,IF(MID(RIGHT(S54,8),1,1)="X",1999,IF(MID(RIGHT(S54,8),1,1)="Y",2000,IF(MID(RIGHT(S54,8),1,1)="1",2001,IF(MID(RIGHT(S54,8),1,1)="2",2002,IF(MID(RIGHT(S54,8),1,1)="3",2003,IF(MID(RIGHT(S54,8),1,1)="4",2004,IF(MID(RIGHT(S54,8),1,1)="5",2005,IF(MID(RIGHT(S54,8),1,1)="6",2006,IF(MID(RIGHT(S54,8),1,1)="7",2007,IF(MID(RIGHT(S54,8),1,1)="8",2008,IF(MID(RIGHT(S54,8),1,1)="9",2009,IF(MID(RIGHT(S54,8),1,1)="A",2010,IF(MID(RIGHT(S54,8),1,1)="B",2011,IF(MID(RIGHT(S54,8),1,1)="C",2012,IF(MID(RIGHT(S54,8),1,1)="D",2013,IF(MID(RIGHT(S54,8),1,1)="E",2014,IF(MID(RIGHT(S54,8),1,1)="F",2015,IF(MID(RIGHT(S54,8),1,1)="G",2016,IF(MID(RIGHT(S54,8),1,1)="H",2017,IF(MID(RIGHT(S54,8),1,1)="J",2018,IF(MID(RIGHT(S54,8),1,1)="K",2019,IF(MID(RIGHT(S54,8),1,1)="L",2020,""))))))))))))))))))))))))))))))</f>
        <v>2022</v>
      </c>
      <c r="S54" s="700" t="s">
        <v>20335</v>
      </c>
      <c r="T54" s="700">
        <v>1820</v>
      </c>
      <c r="U54" s="1344">
        <v>45827</v>
      </c>
      <c r="V54" s="716">
        <v>45882</v>
      </c>
      <c r="W54" s="703">
        <v>4874</v>
      </c>
      <c r="X54" s="704">
        <v>6000</v>
      </c>
    </row>
    <row r="55" spans="1:24" ht="26.25" customHeight="1">
      <c r="A55" s="705"/>
      <c r="B55" s="278"/>
      <c r="C55" s="320" t="s">
        <v>8623</v>
      </c>
      <c r="D55" s="278"/>
      <c r="E55" s="278"/>
      <c r="F55" s="278"/>
      <c r="G55" s="278"/>
      <c r="H55" s="278"/>
      <c r="I55" s="278" t="s">
        <v>2578</v>
      </c>
      <c r="J55" s="317" t="s">
        <v>20213</v>
      </c>
      <c r="K55" s="280" t="s">
        <v>195</v>
      </c>
      <c r="L55" s="425" t="s">
        <v>3603</v>
      </c>
      <c r="M55" s="3074"/>
      <c r="N55" s="73" t="s">
        <v>2435</v>
      </c>
      <c r="O55" s="278"/>
      <c r="P55" s="278"/>
      <c r="Q55" s="278" t="s">
        <v>520</v>
      </c>
      <c r="R55" s="278">
        <f>IF(MID(RIGHT(S55,8),1,1)="M",2021,IF(MID(RIGHT(S55,8),1,1)="N",2022,IF(MID(RIGHT(S55,8),1,1)="P",2023,IF(MID(RIGHT(S55,8),1,1)="R",2024,IF(MID(RIGHT(S55,8),1,1)="S",2025,IF(MID(RIGHT(S55,8),1,1)="T",1996,IF(MID(RIGHT(S55,8),1,1)="V",1997,IF(MID(RIGHT(S55,8),1,1)="W",1998,IF(MID(RIGHT(S55,8),1,1)="X",1999,IF(MID(RIGHT(S55,8),1,1)="Y",2000,IF(MID(RIGHT(S55,8),1,1)="1",2001,IF(MID(RIGHT(S55,8),1,1)="2",2002,IF(MID(RIGHT(S55,8),1,1)="3",2003,IF(MID(RIGHT(S55,8),1,1)="4",2004,IF(MID(RIGHT(S55,8),1,1)="5",2005,IF(MID(RIGHT(S55,8),1,1)="6",2006,IF(MID(RIGHT(S55,8),1,1)="7",2007,IF(MID(RIGHT(S55,8),1,1)="8",2008,IF(MID(RIGHT(S55,8),1,1)="9",2009,IF(MID(RIGHT(S55,8),1,1)="A",2010,IF(MID(RIGHT(S55,8),1,1)="B",2011,IF(MID(RIGHT(S55,8),1,1)="C",2012,IF(MID(RIGHT(S55,8),1,1)="D",2013,IF(MID(RIGHT(S55,8),1,1)="E",2014,IF(MID(RIGHT(S55,8),1,1)="F",2015,IF(MID(RIGHT(S55,8),1,1)="G",2016,IF(MID(RIGHT(S55,8),1,1)="H",2017,IF(MID(RIGHT(S55,8),1,1)="J",2018,IF(MID(RIGHT(S55,8),1,1)="K",2019,IF(MID(RIGHT(S55,8),1,1)="L",2020,""))))))))))))))))))))))))))))))</f>
        <v>2021</v>
      </c>
      <c r="S55" s="278" t="s">
        <v>20336</v>
      </c>
      <c r="T55" s="278">
        <v>2210</v>
      </c>
      <c r="U55" s="1488">
        <v>45836</v>
      </c>
      <c r="V55" s="1488">
        <v>45882</v>
      </c>
      <c r="W55" s="283">
        <v>80</v>
      </c>
      <c r="X55" s="706">
        <v>80</v>
      </c>
    </row>
    <row r="56" spans="1:24" ht="26.25" customHeight="1">
      <c r="A56" s="705"/>
      <c r="B56" s="278"/>
      <c r="C56" s="278" t="s">
        <v>12776</v>
      </c>
      <c r="D56" s="278" t="s">
        <v>20209</v>
      </c>
      <c r="E56" s="278"/>
      <c r="F56" s="278"/>
      <c r="G56" s="278"/>
      <c r="H56" s="278"/>
      <c r="I56" s="720"/>
      <c r="J56" s="317" t="s">
        <v>20212</v>
      </c>
      <c r="K56" s="278" t="s">
        <v>3082</v>
      </c>
      <c r="L56" s="1626" t="s">
        <v>17973</v>
      </c>
      <c r="M56" s="3074"/>
      <c r="N56" s="73" t="s">
        <v>3073</v>
      </c>
      <c r="O56" s="1371"/>
      <c r="P56" s="278"/>
      <c r="Q56" s="278" t="s">
        <v>8884</v>
      </c>
      <c r="R56" s="278">
        <f>IF(MID(RIGHT(S56,8),1,1)="M",2021,IF(MID(RIGHT(S56,8),1,1)="N",2022,IF(MID(RIGHT(S56,8),1,1)="P",2023,IF(MID(RIGHT(S56,8),1,1)="R",2024,IF(MID(RIGHT(S56,8),1,1)="S",2025,IF(MID(RIGHT(S56,8),1,1)="T",1996,IF(MID(RIGHT(S56,8),1,1)="V",1997,IF(MID(RIGHT(S56,8),1,1)="W",1998,IF(MID(RIGHT(S56,8),1,1)="X",1999,IF(MID(RIGHT(S56,8),1,1)="Y",2000,IF(MID(RIGHT(S56,8),1,1)="1",2001,IF(MID(RIGHT(S56,8),1,1)="2",2002,IF(MID(RIGHT(S56,8),1,1)="3",2003,IF(MID(RIGHT(S56,8),1,1)="4",2004,IF(MID(RIGHT(S56,8),1,1)="5",2005,IF(MID(RIGHT(S56,8),1,1)="6",2006,IF(MID(RIGHT(S56,8),1,1)="7",2007,IF(MID(RIGHT(S56,8),1,1)="8",2008,IF(MID(RIGHT(S56,8),1,1)="9",2009,IF(MID(RIGHT(S56,8),1,1)="A",2010,IF(MID(RIGHT(S56,8),1,1)="B",2011,IF(MID(RIGHT(S56,8),1,1)="C",2012,IF(MID(RIGHT(S56,8),1,1)="D",2013,IF(MID(RIGHT(S56,8),1,1)="E",2014,IF(MID(RIGHT(S56,8),1,1)="F",2015,IF(MID(RIGHT(S56,8),1,1)="G",2016,IF(MID(RIGHT(S56,8),1,1)="H",2017,IF(MID(RIGHT(S56,8),1,1)="J",2018,IF(MID(RIGHT(S56,8),1,1)="K",2019,IF(MID(RIGHT(S56,8),1,1)="L",2020,""))))))))))))))))))))))))))))))</f>
        <v>2022</v>
      </c>
      <c r="S56" s="278" t="s">
        <v>20337</v>
      </c>
      <c r="T56" s="278">
        <v>2040</v>
      </c>
      <c r="U56" s="719">
        <v>45838</v>
      </c>
      <c r="V56" s="420">
        <v>45895</v>
      </c>
      <c r="W56" s="359">
        <f>SUM(W54:W55)</f>
        <v>4954</v>
      </c>
      <c r="X56" s="777">
        <f>X54+X55</f>
        <v>6080</v>
      </c>
    </row>
    <row r="57" spans="1:24" ht="26.25" customHeight="1">
      <c r="A57" s="705"/>
      <c r="B57" s="278"/>
      <c r="C57" s="278" t="s">
        <v>12778</v>
      </c>
      <c r="D57" s="278" t="s">
        <v>20209</v>
      </c>
      <c r="E57" s="278"/>
      <c r="F57" s="278"/>
      <c r="G57" s="278"/>
      <c r="H57" s="278"/>
      <c r="I57" s="720" t="s">
        <v>8207</v>
      </c>
      <c r="J57" s="278" t="s">
        <v>20437</v>
      </c>
      <c r="K57" s="278" t="s">
        <v>1772</v>
      </c>
      <c r="L57" s="278" t="s">
        <v>20339</v>
      </c>
      <c r="M57" s="3075"/>
      <c r="N57" s="73" t="s">
        <v>7870</v>
      </c>
      <c r="O57" s="278"/>
      <c r="P57" s="280"/>
      <c r="Q57" s="278" t="s">
        <v>3291</v>
      </c>
      <c r="R57" s="278">
        <f>IF(MID(RIGHT(S57,8),1,1)="M",2021,IF(MID(RIGHT(S57,8),1,1)="N",2022,IF(MID(RIGHT(S57,8),1,1)="P",2023,IF(MID(RIGHT(S57,8),1,1)="R",2024,IF(MID(RIGHT(S57,8),1,1)="S",2025,IF(MID(RIGHT(S57,8),1,1)="T",1996,IF(MID(RIGHT(S57,8),1,1)="V",1997,IF(MID(RIGHT(S57,8),1,1)="W",1998,IF(MID(RIGHT(S57,8),1,1)="X",1999,IF(MID(RIGHT(S57,8),1,1)="Y",2000,IF(MID(RIGHT(S57,8),1,1)="1",2001,IF(MID(RIGHT(S57,8),1,1)="2",2002,IF(MID(RIGHT(S57,8),1,1)="3",2003,IF(MID(RIGHT(S57,8),1,1)="4",2004,IF(MID(RIGHT(S57,8),1,1)="5",2005,IF(MID(RIGHT(S57,8),1,1)="6",2006,IF(MID(RIGHT(S57,8),1,1)="7",2007,IF(MID(RIGHT(S57,8),1,1)="8",2008,IF(MID(RIGHT(S57,8),1,1)="9",2009,IF(MID(RIGHT(S57,8),1,1)="A",2010,IF(MID(RIGHT(S57,8),1,1)="B",2011,IF(MID(RIGHT(S57,8),1,1)="C",2012,IF(MID(RIGHT(S57,8),1,1)="D",2013,IF(MID(RIGHT(S57,8),1,1)="E",2014,IF(MID(RIGHT(S57,8),1,1)="F",2015,IF(MID(RIGHT(S57,8),1,1)="G",2016,IF(MID(RIGHT(S57,8),1,1)="H",2017,IF(MID(RIGHT(S57,8),1,1)="J",2018,IF(MID(RIGHT(S57,8),1,1)="K",2019,IF(MID(RIGHT(S57,8),1,1)="L",2020,""))))))))))))))))))))))))))))))</f>
        <v>2020</v>
      </c>
      <c r="S57" s="278" t="s">
        <v>20338</v>
      </c>
      <c r="T57" s="278">
        <v>1840</v>
      </c>
      <c r="U57" s="282">
        <v>45840</v>
      </c>
      <c r="V57" s="281"/>
      <c r="W57" s="283"/>
      <c r="X57" s="721"/>
    </row>
    <row r="58" spans="1:24" ht="26.25" customHeight="1">
      <c r="A58" s="705"/>
      <c r="B58" s="278"/>
      <c r="C58" s="278" t="s">
        <v>13047</v>
      </c>
      <c r="D58" s="278" t="s">
        <v>191</v>
      </c>
      <c r="E58" s="278"/>
      <c r="F58" s="278"/>
      <c r="G58" s="278"/>
      <c r="H58" s="278"/>
      <c r="I58" s="278"/>
      <c r="J58" s="278" t="s">
        <v>20463</v>
      </c>
      <c r="K58" s="278"/>
      <c r="L58" s="278"/>
      <c r="M58" s="278" t="str">
        <f>SUBSTITUTE(M54,"-","")</f>
        <v>1145725714648X</v>
      </c>
      <c r="N58" s="278"/>
      <c r="O58" s="278"/>
      <c r="P58" s="278"/>
      <c r="Q58" s="278" t="s">
        <v>18807</v>
      </c>
      <c r="R58" s="280"/>
      <c r="S58" s="284" t="s">
        <v>189</v>
      </c>
      <c r="T58" s="284">
        <v>3700</v>
      </c>
      <c r="U58" s="282"/>
      <c r="V58" s="281"/>
      <c r="W58" s="283"/>
      <c r="X58" s="722"/>
    </row>
    <row r="59" spans="1:24" ht="26.25" customHeight="1">
      <c r="A59" s="705"/>
      <c r="B59" s="278"/>
      <c r="C59" s="278" t="s">
        <v>10002</v>
      </c>
      <c r="D59" s="278" t="s">
        <v>191</v>
      </c>
      <c r="E59" s="278"/>
      <c r="F59" s="278"/>
      <c r="G59" s="278"/>
      <c r="H59" s="278"/>
      <c r="I59" s="278"/>
      <c r="J59" s="278"/>
      <c r="K59" s="278"/>
      <c r="L59" s="278"/>
      <c r="M59" s="2559" t="s">
        <v>18854</v>
      </c>
      <c r="N59" s="2560"/>
      <c r="O59" s="2560"/>
      <c r="P59" s="2561"/>
      <c r="Q59" s="278"/>
      <c r="R59" s="278"/>
      <c r="S59" s="284" t="s">
        <v>2472</v>
      </c>
      <c r="T59" s="284">
        <f>SUM(T54:T58)</f>
        <v>11610</v>
      </c>
      <c r="U59" s="281"/>
      <c r="V59" s="281"/>
      <c r="W59" s="283"/>
      <c r="X59" s="722"/>
    </row>
    <row r="60" spans="1:24" ht="26.25" customHeight="1" thickBot="1">
      <c r="A60" s="707"/>
      <c r="B60" s="708"/>
      <c r="C60" s="708" t="s">
        <v>10003</v>
      </c>
      <c r="D60" s="708" t="s">
        <v>4036</v>
      </c>
      <c r="E60" s="708"/>
      <c r="F60" s="708"/>
      <c r="G60" s="708"/>
      <c r="H60" s="708"/>
      <c r="I60" s="708"/>
      <c r="J60" s="708" t="s">
        <v>20433</v>
      </c>
      <c r="K60" s="611" t="s">
        <v>20342</v>
      </c>
      <c r="L60" s="709"/>
      <c r="M60" s="709"/>
      <c r="N60" s="708"/>
      <c r="O60" s="708"/>
      <c r="P60" s="710"/>
      <c r="Q60" s="711"/>
      <c r="R60" s="711"/>
      <c r="S60" s="711"/>
      <c r="T60" s="711"/>
      <c r="U60" s="712"/>
      <c r="V60" s="713"/>
      <c r="W60" s="723"/>
      <c r="X60" s="724"/>
    </row>
    <row r="62" spans="1:24" ht="26.25" customHeight="1" thickBot="1"/>
    <row r="63" spans="1:24" ht="26.25" customHeight="1">
      <c r="A63" s="699" t="s">
        <v>188</v>
      </c>
      <c r="B63" s="700" t="s">
        <v>10047</v>
      </c>
      <c r="C63" s="700" t="s">
        <v>154</v>
      </c>
      <c r="D63" s="700" t="s">
        <v>190</v>
      </c>
      <c r="E63" s="700" t="s">
        <v>20347</v>
      </c>
      <c r="F63" s="700" t="s">
        <v>20347</v>
      </c>
      <c r="G63" s="700" t="s">
        <v>191</v>
      </c>
      <c r="H63" s="1484"/>
      <c r="I63" s="700" t="s">
        <v>10416</v>
      </c>
      <c r="J63" s="715" t="s">
        <v>20435</v>
      </c>
      <c r="K63" s="1515" t="s">
        <v>8</v>
      </c>
      <c r="L63" s="715" t="s">
        <v>20341</v>
      </c>
      <c r="M63" s="715" t="s">
        <v>20331</v>
      </c>
      <c r="N63" s="701" t="s">
        <v>20728</v>
      </c>
      <c r="O63" s="701" t="s">
        <v>20729</v>
      </c>
      <c r="P63" s="702"/>
      <c r="Q63" s="700" t="s">
        <v>520</v>
      </c>
      <c r="R63" s="700">
        <f>IF(MID(RIGHT(S63,8),1,1)="M",2021,IF(MID(RIGHT(S63,8),1,1)="N",2022,IF(MID(RIGHT(S63,8),1,1)="P",2023,IF(MID(RIGHT(S63,8),1,1)="R",2024,IF(MID(RIGHT(S63,8),1,1)="S",2025,IF(MID(RIGHT(S63,8),1,1)="T",1996,IF(MID(RIGHT(S63,8),1,1)="V",1997,IF(MID(RIGHT(S63,8),1,1)="W",1998,IF(MID(RIGHT(S63,8),1,1)="X",1999,IF(MID(RIGHT(S63,8),1,1)="Y",2000,IF(MID(RIGHT(S63,8),1,1)="1",2001,IF(MID(RIGHT(S63,8),1,1)="2",2002,IF(MID(RIGHT(S63,8),1,1)="3",2003,IF(MID(RIGHT(S63,8),1,1)="4",2004,IF(MID(RIGHT(S63,8),1,1)="5",2005,IF(MID(RIGHT(S63,8),1,1)="6",2006,IF(MID(RIGHT(S63,8),1,1)="7",2007,IF(MID(RIGHT(S63,8),1,1)="8",2008,IF(MID(RIGHT(S63,8),1,1)="9",2009,IF(MID(RIGHT(S63,8),1,1)="A",2010,IF(MID(RIGHT(S63,8),1,1)="B",2011,IF(MID(RIGHT(S63,8),1,1)="C",2012,IF(MID(RIGHT(S63,8),1,1)="D",2013,IF(MID(RIGHT(S63,8),1,1)="E",2014,IF(MID(RIGHT(S63,8),1,1)="F",2015,IF(MID(RIGHT(S63,8),1,1)="G",2016,IF(MID(RIGHT(S63,8),1,1)="H",2017,IF(MID(RIGHT(S63,8),1,1)="J",2018,IF(MID(RIGHT(S63,8),1,1)="K",2019,IF(MID(RIGHT(S63,8),1,1)="L",2020,""))))))))))))))))))))))))))))))</f>
        <v>2021</v>
      </c>
      <c r="S63" s="700" t="s">
        <v>20325</v>
      </c>
      <c r="T63" s="700">
        <v>2260</v>
      </c>
      <c r="U63" s="1344">
        <v>45827</v>
      </c>
      <c r="V63" s="1344">
        <v>45893</v>
      </c>
      <c r="W63" s="703">
        <v>2873</v>
      </c>
      <c r="X63" s="704">
        <v>3950</v>
      </c>
    </row>
    <row r="64" spans="1:24" ht="26.25" customHeight="1">
      <c r="A64" s="705"/>
      <c r="B64" s="278"/>
      <c r="C64" s="320" t="s">
        <v>18898</v>
      </c>
      <c r="D64" s="278"/>
      <c r="E64" s="278"/>
      <c r="F64" s="278"/>
      <c r="G64" s="278"/>
      <c r="H64" s="278"/>
      <c r="I64" s="278" t="s">
        <v>2578</v>
      </c>
      <c r="J64" s="317" t="s">
        <v>20151</v>
      </c>
      <c r="K64" s="280" t="s">
        <v>195</v>
      </c>
      <c r="L64" s="425" t="s">
        <v>3603</v>
      </c>
      <c r="M64" s="2401" t="s">
        <v>20330</v>
      </c>
      <c r="N64" s="73" t="s">
        <v>2435</v>
      </c>
      <c r="O64" s="278"/>
      <c r="P64" s="278"/>
      <c r="Q64" s="278" t="s">
        <v>523</v>
      </c>
      <c r="R64" s="278">
        <f>IF(MID(RIGHT(S64,8),1,1)="M",2021,IF(MID(RIGHT(S64,8),1,1)="N",2022,IF(MID(RIGHT(S64,8),1,1)="P",2023,IF(MID(RIGHT(S64,8),1,1)="R",2024,IF(MID(RIGHT(S64,8),1,1)="S",2025,IF(MID(RIGHT(S64,8),1,1)="T",1996,IF(MID(RIGHT(S64,8),1,1)="V",1997,IF(MID(RIGHT(S64,8),1,1)="W",1998,IF(MID(RIGHT(S64,8),1,1)="X",1999,IF(MID(RIGHT(S64,8),1,1)="Y",2000,IF(MID(RIGHT(S64,8),1,1)="1",2001,IF(MID(RIGHT(S64,8),1,1)="2",2002,IF(MID(RIGHT(S64,8),1,1)="3",2003,IF(MID(RIGHT(S64,8),1,1)="4",2004,IF(MID(RIGHT(S64,8),1,1)="5",2005,IF(MID(RIGHT(S64,8),1,1)="6",2006,IF(MID(RIGHT(S64,8),1,1)="7",2007,IF(MID(RIGHT(S64,8),1,1)="8",2008,IF(MID(RIGHT(S64,8),1,1)="9",2009,IF(MID(RIGHT(S64,8),1,1)="A",2010,IF(MID(RIGHT(S64,8),1,1)="B",2011,IF(MID(RIGHT(S64,8),1,1)="C",2012,IF(MID(RIGHT(S64,8),1,1)="D",2013,IF(MID(RIGHT(S64,8),1,1)="E",2014,IF(MID(RIGHT(S64,8),1,1)="F",2015,IF(MID(RIGHT(S64,8),1,1)="G",2016,IF(MID(RIGHT(S64,8),1,1)="H",2017,IF(MID(RIGHT(S64,8),1,1)="J",2018,IF(MID(RIGHT(S64,8),1,1)="K",2019,IF(MID(RIGHT(S64,8),1,1)="L",2020,""))))))))))))))))))))))))))))))</f>
        <v>2021</v>
      </c>
      <c r="S64" s="278" t="s">
        <v>20326</v>
      </c>
      <c r="T64" s="278">
        <v>2240</v>
      </c>
      <c r="U64" s="719">
        <v>45836</v>
      </c>
      <c r="V64" s="420">
        <v>45900</v>
      </c>
      <c r="W64" s="283"/>
      <c r="X64" s="706"/>
    </row>
    <row r="65" spans="1:24" ht="26.25" customHeight="1">
      <c r="A65" s="705"/>
      <c r="B65" s="278"/>
      <c r="C65" s="278" t="s">
        <v>12776</v>
      </c>
      <c r="D65" s="278" t="s">
        <v>20131</v>
      </c>
      <c r="E65" s="278"/>
      <c r="F65" s="278"/>
      <c r="G65" s="278"/>
      <c r="H65" s="278"/>
      <c r="I65" s="720"/>
      <c r="J65" s="317" t="s">
        <v>20101</v>
      </c>
      <c r="K65" s="278" t="s">
        <v>12975</v>
      </c>
      <c r="L65" s="278"/>
      <c r="M65" s="2884" t="s">
        <v>20329</v>
      </c>
      <c r="N65" s="73" t="s">
        <v>3073</v>
      </c>
      <c r="O65" s="1371"/>
      <c r="P65" s="278"/>
      <c r="Q65" s="278" t="s">
        <v>523</v>
      </c>
      <c r="R65" s="278">
        <f>IF(MID(RIGHT(S65,8),1,1)="M",2021,IF(MID(RIGHT(S65,8),1,1)="N",2022,IF(MID(RIGHT(S65,8),1,1)="P",2023,IF(MID(RIGHT(S65,8),1,1)="R",2024,IF(MID(RIGHT(S65,8),1,1)="S",2025,IF(MID(RIGHT(S65,8),1,1)="T",1996,IF(MID(RIGHT(S65,8),1,1)="V",1997,IF(MID(RIGHT(S65,8),1,1)="W",1998,IF(MID(RIGHT(S65,8),1,1)="X",1999,IF(MID(RIGHT(S65,8),1,1)="Y",2000,IF(MID(RIGHT(S65,8),1,1)="1",2001,IF(MID(RIGHT(S65,8),1,1)="2",2002,IF(MID(RIGHT(S65,8),1,1)="3",2003,IF(MID(RIGHT(S65,8),1,1)="4",2004,IF(MID(RIGHT(S65,8),1,1)="5",2005,IF(MID(RIGHT(S65,8),1,1)="6",2006,IF(MID(RIGHT(S65,8),1,1)="7",2007,IF(MID(RIGHT(S65,8),1,1)="8",2008,IF(MID(RIGHT(S65,8),1,1)="9",2009,IF(MID(RIGHT(S65,8),1,1)="A",2010,IF(MID(RIGHT(S65,8),1,1)="B",2011,IF(MID(RIGHT(S65,8),1,1)="C",2012,IF(MID(RIGHT(S65,8),1,1)="D",2013,IF(MID(RIGHT(S65,8),1,1)="E",2014,IF(MID(RIGHT(S65,8),1,1)="F",2015,IF(MID(RIGHT(S65,8),1,1)="G",2016,IF(MID(RIGHT(S65,8),1,1)="H",2017,IF(MID(RIGHT(S65,8),1,1)="J",2018,IF(MID(RIGHT(S65,8),1,1)="K",2019,IF(MID(RIGHT(S65,8),1,1)="L",2020,""))))))))))))))))))))))))))))))</f>
        <v>2020</v>
      </c>
      <c r="S65" s="278" t="s">
        <v>20327</v>
      </c>
      <c r="T65" s="278">
        <v>2225</v>
      </c>
      <c r="U65" s="281">
        <v>45838</v>
      </c>
      <c r="V65" s="719"/>
      <c r="W65" s="2011"/>
      <c r="X65" s="706"/>
    </row>
    <row r="66" spans="1:24" ht="26.25" customHeight="1">
      <c r="A66" s="705"/>
      <c r="B66" s="278"/>
      <c r="C66" s="278" t="s">
        <v>12778</v>
      </c>
      <c r="D66" s="278" t="s">
        <v>20131</v>
      </c>
      <c r="E66" s="278"/>
      <c r="F66" s="278"/>
      <c r="G66" s="278"/>
      <c r="H66" s="278"/>
      <c r="I66" s="720"/>
      <c r="J66" s="278" t="s">
        <v>20437</v>
      </c>
      <c r="K66" s="278" t="s">
        <v>1772</v>
      </c>
      <c r="L66" s="278" t="str">
        <f>SUBSTITUTE(M63,"-","")</f>
        <v>1145725714590X</v>
      </c>
      <c r="M66" s="2885"/>
      <c r="N66" s="73" t="s">
        <v>7870</v>
      </c>
      <c r="O66" s="278"/>
      <c r="P66" s="280"/>
      <c r="Q66" s="278" t="s">
        <v>9021</v>
      </c>
      <c r="R66" s="278">
        <f>IF(MID(RIGHT(S66,8),1,1)="M",2021,IF(MID(RIGHT(S66,8),1,1)="N",2022,IF(MID(RIGHT(S66,8),1,1)="P",2023,IF(MID(RIGHT(S66,8),1,1)="R",2024,IF(MID(RIGHT(S66,8),1,1)="S",2025,IF(MID(RIGHT(S66,8),1,1)="T",1996,IF(MID(RIGHT(S66,8),1,1)="V",1997,IF(MID(RIGHT(S66,8),1,1)="W",1998,IF(MID(RIGHT(S66,8),1,1)="X",1999,IF(MID(RIGHT(S66,8),1,1)="Y",2000,IF(MID(RIGHT(S66,8),1,1)="1",2001,IF(MID(RIGHT(S66,8),1,1)="2",2002,IF(MID(RIGHT(S66,8),1,1)="3",2003,IF(MID(RIGHT(S66,8),1,1)="4",2004,IF(MID(RIGHT(S66,8),1,1)="5",2005,IF(MID(RIGHT(S66,8),1,1)="6",2006,IF(MID(RIGHT(S66,8),1,1)="7",2007,IF(MID(RIGHT(S66,8),1,1)="8",2008,IF(MID(RIGHT(S66,8),1,1)="9",2009,IF(MID(RIGHT(S66,8),1,1)="A",2010,IF(MID(RIGHT(S66,8),1,1)="B",2011,IF(MID(RIGHT(S66,8),1,1)="C",2012,IF(MID(RIGHT(S66,8),1,1)="D",2013,IF(MID(RIGHT(S66,8),1,1)="E",2014,IF(MID(RIGHT(S66,8),1,1)="F",2015,IF(MID(RIGHT(S66,8),1,1)="G",2016,IF(MID(RIGHT(S66,8),1,1)="H",2017,IF(MID(RIGHT(S66,8),1,1)="J",2018,IF(MID(RIGHT(S66,8),1,1)="K",2019,IF(MID(RIGHT(S66,8),1,1)="L",2020,""))))))))))))))))))))))))))))))</f>
        <v>2020</v>
      </c>
      <c r="S66" s="278" t="s">
        <v>20328</v>
      </c>
      <c r="T66" s="278">
        <v>2155</v>
      </c>
      <c r="U66" s="282">
        <v>45840</v>
      </c>
      <c r="V66" s="281"/>
      <c r="W66" s="283"/>
      <c r="X66" s="721"/>
    </row>
    <row r="67" spans="1:24" ht="26.25" customHeight="1">
      <c r="A67" s="705"/>
      <c r="B67" s="278"/>
      <c r="C67" s="278" t="s">
        <v>13047</v>
      </c>
      <c r="D67" s="278" t="s">
        <v>191</v>
      </c>
      <c r="E67" s="278"/>
      <c r="F67" s="278"/>
      <c r="G67" s="278"/>
      <c r="H67" s="278"/>
      <c r="I67" s="278"/>
      <c r="J67" s="278" t="s">
        <v>20436</v>
      </c>
      <c r="K67" s="278"/>
      <c r="L67" s="278" t="str">
        <f>SUBSTITUTE(M64,"-","")</f>
        <v>1145725714589X</v>
      </c>
      <c r="M67" s="278"/>
      <c r="N67" s="278"/>
      <c r="O67" s="278"/>
      <c r="P67" s="278"/>
      <c r="Q67" s="278"/>
      <c r="R67" s="280"/>
      <c r="S67" s="284" t="s">
        <v>189</v>
      </c>
      <c r="T67" s="284">
        <v>3720</v>
      </c>
      <c r="U67" s="281"/>
      <c r="V67" s="281"/>
      <c r="W67" s="283"/>
      <c r="X67" s="722"/>
    </row>
    <row r="68" spans="1:24" ht="26.25" customHeight="1">
      <c r="A68" s="705"/>
      <c r="B68" s="278"/>
      <c r="C68" s="278" t="s">
        <v>10002</v>
      </c>
      <c r="D68" s="278" t="s">
        <v>191</v>
      </c>
      <c r="E68" s="278"/>
      <c r="F68" s="278"/>
      <c r="G68" s="278"/>
      <c r="H68" s="278"/>
      <c r="I68" s="278"/>
      <c r="J68" s="278" t="s">
        <v>20102</v>
      </c>
      <c r="K68" s="278"/>
      <c r="L68" s="278" t="str">
        <f>SUBSTITUTE(M65,"-","")</f>
        <v>1145725714588X</v>
      </c>
      <c r="M68" s="2559" t="s">
        <v>18698</v>
      </c>
      <c r="N68" s="2560"/>
      <c r="O68" s="2560"/>
      <c r="P68" s="2561"/>
      <c r="Q68" s="278"/>
      <c r="R68" s="278"/>
      <c r="S68" s="284" t="s">
        <v>2472</v>
      </c>
      <c r="T68" s="284">
        <f>SUM(T63:T67)</f>
        <v>12600</v>
      </c>
      <c r="U68" s="281"/>
      <c r="V68" s="281"/>
      <c r="W68" s="283"/>
      <c r="X68" s="722"/>
    </row>
    <row r="69" spans="1:24" ht="26.25" customHeight="1" thickBot="1">
      <c r="A69" s="707"/>
      <c r="B69" s="708"/>
      <c r="C69" s="708" t="s">
        <v>10003</v>
      </c>
      <c r="D69" s="708" t="s">
        <v>4036</v>
      </c>
      <c r="E69" s="708"/>
      <c r="F69" s="708"/>
      <c r="G69" s="708"/>
      <c r="H69" s="708"/>
      <c r="I69" s="708"/>
      <c r="J69" s="708"/>
      <c r="K69" s="611" t="s">
        <v>20342</v>
      </c>
      <c r="L69" s="709"/>
      <c r="M69" s="709"/>
      <c r="N69" s="708"/>
      <c r="O69" s="708"/>
      <c r="P69" s="710"/>
      <c r="Q69" s="711"/>
      <c r="R69" s="711"/>
      <c r="S69" s="711"/>
      <c r="T69" s="711"/>
      <c r="U69" s="712"/>
      <c r="V69" s="713"/>
      <c r="W69" s="723"/>
      <c r="X69" s="724"/>
    </row>
    <row r="71" spans="1:24" ht="26.25" customHeight="1" thickBot="1"/>
    <row r="72" spans="1:24" ht="26.25" customHeight="1">
      <c r="A72" s="874" t="s">
        <v>188</v>
      </c>
      <c r="B72" s="875" t="s">
        <v>10047</v>
      </c>
      <c r="C72" s="875" t="s">
        <v>13428</v>
      </c>
      <c r="D72" s="875" t="s">
        <v>190</v>
      </c>
      <c r="E72" s="875" t="s">
        <v>20630</v>
      </c>
      <c r="F72" s="875" t="s">
        <v>20630</v>
      </c>
      <c r="G72" s="875" t="s">
        <v>191</v>
      </c>
      <c r="H72" s="875" t="s">
        <v>20630</v>
      </c>
      <c r="I72" s="875" t="s">
        <v>10574</v>
      </c>
      <c r="J72" s="875" t="s">
        <v>20439</v>
      </c>
      <c r="K72" s="876" t="s">
        <v>15237</v>
      </c>
      <c r="L72" s="875" t="s">
        <v>20521</v>
      </c>
      <c r="M72" s="2857" t="s">
        <v>20532</v>
      </c>
      <c r="N72" s="876" t="s">
        <v>20628</v>
      </c>
      <c r="O72" s="876" t="s">
        <v>20730</v>
      </c>
      <c r="P72" s="1805"/>
      <c r="Q72" s="875" t="s">
        <v>15884</v>
      </c>
      <c r="R72" s="875">
        <f>IF(MID(RIGHT(S72,8),1,1)="M",2021,IF(MID(RIGHT(S72,8),1,1)="N",2022,IF(MID(RIGHT(S72,8),1,1)="P",2023,IF(MID(RIGHT(S72,8),1,1)="R",2024,IF(MID(RIGHT(S72,8),1,1)="S",2025,IF(MID(RIGHT(S72,8),1,1)="T",1996,IF(MID(RIGHT(S72,8),1,1)="V",1997,IF(MID(RIGHT(S72,8),1,1)="W",1998,IF(MID(RIGHT(S72,8),1,1)="X",1999,IF(MID(RIGHT(S72,8),1,1)="Y",2000,IF(MID(RIGHT(S72,8),1,1)="1",2001,IF(MID(RIGHT(S72,8),1,1)="2",2002,IF(MID(RIGHT(S72,8),1,1)="3",2003,IF(MID(RIGHT(S72,8),1,1)="4",2004,IF(MID(RIGHT(S72,8),1,1)="5",2005,IF(MID(RIGHT(S72,8),1,1)="6",2006,IF(MID(RIGHT(S72,8),1,1)="7",2007,IF(MID(RIGHT(S72,8),1,1)="8",2008,IF(MID(RIGHT(S72,8),1,1)="9",2009,IF(MID(RIGHT(S72,8),1,1)="A",2010,IF(MID(RIGHT(S72,8),1,1)="B",2011,IF(MID(RIGHT(S72,8),1,1)="C",2012,IF(MID(RIGHT(S72,8),1,1)="D",2013,IF(MID(RIGHT(S72,8),1,1)="E",2014,IF(MID(RIGHT(S72,8),1,1)="F",2015,IF(MID(RIGHT(S72,8),1,1)="G",2016,IF(MID(RIGHT(S72,8),1,1)="H",2017,IF(MID(RIGHT(S72,8),1,1)="J",2018,IF(MID(RIGHT(S72,8),1,1)="K",2019,IF(MID(RIGHT(S72,8),1,1)="L",2020,""))))))))))))))))))))))))))))))</f>
        <v>2022</v>
      </c>
      <c r="S72" s="875" t="s">
        <v>20533</v>
      </c>
      <c r="T72" s="875">
        <v>1580</v>
      </c>
      <c r="U72" s="878">
        <v>45840</v>
      </c>
      <c r="V72" s="878">
        <v>45863</v>
      </c>
      <c r="W72" s="879">
        <v>1800</v>
      </c>
      <c r="X72" s="880">
        <v>2700</v>
      </c>
    </row>
    <row r="73" spans="1:24" ht="26.25" customHeight="1">
      <c r="A73" s="1759"/>
      <c r="B73" s="1755"/>
      <c r="C73" s="320" t="s">
        <v>19966</v>
      </c>
      <c r="D73" s="1755"/>
      <c r="E73" s="1755"/>
      <c r="F73" s="1755"/>
      <c r="G73" s="1755"/>
      <c r="H73" s="1755"/>
      <c r="I73" s="1755" t="s">
        <v>20438</v>
      </c>
      <c r="J73" s="412" t="s">
        <v>20441</v>
      </c>
      <c r="K73" s="884" t="s">
        <v>20004</v>
      </c>
      <c r="L73" s="425" t="s">
        <v>3603</v>
      </c>
      <c r="M73" s="2878"/>
      <c r="N73" s="73" t="s">
        <v>7287</v>
      </c>
      <c r="O73" s="882"/>
      <c r="P73" s="1760"/>
      <c r="Q73" s="882" t="s">
        <v>375</v>
      </c>
      <c r="R73" s="882">
        <f>IF(MID(RIGHT(S73,8),1,1)="M",2021,IF(MID(RIGHT(S73,8),1,1)="N",2022,IF(MID(RIGHT(S73,8),1,1)="P",2023,IF(MID(RIGHT(S73,8),1,1)="R",2024,IF(MID(RIGHT(S73,8),1,1)="S",2025,IF(MID(RIGHT(S73,8),1,1)="T",1996,IF(MID(RIGHT(S73,8),1,1)="V",1997,IF(MID(RIGHT(S73,8),1,1)="W",1998,IF(MID(RIGHT(S73,8),1,1)="X",1999,IF(MID(RIGHT(S73,8),1,1)="Y",2000,IF(MID(RIGHT(S73,8),1,1)="1",2001,IF(MID(RIGHT(S73,8),1,1)="2",2002,IF(MID(RIGHT(S73,8),1,1)="3",2003,IF(MID(RIGHT(S73,8),1,1)="4",2004,IF(MID(RIGHT(S73,8),1,1)="5",2005,IF(MID(RIGHT(S73,8),1,1)="6",2006,IF(MID(RIGHT(S73,8),1,1)="7",2007,IF(MID(RIGHT(S73,8),1,1)="8",2008,IF(MID(RIGHT(S73,8),1,1)="9",2009,IF(MID(RIGHT(S73,8),1,1)="A",2010,IF(MID(RIGHT(S73,8),1,1)="B",2011,IF(MID(RIGHT(S73,8),1,1)="C",2012,IF(MID(RIGHT(S73,8),1,1)="D",2013,IF(MID(RIGHT(S73,8),1,1)="E",2014,IF(MID(RIGHT(S73,8),1,1)="F",2015,IF(MID(RIGHT(S73,8),1,1)="G",2016,IF(MID(RIGHT(S73,8),1,1)="H",2017,IF(MID(RIGHT(S73,8),1,1)="J",2018,IF(MID(RIGHT(S73,8),1,1)="K",2019,IF(MID(RIGHT(S73,8),1,1)="L",2020,""))))))))))))))))))))))))))))))</f>
        <v>2021</v>
      </c>
      <c r="S73" s="882" t="s">
        <v>20534</v>
      </c>
      <c r="T73" s="882">
        <v>1335</v>
      </c>
      <c r="U73" s="885"/>
      <c r="V73" s="2094"/>
      <c r="W73" s="1762"/>
      <c r="X73" s="1763" t="s">
        <v>19232</v>
      </c>
    </row>
    <row r="74" spans="1:24" ht="26.25" customHeight="1">
      <c r="A74" s="881"/>
      <c r="B74" s="882"/>
      <c r="C74" s="882" t="s">
        <v>12776</v>
      </c>
      <c r="D74" s="882" t="s">
        <v>20446</v>
      </c>
      <c r="E74" s="882"/>
      <c r="F74" s="882"/>
      <c r="G74" s="882"/>
      <c r="H74" s="882"/>
      <c r="I74" s="882"/>
      <c r="J74" s="882"/>
      <c r="K74" s="889" t="s">
        <v>3363</v>
      </c>
      <c r="L74" s="1186" t="s">
        <v>20440</v>
      </c>
      <c r="M74" s="2878"/>
      <c r="N74" s="73" t="s">
        <v>7898</v>
      </c>
      <c r="O74" s="1436"/>
      <c r="P74" s="882"/>
      <c r="Q74" s="882" t="s">
        <v>243</v>
      </c>
      <c r="R74" s="882">
        <f>IF(MID(RIGHT(S74,8),1,1)="M",2021,IF(MID(RIGHT(S74,8),1,1)="N",2022,IF(MID(RIGHT(S74,8),1,1)="P",2023,IF(MID(RIGHT(S74,8),1,1)="R",2024,IF(MID(RIGHT(S74,8),1,1)="S",2025,IF(MID(RIGHT(S74,8),1,1)="T",1996,IF(MID(RIGHT(S74,8),1,1)="V",1997,IF(MID(RIGHT(S74,8),1,1)="W",1998,IF(MID(RIGHT(S74,8),1,1)="X",1999,IF(MID(RIGHT(S74,8),1,1)="Y",2000,IF(MID(RIGHT(S74,8),1,1)="1",2001,IF(MID(RIGHT(S74,8),1,1)="2",2002,IF(MID(RIGHT(S74,8),1,1)="3",2003,IF(MID(RIGHT(S74,8),1,1)="4",2004,IF(MID(RIGHT(S74,8),1,1)="5",2005,IF(MID(RIGHT(S74,8),1,1)="6",2006,IF(MID(RIGHT(S74,8),1,1)="7",2007,IF(MID(RIGHT(S74,8),1,1)="8",2008,IF(MID(RIGHT(S74,8),1,1)="9",2009,IF(MID(RIGHT(S74,8),1,1)="A",2010,IF(MID(RIGHT(S74,8),1,1)="B",2011,IF(MID(RIGHT(S74,8),1,1)="C",2012,IF(MID(RIGHT(S74,8),1,1)="D",2013,IF(MID(RIGHT(S74,8),1,1)="E",2014,IF(MID(RIGHT(S74,8),1,1)="F",2015,IF(MID(RIGHT(S74,8),1,1)="G",2016,IF(MID(RIGHT(S74,8),1,1)="H",2017,IF(MID(RIGHT(S74,8),1,1)="J",2018,IF(MID(RIGHT(S74,8),1,1)="K",2019,IF(MID(RIGHT(S74,8),1,1)="L",2020,""))))))))))))))))))))))))))))))</f>
        <v>2020</v>
      </c>
      <c r="S74" s="882" t="s">
        <v>20535</v>
      </c>
      <c r="T74" s="882">
        <v>1560</v>
      </c>
      <c r="U74" s="885"/>
      <c r="V74" s="891"/>
      <c r="W74" s="911"/>
      <c r="X74" s="888"/>
    </row>
    <row r="75" spans="1:24" ht="26.25" customHeight="1">
      <c r="A75" s="881"/>
      <c r="B75" s="882"/>
      <c r="C75" s="882" t="s">
        <v>12778</v>
      </c>
      <c r="D75" s="882" t="s">
        <v>20446</v>
      </c>
      <c r="E75" s="882"/>
      <c r="F75" s="882"/>
      <c r="G75" s="882"/>
      <c r="H75" s="882"/>
      <c r="I75" s="882" t="s">
        <v>19229</v>
      </c>
      <c r="J75" s="882"/>
      <c r="K75" s="889" t="s">
        <v>9460</v>
      </c>
      <c r="L75" s="882"/>
      <c r="M75" s="2842"/>
      <c r="N75" s="73" t="s">
        <v>12607</v>
      </c>
      <c r="O75" s="1436"/>
      <c r="P75" s="882"/>
      <c r="Q75" s="882" t="s">
        <v>243</v>
      </c>
      <c r="R75" s="882">
        <f>IF(MID(RIGHT(S75,8),1,1)="M",2021,IF(MID(RIGHT(S75,8),1,1)="N",2022,IF(MID(RIGHT(S75,8),1,1)="P",2023,IF(MID(RIGHT(S75,8),1,1)="R",2024,IF(MID(RIGHT(S75,8),1,1)="S",2025,IF(MID(RIGHT(S75,8),1,1)="T",1996,IF(MID(RIGHT(S75,8),1,1)="V",1997,IF(MID(RIGHT(S75,8),1,1)="W",1998,IF(MID(RIGHT(S75,8),1,1)="X",1999,IF(MID(RIGHT(S75,8),1,1)="Y",2000,IF(MID(RIGHT(S75,8),1,1)="1",2001,IF(MID(RIGHT(S75,8),1,1)="2",2002,IF(MID(RIGHT(S75,8),1,1)="3",2003,IF(MID(RIGHT(S75,8),1,1)="4",2004,IF(MID(RIGHT(S75,8),1,1)="5",2005,IF(MID(RIGHT(S75,8),1,1)="6",2006,IF(MID(RIGHT(S75,8),1,1)="7",2007,IF(MID(RIGHT(S75,8),1,1)="8",2008,IF(MID(RIGHT(S75,8),1,1)="9",2009,IF(MID(RIGHT(S75,8),1,1)="A",2010,IF(MID(RIGHT(S75,8),1,1)="B",2011,IF(MID(RIGHT(S75,8),1,1)="C",2012,IF(MID(RIGHT(S75,8),1,1)="D",2013,IF(MID(RIGHT(S75,8),1,1)="E",2014,IF(MID(RIGHT(S75,8),1,1)="F",2015,IF(MID(RIGHT(S75,8),1,1)="G",2016,IF(MID(RIGHT(S75,8),1,1)="H",2017,IF(MID(RIGHT(S75,8),1,1)="J",2018,IF(MID(RIGHT(S75,8),1,1)="K",2019,IF(MID(RIGHT(S75,8),1,1)="L",2020,""))))))))))))))))))))))))))))))</f>
        <v>2020</v>
      </c>
      <c r="S75" s="882" t="s">
        <v>20536</v>
      </c>
      <c r="T75" s="882">
        <v>1560</v>
      </c>
      <c r="U75" s="885"/>
      <c r="V75" s="885"/>
      <c r="W75" s="911"/>
      <c r="X75" s="888"/>
    </row>
    <row r="76" spans="1:24" ht="26.25" customHeight="1">
      <c r="A76" s="881"/>
      <c r="B76" s="882"/>
      <c r="C76" s="882" t="s">
        <v>13047</v>
      </c>
      <c r="D76" s="882" t="s">
        <v>191</v>
      </c>
      <c r="E76" s="882"/>
      <c r="F76" s="882"/>
      <c r="G76" s="882"/>
      <c r="H76" s="882"/>
      <c r="I76" s="882"/>
      <c r="J76" s="882"/>
      <c r="K76" s="890"/>
      <c r="L76" s="882"/>
      <c r="M76" s="882" t="str">
        <f>SUBSTITUTE(M72,"-","")</f>
        <v>4327425248513X</v>
      </c>
      <c r="N76" s="882"/>
      <c r="O76" s="882"/>
      <c r="P76" s="882"/>
      <c r="Q76" s="882"/>
      <c r="R76" s="882"/>
      <c r="S76" s="883" t="s">
        <v>189</v>
      </c>
      <c r="T76" s="883">
        <v>3700</v>
      </c>
      <c r="U76" s="885"/>
      <c r="V76" s="891"/>
      <c r="W76" s="887"/>
      <c r="X76" s="888"/>
    </row>
    <row r="77" spans="1:24" ht="26.25" customHeight="1">
      <c r="A77" s="881"/>
      <c r="B77" s="882"/>
      <c r="C77" s="882" t="s">
        <v>10002</v>
      </c>
      <c r="D77" s="882" t="s">
        <v>191</v>
      </c>
      <c r="E77" s="882"/>
      <c r="F77" s="882"/>
      <c r="G77" s="882"/>
      <c r="H77" s="882"/>
      <c r="I77" s="882"/>
      <c r="J77" s="882" t="s">
        <v>20629</v>
      </c>
      <c r="K77" s="890"/>
      <c r="L77" s="882"/>
      <c r="M77" s="2559" t="s">
        <v>8709</v>
      </c>
      <c r="N77" s="2560"/>
      <c r="O77" s="2560"/>
      <c r="P77" s="2561"/>
      <c r="Q77" s="882"/>
      <c r="R77" s="882"/>
      <c r="S77" s="883" t="s">
        <v>2472</v>
      </c>
      <c r="T77" s="883">
        <f>SUM(T72:T76)</f>
        <v>9735</v>
      </c>
      <c r="U77" s="891"/>
      <c r="V77" s="891"/>
      <c r="W77" s="887"/>
      <c r="X77" s="1309"/>
    </row>
    <row r="78" spans="1:24" ht="26.25" customHeight="1" thickBot="1">
      <c r="A78" s="892"/>
      <c r="B78" s="893"/>
      <c r="C78" s="893" t="s">
        <v>10003</v>
      </c>
      <c r="D78" s="893" t="s">
        <v>4036</v>
      </c>
      <c r="E78" s="893"/>
      <c r="F78" s="893"/>
      <c r="G78" s="893"/>
      <c r="H78" s="893"/>
      <c r="I78" s="893"/>
      <c r="J78" s="893" t="s">
        <v>20658</v>
      </c>
      <c r="K78" s="611" t="s">
        <v>20513</v>
      </c>
      <c r="L78" s="893"/>
      <c r="M78" s="893"/>
      <c r="N78" s="894"/>
      <c r="O78" s="894"/>
      <c r="P78" s="895"/>
      <c r="Q78" s="893"/>
      <c r="R78" s="893"/>
      <c r="S78" s="896"/>
      <c r="T78" s="896"/>
      <c r="U78" s="897"/>
      <c r="V78" s="898"/>
      <c r="W78" s="899"/>
      <c r="X78" s="900"/>
    </row>
    <row r="79" spans="1:24" ht="26.25" customHeight="1">
      <c r="A79" s="874" t="s">
        <v>188</v>
      </c>
      <c r="B79" s="875" t="s">
        <v>10047</v>
      </c>
      <c r="C79" s="875" t="s">
        <v>13428</v>
      </c>
      <c r="D79" s="875" t="s">
        <v>190</v>
      </c>
      <c r="E79" s="875" t="s">
        <v>20630</v>
      </c>
      <c r="F79" s="875" t="s">
        <v>20630</v>
      </c>
      <c r="G79" s="875" t="s">
        <v>191</v>
      </c>
      <c r="H79" s="875" t="s">
        <v>20630</v>
      </c>
      <c r="I79" s="875" t="s">
        <v>10574</v>
      </c>
      <c r="J79" s="875" t="s">
        <v>20439</v>
      </c>
      <c r="K79" s="876" t="s">
        <v>15237</v>
      </c>
      <c r="L79" s="875" t="s">
        <v>20488</v>
      </c>
      <c r="M79" s="2857" t="s">
        <v>20527</v>
      </c>
      <c r="N79" s="876" t="s">
        <v>20731</v>
      </c>
      <c r="O79" s="876" t="s">
        <v>20732</v>
      </c>
      <c r="P79" s="1805"/>
      <c r="Q79" s="875" t="s">
        <v>243</v>
      </c>
      <c r="R79" s="875">
        <f>IF(MID(RIGHT(S79,8),1,1)="M",2021,IF(MID(RIGHT(S79,8),1,1)="N",2022,IF(MID(RIGHT(S79,8),1,1)="P",2023,IF(MID(RIGHT(S79,8),1,1)="R",2024,IF(MID(RIGHT(S79,8),1,1)="S",2025,IF(MID(RIGHT(S79,8),1,1)="T",1996,IF(MID(RIGHT(S79,8),1,1)="V",1997,IF(MID(RIGHT(S79,8),1,1)="W",1998,IF(MID(RIGHT(S79,8),1,1)="X",1999,IF(MID(RIGHT(S79,8),1,1)="Y",2000,IF(MID(RIGHT(S79,8),1,1)="1",2001,IF(MID(RIGHT(S79,8),1,1)="2",2002,IF(MID(RIGHT(S79,8),1,1)="3",2003,IF(MID(RIGHT(S79,8),1,1)="4",2004,IF(MID(RIGHT(S79,8),1,1)="5",2005,IF(MID(RIGHT(S79,8),1,1)="6",2006,IF(MID(RIGHT(S79,8),1,1)="7",2007,IF(MID(RIGHT(S79,8),1,1)="8",2008,IF(MID(RIGHT(S79,8),1,1)="9",2009,IF(MID(RIGHT(S79,8),1,1)="A",2010,IF(MID(RIGHT(S79,8),1,1)="B",2011,IF(MID(RIGHT(S79,8),1,1)="C",2012,IF(MID(RIGHT(S79,8),1,1)="D",2013,IF(MID(RIGHT(S79,8),1,1)="E",2014,IF(MID(RIGHT(S79,8),1,1)="F",2015,IF(MID(RIGHT(S79,8),1,1)="G",2016,IF(MID(RIGHT(S79,8),1,1)="H",2017,IF(MID(RIGHT(S79,8),1,1)="J",2018,IF(MID(RIGHT(S79,8),1,1)="K",2019,IF(MID(RIGHT(S79,8),1,1)="L",2020,""))))))))))))))))))))))))))))))</f>
        <v>2022</v>
      </c>
      <c r="S79" s="875" t="s">
        <v>20531</v>
      </c>
      <c r="T79" s="875">
        <v>1560</v>
      </c>
      <c r="U79" s="878">
        <v>45840</v>
      </c>
      <c r="V79" s="878">
        <v>45863</v>
      </c>
      <c r="W79" s="879">
        <v>1800</v>
      </c>
      <c r="X79" s="880">
        <v>2700</v>
      </c>
    </row>
    <row r="80" spans="1:24" ht="26.25" customHeight="1">
      <c r="A80" s="1759"/>
      <c r="B80" s="1755"/>
      <c r="C80" s="320" t="s">
        <v>19966</v>
      </c>
      <c r="D80" s="1755"/>
      <c r="E80" s="1755"/>
      <c r="F80" s="1755"/>
      <c r="G80" s="1755"/>
      <c r="H80" s="1755"/>
      <c r="I80" s="1755" t="s">
        <v>20438</v>
      </c>
      <c r="J80" s="412" t="s">
        <v>20441</v>
      </c>
      <c r="K80" s="884" t="s">
        <v>20004</v>
      </c>
      <c r="L80" s="425" t="s">
        <v>3603</v>
      </c>
      <c r="M80" s="2878"/>
      <c r="N80" s="73" t="s">
        <v>7287</v>
      </c>
      <c r="O80" s="882"/>
      <c r="P80" s="1760"/>
      <c r="Q80" s="882" t="s">
        <v>423</v>
      </c>
      <c r="R80" s="882">
        <f>IF(MID(RIGHT(S80,8),1,1)="M",2021,IF(MID(RIGHT(S80,8),1,1)="N",2022,IF(MID(RIGHT(S80,8),1,1)="P",2023,IF(MID(RIGHT(S80,8),1,1)="R",2024,IF(MID(RIGHT(S80,8),1,1)="S",2025,IF(MID(RIGHT(S80,8),1,1)="T",1996,IF(MID(RIGHT(S80,8),1,1)="V",1997,IF(MID(RIGHT(S80,8),1,1)="W",1998,IF(MID(RIGHT(S80,8),1,1)="X",1999,IF(MID(RIGHT(S80,8),1,1)="Y",2000,IF(MID(RIGHT(S80,8),1,1)="1",2001,IF(MID(RIGHT(S80,8),1,1)="2",2002,IF(MID(RIGHT(S80,8),1,1)="3",2003,IF(MID(RIGHT(S80,8),1,1)="4",2004,IF(MID(RIGHT(S80,8),1,1)="5",2005,IF(MID(RIGHT(S80,8),1,1)="6",2006,IF(MID(RIGHT(S80,8),1,1)="7",2007,IF(MID(RIGHT(S80,8),1,1)="8",2008,IF(MID(RIGHT(S80,8),1,1)="9",2009,IF(MID(RIGHT(S80,8),1,1)="A",2010,IF(MID(RIGHT(S80,8),1,1)="B",2011,IF(MID(RIGHT(S80,8),1,1)="C",2012,IF(MID(RIGHT(S80,8),1,1)="D",2013,IF(MID(RIGHT(S80,8),1,1)="E",2014,IF(MID(RIGHT(S80,8),1,1)="F",2015,IF(MID(RIGHT(S80,8),1,1)="G",2016,IF(MID(RIGHT(S80,8),1,1)="H",2017,IF(MID(RIGHT(S80,8),1,1)="J",2018,IF(MID(RIGHT(S80,8),1,1)="K",2019,IF(MID(RIGHT(S80,8),1,1)="L",2020,""))))))))))))))))))))))))))))))</f>
        <v>2020</v>
      </c>
      <c r="S80" s="882" t="s">
        <v>20530</v>
      </c>
      <c r="T80" s="882">
        <v>1625</v>
      </c>
      <c r="U80" s="885"/>
      <c r="V80" s="2094"/>
      <c r="W80" s="1762"/>
      <c r="X80" s="1763" t="s">
        <v>19232</v>
      </c>
    </row>
    <row r="81" spans="1:24" ht="26.25" customHeight="1">
      <c r="A81" s="881"/>
      <c r="B81" s="882"/>
      <c r="C81" s="882" t="s">
        <v>12776</v>
      </c>
      <c r="D81" s="882" t="s">
        <v>20446</v>
      </c>
      <c r="E81" s="882"/>
      <c r="F81" s="882"/>
      <c r="G81" s="882"/>
      <c r="H81" s="882"/>
      <c r="I81" s="882"/>
      <c r="J81" s="882"/>
      <c r="K81" s="889" t="s">
        <v>3363</v>
      </c>
      <c r="L81" s="1186" t="s">
        <v>20440</v>
      </c>
      <c r="M81" s="2878"/>
      <c r="N81" s="73" t="s">
        <v>7898</v>
      </c>
      <c r="O81" s="1436"/>
      <c r="P81" s="882"/>
      <c r="Q81" s="882" t="s">
        <v>378</v>
      </c>
      <c r="R81" s="882">
        <f>IF(MID(RIGHT(S81,8),1,1)="M",2021,IF(MID(RIGHT(S81,8),1,1)="N",2022,IF(MID(RIGHT(S81,8),1,1)="P",2023,IF(MID(RIGHT(S81,8),1,1)="R",2024,IF(MID(RIGHT(S81,8),1,1)="S",2025,IF(MID(RIGHT(S81,8),1,1)="T",1996,IF(MID(RIGHT(S81,8),1,1)="V",1997,IF(MID(RIGHT(S81,8),1,1)="W",1998,IF(MID(RIGHT(S81,8),1,1)="X",1999,IF(MID(RIGHT(S81,8),1,1)="Y",2000,IF(MID(RIGHT(S81,8),1,1)="1",2001,IF(MID(RIGHT(S81,8),1,1)="2",2002,IF(MID(RIGHT(S81,8),1,1)="3",2003,IF(MID(RIGHT(S81,8),1,1)="4",2004,IF(MID(RIGHT(S81,8),1,1)="5",2005,IF(MID(RIGHT(S81,8),1,1)="6",2006,IF(MID(RIGHT(S81,8),1,1)="7",2007,IF(MID(RIGHT(S81,8),1,1)="8",2008,IF(MID(RIGHT(S81,8),1,1)="9",2009,IF(MID(RIGHT(S81,8),1,1)="A",2010,IF(MID(RIGHT(S81,8),1,1)="B",2011,IF(MID(RIGHT(S81,8),1,1)="C",2012,IF(MID(RIGHT(S81,8),1,1)="D",2013,IF(MID(RIGHT(S81,8),1,1)="E",2014,IF(MID(RIGHT(S81,8),1,1)="F",2015,IF(MID(RIGHT(S81,8),1,1)="G",2016,IF(MID(RIGHT(S81,8),1,1)="H",2017,IF(MID(RIGHT(S81,8),1,1)="J",2018,IF(MID(RIGHT(S81,8),1,1)="K",2019,IF(MID(RIGHT(S81,8),1,1)="L",2020,""))))))))))))))))))))))))))))))</f>
        <v>2022</v>
      </c>
      <c r="S81" s="882" t="s">
        <v>20529</v>
      </c>
      <c r="T81" s="882">
        <v>1545</v>
      </c>
      <c r="U81" s="885"/>
      <c r="V81" s="891"/>
      <c r="W81" s="911"/>
      <c r="X81" s="888"/>
    </row>
    <row r="82" spans="1:24" ht="26.25" customHeight="1">
      <c r="A82" s="881"/>
      <c r="B82" s="882"/>
      <c r="C82" s="882" t="s">
        <v>12778</v>
      </c>
      <c r="D82" s="882" t="s">
        <v>20446</v>
      </c>
      <c r="E82" s="882"/>
      <c r="F82" s="882"/>
      <c r="G82" s="882"/>
      <c r="H82" s="882"/>
      <c r="I82" s="882" t="s">
        <v>19229</v>
      </c>
      <c r="J82" s="882"/>
      <c r="K82" s="889" t="s">
        <v>9460</v>
      </c>
      <c r="L82" s="882"/>
      <c r="M82" s="2842"/>
      <c r="N82" s="73" t="s">
        <v>12607</v>
      </c>
      <c r="O82" s="1436"/>
      <c r="P82" s="882"/>
      <c r="Q82" s="882" t="s">
        <v>375</v>
      </c>
      <c r="R82" s="882">
        <f>IF(MID(RIGHT(S82,8),1,1)="M",2021,IF(MID(RIGHT(S82,8),1,1)="N",2022,IF(MID(RIGHT(S82,8),1,1)="P",2023,IF(MID(RIGHT(S82,8),1,1)="R",2024,IF(MID(RIGHT(S82,8),1,1)="S",2025,IF(MID(RIGHT(S82,8),1,1)="T",1996,IF(MID(RIGHT(S82,8),1,1)="V",1997,IF(MID(RIGHT(S82,8),1,1)="W",1998,IF(MID(RIGHT(S82,8),1,1)="X",1999,IF(MID(RIGHT(S82,8),1,1)="Y",2000,IF(MID(RIGHT(S82,8),1,1)="1",2001,IF(MID(RIGHT(S82,8),1,1)="2",2002,IF(MID(RIGHT(S82,8),1,1)="3",2003,IF(MID(RIGHT(S82,8),1,1)="4",2004,IF(MID(RIGHT(S82,8),1,1)="5",2005,IF(MID(RIGHT(S82,8),1,1)="6",2006,IF(MID(RIGHT(S82,8),1,1)="7",2007,IF(MID(RIGHT(S82,8),1,1)="8",2008,IF(MID(RIGHT(S82,8),1,1)="9",2009,IF(MID(RIGHT(S82,8),1,1)="A",2010,IF(MID(RIGHT(S82,8),1,1)="B",2011,IF(MID(RIGHT(S82,8),1,1)="C",2012,IF(MID(RIGHT(S82,8),1,1)="D",2013,IF(MID(RIGHT(S82,8),1,1)="E",2014,IF(MID(RIGHT(S82,8),1,1)="F",2015,IF(MID(RIGHT(S82,8),1,1)="G",2016,IF(MID(RIGHT(S82,8),1,1)="H",2017,IF(MID(RIGHT(S82,8),1,1)="J",2018,IF(MID(RIGHT(S82,8),1,1)="K",2019,IF(MID(RIGHT(S82,8),1,1)="L",2020,""))))))))))))))))))))))))))))))</f>
        <v>2021</v>
      </c>
      <c r="S82" s="882" t="s">
        <v>20528</v>
      </c>
      <c r="T82" s="882">
        <v>1335</v>
      </c>
      <c r="U82" s="885"/>
      <c r="V82" s="885"/>
      <c r="W82" s="911"/>
      <c r="X82" s="888"/>
    </row>
    <row r="83" spans="1:24" ht="26.25" customHeight="1">
      <c r="A83" s="881"/>
      <c r="B83" s="882"/>
      <c r="C83" s="882" t="s">
        <v>13047</v>
      </c>
      <c r="D83" s="882" t="s">
        <v>191</v>
      </c>
      <c r="E83" s="882"/>
      <c r="F83" s="882"/>
      <c r="G83" s="882"/>
      <c r="H83" s="882"/>
      <c r="I83" s="882"/>
      <c r="J83" s="882"/>
      <c r="K83" s="890"/>
      <c r="L83" s="882"/>
      <c r="M83" s="882" t="str">
        <f>SUBSTITUTE(M79,"-","")</f>
        <v>4327425337731X</v>
      </c>
      <c r="N83" s="882"/>
      <c r="O83" s="882"/>
      <c r="P83" s="882"/>
      <c r="Q83" s="882"/>
      <c r="R83" s="882"/>
      <c r="S83" s="883" t="s">
        <v>189</v>
      </c>
      <c r="T83" s="883">
        <v>3700</v>
      </c>
      <c r="U83" s="885"/>
      <c r="V83" s="891"/>
      <c r="W83" s="887"/>
      <c r="X83" s="888"/>
    </row>
    <row r="84" spans="1:24" ht="26.25" customHeight="1">
      <c r="A84" s="881"/>
      <c r="B84" s="882"/>
      <c r="C84" s="882" t="s">
        <v>10002</v>
      </c>
      <c r="D84" s="882" t="s">
        <v>191</v>
      </c>
      <c r="E84" s="882"/>
      <c r="F84" s="882"/>
      <c r="G84" s="882"/>
      <c r="H84" s="882"/>
      <c r="I84" s="882"/>
      <c r="J84" s="882" t="s">
        <v>20629</v>
      </c>
      <c r="K84" s="890"/>
      <c r="L84" s="882"/>
      <c r="M84" s="2559" t="s">
        <v>8709</v>
      </c>
      <c r="N84" s="2560"/>
      <c r="O84" s="2560"/>
      <c r="P84" s="2561"/>
      <c r="Q84" s="882"/>
      <c r="R84" s="882"/>
      <c r="S84" s="883" t="s">
        <v>2472</v>
      </c>
      <c r="T84" s="883">
        <f>SUM(T79:T83)</f>
        <v>9765</v>
      </c>
      <c r="U84" s="891"/>
      <c r="V84" s="891"/>
      <c r="W84" s="887"/>
      <c r="X84" s="1309"/>
    </row>
    <row r="85" spans="1:24" ht="26.25" customHeight="1" thickBot="1">
      <c r="A85" s="892"/>
      <c r="B85" s="893"/>
      <c r="C85" s="893" t="s">
        <v>10003</v>
      </c>
      <c r="D85" s="893" t="s">
        <v>4036</v>
      </c>
      <c r="E85" s="893"/>
      <c r="F85" s="893"/>
      <c r="G85" s="893"/>
      <c r="H85" s="893"/>
      <c r="I85" s="893"/>
      <c r="J85" s="893" t="s">
        <v>20658</v>
      </c>
      <c r="K85" s="611" t="s">
        <v>20513</v>
      </c>
      <c r="L85" s="893"/>
      <c r="M85" s="893"/>
      <c r="N85" s="894"/>
      <c r="O85" s="894"/>
      <c r="P85" s="895"/>
      <c r="Q85" s="893"/>
      <c r="R85" s="893"/>
      <c r="S85" s="896"/>
      <c r="T85" s="896"/>
      <c r="U85" s="897"/>
      <c r="V85" s="898"/>
      <c r="W85" s="899"/>
      <c r="X85" s="900"/>
    </row>
    <row r="86" spans="1:24" ht="26.25" customHeight="1">
      <c r="A86" s="874" t="s">
        <v>188</v>
      </c>
      <c r="B86" s="875" t="s">
        <v>10047</v>
      </c>
      <c r="C86" s="875" t="s">
        <v>13428</v>
      </c>
      <c r="D86" s="875" t="s">
        <v>190</v>
      </c>
      <c r="E86" s="875" t="s">
        <v>20630</v>
      </c>
      <c r="F86" s="875" t="s">
        <v>20630</v>
      </c>
      <c r="G86" s="875" t="s">
        <v>191</v>
      </c>
      <c r="H86" s="875" t="s">
        <v>20630</v>
      </c>
      <c r="I86" s="875" t="s">
        <v>10574</v>
      </c>
      <c r="J86" s="875" t="s">
        <v>20439</v>
      </c>
      <c r="K86" s="876" t="s">
        <v>15237</v>
      </c>
      <c r="L86" s="875" t="s">
        <v>20744</v>
      </c>
      <c r="M86" s="2857" t="s">
        <v>20540</v>
      </c>
      <c r="N86" s="876" t="s">
        <v>20636</v>
      </c>
      <c r="O86" s="876" t="s">
        <v>20733</v>
      </c>
      <c r="P86" s="1805"/>
      <c r="Q86" s="875" t="s">
        <v>363</v>
      </c>
      <c r="R86" s="875">
        <f>IF(MID(RIGHT(S86,8),1,1)="M",2021,IF(MID(RIGHT(S86,8),1,1)="N",2022,IF(MID(RIGHT(S86,8),1,1)="P",2023,IF(MID(RIGHT(S86,8),1,1)="R",2024,IF(MID(RIGHT(S86,8),1,1)="S",2025,IF(MID(RIGHT(S86,8),1,1)="T",1996,IF(MID(RIGHT(S86,8),1,1)="V",1997,IF(MID(RIGHT(S86,8),1,1)="W",1998,IF(MID(RIGHT(S86,8),1,1)="X",1999,IF(MID(RIGHT(S86,8),1,1)="Y",2000,IF(MID(RIGHT(S86,8),1,1)="1",2001,IF(MID(RIGHT(S86,8),1,1)="2",2002,IF(MID(RIGHT(S86,8),1,1)="3",2003,IF(MID(RIGHT(S86,8),1,1)="4",2004,IF(MID(RIGHT(S86,8),1,1)="5",2005,IF(MID(RIGHT(S86,8),1,1)="6",2006,IF(MID(RIGHT(S86,8),1,1)="7",2007,IF(MID(RIGHT(S86,8),1,1)="8",2008,IF(MID(RIGHT(S86,8),1,1)="9",2009,IF(MID(RIGHT(S86,8),1,1)="A",2010,IF(MID(RIGHT(S86,8),1,1)="B",2011,IF(MID(RIGHT(S86,8),1,1)="C",2012,IF(MID(RIGHT(S86,8),1,1)="D",2013,IF(MID(RIGHT(S86,8),1,1)="E",2014,IF(MID(RIGHT(S86,8),1,1)="F",2015,IF(MID(RIGHT(S86,8),1,1)="G",2016,IF(MID(RIGHT(S86,8),1,1)="H",2017,IF(MID(RIGHT(S86,8),1,1)="J",2018,IF(MID(RIGHT(S86,8),1,1)="K",2019,IF(MID(RIGHT(S86,8),1,1)="L",2020,""))))))))))))))))))))))))))))))</f>
        <v>2021</v>
      </c>
      <c r="S86" s="875" t="s">
        <v>20537</v>
      </c>
      <c r="T86" s="875">
        <v>1820</v>
      </c>
      <c r="U86" s="878">
        <v>45840</v>
      </c>
      <c r="V86" s="878">
        <v>45863</v>
      </c>
      <c r="W86" s="879">
        <v>1800</v>
      </c>
      <c r="X86" s="880">
        <v>2700</v>
      </c>
    </row>
    <row r="87" spans="1:24" ht="26.25" customHeight="1">
      <c r="A87" s="1759"/>
      <c r="B87" s="1755"/>
      <c r="C87" s="320" t="s">
        <v>19966</v>
      </c>
      <c r="D87" s="1755"/>
      <c r="E87" s="1755"/>
      <c r="F87" s="1755"/>
      <c r="G87" s="1755"/>
      <c r="H87" s="1755"/>
      <c r="I87" s="1755" t="s">
        <v>20438</v>
      </c>
      <c r="J87" s="412" t="s">
        <v>20441</v>
      </c>
      <c r="K87" s="884" t="s">
        <v>20004</v>
      </c>
      <c r="L87" s="425" t="s">
        <v>3603</v>
      </c>
      <c r="M87" s="2878"/>
      <c r="N87" s="73" t="s">
        <v>7287</v>
      </c>
      <c r="O87" s="882"/>
      <c r="P87" s="1760"/>
      <c r="Q87" s="882" t="s">
        <v>378</v>
      </c>
      <c r="R87" s="882">
        <f>IF(MID(RIGHT(S87,8),1,1)="M",2021,IF(MID(RIGHT(S87,8),1,1)="N",2022,IF(MID(RIGHT(S87,8),1,1)="P",2023,IF(MID(RIGHT(S87,8),1,1)="R",2024,IF(MID(RIGHT(S87,8),1,1)="S",2025,IF(MID(RIGHT(S87,8),1,1)="T",1996,IF(MID(RIGHT(S87,8),1,1)="V",1997,IF(MID(RIGHT(S87,8),1,1)="W",1998,IF(MID(RIGHT(S87,8),1,1)="X",1999,IF(MID(RIGHT(S87,8),1,1)="Y",2000,IF(MID(RIGHT(S87,8),1,1)="1",2001,IF(MID(RIGHT(S87,8),1,1)="2",2002,IF(MID(RIGHT(S87,8),1,1)="3",2003,IF(MID(RIGHT(S87,8),1,1)="4",2004,IF(MID(RIGHT(S87,8),1,1)="5",2005,IF(MID(RIGHT(S87,8),1,1)="6",2006,IF(MID(RIGHT(S87,8),1,1)="7",2007,IF(MID(RIGHT(S87,8),1,1)="8",2008,IF(MID(RIGHT(S87,8),1,1)="9",2009,IF(MID(RIGHT(S87,8),1,1)="A",2010,IF(MID(RIGHT(S87,8),1,1)="B",2011,IF(MID(RIGHT(S87,8),1,1)="C",2012,IF(MID(RIGHT(S87,8),1,1)="D",2013,IF(MID(RIGHT(S87,8),1,1)="E",2014,IF(MID(RIGHT(S87,8),1,1)="F",2015,IF(MID(RIGHT(S87,8),1,1)="G",2016,IF(MID(RIGHT(S87,8),1,1)="H",2017,IF(MID(RIGHT(S87,8),1,1)="J",2018,IF(MID(RIGHT(S87,8),1,1)="K",2019,IF(MID(RIGHT(S87,8),1,1)="L",2020,""))))))))))))))))))))))))))))))</f>
        <v>2020</v>
      </c>
      <c r="S87" s="882" t="s">
        <v>20538</v>
      </c>
      <c r="T87" s="882">
        <v>1545</v>
      </c>
      <c r="U87" s="885"/>
      <c r="V87" s="2094"/>
      <c r="W87" s="1762"/>
      <c r="X87" s="1763" t="s">
        <v>19232</v>
      </c>
    </row>
    <row r="88" spans="1:24" ht="26.25" customHeight="1">
      <c r="A88" s="881"/>
      <c r="B88" s="882"/>
      <c r="C88" s="882" t="s">
        <v>12776</v>
      </c>
      <c r="D88" s="882" t="s">
        <v>20446</v>
      </c>
      <c r="E88" s="882"/>
      <c r="F88" s="882"/>
      <c r="G88" s="882"/>
      <c r="H88" s="882"/>
      <c r="I88" s="882"/>
      <c r="J88" s="882"/>
      <c r="K88" s="889" t="s">
        <v>3363</v>
      </c>
      <c r="L88" s="1186" t="s">
        <v>20440</v>
      </c>
      <c r="M88" s="2842"/>
      <c r="N88" s="73" t="s">
        <v>19461</v>
      </c>
      <c r="O88" s="1436"/>
      <c r="P88" s="882"/>
      <c r="Q88" s="882" t="s">
        <v>375</v>
      </c>
      <c r="R88" s="882">
        <f>IF(MID(RIGHT(S88,8),1,1)="M",2021,IF(MID(RIGHT(S88,8),1,1)="N",2022,IF(MID(RIGHT(S88,8),1,1)="P",2023,IF(MID(RIGHT(S88,8),1,1)="R",2024,IF(MID(RIGHT(S88,8),1,1)="S",2025,IF(MID(RIGHT(S88,8),1,1)="T",1996,IF(MID(RIGHT(S88,8),1,1)="V",1997,IF(MID(RIGHT(S88,8),1,1)="W",1998,IF(MID(RIGHT(S88,8),1,1)="X",1999,IF(MID(RIGHT(S88,8),1,1)="Y",2000,IF(MID(RIGHT(S88,8),1,1)="1",2001,IF(MID(RIGHT(S88,8),1,1)="2",2002,IF(MID(RIGHT(S88,8),1,1)="3",2003,IF(MID(RIGHT(S88,8),1,1)="4",2004,IF(MID(RIGHT(S88,8),1,1)="5",2005,IF(MID(RIGHT(S88,8),1,1)="6",2006,IF(MID(RIGHT(S88,8),1,1)="7",2007,IF(MID(RIGHT(S88,8),1,1)="8",2008,IF(MID(RIGHT(S88,8),1,1)="9",2009,IF(MID(RIGHT(S88,8),1,1)="A",2010,IF(MID(RIGHT(S88,8),1,1)="B",2011,IF(MID(RIGHT(S88,8),1,1)="C",2012,IF(MID(RIGHT(S88,8),1,1)="D",2013,IF(MID(RIGHT(S88,8),1,1)="E",2014,IF(MID(RIGHT(S88,8),1,1)="F",2015,IF(MID(RIGHT(S88,8),1,1)="G",2016,IF(MID(RIGHT(S88,8),1,1)="H",2017,IF(MID(RIGHT(S88,8),1,1)="J",2018,IF(MID(RIGHT(S88,8),1,1)="K",2019,IF(MID(RIGHT(S88,8),1,1)="L",2020,""))))))))))))))))))))))))))))))</f>
        <v>2021</v>
      </c>
      <c r="S88" s="882" t="s">
        <v>20539</v>
      </c>
      <c r="T88" s="882">
        <v>1335</v>
      </c>
      <c r="U88" s="885"/>
      <c r="V88" s="891"/>
      <c r="W88" s="911"/>
      <c r="X88" s="888"/>
    </row>
    <row r="89" spans="1:24" ht="26.25" customHeight="1">
      <c r="A89" s="881"/>
      <c r="B89" s="882"/>
      <c r="C89" s="882" t="s">
        <v>12778</v>
      </c>
      <c r="D89" s="882" t="s">
        <v>20446</v>
      </c>
      <c r="E89" s="882"/>
      <c r="F89" s="882"/>
      <c r="G89" s="882"/>
      <c r="H89" s="882"/>
      <c r="I89" s="882" t="s">
        <v>19229</v>
      </c>
      <c r="J89" s="882"/>
      <c r="K89" s="889" t="s">
        <v>9460</v>
      </c>
      <c r="L89" s="882"/>
      <c r="M89" s="1755" t="s">
        <v>20583</v>
      </c>
      <c r="N89" s="73" t="s">
        <v>12607</v>
      </c>
      <c r="O89" s="1436"/>
      <c r="P89" s="882"/>
      <c r="Q89" s="882" t="s">
        <v>375</v>
      </c>
      <c r="R89" s="882">
        <f>IF(MID(RIGHT(S89,8),1,1)="M",2021,IF(MID(RIGHT(S89,8),1,1)="N",2022,IF(MID(RIGHT(S89,8),1,1)="P",2023,IF(MID(RIGHT(S89,8),1,1)="R",2024,IF(MID(RIGHT(S89,8),1,1)="S",2025,IF(MID(RIGHT(S89,8),1,1)="T",1996,IF(MID(RIGHT(S89,8),1,1)="V",1997,IF(MID(RIGHT(S89,8),1,1)="W",1998,IF(MID(RIGHT(S89,8),1,1)="X",1999,IF(MID(RIGHT(S89,8),1,1)="Y",2000,IF(MID(RIGHT(S89,8),1,1)="1",2001,IF(MID(RIGHT(S89,8),1,1)="2",2002,IF(MID(RIGHT(S89,8),1,1)="3",2003,IF(MID(RIGHT(S89,8),1,1)="4",2004,IF(MID(RIGHT(S89,8),1,1)="5",2005,IF(MID(RIGHT(S89,8),1,1)="6",2006,IF(MID(RIGHT(S89,8),1,1)="7",2007,IF(MID(RIGHT(S89,8),1,1)="8",2008,IF(MID(RIGHT(S89,8),1,1)="9",2009,IF(MID(RIGHT(S89,8),1,1)="A",2010,IF(MID(RIGHT(S89,8),1,1)="B",2011,IF(MID(RIGHT(S89,8),1,1)="C",2012,IF(MID(RIGHT(S89,8),1,1)="D",2013,IF(MID(RIGHT(S89,8),1,1)="E",2014,IF(MID(RIGHT(S89,8),1,1)="F",2015,IF(MID(RIGHT(S89,8),1,1)="G",2016,IF(MID(RIGHT(S89,8),1,1)="H",2017,IF(MID(RIGHT(S89,8),1,1)="J",2018,IF(MID(RIGHT(S89,8),1,1)="K",2019,IF(MID(RIGHT(S89,8),1,1)="L",2020,""))))))))))))))))))))))))))))))</f>
        <v>2021</v>
      </c>
      <c r="S89" s="882" t="s">
        <v>20582</v>
      </c>
      <c r="T89" s="882">
        <v>1335</v>
      </c>
      <c r="U89" s="885"/>
      <c r="V89" s="885"/>
      <c r="W89" s="911"/>
      <c r="X89" s="888"/>
    </row>
    <row r="90" spans="1:24" ht="26.25" customHeight="1">
      <c r="A90" s="881"/>
      <c r="B90" s="882"/>
      <c r="C90" s="882" t="s">
        <v>13047</v>
      </c>
      <c r="D90" s="882" t="s">
        <v>191</v>
      </c>
      <c r="E90" s="882"/>
      <c r="F90" s="882"/>
      <c r="G90" s="882"/>
      <c r="H90" s="882"/>
      <c r="I90" s="882"/>
      <c r="J90" s="882"/>
      <c r="K90" s="890"/>
      <c r="L90" s="882" t="str">
        <f>SUBSTITUTE(M86,"-","")</f>
        <v>4327425248518X</v>
      </c>
      <c r="M90" s="882"/>
      <c r="N90" s="882"/>
      <c r="O90" s="882"/>
      <c r="P90" s="882"/>
      <c r="Q90" s="882"/>
      <c r="R90" s="882"/>
      <c r="S90" s="883" t="s">
        <v>189</v>
      </c>
      <c r="T90" s="883">
        <v>3700</v>
      </c>
      <c r="U90" s="885"/>
      <c r="V90" s="891"/>
      <c r="W90" s="887"/>
      <c r="X90" s="888"/>
    </row>
    <row r="91" spans="1:24" ht="26.25" customHeight="1">
      <c r="A91" s="881"/>
      <c r="B91" s="882"/>
      <c r="C91" s="882" t="s">
        <v>10002</v>
      </c>
      <c r="D91" s="882" t="s">
        <v>191</v>
      </c>
      <c r="E91" s="882"/>
      <c r="F91" s="882"/>
      <c r="G91" s="882"/>
      <c r="H91" s="882"/>
      <c r="I91" s="882"/>
      <c r="J91" s="882" t="s">
        <v>20629</v>
      </c>
      <c r="K91" s="890"/>
      <c r="L91" s="882" t="str">
        <f>SUBSTITUTE(M89,"-","")</f>
        <v>4327425248550X</v>
      </c>
      <c r="M91" s="2559" t="s">
        <v>8709</v>
      </c>
      <c r="N91" s="2560"/>
      <c r="O91" s="2560"/>
      <c r="P91" s="2561"/>
      <c r="Q91" s="882"/>
      <c r="R91" s="882"/>
      <c r="S91" s="883" t="s">
        <v>2472</v>
      </c>
      <c r="T91" s="883">
        <f>SUM(T86:T90)</f>
        <v>9735</v>
      </c>
      <c r="U91" s="891"/>
      <c r="V91" s="891"/>
      <c r="W91" s="887"/>
      <c r="X91" s="1309"/>
    </row>
    <row r="92" spans="1:24" ht="26.25" customHeight="1" thickBot="1">
      <c r="A92" s="892"/>
      <c r="B92" s="893"/>
      <c r="C92" s="893" t="s">
        <v>10003</v>
      </c>
      <c r="D92" s="893" t="s">
        <v>4036</v>
      </c>
      <c r="E92" s="893"/>
      <c r="F92" s="893"/>
      <c r="G92" s="893"/>
      <c r="H92" s="893"/>
      <c r="I92" s="893"/>
      <c r="J92" s="893" t="s">
        <v>20658</v>
      </c>
      <c r="K92" s="611" t="s">
        <v>20513</v>
      </c>
      <c r="L92" s="893"/>
      <c r="M92" s="893"/>
      <c r="N92" s="894"/>
      <c r="O92" s="894"/>
      <c r="P92" s="895"/>
      <c r="Q92" s="893"/>
      <c r="R92" s="893"/>
      <c r="S92" s="896"/>
      <c r="T92" s="896"/>
      <c r="U92" s="897"/>
      <c r="V92" s="898"/>
      <c r="W92" s="899"/>
      <c r="X92" s="900"/>
    </row>
    <row r="93" spans="1:24" ht="26.25" customHeight="1">
      <c r="A93" s="874" t="s">
        <v>188</v>
      </c>
      <c r="B93" s="875" t="s">
        <v>10047</v>
      </c>
      <c r="C93" s="875" t="s">
        <v>13428</v>
      </c>
      <c r="D93" s="875" t="s">
        <v>190</v>
      </c>
      <c r="E93" s="875" t="s">
        <v>20630</v>
      </c>
      <c r="F93" s="875" t="s">
        <v>20630</v>
      </c>
      <c r="G93" s="875" t="s">
        <v>191</v>
      </c>
      <c r="H93" s="875" t="s">
        <v>20630</v>
      </c>
      <c r="I93" s="875" t="s">
        <v>10574</v>
      </c>
      <c r="J93" s="875" t="s">
        <v>20439</v>
      </c>
      <c r="K93" s="876" t="s">
        <v>15237</v>
      </c>
      <c r="L93" s="875" t="s">
        <v>20668</v>
      </c>
      <c r="M93" s="2857" t="s">
        <v>20541</v>
      </c>
      <c r="N93" s="876" t="s">
        <v>20637</v>
      </c>
      <c r="O93" s="876" t="s">
        <v>20734</v>
      </c>
      <c r="P93" s="1805"/>
      <c r="Q93" s="875" t="s">
        <v>15884</v>
      </c>
      <c r="R93" s="875">
        <f>IF(MID(RIGHT(S93,8),1,1)="M",2021,IF(MID(RIGHT(S93,8),1,1)="N",2022,IF(MID(RIGHT(S93,8),1,1)="P",2023,IF(MID(RIGHT(S93,8),1,1)="R",2024,IF(MID(RIGHT(S93,8),1,1)="S",2025,IF(MID(RIGHT(S93,8),1,1)="T",1996,IF(MID(RIGHT(S93,8),1,1)="V",1997,IF(MID(RIGHT(S93,8),1,1)="W",1998,IF(MID(RIGHT(S93,8),1,1)="X",1999,IF(MID(RIGHT(S93,8),1,1)="Y",2000,IF(MID(RIGHT(S93,8),1,1)="1",2001,IF(MID(RIGHT(S93,8),1,1)="2",2002,IF(MID(RIGHT(S93,8),1,1)="3",2003,IF(MID(RIGHT(S93,8),1,1)="4",2004,IF(MID(RIGHT(S93,8),1,1)="5",2005,IF(MID(RIGHT(S93,8),1,1)="6",2006,IF(MID(RIGHT(S93,8),1,1)="7",2007,IF(MID(RIGHT(S93,8),1,1)="8",2008,IF(MID(RIGHT(S93,8),1,1)="9",2009,IF(MID(RIGHT(S93,8),1,1)="A",2010,IF(MID(RIGHT(S93,8),1,1)="B",2011,IF(MID(RIGHT(S93,8),1,1)="C",2012,IF(MID(RIGHT(S93,8),1,1)="D",2013,IF(MID(RIGHT(S93,8),1,1)="E",2014,IF(MID(RIGHT(S93,8),1,1)="F",2015,IF(MID(RIGHT(S93,8),1,1)="G",2016,IF(MID(RIGHT(S93,8),1,1)="H",2017,IF(MID(RIGHT(S93,8),1,1)="J",2018,IF(MID(RIGHT(S93,8),1,1)="K",2019,IF(MID(RIGHT(S93,8),1,1)="L",2020,""))))))))))))))))))))))))))))))</f>
        <v>2022</v>
      </c>
      <c r="S93" s="875" t="s">
        <v>20542</v>
      </c>
      <c r="T93" s="875">
        <v>1580</v>
      </c>
      <c r="U93" s="878">
        <v>45840</v>
      </c>
      <c r="V93" s="878">
        <v>45863</v>
      </c>
      <c r="W93" s="879">
        <v>1800</v>
      </c>
      <c r="X93" s="880">
        <v>2700</v>
      </c>
    </row>
    <row r="94" spans="1:24" ht="26.25" customHeight="1">
      <c r="A94" s="1759"/>
      <c r="B94" s="1755"/>
      <c r="C94" s="320" t="s">
        <v>19966</v>
      </c>
      <c r="D94" s="1755"/>
      <c r="E94" s="1755"/>
      <c r="F94" s="1755"/>
      <c r="G94" s="1755"/>
      <c r="H94" s="1755"/>
      <c r="I94" s="1755" t="s">
        <v>20438</v>
      </c>
      <c r="J94" s="412" t="s">
        <v>20441</v>
      </c>
      <c r="K94" s="884" t="s">
        <v>20004</v>
      </c>
      <c r="L94" s="425" t="s">
        <v>3603</v>
      </c>
      <c r="M94" s="2878"/>
      <c r="N94" s="73" t="s">
        <v>7287</v>
      </c>
      <c r="O94" s="882"/>
      <c r="P94" s="1760"/>
      <c r="Q94" s="882" t="s">
        <v>375</v>
      </c>
      <c r="R94" s="882">
        <f>IF(MID(RIGHT(S94,8),1,1)="M",2021,IF(MID(RIGHT(S94,8),1,1)="N",2022,IF(MID(RIGHT(S94,8),1,1)="P",2023,IF(MID(RIGHT(S94,8),1,1)="R",2024,IF(MID(RIGHT(S94,8),1,1)="S",2025,IF(MID(RIGHT(S94,8),1,1)="T",1996,IF(MID(RIGHT(S94,8),1,1)="V",1997,IF(MID(RIGHT(S94,8),1,1)="W",1998,IF(MID(RIGHT(S94,8),1,1)="X",1999,IF(MID(RIGHT(S94,8),1,1)="Y",2000,IF(MID(RIGHT(S94,8),1,1)="1",2001,IF(MID(RIGHT(S94,8),1,1)="2",2002,IF(MID(RIGHT(S94,8),1,1)="3",2003,IF(MID(RIGHT(S94,8),1,1)="4",2004,IF(MID(RIGHT(S94,8),1,1)="5",2005,IF(MID(RIGHT(S94,8),1,1)="6",2006,IF(MID(RIGHT(S94,8),1,1)="7",2007,IF(MID(RIGHT(S94,8),1,1)="8",2008,IF(MID(RIGHT(S94,8),1,1)="9",2009,IF(MID(RIGHT(S94,8),1,1)="A",2010,IF(MID(RIGHT(S94,8),1,1)="B",2011,IF(MID(RIGHT(S94,8),1,1)="C",2012,IF(MID(RIGHT(S94,8),1,1)="D",2013,IF(MID(RIGHT(S94,8),1,1)="E",2014,IF(MID(RIGHT(S94,8),1,1)="F",2015,IF(MID(RIGHT(S94,8),1,1)="G",2016,IF(MID(RIGHT(S94,8),1,1)="H",2017,IF(MID(RIGHT(S94,8),1,1)="J",2018,IF(MID(RIGHT(S94,8),1,1)="K",2019,IF(MID(RIGHT(S94,8),1,1)="L",2020,""))))))))))))))))))))))))))))))</f>
        <v>2021</v>
      </c>
      <c r="S94" s="882" t="s">
        <v>20543</v>
      </c>
      <c r="T94" s="882">
        <v>1335</v>
      </c>
      <c r="U94" s="885"/>
      <c r="V94" s="2094"/>
      <c r="W94" s="1762"/>
      <c r="X94" s="1763" t="s">
        <v>19232</v>
      </c>
    </row>
    <row r="95" spans="1:24" ht="26.25" customHeight="1">
      <c r="A95" s="881"/>
      <c r="B95" s="882"/>
      <c r="C95" s="882" t="s">
        <v>12776</v>
      </c>
      <c r="D95" s="882" t="s">
        <v>20446</v>
      </c>
      <c r="E95" s="882"/>
      <c r="F95" s="882"/>
      <c r="G95" s="882"/>
      <c r="H95" s="882"/>
      <c r="I95" s="882"/>
      <c r="J95" s="882"/>
      <c r="K95" s="889" t="s">
        <v>3363</v>
      </c>
      <c r="L95" s="1186" t="s">
        <v>20440</v>
      </c>
      <c r="M95" s="2878"/>
      <c r="N95" s="73" t="s">
        <v>7844</v>
      </c>
      <c r="O95" s="1436"/>
      <c r="P95" s="882"/>
      <c r="Q95" s="882" t="s">
        <v>375</v>
      </c>
      <c r="R95" s="882">
        <f>IF(MID(RIGHT(S95,8),1,1)="M",2021,IF(MID(RIGHT(S95,8),1,1)="N",2022,IF(MID(RIGHT(S95,8),1,1)="P",2023,IF(MID(RIGHT(S95,8),1,1)="R",2024,IF(MID(RIGHT(S95,8),1,1)="S",2025,IF(MID(RIGHT(S95,8),1,1)="T",1996,IF(MID(RIGHT(S95,8),1,1)="V",1997,IF(MID(RIGHT(S95,8),1,1)="W",1998,IF(MID(RIGHT(S95,8),1,1)="X",1999,IF(MID(RIGHT(S95,8),1,1)="Y",2000,IF(MID(RIGHT(S95,8),1,1)="1",2001,IF(MID(RIGHT(S95,8),1,1)="2",2002,IF(MID(RIGHT(S95,8),1,1)="3",2003,IF(MID(RIGHT(S95,8),1,1)="4",2004,IF(MID(RIGHT(S95,8),1,1)="5",2005,IF(MID(RIGHT(S95,8),1,1)="6",2006,IF(MID(RIGHT(S95,8),1,1)="7",2007,IF(MID(RIGHT(S95,8),1,1)="8",2008,IF(MID(RIGHT(S95,8),1,1)="9",2009,IF(MID(RIGHT(S95,8),1,1)="A",2010,IF(MID(RIGHT(S95,8),1,1)="B",2011,IF(MID(RIGHT(S95,8),1,1)="C",2012,IF(MID(RIGHT(S95,8),1,1)="D",2013,IF(MID(RIGHT(S95,8),1,1)="E",2014,IF(MID(RIGHT(S95,8),1,1)="F",2015,IF(MID(RIGHT(S95,8),1,1)="G",2016,IF(MID(RIGHT(S95,8),1,1)="H",2017,IF(MID(RIGHT(S95,8),1,1)="J",2018,IF(MID(RIGHT(S95,8),1,1)="K",2019,IF(MID(RIGHT(S95,8),1,1)="L",2020,""))))))))))))))))))))))))))))))</f>
        <v>2021</v>
      </c>
      <c r="S95" s="882" t="s">
        <v>20544</v>
      </c>
      <c r="T95" s="882">
        <v>1335</v>
      </c>
      <c r="U95" s="885"/>
      <c r="V95" s="891"/>
      <c r="W95" s="911"/>
      <c r="X95" s="888"/>
    </row>
    <row r="96" spans="1:24" ht="26.25" customHeight="1">
      <c r="A96" s="881"/>
      <c r="B96" s="882"/>
      <c r="C96" s="882" t="s">
        <v>12778</v>
      </c>
      <c r="D96" s="882" t="s">
        <v>20446</v>
      </c>
      <c r="E96" s="882"/>
      <c r="F96" s="882"/>
      <c r="G96" s="882"/>
      <c r="H96" s="882"/>
      <c r="I96" s="882" t="s">
        <v>19229</v>
      </c>
      <c r="J96" s="882"/>
      <c r="K96" s="889" t="s">
        <v>9460</v>
      </c>
      <c r="L96" s="882"/>
      <c r="M96" s="2842"/>
      <c r="N96" s="73" t="s">
        <v>12607</v>
      </c>
      <c r="O96" s="1436"/>
      <c r="P96" s="882"/>
      <c r="Q96" s="882" t="s">
        <v>375</v>
      </c>
      <c r="R96" s="882">
        <f>IF(MID(RIGHT(S96,8),1,1)="M",2021,IF(MID(RIGHT(S96,8),1,1)="N",2022,IF(MID(RIGHT(S96,8),1,1)="P",2023,IF(MID(RIGHT(S96,8),1,1)="R",2024,IF(MID(RIGHT(S96,8),1,1)="S",2025,IF(MID(RIGHT(S96,8),1,1)="T",1996,IF(MID(RIGHT(S96,8),1,1)="V",1997,IF(MID(RIGHT(S96,8),1,1)="W",1998,IF(MID(RIGHT(S96,8),1,1)="X",1999,IF(MID(RIGHT(S96,8),1,1)="Y",2000,IF(MID(RIGHT(S96,8),1,1)="1",2001,IF(MID(RIGHT(S96,8),1,1)="2",2002,IF(MID(RIGHT(S96,8),1,1)="3",2003,IF(MID(RIGHT(S96,8),1,1)="4",2004,IF(MID(RIGHT(S96,8),1,1)="5",2005,IF(MID(RIGHT(S96,8),1,1)="6",2006,IF(MID(RIGHT(S96,8),1,1)="7",2007,IF(MID(RIGHT(S96,8),1,1)="8",2008,IF(MID(RIGHT(S96,8),1,1)="9",2009,IF(MID(RIGHT(S96,8),1,1)="A",2010,IF(MID(RIGHT(S96,8),1,1)="B",2011,IF(MID(RIGHT(S96,8),1,1)="C",2012,IF(MID(RIGHT(S96,8),1,1)="D",2013,IF(MID(RIGHT(S96,8),1,1)="E",2014,IF(MID(RIGHT(S96,8),1,1)="F",2015,IF(MID(RIGHT(S96,8),1,1)="G",2016,IF(MID(RIGHT(S96,8),1,1)="H",2017,IF(MID(RIGHT(S96,8),1,1)="J",2018,IF(MID(RIGHT(S96,8),1,1)="K",2019,IF(MID(RIGHT(S96,8),1,1)="L",2020,""))))))))))))))))))))))))))))))</f>
        <v>2021</v>
      </c>
      <c r="S96" s="882" t="s">
        <v>20545</v>
      </c>
      <c r="T96" s="882">
        <v>1335</v>
      </c>
      <c r="U96" s="885"/>
      <c r="V96" s="885"/>
      <c r="W96" s="911"/>
      <c r="X96" s="888"/>
    </row>
    <row r="97" spans="1:24" ht="26.25" customHeight="1">
      <c r="A97" s="881"/>
      <c r="B97" s="882"/>
      <c r="C97" s="882" t="s">
        <v>13047</v>
      </c>
      <c r="D97" s="882" t="s">
        <v>191</v>
      </c>
      <c r="E97" s="882"/>
      <c r="F97" s="882"/>
      <c r="G97" s="882"/>
      <c r="H97" s="882"/>
      <c r="I97" s="882"/>
      <c r="J97" s="882"/>
      <c r="K97" s="890"/>
      <c r="L97" s="882"/>
      <c r="M97" s="882" t="str">
        <f>SUBSTITUTE(M93,"-","")</f>
        <v>4327425248521X</v>
      </c>
      <c r="N97" s="882"/>
      <c r="O97" s="882"/>
      <c r="P97" s="882"/>
      <c r="Q97" s="882"/>
      <c r="R97" s="882"/>
      <c r="S97" s="883" t="s">
        <v>189</v>
      </c>
      <c r="T97" s="883">
        <v>3830</v>
      </c>
      <c r="U97" s="885"/>
      <c r="V97" s="891"/>
      <c r="W97" s="887"/>
      <c r="X97" s="888"/>
    </row>
    <row r="98" spans="1:24" ht="26.25" customHeight="1">
      <c r="A98" s="881"/>
      <c r="B98" s="882"/>
      <c r="C98" s="882" t="s">
        <v>10002</v>
      </c>
      <c r="D98" s="882" t="s">
        <v>191</v>
      </c>
      <c r="E98" s="882"/>
      <c r="F98" s="882"/>
      <c r="G98" s="882"/>
      <c r="H98" s="882"/>
      <c r="I98" s="882"/>
      <c r="J98" s="882" t="s">
        <v>20629</v>
      </c>
      <c r="K98" s="890"/>
      <c r="L98" s="882"/>
      <c r="M98" s="2559" t="s">
        <v>8709</v>
      </c>
      <c r="N98" s="2560"/>
      <c r="O98" s="2560"/>
      <c r="P98" s="2561"/>
      <c r="Q98" s="882"/>
      <c r="R98" s="882"/>
      <c r="S98" s="883" t="s">
        <v>2472</v>
      </c>
      <c r="T98" s="883">
        <f>SUM(T93:T97)</f>
        <v>9415</v>
      </c>
      <c r="U98" s="891"/>
      <c r="V98" s="891"/>
      <c r="W98" s="887"/>
      <c r="X98" s="1309"/>
    </row>
    <row r="99" spans="1:24" ht="26.25" customHeight="1" thickBot="1">
      <c r="A99" s="892"/>
      <c r="B99" s="893"/>
      <c r="C99" s="893" t="s">
        <v>10003</v>
      </c>
      <c r="D99" s="893" t="s">
        <v>4036</v>
      </c>
      <c r="E99" s="893"/>
      <c r="F99" s="893"/>
      <c r="G99" s="893"/>
      <c r="H99" s="893"/>
      <c r="I99" s="893"/>
      <c r="J99" s="893" t="s">
        <v>20658</v>
      </c>
      <c r="K99" s="611" t="s">
        <v>20513</v>
      </c>
      <c r="L99" s="893"/>
      <c r="M99" s="893"/>
      <c r="N99" s="894"/>
      <c r="O99" s="894"/>
      <c r="P99" s="895"/>
      <c r="Q99" s="893"/>
      <c r="R99" s="893"/>
      <c r="S99" s="896"/>
      <c r="T99" s="896"/>
      <c r="U99" s="897"/>
      <c r="V99" s="898"/>
      <c r="W99" s="899"/>
      <c r="X99" s="900"/>
    </row>
    <row r="100" spans="1:24" ht="26.25" customHeight="1">
      <c r="A100" s="874" t="s">
        <v>188</v>
      </c>
      <c r="B100" s="875" t="s">
        <v>10047</v>
      </c>
      <c r="C100" s="875" t="s">
        <v>13428</v>
      </c>
      <c r="D100" s="875" t="s">
        <v>190</v>
      </c>
      <c r="E100" s="875" t="s">
        <v>20630</v>
      </c>
      <c r="F100" s="875" t="s">
        <v>20630</v>
      </c>
      <c r="G100" s="875" t="s">
        <v>191</v>
      </c>
      <c r="H100" s="875" t="s">
        <v>20630</v>
      </c>
      <c r="I100" s="875" t="s">
        <v>10574</v>
      </c>
      <c r="J100" s="875" t="s">
        <v>20439</v>
      </c>
      <c r="K100" s="876" t="s">
        <v>15237</v>
      </c>
      <c r="L100" s="875" t="s">
        <v>20488</v>
      </c>
      <c r="M100" s="2857" t="s">
        <v>20546</v>
      </c>
      <c r="N100" s="876" t="s">
        <v>20638</v>
      </c>
      <c r="O100" s="876" t="s">
        <v>20735</v>
      </c>
      <c r="P100" s="1805"/>
      <c r="Q100" s="875" t="s">
        <v>363</v>
      </c>
      <c r="R100" s="875">
        <f>IF(MID(RIGHT(S100,8),1,1)="M",2021,IF(MID(RIGHT(S100,8),1,1)="N",2022,IF(MID(RIGHT(S100,8),1,1)="P",2023,IF(MID(RIGHT(S100,8),1,1)="R",2024,IF(MID(RIGHT(S100,8),1,1)="S",2025,IF(MID(RIGHT(S100,8),1,1)="T",1996,IF(MID(RIGHT(S100,8),1,1)="V",1997,IF(MID(RIGHT(S100,8),1,1)="W",1998,IF(MID(RIGHT(S100,8),1,1)="X",1999,IF(MID(RIGHT(S100,8),1,1)="Y",2000,IF(MID(RIGHT(S100,8),1,1)="1",2001,IF(MID(RIGHT(S100,8),1,1)="2",2002,IF(MID(RIGHT(S100,8),1,1)="3",2003,IF(MID(RIGHT(S100,8),1,1)="4",2004,IF(MID(RIGHT(S100,8),1,1)="5",2005,IF(MID(RIGHT(S100,8),1,1)="6",2006,IF(MID(RIGHT(S100,8),1,1)="7",2007,IF(MID(RIGHT(S100,8),1,1)="8",2008,IF(MID(RIGHT(S100,8),1,1)="9",2009,IF(MID(RIGHT(S100,8),1,1)="A",2010,IF(MID(RIGHT(S100,8),1,1)="B",2011,IF(MID(RIGHT(S100,8),1,1)="C",2012,IF(MID(RIGHT(S100,8),1,1)="D",2013,IF(MID(RIGHT(S100,8),1,1)="E",2014,IF(MID(RIGHT(S100,8),1,1)="F",2015,IF(MID(RIGHT(S100,8),1,1)="G",2016,IF(MID(RIGHT(S100,8),1,1)="H",2017,IF(MID(RIGHT(S100,8),1,1)="J",2018,IF(MID(RIGHT(S100,8),1,1)="K",2019,IF(MID(RIGHT(S100,8),1,1)="L",2020,""))))))))))))))))))))))))))))))</f>
        <v>2020</v>
      </c>
      <c r="S100" s="875" t="s">
        <v>20547</v>
      </c>
      <c r="T100" s="875">
        <v>1820</v>
      </c>
      <c r="U100" s="878">
        <v>45840</v>
      </c>
      <c r="V100" s="878">
        <v>45863</v>
      </c>
      <c r="W100" s="879">
        <v>1800</v>
      </c>
      <c r="X100" s="880">
        <v>2700</v>
      </c>
    </row>
    <row r="101" spans="1:24" ht="26.25" customHeight="1">
      <c r="A101" s="1759"/>
      <c r="B101" s="1755"/>
      <c r="C101" s="320" t="s">
        <v>19966</v>
      </c>
      <c r="D101" s="1755"/>
      <c r="E101" s="1755"/>
      <c r="F101" s="1755"/>
      <c r="G101" s="1755"/>
      <c r="H101" s="1755"/>
      <c r="I101" s="1755" t="s">
        <v>20438</v>
      </c>
      <c r="J101" s="412" t="s">
        <v>20441</v>
      </c>
      <c r="K101" s="884" t="s">
        <v>20004</v>
      </c>
      <c r="L101" s="425" t="s">
        <v>3603</v>
      </c>
      <c r="M101" s="2878"/>
      <c r="N101" s="73" t="s">
        <v>7287</v>
      </c>
      <c r="O101" s="882"/>
      <c r="P101" s="1760"/>
      <c r="Q101" s="882" t="s">
        <v>3291</v>
      </c>
      <c r="R101" s="882">
        <f>IF(MID(RIGHT(S101,8),1,1)="M",2021,IF(MID(RIGHT(S101,8),1,1)="N",2022,IF(MID(RIGHT(S101,8),1,1)="P",2023,IF(MID(RIGHT(S101,8),1,1)="R",2024,IF(MID(RIGHT(S101,8),1,1)="S",2025,IF(MID(RIGHT(S101,8),1,1)="T",1996,IF(MID(RIGHT(S101,8),1,1)="V",1997,IF(MID(RIGHT(S101,8),1,1)="W",1998,IF(MID(RIGHT(S101,8),1,1)="X",1999,IF(MID(RIGHT(S101,8),1,1)="Y",2000,IF(MID(RIGHT(S101,8),1,1)="1",2001,IF(MID(RIGHT(S101,8),1,1)="2",2002,IF(MID(RIGHT(S101,8),1,1)="3",2003,IF(MID(RIGHT(S101,8),1,1)="4",2004,IF(MID(RIGHT(S101,8),1,1)="5",2005,IF(MID(RIGHT(S101,8),1,1)="6",2006,IF(MID(RIGHT(S101,8),1,1)="7",2007,IF(MID(RIGHT(S101,8),1,1)="8",2008,IF(MID(RIGHT(S101,8),1,1)="9",2009,IF(MID(RIGHT(S101,8),1,1)="A",2010,IF(MID(RIGHT(S101,8),1,1)="B",2011,IF(MID(RIGHT(S101,8),1,1)="C",2012,IF(MID(RIGHT(S101,8),1,1)="D",2013,IF(MID(RIGHT(S101,8),1,1)="E",2014,IF(MID(RIGHT(S101,8),1,1)="F",2015,IF(MID(RIGHT(S101,8),1,1)="G",2016,IF(MID(RIGHT(S101,8),1,1)="H",2017,IF(MID(RIGHT(S101,8),1,1)="J",2018,IF(MID(RIGHT(S101,8),1,1)="K",2019,IF(MID(RIGHT(S101,8),1,1)="L",2020,""))))))))))))))))))))))))))))))</f>
        <v>2020</v>
      </c>
      <c r="S101" s="882" t="s">
        <v>20548</v>
      </c>
      <c r="T101" s="882">
        <v>1450</v>
      </c>
      <c r="U101" s="885"/>
      <c r="V101" s="2094"/>
      <c r="W101" s="1762"/>
      <c r="X101" s="1763" t="s">
        <v>19232</v>
      </c>
    </row>
    <row r="102" spans="1:24" ht="26.25" customHeight="1">
      <c r="A102" s="881"/>
      <c r="B102" s="882"/>
      <c r="C102" s="882" t="s">
        <v>12776</v>
      </c>
      <c r="D102" s="882" t="s">
        <v>20446</v>
      </c>
      <c r="E102" s="882"/>
      <c r="F102" s="882"/>
      <c r="G102" s="882"/>
      <c r="H102" s="882"/>
      <c r="I102" s="882"/>
      <c r="J102" s="882"/>
      <c r="K102" s="889" t="s">
        <v>3363</v>
      </c>
      <c r="L102" s="1186" t="s">
        <v>20440</v>
      </c>
      <c r="M102" s="2878"/>
      <c r="N102" s="73" t="s">
        <v>19461</v>
      </c>
      <c r="O102" s="1436"/>
      <c r="P102" s="882"/>
      <c r="Q102" s="882" t="s">
        <v>375</v>
      </c>
      <c r="R102" s="882">
        <f>IF(MID(RIGHT(S102,8),1,1)="M",2021,IF(MID(RIGHT(S102,8),1,1)="N",2022,IF(MID(RIGHT(S102,8),1,1)="P",2023,IF(MID(RIGHT(S102,8),1,1)="R",2024,IF(MID(RIGHT(S102,8),1,1)="S",2025,IF(MID(RIGHT(S102,8),1,1)="T",1996,IF(MID(RIGHT(S102,8),1,1)="V",1997,IF(MID(RIGHT(S102,8),1,1)="W",1998,IF(MID(RIGHT(S102,8),1,1)="X",1999,IF(MID(RIGHT(S102,8),1,1)="Y",2000,IF(MID(RIGHT(S102,8),1,1)="1",2001,IF(MID(RIGHT(S102,8),1,1)="2",2002,IF(MID(RIGHT(S102,8),1,1)="3",2003,IF(MID(RIGHT(S102,8),1,1)="4",2004,IF(MID(RIGHT(S102,8),1,1)="5",2005,IF(MID(RIGHT(S102,8),1,1)="6",2006,IF(MID(RIGHT(S102,8),1,1)="7",2007,IF(MID(RIGHT(S102,8),1,1)="8",2008,IF(MID(RIGHT(S102,8),1,1)="9",2009,IF(MID(RIGHT(S102,8),1,1)="A",2010,IF(MID(RIGHT(S102,8),1,1)="B",2011,IF(MID(RIGHT(S102,8),1,1)="C",2012,IF(MID(RIGHT(S102,8),1,1)="D",2013,IF(MID(RIGHT(S102,8),1,1)="E",2014,IF(MID(RIGHT(S102,8),1,1)="F",2015,IF(MID(RIGHT(S102,8),1,1)="G",2016,IF(MID(RIGHT(S102,8),1,1)="H",2017,IF(MID(RIGHT(S102,8),1,1)="J",2018,IF(MID(RIGHT(S102,8),1,1)="K",2019,IF(MID(RIGHT(S102,8),1,1)="L",2020,""))))))))))))))))))))))))))))))</f>
        <v>2021</v>
      </c>
      <c r="S102" s="882" t="s">
        <v>20549</v>
      </c>
      <c r="T102" s="882">
        <v>1335</v>
      </c>
      <c r="U102" s="885"/>
      <c r="V102" s="891"/>
      <c r="W102" s="911"/>
      <c r="X102" s="888"/>
    </row>
    <row r="103" spans="1:24" ht="26.25" customHeight="1">
      <c r="A103" s="881"/>
      <c r="B103" s="882"/>
      <c r="C103" s="882" t="s">
        <v>12778</v>
      </c>
      <c r="D103" s="882" t="s">
        <v>20446</v>
      </c>
      <c r="E103" s="882"/>
      <c r="F103" s="882"/>
      <c r="G103" s="882"/>
      <c r="H103" s="882"/>
      <c r="I103" s="882" t="s">
        <v>19229</v>
      </c>
      <c r="J103" s="882"/>
      <c r="K103" s="889" t="s">
        <v>9460</v>
      </c>
      <c r="L103" s="882"/>
      <c r="M103" s="2842"/>
      <c r="N103" s="73" t="s">
        <v>12607</v>
      </c>
      <c r="O103" s="1436"/>
      <c r="P103" s="882"/>
      <c r="Q103" s="882" t="s">
        <v>375</v>
      </c>
      <c r="R103" s="882">
        <f>IF(MID(RIGHT(S103,8),1,1)="M",2021,IF(MID(RIGHT(S103,8),1,1)="N",2022,IF(MID(RIGHT(S103,8),1,1)="P",2023,IF(MID(RIGHT(S103,8),1,1)="R",2024,IF(MID(RIGHT(S103,8),1,1)="S",2025,IF(MID(RIGHT(S103,8),1,1)="T",1996,IF(MID(RIGHT(S103,8),1,1)="V",1997,IF(MID(RIGHT(S103,8),1,1)="W",1998,IF(MID(RIGHT(S103,8),1,1)="X",1999,IF(MID(RIGHT(S103,8),1,1)="Y",2000,IF(MID(RIGHT(S103,8),1,1)="1",2001,IF(MID(RIGHT(S103,8),1,1)="2",2002,IF(MID(RIGHT(S103,8),1,1)="3",2003,IF(MID(RIGHT(S103,8),1,1)="4",2004,IF(MID(RIGHT(S103,8),1,1)="5",2005,IF(MID(RIGHT(S103,8),1,1)="6",2006,IF(MID(RIGHT(S103,8),1,1)="7",2007,IF(MID(RIGHT(S103,8),1,1)="8",2008,IF(MID(RIGHT(S103,8),1,1)="9",2009,IF(MID(RIGHT(S103,8),1,1)="A",2010,IF(MID(RIGHT(S103,8),1,1)="B",2011,IF(MID(RIGHT(S103,8),1,1)="C",2012,IF(MID(RIGHT(S103,8),1,1)="D",2013,IF(MID(RIGHT(S103,8),1,1)="E",2014,IF(MID(RIGHT(S103,8),1,1)="F",2015,IF(MID(RIGHT(S103,8),1,1)="G",2016,IF(MID(RIGHT(S103,8),1,1)="H",2017,IF(MID(RIGHT(S103,8),1,1)="J",2018,IF(MID(RIGHT(S103,8),1,1)="K",2019,IF(MID(RIGHT(S103,8),1,1)="L",2020,""))))))))))))))))))))))))))))))</f>
        <v>2021</v>
      </c>
      <c r="S103" s="882" t="s">
        <v>20550</v>
      </c>
      <c r="T103" s="882">
        <v>1335</v>
      </c>
      <c r="U103" s="885"/>
      <c r="V103" s="885"/>
      <c r="W103" s="911"/>
      <c r="X103" s="888"/>
    </row>
    <row r="104" spans="1:24" ht="26.25" customHeight="1">
      <c r="A104" s="881"/>
      <c r="B104" s="882"/>
      <c r="C104" s="882" t="s">
        <v>13047</v>
      </c>
      <c r="D104" s="882" t="s">
        <v>191</v>
      </c>
      <c r="E104" s="882"/>
      <c r="F104" s="882"/>
      <c r="G104" s="882"/>
      <c r="H104" s="882"/>
      <c r="I104" s="882"/>
      <c r="J104" s="882"/>
      <c r="K104" s="890"/>
      <c r="L104" s="882"/>
      <c r="M104" s="882" t="str">
        <f>SUBSTITUTE(M100,"-","")</f>
        <v>4327425248522X</v>
      </c>
      <c r="N104" s="882"/>
      <c r="O104" s="882"/>
      <c r="P104" s="882"/>
      <c r="Q104" s="882"/>
      <c r="R104" s="882"/>
      <c r="S104" s="883" t="s">
        <v>189</v>
      </c>
      <c r="T104" s="883">
        <v>3890</v>
      </c>
      <c r="U104" s="885"/>
      <c r="V104" s="891"/>
      <c r="W104" s="887"/>
      <c r="X104" s="888"/>
    </row>
    <row r="105" spans="1:24" ht="26.25" customHeight="1">
      <c r="A105" s="881"/>
      <c r="B105" s="882"/>
      <c r="C105" s="882" t="s">
        <v>10002</v>
      </c>
      <c r="D105" s="882" t="s">
        <v>191</v>
      </c>
      <c r="E105" s="882"/>
      <c r="F105" s="882"/>
      <c r="G105" s="882"/>
      <c r="H105" s="882"/>
      <c r="I105" s="882"/>
      <c r="J105" s="882" t="s">
        <v>20629</v>
      </c>
      <c r="K105" s="890"/>
      <c r="L105" s="882"/>
      <c r="M105" s="2559" t="s">
        <v>8709</v>
      </c>
      <c r="N105" s="2560"/>
      <c r="O105" s="2560"/>
      <c r="P105" s="2561"/>
      <c r="Q105" s="882"/>
      <c r="R105" s="882"/>
      <c r="S105" s="883" t="s">
        <v>2472</v>
      </c>
      <c r="T105" s="883">
        <f>SUM(T100:T104)</f>
        <v>9830</v>
      </c>
      <c r="U105" s="891"/>
      <c r="V105" s="891"/>
      <c r="W105" s="887"/>
      <c r="X105" s="1309"/>
    </row>
    <row r="106" spans="1:24" ht="26.25" customHeight="1" thickBot="1">
      <c r="A106" s="892"/>
      <c r="B106" s="893"/>
      <c r="C106" s="893" t="s">
        <v>10003</v>
      </c>
      <c r="D106" s="893" t="s">
        <v>4036</v>
      </c>
      <c r="E106" s="893"/>
      <c r="F106" s="893"/>
      <c r="G106" s="893"/>
      <c r="H106" s="893"/>
      <c r="I106" s="893"/>
      <c r="J106" s="893" t="s">
        <v>20658</v>
      </c>
      <c r="K106" s="611" t="s">
        <v>20513</v>
      </c>
      <c r="L106" s="893"/>
      <c r="M106" s="893"/>
      <c r="N106" s="894"/>
      <c r="O106" s="894"/>
      <c r="P106" s="895"/>
      <c r="Q106" s="893"/>
      <c r="R106" s="893"/>
      <c r="S106" s="896"/>
      <c r="T106" s="896"/>
      <c r="U106" s="897"/>
      <c r="V106" s="898"/>
      <c r="W106" s="899"/>
      <c r="X106" s="900"/>
    </row>
    <row r="107" spans="1:24" ht="26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51"/>
      <c r="L107" s="4"/>
      <c r="M107" s="4"/>
      <c r="N107" s="451"/>
      <c r="O107" s="451"/>
      <c r="P107" s="452"/>
      <c r="Q107" s="4"/>
      <c r="R107" s="4"/>
      <c r="S107" s="4"/>
      <c r="T107" s="4"/>
      <c r="U107" s="453"/>
      <c r="V107" s="454"/>
      <c r="W107" s="455"/>
      <c r="X107" s="455"/>
    </row>
    <row r="108" spans="1:24" ht="26.25" customHeight="1" thickBot="1"/>
    <row r="109" spans="1:24" ht="26.25" customHeight="1">
      <c r="A109" s="874" t="s">
        <v>188</v>
      </c>
      <c r="B109" s="875" t="s">
        <v>10047</v>
      </c>
      <c r="C109" s="875" t="s">
        <v>15059</v>
      </c>
      <c r="D109" s="875" t="s">
        <v>190</v>
      </c>
      <c r="E109" s="875" t="s">
        <v>20630</v>
      </c>
      <c r="F109" s="875" t="s">
        <v>20630</v>
      </c>
      <c r="G109" s="875" t="s">
        <v>191</v>
      </c>
      <c r="H109" s="875" t="s">
        <v>20630</v>
      </c>
      <c r="I109" s="875" t="s">
        <v>10574</v>
      </c>
      <c r="J109" s="875" t="s">
        <v>20439</v>
      </c>
      <c r="K109" s="876" t="s">
        <v>15237</v>
      </c>
      <c r="L109" s="875" t="s">
        <v>20616</v>
      </c>
      <c r="M109" s="2922" t="s">
        <v>20594</v>
      </c>
      <c r="N109" s="876" t="s">
        <v>20737</v>
      </c>
      <c r="O109" s="876" t="s">
        <v>20738</v>
      </c>
      <c r="P109" s="1805"/>
      <c r="Q109" s="875" t="s">
        <v>589</v>
      </c>
      <c r="R109" s="875">
        <f>IF(MID(RIGHT(S109,8),1,1)="M",2021,IF(MID(RIGHT(S109,8),1,1)="N",2022,IF(MID(RIGHT(S109,8),1,1)="P",2023,IF(MID(RIGHT(S109,8),1,1)="R",2024,IF(MID(RIGHT(S109,8),1,1)="S",2025,IF(MID(RIGHT(S109,8),1,1)="T",1996,IF(MID(RIGHT(S109,8),1,1)="V",1997,IF(MID(RIGHT(S109,8),1,1)="W",1998,IF(MID(RIGHT(S109,8),1,1)="X",1999,IF(MID(RIGHT(S109,8),1,1)="Y",2000,IF(MID(RIGHT(S109,8),1,1)="1",2001,IF(MID(RIGHT(S109,8),1,1)="2",2002,IF(MID(RIGHT(S109,8),1,1)="3",2003,IF(MID(RIGHT(S109,8),1,1)="4",2004,IF(MID(RIGHT(S109,8),1,1)="5",2005,IF(MID(RIGHT(S109,8),1,1)="6",2006,IF(MID(RIGHT(S109,8),1,1)="7",2007,IF(MID(RIGHT(S109,8),1,1)="8",2008,IF(MID(RIGHT(S109,8),1,1)="9",2009,IF(MID(RIGHT(S109,8),1,1)="A",2010,IF(MID(RIGHT(S109,8),1,1)="B",2011,IF(MID(RIGHT(S109,8),1,1)="C",2012,IF(MID(RIGHT(S109,8),1,1)="D",2013,IF(MID(RIGHT(S109,8),1,1)="E",2014,IF(MID(RIGHT(S109,8),1,1)="F",2015,IF(MID(RIGHT(S109,8),1,1)="G",2016,IF(MID(RIGHT(S109,8),1,1)="H",2017,IF(MID(RIGHT(S109,8),1,1)="J",2018,IF(MID(RIGHT(S109,8),1,1)="K",2019,IF(MID(RIGHT(S109,8),1,1)="L",2020,""))))))))))))))))))))))))))))))</f>
        <v>2021</v>
      </c>
      <c r="S109" s="875" t="s">
        <v>20612</v>
      </c>
      <c r="T109" s="875">
        <v>1565</v>
      </c>
      <c r="U109" s="878">
        <v>45840</v>
      </c>
      <c r="V109" s="878">
        <v>45863</v>
      </c>
      <c r="W109" s="879">
        <v>1800</v>
      </c>
      <c r="X109" s="880">
        <v>2350</v>
      </c>
    </row>
    <row r="110" spans="1:24" ht="26.25" customHeight="1">
      <c r="A110" s="1759"/>
      <c r="B110" s="1755"/>
      <c r="C110" s="320" t="s">
        <v>15239</v>
      </c>
      <c r="D110" s="1755"/>
      <c r="E110" s="1755"/>
      <c r="F110" s="1755"/>
      <c r="G110" s="1755"/>
      <c r="H110" s="1755"/>
      <c r="I110" s="1755" t="s">
        <v>3598</v>
      </c>
      <c r="J110" s="412" t="s">
        <v>20442</v>
      </c>
      <c r="K110" s="884" t="s">
        <v>211</v>
      </c>
      <c r="L110" s="425" t="s">
        <v>3603</v>
      </c>
      <c r="M110" s="2923"/>
      <c r="N110" s="73" t="s">
        <v>2432</v>
      </c>
      <c r="O110" s="882"/>
      <c r="P110" s="1760"/>
      <c r="Q110" s="882" t="s">
        <v>589</v>
      </c>
      <c r="R110" s="882">
        <f>IF(MID(RIGHT(S110,8),1,1)="M",2021,IF(MID(RIGHT(S110,8),1,1)="N",2022,IF(MID(RIGHT(S110,8),1,1)="P",2023,IF(MID(RIGHT(S110,8),1,1)="R",2024,IF(MID(RIGHT(S110,8),1,1)="S",2025,IF(MID(RIGHT(S110,8),1,1)="T",1996,IF(MID(RIGHT(S110,8),1,1)="V",1997,IF(MID(RIGHT(S110,8),1,1)="W",1998,IF(MID(RIGHT(S110,8),1,1)="X",1999,IF(MID(RIGHT(S110,8),1,1)="Y",2000,IF(MID(RIGHT(S110,8),1,1)="1",2001,IF(MID(RIGHT(S110,8),1,1)="2",2002,IF(MID(RIGHT(S110,8),1,1)="3",2003,IF(MID(RIGHT(S110,8),1,1)="4",2004,IF(MID(RIGHT(S110,8),1,1)="5",2005,IF(MID(RIGHT(S110,8),1,1)="6",2006,IF(MID(RIGHT(S110,8),1,1)="7",2007,IF(MID(RIGHT(S110,8),1,1)="8",2008,IF(MID(RIGHT(S110,8),1,1)="9",2009,IF(MID(RIGHT(S110,8),1,1)="A",2010,IF(MID(RIGHT(S110,8),1,1)="B",2011,IF(MID(RIGHT(S110,8),1,1)="C",2012,IF(MID(RIGHT(S110,8),1,1)="D",2013,IF(MID(RIGHT(S110,8),1,1)="E",2014,IF(MID(RIGHT(S110,8),1,1)="F",2015,IF(MID(RIGHT(S110,8),1,1)="G",2016,IF(MID(RIGHT(S110,8),1,1)="H",2017,IF(MID(RIGHT(S110,8),1,1)="J",2018,IF(MID(RIGHT(S110,8),1,1)="K",2019,IF(MID(RIGHT(S110,8),1,1)="L",2020,""))))))))))))))))))))))))))))))</f>
        <v>2021</v>
      </c>
      <c r="S110" s="882" t="s">
        <v>20613</v>
      </c>
      <c r="T110" s="882">
        <v>1565</v>
      </c>
      <c r="U110" s="885"/>
      <c r="V110" s="2094"/>
      <c r="W110" s="1762"/>
      <c r="X110" s="1763" t="s">
        <v>15091</v>
      </c>
    </row>
    <row r="111" spans="1:24" ht="26.25" customHeight="1">
      <c r="A111" s="881"/>
      <c r="B111" s="882"/>
      <c r="C111" s="882" t="s">
        <v>12775</v>
      </c>
      <c r="D111" s="882" t="s">
        <v>20446</v>
      </c>
      <c r="E111" s="882"/>
      <c r="F111" s="882"/>
      <c r="G111" s="882"/>
      <c r="H111" s="882"/>
      <c r="I111" s="882"/>
      <c r="J111" s="882"/>
      <c r="K111" s="889" t="s">
        <v>3376</v>
      </c>
      <c r="L111" s="882"/>
      <c r="M111" s="2923"/>
      <c r="N111" s="73" t="s">
        <v>4260</v>
      </c>
      <c r="O111" s="882" t="s">
        <v>15120</v>
      </c>
      <c r="P111" s="882"/>
      <c r="Q111" s="882" t="s">
        <v>589</v>
      </c>
      <c r="R111" s="882">
        <f>IF(MID(RIGHT(S111,8),1,1)="M",2021,IF(MID(RIGHT(S111,8),1,1)="N",2022,IF(MID(RIGHT(S111,8),1,1)="P",2023,IF(MID(RIGHT(S111,8),1,1)="R",2024,IF(MID(RIGHT(S111,8),1,1)="S",2025,IF(MID(RIGHT(S111,8),1,1)="T",1996,IF(MID(RIGHT(S111,8),1,1)="V",1997,IF(MID(RIGHT(S111,8),1,1)="W",1998,IF(MID(RIGHT(S111,8),1,1)="X",1999,IF(MID(RIGHT(S111,8),1,1)="Y",2000,IF(MID(RIGHT(S111,8),1,1)="1",2001,IF(MID(RIGHT(S111,8),1,1)="2",2002,IF(MID(RIGHT(S111,8),1,1)="3",2003,IF(MID(RIGHT(S111,8),1,1)="4",2004,IF(MID(RIGHT(S111,8),1,1)="5",2005,IF(MID(RIGHT(S111,8),1,1)="6",2006,IF(MID(RIGHT(S111,8),1,1)="7",2007,IF(MID(RIGHT(S111,8),1,1)="8",2008,IF(MID(RIGHT(S111,8),1,1)="9",2009,IF(MID(RIGHT(S111,8),1,1)="A",2010,IF(MID(RIGHT(S111,8),1,1)="B",2011,IF(MID(RIGHT(S111,8),1,1)="C",2012,IF(MID(RIGHT(S111,8),1,1)="D",2013,IF(MID(RIGHT(S111,8),1,1)="E",2014,IF(MID(RIGHT(S111,8),1,1)="F",2015,IF(MID(RIGHT(S111,8),1,1)="G",2016,IF(MID(RIGHT(S111,8),1,1)="H",2017,IF(MID(RIGHT(S111,8),1,1)="J",2018,IF(MID(RIGHT(S111,8),1,1)="K",2019,IF(MID(RIGHT(S111,8),1,1)="L",2020,""))))))))))))))))))))))))))))))</f>
        <v>2021</v>
      </c>
      <c r="S111" s="882" t="s">
        <v>20614</v>
      </c>
      <c r="T111" s="882">
        <v>1565</v>
      </c>
      <c r="U111" s="885"/>
      <c r="V111" s="885"/>
      <c r="W111" s="911"/>
      <c r="X111" s="888"/>
    </row>
    <row r="112" spans="1:24" ht="26.25" customHeight="1">
      <c r="A112" s="881"/>
      <c r="B112" s="882"/>
      <c r="C112" s="882" t="s">
        <v>12778</v>
      </c>
      <c r="D112" s="882" t="s">
        <v>191</v>
      </c>
      <c r="E112" s="882"/>
      <c r="F112" s="882"/>
      <c r="G112" s="882"/>
      <c r="H112" s="882"/>
      <c r="I112" s="882"/>
      <c r="J112" s="425" t="s">
        <v>16517</v>
      </c>
      <c r="K112" s="890" t="s">
        <v>20460</v>
      </c>
      <c r="L112" s="882"/>
      <c r="M112" s="2924"/>
      <c r="N112" s="73" t="s">
        <v>12674</v>
      </c>
      <c r="O112" s="882" t="s">
        <v>13101</v>
      </c>
      <c r="P112" s="882"/>
      <c r="Q112" s="882" t="s">
        <v>589</v>
      </c>
      <c r="R112" s="882">
        <f>IF(MID(RIGHT(S112,8),1,1)="M",2021,IF(MID(RIGHT(S112,8),1,1)="N",2022,IF(MID(RIGHT(S112,8),1,1)="P",2023,IF(MID(RIGHT(S112,8),1,1)="R",2024,IF(MID(RIGHT(S112,8),1,1)="S",2025,IF(MID(RIGHT(S112,8),1,1)="T",1996,IF(MID(RIGHT(S112,8),1,1)="V",1997,IF(MID(RIGHT(S112,8),1,1)="W",1998,IF(MID(RIGHT(S112,8),1,1)="X",1999,IF(MID(RIGHT(S112,8),1,1)="Y",2000,IF(MID(RIGHT(S112,8),1,1)="1",2001,IF(MID(RIGHT(S112,8),1,1)="2",2002,IF(MID(RIGHT(S112,8),1,1)="3",2003,IF(MID(RIGHT(S112,8),1,1)="4",2004,IF(MID(RIGHT(S112,8),1,1)="5",2005,IF(MID(RIGHT(S112,8),1,1)="6",2006,IF(MID(RIGHT(S112,8),1,1)="7",2007,IF(MID(RIGHT(S112,8),1,1)="8",2008,IF(MID(RIGHT(S112,8),1,1)="9",2009,IF(MID(RIGHT(S112,8),1,1)="A",2010,IF(MID(RIGHT(S112,8),1,1)="B",2011,IF(MID(RIGHT(S112,8),1,1)="C",2012,IF(MID(RIGHT(S112,8),1,1)="D",2013,IF(MID(RIGHT(S112,8),1,1)="E",2014,IF(MID(RIGHT(S112,8),1,1)="F",2015,IF(MID(RIGHT(S112,8),1,1)="G",2016,IF(MID(RIGHT(S112,8),1,1)="H",2017,IF(MID(RIGHT(S112,8),1,1)="J",2018,IF(MID(RIGHT(S112,8),1,1)="K",2019,IF(MID(RIGHT(S112,8),1,1)="L",2020,""))))))))))))))))))))))))))))))</f>
        <v>2021</v>
      </c>
      <c r="S112" s="882" t="s">
        <v>20615</v>
      </c>
      <c r="T112" s="882">
        <v>1565</v>
      </c>
      <c r="U112" s="885"/>
      <c r="V112" s="885"/>
      <c r="W112" s="911"/>
      <c r="X112" s="888" t="s">
        <v>16449</v>
      </c>
    </row>
    <row r="113" spans="1:24" ht="26.25" customHeight="1">
      <c r="A113" s="881"/>
      <c r="B113" s="882"/>
      <c r="C113" s="882" t="s">
        <v>13047</v>
      </c>
      <c r="D113" s="882" t="s">
        <v>191</v>
      </c>
      <c r="E113" s="882"/>
      <c r="F113" s="882"/>
      <c r="G113" s="882"/>
      <c r="H113" s="882"/>
      <c r="I113" s="882"/>
      <c r="J113" s="882"/>
      <c r="K113" s="890"/>
      <c r="L113" s="882" t="str">
        <f>SUBSTITUTE(M110,"-","")</f>
        <v/>
      </c>
      <c r="M113" s="882" t="str">
        <f>SUBSTITUTE(M109,"-","")</f>
        <v>4327425337793X</v>
      </c>
      <c r="N113" s="882"/>
      <c r="O113" s="882"/>
      <c r="P113" s="882"/>
      <c r="Q113" s="882"/>
      <c r="R113" s="882"/>
      <c r="S113" s="883" t="s">
        <v>189</v>
      </c>
      <c r="T113" s="883">
        <v>3890</v>
      </c>
      <c r="U113" s="885"/>
      <c r="V113" s="891"/>
      <c r="W113" s="887"/>
      <c r="X113" s="888" t="s">
        <v>20660</v>
      </c>
    </row>
    <row r="114" spans="1:24" ht="26.25" customHeight="1">
      <c r="A114" s="881"/>
      <c r="B114" s="882"/>
      <c r="C114" s="882" t="s">
        <v>10098</v>
      </c>
      <c r="D114" s="882" t="s">
        <v>191</v>
      </c>
      <c r="E114" s="882"/>
      <c r="F114" s="882"/>
      <c r="G114" s="882"/>
      <c r="H114" s="882"/>
      <c r="I114" s="882"/>
      <c r="J114" s="882" t="s">
        <v>20629</v>
      </c>
      <c r="K114" s="890"/>
      <c r="L114" s="882"/>
      <c r="M114" s="2559" t="s">
        <v>8707</v>
      </c>
      <c r="N114" s="2560"/>
      <c r="O114" s="2560"/>
      <c r="P114" s="2561"/>
      <c r="Q114" s="882"/>
      <c r="R114" s="882"/>
      <c r="S114" s="883" t="s">
        <v>2472</v>
      </c>
      <c r="T114" s="883">
        <f>SUM(T109:T113)</f>
        <v>10150</v>
      </c>
      <c r="U114" s="891"/>
      <c r="V114" s="891"/>
      <c r="W114" s="887"/>
      <c r="X114" s="888" t="s">
        <v>16967</v>
      </c>
    </row>
    <row r="115" spans="1:24" ht="26.25" customHeight="1" thickBot="1">
      <c r="A115" s="892"/>
      <c r="B115" s="893"/>
      <c r="C115" s="893" t="s">
        <v>10099</v>
      </c>
      <c r="D115" s="893" t="s">
        <v>4036</v>
      </c>
      <c r="E115" s="893"/>
      <c r="F115" s="893"/>
      <c r="G115" s="893"/>
      <c r="H115" s="893"/>
      <c r="I115" s="893"/>
      <c r="J115" s="893" t="s">
        <v>20658</v>
      </c>
      <c r="K115" s="611" t="s">
        <v>20513</v>
      </c>
      <c r="L115" s="893"/>
      <c r="M115" s="893"/>
      <c r="N115" s="894"/>
      <c r="O115" s="894"/>
      <c r="P115" s="895"/>
      <c r="Q115" s="893"/>
      <c r="R115" s="893"/>
      <c r="S115" s="896"/>
      <c r="T115" s="896"/>
      <c r="U115" s="897"/>
      <c r="V115" s="898"/>
      <c r="W115" s="899"/>
      <c r="X115" s="900"/>
    </row>
    <row r="116" spans="1:24" ht="26.25" customHeight="1">
      <c r="A116" s="874" t="s">
        <v>188</v>
      </c>
      <c r="B116" s="875" t="s">
        <v>10047</v>
      </c>
      <c r="C116" s="875" t="s">
        <v>15059</v>
      </c>
      <c r="D116" s="875" t="s">
        <v>190</v>
      </c>
      <c r="E116" s="875" t="s">
        <v>20630</v>
      </c>
      <c r="F116" s="875" t="s">
        <v>20630</v>
      </c>
      <c r="G116" s="875" t="s">
        <v>191</v>
      </c>
      <c r="H116" s="875" t="s">
        <v>20630</v>
      </c>
      <c r="I116" s="875" t="s">
        <v>10574</v>
      </c>
      <c r="J116" s="875" t="s">
        <v>20439</v>
      </c>
      <c r="K116" s="876" t="s">
        <v>15237</v>
      </c>
      <c r="L116" s="875" t="s">
        <v>20617</v>
      </c>
      <c r="M116" s="2922" t="s">
        <v>20595</v>
      </c>
      <c r="N116" s="876" t="s">
        <v>20739</v>
      </c>
      <c r="O116" s="876" t="s">
        <v>20740</v>
      </c>
      <c r="P116" s="1805"/>
      <c r="Q116" s="875" t="s">
        <v>589</v>
      </c>
      <c r="R116" s="875">
        <f>IF(MID(RIGHT(S116,8),1,1)="M",2021,IF(MID(RIGHT(S116,8),1,1)="N",2022,IF(MID(RIGHT(S116,8),1,1)="P",2023,IF(MID(RIGHT(S116,8),1,1)="R",2024,IF(MID(RIGHT(S116,8),1,1)="S",2025,IF(MID(RIGHT(S116,8),1,1)="T",1996,IF(MID(RIGHT(S116,8),1,1)="V",1997,IF(MID(RIGHT(S116,8),1,1)="W",1998,IF(MID(RIGHT(S116,8),1,1)="X",1999,IF(MID(RIGHT(S116,8),1,1)="Y",2000,IF(MID(RIGHT(S116,8),1,1)="1",2001,IF(MID(RIGHT(S116,8),1,1)="2",2002,IF(MID(RIGHT(S116,8),1,1)="3",2003,IF(MID(RIGHT(S116,8),1,1)="4",2004,IF(MID(RIGHT(S116,8),1,1)="5",2005,IF(MID(RIGHT(S116,8),1,1)="6",2006,IF(MID(RIGHT(S116,8),1,1)="7",2007,IF(MID(RIGHT(S116,8),1,1)="8",2008,IF(MID(RIGHT(S116,8),1,1)="9",2009,IF(MID(RIGHT(S116,8),1,1)="A",2010,IF(MID(RIGHT(S116,8),1,1)="B",2011,IF(MID(RIGHT(S116,8),1,1)="C",2012,IF(MID(RIGHT(S116,8),1,1)="D",2013,IF(MID(RIGHT(S116,8),1,1)="E",2014,IF(MID(RIGHT(S116,8),1,1)="F",2015,IF(MID(RIGHT(S116,8),1,1)="G",2016,IF(MID(RIGHT(S116,8),1,1)="H",2017,IF(MID(RIGHT(S116,8),1,1)="J",2018,IF(MID(RIGHT(S116,8),1,1)="K",2019,IF(MID(RIGHT(S116,8),1,1)="L",2020,""))))))))))))))))))))))))))))))</f>
        <v>2021</v>
      </c>
      <c r="S116" s="875" t="s">
        <v>20604</v>
      </c>
      <c r="T116" s="875">
        <v>1565</v>
      </c>
      <c r="U116" s="878">
        <v>45840</v>
      </c>
      <c r="V116" s="878">
        <v>45863</v>
      </c>
      <c r="W116" s="879">
        <v>1800</v>
      </c>
      <c r="X116" s="880">
        <v>2350</v>
      </c>
    </row>
    <row r="117" spans="1:24" ht="26.25" customHeight="1">
      <c r="A117" s="1759"/>
      <c r="B117" s="1755"/>
      <c r="C117" s="320" t="s">
        <v>15239</v>
      </c>
      <c r="D117" s="1755"/>
      <c r="E117" s="1755"/>
      <c r="F117" s="1755"/>
      <c r="G117" s="1755"/>
      <c r="H117" s="1755"/>
      <c r="I117" s="1755" t="s">
        <v>3598</v>
      </c>
      <c r="J117" s="412" t="s">
        <v>20443</v>
      </c>
      <c r="K117" s="884" t="s">
        <v>211</v>
      </c>
      <c r="L117" s="425" t="s">
        <v>3603</v>
      </c>
      <c r="M117" s="2923"/>
      <c r="N117" s="73" t="s">
        <v>2432</v>
      </c>
      <c r="O117" s="882"/>
      <c r="P117" s="1760"/>
      <c r="Q117" s="882" t="s">
        <v>589</v>
      </c>
      <c r="R117" s="882">
        <f>IF(MID(RIGHT(S117,8),1,1)="M",2021,IF(MID(RIGHT(S117,8),1,1)="N",2022,IF(MID(RIGHT(S117,8),1,1)="P",2023,IF(MID(RIGHT(S117,8),1,1)="R",2024,IF(MID(RIGHT(S117,8),1,1)="S",2025,IF(MID(RIGHT(S117,8),1,1)="T",1996,IF(MID(RIGHT(S117,8),1,1)="V",1997,IF(MID(RIGHT(S117,8),1,1)="W",1998,IF(MID(RIGHT(S117,8),1,1)="X",1999,IF(MID(RIGHT(S117,8),1,1)="Y",2000,IF(MID(RIGHT(S117,8),1,1)="1",2001,IF(MID(RIGHT(S117,8),1,1)="2",2002,IF(MID(RIGHT(S117,8),1,1)="3",2003,IF(MID(RIGHT(S117,8),1,1)="4",2004,IF(MID(RIGHT(S117,8),1,1)="5",2005,IF(MID(RIGHT(S117,8),1,1)="6",2006,IF(MID(RIGHT(S117,8),1,1)="7",2007,IF(MID(RIGHT(S117,8),1,1)="8",2008,IF(MID(RIGHT(S117,8),1,1)="9",2009,IF(MID(RIGHT(S117,8),1,1)="A",2010,IF(MID(RIGHT(S117,8),1,1)="B",2011,IF(MID(RIGHT(S117,8),1,1)="C",2012,IF(MID(RIGHT(S117,8),1,1)="D",2013,IF(MID(RIGHT(S117,8),1,1)="E",2014,IF(MID(RIGHT(S117,8),1,1)="F",2015,IF(MID(RIGHT(S117,8),1,1)="G",2016,IF(MID(RIGHT(S117,8),1,1)="H",2017,IF(MID(RIGHT(S117,8),1,1)="J",2018,IF(MID(RIGHT(S117,8),1,1)="K",2019,IF(MID(RIGHT(S117,8),1,1)="L",2020,""))))))))))))))))))))))))))))))</f>
        <v>2021</v>
      </c>
      <c r="S117" s="882" t="s">
        <v>20605</v>
      </c>
      <c r="T117" s="882">
        <v>1565</v>
      </c>
      <c r="U117" s="885"/>
      <c r="V117" s="2094"/>
      <c r="W117" s="1762"/>
      <c r="X117" s="1763" t="s">
        <v>15091</v>
      </c>
    </row>
    <row r="118" spans="1:24" ht="26.25" customHeight="1">
      <c r="A118" s="881"/>
      <c r="B118" s="882"/>
      <c r="C118" s="882" t="s">
        <v>12775</v>
      </c>
      <c r="D118" s="882" t="s">
        <v>20446</v>
      </c>
      <c r="E118" s="882"/>
      <c r="F118" s="882"/>
      <c r="G118" s="882"/>
      <c r="H118" s="882"/>
      <c r="I118" s="882"/>
      <c r="J118" s="882"/>
      <c r="K118" s="889" t="s">
        <v>3376</v>
      </c>
      <c r="L118" s="882"/>
      <c r="M118" s="2923"/>
      <c r="N118" s="73" t="s">
        <v>4260</v>
      </c>
      <c r="O118" s="882" t="s">
        <v>15120</v>
      </c>
      <c r="P118" s="882"/>
      <c r="Q118" s="882" t="s">
        <v>1838</v>
      </c>
      <c r="R118" s="882">
        <f>IF(MID(RIGHT(S118,8),1,1)="M",2021,IF(MID(RIGHT(S118,8),1,1)="N",2022,IF(MID(RIGHT(S118,8),1,1)="P",2023,IF(MID(RIGHT(S118,8),1,1)="R",2024,IF(MID(RIGHT(S118,8),1,1)="S",2025,IF(MID(RIGHT(S118,8),1,1)="T",1996,IF(MID(RIGHT(S118,8),1,1)="V",1997,IF(MID(RIGHT(S118,8),1,1)="W",1998,IF(MID(RIGHT(S118,8),1,1)="X",1999,IF(MID(RIGHT(S118,8),1,1)="Y",2000,IF(MID(RIGHT(S118,8),1,1)="1",2001,IF(MID(RIGHT(S118,8),1,1)="2",2002,IF(MID(RIGHT(S118,8),1,1)="3",2003,IF(MID(RIGHT(S118,8),1,1)="4",2004,IF(MID(RIGHT(S118,8),1,1)="5",2005,IF(MID(RIGHT(S118,8),1,1)="6",2006,IF(MID(RIGHT(S118,8),1,1)="7",2007,IF(MID(RIGHT(S118,8),1,1)="8",2008,IF(MID(RIGHT(S118,8),1,1)="9",2009,IF(MID(RIGHT(S118,8),1,1)="A",2010,IF(MID(RIGHT(S118,8),1,1)="B",2011,IF(MID(RIGHT(S118,8),1,1)="C",2012,IF(MID(RIGHT(S118,8),1,1)="D",2013,IF(MID(RIGHT(S118,8),1,1)="E",2014,IF(MID(RIGHT(S118,8),1,1)="F",2015,IF(MID(RIGHT(S118,8),1,1)="G",2016,IF(MID(RIGHT(S118,8),1,1)="H",2017,IF(MID(RIGHT(S118,8),1,1)="J",2018,IF(MID(RIGHT(S118,8),1,1)="K",2019,IF(MID(RIGHT(S118,8),1,1)="L",2020,""))))))))))))))))))))))))))))))</f>
        <v>2021</v>
      </c>
      <c r="S118" s="882" t="s">
        <v>20606</v>
      </c>
      <c r="T118" s="882">
        <v>1530</v>
      </c>
      <c r="U118" s="885"/>
      <c r="V118" s="885"/>
      <c r="W118" s="911"/>
      <c r="X118" s="888"/>
    </row>
    <row r="119" spans="1:24" ht="26.25" customHeight="1">
      <c r="A119" s="881"/>
      <c r="B119" s="882"/>
      <c r="C119" s="882" t="s">
        <v>12778</v>
      </c>
      <c r="D119" s="882" t="s">
        <v>191</v>
      </c>
      <c r="E119" s="882"/>
      <c r="F119" s="882"/>
      <c r="G119" s="882"/>
      <c r="H119" s="882"/>
      <c r="I119" s="882"/>
      <c r="J119" s="425" t="s">
        <v>16517</v>
      </c>
      <c r="K119" s="890" t="s">
        <v>9460</v>
      </c>
      <c r="L119" s="882"/>
      <c r="M119" s="2924"/>
      <c r="N119" s="73" t="s">
        <v>12674</v>
      </c>
      <c r="O119" s="882" t="s">
        <v>13101</v>
      </c>
      <c r="P119" s="882"/>
      <c r="Q119" s="882" t="s">
        <v>589</v>
      </c>
      <c r="R119" s="882">
        <f>IF(MID(RIGHT(S119,8),1,1)="M",2021,IF(MID(RIGHT(S119,8),1,1)="N",2022,IF(MID(RIGHT(S119,8),1,1)="P",2023,IF(MID(RIGHT(S119,8),1,1)="R",2024,IF(MID(RIGHT(S119,8),1,1)="S",2025,IF(MID(RIGHT(S119,8),1,1)="T",1996,IF(MID(RIGHT(S119,8),1,1)="V",1997,IF(MID(RIGHT(S119,8),1,1)="W",1998,IF(MID(RIGHT(S119,8),1,1)="X",1999,IF(MID(RIGHT(S119,8),1,1)="Y",2000,IF(MID(RIGHT(S119,8),1,1)="1",2001,IF(MID(RIGHT(S119,8),1,1)="2",2002,IF(MID(RIGHT(S119,8),1,1)="3",2003,IF(MID(RIGHT(S119,8),1,1)="4",2004,IF(MID(RIGHT(S119,8),1,1)="5",2005,IF(MID(RIGHT(S119,8),1,1)="6",2006,IF(MID(RIGHT(S119,8),1,1)="7",2007,IF(MID(RIGHT(S119,8),1,1)="8",2008,IF(MID(RIGHT(S119,8),1,1)="9",2009,IF(MID(RIGHT(S119,8),1,1)="A",2010,IF(MID(RIGHT(S119,8),1,1)="B",2011,IF(MID(RIGHT(S119,8),1,1)="C",2012,IF(MID(RIGHT(S119,8),1,1)="D",2013,IF(MID(RIGHT(S119,8),1,1)="E",2014,IF(MID(RIGHT(S119,8),1,1)="F",2015,IF(MID(RIGHT(S119,8),1,1)="G",2016,IF(MID(RIGHT(S119,8),1,1)="H",2017,IF(MID(RIGHT(S119,8),1,1)="J",2018,IF(MID(RIGHT(S119,8),1,1)="K",2019,IF(MID(RIGHT(S119,8),1,1)="L",2020,""))))))))))))))))))))))))))))))</f>
        <v>2021</v>
      </c>
      <c r="S119" s="882" t="s">
        <v>20607</v>
      </c>
      <c r="T119" s="882">
        <v>1565</v>
      </c>
      <c r="U119" s="885"/>
      <c r="V119" s="885"/>
      <c r="W119" s="911"/>
      <c r="X119" s="888" t="s">
        <v>16449</v>
      </c>
    </row>
    <row r="120" spans="1:24" ht="26.25" customHeight="1">
      <c r="A120" s="881"/>
      <c r="B120" s="882"/>
      <c r="C120" s="882" t="s">
        <v>13047</v>
      </c>
      <c r="D120" s="882" t="s">
        <v>191</v>
      </c>
      <c r="E120" s="882"/>
      <c r="F120" s="882"/>
      <c r="G120" s="882"/>
      <c r="H120" s="882"/>
      <c r="I120" s="882"/>
      <c r="J120" s="882"/>
      <c r="K120" s="890"/>
      <c r="L120" s="882" t="str">
        <f>SUBSTITUTE(M117,"-","")</f>
        <v/>
      </c>
      <c r="M120" s="882" t="str">
        <f>SUBSTITUTE(M116,"-","")</f>
        <v>4327425337794X</v>
      </c>
      <c r="N120" s="882"/>
      <c r="O120" s="882"/>
      <c r="P120" s="882"/>
      <c r="Q120" s="882"/>
      <c r="R120" s="882"/>
      <c r="S120" s="883" t="s">
        <v>189</v>
      </c>
      <c r="T120" s="883">
        <v>3900</v>
      </c>
      <c r="U120" s="885"/>
      <c r="V120" s="891"/>
      <c r="W120" s="887"/>
      <c r="X120" s="888" t="s">
        <v>20660</v>
      </c>
    </row>
    <row r="121" spans="1:24" ht="26.25" customHeight="1">
      <c r="A121" s="881"/>
      <c r="B121" s="882"/>
      <c r="C121" s="882" t="s">
        <v>10098</v>
      </c>
      <c r="D121" s="882" t="s">
        <v>191</v>
      </c>
      <c r="E121" s="882"/>
      <c r="F121" s="882"/>
      <c r="G121" s="882"/>
      <c r="H121" s="882"/>
      <c r="I121" s="882"/>
      <c r="J121" s="882" t="s">
        <v>20629</v>
      </c>
      <c r="K121" s="890"/>
      <c r="L121" s="882"/>
      <c r="M121" s="2559" t="s">
        <v>8707</v>
      </c>
      <c r="N121" s="2560"/>
      <c r="O121" s="2560"/>
      <c r="P121" s="2561"/>
      <c r="Q121" s="882"/>
      <c r="R121" s="882"/>
      <c r="S121" s="883" t="s">
        <v>2472</v>
      </c>
      <c r="T121" s="883">
        <f>SUM(T116:T120)</f>
        <v>10125</v>
      </c>
      <c r="U121" s="891"/>
      <c r="V121" s="891"/>
      <c r="W121" s="887"/>
      <c r="X121" s="888" t="s">
        <v>16967</v>
      </c>
    </row>
    <row r="122" spans="1:24" ht="26.25" customHeight="1" thickBot="1">
      <c r="A122" s="892"/>
      <c r="B122" s="893"/>
      <c r="C122" s="893" t="s">
        <v>10099</v>
      </c>
      <c r="D122" s="893" t="s">
        <v>4036</v>
      </c>
      <c r="E122" s="893"/>
      <c r="F122" s="893"/>
      <c r="G122" s="893"/>
      <c r="H122" s="893"/>
      <c r="I122" s="893"/>
      <c r="J122" s="893" t="s">
        <v>20658</v>
      </c>
      <c r="K122" s="611" t="s">
        <v>20513</v>
      </c>
      <c r="L122" s="893"/>
      <c r="M122" s="893"/>
      <c r="N122" s="894"/>
      <c r="O122" s="894"/>
      <c r="P122" s="895"/>
      <c r="Q122" s="893"/>
      <c r="R122" s="893"/>
      <c r="S122" s="896"/>
      <c r="T122" s="896"/>
      <c r="U122" s="897"/>
      <c r="V122" s="898"/>
      <c r="W122" s="899"/>
      <c r="X122" s="900"/>
    </row>
    <row r="123" spans="1:24" ht="26.25" customHeight="1">
      <c r="A123" s="874" t="s">
        <v>188</v>
      </c>
      <c r="B123" s="875" t="s">
        <v>10047</v>
      </c>
      <c r="C123" s="875" t="s">
        <v>15059</v>
      </c>
      <c r="D123" s="875" t="s">
        <v>190</v>
      </c>
      <c r="E123" s="875" t="s">
        <v>20630</v>
      </c>
      <c r="F123" s="875" t="s">
        <v>20630</v>
      </c>
      <c r="G123" s="875" t="s">
        <v>191</v>
      </c>
      <c r="H123" s="875" t="s">
        <v>20630</v>
      </c>
      <c r="I123" s="875" t="s">
        <v>10574</v>
      </c>
      <c r="J123" s="875" t="s">
        <v>20439</v>
      </c>
      <c r="K123" s="876" t="s">
        <v>15237</v>
      </c>
      <c r="L123" s="875" t="s">
        <v>20608</v>
      </c>
      <c r="M123" s="2922" t="s">
        <v>20611</v>
      </c>
      <c r="N123" s="876" t="s">
        <v>20644</v>
      </c>
      <c r="O123" s="876" t="s">
        <v>20741</v>
      </c>
      <c r="P123" s="1805"/>
      <c r="Q123" s="875" t="s">
        <v>20592</v>
      </c>
      <c r="R123" s="875">
        <f>IF(MID(RIGHT(S123,8),1,1)="M",2021,IF(MID(RIGHT(S123,8),1,1)="N",2022,IF(MID(RIGHT(S123,8),1,1)="P",2023,IF(MID(RIGHT(S123,8),1,1)="R",2024,IF(MID(RIGHT(S123,8),1,1)="S",2025,IF(MID(RIGHT(S123,8),1,1)="T",1996,IF(MID(RIGHT(S123,8),1,1)="V",1997,IF(MID(RIGHT(S123,8),1,1)="W",1998,IF(MID(RIGHT(S123,8),1,1)="X",1999,IF(MID(RIGHT(S123,8),1,1)="Y",2000,IF(MID(RIGHT(S123,8),1,1)="1",2001,IF(MID(RIGHT(S123,8),1,1)="2",2002,IF(MID(RIGHT(S123,8),1,1)="3",2003,IF(MID(RIGHT(S123,8),1,1)="4",2004,IF(MID(RIGHT(S123,8),1,1)="5",2005,IF(MID(RIGHT(S123,8),1,1)="6",2006,IF(MID(RIGHT(S123,8),1,1)="7",2007,IF(MID(RIGHT(S123,8),1,1)="8",2008,IF(MID(RIGHT(S123,8),1,1)="9",2009,IF(MID(RIGHT(S123,8),1,1)="A",2010,IF(MID(RIGHT(S123,8),1,1)="B",2011,IF(MID(RIGHT(S123,8),1,1)="C",2012,IF(MID(RIGHT(S123,8),1,1)="D",2013,IF(MID(RIGHT(S123,8),1,1)="E",2014,IF(MID(RIGHT(S123,8),1,1)="F",2015,IF(MID(RIGHT(S123,8),1,1)="G",2016,IF(MID(RIGHT(S123,8),1,1)="H",2017,IF(MID(RIGHT(S123,8),1,1)="J",2018,IF(MID(RIGHT(S123,8),1,1)="K",2019,IF(MID(RIGHT(S123,8),1,1)="L",2020,""))))))))))))))))))))))))))))))</f>
        <v>2020</v>
      </c>
      <c r="S123" s="875" t="s">
        <v>20609</v>
      </c>
      <c r="T123" s="875">
        <v>1985</v>
      </c>
      <c r="U123" s="878">
        <v>45840</v>
      </c>
      <c r="V123" s="878">
        <v>45863</v>
      </c>
      <c r="W123" s="879">
        <v>1800</v>
      </c>
      <c r="X123" s="880">
        <v>2350</v>
      </c>
    </row>
    <row r="124" spans="1:24" ht="26.25" customHeight="1">
      <c r="A124" s="1759"/>
      <c r="B124" s="1755"/>
      <c r="C124" s="320" t="s">
        <v>15239</v>
      </c>
      <c r="D124" s="1755"/>
      <c r="E124" s="1755"/>
      <c r="F124" s="1755"/>
      <c r="G124" s="1755"/>
      <c r="H124" s="1755"/>
      <c r="I124" s="1755" t="s">
        <v>3598</v>
      </c>
      <c r="J124" s="412" t="s">
        <v>20444</v>
      </c>
      <c r="K124" s="884" t="s">
        <v>211</v>
      </c>
      <c r="L124" s="425" t="s">
        <v>3603</v>
      </c>
      <c r="M124" s="2924"/>
      <c r="N124" s="73" t="s">
        <v>2432</v>
      </c>
      <c r="O124" s="882"/>
      <c r="P124" s="1760"/>
      <c r="Q124" s="882" t="s">
        <v>11405</v>
      </c>
      <c r="R124" s="882">
        <f>IF(MID(RIGHT(S124,8),1,1)="M",2021,IF(MID(RIGHT(S124,8),1,1)="N",2022,IF(MID(RIGHT(S124,8),1,1)="P",2023,IF(MID(RIGHT(S124,8),1,1)="R",2024,IF(MID(RIGHT(S124,8),1,1)="S",2025,IF(MID(RIGHT(S124,8),1,1)="T",1996,IF(MID(RIGHT(S124,8),1,1)="V",1997,IF(MID(RIGHT(S124,8),1,1)="W",1998,IF(MID(RIGHT(S124,8),1,1)="X",1999,IF(MID(RIGHT(S124,8),1,1)="Y",2000,IF(MID(RIGHT(S124,8),1,1)="1",2001,IF(MID(RIGHT(S124,8),1,1)="2",2002,IF(MID(RIGHT(S124,8),1,1)="3",2003,IF(MID(RIGHT(S124,8),1,1)="4",2004,IF(MID(RIGHT(S124,8),1,1)="5",2005,IF(MID(RIGHT(S124,8),1,1)="6",2006,IF(MID(RIGHT(S124,8),1,1)="7",2007,IF(MID(RIGHT(S124,8),1,1)="8",2008,IF(MID(RIGHT(S124,8),1,1)="9",2009,IF(MID(RIGHT(S124,8),1,1)="A",2010,IF(MID(RIGHT(S124,8),1,1)="B",2011,IF(MID(RIGHT(S124,8),1,1)="C",2012,IF(MID(RIGHT(S124,8),1,1)="D",2013,IF(MID(RIGHT(S124,8),1,1)="E",2014,IF(MID(RIGHT(S124,8),1,1)="F",2015,IF(MID(RIGHT(S124,8),1,1)="G",2016,IF(MID(RIGHT(S124,8),1,1)="H",2017,IF(MID(RIGHT(S124,8),1,1)="J",2018,IF(MID(RIGHT(S124,8),1,1)="K",2019,IF(MID(RIGHT(S124,8),1,1)="L",2020,""))))))))))))))))))))))))))))))</f>
        <v>2011</v>
      </c>
      <c r="S124" s="882" t="s">
        <v>20610</v>
      </c>
      <c r="T124" s="882">
        <v>2100</v>
      </c>
      <c r="U124" s="885"/>
      <c r="V124" s="2094"/>
      <c r="W124" s="1762"/>
      <c r="X124" s="1763" t="s">
        <v>15091</v>
      </c>
    </row>
    <row r="125" spans="1:24" ht="26.25" customHeight="1">
      <c r="A125" s="881"/>
      <c r="B125" s="882"/>
      <c r="C125" s="882" t="s">
        <v>12775</v>
      </c>
      <c r="D125" s="882" t="s">
        <v>20446</v>
      </c>
      <c r="E125" s="882"/>
      <c r="F125" s="882"/>
      <c r="G125" s="882"/>
      <c r="H125" s="882"/>
      <c r="I125" s="882"/>
      <c r="J125" s="882"/>
      <c r="K125" s="889" t="s">
        <v>3376</v>
      </c>
      <c r="L125" s="882"/>
      <c r="M125" s="2923" t="s">
        <v>20598</v>
      </c>
      <c r="N125" s="73" t="s">
        <v>4260</v>
      </c>
      <c r="O125" s="882" t="s">
        <v>15120</v>
      </c>
      <c r="P125" s="882"/>
      <c r="Q125" s="882" t="s">
        <v>589</v>
      </c>
      <c r="R125" s="882">
        <f>IF(MID(RIGHT(S125,8),1,1)="M",2021,IF(MID(RIGHT(S125,8),1,1)="N",2022,IF(MID(RIGHT(S125,8),1,1)="P",2023,IF(MID(RIGHT(S125,8),1,1)="R",2024,IF(MID(RIGHT(S125,8),1,1)="S",2025,IF(MID(RIGHT(S125,8),1,1)="T",1996,IF(MID(RIGHT(S125,8),1,1)="V",1997,IF(MID(RIGHT(S125,8),1,1)="W",1998,IF(MID(RIGHT(S125,8),1,1)="X",1999,IF(MID(RIGHT(S125,8),1,1)="Y",2000,IF(MID(RIGHT(S125,8),1,1)="1",2001,IF(MID(RIGHT(S125,8),1,1)="2",2002,IF(MID(RIGHT(S125,8),1,1)="3",2003,IF(MID(RIGHT(S125,8),1,1)="4",2004,IF(MID(RIGHT(S125,8),1,1)="5",2005,IF(MID(RIGHT(S125,8),1,1)="6",2006,IF(MID(RIGHT(S125,8),1,1)="7",2007,IF(MID(RIGHT(S125,8),1,1)="8",2008,IF(MID(RIGHT(S125,8),1,1)="9",2009,IF(MID(RIGHT(S125,8),1,1)="A",2010,IF(MID(RIGHT(S125,8),1,1)="B",2011,IF(MID(RIGHT(S125,8),1,1)="C",2012,IF(MID(RIGHT(S125,8),1,1)="D",2013,IF(MID(RIGHT(S125,8),1,1)="E",2014,IF(MID(RIGHT(S125,8),1,1)="F",2015,IF(MID(RIGHT(S125,8),1,1)="G",2016,IF(MID(RIGHT(S125,8),1,1)="H",2017,IF(MID(RIGHT(S125,8),1,1)="J",2018,IF(MID(RIGHT(S125,8),1,1)="K",2019,IF(MID(RIGHT(S125,8),1,1)="L",2020,""))))))))))))))))))))))))))))))</f>
        <v>2021</v>
      </c>
      <c r="S125" s="882" t="s">
        <v>20596</v>
      </c>
      <c r="T125" s="882">
        <v>1565</v>
      </c>
      <c r="U125" s="885"/>
      <c r="V125" s="885"/>
      <c r="W125" s="911"/>
      <c r="X125" s="888"/>
    </row>
    <row r="126" spans="1:24" ht="26.25" customHeight="1">
      <c r="A126" s="881"/>
      <c r="B126" s="882"/>
      <c r="C126" s="882" t="s">
        <v>12778</v>
      </c>
      <c r="D126" s="882" t="s">
        <v>191</v>
      </c>
      <c r="E126" s="882"/>
      <c r="F126" s="882"/>
      <c r="G126" s="882"/>
      <c r="H126" s="882"/>
      <c r="I126" s="882"/>
      <c r="J126" s="425" t="s">
        <v>16517</v>
      </c>
      <c r="K126" s="890" t="s">
        <v>9460</v>
      </c>
      <c r="L126" s="882" t="str">
        <f>SUBSTITUTE(M123,"-","")</f>
        <v>1277825062566X</v>
      </c>
      <c r="M126" s="2924"/>
      <c r="N126" s="73" t="s">
        <v>12674</v>
      </c>
      <c r="O126" s="882" t="s">
        <v>13101</v>
      </c>
      <c r="P126" s="882"/>
      <c r="Q126" s="882" t="s">
        <v>589</v>
      </c>
      <c r="R126" s="882">
        <f>IF(MID(RIGHT(S126,8),1,1)="M",2021,IF(MID(RIGHT(S126,8),1,1)="N",2022,IF(MID(RIGHT(S126,8),1,1)="P",2023,IF(MID(RIGHT(S126,8),1,1)="R",2024,IF(MID(RIGHT(S126,8),1,1)="S",2025,IF(MID(RIGHT(S126,8),1,1)="T",1996,IF(MID(RIGHT(S126,8),1,1)="V",1997,IF(MID(RIGHT(S126,8),1,1)="W",1998,IF(MID(RIGHT(S126,8),1,1)="X",1999,IF(MID(RIGHT(S126,8),1,1)="Y",2000,IF(MID(RIGHT(S126,8),1,1)="1",2001,IF(MID(RIGHT(S126,8),1,1)="2",2002,IF(MID(RIGHT(S126,8),1,1)="3",2003,IF(MID(RIGHT(S126,8),1,1)="4",2004,IF(MID(RIGHT(S126,8),1,1)="5",2005,IF(MID(RIGHT(S126,8),1,1)="6",2006,IF(MID(RIGHT(S126,8),1,1)="7",2007,IF(MID(RIGHT(S126,8),1,1)="8",2008,IF(MID(RIGHT(S126,8),1,1)="9",2009,IF(MID(RIGHT(S126,8),1,1)="A",2010,IF(MID(RIGHT(S126,8),1,1)="B",2011,IF(MID(RIGHT(S126,8),1,1)="C",2012,IF(MID(RIGHT(S126,8),1,1)="D",2013,IF(MID(RIGHT(S126,8),1,1)="E",2014,IF(MID(RIGHT(S126,8),1,1)="F",2015,IF(MID(RIGHT(S126,8),1,1)="G",2016,IF(MID(RIGHT(S126,8),1,1)="H",2017,IF(MID(RIGHT(S126,8),1,1)="J",2018,IF(MID(RIGHT(S126,8),1,1)="K",2019,IF(MID(RIGHT(S126,8),1,1)="L",2020,""))))))))))))))))))))))))))))))</f>
        <v>2021</v>
      </c>
      <c r="S126" s="882" t="s">
        <v>20597</v>
      </c>
      <c r="T126" s="882">
        <v>1565</v>
      </c>
      <c r="U126" s="885"/>
      <c r="V126" s="885"/>
      <c r="W126" s="911"/>
      <c r="X126" s="888" t="s">
        <v>16449</v>
      </c>
    </row>
    <row r="127" spans="1:24" ht="26.25" customHeight="1">
      <c r="A127" s="881"/>
      <c r="B127" s="882"/>
      <c r="C127" s="882" t="s">
        <v>13047</v>
      </c>
      <c r="D127" s="882" t="s">
        <v>191</v>
      </c>
      <c r="E127" s="882"/>
      <c r="F127" s="882"/>
      <c r="G127" s="882"/>
      <c r="H127" s="882"/>
      <c r="I127" s="882"/>
      <c r="J127" s="882"/>
      <c r="K127" s="890"/>
      <c r="L127" s="882" t="str">
        <f>SUBSTITUTE(M125,"-","")</f>
        <v>4327425337795X</v>
      </c>
      <c r="M127" s="882"/>
      <c r="N127" s="882"/>
      <c r="O127" s="882"/>
      <c r="P127" s="882"/>
      <c r="Q127" s="882"/>
      <c r="R127" s="882"/>
      <c r="S127" s="883" t="s">
        <v>189</v>
      </c>
      <c r="T127" s="883">
        <v>3840</v>
      </c>
      <c r="U127" s="885"/>
      <c r="V127" s="891"/>
      <c r="W127" s="887"/>
      <c r="X127" s="888" t="s">
        <v>20661</v>
      </c>
    </row>
    <row r="128" spans="1:24" ht="26.25" customHeight="1">
      <c r="A128" s="881"/>
      <c r="B128" s="882"/>
      <c r="C128" s="882" t="s">
        <v>10098</v>
      </c>
      <c r="D128" s="882" t="s">
        <v>191</v>
      </c>
      <c r="E128" s="882"/>
      <c r="F128" s="882"/>
      <c r="G128" s="882"/>
      <c r="H128" s="882"/>
      <c r="I128" s="882"/>
      <c r="J128" s="882" t="s">
        <v>20629</v>
      </c>
      <c r="K128" s="890"/>
      <c r="L128" s="882"/>
      <c r="M128" s="2559" t="s">
        <v>8707</v>
      </c>
      <c r="N128" s="2560"/>
      <c r="O128" s="2560"/>
      <c r="P128" s="2561"/>
      <c r="Q128" s="882"/>
      <c r="R128" s="882"/>
      <c r="S128" s="883" t="s">
        <v>2472</v>
      </c>
      <c r="T128" s="883">
        <f>SUM(T123:T127)</f>
        <v>11055</v>
      </c>
      <c r="U128" s="891"/>
      <c r="V128" s="891"/>
      <c r="W128" s="887"/>
      <c r="X128" s="888" t="s">
        <v>16967</v>
      </c>
    </row>
    <row r="129" spans="1:24" ht="26.25" customHeight="1" thickBot="1">
      <c r="A129" s="892"/>
      <c r="B129" s="893"/>
      <c r="C129" s="893" t="s">
        <v>10099</v>
      </c>
      <c r="D129" s="893" t="s">
        <v>4036</v>
      </c>
      <c r="E129" s="893"/>
      <c r="F129" s="893"/>
      <c r="G129" s="893"/>
      <c r="H129" s="893"/>
      <c r="I129" s="893"/>
      <c r="J129" s="893" t="s">
        <v>20658</v>
      </c>
      <c r="K129" s="611" t="s">
        <v>20513</v>
      </c>
      <c r="L129" s="893"/>
      <c r="M129" s="893"/>
      <c r="N129" s="894"/>
      <c r="O129" s="894"/>
      <c r="P129" s="895"/>
      <c r="Q129" s="893"/>
      <c r="R129" s="893"/>
      <c r="S129" s="896"/>
      <c r="T129" s="896"/>
      <c r="U129" s="897"/>
      <c r="V129" s="898"/>
      <c r="W129" s="899"/>
      <c r="X129" s="900"/>
    </row>
    <row r="130" spans="1:24" ht="26.25" customHeight="1">
      <c r="A130" s="874" t="s">
        <v>188</v>
      </c>
      <c r="B130" s="875" t="s">
        <v>10047</v>
      </c>
      <c r="C130" s="875" t="s">
        <v>15059</v>
      </c>
      <c r="D130" s="875" t="s">
        <v>190</v>
      </c>
      <c r="E130" s="875" t="s">
        <v>20630</v>
      </c>
      <c r="F130" s="875" t="s">
        <v>20630</v>
      </c>
      <c r="G130" s="875" t="s">
        <v>191</v>
      </c>
      <c r="H130" s="875" t="s">
        <v>20630</v>
      </c>
      <c r="I130" s="875" t="s">
        <v>10574</v>
      </c>
      <c r="J130" s="875" t="s">
        <v>20439</v>
      </c>
      <c r="K130" s="876" t="s">
        <v>15237</v>
      </c>
      <c r="L130" s="875" t="s">
        <v>20736</v>
      </c>
      <c r="M130" s="2922" t="s">
        <v>20603</v>
      </c>
      <c r="N130" s="876" t="s">
        <v>20645</v>
      </c>
      <c r="O130" s="876" t="s">
        <v>20742</v>
      </c>
      <c r="P130" s="1805"/>
      <c r="Q130" s="875" t="s">
        <v>378</v>
      </c>
      <c r="R130" s="875">
        <f>IF(MID(RIGHT(S130,8),1,1)="M",2021,IF(MID(RIGHT(S130,8),1,1)="N",2022,IF(MID(RIGHT(S130,8),1,1)="P",2023,IF(MID(RIGHT(S130,8),1,1)="R",2024,IF(MID(RIGHT(S130,8),1,1)="S",2025,IF(MID(RIGHT(S130,8),1,1)="T",1996,IF(MID(RIGHT(S130,8),1,1)="V",1997,IF(MID(RIGHT(S130,8),1,1)="W",1998,IF(MID(RIGHT(S130,8),1,1)="X",1999,IF(MID(RIGHT(S130,8),1,1)="Y",2000,IF(MID(RIGHT(S130,8),1,1)="1",2001,IF(MID(RIGHT(S130,8),1,1)="2",2002,IF(MID(RIGHT(S130,8),1,1)="3",2003,IF(MID(RIGHT(S130,8),1,1)="4",2004,IF(MID(RIGHT(S130,8),1,1)="5",2005,IF(MID(RIGHT(S130,8),1,1)="6",2006,IF(MID(RIGHT(S130,8),1,1)="7",2007,IF(MID(RIGHT(S130,8),1,1)="8",2008,IF(MID(RIGHT(S130,8),1,1)="9",2009,IF(MID(RIGHT(S130,8),1,1)="A",2010,IF(MID(RIGHT(S130,8),1,1)="B",2011,IF(MID(RIGHT(S130,8),1,1)="C",2012,IF(MID(RIGHT(S130,8),1,1)="D",2013,IF(MID(RIGHT(S130,8),1,1)="E",2014,IF(MID(RIGHT(S130,8),1,1)="F",2015,IF(MID(RIGHT(S130,8),1,1)="G",2016,IF(MID(RIGHT(S130,8),1,1)="H",2017,IF(MID(RIGHT(S130,8),1,1)="J",2018,IF(MID(RIGHT(S130,8),1,1)="K",2019,IF(MID(RIGHT(S130,8),1,1)="L",2020,""))))))))))))))))))))))))))))))</f>
        <v>2011</v>
      </c>
      <c r="S130" s="875" t="s">
        <v>20599</v>
      </c>
      <c r="T130" s="875">
        <v>1905</v>
      </c>
      <c r="U130" s="878">
        <v>45840</v>
      </c>
      <c r="V130" s="878">
        <v>45863</v>
      </c>
      <c r="W130" s="879">
        <v>1800</v>
      </c>
      <c r="X130" s="880">
        <v>2350</v>
      </c>
    </row>
    <row r="131" spans="1:24" ht="26.25" customHeight="1">
      <c r="A131" s="1759"/>
      <c r="B131" s="1755"/>
      <c r="C131" s="320" t="s">
        <v>15239</v>
      </c>
      <c r="D131" s="1755"/>
      <c r="E131" s="1755"/>
      <c r="F131" s="1755"/>
      <c r="G131" s="1755"/>
      <c r="H131" s="1755"/>
      <c r="I131" s="1755" t="s">
        <v>3598</v>
      </c>
      <c r="J131" s="412" t="s">
        <v>20445</v>
      </c>
      <c r="K131" s="884" t="s">
        <v>211</v>
      </c>
      <c r="L131" s="425" t="s">
        <v>3603</v>
      </c>
      <c r="M131" s="2923"/>
      <c r="N131" s="73" t="s">
        <v>2432</v>
      </c>
      <c r="O131" s="882" t="s">
        <v>20593</v>
      </c>
      <c r="P131" s="1760"/>
      <c r="Q131" s="882" t="s">
        <v>11405</v>
      </c>
      <c r="R131" s="882">
        <f>IF(MID(RIGHT(S131,8),1,1)="M",2021,IF(MID(RIGHT(S131,8),1,1)="N",2022,IF(MID(RIGHT(S131,8),1,1)="P",2023,IF(MID(RIGHT(S131,8),1,1)="R",2024,IF(MID(RIGHT(S131,8),1,1)="S",2025,IF(MID(RIGHT(S131,8),1,1)="T",1996,IF(MID(RIGHT(S131,8),1,1)="V",1997,IF(MID(RIGHT(S131,8),1,1)="W",1998,IF(MID(RIGHT(S131,8),1,1)="X",1999,IF(MID(RIGHT(S131,8),1,1)="Y",2000,IF(MID(RIGHT(S131,8),1,1)="1",2001,IF(MID(RIGHT(S131,8),1,1)="2",2002,IF(MID(RIGHT(S131,8),1,1)="3",2003,IF(MID(RIGHT(S131,8),1,1)="4",2004,IF(MID(RIGHT(S131,8),1,1)="5",2005,IF(MID(RIGHT(S131,8),1,1)="6",2006,IF(MID(RIGHT(S131,8),1,1)="7",2007,IF(MID(RIGHT(S131,8),1,1)="8",2008,IF(MID(RIGHT(S131,8),1,1)="9",2009,IF(MID(RIGHT(S131,8),1,1)="A",2010,IF(MID(RIGHT(S131,8),1,1)="B",2011,IF(MID(RIGHT(S131,8),1,1)="C",2012,IF(MID(RIGHT(S131,8),1,1)="D",2013,IF(MID(RIGHT(S131,8),1,1)="E",2014,IF(MID(RIGHT(S131,8),1,1)="F",2015,IF(MID(RIGHT(S131,8),1,1)="G",2016,IF(MID(RIGHT(S131,8),1,1)="H",2017,IF(MID(RIGHT(S131,8),1,1)="J",2018,IF(MID(RIGHT(S131,8),1,1)="K",2019,IF(MID(RIGHT(S131,8),1,1)="L",2020,""))))))))))))))))))))))))))))))</f>
        <v>2011</v>
      </c>
      <c r="S131" s="882" t="s">
        <v>20600</v>
      </c>
      <c r="T131" s="882">
        <v>2100</v>
      </c>
      <c r="U131" s="885"/>
      <c r="V131" s="2094"/>
      <c r="W131" s="1762"/>
      <c r="X131" s="1763" t="s">
        <v>15091</v>
      </c>
    </row>
    <row r="132" spans="1:24" ht="26.25" customHeight="1">
      <c r="A132" s="881"/>
      <c r="B132" s="882"/>
      <c r="C132" s="882" t="s">
        <v>12775</v>
      </c>
      <c r="D132" s="882" t="s">
        <v>20446</v>
      </c>
      <c r="E132" s="882"/>
      <c r="F132" s="882"/>
      <c r="G132" s="882"/>
      <c r="H132" s="882"/>
      <c r="I132" s="882"/>
      <c r="J132" s="882"/>
      <c r="K132" s="889" t="s">
        <v>3376</v>
      </c>
      <c r="L132" s="882"/>
      <c r="M132" s="2923"/>
      <c r="N132" s="73" t="s">
        <v>4260</v>
      </c>
      <c r="O132" s="882" t="s">
        <v>15120</v>
      </c>
      <c r="P132" s="882"/>
      <c r="Q132" s="882" t="s">
        <v>20592</v>
      </c>
      <c r="R132" s="882">
        <f>IF(MID(RIGHT(S132,8),1,1)="M",2021,IF(MID(RIGHT(S132,8),1,1)="N",2022,IF(MID(RIGHT(S132,8),1,1)="P",2023,IF(MID(RIGHT(S132,8),1,1)="R",2024,IF(MID(RIGHT(S132,8),1,1)="S",2025,IF(MID(RIGHT(S132,8),1,1)="T",1996,IF(MID(RIGHT(S132,8),1,1)="V",1997,IF(MID(RIGHT(S132,8),1,1)="W",1998,IF(MID(RIGHT(S132,8),1,1)="X",1999,IF(MID(RIGHT(S132,8),1,1)="Y",2000,IF(MID(RIGHT(S132,8),1,1)="1",2001,IF(MID(RIGHT(S132,8),1,1)="2",2002,IF(MID(RIGHT(S132,8),1,1)="3",2003,IF(MID(RIGHT(S132,8),1,1)="4",2004,IF(MID(RIGHT(S132,8),1,1)="5",2005,IF(MID(RIGHT(S132,8),1,1)="6",2006,IF(MID(RIGHT(S132,8),1,1)="7",2007,IF(MID(RIGHT(S132,8),1,1)="8",2008,IF(MID(RIGHT(S132,8),1,1)="9",2009,IF(MID(RIGHT(S132,8),1,1)="A",2010,IF(MID(RIGHT(S132,8),1,1)="B",2011,IF(MID(RIGHT(S132,8),1,1)="C",2012,IF(MID(RIGHT(S132,8),1,1)="D",2013,IF(MID(RIGHT(S132,8),1,1)="E",2014,IF(MID(RIGHT(S132,8),1,1)="F",2015,IF(MID(RIGHT(S132,8),1,1)="G",2016,IF(MID(RIGHT(S132,8),1,1)="H",2017,IF(MID(RIGHT(S132,8),1,1)="J",2018,IF(MID(RIGHT(S132,8),1,1)="K",2019,IF(MID(RIGHT(S132,8),1,1)="L",2020,""))))))))))))))))))))))))))))))</f>
        <v>2021</v>
      </c>
      <c r="S132" s="882" t="s">
        <v>20601</v>
      </c>
      <c r="T132" s="882">
        <v>1905</v>
      </c>
      <c r="U132" s="885"/>
      <c r="V132" s="885"/>
      <c r="W132" s="911"/>
      <c r="X132" s="888"/>
    </row>
    <row r="133" spans="1:24" ht="26.25" customHeight="1">
      <c r="A133" s="881"/>
      <c r="B133" s="882"/>
      <c r="C133" s="882" t="s">
        <v>12778</v>
      </c>
      <c r="D133" s="882" t="s">
        <v>191</v>
      </c>
      <c r="E133" s="882"/>
      <c r="F133" s="882"/>
      <c r="G133" s="882"/>
      <c r="H133" s="882"/>
      <c r="I133" s="882"/>
      <c r="J133" s="425" t="s">
        <v>16517</v>
      </c>
      <c r="K133" s="890" t="s">
        <v>9460</v>
      </c>
      <c r="L133" s="882"/>
      <c r="M133" s="2924"/>
      <c r="N133" s="73" t="s">
        <v>12674</v>
      </c>
      <c r="O133" s="882" t="s">
        <v>13101</v>
      </c>
      <c r="P133" s="882"/>
      <c r="Q133" s="882" t="s">
        <v>4027</v>
      </c>
      <c r="R133" s="882">
        <f>IF(MID(RIGHT(S133,8),1,1)="M",2021,IF(MID(RIGHT(S133,8),1,1)="N",2022,IF(MID(RIGHT(S133,8),1,1)="P",2023,IF(MID(RIGHT(S133,8),1,1)="R",2024,IF(MID(RIGHT(S133,8),1,1)="S",2025,IF(MID(RIGHT(S133,8),1,1)="T",1996,IF(MID(RIGHT(S133,8),1,1)="V",1997,IF(MID(RIGHT(S133,8),1,1)="W",1998,IF(MID(RIGHT(S133,8),1,1)="X",1999,IF(MID(RIGHT(S133,8),1,1)="Y",2000,IF(MID(RIGHT(S133,8),1,1)="1",2001,IF(MID(RIGHT(S133,8),1,1)="2",2002,IF(MID(RIGHT(S133,8),1,1)="3",2003,IF(MID(RIGHT(S133,8),1,1)="4",2004,IF(MID(RIGHT(S133,8),1,1)="5",2005,IF(MID(RIGHT(S133,8),1,1)="6",2006,IF(MID(RIGHT(S133,8),1,1)="7",2007,IF(MID(RIGHT(S133,8),1,1)="8",2008,IF(MID(RIGHT(S133,8),1,1)="9",2009,IF(MID(RIGHT(S133,8),1,1)="A",2010,IF(MID(RIGHT(S133,8),1,1)="B",2011,IF(MID(RIGHT(S133,8),1,1)="C",2012,IF(MID(RIGHT(S133,8),1,1)="D",2013,IF(MID(RIGHT(S133,8),1,1)="E",2014,IF(MID(RIGHT(S133,8),1,1)="F",2015,IF(MID(RIGHT(S133,8),1,1)="G",2016,IF(MID(RIGHT(S133,8),1,1)="H",2017,IF(MID(RIGHT(S133,8),1,1)="J",2018,IF(MID(RIGHT(S133,8),1,1)="K",2019,IF(MID(RIGHT(S133,8),1,1)="L",2020,""))))))))))))))))))))))))))))))</f>
        <v>2017</v>
      </c>
      <c r="S133" s="882" t="s">
        <v>20602</v>
      </c>
      <c r="T133" s="882">
        <v>1780</v>
      </c>
      <c r="U133" s="885"/>
      <c r="V133" s="885"/>
      <c r="W133" s="911"/>
      <c r="X133" s="888" t="s">
        <v>16449</v>
      </c>
    </row>
    <row r="134" spans="1:24" ht="26.25" customHeight="1">
      <c r="A134" s="881"/>
      <c r="B134" s="882"/>
      <c r="C134" s="882" t="s">
        <v>13047</v>
      </c>
      <c r="D134" s="882" t="s">
        <v>191</v>
      </c>
      <c r="E134" s="882"/>
      <c r="F134" s="882"/>
      <c r="G134" s="882"/>
      <c r="H134" s="882"/>
      <c r="I134" s="882"/>
      <c r="J134" s="882"/>
      <c r="K134" s="890"/>
      <c r="L134" s="882" t="str">
        <f>SUBSTITUTE(M131,"-","")</f>
        <v/>
      </c>
      <c r="M134" s="882" t="str">
        <f>SUBSTITUTE(M130,"-","")</f>
        <v>1277825062565X</v>
      </c>
      <c r="N134" s="882"/>
      <c r="O134" s="882"/>
      <c r="P134" s="882"/>
      <c r="Q134" s="882"/>
      <c r="R134" s="882"/>
      <c r="S134" s="883" t="s">
        <v>189</v>
      </c>
      <c r="T134" s="883">
        <v>3700</v>
      </c>
      <c r="U134" s="885"/>
      <c r="V134" s="891"/>
      <c r="W134" s="887"/>
      <c r="X134" s="888" t="s">
        <v>20662</v>
      </c>
    </row>
    <row r="135" spans="1:24" ht="26.25" customHeight="1">
      <c r="A135" s="881"/>
      <c r="B135" s="882"/>
      <c r="C135" s="882" t="s">
        <v>10098</v>
      </c>
      <c r="D135" s="882" t="s">
        <v>191</v>
      </c>
      <c r="E135" s="882"/>
      <c r="F135" s="882"/>
      <c r="G135" s="882"/>
      <c r="H135" s="882"/>
      <c r="I135" s="882"/>
      <c r="J135" s="882" t="s">
        <v>20629</v>
      </c>
      <c r="K135" s="890"/>
      <c r="L135" s="882"/>
      <c r="M135" s="2559" t="s">
        <v>8707</v>
      </c>
      <c r="N135" s="2560"/>
      <c r="O135" s="2560"/>
      <c r="P135" s="2561"/>
      <c r="Q135" s="882"/>
      <c r="R135" s="882"/>
      <c r="S135" s="883" t="s">
        <v>2472</v>
      </c>
      <c r="T135" s="883">
        <f>SUM(T130:T134)</f>
        <v>11390</v>
      </c>
      <c r="U135" s="891"/>
      <c r="V135" s="891"/>
      <c r="W135" s="887"/>
      <c r="X135" s="888" t="s">
        <v>16967</v>
      </c>
    </row>
    <row r="136" spans="1:24" ht="26.25" customHeight="1" thickBot="1">
      <c r="A136" s="892"/>
      <c r="B136" s="893"/>
      <c r="C136" s="893" t="s">
        <v>10099</v>
      </c>
      <c r="D136" s="893" t="s">
        <v>4036</v>
      </c>
      <c r="E136" s="893"/>
      <c r="F136" s="893"/>
      <c r="G136" s="893"/>
      <c r="H136" s="893"/>
      <c r="I136" s="893"/>
      <c r="J136" s="893" t="s">
        <v>20658</v>
      </c>
      <c r="K136" s="611" t="s">
        <v>20513</v>
      </c>
      <c r="L136" s="893"/>
      <c r="M136" s="893"/>
      <c r="N136" s="894"/>
      <c r="O136" s="894"/>
      <c r="P136" s="895"/>
      <c r="Q136" s="893"/>
      <c r="R136" s="893"/>
      <c r="S136" s="896"/>
      <c r="T136" s="896"/>
      <c r="U136" s="897"/>
      <c r="V136" s="898"/>
      <c r="W136" s="899"/>
      <c r="X136" s="900"/>
    </row>
    <row r="138" spans="1:24" ht="26.25" customHeight="1" thickBot="1"/>
    <row r="139" spans="1:24" ht="26.25" customHeight="1">
      <c r="A139" s="1178" t="s">
        <v>188</v>
      </c>
      <c r="B139" s="1179" t="s">
        <v>10047</v>
      </c>
      <c r="C139" s="1179" t="s">
        <v>14876</v>
      </c>
      <c r="D139" s="1179" t="s">
        <v>190</v>
      </c>
      <c r="E139" s="1179" t="s">
        <v>20686</v>
      </c>
      <c r="F139" s="1179" t="s">
        <v>191</v>
      </c>
      <c r="G139" s="1179" t="s">
        <v>191</v>
      </c>
      <c r="H139" s="1179" t="s">
        <v>191</v>
      </c>
      <c r="I139" s="1179" t="s">
        <v>10531</v>
      </c>
      <c r="J139" s="1179" t="s">
        <v>20640</v>
      </c>
      <c r="K139" s="1180" t="s">
        <v>15237</v>
      </c>
      <c r="L139" s="1179" t="s">
        <v>20805</v>
      </c>
      <c r="M139" s="2869" t="s">
        <v>20693</v>
      </c>
      <c r="N139" s="1180" t="s">
        <v>20672</v>
      </c>
      <c r="O139" s="1784" t="s">
        <v>20673</v>
      </c>
      <c r="P139" s="1181"/>
      <c r="Q139" s="1179" t="s">
        <v>15953</v>
      </c>
      <c r="R139" s="1179">
        <f>IF(MID(RIGHT(S139,8),1,1)="M",2021,IF(MID(RIGHT(S139,8),1,1)="N",2022,IF(MID(RIGHT(S139,8),1,1)="P",2023,IF(MID(RIGHT(S139,8),1,1)="R",2024,IF(MID(RIGHT(S139,8),1,1)="S",2025,IF(MID(RIGHT(S139,8),1,1)="T",1996,IF(MID(RIGHT(S139,8),1,1)="V",1997,IF(MID(RIGHT(S139,8),1,1)="W",1998,IF(MID(RIGHT(S139,8),1,1)="X",1999,IF(MID(RIGHT(S139,8),1,1)="Y",2000,IF(MID(RIGHT(S139,8),1,1)="1",2001,IF(MID(RIGHT(S139,8),1,1)="2",2002,IF(MID(RIGHT(S139,8),1,1)="3",2003,IF(MID(RIGHT(S139,8),1,1)="4",2004,IF(MID(RIGHT(S139,8),1,1)="5",2005,IF(MID(RIGHT(S139,8),1,1)="6",2006,IF(MID(RIGHT(S139,8),1,1)="7",2007,IF(MID(RIGHT(S139,8),1,1)="8",2008,IF(MID(RIGHT(S139,8),1,1)="9",2009,IF(MID(RIGHT(S139,8),1,1)="A",2010,IF(MID(RIGHT(S139,8),1,1)="B",2011,IF(MID(RIGHT(S139,8),1,1)="C",2012,IF(MID(RIGHT(S139,8),1,1)="D",2013,IF(MID(RIGHT(S139,8),1,1)="E",2014,IF(MID(RIGHT(S139,8),1,1)="F",2015,IF(MID(RIGHT(S139,8),1,1)="G",2016,IF(MID(RIGHT(S139,8),1,1)="H",2017,IF(MID(RIGHT(S139,8),1,1)="J",2018,IF(MID(RIGHT(S139,8),1,1)="K",2019,IF(MID(RIGHT(S139,8),1,1)="L",2020,""))))))))))))))))))))))))))))))</f>
        <v>2021</v>
      </c>
      <c r="S139" s="1179" t="s">
        <v>20690</v>
      </c>
      <c r="T139" s="1179">
        <v>2268</v>
      </c>
      <c r="U139" s="1182">
        <v>45842</v>
      </c>
      <c r="V139" s="1182">
        <v>45870</v>
      </c>
      <c r="W139" s="1183">
        <v>1800</v>
      </c>
      <c r="X139" s="1184">
        <v>2650</v>
      </c>
    </row>
    <row r="140" spans="1:24" ht="26.25" customHeight="1">
      <c r="A140" s="1185"/>
      <c r="B140" s="1186"/>
      <c r="C140" s="320" t="s">
        <v>15153</v>
      </c>
      <c r="D140" s="1186"/>
      <c r="E140" s="1186"/>
      <c r="F140" s="1186"/>
      <c r="G140" s="1186"/>
      <c r="H140" s="1186"/>
      <c r="I140" s="1186"/>
      <c r="J140" s="412" t="s">
        <v>20641</v>
      </c>
      <c r="K140" s="1373" t="s">
        <v>20004</v>
      </c>
      <c r="L140" s="961" t="s">
        <v>3603</v>
      </c>
      <c r="M140" s="2870"/>
      <c r="N140" s="73" t="s">
        <v>2943</v>
      </c>
      <c r="O140" s="1836"/>
      <c r="P140" s="1447"/>
      <c r="Q140" s="1186" t="s">
        <v>10154</v>
      </c>
      <c r="R140" s="1186">
        <f>IF(MID(RIGHT(S140,8),1,1)="M",2021,IF(MID(RIGHT(S140,8),1,1)="N",2022,IF(MID(RIGHT(S140,8),1,1)="P",2023,IF(MID(RIGHT(S140,8),1,1)="R",2024,IF(MID(RIGHT(S140,8),1,1)="S",2025,IF(MID(RIGHT(S140,8),1,1)="T",1996,IF(MID(RIGHT(S140,8),1,1)="V",1997,IF(MID(RIGHT(S140,8),1,1)="W",1998,IF(MID(RIGHT(S140,8),1,1)="X",1999,IF(MID(RIGHT(S140,8),1,1)="Y",2000,IF(MID(RIGHT(S140,8),1,1)="1",2001,IF(MID(RIGHT(S140,8),1,1)="2",2002,IF(MID(RIGHT(S140,8),1,1)="3",2003,IF(MID(RIGHT(S140,8),1,1)="4",2004,IF(MID(RIGHT(S140,8),1,1)="5",2005,IF(MID(RIGHT(S140,8),1,1)="6",2006,IF(MID(RIGHT(S140,8),1,1)="7",2007,IF(MID(RIGHT(S140,8),1,1)="8",2008,IF(MID(RIGHT(S140,8),1,1)="9",2009,IF(MID(RIGHT(S140,8),1,1)="A",2010,IF(MID(RIGHT(S140,8),1,1)="B",2011,IF(MID(RIGHT(S140,8),1,1)="C",2012,IF(MID(RIGHT(S140,8),1,1)="D",2013,IF(MID(RIGHT(S140,8),1,1)="E",2014,IF(MID(RIGHT(S140,8),1,1)="F",2015,IF(MID(RIGHT(S140,8),1,1)="G",2016,IF(MID(RIGHT(S140,8),1,1)="H",2017,IF(MID(RIGHT(S140,8),1,1)="J",2018,IF(MID(RIGHT(S140,8),1,1)="K",2019,IF(MID(RIGHT(S140,8),1,1)="L",2020,""))))))))))))))))))))))))))))))</f>
        <v>2019</v>
      </c>
      <c r="S140" s="1186" t="s">
        <v>20691</v>
      </c>
      <c r="T140" s="1186">
        <v>1530</v>
      </c>
      <c r="U140" s="1189"/>
      <c r="V140" s="1189"/>
      <c r="W140" s="1191"/>
      <c r="X140" s="1192"/>
    </row>
    <row r="141" spans="1:24" ht="26.25" customHeight="1">
      <c r="A141" s="1185"/>
      <c r="B141" s="1186"/>
      <c r="C141" s="1186" t="s">
        <v>12775</v>
      </c>
      <c r="D141" s="1186" t="s">
        <v>20630</v>
      </c>
      <c r="E141" s="1186"/>
      <c r="F141" s="1186"/>
      <c r="G141" s="1186"/>
      <c r="H141" s="1186"/>
      <c r="I141" s="1186"/>
      <c r="J141" s="1186"/>
      <c r="K141" s="1188" t="s">
        <v>20639</v>
      </c>
      <c r="L141" s="1186"/>
      <c r="M141" s="2870"/>
      <c r="N141" s="73" t="s">
        <v>20804</v>
      </c>
      <c r="O141" s="1186"/>
      <c r="P141" s="1186"/>
      <c r="Q141" s="1186" t="s">
        <v>10154</v>
      </c>
      <c r="R141" s="1186">
        <f>IF(MID(RIGHT(S141,8),1,1)="M",2021,IF(MID(RIGHT(S141,8),1,1)="N",2022,IF(MID(RIGHT(S141,8),1,1)="P",2023,IF(MID(RIGHT(S141,8),1,1)="R",2024,IF(MID(RIGHT(S141,8),1,1)="S",2025,IF(MID(RIGHT(S141,8),1,1)="T",1996,IF(MID(RIGHT(S141,8),1,1)="V",1997,IF(MID(RIGHT(S141,8),1,1)="W",1998,IF(MID(RIGHT(S141,8),1,1)="X",1999,IF(MID(RIGHT(S141,8),1,1)="Y",2000,IF(MID(RIGHT(S141,8),1,1)="1",2001,IF(MID(RIGHT(S141,8),1,1)="2",2002,IF(MID(RIGHT(S141,8),1,1)="3",2003,IF(MID(RIGHT(S141,8),1,1)="4",2004,IF(MID(RIGHT(S141,8),1,1)="5",2005,IF(MID(RIGHT(S141,8),1,1)="6",2006,IF(MID(RIGHT(S141,8),1,1)="7",2007,IF(MID(RIGHT(S141,8),1,1)="8",2008,IF(MID(RIGHT(S141,8),1,1)="9",2009,IF(MID(RIGHT(S141,8),1,1)="A",2010,IF(MID(RIGHT(S141,8),1,1)="B",2011,IF(MID(RIGHT(S141,8),1,1)="C",2012,IF(MID(RIGHT(S141,8),1,1)="D",2013,IF(MID(RIGHT(S141,8),1,1)="E",2014,IF(MID(RIGHT(S141,8),1,1)="F",2015,IF(MID(RIGHT(S141,8),1,1)="G",2016,IF(MID(RIGHT(S141,8),1,1)="H",2017,IF(MID(RIGHT(S141,8),1,1)="J",2018,IF(MID(RIGHT(S141,8),1,1)="K",2019,IF(MID(RIGHT(S141,8),1,1)="L",2020,""))))))))))))))))))))))))))))))</f>
        <v>2020</v>
      </c>
      <c r="S141" s="1186" t="s">
        <v>20692</v>
      </c>
      <c r="T141" s="1186">
        <v>1530</v>
      </c>
      <c r="U141" s="1189"/>
      <c r="V141" s="1189"/>
      <c r="W141" s="1191"/>
      <c r="X141" s="1192"/>
    </row>
    <row r="142" spans="1:24" ht="26.25" customHeight="1">
      <c r="A142" s="1185"/>
      <c r="B142" s="1186"/>
      <c r="C142" s="1186" t="s">
        <v>12777</v>
      </c>
      <c r="D142" s="1186" t="s">
        <v>20630</v>
      </c>
      <c r="E142" s="1186"/>
      <c r="F142" s="1186"/>
      <c r="G142" s="1186"/>
      <c r="H142" s="1186"/>
      <c r="I142" s="1186"/>
      <c r="J142" s="1186"/>
      <c r="K142" s="1186" t="s">
        <v>20654</v>
      </c>
      <c r="L142" s="1186"/>
      <c r="M142" s="2870"/>
      <c r="N142" s="73" t="s">
        <v>12674</v>
      </c>
      <c r="O142" s="1186"/>
      <c r="P142" s="1186"/>
      <c r="Q142" s="1186"/>
      <c r="R142" s="1186" t="str">
        <f>IF(MID(RIGHT(S142,8),1,1)="M",2021,IF(MID(RIGHT(S142,8),1,1)="N",2022,IF(MID(RIGHT(S142,8),1,1)="P",2023,IF(MID(RIGHT(S142,8),1,1)="R",2024,IF(MID(RIGHT(S142,8),1,1)="S",2025,IF(MID(RIGHT(S142,8),1,1)="T",1996,IF(MID(RIGHT(S142,8),1,1)="V",1997,IF(MID(RIGHT(S142,8),1,1)="W",1998,IF(MID(RIGHT(S142,8),1,1)="X",1999,IF(MID(RIGHT(S142,8),1,1)="Y",2000,IF(MID(RIGHT(S142,8),1,1)="1",2001,IF(MID(RIGHT(S142,8),1,1)="2",2002,IF(MID(RIGHT(S142,8),1,1)="3",2003,IF(MID(RIGHT(S142,8),1,1)="4",2004,IF(MID(RIGHT(S142,8),1,1)="5",2005,IF(MID(RIGHT(S142,8),1,1)="6",2006,IF(MID(RIGHT(S142,8),1,1)="7",2007,IF(MID(RIGHT(S142,8),1,1)="8",2008,IF(MID(RIGHT(S142,8),1,1)="9",2009,IF(MID(RIGHT(S142,8),1,1)="A",2010,IF(MID(RIGHT(S142,8),1,1)="B",2011,IF(MID(RIGHT(S142,8),1,1)="C",2012,IF(MID(RIGHT(S142,8),1,1)="D",2013,IF(MID(RIGHT(S142,8),1,1)="E",2014,IF(MID(RIGHT(S142,8),1,1)="F",2015,IF(MID(RIGHT(S142,8),1,1)="G",2016,IF(MID(RIGHT(S142,8),1,1)="H",2017,IF(MID(RIGHT(S142,8),1,1)="J",2018,IF(MID(RIGHT(S142,8),1,1)="K",2019,IF(MID(RIGHT(S142,8),1,1)="L",2020,""))))))))))))))))))))))))))))))</f>
        <v/>
      </c>
      <c r="S142" s="1186"/>
      <c r="T142" s="1186"/>
      <c r="U142" s="1190"/>
      <c r="V142" s="1190"/>
      <c r="W142" s="1191"/>
      <c r="X142" s="1192"/>
    </row>
    <row r="143" spans="1:24" ht="26.25" customHeight="1">
      <c r="A143" s="1185"/>
      <c r="B143" s="1186"/>
      <c r="C143" s="1186" t="s">
        <v>14286</v>
      </c>
      <c r="D143" s="1186" t="s">
        <v>191</v>
      </c>
      <c r="E143" s="1186"/>
      <c r="F143" s="1186"/>
      <c r="G143" s="1186"/>
      <c r="H143" s="1186"/>
      <c r="I143" s="1186"/>
      <c r="J143" s="1186"/>
      <c r="K143" s="1186"/>
      <c r="L143" s="1186"/>
      <c r="M143" s="1186" t="str">
        <f>SUBSTITUTE(M139,"-","")</f>
        <v>1048425079629X</v>
      </c>
      <c r="N143" s="1186"/>
      <c r="O143" s="1186"/>
      <c r="P143" s="1186"/>
      <c r="Q143" s="1186"/>
      <c r="R143" s="1186"/>
      <c r="S143" s="1187" t="s">
        <v>546</v>
      </c>
      <c r="T143" s="1187">
        <v>3700</v>
      </c>
      <c r="U143" s="1189"/>
      <c r="V143" s="1189"/>
      <c r="W143" s="1191"/>
      <c r="X143" s="1192"/>
    </row>
    <row r="144" spans="1:24" ht="26.25" customHeight="1">
      <c r="A144" s="1185"/>
      <c r="B144" s="1186"/>
      <c r="C144" s="1186" t="s">
        <v>10098</v>
      </c>
      <c r="D144" s="1186" t="s">
        <v>191</v>
      </c>
      <c r="E144" s="1186"/>
      <c r="F144" s="1186"/>
      <c r="G144" s="1186"/>
      <c r="H144" s="1186"/>
      <c r="I144" s="1186"/>
      <c r="J144" s="1186" t="s">
        <v>20719</v>
      </c>
      <c r="K144" s="1186"/>
      <c r="L144" s="1186"/>
      <c r="M144" s="2559" t="s">
        <v>8709</v>
      </c>
      <c r="N144" s="2560"/>
      <c r="O144" s="2560"/>
      <c r="P144" s="2561"/>
      <c r="Q144" s="1186"/>
      <c r="R144" s="1186"/>
      <c r="S144" s="1187" t="s">
        <v>2472</v>
      </c>
      <c r="T144" s="1187">
        <f>SUM(T139:T143)</f>
        <v>9028</v>
      </c>
      <c r="U144" s="1189"/>
      <c r="V144" s="1189"/>
      <c r="W144" s="1191"/>
      <c r="X144" s="1192"/>
    </row>
    <row r="145" spans="1:24" ht="26.25" customHeight="1" thickBot="1">
      <c r="A145" s="1193"/>
      <c r="B145" s="1194"/>
      <c r="C145" s="1194" t="s">
        <v>10099</v>
      </c>
      <c r="D145" s="1194" t="s">
        <v>4036</v>
      </c>
      <c r="E145" s="1194"/>
      <c r="F145" s="1194"/>
      <c r="G145" s="1194"/>
      <c r="H145" s="1194"/>
      <c r="I145" s="1194"/>
      <c r="J145" s="1194" t="s">
        <v>20758</v>
      </c>
      <c r="K145" s="611" t="s">
        <v>20518</v>
      </c>
      <c r="L145" s="1194"/>
      <c r="M145" s="1194"/>
      <c r="N145" s="1195"/>
      <c r="O145" s="1195"/>
      <c r="P145" s="1196"/>
      <c r="Q145" s="1194"/>
      <c r="R145" s="1194"/>
      <c r="S145" s="1196"/>
      <c r="T145" s="1197"/>
      <c r="U145" s="1198"/>
      <c r="V145" s="1199"/>
      <c r="W145" s="1200"/>
      <c r="X145" s="1201"/>
    </row>
    <row r="147" spans="1:24" ht="26.25" customHeight="1" thickBot="1"/>
    <row r="148" spans="1:24" ht="26.25" customHeight="1">
      <c r="A148" s="874" t="s">
        <v>188</v>
      </c>
      <c r="B148" s="875" t="s">
        <v>10047</v>
      </c>
      <c r="C148" s="875" t="s">
        <v>13428</v>
      </c>
      <c r="D148" s="875" t="s">
        <v>190</v>
      </c>
      <c r="E148" s="875" t="s">
        <v>20756</v>
      </c>
      <c r="F148" s="875" t="s">
        <v>191</v>
      </c>
      <c r="G148" s="875" t="s">
        <v>191</v>
      </c>
      <c r="H148" s="875"/>
      <c r="I148" s="875" t="s">
        <v>10574</v>
      </c>
      <c r="J148" s="875" t="s">
        <v>20764</v>
      </c>
      <c r="K148" s="876" t="s">
        <v>15237</v>
      </c>
      <c r="L148" s="875" t="s">
        <v>20765</v>
      </c>
      <c r="M148" s="875" t="s">
        <v>20753</v>
      </c>
      <c r="N148" s="876" t="s">
        <v>20769</v>
      </c>
      <c r="O148" s="876" t="s">
        <v>20770</v>
      </c>
      <c r="P148" s="1805"/>
      <c r="Q148" s="875" t="s">
        <v>377</v>
      </c>
      <c r="R148" s="875">
        <f>IF(MID(RIGHT(S148,8),1,1)="M",2021,IF(MID(RIGHT(S148,8),1,1)="N",2022,IF(MID(RIGHT(S148,8),1,1)="P",2023,IF(MID(RIGHT(S148,8),1,1)="R",2024,IF(MID(RIGHT(S148,8),1,1)="S",2025,IF(MID(RIGHT(S148,8),1,1)="T",1996,IF(MID(RIGHT(S148,8),1,1)="V",1997,IF(MID(RIGHT(S148,8),1,1)="W",1998,IF(MID(RIGHT(S148,8),1,1)="X",1999,IF(MID(RIGHT(S148,8),1,1)="Y",2000,IF(MID(RIGHT(S148,8),1,1)="1",2001,IF(MID(RIGHT(S148,8),1,1)="2",2002,IF(MID(RIGHT(S148,8),1,1)="3",2003,IF(MID(RIGHT(S148,8),1,1)="4",2004,IF(MID(RIGHT(S148,8),1,1)="5",2005,IF(MID(RIGHT(S148,8),1,1)="6",2006,IF(MID(RIGHT(S148,8),1,1)="7",2007,IF(MID(RIGHT(S148,8),1,1)="8",2008,IF(MID(RIGHT(S148,8),1,1)="9",2009,IF(MID(RIGHT(S148,8),1,1)="A",2010,IF(MID(RIGHT(S148,8),1,1)="B",2011,IF(MID(RIGHT(S148,8),1,1)="C",2012,IF(MID(RIGHT(S148,8),1,1)="D",2013,IF(MID(RIGHT(S148,8),1,1)="E",2014,IF(MID(RIGHT(S148,8),1,1)="F",2015,IF(MID(RIGHT(S148,8),1,1)="G",2016,IF(MID(RIGHT(S148,8),1,1)="H",2017,IF(MID(RIGHT(S148,8),1,1)="J",2018,IF(MID(RIGHT(S148,8),1,1)="K",2019,IF(MID(RIGHT(S148,8),1,1)="L",2020,""))))))))))))))))))))))))))))))</f>
        <v>2018</v>
      </c>
      <c r="S148" s="875" t="s">
        <v>20752</v>
      </c>
      <c r="T148" s="875">
        <v>1305</v>
      </c>
      <c r="U148" s="878">
        <v>45842</v>
      </c>
      <c r="V148" s="878">
        <v>45870</v>
      </c>
      <c r="W148" s="879">
        <v>1800</v>
      </c>
      <c r="X148" s="880">
        <v>2700</v>
      </c>
    </row>
    <row r="149" spans="1:24" ht="26.25" customHeight="1">
      <c r="A149" s="1759"/>
      <c r="B149" s="1755"/>
      <c r="C149" s="320" t="s">
        <v>19966</v>
      </c>
      <c r="D149" s="1755"/>
      <c r="E149" s="1755"/>
      <c r="F149" s="1755"/>
      <c r="G149" s="1755"/>
      <c r="H149" s="1755"/>
      <c r="I149" s="1755" t="s">
        <v>194</v>
      </c>
      <c r="J149" s="412" t="s">
        <v>20642</v>
      </c>
      <c r="K149" s="884" t="s">
        <v>20004</v>
      </c>
      <c r="L149" s="425" t="s">
        <v>3603</v>
      </c>
      <c r="M149" s="882" t="s">
        <v>20749</v>
      </c>
      <c r="N149" s="73" t="s">
        <v>2943</v>
      </c>
      <c r="O149" s="882"/>
      <c r="P149" s="1760"/>
      <c r="Q149" s="882" t="s">
        <v>378</v>
      </c>
      <c r="R149" s="882">
        <f>IF(MID(RIGHT(S149,8),1,1)="M",2021,IF(MID(RIGHT(S149,8),1,1)="N",2022,IF(MID(RIGHT(S149,8),1,1)="P",2023,IF(MID(RIGHT(S149,8),1,1)="R",2024,IF(MID(RIGHT(S149,8),1,1)="S",2025,IF(MID(RIGHT(S149,8),1,1)="T",1996,IF(MID(RIGHT(S149,8),1,1)="V",1997,IF(MID(RIGHT(S149,8),1,1)="W",1998,IF(MID(RIGHT(S149,8),1,1)="X",1999,IF(MID(RIGHT(S149,8),1,1)="Y",2000,IF(MID(RIGHT(S149,8),1,1)="1",2001,IF(MID(RIGHT(S149,8),1,1)="2",2002,IF(MID(RIGHT(S149,8),1,1)="3",2003,IF(MID(RIGHT(S149,8),1,1)="4",2004,IF(MID(RIGHT(S149,8),1,1)="5",2005,IF(MID(RIGHT(S149,8),1,1)="6",2006,IF(MID(RIGHT(S149,8),1,1)="7",2007,IF(MID(RIGHT(S149,8),1,1)="8",2008,IF(MID(RIGHT(S149,8),1,1)="9",2009,IF(MID(RIGHT(S149,8),1,1)="A",2010,IF(MID(RIGHT(S149,8),1,1)="B",2011,IF(MID(RIGHT(S149,8),1,1)="C",2012,IF(MID(RIGHT(S149,8),1,1)="D",2013,IF(MID(RIGHT(S149,8),1,1)="E",2014,IF(MID(RIGHT(S149,8),1,1)="F",2015,IF(MID(RIGHT(S149,8),1,1)="G",2016,IF(MID(RIGHT(S149,8),1,1)="H",2017,IF(MID(RIGHT(S149,8),1,1)="J",2018,IF(MID(RIGHT(S149,8),1,1)="K",2019,IF(MID(RIGHT(S149,8),1,1)="L",2020,""))))))))))))))))))))))))))))))</f>
        <v>2016</v>
      </c>
      <c r="S149" s="882" t="s">
        <v>20748</v>
      </c>
      <c r="T149" s="882">
        <v>1650</v>
      </c>
      <c r="U149" s="885"/>
      <c r="V149" s="2094"/>
      <c r="W149" s="1762"/>
      <c r="X149" s="1763" t="s">
        <v>19232</v>
      </c>
    </row>
    <row r="150" spans="1:24" ht="26.25" customHeight="1">
      <c r="A150" s="881"/>
      <c r="B150" s="882"/>
      <c r="C150" s="882" t="s">
        <v>12776</v>
      </c>
      <c r="D150" s="882" t="s">
        <v>20630</v>
      </c>
      <c r="E150" s="882"/>
      <c r="F150" s="882"/>
      <c r="G150" s="882"/>
      <c r="H150" s="882"/>
      <c r="I150" s="882"/>
      <c r="J150" s="882"/>
      <c r="K150" s="889" t="s">
        <v>13441</v>
      </c>
      <c r="L150" s="882"/>
      <c r="M150" s="882" t="s">
        <v>20750</v>
      </c>
      <c r="N150" s="73" t="s">
        <v>8506</v>
      </c>
      <c r="O150" s="1436"/>
      <c r="P150" s="882"/>
      <c r="Q150" s="882" t="s">
        <v>378</v>
      </c>
      <c r="R150" s="882">
        <f>IF(MID(RIGHT(S150,8),1,1)="M",2021,IF(MID(RIGHT(S150,8),1,1)="N",2022,IF(MID(RIGHT(S150,8),1,1)="P",2023,IF(MID(RIGHT(S150,8),1,1)="R",2024,IF(MID(RIGHT(S150,8),1,1)="S",2025,IF(MID(RIGHT(S150,8),1,1)="T",1996,IF(MID(RIGHT(S150,8),1,1)="V",1997,IF(MID(RIGHT(S150,8),1,1)="W",1998,IF(MID(RIGHT(S150,8),1,1)="X",1999,IF(MID(RIGHT(S150,8),1,1)="Y",2000,IF(MID(RIGHT(S150,8),1,1)="1",2001,IF(MID(RIGHT(S150,8),1,1)="2",2002,IF(MID(RIGHT(S150,8),1,1)="3",2003,IF(MID(RIGHT(S150,8),1,1)="4",2004,IF(MID(RIGHT(S150,8),1,1)="5",2005,IF(MID(RIGHT(S150,8),1,1)="6",2006,IF(MID(RIGHT(S150,8),1,1)="7",2007,IF(MID(RIGHT(S150,8),1,1)="8",2008,IF(MID(RIGHT(S150,8),1,1)="9",2009,IF(MID(RIGHT(S150,8),1,1)="A",2010,IF(MID(RIGHT(S150,8),1,1)="B",2011,IF(MID(RIGHT(S150,8),1,1)="C",2012,IF(MID(RIGHT(S150,8),1,1)="D",2013,IF(MID(RIGHT(S150,8),1,1)="E",2014,IF(MID(RIGHT(S150,8),1,1)="F",2015,IF(MID(RIGHT(S150,8),1,1)="G",2016,IF(MID(RIGHT(S150,8),1,1)="H",2017,IF(MID(RIGHT(S150,8),1,1)="J",2018,IF(MID(RIGHT(S150,8),1,1)="K",2019,IF(MID(RIGHT(S150,8),1,1)="L",2020,""))))))))))))))))))))))))))))))</f>
        <v>2016</v>
      </c>
      <c r="S150" s="882" t="s">
        <v>20747</v>
      </c>
      <c r="T150" s="882">
        <v>1650</v>
      </c>
      <c r="U150" s="885"/>
      <c r="V150" s="891"/>
      <c r="W150" s="911"/>
      <c r="X150" s="888"/>
    </row>
    <row r="151" spans="1:24" ht="26.25" customHeight="1">
      <c r="A151" s="881"/>
      <c r="B151" s="882"/>
      <c r="C151" s="882" t="s">
        <v>12778</v>
      </c>
      <c r="D151" s="882" t="s">
        <v>191</v>
      </c>
      <c r="E151" s="882"/>
      <c r="F151" s="882"/>
      <c r="G151" s="882"/>
      <c r="H151" s="882"/>
      <c r="I151" s="882" t="s">
        <v>19229</v>
      </c>
      <c r="J151" s="882"/>
      <c r="K151" s="889" t="s">
        <v>20654</v>
      </c>
      <c r="L151" s="882" t="str">
        <f>SUBSTITUTE(M148,"-","")</f>
        <v>1145725045622X</v>
      </c>
      <c r="M151" s="1755" t="s">
        <v>20755</v>
      </c>
      <c r="N151" s="73" t="s">
        <v>12607</v>
      </c>
      <c r="O151" s="1436"/>
      <c r="P151" s="882"/>
      <c r="Q151" s="882" t="s">
        <v>377</v>
      </c>
      <c r="R151" s="882">
        <f>IF(MID(RIGHT(S151,8),1,1)="M",2021,IF(MID(RIGHT(S151,8),1,1)="N",2022,IF(MID(RIGHT(S151,8),1,1)="P",2023,IF(MID(RIGHT(S151,8),1,1)="R",2024,IF(MID(RIGHT(S151,8),1,1)="S",2025,IF(MID(RIGHT(S151,8),1,1)="T",1996,IF(MID(RIGHT(S151,8),1,1)="V",1997,IF(MID(RIGHT(S151,8),1,1)="W",1998,IF(MID(RIGHT(S151,8),1,1)="X",1999,IF(MID(RIGHT(S151,8),1,1)="Y",2000,IF(MID(RIGHT(S151,8),1,1)="1",2001,IF(MID(RIGHT(S151,8),1,1)="2",2002,IF(MID(RIGHT(S151,8),1,1)="3",2003,IF(MID(RIGHT(S151,8),1,1)="4",2004,IF(MID(RIGHT(S151,8),1,1)="5",2005,IF(MID(RIGHT(S151,8),1,1)="6",2006,IF(MID(RIGHT(S151,8),1,1)="7",2007,IF(MID(RIGHT(S151,8),1,1)="8",2008,IF(MID(RIGHT(S151,8),1,1)="9",2009,IF(MID(RIGHT(S151,8),1,1)="A",2010,IF(MID(RIGHT(S151,8),1,1)="B",2011,IF(MID(RIGHT(S151,8),1,1)="C",2012,IF(MID(RIGHT(S151,8),1,1)="D",2013,IF(MID(RIGHT(S151,8),1,1)="E",2014,IF(MID(RIGHT(S151,8),1,1)="F",2015,IF(MID(RIGHT(S151,8),1,1)="G",2016,IF(MID(RIGHT(S151,8),1,1)="H",2017,IF(MID(RIGHT(S151,8),1,1)="J",2018,IF(MID(RIGHT(S151,8),1,1)="K",2019,IF(MID(RIGHT(S151,8),1,1)="L",2020,""))))))))))))))))))))))))))))))</f>
        <v>2016</v>
      </c>
      <c r="S151" s="882" t="s">
        <v>20754</v>
      </c>
      <c r="T151" s="882">
        <v>1305</v>
      </c>
      <c r="U151" s="885"/>
      <c r="V151" s="885"/>
      <c r="W151" s="911"/>
      <c r="X151" s="888"/>
    </row>
    <row r="152" spans="1:24" ht="26.25" customHeight="1">
      <c r="A152" s="881"/>
      <c r="B152" s="882"/>
      <c r="C152" s="882" t="s">
        <v>13047</v>
      </c>
      <c r="D152" s="882" t="s">
        <v>191</v>
      </c>
      <c r="E152" s="882"/>
      <c r="F152" s="882"/>
      <c r="G152" s="882"/>
      <c r="H152" s="882"/>
      <c r="I152" s="882"/>
      <c r="J152" s="882"/>
      <c r="K152" s="890"/>
      <c r="L152" s="882" t="str">
        <f>SUBSTITUTE(M149,"-","")</f>
        <v>1145725045602X</v>
      </c>
      <c r="M152" s="882"/>
      <c r="N152" s="882"/>
      <c r="O152" s="882"/>
      <c r="P152" s="882"/>
      <c r="Q152" s="882"/>
      <c r="R152" s="882"/>
      <c r="S152" s="883" t="s">
        <v>189</v>
      </c>
      <c r="T152" s="883">
        <v>3700</v>
      </c>
      <c r="U152" s="885"/>
      <c r="V152" s="891"/>
      <c r="W152" s="887"/>
      <c r="X152" s="888"/>
    </row>
    <row r="153" spans="1:24" ht="26.25" customHeight="1">
      <c r="A153" s="881"/>
      <c r="B153" s="882"/>
      <c r="C153" s="882" t="s">
        <v>10002</v>
      </c>
      <c r="D153" s="882" t="s">
        <v>4036</v>
      </c>
      <c r="E153" s="882"/>
      <c r="F153" s="882"/>
      <c r="G153" s="882"/>
      <c r="H153" s="882"/>
      <c r="I153" s="882"/>
      <c r="J153" s="882" t="s">
        <v>20757</v>
      </c>
      <c r="K153" s="890"/>
      <c r="L153" s="882" t="str">
        <f>SUBSTITUTE(M150,"-","")</f>
        <v>1145725045603X</v>
      </c>
      <c r="M153" s="2559" t="s">
        <v>8709</v>
      </c>
      <c r="N153" s="2560"/>
      <c r="O153" s="2560"/>
      <c r="P153" s="2561"/>
      <c r="Q153" s="882"/>
      <c r="R153" s="882"/>
      <c r="S153" s="883" t="s">
        <v>2472</v>
      </c>
      <c r="T153" s="883">
        <f>SUM(T148:T152)</f>
        <v>9610</v>
      </c>
      <c r="U153" s="891"/>
      <c r="V153" s="891"/>
      <c r="W153" s="887"/>
      <c r="X153" s="1309"/>
    </row>
    <row r="154" spans="1:24" ht="26.25" customHeight="1" thickBot="1">
      <c r="A154" s="892"/>
      <c r="B154" s="893"/>
      <c r="C154" s="893" t="s">
        <v>10003</v>
      </c>
      <c r="D154" s="893" t="s">
        <v>4036</v>
      </c>
      <c r="E154" s="893"/>
      <c r="F154" s="893"/>
      <c r="G154" s="893"/>
      <c r="H154" s="893"/>
      <c r="I154" s="893"/>
      <c r="J154" s="893" t="s">
        <v>20643</v>
      </c>
      <c r="K154" s="611" t="s">
        <v>20518</v>
      </c>
      <c r="L154" s="893" t="str">
        <f>SUBSTITUTE(M151,"-","")</f>
        <v>1145725045623X</v>
      </c>
      <c r="M154" s="893"/>
      <c r="N154" s="894"/>
      <c r="O154" s="894"/>
      <c r="P154" s="895"/>
      <c r="Q154" s="893"/>
      <c r="R154" s="893"/>
      <c r="S154" s="896"/>
      <c r="T154" s="896"/>
      <c r="U154" s="897"/>
      <c r="V154" s="898"/>
      <c r="W154" s="899"/>
      <c r="X154" s="900"/>
    </row>
    <row r="156" spans="1:24" ht="26.25" customHeight="1" thickBot="1">
      <c r="A156" s="445"/>
      <c r="B156" s="445"/>
      <c r="C156" s="445"/>
      <c r="D156" s="445"/>
      <c r="E156" s="445"/>
      <c r="F156" s="445"/>
      <c r="G156" s="445"/>
      <c r="H156" s="445"/>
      <c r="I156" s="445"/>
      <c r="J156" s="445"/>
      <c r="K156" s="446"/>
      <c r="L156" s="445"/>
      <c r="M156" s="445"/>
      <c r="N156" s="446"/>
      <c r="O156" s="446"/>
      <c r="P156" s="447"/>
      <c r="Q156" s="445"/>
      <c r="R156" s="445"/>
      <c r="S156" s="445"/>
      <c r="T156" s="445"/>
      <c r="U156" s="448"/>
      <c r="V156" s="449"/>
      <c r="W156" s="450"/>
      <c r="X156" s="450"/>
    </row>
    <row r="157" spans="1:24" ht="26.25" customHeight="1">
      <c r="A157" s="726" t="s">
        <v>188</v>
      </c>
      <c r="B157" s="727" t="s">
        <v>20464</v>
      </c>
      <c r="C157" s="727" t="s">
        <v>20470</v>
      </c>
      <c r="D157" s="727" t="s">
        <v>190</v>
      </c>
      <c r="E157" s="727"/>
      <c r="F157" s="727"/>
      <c r="G157" s="727"/>
      <c r="H157" s="1523"/>
      <c r="I157" s="727" t="s">
        <v>7776</v>
      </c>
      <c r="J157" s="727" t="s">
        <v>20471</v>
      </c>
      <c r="K157" s="728" t="s">
        <v>8</v>
      </c>
      <c r="L157" s="727" t="s">
        <v>20522</v>
      </c>
      <c r="M157" s="727"/>
      <c r="N157" s="728"/>
      <c r="O157" s="728"/>
      <c r="P157" s="729"/>
      <c r="Q157" s="727" t="s">
        <v>20480</v>
      </c>
      <c r="R157" s="727">
        <f t="shared" ref="R157:R162" si="0">IF(MID(RIGHT(S157,8),1,1)="M",2021,IF(MID(RIGHT(S157,8),1,1)="N",2022,IF(MID(RIGHT(S157,8),1,1)="P",2023,IF(MID(RIGHT(S157,8),1,1)="R",2024,IF(MID(RIGHT(S157,8),1,1)="S",2025,IF(MID(RIGHT(S157,8),1,1)="T",1996,IF(MID(RIGHT(S157,8),1,1)="V",1997,IF(MID(RIGHT(S157,8),1,1)="W",1998,IF(MID(RIGHT(S157,8),1,1)="X",1999,IF(MID(RIGHT(S157,8),1,1)="Y",2000,IF(MID(RIGHT(S157,8),1,1)="1",2001,IF(MID(RIGHT(S157,8),1,1)="2",2002,IF(MID(RIGHT(S157,8),1,1)="3",2003,IF(MID(RIGHT(S157,8),1,1)="4",2004,IF(MID(RIGHT(S157,8),1,1)="5",2005,IF(MID(RIGHT(S157,8),1,1)="6",2006,IF(MID(RIGHT(S157,8),1,1)="7",2007,IF(MID(RIGHT(S157,8),1,1)="8",2008,IF(MID(RIGHT(S157,8),1,1)="9",2009,IF(MID(RIGHT(S157,8),1,1)="A",2010,IF(MID(RIGHT(S157,8),1,1)="B",2011,IF(MID(RIGHT(S157,8),1,1)="C",2012,IF(MID(RIGHT(S157,8),1,1)="D",2013,IF(MID(RIGHT(S157,8),1,1)="E",2014,IF(MID(RIGHT(S157,8),1,1)="F",2015,IF(MID(RIGHT(S157,8),1,1)="G",2016,IF(MID(RIGHT(S157,8),1,1)="H",2017,IF(MID(RIGHT(S157,8),1,1)="J",2018,IF(MID(RIGHT(S157,8),1,1)="K",2019,IF(MID(RIGHT(S157,8),1,1)="L",2020,""))))))))))))))))))))))))))))))</f>
        <v>2023</v>
      </c>
      <c r="S157" s="727" t="s">
        <v>20474</v>
      </c>
      <c r="T157" s="727"/>
      <c r="U157" s="730">
        <v>45843</v>
      </c>
      <c r="V157" s="730">
        <v>45911</v>
      </c>
      <c r="W157" s="731">
        <v>6380</v>
      </c>
      <c r="X157" s="732">
        <v>7300</v>
      </c>
    </row>
    <row r="158" spans="1:24" ht="26.25" customHeight="1">
      <c r="A158" s="733"/>
      <c r="B158" s="179"/>
      <c r="C158" s="320" t="s">
        <v>20684</v>
      </c>
      <c r="D158" s="179"/>
      <c r="E158" s="179"/>
      <c r="F158" s="179"/>
      <c r="G158" s="179"/>
      <c r="H158" s="179"/>
      <c r="I158" s="179" t="s">
        <v>194</v>
      </c>
      <c r="J158" s="412" t="s">
        <v>20487</v>
      </c>
      <c r="K158" s="186" t="s">
        <v>20497</v>
      </c>
      <c r="L158" s="427" t="s">
        <v>3603</v>
      </c>
      <c r="M158" s="179"/>
      <c r="N158" s="73" t="s">
        <v>3586</v>
      </c>
      <c r="O158" s="180"/>
      <c r="P158" s="1450"/>
      <c r="Q158" s="179" t="s">
        <v>20480</v>
      </c>
      <c r="R158" s="179">
        <f t="shared" si="0"/>
        <v>2023</v>
      </c>
      <c r="S158" s="179" t="s">
        <v>20475</v>
      </c>
      <c r="T158" s="179"/>
      <c r="U158" s="182"/>
      <c r="V158" s="182"/>
      <c r="W158" s="184"/>
      <c r="X158" s="734"/>
    </row>
    <row r="159" spans="1:24" ht="26.25" customHeight="1">
      <c r="A159" s="733"/>
      <c r="B159" s="179"/>
      <c r="C159" s="179"/>
      <c r="D159" s="179"/>
      <c r="E159" s="179"/>
      <c r="F159" s="179"/>
      <c r="G159" s="179"/>
      <c r="H159" s="179"/>
      <c r="I159" s="179"/>
      <c r="J159" s="412" t="s">
        <v>20472</v>
      </c>
      <c r="K159" s="180" t="s">
        <v>3376</v>
      </c>
      <c r="L159" s="179"/>
      <c r="M159" s="179"/>
      <c r="N159" s="73" t="s">
        <v>3907</v>
      </c>
      <c r="O159" s="180"/>
      <c r="P159" s="181"/>
      <c r="Q159" s="179" t="s">
        <v>20480</v>
      </c>
      <c r="R159" s="179">
        <f t="shared" si="0"/>
        <v>2023</v>
      </c>
      <c r="S159" s="179" t="s">
        <v>20476</v>
      </c>
      <c r="T159" s="179"/>
      <c r="U159" s="183"/>
      <c r="V159" s="182"/>
      <c r="W159" s="184"/>
      <c r="X159" s="734"/>
    </row>
    <row r="160" spans="1:24" ht="26.25" customHeight="1">
      <c r="A160" s="733"/>
      <c r="B160" s="179"/>
      <c r="C160" s="179" t="s">
        <v>20482</v>
      </c>
      <c r="D160" s="179" t="s">
        <v>20495</v>
      </c>
      <c r="E160" s="179"/>
      <c r="F160" s="179"/>
      <c r="G160" s="179"/>
      <c r="H160" s="179"/>
      <c r="I160" s="179"/>
      <c r="J160" s="179"/>
      <c r="K160" s="180" t="s">
        <v>1772</v>
      </c>
      <c r="L160" s="179"/>
      <c r="M160" s="179"/>
      <c r="N160" s="73" t="s">
        <v>12674</v>
      </c>
      <c r="O160" s="180"/>
      <c r="P160" s="181"/>
      <c r="Q160" s="179" t="s">
        <v>20480</v>
      </c>
      <c r="R160" s="179">
        <f t="shared" si="0"/>
        <v>2023</v>
      </c>
      <c r="S160" s="179" t="s">
        <v>20477</v>
      </c>
      <c r="T160" s="179"/>
      <c r="U160" s="182"/>
      <c r="V160" s="182"/>
      <c r="W160" s="184"/>
      <c r="X160" s="734"/>
    </row>
    <row r="161" spans="1:25" ht="26.25" customHeight="1">
      <c r="A161" s="733"/>
      <c r="B161" s="179"/>
      <c r="C161" s="179" t="s">
        <v>20483</v>
      </c>
      <c r="D161" s="179" t="s">
        <v>20495</v>
      </c>
      <c r="E161" s="179"/>
      <c r="F161" s="179"/>
      <c r="G161" s="179"/>
      <c r="H161" s="179"/>
      <c r="I161" s="179"/>
      <c r="J161" s="179"/>
      <c r="K161" s="180"/>
      <c r="L161" s="179"/>
      <c r="M161" s="179"/>
      <c r="N161" s="179"/>
      <c r="O161" s="180"/>
      <c r="P161" s="181"/>
      <c r="Q161" s="179" t="s">
        <v>20480</v>
      </c>
      <c r="R161" s="179">
        <f t="shared" si="0"/>
        <v>2022</v>
      </c>
      <c r="S161" s="179" t="s">
        <v>20478</v>
      </c>
      <c r="T161" s="179"/>
      <c r="U161" s="182"/>
      <c r="V161" s="182"/>
      <c r="W161" s="184"/>
      <c r="X161" s="734"/>
    </row>
    <row r="162" spans="1:25" ht="26.25" customHeight="1">
      <c r="A162" s="733"/>
      <c r="B162" s="179"/>
      <c r="C162" s="179" t="s">
        <v>20485</v>
      </c>
      <c r="D162" s="179"/>
      <c r="E162" s="179"/>
      <c r="F162" s="179"/>
      <c r="G162" s="179"/>
      <c r="H162" s="179"/>
      <c r="I162" s="179"/>
      <c r="J162" s="179"/>
      <c r="K162" s="180"/>
      <c r="L162" s="179"/>
      <c r="M162" s="179"/>
      <c r="N162" s="179"/>
      <c r="O162" s="180"/>
      <c r="P162" s="181"/>
      <c r="Q162" s="179" t="s">
        <v>20481</v>
      </c>
      <c r="R162" s="179">
        <f t="shared" si="0"/>
        <v>2023</v>
      </c>
      <c r="S162" s="179" t="s">
        <v>20479</v>
      </c>
      <c r="T162" s="179"/>
      <c r="U162" s="182"/>
      <c r="V162" s="182"/>
      <c r="W162" s="184"/>
      <c r="X162" s="734"/>
    </row>
    <row r="163" spans="1:25" ht="26.25" customHeight="1">
      <c r="A163" s="733"/>
      <c r="B163" s="179"/>
      <c r="C163" s="179" t="s">
        <v>20484</v>
      </c>
      <c r="D163" s="179"/>
      <c r="E163" s="179"/>
      <c r="F163" s="179"/>
      <c r="G163" s="179"/>
      <c r="H163" s="179"/>
      <c r="I163" s="179"/>
      <c r="J163" s="179"/>
      <c r="K163" s="180"/>
      <c r="L163" s="179"/>
      <c r="M163" s="179"/>
      <c r="N163" s="179"/>
      <c r="O163" s="179"/>
      <c r="P163" s="181"/>
      <c r="Q163" s="179"/>
      <c r="R163" s="179"/>
      <c r="S163" s="185" t="s">
        <v>189</v>
      </c>
      <c r="T163" s="185"/>
      <c r="U163" s="182"/>
      <c r="V163" s="182"/>
      <c r="W163" s="184"/>
      <c r="X163" s="734"/>
    </row>
    <row r="164" spans="1:25" ht="26.25" customHeight="1">
      <c r="A164" s="733"/>
      <c r="B164" s="179"/>
      <c r="C164" s="179" t="s">
        <v>20486</v>
      </c>
      <c r="D164" s="179"/>
      <c r="E164" s="179"/>
      <c r="F164" s="179"/>
      <c r="G164" s="179"/>
      <c r="H164" s="179"/>
      <c r="I164" s="179"/>
      <c r="J164" s="179"/>
      <c r="K164" s="180"/>
      <c r="L164" s="179"/>
      <c r="M164" s="2559" t="s">
        <v>20241</v>
      </c>
      <c r="N164" s="2560"/>
      <c r="O164" s="2560"/>
      <c r="P164" s="2561"/>
      <c r="Q164" s="179"/>
      <c r="R164" s="179"/>
      <c r="S164" s="185" t="s">
        <v>2472</v>
      </c>
      <c r="T164" s="185">
        <f>SUM(T157:T163)</f>
        <v>0</v>
      </c>
      <c r="U164" s="182"/>
      <c r="V164" s="182"/>
      <c r="W164" s="184"/>
      <c r="X164" s="734"/>
    </row>
    <row r="165" spans="1:25" ht="26.25" customHeight="1" thickBot="1">
      <c r="A165" s="735"/>
      <c r="B165" s="736"/>
      <c r="C165" s="736"/>
      <c r="D165" s="736"/>
      <c r="E165" s="736"/>
      <c r="F165" s="736"/>
      <c r="G165" s="736"/>
      <c r="H165" s="736"/>
      <c r="I165" s="736"/>
      <c r="J165" s="736"/>
      <c r="K165" s="611" t="s">
        <v>20391</v>
      </c>
      <c r="L165" s="736"/>
      <c r="M165" s="736"/>
      <c r="N165" s="737"/>
      <c r="O165" s="737"/>
      <c r="P165" s="738"/>
      <c r="Q165" s="736"/>
      <c r="R165" s="736"/>
      <c r="S165" s="739"/>
      <c r="T165" s="739"/>
      <c r="U165" s="740"/>
      <c r="V165" s="741"/>
      <c r="W165" s="742"/>
      <c r="X165" s="743"/>
    </row>
    <row r="167" spans="1:25" ht="26.25" customHeight="1" thickBot="1">
      <c r="A167" s="445"/>
      <c r="B167" s="445"/>
      <c r="C167" s="445"/>
      <c r="D167" s="445"/>
      <c r="E167" s="445"/>
      <c r="F167" s="445"/>
      <c r="G167" s="445"/>
      <c r="H167" s="445"/>
      <c r="I167" s="445"/>
      <c r="J167" s="445"/>
      <c r="K167" s="1735"/>
      <c r="L167" s="445"/>
      <c r="M167" s="1736"/>
      <c r="N167" s="446"/>
      <c r="O167" s="446"/>
      <c r="P167" s="447"/>
      <c r="Q167" s="445"/>
      <c r="R167" s="445"/>
      <c r="S167" s="445"/>
      <c r="T167" s="445"/>
      <c r="U167" s="448"/>
      <c r="V167" s="449"/>
      <c r="W167" s="450"/>
      <c r="X167" s="450"/>
    </row>
    <row r="168" spans="1:25" ht="26.25" customHeight="1">
      <c r="A168" s="1004" t="s">
        <v>2709</v>
      </c>
      <c r="B168" s="1005" t="s">
        <v>10047</v>
      </c>
      <c r="C168" s="1802" t="s">
        <v>26</v>
      </c>
      <c r="D168" s="1005" t="s">
        <v>190</v>
      </c>
      <c r="E168" s="1005" t="s">
        <v>20774</v>
      </c>
      <c r="F168" s="1005"/>
      <c r="G168" s="1005"/>
      <c r="H168" s="1485"/>
      <c r="I168" s="1005" t="s">
        <v>15135</v>
      </c>
      <c r="J168" s="1005" t="s">
        <v>20746</v>
      </c>
      <c r="K168" s="1011" t="s">
        <v>15136</v>
      </c>
      <c r="L168" s="1806"/>
      <c r="M168" s="3148" t="s">
        <v>20771</v>
      </c>
      <c r="N168" s="2365"/>
      <c r="O168" s="1806"/>
      <c r="P168" s="2078">
        <v>11.458</v>
      </c>
      <c r="Q168" s="2424" t="s">
        <v>19878</v>
      </c>
      <c r="R168" s="2424">
        <f t="shared" ref="R168:R179" si="1">IF(MID(RIGHT(S168,8),1,1)="M",2021,IF(MID(RIGHT(S168,8),1,1)="N",2022,IF(MID(RIGHT(S168,8),1,1)="P",2023,IF(MID(RIGHT(S168,8),1,1)="R",2024,IF(MID(RIGHT(S168,8),1,1)="S",2025,IF(MID(RIGHT(S168,8),1,1)="T",1996,IF(MID(RIGHT(S168,8),1,1)="V",1997,IF(MID(RIGHT(S168,8),1,1)="W",1998,IF(MID(RIGHT(S168,8),1,1)="X",1999,IF(MID(RIGHT(S168,8),1,1)="Y",2000,IF(MID(RIGHT(S168,8),1,1)="1",2001,IF(MID(RIGHT(S168,8),1,1)="2",2002,IF(MID(RIGHT(S168,8),1,1)="3",2003,IF(MID(RIGHT(S168,8),1,1)="4",2004,IF(MID(RIGHT(S168,8),1,1)="5",2005,IF(MID(RIGHT(S168,8),1,1)="6",2006,IF(MID(RIGHT(S168,8),1,1)="7",2007,IF(MID(RIGHT(S168,8),1,1)="8",2008,IF(MID(RIGHT(S168,8),1,1)="9",2009,IF(MID(RIGHT(S168,8),1,1)="A",2010,IF(MID(RIGHT(S168,8),1,1)="B",2011,IF(MID(RIGHT(S168,8),1,1)="C",2012,IF(MID(RIGHT(S168,8),1,1)="D",2013,IF(MID(RIGHT(S168,8),1,1)="E",2014,IF(MID(RIGHT(S168,8),1,1)="F",2015,IF(MID(RIGHT(S168,8),1,1)="G",2016,IF(MID(RIGHT(S168,8),1,1)="H",2017,IF(MID(RIGHT(S168,8),1,1)="J",2018,IF(MID(RIGHT(S168,8),1,1)="K",2019,IF(MID(RIGHT(S168,8),1,1)="L",2020,""))))))))))))))))))))))))))))))</f>
        <v>2020</v>
      </c>
      <c r="S168" s="2424" t="s">
        <v>20701</v>
      </c>
      <c r="T168" s="2428">
        <v>1725</v>
      </c>
      <c r="U168" s="1412">
        <v>45843</v>
      </c>
      <c r="V168" s="1016"/>
      <c r="W168" s="1017"/>
      <c r="X168" s="1018">
        <f>W168+50</f>
        <v>50</v>
      </c>
      <c r="Y168" s="1">
        <v>1550</v>
      </c>
    </row>
    <row r="169" spans="1:25" ht="26.25" customHeight="1">
      <c r="A169" s="1006"/>
      <c r="B169" s="1007"/>
      <c r="C169" s="320" t="s">
        <v>3121</v>
      </c>
      <c r="D169" s="1007"/>
      <c r="E169" s="1007" t="s">
        <v>20774</v>
      </c>
      <c r="F169" s="1007"/>
      <c r="G169" s="1007"/>
      <c r="H169" s="1493"/>
      <c r="I169" s="1007"/>
      <c r="J169" s="1794" t="s">
        <v>15158</v>
      </c>
      <c r="K169" s="1013" t="s">
        <v>15187</v>
      </c>
      <c r="L169" s="425" t="s">
        <v>3359</v>
      </c>
      <c r="M169" s="3149"/>
      <c r="N169" s="1818"/>
      <c r="O169" s="1818"/>
      <c r="P169" s="2079">
        <v>13.05</v>
      </c>
      <c r="Q169" s="2425" t="s">
        <v>447</v>
      </c>
      <c r="R169" s="2425">
        <f t="shared" si="1"/>
        <v>2016</v>
      </c>
      <c r="S169" s="2425" t="s">
        <v>20703</v>
      </c>
      <c r="T169" s="2429">
        <v>2160</v>
      </c>
      <c r="U169" s="2414">
        <v>45844</v>
      </c>
      <c r="V169" s="1020"/>
      <c r="W169" s="1021"/>
      <c r="X169" s="1022">
        <f t="shared" ref="X169:X179" si="2">W169+50</f>
        <v>50</v>
      </c>
      <c r="Y169" s="1">
        <v>1650</v>
      </c>
    </row>
    <row r="170" spans="1:25" ht="26.25" customHeight="1">
      <c r="A170" s="1566"/>
      <c r="B170" s="1565"/>
      <c r="C170" s="1565"/>
      <c r="D170" s="1565"/>
      <c r="E170" s="1007" t="s">
        <v>20774</v>
      </c>
      <c r="F170" s="1007"/>
      <c r="G170" s="1007"/>
      <c r="H170" s="1493"/>
      <c r="I170" s="1565"/>
      <c r="J170" s="1546"/>
      <c r="K170" s="1563" t="s">
        <v>20651</v>
      </c>
      <c r="L170" s="1818"/>
      <c r="M170" s="3149"/>
      <c r="N170" s="1818"/>
      <c r="O170" s="1818"/>
      <c r="P170" s="2079">
        <v>17.212</v>
      </c>
      <c r="Q170" s="2426" t="s">
        <v>20702</v>
      </c>
      <c r="R170" s="2425">
        <f t="shared" si="1"/>
        <v>2016</v>
      </c>
      <c r="S170" s="2426" t="s">
        <v>20704</v>
      </c>
      <c r="T170" s="2430">
        <v>1600</v>
      </c>
      <c r="U170" s="1569"/>
      <c r="V170" s="1857"/>
      <c r="W170" s="1021"/>
      <c r="X170" s="1022">
        <f t="shared" si="2"/>
        <v>50</v>
      </c>
    </row>
    <row r="171" spans="1:25" ht="26.25" customHeight="1">
      <c r="A171" s="1006"/>
      <c r="B171" s="1007"/>
      <c r="C171" s="1565"/>
      <c r="D171" s="1007"/>
      <c r="E171" s="1007" t="s">
        <v>20774</v>
      </c>
      <c r="F171" s="1007"/>
      <c r="G171" s="1007"/>
      <c r="H171" s="1493"/>
      <c r="I171" s="1007"/>
      <c r="J171" s="1546" t="s">
        <v>20650</v>
      </c>
      <c r="K171" s="1545" t="s">
        <v>20767</v>
      </c>
      <c r="L171" s="1818"/>
      <c r="M171" s="3149"/>
      <c r="N171" s="1818"/>
      <c r="O171" s="1818"/>
      <c r="P171" s="2079">
        <v>10.9</v>
      </c>
      <c r="Q171" s="2425" t="s">
        <v>10547</v>
      </c>
      <c r="R171" s="2425">
        <f t="shared" si="1"/>
        <v>2016</v>
      </c>
      <c r="S171" s="2425" t="s">
        <v>20705</v>
      </c>
      <c r="T171" s="2429">
        <v>1260</v>
      </c>
      <c r="U171" s="1023"/>
      <c r="V171" s="1020"/>
      <c r="W171" s="1021"/>
      <c r="X171" s="1022">
        <f t="shared" si="2"/>
        <v>50</v>
      </c>
    </row>
    <row r="172" spans="1:25" ht="26.25" customHeight="1">
      <c r="A172" s="1553"/>
      <c r="B172" s="1546"/>
      <c r="C172" s="1565"/>
      <c r="D172" s="1007"/>
      <c r="E172" s="1007" t="s">
        <v>20774</v>
      </c>
      <c r="F172" s="1007"/>
      <c r="G172" s="1007"/>
      <c r="H172" s="1493"/>
      <c r="I172" s="1546"/>
      <c r="J172" s="1007" t="s">
        <v>20745</v>
      </c>
      <c r="K172" s="1545"/>
      <c r="L172" s="1818"/>
      <c r="M172" s="3149"/>
      <c r="N172" s="1818"/>
      <c r="O172" s="1818"/>
      <c r="P172" s="2079">
        <v>16.91</v>
      </c>
      <c r="Q172" s="2427" t="s">
        <v>8133</v>
      </c>
      <c r="R172" s="2425">
        <f t="shared" si="1"/>
        <v>2016</v>
      </c>
      <c r="S172" s="2425" t="s">
        <v>20706</v>
      </c>
      <c r="T172" s="2431">
        <v>1807</v>
      </c>
      <c r="U172" s="1555"/>
      <c r="V172" s="1555"/>
      <c r="W172" s="1021"/>
      <c r="X172" s="1022">
        <f t="shared" si="2"/>
        <v>50</v>
      </c>
    </row>
    <row r="173" spans="1:25" ht="26.25" customHeight="1">
      <c r="A173" s="1553"/>
      <c r="B173" s="1546"/>
      <c r="C173" s="1565"/>
      <c r="D173" s="1546"/>
      <c r="E173" s="1007" t="s">
        <v>20774</v>
      </c>
      <c r="F173" s="1007"/>
      <c r="G173" s="1007"/>
      <c r="H173" s="1493"/>
      <c r="I173" s="1546"/>
      <c r="J173" s="1546"/>
      <c r="K173" s="1545"/>
      <c r="L173" s="1741"/>
      <c r="M173" s="3149"/>
      <c r="N173" s="1741"/>
      <c r="O173" s="1741"/>
      <c r="P173" s="2080">
        <v>16.91</v>
      </c>
      <c r="Q173" s="2427" t="s">
        <v>8133</v>
      </c>
      <c r="R173" s="2425">
        <f t="shared" si="1"/>
        <v>2018</v>
      </c>
      <c r="S173" s="2427" t="s">
        <v>20707</v>
      </c>
      <c r="T173" s="2431">
        <v>1807</v>
      </c>
      <c r="U173" s="1555"/>
      <c r="V173" s="1555"/>
      <c r="W173" s="1021"/>
      <c r="X173" s="1022">
        <f t="shared" si="2"/>
        <v>50</v>
      </c>
    </row>
    <row r="174" spans="1:25" ht="26.25" customHeight="1">
      <c r="A174" s="1553"/>
      <c r="B174" s="1546"/>
      <c r="C174" s="1565"/>
      <c r="D174" s="1546"/>
      <c r="E174" s="1007" t="s">
        <v>20774</v>
      </c>
      <c r="F174" s="1007"/>
      <c r="G174" s="1007"/>
      <c r="H174" s="1493"/>
      <c r="I174" s="1546"/>
      <c r="J174" s="1546" t="s">
        <v>20773</v>
      </c>
      <c r="K174" s="1545"/>
      <c r="L174" s="1741"/>
      <c r="M174" s="3149"/>
      <c r="N174" s="1741"/>
      <c r="O174" s="1741"/>
      <c r="P174" s="2080">
        <v>11.698</v>
      </c>
      <c r="Q174" s="2427" t="s">
        <v>20716</v>
      </c>
      <c r="R174" s="2425">
        <f t="shared" si="1"/>
        <v>2017</v>
      </c>
      <c r="S174" s="2427" t="s">
        <v>20708</v>
      </c>
      <c r="T174" s="2431">
        <v>1250</v>
      </c>
      <c r="U174" s="1555"/>
      <c r="V174" s="1555"/>
      <c r="W174" s="1021"/>
      <c r="X174" s="1022">
        <f t="shared" si="2"/>
        <v>50</v>
      </c>
    </row>
    <row r="175" spans="1:25" ht="26.25" customHeight="1">
      <c r="A175" s="1553"/>
      <c r="B175" s="1546"/>
      <c r="C175" s="1565"/>
      <c r="D175" s="1546"/>
      <c r="E175" s="1007" t="s">
        <v>20774</v>
      </c>
      <c r="F175" s="1007"/>
      <c r="G175" s="1007"/>
      <c r="H175" s="1493"/>
      <c r="I175" s="1546"/>
      <c r="J175" s="1546"/>
      <c r="K175" s="1545"/>
      <c r="L175" s="1741"/>
      <c r="M175" s="3149"/>
      <c r="N175" s="1741"/>
      <c r="O175" s="1741"/>
      <c r="P175" s="2080">
        <v>13.5</v>
      </c>
      <c r="Q175" s="2427" t="s">
        <v>20714</v>
      </c>
      <c r="R175" s="2425">
        <f t="shared" si="1"/>
        <v>2016</v>
      </c>
      <c r="S175" s="2427" t="s">
        <v>20709</v>
      </c>
      <c r="T175" s="2431">
        <v>1250</v>
      </c>
      <c r="U175" s="1555"/>
      <c r="V175" s="1555"/>
      <c r="W175" s="1021"/>
      <c r="X175" s="1022">
        <f t="shared" si="2"/>
        <v>50</v>
      </c>
    </row>
    <row r="176" spans="1:25" ht="26.25" customHeight="1">
      <c r="A176" s="1553"/>
      <c r="B176" s="1546"/>
      <c r="C176" s="1565"/>
      <c r="D176" s="1546"/>
      <c r="E176" s="1007" t="s">
        <v>20774</v>
      </c>
      <c r="F176" s="1007"/>
      <c r="G176" s="1007"/>
      <c r="H176" s="1493"/>
      <c r="I176" s="1546"/>
      <c r="J176" s="1546"/>
      <c r="K176" s="1545"/>
      <c r="L176" s="1741"/>
      <c r="M176" s="3149"/>
      <c r="N176" s="1741"/>
      <c r="O176" s="1741"/>
      <c r="P176" s="2080">
        <v>11.52</v>
      </c>
      <c r="Q176" s="2427" t="s">
        <v>20715</v>
      </c>
      <c r="R176" s="2425">
        <f t="shared" si="1"/>
        <v>2015</v>
      </c>
      <c r="S176" s="2427" t="s">
        <v>20710</v>
      </c>
      <c r="T176" s="2431">
        <v>1250</v>
      </c>
      <c r="U176" s="1555"/>
      <c r="V176" s="1555"/>
      <c r="W176" s="1021"/>
      <c r="X176" s="1022">
        <f t="shared" si="2"/>
        <v>50</v>
      </c>
    </row>
    <row r="177" spans="1:24" ht="26.25" customHeight="1">
      <c r="A177" s="1553"/>
      <c r="B177" s="1546"/>
      <c r="C177" s="1565"/>
      <c r="D177" s="1546"/>
      <c r="E177" s="1007" t="s">
        <v>20774</v>
      </c>
      <c r="F177" s="1007"/>
      <c r="G177" s="1007"/>
      <c r="H177" s="1493"/>
      <c r="I177" s="1546"/>
      <c r="J177" s="1546"/>
      <c r="K177" s="1545"/>
      <c r="L177" s="1741"/>
      <c r="M177" s="3149"/>
      <c r="N177" s="1741"/>
      <c r="O177" s="1741"/>
      <c r="P177" s="2080">
        <v>11.227</v>
      </c>
      <c r="Q177" s="2427" t="s">
        <v>20717</v>
      </c>
      <c r="R177" s="2425">
        <f t="shared" si="1"/>
        <v>2016</v>
      </c>
      <c r="S177" s="2427" t="s">
        <v>20711</v>
      </c>
      <c r="T177" s="2431">
        <v>1250</v>
      </c>
      <c r="U177" s="1555"/>
      <c r="V177" s="1555"/>
      <c r="W177" s="1021"/>
      <c r="X177" s="1022">
        <f t="shared" si="2"/>
        <v>50</v>
      </c>
    </row>
    <row r="178" spans="1:24" ht="26.25" customHeight="1">
      <c r="A178" s="1553"/>
      <c r="B178" s="1546"/>
      <c r="C178" s="1565"/>
      <c r="D178" s="1546"/>
      <c r="E178" s="1007" t="s">
        <v>20774</v>
      </c>
      <c r="F178" s="1007"/>
      <c r="G178" s="1007"/>
      <c r="H178" s="1493"/>
      <c r="I178" s="1546"/>
      <c r="J178" s="1546"/>
      <c r="K178" s="1545"/>
      <c r="L178" s="1741"/>
      <c r="M178" s="3149"/>
      <c r="N178" s="1741"/>
      <c r="O178" s="1741"/>
      <c r="P178" s="2080">
        <v>12.643000000000001</v>
      </c>
      <c r="Q178" s="2427" t="s">
        <v>11408</v>
      </c>
      <c r="R178" s="2425">
        <f t="shared" si="1"/>
        <v>2015</v>
      </c>
      <c r="S178" s="2427" t="s">
        <v>20712</v>
      </c>
      <c r="T178" s="2431">
        <v>1600</v>
      </c>
      <c r="U178" s="1555"/>
      <c r="V178" s="1555"/>
      <c r="W178" s="1021"/>
      <c r="X178" s="1022">
        <f t="shared" si="2"/>
        <v>50</v>
      </c>
    </row>
    <row r="179" spans="1:24" ht="26.25" customHeight="1">
      <c r="A179" s="1553"/>
      <c r="B179" s="1546"/>
      <c r="C179" s="1565"/>
      <c r="D179" s="1546"/>
      <c r="E179" s="1007" t="s">
        <v>20774</v>
      </c>
      <c r="F179" s="1007"/>
      <c r="G179" s="1007"/>
      <c r="H179" s="1493"/>
      <c r="I179" s="1546"/>
      <c r="J179" s="1546"/>
      <c r="K179" s="1545"/>
      <c r="L179" s="1741"/>
      <c r="M179" s="3150"/>
      <c r="N179" s="1741"/>
      <c r="O179" s="1741"/>
      <c r="P179" s="2080">
        <v>13.67</v>
      </c>
      <c r="Q179" s="2427" t="s">
        <v>20718</v>
      </c>
      <c r="R179" s="2425">
        <f t="shared" si="1"/>
        <v>2017</v>
      </c>
      <c r="S179" s="2427" t="s">
        <v>20713</v>
      </c>
      <c r="T179" s="2431">
        <v>2550</v>
      </c>
      <c r="U179" s="1555"/>
      <c r="V179" s="1555"/>
      <c r="W179" s="1021"/>
      <c r="X179" s="1022">
        <f t="shared" si="2"/>
        <v>50</v>
      </c>
    </row>
    <row r="180" spans="1:24" ht="26.25" customHeight="1">
      <c r="A180" s="1553"/>
      <c r="B180" s="1546"/>
      <c r="C180" s="1565"/>
      <c r="D180" s="1546"/>
      <c r="E180" s="1007"/>
      <c r="F180" s="1007"/>
      <c r="G180" s="1007"/>
      <c r="H180" s="1007"/>
      <c r="I180" s="1546"/>
      <c r="J180" s="1546"/>
      <c r="K180" s="1545"/>
      <c r="L180" s="1741"/>
      <c r="M180" s="1007"/>
      <c r="N180" s="1741"/>
      <c r="O180" s="1741"/>
      <c r="P180" s="2410">
        <f>SUM(P168:P179)</f>
        <v>160.69799999999998</v>
      </c>
      <c r="Q180" s="1546"/>
      <c r="R180" s="1007"/>
      <c r="S180" s="1718" t="s">
        <v>20653</v>
      </c>
      <c r="T180" s="2213">
        <f>SUM(T168:T179)</f>
        <v>19509</v>
      </c>
      <c r="U180" s="1555"/>
      <c r="V180" s="1555"/>
      <c r="W180" s="1021"/>
      <c r="X180" s="1022"/>
    </row>
    <row r="181" spans="1:24" ht="26.25" customHeight="1">
      <c r="A181" s="1553"/>
      <c r="B181" s="1546"/>
      <c r="C181" s="1565"/>
      <c r="D181" s="1546"/>
      <c r="E181" s="1007"/>
      <c r="F181" s="1007"/>
      <c r="G181" s="1007"/>
      <c r="H181" s="1007"/>
      <c r="I181" s="1546"/>
      <c r="J181" s="1546"/>
      <c r="K181" s="1545"/>
      <c r="L181" s="1741"/>
      <c r="M181" s="1818"/>
      <c r="N181" s="1741"/>
      <c r="O181" s="1741"/>
      <c r="P181" s="2080"/>
      <c r="Q181" s="1546"/>
      <c r="R181" s="1007"/>
      <c r="S181" s="1546"/>
      <c r="T181" s="2223"/>
      <c r="U181" s="1555"/>
      <c r="V181" s="1555"/>
      <c r="W181" s="1021"/>
      <c r="X181" s="1022"/>
    </row>
    <row r="182" spans="1:24" ht="26.25" customHeight="1">
      <c r="A182" s="1553" t="s">
        <v>20648</v>
      </c>
      <c r="B182" s="1546" t="s">
        <v>20649</v>
      </c>
      <c r="C182" s="1546" t="s">
        <v>20646</v>
      </c>
      <c r="D182" s="1546" t="s">
        <v>20647</v>
      </c>
      <c r="E182" s="1007" t="s">
        <v>20774</v>
      </c>
      <c r="F182" s="1007"/>
      <c r="G182" s="1007"/>
      <c r="H182" s="1493"/>
      <c r="I182" s="1546"/>
      <c r="J182" s="1546"/>
      <c r="K182" s="1545"/>
      <c r="L182" s="2918"/>
      <c r="M182" s="3151" t="s">
        <v>20772</v>
      </c>
      <c r="N182" s="1741"/>
      <c r="O182" s="1741"/>
      <c r="P182" s="2080">
        <v>11.811</v>
      </c>
      <c r="Q182" s="2427" t="s">
        <v>10664</v>
      </c>
      <c r="R182" s="2425">
        <f>IF(MID(RIGHT(S182,8),1,1)="M",2021,IF(MID(RIGHT(S182,8),1,1)="N",2022,IF(MID(RIGHT(S182,8),1,1)="P",2023,IF(MID(RIGHT(S182,8),1,1)="R",2024,IF(MID(RIGHT(S182,8),1,1)="S",2025,IF(MID(RIGHT(S182,8),1,1)="T",1996,IF(MID(RIGHT(S182,8),1,1)="V",1997,IF(MID(RIGHT(S182,8),1,1)="W",1998,IF(MID(RIGHT(S182,8),1,1)="X",1999,IF(MID(RIGHT(S182,8),1,1)="Y",2000,IF(MID(RIGHT(S182,8),1,1)="1",2001,IF(MID(RIGHT(S182,8),1,1)="2",2002,IF(MID(RIGHT(S182,8),1,1)="3",2003,IF(MID(RIGHT(S182,8),1,1)="4",2004,IF(MID(RIGHT(S182,8),1,1)="5",2005,IF(MID(RIGHT(S182,8),1,1)="6",2006,IF(MID(RIGHT(S182,8),1,1)="7",2007,IF(MID(RIGHT(S182,8),1,1)="8",2008,IF(MID(RIGHT(S182,8),1,1)="9",2009,IF(MID(RIGHT(S182,8),1,1)="A",2010,IF(MID(RIGHT(S182,8),1,1)="B",2011,IF(MID(RIGHT(S182,8),1,1)="C",2012,IF(MID(RIGHT(S182,8),1,1)="D",2013,IF(MID(RIGHT(S182,8),1,1)="E",2014,IF(MID(RIGHT(S182,8),1,1)="F",2015,IF(MID(RIGHT(S182,8),1,1)="G",2016,IF(MID(RIGHT(S182,8),1,1)="H",2017,IF(MID(RIGHT(S182,8),1,1)="J",2018,IF(MID(RIGHT(S182,8),1,1)="K",2019,IF(MID(RIGHT(S182,8),1,1)="L",2020,""))))))))))))))))))))))))))))))</f>
        <v>2011</v>
      </c>
      <c r="S182" s="2427" t="s">
        <v>20665</v>
      </c>
      <c r="T182" s="2431">
        <v>1805</v>
      </c>
      <c r="U182" s="1555"/>
      <c r="V182" s="1555"/>
      <c r="W182" s="1021"/>
      <c r="X182" s="1022">
        <f t="shared" ref="X182:X185" si="3">W182+50</f>
        <v>50</v>
      </c>
    </row>
    <row r="183" spans="1:24" ht="26.25" customHeight="1">
      <c r="A183" s="1553"/>
      <c r="B183" s="1546"/>
      <c r="C183" s="320" t="s">
        <v>14719</v>
      </c>
      <c r="D183" s="1546"/>
      <c r="E183" s="1007" t="s">
        <v>20774</v>
      </c>
      <c r="F183" s="1007"/>
      <c r="G183" s="1007"/>
      <c r="H183" s="1493"/>
      <c r="I183" s="1546"/>
      <c r="J183" s="1546"/>
      <c r="K183" s="1545"/>
      <c r="L183" s="2909"/>
      <c r="M183" s="3152"/>
      <c r="N183" s="1007"/>
      <c r="O183" s="1741"/>
      <c r="P183" s="2080">
        <v>11.933</v>
      </c>
      <c r="Q183" s="2427" t="s">
        <v>10679</v>
      </c>
      <c r="R183" s="2425">
        <f t="shared" ref="R183:R185" si="4">IF(MID(RIGHT(S183,8),1,1)="M",2021,IF(MID(RIGHT(S183,8),1,1)="N",2022,IF(MID(RIGHT(S183,8),1,1)="P",2023,IF(MID(RIGHT(S183,8),1,1)="R",2024,IF(MID(RIGHT(S183,8),1,1)="S",2025,IF(MID(RIGHT(S183,8),1,1)="T",1996,IF(MID(RIGHT(S183,8),1,1)="V",1997,IF(MID(RIGHT(S183,8),1,1)="W",1998,IF(MID(RIGHT(S183,8),1,1)="X",1999,IF(MID(RIGHT(S183,8),1,1)="Y",2000,IF(MID(RIGHT(S183,8),1,1)="1",2001,IF(MID(RIGHT(S183,8),1,1)="2",2002,IF(MID(RIGHT(S183,8),1,1)="3",2003,IF(MID(RIGHT(S183,8),1,1)="4",2004,IF(MID(RIGHT(S183,8),1,1)="5",2005,IF(MID(RIGHT(S183,8),1,1)="6",2006,IF(MID(RIGHT(S183,8),1,1)="7",2007,IF(MID(RIGHT(S183,8),1,1)="8",2008,IF(MID(RIGHT(S183,8),1,1)="9",2009,IF(MID(RIGHT(S183,8),1,1)="A",2010,IF(MID(RIGHT(S183,8),1,1)="B",2011,IF(MID(RIGHT(S183,8),1,1)="C",2012,IF(MID(RIGHT(S183,8),1,1)="D",2013,IF(MID(RIGHT(S183,8),1,1)="E",2014,IF(MID(RIGHT(S183,8),1,1)="F",2015,IF(MID(RIGHT(S183,8),1,1)="G",2016,IF(MID(RIGHT(S183,8),1,1)="H",2017,IF(MID(RIGHT(S183,8),1,1)="J",2018,IF(MID(RIGHT(S183,8),1,1)="K",2019,IF(MID(RIGHT(S183,8),1,1)="L",2020,""))))))))))))))))))))))))))))))</f>
        <v>2013</v>
      </c>
      <c r="S183" s="2427" t="s">
        <v>20666</v>
      </c>
      <c r="T183" s="2431">
        <v>2105</v>
      </c>
      <c r="U183" s="1555"/>
      <c r="V183" s="1555"/>
      <c r="W183" s="1021"/>
      <c r="X183" s="1022">
        <f t="shared" si="3"/>
        <v>50</v>
      </c>
    </row>
    <row r="184" spans="1:24" ht="26.25" customHeight="1">
      <c r="A184" s="1553"/>
      <c r="B184" s="1546"/>
      <c r="C184" s="1565" t="s">
        <v>20766</v>
      </c>
      <c r="D184" s="1546"/>
      <c r="E184" s="1007" t="s">
        <v>20774</v>
      </c>
      <c r="F184" s="1007"/>
      <c r="G184" s="1007"/>
      <c r="H184" s="1493"/>
      <c r="I184" s="1546"/>
      <c r="J184" s="1546"/>
      <c r="K184" s="1545"/>
      <c r="L184" s="2918"/>
      <c r="M184" s="3153"/>
      <c r="N184" s="1741"/>
      <c r="O184" s="1741"/>
      <c r="P184" s="2080">
        <v>11.933</v>
      </c>
      <c r="Q184" s="2427" t="s">
        <v>10679</v>
      </c>
      <c r="R184" s="2425">
        <f t="shared" si="4"/>
        <v>2012</v>
      </c>
      <c r="S184" s="2427" t="s">
        <v>20667</v>
      </c>
      <c r="T184" s="2431">
        <v>2105</v>
      </c>
      <c r="U184" s="1555"/>
      <c r="V184" s="1555"/>
      <c r="W184" s="1021"/>
      <c r="X184" s="1022">
        <f t="shared" si="3"/>
        <v>50</v>
      </c>
    </row>
    <row r="185" spans="1:24" ht="26.25" customHeight="1">
      <c r="A185" s="1553"/>
      <c r="B185" s="1546"/>
      <c r="C185" s="1565"/>
      <c r="D185" s="1546"/>
      <c r="E185" s="1007" t="s">
        <v>20774</v>
      </c>
      <c r="F185" s="1007"/>
      <c r="G185" s="1007"/>
      <c r="H185" s="1493"/>
      <c r="I185" s="1546"/>
      <c r="J185" s="1546"/>
      <c r="K185" s="1545"/>
      <c r="L185" s="2909"/>
      <c r="M185" s="2432" t="s">
        <v>20678</v>
      </c>
      <c r="N185" s="1007"/>
      <c r="O185" s="1741"/>
      <c r="P185" s="2080">
        <v>12.016999999999999</v>
      </c>
      <c r="Q185" s="2427" t="s">
        <v>20652</v>
      </c>
      <c r="R185" s="2425">
        <f t="shared" si="4"/>
        <v>2012</v>
      </c>
      <c r="S185" s="2427" t="s">
        <v>20677</v>
      </c>
      <c r="T185" s="2431">
        <v>1738</v>
      </c>
      <c r="U185" s="1555"/>
      <c r="V185" s="1555"/>
      <c r="W185" s="1021"/>
      <c r="X185" s="1022">
        <f t="shared" si="3"/>
        <v>50</v>
      </c>
    </row>
    <row r="186" spans="1:24" ht="26.25" customHeight="1">
      <c r="A186" s="1553"/>
      <c r="B186" s="1546"/>
      <c r="C186" s="1565"/>
      <c r="D186" s="1546"/>
      <c r="E186" s="1007"/>
      <c r="F186" s="1007"/>
      <c r="G186" s="1007"/>
      <c r="H186" s="1007"/>
      <c r="I186" s="1546"/>
      <c r="J186" s="1546"/>
      <c r="K186" s="1545"/>
      <c r="L186" s="425" t="s">
        <v>3359</v>
      </c>
      <c r="M186" s="1818"/>
      <c r="N186" s="1741"/>
      <c r="O186" s="1741"/>
      <c r="P186" s="2410">
        <f>SUM(P182:P185)</f>
        <v>47.694000000000003</v>
      </c>
      <c r="Q186" s="1546"/>
      <c r="R186" s="1007"/>
      <c r="S186" s="1718" t="s">
        <v>20653</v>
      </c>
      <c r="T186" s="2213">
        <f>SUM(T182:T185)</f>
        <v>7753</v>
      </c>
      <c r="U186" s="1555"/>
      <c r="V186" s="1555"/>
      <c r="W186" s="1021"/>
      <c r="X186" s="1022"/>
    </row>
    <row r="187" spans="1:24" ht="26.25" customHeight="1">
      <c r="A187" s="1553"/>
      <c r="B187" s="1546"/>
      <c r="C187" s="1565"/>
      <c r="D187" s="1546"/>
      <c r="E187" s="1007"/>
      <c r="F187" s="1007"/>
      <c r="G187" s="1007"/>
      <c r="H187" s="1007"/>
      <c r="I187" s="1546"/>
      <c r="J187" s="1546"/>
      <c r="K187" s="1545"/>
      <c r="L187" s="1741"/>
      <c r="M187" s="1818"/>
      <c r="N187" s="1741"/>
      <c r="O187" s="1741"/>
      <c r="P187" s="2410"/>
      <c r="Q187" s="1546"/>
      <c r="R187" s="1007"/>
      <c r="S187" s="1546"/>
      <c r="T187" s="2213"/>
      <c r="U187" s="1555"/>
      <c r="V187" s="1555"/>
      <c r="W187" s="1021"/>
      <c r="X187" s="1022"/>
    </row>
    <row r="188" spans="1:24" ht="26.25" customHeight="1">
      <c r="A188" s="1553"/>
      <c r="B188" s="1546"/>
      <c r="C188" s="1546"/>
      <c r="D188" s="1546"/>
      <c r="E188" s="1546"/>
      <c r="F188" s="1546"/>
      <c r="G188" s="1546"/>
      <c r="H188" s="1007"/>
      <c r="I188" s="1546"/>
      <c r="J188" s="1546"/>
      <c r="K188" s="1545"/>
      <c r="L188" s="1545"/>
      <c r="M188" s="1545"/>
      <c r="N188" s="1013"/>
      <c r="O188" s="1545"/>
      <c r="P188" s="2214"/>
      <c r="Q188" s="1546"/>
      <c r="R188" s="1007"/>
      <c r="S188" s="1546"/>
      <c r="T188" s="2213"/>
      <c r="U188" s="1555"/>
      <c r="V188" s="1555"/>
      <c r="W188" s="1851">
        <f>SUM(W168:W187)</f>
        <v>0</v>
      </c>
      <c r="X188" s="1558">
        <f>SUM(X168:X187)</f>
        <v>800</v>
      </c>
    </row>
    <row r="189" spans="1:24" ht="26.25" customHeight="1" thickBot="1">
      <c r="A189" s="1008"/>
      <c r="B189" s="1009"/>
      <c r="C189" s="1009"/>
      <c r="D189" s="1009"/>
      <c r="E189" s="1009"/>
      <c r="F189" s="1009"/>
      <c r="G189" s="1009"/>
      <c r="H189" s="1009"/>
      <c r="I189" s="1009"/>
      <c r="J189" s="1009"/>
      <c r="K189" s="611" t="s">
        <v>13408</v>
      </c>
      <c r="L189" s="1009"/>
      <c r="M189" s="1009"/>
      <c r="N189" s="1014"/>
      <c r="O189" s="1014"/>
      <c r="P189" s="1025"/>
      <c r="Q189" s="1009"/>
      <c r="R189" s="1009"/>
      <c r="S189" s="1026"/>
      <c r="T189" s="1026"/>
      <c r="U189" s="1027"/>
      <c r="V189" s="1028"/>
      <c r="W189" s="1028"/>
      <c r="X189" s="1028"/>
    </row>
    <row r="191" spans="1:24" ht="26.25" customHeight="1" thickBot="1"/>
    <row r="192" spans="1:24" ht="26.25" customHeight="1">
      <c r="A192" s="1004" t="s">
        <v>188</v>
      </c>
      <c r="B192" s="1005" t="s">
        <v>10047</v>
      </c>
      <c r="C192" s="1005" t="s">
        <v>26</v>
      </c>
      <c r="D192" s="1005" t="s">
        <v>190</v>
      </c>
      <c r="E192" s="1005" t="s">
        <v>20347</v>
      </c>
      <c r="F192" s="1005" t="s">
        <v>20347</v>
      </c>
      <c r="G192" s="1005"/>
      <c r="H192" s="1485"/>
      <c r="I192" s="1005" t="s">
        <v>137</v>
      </c>
      <c r="J192" s="1005" t="s">
        <v>20523</v>
      </c>
      <c r="K192" s="1011" t="s">
        <v>14052</v>
      </c>
      <c r="L192" s="1005" t="s">
        <v>20352</v>
      </c>
      <c r="M192" s="2847" t="s">
        <v>20268</v>
      </c>
      <c r="N192" s="1011" t="s">
        <v>20348</v>
      </c>
      <c r="O192" s="1011" t="s">
        <v>20256</v>
      </c>
      <c r="P192" s="1015"/>
      <c r="Q192" s="1005" t="s">
        <v>7925</v>
      </c>
      <c r="R192" s="1005">
        <f>IF(MID(RIGHT(S192,8),1,1)="M",2021,IF(MID(RIGHT(S192,8),1,1)="N",2022,IF(MID(RIGHT(S192,8),1,1)="P",2023,IF(MID(RIGHT(S192,8),1,1)="R",2024,IF(MID(RIGHT(S192,8),1,1)="S",2025,IF(MID(RIGHT(S192,8),1,1)="T",1996,IF(MID(RIGHT(S192,8),1,1)="V",1997,IF(MID(RIGHT(S192,8),1,1)="W",1998,IF(MID(RIGHT(S192,8),1,1)="X",1999,IF(MID(RIGHT(S192,8),1,1)="Y",2000,IF(MID(RIGHT(S192,8),1,1)="1",2001,IF(MID(RIGHT(S192,8),1,1)="2",2002,IF(MID(RIGHT(S192,8),1,1)="3",2003,IF(MID(RIGHT(S192,8),1,1)="4",2004,IF(MID(RIGHT(S192,8),1,1)="5",2005,IF(MID(RIGHT(S192,8),1,1)="6",2006,IF(MID(RIGHT(S192,8),1,1)="7",2007,IF(MID(RIGHT(S192,8),1,1)="8",2008,IF(MID(RIGHT(S192,8),1,1)="9",2009,IF(MID(RIGHT(S192,8),1,1)="A",2010,IF(MID(RIGHT(S192,8),1,1)="B",2011,IF(MID(RIGHT(S192,8),1,1)="C",2012,IF(MID(RIGHT(S192,8),1,1)="D",2013,IF(MID(RIGHT(S192,8),1,1)="E",2014,IF(MID(RIGHT(S192,8),1,1)="F",2015,IF(MID(RIGHT(S192,8),1,1)="G",2016,IF(MID(RIGHT(S192,8),1,1)="H",2017,IF(MID(RIGHT(S192,8),1,1)="J",2018,IF(MID(RIGHT(S192,8),1,1)="K",2019,IF(MID(RIGHT(S192,8),1,1)="L",2020,""))))))))))))))))))))))))))))))</f>
        <v>2016</v>
      </c>
      <c r="S192" s="1005" t="s">
        <v>20264</v>
      </c>
      <c r="T192" s="1005">
        <v>1595</v>
      </c>
      <c r="U192" s="1842">
        <v>45829</v>
      </c>
      <c r="V192" s="1842">
        <v>45903</v>
      </c>
      <c r="W192" s="1017">
        <v>5200</v>
      </c>
      <c r="X192" s="1018">
        <v>5900</v>
      </c>
    </row>
    <row r="193" spans="1:25" ht="26.25" customHeight="1">
      <c r="A193" s="1006"/>
      <c r="B193" s="1007"/>
      <c r="C193" s="320" t="s">
        <v>3121</v>
      </c>
      <c r="D193" s="1007"/>
      <c r="E193" s="1007"/>
      <c r="F193" s="1007"/>
      <c r="G193" s="1007"/>
      <c r="H193" s="1007"/>
      <c r="I193" s="1007" t="s">
        <v>194</v>
      </c>
      <c r="J193" s="317" t="s">
        <v>20204</v>
      </c>
      <c r="K193" s="1012" t="s">
        <v>211</v>
      </c>
      <c r="L193" s="425" t="s">
        <v>3603</v>
      </c>
      <c r="M193" s="2787"/>
      <c r="N193" s="73" t="s">
        <v>2435</v>
      </c>
      <c r="O193" s="1013"/>
      <c r="P193" s="1019"/>
      <c r="Q193" s="1007" t="s">
        <v>3809</v>
      </c>
      <c r="R193" s="1007">
        <f>IF(MID(RIGHT(S193,8),1,1)="M",2021,IF(MID(RIGHT(S193,8),1,1)="N",2022,IF(MID(RIGHT(S193,8),1,1)="P",2023,IF(MID(RIGHT(S193,8),1,1)="R",2024,IF(MID(RIGHT(S193,8),1,1)="S",2025,IF(MID(RIGHT(S193,8),1,1)="T",1996,IF(MID(RIGHT(S193,8),1,1)="V",1997,IF(MID(RIGHT(S193,8),1,1)="W",1998,IF(MID(RIGHT(S193,8),1,1)="X",1999,IF(MID(RIGHT(S193,8),1,1)="Y",2000,IF(MID(RIGHT(S193,8),1,1)="1",2001,IF(MID(RIGHT(S193,8),1,1)="2",2002,IF(MID(RIGHT(S193,8),1,1)="3",2003,IF(MID(RIGHT(S193,8),1,1)="4",2004,IF(MID(RIGHT(S193,8),1,1)="5",2005,IF(MID(RIGHT(S193,8),1,1)="6",2006,IF(MID(RIGHT(S193,8),1,1)="7",2007,IF(MID(RIGHT(S193,8),1,1)="8",2008,IF(MID(RIGHT(S193,8),1,1)="9",2009,IF(MID(RIGHT(S193,8),1,1)="A",2010,IF(MID(RIGHT(S193,8),1,1)="B",2011,IF(MID(RIGHT(S193,8),1,1)="C",2012,IF(MID(RIGHT(S193,8),1,1)="D",2013,IF(MID(RIGHT(S193,8),1,1)="E",2014,IF(MID(RIGHT(S193,8),1,1)="F",2015,IF(MID(RIGHT(S193,8),1,1)="G",2016,IF(MID(RIGHT(S193,8),1,1)="H",2017,IF(MID(RIGHT(S193,8),1,1)="J",2018,IF(MID(RIGHT(S193,8),1,1)="K",2019,IF(MID(RIGHT(S193,8),1,1)="L",2020,""))))))))))))))))))))))))))))))</f>
        <v>2018</v>
      </c>
      <c r="S193" s="1007" t="s">
        <v>20265</v>
      </c>
      <c r="T193" s="1007">
        <v>1250</v>
      </c>
      <c r="U193" s="2408">
        <v>45836</v>
      </c>
      <c r="V193" s="2409">
        <v>45903</v>
      </c>
      <c r="W193" s="1021"/>
      <c r="X193" s="1527">
        <v>400</v>
      </c>
      <c r="Y193" s="312" t="s">
        <v>19782</v>
      </c>
    </row>
    <row r="194" spans="1:25" ht="26.25" customHeight="1">
      <c r="A194" s="1006"/>
      <c r="B194" s="1007"/>
      <c r="C194" s="1007" t="s">
        <v>12775</v>
      </c>
      <c r="D194" s="1007" t="s">
        <v>20209</v>
      </c>
      <c r="E194" s="1007"/>
      <c r="F194" s="1007"/>
      <c r="G194" s="1007"/>
      <c r="H194" s="1007"/>
      <c r="I194" s="1007"/>
      <c r="J194" s="317" t="s">
        <v>20199</v>
      </c>
      <c r="K194" s="1013" t="s">
        <v>3194</v>
      </c>
      <c r="L194" s="1007"/>
      <c r="M194" s="2787"/>
      <c r="N194" s="73" t="s">
        <v>2948</v>
      </c>
      <c r="O194" s="1013"/>
      <c r="P194" s="1019"/>
      <c r="Q194" s="1007" t="s">
        <v>10513</v>
      </c>
      <c r="R194" s="1007">
        <f>IF(MID(RIGHT(S194,8),1,1)="M",2021,IF(MID(RIGHT(S194,8),1,1)="N",2022,IF(MID(RIGHT(S194,8),1,1)="P",2023,IF(MID(RIGHT(S194,8),1,1)="R",2024,IF(MID(RIGHT(S194,8),1,1)="S",2025,IF(MID(RIGHT(S194,8),1,1)="T",1996,IF(MID(RIGHT(S194,8),1,1)="V",1997,IF(MID(RIGHT(S194,8),1,1)="W",1998,IF(MID(RIGHT(S194,8),1,1)="X",1999,IF(MID(RIGHT(S194,8),1,1)="Y",2000,IF(MID(RIGHT(S194,8),1,1)="1",2001,IF(MID(RIGHT(S194,8),1,1)="2",2002,IF(MID(RIGHT(S194,8),1,1)="3",2003,IF(MID(RIGHT(S194,8),1,1)="4",2004,IF(MID(RIGHT(S194,8),1,1)="5",2005,IF(MID(RIGHT(S194,8),1,1)="6",2006,IF(MID(RIGHT(S194,8),1,1)="7",2007,IF(MID(RIGHT(S194,8),1,1)="8",2008,IF(MID(RIGHT(S194,8),1,1)="9",2009,IF(MID(RIGHT(S194,8),1,1)="A",2010,IF(MID(RIGHT(S194,8),1,1)="B",2011,IF(MID(RIGHT(S194,8),1,1)="C",2012,IF(MID(RIGHT(S194,8),1,1)="D",2013,IF(MID(RIGHT(S194,8),1,1)="E",2014,IF(MID(RIGHT(S194,8),1,1)="F",2015,IF(MID(RIGHT(S194,8),1,1)="G",2016,IF(MID(RIGHT(S194,8),1,1)="H",2017,IF(MID(RIGHT(S194,8),1,1)="J",2018,IF(MID(RIGHT(S194,8),1,1)="K",2019,IF(MID(RIGHT(S194,8),1,1)="L",2020,""))))))))))))))))))))))))))))))</f>
        <v>2015</v>
      </c>
      <c r="S194" s="1007" t="s">
        <v>20266</v>
      </c>
      <c r="T194" s="1007">
        <v>1875</v>
      </c>
      <c r="U194" s="1020">
        <v>45846</v>
      </c>
      <c r="V194" s="1023">
        <v>45903</v>
      </c>
      <c r="W194" s="1021"/>
      <c r="X194" s="1527">
        <v>60</v>
      </c>
      <c r="Y194" s="312" t="s">
        <v>6707</v>
      </c>
    </row>
    <row r="195" spans="1:25" ht="26.25" customHeight="1">
      <c r="A195" s="1006"/>
      <c r="B195" s="1007"/>
      <c r="C195" s="1007" t="s">
        <v>12777</v>
      </c>
      <c r="D195" s="1007" t="s">
        <v>20209</v>
      </c>
      <c r="E195" s="1007"/>
      <c r="F195" s="1007"/>
      <c r="G195" s="1007"/>
      <c r="H195" s="1007"/>
      <c r="I195" s="1007"/>
      <c r="J195" s="1007" t="s">
        <v>20437</v>
      </c>
      <c r="K195" s="1013" t="s">
        <v>1772</v>
      </c>
      <c r="L195" s="1007"/>
      <c r="M195" s="2786"/>
      <c r="N195" s="73" t="s">
        <v>12196</v>
      </c>
      <c r="O195" s="1013" t="s">
        <v>19785</v>
      </c>
      <c r="P195" s="1019"/>
      <c r="Q195" s="1007" t="s">
        <v>17484</v>
      </c>
      <c r="R195" s="1007">
        <f>IF(MID(RIGHT(S195,8),1,1)="M",2021,IF(MID(RIGHT(S195,8),1,1)="N",2022,IF(MID(RIGHT(S195,8),1,1)="P",2023,IF(MID(RIGHT(S195,8),1,1)="R",2024,IF(MID(RIGHT(S195,8),1,1)="S",2025,IF(MID(RIGHT(S195,8),1,1)="T",1996,IF(MID(RIGHT(S195,8),1,1)="V",1997,IF(MID(RIGHT(S195,8),1,1)="W",1998,IF(MID(RIGHT(S195,8),1,1)="X",1999,IF(MID(RIGHT(S195,8),1,1)="Y",2000,IF(MID(RIGHT(S195,8),1,1)="1",2001,IF(MID(RIGHT(S195,8),1,1)="2",2002,IF(MID(RIGHT(S195,8),1,1)="3",2003,IF(MID(RIGHT(S195,8),1,1)="4",2004,IF(MID(RIGHT(S195,8),1,1)="5",2005,IF(MID(RIGHT(S195,8),1,1)="6",2006,IF(MID(RIGHT(S195,8),1,1)="7",2007,IF(MID(RIGHT(S195,8),1,1)="8",2008,IF(MID(RIGHT(S195,8),1,1)="9",2009,IF(MID(RIGHT(S195,8),1,1)="A",2010,IF(MID(RIGHT(S195,8),1,1)="B",2011,IF(MID(RIGHT(S195,8),1,1)="C",2012,IF(MID(RIGHT(S195,8),1,1)="D",2013,IF(MID(RIGHT(S195,8),1,1)="E",2014,IF(MID(RIGHT(S195,8),1,1)="F",2015,IF(MID(RIGHT(S195,8),1,1)="G",2016,IF(MID(RIGHT(S195,8),1,1)="H",2017,IF(MID(RIGHT(S195,8),1,1)="J",2018,IF(MID(RIGHT(S195,8),1,1)="K",2019,IF(MID(RIGHT(S195,8),1,1)="L",2020,""))))))))))))))))))))))))))))))</f>
        <v>2018</v>
      </c>
      <c r="S195" s="1007" t="s">
        <v>20267</v>
      </c>
      <c r="T195" s="1007">
        <v>1875</v>
      </c>
      <c r="U195" s="1023">
        <v>45848</v>
      </c>
      <c r="V195" s="1020"/>
      <c r="W195" s="1021"/>
      <c r="X195" s="777">
        <f>X192+X193+X194</f>
        <v>6360</v>
      </c>
    </row>
    <row r="196" spans="1:25" ht="26.25" customHeight="1">
      <c r="A196" s="1006"/>
      <c r="B196" s="1007"/>
      <c r="C196" s="1007" t="s">
        <v>14286</v>
      </c>
      <c r="D196" s="1007" t="s">
        <v>191</v>
      </c>
      <c r="E196" s="1007"/>
      <c r="F196" s="1007"/>
      <c r="G196" s="1007"/>
      <c r="H196" s="1007"/>
      <c r="I196" s="1007"/>
      <c r="J196" s="1007" t="s">
        <v>20436</v>
      </c>
      <c r="K196" s="1013"/>
      <c r="L196" s="1007"/>
      <c r="M196" s="1007" t="str">
        <f>SUBSTITUTE(M192,"-","")</f>
        <v>2462725505212X</v>
      </c>
      <c r="N196" s="1013"/>
      <c r="O196" s="1013"/>
      <c r="P196" s="1019"/>
      <c r="Q196" s="1007"/>
      <c r="R196" s="1007"/>
      <c r="S196" s="1024" t="s">
        <v>189</v>
      </c>
      <c r="T196" s="1024">
        <v>3700</v>
      </c>
      <c r="U196" s="1023"/>
      <c r="V196" s="1020"/>
      <c r="W196" s="1021"/>
      <c r="X196" s="1022"/>
    </row>
    <row r="197" spans="1:25" ht="26.25" customHeight="1">
      <c r="A197" s="1006"/>
      <c r="B197" s="1007"/>
      <c r="C197" s="1007" t="s">
        <v>10098</v>
      </c>
      <c r="D197" s="1007" t="s">
        <v>191</v>
      </c>
      <c r="E197" s="1007"/>
      <c r="F197" s="1007"/>
      <c r="G197" s="1007"/>
      <c r="H197" s="1007"/>
      <c r="I197" s="1007"/>
      <c r="J197" s="1007" t="s">
        <v>20633</v>
      </c>
      <c r="K197" s="1013"/>
      <c r="L197" s="1007"/>
      <c r="M197" s="2559" t="s">
        <v>8710</v>
      </c>
      <c r="N197" s="2560"/>
      <c r="O197" s="2560"/>
      <c r="P197" s="2561"/>
      <c r="Q197" s="1007"/>
      <c r="R197" s="1007"/>
      <c r="S197" s="1024" t="s">
        <v>2472</v>
      </c>
      <c r="T197" s="1024">
        <f>SUM(T192:T196)</f>
        <v>10295</v>
      </c>
      <c r="U197" s="1020"/>
      <c r="V197" s="1020"/>
      <c r="W197" s="1021"/>
      <c r="X197" s="1022"/>
    </row>
    <row r="198" spans="1:25" ht="26.25" customHeight="1" thickBot="1">
      <c r="A198" s="1008"/>
      <c r="B198" s="1009"/>
      <c r="C198" s="1009" t="s">
        <v>10099</v>
      </c>
      <c r="D198" s="1009" t="s">
        <v>4036</v>
      </c>
      <c r="E198" s="1009"/>
      <c r="F198" s="1009"/>
      <c r="G198" s="1009"/>
      <c r="H198" s="1009"/>
      <c r="I198" s="1009"/>
      <c r="J198" s="1009" t="s">
        <v>20632</v>
      </c>
      <c r="K198" s="611" t="s">
        <v>20342</v>
      </c>
      <c r="L198" s="1009"/>
      <c r="M198" s="1009"/>
      <c r="N198" s="1014"/>
      <c r="O198" s="1014"/>
      <c r="P198" s="1025"/>
      <c r="Q198" s="1009"/>
      <c r="R198" s="1009"/>
      <c r="S198" s="1025"/>
      <c r="T198" s="1025"/>
      <c r="U198" s="1027"/>
      <c r="V198" s="1028"/>
      <c r="W198" s="1029"/>
      <c r="X198" s="1030"/>
    </row>
    <row r="199" spans="1:25" ht="26.25" customHeight="1">
      <c r="A199" s="1004" t="s">
        <v>188</v>
      </c>
      <c r="B199" s="1005" t="s">
        <v>10047</v>
      </c>
      <c r="C199" s="1005" t="s">
        <v>26</v>
      </c>
      <c r="D199" s="1005" t="s">
        <v>190</v>
      </c>
      <c r="E199" s="1005" t="s">
        <v>20347</v>
      </c>
      <c r="F199" s="1005" t="s">
        <v>20347</v>
      </c>
      <c r="G199" s="1005"/>
      <c r="H199" s="1485"/>
      <c r="I199" s="1005" t="s">
        <v>137</v>
      </c>
      <c r="J199" s="1005" t="s">
        <v>20523</v>
      </c>
      <c r="K199" s="1011" t="s">
        <v>14052</v>
      </c>
      <c r="L199" s="1005" t="s">
        <v>20353</v>
      </c>
      <c r="M199" s="2847" t="s">
        <v>20273</v>
      </c>
      <c r="N199" s="1011" t="s">
        <v>20257</v>
      </c>
      <c r="O199" s="1011" t="s">
        <v>20258</v>
      </c>
      <c r="P199" s="1015"/>
      <c r="Q199" s="1005" t="s">
        <v>9240</v>
      </c>
      <c r="R199" s="1005">
        <f>IF(MID(RIGHT(S199,8),1,1)="M",2021,IF(MID(RIGHT(S199,8),1,1)="N",2022,IF(MID(RIGHT(S199,8),1,1)="P",2023,IF(MID(RIGHT(S199,8),1,1)="R",2024,IF(MID(RIGHT(S199,8),1,1)="S",2025,IF(MID(RIGHT(S199,8),1,1)="T",1996,IF(MID(RIGHT(S199,8),1,1)="V",1997,IF(MID(RIGHT(S199,8),1,1)="W",1998,IF(MID(RIGHT(S199,8),1,1)="X",1999,IF(MID(RIGHT(S199,8),1,1)="Y",2000,IF(MID(RIGHT(S199,8),1,1)="1",2001,IF(MID(RIGHT(S199,8),1,1)="2",2002,IF(MID(RIGHT(S199,8),1,1)="3",2003,IF(MID(RIGHT(S199,8),1,1)="4",2004,IF(MID(RIGHT(S199,8),1,1)="5",2005,IF(MID(RIGHT(S199,8),1,1)="6",2006,IF(MID(RIGHT(S199,8),1,1)="7",2007,IF(MID(RIGHT(S199,8),1,1)="8",2008,IF(MID(RIGHT(S199,8),1,1)="9",2009,IF(MID(RIGHT(S199,8),1,1)="A",2010,IF(MID(RIGHT(S199,8),1,1)="B",2011,IF(MID(RIGHT(S199,8),1,1)="C",2012,IF(MID(RIGHT(S199,8),1,1)="D",2013,IF(MID(RIGHT(S199,8),1,1)="E",2014,IF(MID(RIGHT(S199,8),1,1)="F",2015,IF(MID(RIGHT(S199,8),1,1)="G",2016,IF(MID(RIGHT(S199,8),1,1)="H",2017,IF(MID(RIGHT(S199,8),1,1)="J",2018,IF(MID(RIGHT(S199,8),1,1)="K",2019,IF(MID(RIGHT(S199,8),1,1)="L",2020,""))))))))))))))))))))))))))))))</f>
        <v>2020</v>
      </c>
      <c r="S199" s="1005" t="s">
        <v>20269</v>
      </c>
      <c r="T199" s="1005">
        <v>1900</v>
      </c>
      <c r="U199" s="1842">
        <v>45829</v>
      </c>
      <c r="V199" s="1842">
        <v>45903</v>
      </c>
      <c r="W199" s="1017">
        <v>5200</v>
      </c>
      <c r="X199" s="1018">
        <v>5900</v>
      </c>
    </row>
    <row r="200" spans="1:25" ht="26.25" customHeight="1">
      <c r="A200" s="1006"/>
      <c r="B200" s="1007"/>
      <c r="C200" s="320" t="s">
        <v>3121</v>
      </c>
      <c r="D200" s="1007"/>
      <c r="E200" s="1007"/>
      <c r="F200" s="1007"/>
      <c r="G200" s="1007"/>
      <c r="H200" s="1007"/>
      <c r="I200" s="1007" t="s">
        <v>194</v>
      </c>
      <c r="J200" s="317" t="s">
        <v>20205</v>
      </c>
      <c r="K200" s="1012" t="s">
        <v>211</v>
      </c>
      <c r="L200" s="425" t="s">
        <v>3603</v>
      </c>
      <c r="M200" s="2787"/>
      <c r="N200" s="73" t="s">
        <v>2435</v>
      </c>
      <c r="O200" s="1013"/>
      <c r="P200" s="1019"/>
      <c r="Q200" s="1007" t="s">
        <v>15162</v>
      </c>
      <c r="R200" s="1007">
        <f>IF(MID(RIGHT(S200,8),1,1)="M",2021,IF(MID(RIGHT(S200,8),1,1)="N",2022,IF(MID(RIGHT(S200,8),1,1)="P",2023,IF(MID(RIGHT(S200,8),1,1)="R",2024,IF(MID(RIGHT(S200,8),1,1)="S",2025,IF(MID(RIGHT(S200,8),1,1)="T",1996,IF(MID(RIGHT(S200,8),1,1)="V",1997,IF(MID(RIGHT(S200,8),1,1)="W",1998,IF(MID(RIGHT(S200,8),1,1)="X",1999,IF(MID(RIGHT(S200,8),1,1)="Y",2000,IF(MID(RIGHT(S200,8),1,1)="1",2001,IF(MID(RIGHT(S200,8),1,1)="2",2002,IF(MID(RIGHT(S200,8),1,1)="3",2003,IF(MID(RIGHT(S200,8),1,1)="4",2004,IF(MID(RIGHT(S200,8),1,1)="5",2005,IF(MID(RIGHT(S200,8),1,1)="6",2006,IF(MID(RIGHT(S200,8),1,1)="7",2007,IF(MID(RIGHT(S200,8),1,1)="8",2008,IF(MID(RIGHT(S200,8),1,1)="9",2009,IF(MID(RIGHT(S200,8),1,1)="A",2010,IF(MID(RIGHT(S200,8),1,1)="B",2011,IF(MID(RIGHT(S200,8),1,1)="C",2012,IF(MID(RIGHT(S200,8),1,1)="D",2013,IF(MID(RIGHT(S200,8),1,1)="E",2014,IF(MID(RIGHT(S200,8),1,1)="F",2015,IF(MID(RIGHT(S200,8),1,1)="G",2016,IF(MID(RIGHT(S200,8),1,1)="H",2017,IF(MID(RIGHT(S200,8),1,1)="J",2018,IF(MID(RIGHT(S200,8),1,1)="K",2019,IF(MID(RIGHT(S200,8),1,1)="L",2020,""))))))))))))))))))))))))))))))</f>
        <v>2018</v>
      </c>
      <c r="S200" s="1007" t="s">
        <v>20270</v>
      </c>
      <c r="T200" s="1007">
        <v>1520</v>
      </c>
      <c r="U200" s="2408">
        <v>45836</v>
      </c>
      <c r="V200" s="2409">
        <v>45903</v>
      </c>
      <c r="W200" s="1021"/>
      <c r="X200" s="1527">
        <v>400</v>
      </c>
      <c r="Y200" s="312" t="s">
        <v>19782</v>
      </c>
    </row>
    <row r="201" spans="1:25" ht="26.25" customHeight="1">
      <c r="A201" s="1006"/>
      <c r="B201" s="1007"/>
      <c r="C201" s="1007" t="s">
        <v>12775</v>
      </c>
      <c r="D201" s="1007" t="s">
        <v>20209</v>
      </c>
      <c r="E201" s="1007"/>
      <c r="F201" s="1007"/>
      <c r="G201" s="1007"/>
      <c r="H201" s="1007"/>
      <c r="I201" s="1007"/>
      <c r="J201" s="317" t="s">
        <v>20200</v>
      </c>
      <c r="K201" s="1013" t="s">
        <v>3194</v>
      </c>
      <c r="L201" s="1007"/>
      <c r="M201" s="2787"/>
      <c r="N201" s="73" t="s">
        <v>2948</v>
      </c>
      <c r="O201" s="1013"/>
      <c r="P201" s="1019"/>
      <c r="Q201" s="1007" t="s">
        <v>8133</v>
      </c>
      <c r="R201" s="1007">
        <f>IF(MID(RIGHT(S201,8),1,1)="M",2021,IF(MID(RIGHT(S201,8),1,1)="N",2022,IF(MID(RIGHT(S201,8),1,1)="P",2023,IF(MID(RIGHT(S201,8),1,1)="R",2024,IF(MID(RIGHT(S201,8),1,1)="S",2025,IF(MID(RIGHT(S201,8),1,1)="T",1996,IF(MID(RIGHT(S201,8),1,1)="V",1997,IF(MID(RIGHT(S201,8),1,1)="W",1998,IF(MID(RIGHT(S201,8),1,1)="X",1999,IF(MID(RIGHT(S201,8),1,1)="Y",2000,IF(MID(RIGHT(S201,8),1,1)="1",2001,IF(MID(RIGHT(S201,8),1,1)="2",2002,IF(MID(RIGHT(S201,8),1,1)="3",2003,IF(MID(RIGHT(S201,8),1,1)="4",2004,IF(MID(RIGHT(S201,8),1,1)="5",2005,IF(MID(RIGHT(S201,8),1,1)="6",2006,IF(MID(RIGHT(S201,8),1,1)="7",2007,IF(MID(RIGHT(S201,8),1,1)="8",2008,IF(MID(RIGHT(S201,8),1,1)="9",2009,IF(MID(RIGHT(S201,8),1,1)="A",2010,IF(MID(RIGHT(S201,8),1,1)="B",2011,IF(MID(RIGHT(S201,8),1,1)="C",2012,IF(MID(RIGHT(S201,8),1,1)="D",2013,IF(MID(RIGHT(S201,8),1,1)="E",2014,IF(MID(RIGHT(S201,8),1,1)="F",2015,IF(MID(RIGHT(S201,8),1,1)="G",2016,IF(MID(RIGHT(S201,8),1,1)="H",2017,IF(MID(RIGHT(S201,8),1,1)="J",2018,IF(MID(RIGHT(S201,8),1,1)="K",2019,IF(MID(RIGHT(S201,8),1,1)="L",2020,""))))))))))))))))))))))))))))))</f>
        <v>2015</v>
      </c>
      <c r="S201" s="1007" t="s">
        <v>20271</v>
      </c>
      <c r="T201" s="1007">
        <v>1807</v>
      </c>
      <c r="U201" s="1020">
        <v>45846</v>
      </c>
      <c r="V201" s="1023">
        <v>45903</v>
      </c>
      <c r="W201" s="1021"/>
      <c r="X201" s="1527">
        <v>60</v>
      </c>
      <c r="Y201" s="312" t="s">
        <v>6707</v>
      </c>
    </row>
    <row r="202" spans="1:25" ht="26.25" customHeight="1">
      <c r="A202" s="1006"/>
      <c r="B202" s="1007"/>
      <c r="C202" s="1007" t="s">
        <v>12777</v>
      </c>
      <c r="D202" s="1007" t="s">
        <v>20209</v>
      </c>
      <c r="E202" s="1007"/>
      <c r="F202" s="1007"/>
      <c r="G202" s="1007"/>
      <c r="H202" s="1007"/>
      <c r="I202" s="1007"/>
      <c r="J202" s="1007" t="s">
        <v>20437</v>
      </c>
      <c r="K202" s="1013" t="s">
        <v>1772</v>
      </c>
      <c r="L202" s="1007"/>
      <c r="M202" s="2786"/>
      <c r="N202" s="73" t="s">
        <v>12196</v>
      </c>
      <c r="O202" s="1013" t="s">
        <v>19785</v>
      </c>
      <c r="P202" s="1019"/>
      <c r="Q202" s="1007" t="s">
        <v>423</v>
      </c>
      <c r="R202" s="1007">
        <f>IF(MID(RIGHT(S202,8),1,1)="M",2021,IF(MID(RIGHT(S202,8),1,1)="N",2022,IF(MID(RIGHT(S202,8),1,1)="P",2023,IF(MID(RIGHT(S202,8),1,1)="R",2024,IF(MID(RIGHT(S202,8),1,1)="S",2025,IF(MID(RIGHT(S202,8),1,1)="T",1996,IF(MID(RIGHT(S202,8),1,1)="V",1997,IF(MID(RIGHT(S202,8),1,1)="W",1998,IF(MID(RIGHT(S202,8),1,1)="X",1999,IF(MID(RIGHT(S202,8),1,1)="Y",2000,IF(MID(RIGHT(S202,8),1,1)="1",2001,IF(MID(RIGHT(S202,8),1,1)="2",2002,IF(MID(RIGHT(S202,8),1,1)="3",2003,IF(MID(RIGHT(S202,8),1,1)="4",2004,IF(MID(RIGHT(S202,8),1,1)="5",2005,IF(MID(RIGHT(S202,8),1,1)="6",2006,IF(MID(RIGHT(S202,8),1,1)="7",2007,IF(MID(RIGHT(S202,8),1,1)="8",2008,IF(MID(RIGHT(S202,8),1,1)="9",2009,IF(MID(RIGHT(S202,8),1,1)="A",2010,IF(MID(RIGHT(S202,8),1,1)="B",2011,IF(MID(RIGHT(S202,8),1,1)="C",2012,IF(MID(RIGHT(S202,8),1,1)="D",2013,IF(MID(RIGHT(S202,8),1,1)="E",2014,IF(MID(RIGHT(S202,8),1,1)="F",2015,IF(MID(RIGHT(S202,8),1,1)="G",2016,IF(MID(RIGHT(S202,8),1,1)="H",2017,IF(MID(RIGHT(S202,8),1,1)="J",2018,IF(MID(RIGHT(S202,8),1,1)="K",2019,IF(MID(RIGHT(S202,8),1,1)="L",2020,""))))))))))))))))))))))))))))))</f>
        <v>2019</v>
      </c>
      <c r="S202" s="1007" t="s">
        <v>20272</v>
      </c>
      <c r="T202" s="1007">
        <v>1607</v>
      </c>
      <c r="U202" s="1023">
        <v>45848</v>
      </c>
      <c r="V202" s="1020"/>
      <c r="W202" s="1021"/>
      <c r="X202" s="777">
        <f>X199+X200+X201</f>
        <v>6360</v>
      </c>
    </row>
    <row r="203" spans="1:25" ht="26.25" customHeight="1">
      <c r="A203" s="1006"/>
      <c r="B203" s="1007"/>
      <c r="C203" s="1007" t="s">
        <v>14286</v>
      </c>
      <c r="D203" s="1007" t="s">
        <v>191</v>
      </c>
      <c r="E203" s="1007"/>
      <c r="F203" s="1007"/>
      <c r="G203" s="1007"/>
      <c r="H203" s="1007"/>
      <c r="I203" s="1007"/>
      <c r="J203" s="1007" t="s">
        <v>20436</v>
      </c>
      <c r="K203" s="1013"/>
      <c r="L203" s="1007"/>
      <c r="M203" s="1007" t="str">
        <f>SUBSTITUTE(M199,"-","")</f>
        <v>2462725505213X</v>
      </c>
      <c r="N203" s="1013"/>
      <c r="O203" s="1013"/>
      <c r="P203" s="1019"/>
      <c r="Q203" s="1007"/>
      <c r="R203" s="1007"/>
      <c r="S203" s="1024" t="s">
        <v>189</v>
      </c>
      <c r="T203" s="1024">
        <v>3790</v>
      </c>
      <c r="U203" s="1023"/>
      <c r="V203" s="1020"/>
      <c r="W203" s="1021"/>
      <c r="X203" s="1022"/>
    </row>
    <row r="204" spans="1:25" ht="26.25" customHeight="1">
      <c r="A204" s="1006"/>
      <c r="B204" s="1007"/>
      <c r="C204" s="1007" t="s">
        <v>10098</v>
      </c>
      <c r="D204" s="1007" t="s">
        <v>191</v>
      </c>
      <c r="E204" s="1007"/>
      <c r="F204" s="1007"/>
      <c r="G204" s="1007"/>
      <c r="H204" s="1007"/>
      <c r="I204" s="1007"/>
      <c r="J204" s="1007" t="s">
        <v>20633</v>
      </c>
      <c r="K204" s="1013"/>
      <c r="L204" s="1007"/>
      <c r="M204" s="2559" t="s">
        <v>8710</v>
      </c>
      <c r="N204" s="2560"/>
      <c r="O204" s="2560"/>
      <c r="P204" s="2561"/>
      <c r="Q204" s="1007"/>
      <c r="R204" s="1007"/>
      <c r="S204" s="1024" t="s">
        <v>2472</v>
      </c>
      <c r="T204" s="1024">
        <f>SUM(T199:T203)</f>
        <v>10624</v>
      </c>
      <c r="U204" s="1020"/>
      <c r="V204" s="1020"/>
      <c r="W204" s="1021"/>
      <c r="X204" s="1022"/>
    </row>
    <row r="205" spans="1:25" ht="26.25" customHeight="1" thickBot="1">
      <c r="A205" s="1008"/>
      <c r="B205" s="1009"/>
      <c r="C205" s="1009" t="s">
        <v>10099</v>
      </c>
      <c r="D205" s="1009" t="s">
        <v>4036</v>
      </c>
      <c r="E205" s="1009"/>
      <c r="F205" s="1009"/>
      <c r="G205" s="1009"/>
      <c r="H205" s="1009"/>
      <c r="I205" s="1009"/>
      <c r="J205" s="1009" t="s">
        <v>20632</v>
      </c>
      <c r="K205" s="611" t="s">
        <v>20342</v>
      </c>
      <c r="L205" s="1009"/>
      <c r="M205" s="1009"/>
      <c r="N205" s="1014"/>
      <c r="O205" s="1014"/>
      <c r="P205" s="1025"/>
      <c r="Q205" s="1009"/>
      <c r="R205" s="1009"/>
      <c r="S205" s="1025"/>
      <c r="T205" s="1025"/>
      <c r="U205" s="1027"/>
      <c r="V205" s="1028"/>
      <c r="W205" s="1029"/>
      <c r="X205" s="1030"/>
    </row>
    <row r="206" spans="1:25" ht="26.25" customHeight="1">
      <c r="A206" s="1004" t="s">
        <v>188</v>
      </c>
      <c r="B206" s="1005" t="s">
        <v>10047</v>
      </c>
      <c r="C206" s="1005" t="s">
        <v>26</v>
      </c>
      <c r="D206" s="1005" t="s">
        <v>190</v>
      </c>
      <c r="E206" s="1005" t="s">
        <v>20347</v>
      </c>
      <c r="F206" s="1005" t="s">
        <v>20347</v>
      </c>
      <c r="G206" s="1005"/>
      <c r="H206" s="1485"/>
      <c r="I206" s="1005" t="s">
        <v>137</v>
      </c>
      <c r="J206" s="1005" t="s">
        <v>20523</v>
      </c>
      <c r="K206" s="1011" t="s">
        <v>14052</v>
      </c>
      <c r="L206" s="1005" t="s">
        <v>20354</v>
      </c>
      <c r="M206" s="2847" t="s">
        <v>20279</v>
      </c>
      <c r="N206" s="1011" t="s">
        <v>20259</v>
      </c>
      <c r="O206" s="1011" t="s">
        <v>20260</v>
      </c>
      <c r="P206" s="1015"/>
      <c r="Q206" s="1005" t="s">
        <v>9021</v>
      </c>
      <c r="R206" s="1005">
        <f>IF(MID(RIGHT(S206,8),1,1)="M",2021,IF(MID(RIGHT(S206,8),1,1)="N",2022,IF(MID(RIGHT(S206,8),1,1)="P",2023,IF(MID(RIGHT(S206,8),1,1)="R",2024,IF(MID(RIGHT(S206,8),1,1)="S",2025,IF(MID(RIGHT(S206,8),1,1)="T",1996,IF(MID(RIGHT(S206,8),1,1)="V",1997,IF(MID(RIGHT(S206,8),1,1)="W",1998,IF(MID(RIGHT(S206,8),1,1)="X",1999,IF(MID(RIGHT(S206,8),1,1)="Y",2000,IF(MID(RIGHT(S206,8),1,1)="1",2001,IF(MID(RIGHT(S206,8),1,1)="2",2002,IF(MID(RIGHT(S206,8),1,1)="3",2003,IF(MID(RIGHT(S206,8),1,1)="4",2004,IF(MID(RIGHT(S206,8),1,1)="5",2005,IF(MID(RIGHT(S206,8),1,1)="6",2006,IF(MID(RIGHT(S206,8),1,1)="7",2007,IF(MID(RIGHT(S206,8),1,1)="8",2008,IF(MID(RIGHT(S206,8),1,1)="9",2009,IF(MID(RIGHT(S206,8),1,1)="A",2010,IF(MID(RIGHT(S206,8),1,1)="B",2011,IF(MID(RIGHT(S206,8),1,1)="C",2012,IF(MID(RIGHT(S206,8),1,1)="D",2013,IF(MID(RIGHT(S206,8),1,1)="E",2014,IF(MID(RIGHT(S206,8),1,1)="F",2015,IF(MID(RIGHT(S206,8),1,1)="G",2016,IF(MID(RIGHT(S206,8),1,1)="H",2017,IF(MID(RIGHT(S206,8),1,1)="J",2018,IF(MID(RIGHT(S206,8),1,1)="K",2019,IF(MID(RIGHT(S206,8),1,1)="L",2020,""))))))))))))))))))))))))))))))</f>
        <v>2016</v>
      </c>
      <c r="S206" s="1005" t="s">
        <v>20280</v>
      </c>
      <c r="T206" s="1005">
        <v>1810</v>
      </c>
      <c r="U206" s="1842">
        <v>45829</v>
      </c>
      <c r="V206" s="1842">
        <v>45903</v>
      </c>
      <c r="W206" s="1017">
        <v>5200</v>
      </c>
      <c r="X206" s="1018">
        <v>5900</v>
      </c>
    </row>
    <row r="207" spans="1:25" ht="26.25" customHeight="1">
      <c r="A207" s="1006"/>
      <c r="B207" s="1007"/>
      <c r="C207" s="320" t="s">
        <v>3121</v>
      </c>
      <c r="D207" s="1007"/>
      <c r="E207" s="1007"/>
      <c r="F207" s="1007"/>
      <c r="G207" s="1007"/>
      <c r="H207" s="1007"/>
      <c r="I207" s="1007" t="s">
        <v>194</v>
      </c>
      <c r="J207" s="317" t="s">
        <v>20206</v>
      </c>
      <c r="K207" s="1012" t="s">
        <v>211</v>
      </c>
      <c r="L207" s="425" t="s">
        <v>3603</v>
      </c>
      <c r="M207" s="2787"/>
      <c r="N207" s="73" t="s">
        <v>2435</v>
      </c>
      <c r="O207" s="1013"/>
      <c r="P207" s="1019"/>
      <c r="Q207" s="1007" t="s">
        <v>10149</v>
      </c>
      <c r="R207" s="1007">
        <f>IF(MID(RIGHT(S207,8),1,1)="M",2021,IF(MID(RIGHT(S207,8),1,1)="N",2022,IF(MID(RIGHT(S207,8),1,1)="P",2023,IF(MID(RIGHT(S207,8),1,1)="R",2024,IF(MID(RIGHT(S207,8),1,1)="S",2025,IF(MID(RIGHT(S207,8),1,1)="T",1996,IF(MID(RIGHT(S207,8),1,1)="V",1997,IF(MID(RIGHT(S207,8),1,1)="W",1998,IF(MID(RIGHT(S207,8),1,1)="X",1999,IF(MID(RIGHT(S207,8),1,1)="Y",2000,IF(MID(RIGHT(S207,8),1,1)="1",2001,IF(MID(RIGHT(S207,8),1,1)="2",2002,IF(MID(RIGHT(S207,8),1,1)="3",2003,IF(MID(RIGHT(S207,8),1,1)="4",2004,IF(MID(RIGHT(S207,8),1,1)="5",2005,IF(MID(RIGHT(S207,8),1,1)="6",2006,IF(MID(RIGHT(S207,8),1,1)="7",2007,IF(MID(RIGHT(S207,8),1,1)="8",2008,IF(MID(RIGHT(S207,8),1,1)="9",2009,IF(MID(RIGHT(S207,8),1,1)="A",2010,IF(MID(RIGHT(S207,8),1,1)="B",2011,IF(MID(RIGHT(S207,8),1,1)="C",2012,IF(MID(RIGHT(S207,8),1,1)="D",2013,IF(MID(RIGHT(S207,8),1,1)="E",2014,IF(MID(RIGHT(S207,8),1,1)="F",2015,IF(MID(RIGHT(S207,8),1,1)="G",2016,IF(MID(RIGHT(S207,8),1,1)="H",2017,IF(MID(RIGHT(S207,8),1,1)="J",2018,IF(MID(RIGHT(S207,8),1,1)="K",2019,IF(MID(RIGHT(S207,8),1,1)="L",2020,""))))))))))))))))))))))))))))))</f>
        <v>2015</v>
      </c>
      <c r="S207" s="1007" t="s">
        <v>20281</v>
      </c>
      <c r="T207" s="1007">
        <v>1250</v>
      </c>
      <c r="U207" s="2408">
        <v>45836</v>
      </c>
      <c r="V207" s="2409">
        <v>45903</v>
      </c>
      <c r="W207" s="1021"/>
      <c r="X207" s="1527">
        <v>400</v>
      </c>
      <c r="Y207" s="312" t="s">
        <v>19782</v>
      </c>
    </row>
    <row r="208" spans="1:25" ht="26.25" customHeight="1">
      <c r="A208" s="1006"/>
      <c r="B208" s="1007"/>
      <c r="C208" s="1007" t="s">
        <v>12775</v>
      </c>
      <c r="D208" s="1007" t="s">
        <v>20209</v>
      </c>
      <c r="E208" s="1007"/>
      <c r="F208" s="1007"/>
      <c r="G208" s="1007"/>
      <c r="H208" s="1007"/>
      <c r="I208" s="1007"/>
      <c r="J208" s="317" t="s">
        <v>20201</v>
      </c>
      <c r="K208" s="1013" t="s">
        <v>3194</v>
      </c>
      <c r="L208" s="1007"/>
      <c r="M208" s="2787"/>
      <c r="N208" s="73" t="s">
        <v>2948</v>
      </c>
      <c r="O208" s="1013"/>
      <c r="P208" s="1019"/>
      <c r="Q208" s="1007" t="s">
        <v>8133</v>
      </c>
      <c r="R208" s="1007">
        <f>IF(MID(RIGHT(S208,8),1,1)="M",2021,IF(MID(RIGHT(S208,8),1,1)="N",2022,IF(MID(RIGHT(S208,8),1,1)="P",2023,IF(MID(RIGHT(S208,8),1,1)="R",2024,IF(MID(RIGHT(S208,8),1,1)="S",2025,IF(MID(RIGHT(S208,8),1,1)="T",1996,IF(MID(RIGHT(S208,8),1,1)="V",1997,IF(MID(RIGHT(S208,8),1,1)="W",1998,IF(MID(RIGHT(S208,8),1,1)="X",1999,IF(MID(RIGHT(S208,8),1,1)="Y",2000,IF(MID(RIGHT(S208,8),1,1)="1",2001,IF(MID(RIGHT(S208,8),1,1)="2",2002,IF(MID(RIGHT(S208,8),1,1)="3",2003,IF(MID(RIGHT(S208,8),1,1)="4",2004,IF(MID(RIGHT(S208,8),1,1)="5",2005,IF(MID(RIGHT(S208,8),1,1)="6",2006,IF(MID(RIGHT(S208,8),1,1)="7",2007,IF(MID(RIGHT(S208,8),1,1)="8",2008,IF(MID(RIGHT(S208,8),1,1)="9",2009,IF(MID(RIGHT(S208,8),1,1)="A",2010,IF(MID(RIGHT(S208,8),1,1)="B",2011,IF(MID(RIGHT(S208,8),1,1)="C",2012,IF(MID(RIGHT(S208,8),1,1)="D",2013,IF(MID(RIGHT(S208,8),1,1)="E",2014,IF(MID(RIGHT(S208,8),1,1)="F",2015,IF(MID(RIGHT(S208,8),1,1)="G",2016,IF(MID(RIGHT(S208,8),1,1)="H",2017,IF(MID(RIGHT(S208,8),1,1)="J",2018,IF(MID(RIGHT(S208,8),1,1)="K",2019,IF(MID(RIGHT(S208,8),1,1)="L",2020,""))))))))))))))))))))))))))))))</f>
        <v>2018</v>
      </c>
      <c r="S208" s="1007" t="s">
        <v>20282</v>
      </c>
      <c r="T208" s="1007">
        <v>1807</v>
      </c>
      <c r="U208" s="1020">
        <v>45846</v>
      </c>
      <c r="V208" s="1023">
        <v>45903</v>
      </c>
      <c r="W208" s="1021"/>
      <c r="X208" s="1527">
        <v>60</v>
      </c>
      <c r="Y208" s="312" t="s">
        <v>6707</v>
      </c>
    </row>
    <row r="209" spans="1:25" ht="26.25" customHeight="1">
      <c r="A209" s="1006"/>
      <c r="B209" s="1007"/>
      <c r="C209" s="1007" t="s">
        <v>12777</v>
      </c>
      <c r="D209" s="1007" t="s">
        <v>20209</v>
      </c>
      <c r="E209" s="1007"/>
      <c r="F209" s="1007"/>
      <c r="G209" s="1007"/>
      <c r="H209" s="1007"/>
      <c r="I209" s="1007"/>
      <c r="J209" s="1007" t="s">
        <v>20437</v>
      </c>
      <c r="K209" s="1013" t="s">
        <v>1772</v>
      </c>
      <c r="L209" s="1007"/>
      <c r="M209" s="2786"/>
      <c r="N209" s="73" t="s">
        <v>12196</v>
      </c>
      <c r="O209" s="1013" t="s">
        <v>19785</v>
      </c>
      <c r="P209" s="1019"/>
      <c r="Q209" s="1007" t="s">
        <v>2017</v>
      </c>
      <c r="R209" s="1007">
        <f>IF(MID(RIGHT(S209,8),1,1)="M",2021,IF(MID(RIGHT(S209,8),1,1)="N",2022,IF(MID(RIGHT(S209,8),1,1)="P",2023,IF(MID(RIGHT(S209,8),1,1)="R",2024,IF(MID(RIGHT(S209,8),1,1)="S",2025,IF(MID(RIGHT(S209,8),1,1)="T",1996,IF(MID(RIGHT(S209,8),1,1)="V",1997,IF(MID(RIGHT(S209,8),1,1)="W",1998,IF(MID(RIGHT(S209,8),1,1)="X",1999,IF(MID(RIGHT(S209,8),1,1)="Y",2000,IF(MID(RIGHT(S209,8),1,1)="1",2001,IF(MID(RIGHT(S209,8),1,1)="2",2002,IF(MID(RIGHT(S209,8),1,1)="3",2003,IF(MID(RIGHT(S209,8),1,1)="4",2004,IF(MID(RIGHT(S209,8),1,1)="5",2005,IF(MID(RIGHT(S209,8),1,1)="6",2006,IF(MID(RIGHT(S209,8),1,1)="7",2007,IF(MID(RIGHT(S209,8),1,1)="8",2008,IF(MID(RIGHT(S209,8),1,1)="9",2009,IF(MID(RIGHT(S209,8),1,1)="A",2010,IF(MID(RIGHT(S209,8),1,1)="B",2011,IF(MID(RIGHT(S209,8),1,1)="C",2012,IF(MID(RIGHT(S209,8),1,1)="D",2013,IF(MID(RIGHT(S209,8),1,1)="E",2014,IF(MID(RIGHT(S209,8),1,1)="F",2015,IF(MID(RIGHT(S209,8),1,1)="G",2016,IF(MID(RIGHT(S209,8),1,1)="H",2017,IF(MID(RIGHT(S209,8),1,1)="J",2018,IF(MID(RIGHT(S209,8),1,1)="K",2019,IF(MID(RIGHT(S209,8),1,1)="L",2020,""))))))))))))))))))))))))))))))</f>
        <v>2018</v>
      </c>
      <c r="S209" s="1007" t="s">
        <v>20283</v>
      </c>
      <c r="T209" s="1007">
        <v>2550</v>
      </c>
      <c r="U209" s="1023">
        <v>45848</v>
      </c>
      <c r="V209" s="1020"/>
      <c r="W209" s="1021"/>
      <c r="X209" s="777">
        <f>X206+X207+X208</f>
        <v>6360</v>
      </c>
    </row>
    <row r="210" spans="1:25" ht="26.25" customHeight="1">
      <c r="A210" s="1006"/>
      <c r="B210" s="1007"/>
      <c r="C210" s="1007" t="s">
        <v>14286</v>
      </c>
      <c r="D210" s="1007" t="s">
        <v>191</v>
      </c>
      <c r="E210" s="1007"/>
      <c r="F210" s="1007"/>
      <c r="G210" s="1007"/>
      <c r="H210" s="1007"/>
      <c r="I210" s="1007"/>
      <c r="J210" s="1007" t="s">
        <v>20436</v>
      </c>
      <c r="K210" s="1013"/>
      <c r="L210" s="1007"/>
      <c r="M210" s="1007" t="str">
        <f>SUBSTITUTE(M206,"-","")</f>
        <v>2462725505214X</v>
      </c>
      <c r="N210" s="1013"/>
      <c r="O210" s="1013"/>
      <c r="P210" s="1019"/>
      <c r="Q210" s="1007"/>
      <c r="R210" s="1007"/>
      <c r="S210" s="1024" t="s">
        <v>189</v>
      </c>
      <c r="T210" s="1024">
        <v>3700</v>
      </c>
      <c r="U210" s="1023"/>
      <c r="V210" s="1020"/>
      <c r="W210" s="1021"/>
      <c r="X210" s="1022"/>
    </row>
    <row r="211" spans="1:25" ht="26.25" customHeight="1">
      <c r="A211" s="1006"/>
      <c r="B211" s="1007"/>
      <c r="C211" s="1007" t="s">
        <v>10098</v>
      </c>
      <c r="D211" s="1007" t="s">
        <v>191</v>
      </c>
      <c r="E211" s="1007"/>
      <c r="F211" s="1007"/>
      <c r="G211" s="1007"/>
      <c r="H211" s="1007"/>
      <c r="I211" s="1007"/>
      <c r="J211" s="1007" t="s">
        <v>20633</v>
      </c>
      <c r="K211" s="1013"/>
      <c r="L211" s="1007"/>
      <c r="M211" s="2559" t="s">
        <v>8710</v>
      </c>
      <c r="N211" s="2560"/>
      <c r="O211" s="2560"/>
      <c r="P211" s="2561"/>
      <c r="Q211" s="1007"/>
      <c r="R211" s="1007"/>
      <c r="S211" s="1024" t="s">
        <v>2472</v>
      </c>
      <c r="T211" s="1024">
        <f>SUM(T206:T210)</f>
        <v>11117</v>
      </c>
      <c r="U211" s="1020"/>
      <c r="V211" s="1020"/>
      <c r="W211" s="1021"/>
      <c r="X211" s="1022"/>
    </row>
    <row r="212" spans="1:25" ht="26.25" customHeight="1" thickBot="1">
      <c r="A212" s="1008"/>
      <c r="B212" s="1009"/>
      <c r="C212" s="1009" t="s">
        <v>10099</v>
      </c>
      <c r="D212" s="1009" t="s">
        <v>4036</v>
      </c>
      <c r="E212" s="1009"/>
      <c r="F212" s="1009"/>
      <c r="G212" s="1009"/>
      <c r="H212" s="1009"/>
      <c r="I212" s="1009"/>
      <c r="J212" s="1009" t="s">
        <v>20632</v>
      </c>
      <c r="K212" s="611" t="s">
        <v>20342</v>
      </c>
      <c r="L212" s="1009"/>
      <c r="M212" s="1009"/>
      <c r="N212" s="1014"/>
      <c r="O212" s="1014"/>
      <c r="P212" s="1025"/>
      <c r="Q212" s="1009"/>
      <c r="R212" s="1009"/>
      <c r="S212" s="1025"/>
      <c r="T212" s="1025"/>
      <c r="U212" s="1027"/>
      <c r="V212" s="1028"/>
      <c r="W212" s="1029"/>
      <c r="X212" s="1030"/>
    </row>
    <row r="213" spans="1:25" ht="26.25" customHeight="1">
      <c r="A213" s="1004" t="s">
        <v>188</v>
      </c>
      <c r="B213" s="1005" t="s">
        <v>10047</v>
      </c>
      <c r="C213" s="1005" t="s">
        <v>26</v>
      </c>
      <c r="D213" s="1005" t="s">
        <v>190</v>
      </c>
      <c r="E213" s="1005" t="s">
        <v>20347</v>
      </c>
      <c r="F213" s="1005" t="s">
        <v>20347</v>
      </c>
      <c r="G213" s="1005"/>
      <c r="H213" s="1485"/>
      <c r="I213" s="1005" t="s">
        <v>137</v>
      </c>
      <c r="J213" s="1005" t="s">
        <v>20523</v>
      </c>
      <c r="K213" s="1011" t="s">
        <v>14052</v>
      </c>
      <c r="L213" s="1005" t="s">
        <v>20355</v>
      </c>
      <c r="M213" s="2847" t="s">
        <v>20288</v>
      </c>
      <c r="N213" s="1011" t="s">
        <v>20349</v>
      </c>
      <c r="O213" s="1011" t="s">
        <v>20350</v>
      </c>
      <c r="P213" s="1015"/>
      <c r="Q213" s="1005" t="s">
        <v>14228</v>
      </c>
      <c r="R213" s="1005">
        <f>IF(MID(RIGHT(S213,8),1,1)="M",2021,IF(MID(RIGHT(S213,8),1,1)="N",2022,IF(MID(RIGHT(S213,8),1,1)="P",2023,IF(MID(RIGHT(S213,8),1,1)="R",2024,IF(MID(RIGHT(S213,8),1,1)="S",2025,IF(MID(RIGHT(S213,8),1,1)="T",1996,IF(MID(RIGHT(S213,8),1,1)="V",1997,IF(MID(RIGHT(S213,8),1,1)="W",1998,IF(MID(RIGHT(S213,8),1,1)="X",1999,IF(MID(RIGHT(S213,8),1,1)="Y",2000,IF(MID(RIGHT(S213,8),1,1)="1",2001,IF(MID(RIGHT(S213,8),1,1)="2",2002,IF(MID(RIGHT(S213,8),1,1)="3",2003,IF(MID(RIGHT(S213,8),1,1)="4",2004,IF(MID(RIGHT(S213,8),1,1)="5",2005,IF(MID(RIGHT(S213,8),1,1)="6",2006,IF(MID(RIGHT(S213,8),1,1)="7",2007,IF(MID(RIGHT(S213,8),1,1)="8",2008,IF(MID(RIGHT(S213,8),1,1)="9",2009,IF(MID(RIGHT(S213,8),1,1)="A",2010,IF(MID(RIGHT(S213,8),1,1)="B",2011,IF(MID(RIGHT(S213,8),1,1)="C",2012,IF(MID(RIGHT(S213,8),1,1)="D",2013,IF(MID(RIGHT(S213,8),1,1)="E",2014,IF(MID(RIGHT(S213,8),1,1)="F",2015,IF(MID(RIGHT(S213,8),1,1)="G",2016,IF(MID(RIGHT(S213,8),1,1)="H",2017,IF(MID(RIGHT(S213,8),1,1)="J",2018,IF(MID(RIGHT(S213,8),1,1)="K",2019,IF(MID(RIGHT(S213,8),1,1)="L",2020,""))))))))))))))))))))))))))))))</f>
        <v>2019</v>
      </c>
      <c r="S213" s="1005" t="s">
        <v>20284</v>
      </c>
      <c r="T213" s="1005">
        <v>1600</v>
      </c>
      <c r="U213" s="1842">
        <v>45829</v>
      </c>
      <c r="V213" s="1842">
        <v>45903</v>
      </c>
      <c r="W213" s="1017">
        <v>5200</v>
      </c>
      <c r="X213" s="1018">
        <v>5900</v>
      </c>
    </row>
    <row r="214" spans="1:25" ht="26.25" customHeight="1">
      <c r="A214" s="1006"/>
      <c r="B214" s="1007"/>
      <c r="C214" s="320" t="s">
        <v>3121</v>
      </c>
      <c r="D214" s="1007"/>
      <c r="E214" s="1007"/>
      <c r="F214" s="1007"/>
      <c r="G214" s="1007"/>
      <c r="H214" s="1007"/>
      <c r="I214" s="1007" t="s">
        <v>194</v>
      </c>
      <c r="J214" s="317" t="s">
        <v>20207</v>
      </c>
      <c r="K214" s="1012" t="s">
        <v>211</v>
      </c>
      <c r="L214" s="425" t="s">
        <v>3603</v>
      </c>
      <c r="M214" s="2787"/>
      <c r="N214" s="73" t="s">
        <v>2435</v>
      </c>
      <c r="O214" s="1013"/>
      <c r="P214" s="1019"/>
      <c r="Q214" s="1007" t="s">
        <v>18296</v>
      </c>
      <c r="R214" s="1007">
        <f>IF(MID(RIGHT(S214,8),1,1)="M",2021,IF(MID(RIGHT(S214,8),1,1)="N",2022,IF(MID(RIGHT(S214,8),1,1)="P",2023,IF(MID(RIGHT(S214,8),1,1)="R",2024,IF(MID(RIGHT(S214,8),1,1)="S",2025,IF(MID(RIGHT(S214,8),1,1)="T",1996,IF(MID(RIGHT(S214,8),1,1)="V",1997,IF(MID(RIGHT(S214,8),1,1)="W",1998,IF(MID(RIGHT(S214,8),1,1)="X",1999,IF(MID(RIGHT(S214,8),1,1)="Y",2000,IF(MID(RIGHT(S214,8),1,1)="1",2001,IF(MID(RIGHT(S214,8),1,1)="2",2002,IF(MID(RIGHT(S214,8),1,1)="3",2003,IF(MID(RIGHT(S214,8),1,1)="4",2004,IF(MID(RIGHT(S214,8),1,1)="5",2005,IF(MID(RIGHT(S214,8),1,1)="6",2006,IF(MID(RIGHT(S214,8),1,1)="7",2007,IF(MID(RIGHT(S214,8),1,1)="8",2008,IF(MID(RIGHT(S214,8),1,1)="9",2009,IF(MID(RIGHT(S214,8),1,1)="A",2010,IF(MID(RIGHT(S214,8),1,1)="B",2011,IF(MID(RIGHT(S214,8),1,1)="C",2012,IF(MID(RIGHT(S214,8),1,1)="D",2013,IF(MID(RIGHT(S214,8),1,1)="E",2014,IF(MID(RIGHT(S214,8),1,1)="F",2015,IF(MID(RIGHT(S214,8),1,1)="G",2016,IF(MID(RIGHT(S214,8),1,1)="H",2017,IF(MID(RIGHT(S214,8),1,1)="J",2018,IF(MID(RIGHT(S214,8),1,1)="K",2019,IF(MID(RIGHT(S214,8),1,1)="L",2020,""))))))))))))))))))))))))))))))</f>
        <v>2015</v>
      </c>
      <c r="S214" s="1007" t="s">
        <v>20285</v>
      </c>
      <c r="T214" s="1007">
        <v>1600</v>
      </c>
      <c r="U214" s="2408">
        <v>45836</v>
      </c>
      <c r="V214" s="2409">
        <v>45903</v>
      </c>
      <c r="W214" s="1021"/>
      <c r="X214" s="1527">
        <v>400</v>
      </c>
      <c r="Y214" s="312" t="s">
        <v>19782</v>
      </c>
    </row>
    <row r="215" spans="1:25" ht="26.25" customHeight="1">
      <c r="A215" s="1006"/>
      <c r="B215" s="1007"/>
      <c r="C215" s="1007" t="s">
        <v>12775</v>
      </c>
      <c r="D215" s="1007" t="s">
        <v>20209</v>
      </c>
      <c r="E215" s="1007"/>
      <c r="F215" s="1007"/>
      <c r="G215" s="1007"/>
      <c r="H215" s="1007"/>
      <c r="I215" s="1007"/>
      <c r="J215" s="317" t="s">
        <v>20202</v>
      </c>
      <c r="K215" s="1013" t="s">
        <v>3194</v>
      </c>
      <c r="L215" s="1007"/>
      <c r="M215" s="2787"/>
      <c r="N215" s="73" t="s">
        <v>2948</v>
      </c>
      <c r="O215" s="1013"/>
      <c r="P215" s="1019"/>
      <c r="Q215" s="1007" t="s">
        <v>10513</v>
      </c>
      <c r="R215" s="1007">
        <f>IF(MID(RIGHT(S215,8),1,1)="M",2021,IF(MID(RIGHT(S215,8),1,1)="N",2022,IF(MID(RIGHT(S215,8),1,1)="P",2023,IF(MID(RIGHT(S215,8),1,1)="R",2024,IF(MID(RIGHT(S215,8),1,1)="S",2025,IF(MID(RIGHT(S215,8),1,1)="T",1996,IF(MID(RIGHT(S215,8),1,1)="V",1997,IF(MID(RIGHT(S215,8),1,1)="W",1998,IF(MID(RIGHT(S215,8),1,1)="X",1999,IF(MID(RIGHT(S215,8),1,1)="Y",2000,IF(MID(RIGHT(S215,8),1,1)="1",2001,IF(MID(RIGHT(S215,8),1,1)="2",2002,IF(MID(RIGHT(S215,8),1,1)="3",2003,IF(MID(RIGHT(S215,8),1,1)="4",2004,IF(MID(RIGHT(S215,8),1,1)="5",2005,IF(MID(RIGHT(S215,8),1,1)="6",2006,IF(MID(RIGHT(S215,8),1,1)="7",2007,IF(MID(RIGHT(S215,8),1,1)="8",2008,IF(MID(RIGHT(S215,8),1,1)="9",2009,IF(MID(RIGHT(S215,8),1,1)="A",2010,IF(MID(RIGHT(S215,8),1,1)="B",2011,IF(MID(RIGHT(S215,8),1,1)="C",2012,IF(MID(RIGHT(S215,8),1,1)="D",2013,IF(MID(RIGHT(S215,8),1,1)="E",2014,IF(MID(RIGHT(S215,8),1,1)="F",2015,IF(MID(RIGHT(S215,8),1,1)="G",2016,IF(MID(RIGHT(S215,8),1,1)="H",2017,IF(MID(RIGHT(S215,8),1,1)="J",2018,IF(MID(RIGHT(S215,8),1,1)="K",2019,IF(MID(RIGHT(S215,8),1,1)="L",2020,""))))))))))))))))))))))))))))))</f>
        <v>2015</v>
      </c>
      <c r="S215" s="1007" t="s">
        <v>20286</v>
      </c>
      <c r="T215" s="1007">
        <v>1875</v>
      </c>
      <c r="U215" s="1020">
        <v>45846</v>
      </c>
      <c r="V215" s="1023">
        <v>45903</v>
      </c>
      <c r="W215" s="1021"/>
      <c r="X215" s="1527">
        <v>60</v>
      </c>
      <c r="Y215" s="312" t="s">
        <v>6707</v>
      </c>
    </row>
    <row r="216" spans="1:25" ht="26.25" customHeight="1">
      <c r="A216" s="1006"/>
      <c r="B216" s="1007"/>
      <c r="C216" s="1007" t="s">
        <v>12777</v>
      </c>
      <c r="D216" s="1007" t="s">
        <v>20209</v>
      </c>
      <c r="E216" s="1007"/>
      <c r="F216" s="1007"/>
      <c r="G216" s="1007"/>
      <c r="H216" s="1007"/>
      <c r="I216" s="1007"/>
      <c r="J216" s="1007" t="s">
        <v>20437</v>
      </c>
      <c r="K216" s="1013" t="s">
        <v>1772</v>
      </c>
      <c r="L216" s="1007"/>
      <c r="M216" s="2786"/>
      <c r="N216" s="73" t="s">
        <v>12196</v>
      </c>
      <c r="O216" s="1013" t="s">
        <v>19785</v>
      </c>
      <c r="P216" s="1019"/>
      <c r="Q216" s="1007" t="s">
        <v>10149</v>
      </c>
      <c r="R216" s="1007">
        <f>IF(MID(RIGHT(S216,8),1,1)="M",2021,IF(MID(RIGHT(S216,8),1,1)="N",2022,IF(MID(RIGHT(S216,8),1,1)="P",2023,IF(MID(RIGHT(S216,8),1,1)="R",2024,IF(MID(RIGHT(S216,8),1,1)="S",2025,IF(MID(RIGHT(S216,8),1,1)="T",1996,IF(MID(RIGHT(S216,8),1,1)="V",1997,IF(MID(RIGHT(S216,8),1,1)="W",1998,IF(MID(RIGHT(S216,8),1,1)="X",1999,IF(MID(RIGHT(S216,8),1,1)="Y",2000,IF(MID(RIGHT(S216,8),1,1)="1",2001,IF(MID(RIGHT(S216,8),1,1)="2",2002,IF(MID(RIGHT(S216,8),1,1)="3",2003,IF(MID(RIGHT(S216,8),1,1)="4",2004,IF(MID(RIGHT(S216,8),1,1)="5",2005,IF(MID(RIGHT(S216,8),1,1)="6",2006,IF(MID(RIGHT(S216,8),1,1)="7",2007,IF(MID(RIGHT(S216,8),1,1)="8",2008,IF(MID(RIGHT(S216,8),1,1)="9",2009,IF(MID(RIGHT(S216,8),1,1)="A",2010,IF(MID(RIGHT(S216,8),1,1)="B",2011,IF(MID(RIGHT(S216,8),1,1)="C",2012,IF(MID(RIGHT(S216,8),1,1)="D",2013,IF(MID(RIGHT(S216,8),1,1)="E",2014,IF(MID(RIGHT(S216,8),1,1)="F",2015,IF(MID(RIGHT(S216,8),1,1)="G",2016,IF(MID(RIGHT(S216,8),1,1)="H",2017,IF(MID(RIGHT(S216,8),1,1)="J",2018,IF(MID(RIGHT(S216,8),1,1)="K",2019,IF(MID(RIGHT(S216,8),1,1)="L",2020,""))))))))))))))))))))))))))))))</f>
        <v>2016</v>
      </c>
      <c r="S216" s="1007" t="s">
        <v>20287</v>
      </c>
      <c r="T216" s="1007">
        <v>1250</v>
      </c>
      <c r="U216" s="1023">
        <v>45848</v>
      </c>
      <c r="V216" s="1020"/>
      <c r="W216" s="1021"/>
      <c r="X216" s="777">
        <f>X213+X214+X215</f>
        <v>6360</v>
      </c>
    </row>
    <row r="217" spans="1:25" ht="26.25" customHeight="1">
      <c r="A217" s="1006"/>
      <c r="B217" s="1007"/>
      <c r="C217" s="1007" t="s">
        <v>14286</v>
      </c>
      <c r="D217" s="1007" t="s">
        <v>191</v>
      </c>
      <c r="E217" s="1007"/>
      <c r="F217" s="1007"/>
      <c r="G217" s="1007"/>
      <c r="H217" s="1007"/>
      <c r="I217" s="1007"/>
      <c r="J217" s="1007" t="s">
        <v>20436</v>
      </c>
      <c r="K217" s="1013"/>
      <c r="L217" s="1007"/>
      <c r="M217" s="1007" t="str">
        <f>SUBSTITUTE(M213,"-","")</f>
        <v>2462725802328X</v>
      </c>
      <c r="N217" s="1013"/>
      <c r="O217" s="1013"/>
      <c r="P217" s="1019"/>
      <c r="Q217" s="1007"/>
      <c r="R217" s="1007"/>
      <c r="S217" s="1024" t="s">
        <v>189</v>
      </c>
      <c r="T217" s="1024">
        <v>3790</v>
      </c>
      <c r="U217" s="1023"/>
      <c r="V217" s="1020"/>
      <c r="W217" s="1021"/>
      <c r="X217" s="1022"/>
    </row>
    <row r="218" spans="1:25" ht="26.25" customHeight="1">
      <c r="A218" s="1006"/>
      <c r="B218" s="1007"/>
      <c r="C218" s="1007" t="s">
        <v>10098</v>
      </c>
      <c r="D218" s="1007" t="s">
        <v>191</v>
      </c>
      <c r="E218" s="1007"/>
      <c r="F218" s="1007"/>
      <c r="G218" s="1007"/>
      <c r="H218" s="1007"/>
      <c r="I218" s="1007"/>
      <c r="J218" s="1007" t="s">
        <v>20633</v>
      </c>
      <c r="K218" s="1013"/>
      <c r="L218" s="1007"/>
      <c r="M218" s="2559" t="s">
        <v>8710</v>
      </c>
      <c r="N218" s="2560"/>
      <c r="O218" s="2560"/>
      <c r="P218" s="2561"/>
      <c r="Q218" s="1007"/>
      <c r="R218" s="1007"/>
      <c r="S218" s="1024" t="s">
        <v>2472</v>
      </c>
      <c r="T218" s="1024">
        <f>SUM(T213:T217)</f>
        <v>10115</v>
      </c>
      <c r="U218" s="1020"/>
      <c r="V218" s="1020"/>
      <c r="W218" s="1021"/>
      <c r="X218" s="1022"/>
    </row>
    <row r="219" spans="1:25" ht="26.25" customHeight="1" thickBot="1">
      <c r="A219" s="1008"/>
      <c r="B219" s="1009"/>
      <c r="C219" s="1009" t="s">
        <v>10099</v>
      </c>
      <c r="D219" s="1009" t="s">
        <v>4036</v>
      </c>
      <c r="E219" s="1009"/>
      <c r="F219" s="1009"/>
      <c r="G219" s="1009"/>
      <c r="H219" s="1009"/>
      <c r="I219" s="1009"/>
      <c r="J219" s="1009" t="s">
        <v>20632</v>
      </c>
      <c r="K219" s="611" t="s">
        <v>20342</v>
      </c>
      <c r="L219" s="1009"/>
      <c r="M219" s="1009"/>
      <c r="N219" s="1014"/>
      <c r="O219" s="1014"/>
      <c r="P219" s="1025"/>
      <c r="Q219" s="1009"/>
      <c r="R219" s="1009"/>
      <c r="S219" s="1025"/>
      <c r="T219" s="1025"/>
      <c r="U219" s="1027"/>
      <c r="V219" s="1028"/>
      <c r="W219" s="1029"/>
      <c r="X219" s="1030"/>
    </row>
    <row r="220" spans="1:25" ht="26.25" customHeight="1">
      <c r="A220" s="1004" t="s">
        <v>188</v>
      </c>
      <c r="B220" s="1005" t="s">
        <v>10047</v>
      </c>
      <c r="C220" s="1005" t="s">
        <v>26</v>
      </c>
      <c r="D220" s="1005" t="s">
        <v>190</v>
      </c>
      <c r="E220" s="1005" t="s">
        <v>20347</v>
      </c>
      <c r="F220" s="1005" t="s">
        <v>20347</v>
      </c>
      <c r="G220" s="1005"/>
      <c r="H220" s="1485"/>
      <c r="I220" s="1005" t="s">
        <v>137</v>
      </c>
      <c r="J220" s="1005" t="s">
        <v>20523</v>
      </c>
      <c r="K220" s="1011" t="s">
        <v>14052</v>
      </c>
      <c r="L220" s="1005" t="s">
        <v>20356</v>
      </c>
      <c r="M220" s="2847" t="s">
        <v>20293</v>
      </c>
      <c r="N220" s="1011" t="s">
        <v>20261</v>
      </c>
      <c r="O220" s="1011" t="s">
        <v>20351</v>
      </c>
      <c r="P220" s="1015"/>
      <c r="Q220" s="1005" t="s">
        <v>17399</v>
      </c>
      <c r="R220" s="1005">
        <f>IF(MID(RIGHT(S220,8),1,1)="M",2021,IF(MID(RIGHT(S220,8),1,1)="N",2022,IF(MID(RIGHT(S220,8),1,1)="P",2023,IF(MID(RIGHT(S220,8),1,1)="R",2024,IF(MID(RIGHT(S220,8),1,1)="S",2025,IF(MID(RIGHT(S220,8),1,1)="T",1996,IF(MID(RIGHT(S220,8),1,1)="V",1997,IF(MID(RIGHT(S220,8),1,1)="W",1998,IF(MID(RIGHT(S220,8),1,1)="X",1999,IF(MID(RIGHT(S220,8),1,1)="Y",2000,IF(MID(RIGHT(S220,8),1,1)="1",2001,IF(MID(RIGHT(S220,8),1,1)="2",2002,IF(MID(RIGHT(S220,8),1,1)="3",2003,IF(MID(RIGHT(S220,8),1,1)="4",2004,IF(MID(RIGHT(S220,8),1,1)="5",2005,IF(MID(RIGHT(S220,8),1,1)="6",2006,IF(MID(RIGHT(S220,8),1,1)="7",2007,IF(MID(RIGHT(S220,8),1,1)="8",2008,IF(MID(RIGHT(S220,8),1,1)="9",2009,IF(MID(RIGHT(S220,8),1,1)="A",2010,IF(MID(RIGHT(S220,8),1,1)="B",2011,IF(MID(RIGHT(S220,8),1,1)="C",2012,IF(MID(RIGHT(S220,8),1,1)="D",2013,IF(MID(RIGHT(S220,8),1,1)="E",2014,IF(MID(RIGHT(S220,8),1,1)="F",2015,IF(MID(RIGHT(S220,8),1,1)="G",2016,IF(MID(RIGHT(S220,8),1,1)="H",2017,IF(MID(RIGHT(S220,8),1,1)="J",2018,IF(MID(RIGHT(S220,8),1,1)="K",2019,IF(MID(RIGHT(S220,8),1,1)="L",2020,""))))))))))))))))))))))))))))))</f>
        <v>2019</v>
      </c>
      <c r="S220" s="1005" t="s">
        <v>20289</v>
      </c>
      <c r="T220" s="1005">
        <v>1600</v>
      </c>
      <c r="U220" s="1842">
        <v>45829</v>
      </c>
      <c r="V220" s="1842">
        <v>45903</v>
      </c>
      <c r="W220" s="1017">
        <v>5200</v>
      </c>
      <c r="X220" s="1018">
        <v>5900</v>
      </c>
    </row>
    <row r="221" spans="1:25" ht="26.25" customHeight="1">
      <c r="A221" s="1006"/>
      <c r="B221" s="1007"/>
      <c r="C221" s="320" t="s">
        <v>3121</v>
      </c>
      <c r="D221" s="1007"/>
      <c r="E221" s="1007"/>
      <c r="F221" s="1007"/>
      <c r="G221" s="1007"/>
      <c r="H221" s="1007"/>
      <c r="I221" s="1007" t="s">
        <v>194</v>
      </c>
      <c r="J221" s="317" t="s">
        <v>20208</v>
      </c>
      <c r="K221" s="1012" t="s">
        <v>211</v>
      </c>
      <c r="L221" s="425" t="s">
        <v>3603</v>
      </c>
      <c r="M221" s="2787"/>
      <c r="N221" s="73" t="s">
        <v>2435</v>
      </c>
      <c r="O221" s="1013"/>
      <c r="P221" s="1019"/>
      <c r="Q221" s="1007" t="s">
        <v>17399</v>
      </c>
      <c r="R221" s="1007">
        <f>IF(MID(RIGHT(S221,8),1,1)="M",2021,IF(MID(RIGHT(S221,8),1,1)="N",2022,IF(MID(RIGHT(S221,8),1,1)="P",2023,IF(MID(RIGHT(S221,8),1,1)="R",2024,IF(MID(RIGHT(S221,8),1,1)="S",2025,IF(MID(RIGHT(S221,8),1,1)="T",1996,IF(MID(RIGHT(S221,8),1,1)="V",1997,IF(MID(RIGHT(S221,8),1,1)="W",1998,IF(MID(RIGHT(S221,8),1,1)="X",1999,IF(MID(RIGHT(S221,8),1,1)="Y",2000,IF(MID(RIGHT(S221,8),1,1)="1",2001,IF(MID(RIGHT(S221,8),1,1)="2",2002,IF(MID(RIGHT(S221,8),1,1)="3",2003,IF(MID(RIGHT(S221,8),1,1)="4",2004,IF(MID(RIGHT(S221,8),1,1)="5",2005,IF(MID(RIGHT(S221,8),1,1)="6",2006,IF(MID(RIGHT(S221,8),1,1)="7",2007,IF(MID(RIGHT(S221,8),1,1)="8",2008,IF(MID(RIGHT(S221,8),1,1)="9",2009,IF(MID(RIGHT(S221,8),1,1)="A",2010,IF(MID(RIGHT(S221,8),1,1)="B",2011,IF(MID(RIGHT(S221,8),1,1)="C",2012,IF(MID(RIGHT(S221,8),1,1)="D",2013,IF(MID(RIGHT(S221,8),1,1)="E",2014,IF(MID(RIGHT(S221,8),1,1)="F",2015,IF(MID(RIGHT(S221,8),1,1)="G",2016,IF(MID(RIGHT(S221,8),1,1)="H",2017,IF(MID(RIGHT(S221,8),1,1)="J",2018,IF(MID(RIGHT(S221,8),1,1)="K",2019,IF(MID(RIGHT(S221,8),1,1)="L",2020,""))))))))))))))))))))))))))))))</f>
        <v>2018</v>
      </c>
      <c r="S221" s="1007" t="s">
        <v>20290</v>
      </c>
      <c r="T221" s="1007">
        <v>1600</v>
      </c>
      <c r="U221" s="2408">
        <v>45836</v>
      </c>
      <c r="V221" s="2409">
        <v>45903</v>
      </c>
      <c r="W221" s="1021"/>
      <c r="X221" s="1527">
        <v>400</v>
      </c>
      <c r="Y221" s="312" t="s">
        <v>19782</v>
      </c>
    </row>
    <row r="222" spans="1:25" ht="26.25" customHeight="1">
      <c r="A222" s="1006"/>
      <c r="B222" s="1007"/>
      <c r="C222" s="1007" t="s">
        <v>12775</v>
      </c>
      <c r="D222" s="1007" t="s">
        <v>20209</v>
      </c>
      <c r="E222" s="1007"/>
      <c r="F222" s="1007"/>
      <c r="G222" s="1007"/>
      <c r="H222" s="1007"/>
      <c r="I222" s="1007"/>
      <c r="J222" s="317" t="s">
        <v>20203</v>
      </c>
      <c r="K222" s="1013" t="s">
        <v>3194</v>
      </c>
      <c r="L222" s="1007"/>
      <c r="M222" s="2787"/>
      <c r="N222" s="73" t="s">
        <v>2948</v>
      </c>
      <c r="O222" s="1013"/>
      <c r="P222" s="1019"/>
      <c r="Q222" s="1007" t="s">
        <v>11163</v>
      </c>
      <c r="R222" s="1007">
        <f>IF(MID(RIGHT(S222,8),1,1)="M",2021,IF(MID(RIGHT(S222,8),1,1)="N",2022,IF(MID(RIGHT(S222,8),1,1)="P",2023,IF(MID(RIGHT(S222,8),1,1)="R",2024,IF(MID(RIGHT(S222,8),1,1)="S",2025,IF(MID(RIGHT(S222,8),1,1)="T",1996,IF(MID(RIGHT(S222,8),1,1)="V",1997,IF(MID(RIGHT(S222,8),1,1)="W",1998,IF(MID(RIGHT(S222,8),1,1)="X",1999,IF(MID(RIGHT(S222,8),1,1)="Y",2000,IF(MID(RIGHT(S222,8),1,1)="1",2001,IF(MID(RIGHT(S222,8),1,1)="2",2002,IF(MID(RIGHT(S222,8),1,1)="3",2003,IF(MID(RIGHT(S222,8),1,1)="4",2004,IF(MID(RIGHT(S222,8),1,1)="5",2005,IF(MID(RIGHT(S222,8),1,1)="6",2006,IF(MID(RIGHT(S222,8),1,1)="7",2007,IF(MID(RIGHT(S222,8),1,1)="8",2008,IF(MID(RIGHT(S222,8),1,1)="9",2009,IF(MID(RIGHT(S222,8),1,1)="A",2010,IF(MID(RIGHT(S222,8),1,1)="B",2011,IF(MID(RIGHT(S222,8),1,1)="C",2012,IF(MID(RIGHT(S222,8),1,1)="D",2013,IF(MID(RIGHT(S222,8),1,1)="E",2014,IF(MID(RIGHT(S222,8),1,1)="F",2015,IF(MID(RIGHT(S222,8),1,1)="G",2016,IF(MID(RIGHT(S222,8),1,1)="H",2017,IF(MID(RIGHT(S222,8),1,1)="J",2018,IF(MID(RIGHT(S222,8),1,1)="K",2019,IF(MID(RIGHT(S222,8),1,1)="L",2020,""))))))))))))))))))))))))))))))</f>
        <v>2015</v>
      </c>
      <c r="S222" s="1007" t="s">
        <v>20291</v>
      </c>
      <c r="T222" s="1007">
        <v>1350</v>
      </c>
      <c r="U222" s="1020">
        <v>45846</v>
      </c>
      <c r="V222" s="1023">
        <v>45903</v>
      </c>
      <c r="W222" s="1021"/>
      <c r="X222" s="1527">
        <v>60</v>
      </c>
      <c r="Y222" s="312" t="s">
        <v>6707</v>
      </c>
    </row>
    <row r="223" spans="1:25" ht="26.25" customHeight="1">
      <c r="A223" s="1006"/>
      <c r="B223" s="1007"/>
      <c r="C223" s="1007" t="s">
        <v>12777</v>
      </c>
      <c r="D223" s="1007" t="s">
        <v>20209</v>
      </c>
      <c r="E223" s="1007"/>
      <c r="F223" s="1007"/>
      <c r="G223" s="1007"/>
      <c r="H223" s="1007"/>
      <c r="I223" s="1007"/>
      <c r="J223" s="1007" t="s">
        <v>20437</v>
      </c>
      <c r="K223" s="1013" t="s">
        <v>1772</v>
      </c>
      <c r="L223" s="1007"/>
      <c r="M223" s="2786"/>
      <c r="N223" s="73" t="s">
        <v>12196</v>
      </c>
      <c r="O223" s="1013" t="s">
        <v>19785</v>
      </c>
      <c r="P223" s="1019"/>
      <c r="Q223" s="1007" t="s">
        <v>9021</v>
      </c>
      <c r="R223" s="1007">
        <f>IF(MID(RIGHT(S223,8),1,1)="M",2021,IF(MID(RIGHT(S223,8),1,1)="N",2022,IF(MID(RIGHT(S223,8),1,1)="P",2023,IF(MID(RIGHT(S223,8),1,1)="R",2024,IF(MID(RIGHT(S223,8),1,1)="S",2025,IF(MID(RIGHT(S223,8),1,1)="T",1996,IF(MID(RIGHT(S223,8),1,1)="V",1997,IF(MID(RIGHT(S223,8),1,1)="W",1998,IF(MID(RIGHT(S223,8),1,1)="X",1999,IF(MID(RIGHT(S223,8),1,1)="Y",2000,IF(MID(RIGHT(S223,8),1,1)="1",2001,IF(MID(RIGHT(S223,8),1,1)="2",2002,IF(MID(RIGHT(S223,8),1,1)="3",2003,IF(MID(RIGHT(S223,8),1,1)="4",2004,IF(MID(RIGHT(S223,8),1,1)="5",2005,IF(MID(RIGHT(S223,8),1,1)="6",2006,IF(MID(RIGHT(S223,8),1,1)="7",2007,IF(MID(RIGHT(S223,8),1,1)="8",2008,IF(MID(RIGHT(S223,8),1,1)="9",2009,IF(MID(RIGHT(S223,8),1,1)="A",2010,IF(MID(RIGHT(S223,8),1,1)="B",2011,IF(MID(RIGHT(S223,8),1,1)="C",2012,IF(MID(RIGHT(S223,8),1,1)="D",2013,IF(MID(RIGHT(S223,8),1,1)="E",2014,IF(MID(RIGHT(S223,8),1,1)="F",2015,IF(MID(RIGHT(S223,8),1,1)="G",2016,IF(MID(RIGHT(S223,8),1,1)="H",2017,IF(MID(RIGHT(S223,8),1,1)="J",2018,IF(MID(RIGHT(S223,8),1,1)="K",2019,IF(MID(RIGHT(S223,8),1,1)="L",2020,""))))))))))))))))))))))))))))))</f>
        <v>2016</v>
      </c>
      <c r="S223" s="1007" t="s">
        <v>20292</v>
      </c>
      <c r="T223" s="1007">
        <v>1810</v>
      </c>
      <c r="U223" s="1023">
        <v>45848</v>
      </c>
      <c r="V223" s="1020"/>
      <c r="W223" s="1021"/>
      <c r="X223" s="777">
        <f>X220+X221+X222</f>
        <v>6360</v>
      </c>
    </row>
    <row r="224" spans="1:25" ht="26.25" customHeight="1">
      <c r="A224" s="1006"/>
      <c r="B224" s="1007"/>
      <c r="C224" s="1007" t="s">
        <v>14286</v>
      </c>
      <c r="D224" s="1007" t="s">
        <v>191</v>
      </c>
      <c r="E224" s="1007"/>
      <c r="F224" s="1007"/>
      <c r="G224" s="1007"/>
      <c r="H224" s="1007"/>
      <c r="I224" s="1007"/>
      <c r="J224" s="1007" t="s">
        <v>20436</v>
      </c>
      <c r="K224" s="1013"/>
      <c r="L224" s="1007"/>
      <c r="M224" s="1007" t="str">
        <f>SUBSTITUTE(M220,"-","")</f>
        <v>2462725505216X</v>
      </c>
      <c r="N224" s="1013"/>
      <c r="O224" s="1013"/>
      <c r="P224" s="1019"/>
      <c r="Q224" s="1007"/>
      <c r="R224" s="1007"/>
      <c r="S224" s="1024" t="s">
        <v>189</v>
      </c>
      <c r="T224" s="1024">
        <v>3720</v>
      </c>
      <c r="U224" s="1023"/>
      <c r="V224" s="1020"/>
      <c r="W224" s="1021"/>
      <c r="X224" s="1022"/>
    </row>
    <row r="225" spans="1:24" ht="26.25" customHeight="1">
      <c r="A225" s="1006"/>
      <c r="B225" s="1007"/>
      <c r="C225" s="1007" t="s">
        <v>10098</v>
      </c>
      <c r="D225" s="1007" t="s">
        <v>191</v>
      </c>
      <c r="E225" s="1007"/>
      <c r="F225" s="1007"/>
      <c r="G225" s="1007"/>
      <c r="H225" s="1007"/>
      <c r="I225" s="1007"/>
      <c r="J225" s="1007" t="s">
        <v>20633</v>
      </c>
      <c r="K225" s="1013"/>
      <c r="L225" s="1007"/>
      <c r="M225" s="2559" t="s">
        <v>8710</v>
      </c>
      <c r="N225" s="2560"/>
      <c r="O225" s="2560"/>
      <c r="P225" s="2561"/>
      <c r="Q225" s="1007"/>
      <c r="R225" s="1007"/>
      <c r="S225" s="1024" t="s">
        <v>2472</v>
      </c>
      <c r="T225" s="1024">
        <f>SUM(T220:T224)</f>
        <v>10080</v>
      </c>
      <c r="U225" s="1020"/>
      <c r="V225" s="1020"/>
      <c r="W225" s="1021"/>
      <c r="X225" s="1022"/>
    </row>
    <row r="226" spans="1:24" ht="26.25" customHeight="1" thickBot="1">
      <c r="A226" s="1008"/>
      <c r="B226" s="1009"/>
      <c r="C226" s="1009" t="s">
        <v>10099</v>
      </c>
      <c r="D226" s="1009" t="s">
        <v>4036</v>
      </c>
      <c r="E226" s="1009"/>
      <c r="F226" s="1009"/>
      <c r="G226" s="1009"/>
      <c r="H226" s="1009"/>
      <c r="I226" s="1009"/>
      <c r="J226" s="1009" t="s">
        <v>20632</v>
      </c>
      <c r="K226" s="611" t="s">
        <v>20342</v>
      </c>
      <c r="L226" s="1009"/>
      <c r="M226" s="1009"/>
      <c r="N226" s="1014"/>
      <c r="O226" s="1014"/>
      <c r="P226" s="1025"/>
      <c r="Q226" s="1009"/>
      <c r="R226" s="1009"/>
      <c r="S226" s="1025"/>
      <c r="T226" s="1025"/>
      <c r="U226" s="1027"/>
      <c r="V226" s="1028"/>
      <c r="W226" s="1029"/>
      <c r="X226" s="1030"/>
    </row>
    <row r="227" spans="1:24" ht="26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51"/>
      <c r="L227" s="4"/>
      <c r="M227" s="4"/>
      <c r="N227" s="451"/>
      <c r="O227" s="451"/>
      <c r="P227" s="452"/>
      <c r="Q227" s="4"/>
      <c r="R227" s="4"/>
      <c r="S227" s="4"/>
      <c r="T227" s="4"/>
      <c r="U227" s="453"/>
      <c r="V227" s="454"/>
      <c r="W227" s="455"/>
      <c r="X227" s="455"/>
    </row>
    <row r="228" spans="1:24" ht="26.25" customHeight="1" thickBot="1"/>
    <row r="229" spans="1:24" ht="26.25" customHeight="1">
      <c r="A229" s="699" t="s">
        <v>188</v>
      </c>
      <c r="B229" s="700" t="s">
        <v>10047</v>
      </c>
      <c r="C229" s="700" t="s">
        <v>154</v>
      </c>
      <c r="D229" s="700" t="s">
        <v>190</v>
      </c>
      <c r="E229" s="700" t="s">
        <v>20680</v>
      </c>
      <c r="F229" s="700" t="s">
        <v>191</v>
      </c>
      <c r="G229" s="700"/>
      <c r="H229" s="1484"/>
      <c r="I229" s="700" t="s">
        <v>8125</v>
      </c>
      <c r="J229" s="715" t="s">
        <v>20523</v>
      </c>
      <c r="K229" s="1515" t="s">
        <v>8</v>
      </c>
      <c r="L229" s="715" t="s">
        <v>20681</v>
      </c>
      <c r="M229" s="3073" t="s">
        <v>20634</v>
      </c>
      <c r="N229" s="701" t="s">
        <v>20761</v>
      </c>
      <c r="O229" s="701" t="s">
        <v>20759</v>
      </c>
      <c r="P229" s="702"/>
      <c r="Q229" s="700" t="s">
        <v>2093</v>
      </c>
      <c r="R229" s="700">
        <f t="shared" ref="R229:R232" si="5">IF(MID(RIGHT(S229,8),1,1)="M",2021,IF(MID(RIGHT(S229,8),1,1)="N",2022,IF(MID(RIGHT(S229,8),1,1)="P",2023,IF(MID(RIGHT(S229,8),1,1)="R",2024,IF(MID(RIGHT(S229,8),1,1)="S",2025,IF(MID(RIGHT(S229,8),1,1)="T",1996,IF(MID(RIGHT(S229,8),1,1)="V",1997,IF(MID(RIGHT(S229,8),1,1)="W",1998,IF(MID(RIGHT(S229,8),1,1)="X",1999,IF(MID(RIGHT(S229,8),1,1)="Y",2000,IF(MID(RIGHT(S229,8),1,1)="1",2001,IF(MID(RIGHT(S229,8),1,1)="2",2002,IF(MID(RIGHT(S229,8),1,1)="3",2003,IF(MID(RIGHT(S229,8),1,1)="4",2004,IF(MID(RIGHT(S229,8),1,1)="5",2005,IF(MID(RIGHT(S229,8),1,1)="6",2006,IF(MID(RIGHT(S229,8),1,1)="7",2007,IF(MID(RIGHT(S229,8),1,1)="8",2008,IF(MID(RIGHT(S229,8),1,1)="9",2009,IF(MID(RIGHT(S229,8),1,1)="A",2010,IF(MID(RIGHT(S229,8),1,1)="B",2011,IF(MID(RIGHT(S229,8),1,1)="C",2012,IF(MID(RIGHT(S229,8),1,1)="D",2013,IF(MID(RIGHT(S229,8),1,1)="E",2014,IF(MID(RIGHT(S229,8),1,1)="F",2015,IF(MID(RIGHT(S229,8),1,1)="G",2016,IF(MID(RIGHT(S229,8),1,1)="H",2017,IF(MID(RIGHT(S229,8),1,1)="J",2018,IF(MID(RIGHT(S229,8),1,1)="K",2019,IF(MID(RIGHT(S229,8),1,1)="L",2020,""))))))))))))))))))))))))))))))</f>
        <v>2020</v>
      </c>
      <c r="S229" s="700" t="s">
        <v>20619</v>
      </c>
      <c r="T229" s="700">
        <v>1815</v>
      </c>
      <c r="U229" s="716">
        <v>45843</v>
      </c>
      <c r="V229" s="716">
        <v>45910</v>
      </c>
      <c r="W229" s="703">
        <f>4225+74</f>
        <v>4299</v>
      </c>
      <c r="X229" s="704">
        <v>5300</v>
      </c>
    </row>
    <row r="230" spans="1:24" ht="26.25" customHeight="1">
      <c r="A230" s="705"/>
      <c r="B230" s="278"/>
      <c r="C230" s="320" t="s">
        <v>8623</v>
      </c>
      <c r="D230" s="278"/>
      <c r="E230" s="278"/>
      <c r="F230" s="278"/>
      <c r="G230" s="278"/>
      <c r="H230" s="278"/>
      <c r="I230" s="278" t="s">
        <v>2578</v>
      </c>
      <c r="J230" s="317" t="s">
        <v>20493</v>
      </c>
      <c r="K230" s="280" t="s">
        <v>195</v>
      </c>
      <c r="L230" s="425" t="s">
        <v>3603</v>
      </c>
      <c r="M230" s="3074"/>
      <c r="N230" s="73" t="s">
        <v>2435</v>
      </c>
      <c r="O230" s="278"/>
      <c r="P230" s="278"/>
      <c r="Q230" s="278" t="s">
        <v>3291</v>
      </c>
      <c r="R230" s="278">
        <f t="shared" si="5"/>
        <v>2022</v>
      </c>
      <c r="S230" s="278" t="s">
        <v>20620</v>
      </c>
      <c r="T230" s="278">
        <v>1825</v>
      </c>
      <c r="U230" s="719">
        <v>45845</v>
      </c>
      <c r="V230" s="420"/>
      <c r="W230" s="283">
        <v>80</v>
      </c>
      <c r="X230" s="706">
        <v>80</v>
      </c>
    </row>
    <row r="231" spans="1:24" ht="26.25" customHeight="1">
      <c r="A231" s="705"/>
      <c r="B231" s="278"/>
      <c r="C231" s="278" t="s">
        <v>12776</v>
      </c>
      <c r="D231" s="278" t="s">
        <v>20495</v>
      </c>
      <c r="E231" s="278"/>
      <c r="F231" s="278"/>
      <c r="G231" s="278"/>
      <c r="H231" s="278"/>
      <c r="I231" s="720"/>
      <c r="J231" s="317" t="s">
        <v>20491</v>
      </c>
      <c r="K231" s="278" t="s">
        <v>3376</v>
      </c>
      <c r="L231" s="1626" t="s">
        <v>17973</v>
      </c>
      <c r="M231" s="3074"/>
      <c r="N231" s="73" t="s">
        <v>3073</v>
      </c>
      <c r="O231" s="1371"/>
      <c r="P231" s="278"/>
      <c r="Q231" s="278" t="s">
        <v>1934</v>
      </c>
      <c r="R231" s="278">
        <f t="shared" si="5"/>
        <v>2022</v>
      </c>
      <c r="S231" s="278" t="s">
        <v>20621</v>
      </c>
      <c r="T231" s="278">
        <v>1980</v>
      </c>
      <c r="U231" s="719">
        <v>45846</v>
      </c>
      <c r="V231" s="719"/>
      <c r="W231" s="359">
        <f>SUM(W229:W230)</f>
        <v>4379</v>
      </c>
      <c r="X231" s="777">
        <f>X229+X230</f>
        <v>5380</v>
      </c>
    </row>
    <row r="232" spans="1:24" ht="26.25" customHeight="1">
      <c r="A232" s="705"/>
      <c r="B232" s="278"/>
      <c r="C232" s="278" t="s">
        <v>12778</v>
      </c>
      <c r="D232" s="278" t="s">
        <v>20495</v>
      </c>
      <c r="E232" s="278"/>
      <c r="F232" s="278"/>
      <c r="G232" s="278"/>
      <c r="H232" s="278"/>
      <c r="I232" s="720" t="s">
        <v>8207</v>
      </c>
      <c r="J232" s="278" t="s">
        <v>20526</v>
      </c>
      <c r="K232" s="278" t="s">
        <v>1772</v>
      </c>
      <c r="L232" s="278" t="s">
        <v>20618</v>
      </c>
      <c r="M232" s="3075"/>
      <c r="N232" s="73" t="s">
        <v>7870</v>
      </c>
      <c r="O232" s="278"/>
      <c r="P232" s="280"/>
      <c r="Q232" s="278" t="s">
        <v>2214</v>
      </c>
      <c r="R232" s="278">
        <f t="shared" si="5"/>
        <v>2022</v>
      </c>
      <c r="S232" s="278" t="s">
        <v>20622</v>
      </c>
      <c r="T232" s="278">
        <v>2750</v>
      </c>
      <c r="U232" s="2433">
        <v>45848</v>
      </c>
      <c r="V232" s="281"/>
      <c r="W232" s="283"/>
      <c r="X232" s="721"/>
    </row>
    <row r="233" spans="1:24" ht="26.25" customHeight="1">
      <c r="A233" s="705"/>
      <c r="B233" s="278"/>
      <c r="C233" s="278" t="s">
        <v>13047</v>
      </c>
      <c r="D233" s="278" t="s">
        <v>191</v>
      </c>
      <c r="E233" s="278"/>
      <c r="F233" s="278"/>
      <c r="G233" s="278"/>
      <c r="H233" s="278"/>
      <c r="I233" s="278"/>
      <c r="J233" s="278" t="s">
        <v>20490</v>
      </c>
      <c r="K233" s="278"/>
      <c r="L233" s="278"/>
      <c r="M233" s="278" t="str">
        <f>SUBSTITUTE(M229,"-","")</f>
        <v>1145725716421X</v>
      </c>
      <c r="N233" s="278"/>
      <c r="O233" s="278"/>
      <c r="P233" s="278"/>
      <c r="Q233" s="278" t="s">
        <v>18807</v>
      </c>
      <c r="R233" s="280"/>
      <c r="S233" s="284" t="s">
        <v>189</v>
      </c>
      <c r="T233" s="284">
        <v>3880</v>
      </c>
      <c r="U233" s="281"/>
      <c r="V233" s="281"/>
      <c r="W233" s="283"/>
      <c r="X233" s="722"/>
    </row>
    <row r="234" spans="1:24" ht="26.25" customHeight="1">
      <c r="A234" s="705"/>
      <c r="B234" s="278"/>
      <c r="C234" s="278" t="s">
        <v>10002</v>
      </c>
      <c r="D234" s="278" t="s">
        <v>191</v>
      </c>
      <c r="E234" s="278"/>
      <c r="F234" s="278"/>
      <c r="G234" s="278"/>
      <c r="H234" s="278"/>
      <c r="I234" s="278"/>
      <c r="J234" s="2315" t="s">
        <v>18840</v>
      </c>
      <c r="K234" s="278"/>
      <c r="L234" s="278"/>
      <c r="M234" s="2559" t="s">
        <v>18854</v>
      </c>
      <c r="N234" s="2560"/>
      <c r="O234" s="2560"/>
      <c r="P234" s="2561"/>
      <c r="Q234" s="278"/>
      <c r="R234" s="278"/>
      <c r="S234" s="284" t="s">
        <v>2472</v>
      </c>
      <c r="T234" s="284">
        <f>SUM(T229:T233)</f>
        <v>12250</v>
      </c>
      <c r="U234" s="281"/>
      <c r="V234" s="281"/>
      <c r="W234" s="283"/>
      <c r="X234" s="722"/>
    </row>
    <row r="235" spans="1:24" ht="26.25" customHeight="1" thickBot="1">
      <c r="A235" s="707"/>
      <c r="B235" s="708"/>
      <c r="C235" s="708" t="s">
        <v>10003</v>
      </c>
      <c r="D235" s="708" t="s">
        <v>4036</v>
      </c>
      <c r="E235" s="708"/>
      <c r="F235" s="708"/>
      <c r="G235" s="708"/>
      <c r="H235" s="708"/>
      <c r="I235" s="708"/>
      <c r="J235" s="708"/>
      <c r="K235" s="611" t="s">
        <v>20679</v>
      </c>
      <c r="L235" s="709"/>
      <c r="M235" s="709"/>
      <c r="N235" s="708"/>
      <c r="O235" s="708"/>
      <c r="P235" s="710"/>
      <c r="Q235" s="711"/>
      <c r="R235" s="711"/>
      <c r="S235" s="711"/>
      <c r="T235" s="711"/>
      <c r="U235" s="712"/>
      <c r="V235" s="713"/>
      <c r="W235" s="723"/>
      <c r="X235" s="724"/>
    </row>
    <row r="236" spans="1:24" ht="26.25" customHeight="1">
      <c r="A236" s="699" t="s">
        <v>188</v>
      </c>
      <c r="B236" s="700" t="s">
        <v>10047</v>
      </c>
      <c r="C236" s="700" t="s">
        <v>154</v>
      </c>
      <c r="D236" s="700" t="s">
        <v>190</v>
      </c>
      <c r="E236" s="700" t="s">
        <v>20680</v>
      </c>
      <c r="F236" s="700" t="s">
        <v>191</v>
      </c>
      <c r="G236" s="700"/>
      <c r="H236" s="1484"/>
      <c r="I236" s="700" t="s">
        <v>8125</v>
      </c>
      <c r="J236" s="715" t="s">
        <v>20523</v>
      </c>
      <c r="K236" s="1515" t="s">
        <v>8</v>
      </c>
      <c r="L236" s="715" t="s">
        <v>20682</v>
      </c>
      <c r="M236" s="3073" t="s">
        <v>20635</v>
      </c>
      <c r="N236" s="701" t="s">
        <v>20584</v>
      </c>
      <c r="O236" s="701" t="s">
        <v>20760</v>
      </c>
      <c r="P236" s="702"/>
      <c r="Q236" s="700" t="s">
        <v>4685</v>
      </c>
      <c r="R236" s="700">
        <f t="shared" ref="R236:R239" si="6">IF(MID(RIGHT(S236,8),1,1)="M",2021,IF(MID(RIGHT(S236,8),1,1)="N",2022,IF(MID(RIGHT(S236,8),1,1)="P",2023,IF(MID(RIGHT(S236,8),1,1)="R",2024,IF(MID(RIGHT(S236,8),1,1)="S",2025,IF(MID(RIGHT(S236,8),1,1)="T",1996,IF(MID(RIGHT(S236,8),1,1)="V",1997,IF(MID(RIGHT(S236,8),1,1)="W",1998,IF(MID(RIGHT(S236,8),1,1)="X",1999,IF(MID(RIGHT(S236,8),1,1)="Y",2000,IF(MID(RIGHT(S236,8),1,1)="1",2001,IF(MID(RIGHT(S236,8),1,1)="2",2002,IF(MID(RIGHT(S236,8),1,1)="3",2003,IF(MID(RIGHT(S236,8),1,1)="4",2004,IF(MID(RIGHT(S236,8),1,1)="5",2005,IF(MID(RIGHT(S236,8),1,1)="6",2006,IF(MID(RIGHT(S236,8),1,1)="7",2007,IF(MID(RIGHT(S236,8),1,1)="8",2008,IF(MID(RIGHT(S236,8),1,1)="9",2009,IF(MID(RIGHT(S236,8),1,1)="A",2010,IF(MID(RIGHT(S236,8),1,1)="B",2011,IF(MID(RIGHT(S236,8),1,1)="C",2012,IF(MID(RIGHT(S236,8),1,1)="D",2013,IF(MID(RIGHT(S236,8),1,1)="E",2014,IF(MID(RIGHT(S236,8),1,1)="F",2015,IF(MID(RIGHT(S236,8),1,1)="G",2016,IF(MID(RIGHT(S236,8),1,1)="H",2017,IF(MID(RIGHT(S236,8),1,1)="J",2018,IF(MID(RIGHT(S236,8),1,1)="K",2019,IF(MID(RIGHT(S236,8),1,1)="L",2020,""))))))))))))))))))))))))))))))</f>
        <v>2021</v>
      </c>
      <c r="S236" s="700" t="s">
        <v>20623</v>
      </c>
      <c r="T236" s="700">
        <v>2060</v>
      </c>
      <c r="U236" s="716">
        <v>45843</v>
      </c>
      <c r="V236" s="716">
        <v>45910</v>
      </c>
      <c r="W236" s="703">
        <f>4225+74</f>
        <v>4299</v>
      </c>
      <c r="X236" s="704">
        <v>5300</v>
      </c>
    </row>
    <row r="237" spans="1:24" ht="26.25" customHeight="1">
      <c r="A237" s="705"/>
      <c r="B237" s="278"/>
      <c r="C237" s="320" t="s">
        <v>8623</v>
      </c>
      <c r="D237" s="278"/>
      <c r="E237" s="278"/>
      <c r="F237" s="278"/>
      <c r="G237" s="278"/>
      <c r="H237" s="278"/>
      <c r="I237" s="278" t="s">
        <v>2578</v>
      </c>
      <c r="J237" s="317" t="s">
        <v>20494</v>
      </c>
      <c r="K237" s="280" t="s">
        <v>195</v>
      </c>
      <c r="L237" s="425" t="s">
        <v>3603</v>
      </c>
      <c r="M237" s="3074"/>
      <c r="N237" s="73" t="s">
        <v>2435</v>
      </c>
      <c r="O237" s="278"/>
      <c r="P237" s="278"/>
      <c r="Q237" s="278" t="s">
        <v>3291</v>
      </c>
      <c r="R237" s="278">
        <f t="shared" si="6"/>
        <v>2020</v>
      </c>
      <c r="S237" s="278" t="s">
        <v>20624</v>
      </c>
      <c r="T237" s="278">
        <v>1825</v>
      </c>
      <c r="U237" s="719">
        <v>45845</v>
      </c>
      <c r="V237" s="420"/>
      <c r="W237" s="283">
        <v>80</v>
      </c>
      <c r="X237" s="706">
        <v>80</v>
      </c>
    </row>
    <row r="238" spans="1:24" ht="26.25" customHeight="1">
      <c r="A238" s="705"/>
      <c r="B238" s="278"/>
      <c r="C238" s="278" t="s">
        <v>12776</v>
      </c>
      <c r="D238" s="278" t="s">
        <v>20495</v>
      </c>
      <c r="E238" s="278"/>
      <c r="F238" s="278"/>
      <c r="G238" s="278"/>
      <c r="H238" s="278"/>
      <c r="I238" s="720"/>
      <c r="J238" s="317" t="s">
        <v>20492</v>
      </c>
      <c r="K238" s="278" t="s">
        <v>3376</v>
      </c>
      <c r="L238" s="1626" t="s">
        <v>17973</v>
      </c>
      <c r="M238" s="3074"/>
      <c r="N238" s="73" t="s">
        <v>3073</v>
      </c>
      <c r="O238" s="1371"/>
      <c r="P238" s="278"/>
      <c r="Q238" s="278" t="s">
        <v>3291</v>
      </c>
      <c r="R238" s="278">
        <f t="shared" si="6"/>
        <v>2022</v>
      </c>
      <c r="S238" s="278" t="s">
        <v>20625</v>
      </c>
      <c r="T238" s="278">
        <v>1825</v>
      </c>
      <c r="U238" s="719">
        <v>45846</v>
      </c>
      <c r="V238" s="719"/>
      <c r="W238" s="2407">
        <v>240</v>
      </c>
      <c r="X238" s="777">
        <f>X236+X237</f>
        <v>5380</v>
      </c>
    </row>
    <row r="239" spans="1:24" ht="26.25" customHeight="1">
      <c r="A239" s="705"/>
      <c r="B239" s="278"/>
      <c r="C239" s="278" t="s">
        <v>12778</v>
      </c>
      <c r="D239" s="278" t="s">
        <v>20495</v>
      </c>
      <c r="E239" s="278"/>
      <c r="F239" s="278"/>
      <c r="G239" s="278"/>
      <c r="H239" s="278"/>
      <c r="I239" s="720" t="s">
        <v>8207</v>
      </c>
      <c r="J239" s="278" t="s">
        <v>20526</v>
      </c>
      <c r="K239" s="278" t="s">
        <v>1772</v>
      </c>
      <c r="L239" s="278" t="s">
        <v>20627</v>
      </c>
      <c r="M239" s="3075"/>
      <c r="N239" s="73" t="s">
        <v>7870</v>
      </c>
      <c r="O239" s="278"/>
      <c r="P239" s="280"/>
      <c r="Q239" s="278" t="s">
        <v>2214</v>
      </c>
      <c r="R239" s="278">
        <f t="shared" si="6"/>
        <v>2021</v>
      </c>
      <c r="S239" s="278" t="s">
        <v>20626</v>
      </c>
      <c r="T239" s="278">
        <v>2730</v>
      </c>
      <c r="U239" s="2433">
        <v>45848</v>
      </c>
      <c r="V239" s="281"/>
      <c r="W239" s="359">
        <f>SUM(W236:W238)</f>
        <v>4619</v>
      </c>
      <c r="X239" s="721"/>
    </row>
    <row r="240" spans="1:24" ht="26.25" customHeight="1">
      <c r="A240" s="705"/>
      <c r="B240" s="278"/>
      <c r="C240" s="278" t="s">
        <v>13047</v>
      </c>
      <c r="D240" s="278" t="s">
        <v>191</v>
      </c>
      <c r="E240" s="278"/>
      <c r="F240" s="278"/>
      <c r="G240" s="278"/>
      <c r="H240" s="278"/>
      <c r="I240" s="278"/>
      <c r="J240" s="278" t="s">
        <v>20490</v>
      </c>
      <c r="K240" s="278"/>
      <c r="L240" s="278"/>
      <c r="M240" s="278" t="str">
        <f>SUBSTITUTE(M236,"-","")</f>
        <v>1145725716420X</v>
      </c>
      <c r="N240" s="278"/>
      <c r="O240" s="278"/>
      <c r="P240" s="278"/>
      <c r="Q240" s="278" t="s">
        <v>18807</v>
      </c>
      <c r="R240" s="280"/>
      <c r="S240" s="284" t="s">
        <v>189</v>
      </c>
      <c r="T240" s="284">
        <v>3720</v>
      </c>
      <c r="U240" s="281"/>
      <c r="V240" s="281"/>
      <c r="W240" s="283"/>
      <c r="X240" s="722"/>
    </row>
    <row r="241" spans="1:24" ht="26.25" customHeight="1">
      <c r="A241" s="705"/>
      <c r="B241" s="278"/>
      <c r="C241" s="278" t="s">
        <v>10002</v>
      </c>
      <c r="D241" s="278" t="s">
        <v>191</v>
      </c>
      <c r="E241" s="278"/>
      <c r="F241" s="278"/>
      <c r="G241" s="278"/>
      <c r="H241" s="278"/>
      <c r="I241" s="278"/>
      <c r="J241" s="2315" t="s">
        <v>18840</v>
      </c>
      <c r="K241" s="278"/>
      <c r="L241" s="278"/>
      <c r="M241" s="2559" t="s">
        <v>18854</v>
      </c>
      <c r="N241" s="2560"/>
      <c r="O241" s="2560"/>
      <c r="P241" s="2561"/>
      <c r="Q241" s="278"/>
      <c r="R241" s="278"/>
      <c r="S241" s="284" t="s">
        <v>2472</v>
      </c>
      <c r="T241" s="284">
        <f>SUM(T236:T240)</f>
        <v>12160</v>
      </c>
      <c r="U241" s="281"/>
      <c r="V241" s="281"/>
      <c r="W241" s="283"/>
      <c r="X241" s="722"/>
    </row>
    <row r="242" spans="1:24" ht="26.25" customHeight="1" thickBot="1">
      <c r="A242" s="707"/>
      <c r="B242" s="708"/>
      <c r="C242" s="708" t="s">
        <v>10003</v>
      </c>
      <c r="D242" s="708" t="s">
        <v>4036</v>
      </c>
      <c r="E242" s="708"/>
      <c r="F242" s="708"/>
      <c r="G242" s="708"/>
      <c r="H242" s="708"/>
      <c r="I242" s="708"/>
      <c r="J242" s="708"/>
      <c r="K242" s="611" t="s">
        <v>20679</v>
      </c>
      <c r="L242" s="709"/>
      <c r="M242" s="709"/>
      <c r="N242" s="708"/>
      <c r="O242" s="708"/>
      <c r="P242" s="710"/>
      <c r="Q242" s="711"/>
      <c r="R242" s="711"/>
      <c r="S242" s="711"/>
      <c r="T242" s="711"/>
      <c r="U242" s="712"/>
      <c r="V242" s="713"/>
      <c r="W242" s="723"/>
      <c r="X242" s="724"/>
    </row>
    <row r="243" spans="1:24" ht="26.25" hidden="1" customHeight="1"/>
    <row r="244" spans="1:24" ht="26.25" hidden="1" customHeight="1" thickBot="1">
      <c r="A244" s="445"/>
      <c r="B244" s="445"/>
      <c r="C244" s="445"/>
      <c r="D244" s="445"/>
      <c r="E244" s="445"/>
      <c r="F244" s="445"/>
      <c r="G244" s="445"/>
      <c r="H244" s="445"/>
      <c r="I244" s="445"/>
      <c r="J244" s="445"/>
      <c r="K244" s="446"/>
      <c r="L244" s="445"/>
      <c r="M244" s="445"/>
      <c r="N244" s="446"/>
      <c r="O244" s="446"/>
      <c r="P244" s="447"/>
      <c r="Q244" s="445"/>
      <c r="R244" s="445"/>
      <c r="S244" s="445"/>
      <c r="T244" s="445"/>
      <c r="U244" s="448"/>
      <c r="V244" s="449"/>
      <c r="W244" s="450"/>
      <c r="X244" s="450"/>
    </row>
    <row r="245" spans="1:24" ht="26.25" hidden="1" customHeight="1">
      <c r="A245" s="492" t="s">
        <v>2709</v>
      </c>
      <c r="B245" s="493" t="s">
        <v>20464</v>
      </c>
      <c r="C245" s="493" t="s">
        <v>2710</v>
      </c>
      <c r="D245" s="493" t="s">
        <v>190</v>
      </c>
      <c r="E245" s="493"/>
      <c r="F245" s="493"/>
      <c r="G245" s="493"/>
      <c r="H245" s="1481"/>
      <c r="I245" s="493" t="s">
        <v>20467</v>
      </c>
      <c r="J245" s="493" t="s">
        <v>20468</v>
      </c>
      <c r="K245" s="493" t="s">
        <v>7586</v>
      </c>
      <c r="L245" s="495"/>
      <c r="M245" s="495"/>
      <c r="N245" s="2406"/>
      <c r="O245" s="2406"/>
      <c r="P245" s="496"/>
      <c r="Q245" s="493" t="s">
        <v>10795</v>
      </c>
      <c r="R245" s="493">
        <f>IF(MID(RIGHT(S245,8),1,1)="M",2021,IF(MID(RIGHT(S245,8),1,1)="N",2022,IF(MID(RIGHT(S245,8),1,1)="P",2023,IF(MID(RIGHT(S245,8),1,1)="R",2024,IF(MID(RIGHT(S245,8),1,1)="S",2025,IF(MID(RIGHT(S245,8),1,1)="T",1996,IF(MID(RIGHT(S245,8),1,1)="V",1997,IF(MID(RIGHT(S245,8),1,1)="W",1998,IF(MID(RIGHT(S245,8),1,1)="X",1999,IF(MID(RIGHT(S245,8),1,1)="Y",2000,IF(MID(RIGHT(S245,8),1,1)="1",2001,IF(MID(RIGHT(S245,8),1,1)="2",2002,IF(MID(RIGHT(S245,8),1,1)="3",2003,IF(MID(RIGHT(S245,8),1,1)="4",2004,IF(MID(RIGHT(S245,8),1,1)="5",2005,IF(MID(RIGHT(S245,8),1,1)="6",2006,IF(MID(RIGHT(S245,8),1,1)="7",2007,IF(MID(RIGHT(S245,8),1,1)="8",2008,IF(MID(RIGHT(S245,8),1,1)="9",2009,IF(MID(RIGHT(S245,8),1,1)="A",2010,IF(MID(RIGHT(S245,8),1,1)="B",2011,IF(MID(RIGHT(S245,8),1,1)="C",2012,IF(MID(RIGHT(S245,8),1,1)="D",2013,IF(MID(RIGHT(S245,8),1,1)="E",2014,IF(MID(RIGHT(S245,8),1,1)="F",2015,IF(MID(RIGHT(S245,8),1,1)="G",2016,IF(MID(RIGHT(S245,8),1,1)="H",2017,IF(MID(RIGHT(S245,8),1,1)="J",2018,IF(MID(RIGHT(S245,8),1,1)="K",2019,IF(MID(RIGHT(S245,8),1,1)="L",2020,""))))))))))))))))))))))))))))))</f>
        <v>2020</v>
      </c>
      <c r="S245" s="493" t="s">
        <v>20498</v>
      </c>
      <c r="T245" s="493">
        <v>1790</v>
      </c>
      <c r="U245" s="497">
        <v>45845</v>
      </c>
      <c r="V245" s="981">
        <v>45898</v>
      </c>
      <c r="W245" s="498" t="s">
        <v>15655</v>
      </c>
      <c r="X245" s="499" t="s">
        <v>20465</v>
      </c>
    </row>
    <row r="246" spans="1:24" ht="26.25" hidden="1" customHeight="1">
      <c r="A246" s="500"/>
      <c r="B246" s="97"/>
      <c r="C246" s="97" t="s">
        <v>20501</v>
      </c>
      <c r="D246" s="97"/>
      <c r="E246" s="97"/>
      <c r="F246" s="97"/>
      <c r="G246" s="97"/>
      <c r="H246" s="97"/>
      <c r="I246" s="97" t="s">
        <v>2719</v>
      </c>
      <c r="J246" s="97"/>
      <c r="K246" s="97"/>
      <c r="L246" s="98"/>
      <c r="M246" s="98"/>
      <c r="N246" s="73" t="s">
        <v>9005</v>
      </c>
      <c r="O246" s="436"/>
      <c r="P246" s="99"/>
      <c r="Q246" s="97"/>
      <c r="R246" s="97"/>
      <c r="S246" s="97"/>
      <c r="T246" s="97"/>
      <c r="U246" s="430"/>
      <c r="V246" s="101"/>
      <c r="W246" s="102" t="s">
        <v>20469</v>
      </c>
      <c r="X246" s="652" t="s">
        <v>20466</v>
      </c>
    </row>
    <row r="247" spans="1:24" ht="26.25" hidden="1" customHeight="1">
      <c r="A247" s="500"/>
      <c r="B247" s="97"/>
      <c r="C247" s="97" t="s">
        <v>20502</v>
      </c>
      <c r="D247" s="97"/>
      <c r="E247" s="97"/>
      <c r="F247" s="97"/>
      <c r="G247" s="97"/>
      <c r="H247" s="97"/>
      <c r="I247" s="97"/>
      <c r="J247" s="97" t="s">
        <v>20506</v>
      </c>
      <c r="K247" s="97"/>
      <c r="L247" s="425" t="s">
        <v>7421</v>
      </c>
      <c r="M247" s="98"/>
      <c r="N247" s="436"/>
      <c r="O247" s="436"/>
      <c r="P247" s="99"/>
      <c r="Q247" s="97"/>
      <c r="R247" s="97"/>
      <c r="S247" s="97"/>
      <c r="T247" s="97"/>
      <c r="U247" s="430"/>
      <c r="V247" s="101"/>
      <c r="W247" s="97"/>
      <c r="X247" s="652"/>
    </row>
    <row r="248" spans="1:24" ht="26.25" hidden="1" customHeight="1">
      <c r="A248" s="500"/>
      <c r="B248" s="97"/>
      <c r="C248" s="97" t="s">
        <v>20503</v>
      </c>
      <c r="D248" s="97"/>
      <c r="E248" s="97"/>
      <c r="F248" s="97"/>
      <c r="G248" s="97"/>
      <c r="H248" s="97"/>
      <c r="I248" s="97"/>
      <c r="J248" s="97" t="s">
        <v>20505</v>
      </c>
      <c r="K248" s="97"/>
      <c r="L248" s="98"/>
      <c r="M248" s="98"/>
      <c r="N248" s="436"/>
      <c r="O248" s="436"/>
      <c r="P248" s="99"/>
      <c r="Q248" s="97"/>
      <c r="R248" s="97"/>
      <c r="S248" s="102"/>
      <c r="T248" s="97"/>
      <c r="U248" s="430"/>
      <c r="V248" s="101"/>
      <c r="W248" s="102"/>
      <c r="X248" s="652"/>
    </row>
    <row r="249" spans="1:24" ht="26.25" hidden="1" customHeight="1" thickBot="1">
      <c r="A249" s="502"/>
      <c r="B249" s="503"/>
      <c r="C249" s="503" t="s">
        <v>20504</v>
      </c>
      <c r="D249" s="503"/>
      <c r="E249" s="503"/>
      <c r="F249" s="503"/>
      <c r="G249" s="503"/>
      <c r="H249" s="503"/>
      <c r="I249" s="503"/>
      <c r="J249" s="503"/>
      <c r="K249" s="611" t="s">
        <v>13431</v>
      </c>
      <c r="L249" s="504"/>
      <c r="M249" s="504"/>
      <c r="N249" s="1128"/>
      <c r="O249" s="1128"/>
      <c r="P249" s="506"/>
      <c r="Q249" s="503"/>
      <c r="R249" s="503"/>
      <c r="S249" s="503"/>
      <c r="T249" s="503"/>
      <c r="U249" s="1129"/>
      <c r="V249" s="508"/>
      <c r="W249" s="653"/>
      <c r="X249" s="655"/>
    </row>
    <row r="251" spans="1:24" ht="26.25" customHeight="1" thickBot="1"/>
    <row r="252" spans="1:24" ht="26.25" customHeight="1">
      <c r="A252" s="492" t="s">
        <v>188</v>
      </c>
      <c r="B252" s="493" t="s">
        <v>10047</v>
      </c>
      <c r="C252" s="493" t="s">
        <v>19243</v>
      </c>
      <c r="D252" s="493" t="s">
        <v>190</v>
      </c>
      <c r="E252" s="493" t="s">
        <v>20756</v>
      </c>
      <c r="F252" s="493" t="s">
        <v>191</v>
      </c>
      <c r="G252" s="493"/>
      <c r="H252" s="1481"/>
      <c r="I252" s="493" t="s">
        <v>2573</v>
      </c>
      <c r="J252" s="494" t="s">
        <v>20523</v>
      </c>
      <c r="K252" s="493" t="s">
        <v>20517</v>
      </c>
      <c r="L252" s="494" t="s">
        <v>20802</v>
      </c>
      <c r="M252" s="2875" t="s">
        <v>20699</v>
      </c>
      <c r="N252" s="495" t="s">
        <v>20674</v>
      </c>
      <c r="O252" s="495" t="s">
        <v>20675</v>
      </c>
      <c r="P252" s="496"/>
      <c r="Q252" s="493" t="s">
        <v>10795</v>
      </c>
      <c r="R252" s="493">
        <f>IF(MID(RIGHT(S252,8),1,1)="M",2021,IF(MID(RIGHT(S252,8),1,1)="N",2022,IF(MID(RIGHT(S252,8),1,1)="P",2023,IF(MID(RIGHT(S252,8),1,1)="R",2024,IF(MID(RIGHT(S252,8),1,1)="S",2025,IF(MID(RIGHT(S252,8),1,1)="T",1996,IF(MID(RIGHT(S252,8),1,1)="V",1997,IF(MID(RIGHT(S252,8),1,1)="W",1998,IF(MID(RIGHT(S252,8),1,1)="X",1999,IF(MID(RIGHT(S252,8),1,1)="Y",2000,IF(MID(RIGHT(S252,8),1,1)="1",2001,IF(MID(RIGHT(S252,8),1,1)="2",2002,IF(MID(RIGHT(S252,8),1,1)="3",2003,IF(MID(RIGHT(S252,8),1,1)="4",2004,IF(MID(RIGHT(S252,8),1,1)="5",2005,IF(MID(RIGHT(S252,8),1,1)="6",2006,IF(MID(RIGHT(S252,8),1,1)="7",2007,IF(MID(RIGHT(S252,8),1,1)="8",2008,IF(MID(RIGHT(S252,8),1,1)="9",2009,IF(MID(RIGHT(S252,8),1,1)="A",2010,IF(MID(RIGHT(S252,8),1,1)="B",2011,IF(MID(RIGHT(S252,8),1,1)="C",2012,IF(MID(RIGHT(S252,8),1,1)="D",2013,IF(MID(RIGHT(S252,8),1,1)="E",2014,IF(MID(RIGHT(S252,8),1,1)="F",2015,IF(MID(RIGHT(S252,8),1,1)="G",2016,IF(MID(RIGHT(S252,8),1,1)="H",2017,IF(MID(RIGHT(S252,8),1,1)="J",2018,IF(MID(RIGHT(S252,8),1,1)="K",2019,IF(MID(RIGHT(S252,8),1,1)="L",2020,""))))))))))))))))))))))))))))))</f>
        <v>2020</v>
      </c>
      <c r="S252" s="493" t="s">
        <v>20695</v>
      </c>
      <c r="T252" s="493">
        <v>1670</v>
      </c>
      <c r="U252" s="497">
        <v>45845</v>
      </c>
      <c r="V252" s="497">
        <v>45896</v>
      </c>
      <c r="W252" s="498">
        <v>4600</v>
      </c>
      <c r="X252" s="499">
        <v>5800</v>
      </c>
    </row>
    <row r="253" spans="1:24" ht="26.25" customHeight="1">
      <c r="A253" s="500"/>
      <c r="B253" s="97"/>
      <c r="C253" s="320" t="s">
        <v>11966</v>
      </c>
      <c r="D253" s="97"/>
      <c r="E253" s="97"/>
      <c r="F253" s="97"/>
      <c r="G253" s="97"/>
      <c r="H253" s="97"/>
      <c r="I253" s="97" t="s">
        <v>2578</v>
      </c>
      <c r="J253" s="317" t="s">
        <v>20519</v>
      </c>
      <c r="K253" s="99" t="s">
        <v>195</v>
      </c>
      <c r="L253" s="427" t="s">
        <v>3603</v>
      </c>
      <c r="M253" s="2876"/>
      <c r="N253" s="73" t="s">
        <v>2435</v>
      </c>
      <c r="O253" s="97"/>
      <c r="P253" s="99"/>
      <c r="Q253" s="97" t="s">
        <v>10795</v>
      </c>
      <c r="R253" s="97">
        <f>IF(MID(RIGHT(S253,8),1,1)="M",2021,IF(MID(RIGHT(S253,8),1,1)="N",2022,IF(MID(RIGHT(S253,8),1,1)="P",2023,IF(MID(RIGHT(S253,8),1,1)="R",2024,IF(MID(RIGHT(S253,8),1,1)="S",2025,IF(MID(RIGHT(S253,8),1,1)="T",1996,IF(MID(RIGHT(S253,8),1,1)="V",1997,IF(MID(RIGHT(S253,8),1,1)="W",1998,IF(MID(RIGHT(S253,8),1,1)="X",1999,IF(MID(RIGHT(S253,8),1,1)="Y",2000,IF(MID(RIGHT(S253,8),1,1)="1",2001,IF(MID(RIGHT(S253,8),1,1)="2",2002,IF(MID(RIGHT(S253,8),1,1)="3",2003,IF(MID(RIGHT(S253,8),1,1)="4",2004,IF(MID(RIGHT(S253,8),1,1)="5",2005,IF(MID(RIGHT(S253,8),1,1)="6",2006,IF(MID(RIGHT(S253,8),1,1)="7",2007,IF(MID(RIGHT(S253,8),1,1)="8",2008,IF(MID(RIGHT(S253,8),1,1)="9",2009,IF(MID(RIGHT(S253,8),1,1)="A",2010,IF(MID(RIGHT(S253,8),1,1)="B",2011,IF(MID(RIGHT(S253,8),1,1)="C",2012,IF(MID(RIGHT(S253,8),1,1)="D",2013,IF(MID(RIGHT(S253,8),1,1)="E",2014,IF(MID(RIGHT(S253,8),1,1)="F",2015,IF(MID(RIGHT(S253,8),1,1)="G",2016,IF(MID(RIGHT(S253,8),1,1)="H",2017,IF(MID(RIGHT(S253,8),1,1)="J",2018,IF(MID(RIGHT(S253,8),1,1)="K",2019,IF(MID(RIGHT(S253,8),1,1)="L",2020,""))))))))))))))))))))))))))))))</f>
        <v>2022</v>
      </c>
      <c r="S253" s="97" t="s">
        <v>20696</v>
      </c>
      <c r="T253" s="97">
        <v>1710</v>
      </c>
      <c r="U253" s="430">
        <v>45846</v>
      </c>
      <c r="V253" s="431"/>
      <c r="W253" s="106"/>
      <c r="X253" s="1528"/>
    </row>
    <row r="254" spans="1:24" ht="26.25" customHeight="1">
      <c r="A254" s="500"/>
      <c r="B254" s="97"/>
      <c r="C254" s="97" t="s">
        <v>11967</v>
      </c>
      <c r="D254" s="97"/>
      <c r="E254" s="97"/>
      <c r="F254" s="97"/>
      <c r="G254" s="97"/>
      <c r="H254" s="97"/>
      <c r="I254" s="97"/>
      <c r="J254" s="97" t="s">
        <v>20524</v>
      </c>
      <c r="K254" s="97" t="s">
        <v>13441</v>
      </c>
      <c r="L254" s="427" t="s">
        <v>7422</v>
      </c>
      <c r="M254" s="2876"/>
      <c r="N254" s="73" t="s">
        <v>3073</v>
      </c>
      <c r="O254" s="97"/>
      <c r="P254" s="99"/>
      <c r="Q254" s="97" t="s">
        <v>19381</v>
      </c>
      <c r="R254" s="97">
        <f>IF(MID(RIGHT(S254,8),1,1)="M",2021,IF(MID(RIGHT(S254,8),1,1)="N",2022,IF(MID(RIGHT(S254,8),1,1)="P",2023,IF(MID(RIGHT(S254,8),1,1)="R",2024,IF(MID(RIGHT(S254,8),1,1)="S",2025,IF(MID(RIGHT(S254,8),1,1)="T",1996,IF(MID(RIGHT(S254,8),1,1)="V",1997,IF(MID(RIGHT(S254,8),1,1)="W",1998,IF(MID(RIGHT(S254,8),1,1)="X",1999,IF(MID(RIGHT(S254,8),1,1)="Y",2000,IF(MID(RIGHT(S254,8),1,1)="1",2001,IF(MID(RIGHT(S254,8),1,1)="2",2002,IF(MID(RIGHT(S254,8),1,1)="3",2003,IF(MID(RIGHT(S254,8),1,1)="4",2004,IF(MID(RIGHT(S254,8),1,1)="5",2005,IF(MID(RIGHT(S254,8),1,1)="6",2006,IF(MID(RIGHT(S254,8),1,1)="7",2007,IF(MID(RIGHT(S254,8),1,1)="8",2008,IF(MID(RIGHT(S254,8),1,1)="9",2009,IF(MID(RIGHT(S254,8),1,1)="A",2010,IF(MID(RIGHT(S254,8),1,1)="B",2011,IF(MID(RIGHT(S254,8),1,1)="C",2012,IF(MID(RIGHT(S254,8),1,1)="D",2013,IF(MID(RIGHT(S254,8),1,1)="E",2014,IF(MID(RIGHT(S254,8),1,1)="F",2015,IF(MID(RIGHT(S254,8),1,1)="G",2016,IF(MID(RIGHT(S254,8),1,1)="H",2017,IF(MID(RIGHT(S254,8),1,1)="J",2018,IF(MID(RIGHT(S254,8),1,1)="K",2019,IF(MID(RIGHT(S254,8),1,1)="L",2020,""))))))))))))))))))))))))))))))</f>
        <v>2021</v>
      </c>
      <c r="S254" s="97" t="s">
        <v>20697</v>
      </c>
      <c r="T254" s="97">
        <v>1540</v>
      </c>
      <c r="U254" s="431">
        <v>45848</v>
      </c>
      <c r="V254" s="430"/>
      <c r="W254" s="106"/>
      <c r="X254" s="1528"/>
    </row>
    <row r="255" spans="1:24" ht="26.25" customHeight="1">
      <c r="A255" s="500"/>
      <c r="B255" s="97"/>
      <c r="C255" s="97" t="s">
        <v>12776</v>
      </c>
      <c r="D255" s="97" t="s">
        <v>20516</v>
      </c>
      <c r="E255" s="97"/>
      <c r="F255" s="97"/>
      <c r="G255" s="97"/>
      <c r="H255" s="97"/>
      <c r="I255" s="97"/>
      <c r="J255" s="97"/>
      <c r="K255" s="97" t="s">
        <v>1772</v>
      </c>
      <c r="L255" s="98"/>
      <c r="M255" s="2877"/>
      <c r="N255" s="73" t="s">
        <v>7870</v>
      </c>
      <c r="O255" s="97"/>
      <c r="P255" s="99"/>
      <c r="Q255" s="97" t="s">
        <v>1934</v>
      </c>
      <c r="R255" s="97">
        <f>IF(MID(RIGHT(S255,8),1,1)="M",2021,IF(MID(RIGHT(S255,8),1,1)="N",2022,IF(MID(RIGHT(S255,8),1,1)="P",2023,IF(MID(RIGHT(S255,8),1,1)="R",2024,IF(MID(RIGHT(S255,8),1,1)="S",2025,IF(MID(RIGHT(S255,8),1,1)="T",1996,IF(MID(RIGHT(S255,8),1,1)="V",1997,IF(MID(RIGHT(S255,8),1,1)="W",1998,IF(MID(RIGHT(S255,8),1,1)="X",1999,IF(MID(RIGHT(S255,8),1,1)="Y",2000,IF(MID(RIGHT(S255,8),1,1)="1",2001,IF(MID(RIGHT(S255,8),1,1)="2",2002,IF(MID(RIGHT(S255,8),1,1)="3",2003,IF(MID(RIGHT(S255,8),1,1)="4",2004,IF(MID(RIGHT(S255,8),1,1)="5",2005,IF(MID(RIGHT(S255,8),1,1)="6",2006,IF(MID(RIGHT(S255,8),1,1)="7",2007,IF(MID(RIGHT(S255,8),1,1)="8",2008,IF(MID(RIGHT(S255,8),1,1)="9",2009,IF(MID(RIGHT(S255,8),1,1)="A",2010,IF(MID(RIGHT(S255,8),1,1)="B",2011,IF(MID(RIGHT(S255,8),1,1)="C",2012,IF(MID(RIGHT(S255,8),1,1)="D",2013,IF(MID(RIGHT(S255,8),1,1)="E",2014,IF(MID(RIGHT(S255,8),1,1)="F",2015,IF(MID(RIGHT(S255,8),1,1)="G",2016,IF(MID(RIGHT(S255,8),1,1)="H",2017,IF(MID(RIGHT(S255,8),1,1)="J",2018,IF(MID(RIGHT(S255,8),1,1)="K",2019,IF(MID(RIGHT(S255,8),1,1)="L",2020,""))))))))))))))))))))))))))))))</f>
        <v>2022</v>
      </c>
      <c r="S255" s="97" t="s">
        <v>20698</v>
      </c>
      <c r="T255" s="97">
        <v>1850</v>
      </c>
      <c r="U255" s="431"/>
      <c r="V255" s="430"/>
      <c r="W255" s="106"/>
      <c r="X255" s="1528">
        <v>350</v>
      </c>
    </row>
    <row r="256" spans="1:24" ht="26.25" customHeight="1">
      <c r="A256" s="500"/>
      <c r="B256" s="97"/>
      <c r="C256" s="97" t="s">
        <v>12778</v>
      </c>
      <c r="D256" s="97" t="s">
        <v>191</v>
      </c>
      <c r="E256" s="97"/>
      <c r="F256" s="97"/>
      <c r="G256" s="97"/>
      <c r="H256" s="97"/>
      <c r="I256" s="97"/>
      <c r="J256" s="97"/>
      <c r="K256" s="97"/>
      <c r="L256" s="98" t="s">
        <v>20700</v>
      </c>
      <c r="M256" s="98" t="str">
        <f>SUBSTITUTE(M252,"-","")</f>
        <v>1048425079682X</v>
      </c>
      <c r="N256" s="97"/>
      <c r="O256" s="2379"/>
      <c r="P256" s="99"/>
      <c r="Q256" s="2801" t="s">
        <v>20694</v>
      </c>
      <c r="R256" s="2802"/>
      <c r="S256" s="2803"/>
      <c r="T256" s="97">
        <v>143</v>
      </c>
      <c r="U256" s="431"/>
      <c r="V256" s="430"/>
      <c r="W256" s="106"/>
      <c r="X256" s="652"/>
    </row>
    <row r="257" spans="1:26" ht="26.25" customHeight="1">
      <c r="A257" s="500"/>
      <c r="B257" s="97"/>
      <c r="C257" s="97" t="s">
        <v>13047</v>
      </c>
      <c r="D257" s="97" t="s">
        <v>191</v>
      </c>
      <c r="E257" s="97"/>
      <c r="F257" s="97"/>
      <c r="G257" s="97"/>
      <c r="H257" s="97"/>
      <c r="I257" s="97"/>
      <c r="J257" s="97"/>
      <c r="K257" s="98"/>
      <c r="L257" s="98"/>
      <c r="M257" s="2559" t="s">
        <v>10944</v>
      </c>
      <c r="N257" s="2560"/>
      <c r="O257" s="2560"/>
      <c r="P257" s="99"/>
      <c r="Q257" s="97"/>
      <c r="R257" s="97"/>
      <c r="S257" s="102" t="s">
        <v>189</v>
      </c>
      <c r="T257" s="102">
        <v>3700</v>
      </c>
      <c r="U257" s="430"/>
      <c r="V257" s="431"/>
      <c r="W257" s="106"/>
      <c r="X257" s="1528"/>
    </row>
    <row r="258" spans="1:26" ht="26.25" customHeight="1">
      <c r="A258" s="500"/>
      <c r="B258" s="97"/>
      <c r="C258" s="97" t="s">
        <v>10002</v>
      </c>
      <c r="D258" s="97" t="s">
        <v>191</v>
      </c>
      <c r="E258" s="97"/>
      <c r="F258" s="97"/>
      <c r="G258" s="97"/>
      <c r="H258" s="97"/>
      <c r="I258" s="97"/>
      <c r="J258" s="188" t="s">
        <v>12863</v>
      </c>
      <c r="K258" s="98"/>
      <c r="L258" s="98"/>
      <c r="M258" s="98"/>
      <c r="N258" s="97"/>
      <c r="O258" s="97"/>
      <c r="P258" s="99"/>
      <c r="Q258" s="97"/>
      <c r="R258" s="97"/>
      <c r="S258" s="102" t="s">
        <v>2472</v>
      </c>
      <c r="T258" s="1671">
        <f>SUM(T252:T257)</f>
        <v>10613</v>
      </c>
      <c r="U258" s="100"/>
      <c r="V258" s="101"/>
      <c r="W258" s="106"/>
      <c r="X258" s="501"/>
    </row>
    <row r="259" spans="1:26" ht="26.25" customHeight="1" thickBot="1">
      <c r="A259" s="1166"/>
      <c r="B259" s="1167"/>
      <c r="C259" s="1167" t="s">
        <v>10003</v>
      </c>
      <c r="D259" s="1167" t="s">
        <v>4036</v>
      </c>
      <c r="E259" s="1167"/>
      <c r="F259" s="1167"/>
      <c r="G259" s="1167"/>
      <c r="H259" s="1167"/>
      <c r="I259" s="1167"/>
      <c r="J259" s="1657" t="s">
        <v>12864</v>
      </c>
      <c r="K259" s="1229" t="s">
        <v>3427</v>
      </c>
      <c r="L259" s="1169"/>
      <c r="M259" s="1169"/>
      <c r="N259" s="1167"/>
      <c r="O259" s="1167"/>
      <c r="P259" s="1170"/>
      <c r="Q259" s="1171"/>
      <c r="R259" s="1171"/>
      <c r="S259" s="1171"/>
      <c r="T259" s="1171"/>
      <c r="U259" s="1172"/>
      <c r="V259" s="1173"/>
      <c r="W259" s="1174"/>
      <c r="X259" s="1175"/>
    </row>
    <row r="260" spans="1:26" ht="26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51"/>
      <c r="L260" s="4"/>
      <c r="M260" s="4"/>
      <c r="N260" s="451"/>
      <c r="O260" s="451"/>
      <c r="P260" s="452"/>
      <c r="Q260" s="4"/>
      <c r="R260" s="4"/>
      <c r="S260" s="4"/>
      <c r="T260" s="4"/>
      <c r="U260" s="453"/>
      <c r="V260" s="454"/>
      <c r="W260" s="455"/>
      <c r="X260" s="455"/>
    </row>
    <row r="261" spans="1:26" ht="26.25" customHeight="1" thickBot="1"/>
    <row r="262" spans="1:26" ht="26.25" customHeight="1">
      <c r="A262" s="582" t="s">
        <v>188</v>
      </c>
      <c r="B262" s="583" t="s">
        <v>19170</v>
      </c>
      <c r="C262" s="583" t="s">
        <v>19083</v>
      </c>
      <c r="D262" s="583" t="s">
        <v>190</v>
      </c>
      <c r="E262" s="583"/>
      <c r="F262" s="583"/>
      <c r="G262" s="583"/>
      <c r="H262" s="583"/>
      <c r="I262" s="583" t="s">
        <v>16777</v>
      </c>
      <c r="J262" s="583" t="s">
        <v>20768</v>
      </c>
      <c r="K262" s="584" t="s">
        <v>14081</v>
      </c>
      <c r="L262" s="583" t="s">
        <v>20807</v>
      </c>
      <c r="M262" s="583" t="s">
        <v>20816</v>
      </c>
      <c r="N262" s="584" t="s">
        <v>20788</v>
      </c>
      <c r="O262" s="2418" t="s">
        <v>20789</v>
      </c>
      <c r="P262" s="3154"/>
      <c r="Q262" s="583"/>
      <c r="R262" s="583" t="str">
        <f>IF(MID(RIGHT(S262,8),1,1)="M",2021,IF(MID(RIGHT(S262,8),1,1)="N",2022,IF(MID(RIGHT(S262,8),1,1)="P",2023,IF(MID(RIGHT(S262,8),1,1)="R",2024,IF(MID(RIGHT(S262,8),1,1)="S",2025,IF(MID(RIGHT(S262,8),1,1)="T",1996,IF(MID(RIGHT(S262,8),1,1)="V",1997,IF(MID(RIGHT(S262,8),1,1)="W",1998,IF(MID(RIGHT(S262,8),1,1)="X",1999,IF(MID(RIGHT(S262,8),1,1)="Y",2000,IF(MID(RIGHT(S262,8),1,1)="1",2001,IF(MID(RIGHT(S262,8),1,1)="2",2002,IF(MID(RIGHT(S262,8),1,1)="3",2003,IF(MID(RIGHT(S262,8),1,1)="4",2004,IF(MID(RIGHT(S262,8),1,1)="5",2005,IF(MID(RIGHT(S262,8),1,1)="6",2006,IF(MID(RIGHT(S262,8),1,1)="7",2007,IF(MID(RIGHT(S262,8),1,1)="8",2008,IF(MID(RIGHT(S262,8),1,1)="9",2009,IF(MID(RIGHT(S262,8),1,1)="A",2010,IF(MID(RIGHT(S262,8),1,1)="B",2011,IF(MID(RIGHT(S262,8),1,1)="C",2012,IF(MID(RIGHT(S262,8),1,1)="D",2013,IF(MID(RIGHT(S262,8),1,1)="E",2014,IF(MID(RIGHT(S262,8),1,1)="F",2015,IF(MID(RIGHT(S262,8),1,1)="G",2016,IF(MID(RIGHT(S262,8),1,1)="H",2017,IF(MID(RIGHT(S262,8),1,1)="J",2018,IF(MID(RIGHT(S262,8),1,1)="K",2019,IF(MID(RIGHT(S262,8),1,1)="L",2020,""))))))))))))))))))))))))))))))</f>
        <v/>
      </c>
      <c r="S262" s="583"/>
      <c r="T262" s="583"/>
      <c r="U262" s="586">
        <v>45850</v>
      </c>
      <c r="V262" s="586">
        <v>45895</v>
      </c>
      <c r="W262" s="588">
        <v>3750</v>
      </c>
      <c r="X262" s="589">
        <v>4500</v>
      </c>
      <c r="Y262" s="3157">
        <f>P262</f>
        <v>0</v>
      </c>
      <c r="Z262" s="3147" t="str">
        <f>SUBSTITUTE(Y262,"-","")</f>
        <v>0</v>
      </c>
    </row>
    <row r="263" spans="1:26" ht="26.25" customHeight="1">
      <c r="A263" s="590"/>
      <c r="B263" s="566"/>
      <c r="C263" s="320" t="s">
        <v>19912</v>
      </c>
      <c r="D263" s="566"/>
      <c r="E263" s="566"/>
      <c r="F263" s="566"/>
      <c r="G263" s="566"/>
      <c r="H263" s="566"/>
      <c r="I263" s="566"/>
      <c r="J263" s="412" t="s">
        <v>20787</v>
      </c>
      <c r="K263" s="649" t="s">
        <v>7969</v>
      </c>
      <c r="L263" s="427" t="s">
        <v>3603</v>
      </c>
      <c r="M263" s="567"/>
      <c r="N263" s="73" t="s">
        <v>3586</v>
      </c>
      <c r="O263" s="566"/>
      <c r="P263" s="3155"/>
      <c r="Q263" s="566"/>
      <c r="R263" s="566" t="str">
        <f>IF(MID(RIGHT(S263,8),1,1)="M",2021,IF(MID(RIGHT(S263,8),1,1)="N",2022,IF(MID(RIGHT(S263,8),1,1)="P",2023,IF(MID(RIGHT(S263,8),1,1)="R",2024,IF(MID(RIGHT(S263,8),1,1)="S",2025,IF(MID(RIGHT(S263,8),1,1)="T",1996,IF(MID(RIGHT(S263,8),1,1)="V",1997,IF(MID(RIGHT(S263,8),1,1)="W",1998,IF(MID(RIGHT(S263,8),1,1)="X",1999,IF(MID(RIGHT(S263,8),1,1)="Y",2000,IF(MID(RIGHT(S263,8),1,1)="1",2001,IF(MID(RIGHT(S263,8),1,1)="2",2002,IF(MID(RIGHT(S263,8),1,1)="3",2003,IF(MID(RIGHT(S263,8),1,1)="4",2004,IF(MID(RIGHT(S263,8),1,1)="5",2005,IF(MID(RIGHT(S263,8),1,1)="6",2006,IF(MID(RIGHT(S263,8),1,1)="7",2007,IF(MID(RIGHT(S263,8),1,1)="8",2008,IF(MID(RIGHT(S263,8),1,1)="9",2009,IF(MID(RIGHT(S263,8),1,1)="A",2010,IF(MID(RIGHT(S263,8),1,1)="B",2011,IF(MID(RIGHT(S263,8),1,1)="C",2012,IF(MID(RIGHT(S263,8),1,1)="D",2013,IF(MID(RIGHT(S263,8),1,1)="E",2014,IF(MID(RIGHT(S263,8),1,1)="F",2015,IF(MID(RIGHT(S263,8),1,1)="G",2016,IF(MID(RIGHT(S263,8),1,1)="H",2017,IF(MID(RIGHT(S263,8),1,1)="J",2018,IF(MID(RIGHT(S263,8),1,1)="K",2019,IF(MID(RIGHT(S263,8),1,1)="L",2020,""))))))))))))))))))))))))))))))</f>
        <v/>
      </c>
      <c r="S263" s="566"/>
      <c r="T263" s="566"/>
      <c r="U263" s="568"/>
      <c r="V263" s="568"/>
      <c r="W263" s="2419"/>
      <c r="X263" s="2420"/>
      <c r="Y263" s="3158"/>
      <c r="Z263" s="3147"/>
    </row>
    <row r="264" spans="1:26" ht="26.25" customHeight="1">
      <c r="A264" s="590"/>
      <c r="B264" s="566"/>
      <c r="C264" s="566" t="s">
        <v>12776</v>
      </c>
      <c r="D264" s="566" t="s">
        <v>20774</v>
      </c>
      <c r="E264" s="566"/>
      <c r="F264" s="566"/>
      <c r="G264" s="566"/>
      <c r="H264" s="566"/>
      <c r="I264" s="2421"/>
      <c r="J264" s="566"/>
      <c r="K264" s="491" t="s">
        <v>3550</v>
      </c>
      <c r="L264" s="567"/>
      <c r="M264" s="566"/>
      <c r="N264" s="73" t="s">
        <v>3907</v>
      </c>
      <c r="O264" s="566"/>
      <c r="P264" s="3155"/>
      <c r="Q264" s="566"/>
      <c r="R264" s="566" t="str">
        <f>IF(MID(RIGHT(S264,8),1,1)="M",2021,IF(MID(RIGHT(S264,8),1,1)="N",2022,IF(MID(RIGHT(S264,8),1,1)="P",2023,IF(MID(RIGHT(S264,8),1,1)="R",2024,IF(MID(RIGHT(S264,8),1,1)="S",2025,IF(MID(RIGHT(S264,8),1,1)="T",1996,IF(MID(RIGHT(S264,8),1,1)="V",1997,IF(MID(RIGHT(S264,8),1,1)="W",1998,IF(MID(RIGHT(S264,8),1,1)="X",1999,IF(MID(RIGHT(S264,8),1,1)="Y",2000,IF(MID(RIGHT(S264,8),1,1)="1",2001,IF(MID(RIGHT(S264,8),1,1)="2",2002,IF(MID(RIGHT(S264,8),1,1)="3",2003,IF(MID(RIGHT(S264,8),1,1)="4",2004,IF(MID(RIGHT(S264,8),1,1)="5",2005,IF(MID(RIGHT(S264,8),1,1)="6",2006,IF(MID(RIGHT(S264,8),1,1)="7",2007,IF(MID(RIGHT(S264,8),1,1)="8",2008,IF(MID(RIGHT(S264,8),1,1)="9",2009,IF(MID(RIGHT(S264,8),1,1)="A",2010,IF(MID(RIGHT(S264,8),1,1)="B",2011,IF(MID(RIGHT(S264,8),1,1)="C",2012,IF(MID(RIGHT(S264,8),1,1)="D",2013,IF(MID(RIGHT(S264,8),1,1)="E",2014,IF(MID(RIGHT(S264,8),1,1)="F",2015,IF(MID(RIGHT(S264,8),1,1)="G",2016,IF(MID(RIGHT(S264,8),1,1)="H",2017,IF(MID(RIGHT(S264,8),1,1)="J",2018,IF(MID(RIGHT(S264,8),1,1)="K",2019,IF(MID(RIGHT(S264,8),1,1)="L",2020,""))))))))))))))))))))))))))))))</f>
        <v/>
      </c>
      <c r="S264" s="566"/>
      <c r="T264" s="566"/>
      <c r="U264" s="568"/>
      <c r="V264" s="568"/>
      <c r="W264" s="570"/>
      <c r="X264" s="591"/>
      <c r="Y264" s="3158"/>
      <c r="Z264" s="3147"/>
    </row>
    <row r="265" spans="1:26" ht="26.25" customHeight="1">
      <c r="A265" s="590"/>
      <c r="B265" s="566"/>
      <c r="C265" s="566" t="s">
        <v>12778</v>
      </c>
      <c r="D265" s="566" t="s">
        <v>20774</v>
      </c>
      <c r="E265" s="566"/>
      <c r="F265" s="566"/>
      <c r="G265" s="566"/>
      <c r="H265" s="566"/>
      <c r="I265" s="2421"/>
      <c r="J265" s="2423" t="s">
        <v>20814</v>
      </c>
      <c r="K265" s="602" t="s">
        <v>8972</v>
      </c>
      <c r="L265" s="566"/>
      <c r="M265" s="566"/>
      <c r="N265" s="73" t="s">
        <v>12674</v>
      </c>
      <c r="O265" s="566"/>
      <c r="P265" s="3156"/>
      <c r="Q265" s="566"/>
      <c r="R265" s="566" t="str">
        <f>IF(MID(RIGHT(S265,8),1,1)="M",2021,IF(MID(RIGHT(S265,8),1,1)="N",2022,IF(MID(RIGHT(S265,8),1,1)="P",2023,IF(MID(RIGHT(S265,8),1,1)="R",2024,IF(MID(RIGHT(S265,8),1,1)="S",2025,IF(MID(RIGHT(S265,8),1,1)="T",1996,IF(MID(RIGHT(S265,8),1,1)="V",1997,IF(MID(RIGHT(S265,8),1,1)="W",1998,IF(MID(RIGHT(S265,8),1,1)="X",1999,IF(MID(RIGHT(S265,8),1,1)="Y",2000,IF(MID(RIGHT(S265,8),1,1)="1",2001,IF(MID(RIGHT(S265,8),1,1)="2",2002,IF(MID(RIGHT(S265,8),1,1)="3",2003,IF(MID(RIGHT(S265,8),1,1)="4",2004,IF(MID(RIGHT(S265,8),1,1)="5",2005,IF(MID(RIGHT(S265,8),1,1)="6",2006,IF(MID(RIGHT(S265,8),1,1)="7",2007,IF(MID(RIGHT(S265,8),1,1)="8",2008,IF(MID(RIGHT(S265,8),1,1)="9",2009,IF(MID(RIGHT(S265,8),1,1)="A",2010,IF(MID(RIGHT(S265,8),1,1)="B",2011,IF(MID(RIGHT(S265,8),1,1)="C",2012,IF(MID(RIGHT(S265,8),1,1)="D",2013,IF(MID(RIGHT(S265,8),1,1)="E",2014,IF(MID(RIGHT(S265,8),1,1)="F",2015,IF(MID(RIGHT(S265,8),1,1)="G",2016,IF(MID(RIGHT(S265,8),1,1)="H",2017,IF(MID(RIGHT(S265,8),1,1)="J",2018,IF(MID(RIGHT(S265,8),1,1)="K",2019,IF(MID(RIGHT(S265,8),1,1)="L",2020,""))))))))))))))))))))))))))))))</f>
        <v/>
      </c>
      <c r="S265" s="566"/>
      <c r="T265" s="566"/>
      <c r="U265" s="568"/>
      <c r="V265" s="568"/>
      <c r="W265" s="570"/>
      <c r="X265" s="591"/>
      <c r="Y265" s="3159"/>
      <c r="Z265" s="3147"/>
    </row>
    <row r="266" spans="1:26" ht="26.25" customHeight="1">
      <c r="A266" s="590"/>
      <c r="B266" s="566"/>
      <c r="C266" s="566" t="s">
        <v>13047</v>
      </c>
      <c r="D266" s="566" t="s">
        <v>191</v>
      </c>
      <c r="E266" s="566"/>
      <c r="F266" s="566"/>
      <c r="G266" s="566"/>
      <c r="H266" s="566"/>
      <c r="I266" s="2421"/>
      <c r="J266" s="2423" t="s">
        <v>20815</v>
      </c>
      <c r="K266" s="566"/>
      <c r="L266" s="566"/>
      <c r="M266" s="566"/>
      <c r="N266" s="566"/>
      <c r="O266" s="566"/>
      <c r="P266" s="566"/>
      <c r="Q266" s="566"/>
      <c r="R266" s="566"/>
      <c r="S266" s="571" t="s">
        <v>546</v>
      </c>
      <c r="T266" s="571">
        <v>3700</v>
      </c>
      <c r="U266" s="568"/>
      <c r="V266" s="568"/>
      <c r="W266" s="570"/>
      <c r="X266" s="591"/>
    </row>
    <row r="267" spans="1:26" ht="26.25" customHeight="1">
      <c r="A267" s="590"/>
      <c r="B267" s="566"/>
      <c r="C267" s="566" t="s">
        <v>10002</v>
      </c>
      <c r="D267" s="566"/>
      <c r="E267" s="566"/>
      <c r="F267" s="566"/>
      <c r="G267" s="566"/>
      <c r="H267" s="566"/>
      <c r="I267" s="566"/>
      <c r="J267" s="2423"/>
      <c r="K267" s="566"/>
      <c r="L267" s="566"/>
      <c r="M267" s="2559" t="s">
        <v>10944</v>
      </c>
      <c r="N267" s="2560"/>
      <c r="O267" s="2560"/>
      <c r="P267" s="2561"/>
      <c r="Q267" s="566"/>
      <c r="R267" s="566"/>
      <c r="S267" s="571" t="s">
        <v>8411</v>
      </c>
      <c r="T267" s="571">
        <f>SUM(T262:T266)</f>
        <v>3700</v>
      </c>
      <c r="U267" s="569"/>
      <c r="V267" s="568"/>
      <c r="W267" s="570"/>
      <c r="X267" s="591"/>
    </row>
    <row r="268" spans="1:26" ht="26.25" customHeight="1" thickBot="1">
      <c r="A268" s="592"/>
      <c r="B268" s="593"/>
      <c r="C268" s="593" t="s">
        <v>10003</v>
      </c>
      <c r="D268" s="593"/>
      <c r="E268" s="593"/>
      <c r="F268" s="593"/>
      <c r="G268" s="593"/>
      <c r="H268" s="593"/>
      <c r="I268" s="593"/>
      <c r="J268" s="2422"/>
      <c r="K268" s="611" t="s">
        <v>3533</v>
      </c>
      <c r="L268" s="593"/>
      <c r="M268" s="593"/>
      <c r="N268" s="594"/>
      <c r="O268" s="594"/>
      <c r="P268" s="595"/>
      <c r="Q268" s="593"/>
      <c r="R268" s="593"/>
      <c r="S268" s="595"/>
      <c r="T268" s="596"/>
      <c r="U268" s="597"/>
      <c r="V268" s="598"/>
      <c r="W268" s="599"/>
      <c r="X268" s="600"/>
    </row>
    <row r="269" spans="1:26" ht="26.25" customHeight="1">
      <c r="A269" s="582" t="s">
        <v>188</v>
      </c>
      <c r="B269" s="583" t="s">
        <v>19170</v>
      </c>
      <c r="C269" s="583" t="s">
        <v>19083</v>
      </c>
      <c r="D269" s="583" t="s">
        <v>190</v>
      </c>
      <c r="E269" s="583"/>
      <c r="F269" s="583"/>
      <c r="G269" s="583"/>
      <c r="H269" s="583"/>
      <c r="I269" s="583" t="s">
        <v>16777</v>
      </c>
      <c r="J269" s="583" t="s">
        <v>20768</v>
      </c>
      <c r="K269" s="584" t="s">
        <v>14081</v>
      </c>
      <c r="L269" s="583" t="s">
        <v>20808</v>
      </c>
      <c r="M269" s="583" t="s">
        <v>20817</v>
      </c>
      <c r="N269" s="584" t="s">
        <v>20790</v>
      </c>
      <c r="O269" s="2418" t="s">
        <v>20791</v>
      </c>
      <c r="P269" s="3154"/>
      <c r="Q269" s="583"/>
      <c r="R269" s="583" t="str">
        <f>IF(MID(RIGHT(S269,8),1,1)="M",2021,IF(MID(RIGHT(S269,8),1,1)="N",2022,IF(MID(RIGHT(S269,8),1,1)="P",2023,IF(MID(RIGHT(S269,8),1,1)="R",2024,IF(MID(RIGHT(S269,8),1,1)="S",2025,IF(MID(RIGHT(S269,8),1,1)="T",1996,IF(MID(RIGHT(S269,8),1,1)="V",1997,IF(MID(RIGHT(S269,8),1,1)="W",1998,IF(MID(RIGHT(S269,8),1,1)="X",1999,IF(MID(RIGHT(S269,8),1,1)="Y",2000,IF(MID(RIGHT(S269,8),1,1)="1",2001,IF(MID(RIGHT(S269,8),1,1)="2",2002,IF(MID(RIGHT(S269,8),1,1)="3",2003,IF(MID(RIGHT(S269,8),1,1)="4",2004,IF(MID(RIGHT(S269,8),1,1)="5",2005,IF(MID(RIGHT(S269,8),1,1)="6",2006,IF(MID(RIGHT(S269,8),1,1)="7",2007,IF(MID(RIGHT(S269,8),1,1)="8",2008,IF(MID(RIGHT(S269,8),1,1)="9",2009,IF(MID(RIGHT(S269,8),1,1)="A",2010,IF(MID(RIGHT(S269,8),1,1)="B",2011,IF(MID(RIGHT(S269,8),1,1)="C",2012,IF(MID(RIGHT(S269,8),1,1)="D",2013,IF(MID(RIGHT(S269,8),1,1)="E",2014,IF(MID(RIGHT(S269,8),1,1)="F",2015,IF(MID(RIGHT(S269,8),1,1)="G",2016,IF(MID(RIGHT(S269,8),1,1)="H",2017,IF(MID(RIGHT(S269,8),1,1)="J",2018,IF(MID(RIGHT(S269,8),1,1)="K",2019,IF(MID(RIGHT(S269,8),1,1)="L",2020,""))))))))))))))))))))))))))))))</f>
        <v/>
      </c>
      <c r="S269" s="583"/>
      <c r="T269" s="583"/>
      <c r="U269" s="586">
        <v>45850</v>
      </c>
      <c r="V269" s="586">
        <v>45895</v>
      </c>
      <c r="W269" s="588">
        <v>3750</v>
      </c>
      <c r="X269" s="589">
        <v>4500</v>
      </c>
      <c r="Y269" s="3157">
        <f>P269</f>
        <v>0</v>
      </c>
      <c r="Z269" s="3147" t="str">
        <f>SUBSTITUTE(Y269,"-","")</f>
        <v>0</v>
      </c>
    </row>
    <row r="270" spans="1:26" ht="26.25" customHeight="1">
      <c r="A270" s="590"/>
      <c r="B270" s="566"/>
      <c r="C270" s="320" t="s">
        <v>19912</v>
      </c>
      <c r="D270" s="566"/>
      <c r="E270" s="566"/>
      <c r="F270" s="566"/>
      <c r="G270" s="566"/>
      <c r="H270" s="566"/>
      <c r="I270" s="566"/>
      <c r="J270" s="412" t="s">
        <v>20787</v>
      </c>
      <c r="K270" s="649" t="s">
        <v>7969</v>
      </c>
      <c r="L270" s="427" t="s">
        <v>3603</v>
      </c>
      <c r="M270" s="567"/>
      <c r="N270" s="73" t="s">
        <v>3586</v>
      </c>
      <c r="O270" s="566"/>
      <c r="P270" s="3155"/>
      <c r="Q270" s="566"/>
      <c r="R270" s="566" t="str">
        <f>IF(MID(RIGHT(S270,8),1,1)="M",2021,IF(MID(RIGHT(S270,8),1,1)="N",2022,IF(MID(RIGHT(S270,8),1,1)="P",2023,IF(MID(RIGHT(S270,8),1,1)="R",2024,IF(MID(RIGHT(S270,8),1,1)="S",2025,IF(MID(RIGHT(S270,8),1,1)="T",1996,IF(MID(RIGHT(S270,8),1,1)="V",1997,IF(MID(RIGHT(S270,8),1,1)="W",1998,IF(MID(RIGHT(S270,8),1,1)="X",1999,IF(MID(RIGHT(S270,8),1,1)="Y",2000,IF(MID(RIGHT(S270,8),1,1)="1",2001,IF(MID(RIGHT(S270,8),1,1)="2",2002,IF(MID(RIGHT(S270,8),1,1)="3",2003,IF(MID(RIGHT(S270,8),1,1)="4",2004,IF(MID(RIGHT(S270,8),1,1)="5",2005,IF(MID(RIGHT(S270,8),1,1)="6",2006,IF(MID(RIGHT(S270,8),1,1)="7",2007,IF(MID(RIGHT(S270,8),1,1)="8",2008,IF(MID(RIGHT(S270,8),1,1)="9",2009,IF(MID(RIGHT(S270,8),1,1)="A",2010,IF(MID(RIGHT(S270,8),1,1)="B",2011,IF(MID(RIGHT(S270,8),1,1)="C",2012,IF(MID(RIGHT(S270,8),1,1)="D",2013,IF(MID(RIGHT(S270,8),1,1)="E",2014,IF(MID(RIGHT(S270,8),1,1)="F",2015,IF(MID(RIGHT(S270,8),1,1)="G",2016,IF(MID(RIGHT(S270,8),1,1)="H",2017,IF(MID(RIGHT(S270,8),1,1)="J",2018,IF(MID(RIGHT(S270,8),1,1)="K",2019,IF(MID(RIGHT(S270,8),1,1)="L",2020,""))))))))))))))))))))))))))))))</f>
        <v/>
      </c>
      <c r="S270" s="566"/>
      <c r="T270" s="566"/>
      <c r="U270" s="568"/>
      <c r="V270" s="568"/>
      <c r="W270" s="2419"/>
      <c r="X270" s="2420"/>
      <c r="Y270" s="3158"/>
      <c r="Z270" s="3147"/>
    </row>
    <row r="271" spans="1:26" ht="26.25" customHeight="1">
      <c r="A271" s="590"/>
      <c r="B271" s="566"/>
      <c r="C271" s="566" t="s">
        <v>12776</v>
      </c>
      <c r="D271" s="566" t="s">
        <v>20774</v>
      </c>
      <c r="E271" s="566"/>
      <c r="F271" s="566"/>
      <c r="G271" s="566"/>
      <c r="H271" s="566"/>
      <c r="I271" s="2421"/>
      <c r="J271" s="566"/>
      <c r="K271" s="491" t="s">
        <v>3550</v>
      </c>
      <c r="L271" s="567"/>
      <c r="M271" s="566"/>
      <c r="N271" s="73" t="s">
        <v>3907</v>
      </c>
      <c r="O271" s="566"/>
      <c r="P271" s="3155"/>
      <c r="Q271" s="566"/>
      <c r="R271" s="566" t="str">
        <f>IF(MID(RIGHT(S271,8),1,1)="M",2021,IF(MID(RIGHT(S271,8),1,1)="N",2022,IF(MID(RIGHT(S271,8),1,1)="P",2023,IF(MID(RIGHT(S271,8),1,1)="R",2024,IF(MID(RIGHT(S271,8),1,1)="S",2025,IF(MID(RIGHT(S271,8),1,1)="T",1996,IF(MID(RIGHT(S271,8),1,1)="V",1997,IF(MID(RIGHT(S271,8),1,1)="W",1998,IF(MID(RIGHT(S271,8),1,1)="X",1999,IF(MID(RIGHT(S271,8),1,1)="Y",2000,IF(MID(RIGHT(S271,8),1,1)="1",2001,IF(MID(RIGHT(S271,8),1,1)="2",2002,IF(MID(RIGHT(S271,8),1,1)="3",2003,IF(MID(RIGHT(S271,8),1,1)="4",2004,IF(MID(RIGHT(S271,8),1,1)="5",2005,IF(MID(RIGHT(S271,8),1,1)="6",2006,IF(MID(RIGHT(S271,8),1,1)="7",2007,IF(MID(RIGHT(S271,8),1,1)="8",2008,IF(MID(RIGHT(S271,8),1,1)="9",2009,IF(MID(RIGHT(S271,8),1,1)="A",2010,IF(MID(RIGHT(S271,8),1,1)="B",2011,IF(MID(RIGHT(S271,8),1,1)="C",2012,IF(MID(RIGHT(S271,8),1,1)="D",2013,IF(MID(RIGHT(S271,8),1,1)="E",2014,IF(MID(RIGHT(S271,8),1,1)="F",2015,IF(MID(RIGHT(S271,8),1,1)="G",2016,IF(MID(RIGHT(S271,8),1,1)="H",2017,IF(MID(RIGHT(S271,8),1,1)="J",2018,IF(MID(RIGHT(S271,8),1,1)="K",2019,IF(MID(RIGHT(S271,8),1,1)="L",2020,""))))))))))))))))))))))))))))))</f>
        <v/>
      </c>
      <c r="S271" s="566"/>
      <c r="T271" s="566"/>
      <c r="U271" s="568"/>
      <c r="V271" s="568"/>
      <c r="W271" s="570"/>
      <c r="X271" s="591"/>
      <c r="Y271" s="3158"/>
      <c r="Z271" s="3147"/>
    </row>
    <row r="272" spans="1:26" ht="26.25" customHeight="1">
      <c r="A272" s="590"/>
      <c r="B272" s="566"/>
      <c r="C272" s="566" t="s">
        <v>12778</v>
      </c>
      <c r="D272" s="566" t="s">
        <v>20774</v>
      </c>
      <c r="E272" s="566"/>
      <c r="F272" s="566"/>
      <c r="G272" s="566"/>
      <c r="H272" s="566"/>
      <c r="I272" s="2421"/>
      <c r="J272" s="2423" t="s">
        <v>20814</v>
      </c>
      <c r="K272" s="602" t="s">
        <v>8972</v>
      </c>
      <c r="L272" s="566"/>
      <c r="M272" s="566"/>
      <c r="N272" s="73" t="s">
        <v>12674</v>
      </c>
      <c r="O272" s="566"/>
      <c r="P272" s="3156"/>
      <c r="Q272" s="566"/>
      <c r="R272" s="566" t="str">
        <f>IF(MID(RIGHT(S272,8),1,1)="M",2021,IF(MID(RIGHT(S272,8),1,1)="N",2022,IF(MID(RIGHT(S272,8),1,1)="P",2023,IF(MID(RIGHT(S272,8),1,1)="R",2024,IF(MID(RIGHT(S272,8),1,1)="S",2025,IF(MID(RIGHT(S272,8),1,1)="T",1996,IF(MID(RIGHT(S272,8),1,1)="V",1997,IF(MID(RIGHT(S272,8),1,1)="W",1998,IF(MID(RIGHT(S272,8),1,1)="X",1999,IF(MID(RIGHT(S272,8),1,1)="Y",2000,IF(MID(RIGHT(S272,8),1,1)="1",2001,IF(MID(RIGHT(S272,8),1,1)="2",2002,IF(MID(RIGHT(S272,8),1,1)="3",2003,IF(MID(RIGHT(S272,8),1,1)="4",2004,IF(MID(RIGHT(S272,8),1,1)="5",2005,IF(MID(RIGHT(S272,8),1,1)="6",2006,IF(MID(RIGHT(S272,8),1,1)="7",2007,IF(MID(RIGHT(S272,8),1,1)="8",2008,IF(MID(RIGHT(S272,8),1,1)="9",2009,IF(MID(RIGHT(S272,8),1,1)="A",2010,IF(MID(RIGHT(S272,8),1,1)="B",2011,IF(MID(RIGHT(S272,8),1,1)="C",2012,IF(MID(RIGHT(S272,8),1,1)="D",2013,IF(MID(RIGHT(S272,8),1,1)="E",2014,IF(MID(RIGHT(S272,8),1,1)="F",2015,IF(MID(RIGHT(S272,8),1,1)="G",2016,IF(MID(RIGHT(S272,8),1,1)="H",2017,IF(MID(RIGHT(S272,8),1,1)="J",2018,IF(MID(RIGHT(S272,8),1,1)="K",2019,IF(MID(RIGHT(S272,8),1,1)="L",2020,""))))))))))))))))))))))))))))))</f>
        <v/>
      </c>
      <c r="S272" s="566"/>
      <c r="T272" s="566"/>
      <c r="U272" s="568"/>
      <c r="V272" s="568"/>
      <c r="W272" s="570"/>
      <c r="X272" s="591"/>
      <c r="Y272" s="3159"/>
      <c r="Z272" s="3147"/>
    </row>
    <row r="273" spans="1:26" ht="26.25" customHeight="1">
      <c r="A273" s="590"/>
      <c r="B273" s="566"/>
      <c r="C273" s="566" t="s">
        <v>13047</v>
      </c>
      <c r="D273" s="566" t="s">
        <v>191</v>
      </c>
      <c r="E273" s="566"/>
      <c r="F273" s="566"/>
      <c r="G273" s="566"/>
      <c r="H273" s="566"/>
      <c r="I273" s="2421"/>
      <c r="J273" s="2423" t="s">
        <v>20815</v>
      </c>
      <c r="K273" s="566"/>
      <c r="L273" s="566"/>
      <c r="M273" s="566"/>
      <c r="N273" s="566"/>
      <c r="O273" s="566"/>
      <c r="P273" s="566"/>
      <c r="Q273" s="566"/>
      <c r="R273" s="566"/>
      <c r="S273" s="571" t="s">
        <v>546</v>
      </c>
      <c r="T273" s="571">
        <v>3300</v>
      </c>
      <c r="U273" s="568"/>
      <c r="V273" s="568"/>
      <c r="W273" s="570"/>
      <c r="X273" s="591"/>
    </row>
    <row r="274" spans="1:26" ht="26.25" customHeight="1">
      <c r="A274" s="590"/>
      <c r="B274" s="566"/>
      <c r="C274" s="566" t="s">
        <v>10002</v>
      </c>
      <c r="D274" s="566"/>
      <c r="E274" s="566"/>
      <c r="F274" s="566"/>
      <c r="G274" s="566"/>
      <c r="H274" s="566"/>
      <c r="I274" s="566"/>
      <c r="J274" s="2423"/>
      <c r="K274" s="566"/>
      <c r="L274" s="566"/>
      <c r="M274" s="2559" t="s">
        <v>10944</v>
      </c>
      <c r="N274" s="2560"/>
      <c r="O274" s="2560"/>
      <c r="P274" s="2561"/>
      <c r="Q274" s="566"/>
      <c r="R274" s="566"/>
      <c r="S274" s="571" t="s">
        <v>8411</v>
      </c>
      <c r="T274" s="571">
        <f>SUM(T269:T273)</f>
        <v>3300</v>
      </c>
      <c r="U274" s="569"/>
      <c r="V274" s="568"/>
      <c r="W274" s="570"/>
      <c r="X274" s="591"/>
    </row>
    <row r="275" spans="1:26" ht="26.25" customHeight="1" thickBot="1">
      <c r="A275" s="592"/>
      <c r="B275" s="593"/>
      <c r="C275" s="593" t="s">
        <v>10003</v>
      </c>
      <c r="D275" s="593"/>
      <c r="E275" s="593"/>
      <c r="F275" s="593"/>
      <c r="G275" s="593"/>
      <c r="H275" s="593"/>
      <c r="I275" s="593"/>
      <c r="J275" s="2422"/>
      <c r="K275" s="611" t="s">
        <v>3533</v>
      </c>
      <c r="L275" s="593"/>
      <c r="M275" s="593"/>
      <c r="N275" s="594"/>
      <c r="O275" s="594"/>
      <c r="P275" s="595"/>
      <c r="Q275" s="593"/>
      <c r="R275" s="593"/>
      <c r="S275" s="595"/>
      <c r="T275" s="596"/>
      <c r="U275" s="597"/>
      <c r="V275" s="598"/>
      <c r="W275" s="599"/>
      <c r="X275" s="600"/>
    </row>
    <row r="276" spans="1:26" ht="26.25" customHeight="1">
      <c r="A276" s="582" t="s">
        <v>188</v>
      </c>
      <c r="B276" s="583" t="s">
        <v>19170</v>
      </c>
      <c r="C276" s="583" t="s">
        <v>19083</v>
      </c>
      <c r="D276" s="583" t="s">
        <v>190</v>
      </c>
      <c r="E276" s="583"/>
      <c r="F276" s="583"/>
      <c r="G276" s="583"/>
      <c r="H276" s="583"/>
      <c r="I276" s="583" t="s">
        <v>16777</v>
      </c>
      <c r="J276" s="583" t="s">
        <v>20768</v>
      </c>
      <c r="K276" s="584" t="s">
        <v>14081</v>
      </c>
      <c r="L276" s="583" t="s">
        <v>20809</v>
      </c>
      <c r="M276" s="583" t="s">
        <v>20818</v>
      </c>
      <c r="N276" s="584" t="s">
        <v>20792</v>
      </c>
      <c r="O276" s="2418" t="s">
        <v>20793</v>
      </c>
      <c r="P276" s="3154"/>
      <c r="Q276" s="583"/>
      <c r="R276" s="583" t="str">
        <f>IF(MID(RIGHT(S276,8),1,1)="M",2021,IF(MID(RIGHT(S276,8),1,1)="N",2022,IF(MID(RIGHT(S276,8),1,1)="P",2023,IF(MID(RIGHT(S276,8),1,1)="R",2024,IF(MID(RIGHT(S276,8),1,1)="S",2025,IF(MID(RIGHT(S276,8),1,1)="T",1996,IF(MID(RIGHT(S276,8),1,1)="V",1997,IF(MID(RIGHT(S276,8),1,1)="W",1998,IF(MID(RIGHT(S276,8),1,1)="X",1999,IF(MID(RIGHT(S276,8),1,1)="Y",2000,IF(MID(RIGHT(S276,8),1,1)="1",2001,IF(MID(RIGHT(S276,8),1,1)="2",2002,IF(MID(RIGHT(S276,8),1,1)="3",2003,IF(MID(RIGHT(S276,8),1,1)="4",2004,IF(MID(RIGHT(S276,8),1,1)="5",2005,IF(MID(RIGHT(S276,8),1,1)="6",2006,IF(MID(RIGHT(S276,8),1,1)="7",2007,IF(MID(RIGHT(S276,8),1,1)="8",2008,IF(MID(RIGHT(S276,8),1,1)="9",2009,IF(MID(RIGHT(S276,8),1,1)="A",2010,IF(MID(RIGHT(S276,8),1,1)="B",2011,IF(MID(RIGHT(S276,8),1,1)="C",2012,IF(MID(RIGHT(S276,8),1,1)="D",2013,IF(MID(RIGHT(S276,8),1,1)="E",2014,IF(MID(RIGHT(S276,8),1,1)="F",2015,IF(MID(RIGHT(S276,8),1,1)="G",2016,IF(MID(RIGHT(S276,8),1,1)="H",2017,IF(MID(RIGHT(S276,8),1,1)="J",2018,IF(MID(RIGHT(S276,8),1,1)="K",2019,IF(MID(RIGHT(S276,8),1,1)="L",2020,""))))))))))))))))))))))))))))))</f>
        <v/>
      </c>
      <c r="S276" s="583"/>
      <c r="T276" s="583"/>
      <c r="U276" s="586">
        <v>45850</v>
      </c>
      <c r="V276" s="586">
        <v>45895</v>
      </c>
      <c r="W276" s="588">
        <v>3750</v>
      </c>
      <c r="X276" s="589">
        <v>4500</v>
      </c>
      <c r="Y276" s="3157">
        <f>P276</f>
        <v>0</v>
      </c>
      <c r="Z276" s="3147" t="str">
        <f>SUBSTITUTE(Y276,"-","")</f>
        <v>0</v>
      </c>
    </row>
    <row r="277" spans="1:26" ht="26.25" customHeight="1">
      <c r="A277" s="590"/>
      <c r="B277" s="566"/>
      <c r="C277" s="320" t="s">
        <v>19912</v>
      </c>
      <c r="D277" s="566"/>
      <c r="E277" s="566"/>
      <c r="F277" s="566"/>
      <c r="G277" s="566"/>
      <c r="H277" s="566"/>
      <c r="I277" s="566"/>
      <c r="J277" s="412" t="s">
        <v>20787</v>
      </c>
      <c r="K277" s="649" t="s">
        <v>7969</v>
      </c>
      <c r="L277" s="427" t="s">
        <v>3603</v>
      </c>
      <c r="M277" s="567"/>
      <c r="N277" s="73" t="s">
        <v>3586</v>
      </c>
      <c r="O277" s="566"/>
      <c r="P277" s="3155"/>
      <c r="Q277" s="566"/>
      <c r="R277" s="566" t="str">
        <f>IF(MID(RIGHT(S277,8),1,1)="M",2021,IF(MID(RIGHT(S277,8),1,1)="N",2022,IF(MID(RIGHT(S277,8),1,1)="P",2023,IF(MID(RIGHT(S277,8),1,1)="R",2024,IF(MID(RIGHT(S277,8),1,1)="S",2025,IF(MID(RIGHT(S277,8),1,1)="T",1996,IF(MID(RIGHT(S277,8),1,1)="V",1997,IF(MID(RIGHT(S277,8),1,1)="W",1998,IF(MID(RIGHT(S277,8),1,1)="X",1999,IF(MID(RIGHT(S277,8),1,1)="Y",2000,IF(MID(RIGHT(S277,8),1,1)="1",2001,IF(MID(RIGHT(S277,8),1,1)="2",2002,IF(MID(RIGHT(S277,8),1,1)="3",2003,IF(MID(RIGHT(S277,8),1,1)="4",2004,IF(MID(RIGHT(S277,8),1,1)="5",2005,IF(MID(RIGHT(S277,8),1,1)="6",2006,IF(MID(RIGHT(S277,8),1,1)="7",2007,IF(MID(RIGHT(S277,8),1,1)="8",2008,IF(MID(RIGHT(S277,8),1,1)="9",2009,IF(MID(RIGHT(S277,8),1,1)="A",2010,IF(MID(RIGHT(S277,8),1,1)="B",2011,IF(MID(RIGHT(S277,8),1,1)="C",2012,IF(MID(RIGHT(S277,8),1,1)="D",2013,IF(MID(RIGHT(S277,8),1,1)="E",2014,IF(MID(RIGHT(S277,8),1,1)="F",2015,IF(MID(RIGHT(S277,8),1,1)="G",2016,IF(MID(RIGHT(S277,8),1,1)="H",2017,IF(MID(RIGHT(S277,8),1,1)="J",2018,IF(MID(RIGHT(S277,8),1,1)="K",2019,IF(MID(RIGHT(S277,8),1,1)="L",2020,""))))))))))))))))))))))))))))))</f>
        <v/>
      </c>
      <c r="S277" s="566"/>
      <c r="T277" s="566"/>
      <c r="U277" s="568"/>
      <c r="V277" s="568"/>
      <c r="W277" s="2419"/>
      <c r="X277" s="2420"/>
      <c r="Y277" s="3158"/>
      <c r="Z277" s="3147"/>
    </row>
    <row r="278" spans="1:26" ht="26.25" customHeight="1">
      <c r="A278" s="590"/>
      <c r="B278" s="566"/>
      <c r="C278" s="566" t="s">
        <v>12776</v>
      </c>
      <c r="D278" s="566" t="s">
        <v>20774</v>
      </c>
      <c r="E278" s="566"/>
      <c r="F278" s="566"/>
      <c r="G278" s="566"/>
      <c r="H278" s="566"/>
      <c r="I278" s="2421"/>
      <c r="J278" s="566"/>
      <c r="K278" s="491" t="s">
        <v>3550</v>
      </c>
      <c r="L278" s="567"/>
      <c r="M278" s="566"/>
      <c r="N278" s="73" t="s">
        <v>3907</v>
      </c>
      <c r="O278" s="566"/>
      <c r="P278" s="3155"/>
      <c r="Q278" s="566"/>
      <c r="R278" s="566" t="str">
        <f>IF(MID(RIGHT(S278,8),1,1)="M",2021,IF(MID(RIGHT(S278,8),1,1)="N",2022,IF(MID(RIGHT(S278,8),1,1)="P",2023,IF(MID(RIGHT(S278,8),1,1)="R",2024,IF(MID(RIGHT(S278,8),1,1)="S",2025,IF(MID(RIGHT(S278,8),1,1)="T",1996,IF(MID(RIGHT(S278,8),1,1)="V",1997,IF(MID(RIGHT(S278,8),1,1)="W",1998,IF(MID(RIGHT(S278,8),1,1)="X",1999,IF(MID(RIGHT(S278,8),1,1)="Y",2000,IF(MID(RIGHT(S278,8),1,1)="1",2001,IF(MID(RIGHT(S278,8),1,1)="2",2002,IF(MID(RIGHT(S278,8),1,1)="3",2003,IF(MID(RIGHT(S278,8),1,1)="4",2004,IF(MID(RIGHT(S278,8),1,1)="5",2005,IF(MID(RIGHT(S278,8),1,1)="6",2006,IF(MID(RIGHT(S278,8),1,1)="7",2007,IF(MID(RIGHT(S278,8),1,1)="8",2008,IF(MID(RIGHT(S278,8),1,1)="9",2009,IF(MID(RIGHT(S278,8),1,1)="A",2010,IF(MID(RIGHT(S278,8),1,1)="B",2011,IF(MID(RIGHT(S278,8),1,1)="C",2012,IF(MID(RIGHT(S278,8),1,1)="D",2013,IF(MID(RIGHT(S278,8),1,1)="E",2014,IF(MID(RIGHT(S278,8),1,1)="F",2015,IF(MID(RIGHT(S278,8),1,1)="G",2016,IF(MID(RIGHT(S278,8),1,1)="H",2017,IF(MID(RIGHT(S278,8),1,1)="J",2018,IF(MID(RIGHT(S278,8),1,1)="K",2019,IF(MID(RIGHT(S278,8),1,1)="L",2020,""))))))))))))))))))))))))))))))</f>
        <v/>
      </c>
      <c r="S278" s="566"/>
      <c r="T278" s="566"/>
      <c r="U278" s="568"/>
      <c r="V278" s="568"/>
      <c r="W278" s="570"/>
      <c r="X278" s="591"/>
      <c r="Y278" s="3158"/>
      <c r="Z278" s="3147"/>
    </row>
    <row r="279" spans="1:26" ht="26.25" customHeight="1">
      <c r="A279" s="590"/>
      <c r="B279" s="566"/>
      <c r="C279" s="566" t="s">
        <v>12778</v>
      </c>
      <c r="D279" s="566" t="s">
        <v>20774</v>
      </c>
      <c r="E279" s="566"/>
      <c r="F279" s="566"/>
      <c r="G279" s="566"/>
      <c r="H279" s="566"/>
      <c r="I279" s="2421"/>
      <c r="J279" s="2423" t="s">
        <v>20814</v>
      </c>
      <c r="K279" s="602" t="s">
        <v>8972</v>
      </c>
      <c r="L279" s="566"/>
      <c r="M279" s="566"/>
      <c r="N279" s="73" t="s">
        <v>12674</v>
      </c>
      <c r="O279" s="566"/>
      <c r="P279" s="3156"/>
      <c r="Q279" s="566"/>
      <c r="R279" s="566" t="str">
        <f>IF(MID(RIGHT(S279,8),1,1)="M",2021,IF(MID(RIGHT(S279,8),1,1)="N",2022,IF(MID(RIGHT(S279,8),1,1)="P",2023,IF(MID(RIGHT(S279,8),1,1)="R",2024,IF(MID(RIGHT(S279,8),1,1)="S",2025,IF(MID(RIGHT(S279,8),1,1)="T",1996,IF(MID(RIGHT(S279,8),1,1)="V",1997,IF(MID(RIGHT(S279,8),1,1)="W",1998,IF(MID(RIGHT(S279,8),1,1)="X",1999,IF(MID(RIGHT(S279,8),1,1)="Y",2000,IF(MID(RIGHT(S279,8),1,1)="1",2001,IF(MID(RIGHT(S279,8),1,1)="2",2002,IF(MID(RIGHT(S279,8),1,1)="3",2003,IF(MID(RIGHT(S279,8),1,1)="4",2004,IF(MID(RIGHT(S279,8),1,1)="5",2005,IF(MID(RIGHT(S279,8),1,1)="6",2006,IF(MID(RIGHT(S279,8),1,1)="7",2007,IF(MID(RIGHT(S279,8),1,1)="8",2008,IF(MID(RIGHT(S279,8),1,1)="9",2009,IF(MID(RIGHT(S279,8),1,1)="A",2010,IF(MID(RIGHT(S279,8),1,1)="B",2011,IF(MID(RIGHT(S279,8),1,1)="C",2012,IF(MID(RIGHT(S279,8),1,1)="D",2013,IF(MID(RIGHT(S279,8),1,1)="E",2014,IF(MID(RIGHT(S279,8),1,1)="F",2015,IF(MID(RIGHT(S279,8),1,1)="G",2016,IF(MID(RIGHT(S279,8),1,1)="H",2017,IF(MID(RIGHT(S279,8),1,1)="J",2018,IF(MID(RIGHT(S279,8),1,1)="K",2019,IF(MID(RIGHT(S279,8),1,1)="L",2020,""))))))))))))))))))))))))))))))</f>
        <v/>
      </c>
      <c r="S279" s="566"/>
      <c r="T279" s="566"/>
      <c r="U279" s="568"/>
      <c r="V279" s="568"/>
      <c r="W279" s="570"/>
      <c r="X279" s="591"/>
      <c r="Y279" s="3159"/>
      <c r="Z279" s="3147"/>
    </row>
    <row r="280" spans="1:26" ht="26.25" customHeight="1">
      <c r="A280" s="590"/>
      <c r="B280" s="566"/>
      <c r="C280" s="566" t="s">
        <v>13047</v>
      </c>
      <c r="D280" s="566" t="s">
        <v>191</v>
      </c>
      <c r="E280" s="566"/>
      <c r="F280" s="566"/>
      <c r="G280" s="566"/>
      <c r="H280" s="566"/>
      <c r="I280" s="2421"/>
      <c r="J280" s="2423" t="s">
        <v>20815</v>
      </c>
      <c r="K280" s="566"/>
      <c r="L280" s="566"/>
      <c r="M280" s="566"/>
      <c r="N280" s="566"/>
      <c r="O280" s="566"/>
      <c r="P280" s="566"/>
      <c r="Q280" s="566"/>
      <c r="R280" s="566"/>
      <c r="S280" s="571" t="s">
        <v>546</v>
      </c>
      <c r="T280" s="571">
        <v>3840</v>
      </c>
      <c r="U280" s="568"/>
      <c r="V280" s="568"/>
      <c r="W280" s="570"/>
      <c r="X280" s="591"/>
    </row>
    <row r="281" spans="1:26" ht="26.25" customHeight="1">
      <c r="A281" s="590"/>
      <c r="B281" s="566"/>
      <c r="C281" s="566" t="s">
        <v>10002</v>
      </c>
      <c r="D281" s="566"/>
      <c r="E281" s="566"/>
      <c r="F281" s="566"/>
      <c r="G281" s="566"/>
      <c r="H281" s="566"/>
      <c r="I281" s="566"/>
      <c r="J281" s="2423"/>
      <c r="K281" s="566"/>
      <c r="L281" s="566"/>
      <c r="M281" s="2559" t="s">
        <v>10944</v>
      </c>
      <c r="N281" s="2560"/>
      <c r="O281" s="2560"/>
      <c r="P281" s="2561"/>
      <c r="Q281" s="566"/>
      <c r="R281" s="566"/>
      <c r="S281" s="571" t="s">
        <v>8411</v>
      </c>
      <c r="T281" s="571">
        <f>SUM(T276:T280)</f>
        <v>3840</v>
      </c>
      <c r="U281" s="569"/>
      <c r="V281" s="568"/>
      <c r="W281" s="570"/>
      <c r="X281" s="591"/>
    </row>
    <row r="282" spans="1:26" ht="26.25" customHeight="1" thickBot="1">
      <c r="A282" s="592"/>
      <c r="B282" s="593"/>
      <c r="C282" s="593" t="s">
        <v>10003</v>
      </c>
      <c r="D282" s="593"/>
      <c r="E282" s="593"/>
      <c r="F282" s="593"/>
      <c r="G282" s="593"/>
      <c r="H282" s="593"/>
      <c r="I282" s="593"/>
      <c r="J282" s="2422"/>
      <c r="K282" s="611" t="s">
        <v>3533</v>
      </c>
      <c r="L282" s="593"/>
      <c r="M282" s="593"/>
      <c r="N282" s="594"/>
      <c r="O282" s="594"/>
      <c r="P282" s="595"/>
      <c r="Q282" s="593"/>
      <c r="R282" s="593"/>
      <c r="S282" s="595"/>
      <c r="T282" s="596"/>
      <c r="U282" s="597"/>
      <c r="V282" s="598"/>
      <c r="W282" s="599"/>
      <c r="X282" s="600"/>
    </row>
    <row r="283" spans="1:26" ht="26.25" customHeight="1">
      <c r="A283" s="582" t="s">
        <v>188</v>
      </c>
      <c r="B283" s="583" t="s">
        <v>19170</v>
      </c>
      <c r="C283" s="583" t="s">
        <v>19083</v>
      </c>
      <c r="D283" s="583" t="s">
        <v>190</v>
      </c>
      <c r="E283" s="583"/>
      <c r="F283" s="583"/>
      <c r="G283" s="583"/>
      <c r="H283" s="583"/>
      <c r="I283" s="583" t="s">
        <v>16777</v>
      </c>
      <c r="J283" s="583" t="s">
        <v>20768</v>
      </c>
      <c r="K283" s="584" t="s">
        <v>14081</v>
      </c>
      <c r="L283" s="583" t="s">
        <v>20810</v>
      </c>
      <c r="M283" s="583" t="s">
        <v>20819</v>
      </c>
      <c r="N283" s="584" t="s">
        <v>20794</v>
      </c>
      <c r="O283" s="2418" t="s">
        <v>20795</v>
      </c>
      <c r="P283" s="3154"/>
      <c r="Q283" s="583"/>
      <c r="R283" s="583" t="str">
        <f>IF(MID(RIGHT(S283,8),1,1)="M",2021,IF(MID(RIGHT(S283,8),1,1)="N",2022,IF(MID(RIGHT(S283,8),1,1)="P",2023,IF(MID(RIGHT(S283,8),1,1)="R",2024,IF(MID(RIGHT(S283,8),1,1)="S",2025,IF(MID(RIGHT(S283,8),1,1)="T",1996,IF(MID(RIGHT(S283,8),1,1)="V",1997,IF(MID(RIGHT(S283,8),1,1)="W",1998,IF(MID(RIGHT(S283,8),1,1)="X",1999,IF(MID(RIGHT(S283,8),1,1)="Y",2000,IF(MID(RIGHT(S283,8),1,1)="1",2001,IF(MID(RIGHT(S283,8),1,1)="2",2002,IF(MID(RIGHT(S283,8),1,1)="3",2003,IF(MID(RIGHT(S283,8),1,1)="4",2004,IF(MID(RIGHT(S283,8),1,1)="5",2005,IF(MID(RIGHT(S283,8),1,1)="6",2006,IF(MID(RIGHT(S283,8),1,1)="7",2007,IF(MID(RIGHT(S283,8),1,1)="8",2008,IF(MID(RIGHT(S283,8),1,1)="9",2009,IF(MID(RIGHT(S283,8),1,1)="A",2010,IF(MID(RIGHT(S283,8),1,1)="B",2011,IF(MID(RIGHT(S283,8),1,1)="C",2012,IF(MID(RIGHT(S283,8),1,1)="D",2013,IF(MID(RIGHT(S283,8),1,1)="E",2014,IF(MID(RIGHT(S283,8),1,1)="F",2015,IF(MID(RIGHT(S283,8),1,1)="G",2016,IF(MID(RIGHT(S283,8),1,1)="H",2017,IF(MID(RIGHT(S283,8),1,1)="J",2018,IF(MID(RIGHT(S283,8),1,1)="K",2019,IF(MID(RIGHT(S283,8),1,1)="L",2020,""))))))))))))))))))))))))))))))</f>
        <v/>
      </c>
      <c r="S283" s="583"/>
      <c r="T283" s="583"/>
      <c r="U283" s="586">
        <v>45850</v>
      </c>
      <c r="V283" s="586">
        <v>45895</v>
      </c>
      <c r="W283" s="588">
        <v>3750</v>
      </c>
      <c r="X283" s="589">
        <v>4500</v>
      </c>
      <c r="Y283" s="3157">
        <f>P283</f>
        <v>0</v>
      </c>
      <c r="Z283" s="3147" t="str">
        <f>SUBSTITUTE(Y283,"-","")</f>
        <v>0</v>
      </c>
    </row>
    <row r="284" spans="1:26" ht="26.25" customHeight="1">
      <c r="A284" s="590"/>
      <c r="B284" s="566"/>
      <c r="C284" s="320" t="s">
        <v>19912</v>
      </c>
      <c r="D284" s="566"/>
      <c r="E284" s="566"/>
      <c r="F284" s="566"/>
      <c r="G284" s="566"/>
      <c r="H284" s="566"/>
      <c r="I284" s="566"/>
      <c r="J284" s="412" t="s">
        <v>20787</v>
      </c>
      <c r="K284" s="649" t="s">
        <v>7969</v>
      </c>
      <c r="L284" s="427" t="s">
        <v>3603</v>
      </c>
      <c r="M284" s="567"/>
      <c r="N284" s="73" t="s">
        <v>3586</v>
      </c>
      <c r="O284" s="566"/>
      <c r="P284" s="3155"/>
      <c r="Q284" s="566"/>
      <c r="R284" s="566" t="str">
        <f>IF(MID(RIGHT(S284,8),1,1)="M",2021,IF(MID(RIGHT(S284,8),1,1)="N",2022,IF(MID(RIGHT(S284,8),1,1)="P",2023,IF(MID(RIGHT(S284,8),1,1)="R",2024,IF(MID(RIGHT(S284,8),1,1)="S",2025,IF(MID(RIGHT(S284,8),1,1)="T",1996,IF(MID(RIGHT(S284,8),1,1)="V",1997,IF(MID(RIGHT(S284,8),1,1)="W",1998,IF(MID(RIGHT(S284,8),1,1)="X",1999,IF(MID(RIGHT(S284,8),1,1)="Y",2000,IF(MID(RIGHT(S284,8),1,1)="1",2001,IF(MID(RIGHT(S284,8),1,1)="2",2002,IF(MID(RIGHT(S284,8),1,1)="3",2003,IF(MID(RIGHT(S284,8),1,1)="4",2004,IF(MID(RIGHT(S284,8),1,1)="5",2005,IF(MID(RIGHT(S284,8),1,1)="6",2006,IF(MID(RIGHT(S284,8),1,1)="7",2007,IF(MID(RIGHT(S284,8),1,1)="8",2008,IF(MID(RIGHT(S284,8),1,1)="9",2009,IF(MID(RIGHT(S284,8),1,1)="A",2010,IF(MID(RIGHT(S284,8),1,1)="B",2011,IF(MID(RIGHT(S284,8),1,1)="C",2012,IF(MID(RIGHT(S284,8),1,1)="D",2013,IF(MID(RIGHT(S284,8),1,1)="E",2014,IF(MID(RIGHT(S284,8),1,1)="F",2015,IF(MID(RIGHT(S284,8),1,1)="G",2016,IF(MID(RIGHT(S284,8),1,1)="H",2017,IF(MID(RIGHT(S284,8),1,1)="J",2018,IF(MID(RIGHT(S284,8),1,1)="K",2019,IF(MID(RIGHT(S284,8),1,1)="L",2020,""))))))))))))))))))))))))))))))</f>
        <v/>
      </c>
      <c r="S284" s="566"/>
      <c r="T284" s="566"/>
      <c r="U284" s="568"/>
      <c r="V284" s="568"/>
      <c r="W284" s="2419"/>
      <c r="X284" s="2420"/>
      <c r="Y284" s="3158"/>
      <c r="Z284" s="3147"/>
    </row>
    <row r="285" spans="1:26" ht="26.25" customHeight="1">
      <c r="A285" s="590"/>
      <c r="B285" s="566"/>
      <c r="C285" s="566" t="s">
        <v>12776</v>
      </c>
      <c r="D285" s="566" t="s">
        <v>20774</v>
      </c>
      <c r="E285" s="566"/>
      <c r="F285" s="566"/>
      <c r="G285" s="566"/>
      <c r="H285" s="566"/>
      <c r="I285" s="2421"/>
      <c r="J285" s="566"/>
      <c r="K285" s="491" t="s">
        <v>3550</v>
      </c>
      <c r="L285" s="567"/>
      <c r="M285" s="566"/>
      <c r="N285" s="73" t="s">
        <v>3907</v>
      </c>
      <c r="O285" s="566"/>
      <c r="P285" s="3155"/>
      <c r="Q285" s="566"/>
      <c r="R285" s="566" t="str">
        <f>IF(MID(RIGHT(S285,8),1,1)="M",2021,IF(MID(RIGHT(S285,8),1,1)="N",2022,IF(MID(RIGHT(S285,8),1,1)="P",2023,IF(MID(RIGHT(S285,8),1,1)="R",2024,IF(MID(RIGHT(S285,8),1,1)="S",2025,IF(MID(RIGHT(S285,8),1,1)="T",1996,IF(MID(RIGHT(S285,8),1,1)="V",1997,IF(MID(RIGHT(S285,8),1,1)="W",1998,IF(MID(RIGHT(S285,8),1,1)="X",1999,IF(MID(RIGHT(S285,8),1,1)="Y",2000,IF(MID(RIGHT(S285,8),1,1)="1",2001,IF(MID(RIGHT(S285,8),1,1)="2",2002,IF(MID(RIGHT(S285,8),1,1)="3",2003,IF(MID(RIGHT(S285,8),1,1)="4",2004,IF(MID(RIGHT(S285,8),1,1)="5",2005,IF(MID(RIGHT(S285,8),1,1)="6",2006,IF(MID(RIGHT(S285,8),1,1)="7",2007,IF(MID(RIGHT(S285,8),1,1)="8",2008,IF(MID(RIGHT(S285,8),1,1)="9",2009,IF(MID(RIGHT(S285,8),1,1)="A",2010,IF(MID(RIGHT(S285,8),1,1)="B",2011,IF(MID(RIGHT(S285,8),1,1)="C",2012,IF(MID(RIGHT(S285,8),1,1)="D",2013,IF(MID(RIGHT(S285,8),1,1)="E",2014,IF(MID(RIGHT(S285,8),1,1)="F",2015,IF(MID(RIGHT(S285,8),1,1)="G",2016,IF(MID(RIGHT(S285,8),1,1)="H",2017,IF(MID(RIGHT(S285,8),1,1)="J",2018,IF(MID(RIGHT(S285,8),1,1)="K",2019,IF(MID(RIGHT(S285,8),1,1)="L",2020,""))))))))))))))))))))))))))))))</f>
        <v/>
      </c>
      <c r="S285" s="566"/>
      <c r="T285" s="566"/>
      <c r="U285" s="568"/>
      <c r="V285" s="568"/>
      <c r="W285" s="570"/>
      <c r="X285" s="591"/>
      <c r="Y285" s="3158"/>
      <c r="Z285" s="3147"/>
    </row>
    <row r="286" spans="1:26" ht="26.25" customHeight="1">
      <c r="A286" s="590"/>
      <c r="B286" s="566"/>
      <c r="C286" s="566" t="s">
        <v>12778</v>
      </c>
      <c r="D286" s="566" t="s">
        <v>20774</v>
      </c>
      <c r="E286" s="566"/>
      <c r="F286" s="566"/>
      <c r="G286" s="566"/>
      <c r="H286" s="566"/>
      <c r="I286" s="2421"/>
      <c r="J286" s="2423" t="s">
        <v>20814</v>
      </c>
      <c r="K286" s="602" t="s">
        <v>8972</v>
      </c>
      <c r="L286" s="566"/>
      <c r="M286" s="566"/>
      <c r="N286" s="73" t="s">
        <v>12674</v>
      </c>
      <c r="O286" s="566"/>
      <c r="P286" s="3156"/>
      <c r="Q286" s="566"/>
      <c r="R286" s="566" t="str">
        <f>IF(MID(RIGHT(S286,8),1,1)="M",2021,IF(MID(RIGHT(S286,8),1,1)="N",2022,IF(MID(RIGHT(S286,8),1,1)="P",2023,IF(MID(RIGHT(S286,8),1,1)="R",2024,IF(MID(RIGHT(S286,8),1,1)="S",2025,IF(MID(RIGHT(S286,8),1,1)="T",1996,IF(MID(RIGHT(S286,8),1,1)="V",1997,IF(MID(RIGHT(S286,8),1,1)="W",1998,IF(MID(RIGHT(S286,8),1,1)="X",1999,IF(MID(RIGHT(S286,8),1,1)="Y",2000,IF(MID(RIGHT(S286,8),1,1)="1",2001,IF(MID(RIGHT(S286,8),1,1)="2",2002,IF(MID(RIGHT(S286,8),1,1)="3",2003,IF(MID(RIGHT(S286,8),1,1)="4",2004,IF(MID(RIGHT(S286,8),1,1)="5",2005,IF(MID(RIGHT(S286,8),1,1)="6",2006,IF(MID(RIGHT(S286,8),1,1)="7",2007,IF(MID(RIGHT(S286,8),1,1)="8",2008,IF(MID(RIGHT(S286,8),1,1)="9",2009,IF(MID(RIGHT(S286,8),1,1)="A",2010,IF(MID(RIGHT(S286,8),1,1)="B",2011,IF(MID(RIGHT(S286,8),1,1)="C",2012,IF(MID(RIGHT(S286,8),1,1)="D",2013,IF(MID(RIGHT(S286,8),1,1)="E",2014,IF(MID(RIGHT(S286,8),1,1)="F",2015,IF(MID(RIGHT(S286,8),1,1)="G",2016,IF(MID(RIGHT(S286,8),1,1)="H",2017,IF(MID(RIGHT(S286,8),1,1)="J",2018,IF(MID(RIGHT(S286,8),1,1)="K",2019,IF(MID(RIGHT(S286,8),1,1)="L",2020,""))))))))))))))))))))))))))))))</f>
        <v/>
      </c>
      <c r="S286" s="566"/>
      <c r="T286" s="566"/>
      <c r="U286" s="568"/>
      <c r="V286" s="568"/>
      <c r="W286" s="570"/>
      <c r="X286" s="591"/>
      <c r="Y286" s="3159"/>
      <c r="Z286" s="3147"/>
    </row>
    <row r="287" spans="1:26" ht="26.25" customHeight="1">
      <c r="A287" s="590"/>
      <c r="B287" s="566"/>
      <c r="C287" s="566" t="s">
        <v>13047</v>
      </c>
      <c r="D287" s="566" t="s">
        <v>191</v>
      </c>
      <c r="E287" s="566"/>
      <c r="F287" s="566"/>
      <c r="G287" s="566"/>
      <c r="H287" s="566"/>
      <c r="I287" s="2421"/>
      <c r="J287" s="2423" t="s">
        <v>20815</v>
      </c>
      <c r="K287" s="566"/>
      <c r="L287" s="566"/>
      <c r="M287" s="566"/>
      <c r="N287" s="566"/>
      <c r="O287" s="566"/>
      <c r="P287" s="566"/>
      <c r="Q287" s="566"/>
      <c r="R287" s="566"/>
      <c r="S287" s="571" t="s">
        <v>546</v>
      </c>
      <c r="T287" s="571">
        <v>3860</v>
      </c>
      <c r="U287" s="568"/>
      <c r="V287" s="568"/>
      <c r="W287" s="570"/>
      <c r="X287" s="591"/>
    </row>
    <row r="288" spans="1:26" ht="26.25" customHeight="1">
      <c r="A288" s="590"/>
      <c r="B288" s="566"/>
      <c r="C288" s="566" t="s">
        <v>10002</v>
      </c>
      <c r="D288" s="566"/>
      <c r="E288" s="566"/>
      <c r="F288" s="566"/>
      <c r="G288" s="566"/>
      <c r="H288" s="566"/>
      <c r="I288" s="566"/>
      <c r="J288" s="2423"/>
      <c r="K288" s="566"/>
      <c r="L288" s="566"/>
      <c r="M288" s="2559" t="s">
        <v>10944</v>
      </c>
      <c r="N288" s="2560"/>
      <c r="O288" s="2560"/>
      <c r="P288" s="2561"/>
      <c r="Q288" s="566"/>
      <c r="R288" s="566"/>
      <c r="S288" s="571" t="s">
        <v>8411</v>
      </c>
      <c r="T288" s="571">
        <f>SUM(T283:T287)</f>
        <v>3860</v>
      </c>
      <c r="U288" s="569"/>
      <c r="V288" s="568"/>
      <c r="W288" s="570"/>
      <c r="X288" s="591"/>
    </row>
    <row r="289" spans="1:26" ht="26.25" customHeight="1" thickBot="1">
      <c r="A289" s="592"/>
      <c r="B289" s="593"/>
      <c r="C289" s="593" t="s">
        <v>10003</v>
      </c>
      <c r="D289" s="593"/>
      <c r="E289" s="593"/>
      <c r="F289" s="593"/>
      <c r="G289" s="593"/>
      <c r="H289" s="593"/>
      <c r="I289" s="593"/>
      <c r="J289" s="2422"/>
      <c r="K289" s="611" t="s">
        <v>3533</v>
      </c>
      <c r="L289" s="593"/>
      <c r="M289" s="593"/>
      <c r="N289" s="594"/>
      <c r="O289" s="594"/>
      <c r="P289" s="595"/>
      <c r="Q289" s="593"/>
      <c r="R289" s="593"/>
      <c r="S289" s="595"/>
      <c r="T289" s="596"/>
      <c r="U289" s="597"/>
      <c r="V289" s="598"/>
      <c r="W289" s="599"/>
      <c r="X289" s="600"/>
    </row>
    <row r="290" spans="1:26" ht="26.25" customHeight="1">
      <c r="A290" s="582" t="s">
        <v>188</v>
      </c>
      <c r="B290" s="583" t="s">
        <v>19170</v>
      </c>
      <c r="C290" s="583" t="s">
        <v>19083</v>
      </c>
      <c r="D290" s="583" t="s">
        <v>190</v>
      </c>
      <c r="E290" s="583"/>
      <c r="F290" s="583"/>
      <c r="G290" s="583"/>
      <c r="H290" s="583"/>
      <c r="I290" s="583" t="s">
        <v>16777</v>
      </c>
      <c r="J290" s="583" t="s">
        <v>20768</v>
      </c>
      <c r="K290" s="584" t="s">
        <v>14081</v>
      </c>
      <c r="L290" s="583" t="s">
        <v>20811</v>
      </c>
      <c r="M290" s="583" t="s">
        <v>20820</v>
      </c>
      <c r="N290" s="584" t="s">
        <v>20796</v>
      </c>
      <c r="O290" s="2418" t="s">
        <v>20797</v>
      </c>
      <c r="P290" s="3154"/>
      <c r="Q290" s="583"/>
      <c r="R290" s="583" t="str">
        <f>IF(MID(RIGHT(S290,8),1,1)="M",2021,IF(MID(RIGHT(S290,8),1,1)="N",2022,IF(MID(RIGHT(S290,8),1,1)="P",2023,IF(MID(RIGHT(S290,8),1,1)="R",2024,IF(MID(RIGHT(S290,8),1,1)="S",2025,IF(MID(RIGHT(S290,8),1,1)="T",1996,IF(MID(RIGHT(S290,8),1,1)="V",1997,IF(MID(RIGHT(S290,8),1,1)="W",1998,IF(MID(RIGHT(S290,8),1,1)="X",1999,IF(MID(RIGHT(S290,8),1,1)="Y",2000,IF(MID(RIGHT(S290,8),1,1)="1",2001,IF(MID(RIGHT(S290,8),1,1)="2",2002,IF(MID(RIGHT(S290,8),1,1)="3",2003,IF(MID(RIGHT(S290,8),1,1)="4",2004,IF(MID(RIGHT(S290,8),1,1)="5",2005,IF(MID(RIGHT(S290,8),1,1)="6",2006,IF(MID(RIGHT(S290,8),1,1)="7",2007,IF(MID(RIGHT(S290,8),1,1)="8",2008,IF(MID(RIGHT(S290,8),1,1)="9",2009,IF(MID(RIGHT(S290,8),1,1)="A",2010,IF(MID(RIGHT(S290,8),1,1)="B",2011,IF(MID(RIGHT(S290,8),1,1)="C",2012,IF(MID(RIGHT(S290,8),1,1)="D",2013,IF(MID(RIGHT(S290,8),1,1)="E",2014,IF(MID(RIGHT(S290,8),1,1)="F",2015,IF(MID(RIGHT(S290,8),1,1)="G",2016,IF(MID(RIGHT(S290,8),1,1)="H",2017,IF(MID(RIGHT(S290,8),1,1)="J",2018,IF(MID(RIGHT(S290,8),1,1)="K",2019,IF(MID(RIGHT(S290,8),1,1)="L",2020,""))))))))))))))))))))))))))))))</f>
        <v/>
      </c>
      <c r="S290" s="583"/>
      <c r="T290" s="583"/>
      <c r="U290" s="586">
        <v>45850</v>
      </c>
      <c r="V290" s="586">
        <v>45895</v>
      </c>
      <c r="W290" s="588">
        <v>3750</v>
      </c>
      <c r="X290" s="589">
        <v>4500</v>
      </c>
      <c r="Y290" s="3157">
        <f>P290</f>
        <v>0</v>
      </c>
      <c r="Z290" s="3147" t="str">
        <f>SUBSTITUTE(Y290,"-","")</f>
        <v>0</v>
      </c>
    </row>
    <row r="291" spans="1:26" ht="26.25" customHeight="1">
      <c r="A291" s="590"/>
      <c r="B291" s="566"/>
      <c r="C291" s="320" t="s">
        <v>19912</v>
      </c>
      <c r="D291" s="566"/>
      <c r="E291" s="566"/>
      <c r="F291" s="566"/>
      <c r="G291" s="566"/>
      <c r="H291" s="566"/>
      <c r="I291" s="566"/>
      <c r="J291" s="412" t="s">
        <v>20787</v>
      </c>
      <c r="K291" s="649" t="s">
        <v>7969</v>
      </c>
      <c r="L291" s="427" t="s">
        <v>3603</v>
      </c>
      <c r="M291" s="567"/>
      <c r="N291" s="73" t="s">
        <v>3586</v>
      </c>
      <c r="O291" s="566"/>
      <c r="P291" s="3155"/>
      <c r="Q291" s="566"/>
      <c r="R291" s="566" t="str">
        <f>IF(MID(RIGHT(S291,8),1,1)="M",2021,IF(MID(RIGHT(S291,8),1,1)="N",2022,IF(MID(RIGHT(S291,8),1,1)="P",2023,IF(MID(RIGHT(S291,8),1,1)="R",2024,IF(MID(RIGHT(S291,8),1,1)="S",2025,IF(MID(RIGHT(S291,8),1,1)="T",1996,IF(MID(RIGHT(S291,8),1,1)="V",1997,IF(MID(RIGHT(S291,8),1,1)="W",1998,IF(MID(RIGHT(S291,8),1,1)="X",1999,IF(MID(RIGHT(S291,8),1,1)="Y",2000,IF(MID(RIGHT(S291,8),1,1)="1",2001,IF(MID(RIGHT(S291,8),1,1)="2",2002,IF(MID(RIGHT(S291,8),1,1)="3",2003,IF(MID(RIGHT(S291,8),1,1)="4",2004,IF(MID(RIGHT(S291,8),1,1)="5",2005,IF(MID(RIGHT(S291,8),1,1)="6",2006,IF(MID(RIGHT(S291,8),1,1)="7",2007,IF(MID(RIGHT(S291,8),1,1)="8",2008,IF(MID(RIGHT(S291,8),1,1)="9",2009,IF(MID(RIGHT(S291,8),1,1)="A",2010,IF(MID(RIGHT(S291,8),1,1)="B",2011,IF(MID(RIGHT(S291,8),1,1)="C",2012,IF(MID(RIGHT(S291,8),1,1)="D",2013,IF(MID(RIGHT(S291,8),1,1)="E",2014,IF(MID(RIGHT(S291,8),1,1)="F",2015,IF(MID(RIGHT(S291,8),1,1)="G",2016,IF(MID(RIGHT(S291,8),1,1)="H",2017,IF(MID(RIGHT(S291,8),1,1)="J",2018,IF(MID(RIGHT(S291,8),1,1)="K",2019,IF(MID(RIGHT(S291,8),1,1)="L",2020,""))))))))))))))))))))))))))))))</f>
        <v/>
      </c>
      <c r="S291" s="566"/>
      <c r="T291" s="566"/>
      <c r="U291" s="568"/>
      <c r="V291" s="568"/>
      <c r="W291" s="2419"/>
      <c r="X291" s="2420"/>
      <c r="Y291" s="3158"/>
      <c r="Z291" s="3147"/>
    </row>
    <row r="292" spans="1:26" ht="26.25" customHeight="1">
      <c r="A292" s="590"/>
      <c r="B292" s="566"/>
      <c r="C292" s="566" t="s">
        <v>12776</v>
      </c>
      <c r="D292" s="566" t="s">
        <v>20774</v>
      </c>
      <c r="E292" s="566"/>
      <c r="F292" s="566"/>
      <c r="G292" s="566"/>
      <c r="H292" s="566"/>
      <c r="I292" s="2421"/>
      <c r="J292" s="566"/>
      <c r="K292" s="491" t="s">
        <v>3550</v>
      </c>
      <c r="L292" s="567"/>
      <c r="M292" s="566"/>
      <c r="N292" s="73" t="s">
        <v>3907</v>
      </c>
      <c r="O292" s="566"/>
      <c r="P292" s="3155"/>
      <c r="Q292" s="566"/>
      <c r="R292" s="566" t="str">
        <f>IF(MID(RIGHT(S292,8),1,1)="M",2021,IF(MID(RIGHT(S292,8),1,1)="N",2022,IF(MID(RIGHT(S292,8),1,1)="P",2023,IF(MID(RIGHT(S292,8),1,1)="R",2024,IF(MID(RIGHT(S292,8),1,1)="S",2025,IF(MID(RIGHT(S292,8),1,1)="T",1996,IF(MID(RIGHT(S292,8),1,1)="V",1997,IF(MID(RIGHT(S292,8),1,1)="W",1998,IF(MID(RIGHT(S292,8),1,1)="X",1999,IF(MID(RIGHT(S292,8),1,1)="Y",2000,IF(MID(RIGHT(S292,8),1,1)="1",2001,IF(MID(RIGHT(S292,8),1,1)="2",2002,IF(MID(RIGHT(S292,8),1,1)="3",2003,IF(MID(RIGHT(S292,8),1,1)="4",2004,IF(MID(RIGHT(S292,8),1,1)="5",2005,IF(MID(RIGHT(S292,8),1,1)="6",2006,IF(MID(RIGHT(S292,8),1,1)="7",2007,IF(MID(RIGHT(S292,8),1,1)="8",2008,IF(MID(RIGHT(S292,8),1,1)="9",2009,IF(MID(RIGHT(S292,8),1,1)="A",2010,IF(MID(RIGHT(S292,8),1,1)="B",2011,IF(MID(RIGHT(S292,8),1,1)="C",2012,IF(MID(RIGHT(S292,8),1,1)="D",2013,IF(MID(RIGHT(S292,8),1,1)="E",2014,IF(MID(RIGHT(S292,8),1,1)="F",2015,IF(MID(RIGHT(S292,8),1,1)="G",2016,IF(MID(RIGHT(S292,8),1,1)="H",2017,IF(MID(RIGHT(S292,8),1,1)="J",2018,IF(MID(RIGHT(S292,8),1,1)="K",2019,IF(MID(RIGHT(S292,8),1,1)="L",2020,""))))))))))))))))))))))))))))))</f>
        <v/>
      </c>
      <c r="S292" s="566"/>
      <c r="T292" s="566"/>
      <c r="U292" s="568"/>
      <c r="V292" s="568"/>
      <c r="W292" s="570"/>
      <c r="X292" s="591"/>
      <c r="Y292" s="3158"/>
      <c r="Z292" s="3147"/>
    </row>
    <row r="293" spans="1:26" ht="26.25" customHeight="1">
      <c r="A293" s="590"/>
      <c r="B293" s="566"/>
      <c r="C293" s="566" t="s">
        <v>12778</v>
      </c>
      <c r="D293" s="566" t="s">
        <v>20774</v>
      </c>
      <c r="E293" s="566"/>
      <c r="F293" s="566"/>
      <c r="G293" s="566"/>
      <c r="H293" s="566"/>
      <c r="I293" s="2421"/>
      <c r="J293" s="2423" t="s">
        <v>20814</v>
      </c>
      <c r="K293" s="602" t="s">
        <v>8972</v>
      </c>
      <c r="L293" s="566"/>
      <c r="M293" s="566"/>
      <c r="N293" s="73" t="s">
        <v>12674</v>
      </c>
      <c r="O293" s="566"/>
      <c r="P293" s="3156"/>
      <c r="Q293" s="566"/>
      <c r="R293" s="566" t="str">
        <f>IF(MID(RIGHT(S293,8),1,1)="M",2021,IF(MID(RIGHT(S293,8),1,1)="N",2022,IF(MID(RIGHT(S293,8),1,1)="P",2023,IF(MID(RIGHT(S293,8),1,1)="R",2024,IF(MID(RIGHT(S293,8),1,1)="S",2025,IF(MID(RIGHT(S293,8),1,1)="T",1996,IF(MID(RIGHT(S293,8),1,1)="V",1997,IF(MID(RIGHT(S293,8),1,1)="W",1998,IF(MID(RIGHT(S293,8),1,1)="X",1999,IF(MID(RIGHT(S293,8),1,1)="Y",2000,IF(MID(RIGHT(S293,8),1,1)="1",2001,IF(MID(RIGHT(S293,8),1,1)="2",2002,IF(MID(RIGHT(S293,8),1,1)="3",2003,IF(MID(RIGHT(S293,8),1,1)="4",2004,IF(MID(RIGHT(S293,8),1,1)="5",2005,IF(MID(RIGHT(S293,8),1,1)="6",2006,IF(MID(RIGHT(S293,8),1,1)="7",2007,IF(MID(RIGHT(S293,8),1,1)="8",2008,IF(MID(RIGHT(S293,8),1,1)="9",2009,IF(MID(RIGHT(S293,8),1,1)="A",2010,IF(MID(RIGHT(S293,8),1,1)="B",2011,IF(MID(RIGHT(S293,8),1,1)="C",2012,IF(MID(RIGHT(S293,8),1,1)="D",2013,IF(MID(RIGHT(S293,8),1,1)="E",2014,IF(MID(RIGHT(S293,8),1,1)="F",2015,IF(MID(RIGHT(S293,8),1,1)="G",2016,IF(MID(RIGHT(S293,8),1,1)="H",2017,IF(MID(RIGHT(S293,8),1,1)="J",2018,IF(MID(RIGHT(S293,8),1,1)="K",2019,IF(MID(RIGHT(S293,8),1,1)="L",2020,""))))))))))))))))))))))))))))))</f>
        <v/>
      </c>
      <c r="S293" s="566"/>
      <c r="T293" s="566"/>
      <c r="U293" s="568"/>
      <c r="V293" s="568"/>
      <c r="W293" s="570"/>
      <c r="X293" s="591"/>
      <c r="Y293" s="3159"/>
      <c r="Z293" s="3147"/>
    </row>
    <row r="294" spans="1:26" ht="26.25" customHeight="1">
      <c r="A294" s="590"/>
      <c r="B294" s="566"/>
      <c r="C294" s="566" t="s">
        <v>13047</v>
      </c>
      <c r="D294" s="566" t="s">
        <v>191</v>
      </c>
      <c r="E294" s="566"/>
      <c r="F294" s="566"/>
      <c r="G294" s="566"/>
      <c r="H294" s="566"/>
      <c r="I294" s="2421"/>
      <c r="J294" s="2423" t="s">
        <v>20821</v>
      </c>
      <c r="K294" s="566"/>
      <c r="L294" s="566"/>
      <c r="M294" s="566"/>
      <c r="N294" s="566"/>
      <c r="O294" s="566"/>
      <c r="P294" s="566"/>
      <c r="Q294" s="566"/>
      <c r="R294" s="566"/>
      <c r="S294" s="571" t="s">
        <v>546</v>
      </c>
      <c r="T294" s="571">
        <v>3700</v>
      </c>
      <c r="U294" s="568"/>
      <c r="V294" s="568"/>
      <c r="W294" s="570"/>
      <c r="X294" s="591"/>
    </row>
    <row r="295" spans="1:26" ht="26.25" customHeight="1">
      <c r="A295" s="590"/>
      <c r="B295" s="566"/>
      <c r="C295" s="566" t="s">
        <v>10002</v>
      </c>
      <c r="D295" s="566"/>
      <c r="E295" s="566"/>
      <c r="F295" s="566"/>
      <c r="G295" s="566"/>
      <c r="H295" s="566"/>
      <c r="I295" s="566"/>
      <c r="J295" s="2423"/>
      <c r="K295" s="566"/>
      <c r="L295" s="566"/>
      <c r="M295" s="2559" t="s">
        <v>10944</v>
      </c>
      <c r="N295" s="2560"/>
      <c r="O295" s="2560"/>
      <c r="P295" s="2561"/>
      <c r="Q295" s="566"/>
      <c r="R295" s="566"/>
      <c r="S295" s="571" t="s">
        <v>8411</v>
      </c>
      <c r="T295" s="571">
        <f>SUM(T290:T294)</f>
        <v>3700</v>
      </c>
      <c r="U295" s="569"/>
      <c r="V295" s="568"/>
      <c r="W295" s="570"/>
      <c r="X295" s="591"/>
    </row>
    <row r="296" spans="1:26" ht="26.25" customHeight="1" thickBot="1">
      <c r="A296" s="592"/>
      <c r="B296" s="593"/>
      <c r="C296" s="593" t="s">
        <v>10003</v>
      </c>
      <c r="D296" s="593"/>
      <c r="E296" s="593"/>
      <c r="F296" s="593"/>
      <c r="G296" s="593"/>
      <c r="H296" s="593"/>
      <c r="I296" s="593"/>
      <c r="J296" s="2422"/>
      <c r="K296" s="611" t="s">
        <v>3533</v>
      </c>
      <c r="L296" s="593"/>
      <c r="M296" s="593"/>
      <c r="N296" s="594"/>
      <c r="O296" s="594"/>
      <c r="P296" s="595"/>
      <c r="Q296" s="593"/>
      <c r="R296" s="593"/>
      <c r="S296" s="595"/>
      <c r="T296" s="596"/>
      <c r="U296" s="597"/>
      <c r="V296" s="598"/>
      <c r="W296" s="599"/>
      <c r="X296" s="600"/>
    </row>
    <row r="298" spans="1:26" ht="26.25" customHeight="1" thickBot="1">
      <c r="A298" s="445"/>
      <c r="B298" s="445"/>
      <c r="C298" s="445"/>
      <c r="D298" s="445"/>
      <c r="E298" s="445"/>
      <c r="F298" s="445"/>
      <c r="G298" s="445"/>
      <c r="H298" s="445"/>
      <c r="I298" s="445"/>
      <c r="J298" s="445"/>
      <c r="K298" s="446"/>
      <c r="L298" s="445"/>
      <c r="M298" s="445"/>
      <c r="N298" s="446"/>
      <c r="O298" s="446"/>
      <c r="P298" s="447"/>
      <c r="Q298" s="445"/>
      <c r="R298" s="445"/>
      <c r="S298" s="445"/>
      <c r="T298" s="445"/>
      <c r="U298" s="448"/>
      <c r="V298" s="449"/>
      <c r="W298" s="450"/>
      <c r="X298" s="450"/>
    </row>
    <row r="299" spans="1:26" ht="26.25" customHeight="1">
      <c r="A299" s="1348" t="s">
        <v>188</v>
      </c>
      <c r="B299" s="1349" t="s">
        <v>20649</v>
      </c>
      <c r="C299" s="1349" t="s">
        <v>123</v>
      </c>
      <c r="D299" s="1349" t="s">
        <v>190</v>
      </c>
      <c r="E299" s="1349" t="s">
        <v>20799</v>
      </c>
      <c r="F299" s="1349"/>
      <c r="G299" s="1349"/>
      <c r="H299" s="1489"/>
      <c r="I299" s="1349" t="s">
        <v>126</v>
      </c>
      <c r="J299" s="1582" t="s">
        <v>20669</v>
      </c>
      <c r="K299" s="1350" t="s">
        <v>12321</v>
      </c>
      <c r="L299" s="1349" t="s">
        <v>20830</v>
      </c>
      <c r="M299" s="3451" t="s">
        <v>20798</v>
      </c>
      <c r="N299" s="3450" t="s">
        <v>20800</v>
      </c>
      <c r="O299" s="3450" t="s">
        <v>20801</v>
      </c>
      <c r="P299" s="1351"/>
      <c r="Q299" s="1351" t="s">
        <v>618</v>
      </c>
      <c r="R299" s="1351">
        <f>IF(MID(RIGHT(S299,8),1,1)="M",2021,IF(MID(RIGHT(S299,8),1,1)="N",2022,IF(MID(RIGHT(S299,8),1,1)="P",2023,IF(MID(RIGHT(S299,8),1,1)="R",1994,IF(MID(RIGHT(S299,8),1,1)="S",1995,IF(MID(RIGHT(S299,8),1,1)="T",1996,IF(MID(RIGHT(S299,8),1,1)="V",1997,IF(MID(RIGHT(S299,8),1,1)="W",1998,IF(MID(RIGHT(S299,8),1,1)="X",1999,IF(MID(RIGHT(S299,8),1,1)="Y",2000,IF(MID(RIGHT(S299,8),1,1)="1",2001,IF(MID(RIGHT(S299,8),1,1)="2",2002,IF(MID(RIGHT(S299,8),1,1)="3",2003,IF(MID(RIGHT(S299,8),1,1)="4",2004,IF(MID(RIGHT(S299,8),1,1)="5",2005,IF(MID(RIGHT(S299,8),1,1)="6",2006,IF(MID(RIGHT(S299,8),1,1)="7",2007,IF(MID(RIGHT(S299,8),1,1)="8",2008,IF(MID(RIGHT(S299,8),1,1)="9",2009,IF(MID(RIGHT(S299,8),1,1)="A",2010,IF(MID(RIGHT(S299,8),1,1)="B",2011,IF(MID(RIGHT(S299,8),1,1)="C",2012,IF(MID(RIGHT(S299,8),1,1)="D",2013,IF(MID(RIGHT(S299,8),1,1)="E",2014,IF(MID(RIGHT(S299,8),1,1)="F",2015,IF(MID(RIGHT(S299,8),1,1)="G",2016,IF(MID(RIGHT(S299,8),1,1)="H",2017,IF(MID(RIGHT(S299,8),1,1)="J",2018,IF(MID(RIGHT(S299,8),1,1)="K",2019,IF(MID(RIGHT(S299,8),1,1)="L",2020,""))))))))))))))))))))))))))))))</f>
        <v>2020</v>
      </c>
      <c r="S299" s="1351" t="s">
        <v>20687</v>
      </c>
      <c r="T299" s="1351">
        <v>2185</v>
      </c>
      <c r="U299" s="1352">
        <v>45851</v>
      </c>
      <c r="V299" s="1352">
        <v>45931</v>
      </c>
      <c r="W299" s="1353">
        <f>3100+40+100</f>
        <v>3240</v>
      </c>
      <c r="X299" s="1354">
        <v>3800</v>
      </c>
    </row>
    <row r="300" spans="1:26" ht="26.25" customHeight="1">
      <c r="A300" s="1355"/>
      <c r="B300" s="208"/>
      <c r="C300" s="320" t="s">
        <v>13513</v>
      </c>
      <c r="D300" s="208"/>
      <c r="E300" s="208"/>
      <c r="F300" s="208"/>
      <c r="G300" s="208"/>
      <c r="H300" s="208"/>
      <c r="I300" s="208" t="s">
        <v>194</v>
      </c>
      <c r="J300" s="412" t="s">
        <v>20670</v>
      </c>
      <c r="K300" s="215" t="s">
        <v>20671</v>
      </c>
      <c r="L300" s="425" t="s">
        <v>3603</v>
      </c>
      <c r="M300" s="3452"/>
      <c r="N300" s="73" t="s">
        <v>2943</v>
      </c>
      <c r="O300" s="209"/>
      <c r="P300" s="210"/>
      <c r="Q300" s="210" t="s">
        <v>525</v>
      </c>
      <c r="R300" s="210">
        <f>IF(MID(RIGHT(S300,8),1,1)="M",2021,IF(MID(RIGHT(S300,8),1,1)="N",2022,IF(MID(RIGHT(S300,8),1,1)="P",2023,IF(MID(RIGHT(S300,8),1,1)="R",1994,IF(MID(RIGHT(S300,8),1,1)="S",1995,IF(MID(RIGHT(S300,8),1,1)="T",1996,IF(MID(RIGHT(S300,8),1,1)="V",1997,IF(MID(RIGHT(S300,8),1,1)="W",1998,IF(MID(RIGHT(S300,8),1,1)="X",1999,IF(MID(RIGHT(S300,8),1,1)="Y",2000,IF(MID(RIGHT(S300,8),1,1)="1",2001,IF(MID(RIGHT(S300,8),1,1)="2",2002,IF(MID(RIGHT(S300,8),1,1)="3",2003,IF(MID(RIGHT(S300,8),1,1)="4",2004,IF(MID(RIGHT(S300,8),1,1)="5",2005,IF(MID(RIGHT(S300,8),1,1)="6",2006,IF(MID(RIGHT(S300,8),1,1)="7",2007,IF(MID(RIGHT(S300,8),1,1)="8",2008,IF(MID(RIGHT(S300,8),1,1)="9",2009,IF(MID(RIGHT(S300,8),1,1)="A",2010,IF(MID(RIGHT(S300,8),1,1)="B",2011,IF(MID(RIGHT(S300,8),1,1)="C",2012,IF(MID(RIGHT(S300,8),1,1)="D",2013,IF(MID(RIGHT(S300,8),1,1)="E",2014,IF(MID(RIGHT(S300,8),1,1)="F",2015,IF(MID(RIGHT(S300,8),1,1)="G",2016,IF(MID(RIGHT(S300,8),1,1)="H",2017,IF(MID(RIGHT(S300,8),1,1)="J",2018,IF(MID(RIGHT(S300,8),1,1)="K",2019,IF(MID(RIGHT(S300,8),1,1)="L",2020,""))))))))))))))))))))))))))))))</f>
        <v>2023</v>
      </c>
      <c r="S300" s="210" t="s">
        <v>20688</v>
      </c>
      <c r="T300" s="210">
        <v>2040</v>
      </c>
      <c r="U300" s="212"/>
      <c r="V300" s="211"/>
      <c r="W300" s="213"/>
      <c r="X300" s="1356"/>
    </row>
    <row r="301" spans="1:26" ht="26.25" customHeight="1">
      <c r="A301" s="1355"/>
      <c r="B301" s="208"/>
      <c r="C301" s="208" t="s">
        <v>12775</v>
      </c>
      <c r="D301" s="208" t="s">
        <v>20630</v>
      </c>
      <c r="E301" s="208"/>
      <c r="F301" s="208"/>
      <c r="G301" s="208"/>
      <c r="H301" s="208"/>
      <c r="I301" s="208"/>
      <c r="J301" s="425" t="s">
        <v>3281</v>
      </c>
      <c r="K301" s="209" t="s">
        <v>3534</v>
      </c>
      <c r="L301" s="188" t="s">
        <v>20831</v>
      </c>
      <c r="M301" s="3452"/>
      <c r="N301" s="73" t="s">
        <v>3907</v>
      </c>
      <c r="O301" s="209"/>
      <c r="P301" s="210"/>
      <c r="Q301" s="210" t="s">
        <v>520</v>
      </c>
      <c r="R301" s="210">
        <f>IF(MID(RIGHT(S301,8),1,1)="M",2021,IF(MID(RIGHT(S301,8),1,1)="N",2022,IF(MID(RIGHT(S301,8),1,1)="P",2023,IF(MID(RIGHT(S301,8),1,1)="R",1994,IF(MID(RIGHT(S301,8),1,1)="S",1995,IF(MID(RIGHT(S301,8),1,1)="T",1996,IF(MID(RIGHT(S301,8),1,1)="V",1997,IF(MID(RIGHT(S301,8),1,1)="W",1998,IF(MID(RIGHT(S301,8),1,1)="X",1999,IF(MID(RIGHT(S301,8),1,1)="Y",2000,IF(MID(RIGHT(S301,8),1,1)="1",2001,IF(MID(RIGHT(S301,8),1,1)="2",2002,IF(MID(RIGHT(S301,8),1,1)="3",2003,IF(MID(RIGHT(S301,8),1,1)="4",2004,IF(MID(RIGHT(S301,8),1,1)="5",2005,IF(MID(RIGHT(S301,8),1,1)="6",2006,IF(MID(RIGHT(S301,8),1,1)="7",2007,IF(MID(RIGHT(S301,8),1,1)="8",2008,IF(MID(RIGHT(S301,8),1,1)="9",2009,IF(MID(RIGHT(S301,8),1,1)="A",2010,IF(MID(RIGHT(S301,8),1,1)="B",2011,IF(MID(RIGHT(S301,8),1,1)="C",2012,IF(MID(RIGHT(S301,8),1,1)="D",2013,IF(MID(RIGHT(S301,8),1,1)="E",2014,IF(MID(RIGHT(S301,8),1,1)="F",2015,IF(MID(RIGHT(S301,8),1,1)="G",2016,IF(MID(RIGHT(S301,8),1,1)="H",2017,IF(MID(RIGHT(S301,8),1,1)="J",2018,IF(MID(RIGHT(S301,8),1,1)="K",2019,IF(MID(RIGHT(S301,8),1,1)="L",2020,""))))))))))))))))))))))))))))))</f>
        <v>2016</v>
      </c>
      <c r="S301" s="210" t="s">
        <v>20689</v>
      </c>
      <c r="T301" s="210">
        <v>2175</v>
      </c>
      <c r="U301" s="211"/>
      <c r="V301" s="211"/>
      <c r="W301" s="1448"/>
      <c r="X301" s="1356"/>
    </row>
    <row r="302" spans="1:26" ht="26.25" customHeight="1">
      <c r="A302" s="1355"/>
      <c r="B302" s="208"/>
      <c r="C302" s="208" t="s">
        <v>12777</v>
      </c>
      <c r="D302" s="208" t="s">
        <v>20630</v>
      </c>
      <c r="E302" s="208"/>
      <c r="F302" s="208"/>
      <c r="G302" s="208"/>
      <c r="H302" s="208"/>
      <c r="I302" s="208"/>
      <c r="J302" s="208"/>
      <c r="K302" s="209" t="s">
        <v>4071</v>
      </c>
      <c r="L302" s="208"/>
      <c r="M302" s="3453"/>
      <c r="N302" s="73" t="s">
        <v>12674</v>
      </c>
      <c r="O302" s="209"/>
      <c r="P302" s="210"/>
      <c r="Q302" s="208"/>
      <c r="R302" s="208" t="str">
        <f>IF(MID(RIGHT(S302,8),1,1)="M",2021,IF(MID(RIGHT(S302,8),1,1)="N",2022,IF(MID(RIGHT(S302,8),1,1)="P",2023,IF(MID(RIGHT(S302,8),1,1)="R",1994,IF(MID(RIGHT(S302,8),1,1)="S",1995,IF(MID(RIGHT(S302,8),1,1)="T",1996,IF(MID(RIGHT(S302,8),1,1)="V",1997,IF(MID(RIGHT(S302,8),1,1)="W",1998,IF(MID(RIGHT(S302,8),1,1)="X",1999,IF(MID(RIGHT(S302,8),1,1)="Y",2000,IF(MID(RIGHT(S302,8),1,1)="1",2001,IF(MID(RIGHT(S302,8),1,1)="2",2002,IF(MID(RIGHT(S302,8),1,1)="3",2003,IF(MID(RIGHT(S302,8),1,1)="4",2004,IF(MID(RIGHT(S302,8),1,1)="5",2005,IF(MID(RIGHT(S302,8),1,1)="6",2006,IF(MID(RIGHT(S302,8),1,1)="7",2007,IF(MID(RIGHT(S302,8),1,1)="8",2008,IF(MID(RIGHT(S302,8),1,1)="9",2009,IF(MID(RIGHT(S302,8),1,1)="A",2010,IF(MID(RIGHT(S302,8),1,1)="B",2011,IF(MID(RIGHT(S302,8),1,1)="C",2012,IF(MID(RIGHT(S302,8),1,1)="D",2013,IF(MID(RIGHT(S302,8),1,1)="E",2014,IF(MID(RIGHT(S302,8),1,1)="F",2015,IF(MID(RIGHT(S302,8),1,1)="G",2016,IF(MID(RIGHT(S302,8),1,1)="H",2017,IF(MID(RIGHT(S302,8),1,1)="J",2018,IF(MID(RIGHT(S302,8),1,1)="K",2019,IF(MID(RIGHT(S302,8),1,1)="L",2020,""))))))))))))))))))))))))))))))</f>
        <v/>
      </c>
      <c r="S302" s="208"/>
      <c r="T302" s="208"/>
      <c r="U302" s="212"/>
      <c r="V302" s="211"/>
      <c r="W302" s="213"/>
      <c r="X302" s="1356"/>
    </row>
    <row r="303" spans="1:26" ht="26.25" customHeight="1">
      <c r="A303" s="1355"/>
      <c r="B303" s="208"/>
      <c r="C303" s="208" t="s">
        <v>13047</v>
      </c>
      <c r="D303" s="208" t="s">
        <v>191</v>
      </c>
      <c r="E303" s="208"/>
      <c r="F303" s="208"/>
      <c r="G303" s="208"/>
      <c r="H303" s="208"/>
      <c r="I303" s="208"/>
      <c r="J303" s="208"/>
      <c r="K303" s="209"/>
      <c r="L303" s="208"/>
      <c r="M303" s="208" t="str">
        <f>SUBSTITUTE(M299,"-","")</f>
        <v>1277825070314X</v>
      </c>
      <c r="N303" s="208"/>
      <c r="O303" s="208"/>
      <c r="P303" s="210"/>
      <c r="Q303" s="208"/>
      <c r="R303" s="208"/>
      <c r="S303" s="214" t="s">
        <v>189</v>
      </c>
      <c r="T303" s="210">
        <v>3830</v>
      </c>
      <c r="U303" s="211"/>
      <c r="V303" s="212"/>
      <c r="W303" s="213"/>
      <c r="X303" s="1356"/>
    </row>
    <row r="304" spans="1:26" ht="26.25" customHeight="1">
      <c r="A304" s="1355"/>
      <c r="B304" s="208"/>
      <c r="C304" s="208" t="s">
        <v>10098</v>
      </c>
      <c r="D304" s="208" t="s">
        <v>191</v>
      </c>
      <c r="E304" s="208"/>
      <c r="F304" s="208"/>
      <c r="G304" s="208"/>
      <c r="H304" s="208"/>
      <c r="I304" s="208"/>
      <c r="J304" s="208"/>
      <c r="K304" s="209"/>
      <c r="L304" s="208"/>
      <c r="M304" s="2559" t="s">
        <v>10944</v>
      </c>
      <c r="N304" s="2560"/>
      <c r="O304" s="2560"/>
      <c r="P304" s="2561"/>
      <c r="Q304" s="208"/>
      <c r="R304" s="208"/>
      <c r="S304" s="214" t="s">
        <v>8411</v>
      </c>
      <c r="T304" s="214">
        <f>SUM(T299:T303)</f>
        <v>10230</v>
      </c>
      <c r="U304" s="211"/>
      <c r="V304" s="617"/>
      <c r="W304" s="213"/>
      <c r="X304" s="1356"/>
    </row>
    <row r="305" spans="1:24" ht="26.25" customHeight="1" thickBot="1">
      <c r="A305" s="1357"/>
      <c r="B305" s="1358"/>
      <c r="C305" s="1358" t="s">
        <v>10099</v>
      </c>
      <c r="D305" s="1358" t="s">
        <v>4036</v>
      </c>
      <c r="E305" s="1358"/>
      <c r="F305" s="1358"/>
      <c r="G305" s="1358"/>
      <c r="H305" s="1358"/>
      <c r="I305" s="1358"/>
      <c r="J305" s="1358"/>
      <c r="K305" s="611" t="s">
        <v>3533</v>
      </c>
      <c r="L305" s="1358"/>
      <c r="M305" s="1358"/>
      <c r="N305" s="1359"/>
      <c r="O305" s="1359"/>
      <c r="P305" s="1360"/>
      <c r="Q305" s="1358"/>
      <c r="R305" s="1358"/>
      <c r="S305" s="1361"/>
      <c r="T305" s="1361"/>
      <c r="U305" s="1362"/>
      <c r="V305" s="1363"/>
      <c r="W305" s="1364"/>
      <c r="X305" s="1365"/>
    </row>
    <row r="307" spans="1:24" ht="26.25" customHeight="1" thickBot="1"/>
    <row r="308" spans="1:24" s="1375" customFormat="1" ht="26.25" customHeight="1">
      <c r="A308" s="2095" t="s">
        <v>9581</v>
      </c>
      <c r="B308" s="2096" t="s">
        <v>10047</v>
      </c>
      <c r="C308" s="2096" t="s">
        <v>20357</v>
      </c>
      <c r="D308" s="2096" t="s">
        <v>190</v>
      </c>
      <c r="E308" s="2096"/>
      <c r="F308" s="2096"/>
      <c r="G308" s="2096"/>
      <c r="H308" s="2403"/>
      <c r="I308" s="2096" t="s">
        <v>10531</v>
      </c>
      <c r="J308" s="2097" t="s">
        <v>20669</v>
      </c>
      <c r="K308" s="2096" t="s">
        <v>20360</v>
      </c>
      <c r="L308" s="2096"/>
      <c r="M308" s="2166"/>
      <c r="N308" s="2097" t="s">
        <v>20496</v>
      </c>
      <c r="O308" s="2096" t="s">
        <v>20384</v>
      </c>
      <c r="P308" s="2098"/>
      <c r="Q308" s="2096"/>
      <c r="R308" s="813" t="str">
        <f t="shared" ref="R308:R311" si="7">IF(MID(RIGHT(S308,8),1,1)="M",2021,IF(MID(RIGHT(S308,8),1,1)="N",2022,IF(MID(RIGHT(S308,8),1,1)="P",2023,IF(MID(RIGHT(S308,8),1,1)="R",2024,IF(MID(RIGHT(S308,8),1,1)="S",2025,IF(MID(RIGHT(S308,8),1,1)="T",1996,IF(MID(RIGHT(S308,8),1,1)="V",1997,IF(MID(RIGHT(S308,8),1,1)="W",1998,IF(MID(RIGHT(S308,8),1,1)="X",1999,IF(MID(RIGHT(S308,8),1,1)="Y",2000,IF(MID(RIGHT(S308,8),1,1)="1",2001,IF(MID(RIGHT(S308,8),1,1)="2",2002,IF(MID(RIGHT(S308,8),1,1)="3",2003,IF(MID(RIGHT(S308,8),1,1)="4",2004,IF(MID(RIGHT(S308,8),1,1)="5",2005,IF(MID(RIGHT(S308,8),1,1)="6",2006,IF(MID(RIGHT(S308,8),1,1)="7",2007,IF(MID(RIGHT(S308,8),1,1)="8",2008,IF(MID(RIGHT(S308,8),1,1)="9",2009,IF(MID(RIGHT(S308,8),1,1)="A",2010,IF(MID(RIGHT(S308,8),1,1)="B",2011,IF(MID(RIGHT(S308,8),1,1)="C",2012,IF(MID(RIGHT(S308,8),1,1)="D",2013,IF(MID(RIGHT(S308,8),1,1)="E",2014,IF(MID(RIGHT(S308,8),1,1)="F",2015,IF(MID(RIGHT(S308,8),1,1)="G",2016,IF(MID(RIGHT(S308,8),1,1)="H",2017,IF(MID(RIGHT(S308,8),1,1)="J",2018,IF(MID(RIGHT(S308,8),1,1)="K",2019,IF(MID(RIGHT(S308,8),1,1)="L",2020,""))))))))))))))))))))))))))))))</f>
        <v/>
      </c>
      <c r="S308" s="813"/>
      <c r="T308" s="2096"/>
      <c r="U308" s="2404">
        <v>45840</v>
      </c>
      <c r="V308" s="2404">
        <v>45867</v>
      </c>
      <c r="W308" s="2100"/>
      <c r="X308" s="2101"/>
    </row>
    <row r="309" spans="1:24" s="1375" customFormat="1" ht="26.25" customHeight="1">
      <c r="A309" s="2102"/>
      <c r="B309" s="2103"/>
      <c r="C309" s="1432" t="s">
        <v>20358</v>
      </c>
      <c r="D309" s="2103"/>
      <c r="E309" s="2103"/>
      <c r="F309" s="2103"/>
      <c r="G309" s="2103"/>
      <c r="H309" s="2103"/>
      <c r="I309" s="2104" t="s">
        <v>3598</v>
      </c>
      <c r="J309" s="1417" t="s">
        <v>20359</v>
      </c>
      <c r="K309" s="2105" t="s">
        <v>20361</v>
      </c>
      <c r="L309" s="427" t="s">
        <v>3603</v>
      </c>
      <c r="M309" s="2106"/>
      <c r="N309" s="73" t="s">
        <v>3586</v>
      </c>
      <c r="O309" s="2106" t="s">
        <v>20499</v>
      </c>
      <c r="P309" s="2105" t="s">
        <v>20500</v>
      </c>
      <c r="Q309" s="2103"/>
      <c r="R309" s="2107" t="str">
        <f t="shared" si="7"/>
        <v/>
      </c>
      <c r="S309" s="2103"/>
      <c r="T309" s="2103"/>
      <c r="U309" s="2405">
        <v>45845</v>
      </c>
      <c r="V309" s="2405">
        <v>45874</v>
      </c>
      <c r="W309" s="2109"/>
      <c r="X309" s="2110"/>
    </row>
    <row r="310" spans="1:24" s="1375" customFormat="1" ht="26.25" customHeight="1">
      <c r="A310" s="2102"/>
      <c r="B310" s="2103"/>
      <c r="C310" s="2111" t="s">
        <v>12775</v>
      </c>
      <c r="D310" s="2103" t="s">
        <v>191</v>
      </c>
      <c r="E310" s="2103"/>
      <c r="F310" s="2103"/>
      <c r="G310" s="2103"/>
      <c r="H310" s="2103"/>
      <c r="I310" s="2103"/>
      <c r="J310" s="2112" t="s">
        <v>20390</v>
      </c>
      <c r="K310" s="2106" t="s">
        <v>3306</v>
      </c>
      <c r="L310" s="2106"/>
      <c r="M310" s="2106"/>
      <c r="N310" s="73" t="s">
        <v>3907</v>
      </c>
      <c r="O310" s="2106"/>
      <c r="P310" s="2106"/>
      <c r="Q310" s="2103"/>
      <c r="R310" s="2107" t="str">
        <f t="shared" si="7"/>
        <v/>
      </c>
      <c r="S310" s="2103"/>
      <c r="T310" s="2103"/>
      <c r="U310" s="2113">
        <v>45851</v>
      </c>
      <c r="V310" s="2113"/>
      <c r="W310" s="2109"/>
      <c r="X310" s="2114"/>
    </row>
    <row r="311" spans="1:24" s="1375" customFormat="1" ht="26.25" customHeight="1">
      <c r="A311" s="2102"/>
      <c r="B311" s="2103"/>
      <c r="C311" s="2111" t="s">
        <v>12777</v>
      </c>
      <c r="D311" s="2103" t="s">
        <v>191</v>
      </c>
      <c r="E311" s="2103"/>
      <c r="F311" s="2103"/>
      <c r="G311" s="2103"/>
      <c r="H311" s="2103"/>
      <c r="I311" s="2103"/>
      <c r="J311" s="2112" t="s">
        <v>20392</v>
      </c>
      <c r="K311" s="2106" t="s">
        <v>4071</v>
      </c>
      <c r="L311" s="2106"/>
      <c r="M311" s="2106"/>
      <c r="N311" s="73" t="s">
        <v>12674</v>
      </c>
      <c r="O311" s="2106"/>
      <c r="P311" s="2106"/>
      <c r="Q311" s="2103"/>
      <c r="R311" s="2107" t="str">
        <f t="shared" si="7"/>
        <v/>
      </c>
      <c r="S311" s="2103"/>
      <c r="T311" s="2103"/>
      <c r="U311" s="2108"/>
      <c r="V311" s="2113"/>
      <c r="W311" s="2109"/>
      <c r="X311" s="2114"/>
    </row>
    <row r="312" spans="1:24" s="1375" customFormat="1" ht="26.25" customHeight="1">
      <c r="A312" s="2102"/>
      <c r="B312" s="2103"/>
      <c r="C312" s="2115" t="s">
        <v>14286</v>
      </c>
      <c r="D312" s="2103"/>
      <c r="E312" s="2103"/>
      <c r="F312" s="2103"/>
      <c r="G312" s="2103"/>
      <c r="H312" s="2103"/>
      <c r="I312" s="2103"/>
      <c r="J312" s="2116" t="s">
        <v>20720</v>
      </c>
      <c r="K312" s="2117"/>
      <c r="L312" s="2106"/>
      <c r="M312" s="2106"/>
      <c r="N312" s="2118"/>
      <c r="O312" s="2106"/>
      <c r="P312" s="2105"/>
      <c r="Q312" s="2103"/>
      <c r="R312" s="2107"/>
      <c r="S312" s="2119" t="s">
        <v>9583</v>
      </c>
      <c r="T312" s="2119">
        <v>3820</v>
      </c>
      <c r="U312" s="2113"/>
      <c r="V312" s="2113"/>
      <c r="W312" s="2120"/>
      <c r="X312" s="2114"/>
    </row>
    <row r="313" spans="1:24" s="1375" customFormat="1" ht="26.25" customHeight="1">
      <c r="A313" s="2121"/>
      <c r="B313" s="2122"/>
      <c r="C313" s="2115" t="s">
        <v>10098</v>
      </c>
      <c r="D313" s="2103"/>
      <c r="E313" s="2122"/>
      <c r="F313" s="2122"/>
      <c r="G313" s="2122"/>
      <c r="H313" s="2122"/>
      <c r="I313" s="2122"/>
      <c r="J313" s="2103"/>
      <c r="K313" s="2117"/>
      <c r="L313" s="2117"/>
      <c r="M313" s="2559" t="s">
        <v>10944</v>
      </c>
      <c r="N313" s="2560"/>
      <c r="O313" s="2560"/>
      <c r="P313" s="2561"/>
      <c r="Q313" s="2122"/>
      <c r="R313" s="2103"/>
      <c r="S313" s="2123" t="s">
        <v>2472</v>
      </c>
      <c r="T313" s="2123">
        <f>SUM(T308:T312)</f>
        <v>3820</v>
      </c>
      <c r="U313" s="2124"/>
      <c r="V313" s="2124"/>
      <c r="W313" s="2125"/>
      <c r="X313" s="2126"/>
    </row>
    <row r="314" spans="1:24" s="1375" customFormat="1" ht="26.25" customHeight="1" thickBot="1">
      <c r="A314" s="2127"/>
      <c r="B314" s="2128"/>
      <c r="C314" s="2128" t="s">
        <v>10099</v>
      </c>
      <c r="D314" s="2128"/>
      <c r="E314" s="2128"/>
      <c r="F314" s="2128"/>
      <c r="G314" s="2128"/>
      <c r="H314" s="2128"/>
      <c r="I314" s="2128"/>
      <c r="J314" s="2129"/>
      <c r="K314" s="611" t="s">
        <v>20721</v>
      </c>
      <c r="L314" s="2130"/>
      <c r="M314" s="2130"/>
      <c r="N314" s="2131"/>
      <c r="O314" s="2130"/>
      <c r="P314" s="2132"/>
      <c r="Q314" s="2128"/>
      <c r="R314" s="2133"/>
      <c r="S314" s="2134"/>
      <c r="T314" s="2134"/>
      <c r="U314" s="2135"/>
      <c r="V314" s="2136"/>
      <c r="W314" s="2137"/>
      <c r="X314" s="2138"/>
    </row>
    <row r="316" spans="1:24" ht="26.25" customHeight="1" thickBot="1"/>
    <row r="317" spans="1:24" ht="26.25" customHeight="1">
      <c r="A317" s="924" t="s">
        <v>188</v>
      </c>
      <c r="B317" s="925" t="s">
        <v>10047</v>
      </c>
      <c r="C317" s="925" t="s">
        <v>10562</v>
      </c>
      <c r="D317" s="925" t="s">
        <v>190</v>
      </c>
      <c r="E317" s="925"/>
      <c r="F317" s="925"/>
      <c r="G317" s="925"/>
      <c r="H317" s="925"/>
      <c r="I317" s="925" t="s">
        <v>10531</v>
      </c>
      <c r="J317" s="925" t="s">
        <v>20781</v>
      </c>
      <c r="K317" s="927" t="s">
        <v>15244</v>
      </c>
      <c r="L317" s="925"/>
      <c r="M317" s="2872"/>
      <c r="N317" s="927" t="s">
        <v>20812</v>
      </c>
      <c r="O317" s="927" t="s">
        <v>20813</v>
      </c>
      <c r="P317" s="928"/>
      <c r="Q317" s="925"/>
      <c r="R317" s="925" t="str">
        <f>IF(MID(RIGHT(S317,8),1,1)="M",2021,IF(MID(RIGHT(S317,8),1,1)="N",2022,IF(MID(RIGHT(S317,8),1,1)="P",2023,IF(MID(RIGHT(S317,8),1,1)="R",2024,IF(MID(RIGHT(S317,8),1,1)="S",2025,IF(MID(RIGHT(S317,8),1,1)="T",1996,IF(MID(RIGHT(S317,8),1,1)="V",1997,IF(MID(RIGHT(S317,8),1,1)="W",1998,IF(MID(RIGHT(S317,8),1,1)="X",1999,IF(MID(RIGHT(S317,8),1,1)="Y",2000,IF(MID(RIGHT(S317,8),1,1)="1",2001,IF(MID(RIGHT(S317,8),1,1)="2",2002,IF(MID(RIGHT(S317,8),1,1)="3",2003,IF(MID(RIGHT(S317,8),1,1)="4",2004,IF(MID(RIGHT(S317,8),1,1)="5",2005,IF(MID(RIGHT(S317,8),1,1)="6",2006,IF(MID(RIGHT(S317,8),1,1)="7",2007,IF(MID(RIGHT(S317,8),1,1)="8",2008,IF(MID(RIGHT(S317,8),1,1)="9",2009,IF(MID(RIGHT(S317,8),1,1)="A",2010,IF(MID(RIGHT(S317,8),1,1)="B",2011,IF(MID(RIGHT(S317,8),1,1)="C",2012,IF(MID(RIGHT(S317,8),1,1)="D",2013,IF(MID(RIGHT(S317,8),1,1)="E",2014,IF(MID(RIGHT(S317,8),1,1)="F",2015,IF(MID(RIGHT(S317,8),1,1)="G",2016,IF(MID(RIGHT(S317,8),1,1)="H",2017,IF(MID(RIGHT(S317,8),1,1)="J",2018,IF(MID(RIGHT(S317,8),1,1)="K",2019,IF(MID(RIGHT(S317,8),1,1)="L",2020,""))))))))))))))))))))))))))))))</f>
        <v/>
      </c>
      <c r="S317" s="925"/>
      <c r="T317" s="925"/>
      <c r="U317" s="929">
        <v>45855</v>
      </c>
      <c r="V317" s="929">
        <v>45881</v>
      </c>
      <c r="W317" s="1237"/>
      <c r="X317" s="930"/>
    </row>
    <row r="318" spans="1:24" ht="26.25" customHeight="1">
      <c r="A318" s="931"/>
      <c r="B318" s="932"/>
      <c r="C318" s="320" t="s">
        <v>19343</v>
      </c>
      <c r="D318" s="932"/>
      <c r="E318" s="932"/>
      <c r="F318" s="932"/>
      <c r="G318" s="932"/>
      <c r="H318" s="932"/>
      <c r="I318" s="932" t="s">
        <v>194</v>
      </c>
      <c r="J318" s="412" t="s">
        <v>20782</v>
      </c>
      <c r="K318" s="934" t="s">
        <v>19630</v>
      </c>
      <c r="L318" s="961" t="s">
        <v>3603</v>
      </c>
      <c r="M318" s="2873"/>
      <c r="N318" s="73" t="s">
        <v>2432</v>
      </c>
      <c r="O318" s="779"/>
      <c r="P318" s="935"/>
      <c r="Q318" s="932"/>
      <c r="R318" s="932" t="str">
        <f>IF(MID(RIGHT(S318,8),1,1)="M",2021,IF(MID(RIGHT(S318,8),1,1)="N",2022,IF(MID(RIGHT(S318,8),1,1)="P",2023,IF(MID(RIGHT(S318,8),1,1)="R",2024,IF(MID(RIGHT(S318,8),1,1)="S",2025,IF(MID(RIGHT(S318,8),1,1)="T",1996,IF(MID(RIGHT(S318,8),1,1)="V",1997,IF(MID(RIGHT(S318,8),1,1)="W",1998,IF(MID(RIGHT(S318,8),1,1)="X",1999,IF(MID(RIGHT(S318,8),1,1)="Y",2000,IF(MID(RIGHT(S318,8),1,1)="1",2001,IF(MID(RIGHT(S318,8),1,1)="2",2002,IF(MID(RIGHT(S318,8),1,1)="3",2003,IF(MID(RIGHT(S318,8),1,1)="4",2004,IF(MID(RIGHT(S318,8),1,1)="5",2005,IF(MID(RIGHT(S318,8),1,1)="6",2006,IF(MID(RIGHT(S318,8),1,1)="7",2007,IF(MID(RIGHT(S318,8),1,1)="8",2008,IF(MID(RIGHT(S318,8),1,1)="9",2009,IF(MID(RIGHT(S318,8),1,1)="A",2010,IF(MID(RIGHT(S318,8),1,1)="B",2011,IF(MID(RIGHT(S318,8),1,1)="C",2012,IF(MID(RIGHT(S318,8),1,1)="D",2013,IF(MID(RIGHT(S318,8),1,1)="E",2014,IF(MID(RIGHT(S318,8),1,1)="F",2015,IF(MID(RIGHT(S318,8),1,1)="G",2016,IF(MID(RIGHT(S318,8),1,1)="H",2017,IF(MID(RIGHT(S318,8),1,1)="J",2018,IF(MID(RIGHT(S318,8),1,1)="K",2019,IF(MID(RIGHT(S318,8),1,1)="L",2020,""))))))))))))))))))))))))))))))</f>
        <v/>
      </c>
      <c r="S318" s="932"/>
      <c r="T318" s="932"/>
      <c r="U318" s="936"/>
      <c r="V318" s="937"/>
      <c r="W318" s="938"/>
      <c r="X318" s="939"/>
    </row>
    <row r="319" spans="1:24" ht="26.25" customHeight="1">
      <c r="A319" s="931"/>
      <c r="B319" s="932"/>
      <c r="C319" s="932" t="s">
        <v>12775</v>
      </c>
      <c r="D319" s="932" t="s">
        <v>20774</v>
      </c>
      <c r="E319" s="932"/>
      <c r="F319" s="932"/>
      <c r="G319" s="932"/>
      <c r="H319" s="932"/>
      <c r="I319" s="932"/>
      <c r="J319" s="932"/>
      <c r="K319" s="779" t="s">
        <v>13474</v>
      </c>
      <c r="L319" s="779"/>
      <c r="M319" s="2873"/>
      <c r="N319" s="73" t="s">
        <v>3907</v>
      </c>
      <c r="O319" s="779"/>
      <c r="P319" s="935"/>
      <c r="Q319" s="932"/>
      <c r="R319" s="932" t="str">
        <f>IF(MID(RIGHT(S319,8),1,1)="M",2021,IF(MID(RIGHT(S319,8),1,1)="N",2022,IF(MID(RIGHT(S319,8),1,1)="P",2023,IF(MID(RIGHT(S319,8),1,1)="R",2024,IF(MID(RIGHT(S319,8),1,1)="S",2025,IF(MID(RIGHT(S319,8),1,1)="T",1996,IF(MID(RIGHT(S319,8),1,1)="V",1997,IF(MID(RIGHT(S319,8),1,1)="W",1998,IF(MID(RIGHT(S319,8),1,1)="X",1999,IF(MID(RIGHT(S319,8),1,1)="Y",2000,IF(MID(RIGHT(S319,8),1,1)="1",2001,IF(MID(RIGHT(S319,8),1,1)="2",2002,IF(MID(RIGHT(S319,8),1,1)="3",2003,IF(MID(RIGHT(S319,8),1,1)="4",2004,IF(MID(RIGHT(S319,8),1,1)="5",2005,IF(MID(RIGHT(S319,8),1,1)="6",2006,IF(MID(RIGHT(S319,8),1,1)="7",2007,IF(MID(RIGHT(S319,8),1,1)="8",2008,IF(MID(RIGHT(S319,8),1,1)="9",2009,IF(MID(RIGHT(S319,8),1,1)="A",2010,IF(MID(RIGHT(S319,8),1,1)="B",2011,IF(MID(RIGHT(S319,8),1,1)="C",2012,IF(MID(RIGHT(S319,8),1,1)="D",2013,IF(MID(RIGHT(S319,8),1,1)="E",2014,IF(MID(RIGHT(S319,8),1,1)="F",2015,IF(MID(RIGHT(S319,8),1,1)="G",2016,IF(MID(RIGHT(S319,8),1,1)="H",2017,IF(MID(RIGHT(S319,8),1,1)="J",2018,IF(MID(RIGHT(S319,8),1,1)="K",2019,IF(MID(RIGHT(S319,8),1,1)="L",2020,""))))))))))))))))))))))))))))))</f>
        <v/>
      </c>
      <c r="S319" s="932"/>
      <c r="T319" s="932"/>
      <c r="U319" s="937"/>
      <c r="V319" s="2411"/>
      <c r="W319" s="938"/>
      <c r="X319" s="939"/>
    </row>
    <row r="320" spans="1:24" ht="26.25" customHeight="1">
      <c r="A320" s="931"/>
      <c r="B320" s="932"/>
      <c r="C320" s="932" t="s">
        <v>12777</v>
      </c>
      <c r="D320" s="932" t="s">
        <v>20774</v>
      </c>
      <c r="E320" s="932"/>
      <c r="F320" s="932"/>
      <c r="G320" s="932"/>
      <c r="H320" s="932"/>
      <c r="I320" s="932"/>
      <c r="J320" s="932"/>
      <c r="K320" s="940" t="s">
        <v>9460</v>
      </c>
      <c r="L320" s="779"/>
      <c r="M320" s="2874"/>
      <c r="N320" s="73" t="s">
        <v>12674</v>
      </c>
      <c r="O320" s="779"/>
      <c r="P320" s="935"/>
      <c r="Q320" s="932"/>
      <c r="R320" s="932" t="str">
        <f>IF(MID(RIGHT(S320,8),1,1)="M",2021,IF(MID(RIGHT(S320,8),1,1)="N",2022,IF(MID(RIGHT(S320,8),1,1)="P",2023,IF(MID(RIGHT(S320,8),1,1)="R",2024,IF(MID(RIGHT(S320,8),1,1)="S",2025,IF(MID(RIGHT(S320,8),1,1)="T",1996,IF(MID(RIGHT(S320,8),1,1)="V",1997,IF(MID(RIGHT(S320,8),1,1)="W",1998,IF(MID(RIGHT(S320,8),1,1)="X",1999,IF(MID(RIGHT(S320,8),1,1)="Y",2000,IF(MID(RIGHT(S320,8),1,1)="1",2001,IF(MID(RIGHT(S320,8),1,1)="2",2002,IF(MID(RIGHT(S320,8),1,1)="3",2003,IF(MID(RIGHT(S320,8),1,1)="4",2004,IF(MID(RIGHT(S320,8),1,1)="5",2005,IF(MID(RIGHT(S320,8),1,1)="6",2006,IF(MID(RIGHT(S320,8),1,1)="7",2007,IF(MID(RIGHT(S320,8),1,1)="8",2008,IF(MID(RIGHT(S320,8),1,1)="9",2009,IF(MID(RIGHT(S320,8),1,1)="A",2010,IF(MID(RIGHT(S320,8),1,1)="B",2011,IF(MID(RIGHT(S320,8),1,1)="C",2012,IF(MID(RIGHT(S320,8),1,1)="D",2013,IF(MID(RIGHT(S320,8),1,1)="E",2014,IF(MID(RIGHT(S320,8),1,1)="F",2015,IF(MID(RIGHT(S320,8),1,1)="G",2016,IF(MID(RIGHT(S320,8),1,1)="H",2017,IF(MID(RIGHT(S320,8),1,1)="J",2018,IF(MID(RIGHT(S320,8),1,1)="K",2019,IF(MID(RIGHT(S320,8),1,1)="L",2020,""))))))))))))))))))))))))))))))</f>
        <v/>
      </c>
      <c r="S320" s="932"/>
      <c r="T320" s="932"/>
      <c r="U320" s="936"/>
      <c r="V320" s="937"/>
      <c r="W320" s="938"/>
      <c r="X320" s="939"/>
    </row>
    <row r="321" spans="1:24" ht="26.25" customHeight="1">
      <c r="A321" s="931"/>
      <c r="B321" s="932"/>
      <c r="C321" s="932" t="s">
        <v>14286</v>
      </c>
      <c r="D321" s="932" t="s">
        <v>191</v>
      </c>
      <c r="E321" s="932"/>
      <c r="F321" s="932"/>
      <c r="G321" s="932"/>
      <c r="H321" s="932"/>
      <c r="I321" s="932"/>
      <c r="J321" s="932"/>
      <c r="K321" s="940"/>
      <c r="L321" s="950"/>
      <c r="M321" s="2559" t="s">
        <v>8709</v>
      </c>
      <c r="N321" s="2560"/>
      <c r="O321" s="2560"/>
      <c r="P321" s="2561"/>
      <c r="Q321" s="932"/>
      <c r="R321" s="932"/>
      <c r="S321" s="933" t="s">
        <v>189</v>
      </c>
      <c r="T321" s="933">
        <v>3840</v>
      </c>
      <c r="U321" s="937"/>
      <c r="V321" s="936"/>
      <c r="W321" s="938"/>
      <c r="X321" s="939"/>
    </row>
    <row r="322" spans="1:24" ht="26.25" customHeight="1">
      <c r="A322" s="931"/>
      <c r="B322" s="932"/>
      <c r="C322" s="932" t="s">
        <v>10098</v>
      </c>
      <c r="D322" s="932"/>
      <c r="E322" s="932"/>
      <c r="F322" s="932"/>
      <c r="G322" s="932"/>
      <c r="H322" s="932"/>
      <c r="I322" s="932"/>
      <c r="J322" s="932" t="s">
        <v>20779</v>
      </c>
      <c r="K322" s="932"/>
      <c r="L322" s="950"/>
      <c r="M322" s="932" t="str">
        <f>SUBSTITUTE(M317,"-","")</f>
        <v/>
      </c>
      <c r="N322" s="779"/>
      <c r="O322" s="779"/>
      <c r="P322" s="935"/>
      <c r="Q322" s="932"/>
      <c r="R322" s="932"/>
      <c r="S322" s="933" t="s">
        <v>2472</v>
      </c>
      <c r="T322" s="933">
        <f>SUM(T317:T321)</f>
        <v>3840</v>
      </c>
      <c r="U322" s="936"/>
      <c r="V322" s="936"/>
      <c r="W322" s="938"/>
      <c r="X322" s="939"/>
    </row>
    <row r="323" spans="1:24" ht="26.25" customHeight="1" thickBot="1">
      <c r="A323" s="941"/>
      <c r="B323" s="942"/>
      <c r="C323" s="942" t="s">
        <v>10099</v>
      </c>
      <c r="D323" s="942"/>
      <c r="E323" s="942"/>
      <c r="F323" s="942"/>
      <c r="G323" s="942"/>
      <c r="H323" s="942"/>
      <c r="I323" s="942"/>
      <c r="J323" s="942" t="s">
        <v>20780</v>
      </c>
      <c r="K323" s="611" t="s">
        <v>13687</v>
      </c>
      <c r="L323" s="942"/>
      <c r="M323" s="942" t="str">
        <f>SUBSTITUTE(M319,"-","")</f>
        <v/>
      </c>
      <c r="N323" s="943"/>
      <c r="O323" s="943"/>
      <c r="P323" s="944"/>
      <c r="Q323" s="942"/>
      <c r="R323" s="942"/>
      <c r="S323" s="945"/>
      <c r="T323" s="945"/>
      <c r="U323" s="946"/>
      <c r="V323" s="947"/>
      <c r="W323" s="948"/>
      <c r="X323" s="949"/>
    </row>
    <row r="324" spans="1:24" ht="26.25" customHeight="1">
      <c r="A324" s="924" t="s">
        <v>188</v>
      </c>
      <c r="B324" s="925" t="s">
        <v>10047</v>
      </c>
      <c r="C324" s="925" t="s">
        <v>10562</v>
      </c>
      <c r="D324" s="925" t="s">
        <v>190</v>
      </c>
      <c r="E324" s="925"/>
      <c r="F324" s="925"/>
      <c r="G324" s="925"/>
      <c r="H324" s="925"/>
      <c r="I324" s="925" t="s">
        <v>10531</v>
      </c>
      <c r="J324" s="925" t="s">
        <v>20781</v>
      </c>
      <c r="K324" s="927" t="s">
        <v>15244</v>
      </c>
      <c r="L324" s="925"/>
      <c r="M324" s="2872"/>
      <c r="N324" s="927" t="s">
        <v>20822</v>
      </c>
      <c r="O324" s="927" t="s">
        <v>20823</v>
      </c>
      <c r="P324" s="928"/>
      <c r="Q324" s="925"/>
      <c r="R324" s="925" t="str">
        <f>IF(MID(RIGHT(S324,8),1,1)="M",2021,IF(MID(RIGHT(S324,8),1,1)="N",2022,IF(MID(RIGHT(S324,8),1,1)="P",2023,IF(MID(RIGHT(S324,8),1,1)="R",2024,IF(MID(RIGHT(S324,8),1,1)="S",2025,IF(MID(RIGHT(S324,8),1,1)="T",1996,IF(MID(RIGHT(S324,8),1,1)="V",1997,IF(MID(RIGHT(S324,8),1,1)="W",1998,IF(MID(RIGHT(S324,8),1,1)="X",1999,IF(MID(RIGHT(S324,8),1,1)="Y",2000,IF(MID(RIGHT(S324,8),1,1)="1",2001,IF(MID(RIGHT(S324,8),1,1)="2",2002,IF(MID(RIGHT(S324,8),1,1)="3",2003,IF(MID(RIGHT(S324,8),1,1)="4",2004,IF(MID(RIGHT(S324,8),1,1)="5",2005,IF(MID(RIGHT(S324,8),1,1)="6",2006,IF(MID(RIGHT(S324,8),1,1)="7",2007,IF(MID(RIGHT(S324,8),1,1)="8",2008,IF(MID(RIGHT(S324,8),1,1)="9",2009,IF(MID(RIGHT(S324,8),1,1)="A",2010,IF(MID(RIGHT(S324,8),1,1)="B",2011,IF(MID(RIGHT(S324,8),1,1)="C",2012,IF(MID(RIGHT(S324,8),1,1)="D",2013,IF(MID(RIGHT(S324,8),1,1)="E",2014,IF(MID(RIGHT(S324,8),1,1)="F",2015,IF(MID(RIGHT(S324,8),1,1)="G",2016,IF(MID(RIGHT(S324,8),1,1)="H",2017,IF(MID(RIGHT(S324,8),1,1)="J",2018,IF(MID(RIGHT(S324,8),1,1)="K",2019,IF(MID(RIGHT(S324,8),1,1)="L",2020,""))))))))))))))))))))))))))))))</f>
        <v/>
      </c>
      <c r="S324" s="925"/>
      <c r="T324" s="925"/>
      <c r="U324" s="929">
        <v>45855</v>
      </c>
      <c r="V324" s="929">
        <v>45881</v>
      </c>
      <c r="W324" s="1237"/>
      <c r="X324" s="930"/>
    </row>
    <row r="325" spans="1:24" ht="26.25" customHeight="1">
      <c r="A325" s="931"/>
      <c r="B325" s="932"/>
      <c r="C325" s="320" t="s">
        <v>19343</v>
      </c>
      <c r="D325" s="932"/>
      <c r="E325" s="932"/>
      <c r="F325" s="932"/>
      <c r="G325" s="932"/>
      <c r="H325" s="932"/>
      <c r="I325" s="932" t="s">
        <v>194</v>
      </c>
      <c r="J325" s="412" t="s">
        <v>20783</v>
      </c>
      <c r="K325" s="934" t="s">
        <v>19630</v>
      </c>
      <c r="L325" s="961" t="s">
        <v>3603</v>
      </c>
      <c r="M325" s="2873"/>
      <c r="N325" s="73" t="s">
        <v>2432</v>
      </c>
      <c r="O325" s="779"/>
      <c r="P325" s="935"/>
      <c r="Q325" s="932"/>
      <c r="R325" s="932" t="str">
        <f>IF(MID(RIGHT(S325,8),1,1)="M",2021,IF(MID(RIGHT(S325,8),1,1)="N",2022,IF(MID(RIGHT(S325,8),1,1)="P",2023,IF(MID(RIGHT(S325,8),1,1)="R",2024,IF(MID(RIGHT(S325,8),1,1)="S",2025,IF(MID(RIGHT(S325,8),1,1)="T",1996,IF(MID(RIGHT(S325,8),1,1)="V",1997,IF(MID(RIGHT(S325,8),1,1)="W",1998,IF(MID(RIGHT(S325,8),1,1)="X",1999,IF(MID(RIGHT(S325,8),1,1)="Y",2000,IF(MID(RIGHT(S325,8),1,1)="1",2001,IF(MID(RIGHT(S325,8),1,1)="2",2002,IF(MID(RIGHT(S325,8),1,1)="3",2003,IF(MID(RIGHT(S325,8),1,1)="4",2004,IF(MID(RIGHT(S325,8),1,1)="5",2005,IF(MID(RIGHT(S325,8),1,1)="6",2006,IF(MID(RIGHT(S325,8),1,1)="7",2007,IF(MID(RIGHT(S325,8),1,1)="8",2008,IF(MID(RIGHT(S325,8),1,1)="9",2009,IF(MID(RIGHT(S325,8),1,1)="A",2010,IF(MID(RIGHT(S325,8),1,1)="B",2011,IF(MID(RIGHT(S325,8),1,1)="C",2012,IF(MID(RIGHT(S325,8),1,1)="D",2013,IF(MID(RIGHT(S325,8),1,1)="E",2014,IF(MID(RIGHT(S325,8),1,1)="F",2015,IF(MID(RIGHT(S325,8),1,1)="G",2016,IF(MID(RIGHT(S325,8),1,1)="H",2017,IF(MID(RIGHT(S325,8),1,1)="J",2018,IF(MID(RIGHT(S325,8),1,1)="K",2019,IF(MID(RIGHT(S325,8),1,1)="L",2020,""))))))))))))))))))))))))))))))</f>
        <v/>
      </c>
      <c r="S325" s="932"/>
      <c r="T325" s="932"/>
      <c r="U325" s="936"/>
      <c r="V325" s="937"/>
      <c r="W325" s="938"/>
      <c r="X325" s="939"/>
    </row>
    <row r="326" spans="1:24" ht="26.25" customHeight="1">
      <c r="A326" s="931"/>
      <c r="B326" s="932"/>
      <c r="C326" s="932" t="s">
        <v>12775</v>
      </c>
      <c r="D326" s="932" t="s">
        <v>20774</v>
      </c>
      <c r="E326" s="932"/>
      <c r="F326" s="932"/>
      <c r="G326" s="932"/>
      <c r="H326" s="932"/>
      <c r="I326" s="932"/>
      <c r="J326" s="932"/>
      <c r="K326" s="779" t="s">
        <v>13474</v>
      </c>
      <c r="L326" s="779"/>
      <c r="M326" s="2873"/>
      <c r="N326" s="73" t="s">
        <v>3907</v>
      </c>
      <c r="O326" s="779"/>
      <c r="P326" s="935"/>
      <c r="Q326" s="932"/>
      <c r="R326" s="932" t="str">
        <f>IF(MID(RIGHT(S326,8),1,1)="M",2021,IF(MID(RIGHT(S326,8),1,1)="N",2022,IF(MID(RIGHT(S326,8),1,1)="P",2023,IF(MID(RIGHT(S326,8),1,1)="R",2024,IF(MID(RIGHT(S326,8),1,1)="S",2025,IF(MID(RIGHT(S326,8),1,1)="T",1996,IF(MID(RIGHT(S326,8),1,1)="V",1997,IF(MID(RIGHT(S326,8),1,1)="W",1998,IF(MID(RIGHT(S326,8),1,1)="X",1999,IF(MID(RIGHT(S326,8),1,1)="Y",2000,IF(MID(RIGHT(S326,8),1,1)="1",2001,IF(MID(RIGHT(S326,8),1,1)="2",2002,IF(MID(RIGHT(S326,8),1,1)="3",2003,IF(MID(RIGHT(S326,8),1,1)="4",2004,IF(MID(RIGHT(S326,8),1,1)="5",2005,IF(MID(RIGHT(S326,8),1,1)="6",2006,IF(MID(RIGHT(S326,8),1,1)="7",2007,IF(MID(RIGHT(S326,8),1,1)="8",2008,IF(MID(RIGHT(S326,8),1,1)="9",2009,IF(MID(RIGHT(S326,8),1,1)="A",2010,IF(MID(RIGHT(S326,8),1,1)="B",2011,IF(MID(RIGHT(S326,8),1,1)="C",2012,IF(MID(RIGHT(S326,8),1,1)="D",2013,IF(MID(RIGHT(S326,8),1,1)="E",2014,IF(MID(RIGHT(S326,8),1,1)="F",2015,IF(MID(RIGHT(S326,8),1,1)="G",2016,IF(MID(RIGHT(S326,8),1,1)="H",2017,IF(MID(RIGHT(S326,8),1,1)="J",2018,IF(MID(RIGHT(S326,8),1,1)="K",2019,IF(MID(RIGHT(S326,8),1,1)="L",2020,""))))))))))))))))))))))))))))))</f>
        <v/>
      </c>
      <c r="S326" s="932"/>
      <c r="T326" s="932"/>
      <c r="U326" s="937"/>
      <c r="V326" s="2411"/>
      <c r="W326" s="938"/>
      <c r="X326" s="939"/>
    </row>
    <row r="327" spans="1:24" ht="26.25" customHeight="1">
      <c r="A327" s="931"/>
      <c r="B327" s="932"/>
      <c r="C327" s="932" t="s">
        <v>12777</v>
      </c>
      <c r="D327" s="932" t="s">
        <v>20774</v>
      </c>
      <c r="E327" s="932"/>
      <c r="F327" s="932"/>
      <c r="G327" s="932"/>
      <c r="H327" s="932"/>
      <c r="I327" s="932"/>
      <c r="J327" s="932"/>
      <c r="K327" s="940" t="s">
        <v>9460</v>
      </c>
      <c r="L327" s="779"/>
      <c r="M327" s="2874"/>
      <c r="N327" s="73" t="s">
        <v>12674</v>
      </c>
      <c r="O327" s="779"/>
      <c r="P327" s="935"/>
      <c r="Q327" s="932"/>
      <c r="R327" s="932" t="str">
        <f>IF(MID(RIGHT(S327,8),1,1)="M",2021,IF(MID(RIGHT(S327,8),1,1)="N",2022,IF(MID(RIGHT(S327,8),1,1)="P",2023,IF(MID(RIGHT(S327,8),1,1)="R",2024,IF(MID(RIGHT(S327,8),1,1)="S",2025,IF(MID(RIGHT(S327,8),1,1)="T",1996,IF(MID(RIGHT(S327,8),1,1)="V",1997,IF(MID(RIGHT(S327,8),1,1)="W",1998,IF(MID(RIGHT(S327,8),1,1)="X",1999,IF(MID(RIGHT(S327,8),1,1)="Y",2000,IF(MID(RIGHT(S327,8),1,1)="1",2001,IF(MID(RIGHT(S327,8),1,1)="2",2002,IF(MID(RIGHT(S327,8),1,1)="3",2003,IF(MID(RIGHT(S327,8),1,1)="4",2004,IF(MID(RIGHT(S327,8),1,1)="5",2005,IF(MID(RIGHT(S327,8),1,1)="6",2006,IF(MID(RIGHT(S327,8),1,1)="7",2007,IF(MID(RIGHT(S327,8),1,1)="8",2008,IF(MID(RIGHT(S327,8),1,1)="9",2009,IF(MID(RIGHT(S327,8),1,1)="A",2010,IF(MID(RIGHT(S327,8),1,1)="B",2011,IF(MID(RIGHT(S327,8),1,1)="C",2012,IF(MID(RIGHT(S327,8),1,1)="D",2013,IF(MID(RIGHT(S327,8),1,1)="E",2014,IF(MID(RIGHT(S327,8),1,1)="F",2015,IF(MID(RIGHT(S327,8),1,1)="G",2016,IF(MID(RIGHT(S327,8),1,1)="H",2017,IF(MID(RIGHT(S327,8),1,1)="J",2018,IF(MID(RIGHT(S327,8),1,1)="K",2019,IF(MID(RIGHT(S327,8),1,1)="L",2020,""))))))))))))))))))))))))))))))</f>
        <v/>
      </c>
      <c r="S327" s="932"/>
      <c r="T327" s="932"/>
      <c r="U327" s="936"/>
      <c r="V327" s="937"/>
      <c r="W327" s="938"/>
      <c r="X327" s="939"/>
    </row>
    <row r="328" spans="1:24" ht="26.25" customHeight="1">
      <c r="A328" s="931"/>
      <c r="B328" s="932"/>
      <c r="C328" s="932" t="s">
        <v>14286</v>
      </c>
      <c r="D328" s="932" t="s">
        <v>191</v>
      </c>
      <c r="E328" s="932"/>
      <c r="F328" s="932"/>
      <c r="G328" s="932"/>
      <c r="H328" s="932"/>
      <c r="I328" s="932"/>
      <c r="J328" s="932"/>
      <c r="K328" s="940"/>
      <c r="L328" s="950"/>
      <c r="M328" s="2559" t="s">
        <v>8709</v>
      </c>
      <c r="N328" s="2560"/>
      <c r="O328" s="2560"/>
      <c r="P328" s="2561"/>
      <c r="Q328" s="932"/>
      <c r="R328" s="932"/>
      <c r="S328" s="933" t="s">
        <v>189</v>
      </c>
      <c r="T328" s="933">
        <v>3700</v>
      </c>
      <c r="U328" s="937"/>
      <c r="V328" s="936"/>
      <c r="W328" s="938"/>
      <c r="X328" s="939"/>
    </row>
    <row r="329" spans="1:24" ht="26.25" customHeight="1">
      <c r="A329" s="931"/>
      <c r="B329" s="932"/>
      <c r="C329" s="932" t="s">
        <v>10098</v>
      </c>
      <c r="D329" s="932"/>
      <c r="E329" s="932"/>
      <c r="F329" s="932"/>
      <c r="G329" s="932"/>
      <c r="H329" s="932"/>
      <c r="I329" s="932"/>
      <c r="J329" s="932" t="s">
        <v>20779</v>
      </c>
      <c r="K329" s="932"/>
      <c r="L329" s="950"/>
      <c r="M329" s="932" t="str">
        <f>SUBSTITUTE(M324,"-","")</f>
        <v/>
      </c>
      <c r="N329" s="779"/>
      <c r="O329" s="779"/>
      <c r="P329" s="935"/>
      <c r="Q329" s="932"/>
      <c r="R329" s="932"/>
      <c r="S329" s="933" t="s">
        <v>2472</v>
      </c>
      <c r="T329" s="933">
        <f>SUM(T324:T328)</f>
        <v>3700</v>
      </c>
      <c r="U329" s="936"/>
      <c r="V329" s="936"/>
      <c r="W329" s="938"/>
      <c r="X329" s="939"/>
    </row>
    <row r="330" spans="1:24" ht="26.25" customHeight="1" thickBot="1">
      <c r="A330" s="941"/>
      <c r="B330" s="942"/>
      <c r="C330" s="942" t="s">
        <v>10099</v>
      </c>
      <c r="D330" s="942"/>
      <c r="E330" s="942"/>
      <c r="F330" s="942"/>
      <c r="G330" s="942"/>
      <c r="H330" s="942"/>
      <c r="I330" s="942"/>
      <c r="J330" s="942" t="s">
        <v>20780</v>
      </c>
      <c r="K330" s="611" t="s">
        <v>13687</v>
      </c>
      <c r="L330" s="942"/>
      <c r="M330" s="942" t="str">
        <f>SUBSTITUTE(M326,"-","")</f>
        <v/>
      </c>
      <c r="N330" s="943"/>
      <c r="O330" s="943"/>
      <c r="P330" s="944"/>
      <c r="Q330" s="942"/>
      <c r="R330" s="942"/>
      <c r="S330" s="945"/>
      <c r="T330" s="945"/>
      <c r="U330" s="946"/>
      <c r="V330" s="947"/>
      <c r="W330" s="948"/>
      <c r="X330" s="949"/>
    </row>
    <row r="331" spans="1:24" ht="26.25" customHeight="1">
      <c r="A331" s="924" t="s">
        <v>188</v>
      </c>
      <c r="B331" s="925" t="s">
        <v>10047</v>
      </c>
      <c r="C331" s="925" t="s">
        <v>10562</v>
      </c>
      <c r="D331" s="925" t="s">
        <v>190</v>
      </c>
      <c r="E331" s="925"/>
      <c r="F331" s="925"/>
      <c r="G331" s="925"/>
      <c r="H331" s="925"/>
      <c r="I331" s="925" t="s">
        <v>10531</v>
      </c>
      <c r="J331" s="925" t="s">
        <v>20781</v>
      </c>
      <c r="K331" s="927" t="s">
        <v>15244</v>
      </c>
      <c r="L331" s="925"/>
      <c r="M331" s="2872"/>
      <c r="N331" s="927"/>
      <c r="O331" s="927"/>
      <c r="P331" s="928"/>
      <c r="Q331" s="925"/>
      <c r="R331" s="925" t="str">
        <f>IF(MID(RIGHT(S331,8),1,1)="M",2021,IF(MID(RIGHT(S331,8),1,1)="N",2022,IF(MID(RIGHT(S331,8),1,1)="P",2023,IF(MID(RIGHT(S331,8),1,1)="R",2024,IF(MID(RIGHT(S331,8),1,1)="S",2025,IF(MID(RIGHT(S331,8),1,1)="T",1996,IF(MID(RIGHT(S331,8),1,1)="V",1997,IF(MID(RIGHT(S331,8),1,1)="W",1998,IF(MID(RIGHT(S331,8),1,1)="X",1999,IF(MID(RIGHT(S331,8),1,1)="Y",2000,IF(MID(RIGHT(S331,8),1,1)="1",2001,IF(MID(RIGHT(S331,8),1,1)="2",2002,IF(MID(RIGHT(S331,8),1,1)="3",2003,IF(MID(RIGHT(S331,8),1,1)="4",2004,IF(MID(RIGHT(S331,8),1,1)="5",2005,IF(MID(RIGHT(S331,8),1,1)="6",2006,IF(MID(RIGHT(S331,8),1,1)="7",2007,IF(MID(RIGHT(S331,8),1,1)="8",2008,IF(MID(RIGHT(S331,8),1,1)="9",2009,IF(MID(RIGHT(S331,8),1,1)="A",2010,IF(MID(RIGHT(S331,8),1,1)="B",2011,IF(MID(RIGHT(S331,8),1,1)="C",2012,IF(MID(RIGHT(S331,8),1,1)="D",2013,IF(MID(RIGHT(S331,8),1,1)="E",2014,IF(MID(RIGHT(S331,8),1,1)="F",2015,IF(MID(RIGHT(S331,8),1,1)="G",2016,IF(MID(RIGHT(S331,8),1,1)="H",2017,IF(MID(RIGHT(S331,8),1,1)="J",2018,IF(MID(RIGHT(S331,8),1,1)="K",2019,IF(MID(RIGHT(S331,8),1,1)="L",2020,""))))))))))))))))))))))))))))))</f>
        <v/>
      </c>
      <c r="S331" s="925"/>
      <c r="T331" s="925"/>
      <c r="U331" s="929">
        <v>45855</v>
      </c>
      <c r="V331" s="929">
        <v>45881</v>
      </c>
      <c r="W331" s="1237"/>
      <c r="X331" s="930"/>
    </row>
    <row r="332" spans="1:24" ht="26.25" customHeight="1">
      <c r="A332" s="931"/>
      <c r="B332" s="932"/>
      <c r="C332" s="320" t="s">
        <v>19343</v>
      </c>
      <c r="D332" s="932"/>
      <c r="E332" s="932"/>
      <c r="F332" s="932"/>
      <c r="G332" s="932"/>
      <c r="H332" s="932"/>
      <c r="I332" s="932" t="s">
        <v>194</v>
      </c>
      <c r="J332" s="412" t="s">
        <v>20784</v>
      </c>
      <c r="K332" s="934" t="s">
        <v>19630</v>
      </c>
      <c r="L332" s="961" t="s">
        <v>3603</v>
      </c>
      <c r="M332" s="2873"/>
      <c r="N332" s="73" t="s">
        <v>2432</v>
      </c>
      <c r="O332" s="779"/>
      <c r="P332" s="935"/>
      <c r="Q332" s="932"/>
      <c r="R332" s="932" t="str">
        <f>IF(MID(RIGHT(S332,8),1,1)="M",2021,IF(MID(RIGHT(S332,8),1,1)="N",2022,IF(MID(RIGHT(S332,8),1,1)="P",2023,IF(MID(RIGHT(S332,8),1,1)="R",2024,IF(MID(RIGHT(S332,8),1,1)="S",2025,IF(MID(RIGHT(S332,8),1,1)="T",1996,IF(MID(RIGHT(S332,8),1,1)="V",1997,IF(MID(RIGHT(S332,8),1,1)="W",1998,IF(MID(RIGHT(S332,8),1,1)="X",1999,IF(MID(RIGHT(S332,8),1,1)="Y",2000,IF(MID(RIGHT(S332,8),1,1)="1",2001,IF(MID(RIGHT(S332,8),1,1)="2",2002,IF(MID(RIGHT(S332,8),1,1)="3",2003,IF(MID(RIGHT(S332,8),1,1)="4",2004,IF(MID(RIGHT(S332,8),1,1)="5",2005,IF(MID(RIGHT(S332,8),1,1)="6",2006,IF(MID(RIGHT(S332,8),1,1)="7",2007,IF(MID(RIGHT(S332,8),1,1)="8",2008,IF(MID(RIGHT(S332,8),1,1)="9",2009,IF(MID(RIGHT(S332,8),1,1)="A",2010,IF(MID(RIGHT(S332,8),1,1)="B",2011,IF(MID(RIGHT(S332,8),1,1)="C",2012,IF(MID(RIGHT(S332,8),1,1)="D",2013,IF(MID(RIGHT(S332,8),1,1)="E",2014,IF(MID(RIGHT(S332,8),1,1)="F",2015,IF(MID(RIGHT(S332,8),1,1)="G",2016,IF(MID(RIGHT(S332,8),1,1)="H",2017,IF(MID(RIGHT(S332,8),1,1)="J",2018,IF(MID(RIGHT(S332,8),1,1)="K",2019,IF(MID(RIGHT(S332,8),1,1)="L",2020,""))))))))))))))))))))))))))))))</f>
        <v/>
      </c>
      <c r="S332" s="932"/>
      <c r="T332" s="932"/>
      <c r="U332" s="936"/>
      <c r="V332" s="937"/>
      <c r="W332" s="938"/>
      <c r="X332" s="939"/>
    </row>
    <row r="333" spans="1:24" ht="26.25" customHeight="1">
      <c r="A333" s="931"/>
      <c r="B333" s="932"/>
      <c r="C333" s="932" t="s">
        <v>12775</v>
      </c>
      <c r="D333" s="932" t="s">
        <v>20774</v>
      </c>
      <c r="E333" s="932"/>
      <c r="F333" s="932"/>
      <c r="G333" s="932"/>
      <c r="H333" s="932"/>
      <c r="I333" s="932"/>
      <c r="J333" s="932"/>
      <c r="K333" s="779" t="s">
        <v>13474</v>
      </c>
      <c r="L333" s="779"/>
      <c r="M333" s="2873"/>
      <c r="N333" s="73" t="s">
        <v>3907</v>
      </c>
      <c r="O333" s="779"/>
      <c r="P333" s="935"/>
      <c r="Q333" s="932"/>
      <c r="R333" s="932" t="str">
        <f>IF(MID(RIGHT(S333,8),1,1)="M",2021,IF(MID(RIGHT(S333,8),1,1)="N",2022,IF(MID(RIGHT(S333,8),1,1)="P",2023,IF(MID(RIGHT(S333,8),1,1)="R",2024,IF(MID(RIGHT(S333,8),1,1)="S",2025,IF(MID(RIGHT(S333,8),1,1)="T",1996,IF(MID(RIGHT(S333,8),1,1)="V",1997,IF(MID(RIGHT(S333,8),1,1)="W",1998,IF(MID(RIGHT(S333,8),1,1)="X",1999,IF(MID(RIGHT(S333,8),1,1)="Y",2000,IF(MID(RIGHT(S333,8),1,1)="1",2001,IF(MID(RIGHT(S333,8),1,1)="2",2002,IF(MID(RIGHT(S333,8),1,1)="3",2003,IF(MID(RIGHT(S333,8),1,1)="4",2004,IF(MID(RIGHT(S333,8),1,1)="5",2005,IF(MID(RIGHT(S333,8),1,1)="6",2006,IF(MID(RIGHT(S333,8),1,1)="7",2007,IF(MID(RIGHT(S333,8),1,1)="8",2008,IF(MID(RIGHT(S333,8),1,1)="9",2009,IF(MID(RIGHT(S333,8),1,1)="A",2010,IF(MID(RIGHT(S333,8),1,1)="B",2011,IF(MID(RIGHT(S333,8),1,1)="C",2012,IF(MID(RIGHT(S333,8),1,1)="D",2013,IF(MID(RIGHT(S333,8),1,1)="E",2014,IF(MID(RIGHT(S333,8),1,1)="F",2015,IF(MID(RIGHT(S333,8),1,1)="G",2016,IF(MID(RIGHT(S333,8),1,1)="H",2017,IF(MID(RIGHT(S333,8),1,1)="J",2018,IF(MID(RIGHT(S333,8),1,1)="K",2019,IF(MID(RIGHT(S333,8),1,1)="L",2020,""))))))))))))))))))))))))))))))</f>
        <v/>
      </c>
      <c r="S333" s="932"/>
      <c r="T333" s="932"/>
      <c r="U333" s="937"/>
      <c r="V333" s="2411"/>
      <c r="W333" s="938"/>
      <c r="X333" s="939"/>
    </row>
    <row r="334" spans="1:24" ht="26.25" customHeight="1">
      <c r="A334" s="931"/>
      <c r="B334" s="932"/>
      <c r="C334" s="932" t="s">
        <v>12777</v>
      </c>
      <c r="D334" s="932" t="s">
        <v>20774</v>
      </c>
      <c r="E334" s="932"/>
      <c r="F334" s="932"/>
      <c r="G334" s="932"/>
      <c r="H334" s="932"/>
      <c r="I334" s="932"/>
      <c r="J334" s="932"/>
      <c r="K334" s="940" t="s">
        <v>9460</v>
      </c>
      <c r="L334" s="779"/>
      <c r="M334" s="2874"/>
      <c r="N334" s="73" t="s">
        <v>12674</v>
      </c>
      <c r="O334" s="779"/>
      <c r="P334" s="935"/>
      <c r="Q334" s="932"/>
      <c r="R334" s="932" t="str">
        <f>IF(MID(RIGHT(S334,8),1,1)="M",2021,IF(MID(RIGHT(S334,8),1,1)="N",2022,IF(MID(RIGHT(S334,8),1,1)="P",2023,IF(MID(RIGHT(S334,8),1,1)="R",2024,IF(MID(RIGHT(S334,8),1,1)="S",2025,IF(MID(RIGHT(S334,8),1,1)="T",1996,IF(MID(RIGHT(S334,8),1,1)="V",1997,IF(MID(RIGHT(S334,8),1,1)="W",1998,IF(MID(RIGHT(S334,8),1,1)="X",1999,IF(MID(RIGHT(S334,8),1,1)="Y",2000,IF(MID(RIGHT(S334,8),1,1)="1",2001,IF(MID(RIGHT(S334,8),1,1)="2",2002,IF(MID(RIGHT(S334,8),1,1)="3",2003,IF(MID(RIGHT(S334,8),1,1)="4",2004,IF(MID(RIGHT(S334,8),1,1)="5",2005,IF(MID(RIGHT(S334,8),1,1)="6",2006,IF(MID(RIGHT(S334,8),1,1)="7",2007,IF(MID(RIGHT(S334,8),1,1)="8",2008,IF(MID(RIGHT(S334,8),1,1)="9",2009,IF(MID(RIGHT(S334,8),1,1)="A",2010,IF(MID(RIGHT(S334,8),1,1)="B",2011,IF(MID(RIGHT(S334,8),1,1)="C",2012,IF(MID(RIGHT(S334,8),1,1)="D",2013,IF(MID(RIGHT(S334,8),1,1)="E",2014,IF(MID(RIGHT(S334,8),1,1)="F",2015,IF(MID(RIGHT(S334,8),1,1)="G",2016,IF(MID(RIGHT(S334,8),1,1)="H",2017,IF(MID(RIGHT(S334,8),1,1)="J",2018,IF(MID(RIGHT(S334,8),1,1)="K",2019,IF(MID(RIGHT(S334,8),1,1)="L",2020,""))))))))))))))))))))))))))))))</f>
        <v/>
      </c>
      <c r="S334" s="932"/>
      <c r="T334" s="932"/>
      <c r="U334" s="936"/>
      <c r="V334" s="937"/>
      <c r="W334" s="938"/>
      <c r="X334" s="939"/>
    </row>
    <row r="335" spans="1:24" ht="26.25" customHeight="1">
      <c r="A335" s="931"/>
      <c r="B335" s="932"/>
      <c r="C335" s="932" t="s">
        <v>14286</v>
      </c>
      <c r="D335" s="932"/>
      <c r="E335" s="932"/>
      <c r="F335" s="932"/>
      <c r="G335" s="932"/>
      <c r="H335" s="932"/>
      <c r="I335" s="932"/>
      <c r="J335" s="932"/>
      <c r="K335" s="940"/>
      <c r="L335" s="950"/>
      <c r="M335" s="2559" t="s">
        <v>8709</v>
      </c>
      <c r="N335" s="2560"/>
      <c r="O335" s="2560"/>
      <c r="P335" s="2561"/>
      <c r="Q335" s="932"/>
      <c r="R335" s="932"/>
      <c r="S335" s="933" t="s">
        <v>189</v>
      </c>
      <c r="T335" s="933"/>
      <c r="U335" s="937"/>
      <c r="V335" s="936"/>
      <c r="W335" s="938"/>
      <c r="X335" s="939"/>
    </row>
    <row r="336" spans="1:24" ht="26.25" customHeight="1">
      <c r="A336" s="931"/>
      <c r="B336" s="932"/>
      <c r="C336" s="932" t="s">
        <v>10098</v>
      </c>
      <c r="D336" s="932"/>
      <c r="E336" s="932"/>
      <c r="F336" s="932"/>
      <c r="G336" s="932"/>
      <c r="H336" s="932"/>
      <c r="I336" s="932"/>
      <c r="J336" s="932" t="s">
        <v>20779</v>
      </c>
      <c r="K336" s="932"/>
      <c r="L336" s="950"/>
      <c r="M336" s="932" t="str">
        <f>SUBSTITUTE(M331,"-","")</f>
        <v/>
      </c>
      <c r="N336" s="779"/>
      <c r="O336" s="779"/>
      <c r="P336" s="935"/>
      <c r="Q336" s="932"/>
      <c r="R336" s="932"/>
      <c r="S336" s="933" t="s">
        <v>2472</v>
      </c>
      <c r="T336" s="933">
        <f>SUM(T331:T335)</f>
        <v>0</v>
      </c>
      <c r="U336" s="936"/>
      <c r="V336" s="936"/>
      <c r="W336" s="938"/>
      <c r="X336" s="939"/>
    </row>
    <row r="337" spans="1:24" ht="26.25" customHeight="1" thickBot="1">
      <c r="A337" s="941"/>
      <c r="B337" s="942"/>
      <c r="C337" s="942" t="s">
        <v>10099</v>
      </c>
      <c r="D337" s="942"/>
      <c r="E337" s="942"/>
      <c r="F337" s="942"/>
      <c r="G337" s="942"/>
      <c r="H337" s="942"/>
      <c r="I337" s="942"/>
      <c r="J337" s="942" t="s">
        <v>20780</v>
      </c>
      <c r="K337" s="611" t="s">
        <v>13687</v>
      </c>
      <c r="L337" s="942"/>
      <c r="M337" s="942" t="str">
        <f>SUBSTITUTE(M333,"-","")</f>
        <v/>
      </c>
      <c r="N337" s="943"/>
      <c r="O337" s="943"/>
      <c r="P337" s="944"/>
      <c r="Q337" s="942"/>
      <c r="R337" s="942"/>
      <c r="S337" s="945"/>
      <c r="T337" s="945"/>
      <c r="U337" s="946"/>
      <c r="V337" s="947"/>
      <c r="W337" s="948"/>
      <c r="X337" s="949"/>
    </row>
    <row r="338" spans="1:24" ht="26.25" customHeight="1">
      <c r="A338" s="924" t="s">
        <v>188</v>
      </c>
      <c r="B338" s="925" t="s">
        <v>10047</v>
      </c>
      <c r="C338" s="925" t="s">
        <v>10562</v>
      </c>
      <c r="D338" s="925" t="s">
        <v>190</v>
      </c>
      <c r="E338" s="925"/>
      <c r="F338" s="925"/>
      <c r="G338" s="925"/>
      <c r="H338" s="925"/>
      <c r="I338" s="925" t="s">
        <v>10531</v>
      </c>
      <c r="J338" s="925" t="s">
        <v>20781</v>
      </c>
      <c r="K338" s="927" t="s">
        <v>15244</v>
      </c>
      <c r="L338" s="925"/>
      <c r="M338" s="2872"/>
      <c r="N338" s="927" t="s">
        <v>20824</v>
      </c>
      <c r="O338" s="927" t="s">
        <v>20825</v>
      </c>
      <c r="P338" s="928"/>
      <c r="Q338" s="925"/>
      <c r="R338" s="925" t="str">
        <f>IF(MID(RIGHT(S338,8),1,1)="M",2021,IF(MID(RIGHT(S338,8),1,1)="N",2022,IF(MID(RIGHT(S338,8),1,1)="P",2023,IF(MID(RIGHT(S338,8),1,1)="R",2024,IF(MID(RIGHT(S338,8),1,1)="S",2025,IF(MID(RIGHT(S338,8),1,1)="T",1996,IF(MID(RIGHT(S338,8),1,1)="V",1997,IF(MID(RIGHT(S338,8),1,1)="W",1998,IF(MID(RIGHT(S338,8),1,1)="X",1999,IF(MID(RIGHT(S338,8),1,1)="Y",2000,IF(MID(RIGHT(S338,8),1,1)="1",2001,IF(MID(RIGHT(S338,8),1,1)="2",2002,IF(MID(RIGHT(S338,8),1,1)="3",2003,IF(MID(RIGHT(S338,8),1,1)="4",2004,IF(MID(RIGHT(S338,8),1,1)="5",2005,IF(MID(RIGHT(S338,8),1,1)="6",2006,IF(MID(RIGHT(S338,8),1,1)="7",2007,IF(MID(RIGHT(S338,8),1,1)="8",2008,IF(MID(RIGHT(S338,8),1,1)="9",2009,IF(MID(RIGHT(S338,8),1,1)="A",2010,IF(MID(RIGHT(S338,8),1,1)="B",2011,IF(MID(RIGHT(S338,8),1,1)="C",2012,IF(MID(RIGHT(S338,8),1,1)="D",2013,IF(MID(RIGHT(S338,8),1,1)="E",2014,IF(MID(RIGHT(S338,8),1,1)="F",2015,IF(MID(RIGHT(S338,8),1,1)="G",2016,IF(MID(RIGHT(S338,8),1,1)="H",2017,IF(MID(RIGHT(S338,8),1,1)="J",2018,IF(MID(RIGHT(S338,8),1,1)="K",2019,IF(MID(RIGHT(S338,8),1,1)="L",2020,""))))))))))))))))))))))))))))))</f>
        <v/>
      </c>
      <c r="S338" s="925"/>
      <c r="T338" s="925"/>
      <c r="U338" s="929">
        <v>45855</v>
      </c>
      <c r="V338" s="929">
        <v>45881</v>
      </c>
      <c r="W338" s="1237"/>
      <c r="X338" s="930"/>
    </row>
    <row r="339" spans="1:24" ht="26.25" customHeight="1">
      <c r="A339" s="931"/>
      <c r="B339" s="932"/>
      <c r="C339" s="320" t="s">
        <v>19343</v>
      </c>
      <c r="D339" s="932"/>
      <c r="E339" s="932"/>
      <c r="F339" s="932"/>
      <c r="G339" s="932"/>
      <c r="H339" s="932"/>
      <c r="I339" s="932" t="s">
        <v>194</v>
      </c>
      <c r="J339" s="412" t="s">
        <v>20785</v>
      </c>
      <c r="K339" s="934" t="s">
        <v>19630</v>
      </c>
      <c r="L339" s="961" t="s">
        <v>3603</v>
      </c>
      <c r="M339" s="2873"/>
      <c r="N339" s="73" t="s">
        <v>2432</v>
      </c>
      <c r="O339" s="779"/>
      <c r="P339" s="935"/>
      <c r="Q339" s="932"/>
      <c r="R339" s="932" t="str">
        <f>IF(MID(RIGHT(S339,8),1,1)="M",2021,IF(MID(RIGHT(S339,8),1,1)="N",2022,IF(MID(RIGHT(S339,8),1,1)="P",2023,IF(MID(RIGHT(S339,8),1,1)="R",2024,IF(MID(RIGHT(S339,8),1,1)="S",2025,IF(MID(RIGHT(S339,8),1,1)="T",1996,IF(MID(RIGHT(S339,8),1,1)="V",1997,IF(MID(RIGHT(S339,8),1,1)="W",1998,IF(MID(RIGHT(S339,8),1,1)="X",1999,IF(MID(RIGHT(S339,8),1,1)="Y",2000,IF(MID(RIGHT(S339,8),1,1)="1",2001,IF(MID(RIGHT(S339,8),1,1)="2",2002,IF(MID(RIGHT(S339,8),1,1)="3",2003,IF(MID(RIGHT(S339,8),1,1)="4",2004,IF(MID(RIGHT(S339,8),1,1)="5",2005,IF(MID(RIGHT(S339,8),1,1)="6",2006,IF(MID(RIGHT(S339,8),1,1)="7",2007,IF(MID(RIGHT(S339,8),1,1)="8",2008,IF(MID(RIGHT(S339,8),1,1)="9",2009,IF(MID(RIGHT(S339,8),1,1)="A",2010,IF(MID(RIGHT(S339,8),1,1)="B",2011,IF(MID(RIGHT(S339,8),1,1)="C",2012,IF(MID(RIGHT(S339,8),1,1)="D",2013,IF(MID(RIGHT(S339,8),1,1)="E",2014,IF(MID(RIGHT(S339,8),1,1)="F",2015,IF(MID(RIGHT(S339,8),1,1)="G",2016,IF(MID(RIGHT(S339,8),1,1)="H",2017,IF(MID(RIGHT(S339,8),1,1)="J",2018,IF(MID(RIGHT(S339,8),1,1)="K",2019,IF(MID(RIGHT(S339,8),1,1)="L",2020,""))))))))))))))))))))))))))))))</f>
        <v/>
      </c>
      <c r="S339" s="932"/>
      <c r="T339" s="932"/>
      <c r="U339" s="936"/>
      <c r="V339" s="937"/>
      <c r="W339" s="938"/>
      <c r="X339" s="939"/>
    </row>
    <row r="340" spans="1:24" ht="26.25" customHeight="1">
      <c r="A340" s="931"/>
      <c r="B340" s="932"/>
      <c r="C340" s="932" t="s">
        <v>12775</v>
      </c>
      <c r="D340" s="932" t="s">
        <v>20774</v>
      </c>
      <c r="E340" s="932"/>
      <c r="F340" s="932"/>
      <c r="G340" s="932"/>
      <c r="H340" s="932"/>
      <c r="I340" s="932"/>
      <c r="J340" s="932"/>
      <c r="K340" s="779" t="s">
        <v>13474</v>
      </c>
      <c r="L340" s="779"/>
      <c r="M340" s="2873"/>
      <c r="N340" s="73" t="s">
        <v>3907</v>
      </c>
      <c r="O340" s="779"/>
      <c r="P340" s="935"/>
      <c r="Q340" s="932"/>
      <c r="R340" s="932" t="str">
        <f>IF(MID(RIGHT(S340,8),1,1)="M",2021,IF(MID(RIGHT(S340,8),1,1)="N",2022,IF(MID(RIGHT(S340,8),1,1)="P",2023,IF(MID(RIGHT(S340,8),1,1)="R",2024,IF(MID(RIGHT(S340,8),1,1)="S",2025,IF(MID(RIGHT(S340,8),1,1)="T",1996,IF(MID(RIGHT(S340,8),1,1)="V",1997,IF(MID(RIGHT(S340,8),1,1)="W",1998,IF(MID(RIGHT(S340,8),1,1)="X",1999,IF(MID(RIGHT(S340,8),1,1)="Y",2000,IF(MID(RIGHT(S340,8),1,1)="1",2001,IF(MID(RIGHT(S340,8),1,1)="2",2002,IF(MID(RIGHT(S340,8),1,1)="3",2003,IF(MID(RIGHT(S340,8),1,1)="4",2004,IF(MID(RIGHT(S340,8),1,1)="5",2005,IF(MID(RIGHT(S340,8),1,1)="6",2006,IF(MID(RIGHT(S340,8),1,1)="7",2007,IF(MID(RIGHT(S340,8),1,1)="8",2008,IF(MID(RIGHT(S340,8),1,1)="9",2009,IF(MID(RIGHT(S340,8),1,1)="A",2010,IF(MID(RIGHT(S340,8),1,1)="B",2011,IF(MID(RIGHT(S340,8),1,1)="C",2012,IF(MID(RIGHT(S340,8),1,1)="D",2013,IF(MID(RIGHT(S340,8),1,1)="E",2014,IF(MID(RIGHT(S340,8),1,1)="F",2015,IF(MID(RIGHT(S340,8),1,1)="G",2016,IF(MID(RIGHT(S340,8),1,1)="H",2017,IF(MID(RIGHT(S340,8),1,1)="J",2018,IF(MID(RIGHT(S340,8),1,1)="K",2019,IF(MID(RIGHT(S340,8),1,1)="L",2020,""))))))))))))))))))))))))))))))</f>
        <v/>
      </c>
      <c r="S340" s="932"/>
      <c r="T340" s="932"/>
      <c r="U340" s="937"/>
      <c r="V340" s="2411"/>
      <c r="W340" s="938"/>
      <c r="X340" s="939"/>
    </row>
    <row r="341" spans="1:24" ht="26.25" customHeight="1">
      <c r="A341" s="931"/>
      <c r="B341" s="932"/>
      <c r="C341" s="932" t="s">
        <v>12777</v>
      </c>
      <c r="D341" s="932" t="s">
        <v>20774</v>
      </c>
      <c r="E341" s="932"/>
      <c r="F341" s="932"/>
      <c r="G341" s="932"/>
      <c r="H341" s="932"/>
      <c r="I341" s="932"/>
      <c r="J341" s="932"/>
      <c r="K341" s="940" t="s">
        <v>9460</v>
      </c>
      <c r="L341" s="779"/>
      <c r="M341" s="2874"/>
      <c r="N341" s="73" t="s">
        <v>12674</v>
      </c>
      <c r="O341" s="779"/>
      <c r="P341" s="935"/>
      <c r="Q341" s="932"/>
      <c r="R341" s="932" t="str">
        <f>IF(MID(RIGHT(S341,8),1,1)="M",2021,IF(MID(RIGHT(S341,8),1,1)="N",2022,IF(MID(RIGHT(S341,8),1,1)="P",2023,IF(MID(RIGHT(S341,8),1,1)="R",2024,IF(MID(RIGHT(S341,8),1,1)="S",2025,IF(MID(RIGHT(S341,8),1,1)="T",1996,IF(MID(RIGHT(S341,8),1,1)="V",1997,IF(MID(RIGHT(S341,8),1,1)="W",1998,IF(MID(RIGHT(S341,8),1,1)="X",1999,IF(MID(RIGHT(S341,8),1,1)="Y",2000,IF(MID(RIGHT(S341,8),1,1)="1",2001,IF(MID(RIGHT(S341,8),1,1)="2",2002,IF(MID(RIGHT(S341,8),1,1)="3",2003,IF(MID(RIGHT(S341,8),1,1)="4",2004,IF(MID(RIGHT(S341,8),1,1)="5",2005,IF(MID(RIGHT(S341,8),1,1)="6",2006,IF(MID(RIGHT(S341,8),1,1)="7",2007,IF(MID(RIGHT(S341,8),1,1)="8",2008,IF(MID(RIGHT(S341,8),1,1)="9",2009,IF(MID(RIGHT(S341,8),1,1)="A",2010,IF(MID(RIGHT(S341,8),1,1)="B",2011,IF(MID(RIGHT(S341,8),1,1)="C",2012,IF(MID(RIGHT(S341,8),1,1)="D",2013,IF(MID(RIGHT(S341,8),1,1)="E",2014,IF(MID(RIGHT(S341,8),1,1)="F",2015,IF(MID(RIGHT(S341,8),1,1)="G",2016,IF(MID(RIGHT(S341,8),1,1)="H",2017,IF(MID(RIGHT(S341,8),1,1)="J",2018,IF(MID(RIGHT(S341,8),1,1)="K",2019,IF(MID(RIGHT(S341,8),1,1)="L",2020,""))))))))))))))))))))))))))))))</f>
        <v/>
      </c>
      <c r="S341" s="932"/>
      <c r="T341" s="932"/>
      <c r="U341" s="936"/>
      <c r="V341" s="937"/>
      <c r="W341" s="938"/>
      <c r="X341" s="939"/>
    </row>
    <row r="342" spans="1:24" ht="26.25" customHeight="1">
      <c r="A342" s="931"/>
      <c r="B342" s="932"/>
      <c r="C342" s="932" t="s">
        <v>14286</v>
      </c>
      <c r="D342" s="932" t="s">
        <v>191</v>
      </c>
      <c r="E342" s="932"/>
      <c r="F342" s="932"/>
      <c r="G342" s="932"/>
      <c r="H342" s="932"/>
      <c r="I342" s="932"/>
      <c r="J342" s="932"/>
      <c r="K342" s="940"/>
      <c r="L342" s="950"/>
      <c r="M342" s="2559" t="s">
        <v>8709</v>
      </c>
      <c r="N342" s="2560"/>
      <c r="O342" s="2560"/>
      <c r="P342" s="2561"/>
      <c r="Q342" s="932"/>
      <c r="R342" s="932"/>
      <c r="S342" s="933" t="s">
        <v>189</v>
      </c>
      <c r="T342" s="933">
        <v>3850</v>
      </c>
      <c r="U342" s="937"/>
      <c r="V342" s="936"/>
      <c r="W342" s="938"/>
      <c r="X342" s="939"/>
    </row>
    <row r="343" spans="1:24" ht="26.25" customHeight="1">
      <c r="A343" s="931"/>
      <c r="B343" s="932"/>
      <c r="C343" s="932" t="s">
        <v>10098</v>
      </c>
      <c r="D343" s="932"/>
      <c r="E343" s="932"/>
      <c r="F343" s="932"/>
      <c r="G343" s="932"/>
      <c r="H343" s="932"/>
      <c r="I343" s="932"/>
      <c r="J343" s="932" t="s">
        <v>20779</v>
      </c>
      <c r="K343" s="932"/>
      <c r="L343" s="950"/>
      <c r="M343" s="932" t="str">
        <f>SUBSTITUTE(M338,"-","")</f>
        <v/>
      </c>
      <c r="N343" s="779"/>
      <c r="O343" s="779"/>
      <c r="P343" s="935"/>
      <c r="Q343" s="932"/>
      <c r="R343" s="932"/>
      <c r="S343" s="933" t="s">
        <v>2472</v>
      </c>
      <c r="T343" s="933">
        <f>SUM(T338:T342)</f>
        <v>3850</v>
      </c>
      <c r="U343" s="936"/>
      <c r="V343" s="936"/>
      <c r="W343" s="938"/>
      <c r="X343" s="939"/>
    </row>
    <row r="344" spans="1:24" ht="26.25" customHeight="1" thickBot="1">
      <c r="A344" s="941"/>
      <c r="B344" s="942"/>
      <c r="C344" s="942" t="s">
        <v>10099</v>
      </c>
      <c r="D344" s="942"/>
      <c r="E344" s="942"/>
      <c r="F344" s="942"/>
      <c r="G344" s="942"/>
      <c r="H344" s="942"/>
      <c r="I344" s="942"/>
      <c r="J344" s="942" t="s">
        <v>20780</v>
      </c>
      <c r="K344" s="611" t="s">
        <v>13687</v>
      </c>
      <c r="L344" s="942"/>
      <c r="M344" s="942" t="str">
        <f>SUBSTITUTE(M340,"-","")</f>
        <v/>
      </c>
      <c r="N344" s="943"/>
      <c r="O344" s="943"/>
      <c r="P344" s="944"/>
      <c r="Q344" s="942"/>
      <c r="R344" s="942"/>
      <c r="S344" s="945"/>
      <c r="T344" s="945"/>
      <c r="U344" s="946"/>
      <c r="V344" s="947"/>
      <c r="W344" s="948"/>
      <c r="X344" s="949"/>
    </row>
    <row r="345" spans="1:24" ht="26.25" customHeight="1">
      <c r="A345" s="924" t="s">
        <v>188</v>
      </c>
      <c r="B345" s="925" t="s">
        <v>10047</v>
      </c>
      <c r="C345" s="925" t="s">
        <v>10562</v>
      </c>
      <c r="D345" s="925" t="s">
        <v>190</v>
      </c>
      <c r="E345" s="925"/>
      <c r="F345" s="925"/>
      <c r="G345" s="925"/>
      <c r="H345" s="925"/>
      <c r="I345" s="925" t="s">
        <v>10531</v>
      </c>
      <c r="J345" s="925" t="s">
        <v>20781</v>
      </c>
      <c r="K345" s="927" t="s">
        <v>15244</v>
      </c>
      <c r="L345" s="925"/>
      <c r="M345" s="2872"/>
      <c r="N345" s="927" t="s">
        <v>20826</v>
      </c>
      <c r="O345" s="927" t="s">
        <v>20829</v>
      </c>
      <c r="P345" s="928"/>
      <c r="Q345" s="925"/>
      <c r="R345" s="925" t="str">
        <f>IF(MID(RIGHT(S345,8),1,1)="M",2021,IF(MID(RIGHT(S345,8),1,1)="N",2022,IF(MID(RIGHT(S345,8),1,1)="P",2023,IF(MID(RIGHT(S345,8),1,1)="R",2024,IF(MID(RIGHT(S345,8),1,1)="S",2025,IF(MID(RIGHT(S345,8),1,1)="T",1996,IF(MID(RIGHT(S345,8),1,1)="V",1997,IF(MID(RIGHT(S345,8),1,1)="W",1998,IF(MID(RIGHT(S345,8),1,1)="X",1999,IF(MID(RIGHT(S345,8),1,1)="Y",2000,IF(MID(RIGHT(S345,8),1,1)="1",2001,IF(MID(RIGHT(S345,8),1,1)="2",2002,IF(MID(RIGHT(S345,8),1,1)="3",2003,IF(MID(RIGHT(S345,8),1,1)="4",2004,IF(MID(RIGHT(S345,8),1,1)="5",2005,IF(MID(RIGHT(S345,8),1,1)="6",2006,IF(MID(RIGHT(S345,8),1,1)="7",2007,IF(MID(RIGHT(S345,8),1,1)="8",2008,IF(MID(RIGHT(S345,8),1,1)="9",2009,IF(MID(RIGHT(S345,8),1,1)="A",2010,IF(MID(RIGHT(S345,8),1,1)="B",2011,IF(MID(RIGHT(S345,8),1,1)="C",2012,IF(MID(RIGHT(S345,8),1,1)="D",2013,IF(MID(RIGHT(S345,8),1,1)="E",2014,IF(MID(RIGHT(S345,8),1,1)="F",2015,IF(MID(RIGHT(S345,8),1,1)="G",2016,IF(MID(RIGHT(S345,8),1,1)="H",2017,IF(MID(RIGHT(S345,8),1,1)="J",2018,IF(MID(RIGHT(S345,8),1,1)="K",2019,IF(MID(RIGHT(S345,8),1,1)="L",2020,""))))))))))))))))))))))))))))))</f>
        <v/>
      </c>
      <c r="S345" s="925"/>
      <c r="T345" s="925"/>
      <c r="U345" s="929">
        <v>45855</v>
      </c>
      <c r="V345" s="929">
        <v>45881</v>
      </c>
      <c r="W345" s="1237"/>
      <c r="X345" s="930"/>
    </row>
    <row r="346" spans="1:24" ht="26.25" customHeight="1">
      <c r="A346" s="931"/>
      <c r="B346" s="932"/>
      <c r="C346" s="320" t="s">
        <v>19343</v>
      </c>
      <c r="D346" s="932"/>
      <c r="E346" s="932"/>
      <c r="F346" s="932"/>
      <c r="G346" s="932"/>
      <c r="H346" s="932"/>
      <c r="I346" s="932" t="s">
        <v>194</v>
      </c>
      <c r="J346" s="412" t="s">
        <v>20786</v>
      </c>
      <c r="K346" s="934" t="s">
        <v>19630</v>
      </c>
      <c r="L346" s="961" t="s">
        <v>3603</v>
      </c>
      <c r="M346" s="2873"/>
      <c r="N346" s="73" t="s">
        <v>2432</v>
      </c>
      <c r="O346" s="779"/>
      <c r="P346" s="935"/>
      <c r="Q346" s="932"/>
      <c r="R346" s="932" t="str">
        <f>IF(MID(RIGHT(S346,8),1,1)="M",2021,IF(MID(RIGHT(S346,8),1,1)="N",2022,IF(MID(RIGHT(S346,8),1,1)="P",2023,IF(MID(RIGHT(S346,8),1,1)="R",2024,IF(MID(RIGHT(S346,8),1,1)="S",2025,IF(MID(RIGHT(S346,8),1,1)="T",1996,IF(MID(RIGHT(S346,8),1,1)="V",1997,IF(MID(RIGHT(S346,8),1,1)="W",1998,IF(MID(RIGHT(S346,8),1,1)="X",1999,IF(MID(RIGHT(S346,8),1,1)="Y",2000,IF(MID(RIGHT(S346,8),1,1)="1",2001,IF(MID(RIGHT(S346,8),1,1)="2",2002,IF(MID(RIGHT(S346,8),1,1)="3",2003,IF(MID(RIGHT(S346,8),1,1)="4",2004,IF(MID(RIGHT(S346,8),1,1)="5",2005,IF(MID(RIGHT(S346,8),1,1)="6",2006,IF(MID(RIGHT(S346,8),1,1)="7",2007,IF(MID(RIGHT(S346,8),1,1)="8",2008,IF(MID(RIGHT(S346,8),1,1)="9",2009,IF(MID(RIGHT(S346,8),1,1)="A",2010,IF(MID(RIGHT(S346,8),1,1)="B",2011,IF(MID(RIGHT(S346,8),1,1)="C",2012,IF(MID(RIGHT(S346,8),1,1)="D",2013,IF(MID(RIGHT(S346,8),1,1)="E",2014,IF(MID(RIGHT(S346,8),1,1)="F",2015,IF(MID(RIGHT(S346,8),1,1)="G",2016,IF(MID(RIGHT(S346,8),1,1)="H",2017,IF(MID(RIGHT(S346,8),1,1)="J",2018,IF(MID(RIGHT(S346,8),1,1)="K",2019,IF(MID(RIGHT(S346,8),1,1)="L",2020,""))))))))))))))))))))))))))))))</f>
        <v/>
      </c>
      <c r="S346" s="932"/>
      <c r="T346" s="932"/>
      <c r="U346" s="936"/>
      <c r="V346" s="937"/>
      <c r="W346" s="938"/>
      <c r="X346" s="939"/>
    </row>
    <row r="347" spans="1:24" ht="26.25" customHeight="1">
      <c r="A347" s="931"/>
      <c r="B347" s="932"/>
      <c r="C347" s="932" t="s">
        <v>12775</v>
      </c>
      <c r="D347" s="932" t="s">
        <v>20774</v>
      </c>
      <c r="E347" s="932"/>
      <c r="F347" s="932"/>
      <c r="G347" s="932"/>
      <c r="H347" s="932"/>
      <c r="I347" s="932"/>
      <c r="J347" s="932"/>
      <c r="K347" s="779" t="s">
        <v>13474</v>
      </c>
      <c r="L347" s="779"/>
      <c r="M347" s="2873"/>
      <c r="N347" s="73" t="s">
        <v>3907</v>
      </c>
      <c r="O347" s="779"/>
      <c r="P347" s="935"/>
      <c r="Q347" s="932"/>
      <c r="R347" s="932" t="str">
        <f>IF(MID(RIGHT(S347,8),1,1)="M",2021,IF(MID(RIGHT(S347,8),1,1)="N",2022,IF(MID(RIGHT(S347,8),1,1)="P",2023,IF(MID(RIGHT(S347,8),1,1)="R",2024,IF(MID(RIGHT(S347,8),1,1)="S",2025,IF(MID(RIGHT(S347,8),1,1)="T",1996,IF(MID(RIGHT(S347,8),1,1)="V",1997,IF(MID(RIGHT(S347,8),1,1)="W",1998,IF(MID(RIGHT(S347,8),1,1)="X",1999,IF(MID(RIGHT(S347,8),1,1)="Y",2000,IF(MID(RIGHT(S347,8),1,1)="1",2001,IF(MID(RIGHT(S347,8),1,1)="2",2002,IF(MID(RIGHT(S347,8),1,1)="3",2003,IF(MID(RIGHT(S347,8),1,1)="4",2004,IF(MID(RIGHT(S347,8),1,1)="5",2005,IF(MID(RIGHT(S347,8),1,1)="6",2006,IF(MID(RIGHT(S347,8),1,1)="7",2007,IF(MID(RIGHT(S347,8),1,1)="8",2008,IF(MID(RIGHT(S347,8),1,1)="9",2009,IF(MID(RIGHT(S347,8),1,1)="A",2010,IF(MID(RIGHT(S347,8),1,1)="B",2011,IF(MID(RIGHT(S347,8),1,1)="C",2012,IF(MID(RIGHT(S347,8),1,1)="D",2013,IF(MID(RIGHT(S347,8),1,1)="E",2014,IF(MID(RIGHT(S347,8),1,1)="F",2015,IF(MID(RIGHT(S347,8),1,1)="G",2016,IF(MID(RIGHT(S347,8),1,1)="H",2017,IF(MID(RIGHT(S347,8),1,1)="J",2018,IF(MID(RIGHT(S347,8),1,1)="K",2019,IF(MID(RIGHT(S347,8),1,1)="L",2020,""))))))))))))))))))))))))))))))</f>
        <v/>
      </c>
      <c r="S347" s="932"/>
      <c r="T347" s="932"/>
      <c r="U347" s="937"/>
      <c r="V347" s="2411"/>
      <c r="W347" s="938"/>
      <c r="X347" s="939"/>
    </row>
    <row r="348" spans="1:24" ht="26.25" customHeight="1">
      <c r="A348" s="931"/>
      <c r="B348" s="932"/>
      <c r="C348" s="932" t="s">
        <v>12777</v>
      </c>
      <c r="D348" s="932" t="s">
        <v>20774</v>
      </c>
      <c r="E348" s="932"/>
      <c r="F348" s="932"/>
      <c r="G348" s="932"/>
      <c r="H348" s="932"/>
      <c r="I348" s="932"/>
      <c r="J348" s="932"/>
      <c r="K348" s="940" t="s">
        <v>9460</v>
      </c>
      <c r="L348" s="779"/>
      <c r="M348" s="2874"/>
      <c r="N348" s="73" t="s">
        <v>12674</v>
      </c>
      <c r="O348" s="779"/>
      <c r="P348" s="935"/>
      <c r="Q348" s="932"/>
      <c r="R348" s="932" t="str">
        <f>IF(MID(RIGHT(S348,8),1,1)="M",2021,IF(MID(RIGHT(S348,8),1,1)="N",2022,IF(MID(RIGHT(S348,8),1,1)="P",2023,IF(MID(RIGHT(S348,8),1,1)="R",2024,IF(MID(RIGHT(S348,8),1,1)="S",2025,IF(MID(RIGHT(S348,8),1,1)="T",1996,IF(MID(RIGHT(S348,8),1,1)="V",1997,IF(MID(RIGHT(S348,8),1,1)="W",1998,IF(MID(RIGHT(S348,8),1,1)="X",1999,IF(MID(RIGHT(S348,8),1,1)="Y",2000,IF(MID(RIGHT(S348,8),1,1)="1",2001,IF(MID(RIGHT(S348,8),1,1)="2",2002,IF(MID(RIGHT(S348,8),1,1)="3",2003,IF(MID(RIGHT(S348,8),1,1)="4",2004,IF(MID(RIGHT(S348,8),1,1)="5",2005,IF(MID(RIGHT(S348,8),1,1)="6",2006,IF(MID(RIGHT(S348,8),1,1)="7",2007,IF(MID(RIGHT(S348,8),1,1)="8",2008,IF(MID(RIGHT(S348,8),1,1)="9",2009,IF(MID(RIGHT(S348,8),1,1)="A",2010,IF(MID(RIGHT(S348,8),1,1)="B",2011,IF(MID(RIGHT(S348,8),1,1)="C",2012,IF(MID(RIGHT(S348,8),1,1)="D",2013,IF(MID(RIGHT(S348,8),1,1)="E",2014,IF(MID(RIGHT(S348,8),1,1)="F",2015,IF(MID(RIGHT(S348,8),1,1)="G",2016,IF(MID(RIGHT(S348,8),1,1)="H",2017,IF(MID(RIGHT(S348,8),1,1)="J",2018,IF(MID(RIGHT(S348,8),1,1)="K",2019,IF(MID(RIGHT(S348,8),1,1)="L",2020,""))))))))))))))))))))))))))))))</f>
        <v/>
      </c>
      <c r="S348" s="932"/>
      <c r="T348" s="932"/>
      <c r="U348" s="936"/>
      <c r="V348" s="937"/>
      <c r="W348" s="938"/>
      <c r="X348" s="939"/>
    </row>
    <row r="349" spans="1:24" ht="26.25" customHeight="1">
      <c r="A349" s="931"/>
      <c r="B349" s="932"/>
      <c r="C349" s="932" t="s">
        <v>14286</v>
      </c>
      <c r="D349" s="932" t="s">
        <v>191</v>
      </c>
      <c r="E349" s="932"/>
      <c r="F349" s="932"/>
      <c r="G349" s="932"/>
      <c r="H349" s="932"/>
      <c r="I349" s="932"/>
      <c r="J349" s="932"/>
      <c r="K349" s="940"/>
      <c r="L349" s="950"/>
      <c r="M349" s="2559" t="s">
        <v>8709</v>
      </c>
      <c r="N349" s="2560"/>
      <c r="O349" s="2560"/>
      <c r="P349" s="2561"/>
      <c r="Q349" s="932"/>
      <c r="R349" s="932"/>
      <c r="S349" s="933" t="s">
        <v>189</v>
      </c>
      <c r="T349" s="933">
        <v>3700</v>
      </c>
      <c r="U349" s="937"/>
      <c r="V349" s="936"/>
      <c r="W349" s="938"/>
      <c r="X349" s="939"/>
    </row>
    <row r="350" spans="1:24" ht="26.25" customHeight="1">
      <c r="A350" s="931"/>
      <c r="B350" s="932"/>
      <c r="C350" s="932" t="s">
        <v>10098</v>
      </c>
      <c r="D350" s="932"/>
      <c r="E350" s="932"/>
      <c r="F350" s="932"/>
      <c r="G350" s="932"/>
      <c r="H350" s="932"/>
      <c r="I350" s="932"/>
      <c r="J350" s="932" t="s">
        <v>20779</v>
      </c>
      <c r="K350" s="932"/>
      <c r="L350" s="950"/>
      <c r="M350" s="932" t="str">
        <f>SUBSTITUTE(M345,"-","")</f>
        <v/>
      </c>
      <c r="N350" s="779"/>
      <c r="O350" s="779"/>
      <c r="P350" s="935"/>
      <c r="Q350" s="932"/>
      <c r="R350" s="932"/>
      <c r="S350" s="933" t="s">
        <v>2472</v>
      </c>
      <c r="T350" s="933">
        <f>SUM(T345:T349)</f>
        <v>3700</v>
      </c>
      <c r="U350" s="936"/>
      <c r="V350" s="936"/>
      <c r="W350" s="938"/>
      <c r="X350" s="939"/>
    </row>
    <row r="351" spans="1:24" ht="26.25" customHeight="1" thickBot="1">
      <c r="A351" s="941"/>
      <c r="B351" s="942"/>
      <c r="C351" s="942" t="s">
        <v>10099</v>
      </c>
      <c r="D351" s="942"/>
      <c r="E351" s="942"/>
      <c r="F351" s="942"/>
      <c r="G351" s="942"/>
      <c r="H351" s="942"/>
      <c r="I351" s="942"/>
      <c r="J351" s="942" t="s">
        <v>20780</v>
      </c>
      <c r="K351" s="611" t="s">
        <v>13687</v>
      </c>
      <c r="L351" s="942"/>
      <c r="M351" s="942" t="str">
        <f>SUBSTITUTE(M347,"-","")</f>
        <v/>
      </c>
      <c r="N351" s="943"/>
      <c r="O351" s="943"/>
      <c r="P351" s="944"/>
      <c r="Q351" s="942"/>
      <c r="R351" s="942"/>
      <c r="S351" s="945"/>
      <c r="T351" s="945"/>
      <c r="U351" s="946"/>
      <c r="V351" s="947"/>
      <c r="W351" s="948"/>
      <c r="X351" s="949"/>
    </row>
    <row r="352" spans="1:24" ht="26.25" customHeight="1">
      <c r="A352" s="924" t="s">
        <v>188</v>
      </c>
      <c r="B352" s="925" t="s">
        <v>10047</v>
      </c>
      <c r="C352" s="925" t="s">
        <v>10562</v>
      </c>
      <c r="D352" s="925" t="s">
        <v>190</v>
      </c>
      <c r="E352" s="925"/>
      <c r="F352" s="925"/>
      <c r="G352" s="925"/>
      <c r="H352" s="925"/>
      <c r="I352" s="925" t="s">
        <v>10531</v>
      </c>
      <c r="J352" s="925" t="s">
        <v>20781</v>
      </c>
      <c r="K352" s="927" t="s">
        <v>15244</v>
      </c>
      <c r="L352" s="925"/>
      <c r="M352" s="2872"/>
      <c r="N352" s="927" t="s">
        <v>20827</v>
      </c>
      <c r="O352" s="927" t="s">
        <v>20828</v>
      </c>
      <c r="P352" s="928"/>
      <c r="Q352" s="925"/>
      <c r="R352" s="925" t="str">
        <f>IF(MID(RIGHT(S352,8),1,1)="M",2021,IF(MID(RIGHT(S352,8),1,1)="N",2022,IF(MID(RIGHT(S352,8),1,1)="P",2023,IF(MID(RIGHT(S352,8),1,1)="R",2024,IF(MID(RIGHT(S352,8),1,1)="S",2025,IF(MID(RIGHT(S352,8),1,1)="T",1996,IF(MID(RIGHT(S352,8),1,1)="V",1997,IF(MID(RIGHT(S352,8),1,1)="W",1998,IF(MID(RIGHT(S352,8),1,1)="X",1999,IF(MID(RIGHT(S352,8),1,1)="Y",2000,IF(MID(RIGHT(S352,8),1,1)="1",2001,IF(MID(RIGHT(S352,8),1,1)="2",2002,IF(MID(RIGHT(S352,8),1,1)="3",2003,IF(MID(RIGHT(S352,8),1,1)="4",2004,IF(MID(RIGHT(S352,8),1,1)="5",2005,IF(MID(RIGHT(S352,8),1,1)="6",2006,IF(MID(RIGHT(S352,8),1,1)="7",2007,IF(MID(RIGHT(S352,8),1,1)="8",2008,IF(MID(RIGHT(S352,8),1,1)="9",2009,IF(MID(RIGHT(S352,8),1,1)="A",2010,IF(MID(RIGHT(S352,8),1,1)="B",2011,IF(MID(RIGHT(S352,8),1,1)="C",2012,IF(MID(RIGHT(S352,8),1,1)="D",2013,IF(MID(RIGHT(S352,8),1,1)="E",2014,IF(MID(RIGHT(S352,8),1,1)="F",2015,IF(MID(RIGHT(S352,8),1,1)="G",2016,IF(MID(RIGHT(S352,8),1,1)="H",2017,IF(MID(RIGHT(S352,8),1,1)="J",2018,IF(MID(RIGHT(S352,8),1,1)="K",2019,IF(MID(RIGHT(S352,8),1,1)="L",2020,""))))))))))))))))))))))))))))))</f>
        <v/>
      </c>
      <c r="S352" s="925"/>
      <c r="T352" s="925"/>
      <c r="U352" s="929">
        <v>45855</v>
      </c>
      <c r="V352" s="929">
        <v>45881</v>
      </c>
      <c r="W352" s="1237"/>
      <c r="X352" s="930"/>
    </row>
    <row r="353" spans="1:24" ht="26.25" customHeight="1">
      <c r="A353" s="931"/>
      <c r="B353" s="932"/>
      <c r="C353" s="320" t="s">
        <v>19343</v>
      </c>
      <c r="D353" s="932"/>
      <c r="E353" s="932"/>
      <c r="F353" s="932"/>
      <c r="G353" s="932"/>
      <c r="H353" s="932"/>
      <c r="I353" s="932" t="s">
        <v>194</v>
      </c>
      <c r="J353" s="412" t="s">
        <v>20806</v>
      </c>
      <c r="K353" s="934" t="s">
        <v>19630</v>
      </c>
      <c r="L353" s="961" t="s">
        <v>3603</v>
      </c>
      <c r="M353" s="2873"/>
      <c r="N353" s="73" t="s">
        <v>2432</v>
      </c>
      <c r="O353" s="779"/>
      <c r="P353" s="935"/>
      <c r="Q353" s="932"/>
      <c r="R353" s="932" t="str">
        <f>IF(MID(RIGHT(S353,8),1,1)="M",2021,IF(MID(RIGHT(S353,8),1,1)="N",2022,IF(MID(RIGHT(S353,8),1,1)="P",2023,IF(MID(RIGHT(S353,8),1,1)="R",2024,IF(MID(RIGHT(S353,8),1,1)="S",2025,IF(MID(RIGHT(S353,8),1,1)="T",1996,IF(MID(RIGHT(S353,8),1,1)="V",1997,IF(MID(RIGHT(S353,8),1,1)="W",1998,IF(MID(RIGHT(S353,8),1,1)="X",1999,IF(MID(RIGHT(S353,8),1,1)="Y",2000,IF(MID(RIGHT(S353,8),1,1)="1",2001,IF(MID(RIGHT(S353,8),1,1)="2",2002,IF(MID(RIGHT(S353,8),1,1)="3",2003,IF(MID(RIGHT(S353,8),1,1)="4",2004,IF(MID(RIGHT(S353,8),1,1)="5",2005,IF(MID(RIGHT(S353,8),1,1)="6",2006,IF(MID(RIGHT(S353,8),1,1)="7",2007,IF(MID(RIGHT(S353,8),1,1)="8",2008,IF(MID(RIGHT(S353,8),1,1)="9",2009,IF(MID(RIGHT(S353,8),1,1)="A",2010,IF(MID(RIGHT(S353,8),1,1)="B",2011,IF(MID(RIGHT(S353,8),1,1)="C",2012,IF(MID(RIGHT(S353,8),1,1)="D",2013,IF(MID(RIGHT(S353,8),1,1)="E",2014,IF(MID(RIGHT(S353,8),1,1)="F",2015,IF(MID(RIGHT(S353,8),1,1)="G",2016,IF(MID(RIGHT(S353,8),1,1)="H",2017,IF(MID(RIGHT(S353,8),1,1)="J",2018,IF(MID(RIGHT(S353,8),1,1)="K",2019,IF(MID(RIGHT(S353,8),1,1)="L",2020,""))))))))))))))))))))))))))))))</f>
        <v/>
      </c>
      <c r="S353" s="932"/>
      <c r="T353" s="932"/>
      <c r="U353" s="936"/>
      <c r="V353" s="937"/>
      <c r="W353" s="938"/>
      <c r="X353" s="939"/>
    </row>
    <row r="354" spans="1:24" ht="26.25" customHeight="1">
      <c r="A354" s="931"/>
      <c r="B354" s="932"/>
      <c r="C354" s="932" t="s">
        <v>12775</v>
      </c>
      <c r="D354" s="932" t="s">
        <v>191</v>
      </c>
      <c r="E354" s="932"/>
      <c r="F354" s="932"/>
      <c r="G354" s="932"/>
      <c r="H354" s="932"/>
      <c r="I354" s="932"/>
      <c r="J354" s="932"/>
      <c r="K354" s="779" t="s">
        <v>13474</v>
      </c>
      <c r="L354" s="779"/>
      <c r="M354" s="2873"/>
      <c r="N354" s="73" t="s">
        <v>3907</v>
      </c>
      <c r="O354" s="779"/>
      <c r="P354" s="935"/>
      <c r="Q354" s="932"/>
      <c r="R354" s="932" t="str">
        <f>IF(MID(RIGHT(S354,8),1,1)="M",2021,IF(MID(RIGHT(S354,8),1,1)="N",2022,IF(MID(RIGHT(S354,8),1,1)="P",2023,IF(MID(RIGHT(S354,8),1,1)="R",2024,IF(MID(RIGHT(S354,8),1,1)="S",2025,IF(MID(RIGHT(S354,8),1,1)="T",1996,IF(MID(RIGHT(S354,8),1,1)="V",1997,IF(MID(RIGHT(S354,8),1,1)="W",1998,IF(MID(RIGHT(S354,8),1,1)="X",1999,IF(MID(RIGHT(S354,8),1,1)="Y",2000,IF(MID(RIGHT(S354,8),1,1)="1",2001,IF(MID(RIGHT(S354,8),1,1)="2",2002,IF(MID(RIGHT(S354,8),1,1)="3",2003,IF(MID(RIGHT(S354,8),1,1)="4",2004,IF(MID(RIGHT(S354,8),1,1)="5",2005,IF(MID(RIGHT(S354,8),1,1)="6",2006,IF(MID(RIGHT(S354,8),1,1)="7",2007,IF(MID(RIGHT(S354,8),1,1)="8",2008,IF(MID(RIGHT(S354,8),1,1)="9",2009,IF(MID(RIGHT(S354,8),1,1)="A",2010,IF(MID(RIGHT(S354,8),1,1)="B",2011,IF(MID(RIGHT(S354,8),1,1)="C",2012,IF(MID(RIGHT(S354,8),1,1)="D",2013,IF(MID(RIGHT(S354,8),1,1)="E",2014,IF(MID(RIGHT(S354,8),1,1)="F",2015,IF(MID(RIGHT(S354,8),1,1)="G",2016,IF(MID(RIGHT(S354,8),1,1)="H",2017,IF(MID(RIGHT(S354,8),1,1)="J",2018,IF(MID(RIGHT(S354,8),1,1)="K",2019,IF(MID(RIGHT(S354,8),1,1)="L",2020,""))))))))))))))))))))))))))))))</f>
        <v/>
      </c>
      <c r="S354" s="932"/>
      <c r="T354" s="932"/>
      <c r="U354" s="937"/>
      <c r="V354" s="2411"/>
      <c r="W354" s="938"/>
      <c r="X354" s="939"/>
    </row>
    <row r="355" spans="1:24" ht="26.25" customHeight="1">
      <c r="A355" s="931"/>
      <c r="B355" s="932"/>
      <c r="C355" s="932" t="s">
        <v>12777</v>
      </c>
      <c r="D355" s="932" t="s">
        <v>191</v>
      </c>
      <c r="E355" s="932"/>
      <c r="F355" s="932"/>
      <c r="G355" s="932"/>
      <c r="H355" s="932"/>
      <c r="I355" s="932"/>
      <c r="J355" s="932"/>
      <c r="K355" s="940" t="s">
        <v>9460</v>
      </c>
      <c r="L355" s="779"/>
      <c r="M355" s="2874"/>
      <c r="N355" s="73" t="s">
        <v>12674</v>
      </c>
      <c r="O355" s="779"/>
      <c r="P355" s="935"/>
      <c r="Q355" s="932"/>
      <c r="R355" s="932" t="str">
        <f>IF(MID(RIGHT(S355,8),1,1)="M",2021,IF(MID(RIGHT(S355,8),1,1)="N",2022,IF(MID(RIGHT(S355,8),1,1)="P",2023,IF(MID(RIGHT(S355,8),1,1)="R",2024,IF(MID(RIGHT(S355,8),1,1)="S",2025,IF(MID(RIGHT(S355,8),1,1)="T",1996,IF(MID(RIGHT(S355,8),1,1)="V",1997,IF(MID(RIGHT(S355,8),1,1)="W",1998,IF(MID(RIGHT(S355,8),1,1)="X",1999,IF(MID(RIGHT(S355,8),1,1)="Y",2000,IF(MID(RIGHT(S355,8),1,1)="1",2001,IF(MID(RIGHT(S355,8),1,1)="2",2002,IF(MID(RIGHT(S355,8),1,1)="3",2003,IF(MID(RIGHT(S355,8),1,1)="4",2004,IF(MID(RIGHT(S355,8),1,1)="5",2005,IF(MID(RIGHT(S355,8),1,1)="6",2006,IF(MID(RIGHT(S355,8),1,1)="7",2007,IF(MID(RIGHT(S355,8),1,1)="8",2008,IF(MID(RIGHT(S355,8),1,1)="9",2009,IF(MID(RIGHT(S355,8),1,1)="A",2010,IF(MID(RIGHT(S355,8),1,1)="B",2011,IF(MID(RIGHT(S355,8),1,1)="C",2012,IF(MID(RIGHT(S355,8),1,1)="D",2013,IF(MID(RIGHT(S355,8),1,1)="E",2014,IF(MID(RIGHT(S355,8),1,1)="F",2015,IF(MID(RIGHT(S355,8),1,1)="G",2016,IF(MID(RIGHT(S355,8),1,1)="H",2017,IF(MID(RIGHT(S355,8),1,1)="J",2018,IF(MID(RIGHT(S355,8),1,1)="K",2019,IF(MID(RIGHT(S355,8),1,1)="L",2020,""))))))))))))))))))))))))))))))</f>
        <v/>
      </c>
      <c r="S355" s="932"/>
      <c r="T355" s="932"/>
      <c r="U355" s="936"/>
      <c r="V355" s="937"/>
      <c r="W355" s="938"/>
      <c r="X355" s="939"/>
    </row>
    <row r="356" spans="1:24" ht="26.25" customHeight="1">
      <c r="A356" s="931"/>
      <c r="B356" s="932"/>
      <c r="C356" s="932" t="s">
        <v>14286</v>
      </c>
      <c r="D356" s="932" t="s">
        <v>191</v>
      </c>
      <c r="E356" s="932"/>
      <c r="F356" s="932"/>
      <c r="G356" s="932"/>
      <c r="H356" s="932"/>
      <c r="I356" s="932"/>
      <c r="J356" s="932"/>
      <c r="K356" s="940"/>
      <c r="L356" s="950"/>
      <c r="M356" s="2559" t="s">
        <v>8709</v>
      </c>
      <c r="N356" s="2560"/>
      <c r="O356" s="2560"/>
      <c r="P356" s="2561"/>
      <c r="Q356" s="932"/>
      <c r="R356" s="932"/>
      <c r="S356" s="933" t="s">
        <v>189</v>
      </c>
      <c r="T356" s="933">
        <v>3700</v>
      </c>
      <c r="U356" s="937"/>
      <c r="V356" s="936"/>
      <c r="W356" s="938"/>
      <c r="X356" s="939"/>
    </row>
    <row r="357" spans="1:24" ht="26.25" customHeight="1">
      <c r="A357" s="931"/>
      <c r="B357" s="932"/>
      <c r="C357" s="932" t="s">
        <v>10098</v>
      </c>
      <c r="D357" s="932"/>
      <c r="E357" s="932"/>
      <c r="F357" s="932"/>
      <c r="G357" s="932"/>
      <c r="H357" s="932"/>
      <c r="I357" s="932"/>
      <c r="J357" s="932" t="s">
        <v>20779</v>
      </c>
      <c r="K357" s="932"/>
      <c r="L357" s="950"/>
      <c r="M357" s="932" t="str">
        <f>SUBSTITUTE(M352,"-","")</f>
        <v/>
      </c>
      <c r="N357" s="779"/>
      <c r="O357" s="779"/>
      <c r="P357" s="935"/>
      <c r="Q357" s="932"/>
      <c r="R357" s="932"/>
      <c r="S357" s="933" t="s">
        <v>2472</v>
      </c>
      <c r="T357" s="933">
        <f>SUM(T352:T356)</f>
        <v>3700</v>
      </c>
      <c r="U357" s="936"/>
      <c r="V357" s="936"/>
      <c r="W357" s="938"/>
      <c r="X357" s="939"/>
    </row>
    <row r="358" spans="1:24" ht="26.25" customHeight="1" thickBot="1">
      <c r="A358" s="941"/>
      <c r="B358" s="942"/>
      <c r="C358" s="942" t="s">
        <v>10099</v>
      </c>
      <c r="D358" s="942"/>
      <c r="E358" s="942"/>
      <c r="F358" s="942"/>
      <c r="G358" s="942"/>
      <c r="H358" s="942"/>
      <c r="I358" s="942"/>
      <c r="J358" s="942" t="s">
        <v>20780</v>
      </c>
      <c r="K358" s="611" t="s">
        <v>13687</v>
      </c>
      <c r="L358" s="942"/>
      <c r="M358" s="942" t="str">
        <f>SUBSTITUTE(M354,"-","")</f>
        <v/>
      </c>
      <c r="N358" s="943"/>
      <c r="O358" s="943"/>
      <c r="P358" s="944"/>
      <c r="Q358" s="942"/>
      <c r="R358" s="942"/>
      <c r="S358" s="945"/>
      <c r="T358" s="945"/>
      <c r="U358" s="946"/>
      <c r="V358" s="947"/>
      <c r="W358" s="948"/>
      <c r="X358" s="949"/>
    </row>
    <row r="363" spans="1:24" ht="26.25" customHeight="1">
      <c r="Q363" s="320" t="s">
        <v>14974</v>
      </c>
      <c r="R363" s="320" t="str">
        <f>IF(MID(RIGHT(S363,8),1,1)="M",2021,IF(MID(RIGHT(S363,8),1,1)="N",2022,IF(MID(RIGHT(S363,8),1,1)="P",2023,IF(MID(RIGHT(S363,8),1,1)="R",2024,IF(MID(RIGHT(S363,8),1,1)="S",2025,IF(MID(RIGHT(S363,8),1,1)="T",1996,IF(MID(RIGHT(S363,8),1,1)="V",1997,IF(MID(RIGHT(S363,8),1,1)="W",1998,IF(MID(RIGHT(S363,8),1,1)="X",1999,IF(MID(RIGHT(S363,8),1,1)="Y",2000,IF(MID(RIGHT(S363,8),1,1)="1",2001,IF(MID(RIGHT(S363,8),1,1)="2",2002,IF(MID(RIGHT(S363,8),1,1)="3",2003,IF(MID(RIGHT(S363,8),1,1)="4",2004,IF(MID(RIGHT(S363,8),1,1)="5",2005,IF(MID(RIGHT(S363,8),1,1)="6",2006,IF(MID(RIGHT(S363,8),1,1)="7",2007,IF(MID(RIGHT(S363,8),1,1)="8",2008,IF(MID(RIGHT(S363,8),1,1)="9",2009,IF(MID(RIGHT(S363,8),1,1)="A",2010,IF(MID(RIGHT(S363,8),1,1)="B",2011,IF(MID(RIGHT(S363,8),1,1)="C",2012,IF(MID(RIGHT(S363,8),1,1)="D",2013,IF(MID(RIGHT(S363,8),1,1)="E",2014,IF(MID(RIGHT(S363,8),1,1)="F",2015,IF(MID(RIGHT(S363,8),1,1)="G",2016,IF(MID(RIGHT(S363,8),1,1)="H",2017,IF(MID(RIGHT(S363,8),1,1)="J",2018,IF(MID(RIGHT(S363,8),1,1)="K",2019,IF(MID(RIGHT(S363,8),1,1)="L",2020,""))))))))))))))))))))))))))))))</f>
        <v/>
      </c>
    </row>
    <row r="370" spans="1:24" ht="26.25" customHeight="1">
      <c r="K370" s="326"/>
      <c r="L370" s="327"/>
    </row>
    <row r="371" spans="1:24" ht="26.25" customHeight="1">
      <c r="A371" s="485"/>
      <c r="B371" s="485"/>
      <c r="C371" s="485"/>
      <c r="D371" s="485"/>
      <c r="E371" s="485"/>
      <c r="F371" s="485"/>
      <c r="G371" s="485"/>
      <c r="H371" s="485"/>
      <c r="I371" s="485"/>
      <c r="J371" s="485"/>
      <c r="K371" s="486"/>
      <c r="L371" s="485"/>
      <c r="M371" s="485"/>
      <c r="N371" s="486"/>
      <c r="O371" s="486"/>
      <c r="P371" s="487"/>
      <c r="Q371" s="485"/>
      <c r="R371" s="485"/>
      <c r="S371" s="485"/>
      <c r="T371" s="485"/>
      <c r="U371" s="488"/>
      <c r="V371" s="489"/>
      <c r="W371" s="490"/>
      <c r="X371" s="490"/>
    </row>
    <row r="377" spans="1:24" ht="26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51"/>
      <c r="L377" s="4"/>
      <c r="M377" s="4"/>
      <c r="N377" s="451"/>
      <c r="O377" s="451"/>
      <c r="P377" s="452"/>
      <c r="Q377" s="4"/>
      <c r="R377" s="4"/>
      <c r="S377" s="4"/>
      <c r="T377" s="4"/>
      <c r="U377" s="453"/>
      <c r="V377" s="454"/>
      <c r="W377" s="455"/>
      <c r="X377" s="455"/>
    </row>
  </sheetData>
  <autoFilter ref="B2:X2" xr:uid="{00000000-0009-0000-0000-00001D000000}"/>
  <mergeCells count="88">
    <mergeCell ref="M352:M355"/>
    <mergeCell ref="M356:P356"/>
    <mergeCell ref="M288:P288"/>
    <mergeCell ref="P290:P293"/>
    <mergeCell ref="Y290:Y293"/>
    <mergeCell ref="Z290:Z293"/>
    <mergeCell ref="M295:P295"/>
    <mergeCell ref="P276:P279"/>
    <mergeCell ref="Y276:Y279"/>
    <mergeCell ref="Z276:Z279"/>
    <mergeCell ref="M281:P281"/>
    <mergeCell ref="P283:P286"/>
    <mergeCell ref="Y283:Y286"/>
    <mergeCell ref="Z283:Z286"/>
    <mergeCell ref="M267:P267"/>
    <mergeCell ref="P269:P272"/>
    <mergeCell ref="Y269:Y272"/>
    <mergeCell ref="Z269:Z272"/>
    <mergeCell ref="M274:P274"/>
    <mergeCell ref="L182:L183"/>
    <mergeCell ref="L184:L185"/>
    <mergeCell ref="P262:P265"/>
    <mergeCell ref="Y262:Y265"/>
    <mergeCell ref="Z262:Z265"/>
    <mergeCell ref="M220:M223"/>
    <mergeCell ref="M204:P204"/>
    <mergeCell ref="M206:M209"/>
    <mergeCell ref="M211:P211"/>
    <mergeCell ref="M213:M216"/>
    <mergeCell ref="M218:P218"/>
    <mergeCell ref="Q256:S256"/>
    <mergeCell ref="M79:M82"/>
    <mergeCell ref="M84:P84"/>
    <mergeCell ref="M313:P313"/>
    <mergeCell ref="M229:M232"/>
    <mergeCell ref="M114:P114"/>
    <mergeCell ref="M116:M119"/>
    <mergeCell ref="M121:P121"/>
    <mergeCell ref="M128:P128"/>
    <mergeCell ref="M123:M124"/>
    <mergeCell ref="M182:M184"/>
    <mergeCell ref="M135:P135"/>
    <mergeCell ref="M164:P164"/>
    <mergeCell ref="M125:M126"/>
    <mergeCell ref="M225:P225"/>
    <mergeCell ref="M192:M195"/>
    <mergeCell ref="M197:P197"/>
    <mergeCell ref="M65:M66"/>
    <mergeCell ref="M68:P68"/>
    <mergeCell ref="A1:X1"/>
    <mergeCell ref="M72:M75"/>
    <mergeCell ref="M77:P77"/>
    <mergeCell ref="M40:M43"/>
    <mergeCell ref="M45:P45"/>
    <mergeCell ref="M47:M50"/>
    <mergeCell ref="M54:M57"/>
    <mergeCell ref="M59:P59"/>
    <mergeCell ref="M98:P98"/>
    <mergeCell ref="M100:M103"/>
    <mergeCell ref="M199:M202"/>
    <mergeCell ref="M168:M179"/>
    <mergeCell ref="M130:M133"/>
    <mergeCell ref="M299:M302"/>
    <mergeCell ref="M304:P304"/>
    <mergeCell ref="M52:P52"/>
    <mergeCell ref="M139:M142"/>
    <mergeCell ref="M144:P144"/>
    <mergeCell ref="M153:P153"/>
    <mergeCell ref="M252:M255"/>
    <mergeCell ref="M257:O257"/>
    <mergeCell ref="M86:M88"/>
    <mergeCell ref="M234:P234"/>
    <mergeCell ref="M236:M239"/>
    <mergeCell ref="M241:P241"/>
    <mergeCell ref="M105:P105"/>
    <mergeCell ref="M109:M112"/>
    <mergeCell ref="M91:P91"/>
    <mergeCell ref="M93:M96"/>
    <mergeCell ref="M317:M320"/>
    <mergeCell ref="M321:P321"/>
    <mergeCell ref="M324:M327"/>
    <mergeCell ref="M328:P328"/>
    <mergeCell ref="M331:M334"/>
    <mergeCell ref="M335:P335"/>
    <mergeCell ref="M338:M341"/>
    <mergeCell ref="M342:P342"/>
    <mergeCell ref="M345:M348"/>
    <mergeCell ref="M349:P349"/>
  </mergeCells>
  <phoneticPr fontId="16" type="noConversion"/>
  <conditionalFormatting sqref="L40">
    <cfRule type="duplicateValues" dxfId="189" priority="119"/>
  </conditionalFormatting>
  <conditionalFormatting sqref="L41">
    <cfRule type="duplicateValues" dxfId="188" priority="118"/>
  </conditionalFormatting>
  <conditionalFormatting sqref="L42:L45">
    <cfRule type="duplicateValues" dxfId="187" priority="117"/>
  </conditionalFormatting>
  <conditionalFormatting sqref="L47">
    <cfRule type="duplicateValues" dxfId="186" priority="112"/>
  </conditionalFormatting>
  <conditionalFormatting sqref="L48">
    <cfRule type="duplicateValues" dxfId="185" priority="111"/>
  </conditionalFormatting>
  <conditionalFormatting sqref="L49:L52">
    <cfRule type="duplicateValues" dxfId="184" priority="110"/>
  </conditionalFormatting>
  <conditionalFormatting sqref="L54">
    <cfRule type="duplicateValues" dxfId="183" priority="68"/>
  </conditionalFormatting>
  <conditionalFormatting sqref="L55">
    <cfRule type="duplicateValues" dxfId="182" priority="67"/>
  </conditionalFormatting>
  <conditionalFormatting sqref="L56:L59">
    <cfRule type="duplicateValues" dxfId="181" priority="66"/>
  </conditionalFormatting>
  <conditionalFormatting sqref="L62">
    <cfRule type="duplicateValues" dxfId="180" priority="104"/>
  </conditionalFormatting>
  <conditionalFormatting sqref="L63">
    <cfRule type="duplicateValues" dxfId="179" priority="102"/>
  </conditionalFormatting>
  <conditionalFormatting sqref="L64">
    <cfRule type="duplicateValues" dxfId="178" priority="100"/>
  </conditionalFormatting>
  <conditionalFormatting sqref="L65:L68">
    <cfRule type="duplicateValues" dxfId="177" priority="99"/>
  </conditionalFormatting>
  <conditionalFormatting sqref="L73">
    <cfRule type="duplicateValues" dxfId="176" priority="183"/>
  </conditionalFormatting>
  <conditionalFormatting sqref="L80">
    <cfRule type="duplicateValues" dxfId="175" priority="181"/>
  </conditionalFormatting>
  <conditionalFormatting sqref="L87">
    <cfRule type="duplicateValues" dxfId="174" priority="179"/>
  </conditionalFormatting>
  <conditionalFormatting sqref="L94">
    <cfRule type="duplicateValues" dxfId="173" priority="177"/>
  </conditionalFormatting>
  <conditionalFormatting sqref="L101">
    <cfRule type="duplicateValues" dxfId="172" priority="175"/>
  </conditionalFormatting>
  <conditionalFormatting sqref="L110">
    <cfRule type="duplicateValues" dxfId="171" priority="166"/>
  </conditionalFormatting>
  <conditionalFormatting sqref="L117">
    <cfRule type="duplicateValues" dxfId="170" priority="164"/>
  </conditionalFormatting>
  <conditionalFormatting sqref="L124">
    <cfRule type="duplicateValues" dxfId="169" priority="162"/>
  </conditionalFormatting>
  <conditionalFormatting sqref="L131">
    <cfRule type="duplicateValues" dxfId="168" priority="160"/>
  </conditionalFormatting>
  <conditionalFormatting sqref="L138">
    <cfRule type="duplicateValues" dxfId="167" priority="56"/>
  </conditionalFormatting>
  <conditionalFormatting sqref="L139">
    <cfRule type="duplicateValues" dxfId="166" priority="54"/>
  </conditionalFormatting>
  <conditionalFormatting sqref="L145">
    <cfRule type="duplicateValues" dxfId="165" priority="55"/>
  </conditionalFormatting>
  <conditionalFormatting sqref="L149">
    <cfRule type="duplicateValues" dxfId="164" priority="50"/>
  </conditionalFormatting>
  <conditionalFormatting sqref="L155:L156">
    <cfRule type="duplicateValues" dxfId="163" priority="154"/>
  </conditionalFormatting>
  <conditionalFormatting sqref="L157 L159:L163">
    <cfRule type="duplicateValues" dxfId="162" priority="153"/>
  </conditionalFormatting>
  <conditionalFormatting sqref="L164:L165">
    <cfRule type="duplicateValues" dxfId="161" priority="149"/>
  </conditionalFormatting>
  <conditionalFormatting sqref="L169">
    <cfRule type="duplicateValues" dxfId="160" priority="47"/>
  </conditionalFormatting>
  <conditionalFormatting sqref="L186">
    <cfRule type="duplicateValues" dxfId="159" priority="33"/>
  </conditionalFormatting>
  <conditionalFormatting sqref="L192">
    <cfRule type="duplicateValues" dxfId="158" priority="59"/>
  </conditionalFormatting>
  <conditionalFormatting sqref="L193">
    <cfRule type="duplicateValues" dxfId="157" priority="91"/>
  </conditionalFormatting>
  <conditionalFormatting sqref="L194">
    <cfRule type="duplicateValues" dxfId="156" priority="94"/>
  </conditionalFormatting>
  <conditionalFormatting sqref="L199">
    <cfRule type="duplicateValues" dxfId="155" priority="60"/>
  </conditionalFormatting>
  <conditionalFormatting sqref="L200">
    <cfRule type="duplicateValues" dxfId="154" priority="86"/>
  </conditionalFormatting>
  <conditionalFormatting sqref="L201">
    <cfRule type="duplicateValues" dxfId="153" priority="89"/>
  </conditionalFormatting>
  <conditionalFormatting sqref="L206">
    <cfRule type="duplicateValues" dxfId="152" priority="61"/>
  </conditionalFormatting>
  <conditionalFormatting sqref="L207">
    <cfRule type="duplicateValues" dxfId="151" priority="81"/>
  </conditionalFormatting>
  <conditionalFormatting sqref="L208">
    <cfRule type="duplicateValues" dxfId="150" priority="84"/>
  </conditionalFormatting>
  <conditionalFormatting sqref="L213">
    <cfRule type="duplicateValues" dxfId="149" priority="62"/>
  </conditionalFormatting>
  <conditionalFormatting sqref="L214">
    <cfRule type="duplicateValues" dxfId="148" priority="76"/>
  </conditionalFormatting>
  <conditionalFormatting sqref="L215">
    <cfRule type="duplicateValues" dxfId="147" priority="79"/>
  </conditionalFormatting>
  <conditionalFormatting sqref="L220 L222">
    <cfRule type="duplicateValues" dxfId="146" priority="74"/>
  </conditionalFormatting>
  <conditionalFormatting sqref="L221">
    <cfRule type="duplicateValues" dxfId="145" priority="71"/>
  </conditionalFormatting>
  <conditionalFormatting sqref="L229">
    <cfRule type="duplicateValues" dxfId="144" priority="142"/>
  </conditionalFormatting>
  <conditionalFormatting sqref="L230">
    <cfRule type="duplicateValues" dxfId="143" priority="141"/>
  </conditionalFormatting>
  <conditionalFormatting sqref="L231:L234">
    <cfRule type="duplicateValues" dxfId="142" priority="140"/>
  </conditionalFormatting>
  <conditionalFormatting sqref="L236">
    <cfRule type="duplicateValues" dxfId="141" priority="135"/>
  </conditionalFormatting>
  <conditionalFormatting sqref="L237">
    <cfRule type="duplicateValues" dxfId="140" priority="134"/>
  </conditionalFormatting>
  <conditionalFormatting sqref="L238:L241">
    <cfRule type="duplicateValues" dxfId="139" priority="133"/>
  </conditionalFormatting>
  <conditionalFormatting sqref="L243:L244">
    <cfRule type="duplicateValues" dxfId="138" priority="158"/>
  </conditionalFormatting>
  <conditionalFormatting sqref="L247">
    <cfRule type="duplicateValues" dxfId="137" priority="156"/>
  </conditionalFormatting>
  <conditionalFormatting sqref="L252">
    <cfRule type="duplicateValues" dxfId="136" priority="124"/>
  </conditionalFormatting>
  <conditionalFormatting sqref="L261">
    <cfRule type="duplicateValues" dxfId="135" priority="25"/>
  </conditionalFormatting>
  <conditionalFormatting sqref="L262">
    <cfRule type="duplicateValues" dxfId="134" priority="30"/>
  </conditionalFormatting>
  <conditionalFormatting sqref="L268 L275 L282 L289 L296">
    <cfRule type="duplicateValues" dxfId="133" priority="32"/>
  </conditionalFormatting>
  <conditionalFormatting sqref="L269">
    <cfRule type="duplicateValues" dxfId="132" priority="21"/>
  </conditionalFormatting>
  <conditionalFormatting sqref="L276">
    <cfRule type="duplicateValues" dxfId="131" priority="17"/>
  </conditionalFormatting>
  <conditionalFormatting sqref="L283">
    <cfRule type="duplicateValues" dxfId="130" priority="13"/>
  </conditionalFormatting>
  <conditionalFormatting sqref="L290">
    <cfRule type="duplicateValues" dxfId="129" priority="9"/>
  </conditionalFormatting>
  <conditionalFormatting sqref="L297:L298">
    <cfRule type="duplicateValues" dxfId="128" priority="44"/>
  </conditionalFormatting>
  <conditionalFormatting sqref="L299 L302:L303">
    <cfRule type="duplicateValues" dxfId="127" priority="43"/>
  </conditionalFormatting>
  <conditionalFormatting sqref="L300">
    <cfRule type="duplicateValues" dxfId="126" priority="36"/>
  </conditionalFormatting>
  <conditionalFormatting sqref="L304:L305">
    <cfRule type="duplicateValues" dxfId="125" priority="39"/>
  </conditionalFormatting>
  <conditionalFormatting sqref="M45">
    <cfRule type="duplicateValues" dxfId="124" priority="114"/>
  </conditionalFormatting>
  <conditionalFormatting sqref="M52">
    <cfRule type="duplicateValues" dxfId="123" priority="107"/>
  </conditionalFormatting>
  <conditionalFormatting sqref="M59">
    <cfRule type="duplicateValues" dxfId="122" priority="63"/>
  </conditionalFormatting>
  <conditionalFormatting sqref="M63">
    <cfRule type="duplicateValues" dxfId="121" priority="101"/>
  </conditionalFormatting>
  <conditionalFormatting sqref="M67">
    <cfRule type="duplicateValues" dxfId="120" priority="95"/>
  </conditionalFormatting>
  <conditionalFormatting sqref="M68">
    <cfRule type="duplicateValues" dxfId="119" priority="98"/>
  </conditionalFormatting>
  <conditionalFormatting sqref="M77">
    <cfRule type="duplicateValues" dxfId="118" priority="184"/>
  </conditionalFormatting>
  <conditionalFormatting sqref="M84">
    <cfRule type="duplicateValues" dxfId="117" priority="182"/>
  </conditionalFormatting>
  <conditionalFormatting sqref="M91">
    <cfRule type="duplicateValues" dxfId="116" priority="180"/>
  </conditionalFormatting>
  <conditionalFormatting sqref="M98">
    <cfRule type="duplicateValues" dxfId="115" priority="178"/>
  </conditionalFormatting>
  <conditionalFormatting sqref="M105">
    <cfRule type="duplicateValues" dxfId="114" priority="176"/>
  </conditionalFormatting>
  <conditionalFormatting sqref="M114">
    <cfRule type="duplicateValues" dxfId="113" priority="167"/>
  </conditionalFormatting>
  <conditionalFormatting sqref="M121">
    <cfRule type="duplicateValues" dxfId="112" priority="165"/>
  </conditionalFormatting>
  <conditionalFormatting sqref="M128">
    <cfRule type="duplicateValues" dxfId="111" priority="163"/>
  </conditionalFormatting>
  <conditionalFormatting sqref="M135">
    <cfRule type="duplicateValues" dxfId="110" priority="161"/>
  </conditionalFormatting>
  <conditionalFormatting sqref="M144">
    <cfRule type="duplicateValues" dxfId="109" priority="52"/>
  </conditionalFormatting>
  <conditionalFormatting sqref="M153">
    <cfRule type="duplicateValues" dxfId="108" priority="51"/>
  </conditionalFormatting>
  <conditionalFormatting sqref="M163 O163">
    <cfRule type="duplicateValues" dxfId="107" priority="145"/>
  </conditionalFormatting>
  <conditionalFormatting sqref="M164">
    <cfRule type="duplicateValues" dxfId="106" priority="146"/>
  </conditionalFormatting>
  <conditionalFormatting sqref="M197">
    <cfRule type="duplicateValues" dxfId="105" priority="90"/>
  </conditionalFormatting>
  <conditionalFormatting sqref="M204">
    <cfRule type="duplicateValues" dxfId="104" priority="85"/>
  </conditionalFormatting>
  <conditionalFormatting sqref="M211">
    <cfRule type="duplicateValues" dxfId="103" priority="80"/>
  </conditionalFormatting>
  <conditionalFormatting sqref="M218">
    <cfRule type="duplicateValues" dxfId="102" priority="75"/>
  </conditionalFormatting>
  <conditionalFormatting sqref="M225">
    <cfRule type="duplicateValues" dxfId="101" priority="70"/>
  </conditionalFormatting>
  <conditionalFormatting sqref="M234">
    <cfRule type="duplicateValues" dxfId="100" priority="137"/>
  </conditionalFormatting>
  <conditionalFormatting sqref="M241">
    <cfRule type="duplicateValues" dxfId="99" priority="130"/>
  </conditionalFormatting>
  <conditionalFormatting sqref="M267">
    <cfRule type="duplicateValues" dxfId="98" priority="23"/>
  </conditionalFormatting>
  <conditionalFormatting sqref="M274">
    <cfRule type="duplicateValues" dxfId="97" priority="19"/>
  </conditionalFormatting>
  <conditionalFormatting sqref="M281">
    <cfRule type="duplicateValues" dxfId="96" priority="15"/>
  </conditionalFormatting>
  <conditionalFormatting sqref="M288">
    <cfRule type="duplicateValues" dxfId="95" priority="11"/>
  </conditionalFormatting>
  <conditionalFormatting sqref="M295">
    <cfRule type="duplicateValues" dxfId="94" priority="7"/>
  </conditionalFormatting>
  <conditionalFormatting sqref="M304">
    <cfRule type="duplicateValues" dxfId="93" priority="34"/>
  </conditionalFormatting>
  <conditionalFormatting sqref="M313">
    <cfRule type="duplicateValues" dxfId="92" priority="191"/>
  </conditionalFormatting>
  <conditionalFormatting sqref="M321">
    <cfRule type="duplicateValues" dxfId="91" priority="6"/>
  </conditionalFormatting>
  <conditionalFormatting sqref="M328">
    <cfRule type="duplicateValues" dxfId="90" priority="5"/>
  </conditionalFormatting>
  <conditionalFormatting sqref="M335">
    <cfRule type="duplicateValues" dxfId="89" priority="4"/>
  </conditionalFormatting>
  <conditionalFormatting sqref="M342">
    <cfRule type="duplicateValues" dxfId="88" priority="3"/>
  </conditionalFormatting>
  <conditionalFormatting sqref="M349">
    <cfRule type="duplicateValues" dxfId="87" priority="2"/>
  </conditionalFormatting>
  <conditionalFormatting sqref="M303:O303">
    <cfRule type="duplicateValues" dxfId="86" priority="35"/>
  </conditionalFormatting>
  <conditionalFormatting sqref="M44:P44">
    <cfRule type="duplicateValues" dxfId="85" priority="115"/>
  </conditionalFormatting>
  <conditionalFormatting sqref="M51:P51">
    <cfRule type="duplicateValues" dxfId="84" priority="108"/>
  </conditionalFormatting>
  <conditionalFormatting sqref="M58:P58">
    <cfRule type="duplicateValues" dxfId="83" priority="64"/>
  </conditionalFormatting>
  <conditionalFormatting sqref="M233:P233">
    <cfRule type="duplicateValues" dxfId="82" priority="138"/>
  </conditionalFormatting>
  <conditionalFormatting sqref="M240:P240">
    <cfRule type="duplicateValues" dxfId="81" priority="131"/>
  </conditionalFormatting>
  <conditionalFormatting sqref="N41">
    <cfRule type="duplicateValues" dxfId="80" priority="116"/>
  </conditionalFormatting>
  <conditionalFormatting sqref="N46 N53 N60">
    <cfRule type="duplicateValues" dxfId="79" priority="121"/>
  </conditionalFormatting>
  <conditionalFormatting sqref="N48">
    <cfRule type="duplicateValues" dxfId="78" priority="109"/>
  </conditionalFormatting>
  <conditionalFormatting sqref="N55">
    <cfRule type="duplicateValues" dxfId="77" priority="65"/>
  </conditionalFormatting>
  <conditionalFormatting sqref="N64">
    <cfRule type="duplicateValues" dxfId="76" priority="96"/>
  </conditionalFormatting>
  <conditionalFormatting sqref="N69">
    <cfRule type="duplicateValues" dxfId="75" priority="106"/>
  </conditionalFormatting>
  <conditionalFormatting sqref="N230">
    <cfRule type="duplicateValues" dxfId="74" priority="139"/>
  </conditionalFormatting>
  <conditionalFormatting sqref="N235 N242">
    <cfRule type="duplicateValues" dxfId="73" priority="144"/>
  </conditionalFormatting>
  <conditionalFormatting sqref="N237">
    <cfRule type="duplicateValues" dxfId="72" priority="132"/>
  </conditionalFormatting>
  <conditionalFormatting sqref="N245">
    <cfRule type="duplicateValues" dxfId="71" priority="157"/>
  </conditionalFormatting>
  <conditionalFormatting sqref="N256">
    <cfRule type="duplicateValues" dxfId="70" priority="24"/>
  </conditionalFormatting>
  <conditionalFormatting sqref="N258:N259">
    <cfRule type="duplicateValues" dxfId="69" priority="7777"/>
  </conditionalFormatting>
  <conditionalFormatting sqref="N67:P67">
    <cfRule type="duplicateValues" dxfId="68" priority="97"/>
  </conditionalFormatting>
  <conditionalFormatting sqref="O41 O43">
    <cfRule type="duplicateValues" dxfId="67" priority="120"/>
  </conditionalFormatting>
  <conditionalFormatting sqref="O48 O50">
    <cfRule type="duplicateValues" dxfId="66" priority="113"/>
  </conditionalFormatting>
  <conditionalFormatting sqref="O55 O57">
    <cfRule type="duplicateValues" dxfId="65" priority="69"/>
  </conditionalFormatting>
  <conditionalFormatting sqref="O64 O66">
    <cfRule type="duplicateValues" dxfId="64" priority="103"/>
  </conditionalFormatting>
  <conditionalFormatting sqref="O230 O232">
    <cfRule type="duplicateValues" dxfId="63" priority="143"/>
  </conditionalFormatting>
  <conditionalFormatting sqref="O237 O239">
    <cfRule type="duplicateValues" dxfId="62" priority="136"/>
  </conditionalFormatting>
  <conditionalFormatting sqref="O253:O256 O258">
    <cfRule type="duplicateValues" dxfId="61" priority="125"/>
  </conditionalFormatting>
  <conditionalFormatting sqref="S62">
    <cfRule type="duplicateValues" dxfId="60" priority="105"/>
  </conditionalFormatting>
  <conditionalFormatting sqref="S138">
    <cfRule type="duplicateValues" dxfId="59" priority="57"/>
  </conditionalFormatting>
  <conditionalFormatting sqref="S139:S141">
    <cfRule type="duplicateValues" dxfId="58" priority="53"/>
  </conditionalFormatting>
  <conditionalFormatting sqref="S142">
    <cfRule type="duplicateValues" dxfId="57" priority="58"/>
  </conditionalFormatting>
  <conditionalFormatting sqref="S155:S156">
    <cfRule type="duplicateValues" dxfId="56" priority="155"/>
  </conditionalFormatting>
  <conditionalFormatting sqref="S157:S159">
    <cfRule type="duplicateValues" dxfId="55" priority="152"/>
  </conditionalFormatting>
  <conditionalFormatting sqref="S160:S162">
    <cfRule type="duplicateValues" dxfId="54" priority="148"/>
  </conditionalFormatting>
  <conditionalFormatting sqref="S163">
    <cfRule type="duplicateValues" dxfId="53" priority="151"/>
  </conditionalFormatting>
  <conditionalFormatting sqref="S164">
    <cfRule type="duplicateValues" dxfId="52" priority="147"/>
  </conditionalFormatting>
  <conditionalFormatting sqref="S164:S165">
    <cfRule type="duplicateValues" dxfId="51" priority="150"/>
  </conditionalFormatting>
  <conditionalFormatting sqref="S168:S170">
    <cfRule type="duplicateValues" dxfId="50" priority="48"/>
  </conditionalFormatting>
  <conditionalFormatting sqref="S171">
    <cfRule type="duplicateValues" dxfId="49" priority="49"/>
  </conditionalFormatting>
  <conditionalFormatting sqref="S192:S195">
    <cfRule type="duplicateValues" dxfId="48" priority="93"/>
  </conditionalFormatting>
  <conditionalFormatting sqref="S196">
    <cfRule type="duplicateValues" dxfId="47" priority="92"/>
  </conditionalFormatting>
  <conditionalFormatting sqref="S199:S202">
    <cfRule type="duplicateValues" dxfId="46" priority="88"/>
  </conditionalFormatting>
  <conditionalFormatting sqref="S203">
    <cfRule type="duplicateValues" dxfId="45" priority="87"/>
  </conditionalFormatting>
  <conditionalFormatting sqref="S206:S209">
    <cfRule type="duplicateValues" dxfId="44" priority="83"/>
  </conditionalFormatting>
  <conditionalFormatting sqref="S210">
    <cfRule type="duplicateValues" dxfId="43" priority="82"/>
  </conditionalFormatting>
  <conditionalFormatting sqref="S213:S216">
    <cfRule type="duplicateValues" dxfId="42" priority="78"/>
  </conditionalFormatting>
  <conditionalFormatting sqref="S217">
    <cfRule type="duplicateValues" dxfId="41" priority="77"/>
  </conditionalFormatting>
  <conditionalFormatting sqref="S220:S223">
    <cfRule type="duplicateValues" dxfId="40" priority="73"/>
  </conditionalFormatting>
  <conditionalFormatting sqref="S224">
    <cfRule type="duplicateValues" dxfId="39" priority="72"/>
  </conditionalFormatting>
  <conditionalFormatting sqref="S243:S244">
    <cfRule type="duplicateValues" dxfId="38" priority="159"/>
  </conditionalFormatting>
  <conditionalFormatting sqref="S261">
    <cfRule type="duplicateValues" dxfId="37" priority="26"/>
  </conditionalFormatting>
  <conditionalFormatting sqref="S262:S264">
    <cfRule type="duplicateValues" dxfId="36" priority="29"/>
  </conditionalFormatting>
  <conditionalFormatting sqref="S265">
    <cfRule type="duplicateValues" dxfId="35" priority="31"/>
  </conditionalFormatting>
  <conditionalFormatting sqref="S269:S271">
    <cfRule type="duplicateValues" dxfId="34" priority="20"/>
  </conditionalFormatting>
  <conditionalFormatting sqref="S272">
    <cfRule type="duplicateValues" dxfId="33" priority="22"/>
  </conditionalFormatting>
  <conditionalFormatting sqref="S276:S278">
    <cfRule type="duplicateValues" dxfId="32" priority="16"/>
  </conditionalFormatting>
  <conditionalFormatting sqref="S279">
    <cfRule type="duplicateValues" dxfId="31" priority="18"/>
  </conditionalFormatting>
  <conditionalFormatting sqref="S283:S285">
    <cfRule type="duplicateValues" dxfId="30" priority="12"/>
  </conditionalFormatting>
  <conditionalFormatting sqref="S286">
    <cfRule type="duplicateValues" dxfId="29" priority="14"/>
  </conditionalFormatting>
  <conditionalFormatting sqref="S290:S292">
    <cfRule type="duplicateValues" dxfId="28" priority="8"/>
  </conditionalFormatting>
  <conditionalFormatting sqref="S293">
    <cfRule type="duplicateValues" dxfId="27" priority="10"/>
  </conditionalFormatting>
  <conditionalFormatting sqref="S297:S298">
    <cfRule type="duplicateValues" dxfId="26" priority="45"/>
  </conditionalFormatting>
  <conditionalFormatting sqref="S299:S301">
    <cfRule type="duplicateValues" dxfId="25" priority="42"/>
  </conditionalFormatting>
  <conditionalFormatting sqref="S302">
    <cfRule type="duplicateValues" dxfId="24" priority="38"/>
  </conditionalFormatting>
  <conditionalFormatting sqref="S303">
    <cfRule type="duplicateValues" dxfId="23" priority="41"/>
  </conditionalFormatting>
  <conditionalFormatting sqref="S304">
    <cfRule type="duplicateValues" dxfId="22" priority="37"/>
  </conditionalFormatting>
  <conditionalFormatting sqref="S304:S305">
    <cfRule type="duplicateValues" dxfId="21" priority="40"/>
  </conditionalFormatting>
  <conditionalFormatting sqref="M356">
    <cfRule type="duplicateValues" dxfId="0" priority="1"/>
  </conditionalFormatting>
  <hyperlinks>
    <hyperlink ref="J234" r:id="rId1" xr:uid="{468529FB-1A18-448F-9D61-E42F38B842A4}"/>
    <hyperlink ref="J241" r:id="rId2" xr:uid="{FF04B150-F9B9-48B8-B2D5-2391C2726868}"/>
  </hyperlinks>
  <printOptions horizontalCentered="1"/>
  <pageMargins left="0.31496062992125984" right="0.31496062992125984" top="0.74803149606299213" bottom="0.74803149606299213" header="0.31496062992125984" footer="0.31496062992125984"/>
  <pageSetup paperSize="9" scale="10" orientation="landscape" r:id="rId3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42"/>
  <dimension ref="L105:L107"/>
  <sheetViews>
    <sheetView topLeftCell="A160" workbookViewId="0">
      <selection activeCell="H40" sqref="H40"/>
    </sheetView>
  </sheetViews>
  <sheetFormatPr defaultRowHeight="16.5"/>
  <cols>
    <col min="1" max="6" width="8.88671875" style="1524"/>
    <col min="7" max="7" width="21.5546875" style="1524" bestFit="1" customWidth="1"/>
    <col min="8" max="8" width="10.21875" style="1524" bestFit="1" customWidth="1"/>
    <col min="9" max="9" width="12.44140625" style="1524" bestFit="1" customWidth="1"/>
    <col min="10" max="10" width="12.109375" style="1524" bestFit="1" customWidth="1"/>
    <col min="11" max="11" width="6.88671875" style="1524" bestFit="1" customWidth="1"/>
    <col min="12" max="12" width="31.44140625" style="1524" customWidth="1"/>
    <col min="13" max="16384" width="8.88671875" style="1524"/>
  </cols>
  <sheetData>
    <row r="105" spans="12:12">
      <c r="L105" s="1820" t="s">
        <v>14313</v>
      </c>
    </row>
    <row r="106" spans="12:12">
      <c r="L106" s="1820" t="s">
        <v>14314</v>
      </c>
    </row>
    <row r="107" spans="12:12">
      <c r="L107" s="1820" t="s">
        <v>14315</v>
      </c>
    </row>
  </sheetData>
  <phoneticPr fontId="16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1">
    <pageSetUpPr fitToPage="1"/>
  </sheetPr>
  <dimension ref="A1:R60"/>
  <sheetViews>
    <sheetView topLeftCell="A48" workbookViewId="0">
      <selection activeCell="F60" sqref="F60"/>
    </sheetView>
  </sheetViews>
  <sheetFormatPr defaultRowHeight="16.5"/>
  <cols>
    <col min="1" max="2" width="10.44140625" style="6" customWidth="1"/>
    <col min="3" max="6" width="12.5546875" style="6" customWidth="1"/>
    <col min="7" max="7" width="9.6640625" style="6" customWidth="1"/>
    <col min="8" max="10" width="8.88671875" style="6"/>
    <col min="11" max="11" width="11.5546875" style="6" customWidth="1"/>
    <col min="12" max="13" width="12.77734375" style="6" customWidth="1"/>
    <col min="14" max="15" width="8.88671875" style="6"/>
    <col min="16" max="16" width="10.6640625" style="6" customWidth="1"/>
    <col min="17" max="16384" width="8.88671875" style="6"/>
  </cols>
  <sheetData>
    <row r="1" spans="1:18" ht="6.75" customHeight="1" thickBot="1"/>
    <row r="2" spans="1:18" s="7" customFormat="1" ht="21" thickBot="1">
      <c r="A2" s="3179" t="s">
        <v>27</v>
      </c>
      <c r="B2" s="3180"/>
      <c r="C2" s="3180"/>
      <c r="D2" s="3180"/>
      <c r="E2" s="3180"/>
      <c r="F2" s="3181"/>
      <c r="J2" s="3182" t="s">
        <v>27</v>
      </c>
      <c r="K2" s="3183"/>
      <c r="L2" s="3183"/>
      <c r="M2" s="3184"/>
    </row>
    <row r="3" spans="1:18" ht="18" thickBot="1">
      <c r="A3" s="3174" t="s">
        <v>28</v>
      </c>
      <c r="B3" s="3168"/>
      <c r="C3" s="3168" t="s">
        <v>29</v>
      </c>
      <c r="D3" s="3168"/>
      <c r="E3" s="3168" t="s">
        <v>30</v>
      </c>
      <c r="F3" s="3185"/>
      <c r="J3" s="3174" t="s">
        <v>31</v>
      </c>
      <c r="K3" s="3168"/>
      <c r="L3" s="8" t="s">
        <v>29</v>
      </c>
      <c r="M3" s="8" t="s">
        <v>32</v>
      </c>
    </row>
    <row r="4" spans="1:18" ht="18" hidden="1" thickTop="1">
      <c r="A4" s="3169"/>
      <c r="B4" s="3170"/>
      <c r="C4" s="3171"/>
      <c r="D4" s="3171"/>
      <c r="E4" s="3170"/>
      <c r="F4" s="3186"/>
      <c r="J4" s="3187" t="s">
        <v>33</v>
      </c>
      <c r="K4" s="3188"/>
      <c r="L4" s="3189"/>
      <c r="M4" s="9"/>
    </row>
    <row r="5" spans="1:18" ht="16.5" customHeight="1" thickTop="1" thickBot="1">
      <c r="A5" s="3175" t="s">
        <v>34</v>
      </c>
      <c r="B5" s="3176"/>
      <c r="C5" s="10" t="s">
        <v>35</v>
      </c>
      <c r="D5" s="10" t="s">
        <v>36</v>
      </c>
      <c r="E5" s="10" t="s">
        <v>37</v>
      </c>
      <c r="F5" s="11" t="s">
        <v>36</v>
      </c>
      <c r="J5" s="3175" t="s">
        <v>34</v>
      </c>
      <c r="K5" s="3176"/>
      <c r="L5" s="11" t="s">
        <v>36</v>
      </c>
      <c r="M5" s="11" t="s">
        <v>38</v>
      </c>
    </row>
    <row r="6" spans="1:18" ht="16.5" customHeight="1">
      <c r="A6" s="3177" t="s">
        <v>39</v>
      </c>
      <c r="B6" s="3178"/>
      <c r="C6" s="12"/>
      <c r="D6" s="12"/>
      <c r="E6" s="12"/>
      <c r="F6" s="13"/>
      <c r="H6" s="6" t="s">
        <v>40</v>
      </c>
      <c r="I6" s="6" t="s">
        <v>41</v>
      </c>
      <c r="J6" s="3177" t="s">
        <v>42</v>
      </c>
      <c r="K6" s="3178"/>
      <c r="L6" s="13"/>
      <c r="M6" s="13"/>
    </row>
    <row r="7" spans="1:18" ht="16.5" customHeight="1">
      <c r="A7" s="3172" t="s">
        <v>43</v>
      </c>
      <c r="B7" s="3173"/>
      <c r="C7" s="14">
        <v>150000</v>
      </c>
      <c r="D7" s="14">
        <v>195000</v>
      </c>
      <c r="E7" s="14">
        <v>130000</v>
      </c>
      <c r="F7" s="15">
        <v>195000</v>
      </c>
      <c r="H7" s="6">
        <v>230000</v>
      </c>
      <c r="I7" s="6">
        <v>345000</v>
      </c>
      <c r="J7" s="3172" t="s">
        <v>44</v>
      </c>
      <c r="K7" s="3173"/>
      <c r="L7" s="16">
        <v>190</v>
      </c>
      <c r="M7" s="16">
        <v>190</v>
      </c>
      <c r="O7" s="6">
        <v>180000</v>
      </c>
      <c r="Q7" s="6">
        <v>180000</v>
      </c>
      <c r="R7" s="14">
        <v>180000</v>
      </c>
    </row>
    <row r="8" spans="1:18" ht="16.5" customHeight="1">
      <c r="A8" s="3162" t="s">
        <v>45</v>
      </c>
      <c r="B8" s="3163"/>
      <c r="C8" s="17"/>
      <c r="D8" s="17">
        <v>9012</v>
      </c>
      <c r="E8" s="17">
        <v>4286</v>
      </c>
      <c r="F8" s="18">
        <v>8572</v>
      </c>
      <c r="H8" s="6">
        <v>8000</v>
      </c>
      <c r="I8" s="6">
        <v>8000</v>
      </c>
      <c r="J8" s="3162" t="s">
        <v>46</v>
      </c>
      <c r="K8" s="3163"/>
      <c r="L8" s="19">
        <v>9</v>
      </c>
      <c r="M8" s="19">
        <v>9</v>
      </c>
      <c r="O8" s="6">
        <v>8840</v>
      </c>
      <c r="Q8" s="6">
        <v>8400</v>
      </c>
      <c r="R8" s="17">
        <v>8840</v>
      </c>
    </row>
    <row r="9" spans="1:18" ht="16.5" customHeight="1">
      <c r="A9" s="3162" t="s">
        <v>47</v>
      </c>
      <c r="B9" s="3163"/>
      <c r="C9" s="17">
        <v>50000</v>
      </c>
      <c r="D9" s="17">
        <v>50000</v>
      </c>
      <c r="E9" s="17">
        <v>50000</v>
      </c>
      <c r="F9" s="18">
        <v>50000</v>
      </c>
      <c r="H9" s="6">
        <v>40000</v>
      </c>
      <c r="I9" s="6">
        <v>40000</v>
      </c>
      <c r="J9" s="3162" t="s">
        <v>47</v>
      </c>
      <c r="K9" s="3163"/>
      <c r="L9" s="19">
        <v>50</v>
      </c>
      <c r="M9" s="19">
        <v>50</v>
      </c>
      <c r="O9" s="6">
        <v>45000</v>
      </c>
      <c r="Q9" s="6">
        <v>45000</v>
      </c>
      <c r="R9" s="17">
        <v>50000</v>
      </c>
    </row>
    <row r="10" spans="1:18" ht="16.5" customHeight="1">
      <c r="A10" s="3162" t="s">
        <v>48</v>
      </c>
      <c r="B10" s="3163"/>
      <c r="C10" s="17">
        <v>8000</v>
      </c>
      <c r="D10" s="17">
        <v>10000</v>
      </c>
      <c r="E10" s="17">
        <v>8000</v>
      </c>
      <c r="F10" s="18">
        <v>10000</v>
      </c>
      <c r="H10" s="6">
        <v>4286</v>
      </c>
      <c r="I10" s="6">
        <v>8572</v>
      </c>
      <c r="J10" s="3162" t="s">
        <v>49</v>
      </c>
      <c r="K10" s="3163"/>
      <c r="L10" s="19">
        <v>10</v>
      </c>
      <c r="M10" s="19">
        <v>10</v>
      </c>
      <c r="O10" s="6">
        <v>8000</v>
      </c>
      <c r="Q10" s="6">
        <v>8000</v>
      </c>
      <c r="R10" s="17">
        <v>10000</v>
      </c>
    </row>
    <row r="11" spans="1:18" ht="16.5" customHeight="1">
      <c r="A11" s="3160" t="s">
        <v>50</v>
      </c>
      <c r="B11" s="3161"/>
      <c r="C11" s="17"/>
      <c r="D11" s="17"/>
      <c r="E11" s="17"/>
      <c r="F11" s="18">
        <v>474</v>
      </c>
      <c r="J11" s="3160" t="s">
        <v>51</v>
      </c>
      <c r="K11" s="3161"/>
      <c r="L11" s="19">
        <v>50</v>
      </c>
      <c r="M11" s="19">
        <v>50</v>
      </c>
      <c r="O11" s="6">
        <v>172</v>
      </c>
      <c r="Q11" s="6">
        <v>172</v>
      </c>
      <c r="R11" s="17">
        <v>172</v>
      </c>
    </row>
    <row r="12" spans="1:18" ht="16.5" customHeight="1">
      <c r="A12" s="3160" t="s">
        <v>51</v>
      </c>
      <c r="B12" s="3161"/>
      <c r="C12" s="17">
        <v>50000</v>
      </c>
      <c r="D12" s="17">
        <v>50000</v>
      </c>
      <c r="E12" s="17">
        <v>50000</v>
      </c>
      <c r="F12" s="18">
        <v>50000</v>
      </c>
      <c r="H12" s="6">
        <v>40000</v>
      </c>
      <c r="I12" s="6">
        <v>40000</v>
      </c>
      <c r="J12" s="3160" t="s">
        <v>52</v>
      </c>
      <c r="K12" s="3161"/>
      <c r="L12" s="19">
        <v>320</v>
      </c>
      <c r="M12" s="19">
        <v>320</v>
      </c>
      <c r="N12" s="20"/>
      <c r="O12" s="6">
        <v>30000</v>
      </c>
      <c r="Q12" s="6">
        <v>40000</v>
      </c>
      <c r="R12" s="17">
        <v>30000</v>
      </c>
    </row>
    <row r="13" spans="1:18" ht="16.5" customHeight="1" thickBot="1">
      <c r="A13" s="3162" t="s">
        <v>444</v>
      </c>
      <c r="B13" s="3163"/>
      <c r="C13" s="17"/>
      <c r="D13" s="17">
        <v>300000</v>
      </c>
      <c r="E13" s="17">
        <v>178000</v>
      </c>
      <c r="F13" s="18">
        <v>220000</v>
      </c>
      <c r="H13" s="6">
        <v>480000</v>
      </c>
      <c r="I13" s="6">
        <v>540000</v>
      </c>
      <c r="J13" s="3160" t="s">
        <v>53</v>
      </c>
      <c r="K13" s="3161"/>
      <c r="L13" s="19">
        <v>100</v>
      </c>
      <c r="M13" s="19">
        <v>100</v>
      </c>
      <c r="O13" s="6">
        <v>350000</v>
      </c>
      <c r="P13" s="6" t="s">
        <v>54</v>
      </c>
      <c r="Q13" s="6">
        <v>500000</v>
      </c>
      <c r="R13" s="21">
        <v>560000</v>
      </c>
    </row>
    <row r="14" spans="1:18" ht="23.25" customHeight="1" thickTop="1" thickBot="1">
      <c r="A14" s="3164" t="s">
        <v>55</v>
      </c>
      <c r="B14" s="3165"/>
      <c r="C14" s="22">
        <f>SUM(C7:C13)</f>
        <v>258000</v>
      </c>
      <c r="D14" s="22">
        <f>SUM(D7:D13)</f>
        <v>614012</v>
      </c>
      <c r="E14" s="23">
        <f>SUM(E7:E13)</f>
        <v>420286</v>
      </c>
      <c r="F14" s="23">
        <f>SUM(F7:F13)</f>
        <v>534046</v>
      </c>
      <c r="H14" s="23">
        <f>SUM(H7:H13)</f>
        <v>802286</v>
      </c>
      <c r="I14" s="22">
        <f>SUM(I7:I13)</f>
        <v>981572</v>
      </c>
      <c r="J14" s="3190" t="s">
        <v>56</v>
      </c>
      <c r="K14" s="3191"/>
      <c r="L14" s="24">
        <v>700</v>
      </c>
      <c r="M14" s="24">
        <v>200</v>
      </c>
      <c r="O14" s="22">
        <f>SUM(O7:O13)</f>
        <v>622012</v>
      </c>
      <c r="Q14" s="22">
        <f>SUM(Q7:Q13)</f>
        <v>781572</v>
      </c>
      <c r="R14" s="22">
        <f>SUM(R7:R13)</f>
        <v>839012</v>
      </c>
    </row>
    <row r="15" spans="1:18" ht="27.75" customHeight="1" thickTop="1" thickBot="1">
      <c r="A15" s="3166" t="s">
        <v>139</v>
      </c>
      <c r="B15" s="3167"/>
      <c r="C15" s="25">
        <f>SUM(C7:C13)/1100</f>
        <v>234.54545454545453</v>
      </c>
      <c r="D15" s="25">
        <f>SUM(D7:D13)/1100</f>
        <v>558.19272727272732</v>
      </c>
      <c r="E15" s="25">
        <f>SUM(E7:E13)/1100</f>
        <v>382.0781818181818</v>
      </c>
      <c r="F15" s="26">
        <f>SUM(F7:F13)/1200</f>
        <v>445.03833333333336</v>
      </c>
      <c r="G15" s="26"/>
      <c r="H15" s="26">
        <f>SUM(H7:H13)/1100</f>
        <v>729.35090909090911</v>
      </c>
      <c r="I15" s="25">
        <f>SUM(I7:I13)/1100</f>
        <v>892.33818181818185</v>
      </c>
      <c r="J15" s="3192" t="s">
        <v>57</v>
      </c>
      <c r="K15" s="3193"/>
      <c r="L15" s="27">
        <f>SUM(L7:L14)</f>
        <v>1429</v>
      </c>
      <c r="M15" s="27">
        <f>SUM(M7:M14)</f>
        <v>929</v>
      </c>
      <c r="O15" s="25">
        <f>SUM(O7:O13)/1100</f>
        <v>565.46545454545458</v>
      </c>
      <c r="Q15" s="25">
        <f>SUM(Q7:Q13)/1100</f>
        <v>710.52</v>
      </c>
      <c r="R15" s="25">
        <f>SUM(R7:R13)/1100</f>
        <v>762.73818181818183</v>
      </c>
    </row>
    <row r="16" spans="1:18" ht="9" customHeight="1" thickBot="1">
      <c r="L16" s="28"/>
      <c r="M16" s="28"/>
    </row>
    <row r="17" spans="1:6" s="29" customFormat="1" ht="18" thickBot="1">
      <c r="A17" s="3179" t="s">
        <v>58</v>
      </c>
      <c r="B17" s="3180"/>
      <c r="C17" s="3180"/>
      <c r="D17" s="3180"/>
      <c r="E17" s="3180"/>
      <c r="F17" s="3181"/>
    </row>
    <row r="18" spans="1:6" s="29" customFormat="1" ht="18" thickBot="1">
      <c r="A18" s="3174" t="s">
        <v>31</v>
      </c>
      <c r="B18" s="3168"/>
      <c r="C18" s="3168" t="s">
        <v>59</v>
      </c>
      <c r="D18" s="3168"/>
      <c r="E18" s="3168" t="s">
        <v>30</v>
      </c>
      <c r="F18" s="3185"/>
    </row>
    <row r="19" spans="1:6" s="29" customFormat="1" ht="18" hidden="1" customHeight="1" thickTop="1">
      <c r="A19" s="3169"/>
      <c r="B19" s="3170"/>
      <c r="C19" s="3171"/>
      <c r="D19" s="3171"/>
      <c r="E19" s="3170"/>
      <c r="F19" s="3186"/>
    </row>
    <row r="20" spans="1:6" s="29" customFormat="1" ht="16.5" customHeight="1" thickTop="1" thickBot="1">
      <c r="A20" s="3175" t="s">
        <v>60</v>
      </c>
      <c r="B20" s="3176"/>
      <c r="C20" s="3194" t="s">
        <v>61</v>
      </c>
      <c r="D20" s="3195"/>
      <c r="E20" s="3194" t="s">
        <v>62</v>
      </c>
      <c r="F20" s="3196"/>
    </row>
    <row r="21" spans="1:6" ht="16.5" customHeight="1">
      <c r="A21" s="3177" t="s">
        <v>63</v>
      </c>
      <c r="B21" s="3178"/>
      <c r="C21" s="3197"/>
      <c r="D21" s="3198"/>
      <c r="E21" s="3197"/>
      <c r="F21" s="3199"/>
    </row>
    <row r="22" spans="1:6" ht="16.5" customHeight="1">
      <c r="A22" s="3172" t="s">
        <v>64</v>
      </c>
      <c r="B22" s="3173"/>
      <c r="C22" s="30">
        <v>192</v>
      </c>
      <c r="D22" s="31" t="s">
        <v>65</v>
      </c>
      <c r="E22" s="30">
        <v>192</v>
      </c>
      <c r="F22" s="32" t="s">
        <v>65</v>
      </c>
    </row>
    <row r="23" spans="1:6" ht="16.5" customHeight="1">
      <c r="A23" s="3162" t="s">
        <v>66</v>
      </c>
      <c r="B23" s="3163"/>
      <c r="C23" s="33">
        <v>50000</v>
      </c>
      <c r="D23" s="34" t="s">
        <v>67</v>
      </c>
      <c r="E23" s="33">
        <v>50000</v>
      </c>
      <c r="F23" s="35" t="s">
        <v>68</v>
      </c>
    </row>
    <row r="24" spans="1:6" ht="16.5" customHeight="1">
      <c r="A24" s="3160" t="s">
        <v>69</v>
      </c>
      <c r="B24" s="3161"/>
      <c r="C24" s="33">
        <v>3000</v>
      </c>
      <c r="D24" s="34" t="s">
        <v>70</v>
      </c>
      <c r="E24" s="33">
        <v>3000</v>
      </c>
      <c r="F24" s="35" t="s">
        <v>70</v>
      </c>
    </row>
    <row r="25" spans="1:6" ht="16.5" customHeight="1">
      <c r="A25" s="3160" t="s">
        <v>50</v>
      </c>
      <c r="B25" s="3161"/>
      <c r="C25" s="33" t="s">
        <v>71</v>
      </c>
      <c r="D25" s="34" t="s">
        <v>72</v>
      </c>
      <c r="E25" s="33">
        <v>4000</v>
      </c>
      <c r="F25" s="35" t="s">
        <v>73</v>
      </c>
    </row>
    <row r="26" spans="1:6" ht="16.5" customHeight="1" thickBot="1">
      <c r="A26" s="3200" t="s">
        <v>74</v>
      </c>
      <c r="B26" s="3201"/>
      <c r="C26" s="36">
        <v>50000</v>
      </c>
      <c r="D26" s="37" t="s">
        <v>75</v>
      </c>
      <c r="E26" s="36">
        <v>15000</v>
      </c>
      <c r="F26" s="38" t="s">
        <v>76</v>
      </c>
    </row>
    <row r="27" spans="1:6" ht="6.75" customHeight="1"/>
    <row r="28" spans="1:6" s="39" customFormat="1" ht="13.5">
      <c r="A28" s="3202" t="s">
        <v>77</v>
      </c>
      <c r="B28" s="3202"/>
      <c r="C28" s="3202"/>
      <c r="D28" s="3202"/>
      <c r="E28" s="3202"/>
      <c r="F28" s="3202"/>
    </row>
    <row r="29" spans="1:6" s="39" customFormat="1" ht="13.5">
      <c r="A29" s="3202" t="s">
        <v>78</v>
      </c>
      <c r="B29" s="3202"/>
      <c r="C29" s="3202"/>
      <c r="D29" s="3202"/>
      <c r="E29" s="3202"/>
      <c r="F29" s="3202"/>
    </row>
    <row r="30" spans="1:6" ht="9" customHeight="1" thickBot="1"/>
    <row r="31" spans="1:6" s="29" customFormat="1" ht="19.5" customHeight="1" thickBot="1">
      <c r="A31" s="3179" t="s">
        <v>79</v>
      </c>
      <c r="B31" s="3180"/>
      <c r="C31" s="3180"/>
      <c r="D31" s="3180"/>
      <c r="E31" s="3180"/>
      <c r="F31" s="3181"/>
    </row>
    <row r="32" spans="1:6" s="29" customFormat="1" ht="31.5" customHeight="1" thickBot="1">
      <c r="A32" s="3174" t="s">
        <v>80</v>
      </c>
      <c r="B32" s="3168"/>
      <c r="C32" s="40" t="s">
        <v>81</v>
      </c>
      <c r="D32" s="41" t="s">
        <v>82</v>
      </c>
      <c r="E32" s="42" t="s">
        <v>83</v>
      </c>
      <c r="F32" s="43" t="s">
        <v>84</v>
      </c>
    </row>
    <row r="33" spans="1:8" ht="19.5" customHeight="1" thickTop="1">
      <c r="A33" s="3203" t="s">
        <v>85</v>
      </c>
      <c r="B33" s="44" t="s">
        <v>86</v>
      </c>
      <c r="C33" s="45" t="s">
        <v>87</v>
      </c>
      <c r="D33" s="45" t="s">
        <v>88</v>
      </c>
      <c r="E33" s="45" t="s">
        <v>89</v>
      </c>
      <c r="F33" s="46" t="s">
        <v>90</v>
      </c>
    </row>
    <row r="34" spans="1:8" ht="19.5" customHeight="1">
      <c r="A34" s="3204"/>
      <c r="B34" s="47" t="s">
        <v>91</v>
      </c>
      <c r="C34" s="48" t="s">
        <v>92</v>
      </c>
      <c r="D34" s="48" t="s">
        <v>93</v>
      </c>
      <c r="E34" s="48" t="s">
        <v>93</v>
      </c>
      <c r="F34" s="49" t="s">
        <v>92</v>
      </c>
    </row>
    <row r="35" spans="1:8" ht="19.5" customHeight="1">
      <c r="A35" s="3204"/>
      <c r="B35" s="47" t="s">
        <v>94</v>
      </c>
      <c r="C35" s="50" t="s">
        <v>95</v>
      </c>
      <c r="D35" s="50" t="s">
        <v>95</v>
      </c>
      <c r="E35" s="50" t="s">
        <v>96</v>
      </c>
      <c r="F35" s="51" t="s">
        <v>97</v>
      </c>
    </row>
    <row r="36" spans="1:8" ht="19.5" customHeight="1">
      <c r="A36" s="3205"/>
      <c r="B36" s="52" t="s">
        <v>98</v>
      </c>
      <c r="C36" s="50" t="s">
        <v>99</v>
      </c>
      <c r="D36" s="50" t="s">
        <v>100</v>
      </c>
      <c r="E36" s="50" t="s">
        <v>101</v>
      </c>
      <c r="F36" s="51" t="s">
        <v>102</v>
      </c>
    </row>
    <row r="37" spans="1:8" ht="19.5" customHeight="1">
      <c r="A37" s="3206" t="s">
        <v>103</v>
      </c>
      <c r="B37" s="47" t="s">
        <v>104</v>
      </c>
      <c r="C37" s="50" t="s">
        <v>105</v>
      </c>
      <c r="D37" s="50" t="s">
        <v>106</v>
      </c>
      <c r="E37" s="50" t="s">
        <v>107</v>
      </c>
      <c r="F37" s="51" t="s">
        <v>108</v>
      </c>
    </row>
    <row r="38" spans="1:8" ht="19.5" customHeight="1">
      <c r="A38" s="3207"/>
      <c r="B38" s="52" t="s">
        <v>109</v>
      </c>
      <c r="C38" s="50" t="s">
        <v>110</v>
      </c>
      <c r="D38" s="50" t="s">
        <v>111</v>
      </c>
      <c r="E38" s="50" t="s">
        <v>112</v>
      </c>
      <c r="F38" s="51" t="s">
        <v>113</v>
      </c>
    </row>
    <row r="39" spans="1:8" ht="19.5" customHeight="1">
      <c r="A39" s="3207"/>
      <c r="B39" s="52" t="s">
        <v>114</v>
      </c>
      <c r="C39" s="53" t="s">
        <v>115</v>
      </c>
      <c r="D39" s="53" t="s">
        <v>116</v>
      </c>
      <c r="E39" s="53" t="s">
        <v>117</v>
      </c>
      <c r="F39" s="54" t="s">
        <v>117</v>
      </c>
    </row>
    <row r="40" spans="1:8" ht="19.5" customHeight="1" thickBot="1">
      <c r="A40" s="3208"/>
      <c r="B40" s="55" t="s">
        <v>118</v>
      </c>
      <c r="C40" s="56" t="s">
        <v>119</v>
      </c>
      <c r="D40" s="56" t="s">
        <v>120</v>
      </c>
      <c r="E40" s="56" t="s">
        <v>121</v>
      </c>
      <c r="F40" s="57" t="s">
        <v>120</v>
      </c>
    </row>
    <row r="42" spans="1:8" ht="19.5" customHeight="1">
      <c r="A42" s="3209" t="s">
        <v>122</v>
      </c>
      <c r="B42" s="3209"/>
      <c r="C42" s="3209"/>
      <c r="D42" s="3209"/>
      <c r="E42" s="3209"/>
      <c r="F42" s="3209"/>
      <c r="G42" s="58"/>
      <c r="H42" s="58"/>
    </row>
    <row r="46" spans="1:8" ht="17.25" thickBot="1"/>
    <row r="47" spans="1:8" ht="18" thickBot="1">
      <c r="A47" s="3182" t="s">
        <v>27</v>
      </c>
      <c r="B47" s="3183"/>
      <c r="C47" s="3183"/>
      <c r="D47" s="3183"/>
      <c r="E47" s="3183"/>
      <c r="F47" s="3183"/>
      <c r="G47" s="3183"/>
      <c r="H47" s="3184"/>
    </row>
    <row r="48" spans="1:8" ht="18" thickBot="1">
      <c r="A48" s="3174" t="s">
        <v>28</v>
      </c>
      <c r="B48" s="3168"/>
      <c r="C48" s="3168" t="s">
        <v>29</v>
      </c>
      <c r="D48" s="3168"/>
      <c r="E48" s="3168" t="s">
        <v>30</v>
      </c>
      <c r="F48" s="3185"/>
      <c r="G48" s="3168" t="s">
        <v>3409</v>
      </c>
      <c r="H48" s="3185"/>
    </row>
    <row r="49" spans="1:8" ht="18" thickTop="1">
      <c r="A49" s="3169"/>
      <c r="B49" s="3170"/>
      <c r="C49" s="3171"/>
      <c r="D49" s="3171"/>
      <c r="E49" s="3170"/>
      <c r="F49" s="3186"/>
      <c r="G49" s="3170"/>
      <c r="H49" s="3186"/>
    </row>
    <row r="50" spans="1:8" ht="17.25" thickBot="1">
      <c r="A50" s="3175" t="s">
        <v>34</v>
      </c>
      <c r="B50" s="3176"/>
      <c r="C50" s="10" t="s">
        <v>35</v>
      </c>
      <c r="D50" s="10" t="s">
        <v>36</v>
      </c>
      <c r="E50" s="10" t="s">
        <v>35</v>
      </c>
      <c r="F50" s="11" t="s">
        <v>36</v>
      </c>
      <c r="G50" s="10" t="s">
        <v>35</v>
      </c>
      <c r="H50" s="11" t="s">
        <v>36</v>
      </c>
    </row>
    <row r="51" spans="1:8">
      <c r="A51" s="3177" t="s">
        <v>39</v>
      </c>
      <c r="B51" s="3178"/>
      <c r="C51" s="12"/>
      <c r="D51" s="12"/>
      <c r="E51" s="12"/>
      <c r="F51" s="13"/>
      <c r="G51" s="12"/>
      <c r="H51" s="13"/>
    </row>
    <row r="52" spans="1:8">
      <c r="A52" s="3172" t="s">
        <v>43</v>
      </c>
      <c r="B52" s="3173"/>
      <c r="C52" s="14"/>
      <c r="D52" s="14"/>
      <c r="E52" s="14"/>
      <c r="F52" s="15">
        <v>195000</v>
      </c>
      <c r="G52" s="14"/>
      <c r="H52" s="15">
        <v>210000</v>
      </c>
    </row>
    <row r="53" spans="1:8">
      <c r="A53" s="3162" t="s">
        <v>45</v>
      </c>
      <c r="B53" s="3163"/>
      <c r="C53" s="17"/>
      <c r="D53" s="17"/>
      <c r="E53" s="17"/>
      <c r="F53" s="18">
        <v>8572</v>
      </c>
      <c r="G53" s="17"/>
      <c r="H53" s="18">
        <f>4388+172</f>
        <v>4560</v>
      </c>
    </row>
    <row r="54" spans="1:8">
      <c r="A54" s="3162" t="s">
        <v>47</v>
      </c>
      <c r="B54" s="3163"/>
      <c r="C54" s="17"/>
      <c r="D54" s="17"/>
      <c r="E54" s="17"/>
      <c r="F54" s="18">
        <v>50000</v>
      </c>
      <c r="G54" s="17"/>
      <c r="H54" s="18">
        <v>50000</v>
      </c>
    </row>
    <row r="55" spans="1:8">
      <c r="A55" s="3162" t="s">
        <v>48</v>
      </c>
      <c r="B55" s="3163"/>
      <c r="C55" s="17"/>
      <c r="D55" s="17"/>
      <c r="E55" s="17"/>
      <c r="F55" s="18">
        <v>10000</v>
      </c>
      <c r="G55" s="17"/>
      <c r="H55" s="18">
        <v>10000</v>
      </c>
    </row>
    <row r="56" spans="1:8">
      <c r="A56" s="3160" t="s">
        <v>50</v>
      </c>
      <c r="B56" s="3161"/>
      <c r="C56" s="17"/>
      <c r="D56" s="17"/>
      <c r="E56" s="17"/>
      <c r="F56" s="18">
        <v>474</v>
      </c>
      <c r="G56" s="17"/>
      <c r="H56" s="18">
        <v>474</v>
      </c>
    </row>
    <row r="57" spans="1:8">
      <c r="A57" s="3160" t="s">
        <v>51</v>
      </c>
      <c r="B57" s="3161"/>
      <c r="C57" s="17"/>
      <c r="D57" s="17"/>
      <c r="E57" s="17"/>
      <c r="F57" s="18">
        <v>50000</v>
      </c>
      <c r="G57" s="17"/>
      <c r="H57" s="18">
        <v>50000</v>
      </c>
    </row>
    <row r="58" spans="1:8">
      <c r="A58" s="3162" t="s">
        <v>444</v>
      </c>
      <c r="B58" s="3163"/>
      <c r="C58" s="17"/>
      <c r="D58" s="17"/>
      <c r="E58" s="17"/>
      <c r="F58" s="18">
        <v>220000</v>
      </c>
      <c r="G58" s="17"/>
      <c r="H58" s="18"/>
    </row>
    <row r="59" spans="1:8">
      <c r="A59" s="3164" t="s">
        <v>55</v>
      </c>
      <c r="B59" s="3165"/>
      <c r="C59" s="22"/>
      <c r="D59" s="22"/>
      <c r="E59" s="23"/>
      <c r="F59" s="23">
        <f>SUM(F52:F58)</f>
        <v>534046</v>
      </c>
      <c r="G59" s="23"/>
      <c r="H59" s="23">
        <f>SUM(H52:H58)</f>
        <v>325034</v>
      </c>
    </row>
    <row r="60" spans="1:8" ht="35.25" customHeight="1" thickBot="1">
      <c r="A60" s="3166" t="s">
        <v>14437</v>
      </c>
      <c r="B60" s="3167"/>
      <c r="C60" s="25"/>
      <c r="D60" s="25"/>
      <c r="E60" s="25"/>
      <c r="F60" s="26">
        <f>F59/1300</f>
        <v>410.80461538461537</v>
      </c>
      <c r="G60" s="25"/>
      <c r="H60" s="26">
        <f>H59/1200</f>
        <v>270.86166666666668</v>
      </c>
    </row>
  </sheetData>
  <mergeCells count="77">
    <mergeCell ref="G48:H48"/>
    <mergeCell ref="G49:H49"/>
    <mergeCell ref="A47:H47"/>
    <mergeCell ref="A33:A36"/>
    <mergeCell ref="A37:A40"/>
    <mergeCell ref="A42:F42"/>
    <mergeCell ref="E48:F48"/>
    <mergeCell ref="E49:F49"/>
    <mergeCell ref="A25:B25"/>
    <mergeCell ref="A26:B26"/>
    <mergeCell ref="A28:F28"/>
    <mergeCell ref="A29:F29"/>
    <mergeCell ref="A31:F31"/>
    <mergeCell ref="A32:B32"/>
    <mergeCell ref="A17:F17"/>
    <mergeCell ref="A18:B18"/>
    <mergeCell ref="C18:D18"/>
    <mergeCell ref="E18:F18"/>
    <mergeCell ref="A24:B24"/>
    <mergeCell ref="A19:B19"/>
    <mergeCell ref="C19:D19"/>
    <mergeCell ref="E19:F19"/>
    <mergeCell ref="A20:B20"/>
    <mergeCell ref="C20:D20"/>
    <mergeCell ref="E20:F20"/>
    <mergeCell ref="A21:B21"/>
    <mergeCell ref="C21:D21"/>
    <mergeCell ref="E21:F21"/>
    <mergeCell ref="A22:B22"/>
    <mergeCell ref="A12:B12"/>
    <mergeCell ref="J12:K12"/>
    <mergeCell ref="A23:B23"/>
    <mergeCell ref="A13:B13"/>
    <mergeCell ref="J13:K13"/>
    <mergeCell ref="A14:B14"/>
    <mergeCell ref="J14:K14"/>
    <mergeCell ref="A15:B15"/>
    <mergeCell ref="J15:K15"/>
    <mergeCell ref="A9:B9"/>
    <mergeCell ref="J9:K9"/>
    <mergeCell ref="A10:B10"/>
    <mergeCell ref="J10:K10"/>
    <mergeCell ref="A11:B11"/>
    <mergeCell ref="J11:K11"/>
    <mergeCell ref="A6:B6"/>
    <mergeCell ref="J6:K6"/>
    <mergeCell ref="A7:B7"/>
    <mergeCell ref="J7:K7"/>
    <mergeCell ref="A8:B8"/>
    <mergeCell ref="J8:K8"/>
    <mergeCell ref="A4:B4"/>
    <mergeCell ref="C4:D4"/>
    <mergeCell ref="E4:F4"/>
    <mergeCell ref="J4:L4"/>
    <mergeCell ref="A5:B5"/>
    <mergeCell ref="J5:K5"/>
    <mergeCell ref="A2:F2"/>
    <mergeCell ref="J2:M2"/>
    <mergeCell ref="A3:B3"/>
    <mergeCell ref="C3:D3"/>
    <mergeCell ref="E3:F3"/>
    <mergeCell ref="J3:K3"/>
    <mergeCell ref="A57:B57"/>
    <mergeCell ref="A58:B58"/>
    <mergeCell ref="A59:B59"/>
    <mergeCell ref="A60:B60"/>
    <mergeCell ref="C48:D48"/>
    <mergeCell ref="A49:B49"/>
    <mergeCell ref="C49:D49"/>
    <mergeCell ref="A52:B52"/>
    <mergeCell ref="A53:B53"/>
    <mergeCell ref="A54:B54"/>
    <mergeCell ref="A55:B55"/>
    <mergeCell ref="A56:B56"/>
    <mergeCell ref="A48:B48"/>
    <mergeCell ref="A50:B50"/>
    <mergeCell ref="A51:B51"/>
  </mergeCells>
  <phoneticPr fontId="16" type="noConversion"/>
  <printOptions horizontalCentered="1" verticalCentered="1"/>
  <pageMargins left="0.11811023622047245" right="0.11811023622047245" top="0" bottom="0" header="0.31496062992125984" footer="0.31496062992125984"/>
  <pageSetup paperSize="9" scale="3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5:I43"/>
  <sheetViews>
    <sheetView showGridLines="0" workbookViewId="0">
      <selection activeCell="D7" sqref="D7"/>
    </sheetView>
  </sheetViews>
  <sheetFormatPr defaultRowHeight="18.75" customHeight="1"/>
  <cols>
    <col min="1" max="2" width="8.88671875" style="1219"/>
    <col min="3" max="3" width="2.77734375" style="1219" customWidth="1"/>
    <col min="4" max="4" width="15.88671875" style="1219" bestFit="1" customWidth="1"/>
    <col min="5" max="6" width="8.77734375" style="1219" bestFit="1" customWidth="1"/>
    <col min="7" max="7" width="27" style="1219" bestFit="1" customWidth="1"/>
    <col min="8" max="9" width="16" style="1219" bestFit="1" customWidth="1"/>
    <col min="10" max="10" width="2.77734375" style="1219" customWidth="1"/>
    <col min="11" max="16384" width="8.88671875" style="1219"/>
  </cols>
  <sheetData>
    <row r="5" spans="1:9" ht="18.75" customHeight="1" thickBot="1">
      <c r="A5" s="1219" t="s">
        <v>6255</v>
      </c>
      <c r="B5" s="1219" t="s">
        <v>127</v>
      </c>
      <c r="D5" s="1220" t="s">
        <v>7637</v>
      </c>
      <c r="E5" s="1220" t="s">
        <v>7638</v>
      </c>
      <c r="F5" s="1220" t="s">
        <v>7639</v>
      </c>
      <c r="G5" s="1220" t="s">
        <v>7522</v>
      </c>
      <c r="H5" s="1220" t="s">
        <v>7692</v>
      </c>
      <c r="I5" s="1220" t="s">
        <v>7695</v>
      </c>
    </row>
    <row r="6" spans="1:9" ht="18.75" customHeight="1" thickTop="1">
      <c r="A6" s="1219" t="s">
        <v>7698</v>
      </c>
      <c r="B6" s="1219" t="s">
        <v>7696</v>
      </c>
      <c r="D6" s="1221" t="s">
        <v>7631</v>
      </c>
      <c r="E6" s="1216">
        <v>45177</v>
      </c>
      <c r="F6" s="1216">
        <v>45181</v>
      </c>
      <c r="G6" s="1221" t="s">
        <v>7640</v>
      </c>
      <c r="H6" s="1222">
        <v>14800</v>
      </c>
      <c r="I6" s="1222"/>
    </row>
    <row r="7" spans="1:9" ht="18.75" customHeight="1">
      <c r="A7" s="1219" t="s">
        <v>7698</v>
      </c>
      <c r="B7" s="1219" t="s">
        <v>7696</v>
      </c>
      <c r="D7" s="1223" t="s">
        <v>7427</v>
      </c>
      <c r="E7" s="1217">
        <v>45177</v>
      </c>
      <c r="F7" s="1217">
        <v>45181</v>
      </c>
      <c r="G7" s="1223" t="s">
        <v>7640</v>
      </c>
      <c r="H7" s="1222">
        <v>14800</v>
      </c>
      <c r="I7" s="1222"/>
    </row>
    <row r="8" spans="1:9" ht="18.75" customHeight="1">
      <c r="A8" s="1219" t="s">
        <v>7698</v>
      </c>
      <c r="B8" s="1219" t="s">
        <v>7696</v>
      </c>
      <c r="D8" s="1223" t="s">
        <v>7430</v>
      </c>
      <c r="E8" s="1217">
        <v>45177</v>
      </c>
      <c r="F8" s="1217">
        <v>45181</v>
      </c>
      <c r="G8" s="1223" t="s">
        <v>7640</v>
      </c>
      <c r="H8" s="1222">
        <v>14800</v>
      </c>
      <c r="I8" s="1222"/>
    </row>
    <row r="9" spans="1:9" ht="18.75" customHeight="1">
      <c r="A9" s="1219" t="s">
        <v>7698</v>
      </c>
      <c r="B9" s="1219" t="s">
        <v>7696</v>
      </c>
      <c r="D9" s="1223" t="s">
        <v>7641</v>
      </c>
      <c r="E9" s="1217">
        <v>45177</v>
      </c>
      <c r="F9" s="1217">
        <v>45181</v>
      </c>
      <c r="G9" s="1223" t="s">
        <v>7640</v>
      </c>
      <c r="H9" s="1222">
        <v>14800</v>
      </c>
      <c r="I9" s="1222"/>
    </row>
    <row r="10" spans="1:9" ht="18.75" customHeight="1">
      <c r="A10" s="1219" t="s">
        <v>7698</v>
      </c>
      <c r="B10" s="1219" t="s">
        <v>7696</v>
      </c>
      <c r="D10" s="1223" t="s">
        <v>7435</v>
      </c>
      <c r="E10" s="1217">
        <v>45177</v>
      </c>
      <c r="F10" s="1217">
        <v>45181</v>
      </c>
      <c r="G10" s="1223" t="s">
        <v>7640</v>
      </c>
      <c r="H10" s="1222">
        <v>44400</v>
      </c>
      <c r="I10" s="1222"/>
    </row>
    <row r="11" spans="1:9" ht="18.75" customHeight="1">
      <c r="A11" s="1219" t="s">
        <v>3556</v>
      </c>
      <c r="B11" s="1219" t="s">
        <v>7696</v>
      </c>
      <c r="D11" s="1223" t="s">
        <v>7473</v>
      </c>
      <c r="E11" s="1217">
        <v>45181</v>
      </c>
      <c r="F11" s="1217">
        <v>45183</v>
      </c>
      <c r="G11" s="1223" t="s">
        <v>7640</v>
      </c>
      <c r="H11" s="1222"/>
      <c r="I11" s="1222"/>
    </row>
    <row r="12" spans="1:9" ht="18.75" customHeight="1">
      <c r="A12" s="1219" t="s">
        <v>3556</v>
      </c>
      <c r="B12" s="1219" t="s">
        <v>7696</v>
      </c>
      <c r="D12" s="1223" t="s">
        <v>7642</v>
      </c>
      <c r="E12" s="1217">
        <v>45181</v>
      </c>
      <c r="F12" s="1217">
        <v>45183</v>
      </c>
      <c r="G12" s="1223" t="s">
        <v>7640</v>
      </c>
      <c r="H12" s="1222"/>
      <c r="I12" s="1222"/>
    </row>
    <row r="13" spans="1:9" ht="18.75" customHeight="1">
      <c r="A13" s="1219" t="s">
        <v>152</v>
      </c>
      <c r="B13" s="1219" t="s">
        <v>7696</v>
      </c>
      <c r="D13" s="1223" t="s">
        <v>7632</v>
      </c>
      <c r="E13" s="1217">
        <v>45181</v>
      </c>
      <c r="F13" s="1217">
        <v>45183</v>
      </c>
      <c r="G13" s="1223" t="s">
        <v>7640</v>
      </c>
      <c r="H13" s="1222"/>
      <c r="I13" s="1222"/>
    </row>
    <row r="14" spans="1:9" ht="18.75" customHeight="1">
      <c r="A14" s="1219" t="s">
        <v>152</v>
      </c>
      <c r="B14" s="1219" t="s">
        <v>7696</v>
      </c>
      <c r="D14" s="1223" t="s">
        <v>7633</v>
      </c>
      <c r="E14" s="1217">
        <v>45181</v>
      </c>
      <c r="F14" s="1217">
        <v>45183</v>
      </c>
      <c r="G14" s="1223" t="s">
        <v>7640</v>
      </c>
      <c r="H14" s="1222"/>
      <c r="I14" s="1222"/>
    </row>
    <row r="15" spans="1:9" ht="18.75" customHeight="1">
      <c r="A15" s="1219" t="s">
        <v>152</v>
      </c>
      <c r="B15" s="1219" t="s">
        <v>7696</v>
      </c>
      <c r="D15" s="1223" t="s">
        <v>7634</v>
      </c>
      <c r="E15" s="1217">
        <v>45181</v>
      </c>
      <c r="F15" s="1217">
        <v>45183</v>
      </c>
      <c r="G15" s="1223" t="s">
        <v>7640</v>
      </c>
      <c r="H15" s="1222"/>
      <c r="I15" s="1222"/>
    </row>
    <row r="16" spans="1:9" ht="18.75" customHeight="1">
      <c r="A16" s="1219" t="s">
        <v>152</v>
      </c>
      <c r="B16" s="1219" t="s">
        <v>7696</v>
      </c>
      <c r="D16" s="1223" t="s">
        <v>7635</v>
      </c>
      <c r="E16" s="1217">
        <v>45181</v>
      </c>
      <c r="F16" s="1217">
        <v>45183</v>
      </c>
      <c r="G16" s="1223" t="s">
        <v>7640</v>
      </c>
      <c r="H16" s="1222"/>
      <c r="I16" s="1222"/>
    </row>
    <row r="17" spans="1:9" ht="18.75" customHeight="1">
      <c r="A17" s="1219" t="s">
        <v>1467</v>
      </c>
      <c r="B17" s="1219" t="s">
        <v>7696</v>
      </c>
      <c r="D17" s="1223" t="s">
        <v>7636</v>
      </c>
      <c r="E17" s="1217">
        <v>45181</v>
      </c>
      <c r="F17" s="1217">
        <v>45183</v>
      </c>
      <c r="G17" s="1223" t="s">
        <v>7640</v>
      </c>
      <c r="H17" s="1222"/>
      <c r="I17" s="1222"/>
    </row>
    <row r="18" spans="1:9" ht="27">
      <c r="A18" s="1219" t="s">
        <v>152</v>
      </c>
      <c r="B18" s="1219" t="s">
        <v>7697</v>
      </c>
      <c r="D18" s="1223" t="s">
        <v>7537</v>
      </c>
      <c r="E18" s="1217">
        <v>45178</v>
      </c>
      <c r="F18" s="1217">
        <v>45180</v>
      </c>
      <c r="G18" s="1224" t="s">
        <v>7694</v>
      </c>
      <c r="H18" s="1222">
        <v>44000</v>
      </c>
      <c r="I18" s="1222">
        <v>15000</v>
      </c>
    </row>
    <row r="19" spans="1:9" ht="27">
      <c r="A19" s="1219" t="s">
        <v>152</v>
      </c>
      <c r="B19" s="1219" t="s">
        <v>7697</v>
      </c>
      <c r="D19" s="1223" t="s">
        <v>7693</v>
      </c>
      <c r="E19" s="1217">
        <v>45178</v>
      </c>
      <c r="F19" s="1217">
        <v>45180</v>
      </c>
      <c r="G19" s="1224" t="s">
        <v>7694</v>
      </c>
      <c r="H19" s="1222">
        <v>44400</v>
      </c>
      <c r="I19" s="1222">
        <v>15000</v>
      </c>
    </row>
    <row r="29" spans="1:9" ht="18.75" customHeight="1" thickBot="1">
      <c r="D29" s="1220" t="s">
        <v>7637</v>
      </c>
      <c r="E29" s="1220" t="s">
        <v>7700</v>
      </c>
      <c r="F29" s="1220" t="s">
        <v>7699</v>
      </c>
      <c r="G29" s="1220" t="s">
        <v>7702</v>
      </c>
      <c r="H29" s="1220" t="s">
        <v>7692</v>
      </c>
      <c r="I29" s="1220" t="s">
        <v>7701</v>
      </c>
    </row>
    <row r="30" spans="1:9" s="1242" customFormat="1" ht="18.75" customHeight="1" thickTop="1">
      <c r="A30" s="1242" t="s">
        <v>7698</v>
      </c>
      <c r="B30" s="1242" t="s">
        <v>7696</v>
      </c>
      <c r="D30" s="1243" t="s">
        <v>7472</v>
      </c>
      <c r="E30" s="1244">
        <v>690000</v>
      </c>
      <c r="F30" s="1244">
        <v>130000</v>
      </c>
      <c r="G30" s="1244">
        <v>45000</v>
      </c>
      <c r="H30" s="1245">
        <v>14800</v>
      </c>
      <c r="I30" s="1245"/>
    </row>
    <row r="31" spans="1:9" s="1242" customFormat="1" ht="18.75" customHeight="1">
      <c r="A31" s="1242" t="s">
        <v>7698</v>
      </c>
      <c r="B31" s="1242" t="s">
        <v>7696</v>
      </c>
      <c r="D31" s="1246" t="s">
        <v>7427</v>
      </c>
      <c r="E31" s="1247">
        <v>690000</v>
      </c>
      <c r="F31" s="1247">
        <v>130000</v>
      </c>
      <c r="G31" s="1247">
        <v>45000</v>
      </c>
      <c r="H31" s="1245">
        <v>14800</v>
      </c>
      <c r="I31" s="1245"/>
    </row>
    <row r="32" spans="1:9" s="1242" customFormat="1" ht="18.75" customHeight="1">
      <c r="A32" s="1242" t="s">
        <v>7698</v>
      </c>
      <c r="B32" s="1242" t="s">
        <v>7696</v>
      </c>
      <c r="D32" s="1246" t="s">
        <v>7430</v>
      </c>
      <c r="E32" s="1247">
        <v>690000</v>
      </c>
      <c r="F32" s="1247">
        <v>130000</v>
      </c>
      <c r="G32" s="1247">
        <v>45000</v>
      </c>
      <c r="H32" s="1245">
        <v>14800</v>
      </c>
      <c r="I32" s="1245"/>
    </row>
    <row r="33" spans="1:9" s="1242" customFormat="1" ht="18.75" customHeight="1">
      <c r="A33" s="1242" t="s">
        <v>7698</v>
      </c>
      <c r="B33" s="1242" t="s">
        <v>7696</v>
      </c>
      <c r="D33" s="1246" t="s">
        <v>7641</v>
      </c>
      <c r="E33" s="1247">
        <v>690000</v>
      </c>
      <c r="F33" s="1247">
        <v>130000</v>
      </c>
      <c r="G33" s="1247">
        <v>45000</v>
      </c>
      <c r="H33" s="1245">
        <v>14800</v>
      </c>
      <c r="I33" s="1245"/>
    </row>
    <row r="34" spans="1:9" s="1242" customFormat="1" ht="18.75" customHeight="1">
      <c r="A34" s="1242" t="s">
        <v>7698</v>
      </c>
      <c r="B34" s="1242" t="s">
        <v>7696</v>
      </c>
      <c r="D34" s="1246" t="s">
        <v>7435</v>
      </c>
      <c r="E34" s="1247">
        <v>690000</v>
      </c>
      <c r="F34" s="1247">
        <v>120000</v>
      </c>
      <c r="G34" s="1247">
        <v>115000</v>
      </c>
      <c r="H34" s="1245">
        <v>44400</v>
      </c>
      <c r="I34" s="1245"/>
    </row>
    <row r="35" spans="1:9" s="1242" customFormat="1" ht="18.75" customHeight="1">
      <c r="A35" s="1242" t="s">
        <v>3556</v>
      </c>
      <c r="B35" s="1242" t="s">
        <v>7696</v>
      </c>
      <c r="D35" s="1248" t="s">
        <v>7473</v>
      </c>
      <c r="E35" s="1249">
        <v>700000</v>
      </c>
      <c r="F35" s="1249">
        <v>110000</v>
      </c>
      <c r="G35" s="1249">
        <v>45000</v>
      </c>
      <c r="H35" s="1250"/>
      <c r="I35" s="1250"/>
    </row>
    <row r="36" spans="1:9" s="1242" customFormat="1" ht="18.75" customHeight="1">
      <c r="A36" s="1242" t="s">
        <v>3556</v>
      </c>
      <c r="B36" s="1242" t="s">
        <v>7696</v>
      </c>
      <c r="D36" s="1248" t="s">
        <v>7642</v>
      </c>
      <c r="E36" s="1249">
        <v>700000</v>
      </c>
      <c r="F36" s="1249">
        <v>110000</v>
      </c>
      <c r="G36" s="1249">
        <v>45000</v>
      </c>
      <c r="H36" s="1250"/>
      <c r="I36" s="1250"/>
    </row>
    <row r="37" spans="1:9" s="1242" customFormat="1" ht="18.75" customHeight="1">
      <c r="A37" s="1242" t="s">
        <v>1467</v>
      </c>
      <c r="B37" s="1242" t="s">
        <v>7696</v>
      </c>
      <c r="D37" s="1248" t="s">
        <v>7636</v>
      </c>
      <c r="E37" s="1249">
        <v>700000</v>
      </c>
      <c r="F37" s="1249">
        <v>110000</v>
      </c>
      <c r="G37" s="1249">
        <v>45000</v>
      </c>
      <c r="H37" s="1250"/>
      <c r="I37" s="1250"/>
    </row>
    <row r="38" spans="1:9" s="1242" customFormat="1" ht="18.75" customHeight="1">
      <c r="A38" s="1242" t="s">
        <v>152</v>
      </c>
      <c r="B38" s="1242" t="s">
        <v>7696</v>
      </c>
      <c r="D38" s="1248" t="s">
        <v>7632</v>
      </c>
      <c r="E38" s="1249">
        <v>690000</v>
      </c>
      <c r="F38" s="1249">
        <v>110000</v>
      </c>
      <c r="G38" s="1249">
        <v>45000</v>
      </c>
      <c r="H38" s="1250"/>
      <c r="I38" s="1250"/>
    </row>
    <row r="39" spans="1:9" s="1242" customFormat="1" ht="18.75" customHeight="1">
      <c r="A39" s="1242" t="s">
        <v>152</v>
      </c>
      <c r="B39" s="1242" t="s">
        <v>7696</v>
      </c>
      <c r="D39" s="1248" t="s">
        <v>7633</v>
      </c>
      <c r="E39" s="1249">
        <v>690000</v>
      </c>
      <c r="F39" s="1249">
        <v>110000</v>
      </c>
      <c r="G39" s="1249">
        <v>45000</v>
      </c>
      <c r="H39" s="1250"/>
      <c r="I39" s="1250"/>
    </row>
    <row r="40" spans="1:9" s="1242" customFormat="1" ht="18.75" customHeight="1">
      <c r="A40" s="1242" t="s">
        <v>152</v>
      </c>
      <c r="B40" s="1242" t="s">
        <v>7696</v>
      </c>
      <c r="D40" s="1248" t="s">
        <v>7634</v>
      </c>
      <c r="E40" s="1249">
        <v>690000</v>
      </c>
      <c r="F40" s="1249">
        <v>110000</v>
      </c>
      <c r="G40" s="1249">
        <v>45000</v>
      </c>
      <c r="H40" s="1250"/>
      <c r="I40" s="1250"/>
    </row>
    <row r="41" spans="1:9" s="1242" customFormat="1" ht="18.75" customHeight="1">
      <c r="A41" s="1242" t="s">
        <v>152</v>
      </c>
      <c r="B41" s="1242" t="s">
        <v>7696</v>
      </c>
      <c r="D41" s="1248" t="s">
        <v>7635</v>
      </c>
      <c r="E41" s="1249">
        <v>690000</v>
      </c>
      <c r="F41" s="1249">
        <v>110000</v>
      </c>
      <c r="G41" s="1249">
        <v>45000</v>
      </c>
      <c r="H41" s="1250"/>
      <c r="I41" s="1250"/>
    </row>
    <row r="42" spans="1:9" s="1242" customFormat="1" ht="18.75" customHeight="1">
      <c r="A42" s="1242" t="s">
        <v>152</v>
      </c>
      <c r="B42" s="1242" t="s">
        <v>7697</v>
      </c>
      <c r="D42" s="1246" t="s">
        <v>7537</v>
      </c>
      <c r="E42" s="1247">
        <v>655000</v>
      </c>
      <c r="F42" s="1247">
        <v>0</v>
      </c>
      <c r="G42" s="1247">
        <f>200000+45000</f>
        <v>245000</v>
      </c>
      <c r="H42" s="1245">
        <v>44000</v>
      </c>
      <c r="I42" s="1245">
        <v>15000</v>
      </c>
    </row>
    <row r="43" spans="1:9" s="1242" customFormat="1" ht="18.75" customHeight="1">
      <c r="A43" s="1242" t="s">
        <v>152</v>
      </c>
      <c r="B43" s="1242" t="s">
        <v>7697</v>
      </c>
      <c r="D43" s="1246" t="s">
        <v>7693</v>
      </c>
      <c r="E43" s="1247">
        <v>655000</v>
      </c>
      <c r="F43" s="1247">
        <v>0</v>
      </c>
      <c r="G43" s="1247">
        <f>200000+45000</f>
        <v>245000</v>
      </c>
      <c r="H43" s="1245">
        <v>44400</v>
      </c>
      <c r="I43" s="1245">
        <v>15000</v>
      </c>
    </row>
  </sheetData>
  <phoneticPr fontId="16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0"/>
  <dimension ref="L11:M27"/>
  <sheetViews>
    <sheetView topLeftCell="A4" workbookViewId="0">
      <selection activeCell="H32" sqref="H32"/>
    </sheetView>
  </sheetViews>
  <sheetFormatPr defaultRowHeight="16.5"/>
  <cols>
    <col min="1" max="11" width="8.88671875" style="780"/>
    <col min="12" max="12" width="8.88671875" style="781"/>
    <col min="13" max="16384" width="8.88671875" style="780"/>
  </cols>
  <sheetData>
    <row r="11" spans="12:12">
      <c r="L11" s="781" t="s">
        <v>3588</v>
      </c>
    </row>
    <row r="14" spans="12:12">
      <c r="L14" s="781" t="s">
        <v>3588</v>
      </c>
    </row>
    <row r="19" spans="13:13">
      <c r="M19" s="780" t="s">
        <v>3678</v>
      </c>
    </row>
    <row r="20" spans="13:13">
      <c r="M20" s="780" t="s">
        <v>3679</v>
      </c>
    </row>
    <row r="21" spans="13:13">
      <c r="M21" s="780" t="s">
        <v>3680</v>
      </c>
    </row>
    <row r="25" spans="13:13">
      <c r="M25" s="780" t="s">
        <v>14052</v>
      </c>
    </row>
    <row r="26" spans="13:13">
      <c r="M26" s="780" t="s">
        <v>14053</v>
      </c>
    </row>
    <row r="27" spans="13:13">
      <c r="M27" s="780" t="s">
        <v>14957</v>
      </c>
    </row>
  </sheetData>
  <phoneticPr fontId="16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theme="9" tint="0.79998168889431442"/>
    <pageSetUpPr fitToPage="1"/>
  </sheetPr>
  <dimension ref="A1:AY253"/>
  <sheetViews>
    <sheetView zoomScale="85" zoomScaleNormal="85" workbookViewId="0">
      <pane ySplit="1" topLeftCell="A167" activePane="bottomLeft" state="frozen"/>
      <selection pane="bottomLeft" activeCell="R180" sqref="R180:X180"/>
    </sheetView>
  </sheetViews>
  <sheetFormatPr defaultColWidth="3.21875" defaultRowHeight="16.5"/>
  <cols>
    <col min="1" max="2" width="3.21875" style="1157"/>
    <col min="3" max="3" width="4.88671875" style="1157" customWidth="1"/>
    <col min="4" max="4" width="6.88671875" style="1157" bestFit="1" customWidth="1"/>
    <col min="5" max="10" width="3.21875" style="1157"/>
    <col min="11" max="11" width="3.21875" style="1157" customWidth="1"/>
    <col min="12" max="12" width="3.21875" style="1157"/>
    <col min="13" max="13" width="5.21875" style="1157" customWidth="1"/>
    <col min="14" max="16" width="3.21875" style="1157"/>
    <col min="17" max="17" width="12.33203125" style="1157" customWidth="1"/>
    <col min="18" max="23" width="3.21875" style="1157"/>
    <col min="24" max="24" width="17.77734375" style="1157" customWidth="1"/>
    <col min="25" max="30" width="3.21875" style="1157"/>
    <col min="31" max="31" width="5.5546875" style="1157" customWidth="1"/>
    <col min="32" max="37" width="3.21875" style="1157"/>
    <col min="38" max="38" width="16" style="1157" customWidth="1"/>
    <col min="39" max="48" width="3.21875" style="1157"/>
    <col min="49" max="49" width="18.21875" style="1157" customWidth="1"/>
    <col min="50" max="16384" width="3.21875" style="1146"/>
  </cols>
  <sheetData>
    <row r="1" spans="1:49" ht="36" customHeight="1">
      <c r="A1" s="3213" t="s">
        <v>766</v>
      </c>
      <c r="B1" s="3213"/>
      <c r="C1" s="3213"/>
      <c r="D1" s="3213" t="s">
        <v>767</v>
      </c>
      <c r="E1" s="3213"/>
      <c r="F1" s="3213"/>
      <c r="G1" s="3213"/>
      <c r="H1" s="3213"/>
      <c r="I1" s="3213"/>
      <c r="J1" s="3213"/>
      <c r="K1" s="3213" t="s">
        <v>768</v>
      </c>
      <c r="L1" s="3213"/>
      <c r="M1" s="3213"/>
      <c r="N1" s="3213"/>
      <c r="O1" s="3213"/>
      <c r="P1" s="3213"/>
      <c r="Q1" s="3213"/>
      <c r="R1" s="3213" t="s">
        <v>769</v>
      </c>
      <c r="S1" s="3213"/>
      <c r="T1" s="3213"/>
      <c r="U1" s="3213"/>
      <c r="V1" s="3213"/>
      <c r="W1" s="3213"/>
      <c r="X1" s="3213"/>
      <c r="Y1" s="3213" t="s">
        <v>770</v>
      </c>
      <c r="Z1" s="3213"/>
      <c r="AA1" s="3213"/>
      <c r="AB1" s="3213"/>
      <c r="AC1" s="3213"/>
      <c r="AD1" s="3213"/>
      <c r="AE1" s="3213"/>
      <c r="AF1" s="3213" t="s">
        <v>771</v>
      </c>
      <c r="AG1" s="3213"/>
      <c r="AH1" s="3213"/>
      <c r="AI1" s="3213"/>
      <c r="AJ1" s="3213"/>
      <c r="AK1" s="3213"/>
      <c r="AL1" s="3213"/>
      <c r="AM1" s="3213" t="s">
        <v>772</v>
      </c>
      <c r="AN1" s="3213"/>
      <c r="AO1" s="3213"/>
      <c r="AP1" s="3213"/>
      <c r="AQ1" s="3213"/>
      <c r="AR1" s="3213"/>
      <c r="AS1" s="3213"/>
      <c r="AT1" s="3213"/>
      <c r="AU1" s="3213"/>
      <c r="AV1" s="3213"/>
      <c r="AW1" s="3213"/>
    </row>
    <row r="2" spans="1:49" ht="23.1" customHeight="1">
      <c r="A2" s="3214" t="s">
        <v>6904</v>
      </c>
      <c r="B2" s="3215"/>
      <c r="C2" s="3216"/>
      <c r="D2" s="1001" t="s">
        <v>782</v>
      </c>
      <c r="E2" s="1002"/>
      <c r="F2" s="1002"/>
      <c r="G2" s="1002"/>
      <c r="H2" s="1002"/>
      <c r="I2" s="1002"/>
      <c r="J2" s="1003"/>
      <c r="K2" s="3210"/>
      <c r="L2" s="3211"/>
      <c r="M2" s="3211"/>
      <c r="N2" s="3211"/>
      <c r="O2" s="3211"/>
      <c r="P2" s="3211"/>
      <c r="Q2" s="3212"/>
      <c r="R2" s="3210"/>
      <c r="S2" s="3211"/>
      <c r="T2" s="3211"/>
      <c r="U2" s="3211"/>
      <c r="V2" s="3211"/>
      <c r="W2" s="3211"/>
      <c r="X2" s="3212"/>
      <c r="Y2" s="3210"/>
      <c r="Z2" s="3211"/>
      <c r="AA2" s="3211"/>
      <c r="AB2" s="3211"/>
      <c r="AC2" s="3211"/>
      <c r="AD2" s="3211"/>
      <c r="AE2" s="3212"/>
      <c r="AF2" s="3210" t="s">
        <v>781</v>
      </c>
      <c r="AG2" s="3211"/>
      <c r="AH2" s="3211"/>
      <c r="AI2" s="3211"/>
      <c r="AJ2" s="3211"/>
      <c r="AK2" s="3211"/>
      <c r="AL2" s="3212"/>
      <c r="AM2" s="3210"/>
      <c r="AN2" s="3211"/>
      <c r="AO2" s="3211"/>
      <c r="AP2" s="3211"/>
      <c r="AQ2" s="3211"/>
      <c r="AR2" s="3211"/>
      <c r="AS2" s="3211"/>
      <c r="AT2" s="3211"/>
      <c r="AU2" s="3211"/>
      <c r="AV2" s="3211"/>
      <c r="AW2" s="3212"/>
    </row>
    <row r="3" spans="1:49" ht="23.1" customHeight="1">
      <c r="A3" s="1150"/>
      <c r="B3" s="1151"/>
      <c r="C3" s="1152"/>
      <c r="D3" s="1147" t="s">
        <v>2776</v>
      </c>
      <c r="E3" s="1148"/>
      <c r="F3" s="1148"/>
      <c r="G3" s="1148"/>
      <c r="H3" s="1148"/>
      <c r="I3" s="1148"/>
      <c r="J3" s="1149"/>
      <c r="K3" s="3210" t="s">
        <v>792</v>
      </c>
      <c r="L3" s="3211"/>
      <c r="M3" s="3211"/>
      <c r="N3" s="3211"/>
      <c r="O3" s="3211"/>
      <c r="P3" s="3211"/>
      <c r="Q3" s="3212"/>
      <c r="R3" s="3210"/>
      <c r="S3" s="3211"/>
      <c r="T3" s="3211"/>
      <c r="U3" s="3211"/>
      <c r="V3" s="3211"/>
      <c r="W3" s="3211"/>
      <c r="X3" s="3212"/>
      <c r="Y3" s="3210"/>
      <c r="Z3" s="3211"/>
      <c r="AA3" s="3211"/>
      <c r="AB3" s="3211"/>
      <c r="AC3" s="3211"/>
      <c r="AD3" s="3211"/>
      <c r="AE3" s="3212"/>
      <c r="AF3" s="3210" t="s">
        <v>793</v>
      </c>
      <c r="AG3" s="3211"/>
      <c r="AH3" s="3211"/>
      <c r="AI3" s="3211"/>
      <c r="AJ3" s="3211"/>
      <c r="AK3" s="3211"/>
      <c r="AL3" s="3212"/>
      <c r="AM3" s="3210"/>
      <c r="AN3" s="3211"/>
      <c r="AO3" s="3211"/>
      <c r="AP3" s="3211"/>
      <c r="AQ3" s="3211"/>
      <c r="AR3" s="3211"/>
      <c r="AS3" s="3211"/>
      <c r="AT3" s="3211"/>
      <c r="AU3" s="3211"/>
      <c r="AV3" s="3211"/>
      <c r="AW3" s="3212"/>
    </row>
    <row r="4" spans="1:49" ht="23.1" customHeight="1">
      <c r="A4" s="1150"/>
      <c r="B4" s="1151"/>
      <c r="C4" s="1152"/>
      <c r="D4" s="1153"/>
      <c r="E4" s="1154"/>
      <c r="F4" s="1154"/>
      <c r="G4" s="1154"/>
      <c r="H4" s="1154"/>
      <c r="I4" s="1154"/>
      <c r="J4" s="1155"/>
      <c r="K4" s="3210" t="s">
        <v>2777</v>
      </c>
      <c r="L4" s="3211"/>
      <c r="M4" s="3211"/>
      <c r="N4" s="3211"/>
      <c r="O4" s="3211"/>
      <c r="P4" s="3211"/>
      <c r="Q4" s="3212"/>
      <c r="R4" s="3210"/>
      <c r="S4" s="3211"/>
      <c r="T4" s="3211"/>
      <c r="U4" s="3211"/>
      <c r="V4" s="3211"/>
      <c r="W4" s="3211"/>
      <c r="X4" s="3212"/>
      <c r="Y4" s="1001"/>
      <c r="Z4" s="1002"/>
      <c r="AA4" s="1002"/>
      <c r="AB4" s="1002"/>
      <c r="AC4" s="1002"/>
      <c r="AD4" s="1002"/>
      <c r="AE4" s="1003"/>
      <c r="AF4" s="3210" t="s">
        <v>2778</v>
      </c>
      <c r="AG4" s="3211"/>
      <c r="AH4" s="3211"/>
      <c r="AI4" s="3211"/>
      <c r="AJ4" s="3211"/>
      <c r="AK4" s="3211"/>
      <c r="AL4" s="3212"/>
      <c r="AM4" s="1001"/>
      <c r="AN4" s="1002"/>
      <c r="AO4" s="1002"/>
      <c r="AP4" s="1002"/>
      <c r="AQ4" s="1002"/>
      <c r="AR4" s="1002"/>
      <c r="AS4" s="1002"/>
      <c r="AT4" s="1002"/>
      <c r="AU4" s="1002"/>
      <c r="AV4" s="1002"/>
      <c r="AW4" s="1003"/>
    </row>
    <row r="5" spans="1:49" ht="22.5" customHeight="1">
      <c r="A5" s="1150"/>
      <c r="B5" s="1151"/>
      <c r="C5" s="1152"/>
      <c r="D5" s="1001" t="s">
        <v>802</v>
      </c>
      <c r="E5" s="1002"/>
      <c r="F5" s="1002"/>
      <c r="G5" s="1002"/>
      <c r="H5" s="1002"/>
      <c r="I5" s="1002"/>
      <c r="J5" s="1003"/>
      <c r="K5" s="3210"/>
      <c r="L5" s="3211"/>
      <c r="M5" s="3211"/>
      <c r="N5" s="3211"/>
      <c r="O5" s="3211"/>
      <c r="P5" s="3211"/>
      <c r="Q5" s="3212"/>
      <c r="R5" s="3210"/>
      <c r="S5" s="3211"/>
      <c r="T5" s="3211"/>
      <c r="U5" s="3211"/>
      <c r="V5" s="3211"/>
      <c r="W5" s="3211"/>
      <c r="X5" s="3212"/>
      <c r="Y5" s="3210"/>
      <c r="Z5" s="3211"/>
      <c r="AA5" s="3211"/>
      <c r="AB5" s="3211"/>
      <c r="AC5" s="3211"/>
      <c r="AD5" s="3211"/>
      <c r="AE5" s="3212"/>
      <c r="AF5" s="3210" t="s">
        <v>803</v>
      </c>
      <c r="AG5" s="3211"/>
      <c r="AH5" s="3211"/>
      <c r="AI5" s="3211"/>
      <c r="AJ5" s="3211"/>
      <c r="AK5" s="3211"/>
      <c r="AL5" s="3212"/>
      <c r="AM5" s="3210"/>
      <c r="AN5" s="3211"/>
      <c r="AO5" s="3211"/>
      <c r="AP5" s="3211"/>
      <c r="AQ5" s="3211"/>
      <c r="AR5" s="3211"/>
      <c r="AS5" s="3211"/>
      <c r="AT5" s="3211"/>
      <c r="AU5" s="3211"/>
      <c r="AV5" s="3211"/>
      <c r="AW5" s="3212"/>
    </row>
    <row r="6" spans="1:49" ht="23.1" customHeight="1">
      <c r="A6" s="1150"/>
      <c r="B6" s="1151"/>
      <c r="C6" s="1152"/>
      <c r="D6" s="1001" t="s">
        <v>823</v>
      </c>
      <c r="E6" s="1002"/>
      <c r="F6" s="1002"/>
      <c r="G6" s="1002"/>
      <c r="H6" s="1002"/>
      <c r="I6" s="1002"/>
      <c r="J6" s="1003"/>
      <c r="K6" s="3210"/>
      <c r="L6" s="3211"/>
      <c r="M6" s="3211"/>
      <c r="N6" s="3211"/>
      <c r="O6" s="3211"/>
      <c r="P6" s="3211"/>
      <c r="Q6" s="3212"/>
      <c r="R6" s="3210"/>
      <c r="S6" s="3211"/>
      <c r="T6" s="3211"/>
      <c r="U6" s="3211"/>
      <c r="V6" s="3211"/>
      <c r="W6" s="3211"/>
      <c r="X6" s="3212"/>
      <c r="Y6" s="3210"/>
      <c r="Z6" s="3211"/>
      <c r="AA6" s="3211"/>
      <c r="AB6" s="3211"/>
      <c r="AC6" s="3211"/>
      <c r="AD6" s="3211"/>
      <c r="AE6" s="3212"/>
      <c r="AF6" s="3210" t="s">
        <v>824</v>
      </c>
      <c r="AG6" s="3211"/>
      <c r="AH6" s="3211"/>
      <c r="AI6" s="3211"/>
      <c r="AJ6" s="3211"/>
      <c r="AK6" s="3211"/>
      <c r="AL6" s="3212"/>
      <c r="AM6" s="3210"/>
      <c r="AN6" s="3211"/>
      <c r="AO6" s="3211"/>
      <c r="AP6" s="3211"/>
      <c r="AQ6" s="3211"/>
      <c r="AR6" s="3211"/>
      <c r="AS6" s="3211"/>
      <c r="AT6" s="3211"/>
      <c r="AU6" s="3211"/>
      <c r="AV6" s="3211"/>
      <c r="AW6" s="3212"/>
    </row>
    <row r="7" spans="1:49" ht="23.1" customHeight="1">
      <c r="A7" s="1150"/>
      <c r="B7" s="1151"/>
      <c r="C7" s="1152"/>
      <c r="D7" s="1001" t="s">
        <v>830</v>
      </c>
      <c r="E7" s="1002"/>
      <c r="F7" s="1002"/>
      <c r="G7" s="1002"/>
      <c r="H7" s="1002"/>
      <c r="I7" s="1002"/>
      <c r="J7" s="1003"/>
      <c r="K7" s="3210" t="s">
        <v>831</v>
      </c>
      <c r="L7" s="3211"/>
      <c r="M7" s="3211"/>
      <c r="N7" s="3211"/>
      <c r="O7" s="3211"/>
      <c r="P7" s="3211"/>
      <c r="Q7" s="3212"/>
      <c r="R7" s="3210"/>
      <c r="S7" s="3211"/>
      <c r="T7" s="3211"/>
      <c r="U7" s="3211"/>
      <c r="V7" s="3211"/>
      <c r="W7" s="3211"/>
      <c r="X7" s="3212"/>
      <c r="Y7" s="3210"/>
      <c r="Z7" s="3211"/>
      <c r="AA7" s="3211"/>
      <c r="AB7" s="3211"/>
      <c r="AC7" s="3211"/>
      <c r="AD7" s="3211"/>
      <c r="AE7" s="3212"/>
      <c r="AF7" s="3210" t="s">
        <v>832</v>
      </c>
      <c r="AG7" s="3211"/>
      <c r="AH7" s="3211"/>
      <c r="AI7" s="3211"/>
      <c r="AJ7" s="3211"/>
      <c r="AK7" s="3211"/>
      <c r="AL7" s="3212"/>
      <c r="AM7" s="3210"/>
      <c r="AN7" s="3211"/>
      <c r="AO7" s="3211"/>
      <c r="AP7" s="3211"/>
      <c r="AQ7" s="3211"/>
      <c r="AR7" s="3211"/>
      <c r="AS7" s="3211"/>
      <c r="AT7" s="3211"/>
      <c r="AU7" s="3211"/>
      <c r="AV7" s="3211"/>
      <c r="AW7" s="3212"/>
    </row>
    <row r="8" spans="1:49" ht="23.1" customHeight="1">
      <c r="A8" s="1150"/>
      <c r="B8" s="1151"/>
      <c r="C8" s="1152"/>
      <c r="D8" s="1001" t="s">
        <v>825</v>
      </c>
      <c r="E8" s="1002"/>
      <c r="F8" s="1002"/>
      <c r="G8" s="1002"/>
      <c r="H8" s="1002"/>
      <c r="I8" s="1002"/>
      <c r="J8" s="1003"/>
      <c r="K8" s="3210"/>
      <c r="L8" s="3211"/>
      <c r="M8" s="3211"/>
      <c r="N8" s="3211"/>
      <c r="O8" s="3211"/>
      <c r="P8" s="3211"/>
      <c r="Q8" s="3212"/>
      <c r="R8" s="3210"/>
      <c r="S8" s="3211"/>
      <c r="T8" s="3211"/>
      <c r="U8" s="3211"/>
      <c r="V8" s="3211"/>
      <c r="W8" s="3211"/>
      <c r="X8" s="3212"/>
      <c r="Y8" s="3210"/>
      <c r="Z8" s="3211"/>
      <c r="AA8" s="3211"/>
      <c r="AB8" s="3211"/>
      <c r="AC8" s="3211"/>
      <c r="AD8" s="3211"/>
      <c r="AE8" s="3212"/>
      <c r="AF8" s="3210" t="s">
        <v>826</v>
      </c>
      <c r="AG8" s="3211"/>
      <c r="AH8" s="3211"/>
      <c r="AI8" s="3211"/>
      <c r="AJ8" s="3211"/>
      <c r="AK8" s="3211"/>
      <c r="AL8" s="3212"/>
      <c r="AM8" s="3210"/>
      <c r="AN8" s="3211"/>
      <c r="AO8" s="3211"/>
      <c r="AP8" s="3211"/>
      <c r="AQ8" s="3211"/>
      <c r="AR8" s="3211"/>
      <c r="AS8" s="3211"/>
      <c r="AT8" s="3211"/>
      <c r="AU8" s="3211"/>
      <c r="AV8" s="3211"/>
      <c r="AW8" s="3212"/>
    </row>
    <row r="9" spans="1:49" ht="23.1" customHeight="1">
      <c r="A9" s="1150"/>
      <c r="B9" s="1151"/>
      <c r="C9" s="1152"/>
      <c r="D9" s="1001" t="s">
        <v>858</v>
      </c>
      <c r="E9" s="1002"/>
      <c r="F9" s="1002"/>
      <c r="G9" s="1002"/>
      <c r="H9" s="1002"/>
      <c r="I9" s="1002"/>
      <c r="J9" s="1003"/>
      <c r="K9" s="3210"/>
      <c r="L9" s="3211"/>
      <c r="M9" s="3211"/>
      <c r="N9" s="3211"/>
      <c r="O9" s="3211"/>
      <c r="P9" s="3211"/>
      <c r="Q9" s="3212"/>
      <c r="R9" s="3210"/>
      <c r="S9" s="3211"/>
      <c r="T9" s="3211"/>
      <c r="U9" s="3211"/>
      <c r="V9" s="3211"/>
      <c r="W9" s="3211"/>
      <c r="X9" s="3212"/>
      <c r="Y9" s="3210"/>
      <c r="Z9" s="3211"/>
      <c r="AA9" s="3211"/>
      <c r="AB9" s="3211"/>
      <c r="AC9" s="3211"/>
      <c r="AD9" s="3211"/>
      <c r="AE9" s="3212"/>
      <c r="AF9" s="3210" t="s">
        <v>859</v>
      </c>
      <c r="AG9" s="3211"/>
      <c r="AH9" s="3211"/>
      <c r="AI9" s="3211"/>
      <c r="AJ9" s="3211"/>
      <c r="AK9" s="3211"/>
      <c r="AL9" s="3212"/>
      <c r="AM9" s="3210"/>
      <c r="AN9" s="3211"/>
      <c r="AO9" s="3211"/>
      <c r="AP9" s="3211"/>
      <c r="AQ9" s="3211"/>
      <c r="AR9" s="3211"/>
      <c r="AS9" s="3211"/>
      <c r="AT9" s="3211"/>
      <c r="AU9" s="3211"/>
      <c r="AV9" s="3211"/>
      <c r="AW9" s="3212"/>
    </row>
    <row r="10" spans="1:49" ht="23.1" customHeight="1">
      <c r="A10" s="1150"/>
      <c r="B10" s="1151"/>
      <c r="C10" s="1152"/>
      <c r="D10" s="1001" t="s">
        <v>908</v>
      </c>
      <c r="E10" s="1002"/>
      <c r="F10" s="1002"/>
      <c r="G10" s="1002"/>
      <c r="H10" s="1002"/>
      <c r="I10" s="1002"/>
      <c r="J10" s="1003"/>
      <c r="K10" s="3210"/>
      <c r="L10" s="3211"/>
      <c r="M10" s="3211"/>
      <c r="N10" s="3211"/>
      <c r="O10" s="3211"/>
      <c r="P10" s="3211"/>
      <c r="Q10" s="3212"/>
      <c r="R10" s="3210"/>
      <c r="S10" s="3211"/>
      <c r="T10" s="3211"/>
      <c r="U10" s="3211"/>
      <c r="V10" s="3211"/>
      <c r="W10" s="3211"/>
      <c r="X10" s="3212"/>
      <c r="Y10" s="3210"/>
      <c r="Z10" s="3211"/>
      <c r="AA10" s="3211"/>
      <c r="AB10" s="3211"/>
      <c r="AC10" s="3211"/>
      <c r="AD10" s="3211"/>
      <c r="AE10" s="3212"/>
      <c r="AF10" s="3210" t="s">
        <v>909</v>
      </c>
      <c r="AG10" s="3211"/>
      <c r="AH10" s="3211"/>
      <c r="AI10" s="3211"/>
      <c r="AJ10" s="3211"/>
      <c r="AK10" s="3211"/>
      <c r="AL10" s="3212"/>
      <c r="AM10" s="3210"/>
      <c r="AN10" s="3211"/>
      <c r="AO10" s="3211"/>
      <c r="AP10" s="3211"/>
      <c r="AQ10" s="3211"/>
      <c r="AR10" s="3211"/>
      <c r="AS10" s="3211"/>
      <c r="AT10" s="3211"/>
      <c r="AU10" s="3211"/>
      <c r="AV10" s="3211"/>
      <c r="AW10" s="3212"/>
    </row>
    <row r="11" spans="1:49" ht="23.1" customHeight="1">
      <c r="A11" s="1150"/>
      <c r="B11" s="1151"/>
      <c r="C11" s="1152"/>
      <c r="D11" s="1001" t="s">
        <v>6907</v>
      </c>
      <c r="E11" s="1002"/>
      <c r="F11" s="1002"/>
      <c r="G11" s="1002"/>
      <c r="H11" s="1002"/>
      <c r="I11" s="1002"/>
      <c r="J11" s="1003"/>
      <c r="K11" s="3210"/>
      <c r="L11" s="3211"/>
      <c r="M11" s="3211"/>
      <c r="N11" s="3211"/>
      <c r="O11" s="3211"/>
      <c r="P11" s="3211"/>
      <c r="Q11" s="3212"/>
      <c r="R11" s="3210"/>
      <c r="S11" s="3211"/>
      <c r="T11" s="3211"/>
      <c r="U11" s="3211"/>
      <c r="V11" s="3211"/>
      <c r="W11" s="3211"/>
      <c r="X11" s="3212"/>
      <c r="Y11" s="3210"/>
      <c r="Z11" s="3211"/>
      <c r="AA11" s="3211"/>
      <c r="AB11" s="3211"/>
      <c r="AC11" s="3211"/>
      <c r="AD11" s="3211"/>
      <c r="AE11" s="3212"/>
      <c r="AF11" s="3210" t="s">
        <v>934</v>
      </c>
      <c r="AG11" s="3211"/>
      <c r="AH11" s="3211"/>
      <c r="AI11" s="3211"/>
      <c r="AJ11" s="3211"/>
      <c r="AK11" s="3211"/>
      <c r="AL11" s="3212"/>
      <c r="AM11" s="3210"/>
      <c r="AN11" s="3211"/>
      <c r="AO11" s="3211"/>
      <c r="AP11" s="3211"/>
      <c r="AQ11" s="3211"/>
      <c r="AR11" s="3211"/>
      <c r="AS11" s="3211"/>
      <c r="AT11" s="3211"/>
      <c r="AU11" s="3211"/>
      <c r="AV11" s="3211"/>
      <c r="AW11" s="3212"/>
    </row>
    <row r="12" spans="1:49" ht="23.1" customHeight="1">
      <c r="A12" s="1150"/>
      <c r="B12" s="1151"/>
      <c r="C12" s="1152"/>
      <c r="D12" s="1001" t="s">
        <v>935</v>
      </c>
      <c r="E12" s="1002"/>
      <c r="F12" s="1002"/>
      <c r="G12" s="1002"/>
      <c r="H12" s="1002"/>
      <c r="I12" s="1002"/>
      <c r="J12" s="1003"/>
      <c r="K12" s="3210" t="s">
        <v>936</v>
      </c>
      <c r="L12" s="3211"/>
      <c r="M12" s="3211"/>
      <c r="N12" s="3211"/>
      <c r="O12" s="3211"/>
      <c r="P12" s="3211"/>
      <c r="Q12" s="3212"/>
      <c r="R12" s="3210"/>
      <c r="S12" s="3211"/>
      <c r="T12" s="3211"/>
      <c r="U12" s="3211"/>
      <c r="V12" s="3211"/>
      <c r="W12" s="3211"/>
      <c r="X12" s="3212"/>
      <c r="Y12" s="3210"/>
      <c r="Z12" s="3211"/>
      <c r="AA12" s="3211"/>
      <c r="AB12" s="3211"/>
      <c r="AC12" s="3211"/>
      <c r="AD12" s="3211"/>
      <c r="AE12" s="3212"/>
      <c r="AF12" s="3210" t="s">
        <v>937</v>
      </c>
      <c r="AG12" s="3211"/>
      <c r="AH12" s="3211"/>
      <c r="AI12" s="3211"/>
      <c r="AJ12" s="3211"/>
      <c r="AK12" s="3211"/>
      <c r="AL12" s="3212"/>
      <c r="AM12" s="3210"/>
      <c r="AN12" s="3211"/>
      <c r="AO12" s="3211"/>
      <c r="AP12" s="3211"/>
      <c r="AQ12" s="3211"/>
      <c r="AR12" s="3211"/>
      <c r="AS12" s="3211"/>
      <c r="AT12" s="3211"/>
      <c r="AU12" s="3211"/>
      <c r="AV12" s="3211"/>
      <c r="AW12" s="3212"/>
    </row>
    <row r="13" spans="1:49" ht="23.1" customHeight="1">
      <c r="A13" s="1150"/>
      <c r="B13" s="1151"/>
      <c r="C13" s="1152"/>
      <c r="D13" s="1001" t="s">
        <v>938</v>
      </c>
      <c r="E13" s="1002"/>
      <c r="F13" s="1002"/>
      <c r="G13" s="1002"/>
      <c r="H13" s="1002"/>
      <c r="I13" s="1002"/>
      <c r="J13" s="1003"/>
      <c r="K13" s="3210" t="s">
        <v>7488</v>
      </c>
      <c r="L13" s="3211"/>
      <c r="M13" s="3211"/>
      <c r="N13" s="3211"/>
      <c r="O13" s="3211"/>
      <c r="P13" s="3211"/>
      <c r="Q13" s="3212"/>
      <c r="R13" s="3210" t="s">
        <v>940</v>
      </c>
      <c r="S13" s="3211"/>
      <c r="T13" s="3211"/>
      <c r="U13" s="3211"/>
      <c r="V13" s="3211"/>
      <c r="W13" s="3211"/>
      <c r="X13" s="3212"/>
      <c r="Y13" s="3210"/>
      <c r="Z13" s="3211"/>
      <c r="AA13" s="3211"/>
      <c r="AB13" s="3211"/>
      <c r="AC13" s="3211"/>
      <c r="AD13" s="3211"/>
      <c r="AE13" s="3212"/>
      <c r="AF13" s="3210" t="s">
        <v>941</v>
      </c>
      <c r="AG13" s="3211"/>
      <c r="AH13" s="3211"/>
      <c r="AI13" s="3211"/>
      <c r="AJ13" s="3211"/>
      <c r="AK13" s="3211"/>
      <c r="AL13" s="3212"/>
      <c r="AM13" s="3210"/>
      <c r="AN13" s="3211"/>
      <c r="AO13" s="3211"/>
      <c r="AP13" s="3211"/>
      <c r="AQ13" s="3211"/>
      <c r="AR13" s="3211"/>
      <c r="AS13" s="3211"/>
      <c r="AT13" s="3211"/>
      <c r="AU13" s="3211"/>
      <c r="AV13" s="3211"/>
      <c r="AW13" s="3212"/>
    </row>
    <row r="14" spans="1:49" ht="23.1" customHeight="1">
      <c r="A14" s="1150"/>
      <c r="B14" s="1151"/>
      <c r="C14" s="1152"/>
      <c r="D14" s="1001" t="s">
        <v>949</v>
      </c>
      <c r="E14" s="1002"/>
      <c r="F14" s="1002"/>
      <c r="G14" s="1002"/>
      <c r="H14" s="1002"/>
      <c r="I14" s="1002"/>
      <c r="J14" s="1003"/>
      <c r="K14" s="3210" t="s">
        <v>6908</v>
      </c>
      <c r="L14" s="3211"/>
      <c r="M14" s="3211"/>
      <c r="N14" s="3211"/>
      <c r="O14" s="3211"/>
      <c r="P14" s="3211"/>
      <c r="Q14" s="3212"/>
      <c r="R14" s="3210"/>
      <c r="S14" s="3211"/>
      <c r="T14" s="3211"/>
      <c r="U14" s="3211"/>
      <c r="V14" s="3211"/>
      <c r="W14" s="3211"/>
      <c r="X14" s="3212"/>
      <c r="Y14" s="3210"/>
      <c r="Z14" s="3211"/>
      <c r="AA14" s="3211"/>
      <c r="AB14" s="3211"/>
      <c r="AC14" s="3211"/>
      <c r="AD14" s="3211"/>
      <c r="AE14" s="3212"/>
      <c r="AF14" s="3210" t="s">
        <v>950</v>
      </c>
      <c r="AG14" s="3211"/>
      <c r="AH14" s="3211"/>
      <c r="AI14" s="3211"/>
      <c r="AJ14" s="3211"/>
      <c r="AK14" s="3211"/>
      <c r="AL14" s="3212"/>
      <c r="AM14" s="3210"/>
      <c r="AN14" s="3211"/>
      <c r="AO14" s="3211"/>
      <c r="AP14" s="3211"/>
      <c r="AQ14" s="3211"/>
      <c r="AR14" s="3211"/>
      <c r="AS14" s="3211"/>
      <c r="AT14" s="3211"/>
      <c r="AU14" s="3211"/>
      <c r="AV14" s="3211"/>
      <c r="AW14" s="3212"/>
    </row>
    <row r="15" spans="1:49" ht="23.1" customHeight="1">
      <c r="A15" s="1150"/>
      <c r="B15" s="1151"/>
      <c r="C15" s="1152"/>
      <c r="D15" s="1001" t="s">
        <v>989</v>
      </c>
      <c r="E15" s="1002"/>
      <c r="F15" s="1002"/>
      <c r="G15" s="1002"/>
      <c r="H15" s="1002"/>
      <c r="I15" s="1002"/>
      <c r="J15" s="1003"/>
      <c r="K15" s="3210" t="s">
        <v>990</v>
      </c>
      <c r="L15" s="3211"/>
      <c r="M15" s="3211"/>
      <c r="N15" s="3211"/>
      <c r="O15" s="3211"/>
      <c r="P15" s="3211"/>
      <c r="Q15" s="3212"/>
      <c r="R15" s="3210"/>
      <c r="S15" s="3211"/>
      <c r="T15" s="3211"/>
      <c r="U15" s="3211"/>
      <c r="V15" s="3211"/>
      <c r="W15" s="3211"/>
      <c r="X15" s="3212"/>
      <c r="Y15" s="3210"/>
      <c r="Z15" s="3211"/>
      <c r="AA15" s="3211"/>
      <c r="AB15" s="3211"/>
      <c r="AC15" s="3211"/>
      <c r="AD15" s="3211"/>
      <c r="AE15" s="3212"/>
      <c r="AF15" s="3210" t="s">
        <v>991</v>
      </c>
      <c r="AG15" s="3211"/>
      <c r="AH15" s="3211"/>
      <c r="AI15" s="3211"/>
      <c r="AJ15" s="3211"/>
      <c r="AK15" s="3211"/>
      <c r="AL15" s="3212"/>
      <c r="AM15" s="3210"/>
      <c r="AN15" s="3211"/>
      <c r="AO15" s="3211"/>
      <c r="AP15" s="3211"/>
      <c r="AQ15" s="3211"/>
      <c r="AR15" s="3211"/>
      <c r="AS15" s="3211"/>
      <c r="AT15" s="3211"/>
      <c r="AU15" s="3211"/>
      <c r="AV15" s="3211"/>
      <c r="AW15" s="3212"/>
    </row>
    <row r="16" spans="1:49" ht="23.1" customHeight="1">
      <c r="A16" s="1150"/>
      <c r="B16" s="1151"/>
      <c r="C16" s="1152"/>
      <c r="D16" s="1147" t="s">
        <v>1057</v>
      </c>
      <c r="E16" s="1148"/>
      <c r="F16" s="1148"/>
      <c r="G16" s="1148"/>
      <c r="H16" s="1148"/>
      <c r="I16" s="1148"/>
      <c r="J16" s="1149"/>
      <c r="K16" s="3210" t="s">
        <v>895</v>
      </c>
      <c r="L16" s="3211"/>
      <c r="M16" s="3211"/>
      <c r="N16" s="3211"/>
      <c r="O16" s="3211"/>
      <c r="P16" s="3211"/>
      <c r="Q16" s="3212"/>
      <c r="R16" s="3210"/>
      <c r="S16" s="3211"/>
      <c r="T16" s="3211"/>
      <c r="U16" s="3211"/>
      <c r="V16" s="3211"/>
      <c r="W16" s="3211"/>
      <c r="X16" s="3212"/>
      <c r="Y16" s="3210"/>
      <c r="Z16" s="3211"/>
      <c r="AA16" s="3211"/>
      <c r="AB16" s="3211"/>
      <c r="AC16" s="3211"/>
      <c r="AD16" s="3211"/>
      <c r="AE16" s="3212"/>
      <c r="AF16" s="3210" t="s">
        <v>1059</v>
      </c>
      <c r="AG16" s="3211"/>
      <c r="AH16" s="3211"/>
      <c r="AI16" s="3211"/>
      <c r="AJ16" s="3211"/>
      <c r="AK16" s="3211"/>
      <c r="AL16" s="3212"/>
      <c r="AM16" s="3210"/>
      <c r="AN16" s="3211"/>
      <c r="AO16" s="3211"/>
      <c r="AP16" s="3211"/>
      <c r="AQ16" s="3211"/>
      <c r="AR16" s="3211"/>
      <c r="AS16" s="3211"/>
      <c r="AT16" s="3211"/>
      <c r="AU16" s="3211"/>
      <c r="AV16" s="3211"/>
      <c r="AW16" s="3212"/>
    </row>
    <row r="17" spans="1:49" ht="23.1" customHeight="1">
      <c r="A17" s="1150"/>
      <c r="B17" s="1151"/>
      <c r="C17" s="1152"/>
      <c r="D17" s="1153"/>
      <c r="E17" s="1154"/>
      <c r="F17" s="1154"/>
      <c r="G17" s="1154"/>
      <c r="H17" s="1154"/>
      <c r="I17" s="1154"/>
      <c r="J17" s="1155"/>
      <c r="K17" s="3210" t="s">
        <v>1642</v>
      </c>
      <c r="L17" s="3211"/>
      <c r="M17" s="3211"/>
      <c r="N17" s="3211"/>
      <c r="O17" s="3211"/>
      <c r="P17" s="3211"/>
      <c r="Q17" s="3212"/>
      <c r="R17" s="3210"/>
      <c r="S17" s="3211"/>
      <c r="T17" s="3211"/>
      <c r="U17" s="3211"/>
      <c r="V17" s="3211"/>
      <c r="W17" s="3211"/>
      <c r="X17" s="3212"/>
      <c r="Y17" s="3210"/>
      <c r="Z17" s="3211"/>
      <c r="AA17" s="3211"/>
      <c r="AB17" s="3211"/>
      <c r="AC17" s="3211"/>
      <c r="AD17" s="3211"/>
      <c r="AE17" s="3212"/>
      <c r="AF17" s="3210" t="s">
        <v>1060</v>
      </c>
      <c r="AG17" s="3211"/>
      <c r="AH17" s="3211"/>
      <c r="AI17" s="3211"/>
      <c r="AJ17" s="3211"/>
      <c r="AK17" s="3211"/>
      <c r="AL17" s="3212"/>
      <c r="AM17" s="3210"/>
      <c r="AN17" s="3211"/>
      <c r="AO17" s="3211"/>
      <c r="AP17" s="3211"/>
      <c r="AQ17" s="3211"/>
      <c r="AR17" s="3211"/>
      <c r="AS17" s="3211"/>
      <c r="AT17" s="3211"/>
      <c r="AU17" s="3211"/>
      <c r="AV17" s="3211"/>
      <c r="AW17" s="3212"/>
    </row>
    <row r="18" spans="1:49" ht="23.1" customHeight="1">
      <c r="A18" s="1150"/>
      <c r="B18" s="1151"/>
      <c r="C18" s="1152"/>
      <c r="D18" s="1001" t="s">
        <v>1070</v>
      </c>
      <c r="E18" s="1002"/>
      <c r="F18" s="1002"/>
      <c r="G18" s="1002"/>
      <c r="H18" s="1002"/>
      <c r="I18" s="1002"/>
      <c r="J18" s="1003"/>
      <c r="K18" s="3210" t="s">
        <v>7528</v>
      </c>
      <c r="L18" s="3211"/>
      <c r="M18" s="3211"/>
      <c r="N18" s="3211"/>
      <c r="O18" s="3211"/>
      <c r="P18" s="3211"/>
      <c r="Q18" s="3212"/>
      <c r="R18" s="3210"/>
      <c r="S18" s="3211"/>
      <c r="T18" s="3211"/>
      <c r="U18" s="3211"/>
      <c r="V18" s="3211"/>
      <c r="W18" s="3211"/>
      <c r="X18" s="3212"/>
      <c r="Y18" s="3210"/>
      <c r="Z18" s="3211"/>
      <c r="AA18" s="3211"/>
      <c r="AB18" s="3211"/>
      <c r="AC18" s="3211"/>
      <c r="AD18" s="3211"/>
      <c r="AE18" s="3212"/>
      <c r="AF18" s="3210" t="s">
        <v>1072</v>
      </c>
      <c r="AG18" s="3211"/>
      <c r="AH18" s="3211"/>
      <c r="AI18" s="3211"/>
      <c r="AJ18" s="3211"/>
      <c r="AK18" s="3211"/>
      <c r="AL18" s="3212"/>
      <c r="AM18" s="3210"/>
      <c r="AN18" s="3211"/>
      <c r="AO18" s="3211"/>
      <c r="AP18" s="3211"/>
      <c r="AQ18" s="3211"/>
      <c r="AR18" s="3211"/>
      <c r="AS18" s="3211"/>
      <c r="AT18" s="3211"/>
      <c r="AU18" s="3211"/>
      <c r="AV18" s="3211"/>
      <c r="AW18" s="3212"/>
    </row>
    <row r="19" spans="1:49" ht="23.1" customHeight="1">
      <c r="A19" s="1150"/>
      <c r="B19" s="1151"/>
      <c r="C19" s="1152"/>
      <c r="D19" s="1001" t="s">
        <v>1116</v>
      </c>
      <c r="E19" s="1002"/>
      <c r="F19" s="1002"/>
      <c r="G19" s="1002"/>
      <c r="H19" s="1002"/>
      <c r="I19" s="1002"/>
      <c r="J19" s="1003"/>
      <c r="K19" s="3210"/>
      <c r="L19" s="3211"/>
      <c r="M19" s="3211"/>
      <c r="N19" s="3211"/>
      <c r="O19" s="3211"/>
      <c r="P19" s="3211"/>
      <c r="Q19" s="3212"/>
      <c r="R19" s="3210"/>
      <c r="S19" s="3211"/>
      <c r="T19" s="3211"/>
      <c r="U19" s="3211"/>
      <c r="V19" s="3211"/>
      <c r="W19" s="3211"/>
      <c r="X19" s="3212"/>
      <c r="Y19" s="3210"/>
      <c r="Z19" s="3211"/>
      <c r="AA19" s="3211"/>
      <c r="AB19" s="3211"/>
      <c r="AC19" s="3211"/>
      <c r="AD19" s="3211"/>
      <c r="AE19" s="3212"/>
      <c r="AF19" s="3210" t="s">
        <v>1117</v>
      </c>
      <c r="AG19" s="3211"/>
      <c r="AH19" s="3211"/>
      <c r="AI19" s="3211"/>
      <c r="AJ19" s="3211"/>
      <c r="AK19" s="3211"/>
      <c r="AL19" s="3212"/>
      <c r="AM19" s="3210"/>
      <c r="AN19" s="3211"/>
      <c r="AO19" s="3211"/>
      <c r="AP19" s="3211"/>
      <c r="AQ19" s="3211"/>
      <c r="AR19" s="3211"/>
      <c r="AS19" s="3211"/>
      <c r="AT19" s="3211"/>
      <c r="AU19" s="3211"/>
      <c r="AV19" s="3211"/>
      <c r="AW19" s="3212"/>
    </row>
    <row r="20" spans="1:49" ht="23.1" customHeight="1">
      <c r="A20" s="1150"/>
      <c r="B20" s="1151"/>
      <c r="C20" s="1152"/>
      <c r="D20" s="1001" t="s">
        <v>6911</v>
      </c>
      <c r="E20" s="1002"/>
      <c r="F20" s="1002"/>
      <c r="G20" s="1002"/>
      <c r="H20" s="1002"/>
      <c r="I20" s="1002"/>
      <c r="J20" s="1003"/>
      <c r="K20" s="3210" t="s">
        <v>1126</v>
      </c>
      <c r="L20" s="3211"/>
      <c r="M20" s="3211"/>
      <c r="N20" s="3211"/>
      <c r="O20" s="3211"/>
      <c r="P20" s="3211"/>
      <c r="Q20" s="3212"/>
      <c r="R20" s="3210"/>
      <c r="S20" s="3211"/>
      <c r="T20" s="3211"/>
      <c r="U20" s="3211"/>
      <c r="V20" s="3211"/>
      <c r="W20" s="3211"/>
      <c r="X20" s="3212"/>
      <c r="Y20" s="3210"/>
      <c r="Z20" s="3211"/>
      <c r="AA20" s="3211"/>
      <c r="AB20" s="3211"/>
      <c r="AC20" s="3211"/>
      <c r="AD20" s="3211"/>
      <c r="AE20" s="3212"/>
      <c r="AF20" s="3210" t="s">
        <v>1127</v>
      </c>
      <c r="AG20" s="3211"/>
      <c r="AH20" s="3211"/>
      <c r="AI20" s="3211"/>
      <c r="AJ20" s="3211"/>
      <c r="AK20" s="3211"/>
      <c r="AL20" s="3212"/>
      <c r="AM20" s="3210"/>
      <c r="AN20" s="3211"/>
      <c r="AO20" s="3211"/>
      <c r="AP20" s="3211"/>
      <c r="AQ20" s="3211"/>
      <c r="AR20" s="3211"/>
      <c r="AS20" s="3211"/>
      <c r="AT20" s="3211"/>
      <c r="AU20" s="3211"/>
      <c r="AV20" s="3211"/>
      <c r="AW20" s="3212"/>
    </row>
    <row r="21" spans="1:49" ht="23.1" customHeight="1">
      <c r="A21" s="1150"/>
      <c r="B21" s="1151"/>
      <c r="C21" s="1152"/>
      <c r="D21" s="1001" t="s">
        <v>1128</v>
      </c>
      <c r="E21" s="1002"/>
      <c r="F21" s="1002"/>
      <c r="G21" s="1002"/>
      <c r="H21" s="1002"/>
      <c r="I21" s="1002"/>
      <c r="J21" s="1003"/>
      <c r="K21" s="3210"/>
      <c r="L21" s="3211"/>
      <c r="M21" s="3211"/>
      <c r="N21" s="3211"/>
      <c r="O21" s="3211"/>
      <c r="P21" s="3211"/>
      <c r="Q21" s="3212"/>
      <c r="R21" s="3210"/>
      <c r="S21" s="3211"/>
      <c r="T21" s="3211"/>
      <c r="U21" s="3211"/>
      <c r="V21" s="3211"/>
      <c r="W21" s="3211"/>
      <c r="X21" s="3212"/>
      <c r="Y21" s="3210"/>
      <c r="Z21" s="3211"/>
      <c r="AA21" s="3211"/>
      <c r="AB21" s="3211"/>
      <c r="AC21" s="3211"/>
      <c r="AD21" s="3211"/>
      <c r="AE21" s="3212"/>
      <c r="AF21" s="3210" t="s">
        <v>1129</v>
      </c>
      <c r="AG21" s="3211"/>
      <c r="AH21" s="3211"/>
      <c r="AI21" s="3211"/>
      <c r="AJ21" s="3211"/>
      <c r="AK21" s="3211"/>
      <c r="AL21" s="3212"/>
      <c r="AM21" s="3210"/>
      <c r="AN21" s="3211"/>
      <c r="AO21" s="3211"/>
      <c r="AP21" s="3211"/>
      <c r="AQ21" s="3211"/>
      <c r="AR21" s="3211"/>
      <c r="AS21" s="3211"/>
      <c r="AT21" s="3211"/>
      <c r="AU21" s="3211"/>
      <c r="AV21" s="3211"/>
      <c r="AW21" s="3212"/>
    </row>
    <row r="22" spans="1:49" ht="23.1" customHeight="1">
      <c r="A22" s="1150"/>
      <c r="B22" s="1151"/>
      <c r="C22" s="1152"/>
      <c r="D22" s="1001" t="s">
        <v>1130</v>
      </c>
      <c r="E22" s="1002"/>
      <c r="F22" s="1002"/>
      <c r="G22" s="1002"/>
      <c r="H22" s="1002"/>
      <c r="I22" s="1002"/>
      <c r="J22" s="1003"/>
      <c r="K22" s="3210"/>
      <c r="L22" s="3211"/>
      <c r="M22" s="3211"/>
      <c r="N22" s="3211"/>
      <c r="O22" s="3211"/>
      <c r="P22" s="3211"/>
      <c r="Q22" s="3212"/>
      <c r="R22" s="3210"/>
      <c r="S22" s="3211"/>
      <c r="T22" s="3211"/>
      <c r="U22" s="3211"/>
      <c r="V22" s="3211"/>
      <c r="W22" s="3211"/>
      <c r="X22" s="3212"/>
      <c r="Y22" s="3210"/>
      <c r="Z22" s="3211"/>
      <c r="AA22" s="3211"/>
      <c r="AB22" s="3211"/>
      <c r="AC22" s="3211"/>
      <c r="AD22" s="3211"/>
      <c r="AE22" s="3212"/>
      <c r="AF22" s="3210" t="s">
        <v>1131</v>
      </c>
      <c r="AG22" s="3211"/>
      <c r="AH22" s="3211"/>
      <c r="AI22" s="3211"/>
      <c r="AJ22" s="3211"/>
      <c r="AK22" s="3211"/>
      <c r="AL22" s="3212"/>
      <c r="AM22" s="3210"/>
      <c r="AN22" s="3211"/>
      <c r="AO22" s="3211"/>
      <c r="AP22" s="3211"/>
      <c r="AQ22" s="3211"/>
      <c r="AR22" s="3211"/>
      <c r="AS22" s="3211"/>
      <c r="AT22" s="3211"/>
      <c r="AU22" s="3211"/>
      <c r="AV22" s="3211"/>
      <c r="AW22" s="3212"/>
    </row>
    <row r="23" spans="1:49" ht="23.1" customHeight="1">
      <c r="A23" s="1150"/>
      <c r="B23" s="1151"/>
      <c r="C23" s="1152"/>
      <c r="D23" s="1147" t="s">
        <v>1244</v>
      </c>
      <c r="E23" s="1148"/>
      <c r="F23" s="1148"/>
      <c r="G23" s="1148"/>
      <c r="H23" s="1148"/>
      <c r="I23" s="1148"/>
      <c r="J23" s="1149"/>
      <c r="K23" s="3210" t="s">
        <v>797</v>
      </c>
      <c r="L23" s="3211"/>
      <c r="M23" s="3211"/>
      <c r="N23" s="3211"/>
      <c r="O23" s="3211"/>
      <c r="P23" s="3211"/>
      <c r="Q23" s="3212"/>
      <c r="R23" s="3210"/>
      <c r="S23" s="3211"/>
      <c r="T23" s="3211"/>
      <c r="U23" s="3211"/>
      <c r="V23" s="3211"/>
      <c r="W23" s="3211"/>
      <c r="X23" s="3212"/>
      <c r="Y23" s="3210"/>
      <c r="Z23" s="3211"/>
      <c r="AA23" s="3211"/>
      <c r="AB23" s="3211"/>
      <c r="AC23" s="3211"/>
      <c r="AD23" s="3211"/>
      <c r="AE23" s="3212"/>
      <c r="AF23" s="3210" t="s">
        <v>1245</v>
      </c>
      <c r="AG23" s="3211"/>
      <c r="AH23" s="3211"/>
      <c r="AI23" s="3211"/>
      <c r="AJ23" s="3211"/>
      <c r="AK23" s="3211"/>
      <c r="AL23" s="3212"/>
      <c r="AM23" s="3210"/>
      <c r="AN23" s="3211"/>
      <c r="AO23" s="3211"/>
      <c r="AP23" s="3211"/>
      <c r="AQ23" s="3211"/>
      <c r="AR23" s="3211"/>
      <c r="AS23" s="3211"/>
      <c r="AT23" s="3211"/>
      <c r="AU23" s="3211"/>
      <c r="AV23" s="3211"/>
      <c r="AW23" s="3212"/>
    </row>
    <row r="24" spans="1:49" ht="23.1" customHeight="1">
      <c r="A24" s="1150"/>
      <c r="B24" s="1151"/>
      <c r="C24" s="1152"/>
      <c r="D24" s="1153"/>
      <c r="E24" s="1154"/>
      <c r="F24" s="1154"/>
      <c r="G24" s="1154"/>
      <c r="H24" s="1154"/>
      <c r="I24" s="1154"/>
      <c r="J24" s="1155"/>
      <c r="K24" s="3210" t="s">
        <v>895</v>
      </c>
      <c r="L24" s="3211"/>
      <c r="M24" s="3211"/>
      <c r="N24" s="3211"/>
      <c r="O24" s="3211"/>
      <c r="P24" s="3211"/>
      <c r="Q24" s="3212"/>
      <c r="R24" s="3210"/>
      <c r="S24" s="3211"/>
      <c r="T24" s="3211"/>
      <c r="U24" s="3211"/>
      <c r="V24" s="3211"/>
      <c r="W24" s="3211"/>
      <c r="X24" s="3212"/>
      <c r="Y24" s="3210"/>
      <c r="Z24" s="3211"/>
      <c r="AA24" s="3211"/>
      <c r="AB24" s="3211"/>
      <c r="AC24" s="3211"/>
      <c r="AD24" s="3211"/>
      <c r="AE24" s="3212"/>
      <c r="AF24" s="3210" t="s">
        <v>1246</v>
      </c>
      <c r="AG24" s="3211"/>
      <c r="AH24" s="3211"/>
      <c r="AI24" s="3211"/>
      <c r="AJ24" s="3211"/>
      <c r="AK24" s="3211"/>
      <c r="AL24" s="3212"/>
      <c r="AM24" s="3210"/>
      <c r="AN24" s="3211"/>
      <c r="AO24" s="3211"/>
      <c r="AP24" s="3211"/>
      <c r="AQ24" s="3211"/>
      <c r="AR24" s="3211"/>
      <c r="AS24" s="3211"/>
      <c r="AT24" s="3211"/>
      <c r="AU24" s="3211"/>
      <c r="AV24" s="3211"/>
      <c r="AW24" s="3212"/>
    </row>
    <row r="25" spans="1:49" ht="23.1" customHeight="1">
      <c r="A25" s="1150"/>
      <c r="B25" s="1151"/>
      <c r="C25" s="1152"/>
      <c r="D25" s="1147" t="s">
        <v>1249</v>
      </c>
      <c r="E25" s="1148"/>
      <c r="F25" s="1148"/>
      <c r="G25" s="1148"/>
      <c r="H25" s="1148"/>
      <c r="I25" s="1148"/>
      <c r="J25" s="1149"/>
      <c r="K25" s="3210" t="s">
        <v>895</v>
      </c>
      <c r="L25" s="3211"/>
      <c r="M25" s="3211"/>
      <c r="N25" s="3211"/>
      <c r="O25" s="3211"/>
      <c r="P25" s="3211"/>
      <c r="Q25" s="3212"/>
      <c r="R25" s="3210"/>
      <c r="S25" s="3211"/>
      <c r="T25" s="3211"/>
      <c r="U25" s="3211"/>
      <c r="V25" s="3211"/>
      <c r="W25" s="3211"/>
      <c r="X25" s="3212"/>
      <c r="Y25" s="3210"/>
      <c r="Z25" s="3211"/>
      <c r="AA25" s="3211"/>
      <c r="AB25" s="3211"/>
      <c r="AC25" s="3211"/>
      <c r="AD25" s="3211"/>
      <c r="AE25" s="3212"/>
      <c r="AF25" s="3210" t="s">
        <v>1250</v>
      </c>
      <c r="AG25" s="3211"/>
      <c r="AH25" s="3211"/>
      <c r="AI25" s="3211"/>
      <c r="AJ25" s="3211"/>
      <c r="AK25" s="3211"/>
      <c r="AL25" s="3212"/>
      <c r="AM25" s="3210"/>
      <c r="AN25" s="3211"/>
      <c r="AO25" s="3211"/>
      <c r="AP25" s="3211"/>
      <c r="AQ25" s="3211"/>
      <c r="AR25" s="3211"/>
      <c r="AS25" s="3211"/>
      <c r="AT25" s="3211"/>
      <c r="AU25" s="3211"/>
      <c r="AV25" s="3211"/>
      <c r="AW25" s="3212"/>
    </row>
    <row r="26" spans="1:49" ht="23.1" customHeight="1">
      <c r="A26" s="1150"/>
      <c r="B26" s="1151"/>
      <c r="C26" s="1152"/>
      <c r="D26" s="1150"/>
      <c r="E26" s="1151"/>
      <c r="F26" s="1151"/>
      <c r="G26" s="1151"/>
      <c r="H26" s="1151"/>
      <c r="I26" s="1151"/>
      <c r="J26" s="1152"/>
      <c r="K26" s="3210" t="s">
        <v>1251</v>
      </c>
      <c r="L26" s="3211"/>
      <c r="M26" s="3211"/>
      <c r="N26" s="3211"/>
      <c r="O26" s="3211"/>
      <c r="P26" s="3211"/>
      <c r="Q26" s="3212"/>
      <c r="R26" s="1001"/>
      <c r="S26" s="1002"/>
      <c r="T26" s="1002"/>
      <c r="U26" s="1002"/>
      <c r="V26" s="1002"/>
      <c r="W26" s="1002"/>
      <c r="X26" s="1003"/>
      <c r="Y26" s="1001"/>
      <c r="Z26" s="1002"/>
      <c r="AA26" s="1002"/>
      <c r="AB26" s="1002"/>
      <c r="AC26" s="1002"/>
      <c r="AD26" s="1002"/>
      <c r="AE26" s="1003"/>
      <c r="AF26" s="3210" t="s">
        <v>1252</v>
      </c>
      <c r="AG26" s="3211"/>
      <c r="AH26" s="3211"/>
      <c r="AI26" s="3211"/>
      <c r="AJ26" s="3211"/>
      <c r="AK26" s="3211"/>
      <c r="AL26" s="3212"/>
      <c r="AM26" s="1001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3"/>
    </row>
    <row r="27" spans="1:49" ht="23.1" customHeight="1">
      <c r="A27" s="1150"/>
      <c r="B27" s="1151"/>
      <c r="C27" s="1152"/>
      <c r="D27" s="1150"/>
      <c r="E27" s="1151"/>
      <c r="F27" s="1151"/>
      <c r="G27" s="1151"/>
      <c r="H27" s="1151"/>
      <c r="I27" s="1151"/>
      <c r="J27" s="1152"/>
      <c r="K27" s="3210" t="s">
        <v>1253</v>
      </c>
      <c r="L27" s="3211"/>
      <c r="M27" s="3211"/>
      <c r="N27" s="3211"/>
      <c r="O27" s="3211"/>
      <c r="P27" s="3211"/>
      <c r="Q27" s="3212"/>
      <c r="R27" s="3210"/>
      <c r="S27" s="3211"/>
      <c r="T27" s="3211"/>
      <c r="U27" s="3211"/>
      <c r="V27" s="3211"/>
      <c r="W27" s="3211"/>
      <c r="X27" s="3212"/>
      <c r="Y27" s="3210"/>
      <c r="Z27" s="3211"/>
      <c r="AA27" s="3211"/>
      <c r="AB27" s="3211"/>
      <c r="AC27" s="3211"/>
      <c r="AD27" s="3211"/>
      <c r="AE27" s="3212"/>
      <c r="AF27" s="3210" t="s">
        <v>1254</v>
      </c>
      <c r="AG27" s="3211"/>
      <c r="AH27" s="3211"/>
      <c r="AI27" s="3211"/>
      <c r="AJ27" s="3211"/>
      <c r="AK27" s="3211"/>
      <c r="AL27" s="3212"/>
      <c r="AM27" s="3210"/>
      <c r="AN27" s="3211"/>
      <c r="AO27" s="3211"/>
      <c r="AP27" s="3211"/>
      <c r="AQ27" s="3211"/>
      <c r="AR27" s="3211"/>
      <c r="AS27" s="3211"/>
      <c r="AT27" s="3211"/>
      <c r="AU27" s="3211"/>
      <c r="AV27" s="3211"/>
      <c r="AW27" s="3212"/>
    </row>
    <row r="28" spans="1:49" ht="23.1" customHeight="1">
      <c r="A28" s="1150"/>
      <c r="B28" s="1151"/>
      <c r="C28" s="1152"/>
      <c r="D28" s="1150"/>
      <c r="E28" s="1151"/>
      <c r="F28" s="1151"/>
      <c r="G28" s="1151"/>
      <c r="H28" s="1151"/>
      <c r="I28" s="1151"/>
      <c r="J28" s="1152"/>
      <c r="K28" s="3210" t="s">
        <v>1890</v>
      </c>
      <c r="L28" s="3211"/>
      <c r="M28" s="3211"/>
      <c r="N28" s="3211"/>
      <c r="O28" s="3211"/>
      <c r="P28" s="3211"/>
      <c r="Q28" s="3212"/>
      <c r="R28" s="3210" t="s">
        <v>3310</v>
      </c>
      <c r="S28" s="3211"/>
      <c r="T28" s="3211"/>
      <c r="U28" s="3211"/>
      <c r="V28" s="3211"/>
      <c r="W28" s="3211"/>
      <c r="X28" s="3212"/>
      <c r="Y28" s="3210"/>
      <c r="Z28" s="3211"/>
      <c r="AA28" s="3211"/>
      <c r="AB28" s="3211"/>
      <c r="AC28" s="3211"/>
      <c r="AD28" s="3211"/>
      <c r="AE28" s="3212"/>
      <c r="AF28" s="3210" t="s">
        <v>1255</v>
      </c>
      <c r="AG28" s="3211"/>
      <c r="AH28" s="3211"/>
      <c r="AI28" s="3211"/>
      <c r="AJ28" s="3211"/>
      <c r="AK28" s="3211"/>
      <c r="AL28" s="3212"/>
      <c r="AM28" s="3210"/>
      <c r="AN28" s="3211"/>
      <c r="AO28" s="3211"/>
      <c r="AP28" s="3211"/>
      <c r="AQ28" s="3211"/>
      <c r="AR28" s="3211"/>
      <c r="AS28" s="3211"/>
      <c r="AT28" s="3211"/>
      <c r="AU28" s="3211"/>
      <c r="AV28" s="3211"/>
      <c r="AW28" s="3212"/>
    </row>
    <row r="29" spans="1:49" ht="23.1" customHeight="1">
      <c r="A29" s="1150"/>
      <c r="B29" s="1151"/>
      <c r="C29" s="1152"/>
      <c r="D29" s="1153"/>
      <c r="E29" s="1154"/>
      <c r="F29" s="1154"/>
      <c r="G29" s="1154"/>
      <c r="H29" s="1154"/>
      <c r="I29" s="1154"/>
      <c r="J29" s="1155"/>
      <c r="K29" s="1474" t="s">
        <v>10257</v>
      </c>
      <c r="L29" s="1002"/>
      <c r="M29" s="1002"/>
      <c r="N29" s="1002"/>
      <c r="O29" s="1002"/>
      <c r="P29" s="1002"/>
      <c r="Q29" s="1003"/>
      <c r="R29" s="1001"/>
      <c r="S29" s="1002"/>
      <c r="T29" s="1002"/>
      <c r="U29" s="1002"/>
      <c r="V29" s="1002"/>
      <c r="W29" s="1002"/>
      <c r="X29" s="1003"/>
      <c r="Y29" s="1001"/>
      <c r="Z29" s="1002"/>
      <c r="AA29" s="1002"/>
      <c r="AB29" s="1002"/>
      <c r="AC29" s="1002"/>
      <c r="AD29" s="1002"/>
      <c r="AE29" s="1003"/>
      <c r="AF29" s="1001"/>
      <c r="AG29" s="1002"/>
      <c r="AH29" s="1002"/>
      <c r="AI29" s="1002"/>
      <c r="AJ29" s="1002"/>
      <c r="AK29" s="1002"/>
      <c r="AL29" s="1003"/>
      <c r="AM29" s="1001"/>
      <c r="AN29" s="1002"/>
      <c r="AO29" s="1002"/>
      <c r="AP29" s="1002"/>
      <c r="AQ29" s="1002"/>
      <c r="AR29" s="1002"/>
      <c r="AS29" s="1002"/>
      <c r="AT29" s="1002"/>
      <c r="AU29" s="1002"/>
      <c r="AV29" s="1002"/>
      <c r="AW29" s="1003"/>
    </row>
    <row r="30" spans="1:49" ht="23.1" customHeight="1">
      <c r="A30" s="1150"/>
      <c r="B30" s="1151"/>
      <c r="C30" s="1152"/>
      <c r="D30" s="1001" t="s">
        <v>1301</v>
      </c>
      <c r="E30" s="1002"/>
      <c r="F30" s="1002"/>
      <c r="G30" s="1002"/>
      <c r="H30" s="1002"/>
      <c r="I30" s="1002"/>
      <c r="J30" s="1003"/>
      <c r="K30" s="3210"/>
      <c r="L30" s="3211"/>
      <c r="M30" s="3211"/>
      <c r="N30" s="3211"/>
      <c r="O30" s="3211"/>
      <c r="P30" s="3211"/>
      <c r="Q30" s="3212"/>
      <c r="R30" s="3210"/>
      <c r="S30" s="3211"/>
      <c r="T30" s="3211"/>
      <c r="U30" s="3211"/>
      <c r="V30" s="3211"/>
      <c r="W30" s="3211"/>
      <c r="X30" s="3212"/>
      <c r="Y30" s="3210"/>
      <c r="Z30" s="3211"/>
      <c r="AA30" s="3211"/>
      <c r="AB30" s="3211"/>
      <c r="AC30" s="3211"/>
      <c r="AD30" s="3211"/>
      <c r="AE30" s="3212"/>
      <c r="AF30" s="3210" t="s">
        <v>1302</v>
      </c>
      <c r="AG30" s="3211"/>
      <c r="AH30" s="3211"/>
      <c r="AI30" s="3211"/>
      <c r="AJ30" s="3211"/>
      <c r="AK30" s="3211"/>
      <c r="AL30" s="3212"/>
      <c r="AM30" s="3210"/>
      <c r="AN30" s="3211"/>
      <c r="AO30" s="3211"/>
      <c r="AP30" s="3211"/>
      <c r="AQ30" s="3211"/>
      <c r="AR30" s="3211"/>
      <c r="AS30" s="3211"/>
      <c r="AT30" s="3211"/>
      <c r="AU30" s="3211"/>
      <c r="AV30" s="3211"/>
      <c r="AW30" s="3212"/>
    </row>
    <row r="31" spans="1:49" ht="23.1" customHeight="1">
      <c r="A31" s="1150"/>
      <c r="B31" s="1151"/>
      <c r="C31" s="1152"/>
      <c r="D31" s="1001" t="s">
        <v>1070</v>
      </c>
      <c r="E31" s="1002"/>
      <c r="F31" s="1002"/>
      <c r="G31" s="1002"/>
      <c r="H31" s="1002"/>
      <c r="I31" s="1002"/>
      <c r="J31" s="1003"/>
      <c r="K31" s="3210"/>
      <c r="L31" s="3211"/>
      <c r="M31" s="3211"/>
      <c r="N31" s="3211"/>
      <c r="O31" s="3211"/>
      <c r="P31" s="3211"/>
      <c r="Q31" s="3212"/>
      <c r="R31" s="3210"/>
      <c r="S31" s="3211"/>
      <c r="T31" s="3211"/>
      <c r="U31" s="3211"/>
      <c r="V31" s="3211"/>
      <c r="W31" s="3211"/>
      <c r="X31" s="3212"/>
      <c r="Y31" s="3210"/>
      <c r="Z31" s="3211"/>
      <c r="AA31" s="3211"/>
      <c r="AB31" s="3211"/>
      <c r="AC31" s="3211"/>
      <c r="AD31" s="3211"/>
      <c r="AE31" s="3212"/>
      <c r="AF31" s="3210" t="s">
        <v>1333</v>
      </c>
      <c r="AG31" s="3211"/>
      <c r="AH31" s="3211"/>
      <c r="AI31" s="3211"/>
      <c r="AJ31" s="3211"/>
      <c r="AK31" s="3211"/>
      <c r="AL31" s="3212"/>
      <c r="AM31" s="3210"/>
      <c r="AN31" s="3211"/>
      <c r="AO31" s="3211"/>
      <c r="AP31" s="3211"/>
      <c r="AQ31" s="3211"/>
      <c r="AR31" s="3211"/>
      <c r="AS31" s="3211"/>
      <c r="AT31" s="3211"/>
      <c r="AU31" s="3211"/>
      <c r="AV31" s="3211"/>
      <c r="AW31" s="3212"/>
    </row>
    <row r="32" spans="1:49" ht="23.1" customHeight="1">
      <c r="A32" s="1150"/>
      <c r="B32" s="1151"/>
      <c r="C32" s="1152"/>
      <c r="D32" s="1001" t="s">
        <v>1337</v>
      </c>
      <c r="E32" s="1002"/>
      <c r="F32" s="1002"/>
      <c r="G32" s="1002"/>
      <c r="H32" s="1002"/>
      <c r="I32" s="1002"/>
      <c r="J32" s="1003"/>
      <c r="K32" s="3210"/>
      <c r="L32" s="3211"/>
      <c r="M32" s="3211"/>
      <c r="N32" s="3211"/>
      <c r="O32" s="3211"/>
      <c r="P32" s="3211"/>
      <c r="Q32" s="3212"/>
      <c r="R32" s="3210"/>
      <c r="S32" s="3211"/>
      <c r="T32" s="3211"/>
      <c r="U32" s="3211"/>
      <c r="V32" s="3211"/>
      <c r="W32" s="3211"/>
      <c r="X32" s="3212"/>
      <c r="Y32" s="3210"/>
      <c r="Z32" s="3211"/>
      <c r="AA32" s="3211"/>
      <c r="AB32" s="3211"/>
      <c r="AC32" s="3211"/>
      <c r="AD32" s="3211"/>
      <c r="AE32" s="3212"/>
      <c r="AF32" s="3210" t="s">
        <v>1338</v>
      </c>
      <c r="AG32" s="3211"/>
      <c r="AH32" s="3211"/>
      <c r="AI32" s="3211"/>
      <c r="AJ32" s="3211"/>
      <c r="AK32" s="3211"/>
      <c r="AL32" s="3212"/>
      <c r="AM32" s="3210"/>
      <c r="AN32" s="3211"/>
      <c r="AO32" s="3211"/>
      <c r="AP32" s="3211"/>
      <c r="AQ32" s="3211"/>
      <c r="AR32" s="3211"/>
      <c r="AS32" s="3211"/>
      <c r="AT32" s="3211"/>
      <c r="AU32" s="3211"/>
      <c r="AV32" s="3211"/>
      <c r="AW32" s="3212"/>
    </row>
    <row r="33" spans="1:49" ht="23.1" customHeight="1">
      <c r="A33" s="1150"/>
      <c r="B33" s="1151"/>
      <c r="C33" s="1152"/>
      <c r="D33" s="1147" t="s">
        <v>7489</v>
      </c>
      <c r="E33" s="1148"/>
      <c r="F33" s="1148"/>
      <c r="G33" s="1148"/>
      <c r="H33" s="1148"/>
      <c r="I33" s="1148"/>
      <c r="J33" s="1149"/>
      <c r="K33" s="3210" t="s">
        <v>6910</v>
      </c>
      <c r="L33" s="3211"/>
      <c r="M33" s="3211"/>
      <c r="N33" s="3211"/>
      <c r="O33" s="3211"/>
      <c r="P33" s="3211"/>
      <c r="Q33" s="3212"/>
      <c r="R33" s="3210"/>
      <c r="S33" s="3211"/>
      <c r="T33" s="3211"/>
      <c r="U33" s="3211"/>
      <c r="V33" s="3211"/>
      <c r="W33" s="3211"/>
      <c r="X33" s="3212"/>
      <c r="Y33" s="3210"/>
      <c r="Z33" s="3211"/>
      <c r="AA33" s="3211"/>
      <c r="AB33" s="3211"/>
      <c r="AC33" s="3211"/>
      <c r="AD33" s="3211"/>
      <c r="AE33" s="3212"/>
      <c r="AF33" s="3210" t="s">
        <v>1426</v>
      </c>
      <c r="AG33" s="3211"/>
      <c r="AH33" s="3211"/>
      <c r="AI33" s="3211"/>
      <c r="AJ33" s="3211"/>
      <c r="AK33" s="3211"/>
      <c r="AL33" s="3212"/>
      <c r="AM33" s="1001"/>
      <c r="AN33" s="1002"/>
      <c r="AO33" s="1002"/>
      <c r="AP33" s="1002"/>
      <c r="AQ33" s="1002"/>
      <c r="AR33" s="1002"/>
      <c r="AS33" s="1002"/>
      <c r="AT33" s="1002"/>
      <c r="AU33" s="1002"/>
      <c r="AV33" s="1002"/>
      <c r="AW33" s="1003"/>
    </row>
    <row r="34" spans="1:49" ht="23.1" customHeight="1">
      <c r="A34" s="1150"/>
      <c r="B34" s="1151"/>
      <c r="C34" s="1152"/>
      <c r="D34" s="1153"/>
      <c r="E34" s="1154"/>
      <c r="F34" s="1154"/>
      <c r="G34" s="1154"/>
      <c r="H34" s="1154"/>
      <c r="I34" s="1154"/>
      <c r="J34" s="1155"/>
      <c r="K34" s="3210" t="s">
        <v>7490</v>
      </c>
      <c r="L34" s="3211"/>
      <c r="M34" s="3211"/>
      <c r="N34" s="3211"/>
      <c r="O34" s="3211"/>
      <c r="P34" s="3211"/>
      <c r="Q34" s="3212"/>
      <c r="R34" s="3210"/>
      <c r="S34" s="3211"/>
      <c r="T34" s="3211"/>
      <c r="U34" s="3211"/>
      <c r="V34" s="3211"/>
      <c r="W34" s="3211"/>
      <c r="X34" s="3212"/>
      <c r="Y34" s="3210"/>
      <c r="Z34" s="3211"/>
      <c r="AA34" s="3211"/>
      <c r="AB34" s="3211"/>
      <c r="AC34" s="3211"/>
      <c r="AD34" s="3211"/>
      <c r="AE34" s="3212"/>
      <c r="AF34" s="1001" t="s">
        <v>1428</v>
      </c>
      <c r="AG34" s="1002"/>
      <c r="AH34" s="1002"/>
      <c r="AI34" s="1002"/>
      <c r="AJ34" s="1002"/>
      <c r="AK34" s="1002"/>
      <c r="AL34" s="1003"/>
      <c r="AM34" s="1001"/>
      <c r="AN34" s="1002"/>
      <c r="AO34" s="1002"/>
      <c r="AP34" s="1002"/>
      <c r="AQ34" s="1002"/>
      <c r="AR34" s="1002"/>
      <c r="AS34" s="1002"/>
      <c r="AT34" s="1002"/>
      <c r="AU34" s="1002"/>
      <c r="AV34" s="1002"/>
      <c r="AW34" s="1003"/>
    </row>
    <row r="35" spans="1:49" ht="23.1" customHeight="1">
      <c r="A35" s="1150"/>
      <c r="B35" s="1151"/>
      <c r="C35" s="1152"/>
      <c r="D35" s="1147" t="s">
        <v>7491</v>
      </c>
      <c r="E35" s="1148"/>
      <c r="F35" s="1148"/>
      <c r="G35" s="1148"/>
      <c r="H35" s="1148"/>
      <c r="I35" s="1148"/>
      <c r="J35" s="1149"/>
      <c r="K35" s="3210" t="s">
        <v>1468</v>
      </c>
      <c r="L35" s="3211"/>
      <c r="M35" s="3211"/>
      <c r="N35" s="3211"/>
      <c r="O35" s="3211"/>
      <c r="P35" s="3211"/>
      <c r="Q35" s="3212"/>
      <c r="R35" s="3226"/>
      <c r="S35" s="3227"/>
      <c r="T35" s="3227"/>
      <c r="U35" s="3227"/>
      <c r="V35" s="3227"/>
      <c r="W35" s="3227"/>
      <c r="X35" s="3228"/>
      <c r="Y35" s="3210"/>
      <c r="Z35" s="3211"/>
      <c r="AA35" s="3211"/>
      <c r="AB35" s="3211"/>
      <c r="AC35" s="3211"/>
      <c r="AD35" s="3211"/>
      <c r="AE35" s="3212"/>
      <c r="AF35" s="3226" t="s">
        <v>1469</v>
      </c>
      <c r="AG35" s="3227"/>
      <c r="AH35" s="3227"/>
      <c r="AI35" s="3227"/>
      <c r="AJ35" s="3227"/>
      <c r="AK35" s="3227"/>
      <c r="AL35" s="3228"/>
      <c r="AM35" s="3210"/>
      <c r="AN35" s="3211"/>
      <c r="AO35" s="3211"/>
      <c r="AP35" s="3211"/>
      <c r="AQ35" s="3211"/>
      <c r="AR35" s="3211"/>
      <c r="AS35" s="3211"/>
      <c r="AT35" s="3211"/>
      <c r="AU35" s="3211"/>
      <c r="AV35" s="3211"/>
      <c r="AW35" s="3212"/>
    </row>
    <row r="36" spans="1:49" ht="23.1" customHeight="1">
      <c r="A36" s="1150"/>
      <c r="B36" s="1151"/>
      <c r="C36" s="1152"/>
      <c r="D36" s="1150"/>
      <c r="E36" s="1151"/>
      <c r="F36" s="1151"/>
      <c r="G36" s="1151"/>
      <c r="H36" s="1151"/>
      <c r="I36" s="1151"/>
      <c r="J36" s="1152"/>
      <c r="K36" s="3210" t="s">
        <v>4130</v>
      </c>
      <c r="L36" s="3211"/>
      <c r="M36" s="3211"/>
      <c r="N36" s="3211"/>
      <c r="O36" s="3211"/>
      <c r="P36" s="3211"/>
      <c r="Q36" s="3212"/>
      <c r="R36" s="3210"/>
      <c r="S36" s="3211"/>
      <c r="T36" s="3211"/>
      <c r="U36" s="3211"/>
      <c r="V36" s="3211"/>
      <c r="W36" s="3211"/>
      <c r="X36" s="3212"/>
      <c r="Y36" s="1001"/>
      <c r="Z36" s="1002"/>
      <c r="AA36" s="1002"/>
      <c r="AB36" s="1002"/>
      <c r="AC36" s="1002"/>
      <c r="AD36" s="1002"/>
      <c r="AE36" s="1003"/>
      <c r="AF36" s="3210" t="s">
        <v>4131</v>
      </c>
      <c r="AG36" s="3211"/>
      <c r="AH36" s="3211"/>
      <c r="AI36" s="3211"/>
      <c r="AJ36" s="3211"/>
      <c r="AK36" s="3211"/>
      <c r="AL36" s="3212"/>
      <c r="AM36" s="1001"/>
      <c r="AN36" s="1002"/>
      <c r="AO36" s="1002"/>
      <c r="AP36" s="1002"/>
      <c r="AQ36" s="1002"/>
      <c r="AR36" s="1002"/>
      <c r="AS36" s="1002"/>
      <c r="AT36" s="1002"/>
      <c r="AU36" s="1002"/>
      <c r="AV36" s="1002"/>
      <c r="AW36" s="1003"/>
    </row>
    <row r="37" spans="1:49" ht="23.1" customHeight="1">
      <c r="A37" s="1150"/>
      <c r="B37" s="1151"/>
      <c r="C37" s="1152"/>
      <c r="D37" s="1153"/>
      <c r="E37" s="1154"/>
      <c r="F37" s="1154"/>
      <c r="G37" s="1154"/>
      <c r="H37" s="1154"/>
      <c r="I37" s="1154"/>
      <c r="J37" s="1155"/>
      <c r="K37" s="1001" t="s">
        <v>7493</v>
      </c>
      <c r="L37" s="1002"/>
      <c r="M37" s="1002"/>
      <c r="N37" s="1002"/>
      <c r="O37" s="1002"/>
      <c r="P37" s="1002"/>
      <c r="Q37" s="1003"/>
      <c r="R37" s="1001"/>
      <c r="S37" s="1002"/>
      <c r="T37" s="1002"/>
      <c r="U37" s="1002"/>
      <c r="V37" s="1002"/>
      <c r="W37" s="1002"/>
      <c r="X37" s="1003"/>
      <c r="Y37" s="1001"/>
      <c r="Z37" s="1002"/>
      <c r="AA37" s="1002"/>
      <c r="AB37" s="1002"/>
      <c r="AC37" s="1002"/>
      <c r="AD37" s="1002"/>
      <c r="AE37" s="1003"/>
      <c r="AF37" s="1001" t="s">
        <v>7494</v>
      </c>
      <c r="AG37" s="1002"/>
      <c r="AH37" s="1002"/>
      <c r="AI37" s="1002"/>
      <c r="AJ37" s="1002"/>
      <c r="AK37" s="1002"/>
      <c r="AL37" s="1003"/>
      <c r="AM37" s="1001"/>
      <c r="AN37" s="1002"/>
      <c r="AO37" s="1002"/>
      <c r="AP37" s="1002"/>
      <c r="AQ37" s="1002"/>
      <c r="AR37" s="1002"/>
      <c r="AS37" s="1002"/>
      <c r="AT37" s="1002"/>
      <c r="AU37" s="1002"/>
      <c r="AV37" s="1002"/>
      <c r="AW37" s="1003"/>
    </row>
    <row r="38" spans="1:49" ht="23.1" customHeight="1">
      <c r="A38" s="1150"/>
      <c r="B38" s="1151"/>
      <c r="C38" s="1152"/>
      <c r="D38" s="1001" t="s">
        <v>1473</v>
      </c>
      <c r="E38" s="1002"/>
      <c r="F38" s="1002"/>
      <c r="G38" s="1002"/>
      <c r="H38" s="1002"/>
      <c r="I38" s="1002"/>
      <c r="J38" s="1003"/>
      <c r="K38" s="3210"/>
      <c r="L38" s="3211"/>
      <c r="M38" s="3211"/>
      <c r="N38" s="3211"/>
      <c r="O38" s="3211"/>
      <c r="P38" s="3211"/>
      <c r="Q38" s="3212"/>
      <c r="R38" s="3210"/>
      <c r="S38" s="3211"/>
      <c r="T38" s="3211"/>
      <c r="U38" s="3211"/>
      <c r="V38" s="3211"/>
      <c r="W38" s="3211"/>
      <c r="X38" s="3212"/>
      <c r="Y38" s="3210"/>
      <c r="Z38" s="3211"/>
      <c r="AA38" s="3211"/>
      <c r="AB38" s="3211"/>
      <c r="AC38" s="3211"/>
      <c r="AD38" s="3211"/>
      <c r="AE38" s="3212"/>
      <c r="AF38" s="3210" t="s">
        <v>1474</v>
      </c>
      <c r="AG38" s="3211"/>
      <c r="AH38" s="3211"/>
      <c r="AI38" s="3211"/>
      <c r="AJ38" s="3211"/>
      <c r="AK38" s="3211"/>
      <c r="AL38" s="3212"/>
      <c r="AM38" s="3210"/>
      <c r="AN38" s="3211"/>
      <c r="AO38" s="3211"/>
      <c r="AP38" s="3211"/>
      <c r="AQ38" s="3211"/>
      <c r="AR38" s="3211"/>
      <c r="AS38" s="3211"/>
      <c r="AT38" s="3211"/>
      <c r="AU38" s="3211"/>
      <c r="AV38" s="3211"/>
      <c r="AW38" s="3212"/>
    </row>
    <row r="39" spans="1:49" ht="23.1" customHeight="1">
      <c r="A39" s="1150"/>
      <c r="B39" s="1151"/>
      <c r="C39" s="1152"/>
      <c r="D39" s="1001" t="s">
        <v>1475</v>
      </c>
      <c r="E39" s="1002"/>
      <c r="F39" s="1002"/>
      <c r="G39" s="1002"/>
      <c r="H39" s="1002"/>
      <c r="I39" s="1002"/>
      <c r="J39" s="1003"/>
      <c r="K39" s="3210"/>
      <c r="L39" s="3211"/>
      <c r="M39" s="3211"/>
      <c r="N39" s="3211"/>
      <c r="O39" s="3211"/>
      <c r="P39" s="3211"/>
      <c r="Q39" s="3212"/>
      <c r="R39" s="3210"/>
      <c r="S39" s="3211"/>
      <c r="T39" s="3211"/>
      <c r="U39" s="3211"/>
      <c r="V39" s="3211"/>
      <c r="W39" s="3211"/>
      <c r="X39" s="3212"/>
      <c r="Y39" s="3210" t="s">
        <v>1477</v>
      </c>
      <c r="Z39" s="3211"/>
      <c r="AA39" s="3211"/>
      <c r="AB39" s="3211"/>
      <c r="AC39" s="3211"/>
      <c r="AD39" s="3211"/>
      <c r="AE39" s="3212"/>
      <c r="AF39" s="3210" t="s">
        <v>1476</v>
      </c>
      <c r="AG39" s="3211"/>
      <c r="AH39" s="3211"/>
      <c r="AI39" s="3211"/>
      <c r="AJ39" s="3211"/>
      <c r="AK39" s="3211"/>
      <c r="AL39" s="3212"/>
      <c r="AM39" s="3210"/>
      <c r="AN39" s="3211"/>
      <c r="AO39" s="3211"/>
      <c r="AP39" s="3211"/>
      <c r="AQ39" s="3211"/>
      <c r="AR39" s="3211"/>
      <c r="AS39" s="3211"/>
      <c r="AT39" s="3211"/>
      <c r="AU39" s="3211"/>
      <c r="AV39" s="3211"/>
      <c r="AW39" s="3212"/>
    </row>
    <row r="40" spans="1:49" ht="23.1" customHeight="1">
      <c r="A40" s="1150"/>
      <c r="B40" s="1151"/>
      <c r="C40" s="1152"/>
      <c r="D40" s="1001" t="s">
        <v>7424</v>
      </c>
      <c r="E40" s="1002"/>
      <c r="F40" s="1002"/>
      <c r="G40" s="1002"/>
      <c r="H40" s="1002"/>
      <c r="I40" s="1002"/>
      <c r="J40" s="1003"/>
      <c r="K40" s="3210" t="s">
        <v>4639</v>
      </c>
      <c r="L40" s="3211"/>
      <c r="M40" s="3211"/>
      <c r="N40" s="3211"/>
      <c r="O40" s="3211"/>
      <c r="P40" s="3211"/>
      <c r="Q40" s="3212"/>
      <c r="R40" s="3210"/>
      <c r="S40" s="3211"/>
      <c r="T40" s="3211"/>
      <c r="U40" s="3211"/>
      <c r="V40" s="3211"/>
      <c r="W40" s="3211"/>
      <c r="X40" s="3212"/>
      <c r="Y40" s="1001"/>
      <c r="Z40" s="1002"/>
      <c r="AA40" s="1002"/>
      <c r="AB40" s="1002"/>
      <c r="AC40" s="1002"/>
      <c r="AD40" s="1002"/>
      <c r="AE40" s="1003"/>
      <c r="AF40" s="3210" t="s">
        <v>4640</v>
      </c>
      <c r="AG40" s="3211"/>
      <c r="AH40" s="3211"/>
      <c r="AI40" s="3211"/>
      <c r="AJ40" s="3211"/>
      <c r="AK40" s="3211"/>
      <c r="AL40" s="3212"/>
      <c r="AM40" s="1001"/>
      <c r="AN40" s="1002"/>
      <c r="AO40" s="1002"/>
      <c r="AP40" s="1002"/>
      <c r="AQ40" s="1002"/>
      <c r="AR40" s="1002"/>
      <c r="AS40" s="1002"/>
      <c r="AT40" s="1002"/>
      <c r="AU40" s="1002"/>
      <c r="AV40" s="1002"/>
      <c r="AW40" s="1003"/>
    </row>
    <row r="41" spans="1:49" ht="23.1" customHeight="1">
      <c r="A41" s="1150"/>
      <c r="B41" s="1151"/>
      <c r="C41" s="1152"/>
      <c r="D41" s="1147" t="s">
        <v>7492</v>
      </c>
      <c r="E41" s="1148"/>
      <c r="F41" s="1148"/>
      <c r="G41" s="1148"/>
      <c r="H41" s="1148"/>
      <c r="I41" s="1148"/>
      <c r="J41" s="1149"/>
      <c r="K41" s="3210" t="s">
        <v>1399</v>
      </c>
      <c r="L41" s="3211"/>
      <c r="M41" s="3211"/>
      <c r="N41" s="3211"/>
      <c r="O41" s="3211"/>
      <c r="P41" s="3211"/>
      <c r="Q41" s="3212"/>
      <c r="R41" s="3210"/>
      <c r="S41" s="3211"/>
      <c r="T41" s="3211"/>
      <c r="U41" s="3211"/>
      <c r="V41" s="3211"/>
      <c r="W41" s="3211"/>
      <c r="X41" s="3212"/>
      <c r="Y41" s="1001"/>
      <c r="Z41" s="1002"/>
      <c r="AA41" s="1002"/>
      <c r="AB41" s="1002"/>
      <c r="AC41" s="1002"/>
      <c r="AD41" s="1002"/>
      <c r="AE41" s="1003"/>
      <c r="AF41" s="3210" t="s">
        <v>7487</v>
      </c>
      <c r="AG41" s="3211"/>
      <c r="AH41" s="3211"/>
      <c r="AI41" s="3211"/>
      <c r="AJ41" s="3211"/>
      <c r="AK41" s="3211"/>
      <c r="AL41" s="3212"/>
      <c r="AM41" s="1001"/>
      <c r="AN41" s="1002"/>
      <c r="AO41" s="1002"/>
      <c r="AP41" s="1002"/>
      <c r="AQ41" s="1002"/>
      <c r="AR41" s="1002"/>
      <c r="AS41" s="1002"/>
      <c r="AT41" s="1002"/>
      <c r="AU41" s="1002"/>
      <c r="AV41" s="1002"/>
      <c r="AW41" s="1003"/>
    </row>
    <row r="42" spans="1:49" ht="23.1" customHeight="1">
      <c r="A42" s="1150"/>
      <c r="B42" s="1151"/>
      <c r="C42" s="1152"/>
      <c r="D42" s="1001" t="s">
        <v>1789</v>
      </c>
      <c r="E42" s="1002"/>
      <c r="F42" s="1002"/>
      <c r="G42" s="1002"/>
      <c r="H42" s="1002"/>
      <c r="I42" s="1002"/>
      <c r="J42" s="1003"/>
      <c r="K42" s="3210" t="s">
        <v>1790</v>
      </c>
      <c r="L42" s="3211"/>
      <c r="M42" s="3211"/>
      <c r="N42" s="3211"/>
      <c r="O42" s="3211"/>
      <c r="P42" s="3211"/>
      <c r="Q42" s="3212"/>
      <c r="R42" s="3210"/>
      <c r="S42" s="3211"/>
      <c r="T42" s="3211"/>
      <c r="U42" s="3211"/>
      <c r="V42" s="3211"/>
      <c r="W42" s="3211"/>
      <c r="X42" s="3212"/>
      <c r="Y42" s="3210"/>
      <c r="Z42" s="3211"/>
      <c r="AA42" s="3211"/>
      <c r="AB42" s="3211"/>
      <c r="AC42" s="3211"/>
      <c r="AD42" s="3211"/>
      <c r="AE42" s="3212"/>
      <c r="AF42" s="3210" t="s">
        <v>1369</v>
      </c>
      <c r="AG42" s="3211"/>
      <c r="AH42" s="3211"/>
      <c r="AI42" s="3211"/>
      <c r="AJ42" s="3211"/>
      <c r="AK42" s="3211"/>
      <c r="AL42" s="3212"/>
      <c r="AM42" s="3210"/>
      <c r="AN42" s="3211"/>
      <c r="AO42" s="3211"/>
      <c r="AP42" s="3211"/>
      <c r="AQ42" s="3211"/>
      <c r="AR42" s="3211"/>
      <c r="AS42" s="3211"/>
      <c r="AT42" s="3211"/>
      <c r="AU42" s="3211"/>
      <c r="AV42" s="3211"/>
      <c r="AW42" s="3212"/>
    </row>
    <row r="43" spans="1:49" ht="23.1" customHeight="1">
      <c r="A43" s="1150"/>
      <c r="B43" s="1151"/>
      <c r="C43" s="1152"/>
      <c r="D43" s="1001" t="s">
        <v>1792</v>
      </c>
      <c r="E43" s="1002"/>
      <c r="F43" s="1002"/>
      <c r="G43" s="1002"/>
      <c r="H43" s="1002"/>
      <c r="I43" s="1002"/>
      <c r="J43" s="1003"/>
      <c r="K43" s="3210" t="s">
        <v>990</v>
      </c>
      <c r="L43" s="3211"/>
      <c r="M43" s="3211"/>
      <c r="N43" s="3211"/>
      <c r="O43" s="3211"/>
      <c r="P43" s="3211"/>
      <c r="Q43" s="3212"/>
      <c r="R43" s="3210"/>
      <c r="S43" s="3211"/>
      <c r="T43" s="3211"/>
      <c r="U43" s="3211"/>
      <c r="V43" s="3211"/>
      <c r="W43" s="3211"/>
      <c r="X43" s="3212"/>
      <c r="Y43" s="3210"/>
      <c r="Z43" s="3211"/>
      <c r="AA43" s="3211"/>
      <c r="AB43" s="3211"/>
      <c r="AC43" s="3211"/>
      <c r="AD43" s="3211"/>
      <c r="AE43" s="3212"/>
      <c r="AF43" s="3210" t="s">
        <v>991</v>
      </c>
      <c r="AG43" s="3211"/>
      <c r="AH43" s="3211"/>
      <c r="AI43" s="3211"/>
      <c r="AJ43" s="3211"/>
      <c r="AK43" s="3211"/>
      <c r="AL43" s="3212"/>
      <c r="AM43" s="3210"/>
      <c r="AN43" s="3211"/>
      <c r="AO43" s="3211"/>
      <c r="AP43" s="3211"/>
      <c r="AQ43" s="3211"/>
      <c r="AR43" s="3211"/>
      <c r="AS43" s="3211"/>
      <c r="AT43" s="3211"/>
      <c r="AU43" s="3211"/>
      <c r="AV43" s="3211"/>
      <c r="AW43" s="3212"/>
    </row>
    <row r="44" spans="1:49" ht="23.1" customHeight="1">
      <c r="A44" s="1150"/>
      <c r="B44" s="1151"/>
      <c r="C44" s="1152"/>
      <c r="D44" s="1001" t="s">
        <v>1786</v>
      </c>
      <c r="E44" s="1002"/>
      <c r="F44" s="1002"/>
      <c r="G44" s="1002"/>
      <c r="H44" s="1002"/>
      <c r="I44" s="1002"/>
      <c r="J44" s="1003"/>
      <c r="K44" s="3210" t="s">
        <v>1787</v>
      </c>
      <c r="L44" s="3211"/>
      <c r="M44" s="3211"/>
      <c r="N44" s="3211"/>
      <c r="O44" s="3211"/>
      <c r="P44" s="3211"/>
      <c r="Q44" s="3212"/>
      <c r="R44" s="3210"/>
      <c r="S44" s="3211"/>
      <c r="T44" s="3211"/>
      <c r="U44" s="3211"/>
      <c r="V44" s="3211"/>
      <c r="W44" s="3211"/>
      <c r="X44" s="3212"/>
      <c r="Y44" s="3210"/>
      <c r="Z44" s="3211"/>
      <c r="AA44" s="3211"/>
      <c r="AB44" s="3211"/>
      <c r="AC44" s="3211"/>
      <c r="AD44" s="3211"/>
      <c r="AE44" s="3212"/>
      <c r="AF44" s="3210" t="s">
        <v>1788</v>
      </c>
      <c r="AG44" s="3211"/>
      <c r="AH44" s="3211"/>
      <c r="AI44" s="3211"/>
      <c r="AJ44" s="3211"/>
      <c r="AK44" s="3211"/>
      <c r="AL44" s="3212"/>
      <c r="AM44" s="3210"/>
      <c r="AN44" s="3211"/>
      <c r="AO44" s="3211"/>
      <c r="AP44" s="3211"/>
      <c r="AQ44" s="3211"/>
      <c r="AR44" s="3211"/>
      <c r="AS44" s="3211"/>
      <c r="AT44" s="3211"/>
      <c r="AU44" s="3211"/>
      <c r="AV44" s="3211"/>
      <c r="AW44" s="3212"/>
    </row>
    <row r="45" spans="1:49" ht="23.1" customHeight="1">
      <c r="A45" s="1150"/>
      <c r="B45" s="1151"/>
      <c r="C45" s="1152"/>
      <c r="D45" s="1147" t="s">
        <v>3649</v>
      </c>
      <c r="E45" s="1148"/>
      <c r="F45" s="1148"/>
      <c r="G45" s="1148"/>
      <c r="H45" s="1148"/>
      <c r="I45" s="1148"/>
      <c r="J45" s="1149"/>
      <c r="K45" s="3210" t="s">
        <v>1012</v>
      </c>
      <c r="L45" s="3211"/>
      <c r="M45" s="3211"/>
      <c r="N45" s="3211"/>
      <c r="O45" s="3211"/>
      <c r="P45" s="3211"/>
      <c r="Q45" s="3212"/>
      <c r="R45" s="3226"/>
      <c r="S45" s="3211"/>
      <c r="T45" s="3211"/>
      <c r="U45" s="3211"/>
      <c r="V45" s="3211"/>
      <c r="W45" s="3211"/>
      <c r="X45" s="3212"/>
      <c r="Y45" s="1001"/>
      <c r="Z45" s="1002"/>
      <c r="AA45" s="1002"/>
      <c r="AB45" s="1002"/>
      <c r="AC45" s="1002"/>
      <c r="AD45" s="1002"/>
      <c r="AE45" s="1003"/>
      <c r="AF45" s="3226" t="s">
        <v>3652</v>
      </c>
      <c r="AG45" s="3211"/>
      <c r="AH45" s="3211"/>
      <c r="AI45" s="3211"/>
      <c r="AJ45" s="3211"/>
      <c r="AK45" s="3211"/>
      <c r="AL45" s="3212"/>
      <c r="AM45" s="1001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3"/>
    </row>
    <row r="46" spans="1:49" ht="23.1" customHeight="1">
      <c r="A46" s="1150"/>
      <c r="B46" s="1151"/>
      <c r="C46" s="1152"/>
      <c r="D46" s="1153"/>
      <c r="E46" s="1154"/>
      <c r="F46" s="1154"/>
      <c r="G46" s="1154"/>
      <c r="H46" s="1154"/>
      <c r="I46" s="1154"/>
      <c r="J46" s="1155"/>
      <c r="K46" s="3210" t="s">
        <v>3658</v>
      </c>
      <c r="L46" s="3211"/>
      <c r="M46" s="3211"/>
      <c r="N46" s="3211"/>
      <c r="O46" s="3211"/>
      <c r="P46" s="3211"/>
      <c r="Q46" s="3212"/>
      <c r="R46" s="3226"/>
      <c r="S46" s="3211"/>
      <c r="T46" s="3211"/>
      <c r="U46" s="3211"/>
      <c r="V46" s="3211"/>
      <c r="W46" s="3211"/>
      <c r="X46" s="3212"/>
      <c r="Y46" s="1001"/>
      <c r="Z46" s="1002"/>
      <c r="AA46" s="1002"/>
      <c r="AB46" s="1002"/>
      <c r="AC46" s="1002"/>
      <c r="AD46" s="1002"/>
      <c r="AE46" s="1003"/>
      <c r="AF46" s="3226" t="s">
        <v>3651</v>
      </c>
      <c r="AG46" s="3211"/>
      <c r="AH46" s="3211"/>
      <c r="AI46" s="3211"/>
      <c r="AJ46" s="3211"/>
      <c r="AK46" s="3211"/>
      <c r="AL46" s="3212"/>
      <c r="AM46" s="1001"/>
      <c r="AN46" s="1002"/>
      <c r="AO46" s="1002"/>
      <c r="AP46" s="1002"/>
      <c r="AQ46" s="1002"/>
      <c r="AR46" s="1002"/>
      <c r="AS46" s="1002"/>
      <c r="AT46" s="1002"/>
      <c r="AU46" s="1002"/>
      <c r="AV46" s="1002"/>
      <c r="AW46" s="1003"/>
    </row>
    <row r="47" spans="1:49" ht="23.1" customHeight="1">
      <c r="A47" s="1150"/>
      <c r="B47" s="1151"/>
      <c r="C47" s="1152"/>
      <c r="D47" s="1001" t="s">
        <v>3641</v>
      </c>
      <c r="E47" s="1002"/>
      <c r="F47" s="1002"/>
      <c r="G47" s="1002"/>
      <c r="H47" s="1002"/>
      <c r="I47" s="1002"/>
      <c r="J47" s="1003"/>
      <c r="K47" s="3210" t="s">
        <v>3642</v>
      </c>
      <c r="L47" s="3211"/>
      <c r="M47" s="3211"/>
      <c r="N47" s="3211"/>
      <c r="O47" s="3211"/>
      <c r="P47" s="3211"/>
      <c r="Q47" s="3212"/>
      <c r="R47" s="3210"/>
      <c r="S47" s="3211"/>
      <c r="T47" s="3211"/>
      <c r="U47" s="3211"/>
      <c r="V47" s="3211"/>
      <c r="W47" s="3211"/>
      <c r="X47" s="3212"/>
      <c r="Y47" s="1001"/>
      <c r="Z47" s="1002"/>
      <c r="AA47" s="1002"/>
      <c r="AB47" s="1002"/>
      <c r="AC47" s="1002"/>
      <c r="AD47" s="1002"/>
      <c r="AE47" s="1003"/>
      <c r="AF47" s="3210" t="s">
        <v>3643</v>
      </c>
      <c r="AG47" s="3211"/>
      <c r="AH47" s="3211"/>
      <c r="AI47" s="3211"/>
      <c r="AJ47" s="3211"/>
      <c r="AK47" s="3211"/>
      <c r="AL47" s="3212"/>
      <c r="AM47" s="1001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003"/>
    </row>
    <row r="48" spans="1:49" ht="23.1" customHeight="1">
      <c r="A48" s="1150"/>
      <c r="B48" s="1151"/>
      <c r="C48" s="1152"/>
      <c r="D48" s="1001" t="s">
        <v>2275</v>
      </c>
      <c r="E48" s="1002"/>
      <c r="F48" s="1002"/>
      <c r="G48" s="1002"/>
      <c r="H48" s="1002"/>
      <c r="I48" s="1002"/>
      <c r="J48" s="1003"/>
      <c r="K48" s="3210" t="s">
        <v>2276</v>
      </c>
      <c r="L48" s="3211"/>
      <c r="M48" s="3211"/>
      <c r="N48" s="3211"/>
      <c r="O48" s="3211"/>
      <c r="P48" s="3211"/>
      <c r="Q48" s="3212"/>
      <c r="R48" s="3210"/>
      <c r="S48" s="3211"/>
      <c r="T48" s="3211"/>
      <c r="U48" s="3211"/>
      <c r="V48" s="3211"/>
      <c r="W48" s="3211"/>
      <c r="X48" s="3212"/>
      <c r="Y48" s="3210"/>
      <c r="Z48" s="3211"/>
      <c r="AA48" s="3211"/>
      <c r="AB48" s="3211"/>
      <c r="AC48" s="3211"/>
      <c r="AD48" s="3211"/>
      <c r="AE48" s="3212"/>
      <c r="AF48" s="3210" t="s">
        <v>3560</v>
      </c>
      <c r="AG48" s="3211"/>
      <c r="AH48" s="3211"/>
      <c r="AI48" s="3211"/>
      <c r="AJ48" s="3211"/>
      <c r="AK48" s="3211"/>
      <c r="AL48" s="3212"/>
      <c r="AM48" s="3210"/>
      <c r="AN48" s="3211"/>
      <c r="AO48" s="3211"/>
      <c r="AP48" s="3211"/>
      <c r="AQ48" s="3211"/>
      <c r="AR48" s="3211"/>
      <c r="AS48" s="3211"/>
      <c r="AT48" s="3211"/>
      <c r="AU48" s="3211"/>
      <c r="AV48" s="3211"/>
      <c r="AW48" s="3212"/>
    </row>
    <row r="49" spans="1:49" ht="23.1" customHeight="1">
      <c r="A49" s="1150"/>
      <c r="B49" s="1151"/>
      <c r="C49" s="1152"/>
      <c r="D49" s="1001" t="s">
        <v>3495</v>
      </c>
      <c r="E49" s="1002"/>
      <c r="F49" s="1002"/>
      <c r="G49" s="1002"/>
      <c r="H49" s="1002"/>
      <c r="I49" s="1002"/>
      <c r="J49" s="1003"/>
      <c r="K49" s="3210"/>
      <c r="L49" s="3211"/>
      <c r="M49" s="3211"/>
      <c r="N49" s="3211"/>
      <c r="O49" s="3211"/>
      <c r="P49" s="3211"/>
      <c r="Q49" s="3212"/>
      <c r="R49" s="3210"/>
      <c r="S49" s="3211"/>
      <c r="T49" s="3211"/>
      <c r="U49" s="3211"/>
      <c r="V49" s="3211"/>
      <c r="W49" s="3211"/>
      <c r="X49" s="3212"/>
      <c r="Y49" s="1001"/>
      <c r="Z49" s="1002"/>
      <c r="AA49" s="1002"/>
      <c r="AB49" s="1002"/>
      <c r="AC49" s="1002"/>
      <c r="AD49" s="1002"/>
      <c r="AE49" s="1003"/>
      <c r="AF49" s="3210" t="s">
        <v>3496</v>
      </c>
      <c r="AG49" s="3211"/>
      <c r="AH49" s="3211"/>
      <c r="AI49" s="3211"/>
      <c r="AJ49" s="3211"/>
      <c r="AK49" s="3211"/>
      <c r="AL49" s="3212"/>
      <c r="AM49" s="1001"/>
      <c r="AN49" s="1002"/>
      <c r="AO49" s="1002"/>
      <c r="AP49" s="1002"/>
      <c r="AQ49" s="1002"/>
      <c r="AR49" s="1002"/>
      <c r="AS49" s="1002"/>
      <c r="AT49" s="1002"/>
      <c r="AU49" s="1002"/>
      <c r="AV49" s="1002"/>
      <c r="AW49" s="1003"/>
    </row>
    <row r="50" spans="1:49" ht="23.1" customHeight="1">
      <c r="A50" s="1150"/>
      <c r="B50" s="1151"/>
      <c r="C50" s="1152"/>
      <c r="D50" s="1147" t="s">
        <v>10821</v>
      </c>
      <c r="E50" s="1148"/>
      <c r="F50" s="1148"/>
      <c r="G50" s="1148"/>
      <c r="H50" s="1148"/>
      <c r="I50" s="1148"/>
      <c r="J50" s="1149"/>
      <c r="K50" s="1001"/>
      <c r="L50" s="1002"/>
      <c r="M50" s="1002"/>
      <c r="N50" s="1002"/>
      <c r="O50" s="1002"/>
      <c r="P50" s="1002"/>
      <c r="Q50" s="1003"/>
      <c r="R50" s="1001" t="s">
        <v>11045</v>
      </c>
      <c r="S50" s="1002"/>
      <c r="T50" s="1002"/>
      <c r="U50" s="1002"/>
      <c r="V50" s="1002"/>
      <c r="W50" s="1002"/>
      <c r="X50" s="1003"/>
      <c r="Y50" s="1001"/>
      <c r="Z50" s="1002"/>
      <c r="AA50" s="1002"/>
      <c r="AB50" s="1002"/>
      <c r="AC50" s="1002"/>
      <c r="AD50" s="1002"/>
      <c r="AE50" s="1003"/>
      <c r="AF50" s="1001" t="s">
        <v>10872</v>
      </c>
      <c r="AG50" s="1002"/>
      <c r="AH50" s="1002"/>
      <c r="AI50" s="1002"/>
      <c r="AJ50" s="1002"/>
      <c r="AK50" s="1002"/>
      <c r="AL50" s="1003"/>
      <c r="AM50" s="1001" t="s">
        <v>10873</v>
      </c>
      <c r="AN50" s="1002"/>
      <c r="AO50" s="1002"/>
      <c r="AP50" s="1002"/>
      <c r="AQ50" s="1002"/>
      <c r="AR50" s="1002"/>
      <c r="AS50" s="1002"/>
      <c r="AT50" s="1002"/>
      <c r="AU50" s="1002"/>
      <c r="AV50" s="1002"/>
      <c r="AW50" s="1003"/>
    </row>
    <row r="51" spans="1:49" ht="23.1" customHeight="1">
      <c r="A51" s="1150"/>
      <c r="B51" s="1151"/>
      <c r="C51" s="1152"/>
      <c r="D51" s="1147" t="s">
        <v>11039</v>
      </c>
      <c r="E51" s="1148"/>
      <c r="F51" s="1148"/>
      <c r="G51" s="1148"/>
      <c r="H51" s="1148"/>
      <c r="I51" s="1148"/>
      <c r="J51" s="1149"/>
      <c r="K51" s="1001" t="s">
        <v>11223</v>
      </c>
      <c r="L51" s="1002"/>
      <c r="M51" s="1002"/>
      <c r="N51" s="1002"/>
      <c r="O51" s="1002"/>
      <c r="P51" s="1002"/>
      <c r="Q51" s="1003"/>
      <c r="R51" s="1001" t="s">
        <v>11222</v>
      </c>
      <c r="S51" s="1002"/>
      <c r="T51" s="1002"/>
      <c r="U51" s="1002"/>
      <c r="V51" s="1002"/>
      <c r="W51" s="1002"/>
      <c r="X51" s="1003"/>
      <c r="Y51" s="1001"/>
      <c r="Z51" s="1002"/>
      <c r="AA51" s="1002"/>
      <c r="AB51" s="1002"/>
      <c r="AC51" s="1002"/>
      <c r="AD51" s="1002"/>
      <c r="AE51" s="1003"/>
      <c r="AF51" s="1001"/>
      <c r="AG51" s="1002"/>
      <c r="AH51" s="1002"/>
      <c r="AI51" s="1002"/>
      <c r="AJ51" s="1002"/>
      <c r="AK51" s="1002"/>
      <c r="AL51" s="1003"/>
      <c r="AM51" s="1001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1003"/>
    </row>
    <row r="52" spans="1:49" ht="23.1" customHeight="1">
      <c r="A52" s="1150"/>
      <c r="B52" s="1151"/>
      <c r="C52" s="1152"/>
      <c r="D52" s="1147" t="s">
        <v>11479</v>
      </c>
      <c r="E52" s="1148"/>
      <c r="F52" s="1148"/>
      <c r="G52" s="1148"/>
      <c r="H52" s="1148"/>
      <c r="I52" s="1148"/>
      <c r="J52" s="1149"/>
      <c r="K52" s="1001" t="s">
        <v>11480</v>
      </c>
      <c r="L52" s="1002"/>
      <c r="M52" s="1002"/>
      <c r="N52" s="1002"/>
      <c r="O52" s="1002"/>
      <c r="P52" s="1002"/>
      <c r="Q52" s="1003"/>
      <c r="R52" s="1001" t="s">
        <v>11478</v>
      </c>
      <c r="S52" s="1002"/>
      <c r="T52" s="1002"/>
      <c r="U52" s="1002"/>
      <c r="V52" s="1002"/>
      <c r="W52" s="1002"/>
      <c r="X52" s="1003"/>
      <c r="Y52" s="1001"/>
      <c r="Z52" s="1002"/>
      <c r="AA52" s="1002"/>
      <c r="AB52" s="1002"/>
      <c r="AC52" s="1002"/>
      <c r="AD52" s="1002"/>
      <c r="AE52" s="1003"/>
      <c r="AF52" s="1001"/>
      <c r="AG52" s="1002"/>
      <c r="AH52" s="1002"/>
      <c r="AI52" s="1002"/>
      <c r="AJ52" s="1002"/>
      <c r="AK52" s="1002"/>
      <c r="AL52" s="1003"/>
      <c r="AM52" s="1001"/>
      <c r="AN52" s="1002"/>
      <c r="AO52" s="1002"/>
      <c r="AP52" s="1002"/>
      <c r="AQ52" s="1002"/>
      <c r="AR52" s="1002"/>
      <c r="AS52" s="1002"/>
      <c r="AT52" s="1002"/>
      <c r="AU52" s="1002"/>
      <c r="AV52" s="1002"/>
      <c r="AW52" s="1003"/>
    </row>
    <row r="53" spans="1:49" ht="23.1" customHeight="1">
      <c r="A53" s="1150"/>
      <c r="B53" s="1151"/>
      <c r="C53" s="1152"/>
      <c r="D53" s="1150"/>
      <c r="E53" s="1151"/>
      <c r="F53" s="1151"/>
      <c r="G53" s="1151"/>
      <c r="H53" s="1151"/>
      <c r="I53" s="1151"/>
      <c r="J53" s="1152"/>
      <c r="K53" s="1001" t="s">
        <v>10530</v>
      </c>
      <c r="L53" s="1002"/>
      <c r="M53" s="1002"/>
      <c r="N53" s="1002"/>
      <c r="O53" s="1002"/>
      <c r="P53" s="1002"/>
      <c r="Q53" s="1003"/>
      <c r="R53" s="1001" t="s">
        <v>14581</v>
      </c>
      <c r="S53" s="1002"/>
      <c r="T53" s="1002"/>
      <c r="U53" s="1002"/>
      <c r="V53" s="1002"/>
      <c r="W53" s="1002"/>
      <c r="X53" s="1003"/>
      <c r="Y53" s="1001"/>
      <c r="Z53" s="1002"/>
      <c r="AA53" s="1002"/>
      <c r="AB53" s="1002"/>
      <c r="AC53" s="1002"/>
      <c r="AD53" s="1002"/>
      <c r="AE53" s="1003"/>
      <c r="AF53" s="1001"/>
      <c r="AG53" s="1002"/>
      <c r="AH53" s="1002"/>
      <c r="AI53" s="1002"/>
      <c r="AJ53" s="1002"/>
      <c r="AK53" s="1002"/>
      <c r="AL53" s="1003"/>
      <c r="AM53" s="1001"/>
      <c r="AN53" s="1002"/>
      <c r="AO53" s="1002"/>
      <c r="AP53" s="1002"/>
      <c r="AQ53" s="1002"/>
      <c r="AR53" s="1002"/>
      <c r="AS53" s="1002"/>
      <c r="AT53" s="1002"/>
      <c r="AU53" s="1002"/>
      <c r="AV53" s="1002"/>
      <c r="AW53" s="1003"/>
    </row>
    <row r="54" spans="1:49" ht="23.1" customHeight="1">
      <c r="A54" s="1150"/>
      <c r="B54" s="1151"/>
      <c r="C54" s="1152"/>
      <c r="D54" s="3214" t="s">
        <v>1653</v>
      </c>
      <c r="E54" s="3215"/>
      <c r="F54" s="3215"/>
      <c r="G54" s="3215"/>
      <c r="H54" s="3215"/>
      <c r="I54" s="3215"/>
      <c r="J54" s="3216"/>
      <c r="K54" s="3210" t="s">
        <v>1651</v>
      </c>
      <c r="L54" s="3211"/>
      <c r="M54" s="3211"/>
      <c r="N54" s="3211"/>
      <c r="O54" s="3211"/>
      <c r="P54" s="3211"/>
      <c r="Q54" s="3212"/>
      <c r="R54" s="3210"/>
      <c r="S54" s="3211"/>
      <c r="T54" s="3211"/>
      <c r="U54" s="3211"/>
      <c r="V54" s="3211"/>
      <c r="W54" s="3211"/>
      <c r="X54" s="3212"/>
      <c r="Y54" s="3210"/>
      <c r="Z54" s="3211"/>
      <c r="AA54" s="3211"/>
      <c r="AB54" s="3211"/>
      <c r="AC54" s="3211"/>
      <c r="AD54" s="3211"/>
      <c r="AE54" s="3212"/>
      <c r="AF54" s="3210" t="s">
        <v>1650</v>
      </c>
      <c r="AG54" s="3211"/>
      <c r="AH54" s="3211"/>
      <c r="AI54" s="3211"/>
      <c r="AJ54" s="3211"/>
      <c r="AK54" s="3211"/>
      <c r="AL54" s="3212"/>
      <c r="AM54" s="3210" t="s">
        <v>1652</v>
      </c>
      <c r="AN54" s="3211"/>
      <c r="AO54" s="3211"/>
      <c r="AP54" s="3211"/>
      <c r="AQ54" s="3211"/>
      <c r="AR54" s="3211"/>
      <c r="AS54" s="3211"/>
      <c r="AT54" s="3211"/>
      <c r="AU54" s="3211"/>
      <c r="AV54" s="3211"/>
      <c r="AW54" s="3212"/>
    </row>
    <row r="55" spans="1:49" ht="23.1" customHeight="1">
      <c r="A55" s="1150"/>
      <c r="B55" s="1151"/>
      <c r="C55" s="1152"/>
      <c r="D55" s="3223"/>
      <c r="E55" s="3224"/>
      <c r="F55" s="3224"/>
      <c r="G55" s="3224"/>
      <c r="H55" s="3224"/>
      <c r="I55" s="3224"/>
      <c r="J55" s="3225"/>
      <c r="K55" s="3210" t="s">
        <v>3414</v>
      </c>
      <c r="L55" s="3211"/>
      <c r="M55" s="3211"/>
      <c r="N55" s="3211"/>
      <c r="O55" s="3211"/>
      <c r="P55" s="3211"/>
      <c r="Q55" s="3212"/>
      <c r="R55" s="3210"/>
      <c r="S55" s="3211"/>
      <c r="T55" s="3211"/>
      <c r="U55" s="3211"/>
      <c r="V55" s="3211"/>
      <c r="W55" s="3211"/>
      <c r="X55" s="3212"/>
      <c r="Y55" s="3210"/>
      <c r="Z55" s="3211"/>
      <c r="AA55" s="3211"/>
      <c r="AB55" s="3211"/>
      <c r="AC55" s="3211"/>
      <c r="AD55" s="3211"/>
      <c r="AE55" s="3212"/>
      <c r="AF55" s="3210" t="s">
        <v>3415</v>
      </c>
      <c r="AG55" s="3211"/>
      <c r="AH55" s="3211"/>
      <c r="AI55" s="3211"/>
      <c r="AJ55" s="3211"/>
      <c r="AK55" s="3211"/>
      <c r="AL55" s="3212"/>
      <c r="AM55" s="1001"/>
      <c r="AN55" s="1002"/>
      <c r="AO55" s="1002"/>
      <c r="AP55" s="1002"/>
      <c r="AQ55" s="1002"/>
      <c r="AR55" s="1002"/>
      <c r="AS55" s="1002"/>
      <c r="AT55" s="1002"/>
      <c r="AU55" s="1002"/>
      <c r="AV55" s="1002"/>
      <c r="AW55" s="1003"/>
    </row>
    <row r="56" spans="1:49" ht="23.1" customHeight="1">
      <c r="A56" s="1153"/>
      <c r="B56" s="1154"/>
      <c r="C56" s="1155"/>
      <c r="D56" s="3220"/>
      <c r="E56" s="3221"/>
      <c r="F56" s="3221"/>
      <c r="G56" s="3221"/>
      <c r="H56" s="3221"/>
      <c r="I56" s="3221"/>
      <c r="J56" s="3222"/>
      <c r="K56" s="3210" t="s">
        <v>3538</v>
      </c>
      <c r="L56" s="3211"/>
      <c r="M56" s="3211"/>
      <c r="N56" s="3211"/>
      <c r="O56" s="3211"/>
      <c r="P56" s="3211"/>
      <c r="Q56" s="3212"/>
      <c r="R56" s="3210"/>
      <c r="S56" s="3211"/>
      <c r="T56" s="3211"/>
      <c r="U56" s="3211"/>
      <c r="V56" s="3211"/>
      <c r="W56" s="3211"/>
      <c r="X56" s="3212"/>
      <c r="Y56" s="3210"/>
      <c r="Z56" s="3211"/>
      <c r="AA56" s="3211"/>
      <c r="AB56" s="3211"/>
      <c r="AC56" s="3211"/>
      <c r="AD56" s="3211"/>
      <c r="AE56" s="3212"/>
      <c r="AF56" s="3210" t="s">
        <v>3537</v>
      </c>
      <c r="AG56" s="3211"/>
      <c r="AH56" s="3211"/>
      <c r="AI56" s="3211"/>
      <c r="AJ56" s="3211"/>
      <c r="AK56" s="3211"/>
      <c r="AL56" s="3212"/>
      <c r="AM56" s="1001"/>
      <c r="AN56" s="1002"/>
      <c r="AO56" s="1002"/>
      <c r="AP56" s="1002"/>
      <c r="AQ56" s="1002"/>
      <c r="AR56" s="1002"/>
      <c r="AS56" s="1002"/>
      <c r="AT56" s="1002"/>
      <c r="AU56" s="1002"/>
      <c r="AV56" s="1002"/>
      <c r="AW56" s="1003"/>
    </row>
    <row r="57" spans="1:49" ht="23.1" customHeight="1">
      <c r="A57" s="3223" t="s">
        <v>5309</v>
      </c>
      <c r="B57" s="3224"/>
      <c r="C57" s="3225"/>
      <c r="D57" s="3210" t="s">
        <v>786</v>
      </c>
      <c r="E57" s="3211"/>
      <c r="F57" s="3211"/>
      <c r="G57" s="3211"/>
      <c r="H57" s="3211"/>
      <c r="I57" s="3211"/>
      <c r="J57" s="3212"/>
      <c r="K57" s="3210"/>
      <c r="L57" s="3211"/>
      <c r="M57" s="3211"/>
      <c r="N57" s="3211"/>
      <c r="O57" s="3211"/>
      <c r="P57" s="3211"/>
      <c r="Q57" s="3212"/>
      <c r="R57" s="3210" t="s">
        <v>787</v>
      </c>
      <c r="S57" s="3211"/>
      <c r="T57" s="3211"/>
      <c r="U57" s="3211"/>
      <c r="V57" s="3211"/>
      <c r="W57" s="3211"/>
      <c r="X57" s="3212"/>
      <c r="Y57" s="3210"/>
      <c r="Z57" s="3211"/>
      <c r="AA57" s="3211"/>
      <c r="AB57" s="3211"/>
      <c r="AC57" s="3211"/>
      <c r="AD57" s="3211"/>
      <c r="AE57" s="3212"/>
      <c r="AF57" s="3210"/>
      <c r="AG57" s="3211"/>
      <c r="AH57" s="3211"/>
      <c r="AI57" s="3211"/>
      <c r="AJ57" s="3211"/>
      <c r="AK57" s="3211"/>
      <c r="AL57" s="3212"/>
      <c r="AM57" s="3210"/>
      <c r="AN57" s="3211"/>
      <c r="AO57" s="3211"/>
      <c r="AP57" s="3211"/>
      <c r="AQ57" s="3211"/>
      <c r="AR57" s="3211"/>
      <c r="AS57" s="3211"/>
      <c r="AT57" s="3211"/>
      <c r="AU57" s="3211"/>
      <c r="AV57" s="3211"/>
      <c r="AW57" s="3212"/>
    </row>
    <row r="58" spans="1:49" ht="23.1" customHeight="1">
      <c r="A58" s="1150"/>
      <c r="B58" s="1151"/>
      <c r="C58" s="1152"/>
      <c r="D58" s="1147" t="s">
        <v>7735</v>
      </c>
      <c r="E58" s="1148"/>
      <c r="F58" s="1148"/>
      <c r="G58" s="1148"/>
      <c r="H58" s="1148"/>
      <c r="I58" s="1148"/>
      <c r="J58" s="1149"/>
      <c r="K58" s="1001" t="s">
        <v>8188</v>
      </c>
      <c r="L58" s="1002"/>
      <c r="M58" s="1002"/>
      <c r="N58" s="1002"/>
      <c r="O58" s="1002"/>
      <c r="P58" s="1002"/>
      <c r="Q58" s="1003"/>
      <c r="R58" s="1147"/>
      <c r="S58" s="1148"/>
      <c r="T58" s="1148"/>
      <c r="U58" s="1148"/>
      <c r="V58" s="1148"/>
      <c r="W58" s="1148"/>
      <c r="X58" s="1149"/>
      <c r="Y58" s="1001"/>
      <c r="Z58" s="1002"/>
      <c r="AA58" s="1002"/>
      <c r="AB58" s="1002"/>
      <c r="AC58" s="1002"/>
      <c r="AD58" s="1002"/>
      <c r="AE58" s="1003"/>
      <c r="AF58" s="1001" t="s">
        <v>8189</v>
      </c>
      <c r="AG58" s="1002"/>
      <c r="AH58" s="1002"/>
      <c r="AI58" s="1002"/>
      <c r="AJ58" s="1002"/>
      <c r="AK58" s="1002"/>
      <c r="AL58" s="1003"/>
      <c r="AM58" s="1001"/>
      <c r="AN58" s="1002"/>
      <c r="AO58" s="1002"/>
      <c r="AP58" s="1002"/>
      <c r="AQ58" s="1002"/>
      <c r="AR58" s="1002"/>
      <c r="AS58" s="1002"/>
      <c r="AT58" s="1002"/>
      <c r="AU58" s="1002"/>
      <c r="AV58" s="1002"/>
      <c r="AW58" s="1003"/>
    </row>
    <row r="59" spans="1:49" ht="23.1" customHeight="1">
      <c r="A59" s="1150"/>
      <c r="B59" s="1151"/>
      <c r="C59" s="1152"/>
      <c r="D59" s="1150"/>
      <c r="E59" s="1151"/>
      <c r="F59" s="1151"/>
      <c r="G59" s="1151"/>
      <c r="H59" s="1151"/>
      <c r="I59" s="1151"/>
      <c r="J59" s="1152"/>
      <c r="K59" s="1001" t="s">
        <v>8194</v>
      </c>
      <c r="L59" s="1002"/>
      <c r="M59" s="1002"/>
      <c r="N59" s="1002"/>
      <c r="O59" s="1002"/>
      <c r="P59" s="1002"/>
      <c r="Q59" s="1003"/>
      <c r="R59" s="1147" t="s">
        <v>8195</v>
      </c>
      <c r="S59" s="1148"/>
      <c r="T59" s="1148"/>
      <c r="U59" s="1148"/>
      <c r="V59" s="1148"/>
      <c r="W59" s="1148"/>
      <c r="X59" s="1149"/>
      <c r="Y59" s="1001"/>
      <c r="Z59" s="1002"/>
      <c r="AA59" s="1002"/>
      <c r="AB59" s="1002"/>
      <c r="AC59" s="1002"/>
      <c r="AD59" s="1002"/>
      <c r="AE59" s="1003"/>
      <c r="AF59" s="1001" t="s">
        <v>8193</v>
      </c>
      <c r="AG59" s="1002"/>
      <c r="AH59" s="1002"/>
      <c r="AI59" s="1002"/>
      <c r="AJ59" s="1002"/>
      <c r="AK59" s="1002"/>
      <c r="AL59" s="1003"/>
      <c r="AM59" s="1001"/>
      <c r="AN59" s="1002"/>
      <c r="AO59" s="1002"/>
      <c r="AP59" s="1002"/>
      <c r="AQ59" s="1002"/>
      <c r="AR59" s="1002"/>
      <c r="AS59" s="1002"/>
      <c r="AT59" s="1002"/>
      <c r="AU59" s="1002"/>
      <c r="AV59" s="1002"/>
      <c r="AW59" s="1003"/>
    </row>
    <row r="60" spans="1:49" ht="23.1" customHeight="1">
      <c r="A60" s="1150"/>
      <c r="B60" s="1151"/>
      <c r="C60" s="1152"/>
      <c r="D60" s="1150"/>
      <c r="E60" s="1151"/>
      <c r="F60" s="1151"/>
      <c r="G60" s="1151"/>
      <c r="H60" s="1151"/>
      <c r="I60" s="1151"/>
      <c r="J60" s="1152"/>
      <c r="K60" s="1001" t="s">
        <v>8190</v>
      </c>
      <c r="L60" s="1002"/>
      <c r="M60" s="1002"/>
      <c r="N60" s="1002"/>
      <c r="O60" s="1002"/>
      <c r="P60" s="1002"/>
      <c r="Q60" s="1003"/>
      <c r="R60" s="1147"/>
      <c r="S60" s="1148"/>
      <c r="T60" s="1148"/>
      <c r="U60" s="1148"/>
      <c r="V60" s="1148"/>
      <c r="W60" s="1148"/>
      <c r="X60" s="1149"/>
      <c r="Y60" s="1001"/>
      <c r="Z60" s="1002"/>
      <c r="AA60" s="1002"/>
      <c r="AB60" s="1002"/>
      <c r="AC60" s="1002"/>
      <c r="AD60" s="1002"/>
      <c r="AE60" s="1003"/>
      <c r="AF60" s="1001" t="s">
        <v>8191</v>
      </c>
      <c r="AG60" s="1002"/>
      <c r="AH60" s="1002"/>
      <c r="AI60" s="1002"/>
      <c r="AJ60" s="1002"/>
      <c r="AK60" s="1002"/>
      <c r="AL60" s="1003"/>
      <c r="AM60" s="1001"/>
      <c r="AN60" s="1002"/>
      <c r="AO60" s="1002"/>
      <c r="AP60" s="1002"/>
      <c r="AQ60" s="1002"/>
      <c r="AR60" s="1002"/>
      <c r="AS60" s="1002"/>
      <c r="AT60" s="1002"/>
      <c r="AU60" s="1002"/>
      <c r="AV60" s="1002"/>
      <c r="AW60" s="1003"/>
    </row>
    <row r="61" spans="1:49" ht="23.1" customHeight="1">
      <c r="A61" s="1150"/>
      <c r="B61" s="1151"/>
      <c r="C61" s="1152"/>
      <c r="D61" s="3214" t="s">
        <v>6906</v>
      </c>
      <c r="E61" s="3215"/>
      <c r="F61" s="3215"/>
      <c r="G61" s="3215"/>
      <c r="H61" s="3215"/>
      <c r="I61" s="3215"/>
      <c r="J61" s="3216"/>
      <c r="K61" s="3210" t="s">
        <v>1942</v>
      </c>
      <c r="L61" s="3211"/>
      <c r="M61" s="3211"/>
      <c r="N61" s="3211"/>
      <c r="O61" s="3211"/>
      <c r="P61" s="3211"/>
      <c r="Q61" s="3212"/>
      <c r="R61" s="3214" t="s">
        <v>839</v>
      </c>
      <c r="S61" s="3215"/>
      <c r="T61" s="3215"/>
      <c r="U61" s="3215"/>
      <c r="V61" s="3215"/>
      <c r="W61" s="3215"/>
      <c r="X61" s="3216"/>
      <c r="Y61" s="3210"/>
      <c r="Z61" s="3211"/>
      <c r="AA61" s="3211"/>
      <c r="AB61" s="3211"/>
      <c r="AC61" s="3211"/>
      <c r="AD61" s="3211"/>
      <c r="AE61" s="3212"/>
      <c r="AF61" s="3210"/>
      <c r="AG61" s="3211"/>
      <c r="AH61" s="3211"/>
      <c r="AI61" s="3211"/>
      <c r="AJ61" s="3211"/>
      <c r="AK61" s="3211"/>
      <c r="AL61" s="3212"/>
      <c r="AM61" s="3210"/>
      <c r="AN61" s="3211"/>
      <c r="AO61" s="3211"/>
      <c r="AP61" s="3211"/>
      <c r="AQ61" s="3211"/>
      <c r="AR61" s="3211"/>
      <c r="AS61" s="3211"/>
      <c r="AT61" s="3211"/>
      <c r="AU61" s="3211"/>
      <c r="AV61" s="3211"/>
      <c r="AW61" s="3212"/>
    </row>
    <row r="62" spans="1:49" ht="23.1" customHeight="1">
      <c r="A62" s="1150"/>
      <c r="B62" s="1151"/>
      <c r="C62" s="1152"/>
      <c r="D62" s="3220"/>
      <c r="E62" s="3221"/>
      <c r="F62" s="3221"/>
      <c r="G62" s="3221"/>
      <c r="H62" s="3221"/>
      <c r="I62" s="3221"/>
      <c r="J62" s="3222"/>
      <c r="K62" s="3210" t="s">
        <v>3751</v>
      </c>
      <c r="L62" s="3211"/>
      <c r="M62" s="3211"/>
      <c r="N62" s="3211"/>
      <c r="O62" s="3211"/>
      <c r="P62" s="3211"/>
      <c r="Q62" s="3212"/>
      <c r="R62" s="3220"/>
      <c r="S62" s="3221"/>
      <c r="T62" s="3221"/>
      <c r="U62" s="3221"/>
      <c r="V62" s="3221"/>
      <c r="W62" s="3221"/>
      <c r="X62" s="3222"/>
      <c r="Y62" s="1001"/>
      <c r="Z62" s="1002"/>
      <c r="AA62" s="1002"/>
      <c r="AB62" s="1002"/>
      <c r="AC62" s="1002"/>
      <c r="AD62" s="1002"/>
      <c r="AE62" s="1003"/>
      <c r="AF62" s="1001"/>
      <c r="AG62" s="1002"/>
      <c r="AH62" s="1002"/>
      <c r="AI62" s="1002"/>
      <c r="AJ62" s="1002"/>
      <c r="AK62" s="1002"/>
      <c r="AL62" s="1003"/>
      <c r="AM62" s="1001"/>
      <c r="AN62" s="1002"/>
      <c r="AO62" s="1002"/>
      <c r="AP62" s="1002"/>
      <c r="AQ62" s="1002"/>
      <c r="AR62" s="1002"/>
      <c r="AS62" s="1002"/>
      <c r="AT62" s="1002"/>
      <c r="AU62" s="1002"/>
      <c r="AV62" s="1002"/>
      <c r="AW62" s="1003"/>
    </row>
    <row r="63" spans="1:49" ht="23.1" customHeight="1">
      <c r="A63" s="1150"/>
      <c r="B63" s="1151"/>
      <c r="C63" s="1152"/>
      <c r="D63" s="3214" t="s">
        <v>1110</v>
      </c>
      <c r="E63" s="3215"/>
      <c r="F63" s="3215"/>
      <c r="G63" s="3215"/>
      <c r="H63" s="3215"/>
      <c r="I63" s="3215"/>
      <c r="J63" s="3216"/>
      <c r="K63" s="3210" t="s">
        <v>1111</v>
      </c>
      <c r="L63" s="3211"/>
      <c r="M63" s="3211"/>
      <c r="N63" s="3211"/>
      <c r="O63" s="3211"/>
      <c r="P63" s="3211"/>
      <c r="Q63" s="3212"/>
      <c r="R63" s="3210" t="s">
        <v>1112</v>
      </c>
      <c r="S63" s="3211"/>
      <c r="T63" s="3211"/>
      <c r="U63" s="3211"/>
      <c r="V63" s="3211"/>
      <c r="W63" s="3211"/>
      <c r="X63" s="3212"/>
      <c r="Y63" s="3210"/>
      <c r="Z63" s="3211"/>
      <c r="AA63" s="3211"/>
      <c r="AB63" s="3211"/>
      <c r="AC63" s="3211"/>
      <c r="AD63" s="3211"/>
      <c r="AE63" s="3212"/>
      <c r="AF63" s="3210" t="s">
        <v>1113</v>
      </c>
      <c r="AG63" s="3211"/>
      <c r="AH63" s="3211"/>
      <c r="AI63" s="3211"/>
      <c r="AJ63" s="3211"/>
      <c r="AK63" s="3211"/>
      <c r="AL63" s="3212"/>
      <c r="AM63" s="3210"/>
      <c r="AN63" s="3211"/>
      <c r="AO63" s="3211"/>
      <c r="AP63" s="3211"/>
      <c r="AQ63" s="3211"/>
      <c r="AR63" s="3211"/>
      <c r="AS63" s="3211"/>
      <c r="AT63" s="3211"/>
      <c r="AU63" s="3211"/>
      <c r="AV63" s="3211"/>
      <c r="AW63" s="3212"/>
    </row>
    <row r="64" spans="1:49" ht="23.1" customHeight="1">
      <c r="A64" s="1150"/>
      <c r="B64" s="1151"/>
      <c r="C64" s="1152"/>
      <c r="D64" s="3223"/>
      <c r="E64" s="3224"/>
      <c r="F64" s="3224"/>
      <c r="G64" s="3224"/>
      <c r="H64" s="3224"/>
      <c r="I64" s="3224"/>
      <c r="J64" s="3225"/>
      <c r="K64" s="3210" t="s">
        <v>1114</v>
      </c>
      <c r="L64" s="3211"/>
      <c r="M64" s="3211"/>
      <c r="N64" s="3211"/>
      <c r="O64" s="3211"/>
      <c r="P64" s="3211"/>
      <c r="Q64" s="3212"/>
      <c r="R64" s="3210"/>
      <c r="S64" s="3211"/>
      <c r="T64" s="3211"/>
      <c r="U64" s="3211"/>
      <c r="V64" s="3211"/>
      <c r="W64" s="3211"/>
      <c r="X64" s="3212"/>
      <c r="Y64" s="3210"/>
      <c r="Z64" s="3211"/>
      <c r="AA64" s="3211"/>
      <c r="AB64" s="3211"/>
      <c r="AC64" s="3211"/>
      <c r="AD64" s="3211"/>
      <c r="AE64" s="3212"/>
      <c r="AF64" s="3210" t="s">
        <v>1115</v>
      </c>
      <c r="AG64" s="3211"/>
      <c r="AH64" s="3211"/>
      <c r="AI64" s="3211"/>
      <c r="AJ64" s="3211"/>
      <c r="AK64" s="3211"/>
      <c r="AL64" s="3212"/>
      <c r="AM64" s="1001"/>
      <c r="AN64" s="1002"/>
      <c r="AO64" s="1002"/>
      <c r="AP64" s="1002"/>
      <c r="AQ64" s="1002"/>
      <c r="AR64" s="1002"/>
      <c r="AS64" s="1002"/>
      <c r="AT64" s="1002"/>
      <c r="AU64" s="1002"/>
      <c r="AV64" s="1002"/>
      <c r="AW64" s="1003"/>
    </row>
    <row r="65" spans="1:49" ht="23.1" customHeight="1">
      <c r="A65" s="1150"/>
      <c r="B65" s="1151"/>
      <c r="C65" s="1152"/>
      <c r="D65" s="3220"/>
      <c r="E65" s="3221"/>
      <c r="F65" s="3221"/>
      <c r="G65" s="3221"/>
      <c r="H65" s="3221"/>
      <c r="I65" s="3221"/>
      <c r="J65" s="3222"/>
      <c r="K65" s="3210" t="s">
        <v>2895</v>
      </c>
      <c r="L65" s="3211"/>
      <c r="M65" s="3211"/>
      <c r="N65" s="3211"/>
      <c r="O65" s="3211"/>
      <c r="P65" s="3211"/>
      <c r="Q65" s="3212"/>
      <c r="R65" s="3210"/>
      <c r="S65" s="3211"/>
      <c r="T65" s="3211"/>
      <c r="U65" s="3211"/>
      <c r="V65" s="3211"/>
      <c r="W65" s="3211"/>
      <c r="X65" s="3212"/>
      <c r="Y65" s="3210"/>
      <c r="Z65" s="3211"/>
      <c r="AA65" s="3211"/>
      <c r="AB65" s="3211"/>
      <c r="AC65" s="3211"/>
      <c r="AD65" s="3211"/>
      <c r="AE65" s="3212"/>
      <c r="AF65" s="3210"/>
      <c r="AG65" s="3211"/>
      <c r="AH65" s="3211"/>
      <c r="AI65" s="3211"/>
      <c r="AJ65" s="3211"/>
      <c r="AK65" s="3211"/>
      <c r="AL65" s="3212"/>
      <c r="AM65" s="3210" t="s">
        <v>2896</v>
      </c>
      <c r="AN65" s="3211"/>
      <c r="AO65" s="3211"/>
      <c r="AP65" s="3211"/>
      <c r="AQ65" s="3211"/>
      <c r="AR65" s="3211"/>
      <c r="AS65" s="3211"/>
      <c r="AT65" s="3211"/>
      <c r="AU65" s="3211"/>
      <c r="AV65" s="3211"/>
      <c r="AW65" s="3212"/>
    </row>
    <row r="66" spans="1:49" ht="23.1" customHeight="1">
      <c r="A66" s="1150"/>
      <c r="B66" s="1151"/>
      <c r="C66" s="1152"/>
      <c r="D66" s="3214" t="s">
        <v>1175</v>
      </c>
      <c r="E66" s="3215"/>
      <c r="F66" s="3215"/>
      <c r="G66" s="3215"/>
      <c r="H66" s="3215"/>
      <c r="I66" s="3215"/>
      <c r="J66" s="3216"/>
      <c r="K66" s="3210" t="s">
        <v>1176</v>
      </c>
      <c r="L66" s="3211"/>
      <c r="M66" s="3211"/>
      <c r="N66" s="3211"/>
      <c r="O66" s="3211"/>
      <c r="P66" s="3211"/>
      <c r="Q66" s="3212"/>
      <c r="R66" s="3210" t="s">
        <v>1177</v>
      </c>
      <c r="S66" s="3211"/>
      <c r="T66" s="3211"/>
      <c r="U66" s="3211"/>
      <c r="V66" s="3211"/>
      <c r="W66" s="3211"/>
      <c r="X66" s="3212"/>
      <c r="Y66" s="3210"/>
      <c r="Z66" s="3211"/>
      <c r="AA66" s="3211"/>
      <c r="AB66" s="3211"/>
      <c r="AC66" s="3211"/>
      <c r="AD66" s="3211"/>
      <c r="AE66" s="3212"/>
      <c r="AF66" s="3210" t="s">
        <v>1178</v>
      </c>
      <c r="AG66" s="3211"/>
      <c r="AH66" s="3211"/>
      <c r="AI66" s="3211"/>
      <c r="AJ66" s="3211"/>
      <c r="AK66" s="3211"/>
      <c r="AL66" s="3212"/>
      <c r="AM66" s="3210"/>
      <c r="AN66" s="3211"/>
      <c r="AO66" s="3211"/>
      <c r="AP66" s="3211"/>
      <c r="AQ66" s="3211"/>
      <c r="AR66" s="3211"/>
      <c r="AS66" s="3211"/>
      <c r="AT66" s="3211"/>
      <c r="AU66" s="3211"/>
      <c r="AV66" s="3211"/>
      <c r="AW66" s="3212"/>
    </row>
    <row r="67" spans="1:49" ht="23.1" customHeight="1">
      <c r="A67" s="1150"/>
      <c r="B67" s="1151"/>
      <c r="C67" s="1152"/>
      <c r="D67" s="3220"/>
      <c r="E67" s="3221"/>
      <c r="F67" s="3221"/>
      <c r="G67" s="3221"/>
      <c r="H67" s="3221"/>
      <c r="I67" s="3221"/>
      <c r="J67" s="3222"/>
      <c r="K67" s="3210" t="s">
        <v>1179</v>
      </c>
      <c r="L67" s="3211"/>
      <c r="M67" s="3211"/>
      <c r="N67" s="3211"/>
      <c r="O67" s="3211"/>
      <c r="P67" s="3211"/>
      <c r="Q67" s="3212"/>
      <c r="R67" s="3210" t="s">
        <v>1180</v>
      </c>
      <c r="S67" s="3211"/>
      <c r="T67" s="3211"/>
      <c r="U67" s="3211"/>
      <c r="V67" s="3211"/>
      <c r="W67" s="3211"/>
      <c r="X67" s="3212"/>
      <c r="Y67" s="3210"/>
      <c r="Z67" s="3211"/>
      <c r="AA67" s="3211"/>
      <c r="AB67" s="3211"/>
      <c r="AC67" s="3211"/>
      <c r="AD67" s="3211"/>
      <c r="AE67" s="3212"/>
      <c r="AF67" s="3210" t="s">
        <v>1181</v>
      </c>
      <c r="AG67" s="3211"/>
      <c r="AH67" s="3211"/>
      <c r="AI67" s="3211"/>
      <c r="AJ67" s="3211"/>
      <c r="AK67" s="3211"/>
      <c r="AL67" s="3212"/>
      <c r="AM67" s="3210"/>
      <c r="AN67" s="3211"/>
      <c r="AO67" s="3211"/>
      <c r="AP67" s="3211"/>
      <c r="AQ67" s="3211"/>
      <c r="AR67" s="3211"/>
      <c r="AS67" s="3211"/>
      <c r="AT67" s="3211"/>
      <c r="AU67" s="3211"/>
      <c r="AV67" s="3211"/>
      <c r="AW67" s="3212"/>
    </row>
    <row r="68" spans="1:49" ht="23.1" customHeight="1">
      <c r="A68" s="1150"/>
      <c r="B68" s="1151"/>
      <c r="C68" s="1152"/>
      <c r="D68" s="1001" t="s">
        <v>16640</v>
      </c>
      <c r="E68" s="1002"/>
      <c r="F68" s="1002"/>
      <c r="G68" s="1002"/>
      <c r="H68" s="1002"/>
      <c r="I68" s="1002"/>
      <c r="J68" s="1003"/>
      <c r="K68" s="1001"/>
      <c r="L68" s="1002"/>
      <c r="M68" s="1002"/>
      <c r="N68" s="1002"/>
      <c r="O68" s="1002"/>
      <c r="P68" s="1002"/>
      <c r="Q68" s="1003"/>
      <c r="R68" s="1001" t="s">
        <v>16641</v>
      </c>
      <c r="S68" s="1002"/>
      <c r="T68" s="1002"/>
      <c r="U68" s="1002"/>
      <c r="V68" s="1002"/>
      <c r="W68" s="1002"/>
      <c r="X68" s="1003"/>
      <c r="Y68" s="1001"/>
      <c r="Z68" s="1002"/>
      <c r="AA68" s="1002"/>
      <c r="AB68" s="1002"/>
      <c r="AC68" s="1002"/>
      <c r="AD68" s="1002"/>
      <c r="AE68" s="1003"/>
      <c r="AF68" s="1001"/>
      <c r="AG68" s="1002"/>
      <c r="AH68" s="1002"/>
      <c r="AI68" s="1002"/>
      <c r="AJ68" s="1002"/>
      <c r="AK68" s="1002"/>
      <c r="AL68" s="1003"/>
      <c r="AM68" s="1001"/>
      <c r="AN68" s="1002"/>
      <c r="AO68" s="1002"/>
      <c r="AP68" s="1002"/>
      <c r="AQ68" s="1002"/>
      <c r="AR68" s="1002"/>
      <c r="AS68" s="1002"/>
      <c r="AT68" s="1002"/>
      <c r="AU68" s="1002"/>
      <c r="AV68" s="1002"/>
      <c r="AW68" s="1003"/>
    </row>
    <row r="69" spans="1:49" ht="23.1" customHeight="1">
      <c r="A69" s="1150"/>
      <c r="B69" s="1151"/>
      <c r="C69" s="1152"/>
      <c r="D69" s="1150" t="s">
        <v>20020</v>
      </c>
      <c r="E69" s="1151"/>
      <c r="F69" s="1151"/>
      <c r="G69" s="1151"/>
      <c r="H69" s="1151"/>
      <c r="I69" s="1151"/>
      <c r="J69" s="1152"/>
      <c r="K69" s="1001" t="s">
        <v>20021</v>
      </c>
      <c r="L69" s="1002"/>
      <c r="M69" s="1002"/>
      <c r="N69" s="1002"/>
      <c r="O69" s="1002"/>
      <c r="P69" s="1002"/>
      <c r="Q69" s="1003"/>
      <c r="R69" s="1001" t="s">
        <v>20022</v>
      </c>
      <c r="S69" s="1002"/>
      <c r="T69" s="1002"/>
      <c r="U69" s="1002"/>
      <c r="V69" s="1002"/>
      <c r="W69" s="1002"/>
      <c r="X69" s="1003"/>
      <c r="Y69" s="1001"/>
      <c r="Z69" s="1002"/>
      <c r="AA69" s="1002"/>
      <c r="AB69" s="1002"/>
      <c r="AC69" s="1002"/>
      <c r="AD69" s="1002"/>
      <c r="AE69" s="1003"/>
      <c r="AF69" s="1001"/>
      <c r="AG69" s="1002"/>
      <c r="AH69" s="1002"/>
      <c r="AI69" s="1002"/>
      <c r="AJ69" s="1002"/>
      <c r="AK69" s="1002"/>
      <c r="AL69" s="1003"/>
      <c r="AM69" s="1001"/>
      <c r="AN69" s="1002"/>
      <c r="AO69" s="1002"/>
      <c r="AP69" s="1002"/>
      <c r="AQ69" s="1002"/>
      <c r="AR69" s="1002"/>
      <c r="AS69" s="1002"/>
      <c r="AT69" s="1002"/>
      <c r="AU69" s="1002"/>
      <c r="AV69" s="1002"/>
      <c r="AW69" s="1003"/>
    </row>
    <row r="70" spans="1:49" ht="23.1" customHeight="1">
      <c r="A70" s="1150"/>
      <c r="B70" s="1151"/>
      <c r="C70" s="1152"/>
      <c r="D70" s="782" t="s">
        <v>3687</v>
      </c>
      <c r="E70" s="783"/>
      <c r="F70" s="783"/>
      <c r="G70" s="783"/>
      <c r="H70" s="783"/>
      <c r="I70" s="783"/>
      <c r="J70" s="784"/>
      <c r="K70" s="3210" t="s">
        <v>3688</v>
      </c>
      <c r="L70" s="3211"/>
      <c r="M70" s="3211"/>
      <c r="N70" s="3211"/>
      <c r="O70" s="3211"/>
      <c r="P70" s="3211"/>
      <c r="Q70" s="3212"/>
      <c r="R70" s="3210"/>
      <c r="S70" s="3211"/>
      <c r="T70" s="3211"/>
      <c r="U70" s="3211"/>
      <c r="V70" s="3211"/>
      <c r="W70" s="3211"/>
      <c r="X70" s="3212"/>
      <c r="Y70" s="1001"/>
      <c r="Z70" s="1002"/>
      <c r="AA70" s="1002"/>
      <c r="AB70" s="1002"/>
      <c r="AC70" s="1002"/>
      <c r="AD70" s="1002"/>
      <c r="AE70" s="1003"/>
      <c r="AF70" s="3210" t="s">
        <v>3690</v>
      </c>
      <c r="AG70" s="3211"/>
      <c r="AH70" s="3211"/>
      <c r="AI70" s="3211"/>
      <c r="AJ70" s="3211"/>
      <c r="AK70" s="3211"/>
      <c r="AL70" s="3212"/>
      <c r="AM70" s="1001"/>
      <c r="AN70" s="1002"/>
      <c r="AO70" s="1002"/>
      <c r="AP70" s="1002"/>
      <c r="AQ70" s="1002"/>
      <c r="AR70" s="1002"/>
      <c r="AS70" s="1002"/>
      <c r="AT70" s="1002"/>
      <c r="AU70" s="1002"/>
      <c r="AV70" s="1002"/>
      <c r="AW70" s="1003"/>
    </row>
    <row r="71" spans="1:49" ht="23.1" customHeight="1">
      <c r="A71" s="1153"/>
      <c r="B71" s="1154"/>
      <c r="C71" s="1155"/>
      <c r="D71" s="788"/>
      <c r="E71" s="789"/>
      <c r="F71" s="789"/>
      <c r="G71" s="789"/>
      <c r="H71" s="789"/>
      <c r="I71" s="789"/>
      <c r="J71" s="790"/>
      <c r="K71" s="3210" t="s">
        <v>3689</v>
      </c>
      <c r="L71" s="3211"/>
      <c r="M71" s="3211"/>
      <c r="N71" s="3211"/>
      <c r="O71" s="3211"/>
      <c r="P71" s="3211"/>
      <c r="Q71" s="3212"/>
      <c r="R71" s="3210" t="s">
        <v>3691</v>
      </c>
      <c r="S71" s="3211"/>
      <c r="T71" s="3211"/>
      <c r="U71" s="3211"/>
      <c r="V71" s="3211"/>
      <c r="W71" s="3211"/>
      <c r="X71" s="3212"/>
      <c r="Y71" s="1001"/>
      <c r="Z71" s="1002"/>
      <c r="AA71" s="1002"/>
      <c r="AB71" s="1002"/>
      <c r="AC71" s="1002"/>
      <c r="AD71" s="1002"/>
      <c r="AE71" s="1003"/>
      <c r="AF71" s="1001"/>
      <c r="AG71" s="1002"/>
      <c r="AH71" s="1002"/>
      <c r="AI71" s="1002"/>
      <c r="AJ71" s="1002"/>
      <c r="AK71" s="1002"/>
      <c r="AL71" s="1003"/>
      <c r="AM71" s="1001"/>
      <c r="AN71" s="1002"/>
      <c r="AO71" s="1002"/>
      <c r="AP71" s="1002"/>
      <c r="AQ71" s="1002"/>
      <c r="AR71" s="1002"/>
      <c r="AS71" s="1002"/>
      <c r="AT71" s="1002"/>
      <c r="AU71" s="1002"/>
      <c r="AV71" s="1002"/>
      <c r="AW71" s="1003"/>
    </row>
    <row r="72" spans="1:49" s="1156" customFormat="1" ht="23.25" customHeight="1">
      <c r="A72" s="3223" t="s">
        <v>6905</v>
      </c>
      <c r="B72" s="3224"/>
      <c r="C72" s="3225"/>
      <c r="D72" s="3210" t="s">
        <v>806</v>
      </c>
      <c r="E72" s="3211"/>
      <c r="F72" s="3211"/>
      <c r="G72" s="3211"/>
      <c r="H72" s="3211"/>
      <c r="I72" s="3211"/>
      <c r="J72" s="3212"/>
      <c r="K72" s="3210"/>
      <c r="L72" s="3211"/>
      <c r="M72" s="3211"/>
      <c r="N72" s="3211"/>
      <c r="O72" s="3211"/>
      <c r="P72" s="3211"/>
      <c r="Q72" s="3212"/>
      <c r="R72" s="3210"/>
      <c r="S72" s="3211"/>
      <c r="T72" s="3211"/>
      <c r="U72" s="3211"/>
      <c r="V72" s="3211"/>
      <c r="W72" s="3211"/>
      <c r="X72" s="3212"/>
      <c r="Y72" s="3210"/>
      <c r="Z72" s="3211"/>
      <c r="AA72" s="3211"/>
      <c r="AB72" s="3211"/>
      <c r="AC72" s="3211"/>
      <c r="AD72" s="3211"/>
      <c r="AE72" s="3212"/>
      <c r="AF72" s="3210" t="s">
        <v>807</v>
      </c>
      <c r="AG72" s="3211"/>
      <c r="AH72" s="3211"/>
      <c r="AI72" s="3211"/>
      <c r="AJ72" s="3211"/>
      <c r="AK72" s="3211"/>
      <c r="AL72" s="3212"/>
      <c r="AM72" s="3217"/>
      <c r="AN72" s="3218"/>
      <c r="AO72" s="3218"/>
      <c r="AP72" s="3218"/>
      <c r="AQ72" s="3218"/>
      <c r="AR72" s="3218"/>
      <c r="AS72" s="3218"/>
      <c r="AT72" s="3218"/>
      <c r="AU72" s="3218"/>
      <c r="AV72" s="3218"/>
      <c r="AW72" s="3219"/>
    </row>
    <row r="73" spans="1:49" ht="23.1" customHeight="1">
      <c r="A73" s="1150"/>
      <c r="B73" s="1151"/>
      <c r="C73" s="1152"/>
      <c r="D73" s="3210" t="s">
        <v>867</v>
      </c>
      <c r="E73" s="3211"/>
      <c r="F73" s="3211"/>
      <c r="G73" s="3211"/>
      <c r="H73" s="3211"/>
      <c r="I73" s="3211"/>
      <c r="J73" s="3212"/>
      <c r="K73" s="3210" t="s">
        <v>868</v>
      </c>
      <c r="L73" s="3211"/>
      <c r="M73" s="3211"/>
      <c r="N73" s="3211"/>
      <c r="O73" s="3211"/>
      <c r="P73" s="3211"/>
      <c r="Q73" s="3212"/>
      <c r="R73" s="3210"/>
      <c r="S73" s="3211"/>
      <c r="T73" s="3211"/>
      <c r="U73" s="3211"/>
      <c r="V73" s="3211"/>
      <c r="W73" s="3211"/>
      <c r="X73" s="3212"/>
      <c r="Y73" s="3210"/>
      <c r="Z73" s="3211"/>
      <c r="AA73" s="3211"/>
      <c r="AB73" s="3211"/>
      <c r="AC73" s="3211"/>
      <c r="AD73" s="3211"/>
      <c r="AE73" s="3212"/>
      <c r="AF73" s="3210" t="s">
        <v>869</v>
      </c>
      <c r="AG73" s="3211"/>
      <c r="AH73" s="3211"/>
      <c r="AI73" s="3211"/>
      <c r="AJ73" s="3211"/>
      <c r="AK73" s="3211"/>
      <c r="AL73" s="3212"/>
      <c r="AM73" s="3210"/>
      <c r="AN73" s="3211"/>
      <c r="AO73" s="3211"/>
      <c r="AP73" s="3211"/>
      <c r="AQ73" s="3211"/>
      <c r="AR73" s="3211"/>
      <c r="AS73" s="3211"/>
      <c r="AT73" s="3211"/>
      <c r="AU73" s="3211"/>
      <c r="AV73" s="3211"/>
      <c r="AW73" s="3212"/>
    </row>
    <row r="74" spans="1:49" ht="23.1" customHeight="1">
      <c r="A74" s="1150"/>
      <c r="B74" s="1151"/>
      <c r="C74" s="1152"/>
      <c r="D74" s="3210" t="s">
        <v>877</v>
      </c>
      <c r="E74" s="3211"/>
      <c r="F74" s="3211"/>
      <c r="G74" s="3211"/>
      <c r="H74" s="3211"/>
      <c r="I74" s="3211"/>
      <c r="J74" s="3212"/>
      <c r="K74" s="3210" t="s">
        <v>797</v>
      </c>
      <c r="L74" s="3211"/>
      <c r="M74" s="3211"/>
      <c r="N74" s="3211"/>
      <c r="O74" s="3211"/>
      <c r="P74" s="3211"/>
      <c r="Q74" s="3212"/>
      <c r="R74" s="3210"/>
      <c r="S74" s="3211"/>
      <c r="T74" s="3211"/>
      <c r="U74" s="3211"/>
      <c r="V74" s="3211"/>
      <c r="W74" s="3211"/>
      <c r="X74" s="3212"/>
      <c r="Y74" s="3210"/>
      <c r="Z74" s="3211"/>
      <c r="AA74" s="3211"/>
      <c r="AB74" s="3211"/>
      <c r="AC74" s="3211"/>
      <c r="AD74" s="3211"/>
      <c r="AE74" s="3212"/>
      <c r="AF74" s="3210" t="s">
        <v>879</v>
      </c>
      <c r="AG74" s="3211"/>
      <c r="AH74" s="3211"/>
      <c r="AI74" s="3211"/>
      <c r="AJ74" s="3211"/>
      <c r="AK74" s="3211"/>
      <c r="AL74" s="3212"/>
      <c r="AM74" s="3210"/>
      <c r="AN74" s="3211"/>
      <c r="AO74" s="3211"/>
      <c r="AP74" s="3211"/>
      <c r="AQ74" s="3211"/>
      <c r="AR74" s="3211"/>
      <c r="AS74" s="3211"/>
      <c r="AT74" s="3211"/>
      <c r="AU74" s="3211"/>
      <c r="AV74" s="3211"/>
      <c r="AW74" s="3212"/>
    </row>
    <row r="75" spans="1:49" ht="23.1" customHeight="1">
      <c r="A75" s="1150"/>
      <c r="B75" s="1151"/>
      <c r="C75" s="1152"/>
      <c r="D75" s="3210" t="s">
        <v>882</v>
      </c>
      <c r="E75" s="3211"/>
      <c r="F75" s="3211"/>
      <c r="G75" s="3211"/>
      <c r="H75" s="3211"/>
      <c r="I75" s="3211"/>
      <c r="J75" s="3212"/>
      <c r="K75" s="3210"/>
      <c r="L75" s="3211"/>
      <c r="M75" s="3211"/>
      <c r="N75" s="3211"/>
      <c r="O75" s="3211"/>
      <c r="P75" s="3211"/>
      <c r="Q75" s="3212"/>
      <c r="R75" s="3210"/>
      <c r="S75" s="3211"/>
      <c r="T75" s="3211"/>
      <c r="U75" s="3211"/>
      <c r="V75" s="3211"/>
      <c r="W75" s="3211"/>
      <c r="X75" s="3212"/>
      <c r="Y75" s="3210"/>
      <c r="Z75" s="3211"/>
      <c r="AA75" s="3211"/>
      <c r="AB75" s="3211"/>
      <c r="AC75" s="3211"/>
      <c r="AD75" s="3211"/>
      <c r="AE75" s="3212"/>
      <c r="AF75" s="3210" t="s">
        <v>883</v>
      </c>
      <c r="AG75" s="3211"/>
      <c r="AH75" s="3211"/>
      <c r="AI75" s="3211"/>
      <c r="AJ75" s="3211"/>
      <c r="AK75" s="3211"/>
      <c r="AL75" s="3212"/>
      <c r="AM75" s="3210"/>
      <c r="AN75" s="3211"/>
      <c r="AO75" s="3211"/>
      <c r="AP75" s="3211"/>
      <c r="AQ75" s="3211"/>
      <c r="AR75" s="3211"/>
      <c r="AS75" s="3211"/>
      <c r="AT75" s="3211"/>
      <c r="AU75" s="3211"/>
      <c r="AV75" s="3211"/>
      <c r="AW75" s="3212"/>
    </row>
    <row r="76" spans="1:49" ht="23.1" customHeight="1">
      <c r="A76" s="1150"/>
      <c r="B76" s="1151"/>
      <c r="C76" s="1152"/>
      <c r="D76" s="1147" t="s">
        <v>8673</v>
      </c>
      <c r="E76" s="1148"/>
      <c r="F76" s="1148"/>
      <c r="G76" s="1148"/>
      <c r="H76" s="1148"/>
      <c r="I76" s="1148"/>
      <c r="J76" s="1149"/>
      <c r="K76" s="1001"/>
      <c r="L76" s="1002"/>
      <c r="M76" s="1002"/>
      <c r="N76" s="1002"/>
      <c r="O76" s="1002"/>
      <c r="P76" s="1002"/>
      <c r="Q76" s="1003"/>
      <c r="R76" s="1001"/>
      <c r="S76" s="1002"/>
      <c r="T76" s="1002"/>
      <c r="U76" s="1002"/>
      <c r="V76" s="1002"/>
      <c r="W76" s="1002"/>
      <c r="X76" s="1003"/>
      <c r="Y76" s="1001"/>
      <c r="Z76" s="1002"/>
      <c r="AA76" s="1002"/>
      <c r="AB76" s="1002"/>
      <c r="AC76" s="1002"/>
      <c r="AD76" s="1002"/>
      <c r="AE76" s="1003"/>
      <c r="AF76" s="1001" t="s">
        <v>8674</v>
      </c>
      <c r="AG76" s="1002"/>
      <c r="AH76" s="1002"/>
      <c r="AI76" s="1002"/>
      <c r="AJ76" s="1002"/>
      <c r="AK76" s="1002"/>
      <c r="AL76" s="1003"/>
      <c r="AM76" s="1001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3"/>
    </row>
    <row r="77" spans="1:49" ht="23.1" customHeight="1">
      <c r="A77" s="1150"/>
      <c r="B77" s="1151"/>
      <c r="C77" s="1152"/>
      <c r="D77" s="3214" t="s">
        <v>914</v>
      </c>
      <c r="E77" s="3215"/>
      <c r="F77" s="3215"/>
      <c r="G77" s="3215"/>
      <c r="H77" s="3215"/>
      <c r="I77" s="3215"/>
      <c r="J77" s="3216"/>
      <c r="K77" s="3210"/>
      <c r="L77" s="3211"/>
      <c r="M77" s="3211"/>
      <c r="N77" s="3211"/>
      <c r="O77" s="3211"/>
      <c r="P77" s="3211"/>
      <c r="Q77" s="3212"/>
      <c r="R77" s="3210"/>
      <c r="S77" s="3211"/>
      <c r="T77" s="3211"/>
      <c r="U77" s="3211"/>
      <c r="V77" s="3211"/>
      <c r="W77" s="3211"/>
      <c r="X77" s="3212"/>
      <c r="Y77" s="3210"/>
      <c r="Z77" s="3211"/>
      <c r="AA77" s="3211"/>
      <c r="AB77" s="3211"/>
      <c r="AC77" s="3211"/>
      <c r="AD77" s="3211"/>
      <c r="AE77" s="3212"/>
      <c r="AF77" s="3210" t="s">
        <v>915</v>
      </c>
      <c r="AG77" s="3211"/>
      <c r="AH77" s="3211"/>
      <c r="AI77" s="3211"/>
      <c r="AJ77" s="3211"/>
      <c r="AK77" s="3211"/>
      <c r="AL77" s="3212"/>
      <c r="AM77" s="3210"/>
      <c r="AN77" s="3211"/>
      <c r="AO77" s="3211"/>
      <c r="AP77" s="3211"/>
      <c r="AQ77" s="3211"/>
      <c r="AR77" s="3211"/>
      <c r="AS77" s="3211"/>
      <c r="AT77" s="3211"/>
      <c r="AU77" s="3211"/>
      <c r="AV77" s="3211"/>
      <c r="AW77" s="3212"/>
    </row>
    <row r="78" spans="1:49" ht="23.1" customHeight="1">
      <c r="A78" s="1150"/>
      <c r="B78" s="1151"/>
      <c r="C78" s="1152"/>
      <c r="D78" s="3220"/>
      <c r="E78" s="3221"/>
      <c r="F78" s="3221"/>
      <c r="G78" s="3221"/>
      <c r="H78" s="3221"/>
      <c r="I78" s="3221"/>
      <c r="J78" s="3222"/>
      <c r="K78" s="3210"/>
      <c r="L78" s="3211"/>
      <c r="M78" s="3211"/>
      <c r="N78" s="3211"/>
      <c r="O78" s="3211"/>
      <c r="P78" s="3211"/>
      <c r="Q78" s="3212"/>
      <c r="R78" s="3210"/>
      <c r="S78" s="3211"/>
      <c r="T78" s="3211"/>
      <c r="U78" s="3211"/>
      <c r="V78" s="3211"/>
      <c r="W78" s="3211"/>
      <c r="X78" s="3212"/>
      <c r="Y78" s="3210"/>
      <c r="Z78" s="3211"/>
      <c r="AA78" s="3211"/>
      <c r="AB78" s="3211"/>
      <c r="AC78" s="3211"/>
      <c r="AD78" s="3211"/>
      <c r="AE78" s="3212"/>
      <c r="AF78" s="3210" t="s">
        <v>916</v>
      </c>
      <c r="AG78" s="3211"/>
      <c r="AH78" s="3211"/>
      <c r="AI78" s="3211"/>
      <c r="AJ78" s="3211"/>
      <c r="AK78" s="3211"/>
      <c r="AL78" s="3212"/>
      <c r="AM78" s="3210"/>
      <c r="AN78" s="3211"/>
      <c r="AO78" s="3211"/>
      <c r="AP78" s="3211"/>
      <c r="AQ78" s="3211"/>
      <c r="AR78" s="3211"/>
      <c r="AS78" s="3211"/>
      <c r="AT78" s="3211"/>
      <c r="AU78" s="3211"/>
      <c r="AV78" s="3211"/>
      <c r="AW78" s="3212"/>
    </row>
    <row r="79" spans="1:49" ht="23.1" customHeight="1">
      <c r="A79" s="1150"/>
      <c r="B79" s="1151"/>
      <c r="C79" s="1152"/>
      <c r="D79" s="3214" t="s">
        <v>970</v>
      </c>
      <c r="E79" s="3215"/>
      <c r="F79" s="3215"/>
      <c r="G79" s="3215"/>
      <c r="H79" s="3215"/>
      <c r="I79" s="3215"/>
      <c r="J79" s="3216"/>
      <c r="K79" s="3210" t="s">
        <v>971</v>
      </c>
      <c r="L79" s="3211"/>
      <c r="M79" s="3211"/>
      <c r="N79" s="3211"/>
      <c r="O79" s="3211"/>
      <c r="P79" s="3211"/>
      <c r="Q79" s="3212"/>
      <c r="R79" s="3210"/>
      <c r="S79" s="3211"/>
      <c r="T79" s="3211"/>
      <c r="U79" s="3211"/>
      <c r="V79" s="3211"/>
      <c r="W79" s="3211"/>
      <c r="X79" s="3212"/>
      <c r="Y79" s="3210"/>
      <c r="Z79" s="3211"/>
      <c r="AA79" s="3211"/>
      <c r="AB79" s="3211"/>
      <c r="AC79" s="3211"/>
      <c r="AD79" s="3211"/>
      <c r="AE79" s="3212"/>
      <c r="AF79" s="3210" t="s">
        <v>972</v>
      </c>
      <c r="AG79" s="3211"/>
      <c r="AH79" s="3211"/>
      <c r="AI79" s="3211"/>
      <c r="AJ79" s="3211"/>
      <c r="AK79" s="3211"/>
      <c r="AL79" s="3212"/>
      <c r="AM79" s="3210"/>
      <c r="AN79" s="3211"/>
      <c r="AO79" s="3211"/>
      <c r="AP79" s="3211"/>
      <c r="AQ79" s="3211"/>
      <c r="AR79" s="3211"/>
      <c r="AS79" s="3211"/>
      <c r="AT79" s="3211"/>
      <c r="AU79" s="3211"/>
      <c r="AV79" s="3211"/>
      <c r="AW79" s="3212"/>
    </row>
    <row r="80" spans="1:49" ht="23.1" customHeight="1">
      <c r="A80" s="1150"/>
      <c r="B80" s="1151"/>
      <c r="C80" s="1152"/>
      <c r="D80" s="3223"/>
      <c r="E80" s="3224"/>
      <c r="F80" s="3224"/>
      <c r="G80" s="3224"/>
      <c r="H80" s="3224"/>
      <c r="I80" s="3224"/>
      <c r="J80" s="3225"/>
      <c r="K80" s="3210" t="s">
        <v>973</v>
      </c>
      <c r="L80" s="3211"/>
      <c r="M80" s="3211"/>
      <c r="N80" s="3211"/>
      <c r="O80" s="3211"/>
      <c r="P80" s="3211"/>
      <c r="Q80" s="3212"/>
      <c r="R80" s="3210"/>
      <c r="S80" s="3211"/>
      <c r="T80" s="3211"/>
      <c r="U80" s="3211"/>
      <c r="V80" s="3211"/>
      <c r="W80" s="3211"/>
      <c r="X80" s="3212"/>
      <c r="Y80" s="3210"/>
      <c r="Z80" s="3211"/>
      <c r="AA80" s="3211"/>
      <c r="AB80" s="3211"/>
      <c r="AC80" s="3211"/>
      <c r="AD80" s="3211"/>
      <c r="AE80" s="3212"/>
      <c r="AF80" s="3210" t="s">
        <v>7026</v>
      </c>
      <c r="AG80" s="3211"/>
      <c r="AH80" s="3211"/>
      <c r="AI80" s="3211"/>
      <c r="AJ80" s="3211"/>
      <c r="AK80" s="3211"/>
      <c r="AL80" s="3212"/>
      <c r="AM80" s="3210"/>
      <c r="AN80" s="3211"/>
      <c r="AO80" s="3211"/>
      <c r="AP80" s="3211"/>
      <c r="AQ80" s="3211"/>
      <c r="AR80" s="3211"/>
      <c r="AS80" s="3211"/>
      <c r="AT80" s="3211"/>
      <c r="AU80" s="3211"/>
      <c r="AV80" s="3211"/>
      <c r="AW80" s="3212"/>
    </row>
    <row r="81" spans="1:49" ht="23.1" customHeight="1">
      <c r="A81" s="1150"/>
      <c r="B81" s="1151"/>
      <c r="C81" s="1152"/>
      <c r="D81" s="3220"/>
      <c r="E81" s="3221"/>
      <c r="F81" s="3221"/>
      <c r="G81" s="3221"/>
      <c r="H81" s="3221"/>
      <c r="I81" s="3221"/>
      <c r="J81" s="3222"/>
      <c r="K81" s="3210" t="s">
        <v>975</v>
      </c>
      <c r="L81" s="3211"/>
      <c r="M81" s="3211"/>
      <c r="N81" s="3211"/>
      <c r="O81" s="3211"/>
      <c r="P81" s="3211"/>
      <c r="Q81" s="3212"/>
      <c r="R81" s="3210"/>
      <c r="S81" s="3211"/>
      <c r="T81" s="3211"/>
      <c r="U81" s="3211"/>
      <c r="V81" s="3211"/>
      <c r="W81" s="3211"/>
      <c r="X81" s="3212"/>
      <c r="Y81" s="3210"/>
      <c r="Z81" s="3211"/>
      <c r="AA81" s="3211"/>
      <c r="AB81" s="3211"/>
      <c r="AC81" s="3211"/>
      <c r="AD81" s="3211"/>
      <c r="AE81" s="3212"/>
      <c r="AF81" s="3210" t="s">
        <v>976</v>
      </c>
      <c r="AG81" s="3211"/>
      <c r="AH81" s="3211"/>
      <c r="AI81" s="3211"/>
      <c r="AJ81" s="3211"/>
      <c r="AK81" s="3211"/>
      <c r="AL81" s="3212"/>
      <c r="AM81" s="3210"/>
      <c r="AN81" s="3211"/>
      <c r="AO81" s="3211"/>
      <c r="AP81" s="3211"/>
      <c r="AQ81" s="3211"/>
      <c r="AR81" s="3211"/>
      <c r="AS81" s="3211"/>
      <c r="AT81" s="3211"/>
      <c r="AU81" s="3211"/>
      <c r="AV81" s="3211"/>
      <c r="AW81" s="3212"/>
    </row>
    <row r="82" spans="1:49" ht="23.1" customHeight="1">
      <c r="A82" s="1150"/>
      <c r="B82" s="1151"/>
      <c r="C82" s="1152"/>
      <c r="D82" s="1153" t="s">
        <v>8915</v>
      </c>
      <c r="E82" s="1154"/>
      <c r="F82" s="1154"/>
      <c r="G82" s="1154"/>
      <c r="H82" s="1154"/>
      <c r="I82" s="1154"/>
      <c r="J82" s="1155"/>
      <c r="K82" s="1001"/>
      <c r="L82" s="1002"/>
      <c r="M82" s="1002"/>
      <c r="N82" s="1002"/>
      <c r="O82" s="1002"/>
      <c r="P82" s="1002"/>
      <c r="Q82" s="1003"/>
      <c r="R82" s="1001" t="s">
        <v>8914</v>
      </c>
      <c r="S82" s="1002"/>
      <c r="T82" s="1002"/>
      <c r="U82" s="1002"/>
      <c r="V82" s="1002"/>
      <c r="W82" s="1002"/>
      <c r="X82" s="1003"/>
      <c r="Y82" s="1001"/>
      <c r="Z82" s="1002"/>
      <c r="AA82" s="1002"/>
      <c r="AB82" s="1002"/>
      <c r="AC82" s="1002"/>
      <c r="AD82" s="1002"/>
      <c r="AE82" s="1003"/>
      <c r="AF82" s="1001"/>
      <c r="AG82" s="1002"/>
      <c r="AH82" s="1002"/>
      <c r="AI82" s="1002"/>
      <c r="AJ82" s="1002"/>
      <c r="AK82" s="1002"/>
      <c r="AL82" s="1003"/>
      <c r="AM82" s="1001"/>
      <c r="AN82" s="1002"/>
      <c r="AO82" s="1002"/>
      <c r="AP82" s="1002"/>
      <c r="AQ82" s="1002"/>
      <c r="AR82" s="1002"/>
      <c r="AS82" s="1002"/>
      <c r="AT82" s="1002"/>
      <c r="AU82" s="1002"/>
      <c r="AV82" s="1002"/>
      <c r="AW82" s="1003"/>
    </row>
    <row r="83" spans="1:49" ht="23.1" customHeight="1">
      <c r="A83" s="1150"/>
      <c r="B83" s="1151"/>
      <c r="C83" s="1152"/>
      <c r="D83" s="3210" t="s">
        <v>1096</v>
      </c>
      <c r="E83" s="3211"/>
      <c r="F83" s="3211"/>
      <c r="G83" s="3211"/>
      <c r="H83" s="3211"/>
      <c r="I83" s="3211"/>
      <c r="J83" s="3212"/>
      <c r="K83" s="3210" t="s">
        <v>1097</v>
      </c>
      <c r="L83" s="3211"/>
      <c r="M83" s="3211"/>
      <c r="N83" s="3211"/>
      <c r="O83" s="3211"/>
      <c r="P83" s="3211"/>
      <c r="Q83" s="3212"/>
      <c r="R83" s="3210"/>
      <c r="S83" s="3211"/>
      <c r="T83" s="3211"/>
      <c r="U83" s="3211"/>
      <c r="V83" s="3211"/>
      <c r="W83" s="3211"/>
      <c r="X83" s="3212"/>
      <c r="Y83" s="3210"/>
      <c r="Z83" s="3211"/>
      <c r="AA83" s="3211"/>
      <c r="AB83" s="3211"/>
      <c r="AC83" s="3211"/>
      <c r="AD83" s="3211"/>
      <c r="AE83" s="3212"/>
      <c r="AF83" s="3210" t="s">
        <v>1098</v>
      </c>
      <c r="AG83" s="3211"/>
      <c r="AH83" s="3211"/>
      <c r="AI83" s="3211"/>
      <c r="AJ83" s="3211"/>
      <c r="AK83" s="3211"/>
      <c r="AL83" s="3212"/>
      <c r="AM83" s="3210"/>
      <c r="AN83" s="3211"/>
      <c r="AO83" s="3211"/>
      <c r="AP83" s="3211"/>
      <c r="AQ83" s="3211"/>
      <c r="AR83" s="3211"/>
      <c r="AS83" s="3211"/>
      <c r="AT83" s="3211"/>
      <c r="AU83" s="3211"/>
      <c r="AV83" s="3211"/>
      <c r="AW83" s="3212"/>
    </row>
    <row r="84" spans="1:49" ht="23.1" customHeight="1">
      <c r="A84" s="1150"/>
      <c r="B84" s="1151"/>
      <c r="C84" s="1152"/>
      <c r="D84" s="3210" t="s">
        <v>1137</v>
      </c>
      <c r="E84" s="3211"/>
      <c r="F84" s="3211"/>
      <c r="G84" s="3211"/>
      <c r="H84" s="3211"/>
      <c r="I84" s="3211"/>
      <c r="J84" s="3212"/>
      <c r="K84" s="3210"/>
      <c r="L84" s="3211"/>
      <c r="M84" s="3211"/>
      <c r="N84" s="3211"/>
      <c r="O84" s="3211"/>
      <c r="P84" s="3211"/>
      <c r="Q84" s="3212"/>
      <c r="R84" s="3210"/>
      <c r="S84" s="3211"/>
      <c r="T84" s="3211"/>
      <c r="U84" s="3211"/>
      <c r="V84" s="3211"/>
      <c r="W84" s="3211"/>
      <c r="X84" s="3212"/>
      <c r="Y84" s="3210"/>
      <c r="Z84" s="3211"/>
      <c r="AA84" s="3211"/>
      <c r="AB84" s="3211"/>
      <c r="AC84" s="3211"/>
      <c r="AD84" s="3211"/>
      <c r="AE84" s="3212"/>
      <c r="AF84" s="3210" t="s">
        <v>1138</v>
      </c>
      <c r="AG84" s="3211"/>
      <c r="AH84" s="3211"/>
      <c r="AI84" s="3211"/>
      <c r="AJ84" s="3211"/>
      <c r="AK84" s="3211"/>
      <c r="AL84" s="3212"/>
      <c r="AM84" s="3210"/>
      <c r="AN84" s="3211"/>
      <c r="AO84" s="3211"/>
      <c r="AP84" s="3211"/>
      <c r="AQ84" s="3211"/>
      <c r="AR84" s="3211"/>
      <c r="AS84" s="3211"/>
      <c r="AT84" s="3211"/>
      <c r="AU84" s="3211"/>
      <c r="AV84" s="3211"/>
      <c r="AW84" s="3212"/>
    </row>
    <row r="85" spans="1:49" ht="23.1" customHeight="1">
      <c r="A85" s="1150"/>
      <c r="B85" s="1151"/>
      <c r="C85" s="1152"/>
      <c r="D85" s="3214" t="s">
        <v>1190</v>
      </c>
      <c r="E85" s="3215"/>
      <c r="F85" s="3215"/>
      <c r="G85" s="3215"/>
      <c r="H85" s="3215"/>
      <c r="I85" s="3215"/>
      <c r="J85" s="3216"/>
      <c r="K85" s="3210" t="s">
        <v>895</v>
      </c>
      <c r="L85" s="3211"/>
      <c r="M85" s="3211"/>
      <c r="N85" s="3211"/>
      <c r="O85" s="3211"/>
      <c r="P85" s="3211"/>
      <c r="Q85" s="3212"/>
      <c r="R85" s="3210"/>
      <c r="S85" s="3211"/>
      <c r="T85" s="3211"/>
      <c r="U85" s="3211"/>
      <c r="V85" s="3211"/>
      <c r="W85" s="3211"/>
      <c r="X85" s="3212"/>
      <c r="Y85" s="3210"/>
      <c r="Z85" s="3211"/>
      <c r="AA85" s="3211"/>
      <c r="AB85" s="3211"/>
      <c r="AC85" s="3211"/>
      <c r="AD85" s="3211"/>
      <c r="AE85" s="3212"/>
      <c r="AF85" s="3210" t="s">
        <v>1191</v>
      </c>
      <c r="AG85" s="3211"/>
      <c r="AH85" s="3211"/>
      <c r="AI85" s="3211"/>
      <c r="AJ85" s="3211"/>
      <c r="AK85" s="3211"/>
      <c r="AL85" s="3212"/>
      <c r="AM85" s="3210"/>
      <c r="AN85" s="3211"/>
      <c r="AO85" s="3211"/>
      <c r="AP85" s="3211"/>
      <c r="AQ85" s="3211"/>
      <c r="AR85" s="3211"/>
      <c r="AS85" s="3211"/>
      <c r="AT85" s="3211"/>
      <c r="AU85" s="3211"/>
      <c r="AV85" s="3211"/>
      <c r="AW85" s="3212"/>
    </row>
    <row r="86" spans="1:49" ht="23.1" customHeight="1">
      <c r="A86" s="1150"/>
      <c r="B86" s="1151"/>
      <c r="C86" s="1152"/>
      <c r="D86" s="3220"/>
      <c r="E86" s="3221"/>
      <c r="F86" s="3221"/>
      <c r="G86" s="3221"/>
      <c r="H86" s="3221"/>
      <c r="I86" s="3221"/>
      <c r="J86" s="3222"/>
      <c r="K86" s="3210" t="s">
        <v>797</v>
      </c>
      <c r="L86" s="3211"/>
      <c r="M86" s="3211"/>
      <c r="N86" s="3211"/>
      <c r="O86" s="3211"/>
      <c r="P86" s="3211"/>
      <c r="Q86" s="3212"/>
      <c r="R86" s="3210"/>
      <c r="S86" s="3211"/>
      <c r="T86" s="3211"/>
      <c r="U86" s="3211"/>
      <c r="V86" s="3211"/>
      <c r="W86" s="3211"/>
      <c r="X86" s="3212"/>
      <c r="Y86" s="3210"/>
      <c r="Z86" s="3211"/>
      <c r="AA86" s="3211"/>
      <c r="AB86" s="3211"/>
      <c r="AC86" s="3211"/>
      <c r="AD86" s="3211"/>
      <c r="AE86" s="3212"/>
      <c r="AF86" s="3210" t="s">
        <v>1192</v>
      </c>
      <c r="AG86" s="3211"/>
      <c r="AH86" s="3211"/>
      <c r="AI86" s="3211"/>
      <c r="AJ86" s="3211"/>
      <c r="AK86" s="3211"/>
      <c r="AL86" s="3212"/>
      <c r="AM86" s="3210"/>
      <c r="AN86" s="3211"/>
      <c r="AO86" s="3211"/>
      <c r="AP86" s="3211"/>
      <c r="AQ86" s="3211"/>
      <c r="AR86" s="3211"/>
      <c r="AS86" s="3211"/>
      <c r="AT86" s="3211"/>
      <c r="AU86" s="3211"/>
      <c r="AV86" s="3211"/>
      <c r="AW86" s="3212"/>
    </row>
    <row r="87" spans="1:49" ht="23.1" customHeight="1">
      <c r="A87" s="1150"/>
      <c r="B87" s="1151"/>
      <c r="C87" s="1152"/>
      <c r="D87" s="3214" t="s">
        <v>1231</v>
      </c>
      <c r="E87" s="3215"/>
      <c r="F87" s="3215"/>
      <c r="G87" s="3215"/>
      <c r="H87" s="3215"/>
      <c r="I87" s="3215"/>
      <c r="J87" s="3216"/>
      <c r="K87" s="3210" t="s">
        <v>797</v>
      </c>
      <c r="L87" s="3211"/>
      <c r="M87" s="3211"/>
      <c r="N87" s="3211"/>
      <c r="O87" s="3211"/>
      <c r="P87" s="3211"/>
      <c r="Q87" s="3212"/>
      <c r="R87" s="3210" t="s">
        <v>1232</v>
      </c>
      <c r="S87" s="3211"/>
      <c r="T87" s="3211"/>
      <c r="U87" s="3211"/>
      <c r="V87" s="3211"/>
      <c r="W87" s="3211"/>
      <c r="X87" s="3212"/>
      <c r="Y87" s="3210"/>
      <c r="Z87" s="3211"/>
      <c r="AA87" s="3211"/>
      <c r="AB87" s="3211"/>
      <c r="AC87" s="3211"/>
      <c r="AD87" s="3211"/>
      <c r="AE87" s="3212"/>
      <c r="AF87" s="3210" t="s">
        <v>1233</v>
      </c>
      <c r="AG87" s="3211"/>
      <c r="AH87" s="3211"/>
      <c r="AI87" s="3211"/>
      <c r="AJ87" s="3211"/>
      <c r="AK87" s="3211"/>
      <c r="AL87" s="3212"/>
      <c r="AM87" s="3210" t="s">
        <v>8989</v>
      </c>
      <c r="AN87" s="3211"/>
      <c r="AO87" s="3211"/>
      <c r="AP87" s="3211"/>
      <c r="AQ87" s="3211"/>
      <c r="AR87" s="3211"/>
      <c r="AS87" s="3211"/>
      <c r="AT87" s="3211"/>
      <c r="AU87" s="3211"/>
      <c r="AV87" s="3211"/>
      <c r="AW87" s="3212"/>
    </row>
    <row r="88" spans="1:49" ht="23.1" customHeight="1">
      <c r="A88" s="1150"/>
      <c r="B88" s="1151"/>
      <c r="C88" s="1152"/>
      <c r="D88" s="3220"/>
      <c r="E88" s="3221"/>
      <c r="F88" s="3221"/>
      <c r="G88" s="3221"/>
      <c r="H88" s="3221"/>
      <c r="I88" s="3221"/>
      <c r="J88" s="3222"/>
      <c r="K88" s="3210" t="s">
        <v>895</v>
      </c>
      <c r="L88" s="3211"/>
      <c r="M88" s="3211"/>
      <c r="N88" s="3211"/>
      <c r="O88" s="3211"/>
      <c r="P88" s="3211"/>
      <c r="Q88" s="3212"/>
      <c r="R88" s="3210"/>
      <c r="S88" s="3211"/>
      <c r="T88" s="3211"/>
      <c r="U88" s="3211"/>
      <c r="V88" s="3211"/>
      <c r="W88" s="3211"/>
      <c r="X88" s="3212"/>
      <c r="Y88" s="3210"/>
      <c r="Z88" s="3211"/>
      <c r="AA88" s="3211"/>
      <c r="AB88" s="3211"/>
      <c r="AC88" s="3211"/>
      <c r="AD88" s="3211"/>
      <c r="AE88" s="3212"/>
      <c r="AF88" s="3210" t="s">
        <v>1234</v>
      </c>
      <c r="AG88" s="3211"/>
      <c r="AH88" s="3211"/>
      <c r="AI88" s="3211"/>
      <c r="AJ88" s="3211"/>
      <c r="AK88" s="3211"/>
      <c r="AL88" s="3212"/>
      <c r="AM88" s="3210"/>
      <c r="AN88" s="3211"/>
      <c r="AO88" s="3211"/>
      <c r="AP88" s="3211"/>
      <c r="AQ88" s="3211"/>
      <c r="AR88" s="3211"/>
      <c r="AS88" s="3211"/>
      <c r="AT88" s="3211"/>
      <c r="AU88" s="3211"/>
      <c r="AV88" s="3211"/>
      <c r="AW88" s="3212"/>
    </row>
    <row r="89" spans="1:49" ht="23.1" customHeight="1">
      <c r="A89" s="1150"/>
      <c r="B89" s="1151"/>
      <c r="C89" s="1152"/>
      <c r="D89" s="3210" t="s">
        <v>1260</v>
      </c>
      <c r="E89" s="3211"/>
      <c r="F89" s="3211"/>
      <c r="G89" s="3211"/>
      <c r="H89" s="3211"/>
      <c r="I89" s="3211"/>
      <c r="J89" s="3212"/>
      <c r="K89" s="3210"/>
      <c r="L89" s="3211"/>
      <c r="M89" s="3211"/>
      <c r="N89" s="3211"/>
      <c r="O89" s="3211"/>
      <c r="P89" s="3211"/>
      <c r="Q89" s="3212"/>
      <c r="R89" s="3210"/>
      <c r="S89" s="3211"/>
      <c r="T89" s="3211"/>
      <c r="U89" s="3211"/>
      <c r="V89" s="3211"/>
      <c r="W89" s="3211"/>
      <c r="X89" s="3212"/>
      <c r="Y89" s="3210"/>
      <c r="Z89" s="3211"/>
      <c r="AA89" s="3211"/>
      <c r="AB89" s="3211"/>
      <c r="AC89" s="3211"/>
      <c r="AD89" s="3211"/>
      <c r="AE89" s="3212"/>
      <c r="AF89" s="3210" t="s">
        <v>1261</v>
      </c>
      <c r="AG89" s="3211"/>
      <c r="AH89" s="3211"/>
      <c r="AI89" s="3211"/>
      <c r="AJ89" s="3211"/>
      <c r="AK89" s="3211"/>
      <c r="AL89" s="3212"/>
      <c r="AM89" s="3210"/>
      <c r="AN89" s="3211"/>
      <c r="AO89" s="3211"/>
      <c r="AP89" s="3211"/>
      <c r="AQ89" s="3211"/>
      <c r="AR89" s="3211"/>
      <c r="AS89" s="3211"/>
      <c r="AT89" s="3211"/>
      <c r="AU89" s="3211"/>
      <c r="AV89" s="3211"/>
      <c r="AW89" s="3212"/>
    </row>
    <row r="90" spans="1:49" ht="23.1" customHeight="1">
      <c r="A90" s="1150"/>
      <c r="B90" s="1151"/>
      <c r="C90" s="1152"/>
      <c r="D90" s="3214" t="s">
        <v>1293</v>
      </c>
      <c r="E90" s="3215"/>
      <c r="F90" s="3215"/>
      <c r="G90" s="3215"/>
      <c r="H90" s="3215"/>
      <c r="I90" s="3215"/>
      <c r="J90" s="3216"/>
      <c r="K90" s="3210" t="s">
        <v>1294</v>
      </c>
      <c r="L90" s="3211"/>
      <c r="M90" s="3211"/>
      <c r="N90" s="3211"/>
      <c r="O90" s="3211"/>
      <c r="P90" s="3211"/>
      <c r="Q90" s="3212"/>
      <c r="R90" s="3210"/>
      <c r="S90" s="3211"/>
      <c r="T90" s="3211"/>
      <c r="U90" s="3211"/>
      <c r="V90" s="3211"/>
      <c r="W90" s="3211"/>
      <c r="X90" s="3212"/>
      <c r="Y90" s="3210"/>
      <c r="Z90" s="3211"/>
      <c r="AA90" s="3211"/>
      <c r="AB90" s="3211"/>
      <c r="AC90" s="3211"/>
      <c r="AD90" s="3211"/>
      <c r="AE90" s="3212"/>
      <c r="AF90" s="3210" t="s">
        <v>1295</v>
      </c>
      <c r="AG90" s="3211"/>
      <c r="AH90" s="3211"/>
      <c r="AI90" s="3211"/>
      <c r="AJ90" s="3211"/>
      <c r="AK90" s="3211"/>
      <c r="AL90" s="3212"/>
      <c r="AM90" s="3210"/>
      <c r="AN90" s="3211"/>
      <c r="AO90" s="3211"/>
      <c r="AP90" s="3211"/>
      <c r="AQ90" s="3211"/>
      <c r="AR90" s="3211"/>
      <c r="AS90" s="3211"/>
      <c r="AT90" s="3211"/>
      <c r="AU90" s="3211"/>
      <c r="AV90" s="3211"/>
      <c r="AW90" s="3212"/>
    </row>
    <row r="91" spans="1:49" ht="23.1" customHeight="1">
      <c r="A91" s="1150"/>
      <c r="B91" s="1151"/>
      <c r="C91" s="1152"/>
      <c r="D91" s="3220"/>
      <c r="E91" s="3221"/>
      <c r="F91" s="3221"/>
      <c r="G91" s="3221"/>
      <c r="H91" s="3221"/>
      <c r="I91" s="3221"/>
      <c r="J91" s="3222"/>
      <c r="K91" s="3210" t="s">
        <v>1296</v>
      </c>
      <c r="L91" s="3211"/>
      <c r="M91" s="3211"/>
      <c r="N91" s="3211"/>
      <c r="O91" s="3211"/>
      <c r="P91" s="3211"/>
      <c r="Q91" s="3212"/>
      <c r="R91" s="3210" t="s">
        <v>1297</v>
      </c>
      <c r="S91" s="3211"/>
      <c r="T91" s="3211"/>
      <c r="U91" s="3211"/>
      <c r="V91" s="3211"/>
      <c r="W91" s="3211"/>
      <c r="X91" s="3212"/>
      <c r="Y91" s="3210"/>
      <c r="Z91" s="3211"/>
      <c r="AA91" s="3211"/>
      <c r="AB91" s="3211"/>
      <c r="AC91" s="3211"/>
      <c r="AD91" s="3211"/>
      <c r="AE91" s="3212"/>
      <c r="AF91" s="3210" t="s">
        <v>1298</v>
      </c>
      <c r="AG91" s="3211"/>
      <c r="AH91" s="3211"/>
      <c r="AI91" s="3211"/>
      <c r="AJ91" s="3211"/>
      <c r="AK91" s="3211"/>
      <c r="AL91" s="3212"/>
      <c r="AM91" s="3210"/>
      <c r="AN91" s="3211"/>
      <c r="AO91" s="3211"/>
      <c r="AP91" s="3211"/>
      <c r="AQ91" s="3211"/>
      <c r="AR91" s="3211"/>
      <c r="AS91" s="3211"/>
      <c r="AT91" s="3211"/>
      <c r="AU91" s="3211"/>
      <c r="AV91" s="3211"/>
      <c r="AW91" s="3212"/>
    </row>
    <row r="92" spans="1:49" ht="23.1" customHeight="1">
      <c r="A92" s="1150"/>
      <c r="B92" s="1151"/>
      <c r="C92" s="1152"/>
      <c r="D92" s="3210" t="s">
        <v>1383</v>
      </c>
      <c r="E92" s="3211"/>
      <c r="F92" s="3211"/>
      <c r="G92" s="3211"/>
      <c r="H92" s="3211"/>
      <c r="I92" s="3211"/>
      <c r="J92" s="3212"/>
      <c r="K92" s="3210" t="s">
        <v>895</v>
      </c>
      <c r="L92" s="3211"/>
      <c r="M92" s="3211"/>
      <c r="N92" s="3211"/>
      <c r="O92" s="3211"/>
      <c r="P92" s="3211"/>
      <c r="Q92" s="3212"/>
      <c r="R92" s="3210" t="s">
        <v>1384</v>
      </c>
      <c r="S92" s="3211"/>
      <c r="T92" s="3211"/>
      <c r="U92" s="3211"/>
      <c r="V92" s="3211"/>
      <c r="W92" s="3211"/>
      <c r="X92" s="3212"/>
      <c r="Y92" s="3210"/>
      <c r="Z92" s="3211"/>
      <c r="AA92" s="3211"/>
      <c r="AB92" s="3211"/>
      <c r="AC92" s="3211"/>
      <c r="AD92" s="3211"/>
      <c r="AE92" s="3212"/>
      <c r="AF92" s="3210" t="s">
        <v>1385</v>
      </c>
      <c r="AG92" s="3211"/>
      <c r="AH92" s="3211"/>
      <c r="AI92" s="3211"/>
      <c r="AJ92" s="3211"/>
      <c r="AK92" s="3211"/>
      <c r="AL92" s="3212"/>
      <c r="AM92" s="1001"/>
      <c r="AN92" s="1002"/>
      <c r="AO92" s="1002"/>
      <c r="AP92" s="1002"/>
      <c r="AQ92" s="1002"/>
      <c r="AR92" s="1002"/>
      <c r="AS92" s="1002"/>
      <c r="AT92" s="1002"/>
      <c r="AU92" s="1002"/>
      <c r="AV92" s="1002"/>
      <c r="AW92" s="1003"/>
    </row>
    <row r="93" spans="1:49" ht="23.1" customHeight="1">
      <c r="A93" s="1150"/>
      <c r="B93" s="1151"/>
      <c r="C93" s="1152"/>
      <c r="D93" s="3214" t="s">
        <v>3865</v>
      </c>
      <c r="E93" s="3215"/>
      <c r="F93" s="3215"/>
      <c r="G93" s="3215"/>
      <c r="H93" s="3215"/>
      <c r="I93" s="3215"/>
      <c r="J93" s="3216"/>
      <c r="K93" s="3210" t="s">
        <v>1294</v>
      </c>
      <c r="L93" s="3211"/>
      <c r="M93" s="3211"/>
      <c r="N93" s="3211"/>
      <c r="O93" s="3211"/>
      <c r="P93" s="3211"/>
      <c r="Q93" s="3212"/>
      <c r="R93" s="3210"/>
      <c r="S93" s="3211"/>
      <c r="T93" s="3211"/>
      <c r="U93" s="3211"/>
      <c r="V93" s="3211"/>
      <c r="W93" s="3211"/>
      <c r="X93" s="3212"/>
      <c r="Y93" s="3210" t="s">
        <v>3868</v>
      </c>
      <c r="Z93" s="3211"/>
      <c r="AA93" s="3211"/>
      <c r="AB93" s="3211"/>
      <c r="AC93" s="3211"/>
      <c r="AD93" s="3211"/>
      <c r="AE93" s="3212"/>
      <c r="AF93" s="3210" t="s">
        <v>3867</v>
      </c>
      <c r="AG93" s="3211"/>
      <c r="AH93" s="3211"/>
      <c r="AI93" s="3211"/>
      <c r="AJ93" s="3211"/>
      <c r="AK93" s="3211"/>
      <c r="AL93" s="3212"/>
      <c r="AM93" s="1001"/>
      <c r="AN93" s="1002"/>
      <c r="AO93" s="1002"/>
      <c r="AP93" s="1002"/>
      <c r="AQ93" s="1002"/>
      <c r="AR93" s="1002"/>
      <c r="AS93" s="1002"/>
      <c r="AT93" s="1002"/>
      <c r="AU93" s="1002"/>
      <c r="AV93" s="1002"/>
      <c r="AW93" s="1003"/>
    </row>
    <row r="94" spans="1:49" ht="23.1" customHeight="1">
      <c r="A94" s="1153"/>
      <c r="B94" s="1154"/>
      <c r="C94" s="1155"/>
      <c r="D94" s="1153"/>
      <c r="E94" s="1154"/>
      <c r="F94" s="1154"/>
      <c r="G94" s="1154"/>
      <c r="H94" s="1154"/>
      <c r="I94" s="1154"/>
      <c r="J94" s="1155"/>
      <c r="K94" s="1001" t="s">
        <v>7998</v>
      </c>
      <c r="L94" s="1002"/>
      <c r="M94" s="1002"/>
      <c r="N94" s="1002"/>
      <c r="O94" s="1002"/>
      <c r="P94" s="1002"/>
      <c r="Q94" s="1003"/>
      <c r="R94" s="1001"/>
      <c r="S94" s="1002"/>
      <c r="T94" s="1002"/>
      <c r="U94" s="1002"/>
      <c r="V94" s="1002"/>
      <c r="W94" s="1002"/>
      <c r="X94" s="1003"/>
      <c r="Y94" s="1001"/>
      <c r="Z94" s="1002"/>
      <c r="AA94" s="1002"/>
      <c r="AB94" s="1002"/>
      <c r="AC94" s="1002"/>
      <c r="AD94" s="1002"/>
      <c r="AE94" s="1003"/>
      <c r="AF94" s="1001" t="s">
        <v>7999</v>
      </c>
      <c r="AG94" s="1002"/>
      <c r="AH94" s="1002"/>
      <c r="AI94" s="1002"/>
      <c r="AJ94" s="1002"/>
      <c r="AK94" s="1002"/>
      <c r="AL94" s="1003"/>
      <c r="AM94" s="1001"/>
      <c r="AN94" s="1002"/>
      <c r="AO94" s="1002"/>
      <c r="AP94" s="1002"/>
      <c r="AQ94" s="1002"/>
      <c r="AR94" s="1002"/>
      <c r="AS94" s="1002"/>
      <c r="AT94" s="1002"/>
      <c r="AU94" s="1002"/>
      <c r="AV94" s="1002"/>
      <c r="AW94" s="1003"/>
    </row>
    <row r="95" spans="1:49" ht="23.1" customHeight="1">
      <c r="A95" s="3223" t="s">
        <v>3</v>
      </c>
      <c r="B95" s="3224"/>
      <c r="C95" s="3225"/>
      <c r="D95" s="782" t="s">
        <v>860</v>
      </c>
      <c r="E95" s="1148"/>
      <c r="F95" s="1148"/>
      <c r="G95" s="1148"/>
      <c r="H95" s="1148"/>
      <c r="I95" s="1148"/>
      <c r="J95" s="1149"/>
      <c r="K95" s="1153" t="s">
        <v>10427</v>
      </c>
      <c r="L95" s="1002"/>
      <c r="M95" s="1002"/>
      <c r="N95" s="1002"/>
      <c r="O95" s="1002"/>
      <c r="P95" s="1002"/>
      <c r="Q95" s="1003"/>
      <c r="R95" s="1159" t="s">
        <v>14022</v>
      </c>
      <c r="S95" s="1002"/>
      <c r="T95" s="1002"/>
      <c r="U95" s="1002"/>
      <c r="V95" s="1002"/>
      <c r="W95" s="1002"/>
      <c r="X95" s="1003"/>
      <c r="Y95" s="1001"/>
      <c r="Z95" s="1002"/>
      <c r="AA95" s="1002"/>
      <c r="AB95" s="1002"/>
      <c r="AC95" s="1002"/>
      <c r="AD95" s="1002"/>
      <c r="AE95" s="1003"/>
      <c r="AF95" s="1001"/>
      <c r="AG95" s="1002"/>
      <c r="AH95" s="1002"/>
      <c r="AI95" s="1002"/>
      <c r="AJ95" s="1002"/>
      <c r="AK95" s="1002"/>
      <c r="AL95" s="1003"/>
      <c r="AM95" s="1001"/>
      <c r="AN95" s="1002"/>
      <c r="AO95" s="1002"/>
      <c r="AP95" s="1002"/>
      <c r="AQ95" s="1002"/>
      <c r="AR95" s="1002"/>
      <c r="AS95" s="1002"/>
      <c r="AT95" s="1002"/>
      <c r="AU95" s="1002"/>
      <c r="AV95" s="1002"/>
      <c r="AW95" s="1003"/>
    </row>
    <row r="96" spans="1:49" ht="23.1" customHeight="1">
      <c r="A96" s="1150"/>
      <c r="B96" s="1151"/>
      <c r="C96" s="1152"/>
      <c r="D96" s="785"/>
      <c r="E96" s="1154"/>
      <c r="F96" s="1154"/>
      <c r="G96" s="1154"/>
      <c r="H96" s="1154"/>
      <c r="I96" s="1154"/>
      <c r="J96" s="1155"/>
      <c r="K96" s="1153" t="s">
        <v>14220</v>
      </c>
      <c r="L96" s="1002"/>
      <c r="M96" s="1002"/>
      <c r="N96" s="1002"/>
      <c r="O96" s="1002"/>
      <c r="P96" s="1002"/>
      <c r="Q96" s="1003"/>
      <c r="R96" s="1159"/>
      <c r="S96" s="1002"/>
      <c r="T96" s="1002"/>
      <c r="U96" s="1002"/>
      <c r="V96" s="1002"/>
      <c r="W96" s="1002"/>
      <c r="X96" s="1003"/>
      <c r="Y96" s="1001"/>
      <c r="Z96" s="1002"/>
      <c r="AA96" s="1002"/>
      <c r="AB96" s="1002"/>
      <c r="AC96" s="1002"/>
      <c r="AD96" s="1002"/>
      <c r="AE96" s="1003"/>
      <c r="AF96" s="1001"/>
      <c r="AG96" s="1002"/>
      <c r="AH96" s="1002"/>
      <c r="AI96" s="1002"/>
      <c r="AJ96" s="1002"/>
      <c r="AK96" s="1002"/>
      <c r="AL96" s="1003"/>
      <c r="AM96" s="1452" t="s">
        <v>14221</v>
      </c>
      <c r="AN96" s="1002"/>
      <c r="AO96" s="1002"/>
      <c r="AP96" s="1002"/>
      <c r="AQ96" s="1002"/>
      <c r="AR96" s="1002"/>
      <c r="AS96" s="1002"/>
      <c r="AT96" s="1002"/>
      <c r="AU96" s="1002"/>
      <c r="AV96" s="1002"/>
      <c r="AW96" s="1003"/>
    </row>
    <row r="97" spans="1:49" ht="23.1" customHeight="1">
      <c r="A97" s="1150"/>
      <c r="B97" s="1151"/>
      <c r="C97" s="1152"/>
      <c r="D97" s="1001" t="s">
        <v>135</v>
      </c>
      <c r="E97" s="1002"/>
      <c r="F97" s="1002"/>
      <c r="G97" s="1002"/>
      <c r="H97" s="1002"/>
      <c r="I97" s="1002"/>
      <c r="J97" s="1003"/>
      <c r="K97" s="1001"/>
      <c r="L97" s="1002"/>
      <c r="M97" s="1002"/>
      <c r="N97" s="1002"/>
      <c r="O97" s="1002"/>
      <c r="P97" s="1002"/>
      <c r="Q97" s="1003"/>
      <c r="R97" s="1159"/>
      <c r="S97" s="1002"/>
      <c r="T97" s="1002"/>
      <c r="U97" s="1002"/>
      <c r="V97" s="1002"/>
      <c r="W97" s="1002"/>
      <c r="X97" s="1003"/>
      <c r="Y97" s="1001"/>
      <c r="Z97" s="1002"/>
      <c r="AA97" s="1002"/>
      <c r="AB97" s="1002"/>
      <c r="AC97" s="1002"/>
      <c r="AD97" s="1002"/>
      <c r="AE97" s="1003"/>
      <c r="AF97" s="1001"/>
      <c r="AG97" s="1002"/>
      <c r="AH97" s="1002"/>
      <c r="AI97" s="1002"/>
      <c r="AJ97" s="1002"/>
      <c r="AK97" s="1002"/>
      <c r="AL97" s="1003"/>
      <c r="AM97" s="1001" t="s">
        <v>12530</v>
      </c>
      <c r="AN97" s="1002"/>
      <c r="AO97" s="1002"/>
      <c r="AP97" s="1002"/>
      <c r="AQ97" s="1002"/>
      <c r="AR97" s="1002"/>
      <c r="AS97" s="1002"/>
      <c r="AT97" s="1002"/>
      <c r="AU97" s="1002"/>
      <c r="AV97" s="1002"/>
      <c r="AW97" s="1003"/>
    </row>
    <row r="98" spans="1:49" ht="23.1" customHeight="1">
      <c r="A98" s="1150"/>
      <c r="B98" s="1151"/>
      <c r="C98" s="1152"/>
      <c r="D98" s="1150" t="s">
        <v>8491</v>
      </c>
      <c r="E98" s="1151"/>
      <c r="F98" s="1151"/>
      <c r="G98" s="1151"/>
      <c r="H98" s="1151"/>
      <c r="I98" s="1151"/>
      <c r="J98" s="1152"/>
      <c r="K98" s="1001" t="s">
        <v>8511</v>
      </c>
      <c r="L98" s="1002"/>
      <c r="M98" s="1002"/>
      <c r="N98" s="1002"/>
      <c r="O98" s="1002"/>
      <c r="P98" s="1002"/>
      <c r="Q98" s="1003"/>
      <c r="R98" s="1001" t="s">
        <v>8512</v>
      </c>
      <c r="S98" s="1002"/>
      <c r="T98" s="1002"/>
      <c r="U98" s="1002"/>
      <c r="V98" s="1002"/>
      <c r="W98" s="1002"/>
      <c r="X98" s="1003"/>
      <c r="Y98" s="1001"/>
      <c r="Z98" s="1002"/>
      <c r="AA98" s="1002"/>
      <c r="AB98" s="1002"/>
      <c r="AC98" s="1002"/>
      <c r="AD98" s="1002"/>
      <c r="AE98" s="1003"/>
      <c r="AF98" s="1001"/>
      <c r="AG98" s="1002"/>
      <c r="AH98" s="1002"/>
      <c r="AI98" s="1002"/>
      <c r="AJ98" s="1002"/>
      <c r="AK98" s="1002"/>
      <c r="AL98" s="1003"/>
      <c r="AM98" s="1001" t="s">
        <v>8510</v>
      </c>
      <c r="AN98" s="1002"/>
      <c r="AO98" s="1002"/>
      <c r="AP98" s="1002"/>
      <c r="AQ98" s="1002"/>
      <c r="AR98" s="1002"/>
      <c r="AS98" s="1002"/>
      <c r="AT98" s="1002"/>
      <c r="AU98" s="1002"/>
      <c r="AV98" s="1002"/>
      <c r="AW98" s="1003"/>
    </row>
    <row r="99" spans="1:49" ht="23.1" customHeight="1">
      <c r="A99" s="785" t="s">
        <v>1778</v>
      </c>
      <c r="B99" s="786"/>
      <c r="C99" s="787"/>
      <c r="D99" s="782" t="s">
        <v>1779</v>
      </c>
      <c r="E99" s="783"/>
      <c r="F99" s="783"/>
      <c r="G99" s="783"/>
      <c r="H99" s="783"/>
      <c r="I99" s="783"/>
      <c r="J99" s="784"/>
      <c r="K99" s="3210" t="s">
        <v>3741</v>
      </c>
      <c r="L99" s="3211"/>
      <c r="M99" s="3211"/>
      <c r="N99" s="3211"/>
      <c r="O99" s="3211"/>
      <c r="P99" s="3211"/>
      <c r="Q99" s="3212"/>
      <c r="R99" s="3210" t="s">
        <v>1780</v>
      </c>
      <c r="S99" s="3211"/>
      <c r="T99" s="3211"/>
      <c r="U99" s="3211"/>
      <c r="V99" s="3211"/>
      <c r="W99" s="3211"/>
      <c r="X99" s="3212"/>
      <c r="Y99" s="3210"/>
      <c r="Z99" s="3211"/>
      <c r="AA99" s="3211"/>
      <c r="AB99" s="3211"/>
      <c r="AC99" s="3211"/>
      <c r="AD99" s="3211"/>
      <c r="AE99" s="3212"/>
      <c r="AF99" s="3210"/>
      <c r="AG99" s="3211"/>
      <c r="AH99" s="3211"/>
      <c r="AI99" s="3211"/>
      <c r="AJ99" s="3211"/>
      <c r="AK99" s="3211"/>
      <c r="AL99" s="3212"/>
      <c r="AM99" s="3210"/>
      <c r="AN99" s="3211"/>
      <c r="AO99" s="3211"/>
      <c r="AP99" s="3211"/>
      <c r="AQ99" s="3211"/>
      <c r="AR99" s="3211"/>
      <c r="AS99" s="3211"/>
      <c r="AT99" s="3211"/>
      <c r="AU99" s="3211"/>
      <c r="AV99" s="3211"/>
      <c r="AW99" s="3212"/>
    </row>
    <row r="100" spans="1:49" ht="23.1" customHeight="1">
      <c r="A100" s="785"/>
      <c r="B100" s="786"/>
      <c r="C100" s="787"/>
      <c r="D100" s="785"/>
      <c r="E100" s="786"/>
      <c r="F100" s="786"/>
      <c r="G100" s="786"/>
      <c r="H100" s="786"/>
      <c r="I100" s="786"/>
      <c r="J100" s="787"/>
      <c r="K100" s="3210" t="s">
        <v>3742</v>
      </c>
      <c r="L100" s="3211"/>
      <c r="M100" s="3211"/>
      <c r="N100" s="3211"/>
      <c r="O100" s="3211"/>
      <c r="P100" s="3211"/>
      <c r="Q100" s="3212"/>
      <c r="R100" s="3210" t="s">
        <v>1782</v>
      </c>
      <c r="S100" s="3211"/>
      <c r="T100" s="3211"/>
      <c r="U100" s="3211"/>
      <c r="V100" s="3211"/>
      <c r="W100" s="3211"/>
      <c r="X100" s="3212"/>
      <c r="Y100" s="3210"/>
      <c r="Z100" s="3211"/>
      <c r="AA100" s="3211"/>
      <c r="AB100" s="3211"/>
      <c r="AC100" s="3211"/>
      <c r="AD100" s="3211"/>
      <c r="AE100" s="3212"/>
      <c r="AF100" s="3210"/>
      <c r="AG100" s="3211"/>
      <c r="AH100" s="3211"/>
      <c r="AI100" s="3211"/>
      <c r="AJ100" s="3211"/>
      <c r="AK100" s="3211"/>
      <c r="AL100" s="3212"/>
      <c r="AM100" s="3210"/>
      <c r="AN100" s="3211"/>
      <c r="AO100" s="3211"/>
      <c r="AP100" s="3211"/>
      <c r="AQ100" s="3211"/>
      <c r="AR100" s="3211"/>
      <c r="AS100" s="3211"/>
      <c r="AT100" s="3211"/>
      <c r="AU100" s="3211"/>
      <c r="AV100" s="3211"/>
      <c r="AW100" s="3212"/>
    </row>
    <row r="101" spans="1:49" ht="23.1" customHeight="1">
      <c r="A101" s="785"/>
      <c r="B101" s="786"/>
      <c r="C101" s="787"/>
      <c r="D101" s="1150"/>
      <c r="E101" s="1151"/>
      <c r="F101" s="1151"/>
      <c r="G101" s="1151"/>
      <c r="H101" s="1151"/>
      <c r="I101" s="1151"/>
      <c r="J101" s="1152"/>
      <c r="K101" s="1001" t="s">
        <v>14904</v>
      </c>
      <c r="L101" s="1002"/>
      <c r="M101" s="1002"/>
      <c r="N101" s="1002"/>
      <c r="O101" s="1002"/>
      <c r="P101" s="1002"/>
      <c r="Q101" s="1003"/>
      <c r="R101" s="1001"/>
      <c r="S101" s="1002"/>
      <c r="T101" s="1002"/>
      <c r="U101" s="1002"/>
      <c r="V101" s="1002"/>
      <c r="W101" s="1002"/>
      <c r="X101" s="1003"/>
      <c r="Y101" s="1001"/>
      <c r="Z101" s="1002"/>
      <c r="AA101" s="1002"/>
      <c r="AB101" s="1002"/>
      <c r="AC101" s="1002"/>
      <c r="AD101" s="1002"/>
      <c r="AE101" s="1003"/>
      <c r="AF101" s="1001"/>
      <c r="AG101" s="1002"/>
      <c r="AH101" s="1002"/>
      <c r="AI101" s="1002"/>
      <c r="AJ101" s="1002"/>
      <c r="AK101" s="1002"/>
      <c r="AL101" s="1003"/>
      <c r="AM101" s="1001" t="s">
        <v>14905</v>
      </c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3"/>
    </row>
    <row r="102" spans="1:49" ht="23.1" customHeight="1">
      <c r="A102" s="785"/>
      <c r="B102" s="786"/>
      <c r="C102" s="787"/>
      <c r="D102" s="3214" t="s">
        <v>1781</v>
      </c>
      <c r="E102" s="3215"/>
      <c r="F102" s="3215"/>
      <c r="G102" s="3215"/>
      <c r="H102" s="3215"/>
      <c r="I102" s="3215"/>
      <c r="J102" s="3216"/>
      <c r="K102" s="3210" t="s">
        <v>3743</v>
      </c>
      <c r="L102" s="3211"/>
      <c r="M102" s="3211"/>
      <c r="N102" s="3211"/>
      <c r="O102" s="3211"/>
      <c r="P102" s="3211"/>
      <c r="Q102" s="3212"/>
      <c r="R102" s="3210" t="s">
        <v>1783</v>
      </c>
      <c r="S102" s="3211"/>
      <c r="T102" s="3211"/>
      <c r="U102" s="3211"/>
      <c r="V102" s="3211"/>
      <c r="W102" s="3211"/>
      <c r="X102" s="3212"/>
      <c r="Y102" s="3210"/>
      <c r="Z102" s="3211"/>
      <c r="AA102" s="3211"/>
      <c r="AB102" s="3211"/>
      <c r="AC102" s="3211"/>
      <c r="AD102" s="3211"/>
      <c r="AE102" s="3212"/>
      <c r="AF102" s="3210"/>
      <c r="AG102" s="3211"/>
      <c r="AH102" s="3211"/>
      <c r="AI102" s="3211"/>
      <c r="AJ102" s="3211"/>
      <c r="AK102" s="3211"/>
      <c r="AL102" s="3212"/>
      <c r="AM102" s="3210"/>
      <c r="AN102" s="3211"/>
      <c r="AO102" s="3211"/>
      <c r="AP102" s="3211"/>
      <c r="AQ102" s="3211"/>
      <c r="AR102" s="3211"/>
      <c r="AS102" s="3211"/>
      <c r="AT102" s="3211"/>
      <c r="AU102" s="3211"/>
      <c r="AV102" s="3211"/>
      <c r="AW102" s="3212"/>
    </row>
    <row r="103" spans="1:49" ht="23.1" customHeight="1">
      <c r="A103" s="785"/>
      <c r="B103" s="786"/>
      <c r="C103" s="787"/>
      <c r="D103" s="3220"/>
      <c r="E103" s="3221"/>
      <c r="F103" s="3221"/>
      <c r="G103" s="3221"/>
      <c r="H103" s="3221"/>
      <c r="I103" s="3221"/>
      <c r="J103" s="3222"/>
      <c r="K103" s="3210" t="s">
        <v>3744</v>
      </c>
      <c r="L103" s="3211"/>
      <c r="M103" s="3211"/>
      <c r="N103" s="3211"/>
      <c r="O103" s="3211"/>
      <c r="P103" s="3211"/>
      <c r="Q103" s="3212"/>
      <c r="R103" s="3210" t="s">
        <v>3439</v>
      </c>
      <c r="S103" s="3211"/>
      <c r="T103" s="3211"/>
      <c r="U103" s="3211"/>
      <c r="V103" s="3211"/>
      <c r="W103" s="3211"/>
      <c r="X103" s="3212"/>
      <c r="Y103" s="1001"/>
      <c r="Z103" s="1002"/>
      <c r="AA103" s="1002"/>
      <c r="AB103" s="1002"/>
      <c r="AC103" s="1002"/>
      <c r="AD103" s="1002"/>
      <c r="AE103" s="1003"/>
      <c r="AF103" s="1001"/>
      <c r="AG103" s="1002"/>
      <c r="AH103" s="1002"/>
      <c r="AI103" s="1002"/>
      <c r="AJ103" s="1002"/>
      <c r="AK103" s="1002"/>
      <c r="AL103" s="1003"/>
      <c r="AM103" s="1452" t="s">
        <v>3511</v>
      </c>
      <c r="AN103" s="1002"/>
      <c r="AO103" s="1002"/>
      <c r="AP103" s="1002"/>
      <c r="AQ103" s="1002"/>
      <c r="AR103" s="1002"/>
      <c r="AS103" s="1002"/>
      <c r="AT103" s="1002"/>
      <c r="AU103" s="1002"/>
      <c r="AV103" s="1002"/>
      <c r="AW103" s="1003"/>
    </row>
    <row r="104" spans="1:49" ht="23.1" customHeight="1">
      <c r="A104" s="785"/>
      <c r="B104" s="786"/>
      <c r="C104" s="787"/>
      <c r="D104" s="1153" t="s">
        <v>14970</v>
      </c>
      <c r="E104" s="1154"/>
      <c r="F104" s="1154"/>
      <c r="G104" s="1154"/>
      <c r="H104" s="1154"/>
      <c r="I104" s="1154"/>
      <c r="J104" s="1155"/>
      <c r="K104" s="1001" t="s">
        <v>14971</v>
      </c>
      <c r="L104" s="1002"/>
      <c r="M104" s="1002"/>
      <c r="N104" s="1002"/>
      <c r="O104" s="1002"/>
      <c r="P104" s="1002"/>
      <c r="Q104" s="1003"/>
      <c r="R104" s="1001"/>
      <c r="S104" s="1002"/>
      <c r="T104" s="1002"/>
      <c r="U104" s="1002"/>
      <c r="V104" s="1002"/>
      <c r="W104" s="1002"/>
      <c r="X104" s="1003"/>
      <c r="Y104" s="1001"/>
      <c r="Z104" s="1002"/>
      <c r="AA104" s="1002"/>
      <c r="AB104" s="1002"/>
      <c r="AC104" s="1002"/>
      <c r="AD104" s="1002"/>
      <c r="AE104" s="1003"/>
      <c r="AF104" s="1001"/>
      <c r="AG104" s="1002"/>
      <c r="AH104" s="1002"/>
      <c r="AI104" s="1002"/>
      <c r="AJ104" s="1002"/>
      <c r="AK104" s="1002"/>
      <c r="AL104" s="1003"/>
      <c r="AM104" s="1452" t="s">
        <v>14972</v>
      </c>
      <c r="AN104" s="1002"/>
      <c r="AO104" s="1002"/>
      <c r="AP104" s="1002"/>
      <c r="AQ104" s="1002"/>
      <c r="AR104" s="1002"/>
      <c r="AS104" s="1002"/>
      <c r="AT104" s="1002"/>
      <c r="AU104" s="1002"/>
      <c r="AV104" s="1002"/>
      <c r="AW104" s="1003"/>
    </row>
    <row r="105" spans="1:49" ht="23.1" customHeight="1">
      <c r="A105" s="785"/>
      <c r="B105" s="786"/>
      <c r="C105" s="787"/>
      <c r="D105" s="1153" t="s">
        <v>9472</v>
      </c>
      <c r="E105" s="1154"/>
      <c r="F105" s="1154"/>
      <c r="G105" s="1154"/>
      <c r="H105" s="1154"/>
      <c r="I105" s="1154"/>
      <c r="J105" s="1155"/>
      <c r="K105" s="1001" t="s">
        <v>9473</v>
      </c>
      <c r="L105" s="1002"/>
      <c r="M105" s="1002"/>
      <c r="N105" s="1002"/>
      <c r="O105" s="1002"/>
      <c r="P105" s="1002"/>
      <c r="Q105" s="1003"/>
      <c r="R105" s="1001"/>
      <c r="S105" s="1002"/>
      <c r="T105" s="1002"/>
      <c r="U105" s="1002"/>
      <c r="V105" s="1002"/>
      <c r="W105" s="1002"/>
      <c r="X105" s="1003"/>
      <c r="Y105" s="1001"/>
      <c r="Z105" s="1002"/>
      <c r="AA105" s="1002"/>
      <c r="AB105" s="1002"/>
      <c r="AC105" s="1002"/>
      <c r="AD105" s="1002"/>
      <c r="AE105" s="1003"/>
      <c r="AF105" s="1001"/>
      <c r="AG105" s="1002"/>
      <c r="AH105" s="1002"/>
      <c r="AI105" s="1002"/>
      <c r="AJ105" s="1002"/>
      <c r="AK105" s="1002"/>
      <c r="AL105" s="1003"/>
      <c r="AM105" s="1001" t="s">
        <v>9474</v>
      </c>
      <c r="AN105" s="1002"/>
      <c r="AO105" s="1002"/>
      <c r="AP105" s="1002"/>
      <c r="AQ105" s="1002"/>
      <c r="AR105" s="1002"/>
      <c r="AS105" s="1002"/>
      <c r="AT105" s="1002"/>
      <c r="AU105" s="1002"/>
      <c r="AV105" s="1002"/>
      <c r="AW105" s="1003"/>
    </row>
    <row r="106" spans="1:49" ht="23.1" customHeight="1">
      <c r="A106" s="785"/>
      <c r="B106" s="786"/>
      <c r="C106" s="787"/>
      <c r="D106" s="3210" t="s">
        <v>1895</v>
      </c>
      <c r="E106" s="3211"/>
      <c r="F106" s="3211"/>
      <c r="G106" s="3211"/>
      <c r="H106" s="3211"/>
      <c r="I106" s="3211"/>
      <c r="J106" s="3212"/>
      <c r="K106" s="3210" t="s">
        <v>13772</v>
      </c>
      <c r="L106" s="3211"/>
      <c r="M106" s="3211"/>
      <c r="N106" s="3211"/>
      <c r="O106" s="3211"/>
      <c r="P106" s="3211"/>
      <c r="Q106" s="3212"/>
      <c r="R106" s="3210" t="s">
        <v>1896</v>
      </c>
      <c r="S106" s="3211"/>
      <c r="T106" s="3211"/>
      <c r="U106" s="3211"/>
      <c r="V106" s="3211"/>
      <c r="W106" s="3211"/>
      <c r="X106" s="3212"/>
      <c r="Y106" s="3210"/>
      <c r="Z106" s="3211"/>
      <c r="AA106" s="3211"/>
      <c r="AB106" s="3211"/>
      <c r="AC106" s="3211"/>
      <c r="AD106" s="3211"/>
      <c r="AE106" s="3212"/>
      <c r="AF106" s="3210"/>
      <c r="AG106" s="3211"/>
      <c r="AH106" s="3211"/>
      <c r="AI106" s="3211"/>
      <c r="AJ106" s="3211"/>
      <c r="AK106" s="3211"/>
      <c r="AL106" s="3212"/>
      <c r="AM106" s="3210"/>
      <c r="AN106" s="3211"/>
      <c r="AO106" s="3211"/>
      <c r="AP106" s="3211"/>
      <c r="AQ106" s="3211"/>
      <c r="AR106" s="3211"/>
      <c r="AS106" s="3211"/>
      <c r="AT106" s="3211"/>
      <c r="AU106" s="3211"/>
      <c r="AV106" s="3211"/>
      <c r="AW106" s="3212"/>
    </row>
    <row r="107" spans="1:49" ht="23.1" customHeight="1">
      <c r="A107" s="785" t="s">
        <v>4215</v>
      </c>
      <c r="B107" s="786"/>
      <c r="C107" s="787"/>
      <c r="D107" s="1147" t="s">
        <v>8295</v>
      </c>
      <c r="E107" s="1148"/>
      <c r="F107" s="1148"/>
      <c r="G107" s="1148"/>
      <c r="H107" s="1148"/>
      <c r="I107" s="1148"/>
      <c r="J107" s="1149"/>
      <c r="K107" s="1001" t="s">
        <v>8296</v>
      </c>
      <c r="L107" s="1002"/>
      <c r="M107" s="1002"/>
      <c r="N107" s="1002"/>
      <c r="O107" s="1002"/>
      <c r="P107" s="1002"/>
      <c r="Q107" s="1003"/>
      <c r="R107" s="1001" t="s">
        <v>8297</v>
      </c>
      <c r="S107" s="1002"/>
      <c r="T107" s="1002"/>
      <c r="U107" s="1002"/>
      <c r="V107" s="1002"/>
      <c r="W107" s="1002"/>
      <c r="X107" s="1003"/>
      <c r="Y107" s="1001"/>
      <c r="Z107" s="1002"/>
      <c r="AA107" s="1002"/>
      <c r="AB107" s="1002"/>
      <c r="AC107" s="1002"/>
      <c r="AD107" s="1002"/>
      <c r="AE107" s="1003"/>
      <c r="AF107" s="1001" t="s">
        <v>8298</v>
      </c>
      <c r="AG107" s="1002"/>
      <c r="AH107" s="1002"/>
      <c r="AI107" s="1002"/>
      <c r="AJ107" s="1002"/>
      <c r="AK107" s="1002"/>
      <c r="AL107" s="1003"/>
      <c r="AM107" s="1001"/>
      <c r="AN107" s="1002"/>
      <c r="AO107" s="1002"/>
      <c r="AP107" s="1002"/>
      <c r="AQ107" s="1002"/>
      <c r="AR107" s="1002"/>
      <c r="AS107" s="1002"/>
      <c r="AT107" s="1002"/>
      <c r="AU107" s="1002"/>
      <c r="AV107" s="1002"/>
      <c r="AW107" s="1003"/>
    </row>
    <row r="108" spans="1:49" ht="23.1" customHeight="1">
      <c r="A108" s="785"/>
      <c r="B108" s="786"/>
      <c r="C108" s="787"/>
      <c r="D108" s="3214" t="s">
        <v>4216</v>
      </c>
      <c r="E108" s="3215"/>
      <c r="F108" s="3215"/>
      <c r="G108" s="3215"/>
      <c r="H108" s="3215"/>
      <c r="I108" s="3215"/>
      <c r="J108" s="3216"/>
      <c r="K108" s="3210" t="s">
        <v>4217</v>
      </c>
      <c r="L108" s="3211"/>
      <c r="M108" s="3211"/>
      <c r="N108" s="3211"/>
      <c r="O108" s="3211"/>
      <c r="P108" s="3211"/>
      <c r="Q108" s="3212"/>
      <c r="R108" s="3210" t="s">
        <v>4219</v>
      </c>
      <c r="S108" s="3211"/>
      <c r="T108" s="3211"/>
      <c r="U108" s="3211"/>
      <c r="V108" s="3211"/>
      <c r="W108" s="3211"/>
      <c r="X108" s="3212"/>
      <c r="Y108" s="1001"/>
      <c r="Z108" s="1002"/>
      <c r="AA108" s="1002"/>
      <c r="AB108" s="1002"/>
      <c r="AC108" s="1002"/>
      <c r="AD108" s="1002"/>
      <c r="AE108" s="1003"/>
      <c r="AF108" s="1001"/>
      <c r="AG108" s="1002"/>
      <c r="AH108" s="1002"/>
      <c r="AI108" s="1002"/>
      <c r="AJ108" s="1002"/>
      <c r="AK108" s="1002"/>
      <c r="AL108" s="1003"/>
      <c r="AM108" s="1001"/>
      <c r="AN108" s="1002"/>
      <c r="AO108" s="1002"/>
      <c r="AP108" s="1002"/>
      <c r="AQ108" s="1002"/>
      <c r="AR108" s="1002"/>
      <c r="AS108" s="1002"/>
      <c r="AT108" s="1002"/>
      <c r="AU108" s="1002"/>
      <c r="AV108" s="1002"/>
      <c r="AW108" s="1003"/>
    </row>
    <row r="109" spans="1:49" ht="23.1" customHeight="1">
      <c r="A109" s="785"/>
      <c r="B109" s="786"/>
      <c r="C109" s="787"/>
      <c r="D109" s="3223"/>
      <c r="E109" s="3224"/>
      <c r="F109" s="3224"/>
      <c r="G109" s="3224"/>
      <c r="H109" s="3224"/>
      <c r="I109" s="3224"/>
      <c r="J109" s="3225"/>
      <c r="K109" s="3210" t="s">
        <v>4218</v>
      </c>
      <c r="L109" s="3211"/>
      <c r="M109" s="3211"/>
      <c r="N109" s="3211"/>
      <c r="O109" s="3211"/>
      <c r="P109" s="3211"/>
      <c r="Q109" s="3212"/>
      <c r="R109" s="3210" t="s">
        <v>4220</v>
      </c>
      <c r="S109" s="3211"/>
      <c r="T109" s="3211"/>
      <c r="U109" s="3211"/>
      <c r="V109" s="3211"/>
      <c r="W109" s="3211"/>
      <c r="X109" s="3212"/>
      <c r="Y109" s="1001"/>
      <c r="Z109" s="1002"/>
      <c r="AA109" s="1002"/>
      <c r="AB109" s="1002"/>
      <c r="AC109" s="1002"/>
      <c r="AD109" s="1002"/>
      <c r="AE109" s="1003"/>
      <c r="AF109" s="1001"/>
      <c r="AG109" s="1002"/>
      <c r="AH109" s="1002"/>
      <c r="AI109" s="1002"/>
      <c r="AJ109" s="1002"/>
      <c r="AK109" s="1002"/>
      <c r="AL109" s="1003"/>
      <c r="AM109" s="1001"/>
      <c r="AN109" s="1002"/>
      <c r="AO109" s="1002"/>
      <c r="AP109" s="1002"/>
      <c r="AQ109" s="1002"/>
      <c r="AR109" s="1002"/>
      <c r="AS109" s="1002"/>
      <c r="AT109" s="1002"/>
      <c r="AU109" s="1002"/>
      <c r="AV109" s="1002"/>
      <c r="AW109" s="1003"/>
    </row>
    <row r="110" spans="1:49" ht="23.1" customHeight="1">
      <c r="A110" s="785"/>
      <c r="B110" s="786"/>
      <c r="C110" s="787"/>
      <c r="D110" s="3220"/>
      <c r="E110" s="3221"/>
      <c r="F110" s="3221"/>
      <c r="G110" s="3221"/>
      <c r="H110" s="3221"/>
      <c r="I110" s="3221"/>
      <c r="J110" s="3222"/>
      <c r="K110" s="3210" t="s">
        <v>4775</v>
      </c>
      <c r="L110" s="3211"/>
      <c r="M110" s="3211"/>
      <c r="N110" s="3211"/>
      <c r="O110" s="3211"/>
      <c r="P110" s="3211"/>
      <c r="Q110" s="3212"/>
      <c r="R110" s="3210" t="s">
        <v>4776</v>
      </c>
      <c r="S110" s="3211"/>
      <c r="T110" s="3211"/>
      <c r="U110" s="3211"/>
      <c r="V110" s="3211"/>
      <c r="W110" s="3211"/>
      <c r="X110" s="3212"/>
      <c r="Y110" s="1001"/>
      <c r="Z110" s="1002"/>
      <c r="AA110" s="1002"/>
      <c r="AB110" s="1002"/>
      <c r="AC110" s="1002"/>
      <c r="AD110" s="1002"/>
      <c r="AE110" s="1003"/>
      <c r="AF110" s="1001"/>
      <c r="AG110" s="1002"/>
      <c r="AH110" s="1002"/>
      <c r="AI110" s="1002"/>
      <c r="AJ110" s="1002"/>
      <c r="AK110" s="1002"/>
      <c r="AL110" s="1003"/>
      <c r="AM110" s="1001"/>
      <c r="AN110" s="1002"/>
      <c r="AO110" s="1002"/>
      <c r="AP110" s="1002"/>
      <c r="AQ110" s="1002"/>
      <c r="AR110" s="1002"/>
      <c r="AS110" s="1002"/>
      <c r="AT110" s="1002"/>
      <c r="AU110" s="1002"/>
      <c r="AV110" s="1002"/>
      <c r="AW110" s="1003"/>
    </row>
    <row r="111" spans="1:49" ht="23.1" customHeight="1">
      <c r="A111" s="1150"/>
      <c r="B111" s="1151"/>
      <c r="C111" s="1152"/>
      <c r="D111" s="3210" t="s">
        <v>7215</v>
      </c>
      <c r="E111" s="3211"/>
      <c r="F111" s="3211"/>
      <c r="G111" s="3211"/>
      <c r="H111" s="3211"/>
      <c r="I111" s="3211"/>
      <c r="J111" s="3212"/>
      <c r="K111" s="3210" t="s">
        <v>7216</v>
      </c>
      <c r="L111" s="3211"/>
      <c r="M111" s="3211"/>
      <c r="N111" s="3211"/>
      <c r="O111" s="3211"/>
      <c r="P111" s="3211"/>
      <c r="Q111" s="3212"/>
      <c r="R111" s="3210" t="s">
        <v>7217</v>
      </c>
      <c r="S111" s="3211"/>
      <c r="T111" s="3211"/>
      <c r="U111" s="3211"/>
      <c r="V111" s="3211"/>
      <c r="W111" s="3211"/>
      <c r="X111" s="3212"/>
      <c r="Y111" s="3210"/>
      <c r="Z111" s="3211"/>
      <c r="AA111" s="3211"/>
      <c r="AB111" s="3211"/>
      <c r="AC111" s="3211"/>
      <c r="AD111" s="3211"/>
      <c r="AE111" s="3212"/>
      <c r="AF111" s="3210" t="s">
        <v>7218</v>
      </c>
      <c r="AG111" s="3211"/>
      <c r="AH111" s="3211"/>
      <c r="AI111" s="3211"/>
      <c r="AJ111" s="3211"/>
      <c r="AK111" s="3211"/>
      <c r="AL111" s="3212"/>
      <c r="AM111" s="3210" t="s">
        <v>7219</v>
      </c>
      <c r="AN111" s="3211"/>
      <c r="AO111" s="3211"/>
      <c r="AP111" s="3211"/>
      <c r="AQ111" s="3211"/>
      <c r="AR111" s="3211"/>
      <c r="AS111" s="3211"/>
      <c r="AT111" s="3211"/>
      <c r="AU111" s="3211"/>
      <c r="AV111" s="3211"/>
      <c r="AW111" s="3212"/>
    </row>
    <row r="112" spans="1:49" ht="22.5" customHeight="1">
      <c r="A112" s="1150"/>
      <c r="B112" s="1151"/>
      <c r="C112" s="1152"/>
      <c r="D112" s="3210" t="s">
        <v>982</v>
      </c>
      <c r="E112" s="3211"/>
      <c r="F112" s="3211"/>
      <c r="G112" s="3211"/>
      <c r="H112" s="3211"/>
      <c r="I112" s="3211"/>
      <c r="J112" s="3212"/>
      <c r="K112" s="3210" t="s">
        <v>983</v>
      </c>
      <c r="L112" s="3211"/>
      <c r="M112" s="3211"/>
      <c r="N112" s="3211"/>
      <c r="O112" s="3211"/>
      <c r="P112" s="3211"/>
      <c r="Q112" s="3212"/>
      <c r="R112" s="3210"/>
      <c r="S112" s="3211"/>
      <c r="T112" s="3211"/>
      <c r="U112" s="3211"/>
      <c r="V112" s="3211"/>
      <c r="W112" s="3211"/>
      <c r="X112" s="3212"/>
      <c r="Y112" s="3210"/>
      <c r="Z112" s="3211"/>
      <c r="AA112" s="3211"/>
      <c r="AB112" s="3211"/>
      <c r="AC112" s="3211"/>
      <c r="AD112" s="3211"/>
      <c r="AE112" s="3212"/>
      <c r="AF112" s="3210" t="s">
        <v>984</v>
      </c>
      <c r="AG112" s="3211"/>
      <c r="AH112" s="3211"/>
      <c r="AI112" s="3211"/>
      <c r="AJ112" s="3211"/>
      <c r="AK112" s="3211"/>
      <c r="AL112" s="3212"/>
      <c r="AM112" s="3210"/>
      <c r="AN112" s="3211"/>
      <c r="AO112" s="3211"/>
      <c r="AP112" s="3211"/>
      <c r="AQ112" s="3211"/>
      <c r="AR112" s="3211"/>
      <c r="AS112" s="3211"/>
      <c r="AT112" s="3211"/>
      <c r="AU112" s="3211"/>
      <c r="AV112" s="3211"/>
      <c r="AW112" s="3212"/>
    </row>
    <row r="113" spans="1:49" ht="23.1" customHeight="1">
      <c r="A113" s="1150"/>
      <c r="B113" s="1151"/>
      <c r="C113" s="1152"/>
      <c r="D113" s="3214" t="s">
        <v>1380</v>
      </c>
      <c r="E113" s="3215"/>
      <c r="F113" s="3215"/>
      <c r="G113" s="3215"/>
      <c r="H113" s="3215"/>
      <c r="I113" s="3215"/>
      <c r="J113" s="3216"/>
      <c r="K113" s="3210" t="s">
        <v>1381</v>
      </c>
      <c r="L113" s="3211"/>
      <c r="M113" s="3211"/>
      <c r="N113" s="3211"/>
      <c r="O113" s="3211"/>
      <c r="P113" s="3211"/>
      <c r="Q113" s="3212"/>
      <c r="R113" s="3210" t="s">
        <v>1382</v>
      </c>
      <c r="S113" s="3211"/>
      <c r="T113" s="3211"/>
      <c r="U113" s="3211"/>
      <c r="V113" s="3211"/>
      <c r="W113" s="3211"/>
      <c r="X113" s="3212"/>
      <c r="Y113" s="3210"/>
      <c r="Z113" s="3211"/>
      <c r="AA113" s="3211"/>
      <c r="AB113" s="3211"/>
      <c r="AC113" s="3211"/>
      <c r="AD113" s="3211"/>
      <c r="AE113" s="3212"/>
      <c r="AF113" s="3210"/>
      <c r="AG113" s="3211"/>
      <c r="AH113" s="3211"/>
      <c r="AI113" s="3211"/>
      <c r="AJ113" s="3211"/>
      <c r="AK113" s="3211"/>
      <c r="AL113" s="3212"/>
      <c r="AM113" s="1001"/>
      <c r="AN113" s="1002"/>
      <c r="AO113" s="1002"/>
      <c r="AP113" s="1002"/>
      <c r="AQ113" s="1002"/>
      <c r="AR113" s="1002"/>
      <c r="AS113" s="1002"/>
      <c r="AT113" s="1002"/>
      <c r="AU113" s="1002"/>
      <c r="AV113" s="1002"/>
      <c r="AW113" s="1003"/>
    </row>
    <row r="114" spans="1:49" ht="23.1" customHeight="1">
      <c r="A114" s="1150"/>
      <c r="B114" s="1151"/>
      <c r="C114" s="1152"/>
      <c r="D114" s="1153"/>
      <c r="E114" s="1154"/>
      <c r="F114" s="1154"/>
      <c r="G114" s="1154"/>
      <c r="H114" s="1154"/>
      <c r="I114" s="1154"/>
      <c r="J114" s="1155"/>
      <c r="K114" s="1001" t="s">
        <v>10427</v>
      </c>
      <c r="L114" s="1002"/>
      <c r="M114" s="1002"/>
      <c r="N114" s="1002"/>
      <c r="O114" s="1002"/>
      <c r="P114" s="1002"/>
      <c r="Q114" s="1003"/>
      <c r="R114" s="1001" t="s">
        <v>10428</v>
      </c>
      <c r="S114" s="1002"/>
      <c r="T114" s="1002"/>
      <c r="U114" s="1002"/>
      <c r="V114" s="1002"/>
      <c r="W114" s="1002"/>
      <c r="X114" s="1003"/>
      <c r="Y114" s="1001"/>
      <c r="Z114" s="1002"/>
      <c r="AA114" s="1002"/>
      <c r="AB114" s="1002"/>
      <c r="AC114" s="1002"/>
      <c r="AD114" s="1002"/>
      <c r="AE114" s="1003"/>
      <c r="AF114" s="1001"/>
      <c r="AG114" s="1002"/>
      <c r="AH114" s="1002"/>
      <c r="AI114" s="1002"/>
      <c r="AJ114" s="1002"/>
      <c r="AK114" s="1002"/>
      <c r="AL114" s="1003"/>
      <c r="AM114" s="1001"/>
      <c r="AN114" s="1002"/>
      <c r="AO114" s="1002"/>
      <c r="AP114" s="1002"/>
      <c r="AQ114" s="1002"/>
      <c r="AR114" s="1002"/>
      <c r="AS114" s="1002"/>
      <c r="AT114" s="1002"/>
      <c r="AU114" s="1002"/>
      <c r="AV114" s="1002"/>
      <c r="AW114" s="1003"/>
    </row>
    <row r="115" spans="1:49" ht="23.1" customHeight="1">
      <c r="A115" s="1150"/>
      <c r="B115" s="1151"/>
      <c r="C115" s="1152"/>
      <c r="D115" s="1153" t="s">
        <v>14641</v>
      </c>
      <c r="E115" s="1154"/>
      <c r="F115" s="1154"/>
      <c r="G115" s="1154"/>
      <c r="H115" s="1154"/>
      <c r="I115" s="1154"/>
      <c r="J115" s="1155"/>
      <c r="K115" s="1001" t="s">
        <v>14642</v>
      </c>
      <c r="L115" s="1002"/>
      <c r="M115" s="1002"/>
      <c r="N115" s="1002"/>
      <c r="O115" s="1002"/>
      <c r="P115" s="1002"/>
      <c r="Q115" s="1003"/>
      <c r="R115" s="1001"/>
      <c r="S115" s="1002"/>
      <c r="T115" s="1002"/>
      <c r="U115" s="1002"/>
      <c r="V115" s="1002"/>
      <c r="W115" s="1002"/>
      <c r="X115" s="1003"/>
      <c r="Y115" s="1001"/>
      <c r="Z115" s="1002"/>
      <c r="AA115" s="1002"/>
      <c r="AB115" s="1002"/>
      <c r="AC115" s="1002"/>
      <c r="AD115" s="1002"/>
      <c r="AE115" s="1003"/>
      <c r="AF115" s="1001" t="s">
        <v>14643</v>
      </c>
      <c r="AG115" s="1002"/>
      <c r="AH115" s="1002"/>
      <c r="AI115" s="1002"/>
      <c r="AJ115" s="1002"/>
      <c r="AK115" s="1002"/>
      <c r="AL115" s="1003"/>
      <c r="AM115" s="1001"/>
      <c r="AN115" s="1002"/>
      <c r="AO115" s="1002"/>
      <c r="AP115" s="1002"/>
      <c r="AQ115" s="1002"/>
      <c r="AR115" s="1002"/>
      <c r="AS115" s="1002"/>
      <c r="AT115" s="1002"/>
      <c r="AU115" s="1002"/>
      <c r="AV115" s="1002"/>
      <c r="AW115" s="1003"/>
    </row>
    <row r="116" spans="1:49" ht="23.1" customHeight="1">
      <c r="A116" s="1150"/>
      <c r="B116" s="1151"/>
      <c r="C116" s="1152"/>
      <c r="D116" s="3210" t="s">
        <v>1334</v>
      </c>
      <c r="E116" s="3211"/>
      <c r="F116" s="3211"/>
      <c r="G116" s="3211"/>
      <c r="H116" s="3211"/>
      <c r="I116" s="3211"/>
      <c r="J116" s="3212"/>
      <c r="K116" s="3210" t="s">
        <v>1335</v>
      </c>
      <c r="L116" s="3211"/>
      <c r="M116" s="3211"/>
      <c r="N116" s="3211"/>
      <c r="O116" s="3211"/>
      <c r="P116" s="3211"/>
      <c r="Q116" s="3212"/>
      <c r="R116" s="3210"/>
      <c r="S116" s="3211"/>
      <c r="T116" s="3211"/>
      <c r="U116" s="3211"/>
      <c r="V116" s="3211"/>
      <c r="W116" s="3211"/>
      <c r="X116" s="3212"/>
      <c r="Y116" s="3210"/>
      <c r="Z116" s="3211"/>
      <c r="AA116" s="3211"/>
      <c r="AB116" s="3211"/>
      <c r="AC116" s="3211"/>
      <c r="AD116" s="3211"/>
      <c r="AE116" s="3212"/>
      <c r="AF116" s="3210" t="s">
        <v>1336</v>
      </c>
      <c r="AG116" s="3211"/>
      <c r="AH116" s="3211"/>
      <c r="AI116" s="3211"/>
      <c r="AJ116" s="3211"/>
      <c r="AK116" s="3211"/>
      <c r="AL116" s="3212"/>
      <c r="AM116" s="3210"/>
      <c r="AN116" s="3211"/>
      <c r="AO116" s="3211"/>
      <c r="AP116" s="3211"/>
      <c r="AQ116" s="3211"/>
      <c r="AR116" s="3211"/>
      <c r="AS116" s="3211"/>
      <c r="AT116" s="3211"/>
      <c r="AU116" s="3211"/>
      <c r="AV116" s="3211"/>
      <c r="AW116" s="3212"/>
    </row>
    <row r="117" spans="1:49" ht="20.100000000000001" customHeight="1">
      <c r="A117" s="1150"/>
      <c r="B117" s="1151"/>
      <c r="C117" s="1152"/>
      <c r="D117" s="3229" t="s">
        <v>1526</v>
      </c>
      <c r="E117" s="3230"/>
      <c r="F117" s="3230"/>
      <c r="G117" s="3230"/>
      <c r="H117" s="3230"/>
      <c r="I117" s="3230"/>
      <c r="J117" s="3231"/>
      <c r="K117" s="1001" t="s">
        <v>1527</v>
      </c>
      <c r="L117" s="1002"/>
      <c r="M117" s="1002"/>
      <c r="N117" s="1002"/>
      <c r="O117" s="1002"/>
      <c r="P117" s="1002"/>
      <c r="Q117" s="1002"/>
      <c r="R117" s="1001" t="s">
        <v>1528</v>
      </c>
      <c r="S117" s="1002"/>
      <c r="T117" s="1002"/>
      <c r="U117" s="1002"/>
      <c r="V117" s="1002"/>
      <c r="W117" s="1002"/>
      <c r="X117" s="1003"/>
      <c r="Y117" s="3210"/>
      <c r="Z117" s="3211"/>
      <c r="AA117" s="3211"/>
      <c r="AB117" s="3211"/>
      <c r="AC117" s="3211"/>
      <c r="AD117" s="3211"/>
      <c r="AE117" s="3212"/>
      <c r="AF117" s="3210"/>
      <c r="AG117" s="3211"/>
      <c r="AH117" s="3211"/>
      <c r="AI117" s="3211"/>
      <c r="AJ117" s="3211"/>
      <c r="AK117" s="3211"/>
      <c r="AL117" s="3212"/>
      <c r="AM117" s="1001" t="s">
        <v>1529</v>
      </c>
      <c r="AN117" s="1002"/>
      <c r="AO117" s="1002"/>
      <c r="AP117" s="1002"/>
      <c r="AQ117" s="1002"/>
      <c r="AR117" s="1002"/>
      <c r="AS117" s="1002"/>
      <c r="AT117" s="1002"/>
      <c r="AU117" s="1002"/>
      <c r="AV117" s="1002"/>
      <c r="AW117" s="1003"/>
    </row>
    <row r="118" spans="1:49" ht="20.100000000000001" customHeight="1">
      <c r="A118" s="1150"/>
      <c r="B118" s="1151"/>
      <c r="C118" s="1152"/>
      <c r="D118" s="3232"/>
      <c r="E118" s="3233"/>
      <c r="F118" s="3233"/>
      <c r="G118" s="3233"/>
      <c r="H118" s="3233"/>
      <c r="I118" s="3233"/>
      <c r="J118" s="3234"/>
      <c r="K118" s="1001" t="s">
        <v>1530</v>
      </c>
      <c r="L118" s="1002"/>
      <c r="M118" s="1002"/>
      <c r="N118" s="1002"/>
      <c r="O118" s="1002"/>
      <c r="P118" s="1002"/>
      <c r="Q118" s="1002"/>
      <c r="R118" s="1001" t="s">
        <v>1531</v>
      </c>
      <c r="S118" s="1002"/>
      <c r="T118" s="1002"/>
      <c r="U118" s="1002"/>
      <c r="V118" s="1002"/>
      <c r="W118" s="1002"/>
      <c r="X118" s="1003"/>
      <c r="Y118" s="3210"/>
      <c r="Z118" s="3211"/>
      <c r="AA118" s="3211"/>
      <c r="AB118" s="3211"/>
      <c r="AC118" s="3211"/>
      <c r="AD118" s="3211"/>
      <c r="AE118" s="3212"/>
      <c r="AF118" s="3210"/>
      <c r="AG118" s="3211"/>
      <c r="AH118" s="3211"/>
      <c r="AI118" s="3211"/>
      <c r="AJ118" s="3211"/>
      <c r="AK118" s="3211"/>
      <c r="AL118" s="3212"/>
      <c r="AM118" s="1001"/>
      <c r="AN118" s="1002"/>
      <c r="AO118" s="1002"/>
      <c r="AP118" s="1002"/>
      <c r="AQ118" s="1002"/>
      <c r="AR118" s="1002"/>
      <c r="AS118" s="1002"/>
      <c r="AT118" s="1002"/>
      <c r="AU118" s="1002"/>
      <c r="AV118" s="1002"/>
      <c r="AW118" s="1003"/>
    </row>
    <row r="119" spans="1:49" ht="20.100000000000001" customHeight="1">
      <c r="A119" s="1150"/>
      <c r="B119" s="1151"/>
      <c r="C119" s="1152"/>
      <c r="D119" s="3232"/>
      <c r="E119" s="3233"/>
      <c r="F119" s="3233"/>
      <c r="G119" s="3233"/>
      <c r="H119" s="3233"/>
      <c r="I119" s="3233"/>
      <c r="J119" s="3234"/>
      <c r="K119" s="1001" t="s">
        <v>1535</v>
      </c>
      <c r="L119" s="1002"/>
      <c r="M119" s="1002"/>
      <c r="N119" s="1002"/>
      <c r="O119" s="1002"/>
      <c r="P119" s="1002"/>
      <c r="Q119" s="1002"/>
      <c r="R119" s="1147" t="s">
        <v>1536</v>
      </c>
      <c r="S119" s="1148"/>
      <c r="T119" s="1148"/>
      <c r="U119" s="1148"/>
      <c r="V119" s="1148"/>
      <c r="W119" s="1148"/>
      <c r="X119" s="1149"/>
      <c r="Y119" s="3210" t="s">
        <v>1537</v>
      </c>
      <c r="Z119" s="3211"/>
      <c r="AA119" s="3211"/>
      <c r="AB119" s="3211"/>
      <c r="AC119" s="3211"/>
      <c r="AD119" s="3211"/>
      <c r="AE119" s="3212"/>
      <c r="AF119" s="3210"/>
      <c r="AG119" s="3211"/>
      <c r="AH119" s="3211"/>
      <c r="AI119" s="3211"/>
      <c r="AJ119" s="3211"/>
      <c r="AK119" s="3211"/>
      <c r="AL119" s="3212"/>
      <c r="AM119" s="1001" t="s">
        <v>1538</v>
      </c>
      <c r="AN119" s="1002"/>
      <c r="AO119" s="1002"/>
      <c r="AP119" s="1002"/>
      <c r="AQ119" s="1002"/>
      <c r="AR119" s="1002"/>
      <c r="AS119" s="1002"/>
      <c r="AT119" s="1002"/>
      <c r="AU119" s="1002"/>
      <c r="AV119" s="1002"/>
      <c r="AW119" s="1003"/>
    </row>
    <row r="120" spans="1:49" ht="20.100000000000001" customHeight="1">
      <c r="A120" s="1150"/>
      <c r="B120" s="1151"/>
      <c r="C120" s="1152"/>
      <c r="D120" s="3232"/>
      <c r="E120" s="3233"/>
      <c r="F120" s="3233"/>
      <c r="G120" s="3233"/>
      <c r="H120" s="3233"/>
      <c r="I120" s="3233"/>
      <c r="J120" s="3234"/>
      <c r="K120" s="1001" t="s">
        <v>1539</v>
      </c>
      <c r="L120" s="1002"/>
      <c r="M120" s="1002"/>
      <c r="N120" s="1002"/>
      <c r="O120" s="1002"/>
      <c r="P120" s="1002"/>
      <c r="Q120" s="1002"/>
      <c r="R120" s="1001" t="s">
        <v>1540</v>
      </c>
      <c r="S120" s="1002"/>
      <c r="T120" s="1002"/>
      <c r="U120" s="1002"/>
      <c r="V120" s="1002"/>
      <c r="W120" s="1002"/>
      <c r="X120" s="1003"/>
      <c r="Y120" s="3210"/>
      <c r="Z120" s="3211"/>
      <c r="AA120" s="3211"/>
      <c r="AB120" s="3211"/>
      <c r="AC120" s="3211"/>
      <c r="AD120" s="3211"/>
      <c r="AE120" s="3212"/>
      <c r="AF120" s="3210"/>
      <c r="AG120" s="3211"/>
      <c r="AH120" s="3211"/>
      <c r="AI120" s="3211"/>
      <c r="AJ120" s="3211"/>
      <c r="AK120" s="3211"/>
      <c r="AL120" s="3212"/>
      <c r="AM120" s="1001" t="s">
        <v>1541</v>
      </c>
      <c r="AN120" s="1002"/>
      <c r="AO120" s="1002"/>
      <c r="AP120" s="1002"/>
      <c r="AQ120" s="1002"/>
      <c r="AR120" s="1002"/>
      <c r="AS120" s="1002"/>
      <c r="AT120" s="1002"/>
      <c r="AU120" s="1002"/>
      <c r="AV120" s="1002"/>
      <c r="AW120" s="1003"/>
    </row>
    <row r="121" spans="1:49" ht="20.100000000000001" customHeight="1">
      <c r="A121" s="1150"/>
      <c r="B121" s="1151"/>
      <c r="C121" s="1152"/>
      <c r="D121" s="3232"/>
      <c r="E121" s="3233"/>
      <c r="F121" s="3233"/>
      <c r="G121" s="3233"/>
      <c r="H121" s="3233"/>
      <c r="I121" s="3233"/>
      <c r="J121" s="3234"/>
      <c r="K121" s="1001" t="s">
        <v>1542</v>
      </c>
      <c r="L121" s="1002"/>
      <c r="M121" s="1002"/>
      <c r="N121" s="1002"/>
      <c r="O121" s="1002"/>
      <c r="P121" s="1002"/>
      <c r="Q121" s="1002"/>
      <c r="R121" s="1153" t="s">
        <v>1543</v>
      </c>
      <c r="S121" s="1154"/>
      <c r="T121" s="1154"/>
      <c r="U121" s="1154"/>
      <c r="V121" s="1154"/>
      <c r="W121" s="1154"/>
      <c r="X121" s="1155"/>
      <c r="Y121" s="3210"/>
      <c r="Z121" s="3211"/>
      <c r="AA121" s="3211"/>
      <c r="AB121" s="3211"/>
      <c r="AC121" s="3211"/>
      <c r="AD121" s="3211"/>
      <c r="AE121" s="3212"/>
      <c r="AF121" s="3210"/>
      <c r="AG121" s="3211"/>
      <c r="AH121" s="3211"/>
      <c r="AI121" s="3211"/>
      <c r="AJ121" s="3211"/>
      <c r="AK121" s="3211"/>
      <c r="AL121" s="3212"/>
      <c r="AM121" s="1001" t="s">
        <v>1544</v>
      </c>
      <c r="AN121" s="1002"/>
      <c r="AO121" s="1002"/>
      <c r="AP121" s="1002"/>
      <c r="AQ121" s="1002"/>
      <c r="AR121" s="1002"/>
      <c r="AS121" s="1002"/>
      <c r="AT121" s="1002"/>
      <c r="AU121" s="1002"/>
      <c r="AV121" s="1002"/>
      <c r="AW121" s="1003"/>
    </row>
    <row r="122" spans="1:49" ht="20.100000000000001" customHeight="1">
      <c r="A122" s="1150"/>
      <c r="B122" s="1151"/>
      <c r="C122" s="1152"/>
      <c r="D122" s="3232"/>
      <c r="E122" s="3233"/>
      <c r="F122" s="3233"/>
      <c r="G122" s="3233"/>
      <c r="H122" s="3233"/>
      <c r="I122" s="3233"/>
      <c r="J122" s="3234"/>
      <c r="K122" s="1001" t="s">
        <v>1545</v>
      </c>
      <c r="L122" s="1002"/>
      <c r="M122" s="1002"/>
      <c r="N122" s="1002"/>
      <c r="O122" s="1002"/>
      <c r="P122" s="1002"/>
      <c r="Q122" s="1002"/>
      <c r="R122" s="1153"/>
      <c r="S122" s="1154"/>
      <c r="T122" s="1154"/>
      <c r="U122" s="1154"/>
      <c r="V122" s="1154"/>
      <c r="W122" s="1154"/>
      <c r="X122" s="1155"/>
      <c r="Y122" s="3210"/>
      <c r="Z122" s="3211"/>
      <c r="AA122" s="3211"/>
      <c r="AB122" s="3211"/>
      <c r="AC122" s="3211"/>
      <c r="AD122" s="3211"/>
      <c r="AE122" s="3212"/>
      <c r="AF122" s="3210"/>
      <c r="AG122" s="3211"/>
      <c r="AH122" s="3211"/>
      <c r="AI122" s="3211"/>
      <c r="AJ122" s="3211"/>
      <c r="AK122" s="3211"/>
      <c r="AL122" s="3212"/>
      <c r="AM122" s="1001"/>
      <c r="AN122" s="1002"/>
      <c r="AO122" s="1002"/>
      <c r="AP122" s="1002"/>
      <c r="AQ122" s="1002"/>
      <c r="AR122" s="1002"/>
      <c r="AS122" s="1002"/>
      <c r="AT122" s="1002"/>
      <c r="AU122" s="1002"/>
      <c r="AV122" s="1002"/>
      <c r="AW122" s="1003"/>
    </row>
    <row r="123" spans="1:49" ht="20.100000000000001" customHeight="1">
      <c r="A123" s="1150"/>
      <c r="B123" s="1151"/>
      <c r="C123" s="1152"/>
      <c r="D123" s="3235"/>
      <c r="E123" s="3236"/>
      <c r="F123" s="3236"/>
      <c r="G123" s="3236"/>
      <c r="H123" s="3236"/>
      <c r="I123" s="3236"/>
      <c r="J123" s="3237"/>
      <c r="K123" s="1001" t="s">
        <v>1546</v>
      </c>
      <c r="L123" s="1002"/>
      <c r="M123" s="1002"/>
      <c r="N123" s="1002"/>
      <c r="O123" s="1002"/>
      <c r="P123" s="1002"/>
      <c r="Q123" s="1002"/>
      <c r="R123" s="1147"/>
      <c r="S123" s="1148"/>
      <c r="T123" s="1148"/>
      <c r="U123" s="1148"/>
      <c r="V123" s="1148"/>
      <c r="W123" s="1148"/>
      <c r="X123" s="1149"/>
      <c r="Y123" s="3210"/>
      <c r="Z123" s="3211"/>
      <c r="AA123" s="3211"/>
      <c r="AB123" s="3211"/>
      <c r="AC123" s="3211"/>
      <c r="AD123" s="3211"/>
      <c r="AE123" s="3212"/>
      <c r="AF123" s="3210"/>
      <c r="AG123" s="3211"/>
      <c r="AH123" s="3211"/>
      <c r="AI123" s="3211"/>
      <c r="AJ123" s="3211"/>
      <c r="AK123" s="3211"/>
      <c r="AL123" s="3212"/>
      <c r="AM123" s="1001" t="s">
        <v>1547</v>
      </c>
      <c r="AN123" s="1002"/>
      <c r="AO123" s="1002"/>
      <c r="AP123" s="1002"/>
      <c r="AQ123" s="1002"/>
      <c r="AR123" s="1002"/>
      <c r="AS123" s="1002"/>
      <c r="AT123" s="1002"/>
      <c r="AU123" s="1002"/>
      <c r="AV123" s="1002"/>
      <c r="AW123" s="1003"/>
    </row>
    <row r="124" spans="1:49" ht="20.100000000000001" customHeight="1">
      <c r="A124" s="1150"/>
      <c r="B124" s="1151"/>
      <c r="C124" s="1152"/>
      <c r="D124" s="3229" t="s">
        <v>1548</v>
      </c>
      <c r="E124" s="3230"/>
      <c r="F124" s="3230"/>
      <c r="G124" s="3230"/>
      <c r="H124" s="3230"/>
      <c r="I124" s="3230"/>
      <c r="J124" s="3231"/>
      <c r="K124" s="1001" t="s">
        <v>1549</v>
      </c>
      <c r="L124" s="1002"/>
      <c r="M124" s="1002"/>
      <c r="N124" s="1002"/>
      <c r="O124" s="1002"/>
      <c r="P124" s="1002"/>
      <c r="Q124" s="1002"/>
      <c r="R124" s="1147" t="s">
        <v>1550</v>
      </c>
      <c r="S124" s="1148"/>
      <c r="T124" s="1148"/>
      <c r="U124" s="1148"/>
      <c r="V124" s="1148"/>
      <c r="W124" s="1148"/>
      <c r="X124" s="1149"/>
      <c r="Y124" s="3210"/>
      <c r="Z124" s="3211"/>
      <c r="AA124" s="3211"/>
      <c r="AB124" s="3211"/>
      <c r="AC124" s="3211"/>
      <c r="AD124" s="3211"/>
      <c r="AE124" s="3212"/>
      <c r="AF124" s="3210"/>
      <c r="AG124" s="3211"/>
      <c r="AH124" s="3211"/>
      <c r="AI124" s="3211"/>
      <c r="AJ124" s="3211"/>
      <c r="AK124" s="3211"/>
      <c r="AL124" s="3212"/>
      <c r="AM124" s="1001"/>
      <c r="AN124" s="1002"/>
      <c r="AO124" s="1002"/>
      <c r="AP124" s="1002"/>
      <c r="AQ124" s="1002"/>
      <c r="AR124" s="1002"/>
      <c r="AS124" s="1002"/>
      <c r="AT124" s="1002"/>
      <c r="AU124" s="1002"/>
      <c r="AV124" s="1002"/>
      <c r="AW124" s="1003"/>
    </row>
    <row r="125" spans="1:49" ht="20.100000000000001" customHeight="1">
      <c r="A125" s="1150"/>
      <c r="B125" s="1151"/>
      <c r="C125" s="1152"/>
      <c r="D125" s="3232"/>
      <c r="E125" s="3233"/>
      <c r="F125" s="3233"/>
      <c r="G125" s="3233"/>
      <c r="H125" s="3233"/>
      <c r="I125" s="3233"/>
      <c r="J125" s="3234"/>
      <c r="K125" s="1001" t="s">
        <v>1551</v>
      </c>
      <c r="L125" s="1002"/>
      <c r="M125" s="1002"/>
      <c r="N125" s="1002"/>
      <c r="O125" s="1002"/>
      <c r="P125" s="1002"/>
      <c r="Q125" s="1002"/>
      <c r="R125" s="1001" t="s">
        <v>1552</v>
      </c>
      <c r="S125" s="1002"/>
      <c r="T125" s="1002"/>
      <c r="U125" s="1002"/>
      <c r="V125" s="1002"/>
      <c r="W125" s="1002"/>
      <c r="X125" s="1003"/>
      <c r="Y125" s="3210"/>
      <c r="Z125" s="3211"/>
      <c r="AA125" s="3211"/>
      <c r="AB125" s="3211"/>
      <c r="AC125" s="3211"/>
      <c r="AD125" s="3211"/>
      <c r="AE125" s="3212"/>
      <c r="AF125" s="3210" t="s">
        <v>1553</v>
      </c>
      <c r="AG125" s="3211"/>
      <c r="AH125" s="3211"/>
      <c r="AI125" s="3211"/>
      <c r="AJ125" s="3211"/>
      <c r="AK125" s="3211"/>
      <c r="AL125" s="3212"/>
      <c r="AM125" s="1160"/>
      <c r="AN125" s="1002"/>
      <c r="AO125" s="1002"/>
      <c r="AP125" s="1002"/>
      <c r="AQ125" s="1002"/>
      <c r="AR125" s="1002"/>
      <c r="AS125" s="1002"/>
      <c r="AT125" s="1002"/>
      <c r="AU125" s="1002"/>
      <c r="AV125" s="1002"/>
      <c r="AW125" s="1003"/>
    </row>
    <row r="126" spans="1:49" ht="20.100000000000001" customHeight="1">
      <c r="A126" s="1150"/>
      <c r="B126" s="1151"/>
      <c r="C126" s="1152"/>
      <c r="D126" s="3232"/>
      <c r="E126" s="3233"/>
      <c r="F126" s="3233"/>
      <c r="G126" s="3233"/>
      <c r="H126" s="3233"/>
      <c r="I126" s="3233"/>
      <c r="J126" s="3234"/>
      <c r="K126" s="1001" t="s">
        <v>1554</v>
      </c>
      <c r="L126" s="1002"/>
      <c r="M126" s="1002"/>
      <c r="N126" s="1002"/>
      <c r="O126" s="1002"/>
      <c r="P126" s="1002"/>
      <c r="Q126" s="1002"/>
      <c r="R126" s="1153" t="s">
        <v>1555</v>
      </c>
      <c r="S126" s="1154"/>
      <c r="T126" s="1154"/>
      <c r="U126" s="1154"/>
      <c r="V126" s="1154"/>
      <c r="W126" s="1154"/>
      <c r="X126" s="1155" t="s">
        <v>1556</v>
      </c>
      <c r="Y126" s="3210" t="s">
        <v>1557</v>
      </c>
      <c r="Z126" s="3211"/>
      <c r="AA126" s="3211"/>
      <c r="AB126" s="3211"/>
      <c r="AC126" s="3211"/>
      <c r="AD126" s="3211"/>
      <c r="AE126" s="3212"/>
      <c r="AF126" s="3210"/>
      <c r="AG126" s="3211"/>
      <c r="AH126" s="3211"/>
      <c r="AI126" s="3211"/>
      <c r="AJ126" s="3211"/>
      <c r="AK126" s="3211"/>
      <c r="AL126" s="3212"/>
      <c r="AM126" s="1001" t="s">
        <v>1558</v>
      </c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3"/>
    </row>
    <row r="127" spans="1:49" ht="20.100000000000001" customHeight="1">
      <c r="A127" s="1150"/>
      <c r="B127" s="1151"/>
      <c r="C127" s="1152"/>
      <c r="D127" s="3232"/>
      <c r="E127" s="3233"/>
      <c r="F127" s="3233"/>
      <c r="G127" s="3233"/>
      <c r="H127" s="3233"/>
      <c r="I127" s="3233"/>
      <c r="J127" s="3234"/>
      <c r="K127" s="1001" t="s">
        <v>1559</v>
      </c>
      <c r="L127" s="1002"/>
      <c r="M127" s="1002"/>
      <c r="N127" s="1002"/>
      <c r="O127" s="1002"/>
      <c r="P127" s="1002"/>
      <c r="Q127" s="1002"/>
      <c r="R127" s="1153" t="s">
        <v>1560</v>
      </c>
      <c r="S127" s="1154"/>
      <c r="T127" s="1154"/>
      <c r="U127" s="1154"/>
      <c r="V127" s="1154"/>
      <c r="W127" s="1154"/>
      <c r="X127" s="1155"/>
      <c r="Y127" s="3210" t="s">
        <v>1557</v>
      </c>
      <c r="Z127" s="3211"/>
      <c r="AA127" s="3211"/>
      <c r="AB127" s="3211"/>
      <c r="AC127" s="3211"/>
      <c r="AD127" s="3211"/>
      <c r="AE127" s="3212"/>
      <c r="AF127" s="3210"/>
      <c r="AG127" s="3211"/>
      <c r="AH127" s="3211"/>
      <c r="AI127" s="3211"/>
      <c r="AJ127" s="3211"/>
      <c r="AK127" s="3211"/>
      <c r="AL127" s="3212"/>
      <c r="AM127" s="1001" t="s">
        <v>1558</v>
      </c>
      <c r="AN127" s="1002"/>
      <c r="AO127" s="1002"/>
      <c r="AP127" s="1002"/>
      <c r="AQ127" s="1002"/>
      <c r="AR127" s="1002"/>
      <c r="AS127" s="1002"/>
      <c r="AT127" s="1002"/>
      <c r="AU127" s="1002"/>
      <c r="AV127" s="1002"/>
      <c r="AW127" s="1003"/>
    </row>
    <row r="128" spans="1:49" ht="20.100000000000001" customHeight="1">
      <c r="A128" s="1150"/>
      <c r="B128" s="1151"/>
      <c r="C128" s="1152"/>
      <c r="D128" s="3235"/>
      <c r="E128" s="3236"/>
      <c r="F128" s="3236"/>
      <c r="G128" s="3236"/>
      <c r="H128" s="3236"/>
      <c r="I128" s="3236"/>
      <c r="J128" s="3237"/>
      <c r="K128" s="1001" t="s">
        <v>1561</v>
      </c>
      <c r="L128" s="1002"/>
      <c r="M128" s="1002"/>
      <c r="N128" s="1002"/>
      <c r="O128" s="1002"/>
      <c r="P128" s="1002"/>
      <c r="Q128" s="1002"/>
      <c r="R128" s="1153" t="s">
        <v>1562</v>
      </c>
      <c r="S128" s="1154"/>
      <c r="T128" s="1154"/>
      <c r="U128" s="1154"/>
      <c r="V128" s="1154"/>
      <c r="W128" s="1154"/>
      <c r="X128" s="1155"/>
      <c r="Y128" s="3210"/>
      <c r="Z128" s="3211"/>
      <c r="AA128" s="3211"/>
      <c r="AB128" s="3211"/>
      <c r="AC128" s="3211"/>
      <c r="AD128" s="3211"/>
      <c r="AE128" s="3212"/>
      <c r="AF128" s="3210"/>
      <c r="AG128" s="3211"/>
      <c r="AH128" s="3211"/>
      <c r="AI128" s="3211"/>
      <c r="AJ128" s="3211"/>
      <c r="AK128" s="3211"/>
      <c r="AL128" s="3212"/>
      <c r="AM128" s="1001" t="s">
        <v>1563</v>
      </c>
      <c r="AN128" s="1002"/>
      <c r="AO128" s="1002"/>
      <c r="AP128" s="1002"/>
      <c r="AQ128" s="1002"/>
      <c r="AR128" s="1002"/>
      <c r="AS128" s="1002"/>
      <c r="AT128" s="1002"/>
      <c r="AU128" s="1002"/>
      <c r="AV128" s="1002"/>
      <c r="AW128" s="1003"/>
    </row>
    <row r="129" spans="1:49" ht="23.1" customHeight="1">
      <c r="A129" s="1150"/>
      <c r="B129" s="1151"/>
      <c r="C129" s="1152"/>
      <c r="D129" s="3229" t="s">
        <v>1564</v>
      </c>
      <c r="E129" s="3230"/>
      <c r="F129" s="3230"/>
      <c r="G129" s="3230"/>
      <c r="H129" s="3230"/>
      <c r="I129" s="3230"/>
      <c r="J129" s="3231"/>
      <c r="K129" s="1001" t="s">
        <v>1565</v>
      </c>
      <c r="L129" s="1002"/>
      <c r="M129" s="1002"/>
      <c r="N129" s="1002"/>
      <c r="O129" s="1002"/>
      <c r="P129" s="1002"/>
      <c r="Q129" s="1003"/>
      <c r="R129" s="1001" t="s">
        <v>1566</v>
      </c>
      <c r="S129" s="1002"/>
      <c r="T129" s="1002"/>
      <c r="U129" s="1002"/>
      <c r="V129" s="1002"/>
      <c r="W129" s="1002"/>
      <c r="X129" s="1003"/>
      <c r="Y129" s="1001"/>
      <c r="Z129" s="1002"/>
      <c r="AA129" s="1002"/>
      <c r="AB129" s="1002"/>
      <c r="AC129" s="1002"/>
      <c r="AD129" s="1002"/>
      <c r="AE129" s="1003"/>
      <c r="AF129" s="3210"/>
      <c r="AG129" s="3211"/>
      <c r="AH129" s="3211"/>
      <c r="AI129" s="3211"/>
      <c r="AJ129" s="3211"/>
      <c r="AK129" s="3211"/>
      <c r="AL129" s="3212"/>
      <c r="AM129" s="1001" t="s">
        <v>1567</v>
      </c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3"/>
    </row>
    <row r="130" spans="1:49" ht="23.1" customHeight="1">
      <c r="A130" s="1150"/>
      <c r="B130" s="1151"/>
      <c r="C130" s="1152"/>
      <c r="D130" s="3232"/>
      <c r="E130" s="3233"/>
      <c r="F130" s="3233"/>
      <c r="G130" s="3233"/>
      <c r="H130" s="3233"/>
      <c r="I130" s="3233"/>
      <c r="J130" s="3234"/>
      <c r="K130" s="1001" t="s">
        <v>1568</v>
      </c>
      <c r="L130" s="1002"/>
      <c r="M130" s="1002"/>
      <c r="N130" s="1002"/>
      <c r="O130" s="1002"/>
      <c r="P130" s="1002"/>
      <c r="Q130" s="1003"/>
      <c r="R130" s="1001"/>
      <c r="S130" s="1002"/>
      <c r="T130" s="1002"/>
      <c r="U130" s="1002"/>
      <c r="V130" s="1002"/>
      <c r="W130" s="1002"/>
      <c r="X130" s="1003"/>
      <c r="Y130" s="1001"/>
      <c r="Z130" s="1002"/>
      <c r="AA130" s="1002"/>
      <c r="AB130" s="1002"/>
      <c r="AC130" s="1002"/>
      <c r="AD130" s="1002"/>
      <c r="AE130" s="1003"/>
      <c r="AF130" s="3210"/>
      <c r="AG130" s="3211"/>
      <c r="AH130" s="3211"/>
      <c r="AI130" s="3211"/>
      <c r="AJ130" s="3211"/>
      <c r="AK130" s="3211"/>
      <c r="AL130" s="3212"/>
      <c r="AM130" s="1001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3"/>
    </row>
    <row r="131" spans="1:49" ht="23.1" customHeight="1">
      <c r="A131" s="1150"/>
      <c r="B131" s="1151"/>
      <c r="C131" s="1152"/>
      <c r="D131" s="3232"/>
      <c r="E131" s="3233"/>
      <c r="F131" s="3233"/>
      <c r="G131" s="3233"/>
      <c r="H131" s="3233"/>
      <c r="I131" s="3233"/>
      <c r="J131" s="3234"/>
      <c r="K131" s="1001" t="s">
        <v>1569</v>
      </c>
      <c r="L131" s="1002"/>
      <c r="M131" s="1002"/>
      <c r="N131" s="1002"/>
      <c r="O131" s="1002"/>
      <c r="P131" s="1002"/>
      <c r="Q131" s="1003"/>
      <c r="R131" s="1001"/>
      <c r="S131" s="1002"/>
      <c r="T131" s="1002"/>
      <c r="U131" s="1002"/>
      <c r="V131" s="1002"/>
      <c r="W131" s="1002"/>
      <c r="X131" s="1003"/>
      <c r="Y131" s="1001"/>
      <c r="Z131" s="1002"/>
      <c r="AA131" s="1002"/>
      <c r="AB131" s="1002"/>
      <c r="AC131" s="1002"/>
      <c r="AD131" s="1002"/>
      <c r="AE131" s="1003"/>
      <c r="AF131" s="3210"/>
      <c r="AG131" s="3211"/>
      <c r="AH131" s="3211"/>
      <c r="AI131" s="3211"/>
      <c r="AJ131" s="3211"/>
      <c r="AK131" s="3211"/>
      <c r="AL131" s="3212"/>
      <c r="AM131" s="1001"/>
      <c r="AN131" s="1002"/>
      <c r="AO131" s="1002"/>
      <c r="AP131" s="1002"/>
      <c r="AQ131" s="1002"/>
      <c r="AR131" s="1002"/>
      <c r="AS131" s="1002"/>
      <c r="AT131" s="1002"/>
      <c r="AU131" s="1002"/>
      <c r="AV131" s="1002"/>
      <c r="AW131" s="1003"/>
    </row>
    <row r="132" spans="1:49" ht="23.1" customHeight="1">
      <c r="A132" s="1150"/>
      <c r="B132" s="1151"/>
      <c r="C132" s="1152"/>
      <c r="D132" s="3232"/>
      <c r="E132" s="3233"/>
      <c r="F132" s="3233"/>
      <c r="G132" s="3233"/>
      <c r="H132" s="3233"/>
      <c r="I132" s="3233"/>
      <c r="J132" s="3234"/>
      <c r="K132" s="1001" t="s">
        <v>1570</v>
      </c>
      <c r="L132" s="1002"/>
      <c r="M132" s="1002"/>
      <c r="N132" s="1002"/>
      <c r="O132" s="1002"/>
      <c r="P132" s="1002"/>
      <c r="Q132" s="1003"/>
      <c r="R132" s="1001" t="s">
        <v>7556</v>
      </c>
      <c r="S132" s="1002"/>
      <c r="T132" s="1002"/>
      <c r="U132" s="1002"/>
      <c r="V132" s="1002"/>
      <c r="W132" s="1002"/>
      <c r="X132" s="1003"/>
      <c r="Y132" s="1001"/>
      <c r="Z132" s="1002"/>
      <c r="AA132" s="1002"/>
      <c r="AB132" s="1002"/>
      <c r="AC132" s="1002"/>
      <c r="AD132" s="1002"/>
      <c r="AE132" s="1003"/>
      <c r="AF132" s="3210"/>
      <c r="AG132" s="3211"/>
      <c r="AH132" s="3211"/>
      <c r="AI132" s="3211"/>
      <c r="AJ132" s="3211"/>
      <c r="AK132" s="3211"/>
      <c r="AL132" s="3212"/>
      <c r="AM132" s="1159"/>
      <c r="AN132" s="1002"/>
      <c r="AO132" s="1002"/>
      <c r="AP132" s="1002"/>
      <c r="AQ132" s="1002"/>
      <c r="AR132" s="1002"/>
      <c r="AS132" s="1002"/>
      <c r="AT132" s="1002"/>
      <c r="AU132" s="1002"/>
      <c r="AV132" s="1002"/>
      <c r="AW132" s="1003"/>
    </row>
    <row r="133" spans="1:49" ht="23.1" customHeight="1">
      <c r="A133" s="1150"/>
      <c r="B133" s="1151"/>
      <c r="C133" s="1152"/>
      <c r="D133" s="3232"/>
      <c r="E133" s="3233"/>
      <c r="F133" s="3233"/>
      <c r="G133" s="3233"/>
      <c r="H133" s="3233"/>
      <c r="I133" s="3233"/>
      <c r="J133" s="3234"/>
      <c r="K133" s="1001" t="s">
        <v>1571</v>
      </c>
      <c r="L133" s="1002"/>
      <c r="M133" s="1002"/>
      <c r="N133" s="1002"/>
      <c r="O133" s="1002"/>
      <c r="P133" s="1002"/>
      <c r="Q133" s="1003"/>
      <c r="R133" s="1001"/>
      <c r="S133" s="1002"/>
      <c r="T133" s="1002"/>
      <c r="U133" s="1002"/>
      <c r="V133" s="1002"/>
      <c r="W133" s="1002"/>
      <c r="X133" s="1003"/>
      <c r="Y133" s="1001"/>
      <c r="Z133" s="1002"/>
      <c r="AA133" s="1002"/>
      <c r="AB133" s="1002"/>
      <c r="AC133" s="1002"/>
      <c r="AD133" s="1002"/>
      <c r="AE133" s="1003"/>
      <c r="AF133" s="3210"/>
      <c r="AG133" s="3211"/>
      <c r="AH133" s="3211"/>
      <c r="AI133" s="3211"/>
      <c r="AJ133" s="3211"/>
      <c r="AK133" s="3211"/>
      <c r="AL133" s="3212"/>
      <c r="AM133" s="1001" t="s">
        <v>1572</v>
      </c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3"/>
    </row>
    <row r="134" spans="1:49" ht="23.1" customHeight="1">
      <c r="A134" s="1150"/>
      <c r="B134" s="1151"/>
      <c r="C134" s="1152"/>
      <c r="D134" s="3232"/>
      <c r="E134" s="3233"/>
      <c r="F134" s="3233"/>
      <c r="G134" s="3233"/>
      <c r="H134" s="3233"/>
      <c r="I134" s="3233"/>
      <c r="J134" s="3234"/>
      <c r="K134" s="1001" t="s">
        <v>1573</v>
      </c>
      <c r="L134" s="1002"/>
      <c r="M134" s="1002"/>
      <c r="N134" s="1002"/>
      <c r="O134" s="1002"/>
      <c r="P134" s="1002"/>
      <c r="Q134" s="1003"/>
      <c r="R134" s="1001" t="s">
        <v>1574</v>
      </c>
      <c r="S134" s="1002"/>
      <c r="T134" s="1002"/>
      <c r="U134" s="1002"/>
      <c r="V134" s="1002"/>
      <c r="W134" s="1002"/>
      <c r="X134" s="1003"/>
      <c r="Y134" s="1001" t="s">
        <v>1575</v>
      </c>
      <c r="Z134" s="1002"/>
      <c r="AA134" s="1002"/>
      <c r="AB134" s="1002"/>
      <c r="AC134" s="1002"/>
      <c r="AD134" s="1002"/>
      <c r="AE134" s="1003"/>
      <c r="AF134" s="3210"/>
      <c r="AG134" s="3211"/>
      <c r="AH134" s="3211"/>
      <c r="AI134" s="3211"/>
      <c r="AJ134" s="3211"/>
      <c r="AK134" s="3211"/>
      <c r="AL134" s="3212"/>
      <c r="AM134" s="1001" t="s">
        <v>1576</v>
      </c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3"/>
    </row>
    <row r="135" spans="1:49" ht="23.1" customHeight="1">
      <c r="A135" s="1150"/>
      <c r="B135" s="1151"/>
      <c r="C135" s="1152"/>
      <c r="D135" s="3232"/>
      <c r="E135" s="3233"/>
      <c r="F135" s="3233"/>
      <c r="G135" s="3233"/>
      <c r="H135" s="3233"/>
      <c r="I135" s="3233"/>
      <c r="J135" s="3234"/>
      <c r="K135" s="1001" t="s">
        <v>1577</v>
      </c>
      <c r="L135" s="1002"/>
      <c r="M135" s="1002"/>
      <c r="N135" s="1002"/>
      <c r="O135" s="1002"/>
      <c r="P135" s="1002"/>
      <c r="Q135" s="1003"/>
      <c r="R135" s="1001" t="s">
        <v>1578</v>
      </c>
      <c r="S135" s="1002"/>
      <c r="T135" s="1002"/>
      <c r="U135" s="1002"/>
      <c r="V135" s="1002"/>
      <c r="W135" s="1002"/>
      <c r="X135" s="1003"/>
      <c r="Y135" s="1001" t="s">
        <v>1579</v>
      </c>
      <c r="Z135" s="1002"/>
      <c r="AA135" s="1002"/>
      <c r="AB135" s="1002"/>
      <c r="AC135" s="1002"/>
      <c r="AD135" s="1002"/>
      <c r="AE135" s="1003"/>
      <c r="AF135" s="3210"/>
      <c r="AG135" s="3211"/>
      <c r="AH135" s="3211"/>
      <c r="AI135" s="3211"/>
      <c r="AJ135" s="3211"/>
      <c r="AK135" s="3211"/>
      <c r="AL135" s="3212"/>
      <c r="AM135" s="1001" t="s">
        <v>1580</v>
      </c>
      <c r="AN135" s="1002"/>
      <c r="AO135" s="1002"/>
      <c r="AP135" s="1002"/>
      <c r="AQ135" s="1002"/>
      <c r="AR135" s="1002"/>
      <c r="AS135" s="1002"/>
      <c r="AT135" s="1002"/>
      <c r="AU135" s="1002"/>
      <c r="AV135" s="1002"/>
      <c r="AW135" s="1003"/>
    </row>
    <row r="136" spans="1:49" ht="23.1" customHeight="1">
      <c r="A136" s="1150"/>
      <c r="B136" s="1151"/>
      <c r="C136" s="1152"/>
      <c r="D136" s="3232"/>
      <c r="E136" s="3233"/>
      <c r="F136" s="3233"/>
      <c r="G136" s="3233"/>
      <c r="H136" s="3233"/>
      <c r="I136" s="3233"/>
      <c r="J136" s="3234"/>
      <c r="K136" s="1001" t="s">
        <v>1581</v>
      </c>
      <c r="L136" s="1002"/>
      <c r="M136" s="1002"/>
      <c r="N136" s="1002"/>
      <c r="O136" s="1002"/>
      <c r="P136" s="1002"/>
      <c r="Q136" s="1003"/>
      <c r="R136" s="1001" t="s">
        <v>1582</v>
      </c>
      <c r="S136" s="1002"/>
      <c r="T136" s="1002"/>
      <c r="U136" s="1002"/>
      <c r="V136" s="1002"/>
      <c r="W136" s="1002"/>
      <c r="X136" s="1003"/>
      <c r="Y136" s="1001"/>
      <c r="Z136" s="1002"/>
      <c r="AA136" s="1002"/>
      <c r="AB136" s="1002"/>
      <c r="AC136" s="1002"/>
      <c r="AD136" s="1002"/>
      <c r="AE136" s="1003"/>
      <c r="AF136" s="3210"/>
      <c r="AG136" s="3211"/>
      <c r="AH136" s="3211"/>
      <c r="AI136" s="3211"/>
      <c r="AJ136" s="3211"/>
      <c r="AK136" s="3211"/>
      <c r="AL136" s="3212"/>
      <c r="AM136" s="1001" t="s">
        <v>1583</v>
      </c>
      <c r="AN136" s="1002"/>
      <c r="AO136" s="1002"/>
      <c r="AP136" s="1002"/>
      <c r="AQ136" s="1002"/>
      <c r="AR136" s="1002"/>
      <c r="AS136" s="1002"/>
      <c r="AT136" s="1002"/>
      <c r="AU136" s="1002"/>
      <c r="AV136" s="1002"/>
      <c r="AW136" s="1003"/>
    </row>
    <row r="137" spans="1:49" ht="23.1" customHeight="1">
      <c r="A137" s="1150"/>
      <c r="B137" s="1151"/>
      <c r="C137" s="1152"/>
      <c r="D137" s="3235"/>
      <c r="E137" s="3236"/>
      <c r="F137" s="3236"/>
      <c r="G137" s="3236"/>
      <c r="H137" s="3236"/>
      <c r="I137" s="3236"/>
      <c r="J137" s="3237"/>
      <c r="K137" s="1001" t="s">
        <v>1584</v>
      </c>
      <c r="L137" s="1002"/>
      <c r="M137" s="1002"/>
      <c r="N137" s="1002"/>
      <c r="O137" s="1002"/>
      <c r="P137" s="1002"/>
      <c r="Q137" s="1003"/>
      <c r="R137" s="1001" t="s">
        <v>1585</v>
      </c>
      <c r="S137" s="1002"/>
      <c r="T137" s="1002"/>
      <c r="U137" s="1002"/>
      <c r="V137" s="1002"/>
      <c r="W137" s="1002"/>
      <c r="X137" s="1003"/>
      <c r="Y137" s="1001"/>
      <c r="Z137" s="1002"/>
      <c r="AA137" s="1002"/>
      <c r="AB137" s="1002"/>
      <c r="AC137" s="1002"/>
      <c r="AD137" s="1002"/>
      <c r="AE137" s="1003"/>
      <c r="AF137" s="3210"/>
      <c r="AG137" s="3211"/>
      <c r="AH137" s="3211"/>
      <c r="AI137" s="3211"/>
      <c r="AJ137" s="3211"/>
      <c r="AK137" s="3211"/>
      <c r="AL137" s="3212"/>
      <c r="AM137" s="1001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3"/>
    </row>
    <row r="138" spans="1:49" ht="23.1" customHeight="1">
      <c r="A138" s="1150"/>
      <c r="B138" s="1151"/>
      <c r="C138" s="1152"/>
      <c r="D138" s="1445" t="s">
        <v>10062</v>
      </c>
      <c r="E138" s="1158"/>
      <c r="F138" s="1158"/>
      <c r="G138" s="1158"/>
      <c r="H138" s="1158"/>
      <c r="I138" s="1158"/>
      <c r="J138" s="1446"/>
      <c r="K138" s="1001" t="s">
        <v>10063</v>
      </c>
      <c r="L138" s="1002"/>
      <c r="M138" s="1002"/>
      <c r="N138" s="1002"/>
      <c r="O138" s="1002"/>
      <c r="P138" s="1002"/>
      <c r="Q138" s="1003"/>
      <c r="R138" s="1001" t="s">
        <v>10064</v>
      </c>
      <c r="S138" s="1002"/>
      <c r="T138" s="1002"/>
      <c r="U138" s="1002"/>
      <c r="V138" s="1002"/>
      <c r="W138" s="1002"/>
      <c r="X138" s="1003"/>
      <c r="Y138" s="1001"/>
      <c r="Z138" s="1002"/>
      <c r="AA138" s="1002"/>
      <c r="AB138" s="1002"/>
      <c r="AC138" s="1002"/>
      <c r="AD138" s="1002"/>
      <c r="AE138" s="1003"/>
      <c r="AF138" s="1001"/>
      <c r="AG138" s="1002"/>
      <c r="AH138" s="1002"/>
      <c r="AI138" s="1002"/>
      <c r="AJ138" s="1002"/>
      <c r="AK138" s="1002"/>
      <c r="AL138" s="1003"/>
      <c r="AM138" s="1001" t="s">
        <v>10065</v>
      </c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3"/>
    </row>
    <row r="139" spans="1:49" ht="23.1" customHeight="1">
      <c r="A139" s="1150"/>
      <c r="B139" s="1151"/>
      <c r="C139" s="1152"/>
      <c r="D139" s="1445"/>
      <c r="E139" s="1158"/>
      <c r="F139" s="1158"/>
      <c r="G139" s="1158"/>
      <c r="H139" s="1158"/>
      <c r="I139" s="1158"/>
      <c r="J139" s="1446"/>
      <c r="K139" s="1001" t="s">
        <v>10066</v>
      </c>
      <c r="L139" s="1002"/>
      <c r="M139" s="1002"/>
      <c r="N139" s="1002"/>
      <c r="O139" s="1002"/>
      <c r="P139" s="1002"/>
      <c r="Q139" s="1003"/>
      <c r="R139" s="1001" t="s">
        <v>10070</v>
      </c>
      <c r="S139" s="1002"/>
      <c r="T139" s="1002"/>
      <c r="U139" s="1002"/>
      <c r="V139" s="1002"/>
      <c r="W139" s="1002"/>
      <c r="X139" s="1003"/>
      <c r="Y139" s="1001"/>
      <c r="Z139" s="1002"/>
      <c r="AA139" s="1002"/>
      <c r="AB139" s="1002"/>
      <c r="AC139" s="1002"/>
      <c r="AD139" s="1002"/>
      <c r="AE139" s="1003"/>
      <c r="AF139" s="1001"/>
      <c r="AG139" s="1002"/>
      <c r="AH139" s="1002"/>
      <c r="AI139" s="1002"/>
      <c r="AJ139" s="1002"/>
      <c r="AK139" s="1002"/>
      <c r="AL139" s="1003"/>
      <c r="AM139" s="1001" t="s">
        <v>10074</v>
      </c>
      <c r="AN139" s="1002"/>
      <c r="AO139" s="1002"/>
      <c r="AP139" s="1002"/>
      <c r="AQ139" s="1002"/>
      <c r="AR139" s="1002"/>
      <c r="AS139" s="1002"/>
      <c r="AT139" s="1002"/>
      <c r="AU139" s="1002"/>
      <c r="AV139" s="1002"/>
      <c r="AW139" s="1003"/>
    </row>
    <row r="140" spans="1:49" ht="23.1" customHeight="1">
      <c r="A140" s="1150"/>
      <c r="B140" s="1151"/>
      <c r="C140" s="1152"/>
      <c r="D140" s="1445"/>
      <c r="E140" s="1158"/>
      <c r="F140" s="1158"/>
      <c r="G140" s="1158"/>
      <c r="H140" s="1158"/>
      <c r="I140" s="1158"/>
      <c r="J140" s="1446"/>
      <c r="K140" s="1001" t="s">
        <v>10067</v>
      </c>
      <c r="L140" s="1002"/>
      <c r="M140" s="1002"/>
      <c r="N140" s="1002"/>
      <c r="O140" s="1002"/>
      <c r="P140" s="1002"/>
      <c r="Q140" s="1003"/>
      <c r="R140" s="1001" t="s">
        <v>10071</v>
      </c>
      <c r="S140" s="1002"/>
      <c r="T140" s="1002"/>
      <c r="U140" s="1002"/>
      <c r="V140" s="1002"/>
      <c r="W140" s="1002"/>
      <c r="X140" s="1003"/>
      <c r="Y140" s="1001"/>
      <c r="Z140" s="1002"/>
      <c r="AA140" s="1002"/>
      <c r="AB140" s="1002"/>
      <c r="AC140" s="1002"/>
      <c r="AD140" s="1002"/>
      <c r="AE140" s="1003"/>
      <c r="AF140" s="1001"/>
      <c r="AG140" s="1002"/>
      <c r="AH140" s="1002"/>
      <c r="AI140" s="1002"/>
      <c r="AJ140" s="1002"/>
      <c r="AK140" s="1002"/>
      <c r="AL140" s="1003"/>
      <c r="AM140" s="1001" t="s">
        <v>10074</v>
      </c>
      <c r="AN140" s="1002"/>
      <c r="AO140" s="1002"/>
      <c r="AP140" s="1002"/>
      <c r="AQ140" s="1002"/>
      <c r="AR140" s="1002"/>
      <c r="AS140" s="1002"/>
      <c r="AT140" s="1002"/>
      <c r="AU140" s="1002"/>
      <c r="AV140" s="1002"/>
      <c r="AW140" s="1003"/>
    </row>
    <row r="141" spans="1:49" ht="23.1" customHeight="1">
      <c r="A141" s="1150"/>
      <c r="B141" s="1151"/>
      <c r="C141" s="1152"/>
      <c r="D141" s="1445"/>
      <c r="E141" s="1158"/>
      <c r="F141" s="1158"/>
      <c r="G141" s="1158"/>
      <c r="H141" s="1158"/>
      <c r="I141" s="1158"/>
      <c r="J141" s="1446"/>
      <c r="K141" s="1001" t="s">
        <v>10068</v>
      </c>
      <c r="L141" s="1002"/>
      <c r="M141" s="1002"/>
      <c r="N141" s="1002"/>
      <c r="O141" s="1002"/>
      <c r="P141" s="1002"/>
      <c r="Q141" s="1003"/>
      <c r="R141" s="1001" t="s">
        <v>10072</v>
      </c>
      <c r="S141" s="1002"/>
      <c r="T141" s="1002"/>
      <c r="U141" s="1002"/>
      <c r="V141" s="1002"/>
      <c r="W141" s="1002"/>
      <c r="X141" s="1003"/>
      <c r="Y141" s="1001"/>
      <c r="Z141" s="1002"/>
      <c r="AA141" s="1002"/>
      <c r="AB141" s="1002"/>
      <c r="AC141" s="1002"/>
      <c r="AD141" s="1002"/>
      <c r="AE141" s="1003"/>
      <c r="AF141" s="1001"/>
      <c r="AG141" s="1002"/>
      <c r="AH141" s="1002"/>
      <c r="AI141" s="1002"/>
      <c r="AJ141" s="1002"/>
      <c r="AK141" s="1002"/>
      <c r="AL141" s="1003"/>
      <c r="AM141" s="1001" t="s">
        <v>10074</v>
      </c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3"/>
    </row>
    <row r="142" spans="1:49" ht="23.1" customHeight="1">
      <c r="A142" s="1150"/>
      <c r="B142" s="1151"/>
      <c r="C142" s="1152"/>
      <c r="D142" s="1445"/>
      <c r="E142" s="1158"/>
      <c r="F142" s="1158"/>
      <c r="G142" s="1158"/>
      <c r="H142" s="1158"/>
      <c r="I142" s="1158"/>
      <c r="J142" s="1446"/>
      <c r="K142" s="1001" t="s">
        <v>10069</v>
      </c>
      <c r="L142" s="1002"/>
      <c r="M142" s="1002"/>
      <c r="N142" s="1002"/>
      <c r="O142" s="1002"/>
      <c r="P142" s="1002"/>
      <c r="Q142" s="1003"/>
      <c r="R142" s="1001" t="s">
        <v>10073</v>
      </c>
      <c r="S142" s="1002"/>
      <c r="T142" s="1002"/>
      <c r="U142" s="1002"/>
      <c r="V142" s="1002"/>
      <c r="W142" s="1002"/>
      <c r="X142" s="1003"/>
      <c r="Y142" s="1001"/>
      <c r="Z142" s="1002"/>
      <c r="AA142" s="1002"/>
      <c r="AB142" s="1002"/>
      <c r="AC142" s="1002"/>
      <c r="AD142" s="1002"/>
      <c r="AE142" s="1003"/>
      <c r="AF142" s="1001"/>
      <c r="AG142" s="1002"/>
      <c r="AH142" s="1002"/>
      <c r="AI142" s="1002"/>
      <c r="AJ142" s="1002"/>
      <c r="AK142" s="1002"/>
      <c r="AL142" s="1003"/>
      <c r="AM142" s="1001" t="s">
        <v>10074</v>
      </c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3"/>
    </row>
    <row r="143" spans="1:49" ht="23.1" customHeight="1">
      <c r="A143" s="1150"/>
      <c r="B143" s="1151"/>
      <c r="C143" s="1152"/>
      <c r="D143" s="3229" t="s">
        <v>1586</v>
      </c>
      <c r="E143" s="3230"/>
      <c r="F143" s="3230"/>
      <c r="G143" s="3230"/>
      <c r="H143" s="3230"/>
      <c r="I143" s="3230"/>
      <c r="J143" s="3231"/>
      <c r="K143" s="1001" t="s">
        <v>1587</v>
      </c>
      <c r="L143" s="1002"/>
      <c r="M143" s="1002"/>
      <c r="N143" s="1002"/>
      <c r="O143" s="1002"/>
      <c r="P143" s="1002"/>
      <c r="Q143" s="1003"/>
      <c r="R143" s="1001" t="s">
        <v>1588</v>
      </c>
      <c r="S143" s="1002"/>
      <c r="T143" s="1002"/>
      <c r="U143" s="1002"/>
      <c r="V143" s="1002"/>
      <c r="W143" s="1002"/>
      <c r="X143" s="1003"/>
      <c r="Y143" s="1001"/>
      <c r="Z143" s="1002"/>
      <c r="AA143" s="1002"/>
      <c r="AB143" s="1002"/>
      <c r="AC143" s="1002"/>
      <c r="AD143" s="1002"/>
      <c r="AE143" s="1003"/>
      <c r="AF143" s="3210"/>
      <c r="AG143" s="3211"/>
      <c r="AH143" s="3211"/>
      <c r="AI143" s="3211"/>
      <c r="AJ143" s="3211"/>
      <c r="AK143" s="3211"/>
      <c r="AL143" s="3212"/>
      <c r="AM143" s="1001" t="s">
        <v>1589</v>
      </c>
      <c r="AN143" s="1002"/>
      <c r="AO143" s="1002"/>
      <c r="AP143" s="1002"/>
      <c r="AQ143" s="1002"/>
      <c r="AR143" s="1002"/>
      <c r="AS143" s="1002"/>
      <c r="AT143" s="1002"/>
      <c r="AU143" s="1002"/>
      <c r="AV143" s="1002"/>
      <c r="AW143" s="1003"/>
    </row>
    <row r="144" spans="1:49" ht="23.1" customHeight="1">
      <c r="A144" s="1150"/>
      <c r="B144" s="1151"/>
      <c r="C144" s="1152"/>
      <c r="D144" s="3232"/>
      <c r="E144" s="3233"/>
      <c r="F144" s="3233"/>
      <c r="G144" s="3233"/>
      <c r="H144" s="3233"/>
      <c r="I144" s="3233"/>
      <c r="J144" s="3234"/>
      <c r="K144" s="1001" t="s">
        <v>1590</v>
      </c>
      <c r="L144" s="1002"/>
      <c r="M144" s="1002"/>
      <c r="N144" s="1002"/>
      <c r="O144" s="1002"/>
      <c r="P144" s="1002"/>
      <c r="Q144" s="1003"/>
      <c r="R144" s="1001" t="s">
        <v>1591</v>
      </c>
      <c r="S144" s="1002"/>
      <c r="T144" s="1002"/>
      <c r="U144" s="1002"/>
      <c r="V144" s="1002"/>
      <c r="W144" s="1002"/>
      <c r="X144" s="1003"/>
      <c r="Y144" s="1001"/>
      <c r="Z144" s="1002"/>
      <c r="AA144" s="1002"/>
      <c r="AB144" s="1002"/>
      <c r="AC144" s="1002"/>
      <c r="AD144" s="1002"/>
      <c r="AE144" s="1003"/>
      <c r="AF144" s="3210"/>
      <c r="AG144" s="3211"/>
      <c r="AH144" s="3211"/>
      <c r="AI144" s="3211"/>
      <c r="AJ144" s="3211"/>
      <c r="AK144" s="3211"/>
      <c r="AL144" s="3212"/>
      <c r="AM144" s="1001"/>
      <c r="AN144" s="1002"/>
      <c r="AO144" s="1002"/>
      <c r="AP144" s="1002"/>
      <c r="AQ144" s="1002"/>
      <c r="AR144" s="1002"/>
      <c r="AS144" s="1002"/>
      <c r="AT144" s="1002"/>
      <c r="AU144" s="1002"/>
      <c r="AV144" s="1002"/>
      <c r="AW144" s="1003"/>
    </row>
    <row r="145" spans="1:49" ht="23.1" customHeight="1">
      <c r="A145" s="1150"/>
      <c r="B145" s="1151"/>
      <c r="C145" s="1152"/>
      <c r="D145" s="3232"/>
      <c r="E145" s="3233"/>
      <c r="F145" s="3233"/>
      <c r="G145" s="3233"/>
      <c r="H145" s="3233"/>
      <c r="I145" s="3233"/>
      <c r="J145" s="3234"/>
      <c r="K145" s="1001" t="s">
        <v>1592</v>
      </c>
      <c r="L145" s="1002"/>
      <c r="M145" s="1002"/>
      <c r="N145" s="1002"/>
      <c r="O145" s="1002"/>
      <c r="P145" s="1002"/>
      <c r="Q145" s="1003"/>
      <c r="R145" s="1001" t="s">
        <v>1593</v>
      </c>
      <c r="S145" s="1002"/>
      <c r="T145" s="1002"/>
      <c r="U145" s="1002"/>
      <c r="V145" s="1002"/>
      <c r="W145" s="1002"/>
      <c r="X145" s="1003"/>
      <c r="Y145" s="1001" t="s">
        <v>1594</v>
      </c>
      <c r="Z145" s="1002"/>
      <c r="AA145" s="1002"/>
      <c r="AB145" s="1002"/>
      <c r="AC145" s="1002"/>
      <c r="AD145" s="1002"/>
      <c r="AE145" s="1003"/>
      <c r="AF145" s="3210"/>
      <c r="AG145" s="3211"/>
      <c r="AH145" s="3211"/>
      <c r="AI145" s="3211"/>
      <c r="AJ145" s="3211"/>
      <c r="AK145" s="3211"/>
      <c r="AL145" s="3212"/>
      <c r="AM145" s="1001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3"/>
    </row>
    <row r="146" spans="1:49" ht="23.1" customHeight="1">
      <c r="A146" s="1150"/>
      <c r="B146" s="1151"/>
      <c r="C146" s="1152"/>
      <c r="D146" s="3235"/>
      <c r="E146" s="3236"/>
      <c r="F146" s="3236"/>
      <c r="G146" s="3236"/>
      <c r="H146" s="3236"/>
      <c r="I146" s="3236"/>
      <c r="J146" s="3237"/>
      <c r="K146" s="1001" t="s">
        <v>1595</v>
      </c>
      <c r="L146" s="1002"/>
      <c r="M146" s="1002"/>
      <c r="N146" s="1002"/>
      <c r="O146" s="1002"/>
      <c r="P146" s="1002"/>
      <c r="Q146" s="1003"/>
      <c r="R146" s="1001" t="s">
        <v>1596</v>
      </c>
      <c r="S146" s="1002"/>
      <c r="T146" s="1002"/>
      <c r="U146" s="1002"/>
      <c r="V146" s="1002"/>
      <c r="W146" s="1002"/>
      <c r="X146" s="1003"/>
      <c r="Y146" s="1001" t="s">
        <v>1597</v>
      </c>
      <c r="Z146" s="1002"/>
      <c r="AA146" s="1002"/>
      <c r="AB146" s="1002"/>
      <c r="AC146" s="1002"/>
      <c r="AD146" s="1002"/>
      <c r="AE146" s="1003"/>
      <c r="AF146" s="3210"/>
      <c r="AG146" s="3211"/>
      <c r="AH146" s="3211"/>
      <c r="AI146" s="3211"/>
      <c r="AJ146" s="3211"/>
      <c r="AK146" s="3211"/>
      <c r="AL146" s="3212"/>
      <c r="AM146" s="1001" t="s">
        <v>1589</v>
      </c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3"/>
    </row>
    <row r="147" spans="1:49" ht="23.1" customHeight="1">
      <c r="A147" s="1150"/>
      <c r="B147" s="1151"/>
      <c r="C147" s="1152"/>
      <c r="D147" s="3229" t="s">
        <v>1598</v>
      </c>
      <c r="E147" s="3230"/>
      <c r="F147" s="3230"/>
      <c r="G147" s="3230"/>
      <c r="H147" s="3230"/>
      <c r="I147" s="3230"/>
      <c r="J147" s="3231"/>
      <c r="K147" s="1001" t="s">
        <v>1599</v>
      </c>
      <c r="L147" s="1002"/>
      <c r="M147" s="1002"/>
      <c r="N147" s="1002"/>
      <c r="O147" s="1002"/>
      <c r="P147" s="1002"/>
      <c r="Q147" s="1003"/>
      <c r="R147" s="1001" t="s">
        <v>1600</v>
      </c>
      <c r="S147" s="1002"/>
      <c r="T147" s="1002"/>
      <c r="U147" s="1002"/>
      <c r="V147" s="1002"/>
      <c r="W147" s="1002"/>
      <c r="X147" s="1003"/>
      <c r="Y147" s="1001"/>
      <c r="Z147" s="1002"/>
      <c r="AA147" s="1002"/>
      <c r="AB147" s="1002"/>
      <c r="AC147" s="1002"/>
      <c r="AD147" s="1002"/>
      <c r="AE147" s="1003"/>
      <c r="AF147" s="3210"/>
      <c r="AG147" s="3211"/>
      <c r="AH147" s="3211"/>
      <c r="AI147" s="3211"/>
      <c r="AJ147" s="3211"/>
      <c r="AK147" s="3211"/>
      <c r="AL147" s="3212"/>
      <c r="AM147" s="1001" t="s">
        <v>1601</v>
      </c>
      <c r="AN147" s="1002"/>
      <c r="AO147" s="1002"/>
      <c r="AP147" s="1002"/>
      <c r="AQ147" s="1002"/>
      <c r="AR147" s="1002"/>
      <c r="AS147" s="1002"/>
      <c r="AT147" s="1002"/>
      <c r="AU147" s="1002"/>
      <c r="AV147" s="1002"/>
      <c r="AW147" s="1003"/>
    </row>
    <row r="148" spans="1:49" ht="23.1" customHeight="1">
      <c r="A148" s="1150"/>
      <c r="B148" s="1151"/>
      <c r="C148" s="1152"/>
      <c r="D148" s="3235"/>
      <c r="E148" s="3236"/>
      <c r="F148" s="3236"/>
      <c r="G148" s="3236"/>
      <c r="H148" s="3236"/>
      <c r="I148" s="3236"/>
      <c r="J148" s="3237"/>
      <c r="K148" s="1001" t="s">
        <v>1602</v>
      </c>
      <c r="L148" s="1002"/>
      <c r="M148" s="1002"/>
      <c r="N148" s="1002"/>
      <c r="O148" s="1002"/>
      <c r="P148" s="1002"/>
      <c r="Q148" s="1003"/>
      <c r="R148" s="1001" t="s">
        <v>1603</v>
      </c>
      <c r="S148" s="1002"/>
      <c r="T148" s="1002"/>
      <c r="U148" s="1002"/>
      <c r="V148" s="1002"/>
      <c r="W148" s="1002"/>
      <c r="X148" s="1003"/>
      <c r="Y148" s="1001"/>
      <c r="Z148" s="1002"/>
      <c r="AA148" s="1002"/>
      <c r="AB148" s="1002"/>
      <c r="AC148" s="1002"/>
      <c r="AD148" s="1002"/>
      <c r="AE148" s="1003"/>
      <c r="AF148" s="3210"/>
      <c r="AG148" s="3211"/>
      <c r="AH148" s="3211"/>
      <c r="AI148" s="3211"/>
      <c r="AJ148" s="3211"/>
      <c r="AK148" s="3211"/>
      <c r="AL148" s="3212"/>
      <c r="AM148" s="1001" t="s">
        <v>1604</v>
      </c>
      <c r="AN148" s="1002"/>
      <c r="AO148" s="1002"/>
      <c r="AP148" s="1002"/>
      <c r="AQ148" s="1002"/>
      <c r="AR148" s="1002"/>
      <c r="AS148" s="1002"/>
      <c r="AT148" s="1002"/>
      <c r="AU148" s="1002"/>
      <c r="AV148" s="1002"/>
      <c r="AW148" s="1003"/>
    </row>
    <row r="149" spans="1:49" ht="23.1" customHeight="1">
      <c r="A149" s="1150"/>
      <c r="B149" s="1151"/>
      <c r="C149" s="1152"/>
      <c r="D149" s="3229" t="s">
        <v>1605</v>
      </c>
      <c r="E149" s="3230"/>
      <c r="F149" s="3230"/>
      <c r="G149" s="3230"/>
      <c r="H149" s="3230"/>
      <c r="I149" s="3230"/>
      <c r="J149" s="3231"/>
      <c r="K149" s="1001" t="s">
        <v>1606</v>
      </c>
      <c r="L149" s="1002"/>
      <c r="M149" s="1002"/>
      <c r="N149" s="1002"/>
      <c r="O149" s="1002"/>
      <c r="P149" s="1002"/>
      <c r="Q149" s="1003"/>
      <c r="R149" s="1001" t="s">
        <v>1607</v>
      </c>
      <c r="S149" s="1002"/>
      <c r="T149" s="1002"/>
      <c r="U149" s="1002"/>
      <c r="V149" s="1002"/>
      <c r="W149" s="1002"/>
      <c r="X149" s="1003"/>
      <c r="Y149" s="1001"/>
      <c r="Z149" s="1002"/>
      <c r="AA149" s="1002"/>
      <c r="AB149" s="1002"/>
      <c r="AC149" s="1002"/>
      <c r="AD149" s="1002"/>
      <c r="AE149" s="1003"/>
      <c r="AF149" s="3210" t="s">
        <v>1608</v>
      </c>
      <c r="AG149" s="3211"/>
      <c r="AH149" s="3211"/>
      <c r="AI149" s="3211"/>
      <c r="AJ149" s="3211"/>
      <c r="AK149" s="3211"/>
      <c r="AL149" s="3212"/>
      <c r="AM149" s="1001" t="s">
        <v>1609</v>
      </c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3"/>
    </row>
    <row r="150" spans="1:49" ht="23.1" customHeight="1">
      <c r="A150" s="1150"/>
      <c r="B150" s="1151"/>
      <c r="C150" s="1152"/>
      <c r="D150" s="3235"/>
      <c r="E150" s="3236"/>
      <c r="F150" s="3236"/>
      <c r="G150" s="3236"/>
      <c r="H150" s="3236"/>
      <c r="I150" s="3236"/>
      <c r="J150" s="3237"/>
      <c r="K150" s="1001" t="s">
        <v>1610</v>
      </c>
      <c r="L150" s="1002"/>
      <c r="M150" s="1002"/>
      <c r="N150" s="1002"/>
      <c r="O150" s="1002"/>
      <c r="P150" s="1002"/>
      <c r="Q150" s="1003"/>
      <c r="R150" s="1001" t="s">
        <v>1611</v>
      </c>
      <c r="S150" s="1002"/>
      <c r="T150" s="1002"/>
      <c r="U150" s="1002"/>
      <c r="V150" s="1002"/>
      <c r="W150" s="1002"/>
      <c r="X150" s="1003"/>
      <c r="Y150" s="1001" t="s">
        <v>1612</v>
      </c>
      <c r="Z150" s="1002"/>
      <c r="AA150" s="1002"/>
      <c r="AB150" s="1002"/>
      <c r="AC150" s="1002"/>
      <c r="AD150" s="1002"/>
      <c r="AE150" s="1003"/>
      <c r="AF150" s="3210"/>
      <c r="AG150" s="3211"/>
      <c r="AH150" s="3211"/>
      <c r="AI150" s="3211"/>
      <c r="AJ150" s="3211"/>
      <c r="AK150" s="3211"/>
      <c r="AL150" s="3212"/>
      <c r="AM150" s="1001" t="s">
        <v>1613</v>
      </c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3"/>
    </row>
    <row r="151" spans="1:49" ht="23.1" customHeight="1">
      <c r="A151" s="1150"/>
      <c r="B151" s="1151"/>
      <c r="C151" s="1152"/>
      <c r="D151" s="3229" t="s">
        <v>1614</v>
      </c>
      <c r="E151" s="3230"/>
      <c r="F151" s="3230"/>
      <c r="G151" s="3230"/>
      <c r="H151" s="3230"/>
      <c r="I151" s="3230"/>
      <c r="J151" s="3231"/>
      <c r="K151" s="1001" t="s">
        <v>1615</v>
      </c>
      <c r="L151" s="1002"/>
      <c r="M151" s="1002"/>
      <c r="N151" s="1002"/>
      <c r="O151" s="1002"/>
      <c r="P151" s="1002"/>
      <c r="Q151" s="1003"/>
      <c r="R151" s="1001" t="s">
        <v>1616</v>
      </c>
      <c r="S151" s="1002"/>
      <c r="T151" s="1002"/>
      <c r="U151" s="1002"/>
      <c r="V151" s="1002"/>
      <c r="W151" s="1002"/>
      <c r="X151" s="1003"/>
      <c r="Y151" s="1001" t="s">
        <v>1617</v>
      </c>
      <c r="Z151" s="1002"/>
      <c r="AA151" s="1002"/>
      <c r="AB151" s="1002"/>
      <c r="AC151" s="1002"/>
      <c r="AD151" s="1002"/>
      <c r="AE151" s="1003"/>
      <c r="AF151" s="3210" t="s">
        <v>1618</v>
      </c>
      <c r="AG151" s="3211"/>
      <c r="AH151" s="3211"/>
      <c r="AI151" s="3211"/>
      <c r="AJ151" s="3211"/>
      <c r="AK151" s="3211"/>
      <c r="AL151" s="3212"/>
      <c r="AM151" s="1001" t="s">
        <v>1619</v>
      </c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3"/>
    </row>
    <row r="152" spans="1:49" ht="23.1" customHeight="1">
      <c r="A152" s="1150"/>
      <c r="B152" s="1151"/>
      <c r="C152" s="1152"/>
      <c r="D152" s="3232"/>
      <c r="E152" s="3233"/>
      <c r="F152" s="3233"/>
      <c r="G152" s="3233"/>
      <c r="H152" s="3233"/>
      <c r="I152" s="3233"/>
      <c r="J152" s="3234"/>
      <c r="K152" s="1001" t="s">
        <v>1620</v>
      </c>
      <c r="L152" s="1002"/>
      <c r="M152" s="1002"/>
      <c r="N152" s="1002"/>
      <c r="O152" s="1002"/>
      <c r="P152" s="1002"/>
      <c r="Q152" s="1003"/>
      <c r="R152" s="1001" t="s">
        <v>1621</v>
      </c>
      <c r="S152" s="1002"/>
      <c r="T152" s="1002"/>
      <c r="U152" s="1002"/>
      <c r="V152" s="1002"/>
      <c r="W152" s="1002"/>
      <c r="X152" s="1003"/>
      <c r="Y152" s="1001"/>
      <c r="Z152" s="1002"/>
      <c r="AA152" s="1002"/>
      <c r="AB152" s="1002"/>
      <c r="AC152" s="1002"/>
      <c r="AD152" s="1002"/>
      <c r="AE152" s="1003"/>
      <c r="AF152" s="3210"/>
      <c r="AG152" s="3211"/>
      <c r="AH152" s="3211"/>
      <c r="AI152" s="3211"/>
      <c r="AJ152" s="3211"/>
      <c r="AK152" s="3211"/>
      <c r="AL152" s="3212"/>
      <c r="AM152" s="1001"/>
      <c r="AN152" s="1002"/>
      <c r="AO152" s="1002"/>
      <c r="AP152" s="1002"/>
      <c r="AQ152" s="1002"/>
      <c r="AR152" s="1002"/>
      <c r="AS152" s="1002"/>
      <c r="AT152" s="1002"/>
      <c r="AU152" s="1002"/>
      <c r="AV152" s="1002"/>
      <c r="AW152" s="1003"/>
    </row>
    <row r="153" spans="1:49" ht="23.1" customHeight="1">
      <c r="A153" s="1150"/>
      <c r="B153" s="1151"/>
      <c r="C153" s="1152"/>
      <c r="D153" s="3235"/>
      <c r="E153" s="3236"/>
      <c r="F153" s="3236"/>
      <c r="G153" s="3236"/>
      <c r="H153" s="3236"/>
      <c r="I153" s="3236"/>
      <c r="J153" s="3237"/>
      <c r="K153" s="1001" t="s">
        <v>1622</v>
      </c>
      <c r="L153" s="1002"/>
      <c r="M153" s="1002"/>
      <c r="N153" s="1002"/>
      <c r="O153" s="1002"/>
      <c r="P153" s="1002"/>
      <c r="Q153" s="1003"/>
      <c r="R153" s="1001" t="s">
        <v>1623</v>
      </c>
      <c r="S153" s="1002"/>
      <c r="T153" s="1002"/>
      <c r="U153" s="1002"/>
      <c r="V153" s="1002"/>
      <c r="W153" s="1002"/>
      <c r="X153" s="1003"/>
      <c r="Y153" s="1001"/>
      <c r="Z153" s="1002"/>
      <c r="AA153" s="1002"/>
      <c r="AB153" s="1002"/>
      <c r="AC153" s="1002"/>
      <c r="AD153" s="1002"/>
      <c r="AE153" s="1003"/>
      <c r="AF153" s="3210"/>
      <c r="AG153" s="3211"/>
      <c r="AH153" s="3211"/>
      <c r="AI153" s="3211"/>
      <c r="AJ153" s="3211"/>
      <c r="AK153" s="3211"/>
      <c r="AL153" s="3212"/>
      <c r="AM153" s="1001"/>
      <c r="AN153" s="1002"/>
      <c r="AO153" s="1002"/>
      <c r="AP153" s="1002"/>
      <c r="AQ153" s="1002"/>
      <c r="AR153" s="1002"/>
      <c r="AS153" s="1002"/>
      <c r="AT153" s="1002"/>
      <c r="AU153" s="1002"/>
      <c r="AV153" s="1002"/>
      <c r="AW153" s="1003"/>
    </row>
    <row r="154" spans="1:49" ht="23.1" customHeight="1">
      <c r="A154" s="3223" t="s">
        <v>6909</v>
      </c>
      <c r="B154" s="3224"/>
      <c r="C154" s="3225"/>
      <c r="D154" s="782" t="s">
        <v>1646</v>
      </c>
      <c r="E154" s="783"/>
      <c r="F154" s="783"/>
      <c r="G154" s="783"/>
      <c r="H154" s="783"/>
      <c r="I154" s="783"/>
      <c r="J154" s="784"/>
      <c r="K154" s="3210" t="s">
        <v>1079</v>
      </c>
      <c r="L154" s="3211"/>
      <c r="M154" s="3211"/>
      <c r="N154" s="3211"/>
      <c r="O154" s="3211"/>
      <c r="P154" s="3211"/>
      <c r="Q154" s="3212"/>
      <c r="R154" s="3210" t="s">
        <v>1649</v>
      </c>
      <c r="S154" s="3211"/>
      <c r="T154" s="3211"/>
      <c r="U154" s="3211"/>
      <c r="V154" s="3211"/>
      <c r="W154" s="3211"/>
      <c r="X154" s="3212"/>
      <c r="Y154" s="3210" t="s">
        <v>1648</v>
      </c>
      <c r="Z154" s="3211"/>
      <c r="AA154" s="3211"/>
      <c r="AB154" s="3211"/>
      <c r="AC154" s="3211"/>
      <c r="AD154" s="3211"/>
      <c r="AE154" s="3212"/>
      <c r="AF154" s="3210" t="s">
        <v>1080</v>
      </c>
      <c r="AG154" s="3211"/>
      <c r="AH154" s="3211"/>
      <c r="AI154" s="3211"/>
      <c r="AJ154" s="3211"/>
      <c r="AK154" s="3211"/>
      <c r="AL154" s="3212"/>
      <c r="AM154" s="3210"/>
      <c r="AN154" s="3211"/>
      <c r="AO154" s="3211"/>
      <c r="AP154" s="3211"/>
      <c r="AQ154" s="3211"/>
      <c r="AR154" s="3211"/>
      <c r="AS154" s="3211"/>
      <c r="AT154" s="3211"/>
      <c r="AU154" s="3211"/>
      <c r="AV154" s="3211"/>
      <c r="AW154" s="3212"/>
    </row>
    <row r="155" spans="1:49" ht="23.1" customHeight="1">
      <c r="A155" s="1150"/>
      <c r="B155" s="1151"/>
      <c r="C155" s="1152"/>
      <c r="D155" s="785"/>
      <c r="E155" s="786"/>
      <c r="F155" s="786"/>
      <c r="G155" s="786"/>
      <c r="H155" s="786"/>
      <c r="I155" s="786"/>
      <c r="J155" s="787"/>
      <c r="K155" s="3210" t="s">
        <v>1897</v>
      </c>
      <c r="L155" s="3211"/>
      <c r="M155" s="3211"/>
      <c r="N155" s="3211"/>
      <c r="O155" s="3211"/>
      <c r="P155" s="3211"/>
      <c r="Q155" s="3212"/>
      <c r="R155" s="3210" t="s">
        <v>1964</v>
      </c>
      <c r="S155" s="3211"/>
      <c r="T155" s="3211"/>
      <c r="U155" s="3211"/>
      <c r="V155" s="3211"/>
      <c r="W155" s="3211"/>
      <c r="X155" s="3212"/>
      <c r="Y155" s="1001"/>
      <c r="Z155" s="1002"/>
      <c r="AA155" s="1002"/>
      <c r="AB155" s="1002"/>
      <c r="AC155" s="1002"/>
      <c r="AD155" s="1002"/>
      <c r="AE155" s="1003"/>
      <c r="AF155" s="1001"/>
      <c r="AG155" s="1002"/>
      <c r="AH155" s="1002"/>
      <c r="AI155" s="1002"/>
      <c r="AJ155" s="1002"/>
      <c r="AK155" s="1002"/>
      <c r="AL155" s="1003"/>
      <c r="AM155" s="1001"/>
      <c r="AN155" s="1002"/>
      <c r="AO155" s="1002"/>
      <c r="AP155" s="1002"/>
      <c r="AQ155" s="1002"/>
      <c r="AR155" s="1002"/>
      <c r="AS155" s="1002"/>
      <c r="AT155" s="1002"/>
      <c r="AU155" s="1002"/>
      <c r="AV155" s="1002"/>
      <c r="AW155" s="1003"/>
    </row>
    <row r="156" spans="1:49" ht="23.1" customHeight="1">
      <c r="A156" s="1150"/>
      <c r="B156" s="1151"/>
      <c r="C156" s="1152"/>
      <c r="D156" s="785"/>
      <c r="E156" s="786"/>
      <c r="F156" s="786"/>
      <c r="G156" s="786"/>
      <c r="H156" s="786"/>
      <c r="I156" s="786"/>
      <c r="J156" s="787"/>
      <c r="K156" s="3210" t="s">
        <v>1077</v>
      </c>
      <c r="L156" s="3211"/>
      <c r="M156" s="3211"/>
      <c r="N156" s="3211"/>
      <c r="O156" s="3211"/>
      <c r="P156" s="3211"/>
      <c r="Q156" s="3212"/>
      <c r="R156" s="3210" t="s">
        <v>1647</v>
      </c>
      <c r="S156" s="3211"/>
      <c r="T156" s="3211"/>
      <c r="U156" s="3211"/>
      <c r="V156" s="3211"/>
      <c r="W156" s="3211"/>
      <c r="X156" s="3212"/>
      <c r="Y156" s="3210" t="s">
        <v>1648</v>
      </c>
      <c r="Z156" s="3211"/>
      <c r="AA156" s="3211"/>
      <c r="AB156" s="3211"/>
      <c r="AC156" s="3211"/>
      <c r="AD156" s="3211"/>
      <c r="AE156" s="3212"/>
      <c r="AF156" s="3210" t="s">
        <v>1078</v>
      </c>
      <c r="AG156" s="3211"/>
      <c r="AH156" s="3211"/>
      <c r="AI156" s="3211"/>
      <c r="AJ156" s="3211"/>
      <c r="AK156" s="3211"/>
      <c r="AL156" s="3212"/>
      <c r="AM156" s="3210"/>
      <c r="AN156" s="3211"/>
      <c r="AO156" s="3211"/>
      <c r="AP156" s="3211"/>
      <c r="AQ156" s="3211"/>
      <c r="AR156" s="3211"/>
      <c r="AS156" s="3211"/>
      <c r="AT156" s="3211"/>
      <c r="AU156" s="3211"/>
      <c r="AV156" s="3211"/>
      <c r="AW156" s="3212"/>
    </row>
    <row r="157" spans="1:49" ht="23.1" customHeight="1">
      <c r="A157" s="1150"/>
      <c r="B157" s="1151"/>
      <c r="C157" s="1152"/>
      <c r="D157" s="788"/>
      <c r="E157" s="789"/>
      <c r="F157" s="789"/>
      <c r="G157" s="789"/>
      <c r="H157" s="789"/>
      <c r="I157" s="789"/>
      <c r="J157" s="790"/>
      <c r="K157" s="3210" t="s">
        <v>1643</v>
      </c>
      <c r="L157" s="3211"/>
      <c r="M157" s="3211"/>
      <c r="N157" s="3211"/>
      <c r="O157" s="3211"/>
      <c r="P157" s="3211"/>
      <c r="Q157" s="3212"/>
      <c r="R157" s="3210" t="s">
        <v>1644</v>
      </c>
      <c r="S157" s="3211"/>
      <c r="T157" s="3211"/>
      <c r="U157" s="3211"/>
      <c r="V157" s="3211"/>
      <c r="W157" s="3211"/>
      <c r="X157" s="3212"/>
      <c r="Y157" s="3210" t="s">
        <v>1648</v>
      </c>
      <c r="Z157" s="3211"/>
      <c r="AA157" s="3211"/>
      <c r="AB157" s="3211"/>
      <c r="AC157" s="3211"/>
      <c r="AD157" s="3211"/>
      <c r="AE157" s="3212"/>
      <c r="AF157" s="3210" t="s">
        <v>1645</v>
      </c>
      <c r="AG157" s="3211"/>
      <c r="AH157" s="3211"/>
      <c r="AI157" s="3211"/>
      <c r="AJ157" s="3211"/>
      <c r="AK157" s="3211"/>
      <c r="AL157" s="3212"/>
      <c r="AM157" s="1001"/>
      <c r="AN157" s="1002"/>
      <c r="AO157" s="1002"/>
      <c r="AP157" s="1002"/>
      <c r="AQ157" s="1002"/>
      <c r="AR157" s="1002"/>
      <c r="AS157" s="1002"/>
      <c r="AT157" s="1002"/>
      <c r="AU157" s="1002"/>
      <c r="AV157" s="1002"/>
      <c r="AW157" s="1003"/>
    </row>
    <row r="158" spans="1:49" ht="23.1" customHeight="1">
      <c r="A158" s="1150"/>
      <c r="B158" s="1151"/>
      <c r="C158" s="1152"/>
      <c r="D158" s="785" t="s">
        <v>9998</v>
      </c>
      <c r="E158" s="786"/>
      <c r="F158" s="786"/>
      <c r="G158" s="786"/>
      <c r="H158" s="786"/>
      <c r="I158" s="786"/>
      <c r="J158" s="787"/>
      <c r="K158" s="1001" t="s">
        <v>14352</v>
      </c>
      <c r="L158" s="1002"/>
      <c r="M158" s="1002"/>
      <c r="N158" s="1002"/>
      <c r="O158" s="1002"/>
      <c r="P158" s="1002"/>
      <c r="Q158" s="1003"/>
      <c r="R158" s="1001" t="s">
        <v>14355</v>
      </c>
      <c r="S158" s="1002"/>
      <c r="T158" s="1002"/>
      <c r="U158" s="1002"/>
      <c r="V158" s="1002"/>
      <c r="W158" s="1002"/>
      <c r="X158" s="1003"/>
      <c r="Y158" s="1001"/>
      <c r="Z158" s="1002"/>
      <c r="AA158" s="1002"/>
      <c r="AB158" s="1002"/>
      <c r="AC158" s="1002"/>
      <c r="AD158" s="1002"/>
      <c r="AE158" s="1003"/>
      <c r="AF158" s="1001"/>
      <c r="AG158" s="1002"/>
      <c r="AH158" s="1002"/>
      <c r="AI158" s="1002"/>
      <c r="AJ158" s="1002"/>
      <c r="AK158" s="1002"/>
      <c r="AL158" s="1003"/>
      <c r="AM158" s="1001"/>
      <c r="AN158" s="1002"/>
      <c r="AO158" s="1002"/>
      <c r="AP158" s="1002"/>
      <c r="AQ158" s="1002"/>
      <c r="AR158" s="1002"/>
      <c r="AS158" s="1002"/>
      <c r="AT158" s="1002"/>
      <c r="AU158" s="1002"/>
      <c r="AV158" s="1002"/>
      <c r="AW158" s="1003"/>
    </row>
    <row r="159" spans="1:49" ht="23.1" customHeight="1">
      <c r="A159" s="1150"/>
      <c r="B159" s="1151"/>
      <c r="C159" s="1152"/>
      <c r="D159" s="785"/>
      <c r="E159" s="786"/>
      <c r="F159" s="786"/>
      <c r="G159" s="786"/>
      <c r="H159" s="786"/>
      <c r="I159" s="786"/>
      <c r="J159" s="787"/>
      <c r="K159" s="1001" t="s">
        <v>14353</v>
      </c>
      <c r="L159" s="1002"/>
      <c r="M159" s="1002"/>
      <c r="N159" s="1002"/>
      <c r="O159" s="1002"/>
      <c r="P159" s="1002"/>
      <c r="Q159" s="1003"/>
      <c r="R159" s="1001" t="s">
        <v>14354</v>
      </c>
      <c r="S159" s="1002"/>
      <c r="T159" s="1002"/>
      <c r="U159" s="1002"/>
      <c r="V159" s="1002"/>
      <c r="W159" s="1002"/>
      <c r="X159" s="1003"/>
      <c r="Y159" s="1001"/>
      <c r="Z159" s="1002"/>
      <c r="AA159" s="1002"/>
      <c r="AB159" s="1002"/>
      <c r="AC159" s="1002"/>
      <c r="AD159" s="1002"/>
      <c r="AE159" s="1003"/>
      <c r="AF159" s="1001"/>
      <c r="AG159" s="1002"/>
      <c r="AH159" s="1002"/>
      <c r="AI159" s="1002"/>
      <c r="AJ159" s="1002"/>
      <c r="AK159" s="1002"/>
      <c r="AL159" s="1003"/>
      <c r="AM159" s="1001" t="s">
        <v>14356</v>
      </c>
      <c r="AN159" s="1002"/>
      <c r="AO159" s="1002"/>
      <c r="AP159" s="1002"/>
      <c r="AQ159" s="1002"/>
      <c r="AR159" s="1002"/>
      <c r="AS159" s="1002"/>
      <c r="AT159" s="1002"/>
      <c r="AU159" s="1002"/>
      <c r="AV159" s="1002"/>
      <c r="AW159" s="1003"/>
    </row>
    <row r="160" spans="1:49" ht="23.1" customHeight="1">
      <c r="A160" s="1150"/>
      <c r="B160" s="1151"/>
      <c r="C160" s="1152"/>
      <c r="D160" s="3214" t="s">
        <v>2760</v>
      </c>
      <c r="E160" s="3215"/>
      <c r="F160" s="3215"/>
      <c r="G160" s="3215"/>
      <c r="H160" s="3215"/>
      <c r="I160" s="3215"/>
      <c r="J160" s="3216"/>
      <c r="K160" s="3210" t="s">
        <v>8485</v>
      </c>
      <c r="L160" s="3211"/>
      <c r="M160" s="3211"/>
      <c r="N160" s="3211"/>
      <c r="O160" s="3211"/>
      <c r="P160" s="3211"/>
      <c r="Q160" s="3212"/>
      <c r="R160" s="3210" t="s">
        <v>2762</v>
      </c>
      <c r="S160" s="3211"/>
      <c r="T160" s="3211"/>
      <c r="U160" s="3211"/>
      <c r="V160" s="3211"/>
      <c r="W160" s="3211"/>
      <c r="X160" s="3212"/>
      <c r="Y160" s="1001"/>
      <c r="Z160" s="1002"/>
      <c r="AA160" s="1002"/>
      <c r="AB160" s="1002"/>
      <c r="AC160" s="1002"/>
      <c r="AD160" s="1002"/>
      <c r="AE160" s="1003"/>
      <c r="AF160" s="1001"/>
      <c r="AG160" s="1002"/>
      <c r="AH160" s="1002"/>
      <c r="AI160" s="1002"/>
      <c r="AJ160" s="1002"/>
      <c r="AK160" s="1002"/>
      <c r="AL160" s="1003"/>
      <c r="AM160" s="1001"/>
      <c r="AN160" s="1002"/>
      <c r="AO160" s="1002"/>
      <c r="AP160" s="1002"/>
      <c r="AQ160" s="1002"/>
      <c r="AR160" s="1002"/>
      <c r="AS160" s="1002"/>
      <c r="AT160" s="1002"/>
      <c r="AU160" s="1002"/>
      <c r="AV160" s="1002"/>
      <c r="AW160" s="1003"/>
    </row>
    <row r="161" spans="1:49" ht="23.1" customHeight="1">
      <c r="A161" s="1150"/>
      <c r="B161" s="1151"/>
      <c r="C161" s="1152"/>
      <c r="D161" s="1147"/>
      <c r="E161" s="1148"/>
      <c r="F161" s="1148"/>
      <c r="G161" s="1148"/>
      <c r="H161" s="1148"/>
      <c r="I161" s="1148"/>
      <c r="J161" s="1149"/>
      <c r="K161" s="1001" t="s">
        <v>8486</v>
      </c>
      <c r="L161" s="1002"/>
      <c r="M161" s="1002"/>
      <c r="N161" s="1002"/>
      <c r="O161" s="1002"/>
      <c r="P161" s="1002"/>
      <c r="Q161" s="1003"/>
      <c r="R161" s="1001" t="s">
        <v>5044</v>
      </c>
      <c r="S161" s="1002"/>
      <c r="T161" s="1002"/>
      <c r="U161" s="1002"/>
      <c r="V161" s="1002"/>
      <c r="W161" s="1002"/>
      <c r="X161" s="1003"/>
      <c r="Y161" s="1001"/>
      <c r="Z161" s="1002"/>
      <c r="AA161" s="1002"/>
      <c r="AB161" s="1002"/>
      <c r="AC161" s="1002"/>
      <c r="AD161" s="1002"/>
      <c r="AE161" s="1003"/>
      <c r="AF161" s="1001"/>
      <c r="AG161" s="1002"/>
      <c r="AH161" s="1002"/>
      <c r="AI161" s="1002"/>
      <c r="AJ161" s="1002"/>
      <c r="AK161" s="1002"/>
      <c r="AL161" s="1003"/>
      <c r="AM161" s="1001"/>
      <c r="AN161" s="1002"/>
      <c r="AO161" s="1002"/>
      <c r="AP161" s="1002"/>
      <c r="AQ161" s="1002"/>
      <c r="AR161" s="1002"/>
      <c r="AS161" s="1002"/>
      <c r="AT161" s="1002"/>
      <c r="AU161" s="1002"/>
      <c r="AV161" s="1002"/>
      <c r="AW161" s="1003"/>
    </row>
    <row r="162" spans="1:49" ht="23.1" customHeight="1">
      <c r="A162" s="1150"/>
      <c r="B162" s="1151"/>
      <c r="C162" s="1152"/>
      <c r="D162" s="1147" t="s">
        <v>13437</v>
      </c>
      <c r="E162" s="1148"/>
      <c r="F162" s="1148"/>
      <c r="G162" s="1148"/>
      <c r="H162" s="1148"/>
      <c r="I162" s="1148"/>
      <c r="J162" s="1149"/>
      <c r="K162" s="1001" t="s">
        <v>16216</v>
      </c>
      <c r="L162" s="1002"/>
      <c r="M162" s="1002"/>
      <c r="N162" s="1002"/>
      <c r="O162" s="1002"/>
      <c r="P162" s="1002"/>
      <c r="Q162" s="1003"/>
      <c r="R162" s="1001" t="s">
        <v>13438</v>
      </c>
      <c r="S162" s="1002"/>
      <c r="T162" s="1002"/>
      <c r="U162" s="1002"/>
      <c r="V162" s="1002"/>
      <c r="W162" s="1002"/>
      <c r="X162" s="1003"/>
      <c r="Y162" s="1001"/>
      <c r="Z162" s="1002"/>
      <c r="AA162" s="1002"/>
      <c r="AB162" s="1002"/>
      <c r="AC162" s="1002"/>
      <c r="AD162" s="1002"/>
      <c r="AE162" s="1003"/>
      <c r="AF162" s="1001"/>
      <c r="AG162" s="1002"/>
      <c r="AH162" s="1002"/>
      <c r="AI162" s="1002"/>
      <c r="AJ162" s="1002"/>
      <c r="AK162" s="1002"/>
      <c r="AL162" s="1003"/>
      <c r="AM162" s="1001"/>
      <c r="AN162" s="1002"/>
      <c r="AO162" s="1002"/>
      <c r="AP162" s="1002"/>
      <c r="AQ162" s="1002"/>
      <c r="AR162" s="1002"/>
      <c r="AS162" s="1002"/>
      <c r="AT162" s="1002"/>
      <c r="AU162" s="1002"/>
      <c r="AV162" s="1002"/>
      <c r="AW162" s="1003"/>
    </row>
    <row r="163" spans="1:49" ht="23.1" customHeight="1">
      <c r="A163" s="1150"/>
      <c r="B163" s="1151"/>
      <c r="C163" s="1152"/>
      <c r="D163" s="1150"/>
      <c r="E163" s="1151"/>
      <c r="F163" s="1151"/>
      <c r="G163" s="1151"/>
      <c r="H163" s="1151"/>
      <c r="I163" s="1151"/>
      <c r="J163" s="1152"/>
      <c r="K163" s="1001" t="s">
        <v>16217</v>
      </c>
      <c r="L163" s="1002"/>
      <c r="M163" s="1002"/>
      <c r="N163" s="1002"/>
      <c r="O163" s="1002"/>
      <c r="P163" s="1002"/>
      <c r="Q163" s="1003"/>
      <c r="R163" s="1001" t="s">
        <v>16218</v>
      </c>
      <c r="S163" s="1002"/>
      <c r="T163" s="1002"/>
      <c r="U163" s="1002"/>
      <c r="V163" s="1002"/>
      <c r="W163" s="1002"/>
      <c r="X163" s="1003"/>
      <c r="Y163" s="1001"/>
      <c r="Z163" s="1002"/>
      <c r="AA163" s="1002"/>
      <c r="AB163" s="1002"/>
      <c r="AC163" s="1002"/>
      <c r="AD163" s="1002"/>
      <c r="AE163" s="1003"/>
      <c r="AF163" s="1001"/>
      <c r="AG163" s="1002"/>
      <c r="AH163" s="1002"/>
      <c r="AI163" s="1002"/>
      <c r="AJ163" s="1002"/>
      <c r="AK163" s="1002"/>
      <c r="AL163" s="1003"/>
      <c r="AM163" s="1001"/>
      <c r="AN163" s="1002"/>
      <c r="AO163" s="1002"/>
      <c r="AP163" s="1002"/>
      <c r="AQ163" s="1002"/>
      <c r="AR163" s="1002"/>
      <c r="AS163" s="1002"/>
      <c r="AT163" s="1002"/>
      <c r="AU163" s="1002"/>
      <c r="AV163" s="1002"/>
      <c r="AW163" s="1003"/>
    </row>
    <row r="164" spans="1:49" ht="23.1" customHeight="1">
      <c r="A164" s="1150"/>
      <c r="B164" s="1151"/>
      <c r="C164" s="1152"/>
      <c r="D164" s="3214" t="s">
        <v>3654</v>
      </c>
      <c r="E164" s="3215"/>
      <c r="F164" s="3215"/>
      <c r="G164" s="3215"/>
      <c r="H164" s="3215"/>
      <c r="I164" s="3215"/>
      <c r="J164" s="3216"/>
      <c r="K164" s="3210" t="s">
        <v>3655</v>
      </c>
      <c r="L164" s="3211"/>
      <c r="M164" s="3211"/>
      <c r="N164" s="3211"/>
      <c r="O164" s="3211"/>
      <c r="P164" s="3211"/>
      <c r="Q164" s="3212"/>
      <c r="R164" s="3210" t="s">
        <v>3656</v>
      </c>
      <c r="S164" s="3211"/>
      <c r="T164" s="3211"/>
      <c r="U164" s="3211"/>
      <c r="V164" s="3211"/>
      <c r="W164" s="3211"/>
      <c r="X164" s="3212"/>
      <c r="Y164" s="1001"/>
      <c r="Z164" s="1002"/>
      <c r="AA164" s="1002"/>
      <c r="AB164" s="1002"/>
      <c r="AC164" s="1002"/>
      <c r="AD164" s="1002"/>
      <c r="AE164" s="1003"/>
      <c r="AF164" s="1001"/>
      <c r="AG164" s="1002"/>
      <c r="AH164" s="1002"/>
      <c r="AI164" s="1002"/>
      <c r="AJ164" s="1002"/>
      <c r="AK164" s="1002"/>
      <c r="AL164" s="1003"/>
      <c r="AM164" s="1001"/>
      <c r="AN164" s="1002"/>
      <c r="AO164" s="1002"/>
      <c r="AP164" s="1002"/>
      <c r="AQ164" s="1002"/>
      <c r="AR164" s="1002"/>
      <c r="AS164" s="1002"/>
      <c r="AT164" s="1002"/>
      <c r="AU164" s="1002"/>
      <c r="AV164" s="1002"/>
      <c r="AW164" s="1003"/>
    </row>
    <row r="165" spans="1:49" ht="23.1" customHeight="1">
      <c r="A165" s="1150"/>
      <c r="B165" s="1151"/>
      <c r="C165" s="1152"/>
      <c r="D165" s="3214" t="s">
        <v>2779</v>
      </c>
      <c r="E165" s="3215"/>
      <c r="F165" s="3215"/>
      <c r="G165" s="3215"/>
      <c r="H165" s="3215"/>
      <c r="I165" s="3215"/>
      <c r="J165" s="3216"/>
      <c r="K165" s="3210" t="s">
        <v>3740</v>
      </c>
      <c r="L165" s="3211"/>
      <c r="M165" s="3211"/>
      <c r="N165" s="3211"/>
      <c r="O165" s="3211"/>
      <c r="P165" s="3211"/>
      <c r="Q165" s="3212"/>
      <c r="R165" s="3210" t="s">
        <v>14025</v>
      </c>
      <c r="S165" s="3211"/>
      <c r="T165" s="3211"/>
      <c r="U165" s="3211"/>
      <c r="V165" s="3211"/>
      <c r="W165" s="3211"/>
      <c r="X165" s="3212"/>
      <c r="Y165" s="1001"/>
      <c r="Z165" s="1002"/>
      <c r="AA165" s="1002"/>
      <c r="AB165" s="1002"/>
      <c r="AC165" s="1002"/>
      <c r="AD165" s="1002"/>
      <c r="AE165" s="1003"/>
      <c r="AF165" s="1001"/>
      <c r="AG165" s="1002"/>
      <c r="AH165" s="1002"/>
      <c r="AI165" s="1002"/>
      <c r="AJ165" s="1002"/>
      <c r="AK165" s="1002"/>
      <c r="AL165" s="1003"/>
      <c r="AM165" s="1001"/>
      <c r="AN165" s="1002"/>
      <c r="AO165" s="1002"/>
      <c r="AP165" s="1002"/>
      <c r="AQ165" s="1002"/>
      <c r="AR165" s="1002"/>
      <c r="AS165" s="1002"/>
      <c r="AT165" s="1002"/>
      <c r="AU165" s="1002"/>
      <c r="AV165" s="1002"/>
      <c r="AW165" s="1003"/>
    </row>
    <row r="166" spans="1:49" ht="23.1" customHeight="1">
      <c r="A166" s="1150"/>
      <c r="B166" s="1151"/>
      <c r="C166" s="1152"/>
      <c r="D166" s="3214" t="s">
        <v>7495</v>
      </c>
      <c r="E166" s="3215"/>
      <c r="F166" s="3215"/>
      <c r="G166" s="3215"/>
      <c r="H166" s="3215"/>
      <c r="I166" s="3215"/>
      <c r="J166" s="3216"/>
      <c r="K166" s="3210" t="s">
        <v>2814</v>
      </c>
      <c r="L166" s="3211"/>
      <c r="M166" s="3211"/>
      <c r="N166" s="3211"/>
      <c r="O166" s="3211"/>
      <c r="P166" s="3211"/>
      <c r="Q166" s="3212"/>
      <c r="R166" s="3210" t="s">
        <v>2816</v>
      </c>
      <c r="S166" s="3211"/>
      <c r="T166" s="3211"/>
      <c r="U166" s="3211"/>
      <c r="V166" s="3211"/>
      <c r="W166" s="3211"/>
      <c r="X166" s="3212"/>
      <c r="Y166" s="1001"/>
      <c r="Z166" s="1002"/>
      <c r="AA166" s="1002"/>
      <c r="AB166" s="1002"/>
      <c r="AC166" s="1002"/>
      <c r="AD166" s="1002"/>
      <c r="AE166" s="1003"/>
      <c r="AF166" s="1001"/>
      <c r="AG166" s="1002"/>
      <c r="AH166" s="1002"/>
      <c r="AI166" s="1002"/>
      <c r="AJ166" s="1002"/>
      <c r="AK166" s="1002"/>
      <c r="AL166" s="1003"/>
      <c r="AM166" s="1001"/>
      <c r="AN166" s="1002"/>
      <c r="AO166" s="1002"/>
      <c r="AP166" s="1002"/>
      <c r="AQ166" s="1002"/>
      <c r="AR166" s="1002"/>
      <c r="AS166" s="1002"/>
      <c r="AT166" s="1002"/>
      <c r="AU166" s="1002"/>
      <c r="AV166" s="1002"/>
      <c r="AW166" s="1003"/>
    </row>
    <row r="167" spans="1:49" ht="23.1" customHeight="1">
      <c r="A167" s="1150"/>
      <c r="B167" s="1151"/>
      <c r="C167" s="1152"/>
      <c r="D167" s="1150"/>
      <c r="E167" s="1151"/>
      <c r="F167" s="1151"/>
      <c r="G167" s="1151"/>
      <c r="H167" s="1151"/>
      <c r="I167" s="1151"/>
      <c r="J167" s="1152"/>
      <c r="K167" s="1001" t="s">
        <v>7866</v>
      </c>
      <c r="L167" s="1002"/>
      <c r="M167" s="1002"/>
      <c r="N167" s="1002"/>
      <c r="O167" s="1002"/>
      <c r="P167" s="1002"/>
      <c r="Q167" s="1003"/>
      <c r="R167" s="1001" t="s">
        <v>7867</v>
      </c>
      <c r="S167" s="1002"/>
      <c r="T167" s="1002"/>
      <c r="U167" s="1002"/>
      <c r="V167" s="1002"/>
      <c r="W167" s="1002"/>
      <c r="X167" s="1003"/>
      <c r="Y167" s="1001"/>
      <c r="Z167" s="1002"/>
      <c r="AA167" s="1002"/>
      <c r="AB167" s="1002"/>
      <c r="AC167" s="1002"/>
      <c r="AD167" s="1002"/>
      <c r="AE167" s="1003"/>
      <c r="AF167" s="1001"/>
      <c r="AG167" s="1002"/>
      <c r="AH167" s="1002"/>
      <c r="AI167" s="1002"/>
      <c r="AJ167" s="1002"/>
      <c r="AK167" s="1002"/>
      <c r="AL167" s="1003"/>
      <c r="AM167" s="1001"/>
      <c r="AN167" s="1002"/>
      <c r="AO167" s="1002"/>
      <c r="AP167" s="1002"/>
      <c r="AQ167" s="1002"/>
      <c r="AR167" s="1002"/>
      <c r="AS167" s="1002"/>
      <c r="AT167" s="1002"/>
      <c r="AU167" s="1002"/>
      <c r="AV167" s="1002"/>
      <c r="AW167" s="1003"/>
    </row>
    <row r="168" spans="1:49" ht="23.1" customHeight="1">
      <c r="A168" s="1150"/>
      <c r="B168" s="1151"/>
      <c r="C168" s="1152"/>
      <c r="D168" s="1150"/>
      <c r="E168" s="1151"/>
      <c r="F168" s="1151"/>
      <c r="G168" s="1151"/>
      <c r="H168" s="1151"/>
      <c r="I168" s="1151"/>
      <c r="J168" s="1152"/>
      <c r="K168" s="1001" t="s">
        <v>9243</v>
      </c>
      <c r="L168" s="1002"/>
      <c r="M168" s="1002"/>
      <c r="N168" s="1002"/>
      <c r="O168" s="1002"/>
      <c r="P168" s="1002"/>
      <c r="Q168" s="1003"/>
      <c r="R168" s="1001" t="s">
        <v>9244</v>
      </c>
      <c r="S168" s="1002"/>
      <c r="T168" s="1002"/>
      <c r="U168" s="1002"/>
      <c r="V168" s="1002"/>
      <c r="W168" s="1002"/>
      <c r="X168" s="1003"/>
      <c r="Y168" s="1001"/>
      <c r="Z168" s="1002"/>
      <c r="AA168" s="1002"/>
      <c r="AB168" s="1002"/>
      <c r="AC168" s="1002"/>
      <c r="AD168" s="1002"/>
      <c r="AE168" s="1003"/>
      <c r="AF168" s="1001"/>
      <c r="AG168" s="1002"/>
      <c r="AH168" s="1002"/>
      <c r="AI168" s="1002"/>
      <c r="AJ168" s="1002"/>
      <c r="AK168" s="1002"/>
      <c r="AL168" s="1003"/>
      <c r="AM168" s="1001"/>
      <c r="AN168" s="1002"/>
      <c r="AO168" s="1002"/>
      <c r="AP168" s="1002"/>
      <c r="AQ168" s="1002"/>
      <c r="AR168" s="1002"/>
      <c r="AS168" s="1002"/>
      <c r="AT168" s="1002"/>
      <c r="AU168" s="1002"/>
      <c r="AV168" s="1002"/>
      <c r="AW168" s="1003"/>
    </row>
    <row r="169" spans="1:49" ht="23.1" customHeight="1">
      <c r="A169" s="1150"/>
      <c r="B169" s="1151"/>
      <c r="C169" s="1152"/>
      <c r="D169" s="3223"/>
      <c r="E169" s="3224"/>
      <c r="F169" s="3224"/>
      <c r="G169" s="3224"/>
      <c r="H169" s="3224"/>
      <c r="I169" s="3224"/>
      <c r="J169" s="3225"/>
      <c r="K169" s="3210" t="s">
        <v>3227</v>
      </c>
      <c r="L169" s="3211"/>
      <c r="M169" s="3211"/>
      <c r="N169" s="3211"/>
      <c r="O169" s="3211"/>
      <c r="P169" s="3211"/>
      <c r="Q169" s="3212"/>
      <c r="R169" s="3210" t="s">
        <v>3228</v>
      </c>
      <c r="S169" s="3211"/>
      <c r="T169" s="3211"/>
      <c r="U169" s="3211"/>
      <c r="V169" s="3211"/>
      <c r="W169" s="3211"/>
      <c r="X169" s="3212"/>
      <c r="Y169" s="1001"/>
      <c r="Z169" s="1002"/>
      <c r="AA169" s="1002"/>
      <c r="AB169" s="1002"/>
      <c r="AC169" s="1002"/>
      <c r="AD169" s="1002"/>
      <c r="AE169" s="1003"/>
      <c r="AF169" s="1001"/>
      <c r="AG169" s="1002"/>
      <c r="AH169" s="1002"/>
      <c r="AI169" s="1002"/>
      <c r="AJ169" s="1002"/>
      <c r="AK169" s="1002"/>
      <c r="AL169" s="1003"/>
      <c r="AM169" s="1001"/>
      <c r="AN169" s="1002"/>
      <c r="AO169" s="1002"/>
      <c r="AP169" s="1002"/>
      <c r="AQ169" s="1002"/>
      <c r="AR169" s="1002"/>
      <c r="AS169" s="1002"/>
      <c r="AT169" s="1002"/>
      <c r="AU169" s="1002"/>
      <c r="AV169" s="1002"/>
      <c r="AW169" s="1003"/>
    </row>
    <row r="170" spans="1:49" ht="22.5" customHeight="1">
      <c r="A170" s="1150"/>
      <c r="B170" s="1151"/>
      <c r="C170" s="1152"/>
      <c r="D170" s="3220"/>
      <c r="E170" s="3221"/>
      <c r="F170" s="3221"/>
      <c r="G170" s="3221"/>
      <c r="H170" s="3221"/>
      <c r="I170" s="3221"/>
      <c r="J170" s="3222"/>
      <c r="K170" s="3210" t="s">
        <v>2815</v>
      </c>
      <c r="L170" s="3211"/>
      <c r="M170" s="3211"/>
      <c r="N170" s="3211"/>
      <c r="O170" s="3211"/>
      <c r="P170" s="3211"/>
      <c r="Q170" s="3212"/>
      <c r="R170" s="3210" t="s">
        <v>2817</v>
      </c>
      <c r="S170" s="3211"/>
      <c r="T170" s="3211"/>
      <c r="U170" s="3211"/>
      <c r="V170" s="3211"/>
      <c r="W170" s="3211"/>
      <c r="X170" s="3212"/>
      <c r="Y170" s="1001"/>
      <c r="Z170" s="1002"/>
      <c r="AA170" s="1002"/>
      <c r="AB170" s="1002"/>
      <c r="AC170" s="1002"/>
      <c r="AD170" s="1002"/>
      <c r="AE170" s="1003"/>
      <c r="AF170" s="1001"/>
      <c r="AG170" s="1002"/>
      <c r="AH170" s="1002"/>
      <c r="AI170" s="1002"/>
      <c r="AJ170" s="1002"/>
      <c r="AK170" s="1002"/>
      <c r="AL170" s="1003"/>
      <c r="AM170" s="1001"/>
      <c r="AN170" s="1002"/>
      <c r="AO170" s="1002"/>
      <c r="AP170" s="1002"/>
      <c r="AQ170" s="1002"/>
      <c r="AR170" s="1002"/>
      <c r="AS170" s="1002"/>
      <c r="AT170" s="1002"/>
      <c r="AU170" s="1002"/>
      <c r="AV170" s="1002"/>
      <c r="AW170" s="1003"/>
    </row>
    <row r="171" spans="1:49" ht="23.1" customHeight="1">
      <c r="A171" s="1150"/>
      <c r="B171" s="1151"/>
      <c r="C171" s="1152"/>
      <c r="D171" s="3220" t="s">
        <v>2958</v>
      </c>
      <c r="E171" s="3221"/>
      <c r="F171" s="3221"/>
      <c r="G171" s="3221"/>
      <c r="H171" s="3221"/>
      <c r="I171" s="3221"/>
      <c r="J171" s="3222"/>
      <c r="K171" s="3210" t="s">
        <v>2959</v>
      </c>
      <c r="L171" s="3211"/>
      <c r="M171" s="3211"/>
      <c r="N171" s="3211"/>
      <c r="O171" s="3211"/>
      <c r="P171" s="3211"/>
      <c r="Q171" s="3212"/>
      <c r="R171" s="3210" t="s">
        <v>2960</v>
      </c>
      <c r="S171" s="3211"/>
      <c r="T171" s="3211"/>
      <c r="U171" s="3211"/>
      <c r="V171" s="3211"/>
      <c r="W171" s="3211"/>
      <c r="X171" s="3212"/>
      <c r="Y171" s="1001"/>
      <c r="Z171" s="1002"/>
      <c r="AA171" s="1002"/>
      <c r="AB171" s="1002"/>
      <c r="AC171" s="1002"/>
      <c r="AD171" s="1002"/>
      <c r="AE171" s="1003"/>
      <c r="AF171" s="1001"/>
      <c r="AG171" s="1002"/>
      <c r="AH171" s="1002"/>
      <c r="AI171" s="1002"/>
      <c r="AJ171" s="1002"/>
      <c r="AK171" s="1002"/>
      <c r="AL171" s="1003"/>
      <c r="AM171" s="1001"/>
      <c r="AN171" s="1002"/>
      <c r="AO171" s="1002"/>
      <c r="AP171" s="1002"/>
      <c r="AQ171" s="1002"/>
      <c r="AR171" s="1002"/>
      <c r="AS171" s="1002"/>
      <c r="AT171" s="1002"/>
      <c r="AU171" s="1002"/>
      <c r="AV171" s="1002"/>
      <c r="AW171" s="1003"/>
    </row>
    <row r="172" spans="1:49" ht="23.1" customHeight="1">
      <c r="A172" s="1150"/>
      <c r="B172" s="1151"/>
      <c r="C172" s="1152"/>
      <c r="D172" s="782" t="s">
        <v>7496</v>
      </c>
      <c r="E172" s="783"/>
      <c r="F172" s="783"/>
      <c r="G172" s="783"/>
      <c r="H172" s="783"/>
      <c r="I172" s="783"/>
      <c r="J172" s="784"/>
      <c r="K172" s="3210" t="s">
        <v>8484</v>
      </c>
      <c r="L172" s="3211"/>
      <c r="M172" s="3211"/>
      <c r="N172" s="3211"/>
      <c r="O172" s="3211"/>
      <c r="P172" s="3211"/>
      <c r="Q172" s="3212"/>
      <c r="R172" s="3210" t="s">
        <v>2727</v>
      </c>
      <c r="S172" s="3211"/>
      <c r="T172" s="3211"/>
      <c r="U172" s="3211"/>
      <c r="V172" s="3211"/>
      <c r="W172" s="3211"/>
      <c r="X172" s="3212"/>
      <c r="Y172" s="1001"/>
      <c r="Z172" s="1002"/>
      <c r="AA172" s="1002"/>
      <c r="AB172" s="1002"/>
      <c r="AC172" s="1002"/>
      <c r="AD172" s="1002"/>
      <c r="AE172" s="1003"/>
      <c r="AF172" s="3210" t="s">
        <v>2728</v>
      </c>
      <c r="AG172" s="3211"/>
      <c r="AH172" s="3211"/>
      <c r="AI172" s="3211"/>
      <c r="AJ172" s="3211"/>
      <c r="AK172" s="3211"/>
      <c r="AL172" s="3212"/>
      <c r="AM172" s="3210" t="s">
        <v>2729</v>
      </c>
      <c r="AN172" s="3211"/>
      <c r="AO172" s="3211"/>
      <c r="AP172" s="3211"/>
      <c r="AQ172" s="3211"/>
      <c r="AR172" s="3211"/>
      <c r="AS172" s="3211"/>
      <c r="AT172" s="3211"/>
      <c r="AU172" s="3211"/>
      <c r="AV172" s="3211"/>
      <c r="AW172" s="3212"/>
    </row>
    <row r="173" spans="1:49" ht="23.1" customHeight="1">
      <c r="A173" s="1150"/>
      <c r="B173" s="1151"/>
      <c r="C173" s="1152"/>
      <c r="D173" s="3220"/>
      <c r="E173" s="3221"/>
      <c r="F173" s="3221"/>
      <c r="G173" s="3221"/>
      <c r="H173" s="3221"/>
      <c r="I173" s="3221"/>
      <c r="J173" s="3222"/>
      <c r="K173" s="3210" t="s">
        <v>3663</v>
      </c>
      <c r="L173" s="3211"/>
      <c r="M173" s="3211"/>
      <c r="N173" s="3211"/>
      <c r="O173" s="3211"/>
      <c r="P173" s="3211"/>
      <c r="Q173" s="3212"/>
      <c r="R173" s="3210" t="s">
        <v>4799</v>
      </c>
      <c r="S173" s="3211"/>
      <c r="T173" s="3211"/>
      <c r="U173" s="3211"/>
      <c r="V173" s="3211"/>
      <c r="W173" s="3211"/>
      <c r="X173" s="3212"/>
      <c r="Y173" s="1001"/>
      <c r="Z173" s="1002"/>
      <c r="AA173" s="1002"/>
      <c r="AB173" s="1002"/>
      <c r="AC173" s="1002"/>
      <c r="AD173" s="1002"/>
      <c r="AE173" s="1003"/>
      <c r="AF173" s="1001"/>
      <c r="AG173" s="1002"/>
      <c r="AH173" s="1002"/>
      <c r="AI173" s="1002"/>
      <c r="AJ173" s="1002"/>
      <c r="AK173" s="1002"/>
      <c r="AL173" s="1003"/>
      <c r="AM173" s="1001"/>
      <c r="AN173" s="1002"/>
      <c r="AO173" s="1002"/>
      <c r="AP173" s="1002"/>
      <c r="AQ173" s="1002"/>
      <c r="AR173" s="1002"/>
      <c r="AS173" s="1002"/>
      <c r="AT173" s="1002"/>
      <c r="AU173" s="1002"/>
      <c r="AV173" s="1002"/>
      <c r="AW173" s="1003"/>
    </row>
    <row r="174" spans="1:49" ht="23.1" customHeight="1">
      <c r="A174" s="1150"/>
      <c r="B174" s="1151"/>
      <c r="C174" s="1152"/>
      <c r="D174" s="1153" t="s">
        <v>10627</v>
      </c>
      <c r="E174" s="1154"/>
      <c r="F174" s="1154"/>
      <c r="G174" s="1154"/>
      <c r="H174" s="1154"/>
      <c r="I174" s="1154"/>
      <c r="J174" s="1155"/>
      <c r="K174" s="1001" t="s">
        <v>10628</v>
      </c>
      <c r="L174" s="1002"/>
      <c r="M174" s="1002"/>
      <c r="N174" s="1002"/>
      <c r="O174" s="1002"/>
      <c r="P174" s="1002"/>
      <c r="Q174" s="1003"/>
      <c r="R174" s="1001" t="s">
        <v>10629</v>
      </c>
      <c r="S174" s="1002"/>
      <c r="T174" s="1002"/>
      <c r="U174" s="1002"/>
      <c r="V174" s="1002"/>
      <c r="W174" s="1002"/>
      <c r="X174" s="1003"/>
      <c r="Y174" s="1001"/>
      <c r="Z174" s="1002"/>
      <c r="AA174" s="1002"/>
      <c r="AB174" s="1002"/>
      <c r="AC174" s="1002"/>
      <c r="AD174" s="1002"/>
      <c r="AE174" s="1003"/>
      <c r="AF174" s="1001"/>
      <c r="AG174" s="1002"/>
      <c r="AH174" s="1002"/>
      <c r="AI174" s="1002"/>
      <c r="AJ174" s="1002"/>
      <c r="AK174" s="1002"/>
      <c r="AL174" s="1003"/>
      <c r="AM174" s="1001"/>
      <c r="AN174" s="1002"/>
      <c r="AO174" s="1002"/>
      <c r="AP174" s="1002"/>
      <c r="AQ174" s="1002"/>
      <c r="AR174" s="1002"/>
      <c r="AS174" s="1002"/>
      <c r="AT174" s="1002"/>
      <c r="AU174" s="1002"/>
      <c r="AV174" s="1002"/>
      <c r="AW174" s="1003"/>
    </row>
    <row r="175" spans="1:49" ht="23.1" customHeight="1">
      <c r="A175" s="1150"/>
      <c r="B175" s="1151"/>
      <c r="C175" s="1152"/>
      <c r="D175" s="1153" t="s">
        <v>9998</v>
      </c>
      <c r="E175" s="1154"/>
      <c r="F175" s="1154"/>
      <c r="G175" s="1154"/>
      <c r="H175" s="1154"/>
      <c r="I175" s="1154"/>
      <c r="J175" s="1155"/>
      <c r="K175" s="1001" t="s">
        <v>9999</v>
      </c>
      <c r="L175" s="1002"/>
      <c r="M175" s="1002"/>
      <c r="N175" s="1002"/>
      <c r="O175" s="1002"/>
      <c r="P175" s="1002"/>
      <c r="Q175" s="1003"/>
      <c r="R175" s="1001" t="s">
        <v>10000</v>
      </c>
      <c r="S175" s="1002"/>
      <c r="T175" s="1002"/>
      <c r="U175" s="1002"/>
      <c r="V175" s="1002"/>
      <c r="W175" s="1002"/>
      <c r="X175" s="1003"/>
      <c r="Y175" s="1001"/>
      <c r="Z175" s="1002"/>
      <c r="AA175" s="1002"/>
      <c r="AB175" s="1002"/>
      <c r="AC175" s="1002"/>
      <c r="AD175" s="1002"/>
      <c r="AE175" s="1003"/>
      <c r="AF175" s="1001"/>
      <c r="AG175" s="1002"/>
      <c r="AH175" s="1002"/>
      <c r="AI175" s="1002"/>
      <c r="AJ175" s="1002"/>
      <c r="AK175" s="1002"/>
      <c r="AL175" s="1003"/>
      <c r="AM175" s="1001"/>
      <c r="AN175" s="1002"/>
      <c r="AO175" s="1002"/>
      <c r="AP175" s="1002"/>
      <c r="AQ175" s="1002"/>
      <c r="AR175" s="1002"/>
      <c r="AS175" s="1002"/>
      <c r="AT175" s="1002"/>
      <c r="AU175" s="1002"/>
      <c r="AV175" s="1002"/>
      <c r="AW175" s="1003"/>
    </row>
    <row r="176" spans="1:49" ht="23.1" customHeight="1">
      <c r="A176" s="1150"/>
      <c r="B176" s="1151"/>
      <c r="C176" s="1152"/>
      <c r="D176" s="1153" t="s">
        <v>10455</v>
      </c>
      <c r="E176" s="1154"/>
      <c r="F176" s="1154"/>
      <c r="G176" s="1154"/>
      <c r="H176" s="1154"/>
      <c r="I176" s="1154"/>
      <c r="J176" s="1155"/>
      <c r="K176" s="1001" t="s">
        <v>10456</v>
      </c>
      <c r="L176" s="1002"/>
      <c r="M176" s="1002"/>
      <c r="N176" s="1002"/>
      <c r="O176" s="1002"/>
      <c r="P176" s="1002"/>
      <c r="Q176" s="1003"/>
      <c r="R176" s="1001" t="s">
        <v>10457</v>
      </c>
      <c r="S176" s="1002"/>
      <c r="T176" s="1002"/>
      <c r="U176" s="1002"/>
      <c r="V176" s="1002"/>
      <c r="W176" s="1002"/>
      <c r="X176" s="1003"/>
      <c r="Y176" s="1001"/>
      <c r="Z176" s="1002"/>
      <c r="AA176" s="1002"/>
      <c r="AB176" s="1002"/>
      <c r="AC176" s="1002"/>
      <c r="AD176" s="1002"/>
      <c r="AE176" s="1003"/>
      <c r="AF176" s="1001"/>
      <c r="AG176" s="1002"/>
      <c r="AH176" s="1002"/>
      <c r="AI176" s="1002"/>
      <c r="AJ176" s="1002"/>
      <c r="AK176" s="1002"/>
      <c r="AL176" s="1003"/>
      <c r="AM176" s="1001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3"/>
    </row>
    <row r="177" spans="1:51" ht="23.1" customHeight="1">
      <c r="A177" s="1150"/>
      <c r="B177" s="1151"/>
      <c r="C177" s="1152"/>
      <c r="D177" s="1153" t="s">
        <v>251</v>
      </c>
      <c r="E177" s="1154"/>
      <c r="F177" s="1154"/>
      <c r="G177" s="1154"/>
      <c r="H177" s="1154"/>
      <c r="I177" s="1154"/>
      <c r="J177" s="1155"/>
      <c r="K177" s="1001" t="s">
        <v>8479</v>
      </c>
      <c r="L177" s="1002"/>
      <c r="M177" s="1002"/>
      <c r="N177" s="1002"/>
      <c r="O177" s="1002"/>
      <c r="P177" s="1002"/>
      <c r="Q177" s="1003"/>
      <c r="R177" s="1001" t="s">
        <v>8478</v>
      </c>
      <c r="S177" s="1002"/>
      <c r="T177" s="1002"/>
      <c r="U177" s="1002"/>
      <c r="V177" s="1002"/>
      <c r="W177" s="1002"/>
      <c r="X177" s="1003"/>
      <c r="Y177" s="1001"/>
      <c r="Z177" s="1002"/>
      <c r="AA177" s="1002"/>
      <c r="AB177" s="1002"/>
      <c r="AC177" s="1002"/>
      <c r="AD177" s="1002"/>
      <c r="AE177" s="1003"/>
      <c r="AF177" s="1001"/>
      <c r="AG177" s="1002"/>
      <c r="AH177" s="1002"/>
      <c r="AI177" s="1002"/>
      <c r="AJ177" s="1002"/>
      <c r="AK177" s="1002"/>
      <c r="AL177" s="1003"/>
      <c r="AM177" s="1001"/>
      <c r="AN177" s="1002"/>
      <c r="AO177" s="1002"/>
      <c r="AP177" s="1002"/>
      <c r="AQ177" s="1002"/>
      <c r="AR177" s="1002"/>
      <c r="AS177" s="1002"/>
      <c r="AT177" s="1002"/>
      <c r="AU177" s="1002"/>
      <c r="AV177" s="1002"/>
      <c r="AW177" s="1003"/>
    </row>
    <row r="178" spans="1:51" ht="23.1" customHeight="1">
      <c r="A178" s="1153"/>
      <c r="B178" s="1154"/>
      <c r="C178" s="1155"/>
      <c r="D178" s="1153" t="s">
        <v>17279</v>
      </c>
      <c r="E178" s="1154"/>
      <c r="F178" s="1154"/>
      <c r="G178" s="1154"/>
      <c r="H178" s="1154"/>
      <c r="I178" s="1154"/>
      <c r="J178" s="1155"/>
      <c r="K178" s="1001"/>
      <c r="L178" s="1002"/>
      <c r="M178" s="1002"/>
      <c r="N178" s="1002"/>
      <c r="O178" s="1002"/>
      <c r="P178" s="1002"/>
      <c r="Q178" s="1003"/>
      <c r="R178" s="1001" t="s">
        <v>17280</v>
      </c>
      <c r="S178" s="1002"/>
      <c r="T178" s="1002"/>
      <c r="U178" s="1002"/>
      <c r="V178" s="1002"/>
      <c r="W178" s="1002"/>
      <c r="X178" s="1003"/>
      <c r="Y178" s="1001"/>
      <c r="Z178" s="1002"/>
      <c r="AA178" s="1002"/>
      <c r="AB178" s="1002"/>
      <c r="AC178" s="1002"/>
      <c r="AD178" s="1002"/>
      <c r="AE178" s="1003"/>
      <c r="AF178" s="1001"/>
      <c r="AG178" s="1002"/>
      <c r="AH178" s="1002"/>
      <c r="AI178" s="1002"/>
      <c r="AJ178" s="1002"/>
      <c r="AK178" s="1002"/>
      <c r="AL178" s="1003"/>
      <c r="AM178" s="1001"/>
      <c r="AN178" s="1002"/>
      <c r="AO178" s="1002"/>
      <c r="AP178" s="1002"/>
      <c r="AQ178" s="1002"/>
      <c r="AR178" s="1002"/>
      <c r="AS178" s="1002"/>
      <c r="AT178" s="1002"/>
      <c r="AU178" s="1002"/>
      <c r="AV178" s="1002"/>
      <c r="AW178" s="1003"/>
    </row>
    <row r="179" spans="1:51" ht="23.1" customHeight="1">
      <c r="A179" s="1001" t="s">
        <v>7497</v>
      </c>
      <c r="B179" s="1002"/>
      <c r="C179" s="1003"/>
      <c r="D179" s="1153" t="s">
        <v>7498</v>
      </c>
      <c r="E179" s="1154"/>
      <c r="F179" s="1154"/>
      <c r="G179" s="1154"/>
      <c r="H179" s="1154"/>
      <c r="I179" s="1154"/>
      <c r="J179" s="1155"/>
      <c r="K179" s="1001" t="s">
        <v>7499</v>
      </c>
      <c r="L179" s="1002"/>
      <c r="M179" s="1002"/>
      <c r="N179" s="1002"/>
      <c r="O179" s="1002"/>
      <c r="P179" s="1002"/>
      <c r="Q179" s="1003"/>
      <c r="R179" s="1001"/>
      <c r="S179" s="1002"/>
      <c r="T179" s="1002"/>
      <c r="U179" s="1002"/>
      <c r="V179" s="1002"/>
      <c r="W179" s="1002"/>
      <c r="X179" s="1003"/>
      <c r="Y179" s="1001"/>
      <c r="Z179" s="1002"/>
      <c r="AA179" s="1002"/>
      <c r="AB179" s="1002"/>
      <c r="AC179" s="1002"/>
      <c r="AD179" s="1002"/>
      <c r="AE179" s="1003"/>
      <c r="AF179" s="1001" t="s">
        <v>7500</v>
      </c>
      <c r="AG179" s="1002"/>
      <c r="AH179" s="1002"/>
      <c r="AI179" s="1002"/>
      <c r="AJ179" s="1002"/>
      <c r="AK179" s="1002"/>
      <c r="AL179" s="1003"/>
      <c r="AM179" s="1001" t="s">
        <v>9462</v>
      </c>
      <c r="AN179" s="1002"/>
      <c r="AO179" s="1002"/>
      <c r="AP179" s="1002"/>
      <c r="AQ179" s="1002"/>
      <c r="AR179" s="1002"/>
      <c r="AS179" s="1002"/>
      <c r="AT179" s="1002"/>
      <c r="AU179" s="1002"/>
      <c r="AV179" s="1002"/>
      <c r="AW179" s="1003"/>
      <c r="AY179" s="1146" t="s">
        <v>12993</v>
      </c>
    </row>
    <row r="180" spans="1:51" ht="23.1" customHeight="1">
      <c r="A180" s="3223" t="s">
        <v>6912</v>
      </c>
      <c r="B180" s="3224"/>
      <c r="C180" s="3225"/>
      <c r="D180" s="3220" t="s">
        <v>1198</v>
      </c>
      <c r="E180" s="3221"/>
      <c r="F180" s="3221"/>
      <c r="G180" s="3221"/>
      <c r="H180" s="3221"/>
      <c r="I180" s="3221"/>
      <c r="J180" s="3222"/>
      <c r="K180" s="3210"/>
      <c r="L180" s="3211"/>
      <c r="M180" s="3211"/>
      <c r="N180" s="3211"/>
      <c r="O180" s="3211"/>
      <c r="P180" s="3211"/>
      <c r="Q180" s="3212"/>
      <c r="R180" s="3210" t="s">
        <v>1199</v>
      </c>
      <c r="S180" s="3211"/>
      <c r="T180" s="3211"/>
      <c r="U180" s="3211"/>
      <c r="V180" s="3211"/>
      <c r="W180" s="3211"/>
      <c r="X180" s="3212"/>
      <c r="Y180" s="3210"/>
      <c r="Z180" s="3211"/>
      <c r="AA180" s="3211"/>
      <c r="AB180" s="3211"/>
      <c r="AC180" s="3211"/>
      <c r="AD180" s="3211"/>
      <c r="AE180" s="3212"/>
      <c r="AF180" s="3210" t="s">
        <v>1200</v>
      </c>
      <c r="AG180" s="3211"/>
      <c r="AH180" s="3211"/>
      <c r="AI180" s="3211"/>
      <c r="AJ180" s="3211"/>
      <c r="AK180" s="3211"/>
      <c r="AL180" s="3212"/>
      <c r="AM180" s="3210"/>
      <c r="AN180" s="3211"/>
      <c r="AO180" s="3211"/>
      <c r="AP180" s="3211"/>
      <c r="AQ180" s="3211"/>
      <c r="AR180" s="3211"/>
      <c r="AS180" s="3211"/>
      <c r="AT180" s="3211"/>
      <c r="AU180" s="3211"/>
      <c r="AV180" s="3211"/>
      <c r="AW180" s="3212"/>
    </row>
    <row r="181" spans="1:51" ht="23.1" customHeight="1">
      <c r="A181" s="1150"/>
      <c r="B181" s="1151"/>
      <c r="C181" s="1152"/>
      <c r="D181" s="3210" t="s">
        <v>1639</v>
      </c>
      <c r="E181" s="3211"/>
      <c r="F181" s="3211"/>
      <c r="G181" s="3211"/>
      <c r="H181" s="3211"/>
      <c r="I181" s="3211"/>
      <c r="J181" s="3212"/>
      <c r="K181" s="1001" t="s">
        <v>1640</v>
      </c>
      <c r="L181" s="1002"/>
      <c r="M181" s="1002"/>
      <c r="N181" s="1002"/>
      <c r="O181" s="1002"/>
      <c r="P181" s="1002"/>
      <c r="Q181" s="1003"/>
      <c r="R181" s="3210" t="s">
        <v>1641</v>
      </c>
      <c r="S181" s="3211"/>
      <c r="T181" s="3211"/>
      <c r="U181" s="3211"/>
      <c r="V181" s="3211"/>
      <c r="W181" s="3211"/>
      <c r="X181" s="3212"/>
      <c r="Y181" s="1001"/>
      <c r="Z181" s="1002"/>
      <c r="AA181" s="1002"/>
      <c r="AB181" s="1002"/>
      <c r="AC181" s="1002"/>
      <c r="AD181" s="1002"/>
      <c r="AE181" s="1003"/>
      <c r="AF181" s="3210"/>
      <c r="AG181" s="3211"/>
      <c r="AH181" s="3211"/>
      <c r="AI181" s="3211"/>
      <c r="AJ181" s="3211"/>
      <c r="AK181" s="3211"/>
      <c r="AL181" s="3212"/>
      <c r="AM181" s="1001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3"/>
    </row>
    <row r="182" spans="1:51" ht="23.1" customHeight="1">
      <c r="A182" s="1153"/>
      <c r="B182" s="1154"/>
      <c r="C182" s="1155"/>
      <c r="D182" s="3210" t="s">
        <v>4030</v>
      </c>
      <c r="E182" s="3211"/>
      <c r="F182" s="3211"/>
      <c r="G182" s="3211"/>
      <c r="H182" s="3211"/>
      <c r="I182" s="3211"/>
      <c r="J182" s="3212"/>
      <c r="K182" s="3210" t="s">
        <v>1294</v>
      </c>
      <c r="L182" s="3211"/>
      <c r="M182" s="3211"/>
      <c r="N182" s="3211"/>
      <c r="O182" s="3211"/>
      <c r="P182" s="3211"/>
      <c r="Q182" s="3212"/>
      <c r="R182" s="3210" t="s">
        <v>4031</v>
      </c>
      <c r="S182" s="3211"/>
      <c r="T182" s="3211"/>
      <c r="U182" s="3211"/>
      <c r="V182" s="3211"/>
      <c r="W182" s="3211"/>
      <c r="X182" s="3212"/>
      <c r="Y182" s="1001"/>
      <c r="Z182" s="1002"/>
      <c r="AA182" s="1002"/>
      <c r="AB182" s="1002"/>
      <c r="AC182" s="1002"/>
      <c r="AD182" s="1002"/>
      <c r="AE182" s="1003"/>
      <c r="AF182" s="1001"/>
      <c r="AG182" s="1002"/>
      <c r="AH182" s="1002"/>
      <c r="AI182" s="1002"/>
      <c r="AJ182" s="1002"/>
      <c r="AK182" s="1002"/>
      <c r="AL182" s="1003"/>
      <c r="AM182" s="1001"/>
      <c r="AN182" s="1002"/>
      <c r="AO182" s="1002"/>
      <c r="AP182" s="1002"/>
      <c r="AQ182" s="1002"/>
      <c r="AR182" s="1002"/>
      <c r="AS182" s="1002"/>
      <c r="AT182" s="1002"/>
      <c r="AU182" s="1002"/>
      <c r="AV182" s="1002"/>
      <c r="AW182" s="1003"/>
    </row>
    <row r="183" spans="1:51" ht="23.1" customHeight="1">
      <c r="A183" s="3223" t="s">
        <v>6913</v>
      </c>
      <c r="B183" s="3224"/>
      <c r="C183" s="3225"/>
      <c r="D183" s="3223" t="s">
        <v>1495</v>
      </c>
      <c r="E183" s="3224"/>
      <c r="F183" s="3224"/>
      <c r="G183" s="3224"/>
      <c r="H183" s="3224"/>
      <c r="I183" s="3224"/>
      <c r="J183" s="3225"/>
      <c r="K183" s="1001" t="s">
        <v>1496</v>
      </c>
      <c r="L183" s="1002"/>
      <c r="M183" s="1002"/>
      <c r="N183" s="1002"/>
      <c r="O183" s="1002"/>
      <c r="P183" s="1002"/>
      <c r="Q183" s="1003"/>
      <c r="R183" s="1001" t="s">
        <v>1497</v>
      </c>
      <c r="S183" s="1002"/>
      <c r="T183" s="1002"/>
      <c r="U183" s="1002"/>
      <c r="V183" s="1002"/>
      <c r="W183" s="1002"/>
      <c r="X183" s="1003"/>
      <c r="Y183" s="1001" t="s">
        <v>1498</v>
      </c>
      <c r="Z183" s="1002"/>
      <c r="AA183" s="1002"/>
      <c r="AB183" s="1002"/>
      <c r="AC183" s="1002"/>
      <c r="AD183" s="1002"/>
      <c r="AE183" s="1003"/>
      <c r="AF183" s="1001"/>
      <c r="AG183" s="1002"/>
      <c r="AH183" s="1002"/>
      <c r="AI183" s="1002"/>
      <c r="AJ183" s="1002"/>
      <c r="AK183" s="1002"/>
      <c r="AL183" s="1003"/>
      <c r="AM183" s="1001" t="s">
        <v>1499</v>
      </c>
      <c r="AN183" s="1002"/>
      <c r="AO183" s="1002"/>
      <c r="AP183" s="1002"/>
      <c r="AQ183" s="1002"/>
      <c r="AR183" s="1002"/>
      <c r="AS183" s="1002"/>
      <c r="AT183" s="1002"/>
      <c r="AU183" s="1002"/>
      <c r="AV183" s="1002"/>
      <c r="AW183" s="1003"/>
    </row>
    <row r="184" spans="1:51" ht="23.1" customHeight="1">
      <c r="A184" s="1150"/>
      <c r="B184" s="1151"/>
      <c r="C184" s="1152"/>
      <c r="D184" s="3220"/>
      <c r="E184" s="3221"/>
      <c r="F184" s="3221"/>
      <c r="G184" s="3221"/>
      <c r="H184" s="3221"/>
      <c r="I184" s="3221"/>
      <c r="J184" s="3222"/>
      <c r="K184" s="1001" t="s">
        <v>1500</v>
      </c>
      <c r="L184" s="1002"/>
      <c r="M184" s="1002"/>
      <c r="N184" s="1002"/>
      <c r="O184" s="1002"/>
      <c r="P184" s="1002"/>
      <c r="Q184" s="1003"/>
      <c r="R184" s="1001" t="s">
        <v>1501</v>
      </c>
      <c r="S184" s="1002"/>
      <c r="T184" s="1002"/>
      <c r="U184" s="1002"/>
      <c r="V184" s="1002"/>
      <c r="W184" s="1002"/>
      <c r="X184" s="1003"/>
      <c r="Y184" s="1001"/>
      <c r="Z184" s="1002"/>
      <c r="AA184" s="1002"/>
      <c r="AB184" s="1002"/>
      <c r="AC184" s="1002"/>
      <c r="AD184" s="1002"/>
      <c r="AE184" s="1003"/>
      <c r="AF184" s="1001"/>
      <c r="AG184" s="1002"/>
      <c r="AH184" s="1002"/>
      <c r="AI184" s="1002"/>
      <c r="AJ184" s="1002"/>
      <c r="AK184" s="1002"/>
      <c r="AL184" s="1003"/>
      <c r="AM184" s="1001" t="s">
        <v>1502</v>
      </c>
      <c r="AN184" s="1002"/>
      <c r="AO184" s="1002"/>
      <c r="AP184" s="1002"/>
      <c r="AQ184" s="1002"/>
      <c r="AR184" s="1002"/>
      <c r="AS184" s="1002"/>
      <c r="AT184" s="1002"/>
      <c r="AU184" s="1002"/>
      <c r="AV184" s="1002"/>
      <c r="AW184" s="1003"/>
    </row>
    <row r="185" spans="1:51" ht="23.1" customHeight="1">
      <c r="A185" s="1150"/>
      <c r="B185" s="1151"/>
      <c r="C185" s="1152"/>
      <c r="D185" s="3214" t="s">
        <v>1503</v>
      </c>
      <c r="E185" s="3215"/>
      <c r="F185" s="3215"/>
      <c r="G185" s="3215"/>
      <c r="H185" s="3215"/>
      <c r="I185" s="3215"/>
      <c r="J185" s="3216"/>
      <c r="K185" s="1001" t="s">
        <v>1504</v>
      </c>
      <c r="L185" s="1002"/>
      <c r="M185" s="1002"/>
      <c r="N185" s="1002"/>
      <c r="O185" s="1002"/>
      <c r="P185" s="1002"/>
      <c r="Q185" s="1003"/>
      <c r="R185" s="1001" t="s">
        <v>1505</v>
      </c>
      <c r="S185" s="1002"/>
      <c r="T185" s="1002"/>
      <c r="U185" s="1002"/>
      <c r="V185" s="1002"/>
      <c r="W185" s="1002"/>
      <c r="X185" s="1003"/>
      <c r="Y185" s="1001"/>
      <c r="Z185" s="1002"/>
      <c r="AA185" s="1002"/>
      <c r="AB185" s="1002"/>
      <c r="AC185" s="1002"/>
      <c r="AD185" s="1002"/>
      <c r="AE185" s="1003"/>
      <c r="AF185" s="1001"/>
      <c r="AG185" s="1002"/>
      <c r="AH185" s="1002"/>
      <c r="AI185" s="1002"/>
      <c r="AJ185" s="1002"/>
      <c r="AK185" s="1002"/>
      <c r="AL185" s="1003"/>
      <c r="AM185" s="1001" t="s">
        <v>1506</v>
      </c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3"/>
    </row>
    <row r="186" spans="1:51" ht="23.1" customHeight="1">
      <c r="A186" s="1150"/>
      <c r="B186" s="1151"/>
      <c r="C186" s="1152"/>
      <c r="D186" s="3220"/>
      <c r="E186" s="3221"/>
      <c r="F186" s="3221"/>
      <c r="G186" s="3221"/>
      <c r="H186" s="3221"/>
      <c r="I186" s="3221"/>
      <c r="J186" s="3222"/>
      <c r="K186" s="1001" t="s">
        <v>1507</v>
      </c>
      <c r="L186" s="1002"/>
      <c r="M186" s="1002"/>
      <c r="N186" s="1002"/>
      <c r="O186" s="1002"/>
      <c r="P186" s="1002"/>
      <c r="Q186" s="1003"/>
      <c r="R186" s="1001" t="s">
        <v>1508</v>
      </c>
      <c r="S186" s="1002"/>
      <c r="T186" s="1002"/>
      <c r="U186" s="1002"/>
      <c r="V186" s="1002"/>
      <c r="W186" s="1002"/>
      <c r="X186" s="1003"/>
      <c r="Y186" s="1001"/>
      <c r="Z186" s="1002"/>
      <c r="AA186" s="1002"/>
      <c r="AB186" s="1002"/>
      <c r="AC186" s="1002"/>
      <c r="AD186" s="1002"/>
      <c r="AE186" s="1003"/>
      <c r="AF186" s="1001"/>
      <c r="AG186" s="1002"/>
      <c r="AH186" s="1002"/>
      <c r="AI186" s="1002"/>
      <c r="AJ186" s="1002"/>
      <c r="AK186" s="1002"/>
      <c r="AL186" s="1003"/>
      <c r="AM186" s="1001" t="s">
        <v>1509</v>
      </c>
      <c r="AN186" s="1002"/>
      <c r="AO186" s="1002"/>
      <c r="AP186" s="1002"/>
      <c r="AQ186" s="1002"/>
      <c r="AR186" s="1002"/>
      <c r="AS186" s="1002"/>
      <c r="AT186" s="1002"/>
      <c r="AU186" s="1002"/>
      <c r="AV186" s="1002"/>
      <c r="AW186" s="1003"/>
    </row>
    <row r="187" spans="1:51" ht="23.1" customHeight="1">
      <c r="A187" s="1150"/>
      <c r="B187" s="1151"/>
      <c r="C187" s="1152"/>
      <c r="D187" s="3214" t="s">
        <v>1510</v>
      </c>
      <c r="E187" s="3215"/>
      <c r="F187" s="3215"/>
      <c r="G187" s="3215"/>
      <c r="H187" s="3215"/>
      <c r="I187" s="3215"/>
      <c r="J187" s="3216"/>
      <c r="K187" s="3214" t="s">
        <v>1511</v>
      </c>
      <c r="L187" s="3215"/>
      <c r="M187" s="3215"/>
      <c r="N187" s="3215"/>
      <c r="O187" s="3215"/>
      <c r="P187" s="3215"/>
      <c r="Q187" s="3216"/>
      <c r="R187" s="1001" t="s">
        <v>1512</v>
      </c>
      <c r="S187" s="1002"/>
      <c r="T187" s="1002"/>
      <c r="U187" s="1002"/>
      <c r="V187" s="1002"/>
      <c r="W187" s="1002"/>
      <c r="X187" s="1003"/>
      <c r="Y187" s="1001" t="s">
        <v>1513</v>
      </c>
      <c r="Z187" s="1002"/>
      <c r="AA187" s="1002"/>
      <c r="AB187" s="1002"/>
      <c r="AC187" s="1002"/>
      <c r="AD187" s="1002"/>
      <c r="AE187" s="1003"/>
      <c r="AF187" s="1001"/>
      <c r="AG187" s="1002"/>
      <c r="AH187" s="1002"/>
      <c r="AI187" s="1002"/>
      <c r="AJ187" s="1002"/>
      <c r="AK187" s="1002"/>
      <c r="AL187" s="1003"/>
      <c r="AM187" s="1001" t="s">
        <v>1514</v>
      </c>
      <c r="AN187" s="1002"/>
      <c r="AO187" s="1002"/>
      <c r="AP187" s="1002"/>
      <c r="AQ187" s="1002"/>
      <c r="AR187" s="1002"/>
      <c r="AS187" s="1002"/>
      <c r="AT187" s="1002"/>
      <c r="AU187" s="1002"/>
      <c r="AV187" s="1002"/>
      <c r="AW187" s="1003"/>
    </row>
    <row r="188" spans="1:51" ht="23.1" customHeight="1">
      <c r="A188" s="1150"/>
      <c r="B188" s="1151"/>
      <c r="C188" s="1152"/>
      <c r="D188" s="3220"/>
      <c r="E188" s="3221"/>
      <c r="F188" s="3221"/>
      <c r="G188" s="3221"/>
      <c r="H188" s="3221"/>
      <c r="I188" s="3221"/>
      <c r="J188" s="3222"/>
      <c r="K188" s="3220"/>
      <c r="L188" s="3221"/>
      <c r="M188" s="3221"/>
      <c r="N188" s="3221"/>
      <c r="O188" s="3221"/>
      <c r="P188" s="3221"/>
      <c r="Q188" s="3222"/>
      <c r="R188" s="1001"/>
      <c r="S188" s="1002"/>
      <c r="T188" s="1002"/>
      <c r="U188" s="1002"/>
      <c r="V188" s="1002"/>
      <c r="W188" s="1002"/>
      <c r="X188" s="1003"/>
      <c r="Y188" s="1001"/>
      <c r="Z188" s="1002"/>
      <c r="AA188" s="1002"/>
      <c r="AB188" s="1002"/>
      <c r="AC188" s="1002"/>
      <c r="AD188" s="1002"/>
      <c r="AE188" s="1003"/>
      <c r="AF188" s="1001"/>
      <c r="AG188" s="1002"/>
      <c r="AH188" s="1002"/>
      <c r="AI188" s="1002"/>
      <c r="AJ188" s="1002"/>
      <c r="AK188" s="1002"/>
      <c r="AL188" s="1003"/>
      <c r="AM188" s="1001" t="s">
        <v>1515</v>
      </c>
      <c r="AN188" s="1002"/>
      <c r="AO188" s="1002"/>
      <c r="AP188" s="1002"/>
      <c r="AQ188" s="1002"/>
      <c r="AR188" s="1002"/>
      <c r="AS188" s="1002"/>
      <c r="AT188" s="1002"/>
      <c r="AU188" s="1002"/>
      <c r="AV188" s="1002"/>
      <c r="AW188" s="1003"/>
    </row>
    <row r="189" spans="1:51" ht="23.1" customHeight="1">
      <c r="A189" s="1150"/>
      <c r="B189" s="1151"/>
      <c r="C189" s="1152"/>
      <c r="D189" s="3238" t="s">
        <v>1516</v>
      </c>
      <c r="E189" s="3239"/>
      <c r="F189" s="3239"/>
      <c r="G189" s="3239"/>
      <c r="H189" s="3239"/>
      <c r="I189" s="3239"/>
      <c r="J189" s="3240"/>
      <c r="K189" s="1001" t="s">
        <v>1517</v>
      </c>
      <c r="L189" s="1002"/>
      <c r="M189" s="1002"/>
      <c r="N189" s="1002"/>
      <c r="O189" s="1002"/>
      <c r="P189" s="1002"/>
      <c r="Q189" s="1003"/>
      <c r="R189" s="1001" t="s">
        <v>1518</v>
      </c>
      <c r="S189" s="1002"/>
      <c r="T189" s="1002"/>
      <c r="U189" s="1002"/>
      <c r="V189" s="1002"/>
      <c r="W189" s="1002"/>
      <c r="X189" s="1003"/>
      <c r="Y189" s="1001"/>
      <c r="Z189" s="1002"/>
      <c r="AA189" s="1002"/>
      <c r="AB189" s="1002"/>
      <c r="AC189" s="1002"/>
      <c r="AD189" s="1002"/>
      <c r="AE189" s="1003"/>
      <c r="AF189" s="1001"/>
      <c r="AG189" s="1002"/>
      <c r="AH189" s="1002"/>
      <c r="AI189" s="1002"/>
      <c r="AJ189" s="1002"/>
      <c r="AK189" s="1002"/>
      <c r="AL189" s="1003"/>
      <c r="AM189" s="1001" t="s">
        <v>1519</v>
      </c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3"/>
    </row>
    <row r="190" spans="1:51" ht="23.1" customHeight="1">
      <c r="A190" s="1150"/>
      <c r="B190" s="1151"/>
      <c r="C190" s="1152"/>
      <c r="D190" s="3241"/>
      <c r="E190" s="3242"/>
      <c r="F190" s="3242"/>
      <c r="G190" s="3242"/>
      <c r="H190" s="3242"/>
      <c r="I190" s="3242"/>
      <c r="J190" s="3243"/>
      <c r="K190" s="1001" t="s">
        <v>1520</v>
      </c>
      <c r="L190" s="1002"/>
      <c r="M190" s="1002"/>
      <c r="N190" s="1002"/>
      <c r="O190" s="1002"/>
      <c r="P190" s="1002"/>
      <c r="Q190" s="1003"/>
      <c r="R190" s="1001" t="s">
        <v>1521</v>
      </c>
      <c r="S190" s="1002"/>
      <c r="T190" s="1002"/>
      <c r="U190" s="1002"/>
      <c r="V190" s="1002"/>
      <c r="W190" s="1002"/>
      <c r="X190" s="1003"/>
      <c r="Y190" s="1001"/>
      <c r="Z190" s="1002"/>
      <c r="AA190" s="1002"/>
      <c r="AB190" s="1002"/>
      <c r="AC190" s="1002"/>
      <c r="AD190" s="1002"/>
      <c r="AE190" s="1003"/>
      <c r="AF190" s="1001"/>
      <c r="AG190" s="1002"/>
      <c r="AH190" s="1002"/>
      <c r="AI190" s="1002"/>
      <c r="AJ190" s="1002"/>
      <c r="AK190" s="1002"/>
      <c r="AL190" s="1003"/>
      <c r="AM190" s="1001"/>
      <c r="AN190" s="1002"/>
      <c r="AO190" s="1002"/>
      <c r="AP190" s="1002"/>
      <c r="AQ190" s="1002"/>
      <c r="AR190" s="1002"/>
      <c r="AS190" s="1002"/>
      <c r="AT190" s="1002"/>
      <c r="AU190" s="1002"/>
      <c r="AV190" s="1002"/>
      <c r="AW190" s="1003"/>
    </row>
    <row r="191" spans="1:51" ht="23.1" customHeight="1">
      <c r="A191" s="1150"/>
      <c r="B191" s="1151"/>
      <c r="C191" s="1152"/>
      <c r="D191" s="1153" t="s">
        <v>1522</v>
      </c>
      <c r="E191" s="1154"/>
      <c r="F191" s="1154"/>
      <c r="G191" s="1154"/>
      <c r="H191" s="1154"/>
      <c r="I191" s="1154"/>
      <c r="J191" s="1155"/>
      <c r="K191" s="1001" t="s">
        <v>1523</v>
      </c>
      <c r="L191" s="1002"/>
      <c r="M191" s="1002"/>
      <c r="N191" s="1002"/>
      <c r="O191" s="1002"/>
      <c r="P191" s="1002"/>
      <c r="Q191" s="1003"/>
      <c r="R191" s="1147" t="s">
        <v>1524</v>
      </c>
      <c r="S191" s="1148"/>
      <c r="T191" s="1148"/>
      <c r="U191" s="1148"/>
      <c r="V191" s="1148"/>
      <c r="W191" s="1148"/>
      <c r="X191" s="1149"/>
      <c r="Y191" s="1001"/>
      <c r="Z191" s="1002"/>
      <c r="AA191" s="1002"/>
      <c r="AB191" s="1002"/>
      <c r="AC191" s="1002"/>
      <c r="AD191" s="1002"/>
      <c r="AE191" s="1003"/>
      <c r="AF191" s="1001"/>
      <c r="AG191" s="1002"/>
      <c r="AH191" s="1002"/>
      <c r="AI191" s="1002"/>
      <c r="AJ191" s="1002"/>
      <c r="AK191" s="1002"/>
      <c r="AL191" s="1003"/>
      <c r="AM191" s="1001" t="s">
        <v>1525</v>
      </c>
      <c r="AN191" s="1002"/>
      <c r="AO191" s="1002"/>
      <c r="AP191" s="1002"/>
      <c r="AQ191" s="1002"/>
      <c r="AR191" s="1002"/>
      <c r="AS191" s="1002"/>
      <c r="AT191" s="1002"/>
      <c r="AU191" s="1002"/>
      <c r="AV191" s="1002"/>
      <c r="AW191" s="1003"/>
    </row>
    <row r="192" spans="1:51" ht="23.1" customHeight="1">
      <c r="A192" s="1150"/>
      <c r="B192" s="1151"/>
      <c r="C192" s="1152"/>
      <c r="D192" s="3214" t="s">
        <v>1624</v>
      </c>
      <c r="E192" s="3215"/>
      <c r="F192" s="3215"/>
      <c r="G192" s="3215"/>
      <c r="H192" s="3215"/>
      <c r="I192" s="3215"/>
      <c r="J192" s="3216"/>
      <c r="K192" s="1001"/>
      <c r="L192" s="1002"/>
      <c r="M192" s="1002"/>
      <c r="N192" s="1002"/>
      <c r="O192" s="1002"/>
      <c r="P192" s="1002"/>
      <c r="Q192" s="1003"/>
      <c r="R192" s="1147"/>
      <c r="S192" s="1148"/>
      <c r="T192" s="1148"/>
      <c r="U192" s="1148"/>
      <c r="V192" s="1148"/>
      <c r="W192" s="1148"/>
      <c r="X192" s="1149"/>
      <c r="Y192" s="1001"/>
      <c r="Z192" s="1002"/>
      <c r="AA192" s="1002"/>
      <c r="AB192" s="1002"/>
      <c r="AC192" s="1002"/>
      <c r="AD192" s="1002"/>
      <c r="AE192" s="1003"/>
      <c r="AF192" s="1001"/>
      <c r="AG192" s="1002"/>
      <c r="AH192" s="1002"/>
      <c r="AI192" s="1002"/>
      <c r="AJ192" s="1002"/>
      <c r="AK192" s="1002"/>
      <c r="AL192" s="1003"/>
      <c r="AM192" s="1001" t="s">
        <v>16716</v>
      </c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3"/>
    </row>
    <row r="193" spans="1:49" ht="23.1" customHeight="1">
      <c r="A193" s="1150"/>
      <c r="B193" s="1151"/>
      <c r="C193" s="1152"/>
      <c r="D193" s="3223"/>
      <c r="E193" s="3224"/>
      <c r="F193" s="3224"/>
      <c r="G193" s="3224"/>
      <c r="H193" s="3224"/>
      <c r="I193" s="3224"/>
      <c r="J193" s="3225"/>
      <c r="K193" s="1001"/>
      <c r="L193" s="1002"/>
      <c r="M193" s="1002"/>
      <c r="N193" s="1002"/>
      <c r="O193" s="1002"/>
      <c r="P193" s="1002"/>
      <c r="Q193" s="1003"/>
      <c r="R193" s="1147"/>
      <c r="S193" s="1148"/>
      <c r="T193" s="1148"/>
      <c r="U193" s="1148"/>
      <c r="V193" s="1148"/>
      <c r="W193" s="1148"/>
      <c r="X193" s="1149"/>
      <c r="Y193" s="1001"/>
      <c r="Z193" s="1002"/>
      <c r="AA193" s="1002"/>
      <c r="AB193" s="1002"/>
      <c r="AC193" s="1002"/>
      <c r="AD193" s="1002"/>
      <c r="AE193" s="1003"/>
      <c r="AF193" s="1001"/>
      <c r="AG193" s="1002"/>
      <c r="AH193" s="1002"/>
      <c r="AI193" s="1002"/>
      <c r="AJ193" s="1002"/>
      <c r="AK193" s="1002"/>
      <c r="AL193" s="1003"/>
      <c r="AM193" s="1001" t="s">
        <v>16717</v>
      </c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3"/>
    </row>
    <row r="194" spans="1:49" ht="23.1" customHeight="1">
      <c r="A194" s="1153"/>
      <c r="B194" s="1154"/>
      <c r="C194" s="1155"/>
      <c r="D194" s="3220"/>
      <c r="E194" s="3221"/>
      <c r="F194" s="3221"/>
      <c r="G194" s="3221"/>
      <c r="H194" s="3221"/>
      <c r="I194" s="3221"/>
      <c r="J194" s="3222"/>
      <c r="K194" s="1001"/>
      <c r="L194" s="1002"/>
      <c r="M194" s="1002"/>
      <c r="N194" s="1002"/>
      <c r="O194" s="1002"/>
      <c r="P194" s="1002"/>
      <c r="Q194" s="1003"/>
      <c r="R194" s="3210" t="s">
        <v>1625</v>
      </c>
      <c r="S194" s="3211"/>
      <c r="T194" s="3211"/>
      <c r="U194" s="3211"/>
      <c r="V194" s="3211"/>
      <c r="W194" s="3211"/>
      <c r="X194" s="3212"/>
      <c r="Y194" s="3210"/>
      <c r="Z194" s="3211"/>
      <c r="AA194" s="3211"/>
      <c r="AB194" s="3211"/>
      <c r="AC194" s="3211"/>
      <c r="AD194" s="3211"/>
      <c r="AE194" s="3212"/>
      <c r="AF194" s="3210"/>
      <c r="AG194" s="3211"/>
      <c r="AH194" s="3211"/>
      <c r="AI194" s="3211"/>
      <c r="AJ194" s="3211"/>
      <c r="AK194" s="3211"/>
      <c r="AL194" s="3212"/>
      <c r="AM194" s="1001"/>
      <c r="AN194" s="1002"/>
      <c r="AO194" s="1002"/>
      <c r="AP194" s="1002"/>
      <c r="AQ194" s="1002"/>
      <c r="AR194" s="1002"/>
      <c r="AS194" s="1002"/>
      <c r="AT194" s="1002"/>
      <c r="AU194" s="1002"/>
      <c r="AV194" s="1002"/>
      <c r="AW194" s="1003"/>
    </row>
    <row r="195" spans="1:49" ht="23.1" customHeight="1">
      <c r="A195" s="1153"/>
      <c r="B195" s="1154"/>
      <c r="C195" s="1155"/>
      <c r="D195" s="3210" t="s">
        <v>2783</v>
      </c>
      <c r="E195" s="3211"/>
      <c r="F195" s="3211"/>
      <c r="G195" s="3211"/>
      <c r="H195" s="3211"/>
      <c r="I195" s="3211"/>
      <c r="J195" s="3212"/>
      <c r="K195" s="3210"/>
      <c r="L195" s="3211"/>
      <c r="M195" s="3211"/>
      <c r="N195" s="3211"/>
      <c r="O195" s="3211"/>
      <c r="P195" s="3211"/>
      <c r="Q195" s="3212"/>
      <c r="R195" s="3210" t="s">
        <v>2784</v>
      </c>
      <c r="S195" s="3211"/>
      <c r="T195" s="3211"/>
      <c r="U195" s="3211"/>
      <c r="V195" s="3211"/>
      <c r="W195" s="3211"/>
      <c r="X195" s="3212"/>
      <c r="Y195" s="3210" t="s">
        <v>2785</v>
      </c>
      <c r="Z195" s="3211"/>
      <c r="AA195" s="3211"/>
      <c r="AB195" s="3211"/>
      <c r="AC195" s="3211"/>
      <c r="AD195" s="3211"/>
      <c r="AE195" s="3212"/>
      <c r="AF195" s="3210"/>
      <c r="AG195" s="3211"/>
      <c r="AH195" s="3211"/>
      <c r="AI195" s="3211"/>
      <c r="AJ195" s="3211"/>
      <c r="AK195" s="3211"/>
      <c r="AL195" s="3212"/>
      <c r="AM195" s="3210"/>
      <c r="AN195" s="3211"/>
      <c r="AO195" s="3211"/>
      <c r="AP195" s="3211"/>
      <c r="AQ195" s="3211"/>
      <c r="AR195" s="3211"/>
      <c r="AS195" s="3211"/>
      <c r="AT195" s="3211"/>
      <c r="AU195" s="3211"/>
      <c r="AV195" s="3211"/>
      <c r="AW195" s="3212"/>
    </row>
    <row r="196" spans="1:49" ht="23.1" customHeight="1">
      <c r="A196" s="3244"/>
      <c r="B196" s="3244"/>
      <c r="C196" s="3244"/>
      <c r="D196" s="3233"/>
      <c r="E196" s="3233"/>
      <c r="F196" s="3233"/>
      <c r="G196" s="3233"/>
      <c r="H196" s="3233"/>
      <c r="I196" s="3233"/>
      <c r="J196" s="3233"/>
      <c r="K196" s="1158"/>
      <c r="L196" s="1158"/>
      <c r="M196" s="1158"/>
      <c r="N196" s="1158"/>
      <c r="O196" s="1158"/>
      <c r="P196" s="1158"/>
      <c r="Q196" s="1158"/>
      <c r="R196" s="1158"/>
      <c r="S196" s="1158"/>
      <c r="T196" s="1158"/>
      <c r="U196" s="1158"/>
      <c r="V196" s="1158"/>
      <c r="W196" s="1158"/>
      <c r="X196" s="1158"/>
      <c r="Y196" s="1158"/>
      <c r="Z196" s="1158"/>
      <c r="AA196" s="1158"/>
      <c r="AB196" s="1158"/>
      <c r="AC196" s="1158"/>
      <c r="AD196" s="1158"/>
      <c r="AE196" s="1158"/>
      <c r="AF196" s="1158"/>
      <c r="AG196" s="1158"/>
      <c r="AH196" s="1158"/>
      <c r="AI196" s="1158"/>
      <c r="AJ196" s="1158"/>
      <c r="AK196" s="1158"/>
      <c r="AL196" s="1158"/>
      <c r="AM196" s="1158"/>
      <c r="AN196" s="1158"/>
      <c r="AO196" s="1158"/>
      <c r="AP196" s="1158"/>
      <c r="AQ196" s="1158"/>
      <c r="AR196" s="1158"/>
      <c r="AS196" s="1158"/>
      <c r="AT196" s="1158"/>
      <c r="AU196" s="1158"/>
      <c r="AV196" s="1158"/>
      <c r="AW196" s="1158"/>
    </row>
    <row r="197" spans="1:49" ht="23.1" customHeight="1">
      <c r="A197" s="3244"/>
      <c r="B197" s="3244"/>
      <c r="C197" s="3244"/>
      <c r="D197" s="1158"/>
      <c r="E197" s="1158"/>
      <c r="F197" s="1158"/>
      <c r="G197" s="1158"/>
      <c r="H197" s="1158"/>
      <c r="I197" s="1158"/>
      <c r="J197" s="1158"/>
      <c r="K197" s="1158"/>
      <c r="L197" s="1158"/>
      <c r="M197" s="1158"/>
      <c r="N197" s="1158"/>
      <c r="O197" s="1158"/>
      <c r="P197" s="1158"/>
      <c r="Q197" s="1158"/>
      <c r="R197" s="1158"/>
      <c r="S197" s="1158"/>
      <c r="T197" s="1158"/>
      <c r="U197" s="1158"/>
      <c r="V197" s="1158"/>
      <c r="W197" s="1158"/>
      <c r="X197" s="1158"/>
      <c r="Y197" s="1158"/>
      <c r="Z197" s="1158"/>
      <c r="AA197" s="1158"/>
      <c r="AB197" s="1158"/>
      <c r="AC197" s="1158"/>
      <c r="AD197" s="1158"/>
      <c r="AE197" s="1158"/>
      <c r="AF197" s="1158"/>
      <c r="AG197" s="1158"/>
      <c r="AH197" s="1158"/>
      <c r="AI197" s="1158"/>
      <c r="AJ197" s="1158"/>
      <c r="AK197" s="1158"/>
      <c r="AL197" s="1158"/>
      <c r="AM197" s="1158"/>
      <c r="AN197" s="1158"/>
      <c r="AO197" s="1158"/>
      <c r="AP197" s="1158"/>
      <c r="AQ197" s="1158"/>
      <c r="AR197" s="1158"/>
      <c r="AS197" s="1158"/>
      <c r="AT197" s="1158"/>
      <c r="AU197" s="1158"/>
      <c r="AV197" s="1158"/>
      <c r="AW197" s="1158"/>
    </row>
    <row r="212" spans="37:45">
      <c r="AK212" s="1538" t="s">
        <v>13211</v>
      </c>
      <c r="AO212" s="1157" t="s">
        <v>13212</v>
      </c>
    </row>
    <row r="213" spans="37:45">
      <c r="AK213" s="1538" t="s">
        <v>10875</v>
      </c>
      <c r="AS213" s="1538" t="s">
        <v>12597</v>
      </c>
    </row>
    <row r="214" spans="37:45">
      <c r="AK214" s="1157" t="s">
        <v>10876</v>
      </c>
    </row>
    <row r="226" spans="25:25">
      <c r="Y226" s="1157" t="s">
        <v>13318</v>
      </c>
    </row>
    <row r="252" spans="25:25">
      <c r="Y252" s="1157" t="s">
        <v>13970</v>
      </c>
    </row>
    <row r="253" spans="25:25">
      <c r="Y253" s="1157" t="s">
        <v>13971</v>
      </c>
    </row>
  </sheetData>
  <mergeCells count="571">
    <mergeCell ref="A95:C95"/>
    <mergeCell ref="AM111:AW111"/>
    <mergeCell ref="A154:C154"/>
    <mergeCell ref="A180:C180"/>
    <mergeCell ref="A183:C183"/>
    <mergeCell ref="A196:C196"/>
    <mergeCell ref="D196:J196"/>
    <mergeCell ref="A197:C197"/>
    <mergeCell ref="K3:Q3"/>
    <mergeCell ref="AM195:AW195"/>
    <mergeCell ref="AM48:AW48"/>
    <mergeCell ref="R48:X48"/>
    <mergeCell ref="Y44:AE44"/>
    <mergeCell ref="AF44:AL44"/>
    <mergeCell ref="AM44:AW44"/>
    <mergeCell ref="K45:Q45"/>
    <mergeCell ref="R45:X45"/>
    <mergeCell ref="K46:Q46"/>
    <mergeCell ref="R46:X46"/>
    <mergeCell ref="K4:Q4"/>
    <mergeCell ref="R4:X4"/>
    <mergeCell ref="A72:C72"/>
    <mergeCell ref="D195:J195"/>
    <mergeCell ref="K195:Q195"/>
    <mergeCell ref="R195:X195"/>
    <mergeCell ref="Y195:AE195"/>
    <mergeCell ref="AF195:AL195"/>
    <mergeCell ref="Y42:AE42"/>
    <mergeCell ref="AF42:AL42"/>
    <mergeCell ref="AM42:AW42"/>
    <mergeCell ref="K43:Q43"/>
    <mergeCell ref="R43:X43"/>
    <mergeCell ref="Y43:AE43"/>
    <mergeCell ref="AF43:AL43"/>
    <mergeCell ref="AM43:AW43"/>
    <mergeCell ref="AM89:AW89"/>
    <mergeCell ref="AM88:AW88"/>
    <mergeCell ref="AM87:AW87"/>
    <mergeCell ref="K110:Q110"/>
    <mergeCell ref="R110:X110"/>
    <mergeCell ref="Y102:AE102"/>
    <mergeCell ref="AM102:AW102"/>
    <mergeCell ref="K103:Q103"/>
    <mergeCell ref="R103:X103"/>
    <mergeCell ref="AF129:AL129"/>
    <mergeCell ref="AF130:AL130"/>
    <mergeCell ref="AF131:AL131"/>
    <mergeCell ref="AF132:AL132"/>
    <mergeCell ref="AF93:AL93"/>
    <mergeCell ref="Y89:AE89"/>
    <mergeCell ref="AF89:AL89"/>
    <mergeCell ref="AF56:AL56"/>
    <mergeCell ref="D54:J56"/>
    <mergeCell ref="D66:J67"/>
    <mergeCell ref="AF66:AL66"/>
    <mergeCell ref="Y54:AE54"/>
    <mergeCell ref="AF54:AL54"/>
    <mergeCell ref="AF57:AL57"/>
    <mergeCell ref="Y56:AE56"/>
    <mergeCell ref="D79:J81"/>
    <mergeCell ref="K64:Q64"/>
    <mergeCell ref="K65:Q65"/>
    <mergeCell ref="R65:X65"/>
    <mergeCell ref="Y65:AE65"/>
    <mergeCell ref="AF65:AL65"/>
    <mergeCell ref="D72:J72"/>
    <mergeCell ref="K72:Q72"/>
    <mergeCell ref="R72:X72"/>
    <mergeCell ref="Y72:AE72"/>
    <mergeCell ref="Y64:AE64"/>
    <mergeCell ref="AF64:AL64"/>
    <mergeCell ref="K67:Q67"/>
    <mergeCell ref="R47:X47"/>
    <mergeCell ref="K48:Q48"/>
    <mergeCell ref="Y93:AE93"/>
    <mergeCell ref="D93:J93"/>
    <mergeCell ref="Y55:AE55"/>
    <mergeCell ref="K93:Q93"/>
    <mergeCell ref="R93:X93"/>
    <mergeCell ref="R88:X88"/>
    <mergeCell ref="K88:Q88"/>
    <mergeCell ref="K54:Q54"/>
    <mergeCell ref="R54:X54"/>
    <mergeCell ref="R64:X64"/>
    <mergeCell ref="R63:X63"/>
    <mergeCell ref="K62:Q62"/>
    <mergeCell ref="K55:Q55"/>
    <mergeCell ref="R55:X55"/>
    <mergeCell ref="D57:J57"/>
    <mergeCell ref="K57:Q57"/>
    <mergeCell ref="R57:X57"/>
    <mergeCell ref="Y57:AE57"/>
    <mergeCell ref="K63:Q63"/>
    <mergeCell ref="K56:Q56"/>
    <mergeCell ref="R56:X56"/>
    <mergeCell ref="D87:J88"/>
    <mergeCell ref="A57:C57"/>
    <mergeCell ref="Y48:AE48"/>
    <mergeCell ref="K49:Q49"/>
    <mergeCell ref="R49:X49"/>
    <mergeCell ref="D182:J182"/>
    <mergeCell ref="K182:Q182"/>
    <mergeCell ref="R182:X182"/>
    <mergeCell ref="K108:Q108"/>
    <mergeCell ref="R108:X108"/>
    <mergeCell ref="K109:Q109"/>
    <mergeCell ref="R109:X109"/>
    <mergeCell ref="D108:J110"/>
    <mergeCell ref="D173:J173"/>
    <mergeCell ref="K173:Q173"/>
    <mergeCell ref="R173:X173"/>
    <mergeCell ref="R169:X169"/>
    <mergeCell ref="D170:J170"/>
    <mergeCell ref="K170:Q170"/>
    <mergeCell ref="R170:X170"/>
    <mergeCell ref="K172:Q172"/>
    <mergeCell ref="R172:X172"/>
    <mergeCell ref="D164:J164"/>
    <mergeCell ref="K164:Q164"/>
    <mergeCell ref="R164:X164"/>
    <mergeCell ref="D181:J181"/>
    <mergeCell ref="R181:X181"/>
    <mergeCell ref="D113:J113"/>
    <mergeCell ref="K113:Q113"/>
    <mergeCell ref="D147:J148"/>
    <mergeCell ref="AF147:AL147"/>
    <mergeCell ref="AF148:AL148"/>
    <mergeCell ref="D149:J150"/>
    <mergeCell ref="AF149:AL149"/>
    <mergeCell ref="AF150:AL150"/>
    <mergeCell ref="AF137:AL137"/>
    <mergeCell ref="D143:J146"/>
    <mergeCell ref="AF143:AL143"/>
    <mergeCell ref="AF144:AL144"/>
    <mergeCell ref="AF145:AL145"/>
    <mergeCell ref="AF146:AL146"/>
    <mergeCell ref="D171:J171"/>
    <mergeCell ref="K171:Q171"/>
    <mergeCell ref="R171:X171"/>
    <mergeCell ref="D165:J165"/>
    <mergeCell ref="K165:Q165"/>
    <mergeCell ref="R165:X165"/>
    <mergeCell ref="D166:J166"/>
    <mergeCell ref="K166:Q166"/>
    <mergeCell ref="R166:X166"/>
    <mergeCell ref="D169:J169"/>
    <mergeCell ref="K169:Q169"/>
    <mergeCell ref="D106:J106"/>
    <mergeCell ref="K106:Q106"/>
    <mergeCell ref="R106:X106"/>
    <mergeCell ref="Y106:AE106"/>
    <mergeCell ref="AF106:AL106"/>
    <mergeCell ref="AM106:AW106"/>
    <mergeCell ref="AF124:AL124"/>
    <mergeCell ref="Y125:AE125"/>
    <mergeCell ref="AF125:AL125"/>
    <mergeCell ref="Y126:AE126"/>
    <mergeCell ref="AF126:AL126"/>
    <mergeCell ref="Y127:AE127"/>
    <mergeCell ref="AF127:AL127"/>
    <mergeCell ref="Y128:AE128"/>
    <mergeCell ref="AF120:AL120"/>
    <mergeCell ref="Y121:AE121"/>
    <mergeCell ref="AF121:AL121"/>
    <mergeCell ref="Y122:AE122"/>
    <mergeCell ref="AF122:AL122"/>
    <mergeCell ref="Y123:AE123"/>
    <mergeCell ref="AF123:AL123"/>
    <mergeCell ref="AF102:AL102"/>
    <mergeCell ref="AF181:AL181"/>
    <mergeCell ref="D151:J153"/>
    <mergeCell ref="AF151:AL151"/>
    <mergeCell ref="AF152:AL152"/>
    <mergeCell ref="AF153:AL153"/>
    <mergeCell ref="K156:Q156"/>
    <mergeCell ref="R156:X156"/>
    <mergeCell ref="D180:J180"/>
    <mergeCell ref="K180:Q180"/>
    <mergeCell ref="R180:X180"/>
    <mergeCell ref="D160:J160"/>
    <mergeCell ref="K160:Q160"/>
    <mergeCell ref="R160:X160"/>
    <mergeCell ref="Y180:AE180"/>
    <mergeCell ref="AF180:AL180"/>
    <mergeCell ref="AF128:AL128"/>
    <mergeCell ref="D129:J137"/>
    <mergeCell ref="AF133:AL133"/>
    <mergeCell ref="AF134:AL134"/>
    <mergeCell ref="AF135:AL135"/>
    <mergeCell ref="AF136:AL136"/>
    <mergeCell ref="D124:J128"/>
    <mergeCell ref="Y124:AE124"/>
    <mergeCell ref="R194:X194"/>
    <mergeCell ref="Y194:AE194"/>
    <mergeCell ref="AF194:AL194"/>
    <mergeCell ref="D183:J184"/>
    <mergeCell ref="D185:J186"/>
    <mergeCell ref="D187:J188"/>
    <mergeCell ref="K187:Q188"/>
    <mergeCell ref="D189:J190"/>
    <mergeCell ref="D192:J194"/>
    <mergeCell ref="D117:J123"/>
    <mergeCell ref="Y117:AE117"/>
    <mergeCell ref="AF117:AL117"/>
    <mergeCell ref="Y118:AE118"/>
    <mergeCell ref="AF118:AL118"/>
    <mergeCell ref="Y119:AE119"/>
    <mergeCell ref="AF119:AL119"/>
    <mergeCell ref="Y120:AE120"/>
    <mergeCell ref="K38:Q38"/>
    <mergeCell ref="R38:X38"/>
    <mergeCell ref="Y38:AE38"/>
    <mergeCell ref="AF38:AL38"/>
    <mergeCell ref="D102:J103"/>
    <mergeCell ref="K102:Q102"/>
    <mergeCell ref="R102:X102"/>
    <mergeCell ref="R40:X40"/>
    <mergeCell ref="K41:Q41"/>
    <mergeCell ref="R41:X41"/>
    <mergeCell ref="K44:Q44"/>
    <mergeCell ref="R44:X44"/>
    <mergeCell ref="Y113:AE113"/>
    <mergeCell ref="AF113:AL113"/>
    <mergeCell ref="D116:J116"/>
    <mergeCell ref="K116:Q116"/>
    <mergeCell ref="K35:Q35"/>
    <mergeCell ref="R35:X35"/>
    <mergeCell ref="Y35:AE35"/>
    <mergeCell ref="AF35:AL35"/>
    <mergeCell ref="AM35:AW35"/>
    <mergeCell ref="K36:Q36"/>
    <mergeCell ref="R36:X36"/>
    <mergeCell ref="K99:Q99"/>
    <mergeCell ref="R99:X99"/>
    <mergeCell ref="Y99:AE99"/>
    <mergeCell ref="AF99:AL99"/>
    <mergeCell ref="Y39:AE39"/>
    <mergeCell ref="AF39:AL39"/>
    <mergeCell ref="K42:Q42"/>
    <mergeCell ref="R42:X42"/>
    <mergeCell ref="K39:Q39"/>
    <mergeCell ref="R39:X39"/>
    <mergeCell ref="AF47:AL47"/>
    <mergeCell ref="AF49:AL49"/>
    <mergeCell ref="AF45:AL45"/>
    <mergeCell ref="AF46:AL46"/>
    <mergeCell ref="K40:Q40"/>
    <mergeCell ref="K47:Q47"/>
    <mergeCell ref="AM91:AW91"/>
    <mergeCell ref="R116:X116"/>
    <mergeCell ref="Y116:AE116"/>
    <mergeCell ref="AF116:AL116"/>
    <mergeCell ref="AM116:AW116"/>
    <mergeCell ref="D111:J111"/>
    <mergeCell ref="K111:Q111"/>
    <mergeCell ref="R111:X111"/>
    <mergeCell ref="Y111:AE111"/>
    <mergeCell ref="AF111:AL111"/>
    <mergeCell ref="D112:J112"/>
    <mergeCell ref="K112:Q112"/>
    <mergeCell ref="R112:X112"/>
    <mergeCell ref="Y112:AE112"/>
    <mergeCell ref="AF112:AL112"/>
    <mergeCell ref="AM112:AW112"/>
    <mergeCell ref="D90:J91"/>
    <mergeCell ref="K90:Q90"/>
    <mergeCell ref="R90:X90"/>
    <mergeCell ref="Y90:AE90"/>
    <mergeCell ref="AF90:AL90"/>
    <mergeCell ref="AM90:AW90"/>
    <mergeCell ref="K91:Q91"/>
    <mergeCell ref="R91:X91"/>
    <mergeCell ref="Y91:AE91"/>
    <mergeCell ref="AF91:AL91"/>
    <mergeCell ref="AM99:AW99"/>
    <mergeCell ref="K100:Q100"/>
    <mergeCell ref="R100:X100"/>
    <mergeCell ref="Y100:AE100"/>
    <mergeCell ref="AF100:AL100"/>
    <mergeCell ref="AM100:AW100"/>
    <mergeCell ref="AM180:AW180"/>
    <mergeCell ref="Y156:AE156"/>
    <mergeCell ref="AF156:AL156"/>
    <mergeCell ref="AM156:AW156"/>
    <mergeCell ref="K157:Q157"/>
    <mergeCell ref="R157:X157"/>
    <mergeCell ref="Y157:AE157"/>
    <mergeCell ref="AF157:AL157"/>
    <mergeCell ref="AF172:AL172"/>
    <mergeCell ref="AM172:AW172"/>
    <mergeCell ref="K154:Q154"/>
    <mergeCell ref="R154:X154"/>
    <mergeCell ref="Y154:AE154"/>
    <mergeCell ref="AF154:AL154"/>
    <mergeCell ref="AM154:AW154"/>
    <mergeCell ref="K155:Q155"/>
    <mergeCell ref="R155:X155"/>
    <mergeCell ref="R113:X113"/>
    <mergeCell ref="AM83:AW83"/>
    <mergeCell ref="K80:Q80"/>
    <mergeCell ref="R80:X80"/>
    <mergeCell ref="Y80:AE80"/>
    <mergeCell ref="AF80:AL80"/>
    <mergeCell ref="AM67:AW67"/>
    <mergeCell ref="K66:Q66"/>
    <mergeCell ref="R66:X66"/>
    <mergeCell ref="Y66:AE66"/>
    <mergeCell ref="K70:Q70"/>
    <mergeCell ref="R70:X70"/>
    <mergeCell ref="K71:Q71"/>
    <mergeCell ref="R71:X71"/>
    <mergeCell ref="AM77:AW77"/>
    <mergeCell ref="AM80:AW80"/>
    <mergeCell ref="K81:Q81"/>
    <mergeCell ref="R81:X81"/>
    <mergeCell ref="Y81:AE81"/>
    <mergeCell ref="AF81:AL81"/>
    <mergeCell ref="AM81:AW81"/>
    <mergeCell ref="K79:Q79"/>
    <mergeCell ref="R79:X79"/>
    <mergeCell ref="Y79:AE79"/>
    <mergeCell ref="AF79:AL79"/>
    <mergeCell ref="AM86:AW86"/>
    <mergeCell ref="K85:Q85"/>
    <mergeCell ref="R85:X85"/>
    <mergeCell ref="Y85:AE85"/>
    <mergeCell ref="AF85:AL85"/>
    <mergeCell ref="AM85:AW85"/>
    <mergeCell ref="K86:Q86"/>
    <mergeCell ref="R86:X86"/>
    <mergeCell ref="Y86:AE86"/>
    <mergeCell ref="AF86:AL86"/>
    <mergeCell ref="K26:Q26"/>
    <mergeCell ref="AF26:AL26"/>
    <mergeCell ref="K23:Q23"/>
    <mergeCell ref="R23:X23"/>
    <mergeCell ref="Y23:AE23"/>
    <mergeCell ref="AF23:AL23"/>
    <mergeCell ref="K24:Q24"/>
    <mergeCell ref="R24:X24"/>
    <mergeCell ref="Y24:AE24"/>
    <mergeCell ref="AF24:AL24"/>
    <mergeCell ref="Y25:AE25"/>
    <mergeCell ref="AF25:AL25"/>
    <mergeCell ref="R33:X33"/>
    <mergeCell ref="Y33:AE33"/>
    <mergeCell ref="K21:Q21"/>
    <mergeCell ref="R21:X21"/>
    <mergeCell ref="Y21:AE21"/>
    <mergeCell ref="AF21:AL21"/>
    <mergeCell ref="K25:Q25"/>
    <mergeCell ref="R25:X25"/>
    <mergeCell ref="R30:X30"/>
    <mergeCell ref="Y30:AE30"/>
    <mergeCell ref="AF30:AL30"/>
    <mergeCell ref="K27:Q27"/>
    <mergeCell ref="R27:X27"/>
    <mergeCell ref="Y27:AE27"/>
    <mergeCell ref="K30:Q30"/>
    <mergeCell ref="K32:Q32"/>
    <mergeCell ref="R32:X32"/>
    <mergeCell ref="Y32:AE32"/>
    <mergeCell ref="AF32:AL32"/>
    <mergeCell ref="K31:Q31"/>
    <mergeCell ref="R31:X31"/>
    <mergeCell ref="K22:Q22"/>
    <mergeCell ref="R22:X22"/>
    <mergeCell ref="Y22:AE22"/>
    <mergeCell ref="AM79:AW79"/>
    <mergeCell ref="D92:J92"/>
    <mergeCell ref="K92:Q92"/>
    <mergeCell ref="R92:X92"/>
    <mergeCell ref="Y92:AE92"/>
    <mergeCell ref="AF92:AL92"/>
    <mergeCell ref="D63:J65"/>
    <mergeCell ref="K12:Q12"/>
    <mergeCell ref="R12:X12"/>
    <mergeCell ref="Y12:AE12"/>
    <mergeCell ref="AF12:AL12"/>
    <mergeCell ref="K15:Q15"/>
    <mergeCell ref="R15:X15"/>
    <mergeCell ref="Y15:AE15"/>
    <mergeCell ref="AF15:AL15"/>
    <mergeCell ref="K18:Q18"/>
    <mergeCell ref="R18:X18"/>
    <mergeCell ref="Y18:AE18"/>
    <mergeCell ref="AF18:AL18"/>
    <mergeCell ref="K16:Q16"/>
    <mergeCell ref="R16:X16"/>
    <mergeCell ref="Y16:AE16"/>
    <mergeCell ref="AF16:AL16"/>
    <mergeCell ref="R14:X14"/>
    <mergeCell ref="K87:Q87"/>
    <mergeCell ref="R87:X87"/>
    <mergeCell ref="Y87:AE87"/>
    <mergeCell ref="AF87:AL87"/>
    <mergeCell ref="Y88:AE88"/>
    <mergeCell ref="AF88:AL88"/>
    <mergeCell ref="R17:X17"/>
    <mergeCell ref="Y14:AE14"/>
    <mergeCell ref="K17:Q17"/>
    <mergeCell ref="K20:Q20"/>
    <mergeCell ref="R20:X20"/>
    <mergeCell ref="Y20:AE20"/>
    <mergeCell ref="Y17:AE17"/>
    <mergeCell ref="AF17:AL17"/>
    <mergeCell ref="K19:Q19"/>
    <mergeCell ref="R19:X19"/>
    <mergeCell ref="Y19:AE19"/>
    <mergeCell ref="AF19:AL19"/>
    <mergeCell ref="K34:Q34"/>
    <mergeCell ref="R34:X34"/>
    <mergeCell ref="Y34:AE34"/>
    <mergeCell ref="K28:Q28"/>
    <mergeCell ref="R28:X28"/>
    <mergeCell ref="K33:Q33"/>
    <mergeCell ref="D61:J62"/>
    <mergeCell ref="K61:Q61"/>
    <mergeCell ref="R61:X62"/>
    <mergeCell ref="Y61:AE61"/>
    <mergeCell ref="AF61:AL61"/>
    <mergeCell ref="D85:J86"/>
    <mergeCell ref="D77:J78"/>
    <mergeCell ref="K77:Q77"/>
    <mergeCell ref="R77:X77"/>
    <mergeCell ref="Y77:AE77"/>
    <mergeCell ref="AF77:AL77"/>
    <mergeCell ref="K78:Q78"/>
    <mergeCell ref="R78:X78"/>
    <mergeCell ref="Y78:AE78"/>
    <mergeCell ref="AF78:AL78"/>
    <mergeCell ref="D83:J83"/>
    <mergeCell ref="R67:X67"/>
    <mergeCell ref="Y67:AE67"/>
    <mergeCell ref="AF67:AL67"/>
    <mergeCell ref="D73:J73"/>
    <mergeCell ref="K73:Q73"/>
    <mergeCell ref="R73:X73"/>
    <mergeCell ref="K89:Q89"/>
    <mergeCell ref="R89:X89"/>
    <mergeCell ref="D84:J84"/>
    <mergeCell ref="K84:Q84"/>
    <mergeCell ref="R84:X84"/>
    <mergeCell ref="Y84:AE84"/>
    <mergeCell ref="AF84:AL84"/>
    <mergeCell ref="AM84:AW84"/>
    <mergeCell ref="D74:J74"/>
    <mergeCell ref="K74:Q74"/>
    <mergeCell ref="R74:X74"/>
    <mergeCell ref="Y74:AE74"/>
    <mergeCell ref="AF74:AL74"/>
    <mergeCell ref="AM74:AW74"/>
    <mergeCell ref="K83:Q83"/>
    <mergeCell ref="R83:X83"/>
    <mergeCell ref="Y83:AE83"/>
    <mergeCell ref="AF83:AL83"/>
    <mergeCell ref="D75:J75"/>
    <mergeCell ref="K75:Q75"/>
    <mergeCell ref="R75:X75"/>
    <mergeCell ref="Y75:AE75"/>
    <mergeCell ref="AF75:AL75"/>
    <mergeCell ref="D89:J89"/>
    <mergeCell ref="AM63:AW63"/>
    <mergeCell ref="Y73:AE73"/>
    <mergeCell ref="AF73:AL73"/>
    <mergeCell ref="AM65:AW65"/>
    <mergeCell ref="AF70:AL70"/>
    <mergeCell ref="AM27:AW27"/>
    <mergeCell ref="AM30:AW30"/>
    <mergeCell ref="AM32:AW32"/>
    <mergeCell ref="AM31:AW31"/>
    <mergeCell ref="AM54:AW54"/>
    <mergeCell ref="AF27:AL27"/>
    <mergeCell ref="AM39:AW39"/>
    <mergeCell ref="AM72:AW72"/>
    <mergeCell ref="AM73:AW73"/>
    <mergeCell ref="AF72:AL72"/>
    <mergeCell ref="Y63:AE63"/>
    <mergeCell ref="AF63:AL63"/>
    <mergeCell ref="AF33:AL33"/>
    <mergeCell ref="AM66:AW66"/>
    <mergeCell ref="AF48:AL48"/>
    <mergeCell ref="Y28:AE28"/>
    <mergeCell ref="AF28:AL28"/>
    <mergeCell ref="Y31:AE31"/>
    <mergeCell ref="AF31:AL31"/>
    <mergeCell ref="AM75:AW75"/>
    <mergeCell ref="AM78:AW78"/>
    <mergeCell ref="K9:Q9"/>
    <mergeCell ref="R9:X9"/>
    <mergeCell ref="Y9:AE9"/>
    <mergeCell ref="AF9:AL9"/>
    <mergeCell ref="AM9:AW9"/>
    <mergeCell ref="K8:Q8"/>
    <mergeCell ref="R8:X8"/>
    <mergeCell ref="Y8:AE8"/>
    <mergeCell ref="AF8:AL8"/>
    <mergeCell ref="AM8:AW8"/>
    <mergeCell ref="AF41:AL41"/>
    <mergeCell ref="AM61:AW61"/>
    <mergeCell ref="AF55:AL55"/>
    <mergeCell ref="AM12:AW12"/>
    <mergeCell ref="AM15:AW15"/>
    <mergeCell ref="AM18:AW18"/>
    <mergeCell ref="AM17:AW17"/>
    <mergeCell ref="AM22:AW22"/>
    <mergeCell ref="AM25:AW25"/>
    <mergeCell ref="AM24:AW24"/>
    <mergeCell ref="AM23:AW23"/>
    <mergeCell ref="AM28:AW28"/>
    <mergeCell ref="K11:Q11"/>
    <mergeCell ref="R11:X11"/>
    <mergeCell ref="Y11:AE11"/>
    <mergeCell ref="AF11:AL11"/>
    <mergeCell ref="AM11:AW11"/>
    <mergeCell ref="K14:Q14"/>
    <mergeCell ref="K10:Q10"/>
    <mergeCell ref="R10:X10"/>
    <mergeCell ref="Y10:AE10"/>
    <mergeCell ref="AF10:AL10"/>
    <mergeCell ref="AM10:AW10"/>
    <mergeCell ref="AM13:AW13"/>
    <mergeCell ref="K13:Q13"/>
    <mergeCell ref="R13:X13"/>
    <mergeCell ref="Y13:AE13"/>
    <mergeCell ref="AF13:AL13"/>
    <mergeCell ref="AM19:AW19"/>
    <mergeCell ref="AM21:AW21"/>
    <mergeCell ref="AM20:AW20"/>
    <mergeCell ref="AM16:AW16"/>
    <mergeCell ref="AF14:AL14"/>
    <mergeCell ref="AM14:AW14"/>
    <mergeCell ref="AF20:AL20"/>
    <mergeCell ref="AM57:AW57"/>
    <mergeCell ref="AF36:AL36"/>
    <mergeCell ref="AF40:AL40"/>
    <mergeCell ref="AM38:AW38"/>
    <mergeCell ref="AF22:AL22"/>
    <mergeCell ref="A1:C1"/>
    <mergeCell ref="D1:J1"/>
    <mergeCell ref="K1:Q1"/>
    <mergeCell ref="R1:X1"/>
    <mergeCell ref="Y1:AE1"/>
    <mergeCell ref="AF1:AL1"/>
    <mergeCell ref="R3:X3"/>
    <mergeCell ref="Y3:AE3"/>
    <mergeCell ref="AF3:AL3"/>
    <mergeCell ref="K2:Q2"/>
    <mergeCell ref="R2:X2"/>
    <mergeCell ref="Y2:AE2"/>
    <mergeCell ref="AF2:AL2"/>
    <mergeCell ref="A2:C2"/>
    <mergeCell ref="K5:Q5"/>
    <mergeCell ref="R5:X5"/>
    <mergeCell ref="Y5:AE5"/>
    <mergeCell ref="AF5:AL5"/>
    <mergeCell ref="K7:Q7"/>
    <mergeCell ref="R7:X7"/>
    <mergeCell ref="Y7:AE7"/>
    <mergeCell ref="AM1:AW1"/>
    <mergeCell ref="AM3:AW3"/>
    <mergeCell ref="AM2:AW2"/>
    <mergeCell ref="AF4:AL4"/>
    <mergeCell ref="AM5:AW5"/>
    <mergeCell ref="AF7:AL7"/>
    <mergeCell ref="AM7:AW7"/>
    <mergeCell ref="K6:Q6"/>
    <mergeCell ref="R6:X6"/>
    <mergeCell ref="Y6:AE6"/>
    <mergeCell ref="AF6:AL6"/>
    <mergeCell ref="AM6:AW6"/>
  </mergeCells>
  <phoneticPr fontId="16" type="noConversion"/>
  <conditionalFormatting sqref="D35">
    <cfRule type="duplicateValues" dxfId="20" priority="9"/>
  </conditionalFormatting>
  <conditionalFormatting sqref="D38">
    <cfRule type="duplicateValues" dxfId="19" priority="11"/>
  </conditionalFormatting>
  <conditionalFormatting sqref="D39">
    <cfRule type="duplicateValues" dxfId="18" priority="12"/>
  </conditionalFormatting>
  <conditionalFormatting sqref="D183:D191">
    <cfRule type="duplicateValues" dxfId="17" priority="3353"/>
  </conditionalFormatting>
  <hyperlinks>
    <hyperlink ref="AM103" r:id="rId1" xr:uid="{00000000-0004-0000-2200-000000000000}"/>
    <hyperlink ref="AK213" r:id="rId2" xr:uid="{00000000-0004-0000-2200-000001000000}"/>
    <hyperlink ref="AS213" r:id="rId3" xr:uid="{00000000-0004-0000-2200-000002000000}"/>
    <hyperlink ref="AK212" r:id="rId4" xr:uid="{00000000-0004-0000-2200-000003000000}"/>
    <hyperlink ref="AM96" r:id="rId5" xr:uid="{00000000-0004-0000-2200-000004000000}"/>
    <hyperlink ref="AM104" r:id="rId6" xr:uid="{00000000-0004-0000-2200-000005000000}"/>
  </hyperlinks>
  <pageMargins left="0.70866141732283472" right="0.70866141732283472" top="0.74803149606299213" bottom="0.74803149606299213" header="0.31496062992125984" footer="0.31496062992125984"/>
  <pageSetup paperSize="9" scale="52" fitToHeight="0" orientation="landscape" r:id="rId7"/>
  <drawing r:id="rId8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21">
    <tabColor theme="9" tint="0.79998168889431442"/>
    <pageSetUpPr fitToPage="1"/>
  </sheetPr>
  <dimension ref="A1:AX410"/>
  <sheetViews>
    <sheetView zoomScale="85" zoomScaleNormal="85" workbookViewId="0">
      <pane ySplit="1" topLeftCell="A130" activePane="bottomLeft" state="frozen"/>
      <selection pane="bottomLeft" activeCell="D165" sqref="D165:J165"/>
    </sheetView>
  </sheetViews>
  <sheetFormatPr defaultColWidth="3.21875" defaultRowHeight="16.5"/>
  <cols>
    <col min="1" max="2" width="3.21875" style="307"/>
    <col min="3" max="3" width="4.88671875" style="307" customWidth="1"/>
    <col min="4" max="4" width="6.88671875" style="307" bestFit="1" customWidth="1"/>
    <col min="5" max="10" width="3.21875" style="307"/>
    <col min="11" max="11" width="3.21875" style="307" customWidth="1"/>
    <col min="12" max="12" width="3.21875" style="307"/>
    <col min="13" max="13" width="5.21875" style="307" customWidth="1"/>
    <col min="14" max="16" width="3.21875" style="307"/>
    <col min="17" max="17" width="12.33203125" style="307" customWidth="1"/>
    <col min="18" max="23" width="3.21875" style="307"/>
    <col min="24" max="24" width="17.77734375" style="307" customWidth="1"/>
    <col min="25" max="30" width="3.21875" style="307"/>
    <col min="31" max="31" width="5.5546875" style="307" customWidth="1"/>
    <col min="32" max="37" width="3.21875" style="307"/>
    <col min="38" max="38" width="16" style="307" customWidth="1"/>
    <col min="39" max="48" width="3.21875" style="307"/>
    <col min="49" max="49" width="18.21875" style="307" customWidth="1"/>
    <col min="50" max="16384" width="3.21875" style="286"/>
  </cols>
  <sheetData>
    <row r="1" spans="1:49" ht="36" customHeight="1">
      <c r="A1" s="3295" t="s">
        <v>766</v>
      </c>
      <c r="B1" s="3295"/>
      <c r="C1" s="3295"/>
      <c r="D1" s="3295" t="s">
        <v>767</v>
      </c>
      <c r="E1" s="3295"/>
      <c r="F1" s="3295"/>
      <c r="G1" s="3295"/>
      <c r="H1" s="3295"/>
      <c r="I1" s="3295"/>
      <c r="J1" s="3295"/>
      <c r="K1" s="3295" t="s">
        <v>768</v>
      </c>
      <c r="L1" s="3295"/>
      <c r="M1" s="3295"/>
      <c r="N1" s="3295"/>
      <c r="O1" s="3295"/>
      <c r="P1" s="3295"/>
      <c r="Q1" s="3295"/>
      <c r="R1" s="3295" t="s">
        <v>769</v>
      </c>
      <c r="S1" s="3295"/>
      <c r="T1" s="3295"/>
      <c r="U1" s="3295"/>
      <c r="V1" s="3295"/>
      <c r="W1" s="3295"/>
      <c r="X1" s="3295"/>
      <c r="Y1" s="3295" t="s">
        <v>770</v>
      </c>
      <c r="Z1" s="3295"/>
      <c r="AA1" s="3295"/>
      <c r="AB1" s="3295"/>
      <c r="AC1" s="3295"/>
      <c r="AD1" s="3295"/>
      <c r="AE1" s="3295"/>
      <c r="AF1" s="3295" t="s">
        <v>771</v>
      </c>
      <c r="AG1" s="3295"/>
      <c r="AH1" s="3295"/>
      <c r="AI1" s="3295"/>
      <c r="AJ1" s="3295"/>
      <c r="AK1" s="3295"/>
      <c r="AL1" s="3295"/>
      <c r="AM1" s="3295" t="s">
        <v>772</v>
      </c>
      <c r="AN1" s="3295"/>
      <c r="AO1" s="3295"/>
      <c r="AP1" s="3295"/>
      <c r="AQ1" s="3295"/>
      <c r="AR1" s="3295"/>
      <c r="AS1" s="3295"/>
      <c r="AT1" s="3295"/>
      <c r="AU1" s="3295"/>
      <c r="AV1" s="3295"/>
      <c r="AW1" s="3295"/>
    </row>
    <row r="2" spans="1:49" ht="23.1" customHeight="1">
      <c r="A2" s="3276"/>
      <c r="B2" s="3277"/>
      <c r="C2" s="3278"/>
      <c r="D2" s="3250" t="s">
        <v>773</v>
      </c>
      <c r="E2" s="3251"/>
      <c r="F2" s="3251"/>
      <c r="G2" s="3251"/>
      <c r="H2" s="3251"/>
      <c r="I2" s="3251"/>
      <c r="J2" s="3252"/>
      <c r="K2" s="3250"/>
      <c r="L2" s="3251"/>
      <c r="M2" s="3251"/>
      <c r="N2" s="3251"/>
      <c r="O2" s="3251"/>
      <c r="P2" s="3251"/>
      <c r="Q2" s="3252"/>
      <c r="R2" s="3250"/>
      <c r="S2" s="3251"/>
      <c r="T2" s="3251"/>
      <c r="U2" s="3251"/>
      <c r="V2" s="3251"/>
      <c r="W2" s="3251"/>
      <c r="X2" s="3252"/>
      <c r="Y2" s="3250"/>
      <c r="Z2" s="3251"/>
      <c r="AA2" s="3251"/>
      <c r="AB2" s="3251"/>
      <c r="AC2" s="3251"/>
      <c r="AD2" s="3251"/>
      <c r="AE2" s="3252"/>
      <c r="AF2" s="3250" t="s">
        <v>774</v>
      </c>
      <c r="AG2" s="3251"/>
      <c r="AH2" s="3251"/>
      <c r="AI2" s="3251"/>
      <c r="AJ2" s="3251"/>
      <c r="AK2" s="3251"/>
      <c r="AL2" s="3252"/>
      <c r="AM2" s="3263"/>
      <c r="AN2" s="3293"/>
      <c r="AO2" s="3293"/>
      <c r="AP2" s="3293"/>
      <c r="AQ2" s="3293"/>
      <c r="AR2" s="3293"/>
      <c r="AS2" s="3293"/>
      <c r="AT2" s="3293"/>
      <c r="AU2" s="3293"/>
      <c r="AV2" s="3293"/>
      <c r="AW2" s="3294"/>
    </row>
    <row r="3" spans="1:49" ht="23.1" customHeight="1">
      <c r="A3" s="3276"/>
      <c r="B3" s="3277"/>
      <c r="C3" s="3278"/>
      <c r="D3" s="3273" t="s">
        <v>775</v>
      </c>
      <c r="E3" s="3274"/>
      <c r="F3" s="3274"/>
      <c r="G3" s="3274"/>
      <c r="H3" s="3274"/>
      <c r="I3" s="3274"/>
      <c r="J3" s="3275"/>
      <c r="K3" s="3250" t="s">
        <v>776</v>
      </c>
      <c r="L3" s="3251"/>
      <c r="M3" s="3251"/>
      <c r="N3" s="3251"/>
      <c r="O3" s="3251"/>
      <c r="P3" s="3251"/>
      <c r="Q3" s="3252"/>
      <c r="R3" s="3250"/>
      <c r="S3" s="3251"/>
      <c r="T3" s="3251"/>
      <c r="U3" s="3251"/>
      <c r="V3" s="3251"/>
      <c r="W3" s="3251"/>
      <c r="X3" s="3252"/>
      <c r="Y3" s="3250"/>
      <c r="Z3" s="3251"/>
      <c r="AA3" s="3251"/>
      <c r="AB3" s="3251"/>
      <c r="AC3" s="3251"/>
      <c r="AD3" s="3251"/>
      <c r="AE3" s="3252"/>
      <c r="AF3" s="3250" t="s">
        <v>777</v>
      </c>
      <c r="AG3" s="3251"/>
      <c r="AH3" s="3251"/>
      <c r="AI3" s="3251"/>
      <c r="AJ3" s="3251"/>
      <c r="AK3" s="3251"/>
      <c r="AL3" s="3252"/>
      <c r="AM3" s="3263"/>
      <c r="AN3" s="3293"/>
      <c r="AO3" s="3293"/>
      <c r="AP3" s="3293"/>
      <c r="AQ3" s="3293"/>
      <c r="AR3" s="3293"/>
      <c r="AS3" s="3293"/>
      <c r="AT3" s="3293"/>
      <c r="AU3" s="3293"/>
      <c r="AV3" s="3293"/>
      <c r="AW3" s="3294"/>
    </row>
    <row r="4" spans="1:49" ht="23.1" customHeight="1">
      <c r="A4" s="3276"/>
      <c r="B4" s="3277"/>
      <c r="C4" s="3278"/>
      <c r="D4" s="3279"/>
      <c r="E4" s="3280"/>
      <c r="F4" s="3280"/>
      <c r="G4" s="3280"/>
      <c r="H4" s="3280"/>
      <c r="I4" s="3280"/>
      <c r="J4" s="3281"/>
      <c r="K4" s="3250" t="s">
        <v>778</v>
      </c>
      <c r="L4" s="3251"/>
      <c r="M4" s="3251"/>
      <c r="N4" s="3251"/>
      <c r="O4" s="3251"/>
      <c r="P4" s="3251"/>
      <c r="Q4" s="3252"/>
      <c r="R4" s="3250"/>
      <c r="S4" s="3251"/>
      <c r="T4" s="3251"/>
      <c r="U4" s="3251"/>
      <c r="V4" s="3251"/>
      <c r="W4" s="3251"/>
      <c r="X4" s="3252"/>
      <c r="Y4" s="3250"/>
      <c r="Z4" s="3251"/>
      <c r="AA4" s="3251"/>
      <c r="AB4" s="3251"/>
      <c r="AC4" s="3251"/>
      <c r="AD4" s="3251"/>
      <c r="AE4" s="3252"/>
      <c r="AF4" s="3250" t="s">
        <v>779</v>
      </c>
      <c r="AG4" s="3251"/>
      <c r="AH4" s="3251"/>
      <c r="AI4" s="3251"/>
      <c r="AJ4" s="3251"/>
      <c r="AK4" s="3251"/>
      <c r="AL4" s="3252"/>
      <c r="AM4" s="3250"/>
      <c r="AN4" s="3251"/>
      <c r="AO4" s="3251"/>
      <c r="AP4" s="3251"/>
      <c r="AQ4" s="3251"/>
      <c r="AR4" s="3251"/>
      <c r="AS4" s="3251"/>
      <c r="AT4" s="3251"/>
      <c r="AU4" s="3251"/>
      <c r="AV4" s="3251"/>
      <c r="AW4" s="3252"/>
    </row>
    <row r="5" spans="1:49" ht="23.1" customHeight="1">
      <c r="A5" s="3276"/>
      <c r="B5" s="3277"/>
      <c r="C5" s="3278"/>
      <c r="D5" s="3250" t="s">
        <v>780</v>
      </c>
      <c r="E5" s="3251"/>
      <c r="F5" s="3251"/>
      <c r="G5" s="3251"/>
      <c r="H5" s="3251"/>
      <c r="I5" s="3251"/>
      <c r="J5" s="3252"/>
      <c r="K5" s="3250"/>
      <c r="L5" s="3251"/>
      <c r="M5" s="3251"/>
      <c r="N5" s="3251"/>
      <c r="O5" s="3251"/>
      <c r="P5" s="3251"/>
      <c r="Q5" s="3252"/>
      <c r="R5" s="3250"/>
      <c r="S5" s="3251"/>
      <c r="T5" s="3251"/>
      <c r="U5" s="3251"/>
      <c r="V5" s="3251"/>
      <c r="W5" s="3251"/>
      <c r="X5" s="3252"/>
      <c r="Y5" s="3250"/>
      <c r="Z5" s="3251"/>
      <c r="AA5" s="3251"/>
      <c r="AB5" s="3251"/>
      <c r="AC5" s="3251"/>
      <c r="AD5" s="3251"/>
      <c r="AE5" s="3252"/>
      <c r="AF5" s="3250" t="s">
        <v>781</v>
      </c>
      <c r="AG5" s="3251"/>
      <c r="AH5" s="3251"/>
      <c r="AI5" s="3251"/>
      <c r="AJ5" s="3251"/>
      <c r="AK5" s="3251"/>
      <c r="AL5" s="3252"/>
      <c r="AM5" s="3250"/>
      <c r="AN5" s="3251"/>
      <c r="AO5" s="3251"/>
      <c r="AP5" s="3251"/>
      <c r="AQ5" s="3251"/>
      <c r="AR5" s="3251"/>
      <c r="AS5" s="3251"/>
      <c r="AT5" s="3251"/>
      <c r="AU5" s="3251"/>
      <c r="AV5" s="3251"/>
      <c r="AW5" s="3252"/>
    </row>
    <row r="6" spans="1:49" ht="23.1" customHeight="1">
      <c r="A6" s="3276"/>
      <c r="B6" s="3277"/>
      <c r="C6" s="3278"/>
      <c r="D6" s="3250" t="s">
        <v>782</v>
      </c>
      <c r="E6" s="3251"/>
      <c r="F6" s="3251"/>
      <c r="G6" s="3251"/>
      <c r="H6" s="3251"/>
      <c r="I6" s="3251"/>
      <c r="J6" s="3252"/>
      <c r="K6" s="3250"/>
      <c r="L6" s="3251"/>
      <c r="M6" s="3251"/>
      <c r="N6" s="3251"/>
      <c r="O6" s="3251"/>
      <c r="P6" s="3251"/>
      <c r="Q6" s="3252"/>
      <c r="R6" s="3250"/>
      <c r="S6" s="3251"/>
      <c r="T6" s="3251"/>
      <c r="U6" s="3251"/>
      <c r="V6" s="3251"/>
      <c r="W6" s="3251"/>
      <c r="X6" s="3252"/>
      <c r="Y6" s="3250"/>
      <c r="Z6" s="3251"/>
      <c r="AA6" s="3251"/>
      <c r="AB6" s="3251"/>
      <c r="AC6" s="3251"/>
      <c r="AD6" s="3251"/>
      <c r="AE6" s="3252"/>
      <c r="AF6" s="3250" t="s">
        <v>783</v>
      </c>
      <c r="AG6" s="3251"/>
      <c r="AH6" s="3251"/>
      <c r="AI6" s="3251"/>
      <c r="AJ6" s="3251"/>
      <c r="AK6" s="3251"/>
      <c r="AL6" s="3252"/>
      <c r="AM6" s="3250"/>
      <c r="AN6" s="3251"/>
      <c r="AO6" s="3251"/>
      <c r="AP6" s="3251"/>
      <c r="AQ6" s="3251"/>
      <c r="AR6" s="3251"/>
      <c r="AS6" s="3251"/>
      <c r="AT6" s="3251"/>
      <c r="AU6" s="3251"/>
      <c r="AV6" s="3251"/>
      <c r="AW6" s="3252"/>
    </row>
    <row r="7" spans="1:49" ht="23.1" customHeight="1">
      <c r="A7" s="3276"/>
      <c r="B7" s="3277"/>
      <c r="C7" s="3278"/>
      <c r="D7" s="3250" t="s">
        <v>784</v>
      </c>
      <c r="E7" s="3251"/>
      <c r="F7" s="3251"/>
      <c r="G7" s="3251"/>
      <c r="H7" s="3251"/>
      <c r="I7" s="3251"/>
      <c r="J7" s="3252"/>
      <c r="K7" s="3250"/>
      <c r="L7" s="3251"/>
      <c r="M7" s="3251"/>
      <c r="N7" s="3251"/>
      <c r="O7" s="3251"/>
      <c r="P7" s="3251"/>
      <c r="Q7" s="3252"/>
      <c r="R7" s="3250"/>
      <c r="S7" s="3251"/>
      <c r="T7" s="3251"/>
      <c r="U7" s="3251"/>
      <c r="V7" s="3251"/>
      <c r="W7" s="3251"/>
      <c r="X7" s="3252"/>
      <c r="Y7" s="3250"/>
      <c r="Z7" s="3251"/>
      <c r="AA7" s="3251"/>
      <c r="AB7" s="3251"/>
      <c r="AC7" s="3251"/>
      <c r="AD7" s="3251"/>
      <c r="AE7" s="3252"/>
      <c r="AF7" s="3250" t="s">
        <v>785</v>
      </c>
      <c r="AG7" s="3251"/>
      <c r="AH7" s="3251"/>
      <c r="AI7" s="3251"/>
      <c r="AJ7" s="3251"/>
      <c r="AK7" s="3251"/>
      <c r="AL7" s="3252"/>
      <c r="AM7" s="3250"/>
      <c r="AN7" s="3251"/>
      <c r="AO7" s="3251"/>
      <c r="AP7" s="3251"/>
      <c r="AQ7" s="3251"/>
      <c r="AR7" s="3251"/>
      <c r="AS7" s="3251"/>
      <c r="AT7" s="3251"/>
      <c r="AU7" s="3251"/>
      <c r="AV7" s="3251"/>
      <c r="AW7" s="3252"/>
    </row>
    <row r="8" spans="1:49" ht="23.1" customHeight="1">
      <c r="A8" s="3276"/>
      <c r="B8" s="3277"/>
      <c r="C8" s="3278"/>
      <c r="D8" s="3250" t="s">
        <v>786</v>
      </c>
      <c r="E8" s="3251"/>
      <c r="F8" s="3251"/>
      <c r="G8" s="3251"/>
      <c r="H8" s="3251"/>
      <c r="I8" s="3251"/>
      <c r="J8" s="3252"/>
      <c r="K8" s="3250"/>
      <c r="L8" s="3251"/>
      <c r="M8" s="3251"/>
      <c r="N8" s="3251"/>
      <c r="O8" s="3251"/>
      <c r="P8" s="3251"/>
      <c r="Q8" s="3252"/>
      <c r="R8" s="3250" t="s">
        <v>787</v>
      </c>
      <c r="S8" s="3251"/>
      <c r="T8" s="3251"/>
      <c r="U8" s="3251"/>
      <c r="V8" s="3251"/>
      <c r="W8" s="3251"/>
      <c r="X8" s="3252"/>
      <c r="Y8" s="3250"/>
      <c r="Z8" s="3251"/>
      <c r="AA8" s="3251"/>
      <c r="AB8" s="3251"/>
      <c r="AC8" s="3251"/>
      <c r="AD8" s="3251"/>
      <c r="AE8" s="3252"/>
      <c r="AF8" s="3250"/>
      <c r="AG8" s="3251"/>
      <c r="AH8" s="3251"/>
      <c r="AI8" s="3251"/>
      <c r="AJ8" s="3251"/>
      <c r="AK8" s="3251"/>
      <c r="AL8" s="3252"/>
      <c r="AM8" s="3250"/>
      <c r="AN8" s="3251"/>
      <c r="AO8" s="3251"/>
      <c r="AP8" s="3251"/>
      <c r="AQ8" s="3251"/>
      <c r="AR8" s="3251"/>
      <c r="AS8" s="3251"/>
      <c r="AT8" s="3251"/>
      <c r="AU8" s="3251"/>
      <c r="AV8" s="3251"/>
      <c r="AW8" s="3252"/>
    </row>
    <row r="9" spans="1:49" ht="23.1" customHeight="1">
      <c r="A9" s="3276"/>
      <c r="B9" s="3277"/>
      <c r="C9" s="3278"/>
      <c r="D9" s="3250" t="s">
        <v>788</v>
      </c>
      <c r="E9" s="3251"/>
      <c r="F9" s="3251"/>
      <c r="G9" s="3251"/>
      <c r="H9" s="3251"/>
      <c r="I9" s="3251"/>
      <c r="J9" s="3252"/>
      <c r="K9" s="3250" t="s">
        <v>789</v>
      </c>
      <c r="L9" s="3251"/>
      <c r="M9" s="3251"/>
      <c r="N9" s="3251"/>
      <c r="O9" s="3251"/>
      <c r="P9" s="3251"/>
      <c r="Q9" s="3252"/>
      <c r="R9" s="3250"/>
      <c r="S9" s="3251"/>
      <c r="T9" s="3251"/>
      <c r="U9" s="3251"/>
      <c r="V9" s="3251"/>
      <c r="W9" s="3251"/>
      <c r="X9" s="3252"/>
      <c r="Y9" s="3250"/>
      <c r="Z9" s="3251"/>
      <c r="AA9" s="3251"/>
      <c r="AB9" s="3251"/>
      <c r="AC9" s="3251"/>
      <c r="AD9" s="3251"/>
      <c r="AE9" s="3252"/>
      <c r="AF9" s="3250" t="s">
        <v>790</v>
      </c>
      <c r="AG9" s="3251"/>
      <c r="AH9" s="3251"/>
      <c r="AI9" s="3251"/>
      <c r="AJ9" s="3251"/>
      <c r="AK9" s="3251"/>
      <c r="AL9" s="3252"/>
      <c r="AM9" s="3250"/>
      <c r="AN9" s="3251"/>
      <c r="AO9" s="3251"/>
      <c r="AP9" s="3251"/>
      <c r="AQ9" s="3251"/>
      <c r="AR9" s="3251"/>
      <c r="AS9" s="3251"/>
      <c r="AT9" s="3251"/>
      <c r="AU9" s="3251"/>
      <c r="AV9" s="3251"/>
      <c r="AW9" s="3252"/>
    </row>
    <row r="10" spans="1:49" ht="23.1" customHeight="1">
      <c r="A10" s="3276"/>
      <c r="B10" s="3277"/>
      <c r="C10" s="3278"/>
      <c r="D10" s="3250" t="s">
        <v>791</v>
      </c>
      <c r="E10" s="3251"/>
      <c r="F10" s="3251"/>
      <c r="G10" s="3251"/>
      <c r="H10" s="3251"/>
      <c r="I10" s="3251"/>
      <c r="J10" s="3252"/>
      <c r="K10" s="3250" t="s">
        <v>792</v>
      </c>
      <c r="L10" s="3251"/>
      <c r="M10" s="3251"/>
      <c r="N10" s="3251"/>
      <c r="O10" s="3251"/>
      <c r="P10" s="3251"/>
      <c r="Q10" s="3252"/>
      <c r="R10" s="3250"/>
      <c r="S10" s="3251"/>
      <c r="T10" s="3251"/>
      <c r="U10" s="3251"/>
      <c r="V10" s="3251"/>
      <c r="W10" s="3251"/>
      <c r="X10" s="3252"/>
      <c r="Y10" s="3250"/>
      <c r="Z10" s="3251"/>
      <c r="AA10" s="3251"/>
      <c r="AB10" s="3251"/>
      <c r="AC10" s="3251"/>
      <c r="AD10" s="3251"/>
      <c r="AE10" s="3252"/>
      <c r="AF10" s="3250" t="s">
        <v>793</v>
      </c>
      <c r="AG10" s="3251"/>
      <c r="AH10" s="3251"/>
      <c r="AI10" s="3251"/>
      <c r="AJ10" s="3251"/>
      <c r="AK10" s="3251"/>
      <c r="AL10" s="3252"/>
      <c r="AM10" s="3250"/>
      <c r="AN10" s="3251"/>
      <c r="AO10" s="3251"/>
      <c r="AP10" s="3251"/>
      <c r="AQ10" s="3251"/>
      <c r="AR10" s="3251"/>
      <c r="AS10" s="3251"/>
      <c r="AT10" s="3251"/>
      <c r="AU10" s="3251"/>
      <c r="AV10" s="3251"/>
      <c r="AW10" s="3252"/>
    </row>
    <row r="11" spans="1:49" ht="23.1" customHeight="1">
      <c r="A11" s="3276"/>
      <c r="B11" s="3277"/>
      <c r="C11" s="3278"/>
      <c r="D11" s="3250" t="s">
        <v>794</v>
      </c>
      <c r="E11" s="3251"/>
      <c r="F11" s="3251"/>
      <c r="G11" s="3251"/>
      <c r="H11" s="3251"/>
      <c r="I11" s="3251"/>
      <c r="J11" s="3252"/>
      <c r="K11" s="3250"/>
      <c r="L11" s="3251"/>
      <c r="M11" s="3251"/>
      <c r="N11" s="3251"/>
      <c r="O11" s="3251"/>
      <c r="P11" s="3251"/>
      <c r="Q11" s="3252"/>
      <c r="R11" s="3250"/>
      <c r="S11" s="3251"/>
      <c r="T11" s="3251"/>
      <c r="U11" s="3251"/>
      <c r="V11" s="3251"/>
      <c r="W11" s="3251"/>
      <c r="X11" s="3252"/>
      <c r="Y11" s="3250"/>
      <c r="Z11" s="3251"/>
      <c r="AA11" s="3251"/>
      <c r="AB11" s="3251"/>
      <c r="AC11" s="3251"/>
      <c r="AD11" s="3251"/>
      <c r="AE11" s="3252"/>
      <c r="AF11" s="3250" t="s">
        <v>795</v>
      </c>
      <c r="AG11" s="3251"/>
      <c r="AH11" s="3251"/>
      <c r="AI11" s="3251"/>
      <c r="AJ11" s="3251"/>
      <c r="AK11" s="3251"/>
      <c r="AL11" s="3252"/>
      <c r="AM11" s="3250"/>
      <c r="AN11" s="3251"/>
      <c r="AO11" s="3251"/>
      <c r="AP11" s="3251"/>
      <c r="AQ11" s="3251"/>
      <c r="AR11" s="3251"/>
      <c r="AS11" s="3251"/>
      <c r="AT11" s="3251"/>
      <c r="AU11" s="3251"/>
      <c r="AV11" s="3251"/>
      <c r="AW11" s="3252"/>
    </row>
    <row r="12" spans="1:49" ht="23.1" customHeight="1">
      <c r="A12" s="3276"/>
      <c r="B12" s="3277"/>
      <c r="C12" s="3278"/>
      <c r="D12" s="3250" t="s">
        <v>796</v>
      </c>
      <c r="E12" s="3251"/>
      <c r="F12" s="3251"/>
      <c r="G12" s="3251"/>
      <c r="H12" s="3251"/>
      <c r="I12" s="3251"/>
      <c r="J12" s="3252"/>
      <c r="K12" s="3250" t="s">
        <v>797</v>
      </c>
      <c r="L12" s="3251"/>
      <c r="M12" s="3251"/>
      <c r="N12" s="3251"/>
      <c r="O12" s="3251"/>
      <c r="P12" s="3251"/>
      <c r="Q12" s="3252"/>
      <c r="R12" s="3250"/>
      <c r="S12" s="3251"/>
      <c r="T12" s="3251"/>
      <c r="U12" s="3251"/>
      <c r="V12" s="3251"/>
      <c r="W12" s="3251"/>
      <c r="X12" s="3252"/>
      <c r="Y12" s="3250"/>
      <c r="Z12" s="3251"/>
      <c r="AA12" s="3251"/>
      <c r="AB12" s="3251"/>
      <c r="AC12" s="3251"/>
      <c r="AD12" s="3251"/>
      <c r="AE12" s="3252"/>
      <c r="AF12" s="3250" t="s">
        <v>798</v>
      </c>
      <c r="AG12" s="3251"/>
      <c r="AH12" s="3251"/>
      <c r="AI12" s="3251"/>
      <c r="AJ12" s="3251"/>
      <c r="AK12" s="3251"/>
      <c r="AL12" s="3252"/>
      <c r="AM12" s="3250"/>
      <c r="AN12" s="3251"/>
      <c r="AO12" s="3251"/>
      <c r="AP12" s="3251"/>
      <c r="AQ12" s="3251"/>
      <c r="AR12" s="3251"/>
      <c r="AS12" s="3251"/>
      <c r="AT12" s="3251"/>
      <c r="AU12" s="3251"/>
      <c r="AV12" s="3251"/>
      <c r="AW12" s="3252"/>
    </row>
    <row r="13" spans="1:49" ht="23.1" customHeight="1">
      <c r="A13" s="3276"/>
      <c r="B13" s="3277"/>
      <c r="C13" s="3278"/>
      <c r="D13" s="3250" t="s">
        <v>799</v>
      </c>
      <c r="E13" s="3251"/>
      <c r="F13" s="3251"/>
      <c r="G13" s="3251"/>
      <c r="H13" s="3251"/>
      <c r="I13" s="3251"/>
      <c r="J13" s="3252"/>
      <c r="K13" s="3250" t="s">
        <v>800</v>
      </c>
      <c r="L13" s="3251"/>
      <c r="M13" s="3251"/>
      <c r="N13" s="3251"/>
      <c r="O13" s="3251"/>
      <c r="P13" s="3251"/>
      <c r="Q13" s="3252"/>
      <c r="R13" s="3250"/>
      <c r="S13" s="3251"/>
      <c r="T13" s="3251"/>
      <c r="U13" s="3251"/>
      <c r="V13" s="3251"/>
      <c r="W13" s="3251"/>
      <c r="X13" s="3252"/>
      <c r="Y13" s="3250"/>
      <c r="Z13" s="3251"/>
      <c r="AA13" s="3251"/>
      <c r="AB13" s="3251"/>
      <c r="AC13" s="3251"/>
      <c r="AD13" s="3251"/>
      <c r="AE13" s="3252"/>
      <c r="AF13" s="3250" t="s">
        <v>801</v>
      </c>
      <c r="AG13" s="3251"/>
      <c r="AH13" s="3251"/>
      <c r="AI13" s="3251"/>
      <c r="AJ13" s="3251"/>
      <c r="AK13" s="3251"/>
      <c r="AL13" s="3252"/>
      <c r="AM13" s="3250"/>
      <c r="AN13" s="3251"/>
      <c r="AO13" s="3251"/>
      <c r="AP13" s="3251"/>
      <c r="AQ13" s="3251"/>
      <c r="AR13" s="3251"/>
      <c r="AS13" s="3251"/>
      <c r="AT13" s="3251"/>
      <c r="AU13" s="3251"/>
      <c r="AV13" s="3251"/>
      <c r="AW13" s="3252"/>
    </row>
    <row r="14" spans="1:49" ht="23.1" customHeight="1">
      <c r="A14" s="3276"/>
      <c r="B14" s="3277"/>
      <c r="C14" s="3278"/>
      <c r="D14" s="3250" t="s">
        <v>802</v>
      </c>
      <c r="E14" s="3251"/>
      <c r="F14" s="3251"/>
      <c r="G14" s="3251"/>
      <c r="H14" s="3251"/>
      <c r="I14" s="3251"/>
      <c r="J14" s="3252"/>
      <c r="K14" s="3250"/>
      <c r="L14" s="3251"/>
      <c r="M14" s="3251"/>
      <c r="N14" s="3251"/>
      <c r="O14" s="3251"/>
      <c r="P14" s="3251"/>
      <c r="Q14" s="3252"/>
      <c r="R14" s="3250"/>
      <c r="S14" s="3251"/>
      <c r="T14" s="3251"/>
      <c r="U14" s="3251"/>
      <c r="V14" s="3251"/>
      <c r="W14" s="3251"/>
      <c r="X14" s="3252"/>
      <c r="Y14" s="3250"/>
      <c r="Z14" s="3251"/>
      <c r="AA14" s="3251"/>
      <c r="AB14" s="3251"/>
      <c r="AC14" s="3251"/>
      <c r="AD14" s="3251"/>
      <c r="AE14" s="3252"/>
      <c r="AF14" s="3250" t="s">
        <v>803</v>
      </c>
      <c r="AG14" s="3251"/>
      <c r="AH14" s="3251"/>
      <c r="AI14" s="3251"/>
      <c r="AJ14" s="3251"/>
      <c r="AK14" s="3251"/>
      <c r="AL14" s="3252"/>
      <c r="AM14" s="3250"/>
      <c r="AN14" s="3251"/>
      <c r="AO14" s="3251"/>
      <c r="AP14" s="3251"/>
      <c r="AQ14" s="3251"/>
      <c r="AR14" s="3251"/>
      <c r="AS14" s="3251"/>
      <c r="AT14" s="3251"/>
      <c r="AU14" s="3251"/>
      <c r="AV14" s="3251"/>
      <c r="AW14" s="3252"/>
    </row>
    <row r="15" spans="1:49" ht="23.1" customHeight="1">
      <c r="A15" s="3276"/>
      <c r="B15" s="3277"/>
      <c r="C15" s="3278"/>
      <c r="D15" s="3250" t="s">
        <v>804</v>
      </c>
      <c r="E15" s="3251"/>
      <c r="F15" s="3251"/>
      <c r="G15" s="3251"/>
      <c r="H15" s="3251"/>
      <c r="I15" s="3251"/>
      <c r="J15" s="3252"/>
      <c r="K15" s="3250"/>
      <c r="L15" s="3251"/>
      <c r="M15" s="3251"/>
      <c r="N15" s="3251"/>
      <c r="O15" s="3251"/>
      <c r="P15" s="3251"/>
      <c r="Q15" s="3252"/>
      <c r="R15" s="3250"/>
      <c r="S15" s="3251"/>
      <c r="T15" s="3251"/>
      <c r="U15" s="3251"/>
      <c r="V15" s="3251"/>
      <c r="W15" s="3251"/>
      <c r="X15" s="3252"/>
      <c r="Y15" s="3250"/>
      <c r="Z15" s="3251"/>
      <c r="AA15" s="3251"/>
      <c r="AB15" s="3251"/>
      <c r="AC15" s="3251"/>
      <c r="AD15" s="3251"/>
      <c r="AE15" s="3252"/>
      <c r="AF15" s="3250" t="s">
        <v>805</v>
      </c>
      <c r="AG15" s="3251"/>
      <c r="AH15" s="3251"/>
      <c r="AI15" s="3251"/>
      <c r="AJ15" s="3251"/>
      <c r="AK15" s="3251"/>
      <c r="AL15" s="3252"/>
      <c r="AM15" s="3250"/>
      <c r="AN15" s="3251"/>
      <c r="AO15" s="3251"/>
      <c r="AP15" s="3251"/>
      <c r="AQ15" s="3251"/>
      <c r="AR15" s="3251"/>
      <c r="AS15" s="3251"/>
      <c r="AT15" s="3251"/>
      <c r="AU15" s="3251"/>
      <c r="AV15" s="3251"/>
      <c r="AW15" s="3252"/>
    </row>
    <row r="16" spans="1:49" s="287" customFormat="1" ht="23.25" customHeight="1">
      <c r="A16" s="3276"/>
      <c r="B16" s="3277"/>
      <c r="C16" s="3278"/>
      <c r="D16" s="3250" t="s">
        <v>806</v>
      </c>
      <c r="E16" s="3251"/>
      <c r="F16" s="3251"/>
      <c r="G16" s="3251"/>
      <c r="H16" s="3251"/>
      <c r="I16" s="3251"/>
      <c r="J16" s="3252"/>
      <c r="K16" s="3250"/>
      <c r="L16" s="3251"/>
      <c r="M16" s="3251"/>
      <c r="N16" s="3251"/>
      <c r="O16" s="3251"/>
      <c r="P16" s="3251"/>
      <c r="Q16" s="3252"/>
      <c r="R16" s="3250"/>
      <c r="S16" s="3251"/>
      <c r="T16" s="3251"/>
      <c r="U16" s="3251"/>
      <c r="V16" s="3251"/>
      <c r="W16" s="3251"/>
      <c r="X16" s="3252"/>
      <c r="Y16" s="3250"/>
      <c r="Z16" s="3251"/>
      <c r="AA16" s="3251"/>
      <c r="AB16" s="3251"/>
      <c r="AC16" s="3251"/>
      <c r="AD16" s="3251"/>
      <c r="AE16" s="3252"/>
      <c r="AF16" s="3250" t="s">
        <v>807</v>
      </c>
      <c r="AG16" s="3251"/>
      <c r="AH16" s="3251"/>
      <c r="AI16" s="3251"/>
      <c r="AJ16" s="3251"/>
      <c r="AK16" s="3251"/>
      <c r="AL16" s="3252"/>
      <c r="AM16" s="3291"/>
      <c r="AN16" s="3289"/>
      <c r="AO16" s="3289"/>
      <c r="AP16" s="3289"/>
      <c r="AQ16" s="3289"/>
      <c r="AR16" s="3289"/>
      <c r="AS16" s="3289"/>
      <c r="AT16" s="3289"/>
      <c r="AU16" s="3289"/>
      <c r="AV16" s="3289"/>
      <c r="AW16" s="3290"/>
    </row>
    <row r="17" spans="1:49" ht="23.1" customHeight="1">
      <c r="A17" s="3276"/>
      <c r="B17" s="3277"/>
      <c r="C17" s="3278"/>
      <c r="D17" s="3250" t="s">
        <v>808</v>
      </c>
      <c r="E17" s="3251"/>
      <c r="F17" s="3251"/>
      <c r="G17" s="3251"/>
      <c r="H17" s="3251"/>
      <c r="I17" s="3251"/>
      <c r="J17" s="3252"/>
      <c r="K17" s="3250" t="s">
        <v>809</v>
      </c>
      <c r="L17" s="3251"/>
      <c r="M17" s="3251"/>
      <c r="N17" s="3251"/>
      <c r="O17" s="3251"/>
      <c r="P17" s="3251"/>
      <c r="Q17" s="3252"/>
      <c r="R17" s="3250"/>
      <c r="S17" s="3251"/>
      <c r="T17" s="3251"/>
      <c r="U17" s="3251"/>
      <c r="V17" s="3251"/>
      <c r="W17" s="3251"/>
      <c r="X17" s="3252"/>
      <c r="Y17" s="3250"/>
      <c r="Z17" s="3251"/>
      <c r="AA17" s="3251"/>
      <c r="AB17" s="3251"/>
      <c r="AC17" s="3251"/>
      <c r="AD17" s="3251"/>
      <c r="AE17" s="3252"/>
      <c r="AF17" s="3250" t="s">
        <v>810</v>
      </c>
      <c r="AG17" s="3251"/>
      <c r="AH17" s="3251"/>
      <c r="AI17" s="3251"/>
      <c r="AJ17" s="3251"/>
      <c r="AK17" s="3251"/>
      <c r="AL17" s="3252"/>
      <c r="AM17" s="3263"/>
      <c r="AN17" s="3251"/>
      <c r="AO17" s="3251"/>
      <c r="AP17" s="3251"/>
      <c r="AQ17" s="3251"/>
      <c r="AR17" s="3251"/>
      <c r="AS17" s="3251"/>
      <c r="AT17" s="3251"/>
      <c r="AU17" s="3251"/>
      <c r="AV17" s="3251"/>
      <c r="AW17" s="3252"/>
    </row>
    <row r="18" spans="1:49" ht="23.1" customHeight="1">
      <c r="A18" s="3276"/>
      <c r="B18" s="3277"/>
      <c r="C18" s="3278"/>
      <c r="D18" s="3273" t="s">
        <v>811</v>
      </c>
      <c r="E18" s="3274"/>
      <c r="F18" s="3274"/>
      <c r="G18" s="3274"/>
      <c r="H18" s="3274"/>
      <c r="I18" s="3274"/>
      <c r="J18" s="3275"/>
      <c r="K18" s="3250" t="s">
        <v>812</v>
      </c>
      <c r="L18" s="3251"/>
      <c r="M18" s="3251"/>
      <c r="N18" s="3251"/>
      <c r="O18" s="3251"/>
      <c r="P18" s="3251"/>
      <c r="Q18" s="3252"/>
      <c r="R18" s="3250"/>
      <c r="S18" s="3251"/>
      <c r="T18" s="3251"/>
      <c r="U18" s="3251"/>
      <c r="V18" s="3251"/>
      <c r="W18" s="3251"/>
      <c r="X18" s="3252"/>
      <c r="Y18" s="3250"/>
      <c r="Z18" s="3251"/>
      <c r="AA18" s="3251"/>
      <c r="AB18" s="3251"/>
      <c r="AC18" s="3251"/>
      <c r="AD18" s="3251"/>
      <c r="AE18" s="3252"/>
      <c r="AF18" s="3250" t="s">
        <v>813</v>
      </c>
      <c r="AG18" s="3251"/>
      <c r="AH18" s="3251"/>
      <c r="AI18" s="3251"/>
      <c r="AJ18" s="3251"/>
      <c r="AK18" s="3251"/>
      <c r="AL18" s="3252"/>
      <c r="AM18" s="3250"/>
      <c r="AN18" s="3251"/>
      <c r="AO18" s="3251"/>
      <c r="AP18" s="3251"/>
      <c r="AQ18" s="3251"/>
      <c r="AR18" s="3251"/>
      <c r="AS18" s="3251"/>
      <c r="AT18" s="3251"/>
      <c r="AU18" s="3251"/>
      <c r="AV18" s="3251"/>
      <c r="AW18" s="3252"/>
    </row>
    <row r="19" spans="1:49" ht="23.1" customHeight="1">
      <c r="A19" s="3276"/>
      <c r="B19" s="3277"/>
      <c r="C19" s="3278"/>
      <c r="D19" s="3276"/>
      <c r="E19" s="3277"/>
      <c r="F19" s="3277"/>
      <c r="G19" s="3277"/>
      <c r="H19" s="3277"/>
      <c r="I19" s="3277"/>
      <c r="J19" s="3278"/>
      <c r="K19" s="3250" t="s">
        <v>814</v>
      </c>
      <c r="L19" s="3251"/>
      <c r="M19" s="3251"/>
      <c r="N19" s="3251"/>
      <c r="O19" s="3251"/>
      <c r="P19" s="3251"/>
      <c r="Q19" s="3252"/>
      <c r="R19" s="3250"/>
      <c r="S19" s="3251"/>
      <c r="T19" s="3251"/>
      <c r="U19" s="3251"/>
      <c r="V19" s="3251"/>
      <c r="W19" s="3251"/>
      <c r="X19" s="3252"/>
      <c r="Y19" s="3250"/>
      <c r="Z19" s="3251"/>
      <c r="AA19" s="3251"/>
      <c r="AB19" s="3251"/>
      <c r="AC19" s="3251"/>
      <c r="AD19" s="3251"/>
      <c r="AE19" s="3252"/>
      <c r="AF19" s="3250" t="s">
        <v>815</v>
      </c>
      <c r="AG19" s="3251"/>
      <c r="AH19" s="3251"/>
      <c r="AI19" s="3251"/>
      <c r="AJ19" s="3251"/>
      <c r="AK19" s="3251"/>
      <c r="AL19" s="3252"/>
      <c r="AM19" s="3250"/>
      <c r="AN19" s="3251"/>
      <c r="AO19" s="3251"/>
      <c r="AP19" s="3251"/>
      <c r="AQ19" s="3251"/>
      <c r="AR19" s="3251"/>
      <c r="AS19" s="3251"/>
      <c r="AT19" s="3251"/>
      <c r="AU19" s="3251"/>
      <c r="AV19" s="3251"/>
      <c r="AW19" s="3252"/>
    </row>
    <row r="20" spans="1:49" ht="23.1" customHeight="1">
      <c r="A20" s="3276"/>
      <c r="B20" s="3277"/>
      <c r="C20" s="3278"/>
      <c r="D20" s="3279"/>
      <c r="E20" s="3280"/>
      <c r="F20" s="3280"/>
      <c r="G20" s="3280"/>
      <c r="H20" s="3280"/>
      <c r="I20" s="3280"/>
      <c r="J20" s="3281"/>
      <c r="K20" s="3250" t="s">
        <v>816</v>
      </c>
      <c r="L20" s="3251"/>
      <c r="M20" s="3251"/>
      <c r="N20" s="3251"/>
      <c r="O20" s="3251"/>
      <c r="P20" s="3251"/>
      <c r="Q20" s="3252"/>
      <c r="R20" s="3250"/>
      <c r="S20" s="3251"/>
      <c r="T20" s="3251"/>
      <c r="U20" s="3251"/>
      <c r="V20" s="3251"/>
      <c r="W20" s="3251"/>
      <c r="X20" s="3252"/>
      <c r="Y20" s="3250"/>
      <c r="Z20" s="3251"/>
      <c r="AA20" s="3251"/>
      <c r="AB20" s="3251"/>
      <c r="AC20" s="3251"/>
      <c r="AD20" s="3251"/>
      <c r="AE20" s="3252"/>
      <c r="AF20" s="3250" t="s">
        <v>817</v>
      </c>
      <c r="AG20" s="3251"/>
      <c r="AH20" s="3251"/>
      <c r="AI20" s="3251"/>
      <c r="AJ20" s="3251"/>
      <c r="AK20" s="3251"/>
      <c r="AL20" s="3252"/>
      <c r="AM20" s="3250"/>
      <c r="AN20" s="3251"/>
      <c r="AO20" s="3251"/>
      <c r="AP20" s="3251"/>
      <c r="AQ20" s="3251"/>
      <c r="AR20" s="3251"/>
      <c r="AS20" s="3251"/>
      <c r="AT20" s="3251"/>
      <c r="AU20" s="3251"/>
      <c r="AV20" s="3251"/>
      <c r="AW20" s="3252"/>
    </row>
    <row r="21" spans="1:49" ht="23.1" customHeight="1">
      <c r="A21" s="3276"/>
      <c r="B21" s="3277"/>
      <c r="C21" s="3278"/>
      <c r="D21" s="3250" t="s">
        <v>818</v>
      </c>
      <c r="E21" s="3251"/>
      <c r="F21" s="3251"/>
      <c r="G21" s="3251"/>
      <c r="H21" s="3251"/>
      <c r="I21" s="3251"/>
      <c r="J21" s="3252"/>
      <c r="K21" s="3250"/>
      <c r="L21" s="3251"/>
      <c r="M21" s="3251"/>
      <c r="N21" s="3251"/>
      <c r="O21" s="3251"/>
      <c r="P21" s="3251"/>
      <c r="Q21" s="3252"/>
      <c r="R21" s="3250"/>
      <c r="S21" s="3251"/>
      <c r="T21" s="3251"/>
      <c r="U21" s="3251"/>
      <c r="V21" s="3251"/>
      <c r="W21" s="3251"/>
      <c r="X21" s="3252"/>
      <c r="Y21" s="3250"/>
      <c r="Z21" s="3251"/>
      <c r="AA21" s="3251"/>
      <c r="AB21" s="3251"/>
      <c r="AC21" s="3251"/>
      <c r="AD21" s="3251"/>
      <c r="AE21" s="3252"/>
      <c r="AF21" s="3250" t="s">
        <v>819</v>
      </c>
      <c r="AG21" s="3251"/>
      <c r="AH21" s="3251"/>
      <c r="AI21" s="3251"/>
      <c r="AJ21" s="3251"/>
      <c r="AK21" s="3251"/>
      <c r="AL21" s="3252"/>
      <c r="AM21" s="3263"/>
      <c r="AN21" s="3251"/>
      <c r="AO21" s="3251"/>
      <c r="AP21" s="3251"/>
      <c r="AQ21" s="3251"/>
      <c r="AR21" s="3251"/>
      <c r="AS21" s="3251"/>
      <c r="AT21" s="3251"/>
      <c r="AU21" s="3251"/>
      <c r="AV21" s="3251"/>
      <c r="AW21" s="3252"/>
    </row>
    <row r="22" spans="1:49" ht="23.1" customHeight="1">
      <c r="A22" s="3276"/>
      <c r="B22" s="3277"/>
      <c r="C22" s="3278"/>
      <c r="D22" s="3250" t="s">
        <v>820</v>
      </c>
      <c r="E22" s="3251"/>
      <c r="F22" s="3251"/>
      <c r="G22" s="3251"/>
      <c r="H22" s="3251"/>
      <c r="I22" s="3251"/>
      <c r="J22" s="3252"/>
      <c r="K22" s="3250" t="s">
        <v>821</v>
      </c>
      <c r="L22" s="3251"/>
      <c r="M22" s="3251"/>
      <c r="N22" s="3251"/>
      <c r="O22" s="3251"/>
      <c r="P22" s="3251"/>
      <c r="Q22" s="3252"/>
      <c r="R22" s="3250"/>
      <c r="S22" s="3251"/>
      <c r="T22" s="3251"/>
      <c r="U22" s="3251"/>
      <c r="V22" s="3251"/>
      <c r="W22" s="3251"/>
      <c r="X22" s="3252"/>
      <c r="Y22" s="3250"/>
      <c r="Z22" s="3251"/>
      <c r="AA22" s="3251"/>
      <c r="AB22" s="3251"/>
      <c r="AC22" s="3251"/>
      <c r="AD22" s="3251"/>
      <c r="AE22" s="3252"/>
      <c r="AF22" s="3250" t="s">
        <v>822</v>
      </c>
      <c r="AG22" s="3251"/>
      <c r="AH22" s="3251"/>
      <c r="AI22" s="3251"/>
      <c r="AJ22" s="3251"/>
      <c r="AK22" s="3251"/>
      <c r="AL22" s="3252"/>
      <c r="AM22" s="3250"/>
      <c r="AN22" s="3251"/>
      <c r="AO22" s="3251"/>
      <c r="AP22" s="3251"/>
      <c r="AQ22" s="3251"/>
      <c r="AR22" s="3251"/>
      <c r="AS22" s="3251"/>
      <c r="AT22" s="3251"/>
      <c r="AU22" s="3251"/>
      <c r="AV22" s="3251"/>
      <c r="AW22" s="3252"/>
    </row>
    <row r="23" spans="1:49" ht="23.1" customHeight="1">
      <c r="A23" s="3276"/>
      <c r="B23" s="3277"/>
      <c r="C23" s="3278"/>
      <c r="D23" s="3250" t="s">
        <v>823</v>
      </c>
      <c r="E23" s="3251"/>
      <c r="F23" s="3251"/>
      <c r="G23" s="3251"/>
      <c r="H23" s="3251"/>
      <c r="I23" s="3251"/>
      <c r="J23" s="3252"/>
      <c r="K23" s="3250"/>
      <c r="L23" s="3251"/>
      <c r="M23" s="3251"/>
      <c r="N23" s="3251"/>
      <c r="O23" s="3251"/>
      <c r="P23" s="3251"/>
      <c r="Q23" s="3252"/>
      <c r="R23" s="3250"/>
      <c r="S23" s="3251"/>
      <c r="T23" s="3251"/>
      <c r="U23" s="3251"/>
      <c r="V23" s="3251"/>
      <c r="W23" s="3251"/>
      <c r="X23" s="3252"/>
      <c r="Y23" s="3250"/>
      <c r="Z23" s="3251"/>
      <c r="AA23" s="3251"/>
      <c r="AB23" s="3251"/>
      <c r="AC23" s="3251"/>
      <c r="AD23" s="3251"/>
      <c r="AE23" s="3252"/>
      <c r="AF23" s="3250" t="s">
        <v>824</v>
      </c>
      <c r="AG23" s="3251"/>
      <c r="AH23" s="3251"/>
      <c r="AI23" s="3251"/>
      <c r="AJ23" s="3251"/>
      <c r="AK23" s="3251"/>
      <c r="AL23" s="3252"/>
      <c r="AM23" s="3250"/>
      <c r="AN23" s="3251"/>
      <c r="AO23" s="3251"/>
      <c r="AP23" s="3251"/>
      <c r="AQ23" s="3251"/>
      <c r="AR23" s="3251"/>
      <c r="AS23" s="3251"/>
      <c r="AT23" s="3251"/>
      <c r="AU23" s="3251"/>
      <c r="AV23" s="3251"/>
      <c r="AW23" s="3252"/>
    </row>
    <row r="24" spans="1:49" ht="23.1" customHeight="1">
      <c r="A24" s="3276"/>
      <c r="B24" s="3277"/>
      <c r="C24" s="3278"/>
      <c r="D24" s="3250" t="s">
        <v>825</v>
      </c>
      <c r="E24" s="3251"/>
      <c r="F24" s="3251"/>
      <c r="G24" s="3251"/>
      <c r="H24" s="3251"/>
      <c r="I24" s="3251"/>
      <c r="J24" s="3252"/>
      <c r="K24" s="3250"/>
      <c r="L24" s="3251"/>
      <c r="M24" s="3251"/>
      <c r="N24" s="3251"/>
      <c r="O24" s="3251"/>
      <c r="P24" s="3251"/>
      <c r="Q24" s="3252"/>
      <c r="R24" s="3250"/>
      <c r="S24" s="3251"/>
      <c r="T24" s="3251"/>
      <c r="U24" s="3251"/>
      <c r="V24" s="3251"/>
      <c r="W24" s="3251"/>
      <c r="X24" s="3252"/>
      <c r="Y24" s="3250"/>
      <c r="Z24" s="3251"/>
      <c r="AA24" s="3251"/>
      <c r="AB24" s="3251"/>
      <c r="AC24" s="3251"/>
      <c r="AD24" s="3251"/>
      <c r="AE24" s="3252"/>
      <c r="AF24" s="3250" t="s">
        <v>826</v>
      </c>
      <c r="AG24" s="3251"/>
      <c r="AH24" s="3251"/>
      <c r="AI24" s="3251"/>
      <c r="AJ24" s="3251"/>
      <c r="AK24" s="3251"/>
      <c r="AL24" s="3252"/>
      <c r="AM24" s="3250"/>
      <c r="AN24" s="3251"/>
      <c r="AO24" s="3251"/>
      <c r="AP24" s="3251"/>
      <c r="AQ24" s="3251"/>
      <c r="AR24" s="3251"/>
      <c r="AS24" s="3251"/>
      <c r="AT24" s="3251"/>
      <c r="AU24" s="3251"/>
      <c r="AV24" s="3251"/>
      <c r="AW24" s="3252"/>
    </row>
    <row r="25" spans="1:49" ht="23.1" customHeight="1">
      <c r="A25" s="3276"/>
      <c r="B25" s="3277"/>
      <c r="C25" s="3278"/>
      <c r="D25" s="3250" t="s">
        <v>827</v>
      </c>
      <c r="E25" s="3251"/>
      <c r="F25" s="3251"/>
      <c r="G25" s="3251"/>
      <c r="H25" s="3251"/>
      <c r="I25" s="3251"/>
      <c r="J25" s="3252"/>
      <c r="K25" s="3250" t="s">
        <v>828</v>
      </c>
      <c r="L25" s="3251"/>
      <c r="M25" s="3251"/>
      <c r="N25" s="3251"/>
      <c r="O25" s="3251"/>
      <c r="P25" s="3251"/>
      <c r="Q25" s="3252"/>
      <c r="R25" s="3250"/>
      <c r="S25" s="3251"/>
      <c r="T25" s="3251"/>
      <c r="U25" s="3251"/>
      <c r="V25" s="3251"/>
      <c r="W25" s="3251"/>
      <c r="X25" s="3252"/>
      <c r="Y25" s="3250"/>
      <c r="Z25" s="3251"/>
      <c r="AA25" s="3251"/>
      <c r="AB25" s="3251"/>
      <c r="AC25" s="3251"/>
      <c r="AD25" s="3251"/>
      <c r="AE25" s="3252"/>
      <c r="AF25" s="3250" t="s">
        <v>829</v>
      </c>
      <c r="AG25" s="3251"/>
      <c r="AH25" s="3251"/>
      <c r="AI25" s="3251"/>
      <c r="AJ25" s="3251"/>
      <c r="AK25" s="3251"/>
      <c r="AL25" s="3252"/>
      <c r="AM25" s="3250"/>
      <c r="AN25" s="3251"/>
      <c r="AO25" s="3251"/>
      <c r="AP25" s="3251"/>
      <c r="AQ25" s="3251"/>
      <c r="AR25" s="3251"/>
      <c r="AS25" s="3251"/>
      <c r="AT25" s="3251"/>
      <c r="AU25" s="3251"/>
      <c r="AV25" s="3251"/>
      <c r="AW25" s="3252"/>
    </row>
    <row r="26" spans="1:49" ht="23.1" customHeight="1">
      <c r="A26" s="3276"/>
      <c r="B26" s="3277"/>
      <c r="C26" s="3278"/>
      <c r="D26" s="3250" t="s">
        <v>830</v>
      </c>
      <c r="E26" s="3251"/>
      <c r="F26" s="3251"/>
      <c r="G26" s="3251"/>
      <c r="H26" s="3251"/>
      <c r="I26" s="3251"/>
      <c r="J26" s="3252"/>
      <c r="K26" s="3250" t="s">
        <v>831</v>
      </c>
      <c r="L26" s="3251"/>
      <c r="M26" s="3251"/>
      <c r="N26" s="3251"/>
      <c r="O26" s="3251"/>
      <c r="P26" s="3251"/>
      <c r="Q26" s="3252"/>
      <c r="R26" s="3250"/>
      <c r="S26" s="3251"/>
      <c r="T26" s="3251"/>
      <c r="U26" s="3251"/>
      <c r="V26" s="3251"/>
      <c r="W26" s="3251"/>
      <c r="X26" s="3252"/>
      <c r="Y26" s="3250"/>
      <c r="Z26" s="3251"/>
      <c r="AA26" s="3251"/>
      <c r="AB26" s="3251"/>
      <c r="AC26" s="3251"/>
      <c r="AD26" s="3251"/>
      <c r="AE26" s="3252"/>
      <c r="AF26" s="3250" t="s">
        <v>832</v>
      </c>
      <c r="AG26" s="3251"/>
      <c r="AH26" s="3251"/>
      <c r="AI26" s="3251"/>
      <c r="AJ26" s="3251"/>
      <c r="AK26" s="3251"/>
      <c r="AL26" s="3252"/>
      <c r="AM26" s="3250"/>
      <c r="AN26" s="3251"/>
      <c r="AO26" s="3251"/>
      <c r="AP26" s="3251"/>
      <c r="AQ26" s="3251"/>
      <c r="AR26" s="3251"/>
      <c r="AS26" s="3251"/>
      <c r="AT26" s="3251"/>
      <c r="AU26" s="3251"/>
      <c r="AV26" s="3251"/>
      <c r="AW26" s="3252"/>
    </row>
    <row r="27" spans="1:49" ht="23.1" customHeight="1">
      <c r="A27" s="3276"/>
      <c r="B27" s="3277"/>
      <c r="C27" s="3278"/>
      <c r="D27" s="3250" t="s">
        <v>833</v>
      </c>
      <c r="E27" s="3251"/>
      <c r="F27" s="3251"/>
      <c r="G27" s="3251"/>
      <c r="H27" s="3251"/>
      <c r="I27" s="3251"/>
      <c r="J27" s="3252"/>
      <c r="K27" s="3250" t="s">
        <v>834</v>
      </c>
      <c r="L27" s="3251"/>
      <c r="M27" s="3251"/>
      <c r="N27" s="3251"/>
      <c r="O27" s="3251"/>
      <c r="P27" s="3251"/>
      <c r="Q27" s="3252"/>
      <c r="R27" s="3250"/>
      <c r="S27" s="3251"/>
      <c r="T27" s="3251"/>
      <c r="U27" s="3251"/>
      <c r="V27" s="3251"/>
      <c r="W27" s="3251"/>
      <c r="X27" s="3252"/>
      <c r="Y27" s="3250"/>
      <c r="Z27" s="3251"/>
      <c r="AA27" s="3251"/>
      <c r="AB27" s="3251"/>
      <c r="AC27" s="3251"/>
      <c r="AD27" s="3251"/>
      <c r="AE27" s="3252"/>
      <c r="AF27" s="3250" t="s">
        <v>835</v>
      </c>
      <c r="AG27" s="3251"/>
      <c r="AH27" s="3251"/>
      <c r="AI27" s="3251"/>
      <c r="AJ27" s="3251"/>
      <c r="AK27" s="3251"/>
      <c r="AL27" s="3252"/>
      <c r="AM27" s="3250"/>
      <c r="AN27" s="3251"/>
      <c r="AO27" s="3251"/>
      <c r="AP27" s="3251"/>
      <c r="AQ27" s="3251"/>
      <c r="AR27" s="3251"/>
      <c r="AS27" s="3251"/>
      <c r="AT27" s="3251"/>
      <c r="AU27" s="3251"/>
      <c r="AV27" s="3251"/>
      <c r="AW27" s="3252"/>
    </row>
    <row r="28" spans="1:49" ht="23.1" customHeight="1">
      <c r="A28" s="3276"/>
      <c r="B28" s="3277"/>
      <c r="C28" s="3278"/>
      <c r="D28" s="3250" t="s">
        <v>836</v>
      </c>
      <c r="E28" s="3251"/>
      <c r="F28" s="3251"/>
      <c r="G28" s="3251"/>
      <c r="H28" s="3251"/>
      <c r="I28" s="3251"/>
      <c r="J28" s="3252"/>
      <c r="K28" s="3250"/>
      <c r="L28" s="3251"/>
      <c r="M28" s="3251"/>
      <c r="N28" s="3251"/>
      <c r="O28" s="3251"/>
      <c r="P28" s="3251"/>
      <c r="Q28" s="3252"/>
      <c r="R28" s="3250"/>
      <c r="S28" s="3251"/>
      <c r="T28" s="3251"/>
      <c r="U28" s="3251"/>
      <c r="V28" s="3251"/>
      <c r="W28" s="3251"/>
      <c r="X28" s="3252"/>
      <c r="Y28" s="3250"/>
      <c r="Z28" s="3251"/>
      <c r="AA28" s="3251"/>
      <c r="AB28" s="3251"/>
      <c r="AC28" s="3251"/>
      <c r="AD28" s="3251"/>
      <c r="AE28" s="3252"/>
      <c r="AF28" s="3250" t="s">
        <v>837</v>
      </c>
      <c r="AG28" s="3251"/>
      <c r="AH28" s="3251"/>
      <c r="AI28" s="3251"/>
      <c r="AJ28" s="3251"/>
      <c r="AK28" s="3251"/>
      <c r="AL28" s="3252"/>
      <c r="AM28" s="3250"/>
      <c r="AN28" s="3251"/>
      <c r="AO28" s="3251"/>
      <c r="AP28" s="3251"/>
      <c r="AQ28" s="3251"/>
      <c r="AR28" s="3251"/>
      <c r="AS28" s="3251"/>
      <c r="AT28" s="3251"/>
      <c r="AU28" s="3251"/>
      <c r="AV28" s="3251"/>
      <c r="AW28" s="3252"/>
    </row>
    <row r="29" spans="1:49" ht="23.1" customHeight="1">
      <c r="A29" s="3276"/>
      <c r="B29" s="3277"/>
      <c r="C29" s="3278"/>
      <c r="D29" s="3254" t="s">
        <v>838</v>
      </c>
      <c r="E29" s="3255"/>
      <c r="F29" s="3255"/>
      <c r="G29" s="3255"/>
      <c r="H29" s="3255"/>
      <c r="I29" s="3255"/>
      <c r="J29" s="3256"/>
      <c r="K29" s="3250" t="s">
        <v>1942</v>
      </c>
      <c r="L29" s="3251"/>
      <c r="M29" s="3251"/>
      <c r="N29" s="3251"/>
      <c r="O29" s="3251"/>
      <c r="P29" s="3251"/>
      <c r="Q29" s="3252"/>
      <c r="R29" s="3254" t="s">
        <v>839</v>
      </c>
      <c r="S29" s="3255"/>
      <c r="T29" s="3255"/>
      <c r="U29" s="3255"/>
      <c r="V29" s="3255"/>
      <c r="W29" s="3255"/>
      <c r="X29" s="3256"/>
      <c r="Y29" s="3250"/>
      <c r="Z29" s="3251"/>
      <c r="AA29" s="3251"/>
      <c r="AB29" s="3251"/>
      <c r="AC29" s="3251"/>
      <c r="AD29" s="3251"/>
      <c r="AE29" s="3252"/>
      <c r="AF29" s="3250"/>
      <c r="AG29" s="3251"/>
      <c r="AH29" s="3251"/>
      <c r="AI29" s="3251"/>
      <c r="AJ29" s="3251"/>
      <c r="AK29" s="3251"/>
      <c r="AL29" s="3252"/>
      <c r="AM29" s="3250"/>
      <c r="AN29" s="3251"/>
      <c r="AO29" s="3251"/>
      <c r="AP29" s="3251"/>
      <c r="AQ29" s="3251"/>
      <c r="AR29" s="3251"/>
      <c r="AS29" s="3251"/>
      <c r="AT29" s="3251"/>
      <c r="AU29" s="3251"/>
      <c r="AV29" s="3251"/>
      <c r="AW29" s="3252"/>
    </row>
    <row r="30" spans="1:49" ht="23.1" customHeight="1">
      <c r="A30" s="3276"/>
      <c r="B30" s="3277"/>
      <c r="C30" s="3278"/>
      <c r="D30" s="3260"/>
      <c r="E30" s="3261"/>
      <c r="F30" s="3261"/>
      <c r="G30" s="3261"/>
      <c r="H30" s="3261"/>
      <c r="I30" s="3261"/>
      <c r="J30" s="3262"/>
      <c r="K30" s="3250" t="s">
        <v>3751</v>
      </c>
      <c r="L30" s="3251"/>
      <c r="M30" s="3251"/>
      <c r="N30" s="3251"/>
      <c r="O30" s="3251"/>
      <c r="P30" s="3251"/>
      <c r="Q30" s="3252"/>
      <c r="R30" s="3260"/>
      <c r="S30" s="3261"/>
      <c r="T30" s="3261"/>
      <c r="U30" s="3261"/>
      <c r="V30" s="3261"/>
      <c r="W30" s="3261"/>
      <c r="X30" s="3262"/>
      <c r="Y30" s="288"/>
      <c r="Z30" s="289"/>
      <c r="AA30" s="289"/>
      <c r="AB30" s="289"/>
      <c r="AC30" s="289"/>
      <c r="AD30" s="289"/>
      <c r="AE30" s="290"/>
      <c r="AF30" s="288"/>
      <c r="AG30" s="289"/>
      <c r="AH30" s="289"/>
      <c r="AI30" s="289"/>
      <c r="AJ30" s="289"/>
      <c r="AK30" s="289"/>
      <c r="AL30" s="290"/>
      <c r="AM30" s="288"/>
      <c r="AN30" s="289"/>
      <c r="AO30" s="289"/>
      <c r="AP30" s="289"/>
      <c r="AQ30" s="289"/>
      <c r="AR30" s="289"/>
      <c r="AS30" s="289"/>
      <c r="AT30" s="289"/>
      <c r="AU30" s="289"/>
      <c r="AV30" s="289"/>
      <c r="AW30" s="290"/>
    </row>
    <row r="31" spans="1:49" ht="23.1" customHeight="1">
      <c r="A31" s="3276"/>
      <c r="B31" s="3277"/>
      <c r="C31" s="3278"/>
      <c r="D31" s="3250" t="s">
        <v>840</v>
      </c>
      <c r="E31" s="3251"/>
      <c r="F31" s="3251"/>
      <c r="G31" s="3251"/>
      <c r="H31" s="3251"/>
      <c r="I31" s="3251"/>
      <c r="J31" s="3252"/>
      <c r="K31" s="3250"/>
      <c r="L31" s="3251"/>
      <c r="M31" s="3251"/>
      <c r="N31" s="3251"/>
      <c r="O31" s="3251"/>
      <c r="P31" s="3251"/>
      <c r="Q31" s="3252"/>
      <c r="R31" s="3250"/>
      <c r="S31" s="3251"/>
      <c r="T31" s="3251"/>
      <c r="U31" s="3251"/>
      <c r="V31" s="3251"/>
      <c r="W31" s="3251"/>
      <c r="X31" s="3252"/>
      <c r="Y31" s="3250"/>
      <c r="Z31" s="3251"/>
      <c r="AA31" s="3251"/>
      <c r="AB31" s="3251"/>
      <c r="AC31" s="3251"/>
      <c r="AD31" s="3251"/>
      <c r="AE31" s="3252"/>
      <c r="AF31" s="3250" t="s">
        <v>841</v>
      </c>
      <c r="AG31" s="3251"/>
      <c r="AH31" s="3251"/>
      <c r="AI31" s="3251"/>
      <c r="AJ31" s="3251"/>
      <c r="AK31" s="3251"/>
      <c r="AL31" s="3252"/>
      <c r="AM31" s="3250"/>
      <c r="AN31" s="3251"/>
      <c r="AO31" s="3251"/>
      <c r="AP31" s="3251"/>
      <c r="AQ31" s="3251"/>
      <c r="AR31" s="3251"/>
      <c r="AS31" s="3251"/>
      <c r="AT31" s="3251"/>
      <c r="AU31" s="3251"/>
      <c r="AV31" s="3251"/>
      <c r="AW31" s="3252"/>
    </row>
    <row r="32" spans="1:49" ht="23.1" customHeight="1">
      <c r="A32" s="3276"/>
      <c r="B32" s="3277"/>
      <c r="C32" s="3278"/>
      <c r="D32" s="3250" t="s">
        <v>842</v>
      </c>
      <c r="E32" s="3251"/>
      <c r="F32" s="3251"/>
      <c r="G32" s="3251"/>
      <c r="H32" s="3251"/>
      <c r="I32" s="3251"/>
      <c r="J32" s="3252"/>
      <c r="K32" s="3250"/>
      <c r="L32" s="3251"/>
      <c r="M32" s="3251"/>
      <c r="N32" s="3251"/>
      <c r="O32" s="3251"/>
      <c r="P32" s="3251"/>
      <c r="Q32" s="3252"/>
      <c r="R32" s="3250"/>
      <c r="S32" s="3251"/>
      <c r="T32" s="3251"/>
      <c r="U32" s="3251"/>
      <c r="V32" s="3251"/>
      <c r="W32" s="3251"/>
      <c r="X32" s="3252"/>
      <c r="Y32" s="3250"/>
      <c r="Z32" s="3251"/>
      <c r="AA32" s="3251"/>
      <c r="AB32" s="3251"/>
      <c r="AC32" s="3251"/>
      <c r="AD32" s="3251"/>
      <c r="AE32" s="3252"/>
      <c r="AF32" s="3250" t="s">
        <v>843</v>
      </c>
      <c r="AG32" s="3251"/>
      <c r="AH32" s="3251"/>
      <c r="AI32" s="3251"/>
      <c r="AJ32" s="3251"/>
      <c r="AK32" s="3251"/>
      <c r="AL32" s="3252"/>
      <c r="AM32" s="3250"/>
      <c r="AN32" s="3251"/>
      <c r="AO32" s="3251"/>
      <c r="AP32" s="3251"/>
      <c r="AQ32" s="3251"/>
      <c r="AR32" s="3251"/>
      <c r="AS32" s="3251"/>
      <c r="AT32" s="3251"/>
      <c r="AU32" s="3251"/>
      <c r="AV32" s="3251"/>
      <c r="AW32" s="3252"/>
    </row>
    <row r="33" spans="1:49" ht="23.1" customHeight="1">
      <c r="A33" s="3276"/>
      <c r="B33" s="3277"/>
      <c r="C33" s="3278"/>
      <c r="D33" s="3250" t="s">
        <v>844</v>
      </c>
      <c r="E33" s="3251"/>
      <c r="F33" s="3251"/>
      <c r="G33" s="3251"/>
      <c r="H33" s="3251"/>
      <c r="I33" s="3251"/>
      <c r="J33" s="3252"/>
      <c r="K33" s="3250"/>
      <c r="L33" s="3251"/>
      <c r="M33" s="3251"/>
      <c r="N33" s="3251"/>
      <c r="O33" s="3251"/>
      <c r="P33" s="3251"/>
      <c r="Q33" s="3252"/>
      <c r="R33" s="3250"/>
      <c r="S33" s="3251"/>
      <c r="T33" s="3251"/>
      <c r="U33" s="3251"/>
      <c r="V33" s="3251"/>
      <c r="W33" s="3251"/>
      <c r="X33" s="3252"/>
      <c r="Y33" s="3250"/>
      <c r="Z33" s="3251"/>
      <c r="AA33" s="3251"/>
      <c r="AB33" s="3251"/>
      <c r="AC33" s="3251"/>
      <c r="AD33" s="3251"/>
      <c r="AE33" s="3252"/>
      <c r="AF33" s="3250" t="s">
        <v>845</v>
      </c>
      <c r="AG33" s="3251"/>
      <c r="AH33" s="3251"/>
      <c r="AI33" s="3251"/>
      <c r="AJ33" s="3251"/>
      <c r="AK33" s="3251"/>
      <c r="AL33" s="3252"/>
      <c r="AM33" s="3250"/>
      <c r="AN33" s="3251"/>
      <c r="AO33" s="3251"/>
      <c r="AP33" s="3251"/>
      <c r="AQ33" s="3251"/>
      <c r="AR33" s="3251"/>
      <c r="AS33" s="3251"/>
      <c r="AT33" s="3251"/>
      <c r="AU33" s="3251"/>
      <c r="AV33" s="3251"/>
      <c r="AW33" s="3252"/>
    </row>
    <row r="34" spans="1:49" ht="23.1" customHeight="1">
      <c r="A34" s="3276"/>
      <c r="B34" s="3277"/>
      <c r="C34" s="3278"/>
      <c r="D34" s="3250" t="s">
        <v>846</v>
      </c>
      <c r="E34" s="3251"/>
      <c r="F34" s="3251"/>
      <c r="G34" s="3251"/>
      <c r="H34" s="3251"/>
      <c r="I34" s="3251"/>
      <c r="J34" s="3252"/>
      <c r="K34" s="3250" t="s">
        <v>847</v>
      </c>
      <c r="L34" s="3251"/>
      <c r="M34" s="3251"/>
      <c r="N34" s="3251"/>
      <c r="O34" s="3251"/>
      <c r="P34" s="3251"/>
      <c r="Q34" s="3252"/>
      <c r="R34" s="3250"/>
      <c r="S34" s="3251"/>
      <c r="T34" s="3251"/>
      <c r="U34" s="3251"/>
      <c r="V34" s="3251"/>
      <c r="W34" s="3251"/>
      <c r="X34" s="3252"/>
      <c r="Y34" s="3250"/>
      <c r="Z34" s="3251"/>
      <c r="AA34" s="3251"/>
      <c r="AB34" s="3251"/>
      <c r="AC34" s="3251"/>
      <c r="AD34" s="3251"/>
      <c r="AE34" s="3252"/>
      <c r="AF34" s="3250" t="s">
        <v>848</v>
      </c>
      <c r="AG34" s="3251"/>
      <c r="AH34" s="3251"/>
      <c r="AI34" s="3251"/>
      <c r="AJ34" s="3251"/>
      <c r="AK34" s="3251"/>
      <c r="AL34" s="3252"/>
      <c r="AM34" s="3250"/>
      <c r="AN34" s="3251"/>
      <c r="AO34" s="3251"/>
      <c r="AP34" s="3251"/>
      <c r="AQ34" s="3251"/>
      <c r="AR34" s="3251"/>
      <c r="AS34" s="3251"/>
      <c r="AT34" s="3251"/>
      <c r="AU34" s="3251"/>
      <c r="AV34" s="3251"/>
      <c r="AW34" s="3252"/>
    </row>
    <row r="35" spans="1:49" ht="23.1" customHeight="1">
      <c r="A35" s="3276"/>
      <c r="B35" s="3277"/>
      <c r="C35" s="3278"/>
      <c r="D35" s="3273" t="s">
        <v>849</v>
      </c>
      <c r="E35" s="3274"/>
      <c r="F35" s="3274"/>
      <c r="G35" s="3274"/>
      <c r="H35" s="3274"/>
      <c r="I35" s="3274"/>
      <c r="J35" s="3275"/>
      <c r="K35" s="3250"/>
      <c r="L35" s="3251"/>
      <c r="M35" s="3251"/>
      <c r="N35" s="3251"/>
      <c r="O35" s="3251"/>
      <c r="P35" s="3251"/>
      <c r="Q35" s="3252"/>
      <c r="R35" s="3250"/>
      <c r="S35" s="3251"/>
      <c r="T35" s="3251"/>
      <c r="U35" s="3251"/>
      <c r="V35" s="3251"/>
      <c r="W35" s="3251"/>
      <c r="X35" s="3252"/>
      <c r="Y35" s="3250"/>
      <c r="Z35" s="3251"/>
      <c r="AA35" s="3251"/>
      <c r="AB35" s="3251"/>
      <c r="AC35" s="3251"/>
      <c r="AD35" s="3251"/>
      <c r="AE35" s="3252"/>
      <c r="AF35" s="3250" t="s">
        <v>850</v>
      </c>
      <c r="AG35" s="3251"/>
      <c r="AH35" s="3251"/>
      <c r="AI35" s="3251"/>
      <c r="AJ35" s="3251"/>
      <c r="AK35" s="3251"/>
      <c r="AL35" s="3252"/>
      <c r="AM35" s="3250"/>
      <c r="AN35" s="3251"/>
      <c r="AO35" s="3251"/>
      <c r="AP35" s="3251"/>
      <c r="AQ35" s="3251"/>
      <c r="AR35" s="3251"/>
      <c r="AS35" s="3251"/>
      <c r="AT35" s="3251"/>
      <c r="AU35" s="3251"/>
      <c r="AV35" s="3251"/>
      <c r="AW35" s="3252"/>
    </row>
    <row r="36" spans="1:49" ht="23.1" customHeight="1">
      <c r="A36" s="3276"/>
      <c r="B36" s="3277"/>
      <c r="C36" s="3278"/>
      <c r="D36" s="3279"/>
      <c r="E36" s="3280"/>
      <c r="F36" s="3280"/>
      <c r="G36" s="3280"/>
      <c r="H36" s="3280"/>
      <c r="I36" s="3280"/>
      <c r="J36" s="3281"/>
      <c r="K36" s="3250"/>
      <c r="L36" s="3251"/>
      <c r="M36" s="3251"/>
      <c r="N36" s="3251"/>
      <c r="O36" s="3251"/>
      <c r="P36" s="3251"/>
      <c r="Q36" s="3252"/>
      <c r="R36" s="3250"/>
      <c r="S36" s="3251"/>
      <c r="T36" s="3251"/>
      <c r="U36" s="3251"/>
      <c r="V36" s="3251"/>
      <c r="W36" s="3251"/>
      <c r="X36" s="3252"/>
      <c r="Y36" s="3250"/>
      <c r="Z36" s="3251"/>
      <c r="AA36" s="3251"/>
      <c r="AB36" s="3251"/>
      <c r="AC36" s="3251"/>
      <c r="AD36" s="3251"/>
      <c r="AE36" s="3252"/>
      <c r="AF36" s="3250" t="s">
        <v>851</v>
      </c>
      <c r="AG36" s="3251"/>
      <c r="AH36" s="3251"/>
      <c r="AI36" s="3251"/>
      <c r="AJ36" s="3251"/>
      <c r="AK36" s="3251"/>
      <c r="AL36" s="3252"/>
      <c r="AM36" s="3250"/>
      <c r="AN36" s="3251"/>
      <c r="AO36" s="3251"/>
      <c r="AP36" s="3251"/>
      <c r="AQ36" s="3251"/>
      <c r="AR36" s="3251"/>
      <c r="AS36" s="3251"/>
      <c r="AT36" s="3251"/>
      <c r="AU36" s="3251"/>
      <c r="AV36" s="3251"/>
      <c r="AW36" s="3252"/>
    </row>
    <row r="37" spans="1:49" ht="23.1" customHeight="1">
      <c r="A37" s="3276"/>
      <c r="B37" s="3277"/>
      <c r="C37" s="3278"/>
      <c r="D37" s="3250" t="s">
        <v>852</v>
      </c>
      <c r="E37" s="3251"/>
      <c r="F37" s="3251"/>
      <c r="G37" s="3251"/>
      <c r="H37" s="3251"/>
      <c r="I37" s="3251"/>
      <c r="J37" s="3252"/>
      <c r="K37" s="3250"/>
      <c r="L37" s="3251"/>
      <c r="M37" s="3251"/>
      <c r="N37" s="3251"/>
      <c r="O37" s="3251"/>
      <c r="P37" s="3251"/>
      <c r="Q37" s="3252"/>
      <c r="R37" s="3250"/>
      <c r="S37" s="3251"/>
      <c r="T37" s="3251"/>
      <c r="U37" s="3251"/>
      <c r="V37" s="3251"/>
      <c r="W37" s="3251"/>
      <c r="X37" s="3252"/>
      <c r="Y37" s="3250"/>
      <c r="Z37" s="3251"/>
      <c r="AA37" s="3251"/>
      <c r="AB37" s="3251"/>
      <c r="AC37" s="3251"/>
      <c r="AD37" s="3251"/>
      <c r="AE37" s="3252"/>
      <c r="AF37" s="3250" t="s">
        <v>853</v>
      </c>
      <c r="AG37" s="3251"/>
      <c r="AH37" s="3251"/>
      <c r="AI37" s="3251"/>
      <c r="AJ37" s="3251"/>
      <c r="AK37" s="3251"/>
      <c r="AL37" s="3252"/>
      <c r="AM37" s="3250"/>
      <c r="AN37" s="3251"/>
      <c r="AO37" s="3251"/>
      <c r="AP37" s="3251"/>
      <c r="AQ37" s="3251"/>
      <c r="AR37" s="3251"/>
      <c r="AS37" s="3251"/>
      <c r="AT37" s="3251"/>
      <c r="AU37" s="3251"/>
      <c r="AV37" s="3251"/>
      <c r="AW37" s="3252"/>
    </row>
    <row r="38" spans="1:49" ht="23.1" customHeight="1">
      <c r="A38" s="3276"/>
      <c r="B38" s="3277"/>
      <c r="C38" s="3278"/>
      <c r="D38" s="3250" t="s">
        <v>854</v>
      </c>
      <c r="E38" s="3251"/>
      <c r="F38" s="3251"/>
      <c r="G38" s="3251"/>
      <c r="H38" s="3251"/>
      <c r="I38" s="3251"/>
      <c r="J38" s="3252"/>
      <c r="K38" s="3250"/>
      <c r="L38" s="3251"/>
      <c r="M38" s="3251"/>
      <c r="N38" s="3251"/>
      <c r="O38" s="3251"/>
      <c r="P38" s="3251"/>
      <c r="Q38" s="3252"/>
      <c r="R38" s="3250"/>
      <c r="S38" s="3251"/>
      <c r="T38" s="3251"/>
      <c r="U38" s="3251"/>
      <c r="V38" s="3251"/>
      <c r="W38" s="3251"/>
      <c r="X38" s="3252"/>
      <c r="Y38" s="3250"/>
      <c r="Z38" s="3251"/>
      <c r="AA38" s="3251"/>
      <c r="AB38" s="3251"/>
      <c r="AC38" s="3251"/>
      <c r="AD38" s="3251"/>
      <c r="AE38" s="3252"/>
      <c r="AF38" s="3250" t="s">
        <v>855</v>
      </c>
      <c r="AG38" s="3251"/>
      <c r="AH38" s="3251"/>
      <c r="AI38" s="3251"/>
      <c r="AJ38" s="3251"/>
      <c r="AK38" s="3251"/>
      <c r="AL38" s="3252"/>
      <c r="AM38" s="3250"/>
      <c r="AN38" s="3251"/>
      <c r="AO38" s="3251"/>
      <c r="AP38" s="3251"/>
      <c r="AQ38" s="3251"/>
      <c r="AR38" s="3251"/>
      <c r="AS38" s="3251"/>
      <c r="AT38" s="3251"/>
      <c r="AU38" s="3251"/>
      <c r="AV38" s="3251"/>
      <c r="AW38" s="3252"/>
    </row>
    <row r="39" spans="1:49" ht="23.1" customHeight="1">
      <c r="A39" s="3276"/>
      <c r="B39" s="3277"/>
      <c r="C39" s="3278"/>
      <c r="D39" s="3250" t="s">
        <v>856</v>
      </c>
      <c r="E39" s="3251"/>
      <c r="F39" s="3251"/>
      <c r="G39" s="3251"/>
      <c r="H39" s="3251"/>
      <c r="I39" s="3251"/>
      <c r="J39" s="3252"/>
      <c r="K39" s="3250"/>
      <c r="L39" s="3251"/>
      <c r="M39" s="3251"/>
      <c r="N39" s="3251"/>
      <c r="O39" s="3251"/>
      <c r="P39" s="3251"/>
      <c r="Q39" s="3252"/>
      <c r="R39" s="3250"/>
      <c r="S39" s="3251"/>
      <c r="T39" s="3251"/>
      <c r="U39" s="3251"/>
      <c r="V39" s="3251"/>
      <c r="W39" s="3251"/>
      <c r="X39" s="3252"/>
      <c r="Y39" s="3250"/>
      <c r="Z39" s="3251"/>
      <c r="AA39" s="3251"/>
      <c r="AB39" s="3251"/>
      <c r="AC39" s="3251"/>
      <c r="AD39" s="3251"/>
      <c r="AE39" s="3252"/>
      <c r="AF39" s="3250" t="s">
        <v>857</v>
      </c>
      <c r="AG39" s="3251"/>
      <c r="AH39" s="3251"/>
      <c r="AI39" s="3251"/>
      <c r="AJ39" s="3251"/>
      <c r="AK39" s="3251"/>
      <c r="AL39" s="3252"/>
      <c r="AM39" s="3250"/>
      <c r="AN39" s="3251"/>
      <c r="AO39" s="3251"/>
      <c r="AP39" s="3251"/>
      <c r="AQ39" s="3251"/>
      <c r="AR39" s="3251"/>
      <c r="AS39" s="3251"/>
      <c r="AT39" s="3251"/>
      <c r="AU39" s="3251"/>
      <c r="AV39" s="3251"/>
      <c r="AW39" s="3252"/>
    </row>
    <row r="40" spans="1:49" ht="23.1" customHeight="1">
      <c r="A40" s="3276"/>
      <c r="B40" s="3277"/>
      <c r="C40" s="3278"/>
      <c r="D40" s="3250" t="s">
        <v>858</v>
      </c>
      <c r="E40" s="3251"/>
      <c r="F40" s="3251"/>
      <c r="G40" s="3251"/>
      <c r="H40" s="3251"/>
      <c r="I40" s="3251"/>
      <c r="J40" s="3252"/>
      <c r="K40" s="3250"/>
      <c r="L40" s="3251"/>
      <c r="M40" s="3251"/>
      <c r="N40" s="3251"/>
      <c r="O40" s="3251"/>
      <c r="P40" s="3251"/>
      <c r="Q40" s="3252"/>
      <c r="R40" s="3250"/>
      <c r="S40" s="3251"/>
      <c r="T40" s="3251"/>
      <c r="U40" s="3251"/>
      <c r="V40" s="3251"/>
      <c r="W40" s="3251"/>
      <c r="X40" s="3252"/>
      <c r="Y40" s="3250"/>
      <c r="Z40" s="3251"/>
      <c r="AA40" s="3251"/>
      <c r="AB40" s="3251"/>
      <c r="AC40" s="3251"/>
      <c r="AD40" s="3251"/>
      <c r="AE40" s="3252"/>
      <c r="AF40" s="3250" t="s">
        <v>859</v>
      </c>
      <c r="AG40" s="3251"/>
      <c r="AH40" s="3251"/>
      <c r="AI40" s="3251"/>
      <c r="AJ40" s="3251"/>
      <c r="AK40" s="3251"/>
      <c r="AL40" s="3252"/>
      <c r="AM40" s="3250"/>
      <c r="AN40" s="3251"/>
      <c r="AO40" s="3251"/>
      <c r="AP40" s="3251"/>
      <c r="AQ40" s="3251"/>
      <c r="AR40" s="3251"/>
      <c r="AS40" s="3251"/>
      <c r="AT40" s="3251"/>
      <c r="AU40" s="3251"/>
      <c r="AV40" s="3251"/>
      <c r="AW40" s="3252"/>
    </row>
    <row r="41" spans="1:49" ht="23.1" customHeight="1">
      <c r="A41" s="3276"/>
      <c r="B41" s="3277"/>
      <c r="C41" s="3278"/>
      <c r="D41" s="3273" t="s">
        <v>860</v>
      </c>
      <c r="E41" s="3274"/>
      <c r="F41" s="3274"/>
      <c r="G41" s="3274"/>
      <c r="H41" s="3274"/>
      <c r="I41" s="3274"/>
      <c r="J41" s="3275"/>
      <c r="K41" s="3250" t="s">
        <v>861</v>
      </c>
      <c r="L41" s="3251"/>
      <c r="M41" s="3251"/>
      <c r="N41" s="3251"/>
      <c r="O41" s="3251"/>
      <c r="P41" s="3251"/>
      <c r="Q41" s="3252"/>
      <c r="R41" s="3250"/>
      <c r="S41" s="3251"/>
      <c r="T41" s="3251"/>
      <c r="U41" s="3251"/>
      <c r="V41" s="3251"/>
      <c r="W41" s="3251"/>
      <c r="X41" s="3252"/>
      <c r="Y41" s="3250"/>
      <c r="Z41" s="3251"/>
      <c r="AA41" s="3251"/>
      <c r="AB41" s="3251"/>
      <c r="AC41" s="3251"/>
      <c r="AD41" s="3251"/>
      <c r="AE41" s="3252"/>
      <c r="AF41" s="3250" t="s">
        <v>862</v>
      </c>
      <c r="AG41" s="3251"/>
      <c r="AH41" s="3251"/>
      <c r="AI41" s="3251"/>
      <c r="AJ41" s="3251"/>
      <c r="AK41" s="3251"/>
      <c r="AL41" s="3252"/>
      <c r="AM41" s="3250"/>
      <c r="AN41" s="3251"/>
      <c r="AO41" s="3251"/>
      <c r="AP41" s="3251"/>
      <c r="AQ41" s="3251"/>
      <c r="AR41" s="3251"/>
      <c r="AS41" s="3251"/>
      <c r="AT41" s="3251"/>
      <c r="AU41" s="3251"/>
      <c r="AV41" s="3251"/>
      <c r="AW41" s="3252"/>
    </row>
    <row r="42" spans="1:49" ht="23.1" customHeight="1">
      <c r="A42" s="3276"/>
      <c r="B42" s="3277"/>
      <c r="C42" s="3278"/>
      <c r="D42" s="3276"/>
      <c r="E42" s="3277"/>
      <c r="F42" s="3277"/>
      <c r="G42" s="3277"/>
      <c r="H42" s="3277"/>
      <c r="I42" s="3277"/>
      <c r="J42" s="3278"/>
      <c r="K42" s="3250" t="s">
        <v>863</v>
      </c>
      <c r="L42" s="3251"/>
      <c r="M42" s="3251"/>
      <c r="N42" s="3251"/>
      <c r="O42" s="3251"/>
      <c r="P42" s="3251"/>
      <c r="Q42" s="3252"/>
      <c r="R42" s="3250"/>
      <c r="S42" s="3251"/>
      <c r="T42" s="3251"/>
      <c r="U42" s="3251"/>
      <c r="V42" s="3251"/>
      <c r="W42" s="3251"/>
      <c r="X42" s="3252"/>
      <c r="Y42" s="3250"/>
      <c r="Z42" s="3251"/>
      <c r="AA42" s="3251"/>
      <c r="AB42" s="3251"/>
      <c r="AC42" s="3251"/>
      <c r="AD42" s="3251"/>
      <c r="AE42" s="3252"/>
      <c r="AF42" s="3250" t="s">
        <v>864</v>
      </c>
      <c r="AG42" s="3251"/>
      <c r="AH42" s="3251"/>
      <c r="AI42" s="3251"/>
      <c r="AJ42" s="3251"/>
      <c r="AK42" s="3251"/>
      <c r="AL42" s="3252"/>
      <c r="AM42" s="288"/>
      <c r="AN42" s="289"/>
      <c r="AO42" s="289"/>
      <c r="AP42" s="289"/>
      <c r="AQ42" s="289"/>
      <c r="AR42" s="289"/>
      <c r="AS42" s="289"/>
      <c r="AT42" s="289"/>
      <c r="AU42" s="289"/>
      <c r="AV42" s="289"/>
      <c r="AW42" s="290"/>
    </row>
    <row r="43" spans="1:49" ht="23.1" customHeight="1">
      <c r="A43" s="3276"/>
      <c r="B43" s="3277"/>
      <c r="C43" s="3278"/>
      <c r="D43" s="3279"/>
      <c r="E43" s="3280"/>
      <c r="F43" s="3280"/>
      <c r="G43" s="3280"/>
      <c r="H43" s="3280"/>
      <c r="I43" s="3280"/>
      <c r="J43" s="3281"/>
      <c r="K43" s="288" t="s">
        <v>865</v>
      </c>
      <c r="L43" s="289"/>
      <c r="M43" s="289"/>
      <c r="N43" s="289"/>
      <c r="O43" s="289"/>
      <c r="P43" s="289"/>
      <c r="Q43" s="290"/>
      <c r="R43" s="288"/>
      <c r="S43" s="289"/>
      <c r="T43" s="289"/>
      <c r="U43" s="289"/>
      <c r="V43" s="289"/>
      <c r="W43" s="289"/>
      <c r="X43" s="290"/>
      <c r="Y43" s="3250"/>
      <c r="Z43" s="3251"/>
      <c r="AA43" s="3251"/>
      <c r="AB43" s="3251"/>
      <c r="AC43" s="3251"/>
      <c r="AD43" s="3251"/>
      <c r="AE43" s="3252"/>
      <c r="AF43" s="3250" t="s">
        <v>866</v>
      </c>
      <c r="AG43" s="3251"/>
      <c r="AH43" s="3251"/>
      <c r="AI43" s="3251"/>
      <c r="AJ43" s="3251"/>
      <c r="AK43" s="3251"/>
      <c r="AL43" s="3252"/>
      <c r="AM43" s="288"/>
      <c r="AN43" s="289"/>
      <c r="AO43" s="289"/>
      <c r="AP43" s="289"/>
      <c r="AQ43" s="289"/>
      <c r="AR43" s="289"/>
      <c r="AS43" s="289"/>
      <c r="AT43" s="289"/>
      <c r="AU43" s="289"/>
      <c r="AV43" s="289"/>
      <c r="AW43" s="290"/>
    </row>
    <row r="44" spans="1:49" ht="23.1" customHeight="1">
      <c r="A44" s="3276"/>
      <c r="B44" s="3277"/>
      <c r="C44" s="3278"/>
      <c r="D44" s="3250" t="s">
        <v>867</v>
      </c>
      <c r="E44" s="3251"/>
      <c r="F44" s="3251"/>
      <c r="G44" s="3251"/>
      <c r="H44" s="3251"/>
      <c r="I44" s="3251"/>
      <c r="J44" s="3252"/>
      <c r="K44" s="3250" t="s">
        <v>868</v>
      </c>
      <c r="L44" s="3251"/>
      <c r="M44" s="3251"/>
      <c r="N44" s="3251"/>
      <c r="O44" s="3251"/>
      <c r="P44" s="3251"/>
      <c r="Q44" s="3252"/>
      <c r="R44" s="3250"/>
      <c r="S44" s="3251"/>
      <c r="T44" s="3251"/>
      <c r="U44" s="3251"/>
      <c r="V44" s="3251"/>
      <c r="W44" s="3251"/>
      <c r="X44" s="3252"/>
      <c r="Y44" s="3250"/>
      <c r="Z44" s="3251"/>
      <c r="AA44" s="3251"/>
      <c r="AB44" s="3251"/>
      <c r="AC44" s="3251"/>
      <c r="AD44" s="3251"/>
      <c r="AE44" s="3252"/>
      <c r="AF44" s="3250" t="s">
        <v>869</v>
      </c>
      <c r="AG44" s="3251"/>
      <c r="AH44" s="3251"/>
      <c r="AI44" s="3251"/>
      <c r="AJ44" s="3251"/>
      <c r="AK44" s="3251"/>
      <c r="AL44" s="3252"/>
      <c r="AM44" s="3250"/>
      <c r="AN44" s="3251"/>
      <c r="AO44" s="3251"/>
      <c r="AP44" s="3251"/>
      <c r="AQ44" s="3251"/>
      <c r="AR44" s="3251"/>
      <c r="AS44" s="3251"/>
      <c r="AT44" s="3251"/>
      <c r="AU44" s="3251"/>
      <c r="AV44" s="3251"/>
      <c r="AW44" s="3252"/>
    </row>
    <row r="45" spans="1:49" ht="23.1" customHeight="1">
      <c r="A45" s="3276"/>
      <c r="B45" s="3277"/>
      <c r="C45" s="3278"/>
      <c r="D45" s="3250" t="s">
        <v>870</v>
      </c>
      <c r="E45" s="3251"/>
      <c r="F45" s="3251"/>
      <c r="G45" s="3251"/>
      <c r="H45" s="3251"/>
      <c r="I45" s="3251"/>
      <c r="J45" s="3252"/>
      <c r="K45" s="3250" t="s">
        <v>871</v>
      </c>
      <c r="L45" s="3251"/>
      <c r="M45" s="3251"/>
      <c r="N45" s="3251"/>
      <c r="O45" s="3251"/>
      <c r="P45" s="3251"/>
      <c r="Q45" s="3252"/>
      <c r="R45" s="3250"/>
      <c r="S45" s="3251"/>
      <c r="T45" s="3251"/>
      <c r="U45" s="3251"/>
      <c r="V45" s="3251"/>
      <c r="W45" s="3251"/>
      <c r="X45" s="3252"/>
      <c r="Y45" s="3250"/>
      <c r="Z45" s="3251"/>
      <c r="AA45" s="3251"/>
      <c r="AB45" s="3251"/>
      <c r="AC45" s="3251"/>
      <c r="AD45" s="3251"/>
      <c r="AE45" s="3252"/>
      <c r="AF45" s="3250" t="s">
        <v>872</v>
      </c>
      <c r="AG45" s="3251"/>
      <c r="AH45" s="3251"/>
      <c r="AI45" s="3251"/>
      <c r="AJ45" s="3251"/>
      <c r="AK45" s="3251"/>
      <c r="AL45" s="3252"/>
      <c r="AM45" s="3250"/>
      <c r="AN45" s="3251"/>
      <c r="AO45" s="3251"/>
      <c r="AP45" s="3251"/>
      <c r="AQ45" s="3251"/>
      <c r="AR45" s="3251"/>
      <c r="AS45" s="3251"/>
      <c r="AT45" s="3251"/>
      <c r="AU45" s="3251"/>
      <c r="AV45" s="3251"/>
      <c r="AW45" s="3252"/>
    </row>
    <row r="46" spans="1:49" ht="23.1" customHeight="1">
      <c r="A46" s="3276"/>
      <c r="B46" s="3277"/>
      <c r="C46" s="3278"/>
      <c r="D46" s="3250" t="s">
        <v>873</v>
      </c>
      <c r="E46" s="3251"/>
      <c r="F46" s="3251"/>
      <c r="G46" s="3251"/>
      <c r="H46" s="3251"/>
      <c r="I46" s="3251"/>
      <c r="J46" s="3252"/>
      <c r="K46" s="3250"/>
      <c r="L46" s="3251"/>
      <c r="M46" s="3251"/>
      <c r="N46" s="3251"/>
      <c r="O46" s="3251"/>
      <c r="P46" s="3251"/>
      <c r="Q46" s="3252"/>
      <c r="R46" s="3250"/>
      <c r="S46" s="3251"/>
      <c r="T46" s="3251"/>
      <c r="U46" s="3251"/>
      <c r="V46" s="3251"/>
      <c r="W46" s="3251"/>
      <c r="X46" s="3252"/>
      <c r="Y46" s="3250"/>
      <c r="Z46" s="3251"/>
      <c r="AA46" s="3251"/>
      <c r="AB46" s="3251"/>
      <c r="AC46" s="3251"/>
      <c r="AD46" s="3251"/>
      <c r="AE46" s="3252"/>
      <c r="AF46" s="3250" t="s">
        <v>874</v>
      </c>
      <c r="AG46" s="3251"/>
      <c r="AH46" s="3251"/>
      <c r="AI46" s="3251"/>
      <c r="AJ46" s="3251"/>
      <c r="AK46" s="3251"/>
      <c r="AL46" s="3252"/>
      <c r="AM46" s="3250"/>
      <c r="AN46" s="3251"/>
      <c r="AO46" s="3251"/>
      <c r="AP46" s="3251"/>
      <c r="AQ46" s="3251"/>
      <c r="AR46" s="3251"/>
      <c r="AS46" s="3251"/>
      <c r="AT46" s="3251"/>
      <c r="AU46" s="3251"/>
      <c r="AV46" s="3251"/>
      <c r="AW46" s="3252"/>
    </row>
    <row r="47" spans="1:49" ht="23.1" customHeight="1">
      <c r="A47" s="3276"/>
      <c r="B47" s="3277"/>
      <c r="C47" s="3278"/>
      <c r="D47" s="3250" t="s">
        <v>875</v>
      </c>
      <c r="E47" s="3251"/>
      <c r="F47" s="3251"/>
      <c r="G47" s="3251"/>
      <c r="H47" s="3251"/>
      <c r="I47" s="3251"/>
      <c r="J47" s="3252"/>
      <c r="K47" s="3250"/>
      <c r="L47" s="3251"/>
      <c r="M47" s="3251"/>
      <c r="N47" s="3251"/>
      <c r="O47" s="3251"/>
      <c r="P47" s="3251"/>
      <c r="Q47" s="3252"/>
      <c r="R47" s="3250"/>
      <c r="S47" s="3251"/>
      <c r="T47" s="3251"/>
      <c r="U47" s="3251"/>
      <c r="V47" s="3251"/>
      <c r="W47" s="3251"/>
      <c r="X47" s="3252"/>
      <c r="Y47" s="3250"/>
      <c r="Z47" s="3251"/>
      <c r="AA47" s="3251"/>
      <c r="AB47" s="3251"/>
      <c r="AC47" s="3251"/>
      <c r="AD47" s="3251"/>
      <c r="AE47" s="3252"/>
      <c r="AF47" s="3250" t="s">
        <v>876</v>
      </c>
      <c r="AG47" s="3251"/>
      <c r="AH47" s="3251"/>
      <c r="AI47" s="3251"/>
      <c r="AJ47" s="3251"/>
      <c r="AK47" s="3251"/>
      <c r="AL47" s="3252"/>
      <c r="AM47" s="3250"/>
      <c r="AN47" s="3251"/>
      <c r="AO47" s="3251"/>
      <c r="AP47" s="3251"/>
      <c r="AQ47" s="3251"/>
      <c r="AR47" s="3251"/>
      <c r="AS47" s="3251"/>
      <c r="AT47" s="3251"/>
      <c r="AU47" s="3251"/>
      <c r="AV47" s="3251"/>
      <c r="AW47" s="3252"/>
    </row>
    <row r="48" spans="1:49" ht="23.1" customHeight="1">
      <c r="A48" s="3276"/>
      <c r="B48" s="3277"/>
      <c r="C48" s="3278"/>
      <c r="D48" s="3250" t="s">
        <v>877</v>
      </c>
      <c r="E48" s="3251"/>
      <c r="F48" s="3251"/>
      <c r="G48" s="3251"/>
      <c r="H48" s="3251"/>
      <c r="I48" s="3251"/>
      <c r="J48" s="3252"/>
      <c r="K48" s="3250" t="s">
        <v>878</v>
      </c>
      <c r="L48" s="3251"/>
      <c r="M48" s="3251"/>
      <c r="N48" s="3251"/>
      <c r="O48" s="3251"/>
      <c r="P48" s="3251"/>
      <c r="Q48" s="3252"/>
      <c r="R48" s="3250"/>
      <c r="S48" s="3251"/>
      <c r="T48" s="3251"/>
      <c r="U48" s="3251"/>
      <c r="V48" s="3251"/>
      <c r="W48" s="3251"/>
      <c r="X48" s="3252"/>
      <c r="Y48" s="3250"/>
      <c r="Z48" s="3251"/>
      <c r="AA48" s="3251"/>
      <c r="AB48" s="3251"/>
      <c r="AC48" s="3251"/>
      <c r="AD48" s="3251"/>
      <c r="AE48" s="3252"/>
      <c r="AF48" s="3250" t="s">
        <v>879</v>
      </c>
      <c r="AG48" s="3251"/>
      <c r="AH48" s="3251"/>
      <c r="AI48" s="3251"/>
      <c r="AJ48" s="3251"/>
      <c r="AK48" s="3251"/>
      <c r="AL48" s="3252"/>
      <c r="AM48" s="3250"/>
      <c r="AN48" s="3251"/>
      <c r="AO48" s="3251"/>
      <c r="AP48" s="3251"/>
      <c r="AQ48" s="3251"/>
      <c r="AR48" s="3251"/>
      <c r="AS48" s="3251"/>
      <c r="AT48" s="3251"/>
      <c r="AU48" s="3251"/>
      <c r="AV48" s="3251"/>
      <c r="AW48" s="3252"/>
    </row>
    <row r="49" spans="1:49" ht="23.1" customHeight="1">
      <c r="A49" s="3276"/>
      <c r="B49" s="3277"/>
      <c r="C49" s="3278"/>
      <c r="D49" s="3250" t="s">
        <v>880</v>
      </c>
      <c r="E49" s="3251"/>
      <c r="F49" s="3251"/>
      <c r="G49" s="3251"/>
      <c r="H49" s="3251"/>
      <c r="I49" s="3251"/>
      <c r="J49" s="3252"/>
      <c r="K49" s="3250"/>
      <c r="L49" s="3251"/>
      <c r="M49" s="3251"/>
      <c r="N49" s="3251"/>
      <c r="O49" s="3251"/>
      <c r="P49" s="3251"/>
      <c r="Q49" s="3252"/>
      <c r="R49" s="3250"/>
      <c r="S49" s="3251"/>
      <c r="T49" s="3251"/>
      <c r="U49" s="3251"/>
      <c r="V49" s="3251"/>
      <c r="W49" s="3251"/>
      <c r="X49" s="3252"/>
      <c r="Y49" s="3250"/>
      <c r="Z49" s="3251"/>
      <c r="AA49" s="3251"/>
      <c r="AB49" s="3251"/>
      <c r="AC49" s="3251"/>
      <c r="AD49" s="3251"/>
      <c r="AE49" s="3252"/>
      <c r="AF49" s="3250" t="s">
        <v>881</v>
      </c>
      <c r="AG49" s="3251"/>
      <c r="AH49" s="3251"/>
      <c r="AI49" s="3251"/>
      <c r="AJ49" s="3251"/>
      <c r="AK49" s="3251"/>
      <c r="AL49" s="3252"/>
      <c r="AM49" s="3250"/>
      <c r="AN49" s="3251"/>
      <c r="AO49" s="3251"/>
      <c r="AP49" s="3251"/>
      <c r="AQ49" s="3251"/>
      <c r="AR49" s="3251"/>
      <c r="AS49" s="3251"/>
      <c r="AT49" s="3251"/>
      <c r="AU49" s="3251"/>
      <c r="AV49" s="3251"/>
      <c r="AW49" s="3252"/>
    </row>
    <row r="50" spans="1:49" ht="23.1" customHeight="1">
      <c r="A50" s="3276"/>
      <c r="B50" s="3277"/>
      <c r="C50" s="3278"/>
      <c r="D50" s="3250" t="s">
        <v>882</v>
      </c>
      <c r="E50" s="3251"/>
      <c r="F50" s="3251"/>
      <c r="G50" s="3251"/>
      <c r="H50" s="3251"/>
      <c r="I50" s="3251"/>
      <c r="J50" s="3252"/>
      <c r="K50" s="3250"/>
      <c r="L50" s="3251"/>
      <c r="M50" s="3251"/>
      <c r="N50" s="3251"/>
      <c r="O50" s="3251"/>
      <c r="P50" s="3251"/>
      <c r="Q50" s="3252"/>
      <c r="R50" s="3250"/>
      <c r="S50" s="3251"/>
      <c r="T50" s="3251"/>
      <c r="U50" s="3251"/>
      <c r="V50" s="3251"/>
      <c r="W50" s="3251"/>
      <c r="X50" s="3252"/>
      <c r="Y50" s="3250"/>
      <c r="Z50" s="3251"/>
      <c r="AA50" s="3251"/>
      <c r="AB50" s="3251"/>
      <c r="AC50" s="3251"/>
      <c r="AD50" s="3251"/>
      <c r="AE50" s="3252"/>
      <c r="AF50" s="3250" t="s">
        <v>883</v>
      </c>
      <c r="AG50" s="3251"/>
      <c r="AH50" s="3251"/>
      <c r="AI50" s="3251"/>
      <c r="AJ50" s="3251"/>
      <c r="AK50" s="3251"/>
      <c r="AL50" s="3252"/>
      <c r="AM50" s="3250"/>
      <c r="AN50" s="3251"/>
      <c r="AO50" s="3251"/>
      <c r="AP50" s="3251"/>
      <c r="AQ50" s="3251"/>
      <c r="AR50" s="3251"/>
      <c r="AS50" s="3251"/>
      <c r="AT50" s="3251"/>
      <c r="AU50" s="3251"/>
      <c r="AV50" s="3251"/>
      <c r="AW50" s="3252"/>
    </row>
    <row r="51" spans="1:49" ht="22.5" customHeight="1">
      <c r="A51" s="3276"/>
      <c r="B51" s="3277"/>
      <c r="C51" s="3278"/>
      <c r="D51" s="3250" t="s">
        <v>884</v>
      </c>
      <c r="E51" s="3251"/>
      <c r="F51" s="3251"/>
      <c r="G51" s="3251"/>
      <c r="H51" s="3251"/>
      <c r="I51" s="3251"/>
      <c r="J51" s="3252"/>
      <c r="K51" s="3250"/>
      <c r="L51" s="3251"/>
      <c r="M51" s="3251"/>
      <c r="N51" s="3251"/>
      <c r="O51" s="3251"/>
      <c r="P51" s="3251"/>
      <c r="Q51" s="3252"/>
      <c r="R51" s="3250"/>
      <c r="S51" s="3251"/>
      <c r="T51" s="3251"/>
      <c r="U51" s="3251"/>
      <c r="V51" s="3251"/>
      <c r="W51" s="3251"/>
      <c r="X51" s="3252"/>
      <c r="Y51" s="3250"/>
      <c r="Z51" s="3251"/>
      <c r="AA51" s="3251"/>
      <c r="AB51" s="3251"/>
      <c r="AC51" s="3251"/>
      <c r="AD51" s="3251"/>
      <c r="AE51" s="3252"/>
      <c r="AF51" s="3250" t="s">
        <v>885</v>
      </c>
      <c r="AG51" s="3251"/>
      <c r="AH51" s="3251"/>
      <c r="AI51" s="3251"/>
      <c r="AJ51" s="3251"/>
      <c r="AK51" s="3251"/>
      <c r="AL51" s="3252"/>
      <c r="AM51" s="3250"/>
      <c r="AN51" s="3251"/>
      <c r="AO51" s="3251"/>
      <c r="AP51" s="3251"/>
      <c r="AQ51" s="3251"/>
      <c r="AR51" s="3251"/>
      <c r="AS51" s="3251"/>
      <c r="AT51" s="3251"/>
      <c r="AU51" s="3251"/>
      <c r="AV51" s="3251"/>
      <c r="AW51" s="3252"/>
    </row>
    <row r="52" spans="1:49" ht="24" customHeight="1">
      <c r="A52" s="3276"/>
      <c r="B52" s="3277"/>
      <c r="C52" s="3278"/>
      <c r="D52" s="3250" t="s">
        <v>886</v>
      </c>
      <c r="E52" s="3251"/>
      <c r="F52" s="3251"/>
      <c r="G52" s="3251"/>
      <c r="H52" s="3251"/>
      <c r="I52" s="3251"/>
      <c r="J52" s="3252"/>
      <c r="K52" s="3250"/>
      <c r="L52" s="3251"/>
      <c r="M52" s="3251"/>
      <c r="N52" s="3251"/>
      <c r="O52" s="3251"/>
      <c r="P52" s="3251"/>
      <c r="Q52" s="3252"/>
      <c r="R52" s="3250"/>
      <c r="S52" s="3251"/>
      <c r="T52" s="3251"/>
      <c r="U52" s="3251"/>
      <c r="V52" s="3251"/>
      <c r="W52" s="3251"/>
      <c r="X52" s="3252"/>
      <c r="Y52" s="3250"/>
      <c r="Z52" s="3251"/>
      <c r="AA52" s="3251"/>
      <c r="AB52" s="3251"/>
      <c r="AC52" s="3251"/>
      <c r="AD52" s="3251"/>
      <c r="AE52" s="3252"/>
      <c r="AF52" s="3250" t="s">
        <v>887</v>
      </c>
      <c r="AG52" s="3251"/>
      <c r="AH52" s="3251"/>
      <c r="AI52" s="3251"/>
      <c r="AJ52" s="3251"/>
      <c r="AK52" s="3251"/>
      <c r="AL52" s="3252"/>
      <c r="AM52" s="3288"/>
      <c r="AN52" s="3251"/>
      <c r="AO52" s="3251"/>
      <c r="AP52" s="3251"/>
      <c r="AQ52" s="3251"/>
      <c r="AR52" s="3251"/>
      <c r="AS52" s="3251"/>
      <c r="AT52" s="3251"/>
      <c r="AU52" s="3251"/>
      <c r="AV52" s="3251"/>
      <c r="AW52" s="3252"/>
    </row>
    <row r="53" spans="1:49" ht="23.1" customHeight="1">
      <c r="A53" s="3276"/>
      <c r="B53" s="3277"/>
      <c r="C53" s="3278"/>
      <c r="D53" s="3250" t="s">
        <v>888</v>
      </c>
      <c r="E53" s="3251"/>
      <c r="F53" s="3251"/>
      <c r="G53" s="3251"/>
      <c r="H53" s="3251"/>
      <c r="I53" s="3251"/>
      <c r="J53" s="3252"/>
      <c r="K53" s="3250"/>
      <c r="L53" s="3251"/>
      <c r="M53" s="3251"/>
      <c r="N53" s="3251"/>
      <c r="O53" s="3251"/>
      <c r="P53" s="3251"/>
      <c r="Q53" s="3252"/>
      <c r="R53" s="3250"/>
      <c r="S53" s="3251"/>
      <c r="T53" s="3251"/>
      <c r="U53" s="3251"/>
      <c r="V53" s="3251"/>
      <c r="W53" s="3251"/>
      <c r="X53" s="3252"/>
      <c r="Y53" s="3250"/>
      <c r="Z53" s="3251"/>
      <c r="AA53" s="3251"/>
      <c r="AB53" s="3251"/>
      <c r="AC53" s="3251"/>
      <c r="AD53" s="3251"/>
      <c r="AE53" s="3252"/>
      <c r="AF53" s="3250" t="s">
        <v>889</v>
      </c>
      <c r="AG53" s="3251"/>
      <c r="AH53" s="3251"/>
      <c r="AI53" s="3251"/>
      <c r="AJ53" s="3251"/>
      <c r="AK53" s="3251"/>
      <c r="AL53" s="3252"/>
      <c r="AM53" s="3263"/>
      <c r="AN53" s="3251"/>
      <c r="AO53" s="3251"/>
      <c r="AP53" s="3251"/>
      <c r="AQ53" s="3251"/>
      <c r="AR53" s="3251"/>
      <c r="AS53" s="3251"/>
      <c r="AT53" s="3251"/>
      <c r="AU53" s="3251"/>
      <c r="AV53" s="3251"/>
      <c r="AW53" s="3252"/>
    </row>
    <row r="54" spans="1:49" ht="23.1" customHeight="1">
      <c r="A54" s="3276"/>
      <c r="B54" s="3277"/>
      <c r="C54" s="3278"/>
      <c r="D54" s="3250" t="s">
        <v>890</v>
      </c>
      <c r="E54" s="3251"/>
      <c r="F54" s="3251"/>
      <c r="G54" s="3251"/>
      <c r="H54" s="3251"/>
      <c r="I54" s="3251"/>
      <c r="J54" s="3252"/>
      <c r="K54" s="3250"/>
      <c r="L54" s="3251"/>
      <c r="M54" s="3251"/>
      <c r="N54" s="3251"/>
      <c r="O54" s="3251"/>
      <c r="P54" s="3251"/>
      <c r="Q54" s="3252"/>
      <c r="R54" s="3250"/>
      <c r="S54" s="3251"/>
      <c r="T54" s="3251"/>
      <c r="U54" s="3251"/>
      <c r="V54" s="3251"/>
      <c r="W54" s="3251"/>
      <c r="X54" s="3252"/>
      <c r="Y54" s="3250"/>
      <c r="Z54" s="3251"/>
      <c r="AA54" s="3251"/>
      <c r="AB54" s="3251"/>
      <c r="AC54" s="3251"/>
      <c r="AD54" s="3251"/>
      <c r="AE54" s="3252"/>
      <c r="AF54" s="3250" t="s">
        <v>891</v>
      </c>
      <c r="AG54" s="3251"/>
      <c r="AH54" s="3251"/>
      <c r="AI54" s="3251"/>
      <c r="AJ54" s="3251"/>
      <c r="AK54" s="3251"/>
      <c r="AL54" s="3252"/>
      <c r="AM54" s="3250"/>
      <c r="AN54" s="3251"/>
      <c r="AO54" s="3251"/>
      <c r="AP54" s="3251"/>
      <c r="AQ54" s="3251"/>
      <c r="AR54" s="3251"/>
      <c r="AS54" s="3251"/>
      <c r="AT54" s="3251"/>
      <c r="AU54" s="3251"/>
      <c r="AV54" s="3251"/>
      <c r="AW54" s="3252"/>
    </row>
    <row r="55" spans="1:49" ht="23.1" customHeight="1">
      <c r="A55" s="3276"/>
      <c r="B55" s="3277"/>
      <c r="C55" s="3278"/>
      <c r="D55" s="3250" t="s">
        <v>892</v>
      </c>
      <c r="E55" s="3251"/>
      <c r="F55" s="3251"/>
      <c r="G55" s="3251"/>
      <c r="H55" s="3251"/>
      <c r="I55" s="3251"/>
      <c r="J55" s="3252"/>
      <c r="K55" s="3250"/>
      <c r="L55" s="3251"/>
      <c r="M55" s="3251"/>
      <c r="N55" s="3251"/>
      <c r="O55" s="3251"/>
      <c r="P55" s="3251"/>
      <c r="Q55" s="3252"/>
      <c r="R55" s="3250"/>
      <c r="S55" s="3251"/>
      <c r="T55" s="3251"/>
      <c r="U55" s="3251"/>
      <c r="V55" s="3251"/>
      <c r="W55" s="3251"/>
      <c r="X55" s="3252"/>
      <c r="Y55" s="3250"/>
      <c r="Z55" s="3251"/>
      <c r="AA55" s="3251"/>
      <c r="AB55" s="3251"/>
      <c r="AC55" s="3251"/>
      <c r="AD55" s="3251"/>
      <c r="AE55" s="3252"/>
      <c r="AF55" s="3250" t="s">
        <v>893</v>
      </c>
      <c r="AG55" s="3251"/>
      <c r="AH55" s="3251"/>
      <c r="AI55" s="3251"/>
      <c r="AJ55" s="3251"/>
      <c r="AK55" s="3251"/>
      <c r="AL55" s="3252"/>
      <c r="AM55" s="3250"/>
      <c r="AN55" s="3251"/>
      <c r="AO55" s="3251"/>
      <c r="AP55" s="3251"/>
      <c r="AQ55" s="3251"/>
      <c r="AR55" s="3251"/>
      <c r="AS55" s="3251"/>
      <c r="AT55" s="3251"/>
      <c r="AU55" s="3251"/>
      <c r="AV55" s="3251"/>
      <c r="AW55" s="3252"/>
    </row>
    <row r="56" spans="1:49" ht="23.1" customHeight="1">
      <c r="A56" s="3276"/>
      <c r="B56" s="3277"/>
      <c r="C56" s="3278"/>
      <c r="D56" s="3282" t="s">
        <v>894</v>
      </c>
      <c r="E56" s="3274"/>
      <c r="F56" s="3274"/>
      <c r="G56" s="3274"/>
      <c r="H56" s="3274"/>
      <c r="I56" s="3274"/>
      <c r="J56" s="3275"/>
      <c r="K56" s="3250" t="s">
        <v>895</v>
      </c>
      <c r="L56" s="3251"/>
      <c r="M56" s="3251"/>
      <c r="N56" s="3251"/>
      <c r="O56" s="3251"/>
      <c r="P56" s="3251"/>
      <c r="Q56" s="3252"/>
      <c r="R56" s="3250"/>
      <c r="S56" s="3251"/>
      <c r="T56" s="3251"/>
      <c r="U56" s="3251"/>
      <c r="V56" s="3251"/>
      <c r="W56" s="3251"/>
      <c r="X56" s="3252"/>
      <c r="Y56" s="3250"/>
      <c r="Z56" s="3251"/>
      <c r="AA56" s="3251"/>
      <c r="AB56" s="3251"/>
      <c r="AC56" s="3251"/>
      <c r="AD56" s="3251"/>
      <c r="AE56" s="3252"/>
      <c r="AF56" s="3250" t="s">
        <v>896</v>
      </c>
      <c r="AG56" s="3251"/>
      <c r="AH56" s="3251"/>
      <c r="AI56" s="3251"/>
      <c r="AJ56" s="3251"/>
      <c r="AK56" s="3251"/>
      <c r="AL56" s="3252"/>
      <c r="AM56" s="3263"/>
      <c r="AN56" s="3251"/>
      <c r="AO56" s="3251"/>
      <c r="AP56" s="3251"/>
      <c r="AQ56" s="3251"/>
      <c r="AR56" s="3251"/>
      <c r="AS56" s="3251"/>
      <c r="AT56" s="3251"/>
      <c r="AU56" s="3251"/>
      <c r="AV56" s="3251"/>
      <c r="AW56" s="3252"/>
    </row>
    <row r="57" spans="1:49" ht="23.1" customHeight="1">
      <c r="A57" s="3276"/>
      <c r="B57" s="3277"/>
      <c r="C57" s="3278"/>
      <c r="D57" s="3279"/>
      <c r="E57" s="3280"/>
      <c r="F57" s="3280"/>
      <c r="G57" s="3280"/>
      <c r="H57" s="3280"/>
      <c r="I57" s="3280"/>
      <c r="J57" s="3281"/>
      <c r="K57" s="288" t="s">
        <v>897</v>
      </c>
      <c r="L57" s="289"/>
      <c r="M57" s="289"/>
      <c r="N57" s="289"/>
      <c r="O57" s="289"/>
      <c r="P57" s="289"/>
      <c r="Q57" s="290"/>
      <c r="R57" s="3250"/>
      <c r="S57" s="3251"/>
      <c r="T57" s="3251"/>
      <c r="U57" s="3251"/>
      <c r="V57" s="3251"/>
      <c r="W57" s="3251"/>
      <c r="X57" s="3252"/>
      <c r="Y57" s="3250"/>
      <c r="Z57" s="3251"/>
      <c r="AA57" s="3251"/>
      <c r="AB57" s="3251"/>
      <c r="AC57" s="3251"/>
      <c r="AD57" s="3251"/>
      <c r="AE57" s="3252"/>
      <c r="AF57" s="3250" t="s">
        <v>898</v>
      </c>
      <c r="AG57" s="3251"/>
      <c r="AH57" s="3251"/>
      <c r="AI57" s="3251"/>
      <c r="AJ57" s="3251"/>
      <c r="AK57" s="3251"/>
      <c r="AL57" s="3252"/>
      <c r="AM57" s="291"/>
      <c r="AN57" s="289"/>
      <c r="AO57" s="289"/>
      <c r="AP57" s="289"/>
      <c r="AQ57" s="289"/>
      <c r="AR57" s="289"/>
      <c r="AS57" s="289"/>
      <c r="AT57" s="289"/>
      <c r="AU57" s="289"/>
      <c r="AV57" s="289"/>
      <c r="AW57" s="290"/>
    </row>
    <row r="58" spans="1:49" ht="23.1" customHeight="1">
      <c r="A58" s="3276"/>
      <c r="B58" s="3277"/>
      <c r="C58" s="3278"/>
      <c r="D58" s="3250" t="s">
        <v>899</v>
      </c>
      <c r="E58" s="3251"/>
      <c r="F58" s="3251"/>
      <c r="G58" s="3251"/>
      <c r="H58" s="3251"/>
      <c r="I58" s="3251"/>
      <c r="J58" s="3252"/>
      <c r="K58" s="3250" t="s">
        <v>900</v>
      </c>
      <c r="L58" s="3251"/>
      <c r="M58" s="3251"/>
      <c r="N58" s="3251"/>
      <c r="O58" s="3251"/>
      <c r="P58" s="3251"/>
      <c r="Q58" s="3252"/>
      <c r="R58" s="3250"/>
      <c r="S58" s="3251"/>
      <c r="T58" s="3251"/>
      <c r="U58" s="3251"/>
      <c r="V58" s="3251"/>
      <c r="W58" s="3251"/>
      <c r="X58" s="3252"/>
      <c r="Y58" s="3250"/>
      <c r="Z58" s="3251"/>
      <c r="AA58" s="3251"/>
      <c r="AB58" s="3251"/>
      <c r="AC58" s="3251"/>
      <c r="AD58" s="3251"/>
      <c r="AE58" s="3252"/>
      <c r="AF58" s="3250" t="s">
        <v>901</v>
      </c>
      <c r="AG58" s="3251"/>
      <c r="AH58" s="3251"/>
      <c r="AI58" s="3251"/>
      <c r="AJ58" s="3251"/>
      <c r="AK58" s="3251"/>
      <c r="AL58" s="3252"/>
      <c r="AM58" s="3250"/>
      <c r="AN58" s="3251"/>
      <c r="AO58" s="3251"/>
      <c r="AP58" s="3251"/>
      <c r="AQ58" s="3251"/>
      <c r="AR58" s="3251"/>
      <c r="AS58" s="3251"/>
      <c r="AT58" s="3251"/>
      <c r="AU58" s="3251"/>
      <c r="AV58" s="3251"/>
      <c r="AW58" s="3252"/>
    </row>
    <row r="59" spans="1:49" ht="23.1" customHeight="1">
      <c r="A59" s="3276"/>
      <c r="B59" s="3277"/>
      <c r="C59" s="3278"/>
      <c r="D59" s="3250" t="s">
        <v>902</v>
      </c>
      <c r="E59" s="3251"/>
      <c r="F59" s="3251"/>
      <c r="G59" s="3251"/>
      <c r="H59" s="3251"/>
      <c r="I59" s="3251"/>
      <c r="J59" s="3252"/>
      <c r="K59" s="3250"/>
      <c r="L59" s="3251"/>
      <c r="M59" s="3251"/>
      <c r="N59" s="3251"/>
      <c r="O59" s="3251"/>
      <c r="P59" s="3251"/>
      <c r="Q59" s="3252"/>
      <c r="R59" s="3250"/>
      <c r="S59" s="3251"/>
      <c r="T59" s="3251"/>
      <c r="U59" s="3251"/>
      <c r="V59" s="3251"/>
      <c r="W59" s="3251"/>
      <c r="X59" s="3252"/>
      <c r="Y59" s="3250"/>
      <c r="Z59" s="3251"/>
      <c r="AA59" s="3251"/>
      <c r="AB59" s="3251"/>
      <c r="AC59" s="3251"/>
      <c r="AD59" s="3251"/>
      <c r="AE59" s="3252"/>
      <c r="AF59" s="3250" t="s">
        <v>903</v>
      </c>
      <c r="AG59" s="3251"/>
      <c r="AH59" s="3251"/>
      <c r="AI59" s="3251"/>
      <c r="AJ59" s="3251"/>
      <c r="AK59" s="3251"/>
      <c r="AL59" s="3252"/>
      <c r="AM59" s="3250"/>
      <c r="AN59" s="3251"/>
      <c r="AO59" s="3251"/>
      <c r="AP59" s="3251"/>
      <c r="AQ59" s="3251"/>
      <c r="AR59" s="3251"/>
      <c r="AS59" s="3251"/>
      <c r="AT59" s="3251"/>
      <c r="AU59" s="3251"/>
      <c r="AV59" s="3251"/>
      <c r="AW59" s="3252"/>
    </row>
    <row r="60" spans="1:49" ht="23.1" customHeight="1">
      <c r="A60" s="3276"/>
      <c r="B60" s="3277"/>
      <c r="C60" s="3278"/>
      <c r="D60" s="3250" t="s">
        <v>904</v>
      </c>
      <c r="E60" s="3251"/>
      <c r="F60" s="3251"/>
      <c r="G60" s="3251"/>
      <c r="H60" s="3251"/>
      <c r="I60" s="3251"/>
      <c r="J60" s="3252"/>
      <c r="K60" s="3250"/>
      <c r="L60" s="3251"/>
      <c r="M60" s="3251"/>
      <c r="N60" s="3251"/>
      <c r="O60" s="3251"/>
      <c r="P60" s="3251"/>
      <c r="Q60" s="3252"/>
      <c r="R60" s="3250"/>
      <c r="S60" s="3251"/>
      <c r="T60" s="3251"/>
      <c r="U60" s="3251"/>
      <c r="V60" s="3251"/>
      <c r="W60" s="3251"/>
      <c r="X60" s="3252"/>
      <c r="Y60" s="3250"/>
      <c r="Z60" s="3251"/>
      <c r="AA60" s="3251"/>
      <c r="AB60" s="3251"/>
      <c r="AC60" s="3251"/>
      <c r="AD60" s="3251"/>
      <c r="AE60" s="3252"/>
      <c r="AF60" s="3250" t="s">
        <v>905</v>
      </c>
      <c r="AG60" s="3251"/>
      <c r="AH60" s="3251"/>
      <c r="AI60" s="3251"/>
      <c r="AJ60" s="3251"/>
      <c r="AK60" s="3251"/>
      <c r="AL60" s="3252"/>
      <c r="AM60" s="3250"/>
      <c r="AN60" s="3251"/>
      <c r="AO60" s="3251"/>
      <c r="AP60" s="3251"/>
      <c r="AQ60" s="3251"/>
      <c r="AR60" s="3251"/>
      <c r="AS60" s="3251"/>
      <c r="AT60" s="3251"/>
      <c r="AU60" s="3251"/>
      <c r="AV60" s="3251"/>
      <c r="AW60" s="3252"/>
    </row>
    <row r="61" spans="1:49" ht="23.1" customHeight="1">
      <c r="A61" s="3276"/>
      <c r="B61" s="3277"/>
      <c r="C61" s="3278"/>
      <c r="D61" s="3250" t="s">
        <v>906</v>
      </c>
      <c r="E61" s="3251"/>
      <c r="F61" s="3251"/>
      <c r="G61" s="3251"/>
      <c r="H61" s="3251"/>
      <c r="I61" s="3251"/>
      <c r="J61" s="3252"/>
      <c r="K61" s="3250"/>
      <c r="L61" s="3251"/>
      <c r="M61" s="3251"/>
      <c r="N61" s="3251"/>
      <c r="O61" s="3251"/>
      <c r="P61" s="3251"/>
      <c r="Q61" s="3252"/>
      <c r="R61" s="3250"/>
      <c r="S61" s="3251"/>
      <c r="T61" s="3251"/>
      <c r="U61" s="3251"/>
      <c r="V61" s="3251"/>
      <c r="W61" s="3251"/>
      <c r="X61" s="3252"/>
      <c r="Y61" s="3250"/>
      <c r="Z61" s="3251"/>
      <c r="AA61" s="3251"/>
      <c r="AB61" s="3251"/>
      <c r="AC61" s="3251"/>
      <c r="AD61" s="3251"/>
      <c r="AE61" s="3252"/>
      <c r="AF61" s="3250" t="s">
        <v>907</v>
      </c>
      <c r="AG61" s="3251"/>
      <c r="AH61" s="3251"/>
      <c r="AI61" s="3251"/>
      <c r="AJ61" s="3251"/>
      <c r="AK61" s="3251"/>
      <c r="AL61" s="3252"/>
      <c r="AM61" s="3250"/>
      <c r="AN61" s="3251"/>
      <c r="AO61" s="3251"/>
      <c r="AP61" s="3251"/>
      <c r="AQ61" s="3251"/>
      <c r="AR61" s="3251"/>
      <c r="AS61" s="3251"/>
      <c r="AT61" s="3251"/>
      <c r="AU61" s="3251"/>
      <c r="AV61" s="3251"/>
      <c r="AW61" s="3252"/>
    </row>
    <row r="62" spans="1:49" ht="23.1" customHeight="1">
      <c r="A62" s="3276"/>
      <c r="B62" s="3277"/>
      <c r="C62" s="3278"/>
      <c r="D62" s="3250" t="s">
        <v>908</v>
      </c>
      <c r="E62" s="3251"/>
      <c r="F62" s="3251"/>
      <c r="G62" s="3251"/>
      <c r="H62" s="3251"/>
      <c r="I62" s="3251"/>
      <c r="J62" s="3252"/>
      <c r="K62" s="3250"/>
      <c r="L62" s="3251"/>
      <c r="M62" s="3251"/>
      <c r="N62" s="3251"/>
      <c r="O62" s="3251"/>
      <c r="P62" s="3251"/>
      <c r="Q62" s="3252"/>
      <c r="R62" s="3250"/>
      <c r="S62" s="3251"/>
      <c r="T62" s="3251"/>
      <c r="U62" s="3251"/>
      <c r="V62" s="3251"/>
      <c r="W62" s="3251"/>
      <c r="X62" s="3252"/>
      <c r="Y62" s="3250"/>
      <c r="Z62" s="3251"/>
      <c r="AA62" s="3251"/>
      <c r="AB62" s="3251"/>
      <c r="AC62" s="3251"/>
      <c r="AD62" s="3251"/>
      <c r="AE62" s="3252"/>
      <c r="AF62" s="3250" t="s">
        <v>909</v>
      </c>
      <c r="AG62" s="3251"/>
      <c r="AH62" s="3251"/>
      <c r="AI62" s="3251"/>
      <c r="AJ62" s="3251"/>
      <c r="AK62" s="3251"/>
      <c r="AL62" s="3252"/>
      <c r="AM62" s="3250"/>
      <c r="AN62" s="3251"/>
      <c r="AO62" s="3251"/>
      <c r="AP62" s="3251"/>
      <c r="AQ62" s="3251"/>
      <c r="AR62" s="3251"/>
      <c r="AS62" s="3251"/>
      <c r="AT62" s="3251"/>
      <c r="AU62" s="3251"/>
      <c r="AV62" s="3251"/>
      <c r="AW62" s="3252"/>
    </row>
    <row r="63" spans="1:49" ht="23.1" customHeight="1">
      <c r="A63" s="3276"/>
      <c r="B63" s="3277"/>
      <c r="C63" s="3278"/>
      <c r="D63" s="3250" t="s">
        <v>910</v>
      </c>
      <c r="E63" s="3251"/>
      <c r="F63" s="3251"/>
      <c r="G63" s="3251"/>
      <c r="H63" s="3251"/>
      <c r="I63" s="3251"/>
      <c r="J63" s="3252"/>
      <c r="K63" s="3250"/>
      <c r="L63" s="3251"/>
      <c r="M63" s="3251"/>
      <c r="N63" s="3251"/>
      <c r="O63" s="3251"/>
      <c r="P63" s="3251"/>
      <c r="Q63" s="3252"/>
      <c r="R63" s="3250"/>
      <c r="S63" s="3251"/>
      <c r="T63" s="3251"/>
      <c r="U63" s="3251"/>
      <c r="V63" s="3251"/>
      <c r="W63" s="3251"/>
      <c r="X63" s="3252"/>
      <c r="Y63" s="3250"/>
      <c r="Z63" s="3251"/>
      <c r="AA63" s="3251"/>
      <c r="AB63" s="3251"/>
      <c r="AC63" s="3251"/>
      <c r="AD63" s="3251"/>
      <c r="AE63" s="3252"/>
      <c r="AF63" s="3250" t="s">
        <v>911</v>
      </c>
      <c r="AG63" s="3251"/>
      <c r="AH63" s="3251"/>
      <c r="AI63" s="3251"/>
      <c r="AJ63" s="3251"/>
      <c r="AK63" s="3251"/>
      <c r="AL63" s="3252"/>
      <c r="AM63" s="3263"/>
      <c r="AN63" s="3251"/>
      <c r="AO63" s="3251"/>
      <c r="AP63" s="3251"/>
      <c r="AQ63" s="3251"/>
      <c r="AR63" s="3251"/>
      <c r="AS63" s="3251"/>
      <c r="AT63" s="3251"/>
      <c r="AU63" s="3251"/>
      <c r="AV63" s="3251"/>
      <c r="AW63" s="3252"/>
    </row>
    <row r="64" spans="1:49" ht="23.1" customHeight="1">
      <c r="A64" s="3276"/>
      <c r="B64" s="3277"/>
      <c r="C64" s="3278"/>
      <c r="D64" s="3250" t="s">
        <v>912</v>
      </c>
      <c r="E64" s="3251"/>
      <c r="F64" s="3251"/>
      <c r="G64" s="3251"/>
      <c r="H64" s="3251"/>
      <c r="I64" s="3251"/>
      <c r="J64" s="3252"/>
      <c r="K64" s="3250"/>
      <c r="L64" s="3251"/>
      <c r="M64" s="3251"/>
      <c r="N64" s="3251"/>
      <c r="O64" s="3251"/>
      <c r="P64" s="3251"/>
      <c r="Q64" s="3252"/>
      <c r="R64" s="3250"/>
      <c r="S64" s="3251"/>
      <c r="T64" s="3251"/>
      <c r="U64" s="3251"/>
      <c r="V64" s="3251"/>
      <c r="W64" s="3251"/>
      <c r="X64" s="3252"/>
      <c r="Y64" s="3250"/>
      <c r="Z64" s="3251"/>
      <c r="AA64" s="3251"/>
      <c r="AB64" s="3251"/>
      <c r="AC64" s="3251"/>
      <c r="AD64" s="3251"/>
      <c r="AE64" s="3252"/>
      <c r="AF64" s="3250" t="s">
        <v>913</v>
      </c>
      <c r="AG64" s="3251"/>
      <c r="AH64" s="3251"/>
      <c r="AI64" s="3251"/>
      <c r="AJ64" s="3251"/>
      <c r="AK64" s="3251"/>
      <c r="AL64" s="3252"/>
      <c r="AM64" s="3250"/>
      <c r="AN64" s="3251"/>
      <c r="AO64" s="3251"/>
      <c r="AP64" s="3251"/>
      <c r="AQ64" s="3251"/>
      <c r="AR64" s="3251"/>
      <c r="AS64" s="3251"/>
      <c r="AT64" s="3251"/>
      <c r="AU64" s="3251"/>
      <c r="AV64" s="3251"/>
      <c r="AW64" s="3252"/>
    </row>
    <row r="65" spans="1:49" ht="23.1" customHeight="1">
      <c r="A65" s="3276"/>
      <c r="B65" s="3277"/>
      <c r="C65" s="3278"/>
      <c r="D65" s="3273" t="s">
        <v>914</v>
      </c>
      <c r="E65" s="3274"/>
      <c r="F65" s="3274"/>
      <c r="G65" s="3274"/>
      <c r="H65" s="3274"/>
      <c r="I65" s="3274"/>
      <c r="J65" s="3275"/>
      <c r="K65" s="3250"/>
      <c r="L65" s="3251"/>
      <c r="M65" s="3251"/>
      <c r="N65" s="3251"/>
      <c r="O65" s="3251"/>
      <c r="P65" s="3251"/>
      <c r="Q65" s="3252"/>
      <c r="R65" s="3250"/>
      <c r="S65" s="3251"/>
      <c r="T65" s="3251"/>
      <c r="U65" s="3251"/>
      <c r="V65" s="3251"/>
      <c r="W65" s="3251"/>
      <c r="X65" s="3252"/>
      <c r="Y65" s="3250"/>
      <c r="Z65" s="3251"/>
      <c r="AA65" s="3251"/>
      <c r="AB65" s="3251"/>
      <c r="AC65" s="3251"/>
      <c r="AD65" s="3251"/>
      <c r="AE65" s="3252"/>
      <c r="AF65" s="3250" t="s">
        <v>915</v>
      </c>
      <c r="AG65" s="3251"/>
      <c r="AH65" s="3251"/>
      <c r="AI65" s="3251"/>
      <c r="AJ65" s="3251"/>
      <c r="AK65" s="3251"/>
      <c r="AL65" s="3252"/>
      <c r="AM65" s="3250"/>
      <c r="AN65" s="3251"/>
      <c r="AO65" s="3251"/>
      <c r="AP65" s="3251"/>
      <c r="AQ65" s="3251"/>
      <c r="AR65" s="3251"/>
      <c r="AS65" s="3251"/>
      <c r="AT65" s="3251"/>
      <c r="AU65" s="3251"/>
      <c r="AV65" s="3251"/>
      <c r="AW65" s="3252"/>
    </row>
    <row r="66" spans="1:49" ht="23.1" customHeight="1">
      <c r="A66" s="3276"/>
      <c r="B66" s="3277"/>
      <c r="C66" s="3278"/>
      <c r="D66" s="3279"/>
      <c r="E66" s="3280"/>
      <c r="F66" s="3280"/>
      <c r="G66" s="3280"/>
      <c r="H66" s="3280"/>
      <c r="I66" s="3280"/>
      <c r="J66" s="3281"/>
      <c r="K66" s="3250"/>
      <c r="L66" s="3251"/>
      <c r="M66" s="3251"/>
      <c r="N66" s="3251"/>
      <c r="O66" s="3251"/>
      <c r="P66" s="3251"/>
      <c r="Q66" s="3252"/>
      <c r="R66" s="3250"/>
      <c r="S66" s="3251"/>
      <c r="T66" s="3251"/>
      <c r="U66" s="3251"/>
      <c r="V66" s="3251"/>
      <c r="W66" s="3251"/>
      <c r="X66" s="3252"/>
      <c r="Y66" s="3250"/>
      <c r="Z66" s="3251"/>
      <c r="AA66" s="3251"/>
      <c r="AB66" s="3251"/>
      <c r="AC66" s="3251"/>
      <c r="AD66" s="3251"/>
      <c r="AE66" s="3252"/>
      <c r="AF66" s="3250" t="s">
        <v>916</v>
      </c>
      <c r="AG66" s="3251"/>
      <c r="AH66" s="3251"/>
      <c r="AI66" s="3251"/>
      <c r="AJ66" s="3251"/>
      <c r="AK66" s="3251"/>
      <c r="AL66" s="3252"/>
      <c r="AM66" s="3250"/>
      <c r="AN66" s="3251"/>
      <c r="AO66" s="3251"/>
      <c r="AP66" s="3251"/>
      <c r="AQ66" s="3251"/>
      <c r="AR66" s="3251"/>
      <c r="AS66" s="3251"/>
      <c r="AT66" s="3251"/>
      <c r="AU66" s="3251"/>
      <c r="AV66" s="3251"/>
      <c r="AW66" s="3252"/>
    </row>
    <row r="67" spans="1:49" ht="23.1" customHeight="1">
      <c r="A67" s="3276"/>
      <c r="B67" s="3277"/>
      <c r="C67" s="3278"/>
      <c r="D67" s="3250" t="s">
        <v>917</v>
      </c>
      <c r="E67" s="3251"/>
      <c r="F67" s="3251"/>
      <c r="G67" s="3251"/>
      <c r="H67" s="3251"/>
      <c r="I67" s="3251"/>
      <c r="J67" s="3252"/>
      <c r="K67" s="3250"/>
      <c r="L67" s="3251"/>
      <c r="M67" s="3251"/>
      <c r="N67" s="3251"/>
      <c r="O67" s="3251"/>
      <c r="P67" s="3251"/>
      <c r="Q67" s="3252"/>
      <c r="R67" s="3250"/>
      <c r="S67" s="3251"/>
      <c r="T67" s="3251"/>
      <c r="U67" s="3251"/>
      <c r="V67" s="3251"/>
      <c r="W67" s="3251"/>
      <c r="X67" s="3252"/>
      <c r="Y67" s="3250"/>
      <c r="Z67" s="3251"/>
      <c r="AA67" s="3251"/>
      <c r="AB67" s="3251"/>
      <c r="AC67" s="3251"/>
      <c r="AD67" s="3251"/>
      <c r="AE67" s="3252"/>
      <c r="AF67" s="3250" t="s">
        <v>918</v>
      </c>
      <c r="AG67" s="3251"/>
      <c r="AH67" s="3251"/>
      <c r="AI67" s="3251"/>
      <c r="AJ67" s="3251"/>
      <c r="AK67" s="3251"/>
      <c r="AL67" s="3252"/>
      <c r="AM67" s="3250"/>
      <c r="AN67" s="3251"/>
      <c r="AO67" s="3251"/>
      <c r="AP67" s="3251"/>
      <c r="AQ67" s="3251"/>
      <c r="AR67" s="3251"/>
      <c r="AS67" s="3251"/>
      <c r="AT67" s="3251"/>
      <c r="AU67" s="3251"/>
      <c r="AV67" s="3251"/>
      <c r="AW67" s="3252"/>
    </row>
    <row r="68" spans="1:49" ht="23.1" customHeight="1">
      <c r="A68" s="3276"/>
      <c r="B68" s="3277"/>
      <c r="C68" s="3278"/>
      <c r="D68" s="3250" t="s">
        <v>919</v>
      </c>
      <c r="E68" s="3251"/>
      <c r="F68" s="3251"/>
      <c r="G68" s="3251"/>
      <c r="H68" s="3251"/>
      <c r="I68" s="3251"/>
      <c r="J68" s="3252"/>
      <c r="K68" s="3250"/>
      <c r="L68" s="3251"/>
      <c r="M68" s="3251"/>
      <c r="N68" s="3251"/>
      <c r="O68" s="3251"/>
      <c r="P68" s="3251"/>
      <c r="Q68" s="3252"/>
      <c r="R68" s="3250"/>
      <c r="S68" s="3251"/>
      <c r="T68" s="3251"/>
      <c r="U68" s="3251"/>
      <c r="V68" s="3251"/>
      <c r="W68" s="3251"/>
      <c r="X68" s="3252"/>
      <c r="Y68" s="3250"/>
      <c r="Z68" s="3251"/>
      <c r="AA68" s="3251"/>
      <c r="AB68" s="3251"/>
      <c r="AC68" s="3251"/>
      <c r="AD68" s="3251"/>
      <c r="AE68" s="3252"/>
      <c r="AF68" s="3250" t="s">
        <v>920</v>
      </c>
      <c r="AG68" s="3251"/>
      <c r="AH68" s="3251"/>
      <c r="AI68" s="3251"/>
      <c r="AJ68" s="3251"/>
      <c r="AK68" s="3251"/>
      <c r="AL68" s="3252"/>
      <c r="AM68" s="3250"/>
      <c r="AN68" s="3251"/>
      <c r="AO68" s="3251"/>
      <c r="AP68" s="3251"/>
      <c r="AQ68" s="3251"/>
      <c r="AR68" s="3251"/>
      <c r="AS68" s="3251"/>
      <c r="AT68" s="3251"/>
      <c r="AU68" s="3251"/>
      <c r="AV68" s="3251"/>
      <c r="AW68" s="3252"/>
    </row>
    <row r="69" spans="1:49" ht="23.1" customHeight="1">
      <c r="A69" s="3276"/>
      <c r="B69" s="3277"/>
      <c r="C69" s="3278"/>
      <c r="D69" s="3250" t="s">
        <v>921</v>
      </c>
      <c r="E69" s="3251"/>
      <c r="F69" s="3251"/>
      <c r="G69" s="3251"/>
      <c r="H69" s="3251"/>
      <c r="I69" s="3251"/>
      <c r="J69" s="3252"/>
      <c r="K69" s="3250" t="s">
        <v>922</v>
      </c>
      <c r="L69" s="3251"/>
      <c r="M69" s="3251"/>
      <c r="N69" s="3251"/>
      <c r="O69" s="3251"/>
      <c r="P69" s="3251"/>
      <c r="Q69" s="3252"/>
      <c r="R69" s="3250"/>
      <c r="S69" s="3251"/>
      <c r="T69" s="3251"/>
      <c r="U69" s="3251"/>
      <c r="V69" s="3251"/>
      <c r="W69" s="3251"/>
      <c r="X69" s="3252"/>
      <c r="Y69" s="3250"/>
      <c r="Z69" s="3251"/>
      <c r="AA69" s="3251"/>
      <c r="AB69" s="3251"/>
      <c r="AC69" s="3251"/>
      <c r="AD69" s="3251"/>
      <c r="AE69" s="3252"/>
      <c r="AF69" s="3250" t="s">
        <v>923</v>
      </c>
      <c r="AG69" s="3251"/>
      <c r="AH69" s="3251"/>
      <c r="AI69" s="3251"/>
      <c r="AJ69" s="3251"/>
      <c r="AK69" s="3251"/>
      <c r="AL69" s="3252"/>
      <c r="AM69" s="3250"/>
      <c r="AN69" s="3251"/>
      <c r="AO69" s="3251"/>
      <c r="AP69" s="3251"/>
      <c r="AQ69" s="3251"/>
      <c r="AR69" s="3251"/>
      <c r="AS69" s="3251"/>
      <c r="AT69" s="3251"/>
      <c r="AU69" s="3251"/>
      <c r="AV69" s="3251"/>
      <c r="AW69" s="3252"/>
    </row>
    <row r="70" spans="1:49" ht="23.1" customHeight="1">
      <c r="A70" s="3276"/>
      <c r="B70" s="3277"/>
      <c r="C70" s="3278"/>
      <c r="D70" s="3273" t="s">
        <v>924</v>
      </c>
      <c r="E70" s="3274"/>
      <c r="F70" s="3274"/>
      <c r="G70" s="3274"/>
      <c r="H70" s="3274"/>
      <c r="I70" s="3274"/>
      <c r="J70" s="3275"/>
      <c r="K70" s="3250" t="s">
        <v>925</v>
      </c>
      <c r="L70" s="3251"/>
      <c r="M70" s="3251"/>
      <c r="N70" s="3251"/>
      <c r="O70" s="3251"/>
      <c r="P70" s="3251"/>
      <c r="Q70" s="3252"/>
      <c r="R70" s="3250"/>
      <c r="S70" s="3251"/>
      <c r="T70" s="3251"/>
      <c r="U70" s="3251"/>
      <c r="V70" s="3251"/>
      <c r="W70" s="3251"/>
      <c r="X70" s="3252"/>
      <c r="Y70" s="3250"/>
      <c r="Z70" s="3251"/>
      <c r="AA70" s="3251"/>
      <c r="AB70" s="3251"/>
      <c r="AC70" s="3251"/>
      <c r="AD70" s="3251"/>
      <c r="AE70" s="3252"/>
      <c r="AF70" s="3250" t="s">
        <v>926</v>
      </c>
      <c r="AG70" s="3251"/>
      <c r="AH70" s="3251"/>
      <c r="AI70" s="3251"/>
      <c r="AJ70" s="3251"/>
      <c r="AK70" s="3251"/>
      <c r="AL70" s="3252"/>
      <c r="AM70" s="3250"/>
      <c r="AN70" s="3251"/>
      <c r="AO70" s="3251"/>
      <c r="AP70" s="3251"/>
      <c r="AQ70" s="3251"/>
      <c r="AR70" s="3251"/>
      <c r="AS70" s="3251"/>
      <c r="AT70" s="3251"/>
      <c r="AU70" s="3251"/>
      <c r="AV70" s="3251"/>
      <c r="AW70" s="3252"/>
    </row>
    <row r="71" spans="1:49" ht="23.1" customHeight="1">
      <c r="A71" s="3276"/>
      <c r="B71" s="3277"/>
      <c r="C71" s="3278"/>
      <c r="D71" s="3276"/>
      <c r="E71" s="3277"/>
      <c r="F71" s="3277"/>
      <c r="G71" s="3277"/>
      <c r="H71" s="3277"/>
      <c r="I71" s="3277"/>
      <c r="J71" s="3278"/>
      <c r="K71" s="3250" t="s">
        <v>927</v>
      </c>
      <c r="L71" s="3251"/>
      <c r="M71" s="3251"/>
      <c r="N71" s="3251"/>
      <c r="O71" s="3251"/>
      <c r="P71" s="3251"/>
      <c r="Q71" s="3252"/>
      <c r="R71" s="3250"/>
      <c r="S71" s="3251"/>
      <c r="T71" s="3251"/>
      <c r="U71" s="3251"/>
      <c r="V71" s="3251"/>
      <c r="W71" s="3251"/>
      <c r="X71" s="3252"/>
      <c r="Y71" s="3250"/>
      <c r="Z71" s="3251"/>
      <c r="AA71" s="3251"/>
      <c r="AB71" s="3251"/>
      <c r="AC71" s="3251"/>
      <c r="AD71" s="3251"/>
      <c r="AE71" s="3252"/>
      <c r="AF71" s="3250" t="s">
        <v>928</v>
      </c>
      <c r="AG71" s="3251"/>
      <c r="AH71" s="3251"/>
      <c r="AI71" s="3251"/>
      <c r="AJ71" s="3251"/>
      <c r="AK71" s="3251"/>
      <c r="AL71" s="3252"/>
      <c r="AM71" s="3250"/>
      <c r="AN71" s="3251"/>
      <c r="AO71" s="3251"/>
      <c r="AP71" s="3251"/>
      <c r="AQ71" s="3251"/>
      <c r="AR71" s="3251"/>
      <c r="AS71" s="3251"/>
      <c r="AT71" s="3251"/>
      <c r="AU71" s="3251"/>
      <c r="AV71" s="3251"/>
      <c r="AW71" s="3252"/>
    </row>
    <row r="72" spans="1:49" ht="23.1" customHeight="1">
      <c r="A72" s="3276"/>
      <c r="B72" s="3277"/>
      <c r="C72" s="3278"/>
      <c r="D72" s="3279"/>
      <c r="E72" s="3280"/>
      <c r="F72" s="3280"/>
      <c r="G72" s="3280"/>
      <c r="H72" s="3280"/>
      <c r="I72" s="3280"/>
      <c r="J72" s="3281"/>
      <c r="K72" s="3250" t="s">
        <v>929</v>
      </c>
      <c r="L72" s="3251"/>
      <c r="M72" s="3251"/>
      <c r="N72" s="3251"/>
      <c r="O72" s="3251"/>
      <c r="P72" s="3251"/>
      <c r="Q72" s="3252"/>
      <c r="R72" s="3250"/>
      <c r="S72" s="3251"/>
      <c r="T72" s="3251"/>
      <c r="U72" s="3251"/>
      <c r="V72" s="3251"/>
      <c r="W72" s="3251"/>
      <c r="X72" s="3252"/>
      <c r="Y72" s="3250"/>
      <c r="Z72" s="3251"/>
      <c r="AA72" s="3251"/>
      <c r="AB72" s="3251"/>
      <c r="AC72" s="3251"/>
      <c r="AD72" s="3251"/>
      <c r="AE72" s="3252"/>
      <c r="AF72" s="3250" t="s">
        <v>930</v>
      </c>
      <c r="AG72" s="3251"/>
      <c r="AH72" s="3251"/>
      <c r="AI72" s="3251"/>
      <c r="AJ72" s="3251"/>
      <c r="AK72" s="3251"/>
      <c r="AL72" s="3252"/>
      <c r="AM72" s="3250"/>
      <c r="AN72" s="3251"/>
      <c r="AO72" s="3251"/>
      <c r="AP72" s="3251"/>
      <c r="AQ72" s="3251"/>
      <c r="AR72" s="3251"/>
      <c r="AS72" s="3251"/>
      <c r="AT72" s="3251"/>
      <c r="AU72" s="3251"/>
      <c r="AV72" s="3251"/>
      <c r="AW72" s="3252"/>
    </row>
    <row r="73" spans="1:49" ht="23.1" customHeight="1">
      <c r="A73" s="3276"/>
      <c r="B73" s="3277"/>
      <c r="C73" s="3278"/>
      <c r="D73" s="3254" t="s">
        <v>1653</v>
      </c>
      <c r="E73" s="3255"/>
      <c r="F73" s="3255"/>
      <c r="G73" s="3255"/>
      <c r="H73" s="3255"/>
      <c r="I73" s="3255"/>
      <c r="J73" s="3256"/>
      <c r="K73" s="3250" t="s">
        <v>1651</v>
      </c>
      <c r="L73" s="3251"/>
      <c r="M73" s="3251"/>
      <c r="N73" s="3251"/>
      <c r="O73" s="3251"/>
      <c r="P73" s="3251"/>
      <c r="Q73" s="3252"/>
      <c r="R73" s="3250"/>
      <c r="S73" s="3251"/>
      <c r="T73" s="3251"/>
      <c r="U73" s="3251"/>
      <c r="V73" s="3251"/>
      <c r="W73" s="3251"/>
      <c r="X73" s="3252"/>
      <c r="Y73" s="3250"/>
      <c r="Z73" s="3251"/>
      <c r="AA73" s="3251"/>
      <c r="AB73" s="3251"/>
      <c r="AC73" s="3251"/>
      <c r="AD73" s="3251"/>
      <c r="AE73" s="3252"/>
      <c r="AF73" s="3250" t="s">
        <v>1650</v>
      </c>
      <c r="AG73" s="3251"/>
      <c r="AH73" s="3251"/>
      <c r="AI73" s="3251"/>
      <c r="AJ73" s="3251"/>
      <c r="AK73" s="3251"/>
      <c r="AL73" s="3252"/>
      <c r="AM73" s="3250" t="s">
        <v>1652</v>
      </c>
      <c r="AN73" s="3251"/>
      <c r="AO73" s="3251"/>
      <c r="AP73" s="3251"/>
      <c r="AQ73" s="3251"/>
      <c r="AR73" s="3251"/>
      <c r="AS73" s="3251"/>
      <c r="AT73" s="3251"/>
      <c r="AU73" s="3251"/>
      <c r="AV73" s="3251"/>
      <c r="AW73" s="3252"/>
    </row>
    <row r="74" spans="1:49" ht="23.1" customHeight="1">
      <c r="A74" s="3276"/>
      <c r="B74" s="3277"/>
      <c r="C74" s="3278"/>
      <c r="D74" s="3257"/>
      <c r="E74" s="3258"/>
      <c r="F74" s="3258"/>
      <c r="G74" s="3258"/>
      <c r="H74" s="3258"/>
      <c r="I74" s="3258"/>
      <c r="J74" s="3259"/>
      <c r="K74" s="3250" t="s">
        <v>3414</v>
      </c>
      <c r="L74" s="3251"/>
      <c r="M74" s="3251"/>
      <c r="N74" s="3251"/>
      <c r="O74" s="3251"/>
      <c r="P74" s="3251"/>
      <c r="Q74" s="3252"/>
      <c r="R74" s="3250"/>
      <c r="S74" s="3251"/>
      <c r="T74" s="3251"/>
      <c r="U74" s="3251"/>
      <c r="V74" s="3251"/>
      <c r="W74" s="3251"/>
      <c r="X74" s="3252"/>
      <c r="Y74" s="3250"/>
      <c r="Z74" s="3251"/>
      <c r="AA74" s="3251"/>
      <c r="AB74" s="3251"/>
      <c r="AC74" s="3251"/>
      <c r="AD74" s="3251"/>
      <c r="AE74" s="3252"/>
      <c r="AF74" s="3250" t="s">
        <v>3415</v>
      </c>
      <c r="AG74" s="3251"/>
      <c r="AH74" s="3251"/>
      <c r="AI74" s="3251"/>
      <c r="AJ74" s="3251"/>
      <c r="AK74" s="3251"/>
      <c r="AL74" s="3252"/>
      <c r="AM74" s="288"/>
      <c r="AN74" s="289"/>
      <c r="AO74" s="289"/>
      <c r="AP74" s="289"/>
      <c r="AQ74" s="289"/>
      <c r="AR74" s="289"/>
      <c r="AS74" s="289"/>
      <c r="AT74" s="289"/>
      <c r="AU74" s="289"/>
      <c r="AV74" s="289"/>
      <c r="AW74" s="290"/>
    </row>
    <row r="75" spans="1:49" ht="23.1" customHeight="1">
      <c r="A75" s="3276"/>
      <c r="B75" s="3277"/>
      <c r="C75" s="3278"/>
      <c r="D75" s="3260"/>
      <c r="E75" s="3261"/>
      <c r="F75" s="3261"/>
      <c r="G75" s="3261"/>
      <c r="H75" s="3261"/>
      <c r="I75" s="3261"/>
      <c r="J75" s="3262"/>
      <c r="K75" s="3250" t="s">
        <v>3538</v>
      </c>
      <c r="L75" s="3251"/>
      <c r="M75" s="3251"/>
      <c r="N75" s="3251"/>
      <c r="O75" s="3251"/>
      <c r="P75" s="3251"/>
      <c r="Q75" s="3252"/>
      <c r="R75" s="3250"/>
      <c r="S75" s="3251"/>
      <c r="T75" s="3251"/>
      <c r="U75" s="3251"/>
      <c r="V75" s="3251"/>
      <c r="W75" s="3251"/>
      <c r="X75" s="3252"/>
      <c r="Y75" s="3250"/>
      <c r="Z75" s="3251"/>
      <c r="AA75" s="3251"/>
      <c r="AB75" s="3251"/>
      <c r="AC75" s="3251"/>
      <c r="AD75" s="3251"/>
      <c r="AE75" s="3252"/>
      <c r="AF75" s="3250" t="s">
        <v>3537</v>
      </c>
      <c r="AG75" s="3251"/>
      <c r="AH75" s="3251"/>
      <c r="AI75" s="3251"/>
      <c r="AJ75" s="3251"/>
      <c r="AK75" s="3251"/>
      <c r="AL75" s="3252"/>
      <c r="AM75" s="288"/>
      <c r="AN75" s="289"/>
      <c r="AO75" s="289"/>
      <c r="AP75" s="289"/>
      <c r="AQ75" s="289"/>
      <c r="AR75" s="289"/>
      <c r="AS75" s="289"/>
      <c r="AT75" s="289"/>
      <c r="AU75" s="289"/>
      <c r="AV75" s="289"/>
      <c r="AW75" s="290"/>
    </row>
    <row r="76" spans="1:49" ht="23.1" customHeight="1">
      <c r="A76" s="3276"/>
      <c r="B76" s="3277"/>
      <c r="C76" s="3278"/>
      <c r="D76" s="3250" t="s">
        <v>931</v>
      </c>
      <c r="E76" s="3251"/>
      <c r="F76" s="3251"/>
      <c r="G76" s="3251"/>
      <c r="H76" s="3251"/>
      <c r="I76" s="3251"/>
      <c r="J76" s="3252"/>
      <c r="K76" s="3250"/>
      <c r="L76" s="3251"/>
      <c r="M76" s="3251"/>
      <c r="N76" s="3251"/>
      <c r="O76" s="3251"/>
      <c r="P76" s="3251"/>
      <c r="Q76" s="3252"/>
      <c r="R76" s="3250"/>
      <c r="S76" s="3251"/>
      <c r="T76" s="3251"/>
      <c r="U76" s="3251"/>
      <c r="V76" s="3251"/>
      <c r="W76" s="3251"/>
      <c r="X76" s="3252"/>
      <c r="Y76" s="3250"/>
      <c r="Z76" s="3251"/>
      <c r="AA76" s="3251"/>
      <c r="AB76" s="3251"/>
      <c r="AC76" s="3251"/>
      <c r="AD76" s="3251"/>
      <c r="AE76" s="3252"/>
      <c r="AF76" s="3250" t="s">
        <v>932</v>
      </c>
      <c r="AG76" s="3251"/>
      <c r="AH76" s="3251"/>
      <c r="AI76" s="3251"/>
      <c r="AJ76" s="3251"/>
      <c r="AK76" s="3251"/>
      <c r="AL76" s="3252"/>
      <c r="AM76" s="3250"/>
      <c r="AN76" s="3251"/>
      <c r="AO76" s="3251"/>
      <c r="AP76" s="3251"/>
      <c r="AQ76" s="3251"/>
      <c r="AR76" s="3251"/>
      <c r="AS76" s="3251"/>
      <c r="AT76" s="3251"/>
      <c r="AU76" s="3251"/>
      <c r="AV76" s="3251"/>
      <c r="AW76" s="3252"/>
    </row>
    <row r="77" spans="1:49" ht="23.1" customHeight="1">
      <c r="A77" s="3276"/>
      <c r="B77" s="3277"/>
      <c r="C77" s="3278"/>
      <c r="D77" s="3250" t="s">
        <v>933</v>
      </c>
      <c r="E77" s="3251"/>
      <c r="F77" s="3251"/>
      <c r="G77" s="3251"/>
      <c r="H77" s="3251"/>
      <c r="I77" s="3251"/>
      <c r="J77" s="3252"/>
      <c r="K77" s="3250"/>
      <c r="L77" s="3251"/>
      <c r="M77" s="3251"/>
      <c r="N77" s="3251"/>
      <c r="O77" s="3251"/>
      <c r="P77" s="3251"/>
      <c r="Q77" s="3252"/>
      <c r="R77" s="3250"/>
      <c r="S77" s="3251"/>
      <c r="T77" s="3251"/>
      <c r="U77" s="3251"/>
      <c r="V77" s="3251"/>
      <c r="W77" s="3251"/>
      <c r="X77" s="3252"/>
      <c r="Y77" s="3250"/>
      <c r="Z77" s="3251"/>
      <c r="AA77" s="3251"/>
      <c r="AB77" s="3251"/>
      <c r="AC77" s="3251"/>
      <c r="AD77" s="3251"/>
      <c r="AE77" s="3252"/>
      <c r="AF77" s="3250" t="s">
        <v>934</v>
      </c>
      <c r="AG77" s="3251"/>
      <c r="AH77" s="3251"/>
      <c r="AI77" s="3251"/>
      <c r="AJ77" s="3251"/>
      <c r="AK77" s="3251"/>
      <c r="AL77" s="3252"/>
      <c r="AM77" s="3250"/>
      <c r="AN77" s="3251"/>
      <c r="AO77" s="3251"/>
      <c r="AP77" s="3251"/>
      <c r="AQ77" s="3251"/>
      <c r="AR77" s="3251"/>
      <c r="AS77" s="3251"/>
      <c r="AT77" s="3251"/>
      <c r="AU77" s="3251"/>
      <c r="AV77" s="3251"/>
      <c r="AW77" s="3252"/>
    </row>
    <row r="78" spans="1:49" ht="23.1" customHeight="1">
      <c r="A78" s="3276"/>
      <c r="B78" s="3277"/>
      <c r="C78" s="3278"/>
      <c r="D78" s="3250" t="s">
        <v>935</v>
      </c>
      <c r="E78" s="3251"/>
      <c r="F78" s="3251"/>
      <c r="G78" s="3251"/>
      <c r="H78" s="3251"/>
      <c r="I78" s="3251"/>
      <c r="J78" s="3252"/>
      <c r="K78" s="3250" t="s">
        <v>936</v>
      </c>
      <c r="L78" s="3251"/>
      <c r="M78" s="3251"/>
      <c r="N78" s="3251"/>
      <c r="O78" s="3251"/>
      <c r="P78" s="3251"/>
      <c r="Q78" s="3252"/>
      <c r="R78" s="3250"/>
      <c r="S78" s="3251"/>
      <c r="T78" s="3251"/>
      <c r="U78" s="3251"/>
      <c r="V78" s="3251"/>
      <c r="W78" s="3251"/>
      <c r="X78" s="3252"/>
      <c r="Y78" s="3250"/>
      <c r="Z78" s="3251"/>
      <c r="AA78" s="3251"/>
      <c r="AB78" s="3251"/>
      <c r="AC78" s="3251"/>
      <c r="AD78" s="3251"/>
      <c r="AE78" s="3252"/>
      <c r="AF78" s="3250" t="s">
        <v>937</v>
      </c>
      <c r="AG78" s="3251"/>
      <c r="AH78" s="3251"/>
      <c r="AI78" s="3251"/>
      <c r="AJ78" s="3251"/>
      <c r="AK78" s="3251"/>
      <c r="AL78" s="3252"/>
      <c r="AM78" s="3250"/>
      <c r="AN78" s="3251"/>
      <c r="AO78" s="3251"/>
      <c r="AP78" s="3251"/>
      <c r="AQ78" s="3251"/>
      <c r="AR78" s="3251"/>
      <c r="AS78" s="3251"/>
      <c r="AT78" s="3251"/>
      <c r="AU78" s="3251"/>
      <c r="AV78" s="3251"/>
      <c r="AW78" s="3252"/>
    </row>
    <row r="79" spans="1:49" ht="23.1" customHeight="1">
      <c r="A79" s="3276"/>
      <c r="B79" s="3277"/>
      <c r="C79" s="3278"/>
      <c r="D79" s="3250" t="s">
        <v>938</v>
      </c>
      <c r="E79" s="3251"/>
      <c r="F79" s="3251"/>
      <c r="G79" s="3251"/>
      <c r="H79" s="3251"/>
      <c r="I79" s="3251"/>
      <c r="J79" s="3252"/>
      <c r="K79" s="3250" t="s">
        <v>939</v>
      </c>
      <c r="L79" s="3251"/>
      <c r="M79" s="3251"/>
      <c r="N79" s="3251"/>
      <c r="O79" s="3251"/>
      <c r="P79" s="3251"/>
      <c r="Q79" s="3252"/>
      <c r="R79" s="3250" t="s">
        <v>940</v>
      </c>
      <c r="S79" s="3251"/>
      <c r="T79" s="3251"/>
      <c r="U79" s="3251"/>
      <c r="V79" s="3251"/>
      <c r="W79" s="3251"/>
      <c r="X79" s="3252"/>
      <c r="Y79" s="3250"/>
      <c r="Z79" s="3251"/>
      <c r="AA79" s="3251"/>
      <c r="AB79" s="3251"/>
      <c r="AC79" s="3251"/>
      <c r="AD79" s="3251"/>
      <c r="AE79" s="3252"/>
      <c r="AF79" s="3250" t="s">
        <v>941</v>
      </c>
      <c r="AG79" s="3251"/>
      <c r="AH79" s="3251"/>
      <c r="AI79" s="3251"/>
      <c r="AJ79" s="3251"/>
      <c r="AK79" s="3251"/>
      <c r="AL79" s="3252"/>
      <c r="AM79" s="3250"/>
      <c r="AN79" s="3251"/>
      <c r="AO79" s="3251"/>
      <c r="AP79" s="3251"/>
      <c r="AQ79" s="3251"/>
      <c r="AR79" s="3251"/>
      <c r="AS79" s="3251"/>
      <c r="AT79" s="3251"/>
      <c r="AU79" s="3251"/>
      <c r="AV79" s="3251"/>
      <c r="AW79" s="3252"/>
    </row>
    <row r="80" spans="1:49" ht="23.1" customHeight="1">
      <c r="A80" s="3276"/>
      <c r="B80" s="3277"/>
      <c r="C80" s="3278"/>
      <c r="D80" s="3250" t="s">
        <v>942</v>
      </c>
      <c r="E80" s="3251"/>
      <c r="F80" s="3251"/>
      <c r="G80" s="3251"/>
      <c r="H80" s="3251"/>
      <c r="I80" s="3251"/>
      <c r="J80" s="3252"/>
      <c r="K80" s="3250" t="s">
        <v>943</v>
      </c>
      <c r="L80" s="3251"/>
      <c r="M80" s="3251"/>
      <c r="N80" s="3251"/>
      <c r="O80" s="3251"/>
      <c r="P80" s="3251"/>
      <c r="Q80" s="3252"/>
      <c r="R80" s="3250"/>
      <c r="S80" s="3251"/>
      <c r="T80" s="3251"/>
      <c r="U80" s="3251"/>
      <c r="V80" s="3251"/>
      <c r="W80" s="3251"/>
      <c r="X80" s="3252"/>
      <c r="Y80" s="3250"/>
      <c r="Z80" s="3251"/>
      <c r="AA80" s="3251"/>
      <c r="AB80" s="3251"/>
      <c r="AC80" s="3251"/>
      <c r="AD80" s="3251"/>
      <c r="AE80" s="3252"/>
      <c r="AF80" s="3250" t="s">
        <v>944</v>
      </c>
      <c r="AG80" s="3251"/>
      <c r="AH80" s="3251"/>
      <c r="AI80" s="3251"/>
      <c r="AJ80" s="3251"/>
      <c r="AK80" s="3251"/>
      <c r="AL80" s="3252"/>
      <c r="AM80" s="3250"/>
      <c r="AN80" s="3251"/>
      <c r="AO80" s="3251"/>
      <c r="AP80" s="3251"/>
      <c r="AQ80" s="3251"/>
      <c r="AR80" s="3251"/>
      <c r="AS80" s="3251"/>
      <c r="AT80" s="3251"/>
      <c r="AU80" s="3251"/>
      <c r="AV80" s="3251"/>
      <c r="AW80" s="3252"/>
    </row>
    <row r="81" spans="1:49" ht="23.1" customHeight="1">
      <c r="A81" s="3276"/>
      <c r="B81" s="3277"/>
      <c r="C81" s="3278"/>
      <c r="D81" s="3250" t="s">
        <v>945</v>
      </c>
      <c r="E81" s="3251"/>
      <c r="F81" s="3251"/>
      <c r="G81" s="3251"/>
      <c r="H81" s="3251"/>
      <c r="I81" s="3251"/>
      <c r="J81" s="3252"/>
      <c r="K81" s="3250"/>
      <c r="L81" s="3251"/>
      <c r="M81" s="3251"/>
      <c r="N81" s="3251"/>
      <c r="O81" s="3251"/>
      <c r="P81" s="3251"/>
      <c r="Q81" s="3252"/>
      <c r="R81" s="3250"/>
      <c r="S81" s="3251"/>
      <c r="T81" s="3251"/>
      <c r="U81" s="3251"/>
      <c r="V81" s="3251"/>
      <c r="W81" s="3251"/>
      <c r="X81" s="3252"/>
      <c r="Y81" s="3250"/>
      <c r="Z81" s="3251"/>
      <c r="AA81" s="3251"/>
      <c r="AB81" s="3251"/>
      <c r="AC81" s="3251"/>
      <c r="AD81" s="3251"/>
      <c r="AE81" s="3252"/>
      <c r="AF81" s="3250" t="s">
        <v>946</v>
      </c>
      <c r="AG81" s="3251"/>
      <c r="AH81" s="3251"/>
      <c r="AI81" s="3251"/>
      <c r="AJ81" s="3251"/>
      <c r="AK81" s="3251"/>
      <c r="AL81" s="3252"/>
      <c r="AM81" s="3263"/>
      <c r="AN81" s="3251"/>
      <c r="AO81" s="3251"/>
      <c r="AP81" s="3251"/>
      <c r="AQ81" s="3251"/>
      <c r="AR81" s="3251"/>
      <c r="AS81" s="3251"/>
      <c r="AT81" s="3251"/>
      <c r="AU81" s="3251"/>
      <c r="AV81" s="3251"/>
      <c r="AW81" s="3252"/>
    </row>
    <row r="82" spans="1:49" ht="23.1" customHeight="1">
      <c r="A82" s="3276"/>
      <c r="B82" s="3277"/>
      <c r="C82" s="3278"/>
      <c r="D82" s="3250" t="s">
        <v>947</v>
      </c>
      <c r="E82" s="3251"/>
      <c r="F82" s="3251"/>
      <c r="G82" s="3251"/>
      <c r="H82" s="3251"/>
      <c r="I82" s="3251"/>
      <c r="J82" s="3252"/>
      <c r="K82" s="3250"/>
      <c r="L82" s="3251"/>
      <c r="M82" s="3251"/>
      <c r="N82" s="3251"/>
      <c r="O82" s="3251"/>
      <c r="P82" s="3251"/>
      <c r="Q82" s="3252"/>
      <c r="R82" s="3250"/>
      <c r="S82" s="3251"/>
      <c r="T82" s="3251"/>
      <c r="U82" s="3251"/>
      <c r="V82" s="3251"/>
      <c r="W82" s="3251"/>
      <c r="X82" s="3252"/>
      <c r="Y82" s="3250"/>
      <c r="Z82" s="3251"/>
      <c r="AA82" s="3251"/>
      <c r="AB82" s="3251"/>
      <c r="AC82" s="3251"/>
      <c r="AD82" s="3251"/>
      <c r="AE82" s="3252"/>
      <c r="AF82" s="3250" t="s">
        <v>948</v>
      </c>
      <c r="AG82" s="3251"/>
      <c r="AH82" s="3251"/>
      <c r="AI82" s="3251"/>
      <c r="AJ82" s="3251"/>
      <c r="AK82" s="3251"/>
      <c r="AL82" s="3252"/>
      <c r="AM82" s="3250"/>
      <c r="AN82" s="3251"/>
      <c r="AO82" s="3251"/>
      <c r="AP82" s="3251"/>
      <c r="AQ82" s="3251"/>
      <c r="AR82" s="3251"/>
      <c r="AS82" s="3251"/>
      <c r="AT82" s="3251"/>
      <c r="AU82" s="3251"/>
      <c r="AV82" s="3251"/>
      <c r="AW82" s="3252"/>
    </row>
    <row r="83" spans="1:49" ht="23.1" customHeight="1">
      <c r="A83" s="3276"/>
      <c r="B83" s="3277"/>
      <c r="C83" s="3278"/>
      <c r="D83" s="3250" t="s">
        <v>949</v>
      </c>
      <c r="E83" s="3251"/>
      <c r="F83" s="3251"/>
      <c r="G83" s="3251"/>
      <c r="H83" s="3251"/>
      <c r="I83" s="3251"/>
      <c r="J83" s="3252"/>
      <c r="K83" s="3250"/>
      <c r="L83" s="3251"/>
      <c r="M83" s="3251"/>
      <c r="N83" s="3251"/>
      <c r="O83" s="3251"/>
      <c r="P83" s="3251"/>
      <c r="Q83" s="3252"/>
      <c r="R83" s="3250"/>
      <c r="S83" s="3251"/>
      <c r="T83" s="3251"/>
      <c r="U83" s="3251"/>
      <c r="V83" s="3251"/>
      <c r="W83" s="3251"/>
      <c r="X83" s="3252"/>
      <c r="Y83" s="3250"/>
      <c r="Z83" s="3251"/>
      <c r="AA83" s="3251"/>
      <c r="AB83" s="3251"/>
      <c r="AC83" s="3251"/>
      <c r="AD83" s="3251"/>
      <c r="AE83" s="3252"/>
      <c r="AF83" s="3250" t="s">
        <v>950</v>
      </c>
      <c r="AG83" s="3251"/>
      <c r="AH83" s="3251"/>
      <c r="AI83" s="3251"/>
      <c r="AJ83" s="3251"/>
      <c r="AK83" s="3251"/>
      <c r="AL83" s="3252"/>
      <c r="AM83" s="3250"/>
      <c r="AN83" s="3251"/>
      <c r="AO83" s="3251"/>
      <c r="AP83" s="3251"/>
      <c r="AQ83" s="3251"/>
      <c r="AR83" s="3251"/>
      <c r="AS83" s="3251"/>
      <c r="AT83" s="3251"/>
      <c r="AU83" s="3251"/>
      <c r="AV83" s="3251"/>
      <c r="AW83" s="3252"/>
    </row>
    <row r="84" spans="1:49" ht="23.1" customHeight="1">
      <c r="A84" s="3276"/>
      <c r="B84" s="3277"/>
      <c r="C84" s="3278"/>
      <c r="D84" s="3250" t="s">
        <v>951</v>
      </c>
      <c r="E84" s="3251"/>
      <c r="F84" s="3251"/>
      <c r="G84" s="3251"/>
      <c r="H84" s="3251"/>
      <c r="I84" s="3251"/>
      <c r="J84" s="3252"/>
      <c r="K84" s="3250"/>
      <c r="L84" s="3251"/>
      <c r="M84" s="3251"/>
      <c r="N84" s="3251"/>
      <c r="O84" s="3251"/>
      <c r="P84" s="3251"/>
      <c r="Q84" s="3252"/>
      <c r="R84" s="3250"/>
      <c r="S84" s="3251"/>
      <c r="T84" s="3251"/>
      <c r="U84" s="3251"/>
      <c r="V84" s="3251"/>
      <c r="W84" s="3251"/>
      <c r="X84" s="3252"/>
      <c r="Y84" s="3250"/>
      <c r="Z84" s="3251"/>
      <c r="AA84" s="3251"/>
      <c r="AB84" s="3251"/>
      <c r="AC84" s="3251"/>
      <c r="AD84" s="3251"/>
      <c r="AE84" s="3252"/>
      <c r="AF84" s="3250" t="s">
        <v>952</v>
      </c>
      <c r="AG84" s="3251"/>
      <c r="AH84" s="3251"/>
      <c r="AI84" s="3251"/>
      <c r="AJ84" s="3251"/>
      <c r="AK84" s="3251"/>
      <c r="AL84" s="3252"/>
      <c r="AM84" s="3250"/>
      <c r="AN84" s="3251"/>
      <c r="AO84" s="3251"/>
      <c r="AP84" s="3251"/>
      <c r="AQ84" s="3251"/>
      <c r="AR84" s="3251"/>
      <c r="AS84" s="3251"/>
      <c r="AT84" s="3251"/>
      <c r="AU84" s="3251"/>
      <c r="AV84" s="3251"/>
      <c r="AW84" s="3252"/>
    </row>
    <row r="85" spans="1:49" ht="23.1" customHeight="1">
      <c r="A85" s="3276"/>
      <c r="B85" s="3277"/>
      <c r="C85" s="3278"/>
      <c r="D85" s="3250" t="s">
        <v>953</v>
      </c>
      <c r="E85" s="3251"/>
      <c r="F85" s="3251"/>
      <c r="G85" s="3251"/>
      <c r="H85" s="3251"/>
      <c r="I85" s="3251"/>
      <c r="J85" s="3252"/>
      <c r="K85" s="3250"/>
      <c r="L85" s="3251"/>
      <c r="M85" s="3251"/>
      <c r="N85" s="3251"/>
      <c r="O85" s="3251"/>
      <c r="P85" s="3251"/>
      <c r="Q85" s="3252"/>
      <c r="R85" s="3250"/>
      <c r="S85" s="3251"/>
      <c r="T85" s="3251"/>
      <c r="U85" s="3251"/>
      <c r="V85" s="3251"/>
      <c r="W85" s="3251"/>
      <c r="X85" s="3252"/>
      <c r="Y85" s="3250"/>
      <c r="Z85" s="3251"/>
      <c r="AA85" s="3251"/>
      <c r="AB85" s="3251"/>
      <c r="AC85" s="3251"/>
      <c r="AD85" s="3251"/>
      <c r="AE85" s="3252"/>
      <c r="AF85" s="3250" t="s">
        <v>954</v>
      </c>
      <c r="AG85" s="3251"/>
      <c r="AH85" s="3251"/>
      <c r="AI85" s="3251"/>
      <c r="AJ85" s="3251"/>
      <c r="AK85" s="3251"/>
      <c r="AL85" s="3252"/>
      <c r="AM85" s="3263"/>
      <c r="AN85" s="3251"/>
      <c r="AO85" s="3251"/>
      <c r="AP85" s="3251"/>
      <c r="AQ85" s="3251"/>
      <c r="AR85" s="3251"/>
      <c r="AS85" s="3251"/>
      <c r="AT85" s="3251"/>
      <c r="AU85" s="3251"/>
      <c r="AV85" s="3251"/>
      <c r="AW85" s="3252"/>
    </row>
    <row r="86" spans="1:49" ht="23.1" customHeight="1">
      <c r="A86" s="3276"/>
      <c r="B86" s="3277"/>
      <c r="C86" s="3278"/>
      <c r="D86" s="3250" t="s">
        <v>955</v>
      </c>
      <c r="E86" s="3251"/>
      <c r="F86" s="3251"/>
      <c r="G86" s="3251"/>
      <c r="H86" s="3251"/>
      <c r="I86" s="3251"/>
      <c r="J86" s="3252"/>
      <c r="K86" s="3250"/>
      <c r="L86" s="3251"/>
      <c r="M86" s="3251"/>
      <c r="N86" s="3251"/>
      <c r="O86" s="3251"/>
      <c r="P86" s="3251"/>
      <c r="Q86" s="3252"/>
      <c r="R86" s="3250"/>
      <c r="S86" s="3251"/>
      <c r="T86" s="3251"/>
      <c r="U86" s="3251"/>
      <c r="V86" s="3251"/>
      <c r="W86" s="3251"/>
      <c r="X86" s="3252"/>
      <c r="Y86" s="3250"/>
      <c r="Z86" s="3251"/>
      <c r="AA86" s="3251"/>
      <c r="AB86" s="3251"/>
      <c r="AC86" s="3251"/>
      <c r="AD86" s="3251"/>
      <c r="AE86" s="3252"/>
      <c r="AF86" s="3250" t="s">
        <v>956</v>
      </c>
      <c r="AG86" s="3251"/>
      <c r="AH86" s="3251"/>
      <c r="AI86" s="3251"/>
      <c r="AJ86" s="3251"/>
      <c r="AK86" s="3251"/>
      <c r="AL86" s="3252"/>
      <c r="AM86" s="3250"/>
      <c r="AN86" s="3251"/>
      <c r="AO86" s="3251"/>
      <c r="AP86" s="3251"/>
      <c r="AQ86" s="3251"/>
      <c r="AR86" s="3251"/>
      <c r="AS86" s="3251"/>
      <c r="AT86" s="3251"/>
      <c r="AU86" s="3251"/>
      <c r="AV86" s="3251"/>
      <c r="AW86" s="3252"/>
    </row>
    <row r="87" spans="1:49" ht="23.1" customHeight="1">
      <c r="A87" s="3276"/>
      <c r="B87" s="3277"/>
      <c r="C87" s="3278"/>
      <c r="D87" s="3250" t="s">
        <v>957</v>
      </c>
      <c r="E87" s="3251"/>
      <c r="F87" s="3251"/>
      <c r="G87" s="3251"/>
      <c r="H87" s="3251"/>
      <c r="I87" s="3251"/>
      <c r="J87" s="3252"/>
      <c r="K87" s="3250" t="s">
        <v>958</v>
      </c>
      <c r="L87" s="3251"/>
      <c r="M87" s="3251"/>
      <c r="N87" s="3251"/>
      <c r="O87" s="3251"/>
      <c r="P87" s="3251"/>
      <c r="Q87" s="3252"/>
      <c r="R87" s="3250"/>
      <c r="S87" s="3251"/>
      <c r="T87" s="3251"/>
      <c r="U87" s="3251"/>
      <c r="V87" s="3251"/>
      <c r="W87" s="3251"/>
      <c r="X87" s="3252"/>
      <c r="Y87" s="3250"/>
      <c r="Z87" s="3251"/>
      <c r="AA87" s="3251"/>
      <c r="AB87" s="3251"/>
      <c r="AC87" s="3251"/>
      <c r="AD87" s="3251"/>
      <c r="AE87" s="3252"/>
      <c r="AF87" s="3250" t="s">
        <v>959</v>
      </c>
      <c r="AG87" s="3251"/>
      <c r="AH87" s="3251"/>
      <c r="AI87" s="3251"/>
      <c r="AJ87" s="3251"/>
      <c r="AK87" s="3251"/>
      <c r="AL87" s="3252"/>
      <c r="AM87" s="3250"/>
      <c r="AN87" s="3251"/>
      <c r="AO87" s="3251"/>
      <c r="AP87" s="3251"/>
      <c r="AQ87" s="3251"/>
      <c r="AR87" s="3251"/>
      <c r="AS87" s="3251"/>
      <c r="AT87" s="3251"/>
      <c r="AU87" s="3251"/>
      <c r="AV87" s="3251"/>
      <c r="AW87" s="3252"/>
    </row>
    <row r="88" spans="1:49" ht="23.1" customHeight="1">
      <c r="A88" s="3276"/>
      <c r="B88" s="3277"/>
      <c r="C88" s="3278"/>
      <c r="D88" s="3250" t="s">
        <v>960</v>
      </c>
      <c r="E88" s="3251"/>
      <c r="F88" s="3251"/>
      <c r="G88" s="3251"/>
      <c r="H88" s="3251"/>
      <c r="I88" s="3251"/>
      <c r="J88" s="3252"/>
      <c r="K88" s="3250"/>
      <c r="L88" s="3251"/>
      <c r="M88" s="3251"/>
      <c r="N88" s="3251"/>
      <c r="O88" s="3251"/>
      <c r="P88" s="3251"/>
      <c r="Q88" s="3252"/>
      <c r="R88" s="3250"/>
      <c r="S88" s="3251"/>
      <c r="T88" s="3251"/>
      <c r="U88" s="3251"/>
      <c r="V88" s="3251"/>
      <c r="W88" s="3251"/>
      <c r="X88" s="3252"/>
      <c r="Y88" s="3250"/>
      <c r="Z88" s="3251"/>
      <c r="AA88" s="3251"/>
      <c r="AB88" s="3251"/>
      <c r="AC88" s="3251"/>
      <c r="AD88" s="3251"/>
      <c r="AE88" s="3252"/>
      <c r="AF88" s="3250" t="s">
        <v>961</v>
      </c>
      <c r="AG88" s="3251"/>
      <c r="AH88" s="3251"/>
      <c r="AI88" s="3251"/>
      <c r="AJ88" s="3251"/>
      <c r="AK88" s="3251"/>
      <c r="AL88" s="3252"/>
      <c r="AM88" s="3250"/>
      <c r="AN88" s="3251"/>
      <c r="AO88" s="3251"/>
      <c r="AP88" s="3251"/>
      <c r="AQ88" s="3251"/>
      <c r="AR88" s="3251"/>
      <c r="AS88" s="3251"/>
      <c r="AT88" s="3251"/>
      <c r="AU88" s="3251"/>
      <c r="AV88" s="3251"/>
      <c r="AW88" s="3252"/>
    </row>
    <row r="89" spans="1:49" ht="23.1" customHeight="1">
      <c r="A89" s="3276"/>
      <c r="B89" s="3277"/>
      <c r="C89" s="3278"/>
      <c r="D89" s="3250" t="s">
        <v>962</v>
      </c>
      <c r="E89" s="3251"/>
      <c r="F89" s="3251"/>
      <c r="G89" s="3251"/>
      <c r="H89" s="3251"/>
      <c r="I89" s="3251"/>
      <c r="J89" s="3252"/>
      <c r="K89" s="3250" t="s">
        <v>963</v>
      </c>
      <c r="L89" s="3251"/>
      <c r="M89" s="3251"/>
      <c r="N89" s="3251"/>
      <c r="O89" s="3251"/>
      <c r="P89" s="3251"/>
      <c r="Q89" s="3252"/>
      <c r="R89" s="3250"/>
      <c r="S89" s="3251"/>
      <c r="T89" s="3251"/>
      <c r="U89" s="3251"/>
      <c r="V89" s="3251"/>
      <c r="W89" s="3251"/>
      <c r="X89" s="3252"/>
      <c r="Y89" s="3250"/>
      <c r="Z89" s="3251"/>
      <c r="AA89" s="3251"/>
      <c r="AB89" s="3251"/>
      <c r="AC89" s="3251"/>
      <c r="AD89" s="3251"/>
      <c r="AE89" s="3252"/>
      <c r="AF89" s="3250" t="s">
        <v>964</v>
      </c>
      <c r="AG89" s="3251"/>
      <c r="AH89" s="3251"/>
      <c r="AI89" s="3251"/>
      <c r="AJ89" s="3251"/>
      <c r="AK89" s="3251"/>
      <c r="AL89" s="3252"/>
      <c r="AM89" s="3250"/>
      <c r="AN89" s="3251"/>
      <c r="AO89" s="3251"/>
      <c r="AP89" s="3251"/>
      <c r="AQ89" s="3251"/>
      <c r="AR89" s="3251"/>
      <c r="AS89" s="3251"/>
      <c r="AT89" s="3251"/>
      <c r="AU89" s="3251"/>
      <c r="AV89" s="3251"/>
      <c r="AW89" s="3252"/>
    </row>
    <row r="90" spans="1:49" ht="23.1" customHeight="1">
      <c r="A90" s="3276"/>
      <c r="B90" s="3277"/>
      <c r="C90" s="3278"/>
      <c r="D90" s="3250" t="s">
        <v>965</v>
      </c>
      <c r="E90" s="3251"/>
      <c r="F90" s="3251"/>
      <c r="G90" s="3251"/>
      <c r="H90" s="3251"/>
      <c r="I90" s="3251"/>
      <c r="J90" s="3252"/>
      <c r="K90" s="3250"/>
      <c r="L90" s="3251"/>
      <c r="M90" s="3251"/>
      <c r="N90" s="3251"/>
      <c r="O90" s="3251"/>
      <c r="P90" s="3251"/>
      <c r="Q90" s="3252"/>
      <c r="R90" s="3250"/>
      <c r="S90" s="3251"/>
      <c r="T90" s="3251"/>
      <c r="U90" s="3251"/>
      <c r="V90" s="3251"/>
      <c r="W90" s="3251"/>
      <c r="X90" s="3252"/>
      <c r="Y90" s="3250"/>
      <c r="Z90" s="3251"/>
      <c r="AA90" s="3251"/>
      <c r="AB90" s="3251"/>
      <c r="AC90" s="3251"/>
      <c r="AD90" s="3251"/>
      <c r="AE90" s="3252"/>
      <c r="AF90" s="3250" t="s">
        <v>966</v>
      </c>
      <c r="AG90" s="3251"/>
      <c r="AH90" s="3251"/>
      <c r="AI90" s="3251"/>
      <c r="AJ90" s="3251"/>
      <c r="AK90" s="3251"/>
      <c r="AL90" s="3252"/>
      <c r="AM90" s="3250"/>
      <c r="AN90" s="3251"/>
      <c r="AO90" s="3251"/>
      <c r="AP90" s="3251"/>
      <c r="AQ90" s="3251"/>
      <c r="AR90" s="3251"/>
      <c r="AS90" s="3251"/>
      <c r="AT90" s="3251"/>
      <c r="AU90" s="3251"/>
      <c r="AV90" s="3251"/>
      <c r="AW90" s="3252"/>
    </row>
    <row r="91" spans="1:49" ht="23.1" customHeight="1">
      <c r="A91" s="3276"/>
      <c r="B91" s="3277"/>
      <c r="C91" s="3278"/>
      <c r="D91" s="3250" t="s">
        <v>967</v>
      </c>
      <c r="E91" s="3251"/>
      <c r="F91" s="3251"/>
      <c r="G91" s="3251"/>
      <c r="H91" s="3251"/>
      <c r="I91" s="3251"/>
      <c r="J91" s="3252"/>
      <c r="K91" s="3250" t="s">
        <v>968</v>
      </c>
      <c r="L91" s="3251"/>
      <c r="M91" s="3251"/>
      <c r="N91" s="3251"/>
      <c r="O91" s="3251"/>
      <c r="P91" s="3251"/>
      <c r="Q91" s="3252"/>
      <c r="R91" s="3250"/>
      <c r="S91" s="3251"/>
      <c r="T91" s="3251"/>
      <c r="U91" s="3251"/>
      <c r="V91" s="3251"/>
      <c r="W91" s="3251"/>
      <c r="X91" s="3252"/>
      <c r="Y91" s="3250"/>
      <c r="Z91" s="3251"/>
      <c r="AA91" s="3251"/>
      <c r="AB91" s="3251"/>
      <c r="AC91" s="3251"/>
      <c r="AD91" s="3251"/>
      <c r="AE91" s="3252"/>
      <c r="AF91" s="3250" t="s">
        <v>969</v>
      </c>
      <c r="AG91" s="3251"/>
      <c r="AH91" s="3251"/>
      <c r="AI91" s="3251"/>
      <c r="AJ91" s="3251"/>
      <c r="AK91" s="3251"/>
      <c r="AL91" s="3252"/>
      <c r="AM91" s="3250"/>
      <c r="AN91" s="3251"/>
      <c r="AO91" s="3251"/>
      <c r="AP91" s="3251"/>
      <c r="AQ91" s="3251"/>
      <c r="AR91" s="3251"/>
      <c r="AS91" s="3251"/>
      <c r="AT91" s="3251"/>
      <c r="AU91" s="3251"/>
      <c r="AV91" s="3251"/>
      <c r="AW91" s="3252"/>
    </row>
    <row r="92" spans="1:49" ht="23.1" customHeight="1">
      <c r="A92" s="3276"/>
      <c r="B92" s="3277"/>
      <c r="C92" s="3278"/>
      <c r="D92" s="3273" t="s">
        <v>970</v>
      </c>
      <c r="E92" s="3274"/>
      <c r="F92" s="3274"/>
      <c r="G92" s="3274"/>
      <c r="H92" s="3274"/>
      <c r="I92" s="3274"/>
      <c r="J92" s="3275"/>
      <c r="K92" s="3250" t="s">
        <v>971</v>
      </c>
      <c r="L92" s="3251"/>
      <c r="M92" s="3251"/>
      <c r="N92" s="3251"/>
      <c r="O92" s="3251"/>
      <c r="P92" s="3251"/>
      <c r="Q92" s="3252"/>
      <c r="R92" s="3250"/>
      <c r="S92" s="3251"/>
      <c r="T92" s="3251"/>
      <c r="U92" s="3251"/>
      <c r="V92" s="3251"/>
      <c r="W92" s="3251"/>
      <c r="X92" s="3252"/>
      <c r="Y92" s="3250"/>
      <c r="Z92" s="3251"/>
      <c r="AA92" s="3251"/>
      <c r="AB92" s="3251"/>
      <c r="AC92" s="3251"/>
      <c r="AD92" s="3251"/>
      <c r="AE92" s="3252"/>
      <c r="AF92" s="3250" t="s">
        <v>972</v>
      </c>
      <c r="AG92" s="3251"/>
      <c r="AH92" s="3251"/>
      <c r="AI92" s="3251"/>
      <c r="AJ92" s="3251"/>
      <c r="AK92" s="3251"/>
      <c r="AL92" s="3252"/>
      <c r="AM92" s="3250"/>
      <c r="AN92" s="3251"/>
      <c r="AO92" s="3251"/>
      <c r="AP92" s="3251"/>
      <c r="AQ92" s="3251"/>
      <c r="AR92" s="3251"/>
      <c r="AS92" s="3251"/>
      <c r="AT92" s="3251"/>
      <c r="AU92" s="3251"/>
      <c r="AV92" s="3251"/>
      <c r="AW92" s="3252"/>
    </row>
    <row r="93" spans="1:49" ht="23.1" customHeight="1">
      <c r="A93" s="3276"/>
      <c r="B93" s="3277"/>
      <c r="C93" s="3278"/>
      <c r="D93" s="3276"/>
      <c r="E93" s="3277"/>
      <c r="F93" s="3277"/>
      <c r="G93" s="3277"/>
      <c r="H93" s="3277"/>
      <c r="I93" s="3277"/>
      <c r="J93" s="3278"/>
      <c r="K93" s="3250" t="s">
        <v>973</v>
      </c>
      <c r="L93" s="3251"/>
      <c r="M93" s="3251"/>
      <c r="N93" s="3251"/>
      <c r="O93" s="3251"/>
      <c r="P93" s="3251"/>
      <c r="Q93" s="3252"/>
      <c r="R93" s="3250"/>
      <c r="S93" s="3251"/>
      <c r="T93" s="3251"/>
      <c r="U93" s="3251"/>
      <c r="V93" s="3251"/>
      <c r="W93" s="3251"/>
      <c r="X93" s="3252"/>
      <c r="Y93" s="3250"/>
      <c r="Z93" s="3251"/>
      <c r="AA93" s="3251"/>
      <c r="AB93" s="3251"/>
      <c r="AC93" s="3251"/>
      <c r="AD93" s="3251"/>
      <c r="AE93" s="3252"/>
      <c r="AF93" s="3250" t="s">
        <v>974</v>
      </c>
      <c r="AG93" s="3251"/>
      <c r="AH93" s="3251"/>
      <c r="AI93" s="3251"/>
      <c r="AJ93" s="3251"/>
      <c r="AK93" s="3251"/>
      <c r="AL93" s="3252"/>
      <c r="AM93" s="3250"/>
      <c r="AN93" s="3251"/>
      <c r="AO93" s="3251"/>
      <c r="AP93" s="3251"/>
      <c r="AQ93" s="3251"/>
      <c r="AR93" s="3251"/>
      <c r="AS93" s="3251"/>
      <c r="AT93" s="3251"/>
      <c r="AU93" s="3251"/>
      <c r="AV93" s="3251"/>
      <c r="AW93" s="3252"/>
    </row>
    <row r="94" spans="1:49" ht="23.1" customHeight="1">
      <c r="A94" s="3276"/>
      <c r="B94" s="3277"/>
      <c r="C94" s="3278"/>
      <c r="D94" s="3279"/>
      <c r="E94" s="3280"/>
      <c r="F94" s="3280"/>
      <c r="G94" s="3280"/>
      <c r="H94" s="3280"/>
      <c r="I94" s="3280"/>
      <c r="J94" s="3281"/>
      <c r="K94" s="3250" t="s">
        <v>975</v>
      </c>
      <c r="L94" s="3251"/>
      <c r="M94" s="3251"/>
      <c r="N94" s="3251"/>
      <c r="O94" s="3251"/>
      <c r="P94" s="3251"/>
      <c r="Q94" s="3252"/>
      <c r="R94" s="3250"/>
      <c r="S94" s="3251"/>
      <c r="T94" s="3251"/>
      <c r="U94" s="3251"/>
      <c r="V94" s="3251"/>
      <c r="W94" s="3251"/>
      <c r="X94" s="3252"/>
      <c r="Y94" s="3250"/>
      <c r="Z94" s="3251"/>
      <c r="AA94" s="3251"/>
      <c r="AB94" s="3251"/>
      <c r="AC94" s="3251"/>
      <c r="AD94" s="3251"/>
      <c r="AE94" s="3252"/>
      <c r="AF94" s="3250" t="s">
        <v>976</v>
      </c>
      <c r="AG94" s="3251"/>
      <c r="AH94" s="3251"/>
      <c r="AI94" s="3251"/>
      <c r="AJ94" s="3251"/>
      <c r="AK94" s="3251"/>
      <c r="AL94" s="3252"/>
      <c r="AM94" s="3250"/>
      <c r="AN94" s="3251"/>
      <c r="AO94" s="3251"/>
      <c r="AP94" s="3251"/>
      <c r="AQ94" s="3251"/>
      <c r="AR94" s="3251"/>
      <c r="AS94" s="3251"/>
      <c r="AT94" s="3251"/>
      <c r="AU94" s="3251"/>
      <c r="AV94" s="3251"/>
      <c r="AW94" s="3252"/>
    </row>
    <row r="95" spans="1:49" ht="23.1" customHeight="1">
      <c r="A95" s="3276"/>
      <c r="B95" s="3277"/>
      <c r="C95" s="3278"/>
      <c r="D95" s="3250" t="s">
        <v>977</v>
      </c>
      <c r="E95" s="3251"/>
      <c r="F95" s="3251"/>
      <c r="G95" s="3251"/>
      <c r="H95" s="3251"/>
      <c r="I95" s="3251"/>
      <c r="J95" s="3252"/>
      <c r="K95" s="3250"/>
      <c r="L95" s="3251"/>
      <c r="M95" s="3251"/>
      <c r="N95" s="3251"/>
      <c r="O95" s="3251"/>
      <c r="P95" s="3251"/>
      <c r="Q95" s="3252"/>
      <c r="R95" s="3250"/>
      <c r="S95" s="3251"/>
      <c r="T95" s="3251"/>
      <c r="U95" s="3251"/>
      <c r="V95" s="3251"/>
      <c r="W95" s="3251"/>
      <c r="X95" s="3252"/>
      <c r="Y95" s="3250"/>
      <c r="Z95" s="3251"/>
      <c r="AA95" s="3251"/>
      <c r="AB95" s="3251"/>
      <c r="AC95" s="3251"/>
      <c r="AD95" s="3251"/>
      <c r="AE95" s="3252"/>
      <c r="AF95" s="3250" t="s">
        <v>978</v>
      </c>
      <c r="AG95" s="3251"/>
      <c r="AH95" s="3251"/>
      <c r="AI95" s="3251"/>
      <c r="AJ95" s="3251"/>
      <c r="AK95" s="3251"/>
      <c r="AL95" s="3252"/>
      <c r="AM95" s="3250"/>
      <c r="AN95" s="3251"/>
      <c r="AO95" s="3251"/>
      <c r="AP95" s="3251"/>
      <c r="AQ95" s="3251"/>
      <c r="AR95" s="3251"/>
      <c r="AS95" s="3251"/>
      <c r="AT95" s="3251"/>
      <c r="AU95" s="3251"/>
      <c r="AV95" s="3251"/>
      <c r="AW95" s="3252"/>
    </row>
    <row r="96" spans="1:49" ht="23.1" customHeight="1">
      <c r="A96" s="3276"/>
      <c r="B96" s="3277"/>
      <c r="C96" s="3278"/>
      <c r="D96" s="3250" t="s">
        <v>979</v>
      </c>
      <c r="E96" s="3251"/>
      <c r="F96" s="3251"/>
      <c r="G96" s="3251"/>
      <c r="H96" s="3251"/>
      <c r="I96" s="3251"/>
      <c r="J96" s="3252"/>
      <c r="K96" s="3250" t="s">
        <v>980</v>
      </c>
      <c r="L96" s="3251"/>
      <c r="M96" s="3251"/>
      <c r="N96" s="3251"/>
      <c r="O96" s="3251"/>
      <c r="P96" s="3251"/>
      <c r="Q96" s="3252"/>
      <c r="R96" s="3250"/>
      <c r="S96" s="3251"/>
      <c r="T96" s="3251"/>
      <c r="U96" s="3251"/>
      <c r="V96" s="3251"/>
      <c r="W96" s="3251"/>
      <c r="X96" s="3252"/>
      <c r="Y96" s="3250"/>
      <c r="Z96" s="3251"/>
      <c r="AA96" s="3251"/>
      <c r="AB96" s="3251"/>
      <c r="AC96" s="3251"/>
      <c r="AD96" s="3251"/>
      <c r="AE96" s="3252"/>
      <c r="AF96" s="3250" t="s">
        <v>981</v>
      </c>
      <c r="AG96" s="3251"/>
      <c r="AH96" s="3251"/>
      <c r="AI96" s="3251"/>
      <c r="AJ96" s="3251"/>
      <c r="AK96" s="3251"/>
      <c r="AL96" s="3252"/>
      <c r="AM96" s="3250"/>
      <c r="AN96" s="3251"/>
      <c r="AO96" s="3251"/>
      <c r="AP96" s="3251"/>
      <c r="AQ96" s="3251"/>
      <c r="AR96" s="3251"/>
      <c r="AS96" s="3251"/>
      <c r="AT96" s="3251"/>
      <c r="AU96" s="3251"/>
      <c r="AV96" s="3251"/>
      <c r="AW96" s="3252"/>
    </row>
    <row r="97" spans="1:49" ht="23.1" customHeight="1">
      <c r="A97" s="3276"/>
      <c r="B97" s="3277"/>
      <c r="C97" s="3278"/>
      <c r="D97" s="3250" t="s">
        <v>982</v>
      </c>
      <c r="E97" s="3251"/>
      <c r="F97" s="3251"/>
      <c r="G97" s="3251"/>
      <c r="H97" s="3251"/>
      <c r="I97" s="3251"/>
      <c r="J97" s="3252"/>
      <c r="K97" s="3250" t="s">
        <v>983</v>
      </c>
      <c r="L97" s="3251"/>
      <c r="M97" s="3251"/>
      <c r="N97" s="3251"/>
      <c r="O97" s="3251"/>
      <c r="P97" s="3251"/>
      <c r="Q97" s="3252"/>
      <c r="R97" s="3250"/>
      <c r="S97" s="3251"/>
      <c r="T97" s="3251"/>
      <c r="U97" s="3251"/>
      <c r="V97" s="3251"/>
      <c r="W97" s="3251"/>
      <c r="X97" s="3252"/>
      <c r="Y97" s="3250"/>
      <c r="Z97" s="3251"/>
      <c r="AA97" s="3251"/>
      <c r="AB97" s="3251"/>
      <c r="AC97" s="3251"/>
      <c r="AD97" s="3251"/>
      <c r="AE97" s="3252"/>
      <c r="AF97" s="3250" t="s">
        <v>984</v>
      </c>
      <c r="AG97" s="3251"/>
      <c r="AH97" s="3251"/>
      <c r="AI97" s="3251"/>
      <c r="AJ97" s="3251"/>
      <c r="AK97" s="3251"/>
      <c r="AL97" s="3252"/>
      <c r="AM97" s="3250"/>
      <c r="AN97" s="3251"/>
      <c r="AO97" s="3251"/>
      <c r="AP97" s="3251"/>
      <c r="AQ97" s="3251"/>
      <c r="AR97" s="3251"/>
      <c r="AS97" s="3251"/>
      <c r="AT97" s="3251"/>
      <c r="AU97" s="3251"/>
      <c r="AV97" s="3251"/>
      <c r="AW97" s="3252"/>
    </row>
    <row r="98" spans="1:49" ht="23.1" customHeight="1">
      <c r="A98" s="3276"/>
      <c r="B98" s="3277"/>
      <c r="C98" s="3278"/>
      <c r="D98" s="3250" t="s">
        <v>985</v>
      </c>
      <c r="E98" s="3251"/>
      <c r="F98" s="3251"/>
      <c r="G98" s="3251"/>
      <c r="H98" s="3251"/>
      <c r="I98" s="3251"/>
      <c r="J98" s="3252"/>
      <c r="K98" s="3250"/>
      <c r="L98" s="3251"/>
      <c r="M98" s="3251"/>
      <c r="N98" s="3251"/>
      <c r="O98" s="3251"/>
      <c r="P98" s="3251"/>
      <c r="Q98" s="3252"/>
      <c r="R98" s="3250"/>
      <c r="S98" s="3251"/>
      <c r="T98" s="3251"/>
      <c r="U98" s="3251"/>
      <c r="V98" s="3251"/>
      <c r="W98" s="3251"/>
      <c r="X98" s="3252"/>
      <c r="Y98" s="3250"/>
      <c r="Z98" s="3251"/>
      <c r="AA98" s="3251"/>
      <c r="AB98" s="3251"/>
      <c r="AC98" s="3251"/>
      <c r="AD98" s="3251"/>
      <c r="AE98" s="3252"/>
      <c r="AF98" s="3250" t="s">
        <v>986</v>
      </c>
      <c r="AG98" s="3251"/>
      <c r="AH98" s="3251"/>
      <c r="AI98" s="3251"/>
      <c r="AJ98" s="3251"/>
      <c r="AK98" s="3251"/>
      <c r="AL98" s="3252"/>
      <c r="AM98" s="3250"/>
      <c r="AN98" s="3251"/>
      <c r="AO98" s="3251"/>
      <c r="AP98" s="3251"/>
      <c r="AQ98" s="3251"/>
      <c r="AR98" s="3251"/>
      <c r="AS98" s="3251"/>
      <c r="AT98" s="3251"/>
      <c r="AU98" s="3251"/>
      <c r="AV98" s="3251"/>
      <c r="AW98" s="3252"/>
    </row>
    <row r="99" spans="1:49" ht="23.1" customHeight="1">
      <c r="A99" s="3276"/>
      <c r="B99" s="3277"/>
      <c r="C99" s="3278"/>
      <c r="D99" s="3250" t="s">
        <v>987</v>
      </c>
      <c r="E99" s="3251"/>
      <c r="F99" s="3251"/>
      <c r="G99" s="3251"/>
      <c r="H99" s="3251"/>
      <c r="I99" s="3251"/>
      <c r="J99" s="3252"/>
      <c r="K99" s="3250"/>
      <c r="L99" s="3251"/>
      <c r="M99" s="3251"/>
      <c r="N99" s="3251"/>
      <c r="O99" s="3251"/>
      <c r="P99" s="3251"/>
      <c r="Q99" s="3252"/>
      <c r="R99" s="3250"/>
      <c r="S99" s="3251"/>
      <c r="T99" s="3251"/>
      <c r="U99" s="3251"/>
      <c r="V99" s="3251"/>
      <c r="W99" s="3251"/>
      <c r="X99" s="3252"/>
      <c r="Y99" s="3250"/>
      <c r="Z99" s="3251"/>
      <c r="AA99" s="3251"/>
      <c r="AB99" s="3251"/>
      <c r="AC99" s="3251"/>
      <c r="AD99" s="3251"/>
      <c r="AE99" s="3252"/>
      <c r="AF99" s="3250" t="s">
        <v>988</v>
      </c>
      <c r="AG99" s="3251"/>
      <c r="AH99" s="3251"/>
      <c r="AI99" s="3251"/>
      <c r="AJ99" s="3251"/>
      <c r="AK99" s="3251"/>
      <c r="AL99" s="3252"/>
      <c r="AM99" s="3250"/>
      <c r="AN99" s="3251"/>
      <c r="AO99" s="3251"/>
      <c r="AP99" s="3251"/>
      <c r="AQ99" s="3251"/>
      <c r="AR99" s="3251"/>
      <c r="AS99" s="3251"/>
      <c r="AT99" s="3251"/>
      <c r="AU99" s="3251"/>
      <c r="AV99" s="3251"/>
      <c r="AW99" s="3252"/>
    </row>
    <row r="100" spans="1:49" ht="23.1" customHeight="1">
      <c r="A100" s="3276"/>
      <c r="B100" s="3277"/>
      <c r="C100" s="3278"/>
      <c r="D100" s="3250" t="s">
        <v>989</v>
      </c>
      <c r="E100" s="3251"/>
      <c r="F100" s="3251"/>
      <c r="G100" s="3251"/>
      <c r="H100" s="3251"/>
      <c r="I100" s="3251"/>
      <c r="J100" s="3252"/>
      <c r="K100" s="3250" t="s">
        <v>990</v>
      </c>
      <c r="L100" s="3251"/>
      <c r="M100" s="3251"/>
      <c r="N100" s="3251"/>
      <c r="O100" s="3251"/>
      <c r="P100" s="3251"/>
      <c r="Q100" s="3252"/>
      <c r="R100" s="3250"/>
      <c r="S100" s="3251"/>
      <c r="T100" s="3251"/>
      <c r="U100" s="3251"/>
      <c r="V100" s="3251"/>
      <c r="W100" s="3251"/>
      <c r="X100" s="3252"/>
      <c r="Y100" s="3250"/>
      <c r="Z100" s="3251"/>
      <c r="AA100" s="3251"/>
      <c r="AB100" s="3251"/>
      <c r="AC100" s="3251"/>
      <c r="AD100" s="3251"/>
      <c r="AE100" s="3252"/>
      <c r="AF100" s="3250" t="s">
        <v>991</v>
      </c>
      <c r="AG100" s="3251"/>
      <c r="AH100" s="3251"/>
      <c r="AI100" s="3251"/>
      <c r="AJ100" s="3251"/>
      <c r="AK100" s="3251"/>
      <c r="AL100" s="3252"/>
      <c r="AM100" s="3250"/>
      <c r="AN100" s="3251"/>
      <c r="AO100" s="3251"/>
      <c r="AP100" s="3251"/>
      <c r="AQ100" s="3251"/>
      <c r="AR100" s="3251"/>
      <c r="AS100" s="3251"/>
      <c r="AT100" s="3251"/>
      <c r="AU100" s="3251"/>
      <c r="AV100" s="3251"/>
      <c r="AW100" s="3252"/>
    </row>
    <row r="101" spans="1:49" ht="23.1" customHeight="1">
      <c r="A101" s="3276"/>
      <c r="B101" s="3277"/>
      <c r="C101" s="3278"/>
      <c r="D101" s="3250" t="s">
        <v>992</v>
      </c>
      <c r="E101" s="3251"/>
      <c r="F101" s="3251"/>
      <c r="G101" s="3251"/>
      <c r="H101" s="3251"/>
      <c r="I101" s="3251"/>
      <c r="J101" s="3252"/>
      <c r="K101" s="3250"/>
      <c r="L101" s="3251"/>
      <c r="M101" s="3251"/>
      <c r="N101" s="3251"/>
      <c r="O101" s="3251"/>
      <c r="P101" s="3251"/>
      <c r="Q101" s="3252"/>
      <c r="R101" s="3250"/>
      <c r="S101" s="3251"/>
      <c r="T101" s="3251"/>
      <c r="U101" s="3251"/>
      <c r="V101" s="3251"/>
      <c r="W101" s="3251"/>
      <c r="X101" s="3252"/>
      <c r="Y101" s="3250"/>
      <c r="Z101" s="3251"/>
      <c r="AA101" s="3251"/>
      <c r="AB101" s="3251"/>
      <c r="AC101" s="3251"/>
      <c r="AD101" s="3251"/>
      <c r="AE101" s="3252"/>
      <c r="AF101" s="3250" t="s">
        <v>993</v>
      </c>
      <c r="AG101" s="3251"/>
      <c r="AH101" s="3251"/>
      <c r="AI101" s="3251"/>
      <c r="AJ101" s="3251"/>
      <c r="AK101" s="3251"/>
      <c r="AL101" s="3252"/>
      <c r="AM101" s="3250"/>
      <c r="AN101" s="3251"/>
      <c r="AO101" s="3251"/>
      <c r="AP101" s="3251"/>
      <c r="AQ101" s="3251"/>
      <c r="AR101" s="3251"/>
      <c r="AS101" s="3251"/>
      <c r="AT101" s="3251"/>
      <c r="AU101" s="3251"/>
      <c r="AV101" s="3251"/>
      <c r="AW101" s="3252"/>
    </row>
    <row r="102" spans="1:49" ht="23.1" customHeight="1">
      <c r="A102" s="3276"/>
      <c r="B102" s="3277"/>
      <c r="C102" s="3278"/>
      <c r="D102" s="3250" t="s">
        <v>994</v>
      </c>
      <c r="E102" s="3251"/>
      <c r="F102" s="3251"/>
      <c r="G102" s="3251"/>
      <c r="H102" s="3251"/>
      <c r="I102" s="3251"/>
      <c r="J102" s="3252"/>
      <c r="K102" s="3250"/>
      <c r="L102" s="3251"/>
      <c r="M102" s="3251"/>
      <c r="N102" s="3251"/>
      <c r="O102" s="3251"/>
      <c r="P102" s="3251"/>
      <c r="Q102" s="3252"/>
      <c r="R102" s="3250"/>
      <c r="S102" s="3251"/>
      <c r="T102" s="3251"/>
      <c r="U102" s="3251"/>
      <c r="V102" s="3251"/>
      <c r="W102" s="3251"/>
      <c r="X102" s="3252"/>
      <c r="Y102" s="3250"/>
      <c r="Z102" s="3251"/>
      <c r="AA102" s="3251"/>
      <c r="AB102" s="3251"/>
      <c r="AC102" s="3251"/>
      <c r="AD102" s="3251"/>
      <c r="AE102" s="3252"/>
      <c r="AF102" s="3250" t="s">
        <v>995</v>
      </c>
      <c r="AG102" s="3251"/>
      <c r="AH102" s="3251"/>
      <c r="AI102" s="3251"/>
      <c r="AJ102" s="3251"/>
      <c r="AK102" s="3251"/>
      <c r="AL102" s="3252"/>
      <c r="AM102" s="3250"/>
      <c r="AN102" s="3251"/>
      <c r="AO102" s="3251"/>
      <c r="AP102" s="3251"/>
      <c r="AQ102" s="3251"/>
      <c r="AR102" s="3251"/>
      <c r="AS102" s="3251"/>
      <c r="AT102" s="3251"/>
      <c r="AU102" s="3251"/>
      <c r="AV102" s="3251"/>
      <c r="AW102" s="3252"/>
    </row>
    <row r="103" spans="1:49" ht="23.1" customHeight="1">
      <c r="A103" s="3276"/>
      <c r="B103" s="3277"/>
      <c r="C103" s="3278"/>
      <c r="D103" s="3250" t="s">
        <v>996</v>
      </c>
      <c r="E103" s="3251"/>
      <c r="F103" s="3251"/>
      <c r="G103" s="3251"/>
      <c r="H103" s="3251"/>
      <c r="I103" s="3251"/>
      <c r="J103" s="3252"/>
      <c r="K103" s="3250" t="s">
        <v>997</v>
      </c>
      <c r="L103" s="3251"/>
      <c r="M103" s="3251"/>
      <c r="N103" s="3251"/>
      <c r="O103" s="3251"/>
      <c r="P103" s="3251"/>
      <c r="Q103" s="3252"/>
      <c r="R103" s="3250"/>
      <c r="S103" s="3251"/>
      <c r="T103" s="3251"/>
      <c r="U103" s="3251"/>
      <c r="V103" s="3251"/>
      <c r="W103" s="3251"/>
      <c r="X103" s="3252"/>
      <c r="Y103" s="3250"/>
      <c r="Z103" s="3251"/>
      <c r="AA103" s="3251"/>
      <c r="AB103" s="3251"/>
      <c r="AC103" s="3251"/>
      <c r="AD103" s="3251"/>
      <c r="AE103" s="3252"/>
      <c r="AF103" s="3250" t="s">
        <v>998</v>
      </c>
      <c r="AG103" s="3251"/>
      <c r="AH103" s="3251"/>
      <c r="AI103" s="3251"/>
      <c r="AJ103" s="3251"/>
      <c r="AK103" s="3251"/>
      <c r="AL103" s="3252"/>
      <c r="AM103" s="3250"/>
      <c r="AN103" s="3251"/>
      <c r="AO103" s="3251"/>
      <c r="AP103" s="3251"/>
      <c r="AQ103" s="3251"/>
      <c r="AR103" s="3251"/>
      <c r="AS103" s="3251"/>
      <c r="AT103" s="3251"/>
      <c r="AU103" s="3251"/>
      <c r="AV103" s="3251"/>
      <c r="AW103" s="3252"/>
    </row>
    <row r="104" spans="1:49" ht="23.1" customHeight="1">
      <c r="A104" s="3276"/>
      <c r="B104" s="3277"/>
      <c r="C104" s="3278"/>
      <c r="D104" s="3250" t="s">
        <v>999</v>
      </c>
      <c r="E104" s="3251"/>
      <c r="F104" s="3251"/>
      <c r="G104" s="3251"/>
      <c r="H104" s="3251"/>
      <c r="I104" s="3251"/>
      <c r="J104" s="3252"/>
      <c r="K104" s="3250" t="s">
        <v>1000</v>
      </c>
      <c r="L104" s="3251"/>
      <c r="M104" s="3251"/>
      <c r="N104" s="3251"/>
      <c r="O104" s="3251"/>
      <c r="P104" s="3251"/>
      <c r="Q104" s="3252"/>
      <c r="R104" s="3250"/>
      <c r="S104" s="3251"/>
      <c r="T104" s="3251"/>
      <c r="U104" s="3251"/>
      <c r="V104" s="3251"/>
      <c r="W104" s="3251"/>
      <c r="X104" s="3252"/>
      <c r="Y104" s="3250"/>
      <c r="Z104" s="3251"/>
      <c r="AA104" s="3251"/>
      <c r="AB104" s="3251"/>
      <c r="AC104" s="3251"/>
      <c r="AD104" s="3251"/>
      <c r="AE104" s="3252"/>
      <c r="AF104" s="3250" t="s">
        <v>1001</v>
      </c>
      <c r="AG104" s="3251"/>
      <c r="AH104" s="3251"/>
      <c r="AI104" s="3251"/>
      <c r="AJ104" s="3251"/>
      <c r="AK104" s="3251"/>
      <c r="AL104" s="3252"/>
      <c r="AM104" s="3250"/>
      <c r="AN104" s="3251"/>
      <c r="AO104" s="3251"/>
      <c r="AP104" s="3251"/>
      <c r="AQ104" s="3251"/>
      <c r="AR104" s="3251"/>
      <c r="AS104" s="3251"/>
      <c r="AT104" s="3251"/>
      <c r="AU104" s="3251"/>
      <c r="AV104" s="3251"/>
      <c r="AW104" s="3252"/>
    </row>
    <row r="105" spans="1:49" ht="23.1" customHeight="1">
      <c r="A105" s="3276"/>
      <c r="B105" s="3277"/>
      <c r="C105" s="3278"/>
      <c r="D105" s="3250" t="s">
        <v>1002</v>
      </c>
      <c r="E105" s="3251"/>
      <c r="F105" s="3251"/>
      <c r="G105" s="3251"/>
      <c r="H105" s="3251"/>
      <c r="I105" s="3251"/>
      <c r="J105" s="3252"/>
      <c r="K105" s="3250" t="s">
        <v>1003</v>
      </c>
      <c r="L105" s="3251"/>
      <c r="M105" s="3251"/>
      <c r="N105" s="3251"/>
      <c r="O105" s="3251"/>
      <c r="P105" s="3251"/>
      <c r="Q105" s="3252"/>
      <c r="R105" s="3250"/>
      <c r="S105" s="3251"/>
      <c r="T105" s="3251"/>
      <c r="U105" s="3251"/>
      <c r="V105" s="3251"/>
      <c r="W105" s="3251"/>
      <c r="X105" s="3252"/>
      <c r="Y105" s="3250"/>
      <c r="Z105" s="3251"/>
      <c r="AA105" s="3251"/>
      <c r="AB105" s="3251"/>
      <c r="AC105" s="3251"/>
      <c r="AD105" s="3251"/>
      <c r="AE105" s="3252"/>
      <c r="AF105" s="3250" t="s">
        <v>1004</v>
      </c>
      <c r="AG105" s="3251"/>
      <c r="AH105" s="3251"/>
      <c r="AI105" s="3251"/>
      <c r="AJ105" s="3251"/>
      <c r="AK105" s="3251"/>
      <c r="AL105" s="3252"/>
      <c r="AM105" s="3250"/>
      <c r="AN105" s="3251"/>
      <c r="AO105" s="3251"/>
      <c r="AP105" s="3251"/>
      <c r="AQ105" s="3251"/>
      <c r="AR105" s="3251"/>
      <c r="AS105" s="3251"/>
      <c r="AT105" s="3251"/>
      <c r="AU105" s="3251"/>
      <c r="AV105" s="3251"/>
      <c r="AW105" s="3252"/>
    </row>
    <row r="106" spans="1:49" ht="23.1" customHeight="1">
      <c r="A106" s="3276"/>
      <c r="B106" s="3277"/>
      <c r="C106" s="3278"/>
      <c r="D106" s="3250" t="s">
        <v>1005</v>
      </c>
      <c r="E106" s="3251"/>
      <c r="F106" s="3251"/>
      <c r="G106" s="3251"/>
      <c r="H106" s="3251"/>
      <c r="I106" s="3251"/>
      <c r="J106" s="3252"/>
      <c r="K106" s="3250"/>
      <c r="L106" s="3251"/>
      <c r="M106" s="3251"/>
      <c r="N106" s="3251"/>
      <c r="O106" s="3251"/>
      <c r="P106" s="3251"/>
      <c r="Q106" s="3252"/>
      <c r="R106" s="3250"/>
      <c r="S106" s="3251"/>
      <c r="T106" s="3251"/>
      <c r="U106" s="3251"/>
      <c r="V106" s="3251"/>
      <c r="W106" s="3251"/>
      <c r="X106" s="3252"/>
      <c r="Y106" s="3250"/>
      <c r="Z106" s="3251"/>
      <c r="AA106" s="3251"/>
      <c r="AB106" s="3251"/>
      <c r="AC106" s="3251"/>
      <c r="AD106" s="3251"/>
      <c r="AE106" s="3252"/>
      <c r="AF106" s="3250" t="s">
        <v>1006</v>
      </c>
      <c r="AG106" s="3251"/>
      <c r="AH106" s="3251"/>
      <c r="AI106" s="3251"/>
      <c r="AJ106" s="3251"/>
      <c r="AK106" s="3251"/>
      <c r="AL106" s="3252"/>
      <c r="AM106" s="3250"/>
      <c r="AN106" s="3251"/>
      <c r="AO106" s="3251"/>
      <c r="AP106" s="3251"/>
      <c r="AQ106" s="3251"/>
      <c r="AR106" s="3251"/>
      <c r="AS106" s="3251"/>
      <c r="AT106" s="3251"/>
      <c r="AU106" s="3251"/>
      <c r="AV106" s="3251"/>
      <c r="AW106" s="3252"/>
    </row>
    <row r="107" spans="1:49" ht="23.1" customHeight="1">
      <c r="A107" s="3276"/>
      <c r="B107" s="3277"/>
      <c r="C107" s="3278"/>
      <c r="D107" s="3250" t="s">
        <v>1007</v>
      </c>
      <c r="E107" s="3251"/>
      <c r="F107" s="3251"/>
      <c r="G107" s="3251"/>
      <c r="H107" s="3251"/>
      <c r="I107" s="3251"/>
      <c r="J107" s="3252"/>
      <c r="K107" s="3250"/>
      <c r="L107" s="3251"/>
      <c r="M107" s="3251"/>
      <c r="N107" s="3251"/>
      <c r="O107" s="3251"/>
      <c r="P107" s="3251"/>
      <c r="Q107" s="3252"/>
      <c r="R107" s="3250"/>
      <c r="S107" s="3251"/>
      <c r="T107" s="3251"/>
      <c r="U107" s="3251"/>
      <c r="V107" s="3251"/>
      <c r="W107" s="3251"/>
      <c r="X107" s="3252"/>
      <c r="Y107" s="3250"/>
      <c r="Z107" s="3251"/>
      <c r="AA107" s="3251"/>
      <c r="AB107" s="3251"/>
      <c r="AC107" s="3251"/>
      <c r="AD107" s="3251"/>
      <c r="AE107" s="3252"/>
      <c r="AF107" s="3250" t="s">
        <v>1008</v>
      </c>
      <c r="AG107" s="3251"/>
      <c r="AH107" s="3251"/>
      <c r="AI107" s="3251"/>
      <c r="AJ107" s="3251"/>
      <c r="AK107" s="3251"/>
      <c r="AL107" s="3252"/>
      <c r="AM107" s="3250"/>
      <c r="AN107" s="3251"/>
      <c r="AO107" s="3251"/>
      <c r="AP107" s="3251"/>
      <c r="AQ107" s="3251"/>
      <c r="AR107" s="3251"/>
      <c r="AS107" s="3251"/>
      <c r="AT107" s="3251"/>
      <c r="AU107" s="3251"/>
      <c r="AV107" s="3251"/>
      <c r="AW107" s="3252"/>
    </row>
    <row r="108" spans="1:49" ht="23.1" customHeight="1">
      <c r="A108" s="3276"/>
      <c r="B108" s="3277"/>
      <c r="C108" s="3278"/>
      <c r="D108" s="3250" t="s">
        <v>1009</v>
      </c>
      <c r="E108" s="3251"/>
      <c r="F108" s="3251"/>
      <c r="G108" s="3251"/>
      <c r="H108" s="3251"/>
      <c r="I108" s="3251"/>
      <c r="J108" s="3252"/>
      <c r="K108" s="3250" t="s">
        <v>1010</v>
      </c>
      <c r="L108" s="3251"/>
      <c r="M108" s="3251"/>
      <c r="N108" s="3251"/>
      <c r="O108" s="3251"/>
      <c r="P108" s="3251"/>
      <c r="Q108" s="3252"/>
      <c r="R108" s="3250"/>
      <c r="S108" s="3251"/>
      <c r="T108" s="3251"/>
      <c r="U108" s="3251"/>
      <c r="V108" s="3251"/>
      <c r="W108" s="3251"/>
      <c r="X108" s="3252"/>
      <c r="Y108" s="3250"/>
      <c r="Z108" s="3251"/>
      <c r="AA108" s="3251"/>
      <c r="AB108" s="3251"/>
      <c r="AC108" s="3251"/>
      <c r="AD108" s="3251"/>
      <c r="AE108" s="3252"/>
      <c r="AF108" s="3250" t="s">
        <v>1011</v>
      </c>
      <c r="AG108" s="3251"/>
      <c r="AH108" s="3251"/>
      <c r="AI108" s="3251"/>
      <c r="AJ108" s="3251"/>
      <c r="AK108" s="3251"/>
      <c r="AL108" s="3252"/>
      <c r="AM108" s="3250"/>
      <c r="AN108" s="3251"/>
      <c r="AO108" s="3251"/>
      <c r="AP108" s="3251"/>
      <c r="AQ108" s="3251"/>
      <c r="AR108" s="3251"/>
      <c r="AS108" s="3251"/>
      <c r="AT108" s="3251"/>
      <c r="AU108" s="3251"/>
      <c r="AV108" s="3251"/>
      <c r="AW108" s="3252"/>
    </row>
    <row r="109" spans="1:49" ht="23.1" customHeight="1">
      <c r="A109" s="3276"/>
      <c r="B109" s="3277"/>
      <c r="C109" s="3278"/>
      <c r="D109" s="3250" t="s">
        <v>1012</v>
      </c>
      <c r="E109" s="3251"/>
      <c r="F109" s="3251"/>
      <c r="G109" s="3251"/>
      <c r="H109" s="3251"/>
      <c r="I109" s="3251"/>
      <c r="J109" s="3252"/>
      <c r="K109" s="3250"/>
      <c r="L109" s="3251"/>
      <c r="M109" s="3251"/>
      <c r="N109" s="3251"/>
      <c r="O109" s="3251"/>
      <c r="P109" s="3251"/>
      <c r="Q109" s="3252"/>
      <c r="R109" s="3250"/>
      <c r="S109" s="3251"/>
      <c r="T109" s="3251"/>
      <c r="U109" s="3251"/>
      <c r="V109" s="3251"/>
      <c r="W109" s="3251"/>
      <c r="X109" s="3252"/>
      <c r="Y109" s="3250"/>
      <c r="Z109" s="3251"/>
      <c r="AA109" s="3251"/>
      <c r="AB109" s="3251"/>
      <c r="AC109" s="3251"/>
      <c r="AD109" s="3251"/>
      <c r="AE109" s="3252"/>
      <c r="AF109" s="3250" t="s">
        <v>1013</v>
      </c>
      <c r="AG109" s="3251"/>
      <c r="AH109" s="3251"/>
      <c r="AI109" s="3251"/>
      <c r="AJ109" s="3251"/>
      <c r="AK109" s="3251"/>
      <c r="AL109" s="3252"/>
      <c r="AM109" s="3250"/>
      <c r="AN109" s="3251"/>
      <c r="AO109" s="3251"/>
      <c r="AP109" s="3251"/>
      <c r="AQ109" s="3251"/>
      <c r="AR109" s="3251"/>
      <c r="AS109" s="3251"/>
      <c r="AT109" s="3251"/>
      <c r="AU109" s="3251"/>
      <c r="AV109" s="3251"/>
      <c r="AW109" s="3252"/>
    </row>
    <row r="110" spans="1:49" ht="23.1" customHeight="1">
      <c r="A110" s="3276"/>
      <c r="B110" s="3277"/>
      <c r="C110" s="3278"/>
      <c r="D110" s="3250" t="s">
        <v>1014</v>
      </c>
      <c r="E110" s="3251"/>
      <c r="F110" s="3251"/>
      <c r="G110" s="3251"/>
      <c r="H110" s="3251"/>
      <c r="I110" s="3251"/>
      <c r="J110" s="3252"/>
      <c r="K110" s="3250"/>
      <c r="L110" s="3251"/>
      <c r="M110" s="3251"/>
      <c r="N110" s="3251"/>
      <c r="O110" s="3251"/>
      <c r="P110" s="3251"/>
      <c r="Q110" s="3252"/>
      <c r="R110" s="3250"/>
      <c r="S110" s="3251"/>
      <c r="T110" s="3251"/>
      <c r="U110" s="3251"/>
      <c r="V110" s="3251"/>
      <c r="W110" s="3251"/>
      <c r="X110" s="3252"/>
      <c r="Y110" s="3250"/>
      <c r="Z110" s="3251"/>
      <c r="AA110" s="3251"/>
      <c r="AB110" s="3251"/>
      <c r="AC110" s="3251"/>
      <c r="AD110" s="3251"/>
      <c r="AE110" s="3252"/>
      <c r="AF110" s="3250" t="s">
        <v>1015</v>
      </c>
      <c r="AG110" s="3251"/>
      <c r="AH110" s="3251"/>
      <c r="AI110" s="3251"/>
      <c r="AJ110" s="3251"/>
      <c r="AK110" s="3251"/>
      <c r="AL110" s="3252"/>
      <c r="AM110" s="3250"/>
      <c r="AN110" s="3251"/>
      <c r="AO110" s="3251"/>
      <c r="AP110" s="3251"/>
      <c r="AQ110" s="3251"/>
      <c r="AR110" s="3251"/>
      <c r="AS110" s="3251"/>
      <c r="AT110" s="3251"/>
      <c r="AU110" s="3251"/>
      <c r="AV110" s="3251"/>
      <c r="AW110" s="3252"/>
    </row>
    <row r="111" spans="1:49" ht="23.1" customHeight="1">
      <c r="A111" s="3276"/>
      <c r="B111" s="3277"/>
      <c r="C111" s="3278"/>
      <c r="D111" s="3250" t="s">
        <v>1016</v>
      </c>
      <c r="E111" s="3251"/>
      <c r="F111" s="3251"/>
      <c r="G111" s="3251"/>
      <c r="H111" s="3251"/>
      <c r="I111" s="3251"/>
      <c r="J111" s="3252"/>
      <c r="K111" s="3250"/>
      <c r="L111" s="3251"/>
      <c r="M111" s="3251"/>
      <c r="N111" s="3251"/>
      <c r="O111" s="3251"/>
      <c r="P111" s="3251"/>
      <c r="Q111" s="3252"/>
      <c r="R111" s="3250"/>
      <c r="S111" s="3251"/>
      <c r="T111" s="3251"/>
      <c r="U111" s="3251"/>
      <c r="V111" s="3251"/>
      <c r="W111" s="3251"/>
      <c r="X111" s="3252"/>
      <c r="Y111" s="3250"/>
      <c r="Z111" s="3251"/>
      <c r="AA111" s="3251"/>
      <c r="AB111" s="3251"/>
      <c r="AC111" s="3251"/>
      <c r="AD111" s="3251"/>
      <c r="AE111" s="3252"/>
      <c r="AF111" s="3250" t="s">
        <v>1017</v>
      </c>
      <c r="AG111" s="3251"/>
      <c r="AH111" s="3251"/>
      <c r="AI111" s="3251"/>
      <c r="AJ111" s="3251"/>
      <c r="AK111" s="3251"/>
      <c r="AL111" s="3252"/>
      <c r="AM111" s="3250"/>
      <c r="AN111" s="3251"/>
      <c r="AO111" s="3251"/>
      <c r="AP111" s="3251"/>
      <c r="AQ111" s="3251"/>
      <c r="AR111" s="3251"/>
      <c r="AS111" s="3251"/>
      <c r="AT111" s="3251"/>
      <c r="AU111" s="3251"/>
      <c r="AV111" s="3251"/>
      <c r="AW111" s="3252"/>
    </row>
    <row r="112" spans="1:49" ht="23.1" customHeight="1">
      <c r="A112" s="3276"/>
      <c r="B112" s="3277"/>
      <c r="C112" s="3278"/>
      <c r="D112" s="3250" t="s">
        <v>1018</v>
      </c>
      <c r="E112" s="3251"/>
      <c r="F112" s="3251"/>
      <c r="G112" s="3251"/>
      <c r="H112" s="3251"/>
      <c r="I112" s="3251"/>
      <c r="J112" s="3252"/>
      <c r="K112" s="3250"/>
      <c r="L112" s="3251"/>
      <c r="M112" s="3251"/>
      <c r="N112" s="3251"/>
      <c r="O112" s="3251"/>
      <c r="P112" s="3251"/>
      <c r="Q112" s="3252"/>
      <c r="R112" s="3250"/>
      <c r="S112" s="3251"/>
      <c r="T112" s="3251"/>
      <c r="U112" s="3251"/>
      <c r="V112" s="3251"/>
      <c r="W112" s="3251"/>
      <c r="X112" s="3252"/>
      <c r="Y112" s="3250"/>
      <c r="Z112" s="3251"/>
      <c r="AA112" s="3251"/>
      <c r="AB112" s="3251"/>
      <c r="AC112" s="3251"/>
      <c r="AD112" s="3251"/>
      <c r="AE112" s="3252"/>
      <c r="AF112" s="3250" t="s">
        <v>1019</v>
      </c>
      <c r="AG112" s="3251"/>
      <c r="AH112" s="3251"/>
      <c r="AI112" s="3251"/>
      <c r="AJ112" s="3251"/>
      <c r="AK112" s="3251"/>
      <c r="AL112" s="3252"/>
      <c r="AM112" s="3250"/>
      <c r="AN112" s="3251"/>
      <c r="AO112" s="3251"/>
      <c r="AP112" s="3251"/>
      <c r="AQ112" s="3251"/>
      <c r="AR112" s="3251"/>
      <c r="AS112" s="3251"/>
      <c r="AT112" s="3251"/>
      <c r="AU112" s="3251"/>
      <c r="AV112" s="3251"/>
      <c r="AW112" s="3252"/>
    </row>
    <row r="113" spans="1:49" ht="23.1" customHeight="1">
      <c r="A113" s="3276"/>
      <c r="B113" s="3277"/>
      <c r="C113" s="3278"/>
      <c r="D113" s="3250" t="s">
        <v>1020</v>
      </c>
      <c r="E113" s="3251"/>
      <c r="F113" s="3251"/>
      <c r="G113" s="3251"/>
      <c r="H113" s="3251"/>
      <c r="I113" s="3251"/>
      <c r="J113" s="3252"/>
      <c r="K113" s="3250" t="s">
        <v>1021</v>
      </c>
      <c r="L113" s="3251"/>
      <c r="M113" s="3251"/>
      <c r="N113" s="3251"/>
      <c r="O113" s="3251"/>
      <c r="P113" s="3251"/>
      <c r="Q113" s="3252"/>
      <c r="R113" s="3250"/>
      <c r="S113" s="3251"/>
      <c r="T113" s="3251"/>
      <c r="U113" s="3251"/>
      <c r="V113" s="3251"/>
      <c r="W113" s="3251"/>
      <c r="X113" s="3252"/>
      <c r="Y113" s="3250"/>
      <c r="Z113" s="3251"/>
      <c r="AA113" s="3251"/>
      <c r="AB113" s="3251"/>
      <c r="AC113" s="3251"/>
      <c r="AD113" s="3251"/>
      <c r="AE113" s="3252"/>
      <c r="AF113" s="3250" t="s">
        <v>1022</v>
      </c>
      <c r="AG113" s="3251"/>
      <c r="AH113" s="3251"/>
      <c r="AI113" s="3251"/>
      <c r="AJ113" s="3251"/>
      <c r="AK113" s="3251"/>
      <c r="AL113" s="3252"/>
      <c r="AM113" s="3250"/>
      <c r="AN113" s="3251"/>
      <c r="AO113" s="3251"/>
      <c r="AP113" s="3251"/>
      <c r="AQ113" s="3251"/>
      <c r="AR113" s="3251"/>
      <c r="AS113" s="3251"/>
      <c r="AT113" s="3251"/>
      <c r="AU113" s="3251"/>
      <c r="AV113" s="3251"/>
      <c r="AW113" s="3252"/>
    </row>
    <row r="114" spans="1:49" ht="23.1" customHeight="1">
      <c r="A114" s="3276"/>
      <c r="B114" s="3277"/>
      <c r="C114" s="3278"/>
      <c r="D114" s="3250" t="s">
        <v>1023</v>
      </c>
      <c r="E114" s="3251"/>
      <c r="F114" s="3251"/>
      <c r="G114" s="3251"/>
      <c r="H114" s="3251"/>
      <c r="I114" s="3251"/>
      <c r="J114" s="3252"/>
      <c r="K114" s="3250" t="s">
        <v>1024</v>
      </c>
      <c r="L114" s="3251"/>
      <c r="M114" s="3251"/>
      <c r="N114" s="3251"/>
      <c r="O114" s="3251"/>
      <c r="P114" s="3251"/>
      <c r="Q114" s="3252"/>
      <c r="R114" s="3250"/>
      <c r="S114" s="3251"/>
      <c r="T114" s="3251"/>
      <c r="U114" s="3251"/>
      <c r="V114" s="3251"/>
      <c r="W114" s="3251"/>
      <c r="X114" s="3252"/>
      <c r="Y114" s="3250"/>
      <c r="Z114" s="3251"/>
      <c r="AA114" s="3251"/>
      <c r="AB114" s="3251"/>
      <c r="AC114" s="3251"/>
      <c r="AD114" s="3251"/>
      <c r="AE114" s="3252"/>
      <c r="AF114" s="3250" t="s">
        <v>1025</v>
      </c>
      <c r="AG114" s="3251"/>
      <c r="AH114" s="3251"/>
      <c r="AI114" s="3251"/>
      <c r="AJ114" s="3251"/>
      <c r="AK114" s="3251"/>
      <c r="AL114" s="3252"/>
      <c r="AM114" s="3250"/>
      <c r="AN114" s="3251"/>
      <c r="AO114" s="3251"/>
      <c r="AP114" s="3251"/>
      <c r="AQ114" s="3251"/>
      <c r="AR114" s="3251"/>
      <c r="AS114" s="3251"/>
      <c r="AT114" s="3251"/>
      <c r="AU114" s="3251"/>
      <c r="AV114" s="3251"/>
      <c r="AW114" s="3252"/>
    </row>
    <row r="115" spans="1:49" ht="23.1" customHeight="1">
      <c r="A115" s="3276"/>
      <c r="B115" s="3277"/>
      <c r="C115" s="3278"/>
      <c r="D115" s="3250" t="s">
        <v>1026</v>
      </c>
      <c r="E115" s="3251"/>
      <c r="F115" s="3251"/>
      <c r="G115" s="3251"/>
      <c r="H115" s="3251"/>
      <c r="I115" s="3251"/>
      <c r="J115" s="3252"/>
      <c r="K115" s="3250"/>
      <c r="L115" s="3251"/>
      <c r="M115" s="3251"/>
      <c r="N115" s="3251"/>
      <c r="O115" s="3251"/>
      <c r="P115" s="3251"/>
      <c r="Q115" s="3252"/>
      <c r="R115" s="3250"/>
      <c r="S115" s="3251"/>
      <c r="T115" s="3251"/>
      <c r="U115" s="3251"/>
      <c r="V115" s="3251"/>
      <c r="W115" s="3251"/>
      <c r="X115" s="3252"/>
      <c r="Y115" s="3250"/>
      <c r="Z115" s="3251"/>
      <c r="AA115" s="3251"/>
      <c r="AB115" s="3251"/>
      <c r="AC115" s="3251"/>
      <c r="AD115" s="3251"/>
      <c r="AE115" s="3252"/>
      <c r="AF115" s="3250" t="s">
        <v>1027</v>
      </c>
      <c r="AG115" s="3251"/>
      <c r="AH115" s="3251"/>
      <c r="AI115" s="3251"/>
      <c r="AJ115" s="3251"/>
      <c r="AK115" s="3251"/>
      <c r="AL115" s="3252"/>
      <c r="AM115" s="3250"/>
      <c r="AN115" s="3251"/>
      <c r="AO115" s="3251"/>
      <c r="AP115" s="3251"/>
      <c r="AQ115" s="3251"/>
      <c r="AR115" s="3251"/>
      <c r="AS115" s="3251"/>
      <c r="AT115" s="3251"/>
      <c r="AU115" s="3251"/>
      <c r="AV115" s="3251"/>
      <c r="AW115" s="3252"/>
    </row>
    <row r="116" spans="1:49" ht="23.1" customHeight="1">
      <c r="A116" s="3276"/>
      <c r="B116" s="3277"/>
      <c r="C116" s="3278"/>
      <c r="D116" s="3250" t="s">
        <v>1028</v>
      </c>
      <c r="E116" s="3251"/>
      <c r="F116" s="3251"/>
      <c r="G116" s="3251"/>
      <c r="H116" s="3251"/>
      <c r="I116" s="3251"/>
      <c r="J116" s="3252"/>
      <c r="K116" s="3250" t="s">
        <v>1029</v>
      </c>
      <c r="L116" s="3251"/>
      <c r="M116" s="3251"/>
      <c r="N116" s="3251"/>
      <c r="O116" s="3251"/>
      <c r="P116" s="3251"/>
      <c r="Q116" s="3252"/>
      <c r="R116" s="3250"/>
      <c r="S116" s="3251"/>
      <c r="T116" s="3251"/>
      <c r="U116" s="3251"/>
      <c r="V116" s="3251"/>
      <c r="W116" s="3251"/>
      <c r="X116" s="3252"/>
      <c r="Y116" s="3250"/>
      <c r="Z116" s="3251"/>
      <c r="AA116" s="3251"/>
      <c r="AB116" s="3251"/>
      <c r="AC116" s="3251"/>
      <c r="AD116" s="3251"/>
      <c r="AE116" s="3252"/>
      <c r="AF116" s="3250" t="s">
        <v>1030</v>
      </c>
      <c r="AG116" s="3251"/>
      <c r="AH116" s="3251"/>
      <c r="AI116" s="3251"/>
      <c r="AJ116" s="3251"/>
      <c r="AK116" s="3251"/>
      <c r="AL116" s="3252"/>
      <c r="AM116" s="3250"/>
      <c r="AN116" s="3251"/>
      <c r="AO116" s="3251"/>
      <c r="AP116" s="3251"/>
      <c r="AQ116" s="3251"/>
      <c r="AR116" s="3251"/>
      <c r="AS116" s="3251"/>
      <c r="AT116" s="3251"/>
      <c r="AU116" s="3251"/>
      <c r="AV116" s="3251"/>
      <c r="AW116" s="3252"/>
    </row>
    <row r="117" spans="1:49" ht="23.1" customHeight="1">
      <c r="A117" s="3276"/>
      <c r="B117" s="3277"/>
      <c r="C117" s="3278"/>
      <c r="D117" s="3250" t="s">
        <v>1031</v>
      </c>
      <c r="E117" s="3251"/>
      <c r="F117" s="3251"/>
      <c r="G117" s="3251"/>
      <c r="H117" s="3251"/>
      <c r="I117" s="3251"/>
      <c r="J117" s="3252"/>
      <c r="K117" s="3250"/>
      <c r="L117" s="3251"/>
      <c r="M117" s="3251"/>
      <c r="N117" s="3251"/>
      <c r="O117" s="3251"/>
      <c r="P117" s="3251"/>
      <c r="Q117" s="3252"/>
      <c r="R117" s="3250"/>
      <c r="S117" s="3251"/>
      <c r="T117" s="3251"/>
      <c r="U117" s="3251"/>
      <c r="V117" s="3251"/>
      <c r="W117" s="3251"/>
      <c r="X117" s="3252"/>
      <c r="Y117" s="3250"/>
      <c r="Z117" s="3251"/>
      <c r="AA117" s="3251"/>
      <c r="AB117" s="3251"/>
      <c r="AC117" s="3251"/>
      <c r="AD117" s="3251"/>
      <c r="AE117" s="3252"/>
      <c r="AF117" s="3250" t="s">
        <v>1032</v>
      </c>
      <c r="AG117" s="3251"/>
      <c r="AH117" s="3251"/>
      <c r="AI117" s="3251"/>
      <c r="AJ117" s="3251"/>
      <c r="AK117" s="3251"/>
      <c r="AL117" s="3252"/>
      <c r="AM117" s="3250"/>
      <c r="AN117" s="3251"/>
      <c r="AO117" s="3251"/>
      <c r="AP117" s="3251"/>
      <c r="AQ117" s="3251"/>
      <c r="AR117" s="3251"/>
      <c r="AS117" s="3251"/>
      <c r="AT117" s="3251"/>
      <c r="AU117" s="3251"/>
      <c r="AV117" s="3251"/>
      <c r="AW117" s="3252"/>
    </row>
    <row r="118" spans="1:49" ht="23.1" customHeight="1">
      <c r="A118" s="3276"/>
      <c r="B118" s="3277"/>
      <c r="C118" s="3278"/>
      <c r="D118" s="3250" t="s">
        <v>1033</v>
      </c>
      <c r="E118" s="3251"/>
      <c r="F118" s="3251"/>
      <c r="G118" s="3251"/>
      <c r="H118" s="3251"/>
      <c r="I118" s="3251"/>
      <c r="J118" s="3252"/>
      <c r="K118" s="3250" t="s">
        <v>1034</v>
      </c>
      <c r="L118" s="3251"/>
      <c r="M118" s="3251"/>
      <c r="N118" s="3251"/>
      <c r="O118" s="3251"/>
      <c r="P118" s="3251"/>
      <c r="Q118" s="3252"/>
      <c r="R118" s="3250"/>
      <c r="S118" s="3251"/>
      <c r="T118" s="3251"/>
      <c r="U118" s="3251"/>
      <c r="V118" s="3251"/>
      <c r="W118" s="3251"/>
      <c r="X118" s="3252"/>
      <c r="Y118" s="3250"/>
      <c r="Z118" s="3251"/>
      <c r="AA118" s="3251"/>
      <c r="AB118" s="3251"/>
      <c r="AC118" s="3251"/>
      <c r="AD118" s="3251"/>
      <c r="AE118" s="3252"/>
      <c r="AF118" s="3250" t="s">
        <v>1035</v>
      </c>
      <c r="AG118" s="3251"/>
      <c r="AH118" s="3251"/>
      <c r="AI118" s="3251"/>
      <c r="AJ118" s="3251"/>
      <c r="AK118" s="3251"/>
      <c r="AL118" s="3252"/>
      <c r="AM118" s="3250"/>
      <c r="AN118" s="3251"/>
      <c r="AO118" s="3251"/>
      <c r="AP118" s="3251"/>
      <c r="AQ118" s="3251"/>
      <c r="AR118" s="3251"/>
      <c r="AS118" s="3251"/>
      <c r="AT118" s="3251"/>
      <c r="AU118" s="3251"/>
      <c r="AV118" s="3251"/>
      <c r="AW118" s="3252"/>
    </row>
    <row r="119" spans="1:49" ht="23.1" customHeight="1">
      <c r="A119" s="3276"/>
      <c r="B119" s="3277"/>
      <c r="C119" s="3278"/>
      <c r="D119" s="3250" t="s">
        <v>1036</v>
      </c>
      <c r="E119" s="3251"/>
      <c r="F119" s="3251"/>
      <c r="G119" s="3251"/>
      <c r="H119" s="3251"/>
      <c r="I119" s="3251"/>
      <c r="J119" s="3252"/>
      <c r="K119" s="3250" t="s">
        <v>1037</v>
      </c>
      <c r="L119" s="3251"/>
      <c r="M119" s="3251"/>
      <c r="N119" s="3251"/>
      <c r="O119" s="3251"/>
      <c r="P119" s="3251"/>
      <c r="Q119" s="3252"/>
      <c r="R119" s="3250"/>
      <c r="S119" s="3251"/>
      <c r="T119" s="3251"/>
      <c r="U119" s="3251"/>
      <c r="V119" s="3251"/>
      <c r="W119" s="3251"/>
      <c r="X119" s="3252"/>
      <c r="Y119" s="3250"/>
      <c r="Z119" s="3251"/>
      <c r="AA119" s="3251"/>
      <c r="AB119" s="3251"/>
      <c r="AC119" s="3251"/>
      <c r="AD119" s="3251"/>
      <c r="AE119" s="3252"/>
      <c r="AF119" s="3250" t="s">
        <v>1038</v>
      </c>
      <c r="AG119" s="3251"/>
      <c r="AH119" s="3251"/>
      <c r="AI119" s="3251"/>
      <c r="AJ119" s="3251"/>
      <c r="AK119" s="3251"/>
      <c r="AL119" s="3252"/>
      <c r="AM119" s="3250"/>
      <c r="AN119" s="3251"/>
      <c r="AO119" s="3251"/>
      <c r="AP119" s="3251"/>
      <c r="AQ119" s="3251"/>
      <c r="AR119" s="3251"/>
      <c r="AS119" s="3251"/>
      <c r="AT119" s="3251"/>
      <c r="AU119" s="3251"/>
      <c r="AV119" s="3251"/>
      <c r="AW119" s="3252"/>
    </row>
    <row r="120" spans="1:49" ht="23.1" customHeight="1">
      <c r="A120" s="3276"/>
      <c r="B120" s="3277"/>
      <c r="C120" s="3278"/>
      <c r="D120" s="3250" t="s">
        <v>1039</v>
      </c>
      <c r="E120" s="3251"/>
      <c r="F120" s="3251"/>
      <c r="G120" s="3251"/>
      <c r="H120" s="3251"/>
      <c r="I120" s="3251"/>
      <c r="J120" s="3252"/>
      <c r="K120" s="3250" t="s">
        <v>1040</v>
      </c>
      <c r="L120" s="3251"/>
      <c r="M120" s="3251"/>
      <c r="N120" s="3251"/>
      <c r="O120" s="3251"/>
      <c r="P120" s="3251"/>
      <c r="Q120" s="3252"/>
      <c r="R120" s="3250"/>
      <c r="S120" s="3251"/>
      <c r="T120" s="3251"/>
      <c r="U120" s="3251"/>
      <c r="V120" s="3251"/>
      <c r="W120" s="3251"/>
      <c r="X120" s="3252"/>
      <c r="Y120" s="3250"/>
      <c r="Z120" s="3251"/>
      <c r="AA120" s="3251"/>
      <c r="AB120" s="3251"/>
      <c r="AC120" s="3251"/>
      <c r="AD120" s="3251"/>
      <c r="AE120" s="3252"/>
      <c r="AF120" s="3250" t="s">
        <v>1041</v>
      </c>
      <c r="AG120" s="3251"/>
      <c r="AH120" s="3251"/>
      <c r="AI120" s="3251"/>
      <c r="AJ120" s="3251"/>
      <c r="AK120" s="3251"/>
      <c r="AL120" s="3252"/>
      <c r="AM120" s="3250"/>
      <c r="AN120" s="3251"/>
      <c r="AO120" s="3251"/>
      <c r="AP120" s="3251"/>
      <c r="AQ120" s="3251"/>
      <c r="AR120" s="3251"/>
      <c r="AS120" s="3251"/>
      <c r="AT120" s="3251"/>
      <c r="AU120" s="3251"/>
      <c r="AV120" s="3251"/>
      <c r="AW120" s="3252"/>
    </row>
    <row r="121" spans="1:49" ht="23.1" customHeight="1">
      <c r="A121" s="3276"/>
      <c r="B121" s="3277"/>
      <c r="C121" s="3278"/>
      <c r="D121" s="3250" t="s">
        <v>1042</v>
      </c>
      <c r="E121" s="3251"/>
      <c r="F121" s="3251"/>
      <c r="G121" s="3251"/>
      <c r="H121" s="3251"/>
      <c r="I121" s="3251"/>
      <c r="J121" s="3252"/>
      <c r="K121" s="3250" t="s">
        <v>1043</v>
      </c>
      <c r="L121" s="3251"/>
      <c r="M121" s="3251"/>
      <c r="N121" s="3251"/>
      <c r="O121" s="3251"/>
      <c r="P121" s="3251"/>
      <c r="Q121" s="3252"/>
      <c r="R121" s="3250"/>
      <c r="S121" s="3251"/>
      <c r="T121" s="3251"/>
      <c r="U121" s="3251"/>
      <c r="V121" s="3251"/>
      <c r="W121" s="3251"/>
      <c r="X121" s="3252"/>
      <c r="Y121" s="3250"/>
      <c r="Z121" s="3251"/>
      <c r="AA121" s="3251"/>
      <c r="AB121" s="3251"/>
      <c r="AC121" s="3251"/>
      <c r="AD121" s="3251"/>
      <c r="AE121" s="3252"/>
      <c r="AF121" s="3250" t="s">
        <v>1044</v>
      </c>
      <c r="AG121" s="3251"/>
      <c r="AH121" s="3251"/>
      <c r="AI121" s="3251"/>
      <c r="AJ121" s="3251"/>
      <c r="AK121" s="3251"/>
      <c r="AL121" s="3252"/>
      <c r="AM121" s="3250"/>
      <c r="AN121" s="3251"/>
      <c r="AO121" s="3251"/>
      <c r="AP121" s="3251"/>
      <c r="AQ121" s="3251"/>
      <c r="AR121" s="3251"/>
      <c r="AS121" s="3251"/>
      <c r="AT121" s="3251"/>
      <c r="AU121" s="3251"/>
      <c r="AV121" s="3251"/>
      <c r="AW121" s="3252"/>
    </row>
    <row r="122" spans="1:49" ht="23.1" customHeight="1">
      <c r="A122" s="3276"/>
      <c r="B122" s="3277"/>
      <c r="C122" s="3278"/>
      <c r="D122" s="3273" t="s">
        <v>1045</v>
      </c>
      <c r="E122" s="3274"/>
      <c r="F122" s="3274"/>
      <c r="G122" s="3274"/>
      <c r="H122" s="3274"/>
      <c r="I122" s="3274"/>
      <c r="J122" s="3275"/>
      <c r="K122" s="3250"/>
      <c r="L122" s="3251"/>
      <c r="M122" s="3251"/>
      <c r="N122" s="3251"/>
      <c r="O122" s="3251"/>
      <c r="P122" s="3251"/>
      <c r="Q122" s="3252"/>
      <c r="R122" s="3250"/>
      <c r="S122" s="3251"/>
      <c r="T122" s="3251"/>
      <c r="U122" s="3251"/>
      <c r="V122" s="3251"/>
      <c r="W122" s="3251"/>
      <c r="X122" s="3252"/>
      <c r="Y122" s="3250"/>
      <c r="Z122" s="3251"/>
      <c r="AA122" s="3251"/>
      <c r="AB122" s="3251"/>
      <c r="AC122" s="3251"/>
      <c r="AD122" s="3251"/>
      <c r="AE122" s="3252"/>
      <c r="AF122" s="3250" t="s">
        <v>1046</v>
      </c>
      <c r="AG122" s="3251"/>
      <c r="AH122" s="3251"/>
      <c r="AI122" s="3251"/>
      <c r="AJ122" s="3251"/>
      <c r="AK122" s="3251"/>
      <c r="AL122" s="3252"/>
      <c r="AM122" s="3250"/>
      <c r="AN122" s="3251"/>
      <c r="AO122" s="3251"/>
      <c r="AP122" s="3251"/>
      <c r="AQ122" s="3251"/>
      <c r="AR122" s="3251"/>
      <c r="AS122" s="3251"/>
      <c r="AT122" s="3251"/>
      <c r="AU122" s="3251"/>
      <c r="AV122" s="3251"/>
      <c r="AW122" s="3252"/>
    </row>
    <row r="123" spans="1:49" ht="23.1" customHeight="1">
      <c r="A123" s="3276"/>
      <c r="B123" s="3277"/>
      <c r="C123" s="3278"/>
      <c r="D123" s="3279"/>
      <c r="E123" s="3280"/>
      <c r="F123" s="3280"/>
      <c r="G123" s="3280"/>
      <c r="H123" s="3280"/>
      <c r="I123" s="3280"/>
      <c r="J123" s="3281"/>
      <c r="K123" s="3250"/>
      <c r="L123" s="3251"/>
      <c r="M123" s="3251"/>
      <c r="N123" s="3251"/>
      <c r="O123" s="3251"/>
      <c r="P123" s="3251"/>
      <c r="Q123" s="3252"/>
      <c r="R123" s="3250"/>
      <c r="S123" s="3251"/>
      <c r="T123" s="3251"/>
      <c r="U123" s="3251"/>
      <c r="V123" s="3251"/>
      <c r="W123" s="3251"/>
      <c r="X123" s="3252"/>
      <c r="Y123" s="3250"/>
      <c r="Z123" s="3251"/>
      <c r="AA123" s="3251"/>
      <c r="AB123" s="3251"/>
      <c r="AC123" s="3251"/>
      <c r="AD123" s="3251"/>
      <c r="AE123" s="3252"/>
      <c r="AF123" s="3250" t="s">
        <v>1047</v>
      </c>
      <c r="AG123" s="3251"/>
      <c r="AH123" s="3251"/>
      <c r="AI123" s="3251"/>
      <c r="AJ123" s="3251"/>
      <c r="AK123" s="3251"/>
      <c r="AL123" s="3252"/>
      <c r="AM123" s="3250"/>
      <c r="AN123" s="3251"/>
      <c r="AO123" s="3251"/>
      <c r="AP123" s="3251"/>
      <c r="AQ123" s="3251"/>
      <c r="AR123" s="3251"/>
      <c r="AS123" s="3251"/>
      <c r="AT123" s="3251"/>
      <c r="AU123" s="3251"/>
      <c r="AV123" s="3251"/>
      <c r="AW123" s="3252"/>
    </row>
    <row r="124" spans="1:49" ht="23.1" customHeight="1">
      <c r="A124" s="3276"/>
      <c r="B124" s="3277"/>
      <c r="C124" s="3278"/>
      <c r="D124" s="3250" t="s">
        <v>1048</v>
      </c>
      <c r="E124" s="3251"/>
      <c r="F124" s="3251"/>
      <c r="G124" s="3251"/>
      <c r="H124" s="3251"/>
      <c r="I124" s="3251"/>
      <c r="J124" s="3252"/>
      <c r="K124" s="3250"/>
      <c r="L124" s="3251"/>
      <c r="M124" s="3251"/>
      <c r="N124" s="3251"/>
      <c r="O124" s="3251"/>
      <c r="P124" s="3251"/>
      <c r="Q124" s="3252"/>
      <c r="R124" s="3250"/>
      <c r="S124" s="3251"/>
      <c r="T124" s="3251"/>
      <c r="U124" s="3251"/>
      <c r="V124" s="3251"/>
      <c r="W124" s="3251"/>
      <c r="X124" s="3252"/>
      <c r="Y124" s="3250"/>
      <c r="Z124" s="3251"/>
      <c r="AA124" s="3251"/>
      <c r="AB124" s="3251"/>
      <c r="AC124" s="3251"/>
      <c r="AD124" s="3251"/>
      <c r="AE124" s="3252"/>
      <c r="AF124" s="3250" t="s">
        <v>1049</v>
      </c>
      <c r="AG124" s="3251"/>
      <c r="AH124" s="3251"/>
      <c r="AI124" s="3251"/>
      <c r="AJ124" s="3251"/>
      <c r="AK124" s="3251"/>
      <c r="AL124" s="3252"/>
      <c r="AM124" s="3250"/>
      <c r="AN124" s="3251"/>
      <c r="AO124" s="3251"/>
      <c r="AP124" s="3251"/>
      <c r="AQ124" s="3251"/>
      <c r="AR124" s="3251"/>
      <c r="AS124" s="3251"/>
      <c r="AT124" s="3251"/>
      <c r="AU124" s="3251"/>
      <c r="AV124" s="3251"/>
      <c r="AW124" s="3252"/>
    </row>
    <row r="125" spans="1:49" ht="23.1" customHeight="1">
      <c r="A125" s="3276"/>
      <c r="B125" s="3277"/>
      <c r="C125" s="3278"/>
      <c r="D125" s="3250" t="s">
        <v>1050</v>
      </c>
      <c r="E125" s="3251"/>
      <c r="F125" s="3251"/>
      <c r="G125" s="3251"/>
      <c r="H125" s="3251"/>
      <c r="I125" s="3251"/>
      <c r="J125" s="3252"/>
      <c r="K125" s="3250" t="s">
        <v>1051</v>
      </c>
      <c r="L125" s="3251"/>
      <c r="M125" s="3251"/>
      <c r="N125" s="3251"/>
      <c r="O125" s="3251"/>
      <c r="P125" s="3251"/>
      <c r="Q125" s="3252"/>
      <c r="R125" s="3250"/>
      <c r="S125" s="3251"/>
      <c r="T125" s="3251"/>
      <c r="U125" s="3251"/>
      <c r="V125" s="3251"/>
      <c r="W125" s="3251"/>
      <c r="X125" s="3252"/>
      <c r="Y125" s="3250"/>
      <c r="Z125" s="3251"/>
      <c r="AA125" s="3251"/>
      <c r="AB125" s="3251"/>
      <c r="AC125" s="3251"/>
      <c r="AD125" s="3251"/>
      <c r="AE125" s="3252"/>
      <c r="AF125" s="3250" t="s">
        <v>1052</v>
      </c>
      <c r="AG125" s="3251"/>
      <c r="AH125" s="3251"/>
      <c r="AI125" s="3251"/>
      <c r="AJ125" s="3251"/>
      <c r="AK125" s="3251"/>
      <c r="AL125" s="3252"/>
      <c r="AM125" s="3250"/>
      <c r="AN125" s="3251"/>
      <c r="AO125" s="3251"/>
      <c r="AP125" s="3251"/>
      <c r="AQ125" s="3251"/>
      <c r="AR125" s="3251"/>
      <c r="AS125" s="3251"/>
      <c r="AT125" s="3251"/>
      <c r="AU125" s="3251"/>
      <c r="AV125" s="3251"/>
      <c r="AW125" s="3252"/>
    </row>
    <row r="126" spans="1:49" ht="23.1" customHeight="1">
      <c r="A126" s="3276"/>
      <c r="B126" s="3277"/>
      <c r="C126" s="3278"/>
      <c r="D126" s="3250" t="s">
        <v>1053</v>
      </c>
      <c r="E126" s="3251"/>
      <c r="F126" s="3251"/>
      <c r="G126" s="3251"/>
      <c r="H126" s="3251"/>
      <c r="I126" s="3251"/>
      <c r="J126" s="3252"/>
      <c r="K126" s="3250"/>
      <c r="L126" s="3251"/>
      <c r="M126" s="3251"/>
      <c r="N126" s="3251"/>
      <c r="O126" s="3251"/>
      <c r="P126" s="3251"/>
      <c r="Q126" s="3252"/>
      <c r="R126" s="3250"/>
      <c r="S126" s="3251"/>
      <c r="T126" s="3251"/>
      <c r="U126" s="3251"/>
      <c r="V126" s="3251"/>
      <c r="W126" s="3251"/>
      <c r="X126" s="3252"/>
      <c r="Y126" s="3250"/>
      <c r="Z126" s="3251"/>
      <c r="AA126" s="3251"/>
      <c r="AB126" s="3251"/>
      <c r="AC126" s="3251"/>
      <c r="AD126" s="3251"/>
      <c r="AE126" s="3252"/>
      <c r="AF126" s="3250" t="s">
        <v>1054</v>
      </c>
      <c r="AG126" s="3251"/>
      <c r="AH126" s="3251"/>
      <c r="AI126" s="3251"/>
      <c r="AJ126" s="3251"/>
      <c r="AK126" s="3251"/>
      <c r="AL126" s="3252"/>
      <c r="AM126" s="3250"/>
      <c r="AN126" s="3251"/>
      <c r="AO126" s="3251"/>
      <c r="AP126" s="3251"/>
      <c r="AQ126" s="3251"/>
      <c r="AR126" s="3251"/>
      <c r="AS126" s="3251"/>
      <c r="AT126" s="3251"/>
      <c r="AU126" s="3251"/>
      <c r="AV126" s="3251"/>
      <c r="AW126" s="3252"/>
    </row>
    <row r="127" spans="1:49" ht="23.1" customHeight="1">
      <c r="A127" s="3276"/>
      <c r="B127" s="3277"/>
      <c r="C127" s="3278"/>
      <c r="D127" s="3250" t="s">
        <v>1055</v>
      </c>
      <c r="E127" s="3251"/>
      <c r="F127" s="3251"/>
      <c r="G127" s="3251"/>
      <c r="H127" s="3251"/>
      <c r="I127" s="3251"/>
      <c r="J127" s="3252"/>
      <c r="K127" s="3250"/>
      <c r="L127" s="3251"/>
      <c r="M127" s="3251"/>
      <c r="N127" s="3251"/>
      <c r="O127" s="3251"/>
      <c r="P127" s="3251"/>
      <c r="Q127" s="3252"/>
      <c r="R127" s="3250"/>
      <c r="S127" s="3251"/>
      <c r="T127" s="3251"/>
      <c r="U127" s="3251"/>
      <c r="V127" s="3251"/>
      <c r="W127" s="3251"/>
      <c r="X127" s="3252"/>
      <c r="Y127" s="3250"/>
      <c r="Z127" s="3251"/>
      <c r="AA127" s="3251"/>
      <c r="AB127" s="3251"/>
      <c r="AC127" s="3251"/>
      <c r="AD127" s="3251"/>
      <c r="AE127" s="3252"/>
      <c r="AF127" s="3250" t="s">
        <v>1056</v>
      </c>
      <c r="AG127" s="3251"/>
      <c r="AH127" s="3251"/>
      <c r="AI127" s="3251"/>
      <c r="AJ127" s="3251"/>
      <c r="AK127" s="3251"/>
      <c r="AL127" s="3252"/>
      <c r="AM127" s="3250"/>
      <c r="AN127" s="3251"/>
      <c r="AO127" s="3251"/>
      <c r="AP127" s="3251"/>
      <c r="AQ127" s="3251"/>
      <c r="AR127" s="3251"/>
      <c r="AS127" s="3251"/>
      <c r="AT127" s="3251"/>
      <c r="AU127" s="3251"/>
      <c r="AV127" s="3251"/>
      <c r="AW127" s="3252"/>
    </row>
    <row r="128" spans="1:49" ht="23.1" customHeight="1">
      <c r="A128" s="3276"/>
      <c r="B128" s="3277"/>
      <c r="C128" s="3278"/>
      <c r="D128" s="3273" t="s">
        <v>1057</v>
      </c>
      <c r="E128" s="3274"/>
      <c r="F128" s="3274"/>
      <c r="G128" s="3274"/>
      <c r="H128" s="3274"/>
      <c r="I128" s="3274"/>
      <c r="J128" s="3275"/>
      <c r="K128" s="3250" t="s">
        <v>1058</v>
      </c>
      <c r="L128" s="3251"/>
      <c r="M128" s="3251"/>
      <c r="N128" s="3251"/>
      <c r="O128" s="3251"/>
      <c r="P128" s="3251"/>
      <c r="Q128" s="3252"/>
      <c r="R128" s="3250"/>
      <c r="S128" s="3251"/>
      <c r="T128" s="3251"/>
      <c r="U128" s="3251"/>
      <c r="V128" s="3251"/>
      <c r="W128" s="3251"/>
      <c r="X128" s="3252"/>
      <c r="Y128" s="3250"/>
      <c r="Z128" s="3251"/>
      <c r="AA128" s="3251"/>
      <c r="AB128" s="3251"/>
      <c r="AC128" s="3251"/>
      <c r="AD128" s="3251"/>
      <c r="AE128" s="3252"/>
      <c r="AF128" s="3250" t="s">
        <v>1059</v>
      </c>
      <c r="AG128" s="3251"/>
      <c r="AH128" s="3251"/>
      <c r="AI128" s="3251"/>
      <c r="AJ128" s="3251"/>
      <c r="AK128" s="3251"/>
      <c r="AL128" s="3252"/>
      <c r="AM128" s="3250"/>
      <c r="AN128" s="3251"/>
      <c r="AO128" s="3251"/>
      <c r="AP128" s="3251"/>
      <c r="AQ128" s="3251"/>
      <c r="AR128" s="3251"/>
      <c r="AS128" s="3251"/>
      <c r="AT128" s="3251"/>
      <c r="AU128" s="3251"/>
      <c r="AV128" s="3251"/>
      <c r="AW128" s="3252"/>
    </row>
    <row r="129" spans="1:49" ht="23.1" customHeight="1">
      <c r="A129" s="3276"/>
      <c r="B129" s="3277"/>
      <c r="C129" s="3278"/>
      <c r="D129" s="3279"/>
      <c r="E129" s="3280"/>
      <c r="F129" s="3280"/>
      <c r="G129" s="3280"/>
      <c r="H129" s="3280"/>
      <c r="I129" s="3280"/>
      <c r="J129" s="3281"/>
      <c r="K129" s="3250" t="s">
        <v>1642</v>
      </c>
      <c r="L129" s="3251"/>
      <c r="M129" s="3251"/>
      <c r="N129" s="3251"/>
      <c r="O129" s="3251"/>
      <c r="P129" s="3251"/>
      <c r="Q129" s="3252"/>
      <c r="R129" s="3250"/>
      <c r="S129" s="3251"/>
      <c r="T129" s="3251"/>
      <c r="U129" s="3251"/>
      <c r="V129" s="3251"/>
      <c r="W129" s="3251"/>
      <c r="X129" s="3252"/>
      <c r="Y129" s="3250"/>
      <c r="Z129" s="3251"/>
      <c r="AA129" s="3251"/>
      <c r="AB129" s="3251"/>
      <c r="AC129" s="3251"/>
      <c r="AD129" s="3251"/>
      <c r="AE129" s="3252"/>
      <c r="AF129" s="3250" t="s">
        <v>1060</v>
      </c>
      <c r="AG129" s="3251"/>
      <c r="AH129" s="3251"/>
      <c r="AI129" s="3251"/>
      <c r="AJ129" s="3251"/>
      <c r="AK129" s="3251"/>
      <c r="AL129" s="3252"/>
      <c r="AM129" s="3250"/>
      <c r="AN129" s="3251"/>
      <c r="AO129" s="3251"/>
      <c r="AP129" s="3251"/>
      <c r="AQ129" s="3251"/>
      <c r="AR129" s="3251"/>
      <c r="AS129" s="3251"/>
      <c r="AT129" s="3251"/>
      <c r="AU129" s="3251"/>
      <c r="AV129" s="3251"/>
      <c r="AW129" s="3252"/>
    </row>
    <row r="130" spans="1:49" ht="23.1" customHeight="1">
      <c r="A130" s="3276"/>
      <c r="B130" s="3277"/>
      <c r="C130" s="3278"/>
      <c r="D130" s="3250" t="s">
        <v>1061</v>
      </c>
      <c r="E130" s="3251"/>
      <c r="F130" s="3251"/>
      <c r="G130" s="3251"/>
      <c r="H130" s="3251"/>
      <c r="I130" s="3251"/>
      <c r="J130" s="3252"/>
      <c r="K130" s="3250" t="s">
        <v>1062</v>
      </c>
      <c r="L130" s="3251"/>
      <c r="M130" s="3251"/>
      <c r="N130" s="3251"/>
      <c r="O130" s="3251"/>
      <c r="P130" s="3251"/>
      <c r="Q130" s="3252"/>
      <c r="R130" s="3250"/>
      <c r="S130" s="3251"/>
      <c r="T130" s="3251"/>
      <c r="U130" s="3251"/>
      <c r="V130" s="3251"/>
      <c r="W130" s="3251"/>
      <c r="X130" s="3252"/>
      <c r="Y130" s="3250"/>
      <c r="Z130" s="3251"/>
      <c r="AA130" s="3251"/>
      <c r="AB130" s="3251"/>
      <c r="AC130" s="3251"/>
      <c r="AD130" s="3251"/>
      <c r="AE130" s="3252"/>
      <c r="AF130" s="3250" t="s">
        <v>1063</v>
      </c>
      <c r="AG130" s="3251"/>
      <c r="AH130" s="3251"/>
      <c r="AI130" s="3251"/>
      <c r="AJ130" s="3251"/>
      <c r="AK130" s="3251"/>
      <c r="AL130" s="3252"/>
      <c r="AM130" s="3250"/>
      <c r="AN130" s="3251"/>
      <c r="AO130" s="3251"/>
      <c r="AP130" s="3251"/>
      <c r="AQ130" s="3251"/>
      <c r="AR130" s="3251"/>
      <c r="AS130" s="3251"/>
      <c r="AT130" s="3251"/>
      <c r="AU130" s="3251"/>
      <c r="AV130" s="3251"/>
      <c r="AW130" s="3252"/>
    </row>
    <row r="131" spans="1:49" ht="23.1" customHeight="1">
      <c r="A131" s="3276"/>
      <c r="B131" s="3277"/>
      <c r="C131" s="3278"/>
      <c r="D131" s="3250" t="s">
        <v>1064</v>
      </c>
      <c r="E131" s="3251"/>
      <c r="F131" s="3251"/>
      <c r="G131" s="3251"/>
      <c r="H131" s="3251"/>
      <c r="I131" s="3251"/>
      <c r="J131" s="3252"/>
      <c r="K131" s="3250" t="s">
        <v>1065</v>
      </c>
      <c r="L131" s="3251"/>
      <c r="M131" s="3251"/>
      <c r="N131" s="3251"/>
      <c r="O131" s="3251"/>
      <c r="P131" s="3251"/>
      <c r="Q131" s="3252"/>
      <c r="R131" s="3250"/>
      <c r="S131" s="3251"/>
      <c r="T131" s="3251"/>
      <c r="U131" s="3251"/>
      <c r="V131" s="3251"/>
      <c r="W131" s="3251"/>
      <c r="X131" s="3252"/>
      <c r="Y131" s="3250"/>
      <c r="Z131" s="3251"/>
      <c r="AA131" s="3251"/>
      <c r="AB131" s="3251"/>
      <c r="AC131" s="3251"/>
      <c r="AD131" s="3251"/>
      <c r="AE131" s="3252"/>
      <c r="AF131" s="3250" t="s">
        <v>1066</v>
      </c>
      <c r="AG131" s="3251"/>
      <c r="AH131" s="3251"/>
      <c r="AI131" s="3251"/>
      <c r="AJ131" s="3251"/>
      <c r="AK131" s="3251"/>
      <c r="AL131" s="3252"/>
      <c r="AM131" s="3250"/>
      <c r="AN131" s="3251"/>
      <c r="AO131" s="3251"/>
      <c r="AP131" s="3251"/>
      <c r="AQ131" s="3251"/>
      <c r="AR131" s="3251"/>
      <c r="AS131" s="3251"/>
      <c r="AT131" s="3251"/>
      <c r="AU131" s="3251"/>
      <c r="AV131" s="3251"/>
      <c r="AW131" s="3252"/>
    </row>
    <row r="132" spans="1:49" ht="23.1" customHeight="1">
      <c r="A132" s="3276"/>
      <c r="B132" s="3277"/>
      <c r="C132" s="3278"/>
      <c r="D132" s="3250" t="s">
        <v>1067</v>
      </c>
      <c r="E132" s="3251"/>
      <c r="F132" s="3251"/>
      <c r="G132" s="3251"/>
      <c r="H132" s="3251"/>
      <c r="I132" s="3251"/>
      <c r="J132" s="3252"/>
      <c r="K132" s="3250" t="s">
        <v>1068</v>
      </c>
      <c r="L132" s="3251"/>
      <c r="M132" s="3251"/>
      <c r="N132" s="3251"/>
      <c r="O132" s="3251"/>
      <c r="P132" s="3251"/>
      <c r="Q132" s="3252"/>
      <c r="R132" s="3250"/>
      <c r="S132" s="3251"/>
      <c r="T132" s="3251"/>
      <c r="U132" s="3251"/>
      <c r="V132" s="3251"/>
      <c r="W132" s="3251"/>
      <c r="X132" s="3252"/>
      <c r="Y132" s="3250"/>
      <c r="Z132" s="3251"/>
      <c r="AA132" s="3251"/>
      <c r="AB132" s="3251"/>
      <c r="AC132" s="3251"/>
      <c r="AD132" s="3251"/>
      <c r="AE132" s="3252"/>
      <c r="AF132" s="3250" t="s">
        <v>1069</v>
      </c>
      <c r="AG132" s="3251"/>
      <c r="AH132" s="3251"/>
      <c r="AI132" s="3251"/>
      <c r="AJ132" s="3251"/>
      <c r="AK132" s="3251"/>
      <c r="AL132" s="3252"/>
      <c r="AM132" s="3250"/>
      <c r="AN132" s="3251"/>
      <c r="AO132" s="3251"/>
      <c r="AP132" s="3251"/>
      <c r="AQ132" s="3251"/>
      <c r="AR132" s="3251"/>
      <c r="AS132" s="3251"/>
      <c r="AT132" s="3251"/>
      <c r="AU132" s="3251"/>
      <c r="AV132" s="3251"/>
      <c r="AW132" s="3252"/>
    </row>
    <row r="133" spans="1:49" ht="23.1" customHeight="1">
      <c r="A133" s="3276"/>
      <c r="B133" s="3277"/>
      <c r="C133" s="3278"/>
      <c r="D133" s="3250" t="s">
        <v>1070</v>
      </c>
      <c r="E133" s="3251"/>
      <c r="F133" s="3251"/>
      <c r="G133" s="3251"/>
      <c r="H133" s="3251"/>
      <c r="I133" s="3251"/>
      <c r="J133" s="3252"/>
      <c r="K133" s="3250" t="s">
        <v>1071</v>
      </c>
      <c r="L133" s="3251"/>
      <c r="M133" s="3251"/>
      <c r="N133" s="3251"/>
      <c r="O133" s="3251"/>
      <c r="P133" s="3251"/>
      <c r="Q133" s="3252"/>
      <c r="R133" s="3250"/>
      <c r="S133" s="3251"/>
      <c r="T133" s="3251"/>
      <c r="U133" s="3251"/>
      <c r="V133" s="3251"/>
      <c r="W133" s="3251"/>
      <c r="X133" s="3252"/>
      <c r="Y133" s="3250"/>
      <c r="Z133" s="3251"/>
      <c r="AA133" s="3251"/>
      <c r="AB133" s="3251"/>
      <c r="AC133" s="3251"/>
      <c r="AD133" s="3251"/>
      <c r="AE133" s="3252"/>
      <c r="AF133" s="3250" t="s">
        <v>1072</v>
      </c>
      <c r="AG133" s="3251"/>
      <c r="AH133" s="3251"/>
      <c r="AI133" s="3251"/>
      <c r="AJ133" s="3251"/>
      <c r="AK133" s="3251"/>
      <c r="AL133" s="3252"/>
      <c r="AM133" s="3250"/>
      <c r="AN133" s="3251"/>
      <c r="AO133" s="3251"/>
      <c r="AP133" s="3251"/>
      <c r="AQ133" s="3251"/>
      <c r="AR133" s="3251"/>
      <c r="AS133" s="3251"/>
      <c r="AT133" s="3251"/>
      <c r="AU133" s="3251"/>
      <c r="AV133" s="3251"/>
      <c r="AW133" s="3252"/>
    </row>
    <row r="134" spans="1:49" ht="23.1" customHeight="1">
      <c r="A134" s="3276"/>
      <c r="B134" s="3277"/>
      <c r="C134" s="3278"/>
      <c r="D134" s="3250" t="s">
        <v>1073</v>
      </c>
      <c r="E134" s="3251"/>
      <c r="F134" s="3251"/>
      <c r="G134" s="3251"/>
      <c r="H134" s="3251"/>
      <c r="I134" s="3251"/>
      <c r="J134" s="3252"/>
      <c r="K134" s="3250"/>
      <c r="L134" s="3251"/>
      <c r="M134" s="3251"/>
      <c r="N134" s="3251"/>
      <c r="O134" s="3251"/>
      <c r="P134" s="3251"/>
      <c r="Q134" s="3252"/>
      <c r="R134" s="3250"/>
      <c r="S134" s="3251"/>
      <c r="T134" s="3251"/>
      <c r="U134" s="3251"/>
      <c r="V134" s="3251"/>
      <c r="W134" s="3251"/>
      <c r="X134" s="3252"/>
      <c r="Y134" s="3250"/>
      <c r="Z134" s="3251"/>
      <c r="AA134" s="3251"/>
      <c r="AB134" s="3251"/>
      <c r="AC134" s="3251"/>
      <c r="AD134" s="3251"/>
      <c r="AE134" s="3252"/>
      <c r="AF134" s="3250" t="s">
        <v>1074</v>
      </c>
      <c r="AG134" s="3251"/>
      <c r="AH134" s="3251"/>
      <c r="AI134" s="3251"/>
      <c r="AJ134" s="3251"/>
      <c r="AK134" s="3251"/>
      <c r="AL134" s="3252"/>
      <c r="AM134" s="3250"/>
      <c r="AN134" s="3251"/>
      <c r="AO134" s="3251"/>
      <c r="AP134" s="3251"/>
      <c r="AQ134" s="3251"/>
      <c r="AR134" s="3251"/>
      <c r="AS134" s="3251"/>
      <c r="AT134" s="3251"/>
      <c r="AU134" s="3251"/>
      <c r="AV134" s="3251"/>
      <c r="AW134" s="3252"/>
    </row>
    <row r="135" spans="1:49" ht="23.1" customHeight="1">
      <c r="A135" s="3276"/>
      <c r="B135" s="3277"/>
      <c r="C135" s="3278"/>
      <c r="D135" s="3250" t="s">
        <v>1075</v>
      </c>
      <c r="E135" s="3251"/>
      <c r="F135" s="3251"/>
      <c r="G135" s="3251"/>
      <c r="H135" s="3251"/>
      <c r="I135" s="3251"/>
      <c r="J135" s="3252"/>
      <c r="K135" s="3250"/>
      <c r="L135" s="3251"/>
      <c r="M135" s="3251"/>
      <c r="N135" s="3251"/>
      <c r="O135" s="3251"/>
      <c r="P135" s="3251"/>
      <c r="Q135" s="3252"/>
      <c r="R135" s="3250"/>
      <c r="S135" s="3251"/>
      <c r="T135" s="3251"/>
      <c r="U135" s="3251"/>
      <c r="V135" s="3251"/>
      <c r="W135" s="3251"/>
      <c r="X135" s="3252"/>
      <c r="Y135" s="3250"/>
      <c r="Z135" s="3251"/>
      <c r="AA135" s="3251"/>
      <c r="AB135" s="3251"/>
      <c r="AC135" s="3251"/>
      <c r="AD135" s="3251"/>
      <c r="AE135" s="3252"/>
      <c r="AF135" s="3250" t="s">
        <v>1076</v>
      </c>
      <c r="AG135" s="3251"/>
      <c r="AH135" s="3251"/>
      <c r="AI135" s="3251"/>
      <c r="AJ135" s="3251"/>
      <c r="AK135" s="3251"/>
      <c r="AL135" s="3252"/>
      <c r="AM135" s="3250"/>
      <c r="AN135" s="3251"/>
      <c r="AO135" s="3251"/>
      <c r="AP135" s="3251"/>
      <c r="AQ135" s="3251"/>
      <c r="AR135" s="3251"/>
      <c r="AS135" s="3251"/>
      <c r="AT135" s="3251"/>
      <c r="AU135" s="3251"/>
      <c r="AV135" s="3251"/>
      <c r="AW135" s="3252"/>
    </row>
    <row r="136" spans="1:49" ht="23.1" customHeight="1">
      <c r="A136" s="3276"/>
      <c r="B136" s="3277"/>
      <c r="C136" s="3278"/>
      <c r="D136" s="3273" t="s">
        <v>1646</v>
      </c>
      <c r="E136" s="3274"/>
      <c r="F136" s="3274"/>
      <c r="G136" s="3274"/>
      <c r="H136" s="3274"/>
      <c r="I136" s="3274"/>
      <c r="J136" s="3275"/>
      <c r="K136" s="3250" t="s">
        <v>1079</v>
      </c>
      <c r="L136" s="3251"/>
      <c r="M136" s="3251"/>
      <c r="N136" s="3251"/>
      <c r="O136" s="3251"/>
      <c r="P136" s="3251"/>
      <c r="Q136" s="3252"/>
      <c r="R136" s="3250" t="s">
        <v>1649</v>
      </c>
      <c r="S136" s="3251"/>
      <c r="T136" s="3251"/>
      <c r="U136" s="3251"/>
      <c r="V136" s="3251"/>
      <c r="W136" s="3251"/>
      <c r="X136" s="3252"/>
      <c r="Y136" s="3250" t="s">
        <v>1648</v>
      </c>
      <c r="Z136" s="3251"/>
      <c r="AA136" s="3251"/>
      <c r="AB136" s="3251"/>
      <c r="AC136" s="3251"/>
      <c r="AD136" s="3251"/>
      <c r="AE136" s="3252"/>
      <c r="AF136" s="3250" t="s">
        <v>1080</v>
      </c>
      <c r="AG136" s="3251"/>
      <c r="AH136" s="3251"/>
      <c r="AI136" s="3251"/>
      <c r="AJ136" s="3251"/>
      <c r="AK136" s="3251"/>
      <c r="AL136" s="3252"/>
      <c r="AM136" s="3250"/>
      <c r="AN136" s="3251"/>
      <c r="AO136" s="3251"/>
      <c r="AP136" s="3251"/>
      <c r="AQ136" s="3251"/>
      <c r="AR136" s="3251"/>
      <c r="AS136" s="3251"/>
      <c r="AT136" s="3251"/>
      <c r="AU136" s="3251"/>
      <c r="AV136" s="3251"/>
      <c r="AW136" s="3252"/>
    </row>
    <row r="137" spans="1:49" ht="23.1" customHeight="1">
      <c r="A137" s="3276"/>
      <c r="B137" s="3277"/>
      <c r="C137" s="3278"/>
      <c r="D137" s="3276"/>
      <c r="E137" s="3277"/>
      <c r="F137" s="3277"/>
      <c r="G137" s="3277"/>
      <c r="H137" s="3277"/>
      <c r="I137" s="3277"/>
      <c r="J137" s="3278"/>
      <c r="K137" s="3250" t="s">
        <v>1897</v>
      </c>
      <c r="L137" s="3251"/>
      <c r="M137" s="3251"/>
      <c r="N137" s="3251"/>
      <c r="O137" s="3251"/>
      <c r="P137" s="3251"/>
      <c r="Q137" s="3252"/>
      <c r="R137" s="3250" t="s">
        <v>1964</v>
      </c>
      <c r="S137" s="3251"/>
      <c r="T137" s="3251"/>
      <c r="U137" s="3251"/>
      <c r="V137" s="3251"/>
      <c r="W137" s="3251"/>
      <c r="X137" s="3252"/>
      <c r="Y137" s="288"/>
      <c r="Z137" s="289"/>
      <c r="AA137" s="289"/>
      <c r="AB137" s="289"/>
      <c r="AC137" s="289"/>
      <c r="AD137" s="289"/>
      <c r="AE137" s="290"/>
      <c r="AF137" s="288"/>
      <c r="AG137" s="289"/>
      <c r="AH137" s="289"/>
      <c r="AI137" s="289"/>
      <c r="AJ137" s="289"/>
      <c r="AK137" s="289"/>
      <c r="AL137" s="290"/>
      <c r="AM137" s="288"/>
      <c r="AN137" s="289"/>
      <c r="AO137" s="289"/>
      <c r="AP137" s="289"/>
      <c r="AQ137" s="289"/>
      <c r="AR137" s="289"/>
      <c r="AS137" s="289"/>
      <c r="AT137" s="289"/>
      <c r="AU137" s="289"/>
      <c r="AV137" s="289"/>
      <c r="AW137" s="290"/>
    </row>
    <row r="138" spans="1:49" ht="23.1" customHeight="1">
      <c r="A138" s="3276"/>
      <c r="B138" s="3277"/>
      <c r="C138" s="3278"/>
      <c r="D138" s="3276"/>
      <c r="E138" s="3277"/>
      <c r="F138" s="3277"/>
      <c r="G138" s="3277"/>
      <c r="H138" s="3277"/>
      <c r="I138" s="3277"/>
      <c r="J138" s="3278"/>
      <c r="K138" s="3250" t="s">
        <v>1077</v>
      </c>
      <c r="L138" s="3251"/>
      <c r="M138" s="3251"/>
      <c r="N138" s="3251"/>
      <c r="O138" s="3251"/>
      <c r="P138" s="3251"/>
      <c r="Q138" s="3252"/>
      <c r="R138" s="3250" t="s">
        <v>1647</v>
      </c>
      <c r="S138" s="3251"/>
      <c r="T138" s="3251"/>
      <c r="U138" s="3251"/>
      <c r="V138" s="3251"/>
      <c r="W138" s="3251"/>
      <c r="X138" s="3252"/>
      <c r="Y138" s="3250" t="s">
        <v>1648</v>
      </c>
      <c r="Z138" s="3251"/>
      <c r="AA138" s="3251"/>
      <c r="AB138" s="3251"/>
      <c r="AC138" s="3251"/>
      <c r="AD138" s="3251"/>
      <c r="AE138" s="3252"/>
      <c r="AF138" s="3250" t="s">
        <v>1078</v>
      </c>
      <c r="AG138" s="3251"/>
      <c r="AH138" s="3251"/>
      <c r="AI138" s="3251"/>
      <c r="AJ138" s="3251"/>
      <c r="AK138" s="3251"/>
      <c r="AL138" s="3252"/>
      <c r="AM138" s="3250"/>
      <c r="AN138" s="3251"/>
      <c r="AO138" s="3251"/>
      <c r="AP138" s="3251"/>
      <c r="AQ138" s="3251"/>
      <c r="AR138" s="3251"/>
      <c r="AS138" s="3251"/>
      <c r="AT138" s="3251"/>
      <c r="AU138" s="3251"/>
      <c r="AV138" s="3251"/>
      <c r="AW138" s="3252"/>
    </row>
    <row r="139" spans="1:49" ht="23.1" customHeight="1">
      <c r="A139" s="3276"/>
      <c r="B139" s="3277"/>
      <c r="C139" s="3278"/>
      <c r="D139" s="3279"/>
      <c r="E139" s="3280"/>
      <c r="F139" s="3280"/>
      <c r="G139" s="3280"/>
      <c r="H139" s="3280"/>
      <c r="I139" s="3280"/>
      <c r="J139" s="3281"/>
      <c r="K139" s="3250" t="s">
        <v>1643</v>
      </c>
      <c r="L139" s="3251"/>
      <c r="M139" s="3251"/>
      <c r="N139" s="3251"/>
      <c r="O139" s="3251"/>
      <c r="P139" s="3251"/>
      <c r="Q139" s="3252"/>
      <c r="R139" s="3250" t="s">
        <v>1644</v>
      </c>
      <c r="S139" s="3251"/>
      <c r="T139" s="3251"/>
      <c r="U139" s="3251"/>
      <c r="V139" s="3251"/>
      <c r="W139" s="3251"/>
      <c r="X139" s="3252"/>
      <c r="Y139" s="3250" t="s">
        <v>1648</v>
      </c>
      <c r="Z139" s="3251"/>
      <c r="AA139" s="3251"/>
      <c r="AB139" s="3251"/>
      <c r="AC139" s="3251"/>
      <c r="AD139" s="3251"/>
      <c r="AE139" s="3252"/>
      <c r="AF139" s="3250" t="s">
        <v>1645</v>
      </c>
      <c r="AG139" s="3251"/>
      <c r="AH139" s="3251"/>
      <c r="AI139" s="3251"/>
      <c r="AJ139" s="3251"/>
      <c r="AK139" s="3251"/>
      <c r="AL139" s="3252"/>
      <c r="AM139" s="288"/>
      <c r="AN139" s="289"/>
      <c r="AO139" s="289"/>
      <c r="AP139" s="289"/>
      <c r="AQ139" s="289"/>
      <c r="AR139" s="289"/>
      <c r="AS139" s="289"/>
      <c r="AT139" s="289"/>
      <c r="AU139" s="289"/>
      <c r="AV139" s="289"/>
      <c r="AW139" s="290"/>
    </row>
    <row r="140" spans="1:49" ht="23.1" customHeight="1">
      <c r="A140" s="3276"/>
      <c r="B140" s="3277"/>
      <c r="C140" s="3278"/>
      <c r="D140" s="3250" t="s">
        <v>1081</v>
      </c>
      <c r="E140" s="3251"/>
      <c r="F140" s="3251"/>
      <c r="G140" s="3251"/>
      <c r="H140" s="3251"/>
      <c r="I140" s="3251"/>
      <c r="J140" s="3252"/>
      <c r="K140" s="3250"/>
      <c r="L140" s="3251"/>
      <c r="M140" s="3251"/>
      <c r="N140" s="3251"/>
      <c r="O140" s="3251"/>
      <c r="P140" s="3251"/>
      <c r="Q140" s="3252"/>
      <c r="R140" s="3250"/>
      <c r="S140" s="3251"/>
      <c r="T140" s="3251"/>
      <c r="U140" s="3251"/>
      <c r="V140" s="3251"/>
      <c r="W140" s="3251"/>
      <c r="X140" s="3252"/>
      <c r="Y140" s="3250"/>
      <c r="Z140" s="3251"/>
      <c r="AA140" s="3251"/>
      <c r="AB140" s="3251"/>
      <c r="AC140" s="3251"/>
      <c r="AD140" s="3251"/>
      <c r="AE140" s="3252"/>
      <c r="AF140" s="3250" t="s">
        <v>1082</v>
      </c>
      <c r="AG140" s="3251"/>
      <c r="AH140" s="3251"/>
      <c r="AI140" s="3251"/>
      <c r="AJ140" s="3251"/>
      <c r="AK140" s="3251"/>
      <c r="AL140" s="3252"/>
      <c r="AM140" s="3250"/>
      <c r="AN140" s="3251"/>
      <c r="AO140" s="3251"/>
      <c r="AP140" s="3251"/>
      <c r="AQ140" s="3251"/>
      <c r="AR140" s="3251"/>
      <c r="AS140" s="3251"/>
      <c r="AT140" s="3251"/>
      <c r="AU140" s="3251"/>
      <c r="AV140" s="3251"/>
      <c r="AW140" s="3252"/>
    </row>
    <row r="141" spans="1:49" ht="23.1" customHeight="1">
      <c r="A141" s="3276"/>
      <c r="B141" s="3277"/>
      <c r="C141" s="3278"/>
      <c r="D141" s="3250" t="s">
        <v>1083</v>
      </c>
      <c r="E141" s="3251"/>
      <c r="F141" s="3251"/>
      <c r="G141" s="3251"/>
      <c r="H141" s="3251"/>
      <c r="I141" s="3251"/>
      <c r="J141" s="3252"/>
      <c r="K141" s="3250"/>
      <c r="L141" s="3251"/>
      <c r="M141" s="3251"/>
      <c r="N141" s="3251"/>
      <c r="O141" s="3251"/>
      <c r="P141" s="3251"/>
      <c r="Q141" s="3252"/>
      <c r="R141" s="3250"/>
      <c r="S141" s="3251"/>
      <c r="T141" s="3251"/>
      <c r="U141" s="3251"/>
      <c r="V141" s="3251"/>
      <c r="W141" s="3251"/>
      <c r="X141" s="3252"/>
      <c r="Y141" s="3250"/>
      <c r="Z141" s="3251"/>
      <c r="AA141" s="3251"/>
      <c r="AB141" s="3251"/>
      <c r="AC141" s="3251"/>
      <c r="AD141" s="3251"/>
      <c r="AE141" s="3252"/>
      <c r="AF141" s="3250" t="s">
        <v>1084</v>
      </c>
      <c r="AG141" s="3251"/>
      <c r="AH141" s="3251"/>
      <c r="AI141" s="3251"/>
      <c r="AJ141" s="3251"/>
      <c r="AK141" s="3251"/>
      <c r="AL141" s="3252"/>
      <c r="AM141" s="3250"/>
      <c r="AN141" s="3251"/>
      <c r="AO141" s="3251"/>
      <c r="AP141" s="3251"/>
      <c r="AQ141" s="3251"/>
      <c r="AR141" s="3251"/>
      <c r="AS141" s="3251"/>
      <c r="AT141" s="3251"/>
      <c r="AU141" s="3251"/>
      <c r="AV141" s="3251"/>
      <c r="AW141" s="3252"/>
    </row>
    <row r="142" spans="1:49" ht="23.1" customHeight="1">
      <c r="A142" s="3276"/>
      <c r="B142" s="3277"/>
      <c r="C142" s="3278"/>
      <c r="D142" s="3250" t="s">
        <v>1085</v>
      </c>
      <c r="E142" s="3251"/>
      <c r="F142" s="3251"/>
      <c r="G142" s="3251"/>
      <c r="H142" s="3251"/>
      <c r="I142" s="3251"/>
      <c r="J142" s="3252"/>
      <c r="K142" s="3250"/>
      <c r="L142" s="3251"/>
      <c r="M142" s="3251"/>
      <c r="N142" s="3251"/>
      <c r="O142" s="3251"/>
      <c r="P142" s="3251"/>
      <c r="Q142" s="3252"/>
      <c r="R142" s="3250"/>
      <c r="S142" s="3251"/>
      <c r="T142" s="3251"/>
      <c r="U142" s="3251"/>
      <c r="V142" s="3251"/>
      <c r="W142" s="3251"/>
      <c r="X142" s="3252"/>
      <c r="Y142" s="3250"/>
      <c r="Z142" s="3251"/>
      <c r="AA142" s="3251"/>
      <c r="AB142" s="3251"/>
      <c r="AC142" s="3251"/>
      <c r="AD142" s="3251"/>
      <c r="AE142" s="3252"/>
      <c r="AF142" s="3250" t="s">
        <v>1086</v>
      </c>
      <c r="AG142" s="3251"/>
      <c r="AH142" s="3251"/>
      <c r="AI142" s="3251"/>
      <c r="AJ142" s="3251"/>
      <c r="AK142" s="3251"/>
      <c r="AL142" s="3252"/>
      <c r="AM142" s="3250"/>
      <c r="AN142" s="3251"/>
      <c r="AO142" s="3251"/>
      <c r="AP142" s="3251"/>
      <c r="AQ142" s="3251"/>
      <c r="AR142" s="3251"/>
      <c r="AS142" s="3251"/>
      <c r="AT142" s="3251"/>
      <c r="AU142" s="3251"/>
      <c r="AV142" s="3251"/>
      <c r="AW142" s="3252"/>
    </row>
    <row r="143" spans="1:49" ht="23.1" customHeight="1">
      <c r="A143" s="3276"/>
      <c r="B143" s="3277"/>
      <c r="C143" s="3278"/>
      <c r="D143" s="3250" t="s">
        <v>1087</v>
      </c>
      <c r="E143" s="3251"/>
      <c r="F143" s="3251"/>
      <c r="G143" s="3251"/>
      <c r="H143" s="3251"/>
      <c r="I143" s="3251"/>
      <c r="J143" s="3252"/>
      <c r="K143" s="3250"/>
      <c r="L143" s="3251"/>
      <c r="M143" s="3251"/>
      <c r="N143" s="3251"/>
      <c r="O143" s="3251"/>
      <c r="P143" s="3251"/>
      <c r="Q143" s="3252"/>
      <c r="R143" s="3250"/>
      <c r="S143" s="3251"/>
      <c r="T143" s="3251"/>
      <c r="U143" s="3251"/>
      <c r="V143" s="3251"/>
      <c r="W143" s="3251"/>
      <c r="X143" s="3252"/>
      <c r="Y143" s="3250"/>
      <c r="Z143" s="3251"/>
      <c r="AA143" s="3251"/>
      <c r="AB143" s="3251"/>
      <c r="AC143" s="3251"/>
      <c r="AD143" s="3251"/>
      <c r="AE143" s="3252"/>
      <c r="AF143" s="3250" t="s">
        <v>1088</v>
      </c>
      <c r="AG143" s="3251"/>
      <c r="AH143" s="3251"/>
      <c r="AI143" s="3251"/>
      <c r="AJ143" s="3251"/>
      <c r="AK143" s="3251"/>
      <c r="AL143" s="3252"/>
      <c r="AM143" s="3250"/>
      <c r="AN143" s="3251"/>
      <c r="AO143" s="3251"/>
      <c r="AP143" s="3251"/>
      <c r="AQ143" s="3251"/>
      <c r="AR143" s="3251"/>
      <c r="AS143" s="3251"/>
      <c r="AT143" s="3251"/>
      <c r="AU143" s="3251"/>
      <c r="AV143" s="3251"/>
      <c r="AW143" s="3252"/>
    </row>
    <row r="144" spans="1:49" ht="23.1" customHeight="1">
      <c r="A144" s="3276"/>
      <c r="B144" s="3277"/>
      <c r="C144" s="3278"/>
      <c r="D144" s="3250" t="s">
        <v>1089</v>
      </c>
      <c r="E144" s="3251"/>
      <c r="F144" s="3251"/>
      <c r="G144" s="3251"/>
      <c r="H144" s="3251"/>
      <c r="I144" s="3251"/>
      <c r="J144" s="3252"/>
      <c r="K144" s="3250"/>
      <c r="L144" s="3251"/>
      <c r="M144" s="3251"/>
      <c r="N144" s="3251"/>
      <c r="O144" s="3251"/>
      <c r="P144" s="3251"/>
      <c r="Q144" s="3252"/>
      <c r="R144" s="3250"/>
      <c r="S144" s="3251"/>
      <c r="T144" s="3251"/>
      <c r="U144" s="3251"/>
      <c r="V144" s="3251"/>
      <c r="W144" s="3251"/>
      <c r="X144" s="3252"/>
      <c r="Y144" s="3250"/>
      <c r="Z144" s="3251"/>
      <c r="AA144" s="3251"/>
      <c r="AB144" s="3251"/>
      <c r="AC144" s="3251"/>
      <c r="AD144" s="3251"/>
      <c r="AE144" s="3252"/>
      <c r="AF144" s="3250" t="s">
        <v>1090</v>
      </c>
      <c r="AG144" s="3251"/>
      <c r="AH144" s="3251"/>
      <c r="AI144" s="3251"/>
      <c r="AJ144" s="3251"/>
      <c r="AK144" s="3251"/>
      <c r="AL144" s="3252"/>
      <c r="AM144" s="3250"/>
      <c r="AN144" s="3251"/>
      <c r="AO144" s="3251"/>
      <c r="AP144" s="3251"/>
      <c r="AQ144" s="3251"/>
      <c r="AR144" s="3251"/>
      <c r="AS144" s="3251"/>
      <c r="AT144" s="3251"/>
      <c r="AU144" s="3251"/>
      <c r="AV144" s="3251"/>
      <c r="AW144" s="3252"/>
    </row>
    <row r="145" spans="1:49" ht="23.1" customHeight="1">
      <c r="A145" s="3276"/>
      <c r="B145" s="3277"/>
      <c r="C145" s="3278"/>
      <c r="D145" s="3250" t="s">
        <v>1091</v>
      </c>
      <c r="E145" s="3251"/>
      <c r="F145" s="3251"/>
      <c r="G145" s="3251"/>
      <c r="H145" s="3251"/>
      <c r="I145" s="3251"/>
      <c r="J145" s="3252"/>
      <c r="K145" s="3250"/>
      <c r="L145" s="3251"/>
      <c r="M145" s="3251"/>
      <c r="N145" s="3251"/>
      <c r="O145" s="3251"/>
      <c r="P145" s="3251"/>
      <c r="Q145" s="3252"/>
      <c r="R145" s="3250"/>
      <c r="S145" s="3251"/>
      <c r="T145" s="3251"/>
      <c r="U145" s="3251"/>
      <c r="V145" s="3251"/>
      <c r="W145" s="3251"/>
      <c r="X145" s="3252"/>
      <c r="Y145" s="3250"/>
      <c r="Z145" s="3251"/>
      <c r="AA145" s="3251"/>
      <c r="AB145" s="3251"/>
      <c r="AC145" s="3251"/>
      <c r="AD145" s="3251"/>
      <c r="AE145" s="3252"/>
      <c r="AF145" s="3250" t="s">
        <v>1092</v>
      </c>
      <c r="AG145" s="3251"/>
      <c r="AH145" s="3251"/>
      <c r="AI145" s="3251"/>
      <c r="AJ145" s="3251"/>
      <c r="AK145" s="3251"/>
      <c r="AL145" s="3252"/>
      <c r="AM145" s="3250"/>
      <c r="AN145" s="3251"/>
      <c r="AO145" s="3251"/>
      <c r="AP145" s="3251"/>
      <c r="AQ145" s="3251"/>
      <c r="AR145" s="3251"/>
      <c r="AS145" s="3251"/>
      <c r="AT145" s="3251"/>
      <c r="AU145" s="3251"/>
      <c r="AV145" s="3251"/>
      <c r="AW145" s="3252"/>
    </row>
    <row r="146" spans="1:49" ht="23.1" customHeight="1">
      <c r="A146" s="3276"/>
      <c r="B146" s="3277"/>
      <c r="C146" s="3278"/>
      <c r="D146" s="3250" t="s">
        <v>1093</v>
      </c>
      <c r="E146" s="3251"/>
      <c r="F146" s="3251"/>
      <c r="G146" s="3251"/>
      <c r="H146" s="3251"/>
      <c r="I146" s="3251"/>
      <c r="J146" s="3252"/>
      <c r="K146" s="3250" t="s">
        <v>1094</v>
      </c>
      <c r="L146" s="3251"/>
      <c r="M146" s="3251"/>
      <c r="N146" s="3251"/>
      <c r="O146" s="3251"/>
      <c r="P146" s="3251"/>
      <c r="Q146" s="3252"/>
      <c r="R146" s="3250"/>
      <c r="S146" s="3251"/>
      <c r="T146" s="3251"/>
      <c r="U146" s="3251"/>
      <c r="V146" s="3251"/>
      <c r="W146" s="3251"/>
      <c r="X146" s="3252"/>
      <c r="Y146" s="3250"/>
      <c r="Z146" s="3251"/>
      <c r="AA146" s="3251"/>
      <c r="AB146" s="3251"/>
      <c r="AC146" s="3251"/>
      <c r="AD146" s="3251"/>
      <c r="AE146" s="3252"/>
      <c r="AF146" s="3250" t="s">
        <v>1095</v>
      </c>
      <c r="AG146" s="3251"/>
      <c r="AH146" s="3251"/>
      <c r="AI146" s="3251"/>
      <c r="AJ146" s="3251"/>
      <c r="AK146" s="3251"/>
      <c r="AL146" s="3252"/>
      <c r="AM146" s="3250"/>
      <c r="AN146" s="3251"/>
      <c r="AO146" s="3251"/>
      <c r="AP146" s="3251"/>
      <c r="AQ146" s="3251"/>
      <c r="AR146" s="3251"/>
      <c r="AS146" s="3251"/>
      <c r="AT146" s="3251"/>
      <c r="AU146" s="3251"/>
      <c r="AV146" s="3251"/>
      <c r="AW146" s="3252"/>
    </row>
    <row r="147" spans="1:49" ht="23.1" customHeight="1">
      <c r="A147" s="3276"/>
      <c r="B147" s="3277"/>
      <c r="C147" s="3278"/>
      <c r="D147" s="3250" t="s">
        <v>1096</v>
      </c>
      <c r="E147" s="3251"/>
      <c r="F147" s="3251"/>
      <c r="G147" s="3251"/>
      <c r="H147" s="3251"/>
      <c r="I147" s="3251"/>
      <c r="J147" s="3252"/>
      <c r="K147" s="3250" t="s">
        <v>1097</v>
      </c>
      <c r="L147" s="3251"/>
      <c r="M147" s="3251"/>
      <c r="N147" s="3251"/>
      <c r="O147" s="3251"/>
      <c r="P147" s="3251"/>
      <c r="Q147" s="3252"/>
      <c r="R147" s="3250"/>
      <c r="S147" s="3251"/>
      <c r="T147" s="3251"/>
      <c r="U147" s="3251"/>
      <c r="V147" s="3251"/>
      <c r="W147" s="3251"/>
      <c r="X147" s="3252"/>
      <c r="Y147" s="3250"/>
      <c r="Z147" s="3251"/>
      <c r="AA147" s="3251"/>
      <c r="AB147" s="3251"/>
      <c r="AC147" s="3251"/>
      <c r="AD147" s="3251"/>
      <c r="AE147" s="3252"/>
      <c r="AF147" s="3250" t="s">
        <v>1098</v>
      </c>
      <c r="AG147" s="3251"/>
      <c r="AH147" s="3251"/>
      <c r="AI147" s="3251"/>
      <c r="AJ147" s="3251"/>
      <c r="AK147" s="3251"/>
      <c r="AL147" s="3252"/>
      <c r="AM147" s="3250"/>
      <c r="AN147" s="3251"/>
      <c r="AO147" s="3251"/>
      <c r="AP147" s="3251"/>
      <c r="AQ147" s="3251"/>
      <c r="AR147" s="3251"/>
      <c r="AS147" s="3251"/>
      <c r="AT147" s="3251"/>
      <c r="AU147" s="3251"/>
      <c r="AV147" s="3251"/>
      <c r="AW147" s="3252"/>
    </row>
    <row r="148" spans="1:49" ht="23.1" customHeight="1">
      <c r="A148" s="3276"/>
      <c r="B148" s="3277"/>
      <c r="C148" s="3278"/>
      <c r="D148" s="3250" t="s">
        <v>1099</v>
      </c>
      <c r="E148" s="3251"/>
      <c r="F148" s="3251"/>
      <c r="G148" s="3251"/>
      <c r="H148" s="3251"/>
      <c r="I148" s="3251"/>
      <c r="J148" s="3252"/>
      <c r="K148" s="3250" t="s">
        <v>1100</v>
      </c>
      <c r="L148" s="3251"/>
      <c r="M148" s="3251"/>
      <c r="N148" s="3251"/>
      <c r="O148" s="3251"/>
      <c r="P148" s="3251"/>
      <c r="Q148" s="3252"/>
      <c r="R148" s="3250"/>
      <c r="S148" s="3251"/>
      <c r="T148" s="3251"/>
      <c r="U148" s="3251"/>
      <c r="V148" s="3251"/>
      <c r="W148" s="3251"/>
      <c r="X148" s="3252"/>
      <c r="Y148" s="3250"/>
      <c r="Z148" s="3251"/>
      <c r="AA148" s="3251"/>
      <c r="AB148" s="3251"/>
      <c r="AC148" s="3251"/>
      <c r="AD148" s="3251"/>
      <c r="AE148" s="3252"/>
      <c r="AF148" s="3250" t="s">
        <v>1101</v>
      </c>
      <c r="AG148" s="3251"/>
      <c r="AH148" s="3251"/>
      <c r="AI148" s="3251"/>
      <c r="AJ148" s="3251"/>
      <c r="AK148" s="3251"/>
      <c r="AL148" s="3252"/>
      <c r="AM148" s="3250"/>
      <c r="AN148" s="3251"/>
      <c r="AO148" s="3251"/>
      <c r="AP148" s="3251"/>
      <c r="AQ148" s="3251"/>
      <c r="AR148" s="3251"/>
      <c r="AS148" s="3251"/>
      <c r="AT148" s="3251"/>
      <c r="AU148" s="3251"/>
      <c r="AV148" s="3251"/>
      <c r="AW148" s="3252"/>
    </row>
    <row r="149" spans="1:49" ht="23.1" customHeight="1">
      <c r="A149" s="3276"/>
      <c r="B149" s="3277"/>
      <c r="C149" s="3278"/>
      <c r="D149" s="3250" t="s">
        <v>1102</v>
      </c>
      <c r="E149" s="3251"/>
      <c r="F149" s="3251"/>
      <c r="G149" s="3251"/>
      <c r="H149" s="3251"/>
      <c r="I149" s="3251"/>
      <c r="J149" s="3252"/>
      <c r="K149" s="3250" t="s">
        <v>1103</v>
      </c>
      <c r="L149" s="3251"/>
      <c r="M149" s="3251"/>
      <c r="N149" s="3251"/>
      <c r="O149" s="3251"/>
      <c r="P149" s="3251"/>
      <c r="Q149" s="3252"/>
      <c r="R149" s="3250"/>
      <c r="S149" s="3251"/>
      <c r="T149" s="3251"/>
      <c r="U149" s="3251"/>
      <c r="V149" s="3251"/>
      <c r="W149" s="3251"/>
      <c r="X149" s="3252"/>
      <c r="Y149" s="3250"/>
      <c r="Z149" s="3251"/>
      <c r="AA149" s="3251"/>
      <c r="AB149" s="3251"/>
      <c r="AC149" s="3251"/>
      <c r="AD149" s="3251"/>
      <c r="AE149" s="3252"/>
      <c r="AF149" s="3250" t="s">
        <v>1104</v>
      </c>
      <c r="AG149" s="3251"/>
      <c r="AH149" s="3251"/>
      <c r="AI149" s="3251"/>
      <c r="AJ149" s="3251"/>
      <c r="AK149" s="3251"/>
      <c r="AL149" s="3252"/>
      <c r="AM149" s="3250"/>
      <c r="AN149" s="3251"/>
      <c r="AO149" s="3251"/>
      <c r="AP149" s="3251"/>
      <c r="AQ149" s="3251"/>
      <c r="AR149" s="3251"/>
      <c r="AS149" s="3251"/>
      <c r="AT149" s="3251"/>
      <c r="AU149" s="3251"/>
      <c r="AV149" s="3251"/>
      <c r="AW149" s="3252"/>
    </row>
    <row r="150" spans="1:49" ht="23.1" customHeight="1">
      <c r="A150" s="3276"/>
      <c r="B150" s="3277"/>
      <c r="C150" s="3278"/>
      <c r="D150" s="3250" t="s">
        <v>1105</v>
      </c>
      <c r="E150" s="3251"/>
      <c r="F150" s="3251"/>
      <c r="G150" s="3251"/>
      <c r="H150" s="3251"/>
      <c r="I150" s="3251"/>
      <c r="J150" s="3252"/>
      <c r="K150" s="3250"/>
      <c r="L150" s="3251"/>
      <c r="M150" s="3251"/>
      <c r="N150" s="3251"/>
      <c r="O150" s="3251"/>
      <c r="P150" s="3251"/>
      <c r="Q150" s="3252"/>
      <c r="R150" s="3250"/>
      <c r="S150" s="3251"/>
      <c r="T150" s="3251"/>
      <c r="U150" s="3251"/>
      <c r="V150" s="3251"/>
      <c r="W150" s="3251"/>
      <c r="X150" s="3252"/>
      <c r="Y150" s="3250"/>
      <c r="Z150" s="3251"/>
      <c r="AA150" s="3251"/>
      <c r="AB150" s="3251"/>
      <c r="AC150" s="3251"/>
      <c r="AD150" s="3251"/>
      <c r="AE150" s="3252"/>
      <c r="AF150" s="3250" t="s">
        <v>1106</v>
      </c>
      <c r="AG150" s="3251"/>
      <c r="AH150" s="3251"/>
      <c r="AI150" s="3251"/>
      <c r="AJ150" s="3251"/>
      <c r="AK150" s="3251"/>
      <c r="AL150" s="3252"/>
      <c r="AM150" s="3250"/>
      <c r="AN150" s="3251"/>
      <c r="AO150" s="3251"/>
      <c r="AP150" s="3251"/>
      <c r="AQ150" s="3251"/>
      <c r="AR150" s="3251"/>
      <c r="AS150" s="3251"/>
      <c r="AT150" s="3251"/>
      <c r="AU150" s="3251"/>
      <c r="AV150" s="3251"/>
      <c r="AW150" s="3252"/>
    </row>
    <row r="151" spans="1:49" ht="23.1" customHeight="1">
      <c r="A151" s="3276"/>
      <c r="B151" s="3277"/>
      <c r="C151" s="3278"/>
      <c r="D151" s="3250" t="s">
        <v>1107</v>
      </c>
      <c r="E151" s="3251"/>
      <c r="F151" s="3251"/>
      <c r="G151" s="3251"/>
      <c r="H151" s="3251"/>
      <c r="I151" s="3251"/>
      <c r="J151" s="3252"/>
      <c r="K151" s="3250" t="s">
        <v>1108</v>
      </c>
      <c r="L151" s="3251"/>
      <c r="M151" s="3251"/>
      <c r="N151" s="3251"/>
      <c r="O151" s="3251"/>
      <c r="P151" s="3251"/>
      <c r="Q151" s="3252"/>
      <c r="R151" s="3250"/>
      <c r="S151" s="3251"/>
      <c r="T151" s="3251"/>
      <c r="U151" s="3251"/>
      <c r="V151" s="3251"/>
      <c r="W151" s="3251"/>
      <c r="X151" s="3252"/>
      <c r="Y151" s="3250"/>
      <c r="Z151" s="3251"/>
      <c r="AA151" s="3251"/>
      <c r="AB151" s="3251"/>
      <c r="AC151" s="3251"/>
      <c r="AD151" s="3251"/>
      <c r="AE151" s="3252"/>
      <c r="AF151" s="3250" t="s">
        <v>1109</v>
      </c>
      <c r="AG151" s="3251"/>
      <c r="AH151" s="3251"/>
      <c r="AI151" s="3251"/>
      <c r="AJ151" s="3251"/>
      <c r="AK151" s="3251"/>
      <c r="AL151" s="3252"/>
      <c r="AM151" s="3250"/>
      <c r="AN151" s="3251"/>
      <c r="AO151" s="3251"/>
      <c r="AP151" s="3251"/>
      <c r="AQ151" s="3251"/>
      <c r="AR151" s="3251"/>
      <c r="AS151" s="3251"/>
      <c r="AT151" s="3251"/>
      <c r="AU151" s="3251"/>
      <c r="AV151" s="3251"/>
      <c r="AW151" s="3252"/>
    </row>
    <row r="152" spans="1:49" ht="23.1" customHeight="1">
      <c r="A152" s="3276"/>
      <c r="B152" s="3277"/>
      <c r="C152" s="3278"/>
      <c r="D152" s="3273" t="s">
        <v>1110</v>
      </c>
      <c r="E152" s="3274"/>
      <c r="F152" s="3274"/>
      <c r="G152" s="3274"/>
      <c r="H152" s="3274"/>
      <c r="I152" s="3274"/>
      <c r="J152" s="3275"/>
      <c r="K152" s="3250" t="s">
        <v>1111</v>
      </c>
      <c r="L152" s="3251"/>
      <c r="M152" s="3251"/>
      <c r="N152" s="3251"/>
      <c r="O152" s="3251"/>
      <c r="P152" s="3251"/>
      <c r="Q152" s="3252"/>
      <c r="R152" s="3250" t="s">
        <v>1112</v>
      </c>
      <c r="S152" s="3251"/>
      <c r="T152" s="3251"/>
      <c r="U152" s="3251"/>
      <c r="V152" s="3251"/>
      <c r="W152" s="3251"/>
      <c r="X152" s="3252"/>
      <c r="Y152" s="3250"/>
      <c r="Z152" s="3251"/>
      <c r="AA152" s="3251"/>
      <c r="AB152" s="3251"/>
      <c r="AC152" s="3251"/>
      <c r="AD152" s="3251"/>
      <c r="AE152" s="3252"/>
      <c r="AF152" s="3250" t="s">
        <v>1113</v>
      </c>
      <c r="AG152" s="3251"/>
      <c r="AH152" s="3251"/>
      <c r="AI152" s="3251"/>
      <c r="AJ152" s="3251"/>
      <c r="AK152" s="3251"/>
      <c r="AL152" s="3252"/>
      <c r="AM152" s="3250"/>
      <c r="AN152" s="3251"/>
      <c r="AO152" s="3251"/>
      <c r="AP152" s="3251"/>
      <c r="AQ152" s="3251"/>
      <c r="AR152" s="3251"/>
      <c r="AS152" s="3251"/>
      <c r="AT152" s="3251"/>
      <c r="AU152" s="3251"/>
      <c r="AV152" s="3251"/>
      <c r="AW152" s="3252"/>
    </row>
    <row r="153" spans="1:49" ht="23.1" customHeight="1">
      <c r="A153" s="3276"/>
      <c r="B153" s="3277"/>
      <c r="C153" s="3278"/>
      <c r="D153" s="3276"/>
      <c r="E153" s="3277"/>
      <c r="F153" s="3277"/>
      <c r="G153" s="3277"/>
      <c r="H153" s="3277"/>
      <c r="I153" s="3277"/>
      <c r="J153" s="3278"/>
      <c r="K153" s="3250" t="s">
        <v>1114</v>
      </c>
      <c r="L153" s="3251"/>
      <c r="M153" s="3251"/>
      <c r="N153" s="3251"/>
      <c r="O153" s="3251"/>
      <c r="P153" s="3251"/>
      <c r="Q153" s="3252"/>
      <c r="R153" s="3250"/>
      <c r="S153" s="3251"/>
      <c r="T153" s="3251"/>
      <c r="U153" s="3251"/>
      <c r="V153" s="3251"/>
      <c r="W153" s="3251"/>
      <c r="X153" s="3252"/>
      <c r="Y153" s="3250"/>
      <c r="Z153" s="3251"/>
      <c r="AA153" s="3251"/>
      <c r="AB153" s="3251"/>
      <c r="AC153" s="3251"/>
      <c r="AD153" s="3251"/>
      <c r="AE153" s="3252"/>
      <c r="AF153" s="3250" t="s">
        <v>1115</v>
      </c>
      <c r="AG153" s="3251"/>
      <c r="AH153" s="3251"/>
      <c r="AI153" s="3251"/>
      <c r="AJ153" s="3251"/>
      <c r="AK153" s="3251"/>
      <c r="AL153" s="3252"/>
      <c r="AM153" s="288"/>
      <c r="AN153" s="289"/>
      <c r="AO153" s="289"/>
      <c r="AP153" s="289"/>
      <c r="AQ153" s="289"/>
      <c r="AR153" s="289"/>
      <c r="AS153" s="289"/>
      <c r="AT153" s="289"/>
      <c r="AU153" s="289"/>
      <c r="AV153" s="289"/>
      <c r="AW153" s="290"/>
    </row>
    <row r="154" spans="1:49" ht="23.1" customHeight="1">
      <c r="A154" s="3276"/>
      <c r="B154" s="3277"/>
      <c r="C154" s="3278"/>
      <c r="D154" s="3279"/>
      <c r="E154" s="3280"/>
      <c r="F154" s="3280"/>
      <c r="G154" s="3280"/>
      <c r="H154" s="3280"/>
      <c r="I154" s="3280"/>
      <c r="J154" s="3281"/>
      <c r="K154" s="3250" t="s">
        <v>2895</v>
      </c>
      <c r="L154" s="3251"/>
      <c r="M154" s="3251"/>
      <c r="N154" s="3251"/>
      <c r="O154" s="3251"/>
      <c r="P154" s="3251"/>
      <c r="Q154" s="3252"/>
      <c r="R154" s="3250"/>
      <c r="S154" s="3251"/>
      <c r="T154" s="3251"/>
      <c r="U154" s="3251"/>
      <c r="V154" s="3251"/>
      <c r="W154" s="3251"/>
      <c r="X154" s="3252"/>
      <c r="Y154" s="3250"/>
      <c r="Z154" s="3251"/>
      <c r="AA154" s="3251"/>
      <c r="AB154" s="3251"/>
      <c r="AC154" s="3251"/>
      <c r="AD154" s="3251"/>
      <c r="AE154" s="3252"/>
      <c r="AF154" s="3250"/>
      <c r="AG154" s="3251"/>
      <c r="AH154" s="3251"/>
      <c r="AI154" s="3251"/>
      <c r="AJ154" s="3251"/>
      <c r="AK154" s="3251"/>
      <c r="AL154" s="3252"/>
      <c r="AM154" s="3210" t="s">
        <v>2896</v>
      </c>
      <c r="AN154" s="3211"/>
      <c r="AO154" s="3211"/>
      <c r="AP154" s="3211"/>
      <c r="AQ154" s="3211"/>
      <c r="AR154" s="3211"/>
      <c r="AS154" s="3211"/>
      <c r="AT154" s="3211"/>
      <c r="AU154" s="3211"/>
      <c r="AV154" s="3211"/>
      <c r="AW154" s="3212"/>
    </row>
    <row r="155" spans="1:49" ht="23.1" customHeight="1">
      <c r="A155" s="3276"/>
      <c r="B155" s="3277"/>
      <c r="C155" s="3278"/>
      <c r="D155" s="3250" t="s">
        <v>1116</v>
      </c>
      <c r="E155" s="3251"/>
      <c r="F155" s="3251"/>
      <c r="G155" s="3251"/>
      <c r="H155" s="3251"/>
      <c r="I155" s="3251"/>
      <c r="J155" s="3252"/>
      <c r="K155" s="3250"/>
      <c r="L155" s="3251"/>
      <c r="M155" s="3251"/>
      <c r="N155" s="3251"/>
      <c r="O155" s="3251"/>
      <c r="P155" s="3251"/>
      <c r="Q155" s="3252"/>
      <c r="R155" s="3250"/>
      <c r="S155" s="3251"/>
      <c r="T155" s="3251"/>
      <c r="U155" s="3251"/>
      <c r="V155" s="3251"/>
      <c r="W155" s="3251"/>
      <c r="X155" s="3252"/>
      <c r="Y155" s="3250"/>
      <c r="Z155" s="3251"/>
      <c r="AA155" s="3251"/>
      <c r="AB155" s="3251"/>
      <c r="AC155" s="3251"/>
      <c r="AD155" s="3251"/>
      <c r="AE155" s="3252"/>
      <c r="AF155" s="3250" t="s">
        <v>1117</v>
      </c>
      <c r="AG155" s="3251"/>
      <c r="AH155" s="3251"/>
      <c r="AI155" s="3251"/>
      <c r="AJ155" s="3251"/>
      <c r="AK155" s="3251"/>
      <c r="AL155" s="3252"/>
      <c r="AM155" s="3250"/>
      <c r="AN155" s="3251"/>
      <c r="AO155" s="3251"/>
      <c r="AP155" s="3251"/>
      <c r="AQ155" s="3251"/>
      <c r="AR155" s="3251"/>
      <c r="AS155" s="3251"/>
      <c r="AT155" s="3251"/>
      <c r="AU155" s="3251"/>
      <c r="AV155" s="3251"/>
      <c r="AW155" s="3252"/>
    </row>
    <row r="156" spans="1:49" ht="23.1" customHeight="1">
      <c r="A156" s="3276"/>
      <c r="B156" s="3277"/>
      <c r="C156" s="3278"/>
      <c r="D156" s="3273" t="s">
        <v>1118</v>
      </c>
      <c r="E156" s="3274"/>
      <c r="F156" s="3274"/>
      <c r="G156" s="3274"/>
      <c r="H156" s="3274"/>
      <c r="I156" s="3274"/>
      <c r="J156" s="3275"/>
      <c r="K156" s="3250" t="s">
        <v>1119</v>
      </c>
      <c r="L156" s="3251"/>
      <c r="M156" s="3251"/>
      <c r="N156" s="3251"/>
      <c r="O156" s="3251"/>
      <c r="P156" s="3251"/>
      <c r="Q156" s="3252"/>
      <c r="R156" s="3250"/>
      <c r="S156" s="3251"/>
      <c r="T156" s="3251"/>
      <c r="U156" s="3251"/>
      <c r="V156" s="3251"/>
      <c r="W156" s="3251"/>
      <c r="X156" s="3252"/>
      <c r="Y156" s="3250"/>
      <c r="Z156" s="3251"/>
      <c r="AA156" s="3251"/>
      <c r="AB156" s="3251"/>
      <c r="AC156" s="3251"/>
      <c r="AD156" s="3251"/>
      <c r="AE156" s="3252"/>
      <c r="AF156" s="3250" t="s">
        <v>1120</v>
      </c>
      <c r="AG156" s="3251"/>
      <c r="AH156" s="3251"/>
      <c r="AI156" s="3251"/>
      <c r="AJ156" s="3251"/>
      <c r="AK156" s="3251"/>
      <c r="AL156" s="3252"/>
      <c r="AM156" s="3250"/>
      <c r="AN156" s="3251"/>
      <c r="AO156" s="3251"/>
      <c r="AP156" s="3251"/>
      <c r="AQ156" s="3251"/>
      <c r="AR156" s="3251"/>
      <c r="AS156" s="3251"/>
      <c r="AT156" s="3251"/>
      <c r="AU156" s="3251"/>
      <c r="AV156" s="3251"/>
      <c r="AW156" s="3252"/>
    </row>
    <row r="157" spans="1:49" ht="23.1" customHeight="1">
      <c r="A157" s="3276"/>
      <c r="B157" s="3277"/>
      <c r="C157" s="3278"/>
      <c r="D157" s="3276"/>
      <c r="E157" s="3277"/>
      <c r="F157" s="3277"/>
      <c r="G157" s="3277"/>
      <c r="H157" s="3277"/>
      <c r="I157" s="3277"/>
      <c r="J157" s="3278"/>
      <c r="K157" s="3250" t="s">
        <v>1121</v>
      </c>
      <c r="L157" s="3251"/>
      <c r="M157" s="3251"/>
      <c r="N157" s="3251"/>
      <c r="O157" s="3251"/>
      <c r="P157" s="3251"/>
      <c r="Q157" s="3252"/>
      <c r="R157" s="3250"/>
      <c r="S157" s="3251"/>
      <c r="T157" s="3251"/>
      <c r="U157" s="3251"/>
      <c r="V157" s="3251"/>
      <c r="W157" s="3251"/>
      <c r="X157" s="3252"/>
      <c r="Y157" s="3250"/>
      <c r="Z157" s="3251"/>
      <c r="AA157" s="3251"/>
      <c r="AB157" s="3251"/>
      <c r="AC157" s="3251"/>
      <c r="AD157" s="3251"/>
      <c r="AE157" s="3252"/>
      <c r="AF157" s="3250" t="s">
        <v>1122</v>
      </c>
      <c r="AG157" s="3251"/>
      <c r="AH157" s="3251"/>
      <c r="AI157" s="3251"/>
      <c r="AJ157" s="3251"/>
      <c r="AK157" s="3251"/>
      <c r="AL157" s="3252"/>
      <c r="AM157" s="3250"/>
      <c r="AN157" s="3251"/>
      <c r="AO157" s="3251"/>
      <c r="AP157" s="3251"/>
      <c r="AQ157" s="3251"/>
      <c r="AR157" s="3251"/>
      <c r="AS157" s="3251"/>
      <c r="AT157" s="3251"/>
      <c r="AU157" s="3251"/>
      <c r="AV157" s="3251"/>
      <c r="AW157" s="3252"/>
    </row>
    <row r="158" spans="1:49" ht="23.1" customHeight="1">
      <c r="A158" s="3276"/>
      <c r="B158" s="3277"/>
      <c r="C158" s="3278"/>
      <c r="D158" s="3279"/>
      <c r="E158" s="3280"/>
      <c r="F158" s="3280"/>
      <c r="G158" s="3280"/>
      <c r="H158" s="3280"/>
      <c r="I158" s="3280"/>
      <c r="J158" s="3281"/>
      <c r="K158" s="3250" t="s">
        <v>1123</v>
      </c>
      <c r="L158" s="3251"/>
      <c r="M158" s="3251"/>
      <c r="N158" s="3251"/>
      <c r="O158" s="3251"/>
      <c r="P158" s="3251"/>
      <c r="Q158" s="3252"/>
      <c r="R158" s="3250"/>
      <c r="S158" s="3251"/>
      <c r="T158" s="3251"/>
      <c r="U158" s="3251"/>
      <c r="V158" s="3251"/>
      <c r="W158" s="3251"/>
      <c r="X158" s="3252"/>
      <c r="Y158" s="3250"/>
      <c r="Z158" s="3251"/>
      <c r="AA158" s="3251"/>
      <c r="AB158" s="3251"/>
      <c r="AC158" s="3251"/>
      <c r="AD158" s="3251"/>
      <c r="AE158" s="3252"/>
      <c r="AF158" s="3250" t="s">
        <v>1124</v>
      </c>
      <c r="AG158" s="3251"/>
      <c r="AH158" s="3251"/>
      <c r="AI158" s="3251"/>
      <c r="AJ158" s="3251"/>
      <c r="AK158" s="3251"/>
      <c r="AL158" s="3252"/>
      <c r="AM158" s="3250"/>
      <c r="AN158" s="3251"/>
      <c r="AO158" s="3251"/>
      <c r="AP158" s="3251"/>
      <c r="AQ158" s="3251"/>
      <c r="AR158" s="3251"/>
      <c r="AS158" s="3251"/>
      <c r="AT158" s="3251"/>
      <c r="AU158" s="3251"/>
      <c r="AV158" s="3251"/>
      <c r="AW158" s="3252"/>
    </row>
    <row r="159" spans="1:49" ht="23.1" customHeight="1">
      <c r="A159" s="3276"/>
      <c r="B159" s="3277"/>
      <c r="C159" s="3278"/>
      <c r="D159" s="3250" t="s">
        <v>1125</v>
      </c>
      <c r="E159" s="3251"/>
      <c r="F159" s="3251"/>
      <c r="G159" s="3251"/>
      <c r="H159" s="3251"/>
      <c r="I159" s="3251"/>
      <c r="J159" s="3252"/>
      <c r="K159" s="3250" t="s">
        <v>1126</v>
      </c>
      <c r="L159" s="3251"/>
      <c r="M159" s="3251"/>
      <c r="N159" s="3251"/>
      <c r="O159" s="3251"/>
      <c r="P159" s="3251"/>
      <c r="Q159" s="3252"/>
      <c r="R159" s="3250"/>
      <c r="S159" s="3251"/>
      <c r="T159" s="3251"/>
      <c r="U159" s="3251"/>
      <c r="V159" s="3251"/>
      <c r="W159" s="3251"/>
      <c r="X159" s="3252"/>
      <c r="Y159" s="3250"/>
      <c r="Z159" s="3251"/>
      <c r="AA159" s="3251"/>
      <c r="AB159" s="3251"/>
      <c r="AC159" s="3251"/>
      <c r="AD159" s="3251"/>
      <c r="AE159" s="3252"/>
      <c r="AF159" s="3250" t="s">
        <v>1127</v>
      </c>
      <c r="AG159" s="3251"/>
      <c r="AH159" s="3251"/>
      <c r="AI159" s="3251"/>
      <c r="AJ159" s="3251"/>
      <c r="AK159" s="3251"/>
      <c r="AL159" s="3252"/>
      <c r="AM159" s="3250"/>
      <c r="AN159" s="3251"/>
      <c r="AO159" s="3251"/>
      <c r="AP159" s="3251"/>
      <c r="AQ159" s="3251"/>
      <c r="AR159" s="3251"/>
      <c r="AS159" s="3251"/>
      <c r="AT159" s="3251"/>
      <c r="AU159" s="3251"/>
      <c r="AV159" s="3251"/>
      <c r="AW159" s="3252"/>
    </row>
    <row r="160" spans="1:49" ht="23.1" customHeight="1">
      <c r="A160" s="3276"/>
      <c r="B160" s="3277"/>
      <c r="C160" s="3278"/>
      <c r="D160" s="3250" t="s">
        <v>1128</v>
      </c>
      <c r="E160" s="3251"/>
      <c r="F160" s="3251"/>
      <c r="G160" s="3251"/>
      <c r="H160" s="3251"/>
      <c r="I160" s="3251"/>
      <c r="J160" s="3252"/>
      <c r="K160" s="3250"/>
      <c r="L160" s="3251"/>
      <c r="M160" s="3251"/>
      <c r="N160" s="3251"/>
      <c r="O160" s="3251"/>
      <c r="P160" s="3251"/>
      <c r="Q160" s="3252"/>
      <c r="R160" s="3250"/>
      <c r="S160" s="3251"/>
      <c r="T160" s="3251"/>
      <c r="U160" s="3251"/>
      <c r="V160" s="3251"/>
      <c r="W160" s="3251"/>
      <c r="X160" s="3252"/>
      <c r="Y160" s="3250"/>
      <c r="Z160" s="3251"/>
      <c r="AA160" s="3251"/>
      <c r="AB160" s="3251"/>
      <c r="AC160" s="3251"/>
      <c r="AD160" s="3251"/>
      <c r="AE160" s="3252"/>
      <c r="AF160" s="3250" t="s">
        <v>1129</v>
      </c>
      <c r="AG160" s="3251"/>
      <c r="AH160" s="3251"/>
      <c r="AI160" s="3251"/>
      <c r="AJ160" s="3251"/>
      <c r="AK160" s="3251"/>
      <c r="AL160" s="3252"/>
      <c r="AM160" s="3250"/>
      <c r="AN160" s="3251"/>
      <c r="AO160" s="3251"/>
      <c r="AP160" s="3251"/>
      <c r="AQ160" s="3251"/>
      <c r="AR160" s="3251"/>
      <c r="AS160" s="3251"/>
      <c r="AT160" s="3251"/>
      <c r="AU160" s="3251"/>
      <c r="AV160" s="3251"/>
      <c r="AW160" s="3252"/>
    </row>
    <row r="161" spans="1:49" ht="23.1" customHeight="1">
      <c r="A161" s="3276"/>
      <c r="B161" s="3277"/>
      <c r="C161" s="3278"/>
      <c r="D161" s="3250" t="s">
        <v>1130</v>
      </c>
      <c r="E161" s="3251"/>
      <c r="F161" s="3251"/>
      <c r="G161" s="3251"/>
      <c r="H161" s="3251"/>
      <c r="I161" s="3251"/>
      <c r="J161" s="3252"/>
      <c r="K161" s="3250"/>
      <c r="L161" s="3251"/>
      <c r="M161" s="3251"/>
      <c r="N161" s="3251"/>
      <c r="O161" s="3251"/>
      <c r="P161" s="3251"/>
      <c r="Q161" s="3252"/>
      <c r="R161" s="3250"/>
      <c r="S161" s="3251"/>
      <c r="T161" s="3251"/>
      <c r="U161" s="3251"/>
      <c r="V161" s="3251"/>
      <c r="W161" s="3251"/>
      <c r="X161" s="3252"/>
      <c r="Y161" s="3250"/>
      <c r="Z161" s="3251"/>
      <c r="AA161" s="3251"/>
      <c r="AB161" s="3251"/>
      <c r="AC161" s="3251"/>
      <c r="AD161" s="3251"/>
      <c r="AE161" s="3252"/>
      <c r="AF161" s="3250" t="s">
        <v>1131</v>
      </c>
      <c r="AG161" s="3251"/>
      <c r="AH161" s="3251"/>
      <c r="AI161" s="3251"/>
      <c r="AJ161" s="3251"/>
      <c r="AK161" s="3251"/>
      <c r="AL161" s="3252"/>
      <c r="AM161" s="3250"/>
      <c r="AN161" s="3251"/>
      <c r="AO161" s="3251"/>
      <c r="AP161" s="3251"/>
      <c r="AQ161" s="3251"/>
      <c r="AR161" s="3251"/>
      <c r="AS161" s="3251"/>
      <c r="AT161" s="3251"/>
      <c r="AU161" s="3251"/>
      <c r="AV161" s="3251"/>
      <c r="AW161" s="3252"/>
    </row>
    <row r="162" spans="1:49" ht="23.1" customHeight="1">
      <c r="A162" s="3276"/>
      <c r="B162" s="3277"/>
      <c r="C162" s="3278"/>
      <c r="D162" s="3250" t="s">
        <v>1132</v>
      </c>
      <c r="E162" s="3251"/>
      <c r="F162" s="3251"/>
      <c r="G162" s="3251"/>
      <c r="H162" s="3251"/>
      <c r="I162" s="3251"/>
      <c r="J162" s="3252"/>
      <c r="K162" s="3250"/>
      <c r="L162" s="3251"/>
      <c r="M162" s="3251"/>
      <c r="N162" s="3251"/>
      <c r="O162" s="3251"/>
      <c r="P162" s="3251"/>
      <c r="Q162" s="3252"/>
      <c r="R162" s="3250"/>
      <c r="S162" s="3251"/>
      <c r="T162" s="3251"/>
      <c r="U162" s="3251"/>
      <c r="V162" s="3251"/>
      <c r="W162" s="3251"/>
      <c r="X162" s="3252"/>
      <c r="Y162" s="3250"/>
      <c r="Z162" s="3251"/>
      <c r="AA162" s="3251"/>
      <c r="AB162" s="3251"/>
      <c r="AC162" s="3251"/>
      <c r="AD162" s="3251"/>
      <c r="AE162" s="3252"/>
      <c r="AF162" s="3250" t="s">
        <v>1133</v>
      </c>
      <c r="AG162" s="3251"/>
      <c r="AH162" s="3251"/>
      <c r="AI162" s="3251"/>
      <c r="AJ162" s="3251"/>
      <c r="AK162" s="3251"/>
      <c r="AL162" s="3252"/>
      <c r="AM162" s="3250"/>
      <c r="AN162" s="3251"/>
      <c r="AO162" s="3251"/>
      <c r="AP162" s="3251"/>
      <c r="AQ162" s="3251"/>
      <c r="AR162" s="3251"/>
      <c r="AS162" s="3251"/>
      <c r="AT162" s="3251"/>
      <c r="AU162" s="3251"/>
      <c r="AV162" s="3251"/>
      <c r="AW162" s="3252"/>
    </row>
    <row r="163" spans="1:49" ht="23.1" customHeight="1">
      <c r="A163" s="3276"/>
      <c r="B163" s="3277"/>
      <c r="C163" s="3278"/>
      <c r="D163" s="3250" t="s">
        <v>1134</v>
      </c>
      <c r="E163" s="3251"/>
      <c r="F163" s="3251"/>
      <c r="G163" s="3251"/>
      <c r="H163" s="3251"/>
      <c r="I163" s="3251"/>
      <c r="J163" s="3252"/>
      <c r="K163" s="3250" t="s">
        <v>1135</v>
      </c>
      <c r="L163" s="3251"/>
      <c r="M163" s="3251"/>
      <c r="N163" s="3251"/>
      <c r="O163" s="3251"/>
      <c r="P163" s="3251"/>
      <c r="Q163" s="3252"/>
      <c r="R163" s="3250"/>
      <c r="S163" s="3251"/>
      <c r="T163" s="3251"/>
      <c r="U163" s="3251"/>
      <c r="V163" s="3251"/>
      <c r="W163" s="3251"/>
      <c r="X163" s="3252"/>
      <c r="Y163" s="3250"/>
      <c r="Z163" s="3251"/>
      <c r="AA163" s="3251"/>
      <c r="AB163" s="3251"/>
      <c r="AC163" s="3251"/>
      <c r="AD163" s="3251"/>
      <c r="AE163" s="3252"/>
      <c r="AF163" s="3250" t="s">
        <v>1136</v>
      </c>
      <c r="AG163" s="3251"/>
      <c r="AH163" s="3251"/>
      <c r="AI163" s="3251"/>
      <c r="AJ163" s="3251"/>
      <c r="AK163" s="3251"/>
      <c r="AL163" s="3252"/>
      <c r="AM163" s="3250"/>
      <c r="AN163" s="3251"/>
      <c r="AO163" s="3251"/>
      <c r="AP163" s="3251"/>
      <c r="AQ163" s="3251"/>
      <c r="AR163" s="3251"/>
      <c r="AS163" s="3251"/>
      <c r="AT163" s="3251"/>
      <c r="AU163" s="3251"/>
      <c r="AV163" s="3251"/>
      <c r="AW163" s="3252"/>
    </row>
    <row r="164" spans="1:49" ht="23.1" customHeight="1">
      <c r="A164" s="3276"/>
      <c r="B164" s="3277"/>
      <c r="C164" s="3278"/>
      <c r="D164" s="3250" t="s">
        <v>1137</v>
      </c>
      <c r="E164" s="3251"/>
      <c r="F164" s="3251"/>
      <c r="G164" s="3251"/>
      <c r="H164" s="3251"/>
      <c r="I164" s="3251"/>
      <c r="J164" s="3252"/>
      <c r="K164" s="3250"/>
      <c r="L164" s="3251"/>
      <c r="M164" s="3251"/>
      <c r="N164" s="3251"/>
      <c r="O164" s="3251"/>
      <c r="P164" s="3251"/>
      <c r="Q164" s="3252"/>
      <c r="R164" s="3250"/>
      <c r="S164" s="3251"/>
      <c r="T164" s="3251"/>
      <c r="U164" s="3251"/>
      <c r="V164" s="3251"/>
      <c r="W164" s="3251"/>
      <c r="X164" s="3252"/>
      <c r="Y164" s="3250"/>
      <c r="Z164" s="3251"/>
      <c r="AA164" s="3251"/>
      <c r="AB164" s="3251"/>
      <c r="AC164" s="3251"/>
      <c r="AD164" s="3251"/>
      <c r="AE164" s="3252"/>
      <c r="AF164" s="3250" t="s">
        <v>1138</v>
      </c>
      <c r="AG164" s="3251"/>
      <c r="AH164" s="3251"/>
      <c r="AI164" s="3251"/>
      <c r="AJ164" s="3251"/>
      <c r="AK164" s="3251"/>
      <c r="AL164" s="3252"/>
      <c r="AM164" s="3250"/>
      <c r="AN164" s="3251"/>
      <c r="AO164" s="3251"/>
      <c r="AP164" s="3251"/>
      <c r="AQ164" s="3251"/>
      <c r="AR164" s="3251"/>
      <c r="AS164" s="3251"/>
      <c r="AT164" s="3251"/>
      <c r="AU164" s="3251"/>
      <c r="AV164" s="3251"/>
      <c r="AW164" s="3252"/>
    </row>
    <row r="165" spans="1:49" ht="23.1" customHeight="1">
      <c r="A165" s="3276"/>
      <c r="B165" s="3277"/>
      <c r="C165" s="3278"/>
      <c r="D165" s="3250" t="s">
        <v>1139</v>
      </c>
      <c r="E165" s="3251"/>
      <c r="F165" s="3251"/>
      <c r="G165" s="3251"/>
      <c r="H165" s="3251"/>
      <c r="I165" s="3251"/>
      <c r="J165" s="3252"/>
      <c r="K165" s="3250"/>
      <c r="L165" s="3251"/>
      <c r="M165" s="3251"/>
      <c r="N165" s="3251"/>
      <c r="O165" s="3251"/>
      <c r="P165" s="3251"/>
      <c r="Q165" s="3252"/>
      <c r="R165" s="3250"/>
      <c r="S165" s="3251"/>
      <c r="T165" s="3251"/>
      <c r="U165" s="3251"/>
      <c r="V165" s="3251"/>
      <c r="W165" s="3251"/>
      <c r="X165" s="3252"/>
      <c r="Y165" s="3250"/>
      <c r="Z165" s="3251"/>
      <c r="AA165" s="3251"/>
      <c r="AB165" s="3251"/>
      <c r="AC165" s="3251"/>
      <c r="AD165" s="3251"/>
      <c r="AE165" s="3252"/>
      <c r="AF165" s="3250" t="s">
        <v>1140</v>
      </c>
      <c r="AG165" s="3251"/>
      <c r="AH165" s="3251"/>
      <c r="AI165" s="3251"/>
      <c r="AJ165" s="3251"/>
      <c r="AK165" s="3251"/>
      <c r="AL165" s="3252"/>
      <c r="AM165" s="3250"/>
      <c r="AN165" s="3251"/>
      <c r="AO165" s="3251"/>
      <c r="AP165" s="3251"/>
      <c r="AQ165" s="3251"/>
      <c r="AR165" s="3251"/>
      <c r="AS165" s="3251"/>
      <c r="AT165" s="3251"/>
      <c r="AU165" s="3251"/>
      <c r="AV165" s="3251"/>
      <c r="AW165" s="3252"/>
    </row>
    <row r="166" spans="1:49" ht="23.1" customHeight="1">
      <c r="A166" s="3276"/>
      <c r="B166" s="3277"/>
      <c r="C166" s="3278"/>
      <c r="D166" s="3250" t="s">
        <v>1141</v>
      </c>
      <c r="E166" s="3251"/>
      <c r="F166" s="3251"/>
      <c r="G166" s="3251"/>
      <c r="H166" s="3251"/>
      <c r="I166" s="3251"/>
      <c r="J166" s="3252"/>
      <c r="K166" s="3250"/>
      <c r="L166" s="3251"/>
      <c r="M166" s="3251"/>
      <c r="N166" s="3251"/>
      <c r="O166" s="3251"/>
      <c r="P166" s="3251"/>
      <c r="Q166" s="3252"/>
      <c r="R166" s="3250"/>
      <c r="S166" s="3251"/>
      <c r="T166" s="3251"/>
      <c r="U166" s="3251"/>
      <c r="V166" s="3251"/>
      <c r="W166" s="3251"/>
      <c r="X166" s="3252"/>
      <c r="Y166" s="3250"/>
      <c r="Z166" s="3251"/>
      <c r="AA166" s="3251"/>
      <c r="AB166" s="3251"/>
      <c r="AC166" s="3251"/>
      <c r="AD166" s="3251"/>
      <c r="AE166" s="3252"/>
      <c r="AF166" s="3263" t="s">
        <v>1142</v>
      </c>
      <c r="AG166" s="3251"/>
      <c r="AH166" s="3251"/>
      <c r="AI166" s="3251"/>
      <c r="AJ166" s="3251"/>
      <c r="AK166" s="3251"/>
      <c r="AL166" s="3252"/>
      <c r="AM166" s="3250"/>
      <c r="AN166" s="3251"/>
      <c r="AO166" s="3251"/>
      <c r="AP166" s="3251"/>
      <c r="AQ166" s="3251"/>
      <c r="AR166" s="3251"/>
      <c r="AS166" s="3251"/>
      <c r="AT166" s="3251"/>
      <c r="AU166" s="3251"/>
      <c r="AV166" s="3251"/>
      <c r="AW166" s="3252"/>
    </row>
    <row r="167" spans="1:49" ht="23.1" customHeight="1">
      <c r="A167" s="3276"/>
      <c r="B167" s="3277"/>
      <c r="C167" s="3278"/>
      <c r="D167" s="3250" t="s">
        <v>1143</v>
      </c>
      <c r="E167" s="3251"/>
      <c r="F167" s="3251"/>
      <c r="G167" s="3251"/>
      <c r="H167" s="3251"/>
      <c r="I167" s="3251"/>
      <c r="J167" s="3252"/>
      <c r="K167" s="3250" t="s">
        <v>1144</v>
      </c>
      <c r="L167" s="3251"/>
      <c r="M167" s="3251"/>
      <c r="N167" s="3251"/>
      <c r="O167" s="3251"/>
      <c r="P167" s="3251"/>
      <c r="Q167" s="3252"/>
      <c r="R167" s="3250"/>
      <c r="S167" s="3251"/>
      <c r="T167" s="3251"/>
      <c r="U167" s="3251"/>
      <c r="V167" s="3251"/>
      <c r="W167" s="3251"/>
      <c r="X167" s="3252"/>
      <c r="Y167" s="3250"/>
      <c r="Z167" s="3251"/>
      <c r="AA167" s="3251"/>
      <c r="AB167" s="3251"/>
      <c r="AC167" s="3251"/>
      <c r="AD167" s="3251"/>
      <c r="AE167" s="3252"/>
      <c r="AF167" s="3250" t="s">
        <v>1145</v>
      </c>
      <c r="AG167" s="3251"/>
      <c r="AH167" s="3251"/>
      <c r="AI167" s="3251"/>
      <c r="AJ167" s="3251"/>
      <c r="AK167" s="3251"/>
      <c r="AL167" s="3252"/>
      <c r="AM167" s="3250"/>
      <c r="AN167" s="3251"/>
      <c r="AO167" s="3251"/>
      <c r="AP167" s="3251"/>
      <c r="AQ167" s="3251"/>
      <c r="AR167" s="3251"/>
      <c r="AS167" s="3251"/>
      <c r="AT167" s="3251"/>
      <c r="AU167" s="3251"/>
      <c r="AV167" s="3251"/>
      <c r="AW167" s="3252"/>
    </row>
    <row r="168" spans="1:49" ht="23.1" customHeight="1">
      <c r="A168" s="3276"/>
      <c r="B168" s="3277"/>
      <c r="C168" s="3278"/>
      <c r="D168" s="3250" t="s">
        <v>1146</v>
      </c>
      <c r="E168" s="3251"/>
      <c r="F168" s="3251"/>
      <c r="G168" s="3251"/>
      <c r="H168" s="3251"/>
      <c r="I168" s="3251"/>
      <c r="J168" s="3252"/>
      <c r="K168" s="3250" t="s">
        <v>1147</v>
      </c>
      <c r="L168" s="3251"/>
      <c r="M168" s="3251"/>
      <c r="N168" s="3251"/>
      <c r="O168" s="3251"/>
      <c r="P168" s="3251"/>
      <c r="Q168" s="3252"/>
      <c r="R168" s="3250"/>
      <c r="S168" s="3251"/>
      <c r="T168" s="3251"/>
      <c r="U168" s="3251"/>
      <c r="V168" s="3251"/>
      <c r="W168" s="3251"/>
      <c r="X168" s="3252"/>
      <c r="Y168" s="3250"/>
      <c r="Z168" s="3251"/>
      <c r="AA168" s="3251"/>
      <c r="AB168" s="3251"/>
      <c r="AC168" s="3251"/>
      <c r="AD168" s="3251"/>
      <c r="AE168" s="3252"/>
      <c r="AF168" s="3250" t="s">
        <v>1148</v>
      </c>
      <c r="AG168" s="3251"/>
      <c r="AH168" s="3251"/>
      <c r="AI168" s="3251"/>
      <c r="AJ168" s="3251"/>
      <c r="AK168" s="3251"/>
      <c r="AL168" s="3252"/>
      <c r="AM168" s="3250"/>
      <c r="AN168" s="3251"/>
      <c r="AO168" s="3251"/>
      <c r="AP168" s="3251"/>
      <c r="AQ168" s="3251"/>
      <c r="AR168" s="3251"/>
      <c r="AS168" s="3251"/>
      <c r="AT168" s="3251"/>
      <c r="AU168" s="3251"/>
      <c r="AV168" s="3251"/>
      <c r="AW168" s="3252"/>
    </row>
    <row r="169" spans="1:49" ht="23.1" customHeight="1">
      <c r="A169" s="3276"/>
      <c r="B169" s="3277"/>
      <c r="C169" s="3278"/>
      <c r="D169" s="3250" t="s">
        <v>1149</v>
      </c>
      <c r="E169" s="3251"/>
      <c r="F169" s="3251"/>
      <c r="G169" s="3251"/>
      <c r="H169" s="3251"/>
      <c r="I169" s="3251"/>
      <c r="J169" s="3252"/>
      <c r="K169" s="3250"/>
      <c r="L169" s="3251"/>
      <c r="M169" s="3251"/>
      <c r="N169" s="3251"/>
      <c r="O169" s="3251"/>
      <c r="P169" s="3251"/>
      <c r="Q169" s="3252"/>
      <c r="R169" s="3250"/>
      <c r="S169" s="3251"/>
      <c r="T169" s="3251"/>
      <c r="U169" s="3251"/>
      <c r="V169" s="3251"/>
      <c r="W169" s="3251"/>
      <c r="X169" s="3252"/>
      <c r="Y169" s="3250"/>
      <c r="Z169" s="3251"/>
      <c r="AA169" s="3251"/>
      <c r="AB169" s="3251"/>
      <c r="AC169" s="3251"/>
      <c r="AD169" s="3251"/>
      <c r="AE169" s="3252"/>
      <c r="AF169" s="3250" t="s">
        <v>1150</v>
      </c>
      <c r="AG169" s="3251"/>
      <c r="AH169" s="3251"/>
      <c r="AI169" s="3251"/>
      <c r="AJ169" s="3251"/>
      <c r="AK169" s="3251"/>
      <c r="AL169" s="3252"/>
      <c r="AM169" s="3250"/>
      <c r="AN169" s="3251"/>
      <c r="AO169" s="3251"/>
      <c r="AP169" s="3251"/>
      <c r="AQ169" s="3251"/>
      <c r="AR169" s="3251"/>
      <c r="AS169" s="3251"/>
      <c r="AT169" s="3251"/>
      <c r="AU169" s="3251"/>
      <c r="AV169" s="3251"/>
      <c r="AW169" s="3252"/>
    </row>
    <row r="170" spans="1:49" ht="23.1" customHeight="1">
      <c r="A170" s="3276"/>
      <c r="B170" s="3277"/>
      <c r="C170" s="3278"/>
      <c r="D170" s="3250" t="s">
        <v>1151</v>
      </c>
      <c r="E170" s="3251"/>
      <c r="F170" s="3251"/>
      <c r="G170" s="3251"/>
      <c r="H170" s="3251"/>
      <c r="I170" s="3251"/>
      <c r="J170" s="3252"/>
      <c r="K170" s="3250"/>
      <c r="L170" s="3251"/>
      <c r="M170" s="3251"/>
      <c r="N170" s="3251"/>
      <c r="O170" s="3251"/>
      <c r="P170" s="3251"/>
      <c r="Q170" s="3252"/>
      <c r="R170" s="3250"/>
      <c r="S170" s="3251"/>
      <c r="T170" s="3251"/>
      <c r="U170" s="3251"/>
      <c r="V170" s="3251"/>
      <c r="W170" s="3251"/>
      <c r="X170" s="3252"/>
      <c r="Y170" s="3250"/>
      <c r="Z170" s="3251"/>
      <c r="AA170" s="3251"/>
      <c r="AB170" s="3251"/>
      <c r="AC170" s="3251"/>
      <c r="AD170" s="3251"/>
      <c r="AE170" s="3252"/>
      <c r="AF170" s="3250" t="s">
        <v>1152</v>
      </c>
      <c r="AG170" s="3251"/>
      <c r="AH170" s="3251"/>
      <c r="AI170" s="3251"/>
      <c r="AJ170" s="3251"/>
      <c r="AK170" s="3251"/>
      <c r="AL170" s="3252"/>
      <c r="AM170" s="3250"/>
      <c r="AN170" s="3251"/>
      <c r="AO170" s="3251"/>
      <c r="AP170" s="3251"/>
      <c r="AQ170" s="3251"/>
      <c r="AR170" s="3251"/>
      <c r="AS170" s="3251"/>
      <c r="AT170" s="3251"/>
      <c r="AU170" s="3251"/>
      <c r="AV170" s="3251"/>
      <c r="AW170" s="3252"/>
    </row>
    <row r="171" spans="1:49" ht="23.1" customHeight="1">
      <c r="A171" s="3276"/>
      <c r="B171" s="3277"/>
      <c r="C171" s="3278"/>
      <c r="D171" s="3250" t="s">
        <v>1153</v>
      </c>
      <c r="E171" s="3251"/>
      <c r="F171" s="3251"/>
      <c r="G171" s="3251"/>
      <c r="H171" s="3251"/>
      <c r="I171" s="3251"/>
      <c r="J171" s="3252"/>
      <c r="K171" s="3250"/>
      <c r="L171" s="3251"/>
      <c r="M171" s="3251"/>
      <c r="N171" s="3251"/>
      <c r="O171" s="3251"/>
      <c r="P171" s="3251"/>
      <c r="Q171" s="3252"/>
      <c r="R171" s="3250"/>
      <c r="S171" s="3251"/>
      <c r="T171" s="3251"/>
      <c r="U171" s="3251"/>
      <c r="V171" s="3251"/>
      <c r="W171" s="3251"/>
      <c r="X171" s="3252"/>
      <c r="Y171" s="3250"/>
      <c r="Z171" s="3251"/>
      <c r="AA171" s="3251"/>
      <c r="AB171" s="3251"/>
      <c r="AC171" s="3251"/>
      <c r="AD171" s="3251"/>
      <c r="AE171" s="3252"/>
      <c r="AF171" s="3250" t="s">
        <v>1154</v>
      </c>
      <c r="AG171" s="3251"/>
      <c r="AH171" s="3251"/>
      <c r="AI171" s="3251"/>
      <c r="AJ171" s="3251"/>
      <c r="AK171" s="3251"/>
      <c r="AL171" s="3252"/>
      <c r="AM171" s="3250"/>
      <c r="AN171" s="3251"/>
      <c r="AO171" s="3251"/>
      <c r="AP171" s="3251"/>
      <c r="AQ171" s="3251"/>
      <c r="AR171" s="3251"/>
      <c r="AS171" s="3251"/>
      <c r="AT171" s="3251"/>
      <c r="AU171" s="3251"/>
      <c r="AV171" s="3251"/>
      <c r="AW171" s="3252"/>
    </row>
    <row r="172" spans="1:49" ht="23.1" customHeight="1">
      <c r="A172" s="3276"/>
      <c r="B172" s="3277"/>
      <c r="C172" s="3278"/>
      <c r="D172" s="3250" t="s">
        <v>1155</v>
      </c>
      <c r="E172" s="3251"/>
      <c r="F172" s="3251"/>
      <c r="G172" s="3251"/>
      <c r="H172" s="3251"/>
      <c r="I172" s="3251"/>
      <c r="J172" s="3252"/>
      <c r="K172" s="3250"/>
      <c r="L172" s="3251"/>
      <c r="M172" s="3251"/>
      <c r="N172" s="3251"/>
      <c r="O172" s="3251"/>
      <c r="P172" s="3251"/>
      <c r="Q172" s="3252"/>
      <c r="R172" s="3250"/>
      <c r="S172" s="3251"/>
      <c r="T172" s="3251"/>
      <c r="U172" s="3251"/>
      <c r="V172" s="3251"/>
      <c r="W172" s="3251"/>
      <c r="X172" s="3252"/>
      <c r="Y172" s="3250"/>
      <c r="Z172" s="3251"/>
      <c r="AA172" s="3251"/>
      <c r="AB172" s="3251"/>
      <c r="AC172" s="3251"/>
      <c r="AD172" s="3251"/>
      <c r="AE172" s="3252"/>
      <c r="AF172" s="3250" t="s">
        <v>1156</v>
      </c>
      <c r="AG172" s="3251"/>
      <c r="AH172" s="3251"/>
      <c r="AI172" s="3251"/>
      <c r="AJ172" s="3251"/>
      <c r="AK172" s="3251"/>
      <c r="AL172" s="3252"/>
      <c r="AM172" s="3250"/>
      <c r="AN172" s="3251"/>
      <c r="AO172" s="3251"/>
      <c r="AP172" s="3251"/>
      <c r="AQ172" s="3251"/>
      <c r="AR172" s="3251"/>
      <c r="AS172" s="3251"/>
      <c r="AT172" s="3251"/>
      <c r="AU172" s="3251"/>
      <c r="AV172" s="3251"/>
      <c r="AW172" s="3252"/>
    </row>
    <row r="173" spans="1:49" ht="23.1" customHeight="1">
      <c r="A173" s="3276"/>
      <c r="B173" s="3277"/>
      <c r="C173" s="3278"/>
      <c r="D173" s="3250" t="s">
        <v>1157</v>
      </c>
      <c r="E173" s="3251"/>
      <c r="F173" s="3251"/>
      <c r="G173" s="3251"/>
      <c r="H173" s="3251"/>
      <c r="I173" s="3251"/>
      <c r="J173" s="3252"/>
      <c r="K173" s="3250"/>
      <c r="L173" s="3251"/>
      <c r="M173" s="3251"/>
      <c r="N173" s="3251"/>
      <c r="O173" s="3251"/>
      <c r="P173" s="3251"/>
      <c r="Q173" s="3252"/>
      <c r="R173" s="3250"/>
      <c r="S173" s="3251"/>
      <c r="T173" s="3251"/>
      <c r="U173" s="3251"/>
      <c r="V173" s="3251"/>
      <c r="W173" s="3251"/>
      <c r="X173" s="3252"/>
      <c r="Y173" s="3250"/>
      <c r="Z173" s="3251"/>
      <c r="AA173" s="3251"/>
      <c r="AB173" s="3251"/>
      <c r="AC173" s="3251"/>
      <c r="AD173" s="3251"/>
      <c r="AE173" s="3252"/>
      <c r="AF173" s="3250" t="s">
        <v>1158</v>
      </c>
      <c r="AG173" s="3251"/>
      <c r="AH173" s="3251"/>
      <c r="AI173" s="3251"/>
      <c r="AJ173" s="3251"/>
      <c r="AK173" s="3251"/>
      <c r="AL173" s="3252"/>
      <c r="AM173" s="3250"/>
      <c r="AN173" s="3251"/>
      <c r="AO173" s="3251"/>
      <c r="AP173" s="3251"/>
      <c r="AQ173" s="3251"/>
      <c r="AR173" s="3251"/>
      <c r="AS173" s="3251"/>
      <c r="AT173" s="3251"/>
      <c r="AU173" s="3251"/>
      <c r="AV173" s="3251"/>
      <c r="AW173" s="3252"/>
    </row>
    <row r="174" spans="1:49" ht="23.1" customHeight="1">
      <c r="A174" s="3276"/>
      <c r="B174" s="3277"/>
      <c r="C174" s="3278"/>
      <c r="D174" s="3250" t="s">
        <v>1159</v>
      </c>
      <c r="E174" s="3251"/>
      <c r="F174" s="3251"/>
      <c r="G174" s="3251"/>
      <c r="H174" s="3251"/>
      <c r="I174" s="3251"/>
      <c r="J174" s="3252"/>
      <c r="K174" s="3250" t="s">
        <v>1160</v>
      </c>
      <c r="L174" s="3251"/>
      <c r="M174" s="3251"/>
      <c r="N174" s="3251"/>
      <c r="O174" s="3251"/>
      <c r="P174" s="3251"/>
      <c r="Q174" s="3252"/>
      <c r="R174" s="3250"/>
      <c r="S174" s="3251"/>
      <c r="T174" s="3251"/>
      <c r="U174" s="3251"/>
      <c r="V174" s="3251"/>
      <c r="W174" s="3251"/>
      <c r="X174" s="3252"/>
      <c r="Y174" s="3250"/>
      <c r="Z174" s="3251"/>
      <c r="AA174" s="3251"/>
      <c r="AB174" s="3251"/>
      <c r="AC174" s="3251"/>
      <c r="AD174" s="3251"/>
      <c r="AE174" s="3252"/>
      <c r="AF174" s="3250" t="s">
        <v>1161</v>
      </c>
      <c r="AG174" s="3251"/>
      <c r="AH174" s="3251"/>
      <c r="AI174" s="3251"/>
      <c r="AJ174" s="3251"/>
      <c r="AK174" s="3251"/>
      <c r="AL174" s="3252"/>
      <c r="AM174" s="3250"/>
      <c r="AN174" s="3251"/>
      <c r="AO174" s="3251"/>
      <c r="AP174" s="3251"/>
      <c r="AQ174" s="3251"/>
      <c r="AR174" s="3251"/>
      <c r="AS174" s="3251"/>
      <c r="AT174" s="3251"/>
      <c r="AU174" s="3251"/>
      <c r="AV174" s="3251"/>
      <c r="AW174" s="3252"/>
    </row>
    <row r="175" spans="1:49" ht="23.1" customHeight="1">
      <c r="A175" s="3276"/>
      <c r="B175" s="3277"/>
      <c r="C175" s="3278"/>
      <c r="D175" s="3250" t="s">
        <v>1162</v>
      </c>
      <c r="E175" s="3251"/>
      <c r="F175" s="3251"/>
      <c r="G175" s="3251"/>
      <c r="H175" s="3251"/>
      <c r="I175" s="3251"/>
      <c r="J175" s="3252"/>
      <c r="K175" s="3250"/>
      <c r="L175" s="3251"/>
      <c r="M175" s="3251"/>
      <c r="N175" s="3251"/>
      <c r="O175" s="3251"/>
      <c r="P175" s="3251"/>
      <c r="Q175" s="3252"/>
      <c r="R175" s="3250"/>
      <c r="S175" s="3251"/>
      <c r="T175" s="3251"/>
      <c r="U175" s="3251"/>
      <c r="V175" s="3251"/>
      <c r="W175" s="3251"/>
      <c r="X175" s="3252"/>
      <c r="Y175" s="3250"/>
      <c r="Z175" s="3251"/>
      <c r="AA175" s="3251"/>
      <c r="AB175" s="3251"/>
      <c r="AC175" s="3251"/>
      <c r="AD175" s="3251"/>
      <c r="AE175" s="3252"/>
      <c r="AF175" s="3250" t="s">
        <v>1163</v>
      </c>
      <c r="AG175" s="3251"/>
      <c r="AH175" s="3251"/>
      <c r="AI175" s="3251"/>
      <c r="AJ175" s="3251"/>
      <c r="AK175" s="3251"/>
      <c r="AL175" s="3252"/>
      <c r="AM175" s="3250"/>
      <c r="AN175" s="3251"/>
      <c r="AO175" s="3251"/>
      <c r="AP175" s="3251"/>
      <c r="AQ175" s="3251"/>
      <c r="AR175" s="3251"/>
      <c r="AS175" s="3251"/>
      <c r="AT175" s="3251"/>
      <c r="AU175" s="3251"/>
      <c r="AV175" s="3251"/>
      <c r="AW175" s="3252"/>
    </row>
    <row r="176" spans="1:49" ht="23.1" customHeight="1">
      <c r="A176" s="3276"/>
      <c r="B176" s="3277"/>
      <c r="C176" s="3278"/>
      <c r="D176" s="3250" t="s">
        <v>1164</v>
      </c>
      <c r="E176" s="3251"/>
      <c r="F176" s="3251"/>
      <c r="G176" s="3251"/>
      <c r="H176" s="3251"/>
      <c r="I176" s="3251"/>
      <c r="J176" s="3252"/>
      <c r="K176" s="3250"/>
      <c r="L176" s="3251"/>
      <c r="M176" s="3251"/>
      <c r="N176" s="3251"/>
      <c r="O176" s="3251"/>
      <c r="P176" s="3251"/>
      <c r="Q176" s="3252"/>
      <c r="R176" s="3250"/>
      <c r="S176" s="3251"/>
      <c r="T176" s="3251"/>
      <c r="U176" s="3251"/>
      <c r="V176" s="3251"/>
      <c r="W176" s="3251"/>
      <c r="X176" s="3252"/>
      <c r="Y176" s="3250"/>
      <c r="Z176" s="3251"/>
      <c r="AA176" s="3251"/>
      <c r="AB176" s="3251"/>
      <c r="AC176" s="3251"/>
      <c r="AD176" s="3251"/>
      <c r="AE176" s="3252"/>
      <c r="AF176" s="3250" t="s">
        <v>1165</v>
      </c>
      <c r="AG176" s="3251"/>
      <c r="AH176" s="3251"/>
      <c r="AI176" s="3251"/>
      <c r="AJ176" s="3251"/>
      <c r="AK176" s="3251"/>
      <c r="AL176" s="3252"/>
      <c r="AM176" s="3250"/>
      <c r="AN176" s="3251"/>
      <c r="AO176" s="3251"/>
      <c r="AP176" s="3251"/>
      <c r="AQ176" s="3251"/>
      <c r="AR176" s="3251"/>
      <c r="AS176" s="3251"/>
      <c r="AT176" s="3251"/>
      <c r="AU176" s="3251"/>
      <c r="AV176" s="3251"/>
      <c r="AW176" s="3252"/>
    </row>
    <row r="177" spans="1:49" ht="23.1" customHeight="1">
      <c r="A177" s="3276"/>
      <c r="B177" s="3277"/>
      <c r="C177" s="3278"/>
      <c r="D177" s="3250" t="s">
        <v>1166</v>
      </c>
      <c r="E177" s="3251"/>
      <c r="F177" s="3251"/>
      <c r="G177" s="3251"/>
      <c r="H177" s="3251"/>
      <c r="I177" s="3251"/>
      <c r="J177" s="3252"/>
      <c r="K177" s="3250"/>
      <c r="L177" s="3251"/>
      <c r="M177" s="3251"/>
      <c r="N177" s="3251"/>
      <c r="O177" s="3251"/>
      <c r="P177" s="3251"/>
      <c r="Q177" s="3252"/>
      <c r="R177" s="3250"/>
      <c r="S177" s="3251"/>
      <c r="T177" s="3251"/>
      <c r="U177" s="3251"/>
      <c r="V177" s="3251"/>
      <c r="W177" s="3251"/>
      <c r="X177" s="3252"/>
      <c r="Y177" s="3250"/>
      <c r="Z177" s="3251"/>
      <c r="AA177" s="3251"/>
      <c r="AB177" s="3251"/>
      <c r="AC177" s="3251"/>
      <c r="AD177" s="3251"/>
      <c r="AE177" s="3252"/>
      <c r="AF177" s="3250" t="s">
        <v>1167</v>
      </c>
      <c r="AG177" s="3251"/>
      <c r="AH177" s="3251"/>
      <c r="AI177" s="3251"/>
      <c r="AJ177" s="3251"/>
      <c r="AK177" s="3251"/>
      <c r="AL177" s="3252"/>
      <c r="AM177" s="3250"/>
      <c r="AN177" s="3251"/>
      <c r="AO177" s="3251"/>
      <c r="AP177" s="3251"/>
      <c r="AQ177" s="3251"/>
      <c r="AR177" s="3251"/>
      <c r="AS177" s="3251"/>
      <c r="AT177" s="3251"/>
      <c r="AU177" s="3251"/>
      <c r="AV177" s="3251"/>
      <c r="AW177" s="3252"/>
    </row>
    <row r="178" spans="1:49" ht="23.1" customHeight="1">
      <c r="A178" s="3276"/>
      <c r="B178" s="3277"/>
      <c r="C178" s="3278"/>
      <c r="D178" s="3250" t="s">
        <v>1168</v>
      </c>
      <c r="E178" s="3251"/>
      <c r="F178" s="3251"/>
      <c r="G178" s="3251"/>
      <c r="H178" s="3251"/>
      <c r="I178" s="3251"/>
      <c r="J178" s="3252"/>
      <c r="K178" s="3250"/>
      <c r="L178" s="3251"/>
      <c r="M178" s="3251"/>
      <c r="N178" s="3251"/>
      <c r="O178" s="3251"/>
      <c r="P178" s="3251"/>
      <c r="Q178" s="3252"/>
      <c r="R178" s="3250"/>
      <c r="S178" s="3251"/>
      <c r="T178" s="3251"/>
      <c r="U178" s="3251"/>
      <c r="V178" s="3251"/>
      <c r="W178" s="3251"/>
      <c r="X178" s="3252"/>
      <c r="Y178" s="3250"/>
      <c r="Z178" s="3251"/>
      <c r="AA178" s="3251"/>
      <c r="AB178" s="3251"/>
      <c r="AC178" s="3251"/>
      <c r="AD178" s="3251"/>
      <c r="AE178" s="3252"/>
      <c r="AF178" s="3250" t="s">
        <v>1169</v>
      </c>
      <c r="AG178" s="3251"/>
      <c r="AH178" s="3251"/>
      <c r="AI178" s="3251"/>
      <c r="AJ178" s="3251"/>
      <c r="AK178" s="3251"/>
      <c r="AL178" s="3252"/>
      <c r="AM178" s="3250"/>
      <c r="AN178" s="3251"/>
      <c r="AO178" s="3251"/>
      <c r="AP178" s="3251"/>
      <c r="AQ178" s="3251"/>
      <c r="AR178" s="3251"/>
      <c r="AS178" s="3251"/>
      <c r="AT178" s="3251"/>
      <c r="AU178" s="3251"/>
      <c r="AV178" s="3251"/>
      <c r="AW178" s="3252"/>
    </row>
    <row r="179" spans="1:49" ht="23.1" customHeight="1">
      <c r="A179" s="3276"/>
      <c r="B179" s="3277"/>
      <c r="C179" s="3278"/>
      <c r="D179" s="3250" t="s">
        <v>1170</v>
      </c>
      <c r="E179" s="3251"/>
      <c r="F179" s="3251"/>
      <c r="G179" s="3251"/>
      <c r="H179" s="3251"/>
      <c r="I179" s="3251"/>
      <c r="J179" s="3252"/>
      <c r="K179" s="3250" t="s">
        <v>1171</v>
      </c>
      <c r="L179" s="3251"/>
      <c r="M179" s="3251"/>
      <c r="N179" s="3251"/>
      <c r="O179" s="3251"/>
      <c r="P179" s="3251"/>
      <c r="Q179" s="3252"/>
      <c r="R179" s="3250"/>
      <c r="S179" s="3251"/>
      <c r="T179" s="3251"/>
      <c r="U179" s="3251"/>
      <c r="V179" s="3251"/>
      <c r="W179" s="3251"/>
      <c r="X179" s="3252"/>
      <c r="Y179" s="3250"/>
      <c r="Z179" s="3251"/>
      <c r="AA179" s="3251"/>
      <c r="AB179" s="3251"/>
      <c r="AC179" s="3251"/>
      <c r="AD179" s="3251"/>
      <c r="AE179" s="3252"/>
      <c r="AF179" s="3250" t="s">
        <v>1172</v>
      </c>
      <c r="AG179" s="3251"/>
      <c r="AH179" s="3251"/>
      <c r="AI179" s="3251"/>
      <c r="AJ179" s="3251"/>
      <c r="AK179" s="3251"/>
      <c r="AL179" s="3252"/>
      <c r="AM179" s="3250"/>
      <c r="AN179" s="3251"/>
      <c r="AO179" s="3251"/>
      <c r="AP179" s="3251"/>
      <c r="AQ179" s="3251"/>
      <c r="AR179" s="3251"/>
      <c r="AS179" s="3251"/>
      <c r="AT179" s="3251"/>
      <c r="AU179" s="3251"/>
      <c r="AV179" s="3251"/>
      <c r="AW179" s="3252"/>
    </row>
    <row r="180" spans="1:49" ht="23.1" customHeight="1">
      <c r="A180" s="3276"/>
      <c r="B180" s="3277"/>
      <c r="C180" s="3278"/>
      <c r="D180" s="3250" t="s">
        <v>1173</v>
      </c>
      <c r="E180" s="3251"/>
      <c r="F180" s="3251"/>
      <c r="G180" s="3251"/>
      <c r="H180" s="3251"/>
      <c r="I180" s="3251"/>
      <c r="J180" s="3252"/>
      <c r="K180" s="3250" t="s">
        <v>1144</v>
      </c>
      <c r="L180" s="3251"/>
      <c r="M180" s="3251"/>
      <c r="N180" s="3251"/>
      <c r="O180" s="3251"/>
      <c r="P180" s="3251"/>
      <c r="Q180" s="3252"/>
      <c r="R180" s="3250"/>
      <c r="S180" s="3251"/>
      <c r="T180" s="3251"/>
      <c r="U180" s="3251"/>
      <c r="V180" s="3251"/>
      <c r="W180" s="3251"/>
      <c r="X180" s="3252"/>
      <c r="Y180" s="3250"/>
      <c r="Z180" s="3251"/>
      <c r="AA180" s="3251"/>
      <c r="AB180" s="3251"/>
      <c r="AC180" s="3251"/>
      <c r="AD180" s="3251"/>
      <c r="AE180" s="3252"/>
      <c r="AF180" s="3250" t="s">
        <v>1174</v>
      </c>
      <c r="AG180" s="3251"/>
      <c r="AH180" s="3251"/>
      <c r="AI180" s="3251"/>
      <c r="AJ180" s="3251"/>
      <c r="AK180" s="3251"/>
      <c r="AL180" s="3252"/>
      <c r="AM180" s="3250"/>
      <c r="AN180" s="3251"/>
      <c r="AO180" s="3251"/>
      <c r="AP180" s="3251"/>
      <c r="AQ180" s="3251"/>
      <c r="AR180" s="3251"/>
      <c r="AS180" s="3251"/>
      <c r="AT180" s="3251"/>
      <c r="AU180" s="3251"/>
      <c r="AV180" s="3251"/>
      <c r="AW180" s="3252"/>
    </row>
    <row r="181" spans="1:49" ht="23.1" customHeight="1">
      <c r="A181" s="3276"/>
      <c r="B181" s="3277"/>
      <c r="C181" s="3278"/>
      <c r="D181" s="3273" t="s">
        <v>1175</v>
      </c>
      <c r="E181" s="3274"/>
      <c r="F181" s="3274"/>
      <c r="G181" s="3274"/>
      <c r="H181" s="3274"/>
      <c r="I181" s="3274"/>
      <c r="J181" s="3275"/>
      <c r="K181" s="3250" t="s">
        <v>1176</v>
      </c>
      <c r="L181" s="3251"/>
      <c r="M181" s="3251"/>
      <c r="N181" s="3251"/>
      <c r="O181" s="3251"/>
      <c r="P181" s="3251"/>
      <c r="Q181" s="3252"/>
      <c r="R181" s="3250" t="s">
        <v>1177</v>
      </c>
      <c r="S181" s="3251"/>
      <c r="T181" s="3251"/>
      <c r="U181" s="3251"/>
      <c r="V181" s="3251"/>
      <c r="W181" s="3251"/>
      <c r="X181" s="3252"/>
      <c r="Y181" s="3250"/>
      <c r="Z181" s="3251"/>
      <c r="AA181" s="3251"/>
      <c r="AB181" s="3251"/>
      <c r="AC181" s="3251"/>
      <c r="AD181" s="3251"/>
      <c r="AE181" s="3252"/>
      <c r="AF181" s="3250" t="s">
        <v>1178</v>
      </c>
      <c r="AG181" s="3251"/>
      <c r="AH181" s="3251"/>
      <c r="AI181" s="3251"/>
      <c r="AJ181" s="3251"/>
      <c r="AK181" s="3251"/>
      <c r="AL181" s="3252"/>
      <c r="AM181" s="3250"/>
      <c r="AN181" s="3251"/>
      <c r="AO181" s="3251"/>
      <c r="AP181" s="3251"/>
      <c r="AQ181" s="3251"/>
      <c r="AR181" s="3251"/>
      <c r="AS181" s="3251"/>
      <c r="AT181" s="3251"/>
      <c r="AU181" s="3251"/>
      <c r="AV181" s="3251"/>
      <c r="AW181" s="3252"/>
    </row>
    <row r="182" spans="1:49" ht="23.1" customHeight="1">
      <c r="A182" s="3276"/>
      <c r="B182" s="3277"/>
      <c r="C182" s="3278"/>
      <c r="D182" s="3279"/>
      <c r="E182" s="3280"/>
      <c r="F182" s="3280"/>
      <c r="G182" s="3280"/>
      <c r="H182" s="3280"/>
      <c r="I182" s="3280"/>
      <c r="J182" s="3281"/>
      <c r="K182" s="3250" t="s">
        <v>1179</v>
      </c>
      <c r="L182" s="3251"/>
      <c r="M182" s="3251"/>
      <c r="N182" s="3251"/>
      <c r="O182" s="3251"/>
      <c r="P182" s="3251"/>
      <c r="Q182" s="3252"/>
      <c r="R182" s="3250" t="s">
        <v>1180</v>
      </c>
      <c r="S182" s="3251"/>
      <c r="T182" s="3251"/>
      <c r="U182" s="3251"/>
      <c r="V182" s="3251"/>
      <c r="W182" s="3251"/>
      <c r="X182" s="3252"/>
      <c r="Y182" s="3250"/>
      <c r="Z182" s="3251"/>
      <c r="AA182" s="3251"/>
      <c r="AB182" s="3251"/>
      <c r="AC182" s="3251"/>
      <c r="AD182" s="3251"/>
      <c r="AE182" s="3252"/>
      <c r="AF182" s="3250" t="s">
        <v>1181</v>
      </c>
      <c r="AG182" s="3251"/>
      <c r="AH182" s="3251"/>
      <c r="AI182" s="3251"/>
      <c r="AJ182" s="3251"/>
      <c r="AK182" s="3251"/>
      <c r="AL182" s="3252"/>
      <c r="AM182" s="3250"/>
      <c r="AN182" s="3251"/>
      <c r="AO182" s="3251"/>
      <c r="AP182" s="3251"/>
      <c r="AQ182" s="3251"/>
      <c r="AR182" s="3251"/>
      <c r="AS182" s="3251"/>
      <c r="AT182" s="3251"/>
      <c r="AU182" s="3251"/>
      <c r="AV182" s="3251"/>
      <c r="AW182" s="3252"/>
    </row>
    <row r="183" spans="1:49" ht="23.1" customHeight="1">
      <c r="A183" s="3276"/>
      <c r="B183" s="3277"/>
      <c r="C183" s="3278"/>
      <c r="D183" s="3250" t="s">
        <v>1182</v>
      </c>
      <c r="E183" s="3251"/>
      <c r="F183" s="3251"/>
      <c r="G183" s="3251"/>
      <c r="H183" s="3251"/>
      <c r="I183" s="3251"/>
      <c r="J183" s="3252"/>
      <c r="K183" s="3250"/>
      <c r="L183" s="3251"/>
      <c r="M183" s="3251"/>
      <c r="N183" s="3251"/>
      <c r="O183" s="3251"/>
      <c r="P183" s="3251"/>
      <c r="Q183" s="3252"/>
      <c r="R183" s="3250"/>
      <c r="S183" s="3251"/>
      <c r="T183" s="3251"/>
      <c r="U183" s="3251"/>
      <c r="V183" s="3251"/>
      <c r="W183" s="3251"/>
      <c r="X183" s="3252"/>
      <c r="Y183" s="3250"/>
      <c r="Z183" s="3251"/>
      <c r="AA183" s="3251"/>
      <c r="AB183" s="3251"/>
      <c r="AC183" s="3251"/>
      <c r="AD183" s="3251"/>
      <c r="AE183" s="3252"/>
      <c r="AF183" s="3250" t="s">
        <v>1183</v>
      </c>
      <c r="AG183" s="3251"/>
      <c r="AH183" s="3251"/>
      <c r="AI183" s="3251"/>
      <c r="AJ183" s="3251"/>
      <c r="AK183" s="3251"/>
      <c r="AL183" s="3252"/>
      <c r="AM183" s="288"/>
      <c r="AN183" s="289"/>
      <c r="AO183" s="289"/>
      <c r="AP183" s="289"/>
      <c r="AQ183" s="289"/>
      <c r="AR183" s="289"/>
      <c r="AS183" s="289"/>
      <c r="AT183" s="289"/>
      <c r="AU183" s="289"/>
      <c r="AV183" s="289"/>
      <c r="AW183" s="290"/>
    </row>
    <row r="184" spans="1:49" ht="23.1" customHeight="1">
      <c r="A184" s="3276"/>
      <c r="B184" s="3277"/>
      <c r="C184" s="3278"/>
      <c r="D184" s="3250" t="s">
        <v>1184</v>
      </c>
      <c r="E184" s="3251"/>
      <c r="F184" s="3251"/>
      <c r="G184" s="3251"/>
      <c r="H184" s="3251"/>
      <c r="I184" s="3251"/>
      <c r="J184" s="3252"/>
      <c r="K184" s="3250"/>
      <c r="L184" s="3251"/>
      <c r="M184" s="3251"/>
      <c r="N184" s="3251"/>
      <c r="O184" s="3251"/>
      <c r="P184" s="3251"/>
      <c r="Q184" s="3252"/>
      <c r="R184" s="3250"/>
      <c r="S184" s="3251"/>
      <c r="T184" s="3251"/>
      <c r="U184" s="3251"/>
      <c r="V184" s="3251"/>
      <c r="W184" s="3251"/>
      <c r="X184" s="3252"/>
      <c r="Y184" s="3250"/>
      <c r="Z184" s="3251"/>
      <c r="AA184" s="3251"/>
      <c r="AB184" s="3251"/>
      <c r="AC184" s="3251"/>
      <c r="AD184" s="3251"/>
      <c r="AE184" s="3252"/>
      <c r="AF184" s="3250" t="s">
        <v>1185</v>
      </c>
      <c r="AG184" s="3251"/>
      <c r="AH184" s="3251"/>
      <c r="AI184" s="3251"/>
      <c r="AJ184" s="3251"/>
      <c r="AK184" s="3251"/>
      <c r="AL184" s="3252"/>
      <c r="AM184" s="3288"/>
      <c r="AN184" s="3251"/>
      <c r="AO184" s="3251"/>
      <c r="AP184" s="3251"/>
      <c r="AQ184" s="3251"/>
      <c r="AR184" s="3251"/>
      <c r="AS184" s="3251"/>
      <c r="AT184" s="3251"/>
      <c r="AU184" s="3251"/>
      <c r="AV184" s="3251"/>
      <c r="AW184" s="3252"/>
    </row>
    <row r="185" spans="1:49" ht="23.1" customHeight="1">
      <c r="A185" s="3276"/>
      <c r="B185" s="3277"/>
      <c r="C185" s="3278"/>
      <c r="D185" s="3250" t="s">
        <v>1186</v>
      </c>
      <c r="E185" s="3251"/>
      <c r="F185" s="3251"/>
      <c r="G185" s="3251"/>
      <c r="H185" s="3251"/>
      <c r="I185" s="3251"/>
      <c r="J185" s="3252"/>
      <c r="K185" s="3250" t="s">
        <v>1144</v>
      </c>
      <c r="L185" s="3251"/>
      <c r="M185" s="3251"/>
      <c r="N185" s="3251"/>
      <c r="O185" s="3251"/>
      <c r="P185" s="3251"/>
      <c r="Q185" s="3252"/>
      <c r="R185" s="3250"/>
      <c r="S185" s="3251"/>
      <c r="T185" s="3251"/>
      <c r="U185" s="3251"/>
      <c r="V185" s="3251"/>
      <c r="W185" s="3251"/>
      <c r="X185" s="3252"/>
      <c r="Y185" s="3250"/>
      <c r="Z185" s="3251"/>
      <c r="AA185" s="3251"/>
      <c r="AB185" s="3251"/>
      <c r="AC185" s="3251"/>
      <c r="AD185" s="3251"/>
      <c r="AE185" s="3252"/>
      <c r="AF185" s="3250" t="s">
        <v>1187</v>
      </c>
      <c r="AG185" s="3251"/>
      <c r="AH185" s="3251"/>
      <c r="AI185" s="3251"/>
      <c r="AJ185" s="3251"/>
      <c r="AK185" s="3251"/>
      <c r="AL185" s="3252"/>
      <c r="AM185" s="3250"/>
      <c r="AN185" s="3251"/>
      <c r="AO185" s="3251"/>
      <c r="AP185" s="3251"/>
      <c r="AQ185" s="3251"/>
      <c r="AR185" s="3251"/>
      <c r="AS185" s="3251"/>
      <c r="AT185" s="3251"/>
      <c r="AU185" s="3251"/>
      <c r="AV185" s="3251"/>
      <c r="AW185" s="3252"/>
    </row>
    <row r="186" spans="1:49" ht="23.1" customHeight="1">
      <c r="A186" s="3276"/>
      <c r="B186" s="3277"/>
      <c r="C186" s="3278"/>
      <c r="D186" s="3250" t="s">
        <v>1188</v>
      </c>
      <c r="E186" s="3251"/>
      <c r="F186" s="3251"/>
      <c r="G186" s="3251"/>
      <c r="H186" s="3251"/>
      <c r="I186" s="3251"/>
      <c r="J186" s="3252"/>
      <c r="K186" s="3250"/>
      <c r="L186" s="3251"/>
      <c r="M186" s="3251"/>
      <c r="N186" s="3251"/>
      <c r="O186" s="3251"/>
      <c r="P186" s="3251"/>
      <c r="Q186" s="3252"/>
      <c r="R186" s="3250"/>
      <c r="S186" s="3251"/>
      <c r="T186" s="3251"/>
      <c r="U186" s="3251"/>
      <c r="V186" s="3251"/>
      <c r="W186" s="3251"/>
      <c r="X186" s="3252"/>
      <c r="Y186" s="3250"/>
      <c r="Z186" s="3251"/>
      <c r="AA186" s="3251"/>
      <c r="AB186" s="3251"/>
      <c r="AC186" s="3251"/>
      <c r="AD186" s="3251"/>
      <c r="AE186" s="3252"/>
      <c r="AF186" s="3250" t="s">
        <v>1189</v>
      </c>
      <c r="AG186" s="3251"/>
      <c r="AH186" s="3251"/>
      <c r="AI186" s="3251"/>
      <c r="AJ186" s="3251"/>
      <c r="AK186" s="3251"/>
      <c r="AL186" s="3252"/>
      <c r="AM186" s="3250"/>
      <c r="AN186" s="3251"/>
      <c r="AO186" s="3251"/>
      <c r="AP186" s="3251"/>
      <c r="AQ186" s="3251"/>
      <c r="AR186" s="3251"/>
      <c r="AS186" s="3251"/>
      <c r="AT186" s="3251"/>
      <c r="AU186" s="3251"/>
      <c r="AV186" s="3251"/>
      <c r="AW186" s="3252"/>
    </row>
    <row r="187" spans="1:49" ht="23.1" customHeight="1">
      <c r="A187" s="3276"/>
      <c r="B187" s="3277"/>
      <c r="C187" s="3278"/>
      <c r="D187" s="3273" t="s">
        <v>1190</v>
      </c>
      <c r="E187" s="3274"/>
      <c r="F187" s="3274"/>
      <c r="G187" s="3274"/>
      <c r="H187" s="3274"/>
      <c r="I187" s="3274"/>
      <c r="J187" s="3275"/>
      <c r="K187" s="3250" t="s">
        <v>1058</v>
      </c>
      <c r="L187" s="3251"/>
      <c r="M187" s="3251"/>
      <c r="N187" s="3251"/>
      <c r="O187" s="3251"/>
      <c r="P187" s="3251"/>
      <c r="Q187" s="3252"/>
      <c r="R187" s="3250"/>
      <c r="S187" s="3251"/>
      <c r="T187" s="3251"/>
      <c r="U187" s="3251"/>
      <c r="V187" s="3251"/>
      <c r="W187" s="3251"/>
      <c r="X187" s="3252"/>
      <c r="Y187" s="3250"/>
      <c r="Z187" s="3251"/>
      <c r="AA187" s="3251"/>
      <c r="AB187" s="3251"/>
      <c r="AC187" s="3251"/>
      <c r="AD187" s="3251"/>
      <c r="AE187" s="3252"/>
      <c r="AF187" s="3250" t="s">
        <v>1191</v>
      </c>
      <c r="AG187" s="3251"/>
      <c r="AH187" s="3251"/>
      <c r="AI187" s="3251"/>
      <c r="AJ187" s="3251"/>
      <c r="AK187" s="3251"/>
      <c r="AL187" s="3252"/>
      <c r="AM187" s="3250"/>
      <c r="AN187" s="3251"/>
      <c r="AO187" s="3251"/>
      <c r="AP187" s="3251"/>
      <c r="AQ187" s="3251"/>
      <c r="AR187" s="3251"/>
      <c r="AS187" s="3251"/>
      <c r="AT187" s="3251"/>
      <c r="AU187" s="3251"/>
      <c r="AV187" s="3251"/>
      <c r="AW187" s="3252"/>
    </row>
    <row r="188" spans="1:49" ht="23.1" customHeight="1">
      <c r="A188" s="3276"/>
      <c r="B188" s="3277"/>
      <c r="C188" s="3278"/>
      <c r="D188" s="3279"/>
      <c r="E188" s="3280"/>
      <c r="F188" s="3280"/>
      <c r="G188" s="3280"/>
      <c r="H188" s="3280"/>
      <c r="I188" s="3280"/>
      <c r="J188" s="3281"/>
      <c r="K188" s="3250" t="s">
        <v>1144</v>
      </c>
      <c r="L188" s="3251"/>
      <c r="M188" s="3251"/>
      <c r="N188" s="3251"/>
      <c r="O188" s="3251"/>
      <c r="P188" s="3251"/>
      <c r="Q188" s="3252"/>
      <c r="R188" s="3250"/>
      <c r="S188" s="3251"/>
      <c r="T188" s="3251"/>
      <c r="U188" s="3251"/>
      <c r="V188" s="3251"/>
      <c r="W188" s="3251"/>
      <c r="X188" s="3252"/>
      <c r="Y188" s="3250"/>
      <c r="Z188" s="3251"/>
      <c r="AA188" s="3251"/>
      <c r="AB188" s="3251"/>
      <c r="AC188" s="3251"/>
      <c r="AD188" s="3251"/>
      <c r="AE188" s="3252"/>
      <c r="AF188" s="3250" t="s">
        <v>1192</v>
      </c>
      <c r="AG188" s="3251"/>
      <c r="AH188" s="3251"/>
      <c r="AI188" s="3251"/>
      <c r="AJ188" s="3251"/>
      <c r="AK188" s="3251"/>
      <c r="AL188" s="3252"/>
      <c r="AM188" s="3250"/>
      <c r="AN188" s="3251"/>
      <c r="AO188" s="3251"/>
      <c r="AP188" s="3251"/>
      <c r="AQ188" s="3251"/>
      <c r="AR188" s="3251"/>
      <c r="AS188" s="3251"/>
      <c r="AT188" s="3251"/>
      <c r="AU188" s="3251"/>
      <c r="AV188" s="3251"/>
      <c r="AW188" s="3252"/>
    </row>
    <row r="189" spans="1:49" ht="23.1" customHeight="1">
      <c r="A189" s="3276"/>
      <c r="B189" s="3277"/>
      <c r="C189" s="3278"/>
      <c r="D189" s="3250" t="s">
        <v>1193</v>
      </c>
      <c r="E189" s="3251"/>
      <c r="F189" s="3251"/>
      <c r="G189" s="3251"/>
      <c r="H189" s="3251"/>
      <c r="I189" s="3251"/>
      <c r="J189" s="3252"/>
      <c r="K189" s="3250" t="s">
        <v>1194</v>
      </c>
      <c r="L189" s="3251"/>
      <c r="M189" s="3251"/>
      <c r="N189" s="3251"/>
      <c r="O189" s="3251"/>
      <c r="P189" s="3251"/>
      <c r="Q189" s="3252"/>
      <c r="R189" s="3250"/>
      <c r="S189" s="3251"/>
      <c r="T189" s="3251"/>
      <c r="U189" s="3251"/>
      <c r="V189" s="3251"/>
      <c r="W189" s="3251"/>
      <c r="X189" s="3252"/>
      <c r="Y189" s="3250"/>
      <c r="Z189" s="3251"/>
      <c r="AA189" s="3251"/>
      <c r="AB189" s="3251"/>
      <c r="AC189" s="3251"/>
      <c r="AD189" s="3251"/>
      <c r="AE189" s="3252"/>
      <c r="AF189" s="3250" t="s">
        <v>1195</v>
      </c>
      <c r="AG189" s="3251"/>
      <c r="AH189" s="3251"/>
      <c r="AI189" s="3251"/>
      <c r="AJ189" s="3251"/>
      <c r="AK189" s="3251"/>
      <c r="AL189" s="3252"/>
      <c r="AM189" s="3250"/>
      <c r="AN189" s="3251"/>
      <c r="AO189" s="3251"/>
      <c r="AP189" s="3251"/>
      <c r="AQ189" s="3251"/>
      <c r="AR189" s="3251"/>
      <c r="AS189" s="3251"/>
      <c r="AT189" s="3251"/>
      <c r="AU189" s="3251"/>
      <c r="AV189" s="3251"/>
      <c r="AW189" s="3252"/>
    </row>
    <row r="190" spans="1:49" ht="23.1" customHeight="1">
      <c r="A190" s="3276"/>
      <c r="B190" s="3277"/>
      <c r="C190" s="3278"/>
      <c r="D190" s="3250" t="s">
        <v>1196</v>
      </c>
      <c r="E190" s="3251"/>
      <c r="F190" s="3251"/>
      <c r="G190" s="3251"/>
      <c r="H190" s="3251"/>
      <c r="I190" s="3251"/>
      <c r="J190" s="3252"/>
      <c r="K190" s="3250"/>
      <c r="L190" s="3251"/>
      <c r="M190" s="3251"/>
      <c r="N190" s="3251"/>
      <c r="O190" s="3251"/>
      <c r="P190" s="3251"/>
      <c r="Q190" s="3252"/>
      <c r="R190" s="3250"/>
      <c r="S190" s="3251"/>
      <c r="T190" s="3251"/>
      <c r="U190" s="3251"/>
      <c r="V190" s="3251"/>
      <c r="W190" s="3251"/>
      <c r="X190" s="3252"/>
      <c r="Y190" s="3250"/>
      <c r="Z190" s="3251"/>
      <c r="AA190" s="3251"/>
      <c r="AB190" s="3251"/>
      <c r="AC190" s="3251"/>
      <c r="AD190" s="3251"/>
      <c r="AE190" s="3252"/>
      <c r="AF190" s="3250" t="s">
        <v>1197</v>
      </c>
      <c r="AG190" s="3251"/>
      <c r="AH190" s="3251"/>
      <c r="AI190" s="3251"/>
      <c r="AJ190" s="3251"/>
      <c r="AK190" s="3251"/>
      <c r="AL190" s="3252"/>
      <c r="AM190" s="3250"/>
      <c r="AN190" s="3251"/>
      <c r="AO190" s="3251"/>
      <c r="AP190" s="3251"/>
      <c r="AQ190" s="3251"/>
      <c r="AR190" s="3251"/>
      <c r="AS190" s="3251"/>
      <c r="AT190" s="3251"/>
      <c r="AU190" s="3251"/>
      <c r="AV190" s="3251"/>
      <c r="AW190" s="3252"/>
    </row>
    <row r="191" spans="1:49" ht="23.1" customHeight="1">
      <c r="A191" s="3276"/>
      <c r="B191" s="3277"/>
      <c r="C191" s="3278"/>
      <c r="D191" s="3250" t="s">
        <v>1198</v>
      </c>
      <c r="E191" s="3251"/>
      <c r="F191" s="3251"/>
      <c r="G191" s="3251"/>
      <c r="H191" s="3251"/>
      <c r="I191" s="3251"/>
      <c r="J191" s="3252"/>
      <c r="K191" s="3250"/>
      <c r="L191" s="3251"/>
      <c r="M191" s="3251"/>
      <c r="N191" s="3251"/>
      <c r="O191" s="3251"/>
      <c r="P191" s="3251"/>
      <c r="Q191" s="3252"/>
      <c r="R191" s="3250" t="s">
        <v>1199</v>
      </c>
      <c r="S191" s="3251"/>
      <c r="T191" s="3251"/>
      <c r="U191" s="3251"/>
      <c r="V191" s="3251"/>
      <c r="W191" s="3251"/>
      <c r="X191" s="3252"/>
      <c r="Y191" s="3250"/>
      <c r="Z191" s="3251"/>
      <c r="AA191" s="3251"/>
      <c r="AB191" s="3251"/>
      <c r="AC191" s="3251"/>
      <c r="AD191" s="3251"/>
      <c r="AE191" s="3252"/>
      <c r="AF191" s="3250" t="s">
        <v>1200</v>
      </c>
      <c r="AG191" s="3251"/>
      <c r="AH191" s="3251"/>
      <c r="AI191" s="3251"/>
      <c r="AJ191" s="3251"/>
      <c r="AK191" s="3251"/>
      <c r="AL191" s="3252"/>
      <c r="AM191" s="3250"/>
      <c r="AN191" s="3251"/>
      <c r="AO191" s="3251"/>
      <c r="AP191" s="3251"/>
      <c r="AQ191" s="3251"/>
      <c r="AR191" s="3251"/>
      <c r="AS191" s="3251"/>
      <c r="AT191" s="3251"/>
      <c r="AU191" s="3251"/>
      <c r="AV191" s="3251"/>
      <c r="AW191" s="3252"/>
    </row>
    <row r="192" spans="1:49" ht="23.1" customHeight="1">
      <c r="A192" s="3276"/>
      <c r="B192" s="3277"/>
      <c r="C192" s="3278"/>
      <c r="D192" s="3250" t="s">
        <v>1201</v>
      </c>
      <c r="E192" s="3251"/>
      <c r="F192" s="3251"/>
      <c r="G192" s="3251"/>
      <c r="H192" s="3251"/>
      <c r="I192" s="3251"/>
      <c r="J192" s="3252"/>
      <c r="K192" s="3250" t="s">
        <v>1202</v>
      </c>
      <c r="L192" s="3251"/>
      <c r="M192" s="3251"/>
      <c r="N192" s="3251"/>
      <c r="O192" s="3251"/>
      <c r="P192" s="3251"/>
      <c r="Q192" s="3252"/>
      <c r="R192" s="3250"/>
      <c r="S192" s="3251"/>
      <c r="T192" s="3251"/>
      <c r="U192" s="3251"/>
      <c r="V192" s="3251"/>
      <c r="W192" s="3251"/>
      <c r="X192" s="3252"/>
      <c r="Y192" s="3250"/>
      <c r="Z192" s="3251"/>
      <c r="AA192" s="3251"/>
      <c r="AB192" s="3251"/>
      <c r="AC192" s="3251"/>
      <c r="AD192" s="3251"/>
      <c r="AE192" s="3252"/>
      <c r="AF192" s="3250" t="s">
        <v>1203</v>
      </c>
      <c r="AG192" s="3251"/>
      <c r="AH192" s="3251"/>
      <c r="AI192" s="3251"/>
      <c r="AJ192" s="3251"/>
      <c r="AK192" s="3251"/>
      <c r="AL192" s="3252"/>
      <c r="AM192" s="3250"/>
      <c r="AN192" s="3251"/>
      <c r="AO192" s="3251"/>
      <c r="AP192" s="3251"/>
      <c r="AQ192" s="3251"/>
      <c r="AR192" s="3251"/>
      <c r="AS192" s="3251"/>
      <c r="AT192" s="3251"/>
      <c r="AU192" s="3251"/>
      <c r="AV192" s="3251"/>
      <c r="AW192" s="3252"/>
    </row>
    <row r="193" spans="1:49" ht="23.1" customHeight="1">
      <c r="A193" s="3276"/>
      <c r="B193" s="3277"/>
      <c r="C193" s="3278"/>
      <c r="D193" s="3250" t="s">
        <v>1204</v>
      </c>
      <c r="E193" s="3251"/>
      <c r="F193" s="3251"/>
      <c r="G193" s="3251"/>
      <c r="H193" s="3251"/>
      <c r="I193" s="3251"/>
      <c r="J193" s="3252"/>
      <c r="K193" s="3250"/>
      <c r="L193" s="3251"/>
      <c r="M193" s="3251"/>
      <c r="N193" s="3251"/>
      <c r="O193" s="3251"/>
      <c r="P193" s="3251"/>
      <c r="Q193" s="3252"/>
      <c r="R193" s="3250"/>
      <c r="S193" s="3251"/>
      <c r="T193" s="3251"/>
      <c r="U193" s="3251"/>
      <c r="V193" s="3251"/>
      <c r="W193" s="3251"/>
      <c r="X193" s="3252"/>
      <c r="Y193" s="3250"/>
      <c r="Z193" s="3251"/>
      <c r="AA193" s="3251"/>
      <c r="AB193" s="3251"/>
      <c r="AC193" s="3251"/>
      <c r="AD193" s="3251"/>
      <c r="AE193" s="3252"/>
      <c r="AF193" s="3250" t="s">
        <v>1205</v>
      </c>
      <c r="AG193" s="3251"/>
      <c r="AH193" s="3251"/>
      <c r="AI193" s="3251"/>
      <c r="AJ193" s="3251"/>
      <c r="AK193" s="3251"/>
      <c r="AL193" s="3252"/>
      <c r="AM193" s="3250"/>
      <c r="AN193" s="3251"/>
      <c r="AO193" s="3251"/>
      <c r="AP193" s="3251"/>
      <c r="AQ193" s="3251"/>
      <c r="AR193" s="3251"/>
      <c r="AS193" s="3251"/>
      <c r="AT193" s="3251"/>
      <c r="AU193" s="3251"/>
      <c r="AV193" s="3251"/>
      <c r="AW193" s="3252"/>
    </row>
    <row r="194" spans="1:49" ht="23.1" customHeight="1">
      <c r="A194" s="3276"/>
      <c r="B194" s="3277"/>
      <c r="C194" s="3278"/>
      <c r="D194" s="3250" t="s">
        <v>1206</v>
      </c>
      <c r="E194" s="3251"/>
      <c r="F194" s="3251"/>
      <c r="G194" s="3251"/>
      <c r="H194" s="3251"/>
      <c r="I194" s="3251"/>
      <c r="J194" s="3252"/>
      <c r="K194" s="3250" t="s">
        <v>1144</v>
      </c>
      <c r="L194" s="3251"/>
      <c r="M194" s="3251"/>
      <c r="N194" s="3251"/>
      <c r="O194" s="3251"/>
      <c r="P194" s="3251"/>
      <c r="Q194" s="3252"/>
      <c r="R194" s="3250"/>
      <c r="S194" s="3251"/>
      <c r="T194" s="3251"/>
      <c r="U194" s="3251"/>
      <c r="V194" s="3251"/>
      <c r="W194" s="3251"/>
      <c r="X194" s="3252"/>
      <c r="Y194" s="3250"/>
      <c r="Z194" s="3251"/>
      <c r="AA194" s="3251"/>
      <c r="AB194" s="3251"/>
      <c r="AC194" s="3251"/>
      <c r="AD194" s="3251"/>
      <c r="AE194" s="3252"/>
      <c r="AF194" s="3250" t="s">
        <v>1207</v>
      </c>
      <c r="AG194" s="3251"/>
      <c r="AH194" s="3251"/>
      <c r="AI194" s="3251"/>
      <c r="AJ194" s="3251"/>
      <c r="AK194" s="3251"/>
      <c r="AL194" s="3252"/>
      <c r="AM194" s="3250"/>
      <c r="AN194" s="3251"/>
      <c r="AO194" s="3251"/>
      <c r="AP194" s="3251"/>
      <c r="AQ194" s="3251"/>
      <c r="AR194" s="3251"/>
      <c r="AS194" s="3251"/>
      <c r="AT194" s="3251"/>
      <c r="AU194" s="3251"/>
      <c r="AV194" s="3251"/>
      <c r="AW194" s="3252"/>
    </row>
    <row r="195" spans="1:49" ht="23.1" customHeight="1">
      <c r="A195" s="3276"/>
      <c r="B195" s="3277"/>
      <c r="C195" s="3278"/>
      <c r="D195" s="3250" t="s">
        <v>1208</v>
      </c>
      <c r="E195" s="3251"/>
      <c r="F195" s="3251"/>
      <c r="G195" s="3251"/>
      <c r="H195" s="3251"/>
      <c r="I195" s="3251"/>
      <c r="J195" s="3252"/>
      <c r="K195" s="3250"/>
      <c r="L195" s="3251"/>
      <c r="M195" s="3251"/>
      <c r="N195" s="3251"/>
      <c r="O195" s="3251"/>
      <c r="P195" s="3251"/>
      <c r="Q195" s="3252"/>
      <c r="R195" s="3250"/>
      <c r="S195" s="3251"/>
      <c r="T195" s="3251"/>
      <c r="U195" s="3251"/>
      <c r="V195" s="3251"/>
      <c r="W195" s="3251"/>
      <c r="X195" s="3252"/>
      <c r="Y195" s="3250"/>
      <c r="Z195" s="3251"/>
      <c r="AA195" s="3251"/>
      <c r="AB195" s="3251"/>
      <c r="AC195" s="3251"/>
      <c r="AD195" s="3251"/>
      <c r="AE195" s="3252"/>
      <c r="AF195" s="3250" t="s">
        <v>1209</v>
      </c>
      <c r="AG195" s="3251"/>
      <c r="AH195" s="3251"/>
      <c r="AI195" s="3251"/>
      <c r="AJ195" s="3251"/>
      <c r="AK195" s="3251"/>
      <c r="AL195" s="3252"/>
      <c r="AM195" s="3250"/>
      <c r="AN195" s="3251"/>
      <c r="AO195" s="3251"/>
      <c r="AP195" s="3251"/>
      <c r="AQ195" s="3251"/>
      <c r="AR195" s="3251"/>
      <c r="AS195" s="3251"/>
      <c r="AT195" s="3251"/>
      <c r="AU195" s="3251"/>
      <c r="AV195" s="3251"/>
      <c r="AW195" s="3252"/>
    </row>
    <row r="196" spans="1:49" ht="23.1" customHeight="1">
      <c r="A196" s="3276"/>
      <c r="B196" s="3277"/>
      <c r="C196" s="3278"/>
      <c r="D196" s="3250" t="s">
        <v>1210</v>
      </c>
      <c r="E196" s="3251"/>
      <c r="F196" s="3251"/>
      <c r="G196" s="3251"/>
      <c r="H196" s="3251"/>
      <c r="I196" s="3251"/>
      <c r="J196" s="3252"/>
      <c r="K196" s="3250" t="s">
        <v>1058</v>
      </c>
      <c r="L196" s="3251"/>
      <c r="M196" s="3251"/>
      <c r="N196" s="3251"/>
      <c r="O196" s="3251"/>
      <c r="P196" s="3251"/>
      <c r="Q196" s="3252"/>
      <c r="R196" s="3250"/>
      <c r="S196" s="3251"/>
      <c r="T196" s="3251"/>
      <c r="U196" s="3251"/>
      <c r="V196" s="3251"/>
      <c r="W196" s="3251"/>
      <c r="X196" s="3252"/>
      <c r="Y196" s="3250"/>
      <c r="Z196" s="3251"/>
      <c r="AA196" s="3251"/>
      <c r="AB196" s="3251"/>
      <c r="AC196" s="3251"/>
      <c r="AD196" s="3251"/>
      <c r="AE196" s="3252"/>
      <c r="AF196" s="3250" t="s">
        <v>1211</v>
      </c>
      <c r="AG196" s="3251"/>
      <c r="AH196" s="3251"/>
      <c r="AI196" s="3251"/>
      <c r="AJ196" s="3251"/>
      <c r="AK196" s="3251"/>
      <c r="AL196" s="3252"/>
      <c r="AM196" s="3250"/>
      <c r="AN196" s="3251"/>
      <c r="AO196" s="3251"/>
      <c r="AP196" s="3251"/>
      <c r="AQ196" s="3251"/>
      <c r="AR196" s="3251"/>
      <c r="AS196" s="3251"/>
      <c r="AT196" s="3251"/>
      <c r="AU196" s="3251"/>
      <c r="AV196" s="3251"/>
      <c r="AW196" s="3252"/>
    </row>
    <row r="197" spans="1:49" ht="23.1" customHeight="1">
      <c r="A197" s="3276"/>
      <c r="B197" s="3277"/>
      <c r="C197" s="3278"/>
      <c r="D197" s="3250" t="s">
        <v>1212</v>
      </c>
      <c r="E197" s="3251"/>
      <c r="F197" s="3251"/>
      <c r="G197" s="3251"/>
      <c r="H197" s="3251"/>
      <c r="I197" s="3251"/>
      <c r="J197" s="3252"/>
      <c r="K197" s="3250"/>
      <c r="L197" s="3251"/>
      <c r="M197" s="3251"/>
      <c r="N197" s="3251"/>
      <c r="O197" s="3251"/>
      <c r="P197" s="3251"/>
      <c r="Q197" s="3252"/>
      <c r="R197" s="3250"/>
      <c r="S197" s="3251"/>
      <c r="T197" s="3251"/>
      <c r="U197" s="3251"/>
      <c r="V197" s="3251"/>
      <c r="W197" s="3251"/>
      <c r="X197" s="3252"/>
      <c r="Y197" s="3250"/>
      <c r="Z197" s="3251"/>
      <c r="AA197" s="3251"/>
      <c r="AB197" s="3251"/>
      <c r="AC197" s="3251"/>
      <c r="AD197" s="3251"/>
      <c r="AE197" s="3252"/>
      <c r="AF197" s="3250" t="s">
        <v>1213</v>
      </c>
      <c r="AG197" s="3251"/>
      <c r="AH197" s="3251"/>
      <c r="AI197" s="3251"/>
      <c r="AJ197" s="3251"/>
      <c r="AK197" s="3251"/>
      <c r="AL197" s="3252"/>
      <c r="AM197" s="3250"/>
      <c r="AN197" s="3251"/>
      <c r="AO197" s="3251"/>
      <c r="AP197" s="3251"/>
      <c r="AQ197" s="3251"/>
      <c r="AR197" s="3251"/>
      <c r="AS197" s="3251"/>
      <c r="AT197" s="3251"/>
      <c r="AU197" s="3251"/>
      <c r="AV197" s="3251"/>
      <c r="AW197" s="3252"/>
    </row>
    <row r="198" spans="1:49" ht="23.1" customHeight="1">
      <c r="A198" s="3276"/>
      <c r="B198" s="3277"/>
      <c r="C198" s="3278"/>
      <c r="D198" s="3273" t="s">
        <v>1214</v>
      </c>
      <c r="E198" s="3274"/>
      <c r="F198" s="3274"/>
      <c r="G198" s="3274"/>
      <c r="H198" s="3274"/>
      <c r="I198" s="3274"/>
      <c r="J198" s="3275"/>
      <c r="K198" s="3250" t="s">
        <v>1215</v>
      </c>
      <c r="L198" s="3251"/>
      <c r="M198" s="3251"/>
      <c r="N198" s="3251"/>
      <c r="O198" s="3251"/>
      <c r="P198" s="3251"/>
      <c r="Q198" s="3252"/>
      <c r="R198" s="3250"/>
      <c r="S198" s="3251"/>
      <c r="T198" s="3251"/>
      <c r="U198" s="3251"/>
      <c r="V198" s="3251"/>
      <c r="W198" s="3251"/>
      <c r="X198" s="3252"/>
      <c r="Y198" s="3250"/>
      <c r="Z198" s="3251"/>
      <c r="AA198" s="3251"/>
      <c r="AB198" s="3251"/>
      <c r="AC198" s="3251"/>
      <c r="AD198" s="3251"/>
      <c r="AE198" s="3252"/>
      <c r="AF198" s="3250" t="s">
        <v>1216</v>
      </c>
      <c r="AG198" s="3251"/>
      <c r="AH198" s="3251"/>
      <c r="AI198" s="3251"/>
      <c r="AJ198" s="3251"/>
      <c r="AK198" s="3251"/>
      <c r="AL198" s="3252"/>
      <c r="AM198" s="3250"/>
      <c r="AN198" s="3251"/>
      <c r="AO198" s="3251"/>
      <c r="AP198" s="3251"/>
      <c r="AQ198" s="3251"/>
      <c r="AR198" s="3251"/>
      <c r="AS198" s="3251"/>
      <c r="AT198" s="3251"/>
      <c r="AU198" s="3251"/>
      <c r="AV198" s="3251"/>
      <c r="AW198" s="3252"/>
    </row>
    <row r="199" spans="1:49" ht="23.1" customHeight="1">
      <c r="A199" s="3276"/>
      <c r="B199" s="3277"/>
      <c r="C199" s="3278"/>
      <c r="D199" s="3279"/>
      <c r="E199" s="3280"/>
      <c r="F199" s="3280"/>
      <c r="G199" s="3280"/>
      <c r="H199" s="3280"/>
      <c r="I199" s="3280"/>
      <c r="J199" s="3281"/>
      <c r="K199" s="3250" t="s">
        <v>1217</v>
      </c>
      <c r="L199" s="3251"/>
      <c r="M199" s="3251"/>
      <c r="N199" s="3251"/>
      <c r="O199" s="3251"/>
      <c r="P199" s="3251"/>
      <c r="Q199" s="3252"/>
      <c r="R199" s="3250"/>
      <c r="S199" s="3251"/>
      <c r="T199" s="3251"/>
      <c r="U199" s="3251"/>
      <c r="V199" s="3251"/>
      <c r="W199" s="3251"/>
      <c r="X199" s="3252"/>
      <c r="Y199" s="3250"/>
      <c r="Z199" s="3251"/>
      <c r="AA199" s="3251"/>
      <c r="AB199" s="3251"/>
      <c r="AC199" s="3251"/>
      <c r="AD199" s="3251"/>
      <c r="AE199" s="3252"/>
      <c r="AF199" s="3250" t="s">
        <v>1218</v>
      </c>
      <c r="AG199" s="3251"/>
      <c r="AH199" s="3251"/>
      <c r="AI199" s="3251"/>
      <c r="AJ199" s="3251"/>
      <c r="AK199" s="3251"/>
      <c r="AL199" s="3252"/>
      <c r="AM199" s="3250"/>
      <c r="AN199" s="3251"/>
      <c r="AO199" s="3251"/>
      <c r="AP199" s="3251"/>
      <c r="AQ199" s="3251"/>
      <c r="AR199" s="3251"/>
      <c r="AS199" s="3251"/>
      <c r="AT199" s="3251"/>
      <c r="AU199" s="3251"/>
      <c r="AV199" s="3251"/>
      <c r="AW199" s="3252"/>
    </row>
    <row r="200" spans="1:49" ht="23.1" customHeight="1">
      <c r="A200" s="3276"/>
      <c r="B200" s="3277"/>
      <c r="C200" s="3278"/>
      <c r="D200" s="3250" t="s">
        <v>1219</v>
      </c>
      <c r="E200" s="3251"/>
      <c r="F200" s="3251"/>
      <c r="G200" s="3251"/>
      <c r="H200" s="3251"/>
      <c r="I200" s="3251"/>
      <c r="J200" s="3252"/>
      <c r="K200" s="3250"/>
      <c r="L200" s="3251"/>
      <c r="M200" s="3251"/>
      <c r="N200" s="3251"/>
      <c r="O200" s="3251"/>
      <c r="P200" s="3251"/>
      <c r="Q200" s="3252"/>
      <c r="R200" s="3250"/>
      <c r="S200" s="3251"/>
      <c r="T200" s="3251"/>
      <c r="U200" s="3251"/>
      <c r="V200" s="3251"/>
      <c r="W200" s="3251"/>
      <c r="X200" s="3252"/>
      <c r="Y200" s="3250"/>
      <c r="Z200" s="3251"/>
      <c r="AA200" s="3251"/>
      <c r="AB200" s="3251"/>
      <c r="AC200" s="3251"/>
      <c r="AD200" s="3251"/>
      <c r="AE200" s="3252"/>
      <c r="AF200" s="3250" t="s">
        <v>1220</v>
      </c>
      <c r="AG200" s="3251"/>
      <c r="AH200" s="3251"/>
      <c r="AI200" s="3251"/>
      <c r="AJ200" s="3251"/>
      <c r="AK200" s="3251"/>
      <c r="AL200" s="3252"/>
      <c r="AM200" s="3250"/>
      <c r="AN200" s="3251"/>
      <c r="AO200" s="3251"/>
      <c r="AP200" s="3251"/>
      <c r="AQ200" s="3251"/>
      <c r="AR200" s="3251"/>
      <c r="AS200" s="3251"/>
      <c r="AT200" s="3251"/>
      <c r="AU200" s="3251"/>
      <c r="AV200" s="3251"/>
      <c r="AW200" s="3252"/>
    </row>
    <row r="201" spans="1:49" ht="23.1" customHeight="1">
      <c r="A201" s="3276"/>
      <c r="B201" s="3277"/>
      <c r="C201" s="3278"/>
      <c r="D201" s="3250" t="s">
        <v>1221</v>
      </c>
      <c r="E201" s="3251"/>
      <c r="F201" s="3251"/>
      <c r="G201" s="3251"/>
      <c r="H201" s="3251"/>
      <c r="I201" s="3251"/>
      <c r="J201" s="3252"/>
      <c r="K201" s="3250" t="s">
        <v>1144</v>
      </c>
      <c r="L201" s="3251"/>
      <c r="M201" s="3251"/>
      <c r="N201" s="3251"/>
      <c r="O201" s="3251"/>
      <c r="P201" s="3251"/>
      <c r="Q201" s="3252"/>
      <c r="R201" s="3250"/>
      <c r="S201" s="3251"/>
      <c r="T201" s="3251"/>
      <c r="U201" s="3251"/>
      <c r="V201" s="3251"/>
      <c r="W201" s="3251"/>
      <c r="X201" s="3252"/>
      <c r="Y201" s="3250"/>
      <c r="Z201" s="3251"/>
      <c r="AA201" s="3251"/>
      <c r="AB201" s="3251"/>
      <c r="AC201" s="3251"/>
      <c r="AD201" s="3251"/>
      <c r="AE201" s="3252"/>
      <c r="AF201" s="3250" t="s">
        <v>1222</v>
      </c>
      <c r="AG201" s="3251"/>
      <c r="AH201" s="3251"/>
      <c r="AI201" s="3251"/>
      <c r="AJ201" s="3251"/>
      <c r="AK201" s="3251"/>
      <c r="AL201" s="3252"/>
      <c r="AM201" s="3250"/>
      <c r="AN201" s="3251"/>
      <c r="AO201" s="3251"/>
      <c r="AP201" s="3251"/>
      <c r="AQ201" s="3251"/>
      <c r="AR201" s="3251"/>
      <c r="AS201" s="3251"/>
      <c r="AT201" s="3251"/>
      <c r="AU201" s="3251"/>
      <c r="AV201" s="3251"/>
      <c r="AW201" s="3252"/>
    </row>
    <row r="202" spans="1:49" ht="23.1" customHeight="1">
      <c r="A202" s="3276"/>
      <c r="B202" s="3277"/>
      <c r="C202" s="3278"/>
      <c r="D202" s="3250" t="s">
        <v>1223</v>
      </c>
      <c r="E202" s="3251"/>
      <c r="F202" s="3251"/>
      <c r="G202" s="3251"/>
      <c r="H202" s="3251"/>
      <c r="I202" s="3251"/>
      <c r="J202" s="3252"/>
      <c r="K202" s="3250" t="s">
        <v>1224</v>
      </c>
      <c r="L202" s="3251"/>
      <c r="M202" s="3251"/>
      <c r="N202" s="3251"/>
      <c r="O202" s="3251"/>
      <c r="P202" s="3251"/>
      <c r="Q202" s="3252"/>
      <c r="R202" s="3250"/>
      <c r="S202" s="3251"/>
      <c r="T202" s="3251"/>
      <c r="U202" s="3251"/>
      <c r="V202" s="3251"/>
      <c r="W202" s="3251"/>
      <c r="X202" s="3252"/>
      <c r="Y202" s="3250"/>
      <c r="Z202" s="3251"/>
      <c r="AA202" s="3251"/>
      <c r="AB202" s="3251"/>
      <c r="AC202" s="3251"/>
      <c r="AD202" s="3251"/>
      <c r="AE202" s="3252"/>
      <c r="AF202" s="3250" t="s">
        <v>1225</v>
      </c>
      <c r="AG202" s="3251"/>
      <c r="AH202" s="3251"/>
      <c r="AI202" s="3251"/>
      <c r="AJ202" s="3251"/>
      <c r="AK202" s="3251"/>
      <c r="AL202" s="3252"/>
      <c r="AM202" s="3250"/>
      <c r="AN202" s="3251"/>
      <c r="AO202" s="3251"/>
      <c r="AP202" s="3251"/>
      <c r="AQ202" s="3251"/>
      <c r="AR202" s="3251"/>
      <c r="AS202" s="3251"/>
      <c r="AT202" s="3251"/>
      <c r="AU202" s="3251"/>
      <c r="AV202" s="3251"/>
      <c r="AW202" s="3252"/>
    </row>
    <row r="203" spans="1:49" ht="23.1" customHeight="1">
      <c r="A203" s="3276"/>
      <c r="B203" s="3277"/>
      <c r="C203" s="3278"/>
      <c r="D203" s="3250" t="s">
        <v>1226</v>
      </c>
      <c r="E203" s="3251"/>
      <c r="F203" s="3251"/>
      <c r="G203" s="3251"/>
      <c r="H203" s="3251"/>
      <c r="I203" s="3251"/>
      <c r="J203" s="3252"/>
      <c r="K203" s="3250" t="s">
        <v>1144</v>
      </c>
      <c r="L203" s="3251"/>
      <c r="M203" s="3251"/>
      <c r="N203" s="3251"/>
      <c r="O203" s="3251"/>
      <c r="P203" s="3251"/>
      <c r="Q203" s="3252"/>
      <c r="R203" s="3250"/>
      <c r="S203" s="3251"/>
      <c r="T203" s="3251"/>
      <c r="U203" s="3251"/>
      <c r="V203" s="3251"/>
      <c r="W203" s="3251"/>
      <c r="X203" s="3252"/>
      <c r="Y203" s="3250"/>
      <c r="Z203" s="3251"/>
      <c r="AA203" s="3251"/>
      <c r="AB203" s="3251"/>
      <c r="AC203" s="3251"/>
      <c r="AD203" s="3251"/>
      <c r="AE203" s="3252"/>
      <c r="AF203" s="3250" t="s">
        <v>1227</v>
      </c>
      <c r="AG203" s="3251"/>
      <c r="AH203" s="3251"/>
      <c r="AI203" s="3251"/>
      <c r="AJ203" s="3251"/>
      <c r="AK203" s="3251"/>
      <c r="AL203" s="3252"/>
      <c r="AM203" s="3250"/>
      <c r="AN203" s="3251"/>
      <c r="AO203" s="3251"/>
      <c r="AP203" s="3251"/>
      <c r="AQ203" s="3251"/>
      <c r="AR203" s="3251"/>
      <c r="AS203" s="3251"/>
      <c r="AT203" s="3251"/>
      <c r="AU203" s="3251"/>
      <c r="AV203" s="3251"/>
      <c r="AW203" s="3252"/>
    </row>
    <row r="204" spans="1:49" ht="23.1" customHeight="1">
      <c r="A204" s="3276"/>
      <c r="B204" s="3277"/>
      <c r="C204" s="3278"/>
      <c r="D204" s="3250" t="s">
        <v>1228</v>
      </c>
      <c r="E204" s="3251"/>
      <c r="F204" s="3251"/>
      <c r="G204" s="3251"/>
      <c r="H204" s="3251"/>
      <c r="I204" s="3251"/>
      <c r="J204" s="3252"/>
      <c r="K204" s="3250" t="s">
        <v>1229</v>
      </c>
      <c r="L204" s="3251"/>
      <c r="M204" s="3251"/>
      <c r="N204" s="3251"/>
      <c r="O204" s="3251"/>
      <c r="P204" s="3251"/>
      <c r="Q204" s="3252"/>
      <c r="R204" s="3250"/>
      <c r="S204" s="3251"/>
      <c r="T204" s="3251"/>
      <c r="U204" s="3251"/>
      <c r="V204" s="3251"/>
      <c r="W204" s="3251"/>
      <c r="X204" s="3252"/>
      <c r="Y204" s="3250"/>
      <c r="Z204" s="3251"/>
      <c r="AA204" s="3251"/>
      <c r="AB204" s="3251"/>
      <c r="AC204" s="3251"/>
      <c r="AD204" s="3251"/>
      <c r="AE204" s="3252"/>
      <c r="AF204" s="3250" t="s">
        <v>1230</v>
      </c>
      <c r="AG204" s="3251"/>
      <c r="AH204" s="3251"/>
      <c r="AI204" s="3251"/>
      <c r="AJ204" s="3251"/>
      <c r="AK204" s="3251"/>
      <c r="AL204" s="3252"/>
      <c r="AM204" s="3250"/>
      <c r="AN204" s="3251"/>
      <c r="AO204" s="3251"/>
      <c r="AP204" s="3251"/>
      <c r="AQ204" s="3251"/>
      <c r="AR204" s="3251"/>
      <c r="AS204" s="3251"/>
      <c r="AT204" s="3251"/>
      <c r="AU204" s="3251"/>
      <c r="AV204" s="3251"/>
      <c r="AW204" s="3252"/>
    </row>
    <row r="205" spans="1:49" ht="23.1" customHeight="1">
      <c r="A205" s="3276"/>
      <c r="B205" s="3277"/>
      <c r="C205" s="3278"/>
      <c r="D205" s="3273" t="s">
        <v>1231</v>
      </c>
      <c r="E205" s="3274"/>
      <c r="F205" s="3274"/>
      <c r="G205" s="3274"/>
      <c r="H205" s="3274"/>
      <c r="I205" s="3274"/>
      <c r="J205" s="3275"/>
      <c r="K205" s="3250" t="s">
        <v>1144</v>
      </c>
      <c r="L205" s="3251"/>
      <c r="M205" s="3251"/>
      <c r="N205" s="3251"/>
      <c r="O205" s="3251"/>
      <c r="P205" s="3251"/>
      <c r="Q205" s="3252"/>
      <c r="R205" s="3250" t="s">
        <v>1232</v>
      </c>
      <c r="S205" s="3251"/>
      <c r="T205" s="3251"/>
      <c r="U205" s="3251"/>
      <c r="V205" s="3251"/>
      <c r="W205" s="3251"/>
      <c r="X205" s="3252"/>
      <c r="Y205" s="3250"/>
      <c r="Z205" s="3251"/>
      <c r="AA205" s="3251"/>
      <c r="AB205" s="3251"/>
      <c r="AC205" s="3251"/>
      <c r="AD205" s="3251"/>
      <c r="AE205" s="3252"/>
      <c r="AF205" s="3250" t="s">
        <v>1233</v>
      </c>
      <c r="AG205" s="3251"/>
      <c r="AH205" s="3251"/>
      <c r="AI205" s="3251"/>
      <c r="AJ205" s="3251"/>
      <c r="AK205" s="3251"/>
      <c r="AL205" s="3252"/>
      <c r="AM205" s="3250"/>
      <c r="AN205" s="3251"/>
      <c r="AO205" s="3251"/>
      <c r="AP205" s="3251"/>
      <c r="AQ205" s="3251"/>
      <c r="AR205" s="3251"/>
      <c r="AS205" s="3251"/>
      <c r="AT205" s="3251"/>
      <c r="AU205" s="3251"/>
      <c r="AV205" s="3251"/>
      <c r="AW205" s="3252"/>
    </row>
    <row r="206" spans="1:49" ht="23.1" customHeight="1">
      <c r="A206" s="3276"/>
      <c r="B206" s="3277"/>
      <c r="C206" s="3278"/>
      <c r="D206" s="3279"/>
      <c r="E206" s="3280"/>
      <c r="F206" s="3280"/>
      <c r="G206" s="3280"/>
      <c r="H206" s="3280"/>
      <c r="I206" s="3280"/>
      <c r="J206" s="3281"/>
      <c r="K206" s="3250" t="s">
        <v>1058</v>
      </c>
      <c r="L206" s="3251"/>
      <c r="M206" s="3251"/>
      <c r="N206" s="3251"/>
      <c r="O206" s="3251"/>
      <c r="P206" s="3251"/>
      <c r="Q206" s="3252"/>
      <c r="R206" s="3250"/>
      <c r="S206" s="3251"/>
      <c r="T206" s="3251"/>
      <c r="U206" s="3251"/>
      <c r="V206" s="3251"/>
      <c r="W206" s="3251"/>
      <c r="X206" s="3252"/>
      <c r="Y206" s="3250"/>
      <c r="Z206" s="3251"/>
      <c r="AA206" s="3251"/>
      <c r="AB206" s="3251"/>
      <c r="AC206" s="3251"/>
      <c r="AD206" s="3251"/>
      <c r="AE206" s="3252"/>
      <c r="AF206" s="3250" t="s">
        <v>1234</v>
      </c>
      <c r="AG206" s="3251"/>
      <c r="AH206" s="3251"/>
      <c r="AI206" s="3251"/>
      <c r="AJ206" s="3251"/>
      <c r="AK206" s="3251"/>
      <c r="AL206" s="3252"/>
      <c r="AM206" s="3250"/>
      <c r="AN206" s="3251"/>
      <c r="AO206" s="3251"/>
      <c r="AP206" s="3251"/>
      <c r="AQ206" s="3251"/>
      <c r="AR206" s="3251"/>
      <c r="AS206" s="3251"/>
      <c r="AT206" s="3251"/>
      <c r="AU206" s="3251"/>
      <c r="AV206" s="3251"/>
      <c r="AW206" s="3252"/>
    </row>
    <row r="207" spans="1:49" ht="23.1" customHeight="1">
      <c r="A207" s="3276"/>
      <c r="B207" s="3277"/>
      <c r="C207" s="3278"/>
      <c r="D207" s="3250" t="s">
        <v>1235</v>
      </c>
      <c r="E207" s="3251"/>
      <c r="F207" s="3251"/>
      <c r="G207" s="3251"/>
      <c r="H207" s="3251"/>
      <c r="I207" s="3251"/>
      <c r="J207" s="3252"/>
      <c r="K207" s="3250"/>
      <c r="L207" s="3251"/>
      <c r="M207" s="3251"/>
      <c r="N207" s="3251"/>
      <c r="O207" s="3251"/>
      <c r="P207" s="3251"/>
      <c r="Q207" s="3252"/>
      <c r="R207" s="3250"/>
      <c r="S207" s="3251"/>
      <c r="T207" s="3251"/>
      <c r="U207" s="3251"/>
      <c r="V207" s="3251"/>
      <c r="W207" s="3251"/>
      <c r="X207" s="3252"/>
      <c r="Y207" s="3250"/>
      <c r="Z207" s="3251"/>
      <c r="AA207" s="3251"/>
      <c r="AB207" s="3251"/>
      <c r="AC207" s="3251"/>
      <c r="AD207" s="3251"/>
      <c r="AE207" s="3252"/>
      <c r="AF207" s="3250" t="s">
        <v>1236</v>
      </c>
      <c r="AG207" s="3251"/>
      <c r="AH207" s="3251"/>
      <c r="AI207" s="3251"/>
      <c r="AJ207" s="3251"/>
      <c r="AK207" s="3251"/>
      <c r="AL207" s="3252"/>
      <c r="AM207" s="3250"/>
      <c r="AN207" s="3251"/>
      <c r="AO207" s="3251"/>
      <c r="AP207" s="3251"/>
      <c r="AQ207" s="3251"/>
      <c r="AR207" s="3251"/>
      <c r="AS207" s="3251"/>
      <c r="AT207" s="3251"/>
      <c r="AU207" s="3251"/>
      <c r="AV207" s="3251"/>
      <c r="AW207" s="3252"/>
    </row>
    <row r="208" spans="1:49" ht="23.1" customHeight="1">
      <c r="A208" s="3276"/>
      <c r="B208" s="3277"/>
      <c r="C208" s="3278"/>
      <c r="D208" s="3250" t="s">
        <v>1237</v>
      </c>
      <c r="E208" s="3251"/>
      <c r="F208" s="3251"/>
      <c r="G208" s="3251"/>
      <c r="H208" s="3251"/>
      <c r="I208" s="3251"/>
      <c r="J208" s="3252"/>
      <c r="K208" s="3250"/>
      <c r="L208" s="3251"/>
      <c r="M208" s="3251"/>
      <c r="N208" s="3251"/>
      <c r="O208" s="3251"/>
      <c r="P208" s="3251"/>
      <c r="Q208" s="3252"/>
      <c r="R208" s="3250"/>
      <c r="S208" s="3251"/>
      <c r="T208" s="3251"/>
      <c r="U208" s="3251"/>
      <c r="V208" s="3251"/>
      <c r="W208" s="3251"/>
      <c r="X208" s="3252"/>
      <c r="Y208" s="3250"/>
      <c r="Z208" s="3251"/>
      <c r="AA208" s="3251"/>
      <c r="AB208" s="3251"/>
      <c r="AC208" s="3251"/>
      <c r="AD208" s="3251"/>
      <c r="AE208" s="3252"/>
      <c r="AF208" s="3250" t="s">
        <v>1238</v>
      </c>
      <c r="AG208" s="3251"/>
      <c r="AH208" s="3251"/>
      <c r="AI208" s="3251"/>
      <c r="AJ208" s="3251"/>
      <c r="AK208" s="3251"/>
      <c r="AL208" s="3252"/>
      <c r="AM208" s="3250"/>
      <c r="AN208" s="3251"/>
      <c r="AO208" s="3251"/>
      <c r="AP208" s="3251"/>
      <c r="AQ208" s="3251"/>
      <c r="AR208" s="3251"/>
      <c r="AS208" s="3251"/>
      <c r="AT208" s="3251"/>
      <c r="AU208" s="3251"/>
      <c r="AV208" s="3251"/>
      <c r="AW208" s="3252"/>
    </row>
    <row r="209" spans="1:49" ht="23.1" customHeight="1">
      <c r="A209" s="3276"/>
      <c r="B209" s="3277"/>
      <c r="C209" s="3278"/>
      <c r="D209" s="3250" t="s">
        <v>1239</v>
      </c>
      <c r="E209" s="3251"/>
      <c r="F209" s="3251"/>
      <c r="G209" s="3251"/>
      <c r="H209" s="3251"/>
      <c r="I209" s="3251"/>
      <c r="J209" s="3252"/>
      <c r="K209" s="3250"/>
      <c r="L209" s="3251"/>
      <c r="M209" s="3251"/>
      <c r="N209" s="3251"/>
      <c r="O209" s="3251"/>
      <c r="P209" s="3251"/>
      <c r="Q209" s="3252"/>
      <c r="R209" s="3250"/>
      <c r="S209" s="3251"/>
      <c r="T209" s="3251"/>
      <c r="U209" s="3251"/>
      <c r="V209" s="3251"/>
      <c r="W209" s="3251"/>
      <c r="X209" s="3252"/>
      <c r="Y209" s="3250"/>
      <c r="Z209" s="3251"/>
      <c r="AA209" s="3251"/>
      <c r="AB209" s="3251"/>
      <c r="AC209" s="3251"/>
      <c r="AD209" s="3251"/>
      <c r="AE209" s="3252"/>
      <c r="AF209" s="3250" t="s">
        <v>1240</v>
      </c>
      <c r="AG209" s="3251"/>
      <c r="AH209" s="3251"/>
      <c r="AI209" s="3251"/>
      <c r="AJ209" s="3251"/>
      <c r="AK209" s="3251"/>
      <c r="AL209" s="3252"/>
      <c r="AM209" s="3250"/>
      <c r="AN209" s="3251"/>
      <c r="AO209" s="3251"/>
      <c r="AP209" s="3251"/>
      <c r="AQ209" s="3251"/>
      <c r="AR209" s="3251"/>
      <c r="AS209" s="3251"/>
      <c r="AT209" s="3251"/>
      <c r="AU209" s="3251"/>
      <c r="AV209" s="3251"/>
      <c r="AW209" s="3252"/>
    </row>
    <row r="210" spans="1:49" ht="23.1" customHeight="1">
      <c r="A210" s="3276"/>
      <c r="B210" s="3277"/>
      <c r="C210" s="3278"/>
      <c r="D210" s="3250" t="s">
        <v>1241</v>
      </c>
      <c r="E210" s="3251"/>
      <c r="F210" s="3251"/>
      <c r="G210" s="3251"/>
      <c r="H210" s="3251"/>
      <c r="I210" s="3251"/>
      <c r="J210" s="3252"/>
      <c r="K210" s="3250" t="s">
        <v>1242</v>
      </c>
      <c r="L210" s="3251"/>
      <c r="M210" s="3251"/>
      <c r="N210" s="3251"/>
      <c r="O210" s="3251"/>
      <c r="P210" s="3251"/>
      <c r="Q210" s="3252"/>
      <c r="R210" s="3250"/>
      <c r="S210" s="3251"/>
      <c r="T210" s="3251"/>
      <c r="U210" s="3251"/>
      <c r="V210" s="3251"/>
      <c r="W210" s="3251"/>
      <c r="X210" s="3252"/>
      <c r="Y210" s="3250"/>
      <c r="Z210" s="3251"/>
      <c r="AA210" s="3251"/>
      <c r="AB210" s="3251"/>
      <c r="AC210" s="3251"/>
      <c r="AD210" s="3251"/>
      <c r="AE210" s="3252"/>
      <c r="AF210" s="3250" t="s">
        <v>1243</v>
      </c>
      <c r="AG210" s="3251"/>
      <c r="AH210" s="3251"/>
      <c r="AI210" s="3251"/>
      <c r="AJ210" s="3251"/>
      <c r="AK210" s="3251"/>
      <c r="AL210" s="3252"/>
      <c r="AM210" s="3250"/>
      <c r="AN210" s="3251"/>
      <c r="AO210" s="3251"/>
      <c r="AP210" s="3251"/>
      <c r="AQ210" s="3251"/>
      <c r="AR210" s="3251"/>
      <c r="AS210" s="3251"/>
      <c r="AT210" s="3251"/>
      <c r="AU210" s="3251"/>
      <c r="AV210" s="3251"/>
      <c r="AW210" s="3252"/>
    </row>
    <row r="211" spans="1:49" ht="23.1" customHeight="1">
      <c r="A211" s="3276"/>
      <c r="B211" s="3277"/>
      <c r="C211" s="3278"/>
      <c r="D211" s="3273" t="s">
        <v>1244</v>
      </c>
      <c r="E211" s="3274"/>
      <c r="F211" s="3274"/>
      <c r="G211" s="3274"/>
      <c r="H211" s="3274"/>
      <c r="I211" s="3274"/>
      <c r="J211" s="3275"/>
      <c r="K211" s="3250" t="s">
        <v>1144</v>
      </c>
      <c r="L211" s="3251"/>
      <c r="M211" s="3251"/>
      <c r="N211" s="3251"/>
      <c r="O211" s="3251"/>
      <c r="P211" s="3251"/>
      <c r="Q211" s="3252"/>
      <c r="R211" s="3250"/>
      <c r="S211" s="3251"/>
      <c r="T211" s="3251"/>
      <c r="U211" s="3251"/>
      <c r="V211" s="3251"/>
      <c r="W211" s="3251"/>
      <c r="X211" s="3252"/>
      <c r="Y211" s="3250"/>
      <c r="Z211" s="3251"/>
      <c r="AA211" s="3251"/>
      <c r="AB211" s="3251"/>
      <c r="AC211" s="3251"/>
      <c r="AD211" s="3251"/>
      <c r="AE211" s="3252"/>
      <c r="AF211" s="3250" t="s">
        <v>1245</v>
      </c>
      <c r="AG211" s="3251"/>
      <c r="AH211" s="3251"/>
      <c r="AI211" s="3251"/>
      <c r="AJ211" s="3251"/>
      <c r="AK211" s="3251"/>
      <c r="AL211" s="3252"/>
      <c r="AM211" s="3250"/>
      <c r="AN211" s="3251"/>
      <c r="AO211" s="3251"/>
      <c r="AP211" s="3251"/>
      <c r="AQ211" s="3251"/>
      <c r="AR211" s="3251"/>
      <c r="AS211" s="3251"/>
      <c r="AT211" s="3251"/>
      <c r="AU211" s="3251"/>
      <c r="AV211" s="3251"/>
      <c r="AW211" s="3252"/>
    </row>
    <row r="212" spans="1:49" ht="23.1" customHeight="1">
      <c r="A212" s="3276"/>
      <c r="B212" s="3277"/>
      <c r="C212" s="3278"/>
      <c r="D212" s="3279"/>
      <c r="E212" s="3280"/>
      <c r="F212" s="3280"/>
      <c r="G212" s="3280"/>
      <c r="H212" s="3280"/>
      <c r="I212" s="3280"/>
      <c r="J212" s="3281"/>
      <c r="K212" s="3250" t="s">
        <v>1058</v>
      </c>
      <c r="L212" s="3251"/>
      <c r="M212" s="3251"/>
      <c r="N212" s="3251"/>
      <c r="O212" s="3251"/>
      <c r="P212" s="3251"/>
      <c r="Q212" s="3252"/>
      <c r="R212" s="3250"/>
      <c r="S212" s="3251"/>
      <c r="T212" s="3251"/>
      <c r="U212" s="3251"/>
      <c r="V212" s="3251"/>
      <c r="W212" s="3251"/>
      <c r="X212" s="3252"/>
      <c r="Y212" s="3250"/>
      <c r="Z212" s="3251"/>
      <c r="AA212" s="3251"/>
      <c r="AB212" s="3251"/>
      <c r="AC212" s="3251"/>
      <c r="AD212" s="3251"/>
      <c r="AE212" s="3252"/>
      <c r="AF212" s="3250" t="s">
        <v>1246</v>
      </c>
      <c r="AG212" s="3251"/>
      <c r="AH212" s="3251"/>
      <c r="AI212" s="3251"/>
      <c r="AJ212" s="3251"/>
      <c r="AK212" s="3251"/>
      <c r="AL212" s="3252"/>
      <c r="AM212" s="3250"/>
      <c r="AN212" s="3251"/>
      <c r="AO212" s="3251"/>
      <c r="AP212" s="3251"/>
      <c r="AQ212" s="3251"/>
      <c r="AR212" s="3251"/>
      <c r="AS212" s="3251"/>
      <c r="AT212" s="3251"/>
      <c r="AU212" s="3251"/>
      <c r="AV212" s="3251"/>
      <c r="AW212" s="3252"/>
    </row>
    <row r="213" spans="1:49" ht="23.1" customHeight="1">
      <c r="A213" s="3276"/>
      <c r="B213" s="3277"/>
      <c r="C213" s="3278"/>
      <c r="D213" s="3250" t="s">
        <v>1247</v>
      </c>
      <c r="E213" s="3251"/>
      <c r="F213" s="3251"/>
      <c r="G213" s="3251"/>
      <c r="H213" s="3251"/>
      <c r="I213" s="3251"/>
      <c r="J213" s="3252"/>
      <c r="K213" s="3250"/>
      <c r="L213" s="3251"/>
      <c r="M213" s="3251"/>
      <c r="N213" s="3251"/>
      <c r="O213" s="3251"/>
      <c r="P213" s="3251"/>
      <c r="Q213" s="3252"/>
      <c r="R213" s="3250"/>
      <c r="S213" s="3251"/>
      <c r="T213" s="3251"/>
      <c r="U213" s="3251"/>
      <c r="V213" s="3251"/>
      <c r="W213" s="3251"/>
      <c r="X213" s="3252"/>
      <c r="Y213" s="3250"/>
      <c r="Z213" s="3251"/>
      <c r="AA213" s="3251"/>
      <c r="AB213" s="3251"/>
      <c r="AC213" s="3251"/>
      <c r="AD213" s="3251"/>
      <c r="AE213" s="3252"/>
      <c r="AF213" s="3250" t="s">
        <v>1248</v>
      </c>
      <c r="AG213" s="3251"/>
      <c r="AH213" s="3251"/>
      <c r="AI213" s="3251"/>
      <c r="AJ213" s="3251"/>
      <c r="AK213" s="3251"/>
      <c r="AL213" s="3252"/>
      <c r="AM213" s="3250"/>
      <c r="AN213" s="3251"/>
      <c r="AO213" s="3251"/>
      <c r="AP213" s="3251"/>
      <c r="AQ213" s="3251"/>
      <c r="AR213" s="3251"/>
      <c r="AS213" s="3251"/>
      <c r="AT213" s="3251"/>
      <c r="AU213" s="3251"/>
      <c r="AV213" s="3251"/>
      <c r="AW213" s="3252"/>
    </row>
    <row r="214" spans="1:49" ht="23.1" customHeight="1">
      <c r="A214" s="3276"/>
      <c r="B214" s="3277"/>
      <c r="C214" s="3278"/>
      <c r="D214" s="3273" t="s">
        <v>1249</v>
      </c>
      <c r="E214" s="3274"/>
      <c r="F214" s="3274"/>
      <c r="G214" s="3274"/>
      <c r="H214" s="3274"/>
      <c r="I214" s="3274"/>
      <c r="J214" s="3275"/>
      <c r="K214" s="3250" t="s">
        <v>1058</v>
      </c>
      <c r="L214" s="3251"/>
      <c r="M214" s="3251"/>
      <c r="N214" s="3251"/>
      <c r="O214" s="3251"/>
      <c r="P214" s="3251"/>
      <c r="Q214" s="3252"/>
      <c r="R214" s="3250"/>
      <c r="S214" s="3251"/>
      <c r="T214" s="3251"/>
      <c r="U214" s="3251"/>
      <c r="V214" s="3251"/>
      <c r="W214" s="3251"/>
      <c r="X214" s="3252"/>
      <c r="Y214" s="3250"/>
      <c r="Z214" s="3251"/>
      <c r="AA214" s="3251"/>
      <c r="AB214" s="3251"/>
      <c r="AC214" s="3251"/>
      <c r="AD214" s="3251"/>
      <c r="AE214" s="3252"/>
      <c r="AF214" s="3250" t="s">
        <v>1250</v>
      </c>
      <c r="AG214" s="3251"/>
      <c r="AH214" s="3251"/>
      <c r="AI214" s="3251"/>
      <c r="AJ214" s="3251"/>
      <c r="AK214" s="3251"/>
      <c r="AL214" s="3252"/>
      <c r="AM214" s="3250"/>
      <c r="AN214" s="3251"/>
      <c r="AO214" s="3251"/>
      <c r="AP214" s="3251"/>
      <c r="AQ214" s="3251"/>
      <c r="AR214" s="3251"/>
      <c r="AS214" s="3251"/>
      <c r="AT214" s="3251"/>
      <c r="AU214" s="3251"/>
      <c r="AV214" s="3251"/>
      <c r="AW214" s="3252"/>
    </row>
    <row r="215" spans="1:49" ht="23.1" customHeight="1">
      <c r="A215" s="3276"/>
      <c r="B215" s="3277"/>
      <c r="C215" s="3278"/>
      <c r="D215" s="3279"/>
      <c r="E215" s="3280"/>
      <c r="F215" s="3280"/>
      <c r="G215" s="3280"/>
      <c r="H215" s="3280"/>
      <c r="I215" s="3280"/>
      <c r="J215" s="3281"/>
      <c r="K215" s="3250" t="s">
        <v>1251</v>
      </c>
      <c r="L215" s="3251"/>
      <c r="M215" s="3251"/>
      <c r="N215" s="3251"/>
      <c r="O215" s="3251"/>
      <c r="P215" s="3251"/>
      <c r="Q215" s="3252"/>
      <c r="R215" s="288"/>
      <c r="S215" s="289"/>
      <c r="T215" s="289"/>
      <c r="U215" s="289"/>
      <c r="V215" s="289"/>
      <c r="W215" s="289"/>
      <c r="X215" s="290"/>
      <c r="Y215" s="288"/>
      <c r="Z215" s="289"/>
      <c r="AA215" s="289"/>
      <c r="AB215" s="289"/>
      <c r="AC215" s="289"/>
      <c r="AD215" s="289"/>
      <c r="AE215" s="290"/>
      <c r="AF215" s="3250" t="s">
        <v>1252</v>
      </c>
      <c r="AG215" s="3251"/>
      <c r="AH215" s="3251"/>
      <c r="AI215" s="3251"/>
      <c r="AJ215" s="3251"/>
      <c r="AK215" s="3251"/>
      <c r="AL215" s="3252"/>
      <c r="AM215" s="288"/>
      <c r="AN215" s="289"/>
      <c r="AO215" s="289"/>
      <c r="AP215" s="289"/>
      <c r="AQ215" s="289"/>
      <c r="AR215" s="289"/>
      <c r="AS215" s="289"/>
      <c r="AT215" s="289"/>
      <c r="AU215" s="289"/>
      <c r="AV215" s="289"/>
      <c r="AW215" s="290"/>
    </row>
    <row r="216" spans="1:49" ht="23.1" customHeight="1">
      <c r="A216" s="3276"/>
      <c r="B216" s="3277"/>
      <c r="C216" s="3278"/>
      <c r="D216" s="3273" t="s">
        <v>1249</v>
      </c>
      <c r="E216" s="3274"/>
      <c r="F216" s="3274"/>
      <c r="G216" s="3274"/>
      <c r="H216" s="3274"/>
      <c r="I216" s="3274"/>
      <c r="J216" s="3275"/>
      <c r="K216" s="3250" t="s">
        <v>1253</v>
      </c>
      <c r="L216" s="3251"/>
      <c r="M216" s="3251"/>
      <c r="N216" s="3251"/>
      <c r="O216" s="3251"/>
      <c r="P216" s="3251"/>
      <c r="Q216" s="3252"/>
      <c r="R216" s="3250"/>
      <c r="S216" s="3251"/>
      <c r="T216" s="3251"/>
      <c r="U216" s="3251"/>
      <c r="V216" s="3251"/>
      <c r="W216" s="3251"/>
      <c r="X216" s="3252"/>
      <c r="Y216" s="3250"/>
      <c r="Z216" s="3251"/>
      <c r="AA216" s="3251"/>
      <c r="AB216" s="3251"/>
      <c r="AC216" s="3251"/>
      <c r="AD216" s="3251"/>
      <c r="AE216" s="3252"/>
      <c r="AF216" s="3250" t="s">
        <v>1254</v>
      </c>
      <c r="AG216" s="3251"/>
      <c r="AH216" s="3251"/>
      <c r="AI216" s="3251"/>
      <c r="AJ216" s="3251"/>
      <c r="AK216" s="3251"/>
      <c r="AL216" s="3252"/>
      <c r="AM216" s="3250"/>
      <c r="AN216" s="3251"/>
      <c r="AO216" s="3251"/>
      <c r="AP216" s="3251"/>
      <c r="AQ216" s="3251"/>
      <c r="AR216" s="3251"/>
      <c r="AS216" s="3251"/>
      <c r="AT216" s="3251"/>
      <c r="AU216" s="3251"/>
      <c r="AV216" s="3251"/>
      <c r="AW216" s="3252"/>
    </row>
    <row r="217" spans="1:49" ht="23.1" customHeight="1">
      <c r="A217" s="3276"/>
      <c r="B217" s="3277"/>
      <c r="C217" s="3278"/>
      <c r="D217" s="3279"/>
      <c r="E217" s="3280"/>
      <c r="F217" s="3280"/>
      <c r="G217" s="3280"/>
      <c r="H217" s="3280"/>
      <c r="I217" s="3280"/>
      <c r="J217" s="3281"/>
      <c r="K217" s="3250" t="s">
        <v>1890</v>
      </c>
      <c r="L217" s="3251"/>
      <c r="M217" s="3251"/>
      <c r="N217" s="3251"/>
      <c r="O217" s="3251"/>
      <c r="P217" s="3251"/>
      <c r="Q217" s="3252"/>
      <c r="R217" s="3250" t="s">
        <v>3310</v>
      </c>
      <c r="S217" s="3251"/>
      <c r="T217" s="3251"/>
      <c r="U217" s="3251"/>
      <c r="V217" s="3251"/>
      <c r="W217" s="3251"/>
      <c r="X217" s="3252"/>
      <c r="Y217" s="3250"/>
      <c r="Z217" s="3251"/>
      <c r="AA217" s="3251"/>
      <c r="AB217" s="3251"/>
      <c r="AC217" s="3251"/>
      <c r="AD217" s="3251"/>
      <c r="AE217" s="3252"/>
      <c r="AF217" s="3250" t="s">
        <v>1255</v>
      </c>
      <c r="AG217" s="3251"/>
      <c r="AH217" s="3251"/>
      <c r="AI217" s="3251"/>
      <c r="AJ217" s="3251"/>
      <c r="AK217" s="3251"/>
      <c r="AL217" s="3252"/>
      <c r="AM217" s="3250"/>
      <c r="AN217" s="3251"/>
      <c r="AO217" s="3251"/>
      <c r="AP217" s="3251"/>
      <c r="AQ217" s="3251"/>
      <c r="AR217" s="3251"/>
      <c r="AS217" s="3251"/>
      <c r="AT217" s="3251"/>
      <c r="AU217" s="3251"/>
      <c r="AV217" s="3251"/>
      <c r="AW217" s="3252"/>
    </row>
    <row r="218" spans="1:49" ht="23.1" customHeight="1">
      <c r="A218" s="3276"/>
      <c r="B218" s="3277"/>
      <c r="C218" s="3278"/>
      <c r="D218" s="3250" t="s">
        <v>1256</v>
      </c>
      <c r="E218" s="3251"/>
      <c r="F218" s="3251"/>
      <c r="G218" s="3251"/>
      <c r="H218" s="3251"/>
      <c r="I218" s="3251"/>
      <c r="J218" s="3252"/>
      <c r="K218" s="3250"/>
      <c r="L218" s="3251"/>
      <c r="M218" s="3251"/>
      <c r="N218" s="3251"/>
      <c r="O218" s="3251"/>
      <c r="P218" s="3251"/>
      <c r="Q218" s="3252"/>
      <c r="R218" s="3250"/>
      <c r="S218" s="3251"/>
      <c r="T218" s="3251"/>
      <c r="U218" s="3251"/>
      <c r="V218" s="3251"/>
      <c r="W218" s="3251"/>
      <c r="X218" s="3252"/>
      <c r="Y218" s="3250"/>
      <c r="Z218" s="3251"/>
      <c r="AA218" s="3251"/>
      <c r="AB218" s="3251"/>
      <c r="AC218" s="3251"/>
      <c r="AD218" s="3251"/>
      <c r="AE218" s="3252"/>
      <c r="AF218" s="3250" t="s">
        <v>1257</v>
      </c>
      <c r="AG218" s="3251"/>
      <c r="AH218" s="3251"/>
      <c r="AI218" s="3251"/>
      <c r="AJ218" s="3251"/>
      <c r="AK218" s="3251"/>
      <c r="AL218" s="3252"/>
      <c r="AM218" s="3250"/>
      <c r="AN218" s="3251"/>
      <c r="AO218" s="3251"/>
      <c r="AP218" s="3251"/>
      <c r="AQ218" s="3251"/>
      <c r="AR218" s="3251"/>
      <c r="AS218" s="3251"/>
      <c r="AT218" s="3251"/>
      <c r="AU218" s="3251"/>
      <c r="AV218" s="3251"/>
      <c r="AW218" s="3252"/>
    </row>
    <row r="219" spans="1:49" ht="23.1" customHeight="1">
      <c r="A219" s="3276"/>
      <c r="B219" s="3277"/>
      <c r="C219" s="3278"/>
      <c r="D219" s="3250" t="s">
        <v>1258</v>
      </c>
      <c r="E219" s="3251"/>
      <c r="F219" s="3251"/>
      <c r="G219" s="3251"/>
      <c r="H219" s="3251"/>
      <c r="I219" s="3251"/>
      <c r="J219" s="3252"/>
      <c r="K219" s="3250" t="s">
        <v>1144</v>
      </c>
      <c r="L219" s="3251"/>
      <c r="M219" s="3251"/>
      <c r="N219" s="3251"/>
      <c r="O219" s="3251"/>
      <c r="P219" s="3251"/>
      <c r="Q219" s="3252"/>
      <c r="R219" s="3250"/>
      <c r="S219" s="3251"/>
      <c r="T219" s="3251"/>
      <c r="U219" s="3251"/>
      <c r="V219" s="3251"/>
      <c r="W219" s="3251"/>
      <c r="X219" s="3252"/>
      <c r="Y219" s="3250"/>
      <c r="Z219" s="3251"/>
      <c r="AA219" s="3251"/>
      <c r="AB219" s="3251"/>
      <c r="AC219" s="3251"/>
      <c r="AD219" s="3251"/>
      <c r="AE219" s="3252"/>
      <c r="AF219" s="3250" t="s">
        <v>1259</v>
      </c>
      <c r="AG219" s="3251"/>
      <c r="AH219" s="3251"/>
      <c r="AI219" s="3251"/>
      <c r="AJ219" s="3251"/>
      <c r="AK219" s="3251"/>
      <c r="AL219" s="3252"/>
      <c r="AM219" s="3250"/>
      <c r="AN219" s="3251"/>
      <c r="AO219" s="3251"/>
      <c r="AP219" s="3251"/>
      <c r="AQ219" s="3251"/>
      <c r="AR219" s="3251"/>
      <c r="AS219" s="3251"/>
      <c r="AT219" s="3251"/>
      <c r="AU219" s="3251"/>
      <c r="AV219" s="3251"/>
      <c r="AW219" s="3252"/>
    </row>
    <row r="220" spans="1:49" ht="23.1" customHeight="1">
      <c r="A220" s="3276"/>
      <c r="B220" s="3277"/>
      <c r="C220" s="3278"/>
      <c r="D220" s="3250" t="s">
        <v>1260</v>
      </c>
      <c r="E220" s="3251"/>
      <c r="F220" s="3251"/>
      <c r="G220" s="3251"/>
      <c r="H220" s="3251"/>
      <c r="I220" s="3251"/>
      <c r="J220" s="3252"/>
      <c r="K220" s="3250"/>
      <c r="L220" s="3251"/>
      <c r="M220" s="3251"/>
      <c r="N220" s="3251"/>
      <c r="O220" s="3251"/>
      <c r="P220" s="3251"/>
      <c r="Q220" s="3252"/>
      <c r="R220" s="3250"/>
      <c r="S220" s="3251"/>
      <c r="T220" s="3251"/>
      <c r="U220" s="3251"/>
      <c r="V220" s="3251"/>
      <c r="W220" s="3251"/>
      <c r="X220" s="3252"/>
      <c r="Y220" s="3250"/>
      <c r="Z220" s="3251"/>
      <c r="AA220" s="3251"/>
      <c r="AB220" s="3251"/>
      <c r="AC220" s="3251"/>
      <c r="AD220" s="3251"/>
      <c r="AE220" s="3252"/>
      <c r="AF220" s="3250" t="s">
        <v>1261</v>
      </c>
      <c r="AG220" s="3251"/>
      <c r="AH220" s="3251"/>
      <c r="AI220" s="3251"/>
      <c r="AJ220" s="3251"/>
      <c r="AK220" s="3251"/>
      <c r="AL220" s="3252"/>
      <c r="AM220" s="3250"/>
      <c r="AN220" s="3251"/>
      <c r="AO220" s="3251"/>
      <c r="AP220" s="3251"/>
      <c r="AQ220" s="3251"/>
      <c r="AR220" s="3251"/>
      <c r="AS220" s="3251"/>
      <c r="AT220" s="3251"/>
      <c r="AU220" s="3251"/>
      <c r="AV220" s="3251"/>
      <c r="AW220" s="3252"/>
    </row>
    <row r="221" spans="1:49" ht="23.1" customHeight="1">
      <c r="A221" s="3276"/>
      <c r="B221" s="3277"/>
      <c r="C221" s="3278"/>
      <c r="D221" s="3250" t="s">
        <v>1262</v>
      </c>
      <c r="E221" s="3251"/>
      <c r="F221" s="3251"/>
      <c r="G221" s="3251"/>
      <c r="H221" s="3251"/>
      <c r="I221" s="3251"/>
      <c r="J221" s="3252"/>
      <c r="K221" s="3250"/>
      <c r="L221" s="3251"/>
      <c r="M221" s="3251"/>
      <c r="N221" s="3251"/>
      <c r="O221" s="3251"/>
      <c r="P221" s="3251"/>
      <c r="Q221" s="3252"/>
      <c r="R221" s="3250"/>
      <c r="S221" s="3251"/>
      <c r="T221" s="3251"/>
      <c r="U221" s="3251"/>
      <c r="V221" s="3251"/>
      <c r="W221" s="3251"/>
      <c r="X221" s="3252"/>
      <c r="Y221" s="3250"/>
      <c r="Z221" s="3251"/>
      <c r="AA221" s="3251"/>
      <c r="AB221" s="3251"/>
      <c r="AC221" s="3251"/>
      <c r="AD221" s="3251"/>
      <c r="AE221" s="3252"/>
      <c r="AF221" s="3250" t="s">
        <v>1263</v>
      </c>
      <c r="AG221" s="3251"/>
      <c r="AH221" s="3251"/>
      <c r="AI221" s="3251"/>
      <c r="AJ221" s="3251"/>
      <c r="AK221" s="3251"/>
      <c r="AL221" s="3252"/>
      <c r="AM221" s="3250"/>
      <c r="AN221" s="3251"/>
      <c r="AO221" s="3251"/>
      <c r="AP221" s="3251"/>
      <c r="AQ221" s="3251"/>
      <c r="AR221" s="3251"/>
      <c r="AS221" s="3251"/>
      <c r="AT221" s="3251"/>
      <c r="AU221" s="3251"/>
      <c r="AV221" s="3251"/>
      <c r="AW221" s="3252"/>
    </row>
    <row r="222" spans="1:49" ht="23.1" customHeight="1">
      <c r="A222" s="3276"/>
      <c r="B222" s="3277"/>
      <c r="C222" s="3278"/>
      <c r="D222" s="3250" t="s">
        <v>1264</v>
      </c>
      <c r="E222" s="3251"/>
      <c r="F222" s="3251"/>
      <c r="G222" s="3251"/>
      <c r="H222" s="3251"/>
      <c r="I222" s="3251"/>
      <c r="J222" s="3252"/>
      <c r="K222" s="3250" t="s">
        <v>1265</v>
      </c>
      <c r="L222" s="3251"/>
      <c r="M222" s="3251"/>
      <c r="N222" s="3251"/>
      <c r="O222" s="3251"/>
      <c r="P222" s="3251"/>
      <c r="Q222" s="3252"/>
      <c r="R222" s="3250"/>
      <c r="S222" s="3251"/>
      <c r="T222" s="3251"/>
      <c r="U222" s="3251"/>
      <c r="V222" s="3251"/>
      <c r="W222" s="3251"/>
      <c r="X222" s="3252"/>
      <c r="Y222" s="3250"/>
      <c r="Z222" s="3251"/>
      <c r="AA222" s="3251"/>
      <c r="AB222" s="3251"/>
      <c r="AC222" s="3251"/>
      <c r="AD222" s="3251"/>
      <c r="AE222" s="3252"/>
      <c r="AF222" s="3250" t="s">
        <v>1266</v>
      </c>
      <c r="AG222" s="3251"/>
      <c r="AH222" s="3251"/>
      <c r="AI222" s="3251"/>
      <c r="AJ222" s="3251"/>
      <c r="AK222" s="3251"/>
      <c r="AL222" s="3252"/>
      <c r="AM222" s="3250"/>
      <c r="AN222" s="3251"/>
      <c r="AO222" s="3251"/>
      <c r="AP222" s="3251"/>
      <c r="AQ222" s="3251"/>
      <c r="AR222" s="3251"/>
      <c r="AS222" s="3251"/>
      <c r="AT222" s="3251"/>
      <c r="AU222" s="3251"/>
      <c r="AV222" s="3251"/>
      <c r="AW222" s="3252"/>
    </row>
    <row r="223" spans="1:49" ht="23.1" customHeight="1">
      <c r="A223" s="3276"/>
      <c r="B223" s="3277"/>
      <c r="C223" s="3278"/>
      <c r="D223" s="3250" t="s">
        <v>1267</v>
      </c>
      <c r="E223" s="3251"/>
      <c r="F223" s="3251"/>
      <c r="G223" s="3251"/>
      <c r="H223" s="3251"/>
      <c r="I223" s="3251"/>
      <c r="J223" s="3252"/>
      <c r="K223" s="3250" t="s">
        <v>1268</v>
      </c>
      <c r="L223" s="3251"/>
      <c r="M223" s="3251"/>
      <c r="N223" s="3251"/>
      <c r="O223" s="3251"/>
      <c r="P223" s="3251"/>
      <c r="Q223" s="3252"/>
      <c r="R223" s="3250"/>
      <c r="S223" s="3251"/>
      <c r="T223" s="3251"/>
      <c r="U223" s="3251"/>
      <c r="V223" s="3251"/>
      <c r="W223" s="3251"/>
      <c r="X223" s="3252"/>
      <c r="Y223" s="3250"/>
      <c r="Z223" s="3251"/>
      <c r="AA223" s="3251"/>
      <c r="AB223" s="3251"/>
      <c r="AC223" s="3251"/>
      <c r="AD223" s="3251"/>
      <c r="AE223" s="3252"/>
      <c r="AF223" s="3250" t="s">
        <v>1269</v>
      </c>
      <c r="AG223" s="3251"/>
      <c r="AH223" s="3251"/>
      <c r="AI223" s="3251"/>
      <c r="AJ223" s="3251"/>
      <c r="AK223" s="3251"/>
      <c r="AL223" s="3252"/>
      <c r="AM223" s="3250"/>
      <c r="AN223" s="3251"/>
      <c r="AO223" s="3251"/>
      <c r="AP223" s="3251"/>
      <c r="AQ223" s="3251"/>
      <c r="AR223" s="3251"/>
      <c r="AS223" s="3251"/>
      <c r="AT223" s="3251"/>
      <c r="AU223" s="3251"/>
      <c r="AV223" s="3251"/>
      <c r="AW223" s="3252"/>
    </row>
    <row r="224" spans="1:49" ht="23.1" customHeight="1">
      <c r="A224" s="3276"/>
      <c r="B224" s="3277"/>
      <c r="C224" s="3278"/>
      <c r="D224" s="3250" t="s">
        <v>1270</v>
      </c>
      <c r="E224" s="3251"/>
      <c r="F224" s="3251"/>
      <c r="G224" s="3251"/>
      <c r="H224" s="3251"/>
      <c r="I224" s="3251"/>
      <c r="J224" s="3252"/>
      <c r="K224" s="3250"/>
      <c r="L224" s="3251"/>
      <c r="M224" s="3251"/>
      <c r="N224" s="3251"/>
      <c r="O224" s="3251"/>
      <c r="P224" s="3251"/>
      <c r="Q224" s="3252"/>
      <c r="R224" s="3250"/>
      <c r="S224" s="3251"/>
      <c r="T224" s="3251"/>
      <c r="U224" s="3251"/>
      <c r="V224" s="3251"/>
      <c r="W224" s="3251"/>
      <c r="X224" s="3252"/>
      <c r="Y224" s="3250"/>
      <c r="Z224" s="3251"/>
      <c r="AA224" s="3251"/>
      <c r="AB224" s="3251"/>
      <c r="AC224" s="3251"/>
      <c r="AD224" s="3251"/>
      <c r="AE224" s="3252"/>
      <c r="AF224" s="3250" t="s">
        <v>1271</v>
      </c>
      <c r="AG224" s="3251"/>
      <c r="AH224" s="3251"/>
      <c r="AI224" s="3251"/>
      <c r="AJ224" s="3251"/>
      <c r="AK224" s="3251"/>
      <c r="AL224" s="3252"/>
      <c r="AM224" s="3263"/>
      <c r="AN224" s="3293"/>
      <c r="AO224" s="3293"/>
      <c r="AP224" s="3293"/>
      <c r="AQ224" s="3293"/>
      <c r="AR224" s="3293"/>
      <c r="AS224" s="3293"/>
      <c r="AT224" s="3293"/>
      <c r="AU224" s="3293"/>
      <c r="AV224" s="3293"/>
      <c r="AW224" s="3294"/>
    </row>
    <row r="225" spans="1:49" ht="23.1" customHeight="1">
      <c r="A225" s="3276"/>
      <c r="B225" s="3277"/>
      <c r="C225" s="3278"/>
      <c r="D225" s="3250" t="s">
        <v>1272</v>
      </c>
      <c r="E225" s="3251"/>
      <c r="F225" s="3251"/>
      <c r="G225" s="3251"/>
      <c r="H225" s="3251"/>
      <c r="I225" s="3251"/>
      <c r="J225" s="3252"/>
      <c r="K225" s="3250" t="s">
        <v>1273</v>
      </c>
      <c r="L225" s="3251"/>
      <c r="M225" s="3251"/>
      <c r="N225" s="3251"/>
      <c r="O225" s="3251"/>
      <c r="P225" s="3251"/>
      <c r="Q225" s="3252"/>
      <c r="R225" s="3250"/>
      <c r="S225" s="3251"/>
      <c r="T225" s="3251"/>
      <c r="U225" s="3251"/>
      <c r="V225" s="3251"/>
      <c r="W225" s="3251"/>
      <c r="X225" s="3252"/>
      <c r="Y225" s="3250"/>
      <c r="Z225" s="3251"/>
      <c r="AA225" s="3251"/>
      <c r="AB225" s="3251"/>
      <c r="AC225" s="3251"/>
      <c r="AD225" s="3251"/>
      <c r="AE225" s="3252"/>
      <c r="AF225" s="3250" t="s">
        <v>1274</v>
      </c>
      <c r="AG225" s="3251"/>
      <c r="AH225" s="3251"/>
      <c r="AI225" s="3251"/>
      <c r="AJ225" s="3251"/>
      <c r="AK225" s="3251"/>
      <c r="AL225" s="3252"/>
      <c r="AM225" s="3263"/>
      <c r="AN225" s="3293"/>
      <c r="AO225" s="3293"/>
      <c r="AP225" s="3293"/>
      <c r="AQ225" s="3293"/>
      <c r="AR225" s="3293"/>
      <c r="AS225" s="3293"/>
      <c r="AT225" s="3293"/>
      <c r="AU225" s="3293"/>
      <c r="AV225" s="3293"/>
      <c r="AW225" s="3294"/>
    </row>
    <row r="226" spans="1:49" ht="23.1" customHeight="1">
      <c r="A226" s="3276"/>
      <c r="B226" s="3277"/>
      <c r="C226" s="3278"/>
      <c r="D226" s="3273" t="s">
        <v>1275</v>
      </c>
      <c r="E226" s="3274"/>
      <c r="F226" s="3274"/>
      <c r="G226" s="3274"/>
      <c r="H226" s="3274"/>
      <c r="I226" s="3274"/>
      <c r="J226" s="3275"/>
      <c r="K226" s="3250" t="s">
        <v>1276</v>
      </c>
      <c r="L226" s="3251"/>
      <c r="M226" s="3251"/>
      <c r="N226" s="3251"/>
      <c r="O226" s="3251"/>
      <c r="P226" s="3251"/>
      <c r="Q226" s="3252"/>
      <c r="R226" s="3250"/>
      <c r="S226" s="3251"/>
      <c r="T226" s="3251"/>
      <c r="U226" s="3251"/>
      <c r="V226" s="3251"/>
      <c r="W226" s="3251"/>
      <c r="X226" s="3252"/>
      <c r="Y226" s="3250"/>
      <c r="Z226" s="3251"/>
      <c r="AA226" s="3251"/>
      <c r="AB226" s="3251"/>
      <c r="AC226" s="3251"/>
      <c r="AD226" s="3251"/>
      <c r="AE226" s="3252"/>
      <c r="AF226" s="3250" t="s">
        <v>1277</v>
      </c>
      <c r="AG226" s="3251"/>
      <c r="AH226" s="3251"/>
      <c r="AI226" s="3251"/>
      <c r="AJ226" s="3251"/>
      <c r="AK226" s="3251"/>
      <c r="AL226" s="3252"/>
      <c r="AM226" s="3263"/>
      <c r="AN226" s="3293"/>
      <c r="AO226" s="3293"/>
      <c r="AP226" s="3293"/>
      <c r="AQ226" s="3293"/>
      <c r="AR226" s="3293"/>
      <c r="AS226" s="3293"/>
      <c r="AT226" s="3293"/>
      <c r="AU226" s="3293"/>
      <c r="AV226" s="3293"/>
      <c r="AW226" s="3294"/>
    </row>
    <row r="227" spans="1:49" ht="23.1" customHeight="1">
      <c r="A227" s="3276"/>
      <c r="B227" s="3277"/>
      <c r="C227" s="3278"/>
      <c r="D227" s="3279"/>
      <c r="E227" s="3280"/>
      <c r="F227" s="3280"/>
      <c r="G227" s="3280"/>
      <c r="H227" s="3280"/>
      <c r="I227" s="3280"/>
      <c r="J227" s="3281"/>
      <c r="K227" s="3250" t="s">
        <v>1278</v>
      </c>
      <c r="L227" s="3251"/>
      <c r="M227" s="3251"/>
      <c r="N227" s="3251"/>
      <c r="O227" s="3251"/>
      <c r="P227" s="3251"/>
      <c r="Q227" s="3252"/>
      <c r="R227" s="3250"/>
      <c r="S227" s="3251"/>
      <c r="T227" s="3251"/>
      <c r="U227" s="3251"/>
      <c r="V227" s="3251"/>
      <c r="W227" s="3251"/>
      <c r="X227" s="3252"/>
      <c r="Y227" s="3250"/>
      <c r="Z227" s="3251"/>
      <c r="AA227" s="3251"/>
      <c r="AB227" s="3251"/>
      <c r="AC227" s="3251"/>
      <c r="AD227" s="3251"/>
      <c r="AE227" s="3252"/>
      <c r="AF227" s="3250" t="s">
        <v>1279</v>
      </c>
      <c r="AG227" s="3251"/>
      <c r="AH227" s="3251"/>
      <c r="AI227" s="3251"/>
      <c r="AJ227" s="3251"/>
      <c r="AK227" s="3251"/>
      <c r="AL227" s="3252"/>
      <c r="AM227" s="3250"/>
      <c r="AN227" s="3251"/>
      <c r="AO227" s="3251"/>
      <c r="AP227" s="3251"/>
      <c r="AQ227" s="3251"/>
      <c r="AR227" s="3251"/>
      <c r="AS227" s="3251"/>
      <c r="AT227" s="3251"/>
      <c r="AU227" s="3251"/>
      <c r="AV227" s="3251"/>
      <c r="AW227" s="3252"/>
    </row>
    <row r="228" spans="1:49" ht="23.1" customHeight="1">
      <c r="A228" s="3276"/>
      <c r="B228" s="3277"/>
      <c r="C228" s="3278"/>
      <c r="D228" s="3250" t="s">
        <v>1280</v>
      </c>
      <c r="E228" s="3251"/>
      <c r="F228" s="3251"/>
      <c r="G228" s="3251"/>
      <c r="H228" s="3251"/>
      <c r="I228" s="3251"/>
      <c r="J228" s="3252"/>
      <c r="K228" s="3250"/>
      <c r="L228" s="3251"/>
      <c r="M228" s="3251"/>
      <c r="N228" s="3251"/>
      <c r="O228" s="3251"/>
      <c r="P228" s="3251"/>
      <c r="Q228" s="3252"/>
      <c r="R228" s="3250"/>
      <c r="S228" s="3251"/>
      <c r="T228" s="3251"/>
      <c r="U228" s="3251"/>
      <c r="V228" s="3251"/>
      <c r="W228" s="3251"/>
      <c r="X228" s="3252"/>
      <c r="Y228" s="3250"/>
      <c r="Z228" s="3251"/>
      <c r="AA228" s="3251"/>
      <c r="AB228" s="3251"/>
      <c r="AC228" s="3251"/>
      <c r="AD228" s="3251"/>
      <c r="AE228" s="3252"/>
      <c r="AF228" s="3250" t="s">
        <v>1281</v>
      </c>
      <c r="AG228" s="3251"/>
      <c r="AH228" s="3251"/>
      <c r="AI228" s="3251"/>
      <c r="AJ228" s="3251"/>
      <c r="AK228" s="3251"/>
      <c r="AL228" s="3252"/>
      <c r="AM228" s="3250"/>
      <c r="AN228" s="3251"/>
      <c r="AO228" s="3251"/>
      <c r="AP228" s="3251"/>
      <c r="AQ228" s="3251"/>
      <c r="AR228" s="3251"/>
      <c r="AS228" s="3251"/>
      <c r="AT228" s="3251"/>
      <c r="AU228" s="3251"/>
      <c r="AV228" s="3251"/>
      <c r="AW228" s="3252"/>
    </row>
    <row r="229" spans="1:49" ht="23.1" customHeight="1">
      <c r="A229" s="3276"/>
      <c r="B229" s="3277"/>
      <c r="C229" s="3278"/>
      <c r="D229" s="3250" t="s">
        <v>1282</v>
      </c>
      <c r="E229" s="3251"/>
      <c r="F229" s="3251"/>
      <c r="G229" s="3251"/>
      <c r="H229" s="3251"/>
      <c r="I229" s="3251"/>
      <c r="J229" s="3252"/>
      <c r="K229" s="3250"/>
      <c r="L229" s="3251"/>
      <c r="M229" s="3251"/>
      <c r="N229" s="3251"/>
      <c r="O229" s="3251"/>
      <c r="P229" s="3251"/>
      <c r="Q229" s="3252"/>
      <c r="R229" s="3250"/>
      <c r="S229" s="3251"/>
      <c r="T229" s="3251"/>
      <c r="U229" s="3251"/>
      <c r="V229" s="3251"/>
      <c r="W229" s="3251"/>
      <c r="X229" s="3252"/>
      <c r="Y229" s="3250"/>
      <c r="Z229" s="3251"/>
      <c r="AA229" s="3251"/>
      <c r="AB229" s="3251"/>
      <c r="AC229" s="3251"/>
      <c r="AD229" s="3251"/>
      <c r="AE229" s="3252"/>
      <c r="AF229" s="3250" t="s">
        <v>1283</v>
      </c>
      <c r="AG229" s="3251"/>
      <c r="AH229" s="3251"/>
      <c r="AI229" s="3251"/>
      <c r="AJ229" s="3251"/>
      <c r="AK229" s="3251"/>
      <c r="AL229" s="3252"/>
      <c r="AM229" s="3292"/>
      <c r="AN229" s="3251"/>
      <c r="AO229" s="3251"/>
      <c r="AP229" s="3251"/>
      <c r="AQ229" s="3251"/>
      <c r="AR229" s="3251"/>
      <c r="AS229" s="3251"/>
      <c r="AT229" s="3251"/>
      <c r="AU229" s="3251"/>
      <c r="AV229" s="3251"/>
      <c r="AW229" s="3252"/>
    </row>
    <row r="230" spans="1:49" ht="23.1" customHeight="1">
      <c r="A230" s="3276"/>
      <c r="B230" s="3277"/>
      <c r="C230" s="3278"/>
      <c r="D230" s="3250" t="s">
        <v>1284</v>
      </c>
      <c r="E230" s="3251"/>
      <c r="F230" s="3251"/>
      <c r="G230" s="3251"/>
      <c r="H230" s="3251"/>
      <c r="I230" s="3251"/>
      <c r="J230" s="3252"/>
      <c r="K230" s="3250"/>
      <c r="L230" s="3251"/>
      <c r="M230" s="3251"/>
      <c r="N230" s="3251"/>
      <c r="O230" s="3251"/>
      <c r="P230" s="3251"/>
      <c r="Q230" s="3252"/>
      <c r="R230" s="3250"/>
      <c r="S230" s="3251"/>
      <c r="T230" s="3251"/>
      <c r="U230" s="3251"/>
      <c r="V230" s="3251"/>
      <c r="W230" s="3251"/>
      <c r="X230" s="3252"/>
      <c r="Y230" s="3250"/>
      <c r="Z230" s="3251"/>
      <c r="AA230" s="3251"/>
      <c r="AB230" s="3251"/>
      <c r="AC230" s="3251"/>
      <c r="AD230" s="3251"/>
      <c r="AE230" s="3252"/>
      <c r="AF230" s="3250" t="s">
        <v>1285</v>
      </c>
      <c r="AG230" s="3251"/>
      <c r="AH230" s="3251"/>
      <c r="AI230" s="3251"/>
      <c r="AJ230" s="3251"/>
      <c r="AK230" s="3251"/>
      <c r="AL230" s="3252"/>
      <c r="AM230" s="3288"/>
      <c r="AN230" s="3251"/>
      <c r="AO230" s="3251"/>
      <c r="AP230" s="3251"/>
      <c r="AQ230" s="3251"/>
      <c r="AR230" s="3251"/>
      <c r="AS230" s="3251"/>
      <c r="AT230" s="3251"/>
      <c r="AU230" s="3251"/>
      <c r="AV230" s="3251"/>
      <c r="AW230" s="3252"/>
    </row>
    <row r="231" spans="1:49" ht="23.1" customHeight="1">
      <c r="A231" s="3276"/>
      <c r="B231" s="3277"/>
      <c r="C231" s="3278"/>
      <c r="D231" s="3250" t="s">
        <v>1286</v>
      </c>
      <c r="E231" s="3251"/>
      <c r="F231" s="3251"/>
      <c r="G231" s="3251"/>
      <c r="H231" s="3251"/>
      <c r="I231" s="3251"/>
      <c r="J231" s="3252"/>
      <c r="K231" s="3250"/>
      <c r="L231" s="3251"/>
      <c r="M231" s="3251"/>
      <c r="N231" s="3251"/>
      <c r="O231" s="3251"/>
      <c r="P231" s="3251"/>
      <c r="Q231" s="3252"/>
      <c r="R231" s="3250"/>
      <c r="S231" s="3251"/>
      <c r="T231" s="3251"/>
      <c r="U231" s="3251"/>
      <c r="V231" s="3251"/>
      <c r="W231" s="3251"/>
      <c r="X231" s="3252"/>
      <c r="Y231" s="3250"/>
      <c r="Z231" s="3251"/>
      <c r="AA231" s="3251"/>
      <c r="AB231" s="3251"/>
      <c r="AC231" s="3251"/>
      <c r="AD231" s="3251"/>
      <c r="AE231" s="3252"/>
      <c r="AF231" s="3250" t="s">
        <v>1287</v>
      </c>
      <c r="AG231" s="3251"/>
      <c r="AH231" s="3251"/>
      <c r="AI231" s="3251"/>
      <c r="AJ231" s="3251"/>
      <c r="AK231" s="3251"/>
      <c r="AL231" s="3252"/>
      <c r="AM231" s="3250"/>
      <c r="AN231" s="3251"/>
      <c r="AO231" s="3251"/>
      <c r="AP231" s="3251"/>
      <c r="AQ231" s="3251"/>
      <c r="AR231" s="3251"/>
      <c r="AS231" s="3251"/>
      <c r="AT231" s="3251"/>
      <c r="AU231" s="3251"/>
      <c r="AV231" s="3251"/>
      <c r="AW231" s="3252"/>
    </row>
    <row r="232" spans="1:49" ht="23.1" customHeight="1">
      <c r="A232" s="3276"/>
      <c r="B232" s="3277"/>
      <c r="C232" s="3278"/>
      <c r="D232" s="3250" t="s">
        <v>1288</v>
      </c>
      <c r="E232" s="3251"/>
      <c r="F232" s="3251"/>
      <c r="G232" s="3251"/>
      <c r="H232" s="3251"/>
      <c r="I232" s="3251"/>
      <c r="J232" s="3252"/>
      <c r="K232" s="3250" t="s">
        <v>1289</v>
      </c>
      <c r="L232" s="3251"/>
      <c r="M232" s="3251"/>
      <c r="N232" s="3251"/>
      <c r="O232" s="3251"/>
      <c r="P232" s="3251"/>
      <c r="Q232" s="3252"/>
      <c r="R232" s="3250"/>
      <c r="S232" s="3251"/>
      <c r="T232" s="3251"/>
      <c r="U232" s="3251"/>
      <c r="V232" s="3251"/>
      <c r="W232" s="3251"/>
      <c r="X232" s="3252"/>
      <c r="Y232" s="3250"/>
      <c r="Z232" s="3251"/>
      <c r="AA232" s="3251"/>
      <c r="AB232" s="3251"/>
      <c r="AC232" s="3251"/>
      <c r="AD232" s="3251"/>
      <c r="AE232" s="3252"/>
      <c r="AF232" s="3250" t="s">
        <v>1290</v>
      </c>
      <c r="AG232" s="3251"/>
      <c r="AH232" s="3251"/>
      <c r="AI232" s="3251"/>
      <c r="AJ232" s="3251"/>
      <c r="AK232" s="3251"/>
      <c r="AL232" s="3252"/>
      <c r="AM232" s="3250"/>
      <c r="AN232" s="3251"/>
      <c r="AO232" s="3251"/>
      <c r="AP232" s="3251"/>
      <c r="AQ232" s="3251"/>
      <c r="AR232" s="3251"/>
      <c r="AS232" s="3251"/>
      <c r="AT232" s="3251"/>
      <c r="AU232" s="3251"/>
      <c r="AV232" s="3251"/>
      <c r="AW232" s="3252"/>
    </row>
    <row r="233" spans="1:49" ht="23.1" customHeight="1">
      <c r="A233" s="3276"/>
      <c r="B233" s="3277"/>
      <c r="C233" s="3278"/>
      <c r="D233" s="3250" t="s">
        <v>1291</v>
      </c>
      <c r="E233" s="3251"/>
      <c r="F233" s="3251"/>
      <c r="G233" s="3251"/>
      <c r="H233" s="3251"/>
      <c r="I233" s="3251"/>
      <c r="J233" s="3252"/>
      <c r="K233" s="3250"/>
      <c r="L233" s="3251"/>
      <c r="M233" s="3251"/>
      <c r="N233" s="3251"/>
      <c r="O233" s="3251"/>
      <c r="P233" s="3251"/>
      <c r="Q233" s="3252"/>
      <c r="R233" s="3250"/>
      <c r="S233" s="3251"/>
      <c r="T233" s="3251"/>
      <c r="U233" s="3251"/>
      <c r="V233" s="3251"/>
      <c r="W233" s="3251"/>
      <c r="X233" s="3252"/>
      <c r="Y233" s="3250"/>
      <c r="Z233" s="3251"/>
      <c r="AA233" s="3251"/>
      <c r="AB233" s="3251"/>
      <c r="AC233" s="3251"/>
      <c r="AD233" s="3251"/>
      <c r="AE233" s="3252"/>
      <c r="AF233" s="3250" t="s">
        <v>1292</v>
      </c>
      <c r="AG233" s="3251"/>
      <c r="AH233" s="3251"/>
      <c r="AI233" s="3251"/>
      <c r="AJ233" s="3251"/>
      <c r="AK233" s="3251"/>
      <c r="AL233" s="3252"/>
      <c r="AM233" s="3250"/>
      <c r="AN233" s="3251"/>
      <c r="AO233" s="3251"/>
      <c r="AP233" s="3251"/>
      <c r="AQ233" s="3251"/>
      <c r="AR233" s="3251"/>
      <c r="AS233" s="3251"/>
      <c r="AT233" s="3251"/>
      <c r="AU233" s="3251"/>
      <c r="AV233" s="3251"/>
      <c r="AW233" s="3252"/>
    </row>
    <row r="234" spans="1:49" ht="23.1" customHeight="1">
      <c r="A234" s="3276"/>
      <c r="B234" s="3277"/>
      <c r="C234" s="3278"/>
      <c r="D234" s="3273" t="s">
        <v>1293</v>
      </c>
      <c r="E234" s="3274"/>
      <c r="F234" s="3274"/>
      <c r="G234" s="3274"/>
      <c r="H234" s="3274"/>
      <c r="I234" s="3274"/>
      <c r="J234" s="3275"/>
      <c r="K234" s="3250" t="s">
        <v>1294</v>
      </c>
      <c r="L234" s="3251"/>
      <c r="M234" s="3251"/>
      <c r="N234" s="3251"/>
      <c r="O234" s="3251"/>
      <c r="P234" s="3251"/>
      <c r="Q234" s="3252"/>
      <c r="R234" s="3250"/>
      <c r="S234" s="3251"/>
      <c r="T234" s="3251"/>
      <c r="U234" s="3251"/>
      <c r="V234" s="3251"/>
      <c r="W234" s="3251"/>
      <c r="X234" s="3252"/>
      <c r="Y234" s="3250"/>
      <c r="Z234" s="3251"/>
      <c r="AA234" s="3251"/>
      <c r="AB234" s="3251"/>
      <c r="AC234" s="3251"/>
      <c r="AD234" s="3251"/>
      <c r="AE234" s="3252"/>
      <c r="AF234" s="3250" t="s">
        <v>1295</v>
      </c>
      <c r="AG234" s="3251"/>
      <c r="AH234" s="3251"/>
      <c r="AI234" s="3251"/>
      <c r="AJ234" s="3251"/>
      <c r="AK234" s="3251"/>
      <c r="AL234" s="3252"/>
      <c r="AM234" s="3250"/>
      <c r="AN234" s="3251"/>
      <c r="AO234" s="3251"/>
      <c r="AP234" s="3251"/>
      <c r="AQ234" s="3251"/>
      <c r="AR234" s="3251"/>
      <c r="AS234" s="3251"/>
      <c r="AT234" s="3251"/>
      <c r="AU234" s="3251"/>
      <c r="AV234" s="3251"/>
      <c r="AW234" s="3252"/>
    </row>
    <row r="235" spans="1:49" ht="23.1" customHeight="1">
      <c r="A235" s="3276"/>
      <c r="B235" s="3277"/>
      <c r="C235" s="3278"/>
      <c r="D235" s="3279"/>
      <c r="E235" s="3280"/>
      <c r="F235" s="3280"/>
      <c r="G235" s="3280"/>
      <c r="H235" s="3280"/>
      <c r="I235" s="3280"/>
      <c r="J235" s="3281"/>
      <c r="K235" s="3250" t="s">
        <v>1296</v>
      </c>
      <c r="L235" s="3251"/>
      <c r="M235" s="3251"/>
      <c r="N235" s="3251"/>
      <c r="O235" s="3251"/>
      <c r="P235" s="3251"/>
      <c r="Q235" s="3252"/>
      <c r="R235" s="3250" t="s">
        <v>1297</v>
      </c>
      <c r="S235" s="3251"/>
      <c r="T235" s="3251"/>
      <c r="U235" s="3251"/>
      <c r="V235" s="3251"/>
      <c r="W235" s="3251"/>
      <c r="X235" s="3252"/>
      <c r="Y235" s="3250"/>
      <c r="Z235" s="3251"/>
      <c r="AA235" s="3251"/>
      <c r="AB235" s="3251"/>
      <c r="AC235" s="3251"/>
      <c r="AD235" s="3251"/>
      <c r="AE235" s="3252"/>
      <c r="AF235" s="3250" t="s">
        <v>1298</v>
      </c>
      <c r="AG235" s="3251"/>
      <c r="AH235" s="3251"/>
      <c r="AI235" s="3251"/>
      <c r="AJ235" s="3251"/>
      <c r="AK235" s="3251"/>
      <c r="AL235" s="3252"/>
      <c r="AM235" s="3250"/>
      <c r="AN235" s="3251"/>
      <c r="AO235" s="3251"/>
      <c r="AP235" s="3251"/>
      <c r="AQ235" s="3251"/>
      <c r="AR235" s="3251"/>
      <c r="AS235" s="3251"/>
      <c r="AT235" s="3251"/>
      <c r="AU235" s="3251"/>
      <c r="AV235" s="3251"/>
      <c r="AW235" s="3252"/>
    </row>
    <row r="236" spans="1:49" ht="23.1" customHeight="1">
      <c r="A236" s="3276"/>
      <c r="B236" s="3277"/>
      <c r="C236" s="3278"/>
      <c r="D236" s="3250" t="s">
        <v>1299</v>
      </c>
      <c r="E236" s="3251"/>
      <c r="F236" s="3251"/>
      <c r="G236" s="3251"/>
      <c r="H236" s="3251"/>
      <c r="I236" s="3251"/>
      <c r="J236" s="3252"/>
      <c r="K236" s="3250" t="s">
        <v>1144</v>
      </c>
      <c r="L236" s="3251"/>
      <c r="M236" s="3251"/>
      <c r="N236" s="3251"/>
      <c r="O236" s="3251"/>
      <c r="P236" s="3251"/>
      <c r="Q236" s="3252"/>
      <c r="R236" s="3250"/>
      <c r="S236" s="3251"/>
      <c r="T236" s="3251"/>
      <c r="U236" s="3251"/>
      <c r="V236" s="3251"/>
      <c r="W236" s="3251"/>
      <c r="X236" s="3252"/>
      <c r="Y236" s="3250"/>
      <c r="Z236" s="3251"/>
      <c r="AA236" s="3251"/>
      <c r="AB236" s="3251"/>
      <c r="AC236" s="3251"/>
      <c r="AD236" s="3251"/>
      <c r="AE236" s="3252"/>
      <c r="AF236" s="3250" t="s">
        <v>1300</v>
      </c>
      <c r="AG236" s="3251"/>
      <c r="AH236" s="3251"/>
      <c r="AI236" s="3251"/>
      <c r="AJ236" s="3251"/>
      <c r="AK236" s="3251"/>
      <c r="AL236" s="3252"/>
      <c r="AM236" s="3250"/>
      <c r="AN236" s="3251"/>
      <c r="AO236" s="3251"/>
      <c r="AP236" s="3251"/>
      <c r="AQ236" s="3251"/>
      <c r="AR236" s="3251"/>
      <c r="AS236" s="3251"/>
      <c r="AT236" s="3251"/>
      <c r="AU236" s="3251"/>
      <c r="AV236" s="3251"/>
      <c r="AW236" s="3252"/>
    </row>
    <row r="237" spans="1:49" ht="23.1" customHeight="1">
      <c r="A237" s="3276"/>
      <c r="B237" s="3277"/>
      <c r="C237" s="3278"/>
      <c r="D237" s="3250" t="s">
        <v>1301</v>
      </c>
      <c r="E237" s="3251"/>
      <c r="F237" s="3251"/>
      <c r="G237" s="3251"/>
      <c r="H237" s="3251"/>
      <c r="I237" s="3251"/>
      <c r="J237" s="3252"/>
      <c r="K237" s="3250"/>
      <c r="L237" s="3251"/>
      <c r="M237" s="3251"/>
      <c r="N237" s="3251"/>
      <c r="O237" s="3251"/>
      <c r="P237" s="3251"/>
      <c r="Q237" s="3252"/>
      <c r="R237" s="3250"/>
      <c r="S237" s="3251"/>
      <c r="T237" s="3251"/>
      <c r="U237" s="3251"/>
      <c r="V237" s="3251"/>
      <c r="W237" s="3251"/>
      <c r="X237" s="3252"/>
      <c r="Y237" s="3250"/>
      <c r="Z237" s="3251"/>
      <c r="AA237" s="3251"/>
      <c r="AB237" s="3251"/>
      <c r="AC237" s="3251"/>
      <c r="AD237" s="3251"/>
      <c r="AE237" s="3252"/>
      <c r="AF237" s="3250" t="s">
        <v>1302</v>
      </c>
      <c r="AG237" s="3251"/>
      <c r="AH237" s="3251"/>
      <c r="AI237" s="3251"/>
      <c r="AJ237" s="3251"/>
      <c r="AK237" s="3251"/>
      <c r="AL237" s="3252"/>
      <c r="AM237" s="3250"/>
      <c r="AN237" s="3251"/>
      <c r="AO237" s="3251"/>
      <c r="AP237" s="3251"/>
      <c r="AQ237" s="3251"/>
      <c r="AR237" s="3251"/>
      <c r="AS237" s="3251"/>
      <c r="AT237" s="3251"/>
      <c r="AU237" s="3251"/>
      <c r="AV237" s="3251"/>
      <c r="AW237" s="3252"/>
    </row>
    <row r="238" spans="1:49" ht="23.1" customHeight="1">
      <c r="A238" s="3276"/>
      <c r="B238" s="3277"/>
      <c r="C238" s="3278"/>
      <c r="D238" s="3250" t="s">
        <v>1303</v>
      </c>
      <c r="E238" s="3251"/>
      <c r="F238" s="3251"/>
      <c r="G238" s="3251"/>
      <c r="H238" s="3251"/>
      <c r="I238" s="3251"/>
      <c r="J238" s="3252"/>
      <c r="K238" s="3250" t="s">
        <v>1304</v>
      </c>
      <c r="L238" s="3251"/>
      <c r="M238" s="3251"/>
      <c r="N238" s="3251"/>
      <c r="O238" s="3251"/>
      <c r="P238" s="3251"/>
      <c r="Q238" s="3252"/>
      <c r="R238" s="3250"/>
      <c r="S238" s="3251"/>
      <c r="T238" s="3251"/>
      <c r="U238" s="3251"/>
      <c r="V238" s="3251"/>
      <c r="W238" s="3251"/>
      <c r="X238" s="3252"/>
      <c r="Y238" s="3250"/>
      <c r="Z238" s="3251"/>
      <c r="AA238" s="3251"/>
      <c r="AB238" s="3251"/>
      <c r="AC238" s="3251"/>
      <c r="AD238" s="3251"/>
      <c r="AE238" s="3252"/>
      <c r="AF238" s="3250" t="s">
        <v>1305</v>
      </c>
      <c r="AG238" s="3251"/>
      <c r="AH238" s="3251"/>
      <c r="AI238" s="3251"/>
      <c r="AJ238" s="3251"/>
      <c r="AK238" s="3251"/>
      <c r="AL238" s="3252"/>
      <c r="AM238" s="3250"/>
      <c r="AN238" s="3251"/>
      <c r="AO238" s="3251"/>
      <c r="AP238" s="3251"/>
      <c r="AQ238" s="3251"/>
      <c r="AR238" s="3251"/>
      <c r="AS238" s="3251"/>
      <c r="AT238" s="3251"/>
      <c r="AU238" s="3251"/>
      <c r="AV238" s="3251"/>
      <c r="AW238" s="3252"/>
    </row>
    <row r="239" spans="1:49" ht="23.1" customHeight="1">
      <c r="A239" s="3276"/>
      <c r="B239" s="3277"/>
      <c r="C239" s="3278"/>
      <c r="D239" s="3250" t="s">
        <v>1306</v>
      </c>
      <c r="E239" s="3251"/>
      <c r="F239" s="3251"/>
      <c r="G239" s="3251"/>
      <c r="H239" s="3251"/>
      <c r="I239" s="3251"/>
      <c r="J239" s="3252"/>
      <c r="K239" s="3250"/>
      <c r="L239" s="3251"/>
      <c r="M239" s="3251"/>
      <c r="N239" s="3251"/>
      <c r="O239" s="3251"/>
      <c r="P239" s="3251"/>
      <c r="Q239" s="3252"/>
      <c r="R239" s="3250"/>
      <c r="S239" s="3251"/>
      <c r="T239" s="3251"/>
      <c r="U239" s="3251"/>
      <c r="V239" s="3251"/>
      <c r="W239" s="3251"/>
      <c r="X239" s="3252"/>
      <c r="Y239" s="3250"/>
      <c r="Z239" s="3251"/>
      <c r="AA239" s="3251"/>
      <c r="AB239" s="3251"/>
      <c r="AC239" s="3251"/>
      <c r="AD239" s="3251"/>
      <c r="AE239" s="3252"/>
      <c r="AF239" s="3250" t="s">
        <v>1307</v>
      </c>
      <c r="AG239" s="3251"/>
      <c r="AH239" s="3251"/>
      <c r="AI239" s="3251"/>
      <c r="AJ239" s="3251"/>
      <c r="AK239" s="3251"/>
      <c r="AL239" s="3252"/>
      <c r="AM239" s="3250"/>
      <c r="AN239" s="3251"/>
      <c r="AO239" s="3251"/>
      <c r="AP239" s="3251"/>
      <c r="AQ239" s="3251"/>
      <c r="AR239" s="3251"/>
      <c r="AS239" s="3251"/>
      <c r="AT239" s="3251"/>
      <c r="AU239" s="3251"/>
      <c r="AV239" s="3251"/>
      <c r="AW239" s="3252"/>
    </row>
    <row r="240" spans="1:49" ht="23.1" customHeight="1">
      <c r="A240" s="3276"/>
      <c r="B240" s="3277"/>
      <c r="C240" s="3278"/>
      <c r="D240" s="3250" t="s">
        <v>1308</v>
      </c>
      <c r="E240" s="3251"/>
      <c r="F240" s="3251"/>
      <c r="G240" s="3251"/>
      <c r="H240" s="3251"/>
      <c r="I240" s="3251"/>
      <c r="J240" s="3252"/>
      <c r="K240" s="3250"/>
      <c r="L240" s="3251"/>
      <c r="M240" s="3251"/>
      <c r="N240" s="3251"/>
      <c r="O240" s="3251"/>
      <c r="P240" s="3251"/>
      <c r="Q240" s="3252"/>
      <c r="R240" s="3250"/>
      <c r="S240" s="3251"/>
      <c r="T240" s="3251"/>
      <c r="U240" s="3251"/>
      <c r="V240" s="3251"/>
      <c r="W240" s="3251"/>
      <c r="X240" s="3252"/>
      <c r="Y240" s="3250"/>
      <c r="Z240" s="3251"/>
      <c r="AA240" s="3251"/>
      <c r="AB240" s="3251"/>
      <c r="AC240" s="3251"/>
      <c r="AD240" s="3251"/>
      <c r="AE240" s="3252"/>
      <c r="AF240" s="3250" t="s">
        <v>1309</v>
      </c>
      <c r="AG240" s="3251"/>
      <c r="AH240" s="3251"/>
      <c r="AI240" s="3251"/>
      <c r="AJ240" s="3251"/>
      <c r="AK240" s="3251"/>
      <c r="AL240" s="3252"/>
      <c r="AM240" s="3250"/>
      <c r="AN240" s="3251"/>
      <c r="AO240" s="3251"/>
      <c r="AP240" s="3251"/>
      <c r="AQ240" s="3251"/>
      <c r="AR240" s="3251"/>
      <c r="AS240" s="3251"/>
      <c r="AT240" s="3251"/>
      <c r="AU240" s="3251"/>
      <c r="AV240" s="3251"/>
      <c r="AW240" s="3252"/>
    </row>
    <row r="241" spans="1:49" ht="23.1" customHeight="1">
      <c r="A241" s="3276"/>
      <c r="B241" s="3277"/>
      <c r="C241" s="3278"/>
      <c r="D241" s="3250" t="s">
        <v>1310</v>
      </c>
      <c r="E241" s="3251"/>
      <c r="F241" s="3251"/>
      <c r="G241" s="3251"/>
      <c r="H241" s="3251"/>
      <c r="I241" s="3251"/>
      <c r="J241" s="3252"/>
      <c r="K241" s="3250"/>
      <c r="L241" s="3251"/>
      <c r="M241" s="3251"/>
      <c r="N241" s="3251"/>
      <c r="O241" s="3251"/>
      <c r="P241" s="3251"/>
      <c r="Q241" s="3252"/>
      <c r="R241" s="3250"/>
      <c r="S241" s="3251"/>
      <c r="T241" s="3251"/>
      <c r="U241" s="3251"/>
      <c r="V241" s="3251"/>
      <c r="W241" s="3251"/>
      <c r="X241" s="3252"/>
      <c r="Y241" s="3250"/>
      <c r="Z241" s="3251"/>
      <c r="AA241" s="3251"/>
      <c r="AB241" s="3251"/>
      <c r="AC241" s="3251"/>
      <c r="AD241" s="3251"/>
      <c r="AE241" s="3252"/>
      <c r="AF241" s="3250" t="s">
        <v>1311</v>
      </c>
      <c r="AG241" s="3251"/>
      <c r="AH241" s="3251"/>
      <c r="AI241" s="3251"/>
      <c r="AJ241" s="3251"/>
      <c r="AK241" s="3251"/>
      <c r="AL241" s="3252"/>
      <c r="AM241" s="3250"/>
      <c r="AN241" s="3251"/>
      <c r="AO241" s="3251"/>
      <c r="AP241" s="3251"/>
      <c r="AQ241" s="3251"/>
      <c r="AR241" s="3251"/>
      <c r="AS241" s="3251"/>
      <c r="AT241" s="3251"/>
      <c r="AU241" s="3251"/>
      <c r="AV241" s="3251"/>
      <c r="AW241" s="3252"/>
    </row>
    <row r="242" spans="1:49" ht="23.1" customHeight="1">
      <c r="A242" s="3276"/>
      <c r="B242" s="3277"/>
      <c r="C242" s="3278"/>
      <c r="D242" s="3250" t="s">
        <v>1312</v>
      </c>
      <c r="E242" s="3251"/>
      <c r="F242" s="3251"/>
      <c r="G242" s="3251"/>
      <c r="H242" s="3251"/>
      <c r="I242" s="3251"/>
      <c r="J242" s="3252"/>
      <c r="K242" s="3250"/>
      <c r="L242" s="3251"/>
      <c r="M242" s="3251"/>
      <c r="N242" s="3251"/>
      <c r="O242" s="3251"/>
      <c r="P242" s="3251"/>
      <c r="Q242" s="3252"/>
      <c r="R242" s="3250"/>
      <c r="S242" s="3251"/>
      <c r="T242" s="3251"/>
      <c r="U242" s="3251"/>
      <c r="V242" s="3251"/>
      <c r="W242" s="3251"/>
      <c r="X242" s="3252"/>
      <c r="Y242" s="3250"/>
      <c r="Z242" s="3251"/>
      <c r="AA242" s="3251"/>
      <c r="AB242" s="3251"/>
      <c r="AC242" s="3251"/>
      <c r="AD242" s="3251"/>
      <c r="AE242" s="3252"/>
      <c r="AF242" s="3250" t="s">
        <v>1313</v>
      </c>
      <c r="AG242" s="3251"/>
      <c r="AH242" s="3251"/>
      <c r="AI242" s="3251"/>
      <c r="AJ242" s="3251"/>
      <c r="AK242" s="3251"/>
      <c r="AL242" s="3252"/>
      <c r="AM242" s="3250"/>
      <c r="AN242" s="3251"/>
      <c r="AO242" s="3251"/>
      <c r="AP242" s="3251"/>
      <c r="AQ242" s="3251"/>
      <c r="AR242" s="3251"/>
      <c r="AS242" s="3251"/>
      <c r="AT242" s="3251"/>
      <c r="AU242" s="3251"/>
      <c r="AV242" s="3251"/>
      <c r="AW242" s="3252"/>
    </row>
    <row r="243" spans="1:49" ht="23.1" customHeight="1">
      <c r="A243" s="3276"/>
      <c r="B243" s="3277"/>
      <c r="C243" s="3278"/>
      <c r="D243" s="3250" t="s">
        <v>1314</v>
      </c>
      <c r="E243" s="3251"/>
      <c r="F243" s="3251"/>
      <c r="G243" s="3251"/>
      <c r="H243" s="3251"/>
      <c r="I243" s="3251"/>
      <c r="J243" s="3252"/>
      <c r="K243" s="3250"/>
      <c r="L243" s="3251"/>
      <c r="M243" s="3251"/>
      <c r="N243" s="3251"/>
      <c r="O243" s="3251"/>
      <c r="P243" s="3251"/>
      <c r="Q243" s="3252"/>
      <c r="R243" s="3250"/>
      <c r="S243" s="3251"/>
      <c r="T243" s="3251"/>
      <c r="U243" s="3251"/>
      <c r="V243" s="3251"/>
      <c r="W243" s="3251"/>
      <c r="X243" s="3252"/>
      <c r="Y243" s="3250"/>
      <c r="Z243" s="3251"/>
      <c r="AA243" s="3251"/>
      <c r="AB243" s="3251"/>
      <c r="AC243" s="3251"/>
      <c r="AD243" s="3251"/>
      <c r="AE243" s="3252"/>
      <c r="AF243" s="3250" t="s">
        <v>1315</v>
      </c>
      <c r="AG243" s="3251"/>
      <c r="AH243" s="3251"/>
      <c r="AI243" s="3251"/>
      <c r="AJ243" s="3251"/>
      <c r="AK243" s="3251"/>
      <c r="AL243" s="3252"/>
      <c r="AM243" s="3250"/>
      <c r="AN243" s="3251"/>
      <c r="AO243" s="3251"/>
      <c r="AP243" s="3251"/>
      <c r="AQ243" s="3251"/>
      <c r="AR243" s="3251"/>
      <c r="AS243" s="3251"/>
      <c r="AT243" s="3251"/>
      <c r="AU243" s="3251"/>
      <c r="AV243" s="3251"/>
      <c r="AW243" s="3252"/>
    </row>
    <row r="244" spans="1:49" ht="23.1" customHeight="1">
      <c r="A244" s="3276"/>
      <c r="B244" s="3277"/>
      <c r="C244" s="3278"/>
      <c r="D244" s="3250" t="s">
        <v>1316</v>
      </c>
      <c r="E244" s="3251"/>
      <c r="F244" s="3251"/>
      <c r="G244" s="3251"/>
      <c r="H244" s="3251"/>
      <c r="I244" s="3251"/>
      <c r="J244" s="3252"/>
      <c r="K244" s="3250"/>
      <c r="L244" s="3251"/>
      <c r="M244" s="3251"/>
      <c r="N244" s="3251"/>
      <c r="O244" s="3251"/>
      <c r="P244" s="3251"/>
      <c r="Q244" s="3252"/>
      <c r="R244" s="3250"/>
      <c r="S244" s="3251"/>
      <c r="T244" s="3251"/>
      <c r="U244" s="3251"/>
      <c r="V244" s="3251"/>
      <c r="W244" s="3251"/>
      <c r="X244" s="3252"/>
      <c r="Y244" s="3250"/>
      <c r="Z244" s="3251"/>
      <c r="AA244" s="3251"/>
      <c r="AB244" s="3251"/>
      <c r="AC244" s="3251"/>
      <c r="AD244" s="3251"/>
      <c r="AE244" s="3252"/>
      <c r="AF244" s="3250" t="s">
        <v>1317</v>
      </c>
      <c r="AG244" s="3251"/>
      <c r="AH244" s="3251"/>
      <c r="AI244" s="3251"/>
      <c r="AJ244" s="3251"/>
      <c r="AK244" s="3251"/>
      <c r="AL244" s="3252"/>
      <c r="AM244" s="3250"/>
      <c r="AN244" s="3251"/>
      <c r="AO244" s="3251"/>
      <c r="AP244" s="3251"/>
      <c r="AQ244" s="3251"/>
      <c r="AR244" s="3251"/>
      <c r="AS244" s="3251"/>
      <c r="AT244" s="3251"/>
      <c r="AU244" s="3251"/>
      <c r="AV244" s="3251"/>
      <c r="AW244" s="3252"/>
    </row>
    <row r="245" spans="1:49" ht="23.1" customHeight="1">
      <c r="A245" s="3276"/>
      <c r="B245" s="3277"/>
      <c r="C245" s="3278"/>
      <c r="D245" s="3273" t="s">
        <v>1318</v>
      </c>
      <c r="E245" s="3274"/>
      <c r="F245" s="3274"/>
      <c r="G245" s="3274"/>
      <c r="H245" s="3274"/>
      <c r="I245" s="3274"/>
      <c r="J245" s="3275"/>
      <c r="K245" s="3250" t="s">
        <v>1058</v>
      </c>
      <c r="L245" s="3251"/>
      <c r="M245" s="3251"/>
      <c r="N245" s="3251"/>
      <c r="O245" s="3251"/>
      <c r="P245" s="3251"/>
      <c r="Q245" s="3252"/>
      <c r="R245" s="3250"/>
      <c r="S245" s="3251"/>
      <c r="T245" s="3251"/>
      <c r="U245" s="3251"/>
      <c r="V245" s="3251"/>
      <c r="W245" s="3251"/>
      <c r="X245" s="3252"/>
      <c r="Y245" s="3250"/>
      <c r="Z245" s="3251"/>
      <c r="AA245" s="3251"/>
      <c r="AB245" s="3251"/>
      <c r="AC245" s="3251"/>
      <c r="AD245" s="3251"/>
      <c r="AE245" s="3252"/>
      <c r="AF245" s="3250" t="s">
        <v>1319</v>
      </c>
      <c r="AG245" s="3251"/>
      <c r="AH245" s="3251"/>
      <c r="AI245" s="3251"/>
      <c r="AJ245" s="3251"/>
      <c r="AK245" s="3251"/>
      <c r="AL245" s="3252"/>
      <c r="AM245" s="3250"/>
      <c r="AN245" s="3251"/>
      <c r="AO245" s="3251"/>
      <c r="AP245" s="3251"/>
      <c r="AQ245" s="3251"/>
      <c r="AR245" s="3251"/>
      <c r="AS245" s="3251"/>
      <c r="AT245" s="3251"/>
      <c r="AU245" s="3251"/>
      <c r="AV245" s="3251"/>
      <c r="AW245" s="3252"/>
    </row>
    <row r="246" spans="1:49" ht="23.1" customHeight="1">
      <c r="A246" s="3276"/>
      <c r="B246" s="3277"/>
      <c r="C246" s="3278"/>
      <c r="D246" s="3279"/>
      <c r="E246" s="3280"/>
      <c r="F246" s="3280"/>
      <c r="G246" s="3280"/>
      <c r="H246" s="3280"/>
      <c r="I246" s="3280"/>
      <c r="J246" s="3281"/>
      <c r="K246" s="3250" t="s">
        <v>1320</v>
      </c>
      <c r="L246" s="3251"/>
      <c r="M246" s="3251"/>
      <c r="N246" s="3251"/>
      <c r="O246" s="3251"/>
      <c r="P246" s="3251"/>
      <c r="Q246" s="3252"/>
      <c r="R246" s="3250"/>
      <c r="S246" s="3251"/>
      <c r="T246" s="3251"/>
      <c r="U246" s="3251"/>
      <c r="V246" s="3251"/>
      <c r="W246" s="3251"/>
      <c r="X246" s="3252"/>
      <c r="Y246" s="3250"/>
      <c r="Z246" s="3251"/>
      <c r="AA246" s="3251"/>
      <c r="AB246" s="3251"/>
      <c r="AC246" s="3251"/>
      <c r="AD246" s="3251"/>
      <c r="AE246" s="3252"/>
      <c r="AF246" s="3250" t="s">
        <v>1321</v>
      </c>
      <c r="AG246" s="3251"/>
      <c r="AH246" s="3251"/>
      <c r="AI246" s="3251"/>
      <c r="AJ246" s="3251"/>
      <c r="AK246" s="3251"/>
      <c r="AL246" s="3252"/>
      <c r="AM246" s="3250"/>
      <c r="AN246" s="3251"/>
      <c r="AO246" s="3251"/>
      <c r="AP246" s="3251"/>
      <c r="AQ246" s="3251"/>
      <c r="AR246" s="3251"/>
      <c r="AS246" s="3251"/>
      <c r="AT246" s="3251"/>
      <c r="AU246" s="3251"/>
      <c r="AV246" s="3251"/>
      <c r="AW246" s="3252"/>
    </row>
    <row r="247" spans="1:49" ht="23.1" customHeight="1">
      <c r="A247" s="3276"/>
      <c r="B247" s="3277"/>
      <c r="C247" s="3278"/>
      <c r="D247" s="3250" t="s">
        <v>1322</v>
      </c>
      <c r="E247" s="3251"/>
      <c r="F247" s="3251"/>
      <c r="G247" s="3251"/>
      <c r="H247" s="3251"/>
      <c r="I247" s="3251"/>
      <c r="J247" s="3252"/>
      <c r="K247" s="3250" t="s">
        <v>1323</v>
      </c>
      <c r="L247" s="3251"/>
      <c r="M247" s="3251"/>
      <c r="N247" s="3251"/>
      <c r="O247" s="3251"/>
      <c r="P247" s="3251"/>
      <c r="Q247" s="3252"/>
      <c r="R247" s="3250"/>
      <c r="S247" s="3251"/>
      <c r="T247" s="3251"/>
      <c r="U247" s="3251"/>
      <c r="V247" s="3251"/>
      <c r="W247" s="3251"/>
      <c r="X247" s="3252"/>
      <c r="Y247" s="3250"/>
      <c r="Z247" s="3251"/>
      <c r="AA247" s="3251"/>
      <c r="AB247" s="3251"/>
      <c r="AC247" s="3251"/>
      <c r="AD247" s="3251"/>
      <c r="AE247" s="3252"/>
      <c r="AF247" s="3250" t="s">
        <v>1324</v>
      </c>
      <c r="AG247" s="3251"/>
      <c r="AH247" s="3251"/>
      <c r="AI247" s="3251"/>
      <c r="AJ247" s="3251"/>
      <c r="AK247" s="3251"/>
      <c r="AL247" s="3252"/>
      <c r="AM247" s="3250"/>
      <c r="AN247" s="3251"/>
      <c r="AO247" s="3251"/>
      <c r="AP247" s="3251"/>
      <c r="AQ247" s="3251"/>
      <c r="AR247" s="3251"/>
      <c r="AS247" s="3251"/>
      <c r="AT247" s="3251"/>
      <c r="AU247" s="3251"/>
      <c r="AV247" s="3251"/>
      <c r="AW247" s="3252"/>
    </row>
    <row r="248" spans="1:49" ht="23.1" customHeight="1">
      <c r="A248" s="3276"/>
      <c r="B248" s="3277"/>
      <c r="C248" s="3278"/>
      <c r="D248" s="3250" t="s">
        <v>1325</v>
      </c>
      <c r="E248" s="3251"/>
      <c r="F248" s="3251"/>
      <c r="G248" s="3251"/>
      <c r="H248" s="3251"/>
      <c r="I248" s="3251"/>
      <c r="J248" s="3252"/>
      <c r="K248" s="3250" t="s">
        <v>1326</v>
      </c>
      <c r="L248" s="3251"/>
      <c r="M248" s="3251"/>
      <c r="N248" s="3251"/>
      <c r="O248" s="3251"/>
      <c r="P248" s="3251"/>
      <c r="Q248" s="3252"/>
      <c r="R248" s="3250"/>
      <c r="S248" s="3251"/>
      <c r="T248" s="3251"/>
      <c r="U248" s="3251"/>
      <c r="V248" s="3251"/>
      <c r="W248" s="3251"/>
      <c r="X248" s="3252"/>
      <c r="Y248" s="3250"/>
      <c r="Z248" s="3251"/>
      <c r="AA248" s="3251"/>
      <c r="AB248" s="3251"/>
      <c r="AC248" s="3251"/>
      <c r="AD248" s="3251"/>
      <c r="AE248" s="3252"/>
      <c r="AF248" s="3250" t="s">
        <v>1327</v>
      </c>
      <c r="AG248" s="3251"/>
      <c r="AH248" s="3251"/>
      <c r="AI248" s="3251"/>
      <c r="AJ248" s="3251"/>
      <c r="AK248" s="3251"/>
      <c r="AL248" s="3252"/>
      <c r="AM248" s="3250"/>
      <c r="AN248" s="3251"/>
      <c r="AO248" s="3251"/>
      <c r="AP248" s="3251"/>
      <c r="AQ248" s="3251"/>
      <c r="AR248" s="3251"/>
      <c r="AS248" s="3251"/>
      <c r="AT248" s="3251"/>
      <c r="AU248" s="3251"/>
      <c r="AV248" s="3251"/>
      <c r="AW248" s="3252"/>
    </row>
    <row r="249" spans="1:49" ht="23.1" customHeight="1">
      <c r="A249" s="3276"/>
      <c r="B249" s="3277"/>
      <c r="C249" s="3278"/>
      <c r="D249" s="3250" t="s">
        <v>1328</v>
      </c>
      <c r="E249" s="3251"/>
      <c r="F249" s="3251"/>
      <c r="G249" s="3251"/>
      <c r="H249" s="3251"/>
      <c r="I249" s="3251"/>
      <c r="J249" s="3252"/>
      <c r="K249" s="3250"/>
      <c r="L249" s="3251"/>
      <c r="M249" s="3251"/>
      <c r="N249" s="3251"/>
      <c r="O249" s="3251"/>
      <c r="P249" s="3251"/>
      <c r="Q249" s="3252"/>
      <c r="R249" s="3250"/>
      <c r="S249" s="3251"/>
      <c r="T249" s="3251"/>
      <c r="U249" s="3251"/>
      <c r="V249" s="3251"/>
      <c r="W249" s="3251"/>
      <c r="X249" s="3252"/>
      <c r="Y249" s="3250"/>
      <c r="Z249" s="3251"/>
      <c r="AA249" s="3251"/>
      <c r="AB249" s="3251"/>
      <c r="AC249" s="3251"/>
      <c r="AD249" s="3251"/>
      <c r="AE249" s="3252"/>
      <c r="AF249" s="3250" t="s">
        <v>1329</v>
      </c>
      <c r="AG249" s="3251"/>
      <c r="AH249" s="3251"/>
      <c r="AI249" s="3251"/>
      <c r="AJ249" s="3251"/>
      <c r="AK249" s="3251"/>
      <c r="AL249" s="3252"/>
      <c r="AM249" s="3250"/>
      <c r="AN249" s="3251"/>
      <c r="AO249" s="3251"/>
      <c r="AP249" s="3251"/>
      <c r="AQ249" s="3251"/>
      <c r="AR249" s="3251"/>
      <c r="AS249" s="3251"/>
      <c r="AT249" s="3251"/>
      <c r="AU249" s="3251"/>
      <c r="AV249" s="3251"/>
      <c r="AW249" s="3252"/>
    </row>
    <row r="250" spans="1:49" ht="23.1" customHeight="1">
      <c r="A250" s="3276"/>
      <c r="B250" s="3277"/>
      <c r="C250" s="3278"/>
      <c r="D250" s="3250" t="s">
        <v>1314</v>
      </c>
      <c r="E250" s="3251"/>
      <c r="F250" s="3251"/>
      <c r="G250" s="3251"/>
      <c r="H250" s="3251"/>
      <c r="I250" s="3251"/>
      <c r="J250" s="3252"/>
      <c r="K250" s="3250"/>
      <c r="L250" s="3251"/>
      <c r="M250" s="3251"/>
      <c r="N250" s="3251"/>
      <c r="O250" s="3251"/>
      <c r="P250" s="3251"/>
      <c r="Q250" s="3252"/>
      <c r="R250" s="3250"/>
      <c r="S250" s="3251"/>
      <c r="T250" s="3251"/>
      <c r="U250" s="3251"/>
      <c r="V250" s="3251"/>
      <c r="W250" s="3251"/>
      <c r="X250" s="3252"/>
      <c r="Y250" s="3250"/>
      <c r="Z250" s="3251"/>
      <c r="AA250" s="3251"/>
      <c r="AB250" s="3251"/>
      <c r="AC250" s="3251"/>
      <c r="AD250" s="3251"/>
      <c r="AE250" s="3252"/>
      <c r="AF250" s="3250" t="s">
        <v>1330</v>
      </c>
      <c r="AG250" s="3251"/>
      <c r="AH250" s="3251"/>
      <c r="AI250" s="3251"/>
      <c r="AJ250" s="3251"/>
      <c r="AK250" s="3251"/>
      <c r="AL250" s="3252"/>
      <c r="AM250" s="3250"/>
      <c r="AN250" s="3251"/>
      <c r="AO250" s="3251"/>
      <c r="AP250" s="3251"/>
      <c r="AQ250" s="3251"/>
      <c r="AR250" s="3251"/>
      <c r="AS250" s="3251"/>
      <c r="AT250" s="3251"/>
      <c r="AU250" s="3251"/>
      <c r="AV250" s="3251"/>
      <c r="AW250" s="3252"/>
    </row>
    <row r="251" spans="1:49" ht="23.1" customHeight="1">
      <c r="A251" s="3276"/>
      <c r="B251" s="3277"/>
      <c r="C251" s="3278"/>
      <c r="D251" s="3250" t="s">
        <v>1331</v>
      </c>
      <c r="E251" s="3251"/>
      <c r="F251" s="3251"/>
      <c r="G251" s="3251"/>
      <c r="H251" s="3251"/>
      <c r="I251" s="3251"/>
      <c r="J251" s="3252"/>
      <c r="K251" s="3250"/>
      <c r="L251" s="3251"/>
      <c r="M251" s="3251"/>
      <c r="N251" s="3251"/>
      <c r="O251" s="3251"/>
      <c r="P251" s="3251"/>
      <c r="Q251" s="3252"/>
      <c r="R251" s="3250"/>
      <c r="S251" s="3251"/>
      <c r="T251" s="3251"/>
      <c r="U251" s="3251"/>
      <c r="V251" s="3251"/>
      <c r="W251" s="3251"/>
      <c r="X251" s="3252"/>
      <c r="Y251" s="3250"/>
      <c r="Z251" s="3251"/>
      <c r="AA251" s="3251"/>
      <c r="AB251" s="3251"/>
      <c r="AC251" s="3251"/>
      <c r="AD251" s="3251"/>
      <c r="AE251" s="3252"/>
      <c r="AF251" s="3250" t="s">
        <v>1332</v>
      </c>
      <c r="AG251" s="3251"/>
      <c r="AH251" s="3251"/>
      <c r="AI251" s="3251"/>
      <c r="AJ251" s="3251"/>
      <c r="AK251" s="3251"/>
      <c r="AL251" s="3252"/>
      <c r="AM251" s="3250"/>
      <c r="AN251" s="3251"/>
      <c r="AO251" s="3251"/>
      <c r="AP251" s="3251"/>
      <c r="AQ251" s="3251"/>
      <c r="AR251" s="3251"/>
      <c r="AS251" s="3251"/>
      <c r="AT251" s="3251"/>
      <c r="AU251" s="3251"/>
      <c r="AV251" s="3251"/>
      <c r="AW251" s="3252"/>
    </row>
    <row r="252" spans="1:49" ht="23.1" customHeight="1">
      <c r="A252" s="3276"/>
      <c r="B252" s="3277"/>
      <c r="C252" s="3278"/>
      <c r="D252" s="3250" t="s">
        <v>1070</v>
      </c>
      <c r="E252" s="3251"/>
      <c r="F252" s="3251"/>
      <c r="G252" s="3251"/>
      <c r="H252" s="3251"/>
      <c r="I252" s="3251"/>
      <c r="J252" s="3252"/>
      <c r="K252" s="3250"/>
      <c r="L252" s="3251"/>
      <c r="M252" s="3251"/>
      <c r="N252" s="3251"/>
      <c r="O252" s="3251"/>
      <c r="P252" s="3251"/>
      <c r="Q252" s="3252"/>
      <c r="R252" s="3250"/>
      <c r="S252" s="3251"/>
      <c r="T252" s="3251"/>
      <c r="U252" s="3251"/>
      <c r="V252" s="3251"/>
      <c r="W252" s="3251"/>
      <c r="X252" s="3252"/>
      <c r="Y252" s="3250"/>
      <c r="Z252" s="3251"/>
      <c r="AA252" s="3251"/>
      <c r="AB252" s="3251"/>
      <c r="AC252" s="3251"/>
      <c r="AD252" s="3251"/>
      <c r="AE252" s="3252"/>
      <c r="AF252" s="3250" t="s">
        <v>1333</v>
      </c>
      <c r="AG252" s="3251"/>
      <c r="AH252" s="3251"/>
      <c r="AI252" s="3251"/>
      <c r="AJ252" s="3251"/>
      <c r="AK252" s="3251"/>
      <c r="AL252" s="3252"/>
      <c r="AM252" s="3250"/>
      <c r="AN252" s="3251"/>
      <c r="AO252" s="3251"/>
      <c r="AP252" s="3251"/>
      <c r="AQ252" s="3251"/>
      <c r="AR252" s="3251"/>
      <c r="AS252" s="3251"/>
      <c r="AT252" s="3251"/>
      <c r="AU252" s="3251"/>
      <c r="AV252" s="3251"/>
      <c r="AW252" s="3252"/>
    </row>
    <row r="253" spans="1:49" ht="23.1" customHeight="1">
      <c r="A253" s="3276"/>
      <c r="B253" s="3277"/>
      <c r="C253" s="3278"/>
      <c r="D253" s="3250" t="s">
        <v>1334</v>
      </c>
      <c r="E253" s="3251"/>
      <c r="F253" s="3251"/>
      <c r="G253" s="3251"/>
      <c r="H253" s="3251"/>
      <c r="I253" s="3251"/>
      <c r="J253" s="3252"/>
      <c r="K253" s="3250" t="s">
        <v>1335</v>
      </c>
      <c r="L253" s="3251"/>
      <c r="M253" s="3251"/>
      <c r="N253" s="3251"/>
      <c r="O253" s="3251"/>
      <c r="P253" s="3251"/>
      <c r="Q253" s="3252"/>
      <c r="R253" s="3250"/>
      <c r="S253" s="3251"/>
      <c r="T253" s="3251"/>
      <c r="U253" s="3251"/>
      <c r="V253" s="3251"/>
      <c r="W253" s="3251"/>
      <c r="X253" s="3252"/>
      <c r="Y253" s="3250"/>
      <c r="Z253" s="3251"/>
      <c r="AA253" s="3251"/>
      <c r="AB253" s="3251"/>
      <c r="AC253" s="3251"/>
      <c r="AD253" s="3251"/>
      <c r="AE253" s="3252"/>
      <c r="AF253" s="3250" t="s">
        <v>1336</v>
      </c>
      <c r="AG253" s="3251"/>
      <c r="AH253" s="3251"/>
      <c r="AI253" s="3251"/>
      <c r="AJ253" s="3251"/>
      <c r="AK253" s="3251"/>
      <c r="AL253" s="3252"/>
      <c r="AM253" s="3250"/>
      <c r="AN253" s="3251"/>
      <c r="AO253" s="3251"/>
      <c r="AP253" s="3251"/>
      <c r="AQ253" s="3251"/>
      <c r="AR253" s="3251"/>
      <c r="AS253" s="3251"/>
      <c r="AT253" s="3251"/>
      <c r="AU253" s="3251"/>
      <c r="AV253" s="3251"/>
      <c r="AW253" s="3252"/>
    </row>
    <row r="254" spans="1:49" ht="23.1" customHeight="1">
      <c r="A254" s="3276"/>
      <c r="B254" s="3277"/>
      <c r="C254" s="3278"/>
      <c r="D254" s="3250" t="s">
        <v>1337</v>
      </c>
      <c r="E254" s="3251"/>
      <c r="F254" s="3251"/>
      <c r="G254" s="3251"/>
      <c r="H254" s="3251"/>
      <c r="I254" s="3251"/>
      <c r="J254" s="3252"/>
      <c r="K254" s="3250"/>
      <c r="L254" s="3251"/>
      <c r="M254" s="3251"/>
      <c r="N254" s="3251"/>
      <c r="O254" s="3251"/>
      <c r="P254" s="3251"/>
      <c r="Q254" s="3252"/>
      <c r="R254" s="3250"/>
      <c r="S254" s="3251"/>
      <c r="T254" s="3251"/>
      <c r="U254" s="3251"/>
      <c r="V254" s="3251"/>
      <c r="W254" s="3251"/>
      <c r="X254" s="3252"/>
      <c r="Y254" s="3250"/>
      <c r="Z254" s="3251"/>
      <c r="AA254" s="3251"/>
      <c r="AB254" s="3251"/>
      <c r="AC254" s="3251"/>
      <c r="AD254" s="3251"/>
      <c r="AE254" s="3252"/>
      <c r="AF254" s="3250" t="s">
        <v>1338</v>
      </c>
      <c r="AG254" s="3251"/>
      <c r="AH254" s="3251"/>
      <c r="AI254" s="3251"/>
      <c r="AJ254" s="3251"/>
      <c r="AK254" s="3251"/>
      <c r="AL254" s="3252"/>
      <c r="AM254" s="3250"/>
      <c r="AN254" s="3251"/>
      <c r="AO254" s="3251"/>
      <c r="AP254" s="3251"/>
      <c r="AQ254" s="3251"/>
      <c r="AR254" s="3251"/>
      <c r="AS254" s="3251"/>
      <c r="AT254" s="3251"/>
      <c r="AU254" s="3251"/>
      <c r="AV254" s="3251"/>
      <c r="AW254" s="3252"/>
    </row>
    <row r="255" spans="1:49" ht="23.1" customHeight="1">
      <c r="A255" s="3276"/>
      <c r="B255" s="3277"/>
      <c r="C255" s="3278"/>
      <c r="D255" s="3250" t="s">
        <v>1339</v>
      </c>
      <c r="E255" s="3251"/>
      <c r="F255" s="3251"/>
      <c r="G255" s="3251"/>
      <c r="H255" s="3251"/>
      <c r="I255" s="3251"/>
      <c r="J255" s="3252"/>
      <c r="K255" s="3250" t="s">
        <v>1340</v>
      </c>
      <c r="L255" s="3251"/>
      <c r="M255" s="3251"/>
      <c r="N255" s="3251"/>
      <c r="O255" s="3251"/>
      <c r="P255" s="3251"/>
      <c r="Q255" s="3252"/>
      <c r="R255" s="3250"/>
      <c r="S255" s="3251"/>
      <c r="T255" s="3251"/>
      <c r="U255" s="3251"/>
      <c r="V255" s="3251"/>
      <c r="W255" s="3251"/>
      <c r="X255" s="3252"/>
      <c r="Y255" s="3250"/>
      <c r="Z255" s="3251"/>
      <c r="AA255" s="3251"/>
      <c r="AB255" s="3251"/>
      <c r="AC255" s="3251"/>
      <c r="AD255" s="3251"/>
      <c r="AE255" s="3252"/>
      <c r="AF255" s="3250" t="s">
        <v>1341</v>
      </c>
      <c r="AG255" s="3251"/>
      <c r="AH255" s="3251"/>
      <c r="AI255" s="3251"/>
      <c r="AJ255" s="3251"/>
      <c r="AK255" s="3251"/>
      <c r="AL255" s="3252"/>
      <c r="AM255" s="3250"/>
      <c r="AN255" s="3251"/>
      <c r="AO255" s="3251"/>
      <c r="AP255" s="3251"/>
      <c r="AQ255" s="3251"/>
      <c r="AR255" s="3251"/>
      <c r="AS255" s="3251"/>
      <c r="AT255" s="3251"/>
      <c r="AU255" s="3251"/>
      <c r="AV255" s="3251"/>
      <c r="AW255" s="3252"/>
    </row>
    <row r="256" spans="1:49" ht="23.1" customHeight="1">
      <c r="A256" s="3276"/>
      <c r="B256" s="3277"/>
      <c r="C256" s="3278"/>
      <c r="D256" s="3250" t="s">
        <v>1342</v>
      </c>
      <c r="E256" s="3251"/>
      <c r="F256" s="3251"/>
      <c r="G256" s="3251"/>
      <c r="H256" s="3251"/>
      <c r="I256" s="3251"/>
      <c r="J256" s="3252"/>
      <c r="K256" s="3250" t="s">
        <v>1343</v>
      </c>
      <c r="L256" s="3251"/>
      <c r="M256" s="3251"/>
      <c r="N256" s="3251"/>
      <c r="O256" s="3251"/>
      <c r="P256" s="3251"/>
      <c r="Q256" s="3252"/>
      <c r="R256" s="3250"/>
      <c r="S256" s="3251"/>
      <c r="T256" s="3251"/>
      <c r="U256" s="3251"/>
      <c r="V256" s="3251"/>
      <c r="W256" s="3251"/>
      <c r="X256" s="3252"/>
      <c r="Y256" s="3250"/>
      <c r="Z256" s="3251"/>
      <c r="AA256" s="3251"/>
      <c r="AB256" s="3251"/>
      <c r="AC256" s="3251"/>
      <c r="AD256" s="3251"/>
      <c r="AE256" s="3252"/>
      <c r="AF256" s="3250" t="s">
        <v>1344</v>
      </c>
      <c r="AG256" s="3251"/>
      <c r="AH256" s="3251"/>
      <c r="AI256" s="3251"/>
      <c r="AJ256" s="3251"/>
      <c r="AK256" s="3251"/>
      <c r="AL256" s="3252"/>
      <c r="AM256" s="3250"/>
      <c r="AN256" s="3251"/>
      <c r="AO256" s="3251"/>
      <c r="AP256" s="3251"/>
      <c r="AQ256" s="3251"/>
      <c r="AR256" s="3251"/>
      <c r="AS256" s="3251"/>
      <c r="AT256" s="3251"/>
      <c r="AU256" s="3251"/>
      <c r="AV256" s="3251"/>
      <c r="AW256" s="3252"/>
    </row>
    <row r="257" spans="1:49" ht="23.1" customHeight="1">
      <c r="A257" s="3276"/>
      <c r="B257" s="3277"/>
      <c r="C257" s="3278"/>
      <c r="D257" s="3250" t="s">
        <v>1345</v>
      </c>
      <c r="E257" s="3251"/>
      <c r="F257" s="3251"/>
      <c r="G257" s="3251"/>
      <c r="H257" s="3251"/>
      <c r="I257" s="3251"/>
      <c r="J257" s="3252"/>
      <c r="K257" s="3250" t="s">
        <v>1346</v>
      </c>
      <c r="L257" s="3251"/>
      <c r="M257" s="3251"/>
      <c r="N257" s="3251"/>
      <c r="O257" s="3251"/>
      <c r="P257" s="3251"/>
      <c r="Q257" s="3252"/>
      <c r="R257" s="3250"/>
      <c r="S257" s="3251"/>
      <c r="T257" s="3251"/>
      <c r="U257" s="3251"/>
      <c r="V257" s="3251"/>
      <c r="W257" s="3251"/>
      <c r="X257" s="3252"/>
      <c r="Y257" s="3250"/>
      <c r="Z257" s="3251"/>
      <c r="AA257" s="3251"/>
      <c r="AB257" s="3251"/>
      <c r="AC257" s="3251"/>
      <c r="AD257" s="3251"/>
      <c r="AE257" s="3252"/>
      <c r="AF257" s="3250" t="s">
        <v>1347</v>
      </c>
      <c r="AG257" s="3251"/>
      <c r="AH257" s="3251"/>
      <c r="AI257" s="3251"/>
      <c r="AJ257" s="3251"/>
      <c r="AK257" s="3251"/>
      <c r="AL257" s="3252"/>
      <c r="AM257" s="3250"/>
      <c r="AN257" s="3251"/>
      <c r="AO257" s="3251"/>
      <c r="AP257" s="3251"/>
      <c r="AQ257" s="3251"/>
      <c r="AR257" s="3251"/>
      <c r="AS257" s="3251"/>
      <c r="AT257" s="3251"/>
      <c r="AU257" s="3251"/>
      <c r="AV257" s="3251"/>
      <c r="AW257" s="3252"/>
    </row>
    <row r="258" spans="1:49" ht="23.1" customHeight="1">
      <c r="A258" s="3276"/>
      <c r="B258" s="3277"/>
      <c r="C258" s="3278"/>
      <c r="D258" s="3250" t="s">
        <v>1348</v>
      </c>
      <c r="E258" s="3251"/>
      <c r="F258" s="3251"/>
      <c r="G258" s="3251"/>
      <c r="H258" s="3251"/>
      <c r="I258" s="3251"/>
      <c r="J258" s="3252"/>
      <c r="K258" s="3250" t="s">
        <v>1349</v>
      </c>
      <c r="L258" s="3251"/>
      <c r="M258" s="3251"/>
      <c r="N258" s="3251"/>
      <c r="O258" s="3251"/>
      <c r="P258" s="3251"/>
      <c r="Q258" s="3252"/>
      <c r="R258" s="3250"/>
      <c r="S258" s="3251"/>
      <c r="T258" s="3251"/>
      <c r="U258" s="3251"/>
      <c r="V258" s="3251"/>
      <c r="W258" s="3251"/>
      <c r="X258" s="3252"/>
      <c r="Y258" s="3250"/>
      <c r="Z258" s="3251"/>
      <c r="AA258" s="3251"/>
      <c r="AB258" s="3251"/>
      <c r="AC258" s="3251"/>
      <c r="AD258" s="3251"/>
      <c r="AE258" s="3252"/>
      <c r="AF258" s="3250" t="s">
        <v>1350</v>
      </c>
      <c r="AG258" s="3251"/>
      <c r="AH258" s="3251"/>
      <c r="AI258" s="3251"/>
      <c r="AJ258" s="3251"/>
      <c r="AK258" s="3251"/>
      <c r="AL258" s="3252"/>
      <c r="AM258" s="3250"/>
      <c r="AN258" s="3251"/>
      <c r="AO258" s="3251"/>
      <c r="AP258" s="3251"/>
      <c r="AQ258" s="3251"/>
      <c r="AR258" s="3251"/>
      <c r="AS258" s="3251"/>
      <c r="AT258" s="3251"/>
      <c r="AU258" s="3251"/>
      <c r="AV258" s="3251"/>
      <c r="AW258" s="3252"/>
    </row>
    <row r="259" spans="1:49" ht="23.1" customHeight="1">
      <c r="A259" s="3276"/>
      <c r="B259" s="3277"/>
      <c r="C259" s="3278"/>
      <c r="D259" s="3250" t="s">
        <v>1351</v>
      </c>
      <c r="E259" s="3251"/>
      <c r="F259" s="3251"/>
      <c r="G259" s="3251"/>
      <c r="H259" s="3251"/>
      <c r="I259" s="3251"/>
      <c r="J259" s="3252"/>
      <c r="K259" s="3250"/>
      <c r="L259" s="3251"/>
      <c r="M259" s="3251"/>
      <c r="N259" s="3251"/>
      <c r="O259" s="3251"/>
      <c r="P259" s="3251"/>
      <c r="Q259" s="3252"/>
      <c r="R259" s="3250"/>
      <c r="S259" s="3251"/>
      <c r="T259" s="3251"/>
      <c r="U259" s="3251"/>
      <c r="V259" s="3251"/>
      <c r="W259" s="3251"/>
      <c r="X259" s="3252"/>
      <c r="Y259" s="3250"/>
      <c r="Z259" s="3251"/>
      <c r="AA259" s="3251"/>
      <c r="AB259" s="3251"/>
      <c r="AC259" s="3251"/>
      <c r="AD259" s="3251"/>
      <c r="AE259" s="3252"/>
      <c r="AF259" s="3250" t="s">
        <v>1352</v>
      </c>
      <c r="AG259" s="3251"/>
      <c r="AH259" s="3251"/>
      <c r="AI259" s="3251"/>
      <c r="AJ259" s="3251"/>
      <c r="AK259" s="3251"/>
      <c r="AL259" s="3252"/>
      <c r="AM259" s="3250"/>
      <c r="AN259" s="3251"/>
      <c r="AO259" s="3251"/>
      <c r="AP259" s="3251"/>
      <c r="AQ259" s="3251"/>
      <c r="AR259" s="3251"/>
      <c r="AS259" s="3251"/>
      <c r="AT259" s="3251"/>
      <c r="AU259" s="3251"/>
      <c r="AV259" s="3251"/>
      <c r="AW259" s="3252"/>
    </row>
    <row r="260" spans="1:49" ht="23.1" customHeight="1">
      <c r="A260" s="3276"/>
      <c r="B260" s="3277"/>
      <c r="C260" s="3278"/>
      <c r="D260" s="3250" t="s">
        <v>1353</v>
      </c>
      <c r="E260" s="3251"/>
      <c r="F260" s="3251"/>
      <c r="G260" s="3251"/>
      <c r="H260" s="3251"/>
      <c r="I260" s="3251"/>
      <c r="J260" s="3252"/>
      <c r="K260" s="3250"/>
      <c r="L260" s="3251"/>
      <c r="M260" s="3251"/>
      <c r="N260" s="3251"/>
      <c r="O260" s="3251"/>
      <c r="P260" s="3251"/>
      <c r="Q260" s="3252"/>
      <c r="R260" s="3250"/>
      <c r="S260" s="3251"/>
      <c r="T260" s="3251"/>
      <c r="U260" s="3251"/>
      <c r="V260" s="3251"/>
      <c r="W260" s="3251"/>
      <c r="X260" s="3252"/>
      <c r="Y260" s="3250"/>
      <c r="Z260" s="3251"/>
      <c r="AA260" s="3251"/>
      <c r="AB260" s="3251"/>
      <c r="AC260" s="3251"/>
      <c r="AD260" s="3251"/>
      <c r="AE260" s="3252"/>
      <c r="AF260" s="3250" t="s">
        <v>1354</v>
      </c>
      <c r="AG260" s="3251"/>
      <c r="AH260" s="3251"/>
      <c r="AI260" s="3251"/>
      <c r="AJ260" s="3251"/>
      <c r="AK260" s="3251"/>
      <c r="AL260" s="3252"/>
      <c r="AM260" s="3250"/>
      <c r="AN260" s="3251"/>
      <c r="AO260" s="3251"/>
      <c r="AP260" s="3251"/>
      <c r="AQ260" s="3251"/>
      <c r="AR260" s="3251"/>
      <c r="AS260" s="3251"/>
      <c r="AT260" s="3251"/>
      <c r="AU260" s="3251"/>
      <c r="AV260" s="3251"/>
      <c r="AW260" s="3252"/>
    </row>
    <row r="261" spans="1:49" ht="23.1" customHeight="1">
      <c r="A261" s="3276"/>
      <c r="B261" s="3277"/>
      <c r="C261" s="3278"/>
      <c r="D261" s="3250" t="s">
        <v>1355</v>
      </c>
      <c r="E261" s="3251"/>
      <c r="F261" s="3251"/>
      <c r="G261" s="3251"/>
      <c r="H261" s="3251"/>
      <c r="I261" s="3251"/>
      <c r="J261" s="3252"/>
      <c r="K261" s="3250"/>
      <c r="L261" s="3251"/>
      <c r="M261" s="3251"/>
      <c r="N261" s="3251"/>
      <c r="O261" s="3251"/>
      <c r="P261" s="3251"/>
      <c r="Q261" s="3252"/>
      <c r="R261" s="3250"/>
      <c r="S261" s="3251"/>
      <c r="T261" s="3251"/>
      <c r="U261" s="3251"/>
      <c r="V261" s="3251"/>
      <c r="W261" s="3251"/>
      <c r="X261" s="3252"/>
      <c r="Y261" s="3250"/>
      <c r="Z261" s="3251"/>
      <c r="AA261" s="3251"/>
      <c r="AB261" s="3251"/>
      <c r="AC261" s="3251"/>
      <c r="AD261" s="3251"/>
      <c r="AE261" s="3252"/>
      <c r="AF261" s="3250" t="s">
        <v>1356</v>
      </c>
      <c r="AG261" s="3251"/>
      <c r="AH261" s="3251"/>
      <c r="AI261" s="3251"/>
      <c r="AJ261" s="3251"/>
      <c r="AK261" s="3251"/>
      <c r="AL261" s="3252"/>
      <c r="AM261" s="3250"/>
      <c r="AN261" s="3251"/>
      <c r="AO261" s="3251"/>
      <c r="AP261" s="3251"/>
      <c r="AQ261" s="3251"/>
      <c r="AR261" s="3251"/>
      <c r="AS261" s="3251"/>
      <c r="AT261" s="3251"/>
      <c r="AU261" s="3251"/>
      <c r="AV261" s="3251"/>
      <c r="AW261" s="3252"/>
    </row>
    <row r="262" spans="1:49" ht="23.1" customHeight="1">
      <c r="A262" s="3276"/>
      <c r="B262" s="3277"/>
      <c r="C262" s="3278"/>
      <c r="D262" s="3250" t="s">
        <v>1357</v>
      </c>
      <c r="E262" s="3251"/>
      <c r="F262" s="3251"/>
      <c r="G262" s="3251"/>
      <c r="H262" s="3251"/>
      <c r="I262" s="3251"/>
      <c r="J262" s="3252"/>
      <c r="K262" s="3250"/>
      <c r="L262" s="3251"/>
      <c r="M262" s="3251"/>
      <c r="N262" s="3251"/>
      <c r="O262" s="3251"/>
      <c r="P262" s="3251"/>
      <c r="Q262" s="3252"/>
      <c r="R262" s="3250"/>
      <c r="S262" s="3251"/>
      <c r="T262" s="3251"/>
      <c r="U262" s="3251"/>
      <c r="V262" s="3251"/>
      <c r="W262" s="3251"/>
      <c r="X262" s="3252"/>
      <c r="Y262" s="3250"/>
      <c r="Z262" s="3251"/>
      <c r="AA262" s="3251"/>
      <c r="AB262" s="3251"/>
      <c r="AC262" s="3251"/>
      <c r="AD262" s="3251"/>
      <c r="AE262" s="3252"/>
      <c r="AF262" s="3250" t="s">
        <v>1358</v>
      </c>
      <c r="AG262" s="3251"/>
      <c r="AH262" s="3251"/>
      <c r="AI262" s="3251"/>
      <c r="AJ262" s="3251"/>
      <c r="AK262" s="3251"/>
      <c r="AL262" s="3252"/>
      <c r="AM262" s="3250"/>
      <c r="AN262" s="3251"/>
      <c r="AO262" s="3251"/>
      <c r="AP262" s="3251"/>
      <c r="AQ262" s="3251"/>
      <c r="AR262" s="3251"/>
      <c r="AS262" s="3251"/>
      <c r="AT262" s="3251"/>
      <c r="AU262" s="3251"/>
      <c r="AV262" s="3251"/>
      <c r="AW262" s="3252"/>
    </row>
    <row r="263" spans="1:49" ht="23.1" customHeight="1">
      <c r="A263" s="3276"/>
      <c r="B263" s="3277"/>
      <c r="C263" s="3278"/>
      <c r="D263" s="3250" t="s">
        <v>1359</v>
      </c>
      <c r="E263" s="3251"/>
      <c r="F263" s="3251"/>
      <c r="G263" s="3251"/>
      <c r="H263" s="3251"/>
      <c r="I263" s="3251"/>
      <c r="J263" s="3252"/>
      <c r="K263" s="3250"/>
      <c r="L263" s="3251"/>
      <c r="M263" s="3251"/>
      <c r="N263" s="3251"/>
      <c r="O263" s="3251"/>
      <c r="P263" s="3251"/>
      <c r="Q263" s="3252"/>
      <c r="R263" s="3250"/>
      <c r="S263" s="3251"/>
      <c r="T263" s="3251"/>
      <c r="U263" s="3251"/>
      <c r="V263" s="3251"/>
      <c r="W263" s="3251"/>
      <c r="X263" s="3252"/>
      <c r="Y263" s="3250"/>
      <c r="Z263" s="3251"/>
      <c r="AA263" s="3251"/>
      <c r="AB263" s="3251"/>
      <c r="AC263" s="3251"/>
      <c r="AD263" s="3251"/>
      <c r="AE263" s="3252"/>
      <c r="AF263" s="3250" t="s">
        <v>1360</v>
      </c>
      <c r="AG263" s="3251"/>
      <c r="AH263" s="3251"/>
      <c r="AI263" s="3251"/>
      <c r="AJ263" s="3251"/>
      <c r="AK263" s="3251"/>
      <c r="AL263" s="3252"/>
      <c r="AM263" s="3250"/>
      <c r="AN263" s="3251"/>
      <c r="AO263" s="3251"/>
      <c r="AP263" s="3251"/>
      <c r="AQ263" s="3251"/>
      <c r="AR263" s="3251"/>
      <c r="AS263" s="3251"/>
      <c r="AT263" s="3251"/>
      <c r="AU263" s="3251"/>
      <c r="AV263" s="3251"/>
      <c r="AW263" s="3252"/>
    </row>
    <row r="264" spans="1:49" ht="23.1" customHeight="1">
      <c r="A264" s="3276"/>
      <c r="B264" s="3277"/>
      <c r="C264" s="3278"/>
      <c r="D264" s="3250" t="s">
        <v>1361</v>
      </c>
      <c r="E264" s="3251"/>
      <c r="F264" s="3251"/>
      <c r="G264" s="3251"/>
      <c r="H264" s="3251"/>
      <c r="I264" s="3251"/>
      <c r="J264" s="3252"/>
      <c r="K264" s="3250" t="s">
        <v>1362</v>
      </c>
      <c r="L264" s="3251"/>
      <c r="M264" s="3251"/>
      <c r="N264" s="3251"/>
      <c r="O264" s="3251"/>
      <c r="P264" s="3251"/>
      <c r="Q264" s="3252"/>
      <c r="R264" s="3250"/>
      <c r="S264" s="3251"/>
      <c r="T264" s="3251"/>
      <c r="U264" s="3251"/>
      <c r="V264" s="3251"/>
      <c r="W264" s="3251"/>
      <c r="X264" s="3252"/>
      <c r="Y264" s="3250"/>
      <c r="Z264" s="3251"/>
      <c r="AA264" s="3251"/>
      <c r="AB264" s="3251"/>
      <c r="AC264" s="3251"/>
      <c r="AD264" s="3251"/>
      <c r="AE264" s="3252"/>
      <c r="AF264" s="3250" t="s">
        <v>1363</v>
      </c>
      <c r="AG264" s="3251"/>
      <c r="AH264" s="3251"/>
      <c r="AI264" s="3251"/>
      <c r="AJ264" s="3251"/>
      <c r="AK264" s="3251"/>
      <c r="AL264" s="3252"/>
      <c r="AM264" s="3250"/>
      <c r="AN264" s="3251"/>
      <c r="AO264" s="3251"/>
      <c r="AP264" s="3251"/>
      <c r="AQ264" s="3251"/>
      <c r="AR264" s="3251"/>
      <c r="AS264" s="3251"/>
      <c r="AT264" s="3251"/>
      <c r="AU264" s="3251"/>
      <c r="AV264" s="3251"/>
      <c r="AW264" s="3252"/>
    </row>
    <row r="265" spans="1:49" ht="23.1" customHeight="1">
      <c r="A265" s="3276"/>
      <c r="B265" s="3277"/>
      <c r="C265" s="3278"/>
      <c r="D265" s="3250" t="s">
        <v>1364</v>
      </c>
      <c r="E265" s="3251"/>
      <c r="F265" s="3251"/>
      <c r="G265" s="3251"/>
      <c r="H265" s="3251"/>
      <c r="I265" s="3251"/>
      <c r="J265" s="3252"/>
      <c r="K265" s="3250" t="s">
        <v>1365</v>
      </c>
      <c r="L265" s="3251"/>
      <c r="M265" s="3251"/>
      <c r="N265" s="3251"/>
      <c r="O265" s="3251"/>
      <c r="P265" s="3251"/>
      <c r="Q265" s="3252"/>
      <c r="R265" s="3250"/>
      <c r="S265" s="3251"/>
      <c r="T265" s="3251"/>
      <c r="U265" s="3251"/>
      <c r="V265" s="3251"/>
      <c r="W265" s="3251"/>
      <c r="X265" s="3252"/>
      <c r="Y265" s="3250"/>
      <c r="Z265" s="3251"/>
      <c r="AA265" s="3251"/>
      <c r="AB265" s="3251"/>
      <c r="AC265" s="3251"/>
      <c r="AD265" s="3251"/>
      <c r="AE265" s="3252"/>
      <c r="AF265" s="3250" t="s">
        <v>1366</v>
      </c>
      <c r="AG265" s="3251"/>
      <c r="AH265" s="3251"/>
      <c r="AI265" s="3251"/>
      <c r="AJ265" s="3251"/>
      <c r="AK265" s="3251"/>
      <c r="AL265" s="3252"/>
      <c r="AM265" s="3250"/>
      <c r="AN265" s="3251"/>
      <c r="AO265" s="3251"/>
      <c r="AP265" s="3251"/>
      <c r="AQ265" s="3251"/>
      <c r="AR265" s="3251"/>
      <c r="AS265" s="3251"/>
      <c r="AT265" s="3251"/>
      <c r="AU265" s="3251"/>
      <c r="AV265" s="3251"/>
      <c r="AW265" s="3252"/>
    </row>
    <row r="266" spans="1:49" ht="23.1" customHeight="1">
      <c r="A266" s="3276"/>
      <c r="B266" s="3277"/>
      <c r="C266" s="3278"/>
      <c r="D266" s="3250" t="s">
        <v>1367</v>
      </c>
      <c r="E266" s="3251"/>
      <c r="F266" s="3251"/>
      <c r="G266" s="3251"/>
      <c r="H266" s="3251"/>
      <c r="I266" s="3251"/>
      <c r="J266" s="3252"/>
      <c r="K266" s="3250" t="s">
        <v>1144</v>
      </c>
      <c r="L266" s="3251"/>
      <c r="M266" s="3251"/>
      <c r="N266" s="3251"/>
      <c r="O266" s="3251"/>
      <c r="P266" s="3251"/>
      <c r="Q266" s="3252"/>
      <c r="R266" s="3250" t="s">
        <v>1368</v>
      </c>
      <c r="S266" s="3251"/>
      <c r="T266" s="3251"/>
      <c r="U266" s="3251"/>
      <c r="V266" s="3251"/>
      <c r="W266" s="3251"/>
      <c r="X266" s="3252"/>
      <c r="Y266" s="3250"/>
      <c r="Z266" s="3251"/>
      <c r="AA266" s="3251"/>
      <c r="AB266" s="3251"/>
      <c r="AC266" s="3251"/>
      <c r="AD266" s="3251"/>
      <c r="AE266" s="3252"/>
      <c r="AF266" s="3250" t="s">
        <v>1369</v>
      </c>
      <c r="AG266" s="3251"/>
      <c r="AH266" s="3251"/>
      <c r="AI266" s="3251"/>
      <c r="AJ266" s="3251"/>
      <c r="AK266" s="3251"/>
      <c r="AL266" s="3252"/>
      <c r="AM266" s="3250"/>
      <c r="AN266" s="3251"/>
      <c r="AO266" s="3251"/>
      <c r="AP266" s="3251"/>
      <c r="AQ266" s="3251"/>
      <c r="AR266" s="3251"/>
      <c r="AS266" s="3251"/>
      <c r="AT266" s="3251"/>
      <c r="AU266" s="3251"/>
      <c r="AV266" s="3251"/>
      <c r="AW266" s="3252"/>
    </row>
    <row r="267" spans="1:49" ht="23.1" customHeight="1">
      <c r="A267" s="3276"/>
      <c r="B267" s="3277"/>
      <c r="C267" s="3278"/>
      <c r="D267" s="3250" t="s">
        <v>1370</v>
      </c>
      <c r="E267" s="3251"/>
      <c r="F267" s="3251"/>
      <c r="G267" s="3251"/>
      <c r="H267" s="3251"/>
      <c r="I267" s="3251"/>
      <c r="J267" s="3252"/>
      <c r="K267" s="3250"/>
      <c r="L267" s="3251"/>
      <c r="M267" s="3251"/>
      <c r="N267" s="3251"/>
      <c r="O267" s="3251"/>
      <c r="P267" s="3251"/>
      <c r="Q267" s="3252"/>
      <c r="R267" s="3250"/>
      <c r="S267" s="3251"/>
      <c r="T267" s="3251"/>
      <c r="U267" s="3251"/>
      <c r="V267" s="3251"/>
      <c r="W267" s="3251"/>
      <c r="X267" s="3252"/>
      <c r="Y267" s="3250"/>
      <c r="Z267" s="3251"/>
      <c r="AA267" s="3251"/>
      <c r="AB267" s="3251"/>
      <c r="AC267" s="3251"/>
      <c r="AD267" s="3251"/>
      <c r="AE267" s="3252"/>
      <c r="AF267" s="3250" t="s">
        <v>1371</v>
      </c>
      <c r="AG267" s="3251"/>
      <c r="AH267" s="3251"/>
      <c r="AI267" s="3251"/>
      <c r="AJ267" s="3251"/>
      <c r="AK267" s="3251"/>
      <c r="AL267" s="3252"/>
      <c r="AM267" s="3250"/>
      <c r="AN267" s="3251"/>
      <c r="AO267" s="3251"/>
      <c r="AP267" s="3251"/>
      <c r="AQ267" s="3251"/>
      <c r="AR267" s="3251"/>
      <c r="AS267" s="3251"/>
      <c r="AT267" s="3251"/>
      <c r="AU267" s="3251"/>
      <c r="AV267" s="3251"/>
      <c r="AW267" s="3252"/>
    </row>
    <row r="268" spans="1:49" ht="23.1" customHeight="1">
      <c r="A268" s="3276"/>
      <c r="B268" s="3277"/>
      <c r="C268" s="3278"/>
      <c r="D268" s="3250" t="s">
        <v>1372</v>
      </c>
      <c r="E268" s="3251"/>
      <c r="F268" s="3251"/>
      <c r="G268" s="3251"/>
      <c r="H268" s="3251"/>
      <c r="I268" s="3251"/>
      <c r="J268" s="3252"/>
      <c r="K268" s="3250"/>
      <c r="L268" s="3251"/>
      <c r="M268" s="3251"/>
      <c r="N268" s="3251"/>
      <c r="O268" s="3251"/>
      <c r="P268" s="3251"/>
      <c r="Q268" s="3252"/>
      <c r="R268" s="3250"/>
      <c r="S268" s="3251"/>
      <c r="T268" s="3251"/>
      <c r="U268" s="3251"/>
      <c r="V268" s="3251"/>
      <c r="W268" s="3251"/>
      <c r="X268" s="3252"/>
      <c r="Y268" s="3250"/>
      <c r="Z268" s="3251"/>
      <c r="AA268" s="3251"/>
      <c r="AB268" s="3251"/>
      <c r="AC268" s="3251"/>
      <c r="AD268" s="3251"/>
      <c r="AE268" s="3252"/>
      <c r="AF268" s="3250" t="s">
        <v>1373</v>
      </c>
      <c r="AG268" s="3251"/>
      <c r="AH268" s="3251"/>
      <c r="AI268" s="3251"/>
      <c r="AJ268" s="3251"/>
      <c r="AK268" s="3251"/>
      <c r="AL268" s="3252"/>
      <c r="AM268" s="3250"/>
      <c r="AN268" s="3251"/>
      <c r="AO268" s="3251"/>
      <c r="AP268" s="3251"/>
      <c r="AQ268" s="3251"/>
      <c r="AR268" s="3251"/>
      <c r="AS268" s="3251"/>
      <c r="AT268" s="3251"/>
      <c r="AU268" s="3251"/>
      <c r="AV268" s="3251"/>
      <c r="AW268" s="3252"/>
    </row>
    <row r="269" spans="1:49" ht="23.1" customHeight="1">
      <c r="A269" s="3276"/>
      <c r="B269" s="3277"/>
      <c r="C269" s="3278"/>
      <c r="D269" s="3250" t="s">
        <v>1374</v>
      </c>
      <c r="E269" s="3251"/>
      <c r="F269" s="3251"/>
      <c r="G269" s="3251"/>
      <c r="H269" s="3251"/>
      <c r="I269" s="3251"/>
      <c r="J269" s="3252"/>
      <c r="K269" s="3250"/>
      <c r="L269" s="3251"/>
      <c r="M269" s="3251"/>
      <c r="N269" s="3251"/>
      <c r="O269" s="3251"/>
      <c r="P269" s="3251"/>
      <c r="Q269" s="3252"/>
      <c r="R269" s="3250"/>
      <c r="S269" s="3251"/>
      <c r="T269" s="3251"/>
      <c r="U269" s="3251"/>
      <c r="V269" s="3251"/>
      <c r="W269" s="3251"/>
      <c r="X269" s="3252"/>
      <c r="Y269" s="3250"/>
      <c r="Z269" s="3251"/>
      <c r="AA269" s="3251"/>
      <c r="AB269" s="3251"/>
      <c r="AC269" s="3251"/>
      <c r="AD269" s="3251"/>
      <c r="AE269" s="3252"/>
      <c r="AF269" s="3250" t="s">
        <v>1375</v>
      </c>
      <c r="AG269" s="3251"/>
      <c r="AH269" s="3251"/>
      <c r="AI269" s="3251"/>
      <c r="AJ269" s="3251"/>
      <c r="AK269" s="3251"/>
      <c r="AL269" s="3252"/>
      <c r="AM269" s="288"/>
      <c r="AN269" s="289"/>
      <c r="AO269" s="289"/>
      <c r="AP269" s="289"/>
      <c r="AQ269" s="289"/>
      <c r="AR269" s="289"/>
      <c r="AS269" s="289"/>
      <c r="AT269" s="289"/>
      <c r="AU269" s="289"/>
      <c r="AV269" s="289"/>
      <c r="AW269" s="290"/>
    </row>
    <row r="270" spans="1:49" ht="23.1" customHeight="1">
      <c r="A270" s="3276"/>
      <c r="B270" s="3277"/>
      <c r="C270" s="3278"/>
      <c r="D270" s="3250" t="s">
        <v>1376</v>
      </c>
      <c r="E270" s="3251"/>
      <c r="F270" s="3251"/>
      <c r="G270" s="3251"/>
      <c r="H270" s="3251"/>
      <c r="I270" s="3251"/>
      <c r="J270" s="3252"/>
      <c r="K270" s="3250"/>
      <c r="L270" s="3251"/>
      <c r="M270" s="3251"/>
      <c r="N270" s="3251"/>
      <c r="O270" s="3251"/>
      <c r="P270" s="3251"/>
      <c r="Q270" s="3252"/>
      <c r="R270" s="3250"/>
      <c r="S270" s="3251"/>
      <c r="T270" s="3251"/>
      <c r="U270" s="3251"/>
      <c r="V270" s="3251"/>
      <c r="W270" s="3251"/>
      <c r="X270" s="3252"/>
      <c r="Y270" s="3250"/>
      <c r="Z270" s="3251"/>
      <c r="AA270" s="3251"/>
      <c r="AB270" s="3251"/>
      <c r="AC270" s="3251"/>
      <c r="AD270" s="3251"/>
      <c r="AE270" s="3252"/>
      <c r="AF270" s="3250" t="s">
        <v>1377</v>
      </c>
      <c r="AG270" s="3251"/>
      <c r="AH270" s="3251"/>
      <c r="AI270" s="3251"/>
      <c r="AJ270" s="3251"/>
      <c r="AK270" s="3251"/>
      <c r="AL270" s="3252"/>
      <c r="AM270" s="288"/>
      <c r="AN270" s="289"/>
      <c r="AO270" s="289"/>
      <c r="AP270" s="289"/>
      <c r="AQ270" s="289"/>
      <c r="AR270" s="289"/>
      <c r="AS270" s="289"/>
      <c r="AT270" s="289"/>
      <c r="AU270" s="289"/>
      <c r="AV270" s="289"/>
      <c r="AW270" s="290"/>
    </row>
    <row r="271" spans="1:49" ht="23.1" customHeight="1">
      <c r="A271" s="3276"/>
      <c r="B271" s="3277"/>
      <c r="C271" s="3278"/>
      <c r="D271" s="3250" t="s">
        <v>1378</v>
      </c>
      <c r="E271" s="3251"/>
      <c r="F271" s="3251"/>
      <c r="G271" s="3251"/>
      <c r="H271" s="3251"/>
      <c r="I271" s="3251"/>
      <c r="J271" s="3252"/>
      <c r="K271" s="3250" t="s">
        <v>1058</v>
      </c>
      <c r="L271" s="3251"/>
      <c r="M271" s="3251"/>
      <c r="N271" s="3251"/>
      <c r="O271" s="3251"/>
      <c r="P271" s="3251"/>
      <c r="Q271" s="3252"/>
      <c r="R271" s="3250"/>
      <c r="S271" s="3251"/>
      <c r="T271" s="3251"/>
      <c r="U271" s="3251"/>
      <c r="V271" s="3251"/>
      <c r="W271" s="3251"/>
      <c r="X271" s="3252"/>
      <c r="Y271" s="3250"/>
      <c r="Z271" s="3251"/>
      <c r="AA271" s="3251"/>
      <c r="AB271" s="3251"/>
      <c r="AC271" s="3251"/>
      <c r="AD271" s="3251"/>
      <c r="AE271" s="3252"/>
      <c r="AF271" s="3250" t="s">
        <v>1379</v>
      </c>
      <c r="AG271" s="3251"/>
      <c r="AH271" s="3251"/>
      <c r="AI271" s="3251"/>
      <c r="AJ271" s="3251"/>
      <c r="AK271" s="3251"/>
      <c r="AL271" s="3252"/>
      <c r="AM271" s="288"/>
      <c r="AN271" s="289"/>
      <c r="AO271" s="289"/>
      <c r="AP271" s="289"/>
      <c r="AQ271" s="289"/>
      <c r="AR271" s="289"/>
      <c r="AS271" s="289"/>
      <c r="AT271" s="289"/>
      <c r="AU271" s="289"/>
      <c r="AV271" s="289"/>
      <c r="AW271" s="290"/>
    </row>
    <row r="272" spans="1:49" ht="23.1" customHeight="1">
      <c r="A272" s="3276"/>
      <c r="B272" s="3277"/>
      <c r="C272" s="3278"/>
      <c r="D272" s="3250" t="s">
        <v>1380</v>
      </c>
      <c r="E272" s="3251"/>
      <c r="F272" s="3251"/>
      <c r="G272" s="3251"/>
      <c r="H272" s="3251"/>
      <c r="I272" s="3251"/>
      <c r="J272" s="3252"/>
      <c r="K272" s="3250" t="s">
        <v>1381</v>
      </c>
      <c r="L272" s="3251"/>
      <c r="M272" s="3251"/>
      <c r="N272" s="3251"/>
      <c r="O272" s="3251"/>
      <c r="P272" s="3251"/>
      <c r="Q272" s="3252"/>
      <c r="R272" s="3250" t="s">
        <v>1382</v>
      </c>
      <c r="S272" s="3251"/>
      <c r="T272" s="3251"/>
      <c r="U272" s="3251"/>
      <c r="V272" s="3251"/>
      <c r="W272" s="3251"/>
      <c r="X272" s="3252"/>
      <c r="Y272" s="3250"/>
      <c r="Z272" s="3251"/>
      <c r="AA272" s="3251"/>
      <c r="AB272" s="3251"/>
      <c r="AC272" s="3251"/>
      <c r="AD272" s="3251"/>
      <c r="AE272" s="3252"/>
      <c r="AF272" s="3250"/>
      <c r="AG272" s="3251"/>
      <c r="AH272" s="3251"/>
      <c r="AI272" s="3251"/>
      <c r="AJ272" s="3251"/>
      <c r="AK272" s="3251"/>
      <c r="AL272" s="3252"/>
      <c r="AM272" s="288"/>
      <c r="AN272" s="289"/>
      <c r="AO272" s="289"/>
      <c r="AP272" s="289"/>
      <c r="AQ272" s="289"/>
      <c r="AR272" s="289"/>
      <c r="AS272" s="289"/>
      <c r="AT272" s="289"/>
      <c r="AU272" s="289"/>
      <c r="AV272" s="289"/>
      <c r="AW272" s="290"/>
    </row>
    <row r="273" spans="1:49" ht="23.1" customHeight="1">
      <c r="A273" s="3276"/>
      <c r="B273" s="3277"/>
      <c r="C273" s="3278"/>
      <c r="D273" s="3273" t="s">
        <v>1383</v>
      </c>
      <c r="E273" s="3274"/>
      <c r="F273" s="3274"/>
      <c r="G273" s="3274"/>
      <c r="H273" s="3274"/>
      <c r="I273" s="3274"/>
      <c r="J273" s="3275"/>
      <c r="K273" s="3250" t="s">
        <v>1058</v>
      </c>
      <c r="L273" s="3251"/>
      <c r="M273" s="3251"/>
      <c r="N273" s="3251"/>
      <c r="O273" s="3251"/>
      <c r="P273" s="3251"/>
      <c r="Q273" s="3252"/>
      <c r="R273" s="3250" t="s">
        <v>1384</v>
      </c>
      <c r="S273" s="3251"/>
      <c r="T273" s="3251"/>
      <c r="U273" s="3251"/>
      <c r="V273" s="3251"/>
      <c r="W273" s="3251"/>
      <c r="X273" s="3252"/>
      <c r="Y273" s="3250"/>
      <c r="Z273" s="3251"/>
      <c r="AA273" s="3251"/>
      <c r="AB273" s="3251"/>
      <c r="AC273" s="3251"/>
      <c r="AD273" s="3251"/>
      <c r="AE273" s="3252"/>
      <c r="AF273" s="3250" t="s">
        <v>1385</v>
      </c>
      <c r="AG273" s="3251"/>
      <c r="AH273" s="3251"/>
      <c r="AI273" s="3251"/>
      <c r="AJ273" s="3251"/>
      <c r="AK273" s="3251"/>
      <c r="AL273" s="3252"/>
      <c r="AM273" s="288"/>
      <c r="AN273" s="289"/>
      <c r="AO273" s="289"/>
      <c r="AP273" s="289"/>
      <c r="AQ273" s="289"/>
      <c r="AR273" s="289"/>
      <c r="AS273" s="289"/>
      <c r="AT273" s="289"/>
      <c r="AU273" s="289"/>
      <c r="AV273" s="289"/>
      <c r="AW273" s="290"/>
    </row>
    <row r="274" spans="1:49" ht="23.1" customHeight="1">
      <c r="A274" s="3276"/>
      <c r="B274" s="3277"/>
      <c r="C274" s="3278"/>
      <c r="D274" s="3250" t="s">
        <v>1386</v>
      </c>
      <c r="E274" s="3251"/>
      <c r="F274" s="3251"/>
      <c r="G274" s="3251"/>
      <c r="H274" s="3251"/>
      <c r="I274" s="3251"/>
      <c r="J274" s="3252"/>
      <c r="K274" s="3250"/>
      <c r="L274" s="3251"/>
      <c r="M274" s="3251"/>
      <c r="N274" s="3251"/>
      <c r="O274" s="3251"/>
      <c r="P274" s="3251"/>
      <c r="Q274" s="3252"/>
      <c r="R274" s="3250"/>
      <c r="S274" s="3251"/>
      <c r="T274" s="3251"/>
      <c r="U274" s="3251"/>
      <c r="V274" s="3251"/>
      <c r="W274" s="3251"/>
      <c r="X274" s="3252"/>
      <c r="Y274" s="3250"/>
      <c r="Z274" s="3251"/>
      <c r="AA274" s="3251"/>
      <c r="AB274" s="3251"/>
      <c r="AC274" s="3251"/>
      <c r="AD274" s="3251"/>
      <c r="AE274" s="3252"/>
      <c r="AF274" s="3250" t="s">
        <v>1387</v>
      </c>
      <c r="AG274" s="3251"/>
      <c r="AH274" s="3251"/>
      <c r="AI274" s="3251"/>
      <c r="AJ274" s="3251"/>
      <c r="AK274" s="3251"/>
      <c r="AL274" s="3252"/>
      <c r="AM274" s="288"/>
      <c r="AN274" s="289"/>
      <c r="AO274" s="289"/>
      <c r="AP274" s="289"/>
      <c r="AQ274" s="289"/>
      <c r="AR274" s="289"/>
      <c r="AS274" s="289"/>
      <c r="AT274" s="289"/>
      <c r="AU274" s="289"/>
      <c r="AV274" s="289"/>
      <c r="AW274" s="290"/>
    </row>
    <row r="275" spans="1:49" ht="23.1" customHeight="1">
      <c r="A275" s="3276"/>
      <c r="B275" s="3277"/>
      <c r="C275" s="3278"/>
      <c r="D275" s="3250" t="s">
        <v>1388</v>
      </c>
      <c r="E275" s="3251"/>
      <c r="F275" s="3251"/>
      <c r="G275" s="3251"/>
      <c r="H275" s="3251"/>
      <c r="I275" s="3251"/>
      <c r="J275" s="3252"/>
      <c r="K275" s="3250"/>
      <c r="L275" s="3251"/>
      <c r="M275" s="3251"/>
      <c r="N275" s="3251"/>
      <c r="O275" s="3251"/>
      <c r="P275" s="3251"/>
      <c r="Q275" s="3252"/>
      <c r="R275" s="3250"/>
      <c r="S275" s="3251"/>
      <c r="T275" s="3251"/>
      <c r="U275" s="3251"/>
      <c r="V275" s="3251"/>
      <c r="W275" s="3251"/>
      <c r="X275" s="3252"/>
      <c r="Y275" s="3250"/>
      <c r="Z275" s="3251"/>
      <c r="AA275" s="3251"/>
      <c r="AB275" s="3251"/>
      <c r="AC275" s="3251"/>
      <c r="AD275" s="3251"/>
      <c r="AE275" s="3252"/>
      <c r="AF275" s="3250" t="s">
        <v>1389</v>
      </c>
      <c r="AG275" s="3251"/>
      <c r="AH275" s="3251"/>
      <c r="AI275" s="3251"/>
      <c r="AJ275" s="3251"/>
      <c r="AK275" s="3251"/>
      <c r="AL275" s="3252"/>
      <c r="AM275" s="288"/>
      <c r="AN275" s="289"/>
      <c r="AO275" s="289"/>
      <c r="AP275" s="289"/>
      <c r="AQ275" s="289"/>
      <c r="AR275" s="289"/>
      <c r="AS275" s="289"/>
      <c r="AT275" s="289"/>
      <c r="AU275" s="289"/>
      <c r="AV275" s="289"/>
      <c r="AW275" s="290"/>
    </row>
    <row r="276" spans="1:49" ht="23.1" customHeight="1">
      <c r="A276" s="3276"/>
      <c r="B276" s="3277"/>
      <c r="C276" s="3278"/>
      <c r="D276" s="3250" t="s">
        <v>1390</v>
      </c>
      <c r="E276" s="3251"/>
      <c r="F276" s="3251"/>
      <c r="G276" s="3251"/>
      <c r="H276" s="3251"/>
      <c r="I276" s="3251"/>
      <c r="J276" s="3252"/>
      <c r="K276" s="3250" t="s">
        <v>1391</v>
      </c>
      <c r="L276" s="3251"/>
      <c r="M276" s="3251"/>
      <c r="N276" s="3251"/>
      <c r="O276" s="3251"/>
      <c r="P276" s="3251"/>
      <c r="Q276" s="3252"/>
      <c r="R276" s="3250"/>
      <c r="S276" s="3251"/>
      <c r="T276" s="3251"/>
      <c r="U276" s="3251"/>
      <c r="V276" s="3251"/>
      <c r="W276" s="3251"/>
      <c r="X276" s="3252"/>
      <c r="Y276" s="3250"/>
      <c r="Z276" s="3251"/>
      <c r="AA276" s="3251"/>
      <c r="AB276" s="3251"/>
      <c r="AC276" s="3251"/>
      <c r="AD276" s="3251"/>
      <c r="AE276" s="3252"/>
      <c r="AF276" s="3250" t="s">
        <v>1392</v>
      </c>
      <c r="AG276" s="3251"/>
      <c r="AH276" s="3251"/>
      <c r="AI276" s="3251"/>
      <c r="AJ276" s="3251"/>
      <c r="AK276" s="3251"/>
      <c r="AL276" s="3252"/>
      <c r="AM276" s="288"/>
      <c r="AN276" s="289"/>
      <c r="AO276" s="289"/>
      <c r="AP276" s="289"/>
      <c r="AQ276" s="289"/>
      <c r="AR276" s="289"/>
      <c r="AS276" s="289"/>
      <c r="AT276" s="289"/>
      <c r="AU276" s="289"/>
      <c r="AV276" s="289"/>
      <c r="AW276" s="290"/>
    </row>
    <row r="277" spans="1:49" ht="23.1" customHeight="1">
      <c r="A277" s="3276"/>
      <c r="B277" s="3277"/>
      <c r="C277" s="3278"/>
      <c r="D277" s="3250" t="s">
        <v>1393</v>
      </c>
      <c r="E277" s="3251"/>
      <c r="F277" s="3251"/>
      <c r="G277" s="3251"/>
      <c r="H277" s="3251"/>
      <c r="I277" s="3251"/>
      <c r="J277" s="3252"/>
      <c r="K277" s="3250"/>
      <c r="L277" s="3251"/>
      <c r="M277" s="3251"/>
      <c r="N277" s="3251"/>
      <c r="O277" s="3251"/>
      <c r="P277" s="3251"/>
      <c r="Q277" s="3252"/>
      <c r="R277" s="3250"/>
      <c r="S277" s="3251"/>
      <c r="T277" s="3251"/>
      <c r="U277" s="3251"/>
      <c r="V277" s="3251"/>
      <c r="W277" s="3251"/>
      <c r="X277" s="3252"/>
      <c r="Y277" s="3250"/>
      <c r="Z277" s="3251"/>
      <c r="AA277" s="3251"/>
      <c r="AB277" s="3251"/>
      <c r="AC277" s="3251"/>
      <c r="AD277" s="3251"/>
      <c r="AE277" s="3252"/>
      <c r="AF277" s="3250" t="s">
        <v>1394</v>
      </c>
      <c r="AG277" s="3251"/>
      <c r="AH277" s="3251"/>
      <c r="AI277" s="3251"/>
      <c r="AJ277" s="3251"/>
      <c r="AK277" s="3251"/>
      <c r="AL277" s="3252"/>
      <c r="AM277" s="288"/>
      <c r="AN277" s="289"/>
      <c r="AO277" s="289"/>
      <c r="AP277" s="289"/>
      <c r="AQ277" s="289"/>
      <c r="AR277" s="289"/>
      <c r="AS277" s="289"/>
      <c r="AT277" s="289"/>
      <c r="AU277" s="289"/>
      <c r="AV277" s="289"/>
      <c r="AW277" s="290"/>
    </row>
    <row r="278" spans="1:49" ht="23.1" customHeight="1">
      <c r="A278" s="3276"/>
      <c r="B278" s="3277"/>
      <c r="C278" s="3278"/>
      <c r="D278" s="3250" t="s">
        <v>1395</v>
      </c>
      <c r="E278" s="3251"/>
      <c r="F278" s="3251"/>
      <c r="G278" s="3251"/>
      <c r="H278" s="3251"/>
      <c r="I278" s="3251"/>
      <c r="J278" s="3252"/>
      <c r="K278" s="3250" t="s">
        <v>1396</v>
      </c>
      <c r="L278" s="3251"/>
      <c r="M278" s="3251"/>
      <c r="N278" s="3251"/>
      <c r="O278" s="3251"/>
      <c r="P278" s="3251"/>
      <c r="Q278" s="3252"/>
      <c r="R278" s="3250"/>
      <c r="S278" s="3251"/>
      <c r="T278" s="3251"/>
      <c r="U278" s="3251"/>
      <c r="V278" s="3251"/>
      <c r="W278" s="3251"/>
      <c r="X278" s="3252"/>
      <c r="Y278" s="3250"/>
      <c r="Z278" s="3251"/>
      <c r="AA278" s="3251"/>
      <c r="AB278" s="3251"/>
      <c r="AC278" s="3251"/>
      <c r="AD278" s="3251"/>
      <c r="AE278" s="3252"/>
      <c r="AF278" s="3250" t="s">
        <v>1397</v>
      </c>
      <c r="AG278" s="3251"/>
      <c r="AH278" s="3251"/>
      <c r="AI278" s="3251"/>
      <c r="AJ278" s="3251"/>
      <c r="AK278" s="3251"/>
      <c r="AL278" s="3252"/>
      <c r="AM278" s="288"/>
      <c r="AN278" s="289"/>
      <c r="AO278" s="289"/>
      <c r="AP278" s="289"/>
      <c r="AQ278" s="289"/>
      <c r="AR278" s="289"/>
      <c r="AS278" s="289"/>
      <c r="AT278" s="289"/>
      <c r="AU278" s="289"/>
      <c r="AV278" s="289"/>
      <c r="AW278" s="290"/>
    </row>
    <row r="279" spans="1:49" ht="23.1" customHeight="1">
      <c r="A279" s="3276"/>
      <c r="B279" s="3277"/>
      <c r="C279" s="3278"/>
      <c r="D279" s="3250" t="s">
        <v>1398</v>
      </c>
      <c r="E279" s="3251"/>
      <c r="F279" s="3251"/>
      <c r="G279" s="3251"/>
      <c r="H279" s="3251"/>
      <c r="I279" s="3251"/>
      <c r="J279" s="3252"/>
      <c r="K279" s="3250" t="s">
        <v>1399</v>
      </c>
      <c r="L279" s="3251"/>
      <c r="M279" s="3251"/>
      <c r="N279" s="3251"/>
      <c r="O279" s="3251"/>
      <c r="P279" s="3251"/>
      <c r="Q279" s="3252"/>
      <c r="R279" s="3250"/>
      <c r="S279" s="3251"/>
      <c r="T279" s="3251"/>
      <c r="U279" s="3251"/>
      <c r="V279" s="3251"/>
      <c r="W279" s="3251"/>
      <c r="X279" s="3252"/>
      <c r="Y279" s="3250"/>
      <c r="Z279" s="3251"/>
      <c r="AA279" s="3251"/>
      <c r="AB279" s="3251"/>
      <c r="AC279" s="3251"/>
      <c r="AD279" s="3251"/>
      <c r="AE279" s="3252"/>
      <c r="AF279" s="3250" t="s">
        <v>1400</v>
      </c>
      <c r="AG279" s="3251"/>
      <c r="AH279" s="3251"/>
      <c r="AI279" s="3251"/>
      <c r="AJ279" s="3251"/>
      <c r="AK279" s="3251"/>
      <c r="AL279" s="3252"/>
      <c r="AM279" s="288"/>
      <c r="AN279" s="289"/>
      <c r="AO279" s="289"/>
      <c r="AP279" s="289"/>
      <c r="AQ279" s="289"/>
      <c r="AR279" s="289"/>
      <c r="AS279" s="289"/>
      <c r="AT279" s="289"/>
      <c r="AU279" s="289"/>
      <c r="AV279" s="289"/>
      <c r="AW279" s="290"/>
    </row>
    <row r="280" spans="1:49" ht="23.1" customHeight="1">
      <c r="A280" s="3276"/>
      <c r="B280" s="3277"/>
      <c r="C280" s="3278"/>
      <c r="D280" s="3250" t="s">
        <v>1401</v>
      </c>
      <c r="E280" s="3251"/>
      <c r="F280" s="3251"/>
      <c r="G280" s="3251"/>
      <c r="H280" s="3251"/>
      <c r="I280" s="3251"/>
      <c r="J280" s="3252"/>
      <c r="K280" s="3250"/>
      <c r="L280" s="3251"/>
      <c r="M280" s="3251"/>
      <c r="N280" s="3251"/>
      <c r="O280" s="3251"/>
      <c r="P280" s="3251"/>
      <c r="Q280" s="3252"/>
      <c r="R280" s="3250"/>
      <c r="S280" s="3251"/>
      <c r="T280" s="3251"/>
      <c r="U280" s="3251"/>
      <c r="V280" s="3251"/>
      <c r="W280" s="3251"/>
      <c r="X280" s="3252"/>
      <c r="Y280" s="3250"/>
      <c r="Z280" s="3251"/>
      <c r="AA280" s="3251"/>
      <c r="AB280" s="3251"/>
      <c r="AC280" s="3251"/>
      <c r="AD280" s="3251"/>
      <c r="AE280" s="3252"/>
      <c r="AF280" s="3250" t="s">
        <v>1402</v>
      </c>
      <c r="AG280" s="3251"/>
      <c r="AH280" s="3251"/>
      <c r="AI280" s="3251"/>
      <c r="AJ280" s="3251"/>
      <c r="AK280" s="3251"/>
      <c r="AL280" s="3252"/>
      <c r="AM280" s="288"/>
      <c r="AN280" s="289"/>
      <c r="AO280" s="289"/>
      <c r="AP280" s="289"/>
      <c r="AQ280" s="289"/>
      <c r="AR280" s="289"/>
      <c r="AS280" s="289"/>
      <c r="AT280" s="289"/>
      <c r="AU280" s="289"/>
      <c r="AV280" s="289"/>
      <c r="AW280" s="290"/>
    </row>
    <row r="281" spans="1:49" ht="23.1" customHeight="1">
      <c r="A281" s="3276"/>
      <c r="B281" s="3277"/>
      <c r="C281" s="3278"/>
      <c r="D281" s="3273" t="s">
        <v>1403</v>
      </c>
      <c r="E281" s="3274"/>
      <c r="F281" s="3274"/>
      <c r="G281" s="3274"/>
      <c r="H281" s="3274"/>
      <c r="I281" s="3274"/>
      <c r="J281" s="3275"/>
      <c r="K281" s="3250" t="s">
        <v>1404</v>
      </c>
      <c r="L281" s="3251"/>
      <c r="M281" s="3251"/>
      <c r="N281" s="3251"/>
      <c r="O281" s="3251"/>
      <c r="P281" s="3251"/>
      <c r="Q281" s="3252"/>
      <c r="R281" s="3250"/>
      <c r="S281" s="3251"/>
      <c r="T281" s="3251"/>
      <c r="U281" s="3251"/>
      <c r="V281" s="3251"/>
      <c r="W281" s="3251"/>
      <c r="X281" s="3252"/>
      <c r="Y281" s="3250"/>
      <c r="Z281" s="3251"/>
      <c r="AA281" s="3251"/>
      <c r="AB281" s="3251"/>
      <c r="AC281" s="3251"/>
      <c r="AD281" s="3251"/>
      <c r="AE281" s="3252"/>
      <c r="AF281" s="3250" t="s">
        <v>1405</v>
      </c>
      <c r="AG281" s="3251"/>
      <c r="AH281" s="3251"/>
      <c r="AI281" s="3251"/>
      <c r="AJ281" s="3251"/>
      <c r="AK281" s="3251"/>
      <c r="AL281" s="3252"/>
      <c r="AM281" s="288"/>
      <c r="AN281" s="289"/>
      <c r="AO281" s="289"/>
      <c r="AP281" s="289"/>
      <c r="AQ281" s="289"/>
      <c r="AR281" s="289"/>
      <c r="AS281" s="289"/>
      <c r="AT281" s="289"/>
      <c r="AU281" s="289"/>
      <c r="AV281" s="289"/>
      <c r="AW281" s="290"/>
    </row>
    <row r="282" spans="1:49" ht="23.1" customHeight="1">
      <c r="A282" s="3276"/>
      <c r="B282" s="3277"/>
      <c r="C282" s="3278"/>
      <c r="D282" s="3279"/>
      <c r="E282" s="3280"/>
      <c r="F282" s="3280"/>
      <c r="G282" s="3280"/>
      <c r="H282" s="3280"/>
      <c r="I282" s="3280"/>
      <c r="J282" s="3281"/>
      <c r="K282" s="3250" t="s">
        <v>1406</v>
      </c>
      <c r="L282" s="3251"/>
      <c r="M282" s="3251"/>
      <c r="N282" s="3251"/>
      <c r="O282" s="3251"/>
      <c r="P282" s="3251"/>
      <c r="Q282" s="3252"/>
      <c r="R282" s="3250"/>
      <c r="S282" s="3251"/>
      <c r="T282" s="3251"/>
      <c r="U282" s="3251"/>
      <c r="V282" s="3251"/>
      <c r="W282" s="3251"/>
      <c r="X282" s="3252"/>
      <c r="Y282" s="3250"/>
      <c r="Z282" s="3251"/>
      <c r="AA282" s="3251"/>
      <c r="AB282" s="3251"/>
      <c r="AC282" s="3251"/>
      <c r="AD282" s="3251"/>
      <c r="AE282" s="3252"/>
      <c r="AF282" s="3250" t="s">
        <v>1407</v>
      </c>
      <c r="AG282" s="3251"/>
      <c r="AH282" s="3251"/>
      <c r="AI282" s="3251"/>
      <c r="AJ282" s="3251"/>
      <c r="AK282" s="3251"/>
      <c r="AL282" s="3252"/>
      <c r="AM282" s="288"/>
      <c r="AN282" s="289"/>
      <c r="AO282" s="289"/>
      <c r="AP282" s="289"/>
      <c r="AQ282" s="289"/>
      <c r="AR282" s="289"/>
      <c r="AS282" s="289"/>
      <c r="AT282" s="289"/>
      <c r="AU282" s="289"/>
      <c r="AV282" s="289"/>
      <c r="AW282" s="290"/>
    </row>
    <row r="283" spans="1:49" ht="23.1" customHeight="1">
      <c r="A283" s="3276"/>
      <c r="B283" s="3277"/>
      <c r="C283" s="3278"/>
      <c r="D283" s="3250" t="s">
        <v>1408</v>
      </c>
      <c r="E283" s="3251"/>
      <c r="F283" s="3251"/>
      <c r="G283" s="3251"/>
      <c r="H283" s="3251"/>
      <c r="I283" s="3251"/>
      <c r="J283" s="3252"/>
      <c r="K283" s="3250" t="s">
        <v>1409</v>
      </c>
      <c r="L283" s="3251"/>
      <c r="M283" s="3251"/>
      <c r="N283" s="3251"/>
      <c r="O283" s="3251"/>
      <c r="P283" s="3251"/>
      <c r="Q283" s="3252"/>
      <c r="R283" s="3250"/>
      <c r="S283" s="3251"/>
      <c r="T283" s="3251"/>
      <c r="U283" s="3251"/>
      <c r="V283" s="3251"/>
      <c r="W283" s="3251"/>
      <c r="X283" s="3252"/>
      <c r="Y283" s="3250"/>
      <c r="Z283" s="3251"/>
      <c r="AA283" s="3251"/>
      <c r="AB283" s="3251"/>
      <c r="AC283" s="3251"/>
      <c r="AD283" s="3251"/>
      <c r="AE283" s="3252"/>
      <c r="AF283" s="3250" t="s">
        <v>1410</v>
      </c>
      <c r="AG283" s="3251"/>
      <c r="AH283" s="3251"/>
      <c r="AI283" s="3251"/>
      <c r="AJ283" s="3251"/>
      <c r="AK283" s="3251"/>
      <c r="AL283" s="3252"/>
      <c r="AM283" s="288"/>
      <c r="AN283" s="289"/>
      <c r="AO283" s="289"/>
      <c r="AP283" s="289"/>
      <c r="AQ283" s="289"/>
      <c r="AR283" s="289"/>
      <c r="AS283" s="289"/>
      <c r="AT283" s="289"/>
      <c r="AU283" s="289"/>
      <c r="AV283" s="289"/>
      <c r="AW283" s="290"/>
    </row>
    <row r="284" spans="1:49" ht="23.1" customHeight="1">
      <c r="A284" s="3276"/>
      <c r="B284" s="3277"/>
      <c r="C284" s="3278"/>
      <c r="D284" s="3250" t="s">
        <v>1411</v>
      </c>
      <c r="E284" s="3251"/>
      <c r="F284" s="3251"/>
      <c r="G284" s="3251"/>
      <c r="H284" s="3251"/>
      <c r="I284" s="3251"/>
      <c r="J284" s="3252"/>
      <c r="K284" s="3250"/>
      <c r="L284" s="3251"/>
      <c r="M284" s="3251"/>
      <c r="N284" s="3251"/>
      <c r="O284" s="3251"/>
      <c r="P284" s="3251"/>
      <c r="Q284" s="3252"/>
      <c r="R284" s="3250"/>
      <c r="S284" s="3251"/>
      <c r="T284" s="3251"/>
      <c r="U284" s="3251"/>
      <c r="V284" s="3251"/>
      <c r="W284" s="3251"/>
      <c r="X284" s="3252"/>
      <c r="Y284" s="3250"/>
      <c r="Z284" s="3251"/>
      <c r="AA284" s="3251"/>
      <c r="AB284" s="3251"/>
      <c r="AC284" s="3251"/>
      <c r="AD284" s="3251"/>
      <c r="AE284" s="3252"/>
      <c r="AF284" s="3250" t="s">
        <v>1412</v>
      </c>
      <c r="AG284" s="3251"/>
      <c r="AH284" s="3251"/>
      <c r="AI284" s="3251"/>
      <c r="AJ284" s="3251"/>
      <c r="AK284" s="3251"/>
      <c r="AL284" s="3252"/>
      <c r="AM284" s="288"/>
      <c r="AN284" s="289"/>
      <c r="AO284" s="289"/>
      <c r="AP284" s="289"/>
      <c r="AQ284" s="289"/>
      <c r="AR284" s="289"/>
      <c r="AS284" s="289"/>
      <c r="AT284" s="289"/>
      <c r="AU284" s="289"/>
      <c r="AV284" s="289"/>
      <c r="AW284" s="290"/>
    </row>
    <row r="285" spans="1:49" ht="23.1" customHeight="1">
      <c r="A285" s="3276"/>
      <c r="B285" s="3277"/>
      <c r="C285" s="3278"/>
      <c r="D285" s="3250" t="s">
        <v>1413</v>
      </c>
      <c r="E285" s="3251"/>
      <c r="F285" s="3251"/>
      <c r="G285" s="3251"/>
      <c r="H285" s="3251"/>
      <c r="I285" s="3251"/>
      <c r="J285" s="3252"/>
      <c r="K285" s="3250"/>
      <c r="L285" s="3251"/>
      <c r="M285" s="3251"/>
      <c r="N285" s="3251"/>
      <c r="O285" s="3251"/>
      <c r="P285" s="3251"/>
      <c r="Q285" s="3252"/>
      <c r="R285" s="3250"/>
      <c r="S285" s="3251"/>
      <c r="T285" s="3251"/>
      <c r="U285" s="3251"/>
      <c r="V285" s="3251"/>
      <c r="W285" s="3251"/>
      <c r="X285" s="3252"/>
      <c r="Y285" s="3250"/>
      <c r="Z285" s="3251"/>
      <c r="AA285" s="3251"/>
      <c r="AB285" s="3251"/>
      <c r="AC285" s="3251"/>
      <c r="AD285" s="3251"/>
      <c r="AE285" s="3252"/>
      <c r="AF285" s="3250" t="s">
        <v>1414</v>
      </c>
      <c r="AG285" s="3251"/>
      <c r="AH285" s="3251"/>
      <c r="AI285" s="3251"/>
      <c r="AJ285" s="3251"/>
      <c r="AK285" s="3251"/>
      <c r="AL285" s="3252"/>
      <c r="AM285" s="288"/>
      <c r="AN285" s="289"/>
      <c r="AO285" s="289"/>
      <c r="AP285" s="289"/>
      <c r="AQ285" s="289"/>
      <c r="AR285" s="289"/>
      <c r="AS285" s="289"/>
      <c r="AT285" s="289"/>
      <c r="AU285" s="289"/>
      <c r="AV285" s="289"/>
      <c r="AW285" s="290"/>
    </row>
    <row r="286" spans="1:49" ht="23.1" customHeight="1">
      <c r="A286" s="3276"/>
      <c r="B286" s="3277"/>
      <c r="C286" s="3278"/>
      <c r="D286" s="3250" t="s">
        <v>1415</v>
      </c>
      <c r="E286" s="3251"/>
      <c r="F286" s="3251"/>
      <c r="G286" s="3251"/>
      <c r="H286" s="3251"/>
      <c r="I286" s="3251"/>
      <c r="J286" s="3252"/>
      <c r="K286" s="3250"/>
      <c r="L286" s="3251"/>
      <c r="M286" s="3251"/>
      <c r="N286" s="3251"/>
      <c r="O286" s="3251"/>
      <c r="P286" s="3251"/>
      <c r="Q286" s="3252"/>
      <c r="R286" s="3250"/>
      <c r="S286" s="3251"/>
      <c r="T286" s="3251"/>
      <c r="U286" s="3251"/>
      <c r="V286" s="3251"/>
      <c r="W286" s="3251"/>
      <c r="X286" s="3252"/>
      <c r="Y286" s="3250"/>
      <c r="Z286" s="3251"/>
      <c r="AA286" s="3251"/>
      <c r="AB286" s="3251"/>
      <c r="AC286" s="3251"/>
      <c r="AD286" s="3251"/>
      <c r="AE286" s="3252"/>
      <c r="AF286" s="3250" t="s">
        <v>1416</v>
      </c>
      <c r="AG286" s="3251"/>
      <c r="AH286" s="3251"/>
      <c r="AI286" s="3251"/>
      <c r="AJ286" s="3251"/>
      <c r="AK286" s="3251"/>
      <c r="AL286" s="3252"/>
      <c r="AM286" s="288"/>
      <c r="AN286" s="289"/>
      <c r="AO286" s="289"/>
      <c r="AP286" s="289"/>
      <c r="AQ286" s="289"/>
      <c r="AR286" s="289"/>
      <c r="AS286" s="289"/>
      <c r="AT286" s="289"/>
      <c r="AU286" s="289"/>
      <c r="AV286" s="289"/>
      <c r="AW286" s="290"/>
    </row>
    <row r="287" spans="1:49" ht="23.1" customHeight="1">
      <c r="A287" s="3276"/>
      <c r="B287" s="3277"/>
      <c r="C287" s="3278"/>
      <c r="D287" s="3250" t="s">
        <v>1417</v>
      </c>
      <c r="E287" s="3251"/>
      <c r="F287" s="3251"/>
      <c r="G287" s="3251"/>
      <c r="H287" s="3251"/>
      <c r="I287" s="3251"/>
      <c r="J287" s="3252"/>
      <c r="K287" s="3250" t="s">
        <v>1418</v>
      </c>
      <c r="L287" s="3251"/>
      <c r="M287" s="3251"/>
      <c r="N287" s="3251"/>
      <c r="O287" s="3251"/>
      <c r="P287" s="3251"/>
      <c r="Q287" s="3252"/>
      <c r="R287" s="3250"/>
      <c r="S287" s="3251"/>
      <c r="T287" s="3251"/>
      <c r="U287" s="3251"/>
      <c r="V287" s="3251"/>
      <c r="W287" s="3251"/>
      <c r="X287" s="3252"/>
      <c r="Y287" s="3250"/>
      <c r="Z287" s="3251"/>
      <c r="AA287" s="3251"/>
      <c r="AB287" s="3251"/>
      <c r="AC287" s="3251"/>
      <c r="AD287" s="3251"/>
      <c r="AE287" s="3252"/>
      <c r="AF287" s="3250" t="s">
        <v>1419</v>
      </c>
      <c r="AG287" s="3251"/>
      <c r="AH287" s="3251"/>
      <c r="AI287" s="3251"/>
      <c r="AJ287" s="3251"/>
      <c r="AK287" s="3251"/>
      <c r="AL287" s="3252"/>
      <c r="AM287" s="288"/>
      <c r="AN287" s="289"/>
      <c r="AO287" s="289"/>
      <c r="AP287" s="289"/>
      <c r="AQ287" s="289"/>
      <c r="AR287" s="289"/>
      <c r="AS287" s="289"/>
      <c r="AT287" s="289"/>
      <c r="AU287" s="289"/>
      <c r="AV287" s="289"/>
      <c r="AW287" s="290"/>
    </row>
    <row r="288" spans="1:49" ht="23.1" customHeight="1">
      <c r="A288" s="3276"/>
      <c r="B288" s="3277"/>
      <c r="C288" s="3278"/>
      <c r="D288" s="3250" t="s">
        <v>1420</v>
      </c>
      <c r="E288" s="3251"/>
      <c r="F288" s="3251"/>
      <c r="G288" s="3251"/>
      <c r="H288" s="3251"/>
      <c r="I288" s="3251"/>
      <c r="J288" s="3252"/>
      <c r="K288" s="3250"/>
      <c r="L288" s="3251"/>
      <c r="M288" s="3251"/>
      <c r="N288" s="3251"/>
      <c r="O288" s="3251"/>
      <c r="P288" s="3251"/>
      <c r="Q288" s="3252"/>
      <c r="R288" s="3250"/>
      <c r="S288" s="3251"/>
      <c r="T288" s="3251"/>
      <c r="U288" s="3251"/>
      <c r="V288" s="3251"/>
      <c r="W288" s="3251"/>
      <c r="X288" s="3252"/>
      <c r="Y288" s="3250"/>
      <c r="Z288" s="3251"/>
      <c r="AA288" s="3251"/>
      <c r="AB288" s="3251"/>
      <c r="AC288" s="3251"/>
      <c r="AD288" s="3251"/>
      <c r="AE288" s="3252"/>
      <c r="AF288" s="3250" t="s">
        <v>1421</v>
      </c>
      <c r="AG288" s="3251"/>
      <c r="AH288" s="3251"/>
      <c r="AI288" s="3251"/>
      <c r="AJ288" s="3251"/>
      <c r="AK288" s="3251"/>
      <c r="AL288" s="3252"/>
      <c r="AM288" s="288"/>
      <c r="AN288" s="289"/>
      <c r="AO288" s="289"/>
      <c r="AP288" s="289"/>
      <c r="AQ288" s="289"/>
      <c r="AR288" s="289"/>
      <c r="AS288" s="289"/>
      <c r="AT288" s="289"/>
      <c r="AU288" s="289"/>
      <c r="AV288" s="289"/>
      <c r="AW288" s="290"/>
    </row>
    <row r="289" spans="1:50" ht="23.1" customHeight="1">
      <c r="A289" s="3276"/>
      <c r="B289" s="3277"/>
      <c r="C289" s="3278"/>
      <c r="D289" s="3250" t="s">
        <v>1422</v>
      </c>
      <c r="E289" s="3251"/>
      <c r="F289" s="3251"/>
      <c r="G289" s="3251"/>
      <c r="H289" s="3251"/>
      <c r="I289" s="3251"/>
      <c r="J289" s="3252"/>
      <c r="K289" s="3250"/>
      <c r="L289" s="3251"/>
      <c r="M289" s="3251"/>
      <c r="N289" s="3251"/>
      <c r="O289" s="3251"/>
      <c r="P289" s="3251"/>
      <c r="Q289" s="3252"/>
      <c r="R289" s="3250"/>
      <c r="S289" s="3251"/>
      <c r="T289" s="3251"/>
      <c r="U289" s="3251"/>
      <c r="V289" s="3251"/>
      <c r="W289" s="3251"/>
      <c r="X289" s="3252"/>
      <c r="Y289" s="3250"/>
      <c r="Z289" s="3251"/>
      <c r="AA289" s="3251"/>
      <c r="AB289" s="3251"/>
      <c r="AC289" s="3251"/>
      <c r="AD289" s="3251"/>
      <c r="AE289" s="3252"/>
      <c r="AF289" s="3250" t="s">
        <v>1423</v>
      </c>
      <c r="AG289" s="3251"/>
      <c r="AH289" s="3251"/>
      <c r="AI289" s="3251"/>
      <c r="AJ289" s="3251"/>
      <c r="AK289" s="3251"/>
      <c r="AL289" s="3252"/>
      <c r="AM289" s="288"/>
      <c r="AN289" s="289"/>
      <c r="AO289" s="289"/>
      <c r="AP289" s="289"/>
      <c r="AQ289" s="289"/>
      <c r="AR289" s="289"/>
      <c r="AS289" s="289"/>
      <c r="AT289" s="289"/>
      <c r="AU289" s="289"/>
      <c r="AV289" s="289"/>
      <c r="AW289" s="290"/>
    </row>
    <row r="290" spans="1:50" ht="23.1" customHeight="1">
      <c r="A290" s="3276"/>
      <c r="B290" s="3277"/>
      <c r="C290" s="3278"/>
      <c r="D290" s="3273" t="s">
        <v>1424</v>
      </c>
      <c r="E290" s="3274"/>
      <c r="F290" s="3274"/>
      <c r="G290" s="3274"/>
      <c r="H290" s="3274"/>
      <c r="I290" s="3274"/>
      <c r="J290" s="3275"/>
      <c r="K290" s="3250" t="s">
        <v>1425</v>
      </c>
      <c r="L290" s="3251"/>
      <c r="M290" s="3251"/>
      <c r="N290" s="3251"/>
      <c r="O290" s="3251"/>
      <c r="P290" s="3251"/>
      <c r="Q290" s="3252"/>
      <c r="R290" s="3250"/>
      <c r="S290" s="3251"/>
      <c r="T290" s="3251"/>
      <c r="U290" s="3251"/>
      <c r="V290" s="3251"/>
      <c r="W290" s="3251"/>
      <c r="X290" s="3252"/>
      <c r="Y290" s="3250"/>
      <c r="Z290" s="3251"/>
      <c r="AA290" s="3251"/>
      <c r="AB290" s="3251"/>
      <c r="AC290" s="3251"/>
      <c r="AD290" s="3251"/>
      <c r="AE290" s="3252"/>
      <c r="AF290" s="3250" t="s">
        <v>1426</v>
      </c>
      <c r="AG290" s="3251"/>
      <c r="AH290" s="3251"/>
      <c r="AI290" s="3251"/>
      <c r="AJ290" s="3251"/>
      <c r="AK290" s="3251"/>
      <c r="AL290" s="3252"/>
      <c r="AM290" s="288"/>
      <c r="AN290" s="289"/>
      <c r="AO290" s="289"/>
      <c r="AP290" s="289"/>
      <c r="AQ290" s="289"/>
      <c r="AR290" s="289"/>
      <c r="AS290" s="289"/>
      <c r="AT290" s="289"/>
      <c r="AU290" s="289"/>
      <c r="AV290" s="289"/>
      <c r="AW290" s="290"/>
    </row>
    <row r="291" spans="1:50" ht="23.1" customHeight="1">
      <c r="A291" s="3276"/>
      <c r="B291" s="3277"/>
      <c r="C291" s="3278"/>
      <c r="D291" s="3279"/>
      <c r="E291" s="3280"/>
      <c r="F291" s="3280"/>
      <c r="G291" s="3280"/>
      <c r="H291" s="3280"/>
      <c r="I291" s="3280"/>
      <c r="J291" s="3281"/>
      <c r="K291" s="3250" t="s">
        <v>1427</v>
      </c>
      <c r="L291" s="3251"/>
      <c r="M291" s="3251"/>
      <c r="N291" s="3251"/>
      <c r="O291" s="3251"/>
      <c r="P291" s="3251"/>
      <c r="Q291" s="3252"/>
      <c r="R291" s="3250"/>
      <c r="S291" s="3251"/>
      <c r="T291" s="3251"/>
      <c r="U291" s="3251"/>
      <c r="V291" s="3251"/>
      <c r="W291" s="3251"/>
      <c r="X291" s="3252"/>
      <c r="Y291" s="3250"/>
      <c r="Z291" s="3251"/>
      <c r="AA291" s="3251"/>
      <c r="AB291" s="3251"/>
      <c r="AC291" s="3251"/>
      <c r="AD291" s="3251"/>
      <c r="AE291" s="3252"/>
      <c r="AF291" s="288" t="s">
        <v>1428</v>
      </c>
      <c r="AG291" s="289"/>
      <c r="AH291" s="289"/>
      <c r="AI291" s="289"/>
      <c r="AJ291" s="289"/>
      <c r="AK291" s="289"/>
      <c r="AL291" s="290"/>
      <c r="AM291" s="288"/>
      <c r="AN291" s="289"/>
      <c r="AO291" s="289"/>
      <c r="AP291" s="289"/>
      <c r="AQ291" s="289"/>
      <c r="AR291" s="289"/>
      <c r="AS291" s="289"/>
      <c r="AT291" s="289"/>
      <c r="AU291" s="289"/>
      <c r="AV291" s="289"/>
      <c r="AW291" s="290"/>
    </row>
    <row r="292" spans="1:50" ht="23.1" customHeight="1">
      <c r="A292" s="3276"/>
      <c r="B292" s="3277"/>
      <c r="C292" s="3278"/>
      <c r="D292" s="3273" t="s">
        <v>1429</v>
      </c>
      <c r="E292" s="3274"/>
      <c r="F292" s="3274"/>
      <c r="G292" s="3274"/>
      <c r="H292" s="3274"/>
      <c r="I292" s="3274"/>
      <c r="J292" s="3275"/>
      <c r="K292" s="3250" t="s">
        <v>1430</v>
      </c>
      <c r="L292" s="3251"/>
      <c r="M292" s="3251"/>
      <c r="N292" s="3251"/>
      <c r="O292" s="3251"/>
      <c r="P292" s="3251"/>
      <c r="Q292" s="3252"/>
      <c r="R292" s="3250"/>
      <c r="S292" s="3251"/>
      <c r="T292" s="3251"/>
      <c r="U292" s="3251"/>
      <c r="V292" s="3251"/>
      <c r="W292" s="3251"/>
      <c r="X292" s="3252"/>
      <c r="Y292" s="3250"/>
      <c r="Z292" s="3251"/>
      <c r="AA292" s="3251"/>
      <c r="AB292" s="3251"/>
      <c r="AC292" s="3251"/>
      <c r="AD292" s="3251"/>
      <c r="AE292" s="3252"/>
      <c r="AF292" s="3250" t="s">
        <v>1431</v>
      </c>
      <c r="AG292" s="3251"/>
      <c r="AH292" s="3251"/>
      <c r="AI292" s="3251"/>
      <c r="AJ292" s="3251"/>
      <c r="AK292" s="3251"/>
      <c r="AL292" s="3252"/>
      <c r="AM292" s="288"/>
      <c r="AN292" s="289"/>
      <c r="AO292" s="289"/>
      <c r="AP292" s="289"/>
      <c r="AQ292" s="289"/>
      <c r="AR292" s="289"/>
      <c r="AS292" s="289"/>
      <c r="AT292" s="289"/>
      <c r="AU292" s="289"/>
      <c r="AV292" s="289"/>
      <c r="AW292" s="290"/>
    </row>
    <row r="293" spans="1:50" ht="23.1" customHeight="1">
      <c r="A293" s="3276"/>
      <c r="B293" s="3277"/>
      <c r="C293" s="3278"/>
      <c r="D293" s="3279"/>
      <c r="E293" s="3280"/>
      <c r="F293" s="3280"/>
      <c r="G293" s="3280"/>
      <c r="H293" s="3280"/>
      <c r="I293" s="3280"/>
      <c r="J293" s="3281"/>
      <c r="K293" s="3250" t="s">
        <v>1432</v>
      </c>
      <c r="L293" s="3251"/>
      <c r="M293" s="3251"/>
      <c r="N293" s="3251"/>
      <c r="O293" s="3251"/>
      <c r="P293" s="3251"/>
      <c r="Q293" s="3252"/>
      <c r="R293" s="3250"/>
      <c r="S293" s="3251"/>
      <c r="T293" s="3251"/>
      <c r="U293" s="3251"/>
      <c r="V293" s="3251"/>
      <c r="W293" s="3251"/>
      <c r="X293" s="3252"/>
      <c r="Y293" s="3250"/>
      <c r="Z293" s="3251"/>
      <c r="AA293" s="3251"/>
      <c r="AB293" s="3251"/>
      <c r="AC293" s="3251"/>
      <c r="AD293" s="3251"/>
      <c r="AE293" s="3252"/>
      <c r="AF293" s="3250" t="s">
        <v>1433</v>
      </c>
      <c r="AG293" s="3251"/>
      <c r="AH293" s="3251"/>
      <c r="AI293" s="3251"/>
      <c r="AJ293" s="3251"/>
      <c r="AK293" s="3251"/>
      <c r="AL293" s="3252"/>
      <c r="AM293" s="288"/>
      <c r="AN293" s="289"/>
      <c r="AO293" s="289"/>
      <c r="AP293" s="289"/>
      <c r="AQ293" s="289"/>
      <c r="AR293" s="289"/>
      <c r="AS293" s="289"/>
      <c r="AT293" s="289"/>
      <c r="AU293" s="289"/>
      <c r="AV293" s="289"/>
      <c r="AW293" s="290"/>
    </row>
    <row r="294" spans="1:50" ht="23.1" customHeight="1">
      <c r="A294" s="3276"/>
      <c r="B294" s="3277"/>
      <c r="C294" s="3278"/>
      <c r="D294" s="3250" t="s">
        <v>1434</v>
      </c>
      <c r="E294" s="3251"/>
      <c r="F294" s="3251"/>
      <c r="G294" s="3251"/>
      <c r="H294" s="3251"/>
      <c r="I294" s="3251"/>
      <c r="J294" s="3252"/>
      <c r="K294" s="3250" t="s">
        <v>1435</v>
      </c>
      <c r="L294" s="3251"/>
      <c r="M294" s="3251"/>
      <c r="N294" s="3251"/>
      <c r="O294" s="3251"/>
      <c r="P294" s="3251"/>
      <c r="Q294" s="3252"/>
      <c r="R294" s="3250"/>
      <c r="S294" s="3251"/>
      <c r="T294" s="3251"/>
      <c r="U294" s="3251"/>
      <c r="V294" s="3251"/>
      <c r="W294" s="3251"/>
      <c r="X294" s="3252"/>
      <c r="Y294" s="3250"/>
      <c r="Z294" s="3251"/>
      <c r="AA294" s="3251"/>
      <c r="AB294" s="3251"/>
      <c r="AC294" s="3251"/>
      <c r="AD294" s="3251"/>
      <c r="AE294" s="3252"/>
      <c r="AF294" s="3250" t="s">
        <v>1436</v>
      </c>
      <c r="AG294" s="3251"/>
      <c r="AH294" s="3251"/>
      <c r="AI294" s="3251"/>
      <c r="AJ294" s="3251"/>
      <c r="AK294" s="3251"/>
      <c r="AL294" s="3252"/>
      <c r="AM294" s="288"/>
      <c r="AN294" s="289"/>
      <c r="AO294" s="289"/>
      <c r="AP294" s="289"/>
      <c r="AQ294" s="289"/>
      <c r="AR294" s="289"/>
      <c r="AS294" s="289"/>
      <c r="AT294" s="289"/>
      <c r="AU294" s="289"/>
      <c r="AV294" s="289"/>
      <c r="AW294" s="290"/>
    </row>
    <row r="295" spans="1:50" ht="23.1" customHeight="1">
      <c r="A295" s="3276"/>
      <c r="B295" s="3277"/>
      <c r="C295" s="3278"/>
      <c r="D295" s="3250" t="s">
        <v>1437</v>
      </c>
      <c r="E295" s="3251"/>
      <c r="F295" s="3251"/>
      <c r="G295" s="3251"/>
      <c r="H295" s="3251"/>
      <c r="I295" s="3251"/>
      <c r="J295" s="3252"/>
      <c r="K295" s="3250"/>
      <c r="L295" s="3251"/>
      <c r="M295" s="3251"/>
      <c r="N295" s="3251"/>
      <c r="O295" s="3251"/>
      <c r="P295" s="3251"/>
      <c r="Q295" s="3252"/>
      <c r="R295" s="3250" t="s">
        <v>1438</v>
      </c>
      <c r="S295" s="3251"/>
      <c r="T295" s="3251"/>
      <c r="U295" s="3251"/>
      <c r="V295" s="3251"/>
      <c r="W295" s="3251"/>
      <c r="X295" s="3252"/>
      <c r="Y295" s="3250"/>
      <c r="Z295" s="3251"/>
      <c r="AA295" s="3251"/>
      <c r="AB295" s="3251"/>
      <c r="AC295" s="3251"/>
      <c r="AD295" s="3251"/>
      <c r="AE295" s="3252"/>
      <c r="AF295" s="3250"/>
      <c r="AG295" s="3251"/>
      <c r="AH295" s="3251"/>
      <c r="AI295" s="3251"/>
      <c r="AJ295" s="3251"/>
      <c r="AK295" s="3251"/>
      <c r="AL295" s="3252"/>
      <c r="AM295" s="3250"/>
      <c r="AN295" s="3251"/>
      <c r="AO295" s="3251"/>
      <c r="AP295" s="3251"/>
      <c r="AQ295" s="3251"/>
      <c r="AR295" s="3251"/>
      <c r="AS295" s="3251"/>
      <c r="AT295" s="3251"/>
      <c r="AU295" s="3251"/>
      <c r="AV295" s="3251"/>
      <c r="AW295" s="3252"/>
    </row>
    <row r="296" spans="1:50" ht="23.1" customHeight="1">
      <c r="A296" s="3276"/>
      <c r="B296" s="3277"/>
      <c r="C296" s="3278"/>
      <c r="D296" s="3250" t="s">
        <v>1439</v>
      </c>
      <c r="E296" s="3251"/>
      <c r="F296" s="3251"/>
      <c r="G296" s="3251"/>
      <c r="H296" s="3251"/>
      <c r="I296" s="3251"/>
      <c r="J296" s="3252"/>
      <c r="K296" s="3250"/>
      <c r="L296" s="3251"/>
      <c r="M296" s="3251"/>
      <c r="N296" s="3251"/>
      <c r="O296" s="3251"/>
      <c r="P296" s="3251"/>
      <c r="Q296" s="3252"/>
      <c r="R296" s="3250" t="s">
        <v>1440</v>
      </c>
      <c r="S296" s="3251"/>
      <c r="T296" s="3251"/>
      <c r="U296" s="3251"/>
      <c r="V296" s="3251"/>
      <c r="W296" s="3251"/>
      <c r="X296" s="3252"/>
      <c r="Y296" s="3250"/>
      <c r="Z296" s="3251"/>
      <c r="AA296" s="3251"/>
      <c r="AB296" s="3251"/>
      <c r="AC296" s="3251"/>
      <c r="AD296" s="3251"/>
      <c r="AE296" s="3252"/>
      <c r="AF296" s="3250" t="s">
        <v>1441</v>
      </c>
      <c r="AG296" s="3251"/>
      <c r="AH296" s="3251"/>
      <c r="AI296" s="3251"/>
      <c r="AJ296" s="3251"/>
      <c r="AK296" s="3251"/>
      <c r="AL296" s="3252"/>
      <c r="AM296" s="3250"/>
      <c r="AN296" s="3251"/>
      <c r="AO296" s="3251"/>
      <c r="AP296" s="3251"/>
      <c r="AQ296" s="3251"/>
      <c r="AR296" s="3251"/>
      <c r="AS296" s="3251"/>
      <c r="AT296" s="3251"/>
      <c r="AU296" s="3251"/>
      <c r="AV296" s="3251"/>
      <c r="AW296" s="3252"/>
    </row>
    <row r="297" spans="1:50" ht="23.1" customHeight="1">
      <c r="A297" s="3276"/>
      <c r="B297" s="3277"/>
      <c r="C297" s="3278"/>
      <c r="D297" s="3250" t="s">
        <v>1442</v>
      </c>
      <c r="E297" s="3251"/>
      <c r="F297" s="3251"/>
      <c r="G297" s="3251"/>
      <c r="H297" s="3251"/>
      <c r="I297" s="3251"/>
      <c r="J297" s="3252"/>
      <c r="K297" s="3250" t="s">
        <v>1443</v>
      </c>
      <c r="L297" s="3251"/>
      <c r="M297" s="3251"/>
      <c r="N297" s="3251"/>
      <c r="O297" s="3251"/>
      <c r="P297" s="3251"/>
      <c r="Q297" s="3252"/>
      <c r="R297" s="3250" t="s">
        <v>1444</v>
      </c>
      <c r="S297" s="3251"/>
      <c r="T297" s="3251"/>
      <c r="U297" s="3251"/>
      <c r="V297" s="3251"/>
      <c r="W297" s="3251"/>
      <c r="X297" s="3252"/>
      <c r="Y297" s="3250"/>
      <c r="Z297" s="3251"/>
      <c r="AA297" s="3251"/>
      <c r="AB297" s="3251"/>
      <c r="AC297" s="3251"/>
      <c r="AD297" s="3251"/>
      <c r="AE297" s="3252"/>
      <c r="AF297" s="3250" t="s">
        <v>1445</v>
      </c>
      <c r="AG297" s="3251"/>
      <c r="AH297" s="3251"/>
      <c r="AI297" s="3251"/>
      <c r="AJ297" s="3251"/>
      <c r="AK297" s="3251"/>
      <c r="AL297" s="3252"/>
      <c r="AM297" s="3250"/>
      <c r="AN297" s="3251"/>
      <c r="AO297" s="3251"/>
      <c r="AP297" s="3251"/>
      <c r="AQ297" s="3251"/>
      <c r="AR297" s="3251"/>
      <c r="AS297" s="3251"/>
      <c r="AT297" s="3251"/>
      <c r="AU297" s="3251"/>
      <c r="AV297" s="3251"/>
      <c r="AW297" s="3252"/>
    </row>
    <row r="298" spans="1:50" s="287" customFormat="1" ht="36.75" customHeight="1">
      <c r="A298" s="3276"/>
      <c r="B298" s="3277"/>
      <c r="C298" s="3278"/>
      <c r="D298" s="3288" t="s">
        <v>1446</v>
      </c>
      <c r="E298" s="3289"/>
      <c r="F298" s="3289"/>
      <c r="G298" s="3289"/>
      <c r="H298" s="3289"/>
      <c r="I298" s="3289"/>
      <c r="J298" s="3290"/>
      <c r="K298" s="3288" t="s">
        <v>1447</v>
      </c>
      <c r="L298" s="3289"/>
      <c r="M298" s="3289"/>
      <c r="N298" s="3289"/>
      <c r="O298" s="3289"/>
      <c r="P298" s="3289"/>
      <c r="Q298" s="3290"/>
      <c r="R298" s="3288" t="s">
        <v>1448</v>
      </c>
      <c r="S298" s="3289"/>
      <c r="T298" s="3289"/>
      <c r="U298" s="3289"/>
      <c r="V298" s="3289"/>
      <c r="W298" s="3289"/>
      <c r="X298" s="3290"/>
      <c r="Y298" s="3288" t="s">
        <v>1449</v>
      </c>
      <c r="Z298" s="3289"/>
      <c r="AA298" s="3289"/>
      <c r="AB298" s="3289"/>
      <c r="AC298" s="3289"/>
      <c r="AD298" s="3289"/>
      <c r="AE298" s="3290"/>
      <c r="AF298" s="3288" t="s">
        <v>1450</v>
      </c>
      <c r="AG298" s="3289"/>
      <c r="AH298" s="3289"/>
      <c r="AI298" s="3289"/>
      <c r="AJ298" s="3289"/>
      <c r="AK298" s="3289"/>
      <c r="AL298" s="3290"/>
      <c r="AM298" s="3291" t="s">
        <v>1451</v>
      </c>
      <c r="AN298" s="3289"/>
      <c r="AO298" s="3289"/>
      <c r="AP298" s="3289"/>
      <c r="AQ298" s="3289"/>
      <c r="AR298" s="3289"/>
      <c r="AS298" s="3289"/>
      <c r="AT298" s="3289"/>
      <c r="AU298" s="3289"/>
      <c r="AV298" s="3289"/>
      <c r="AW298" s="3290"/>
      <c r="AX298" s="292"/>
    </row>
    <row r="299" spans="1:50" ht="54" customHeight="1">
      <c r="A299" s="3276"/>
      <c r="B299" s="3277"/>
      <c r="C299" s="3278"/>
      <c r="D299" s="3250" t="s">
        <v>1452</v>
      </c>
      <c r="E299" s="3251"/>
      <c r="F299" s="3251"/>
      <c r="G299" s="3251"/>
      <c r="H299" s="3251"/>
      <c r="I299" s="3251"/>
      <c r="J299" s="3252"/>
      <c r="K299" s="3250" t="s">
        <v>1453</v>
      </c>
      <c r="L299" s="3251"/>
      <c r="M299" s="3251"/>
      <c r="N299" s="3251"/>
      <c r="O299" s="3251"/>
      <c r="P299" s="3251"/>
      <c r="Q299" s="3252"/>
      <c r="R299" s="3250" t="s">
        <v>1454</v>
      </c>
      <c r="S299" s="3251"/>
      <c r="T299" s="3251"/>
      <c r="U299" s="3251"/>
      <c r="V299" s="3251"/>
      <c r="W299" s="3251"/>
      <c r="X299" s="3252"/>
      <c r="Y299" s="3250" t="s">
        <v>1455</v>
      </c>
      <c r="Z299" s="3251"/>
      <c r="AA299" s="3251"/>
      <c r="AB299" s="3251"/>
      <c r="AC299" s="3251"/>
      <c r="AD299" s="3251"/>
      <c r="AE299" s="3252"/>
      <c r="AF299" s="3263"/>
      <c r="AG299" s="3251"/>
      <c r="AH299" s="3251"/>
      <c r="AI299" s="3251"/>
      <c r="AJ299" s="3251"/>
      <c r="AK299" s="3251"/>
      <c r="AL299" s="3252"/>
      <c r="AM299" s="3288" t="s">
        <v>1456</v>
      </c>
      <c r="AN299" s="3251"/>
      <c r="AO299" s="3251"/>
      <c r="AP299" s="3251"/>
      <c r="AQ299" s="3251"/>
      <c r="AR299" s="3251"/>
      <c r="AS299" s="3251"/>
      <c r="AT299" s="3251"/>
      <c r="AU299" s="3251"/>
      <c r="AV299" s="3251"/>
      <c r="AW299" s="3252"/>
    </row>
    <row r="300" spans="1:50" ht="23.1" customHeight="1">
      <c r="A300" s="3276"/>
      <c r="B300" s="3277"/>
      <c r="C300" s="3278"/>
      <c r="D300" s="3250" t="s">
        <v>1457</v>
      </c>
      <c r="E300" s="3251"/>
      <c r="F300" s="3251"/>
      <c r="G300" s="3251"/>
      <c r="H300" s="3251"/>
      <c r="I300" s="3251"/>
      <c r="J300" s="3252"/>
      <c r="K300" s="3250"/>
      <c r="L300" s="3251"/>
      <c r="M300" s="3251"/>
      <c r="N300" s="3251"/>
      <c r="O300" s="3251"/>
      <c r="P300" s="3251"/>
      <c r="Q300" s="3252"/>
      <c r="R300" s="3250" t="s">
        <v>1458</v>
      </c>
      <c r="S300" s="3251"/>
      <c r="T300" s="3251"/>
      <c r="U300" s="3251"/>
      <c r="V300" s="3251"/>
      <c r="W300" s="3251"/>
      <c r="X300" s="3252"/>
      <c r="Y300" s="3250"/>
      <c r="Z300" s="3251"/>
      <c r="AA300" s="3251"/>
      <c r="AB300" s="3251"/>
      <c r="AC300" s="3251"/>
      <c r="AD300" s="3251"/>
      <c r="AE300" s="3252"/>
      <c r="AF300" s="3263"/>
      <c r="AG300" s="3251"/>
      <c r="AH300" s="3251"/>
      <c r="AI300" s="3251"/>
      <c r="AJ300" s="3251"/>
      <c r="AK300" s="3251"/>
      <c r="AL300" s="3252"/>
      <c r="AM300" s="3250"/>
      <c r="AN300" s="3251"/>
      <c r="AO300" s="3251"/>
      <c r="AP300" s="3251"/>
      <c r="AQ300" s="3251"/>
      <c r="AR300" s="3251"/>
      <c r="AS300" s="3251"/>
      <c r="AT300" s="3251"/>
      <c r="AU300" s="3251"/>
      <c r="AV300" s="3251"/>
      <c r="AW300" s="3252"/>
    </row>
    <row r="301" spans="1:50" ht="23.1" customHeight="1">
      <c r="A301" s="3276"/>
      <c r="B301" s="3277"/>
      <c r="C301" s="3278"/>
      <c r="D301" s="3250" t="s">
        <v>1459</v>
      </c>
      <c r="E301" s="3251"/>
      <c r="F301" s="3251"/>
      <c r="G301" s="3251"/>
      <c r="H301" s="3251"/>
      <c r="I301" s="3251"/>
      <c r="J301" s="3252"/>
      <c r="K301" s="3250"/>
      <c r="L301" s="3251"/>
      <c r="M301" s="3251"/>
      <c r="N301" s="3251"/>
      <c r="O301" s="3251"/>
      <c r="P301" s="3251"/>
      <c r="Q301" s="3252"/>
      <c r="R301" s="3250" t="s">
        <v>1460</v>
      </c>
      <c r="S301" s="3251"/>
      <c r="T301" s="3251"/>
      <c r="U301" s="3251"/>
      <c r="V301" s="3251"/>
      <c r="W301" s="3251"/>
      <c r="X301" s="3252"/>
      <c r="Y301" s="3250"/>
      <c r="Z301" s="3251"/>
      <c r="AA301" s="3251"/>
      <c r="AB301" s="3251"/>
      <c r="AC301" s="3251"/>
      <c r="AD301" s="3251"/>
      <c r="AE301" s="3252"/>
      <c r="AF301" s="3263"/>
      <c r="AG301" s="3251"/>
      <c r="AH301" s="3251"/>
      <c r="AI301" s="3251"/>
      <c r="AJ301" s="3251"/>
      <c r="AK301" s="3251"/>
      <c r="AL301" s="3252"/>
      <c r="AM301" s="3250"/>
      <c r="AN301" s="3251"/>
      <c r="AO301" s="3251"/>
      <c r="AP301" s="3251"/>
      <c r="AQ301" s="3251"/>
      <c r="AR301" s="3251"/>
      <c r="AS301" s="3251"/>
      <c r="AT301" s="3251"/>
      <c r="AU301" s="3251"/>
      <c r="AV301" s="3251"/>
      <c r="AW301" s="3252"/>
    </row>
    <row r="302" spans="1:50" ht="23.1" customHeight="1">
      <c r="A302" s="3276"/>
      <c r="B302" s="3277"/>
      <c r="C302" s="3278"/>
      <c r="D302" s="3250" t="s">
        <v>1461</v>
      </c>
      <c r="E302" s="3251"/>
      <c r="F302" s="3251"/>
      <c r="G302" s="3251"/>
      <c r="H302" s="3251"/>
      <c r="I302" s="3251"/>
      <c r="J302" s="3252"/>
      <c r="K302" s="3250"/>
      <c r="L302" s="3251"/>
      <c r="M302" s="3251"/>
      <c r="N302" s="3251"/>
      <c r="O302" s="3251"/>
      <c r="P302" s="3251"/>
      <c r="Q302" s="3252"/>
      <c r="R302" s="3250" t="s">
        <v>1462</v>
      </c>
      <c r="S302" s="3251"/>
      <c r="T302" s="3251"/>
      <c r="U302" s="3251"/>
      <c r="V302" s="3251"/>
      <c r="W302" s="3251"/>
      <c r="X302" s="3252"/>
      <c r="Y302" s="3250"/>
      <c r="Z302" s="3251"/>
      <c r="AA302" s="3251"/>
      <c r="AB302" s="3251"/>
      <c r="AC302" s="3251"/>
      <c r="AD302" s="3251"/>
      <c r="AE302" s="3252"/>
      <c r="AF302" s="3263"/>
      <c r="AG302" s="3251"/>
      <c r="AH302" s="3251"/>
      <c r="AI302" s="3251"/>
      <c r="AJ302" s="3251"/>
      <c r="AK302" s="3251"/>
      <c r="AL302" s="3252"/>
      <c r="AM302" s="3250"/>
      <c r="AN302" s="3251"/>
      <c r="AO302" s="3251"/>
      <c r="AP302" s="3251"/>
      <c r="AQ302" s="3251"/>
      <c r="AR302" s="3251"/>
      <c r="AS302" s="3251"/>
      <c r="AT302" s="3251"/>
      <c r="AU302" s="3251"/>
      <c r="AV302" s="3251"/>
      <c r="AW302" s="3252"/>
    </row>
    <row r="303" spans="1:50" ht="23.1" customHeight="1">
      <c r="A303" s="3276"/>
      <c r="B303" s="3277"/>
      <c r="C303" s="3278"/>
      <c r="D303" s="3250" t="s">
        <v>1463</v>
      </c>
      <c r="E303" s="3251"/>
      <c r="F303" s="3251"/>
      <c r="G303" s="3251"/>
      <c r="H303" s="3251"/>
      <c r="I303" s="3251"/>
      <c r="J303" s="3252"/>
      <c r="K303" s="3250" t="s">
        <v>1464</v>
      </c>
      <c r="L303" s="3251"/>
      <c r="M303" s="3251"/>
      <c r="N303" s="3251"/>
      <c r="O303" s="3251"/>
      <c r="P303" s="3251"/>
      <c r="Q303" s="3252"/>
      <c r="R303" s="3263" t="s">
        <v>1465</v>
      </c>
      <c r="S303" s="3251"/>
      <c r="T303" s="3251"/>
      <c r="U303" s="3251"/>
      <c r="V303" s="3251"/>
      <c r="W303" s="3251"/>
      <c r="X303" s="3252"/>
      <c r="Y303" s="3250" t="s">
        <v>1466</v>
      </c>
      <c r="Z303" s="3251"/>
      <c r="AA303" s="3251"/>
      <c r="AB303" s="3251"/>
      <c r="AC303" s="3251"/>
      <c r="AD303" s="3251"/>
      <c r="AE303" s="3252"/>
      <c r="AF303" s="3263"/>
      <c r="AG303" s="3251"/>
      <c r="AH303" s="3251"/>
      <c r="AI303" s="3251"/>
      <c r="AJ303" s="3251"/>
      <c r="AK303" s="3251"/>
      <c r="AL303" s="3252"/>
      <c r="AM303" s="3250"/>
      <c r="AN303" s="3251"/>
      <c r="AO303" s="3251"/>
      <c r="AP303" s="3251"/>
      <c r="AQ303" s="3251"/>
      <c r="AR303" s="3251"/>
      <c r="AS303" s="3251"/>
      <c r="AT303" s="3251"/>
      <c r="AU303" s="3251"/>
      <c r="AV303" s="3251"/>
      <c r="AW303" s="3252"/>
    </row>
    <row r="304" spans="1:50" ht="23.1" customHeight="1">
      <c r="A304" s="3276"/>
      <c r="B304" s="3277"/>
      <c r="C304" s="3278"/>
      <c r="D304" s="3250" t="s">
        <v>1467</v>
      </c>
      <c r="E304" s="3251"/>
      <c r="F304" s="3251"/>
      <c r="G304" s="3251"/>
      <c r="H304" s="3251"/>
      <c r="I304" s="3251"/>
      <c r="J304" s="3252"/>
      <c r="K304" s="3250" t="s">
        <v>1468</v>
      </c>
      <c r="L304" s="3251"/>
      <c r="M304" s="3251"/>
      <c r="N304" s="3251"/>
      <c r="O304" s="3251"/>
      <c r="P304" s="3251"/>
      <c r="Q304" s="3252"/>
      <c r="R304" s="3263" t="s">
        <v>1469</v>
      </c>
      <c r="S304" s="3251"/>
      <c r="T304" s="3251"/>
      <c r="U304" s="3251"/>
      <c r="V304" s="3251"/>
      <c r="W304" s="3251"/>
      <c r="X304" s="3252"/>
      <c r="Y304" s="3250" t="s">
        <v>1470</v>
      </c>
      <c r="Z304" s="3251"/>
      <c r="AA304" s="3251"/>
      <c r="AB304" s="3251"/>
      <c r="AC304" s="3251"/>
      <c r="AD304" s="3251"/>
      <c r="AE304" s="3252"/>
      <c r="AF304" s="3263"/>
      <c r="AG304" s="3251"/>
      <c r="AH304" s="3251"/>
      <c r="AI304" s="3251"/>
      <c r="AJ304" s="3251"/>
      <c r="AK304" s="3251"/>
      <c r="AL304" s="3252"/>
      <c r="AM304" s="3250"/>
      <c r="AN304" s="3251"/>
      <c r="AO304" s="3251"/>
      <c r="AP304" s="3251"/>
      <c r="AQ304" s="3251"/>
      <c r="AR304" s="3251"/>
      <c r="AS304" s="3251"/>
      <c r="AT304" s="3251"/>
      <c r="AU304" s="3251"/>
      <c r="AV304" s="3251"/>
      <c r="AW304" s="3252"/>
    </row>
    <row r="305" spans="1:49" ht="23.1" customHeight="1">
      <c r="A305" s="3276"/>
      <c r="B305" s="3277"/>
      <c r="C305" s="3278"/>
      <c r="D305" s="3250" t="s">
        <v>1471</v>
      </c>
      <c r="E305" s="3251"/>
      <c r="F305" s="3251"/>
      <c r="G305" s="3251"/>
      <c r="H305" s="3251"/>
      <c r="I305" s="3251"/>
      <c r="J305" s="3252"/>
      <c r="K305" s="3250"/>
      <c r="L305" s="3251"/>
      <c r="M305" s="3251"/>
      <c r="N305" s="3251"/>
      <c r="O305" s="3251"/>
      <c r="P305" s="3251"/>
      <c r="Q305" s="3252"/>
      <c r="R305" s="3250" t="s">
        <v>1472</v>
      </c>
      <c r="S305" s="3251"/>
      <c r="T305" s="3251"/>
      <c r="U305" s="3251"/>
      <c r="V305" s="3251"/>
      <c r="W305" s="3251"/>
      <c r="X305" s="3252"/>
      <c r="Y305" s="3250"/>
      <c r="Z305" s="3251"/>
      <c r="AA305" s="3251"/>
      <c r="AB305" s="3251"/>
      <c r="AC305" s="3251"/>
      <c r="AD305" s="3251"/>
      <c r="AE305" s="3252"/>
      <c r="AF305" s="3263"/>
      <c r="AG305" s="3251"/>
      <c r="AH305" s="3251"/>
      <c r="AI305" s="3251"/>
      <c r="AJ305" s="3251"/>
      <c r="AK305" s="3251"/>
      <c r="AL305" s="3252"/>
      <c r="AM305" s="3250"/>
      <c r="AN305" s="3251"/>
      <c r="AO305" s="3251"/>
      <c r="AP305" s="3251"/>
      <c r="AQ305" s="3251"/>
      <c r="AR305" s="3251"/>
      <c r="AS305" s="3251"/>
      <c r="AT305" s="3251"/>
      <c r="AU305" s="3251"/>
      <c r="AV305" s="3251"/>
      <c r="AW305" s="3252"/>
    </row>
    <row r="306" spans="1:49" ht="23.1" customHeight="1">
      <c r="A306" s="3276"/>
      <c r="B306" s="3277"/>
      <c r="C306" s="3278"/>
      <c r="D306" s="3250" t="s">
        <v>1473</v>
      </c>
      <c r="E306" s="3251"/>
      <c r="F306" s="3251"/>
      <c r="G306" s="3251"/>
      <c r="H306" s="3251"/>
      <c r="I306" s="3251"/>
      <c r="J306" s="3252"/>
      <c r="K306" s="3250"/>
      <c r="L306" s="3251"/>
      <c r="M306" s="3251"/>
      <c r="N306" s="3251"/>
      <c r="O306" s="3251"/>
      <c r="P306" s="3251"/>
      <c r="Q306" s="3252"/>
      <c r="R306" s="3250" t="s">
        <v>1474</v>
      </c>
      <c r="S306" s="3251"/>
      <c r="T306" s="3251"/>
      <c r="U306" s="3251"/>
      <c r="V306" s="3251"/>
      <c r="W306" s="3251"/>
      <c r="X306" s="3252"/>
      <c r="Y306" s="3250"/>
      <c r="Z306" s="3251"/>
      <c r="AA306" s="3251"/>
      <c r="AB306" s="3251"/>
      <c r="AC306" s="3251"/>
      <c r="AD306" s="3251"/>
      <c r="AE306" s="3252"/>
      <c r="AF306" s="3263"/>
      <c r="AG306" s="3251"/>
      <c r="AH306" s="3251"/>
      <c r="AI306" s="3251"/>
      <c r="AJ306" s="3251"/>
      <c r="AK306" s="3251"/>
      <c r="AL306" s="3252"/>
      <c r="AM306" s="3250"/>
      <c r="AN306" s="3251"/>
      <c r="AO306" s="3251"/>
      <c r="AP306" s="3251"/>
      <c r="AQ306" s="3251"/>
      <c r="AR306" s="3251"/>
      <c r="AS306" s="3251"/>
      <c r="AT306" s="3251"/>
      <c r="AU306" s="3251"/>
      <c r="AV306" s="3251"/>
      <c r="AW306" s="3252"/>
    </row>
    <row r="307" spans="1:49" ht="23.1" customHeight="1">
      <c r="A307" s="3276"/>
      <c r="B307" s="3277"/>
      <c r="C307" s="3278"/>
      <c r="D307" s="3250" t="s">
        <v>1475</v>
      </c>
      <c r="E307" s="3251"/>
      <c r="F307" s="3251"/>
      <c r="G307" s="3251"/>
      <c r="H307" s="3251"/>
      <c r="I307" s="3251"/>
      <c r="J307" s="3252"/>
      <c r="K307" s="3250"/>
      <c r="L307" s="3251"/>
      <c r="M307" s="3251"/>
      <c r="N307" s="3251"/>
      <c r="O307" s="3251"/>
      <c r="P307" s="3251"/>
      <c r="Q307" s="3252"/>
      <c r="R307" s="3250" t="s">
        <v>1476</v>
      </c>
      <c r="S307" s="3251"/>
      <c r="T307" s="3251"/>
      <c r="U307" s="3251"/>
      <c r="V307" s="3251"/>
      <c r="W307" s="3251"/>
      <c r="X307" s="3252"/>
      <c r="Y307" s="3250" t="s">
        <v>1477</v>
      </c>
      <c r="Z307" s="3251"/>
      <c r="AA307" s="3251"/>
      <c r="AB307" s="3251"/>
      <c r="AC307" s="3251"/>
      <c r="AD307" s="3251"/>
      <c r="AE307" s="3252"/>
      <c r="AF307" s="3250"/>
      <c r="AG307" s="3251"/>
      <c r="AH307" s="3251"/>
      <c r="AI307" s="3251"/>
      <c r="AJ307" s="3251"/>
      <c r="AK307" s="3251"/>
      <c r="AL307" s="3252"/>
      <c r="AM307" s="3250"/>
      <c r="AN307" s="3251"/>
      <c r="AO307" s="3251"/>
      <c r="AP307" s="3251"/>
      <c r="AQ307" s="3251"/>
      <c r="AR307" s="3251"/>
      <c r="AS307" s="3251"/>
      <c r="AT307" s="3251"/>
      <c r="AU307" s="3251"/>
      <c r="AV307" s="3251"/>
      <c r="AW307" s="3252"/>
    </row>
    <row r="308" spans="1:49" ht="23.1" customHeight="1">
      <c r="A308" s="3276"/>
      <c r="B308" s="3277"/>
      <c r="C308" s="3278"/>
      <c r="D308" s="3250" t="s">
        <v>1478</v>
      </c>
      <c r="E308" s="3251"/>
      <c r="F308" s="3251"/>
      <c r="G308" s="3251"/>
      <c r="H308" s="3251"/>
      <c r="I308" s="3251"/>
      <c r="J308" s="3252"/>
      <c r="K308" s="3250"/>
      <c r="L308" s="3251"/>
      <c r="M308" s="3251"/>
      <c r="N308" s="3251"/>
      <c r="O308" s="3251"/>
      <c r="P308" s="3251"/>
      <c r="Q308" s="3252"/>
      <c r="R308" s="3250" t="s">
        <v>1479</v>
      </c>
      <c r="S308" s="3251"/>
      <c r="T308" s="3251"/>
      <c r="U308" s="3251"/>
      <c r="V308" s="3251"/>
      <c r="W308" s="3251"/>
      <c r="X308" s="3252"/>
      <c r="Y308" s="3250"/>
      <c r="Z308" s="3251"/>
      <c r="AA308" s="3251"/>
      <c r="AB308" s="3251"/>
      <c r="AC308" s="3251"/>
      <c r="AD308" s="3251"/>
      <c r="AE308" s="3252"/>
      <c r="AF308" s="3250"/>
      <c r="AG308" s="3251"/>
      <c r="AH308" s="3251"/>
      <c r="AI308" s="3251"/>
      <c r="AJ308" s="3251"/>
      <c r="AK308" s="3251"/>
      <c r="AL308" s="3252"/>
      <c r="AM308" s="3250"/>
      <c r="AN308" s="3251"/>
      <c r="AO308" s="3251"/>
      <c r="AP308" s="3251"/>
      <c r="AQ308" s="3251"/>
      <c r="AR308" s="3251"/>
      <c r="AS308" s="3251"/>
      <c r="AT308" s="3251"/>
      <c r="AU308" s="3251"/>
      <c r="AV308" s="3251"/>
      <c r="AW308" s="3252"/>
    </row>
    <row r="309" spans="1:49" ht="23.1" customHeight="1">
      <c r="A309" s="3276"/>
      <c r="B309" s="3277"/>
      <c r="C309" s="3278"/>
      <c r="D309" s="293" t="s">
        <v>1480</v>
      </c>
      <c r="E309" s="294"/>
      <c r="F309" s="294"/>
      <c r="G309" s="294"/>
      <c r="H309" s="294"/>
      <c r="I309" s="294"/>
      <c r="J309" s="295"/>
      <c r="K309" s="288" t="s">
        <v>1481</v>
      </c>
      <c r="L309" s="289"/>
      <c r="M309" s="289"/>
      <c r="N309" s="289"/>
      <c r="O309" s="289"/>
      <c r="P309" s="289"/>
      <c r="Q309" s="290"/>
      <c r="R309" s="288" t="s">
        <v>1482</v>
      </c>
      <c r="S309" s="289"/>
      <c r="T309" s="289"/>
      <c r="U309" s="289"/>
      <c r="V309" s="289"/>
      <c r="W309" s="289"/>
      <c r="X309" s="290"/>
      <c r="Y309" s="288"/>
      <c r="Z309" s="289"/>
      <c r="AA309" s="289"/>
      <c r="AB309" s="289"/>
      <c r="AC309" s="289"/>
      <c r="AD309" s="289"/>
      <c r="AE309" s="290"/>
      <c r="AF309" s="288"/>
      <c r="AG309" s="289"/>
      <c r="AH309" s="289"/>
      <c r="AI309" s="289"/>
      <c r="AJ309" s="289"/>
      <c r="AK309" s="289"/>
      <c r="AL309" s="290"/>
      <c r="AM309" s="288"/>
      <c r="AN309" s="289"/>
      <c r="AO309" s="289"/>
      <c r="AP309" s="289"/>
      <c r="AQ309" s="289"/>
      <c r="AR309" s="289"/>
      <c r="AS309" s="289"/>
      <c r="AT309" s="289"/>
      <c r="AU309" s="289"/>
      <c r="AV309" s="289"/>
      <c r="AW309" s="290"/>
    </row>
    <row r="310" spans="1:49" ht="23.1" customHeight="1">
      <c r="A310" s="3276"/>
      <c r="B310" s="3277"/>
      <c r="C310" s="3278"/>
      <c r="D310" s="293" t="s">
        <v>1483</v>
      </c>
      <c r="E310" s="294"/>
      <c r="F310" s="294"/>
      <c r="G310" s="294"/>
      <c r="H310" s="294"/>
      <c r="I310" s="294"/>
      <c r="J310" s="295"/>
      <c r="K310" s="288" t="s">
        <v>1484</v>
      </c>
      <c r="L310" s="289"/>
      <c r="M310" s="289"/>
      <c r="N310" s="289"/>
      <c r="O310" s="289"/>
      <c r="P310" s="289"/>
      <c r="Q310" s="290"/>
      <c r="R310" s="288" t="s">
        <v>1485</v>
      </c>
      <c r="S310" s="289"/>
      <c r="T310" s="289"/>
      <c r="U310" s="289"/>
      <c r="V310" s="289"/>
      <c r="W310" s="289"/>
      <c r="X310" s="290"/>
      <c r="Y310" s="288"/>
      <c r="Z310" s="289"/>
      <c r="AA310" s="289"/>
      <c r="AB310" s="289"/>
      <c r="AC310" s="289"/>
      <c r="AD310" s="289"/>
      <c r="AE310" s="290"/>
      <c r="AF310" s="288"/>
      <c r="AG310" s="289"/>
      <c r="AH310" s="289"/>
      <c r="AI310" s="289"/>
      <c r="AJ310" s="289"/>
      <c r="AK310" s="289"/>
      <c r="AL310" s="290"/>
      <c r="AM310" s="288" t="s">
        <v>1486</v>
      </c>
      <c r="AN310" s="289"/>
      <c r="AO310" s="289"/>
      <c r="AP310" s="289"/>
      <c r="AQ310" s="289"/>
      <c r="AR310" s="289"/>
      <c r="AS310" s="289"/>
      <c r="AT310" s="289"/>
      <c r="AU310" s="289"/>
      <c r="AV310" s="289"/>
      <c r="AW310" s="290"/>
    </row>
    <row r="311" spans="1:49" ht="23.1" customHeight="1">
      <c r="A311" s="3276"/>
      <c r="B311" s="3277"/>
      <c r="C311" s="3278"/>
      <c r="D311" s="3273" t="s">
        <v>1487</v>
      </c>
      <c r="E311" s="3274"/>
      <c r="F311" s="3274"/>
      <c r="G311" s="3274"/>
      <c r="H311" s="3274"/>
      <c r="I311" s="3274"/>
      <c r="J311" s="3275"/>
      <c r="K311" s="288" t="s">
        <v>1488</v>
      </c>
      <c r="L311" s="289"/>
      <c r="M311" s="289"/>
      <c r="N311" s="289"/>
      <c r="O311" s="289"/>
      <c r="P311" s="289"/>
      <c r="Q311" s="290"/>
      <c r="R311" s="288" t="s">
        <v>1489</v>
      </c>
      <c r="S311" s="289"/>
      <c r="T311" s="289"/>
      <c r="U311" s="289"/>
      <c r="V311" s="289"/>
      <c r="W311" s="289"/>
      <c r="X311" s="290"/>
      <c r="Y311" s="288"/>
      <c r="Z311" s="289"/>
      <c r="AA311" s="289"/>
      <c r="AB311" s="289"/>
      <c r="AC311" s="289"/>
      <c r="AD311" s="289"/>
      <c r="AE311" s="290"/>
      <c r="AF311" s="288"/>
      <c r="AG311" s="289"/>
      <c r="AH311" s="289"/>
      <c r="AI311" s="289"/>
      <c r="AJ311" s="289"/>
      <c r="AK311" s="289"/>
      <c r="AL311" s="290"/>
      <c r="AM311" s="288"/>
      <c r="AN311" s="289"/>
      <c r="AO311" s="289"/>
      <c r="AP311" s="289"/>
      <c r="AQ311" s="289"/>
      <c r="AR311" s="289"/>
      <c r="AS311" s="289"/>
      <c r="AT311" s="289"/>
      <c r="AU311" s="289"/>
      <c r="AV311" s="289"/>
      <c r="AW311" s="290"/>
    </row>
    <row r="312" spans="1:49" ht="23.1" customHeight="1">
      <c r="A312" s="3276"/>
      <c r="B312" s="3277"/>
      <c r="C312" s="3278"/>
      <c r="D312" s="3279"/>
      <c r="E312" s="3280"/>
      <c r="F312" s="3280"/>
      <c r="G312" s="3280"/>
      <c r="H312" s="3280"/>
      <c r="I312" s="3280"/>
      <c r="J312" s="3281"/>
      <c r="K312" s="288" t="s">
        <v>1490</v>
      </c>
      <c r="L312" s="289"/>
      <c r="M312" s="289"/>
      <c r="N312" s="289"/>
      <c r="O312" s="289"/>
      <c r="P312" s="289"/>
      <c r="Q312" s="290"/>
      <c r="R312" s="288" t="s">
        <v>1491</v>
      </c>
      <c r="S312" s="289"/>
      <c r="T312" s="289"/>
      <c r="U312" s="289"/>
      <c r="V312" s="289"/>
      <c r="W312" s="289"/>
      <c r="X312" s="290"/>
      <c r="Y312" s="288"/>
      <c r="Z312" s="289"/>
      <c r="AA312" s="289"/>
      <c r="AB312" s="289"/>
      <c r="AC312" s="289"/>
      <c r="AD312" s="289"/>
      <c r="AE312" s="290"/>
      <c r="AF312" s="288"/>
      <c r="AG312" s="289"/>
      <c r="AH312" s="289"/>
      <c r="AI312" s="289"/>
      <c r="AJ312" s="289"/>
      <c r="AK312" s="289"/>
      <c r="AL312" s="290"/>
      <c r="AM312" s="288"/>
      <c r="AN312" s="289"/>
      <c r="AO312" s="289"/>
      <c r="AP312" s="289"/>
      <c r="AQ312" s="289"/>
      <c r="AR312" s="289"/>
      <c r="AS312" s="289"/>
      <c r="AT312" s="289"/>
      <c r="AU312" s="289"/>
      <c r="AV312" s="289"/>
      <c r="AW312" s="290"/>
    </row>
    <row r="313" spans="1:49" ht="23.1" customHeight="1">
      <c r="A313" s="3276"/>
      <c r="B313" s="3277"/>
      <c r="C313" s="3278"/>
      <c r="D313" s="293" t="s">
        <v>1492</v>
      </c>
      <c r="E313" s="294"/>
      <c r="F313" s="294"/>
      <c r="G313" s="294"/>
      <c r="H313" s="294"/>
      <c r="I313" s="294"/>
      <c r="J313" s="295"/>
      <c r="K313" s="288" t="s">
        <v>1493</v>
      </c>
      <c r="L313" s="289"/>
      <c r="M313" s="289"/>
      <c r="N313" s="289"/>
      <c r="O313" s="289"/>
      <c r="P313" s="289"/>
      <c r="Q313" s="290"/>
      <c r="R313" s="288" t="s">
        <v>1494</v>
      </c>
      <c r="S313" s="289"/>
      <c r="T313" s="289"/>
      <c r="U313" s="289"/>
      <c r="V313" s="289"/>
      <c r="W313" s="289"/>
      <c r="X313" s="290"/>
      <c r="Y313" s="288"/>
      <c r="Z313" s="289"/>
      <c r="AA313" s="289"/>
      <c r="AB313" s="289"/>
      <c r="AC313" s="289"/>
      <c r="AD313" s="289"/>
      <c r="AE313" s="290"/>
      <c r="AF313" s="288"/>
      <c r="AG313" s="289"/>
      <c r="AH313" s="289"/>
      <c r="AI313" s="289"/>
      <c r="AJ313" s="289"/>
      <c r="AK313" s="289"/>
      <c r="AL313" s="290"/>
      <c r="AM313" s="288"/>
      <c r="AN313" s="289"/>
      <c r="AO313" s="289"/>
      <c r="AP313" s="289"/>
      <c r="AQ313" s="289"/>
      <c r="AR313" s="289"/>
      <c r="AS313" s="289"/>
      <c r="AT313" s="289"/>
      <c r="AU313" s="289"/>
      <c r="AV313" s="289"/>
      <c r="AW313" s="290"/>
    </row>
    <row r="314" spans="1:49" ht="23.1" customHeight="1">
      <c r="A314" s="3276"/>
      <c r="B314" s="3277"/>
      <c r="C314" s="3278"/>
      <c r="D314" s="3273" t="s">
        <v>1495</v>
      </c>
      <c r="E314" s="3274"/>
      <c r="F314" s="3274"/>
      <c r="G314" s="3274"/>
      <c r="H314" s="3274"/>
      <c r="I314" s="3274"/>
      <c r="J314" s="3275"/>
      <c r="K314" s="288" t="s">
        <v>1496</v>
      </c>
      <c r="L314" s="289"/>
      <c r="M314" s="289"/>
      <c r="N314" s="289"/>
      <c r="O314" s="289"/>
      <c r="P314" s="289"/>
      <c r="Q314" s="290"/>
      <c r="R314" s="288" t="s">
        <v>1497</v>
      </c>
      <c r="S314" s="289"/>
      <c r="T314" s="289"/>
      <c r="U314" s="289"/>
      <c r="V314" s="289"/>
      <c r="W314" s="289"/>
      <c r="X314" s="290"/>
      <c r="Y314" s="288" t="s">
        <v>1498</v>
      </c>
      <c r="Z314" s="289"/>
      <c r="AA314" s="289"/>
      <c r="AB314" s="289"/>
      <c r="AC314" s="289"/>
      <c r="AD314" s="289"/>
      <c r="AE314" s="290"/>
      <c r="AF314" s="288"/>
      <c r="AG314" s="289"/>
      <c r="AH314" s="289"/>
      <c r="AI314" s="289"/>
      <c r="AJ314" s="289"/>
      <c r="AK314" s="289"/>
      <c r="AL314" s="290"/>
      <c r="AM314" s="288" t="s">
        <v>1499</v>
      </c>
      <c r="AN314" s="289"/>
      <c r="AO314" s="289"/>
      <c r="AP314" s="289"/>
      <c r="AQ314" s="289"/>
      <c r="AR314" s="289"/>
      <c r="AS314" s="289"/>
      <c r="AT314" s="289"/>
      <c r="AU314" s="289"/>
      <c r="AV314" s="289"/>
      <c r="AW314" s="290"/>
    </row>
    <row r="315" spans="1:49" ht="23.1" customHeight="1">
      <c r="A315" s="3276"/>
      <c r="B315" s="3277"/>
      <c r="C315" s="3278"/>
      <c r="D315" s="3279"/>
      <c r="E315" s="3280"/>
      <c r="F315" s="3280"/>
      <c r="G315" s="3280"/>
      <c r="H315" s="3280"/>
      <c r="I315" s="3280"/>
      <c r="J315" s="3281"/>
      <c r="K315" s="288" t="s">
        <v>1500</v>
      </c>
      <c r="L315" s="289"/>
      <c r="M315" s="289"/>
      <c r="N315" s="289"/>
      <c r="O315" s="289"/>
      <c r="P315" s="289"/>
      <c r="Q315" s="290"/>
      <c r="R315" s="288" t="s">
        <v>1501</v>
      </c>
      <c r="S315" s="289"/>
      <c r="T315" s="289"/>
      <c r="U315" s="289"/>
      <c r="V315" s="289"/>
      <c r="W315" s="289"/>
      <c r="X315" s="290"/>
      <c r="Y315" s="288"/>
      <c r="Z315" s="289"/>
      <c r="AA315" s="289"/>
      <c r="AB315" s="289"/>
      <c r="AC315" s="289"/>
      <c r="AD315" s="289"/>
      <c r="AE315" s="290"/>
      <c r="AF315" s="288"/>
      <c r="AG315" s="289"/>
      <c r="AH315" s="289"/>
      <c r="AI315" s="289"/>
      <c r="AJ315" s="289"/>
      <c r="AK315" s="289"/>
      <c r="AL315" s="290"/>
      <c r="AM315" s="288" t="s">
        <v>1502</v>
      </c>
      <c r="AN315" s="289"/>
      <c r="AO315" s="289"/>
      <c r="AP315" s="289"/>
      <c r="AQ315" s="289"/>
      <c r="AR315" s="289"/>
      <c r="AS315" s="289"/>
      <c r="AT315" s="289"/>
      <c r="AU315" s="289"/>
      <c r="AV315" s="289"/>
      <c r="AW315" s="290"/>
    </row>
    <row r="316" spans="1:49" ht="23.1" customHeight="1">
      <c r="A316" s="3276"/>
      <c r="B316" s="3277"/>
      <c r="C316" s="3278"/>
      <c r="D316" s="3273" t="s">
        <v>1503</v>
      </c>
      <c r="E316" s="3274"/>
      <c r="F316" s="3274"/>
      <c r="G316" s="3274"/>
      <c r="H316" s="3274"/>
      <c r="I316" s="3274"/>
      <c r="J316" s="3275"/>
      <c r="K316" s="288" t="s">
        <v>1504</v>
      </c>
      <c r="L316" s="289"/>
      <c r="M316" s="289"/>
      <c r="N316" s="289"/>
      <c r="O316" s="289"/>
      <c r="P316" s="289"/>
      <c r="Q316" s="290"/>
      <c r="R316" s="288" t="s">
        <v>1505</v>
      </c>
      <c r="S316" s="289"/>
      <c r="T316" s="289"/>
      <c r="U316" s="289"/>
      <c r="V316" s="289"/>
      <c r="W316" s="289"/>
      <c r="X316" s="290"/>
      <c r="Y316" s="288"/>
      <c r="Z316" s="289"/>
      <c r="AA316" s="289"/>
      <c r="AB316" s="289"/>
      <c r="AC316" s="289"/>
      <c r="AD316" s="289"/>
      <c r="AE316" s="290"/>
      <c r="AF316" s="288"/>
      <c r="AG316" s="289"/>
      <c r="AH316" s="289"/>
      <c r="AI316" s="289"/>
      <c r="AJ316" s="289"/>
      <c r="AK316" s="289"/>
      <c r="AL316" s="290"/>
      <c r="AM316" s="288" t="s">
        <v>1506</v>
      </c>
      <c r="AN316" s="289"/>
      <c r="AO316" s="289"/>
      <c r="AP316" s="289"/>
      <c r="AQ316" s="289"/>
      <c r="AR316" s="289"/>
      <c r="AS316" s="289"/>
      <c r="AT316" s="289"/>
      <c r="AU316" s="289"/>
      <c r="AV316" s="289"/>
      <c r="AW316" s="290"/>
    </row>
    <row r="317" spans="1:49" ht="23.1" customHeight="1">
      <c r="A317" s="3276"/>
      <c r="B317" s="3277"/>
      <c r="C317" s="3278"/>
      <c r="D317" s="3279"/>
      <c r="E317" s="3280"/>
      <c r="F317" s="3280"/>
      <c r="G317" s="3280"/>
      <c r="H317" s="3280"/>
      <c r="I317" s="3280"/>
      <c r="J317" s="3281"/>
      <c r="K317" s="288" t="s">
        <v>1507</v>
      </c>
      <c r="L317" s="289"/>
      <c r="M317" s="289"/>
      <c r="N317" s="289"/>
      <c r="O317" s="289"/>
      <c r="P317" s="289"/>
      <c r="Q317" s="290"/>
      <c r="R317" s="288" t="s">
        <v>1508</v>
      </c>
      <c r="S317" s="289"/>
      <c r="T317" s="289"/>
      <c r="U317" s="289"/>
      <c r="V317" s="289"/>
      <c r="W317" s="289"/>
      <c r="X317" s="290"/>
      <c r="Y317" s="288"/>
      <c r="Z317" s="289"/>
      <c r="AA317" s="289"/>
      <c r="AB317" s="289"/>
      <c r="AC317" s="289"/>
      <c r="AD317" s="289"/>
      <c r="AE317" s="290"/>
      <c r="AF317" s="288"/>
      <c r="AG317" s="289"/>
      <c r="AH317" s="289"/>
      <c r="AI317" s="289"/>
      <c r="AJ317" s="289"/>
      <c r="AK317" s="289"/>
      <c r="AL317" s="290"/>
      <c r="AM317" s="288" t="s">
        <v>1509</v>
      </c>
      <c r="AN317" s="289"/>
      <c r="AO317" s="289"/>
      <c r="AP317" s="289"/>
      <c r="AQ317" s="289"/>
      <c r="AR317" s="289"/>
      <c r="AS317" s="289"/>
      <c r="AT317" s="289"/>
      <c r="AU317" s="289"/>
      <c r="AV317" s="289"/>
      <c r="AW317" s="290"/>
    </row>
    <row r="318" spans="1:49" ht="23.1" customHeight="1">
      <c r="A318" s="3276"/>
      <c r="B318" s="3277"/>
      <c r="C318" s="3278"/>
      <c r="D318" s="3273" t="s">
        <v>1510</v>
      </c>
      <c r="E318" s="3274"/>
      <c r="F318" s="3274"/>
      <c r="G318" s="3274"/>
      <c r="H318" s="3274"/>
      <c r="I318" s="3274"/>
      <c r="J318" s="3275"/>
      <c r="K318" s="3273" t="s">
        <v>1511</v>
      </c>
      <c r="L318" s="3274"/>
      <c r="M318" s="3274"/>
      <c r="N318" s="3274"/>
      <c r="O318" s="3274"/>
      <c r="P318" s="3274"/>
      <c r="Q318" s="3275"/>
      <c r="R318" s="288" t="s">
        <v>1512</v>
      </c>
      <c r="S318" s="289"/>
      <c r="T318" s="289"/>
      <c r="U318" s="289"/>
      <c r="V318" s="289"/>
      <c r="W318" s="289"/>
      <c r="X318" s="290"/>
      <c r="Y318" s="288" t="s">
        <v>1513</v>
      </c>
      <c r="Z318" s="289"/>
      <c r="AA318" s="289"/>
      <c r="AB318" s="289"/>
      <c r="AC318" s="289"/>
      <c r="AD318" s="289"/>
      <c r="AE318" s="290"/>
      <c r="AF318" s="288"/>
      <c r="AG318" s="289"/>
      <c r="AH318" s="289"/>
      <c r="AI318" s="289"/>
      <c r="AJ318" s="289"/>
      <c r="AK318" s="289"/>
      <c r="AL318" s="290"/>
      <c r="AM318" s="288" t="s">
        <v>1514</v>
      </c>
      <c r="AN318" s="289"/>
      <c r="AO318" s="289"/>
      <c r="AP318" s="289"/>
      <c r="AQ318" s="289"/>
      <c r="AR318" s="289"/>
      <c r="AS318" s="289"/>
      <c r="AT318" s="289"/>
      <c r="AU318" s="289"/>
      <c r="AV318" s="289"/>
      <c r="AW318" s="290"/>
    </row>
    <row r="319" spans="1:49" ht="23.1" customHeight="1">
      <c r="A319" s="3276"/>
      <c r="B319" s="3277"/>
      <c r="C319" s="3278"/>
      <c r="D319" s="3279"/>
      <c r="E319" s="3280"/>
      <c r="F319" s="3280"/>
      <c r="G319" s="3280"/>
      <c r="H319" s="3280"/>
      <c r="I319" s="3280"/>
      <c r="J319" s="3281"/>
      <c r="K319" s="3279"/>
      <c r="L319" s="3280"/>
      <c r="M319" s="3280"/>
      <c r="N319" s="3280"/>
      <c r="O319" s="3280"/>
      <c r="P319" s="3280"/>
      <c r="Q319" s="3281"/>
      <c r="R319" s="288"/>
      <c r="S319" s="289"/>
      <c r="T319" s="289"/>
      <c r="U319" s="289"/>
      <c r="V319" s="289"/>
      <c r="W319" s="289"/>
      <c r="X319" s="290"/>
      <c r="Y319" s="288"/>
      <c r="Z319" s="289"/>
      <c r="AA319" s="289"/>
      <c r="AB319" s="289"/>
      <c r="AC319" s="289"/>
      <c r="AD319" s="289"/>
      <c r="AE319" s="290"/>
      <c r="AF319" s="288"/>
      <c r="AG319" s="289"/>
      <c r="AH319" s="289"/>
      <c r="AI319" s="289"/>
      <c r="AJ319" s="289"/>
      <c r="AK319" s="289"/>
      <c r="AL319" s="290"/>
      <c r="AM319" s="288" t="s">
        <v>1515</v>
      </c>
      <c r="AN319" s="289"/>
      <c r="AO319" s="289"/>
      <c r="AP319" s="289"/>
      <c r="AQ319" s="289"/>
      <c r="AR319" s="289"/>
      <c r="AS319" s="289"/>
      <c r="AT319" s="289"/>
      <c r="AU319" s="289"/>
      <c r="AV319" s="289"/>
      <c r="AW319" s="290"/>
    </row>
    <row r="320" spans="1:49" ht="23.1" customHeight="1">
      <c r="A320" s="3276"/>
      <c r="B320" s="3277"/>
      <c r="C320" s="3278"/>
      <c r="D320" s="3282" t="s">
        <v>1516</v>
      </c>
      <c r="E320" s="3283"/>
      <c r="F320" s="3283"/>
      <c r="G320" s="3283"/>
      <c r="H320" s="3283"/>
      <c r="I320" s="3283"/>
      <c r="J320" s="3284"/>
      <c r="K320" s="288" t="s">
        <v>1517</v>
      </c>
      <c r="L320" s="289"/>
      <c r="M320" s="289"/>
      <c r="N320" s="289"/>
      <c r="O320" s="289"/>
      <c r="P320" s="289"/>
      <c r="Q320" s="290"/>
      <c r="R320" s="288" t="s">
        <v>1518</v>
      </c>
      <c r="S320" s="289"/>
      <c r="T320" s="289"/>
      <c r="U320" s="289"/>
      <c r="V320" s="289"/>
      <c r="W320" s="289"/>
      <c r="X320" s="290"/>
      <c r="Y320" s="288"/>
      <c r="Z320" s="289"/>
      <c r="AA320" s="289"/>
      <c r="AB320" s="289"/>
      <c r="AC320" s="289"/>
      <c r="AD320" s="289"/>
      <c r="AE320" s="290"/>
      <c r="AF320" s="288"/>
      <c r="AG320" s="289"/>
      <c r="AH320" s="289"/>
      <c r="AI320" s="289"/>
      <c r="AJ320" s="289"/>
      <c r="AK320" s="289"/>
      <c r="AL320" s="290"/>
      <c r="AM320" s="288" t="s">
        <v>1519</v>
      </c>
      <c r="AN320" s="289"/>
      <c r="AO320" s="289"/>
      <c r="AP320" s="289"/>
      <c r="AQ320" s="289"/>
      <c r="AR320" s="289"/>
      <c r="AS320" s="289"/>
      <c r="AT320" s="289"/>
      <c r="AU320" s="289"/>
      <c r="AV320" s="289"/>
      <c r="AW320" s="290"/>
    </row>
    <row r="321" spans="1:49" ht="23.1" customHeight="1">
      <c r="A321" s="3276"/>
      <c r="B321" s="3277"/>
      <c r="C321" s="3278"/>
      <c r="D321" s="3285"/>
      <c r="E321" s="3286"/>
      <c r="F321" s="3286"/>
      <c r="G321" s="3286"/>
      <c r="H321" s="3286"/>
      <c r="I321" s="3286"/>
      <c r="J321" s="3287"/>
      <c r="K321" s="288" t="s">
        <v>1520</v>
      </c>
      <c r="L321" s="289"/>
      <c r="M321" s="289"/>
      <c r="N321" s="289"/>
      <c r="O321" s="289"/>
      <c r="P321" s="289"/>
      <c r="Q321" s="290"/>
      <c r="R321" s="288" t="s">
        <v>1521</v>
      </c>
      <c r="S321" s="289"/>
      <c r="T321" s="289"/>
      <c r="U321" s="289"/>
      <c r="V321" s="289"/>
      <c r="W321" s="289"/>
      <c r="X321" s="290"/>
      <c r="Y321" s="288"/>
      <c r="Z321" s="289"/>
      <c r="AA321" s="289"/>
      <c r="AB321" s="289"/>
      <c r="AC321" s="289"/>
      <c r="AD321" s="289"/>
      <c r="AE321" s="290"/>
      <c r="AF321" s="288"/>
      <c r="AG321" s="289"/>
      <c r="AH321" s="289"/>
      <c r="AI321" s="289"/>
      <c r="AJ321" s="289"/>
      <c r="AK321" s="289"/>
      <c r="AL321" s="290"/>
      <c r="AM321" s="288"/>
      <c r="AN321" s="289"/>
      <c r="AO321" s="289"/>
      <c r="AP321" s="289"/>
      <c r="AQ321" s="289"/>
      <c r="AR321" s="289"/>
      <c r="AS321" s="289"/>
      <c r="AT321" s="289"/>
      <c r="AU321" s="289"/>
      <c r="AV321" s="289"/>
      <c r="AW321" s="290"/>
    </row>
    <row r="322" spans="1:49" ht="23.1" customHeight="1">
      <c r="A322" s="3276"/>
      <c r="B322" s="3277"/>
      <c r="C322" s="3278"/>
      <c r="D322" s="293" t="s">
        <v>1522</v>
      </c>
      <c r="E322" s="294"/>
      <c r="F322" s="294"/>
      <c r="G322" s="294"/>
      <c r="H322" s="294"/>
      <c r="I322" s="294"/>
      <c r="J322" s="295"/>
      <c r="K322" s="288" t="s">
        <v>1523</v>
      </c>
      <c r="L322" s="289"/>
      <c r="M322" s="289"/>
      <c r="N322" s="289"/>
      <c r="O322" s="289"/>
      <c r="P322" s="289"/>
      <c r="Q322" s="290"/>
      <c r="R322" s="296" t="s">
        <v>1524</v>
      </c>
      <c r="S322" s="297"/>
      <c r="T322" s="297"/>
      <c r="U322" s="297"/>
      <c r="V322" s="297"/>
      <c r="W322" s="297"/>
      <c r="X322" s="298"/>
      <c r="Y322" s="288"/>
      <c r="Z322" s="289"/>
      <c r="AA322" s="289"/>
      <c r="AB322" s="289"/>
      <c r="AC322" s="289"/>
      <c r="AD322" s="289"/>
      <c r="AE322" s="290"/>
      <c r="AF322" s="288"/>
      <c r="AG322" s="289"/>
      <c r="AH322" s="289"/>
      <c r="AI322" s="289"/>
      <c r="AJ322" s="289"/>
      <c r="AK322" s="289"/>
      <c r="AL322" s="290"/>
      <c r="AM322" s="288" t="s">
        <v>1525</v>
      </c>
      <c r="AN322" s="289"/>
      <c r="AO322" s="289"/>
      <c r="AP322" s="289"/>
      <c r="AQ322" s="289"/>
      <c r="AR322" s="289"/>
      <c r="AS322" s="289"/>
      <c r="AT322" s="289"/>
      <c r="AU322" s="289"/>
      <c r="AV322" s="289"/>
      <c r="AW322" s="290"/>
    </row>
    <row r="323" spans="1:49" ht="20.100000000000001" customHeight="1">
      <c r="A323" s="3276"/>
      <c r="B323" s="3277"/>
      <c r="C323" s="3278"/>
      <c r="D323" s="3264" t="s">
        <v>1526</v>
      </c>
      <c r="E323" s="3265"/>
      <c r="F323" s="3265"/>
      <c r="G323" s="3265"/>
      <c r="H323" s="3265"/>
      <c r="I323" s="3265"/>
      <c r="J323" s="3266"/>
      <c r="K323" s="288" t="s">
        <v>1527</v>
      </c>
      <c r="L323" s="289"/>
      <c r="M323" s="289"/>
      <c r="N323" s="289"/>
      <c r="O323" s="289"/>
      <c r="P323" s="289"/>
      <c r="Q323" s="289"/>
      <c r="R323" s="288" t="s">
        <v>1528</v>
      </c>
      <c r="S323" s="289"/>
      <c r="T323" s="289"/>
      <c r="U323" s="289"/>
      <c r="V323" s="289"/>
      <c r="W323" s="289"/>
      <c r="X323" s="290"/>
      <c r="Y323" s="3251"/>
      <c r="Z323" s="3251"/>
      <c r="AA323" s="3251"/>
      <c r="AB323" s="3251"/>
      <c r="AC323" s="3251"/>
      <c r="AD323" s="3251"/>
      <c r="AE323" s="3252"/>
      <c r="AF323" s="3250"/>
      <c r="AG323" s="3251"/>
      <c r="AH323" s="3251"/>
      <c r="AI323" s="3251"/>
      <c r="AJ323" s="3251"/>
      <c r="AK323" s="3251"/>
      <c r="AL323" s="3252"/>
      <c r="AM323" s="288" t="s">
        <v>1529</v>
      </c>
      <c r="AN323" s="289"/>
      <c r="AO323" s="289"/>
      <c r="AP323" s="289"/>
      <c r="AQ323" s="289"/>
      <c r="AR323" s="289"/>
      <c r="AS323" s="289"/>
      <c r="AT323" s="289"/>
      <c r="AU323" s="289"/>
      <c r="AV323" s="289"/>
      <c r="AW323" s="290"/>
    </row>
    <row r="324" spans="1:49" ht="20.100000000000001" customHeight="1">
      <c r="A324" s="3276"/>
      <c r="B324" s="3277"/>
      <c r="C324" s="3278"/>
      <c r="D324" s="3267"/>
      <c r="E324" s="3268"/>
      <c r="F324" s="3268"/>
      <c r="G324" s="3268"/>
      <c r="H324" s="3268"/>
      <c r="I324" s="3268"/>
      <c r="J324" s="3269"/>
      <c r="K324" s="288" t="s">
        <v>1530</v>
      </c>
      <c r="L324" s="289"/>
      <c r="M324" s="289"/>
      <c r="N324" s="289"/>
      <c r="O324" s="289"/>
      <c r="P324" s="289"/>
      <c r="Q324" s="289"/>
      <c r="R324" s="288" t="s">
        <v>1531</v>
      </c>
      <c r="S324" s="289"/>
      <c r="T324" s="289"/>
      <c r="U324" s="289"/>
      <c r="V324" s="289"/>
      <c r="W324" s="289"/>
      <c r="X324" s="290"/>
      <c r="Y324" s="3251"/>
      <c r="Z324" s="3251"/>
      <c r="AA324" s="3251"/>
      <c r="AB324" s="3251"/>
      <c r="AC324" s="3251"/>
      <c r="AD324" s="3251"/>
      <c r="AE324" s="3252"/>
      <c r="AF324" s="3250"/>
      <c r="AG324" s="3251"/>
      <c r="AH324" s="3251"/>
      <c r="AI324" s="3251"/>
      <c r="AJ324" s="3251"/>
      <c r="AK324" s="3251"/>
      <c r="AL324" s="3252"/>
      <c r="AM324" s="288"/>
      <c r="AN324" s="289"/>
      <c r="AO324" s="289"/>
      <c r="AP324" s="289"/>
      <c r="AQ324" s="289"/>
      <c r="AR324" s="289"/>
      <c r="AS324" s="289"/>
      <c r="AT324" s="289"/>
      <c r="AU324" s="289"/>
      <c r="AV324" s="289"/>
      <c r="AW324" s="290"/>
    </row>
    <row r="325" spans="1:49" ht="20.100000000000001" customHeight="1">
      <c r="A325" s="3276"/>
      <c r="B325" s="3277"/>
      <c r="C325" s="3278"/>
      <c r="D325" s="3267"/>
      <c r="E325" s="3268"/>
      <c r="F325" s="3268"/>
      <c r="G325" s="3268"/>
      <c r="H325" s="3268"/>
      <c r="I325" s="3268"/>
      <c r="J325" s="3269"/>
      <c r="K325" s="288" t="s">
        <v>1532</v>
      </c>
      <c r="L325" s="289"/>
      <c r="M325" s="289"/>
      <c r="N325" s="289"/>
      <c r="O325" s="289"/>
      <c r="P325" s="289"/>
      <c r="Q325" s="289"/>
      <c r="R325" s="296" t="s">
        <v>1533</v>
      </c>
      <c r="S325" s="297"/>
      <c r="T325" s="297"/>
      <c r="U325" s="297"/>
      <c r="V325" s="297"/>
      <c r="W325" s="297"/>
      <c r="X325" s="298"/>
      <c r="Y325" s="3251"/>
      <c r="Z325" s="3251"/>
      <c r="AA325" s="3251"/>
      <c r="AB325" s="3251"/>
      <c r="AC325" s="3251"/>
      <c r="AD325" s="3251"/>
      <c r="AE325" s="3252"/>
      <c r="AF325" s="3250"/>
      <c r="AG325" s="3251"/>
      <c r="AH325" s="3251"/>
      <c r="AI325" s="3251"/>
      <c r="AJ325" s="3251"/>
      <c r="AK325" s="3251"/>
      <c r="AL325" s="3252"/>
      <c r="AM325" s="299" t="s">
        <v>1534</v>
      </c>
      <c r="AN325" s="289"/>
      <c r="AO325" s="289"/>
      <c r="AP325" s="289"/>
      <c r="AQ325" s="289"/>
      <c r="AR325" s="289"/>
      <c r="AS325" s="289"/>
      <c r="AT325" s="289"/>
      <c r="AU325" s="289"/>
      <c r="AV325" s="289"/>
      <c r="AW325" s="290"/>
    </row>
    <row r="326" spans="1:49" ht="20.100000000000001" customHeight="1">
      <c r="A326" s="3276"/>
      <c r="B326" s="3277"/>
      <c r="C326" s="3278"/>
      <c r="D326" s="3267"/>
      <c r="E326" s="3268"/>
      <c r="F326" s="3268"/>
      <c r="G326" s="3268"/>
      <c r="H326" s="3268"/>
      <c r="I326" s="3268"/>
      <c r="J326" s="3269"/>
      <c r="K326" s="288" t="s">
        <v>1535</v>
      </c>
      <c r="L326" s="289"/>
      <c r="M326" s="289"/>
      <c r="N326" s="289"/>
      <c r="O326" s="289"/>
      <c r="P326" s="289"/>
      <c r="Q326" s="289"/>
      <c r="R326" s="296" t="s">
        <v>1536</v>
      </c>
      <c r="S326" s="297"/>
      <c r="T326" s="297"/>
      <c r="U326" s="297"/>
      <c r="V326" s="297"/>
      <c r="W326" s="297"/>
      <c r="X326" s="298"/>
      <c r="Y326" s="3251" t="s">
        <v>1537</v>
      </c>
      <c r="Z326" s="3251"/>
      <c r="AA326" s="3251"/>
      <c r="AB326" s="3251"/>
      <c r="AC326" s="3251"/>
      <c r="AD326" s="3251"/>
      <c r="AE326" s="3252"/>
      <c r="AF326" s="3250"/>
      <c r="AG326" s="3251"/>
      <c r="AH326" s="3251"/>
      <c r="AI326" s="3251"/>
      <c r="AJ326" s="3251"/>
      <c r="AK326" s="3251"/>
      <c r="AL326" s="3252"/>
      <c r="AM326" s="288" t="s">
        <v>1538</v>
      </c>
      <c r="AN326" s="289"/>
      <c r="AO326" s="289"/>
      <c r="AP326" s="289"/>
      <c r="AQ326" s="289"/>
      <c r="AR326" s="289"/>
      <c r="AS326" s="289"/>
      <c r="AT326" s="289"/>
      <c r="AU326" s="289"/>
      <c r="AV326" s="289"/>
      <c r="AW326" s="290"/>
    </row>
    <row r="327" spans="1:49" ht="20.100000000000001" customHeight="1">
      <c r="A327" s="3276"/>
      <c r="B327" s="3277"/>
      <c r="C327" s="3278"/>
      <c r="D327" s="3267"/>
      <c r="E327" s="3268"/>
      <c r="F327" s="3268"/>
      <c r="G327" s="3268"/>
      <c r="H327" s="3268"/>
      <c r="I327" s="3268"/>
      <c r="J327" s="3269"/>
      <c r="K327" s="288" t="s">
        <v>1539</v>
      </c>
      <c r="L327" s="289"/>
      <c r="M327" s="289"/>
      <c r="N327" s="289"/>
      <c r="O327" s="289"/>
      <c r="P327" s="289"/>
      <c r="Q327" s="289"/>
      <c r="R327" s="288" t="s">
        <v>1540</v>
      </c>
      <c r="S327" s="289"/>
      <c r="T327" s="289"/>
      <c r="U327" s="289"/>
      <c r="V327" s="289"/>
      <c r="W327" s="289"/>
      <c r="X327" s="290"/>
      <c r="Y327" s="3251"/>
      <c r="Z327" s="3251"/>
      <c r="AA327" s="3251"/>
      <c r="AB327" s="3251"/>
      <c r="AC327" s="3251"/>
      <c r="AD327" s="3251"/>
      <c r="AE327" s="3252"/>
      <c r="AF327" s="3250"/>
      <c r="AG327" s="3251"/>
      <c r="AH327" s="3251"/>
      <c r="AI327" s="3251"/>
      <c r="AJ327" s="3251"/>
      <c r="AK327" s="3251"/>
      <c r="AL327" s="3252"/>
      <c r="AM327" s="288" t="s">
        <v>1541</v>
      </c>
      <c r="AN327" s="289"/>
      <c r="AO327" s="289"/>
      <c r="AP327" s="289"/>
      <c r="AQ327" s="289"/>
      <c r="AR327" s="289"/>
      <c r="AS327" s="289"/>
      <c r="AT327" s="289"/>
      <c r="AU327" s="289"/>
      <c r="AV327" s="289"/>
      <c r="AW327" s="290"/>
    </row>
    <row r="328" spans="1:49" ht="20.100000000000001" customHeight="1">
      <c r="A328" s="3276"/>
      <c r="B328" s="3277"/>
      <c r="C328" s="3278"/>
      <c r="D328" s="3267"/>
      <c r="E328" s="3268"/>
      <c r="F328" s="3268"/>
      <c r="G328" s="3268"/>
      <c r="H328" s="3268"/>
      <c r="I328" s="3268"/>
      <c r="J328" s="3269"/>
      <c r="K328" s="288" t="s">
        <v>1542</v>
      </c>
      <c r="L328" s="289"/>
      <c r="M328" s="289"/>
      <c r="N328" s="289"/>
      <c r="O328" s="289"/>
      <c r="P328" s="289"/>
      <c r="Q328" s="289"/>
      <c r="R328" s="293" t="s">
        <v>1543</v>
      </c>
      <c r="S328" s="294"/>
      <c r="T328" s="294"/>
      <c r="U328" s="294"/>
      <c r="V328" s="294"/>
      <c r="W328" s="294"/>
      <c r="X328" s="295"/>
      <c r="Y328" s="3251"/>
      <c r="Z328" s="3251"/>
      <c r="AA328" s="3251"/>
      <c r="AB328" s="3251"/>
      <c r="AC328" s="3251"/>
      <c r="AD328" s="3251"/>
      <c r="AE328" s="3252"/>
      <c r="AF328" s="3250"/>
      <c r="AG328" s="3251"/>
      <c r="AH328" s="3251"/>
      <c r="AI328" s="3251"/>
      <c r="AJ328" s="3251"/>
      <c r="AK328" s="3251"/>
      <c r="AL328" s="3252"/>
      <c r="AM328" s="288" t="s">
        <v>1544</v>
      </c>
      <c r="AN328" s="289"/>
      <c r="AO328" s="289"/>
      <c r="AP328" s="289"/>
      <c r="AQ328" s="289"/>
      <c r="AR328" s="289"/>
      <c r="AS328" s="289"/>
      <c r="AT328" s="289"/>
      <c r="AU328" s="289"/>
      <c r="AV328" s="289"/>
      <c r="AW328" s="290"/>
    </row>
    <row r="329" spans="1:49" ht="20.100000000000001" customHeight="1">
      <c r="A329" s="3276"/>
      <c r="B329" s="3277"/>
      <c r="C329" s="3278"/>
      <c r="D329" s="3267"/>
      <c r="E329" s="3268"/>
      <c r="F329" s="3268"/>
      <c r="G329" s="3268"/>
      <c r="H329" s="3268"/>
      <c r="I329" s="3268"/>
      <c r="J329" s="3269"/>
      <c r="K329" s="288" t="s">
        <v>1545</v>
      </c>
      <c r="L329" s="289"/>
      <c r="M329" s="289"/>
      <c r="N329" s="289"/>
      <c r="O329" s="289"/>
      <c r="P329" s="289"/>
      <c r="Q329" s="289"/>
      <c r="R329" s="293"/>
      <c r="S329" s="294"/>
      <c r="T329" s="294"/>
      <c r="U329" s="294"/>
      <c r="V329" s="294"/>
      <c r="W329" s="294"/>
      <c r="X329" s="295"/>
      <c r="Y329" s="3251"/>
      <c r="Z329" s="3251"/>
      <c r="AA329" s="3251"/>
      <c r="AB329" s="3251"/>
      <c r="AC329" s="3251"/>
      <c r="AD329" s="3251"/>
      <c r="AE329" s="3252"/>
      <c r="AF329" s="3250"/>
      <c r="AG329" s="3251"/>
      <c r="AH329" s="3251"/>
      <c r="AI329" s="3251"/>
      <c r="AJ329" s="3251"/>
      <c r="AK329" s="3251"/>
      <c r="AL329" s="3252"/>
      <c r="AM329" s="288"/>
      <c r="AN329" s="289"/>
      <c r="AO329" s="289"/>
      <c r="AP329" s="289"/>
      <c r="AQ329" s="289"/>
      <c r="AR329" s="289"/>
      <c r="AS329" s="289"/>
      <c r="AT329" s="289"/>
      <c r="AU329" s="289"/>
      <c r="AV329" s="289"/>
      <c r="AW329" s="290"/>
    </row>
    <row r="330" spans="1:49" ht="20.100000000000001" customHeight="1">
      <c r="A330" s="3276"/>
      <c r="B330" s="3277"/>
      <c r="C330" s="3278"/>
      <c r="D330" s="3270"/>
      <c r="E330" s="3271"/>
      <c r="F330" s="3271"/>
      <c r="G330" s="3271"/>
      <c r="H330" s="3271"/>
      <c r="I330" s="3271"/>
      <c r="J330" s="3272"/>
      <c r="K330" s="288" t="s">
        <v>1546</v>
      </c>
      <c r="L330" s="289"/>
      <c r="M330" s="289"/>
      <c r="N330" s="289"/>
      <c r="O330" s="289"/>
      <c r="P330" s="289"/>
      <c r="Q330" s="289"/>
      <c r="R330" s="296"/>
      <c r="S330" s="297"/>
      <c r="T330" s="297"/>
      <c r="U330" s="297"/>
      <c r="V330" s="297"/>
      <c r="W330" s="297"/>
      <c r="X330" s="298"/>
      <c r="Y330" s="3251"/>
      <c r="Z330" s="3251"/>
      <c r="AA330" s="3251"/>
      <c r="AB330" s="3251"/>
      <c r="AC330" s="3251"/>
      <c r="AD330" s="3251"/>
      <c r="AE330" s="3252"/>
      <c r="AF330" s="3250"/>
      <c r="AG330" s="3251"/>
      <c r="AH330" s="3251"/>
      <c r="AI330" s="3251"/>
      <c r="AJ330" s="3251"/>
      <c r="AK330" s="3251"/>
      <c r="AL330" s="3252"/>
      <c r="AM330" s="288" t="s">
        <v>1547</v>
      </c>
      <c r="AN330" s="289"/>
      <c r="AO330" s="289"/>
      <c r="AP330" s="289"/>
      <c r="AQ330" s="289"/>
      <c r="AR330" s="289"/>
      <c r="AS330" s="289"/>
      <c r="AT330" s="289"/>
      <c r="AU330" s="289"/>
      <c r="AV330" s="289"/>
      <c r="AW330" s="290"/>
    </row>
    <row r="331" spans="1:49" ht="20.100000000000001" customHeight="1">
      <c r="A331" s="3276"/>
      <c r="B331" s="3277"/>
      <c r="C331" s="3278"/>
      <c r="D331" s="3264" t="s">
        <v>1548</v>
      </c>
      <c r="E331" s="3265"/>
      <c r="F331" s="3265"/>
      <c r="G331" s="3265"/>
      <c r="H331" s="3265"/>
      <c r="I331" s="3265"/>
      <c r="J331" s="3266"/>
      <c r="K331" s="288" t="s">
        <v>1549</v>
      </c>
      <c r="L331" s="289"/>
      <c r="M331" s="289"/>
      <c r="N331" s="289"/>
      <c r="O331" s="289"/>
      <c r="P331" s="289"/>
      <c r="Q331" s="289"/>
      <c r="R331" s="296" t="s">
        <v>1550</v>
      </c>
      <c r="S331" s="297"/>
      <c r="T331" s="297"/>
      <c r="U331" s="297"/>
      <c r="V331" s="297"/>
      <c r="W331" s="297"/>
      <c r="X331" s="298"/>
      <c r="Y331" s="3251"/>
      <c r="Z331" s="3251"/>
      <c r="AA331" s="3251"/>
      <c r="AB331" s="3251"/>
      <c r="AC331" s="3251"/>
      <c r="AD331" s="3251"/>
      <c r="AE331" s="3252"/>
      <c r="AF331" s="3250"/>
      <c r="AG331" s="3251"/>
      <c r="AH331" s="3251"/>
      <c r="AI331" s="3251"/>
      <c r="AJ331" s="3251"/>
      <c r="AK331" s="3251"/>
      <c r="AL331" s="3252"/>
      <c r="AM331" s="288"/>
      <c r="AN331" s="289"/>
      <c r="AO331" s="289"/>
      <c r="AP331" s="289"/>
      <c r="AQ331" s="289"/>
      <c r="AR331" s="289"/>
      <c r="AS331" s="289"/>
      <c r="AT331" s="289"/>
      <c r="AU331" s="289"/>
      <c r="AV331" s="289"/>
      <c r="AW331" s="290"/>
    </row>
    <row r="332" spans="1:49" ht="20.100000000000001" customHeight="1">
      <c r="A332" s="3276"/>
      <c r="B332" s="3277"/>
      <c r="C332" s="3278"/>
      <c r="D332" s="3267"/>
      <c r="E332" s="3268"/>
      <c r="F332" s="3268"/>
      <c r="G332" s="3268"/>
      <c r="H332" s="3268"/>
      <c r="I332" s="3268"/>
      <c r="J332" s="3269"/>
      <c r="K332" s="288" t="s">
        <v>1551</v>
      </c>
      <c r="L332" s="289"/>
      <c r="M332" s="289"/>
      <c r="N332" s="289"/>
      <c r="O332" s="289"/>
      <c r="P332" s="289"/>
      <c r="Q332" s="289"/>
      <c r="R332" s="288" t="s">
        <v>1552</v>
      </c>
      <c r="S332" s="289"/>
      <c r="T332" s="289"/>
      <c r="U332" s="289"/>
      <c r="V332" s="289"/>
      <c r="W332" s="289"/>
      <c r="X332" s="290"/>
      <c r="Y332" s="3251"/>
      <c r="Z332" s="3251"/>
      <c r="AA332" s="3251"/>
      <c r="AB332" s="3251"/>
      <c r="AC332" s="3251"/>
      <c r="AD332" s="3251"/>
      <c r="AE332" s="3252"/>
      <c r="AF332" s="3250" t="s">
        <v>1553</v>
      </c>
      <c r="AG332" s="3251"/>
      <c r="AH332" s="3251"/>
      <c r="AI332" s="3251"/>
      <c r="AJ332" s="3251"/>
      <c r="AK332" s="3251"/>
      <c r="AL332" s="3252"/>
      <c r="AM332" s="300"/>
      <c r="AN332" s="289"/>
      <c r="AO332" s="289"/>
      <c r="AP332" s="289"/>
      <c r="AQ332" s="289"/>
      <c r="AR332" s="289"/>
      <c r="AS332" s="289"/>
      <c r="AT332" s="289"/>
      <c r="AU332" s="289"/>
      <c r="AV332" s="289"/>
      <c r="AW332" s="290"/>
    </row>
    <row r="333" spans="1:49" ht="20.100000000000001" customHeight="1">
      <c r="A333" s="3276"/>
      <c r="B333" s="3277"/>
      <c r="C333" s="3278"/>
      <c r="D333" s="3267"/>
      <c r="E333" s="3268"/>
      <c r="F333" s="3268"/>
      <c r="G333" s="3268"/>
      <c r="H333" s="3268"/>
      <c r="I333" s="3268"/>
      <c r="J333" s="3269"/>
      <c r="K333" s="288" t="s">
        <v>1554</v>
      </c>
      <c r="L333" s="289"/>
      <c r="M333" s="289"/>
      <c r="N333" s="289"/>
      <c r="O333" s="289"/>
      <c r="P333" s="289"/>
      <c r="Q333" s="289"/>
      <c r="R333" s="293" t="s">
        <v>1555</v>
      </c>
      <c r="S333" s="294"/>
      <c r="T333" s="294"/>
      <c r="U333" s="294"/>
      <c r="V333" s="294"/>
      <c r="W333" s="294"/>
      <c r="X333" s="295" t="s">
        <v>1556</v>
      </c>
      <c r="Y333" s="3251" t="s">
        <v>1557</v>
      </c>
      <c r="Z333" s="3251"/>
      <c r="AA333" s="3251"/>
      <c r="AB333" s="3251"/>
      <c r="AC333" s="3251"/>
      <c r="AD333" s="3251"/>
      <c r="AE333" s="3252"/>
      <c r="AF333" s="3250"/>
      <c r="AG333" s="3251"/>
      <c r="AH333" s="3251"/>
      <c r="AI333" s="3251"/>
      <c r="AJ333" s="3251"/>
      <c r="AK333" s="3251"/>
      <c r="AL333" s="3252"/>
      <c r="AM333" s="288" t="s">
        <v>1558</v>
      </c>
      <c r="AN333" s="289"/>
      <c r="AO333" s="289"/>
      <c r="AP333" s="289"/>
      <c r="AQ333" s="289"/>
      <c r="AR333" s="289"/>
      <c r="AS333" s="289"/>
      <c r="AT333" s="289"/>
      <c r="AU333" s="289"/>
      <c r="AV333" s="289"/>
      <c r="AW333" s="290"/>
    </row>
    <row r="334" spans="1:49" ht="20.100000000000001" customHeight="1">
      <c r="A334" s="3276"/>
      <c r="B334" s="3277"/>
      <c r="C334" s="3278"/>
      <c r="D334" s="3267"/>
      <c r="E334" s="3268"/>
      <c r="F334" s="3268"/>
      <c r="G334" s="3268"/>
      <c r="H334" s="3268"/>
      <c r="I334" s="3268"/>
      <c r="J334" s="3269"/>
      <c r="K334" s="288" t="s">
        <v>1559</v>
      </c>
      <c r="L334" s="289"/>
      <c r="M334" s="289"/>
      <c r="N334" s="289"/>
      <c r="O334" s="289"/>
      <c r="P334" s="289"/>
      <c r="Q334" s="289"/>
      <c r="R334" s="293" t="s">
        <v>1560</v>
      </c>
      <c r="S334" s="294"/>
      <c r="T334" s="294"/>
      <c r="U334" s="294"/>
      <c r="V334" s="294"/>
      <c r="W334" s="294"/>
      <c r="X334" s="295"/>
      <c r="Y334" s="3251" t="s">
        <v>1557</v>
      </c>
      <c r="Z334" s="3251"/>
      <c r="AA334" s="3251"/>
      <c r="AB334" s="3251"/>
      <c r="AC334" s="3251"/>
      <c r="AD334" s="3251"/>
      <c r="AE334" s="3252"/>
      <c r="AF334" s="3250"/>
      <c r="AG334" s="3251"/>
      <c r="AH334" s="3251"/>
      <c r="AI334" s="3251"/>
      <c r="AJ334" s="3251"/>
      <c r="AK334" s="3251"/>
      <c r="AL334" s="3252"/>
      <c r="AM334" s="288" t="s">
        <v>1558</v>
      </c>
      <c r="AN334" s="289"/>
      <c r="AO334" s="289"/>
      <c r="AP334" s="289"/>
      <c r="AQ334" s="289"/>
      <c r="AR334" s="289"/>
      <c r="AS334" s="289"/>
      <c r="AT334" s="289"/>
      <c r="AU334" s="289"/>
      <c r="AV334" s="289"/>
      <c r="AW334" s="290"/>
    </row>
    <row r="335" spans="1:49" ht="20.100000000000001" customHeight="1">
      <c r="A335" s="3276"/>
      <c r="B335" s="3277"/>
      <c r="C335" s="3278"/>
      <c r="D335" s="3267"/>
      <c r="E335" s="3268"/>
      <c r="F335" s="3268"/>
      <c r="G335" s="3268"/>
      <c r="H335" s="3268"/>
      <c r="I335" s="3268"/>
      <c r="J335" s="3269"/>
      <c r="K335" s="288" t="s">
        <v>1561</v>
      </c>
      <c r="L335" s="289"/>
      <c r="M335" s="289"/>
      <c r="N335" s="289"/>
      <c r="O335" s="289"/>
      <c r="P335" s="289"/>
      <c r="Q335" s="289"/>
      <c r="R335" s="293" t="s">
        <v>1562</v>
      </c>
      <c r="S335" s="294"/>
      <c r="T335" s="294"/>
      <c r="U335" s="294"/>
      <c r="V335" s="294"/>
      <c r="W335" s="294"/>
      <c r="X335" s="295"/>
      <c r="Y335" s="3251"/>
      <c r="Z335" s="3251"/>
      <c r="AA335" s="3251"/>
      <c r="AB335" s="3251"/>
      <c r="AC335" s="3251"/>
      <c r="AD335" s="3251"/>
      <c r="AE335" s="3252"/>
      <c r="AF335" s="3250"/>
      <c r="AG335" s="3251"/>
      <c r="AH335" s="3251"/>
      <c r="AI335" s="3251"/>
      <c r="AJ335" s="3251"/>
      <c r="AK335" s="3251"/>
      <c r="AL335" s="3252"/>
      <c r="AM335" s="288" t="s">
        <v>1563</v>
      </c>
      <c r="AN335" s="289"/>
      <c r="AO335" s="289"/>
      <c r="AP335" s="289"/>
      <c r="AQ335" s="289"/>
      <c r="AR335" s="289"/>
      <c r="AS335" s="289"/>
      <c r="AT335" s="289"/>
      <c r="AU335" s="289"/>
      <c r="AV335" s="289"/>
      <c r="AW335" s="290"/>
    </row>
    <row r="336" spans="1:49" ht="23.1" customHeight="1">
      <c r="A336" s="3276"/>
      <c r="B336" s="3277"/>
      <c r="C336" s="3278"/>
      <c r="D336" s="3264" t="s">
        <v>1564</v>
      </c>
      <c r="E336" s="3265"/>
      <c r="F336" s="3265"/>
      <c r="G336" s="3265"/>
      <c r="H336" s="3265"/>
      <c r="I336" s="3265"/>
      <c r="J336" s="3266"/>
      <c r="K336" s="288" t="s">
        <v>1565</v>
      </c>
      <c r="L336" s="301"/>
      <c r="M336" s="301"/>
      <c r="N336" s="301"/>
      <c r="O336" s="301"/>
      <c r="P336" s="301"/>
      <c r="Q336" s="302"/>
      <c r="R336" s="288" t="s">
        <v>1566</v>
      </c>
      <c r="S336" s="289"/>
      <c r="T336" s="289"/>
      <c r="U336" s="301"/>
      <c r="V336" s="301"/>
      <c r="W336" s="301"/>
      <c r="X336" s="302"/>
      <c r="Y336" s="288"/>
      <c r="Z336" s="289"/>
      <c r="AA336" s="289"/>
      <c r="AB336" s="289"/>
      <c r="AC336" s="289"/>
      <c r="AD336" s="289"/>
      <c r="AE336" s="290"/>
      <c r="AF336" s="3250"/>
      <c r="AG336" s="3251"/>
      <c r="AH336" s="3251"/>
      <c r="AI336" s="3251"/>
      <c r="AJ336" s="3251"/>
      <c r="AK336" s="3251"/>
      <c r="AL336" s="3252"/>
      <c r="AM336" s="288" t="s">
        <v>1567</v>
      </c>
      <c r="AN336" s="289"/>
      <c r="AO336" s="289"/>
      <c r="AP336" s="289"/>
      <c r="AQ336" s="289"/>
      <c r="AR336" s="289"/>
      <c r="AS336" s="289"/>
      <c r="AT336" s="289"/>
      <c r="AU336" s="301"/>
      <c r="AV336" s="301"/>
      <c r="AW336" s="302"/>
    </row>
    <row r="337" spans="1:49" ht="23.1" customHeight="1">
      <c r="A337" s="3276"/>
      <c r="B337" s="3277"/>
      <c r="C337" s="3278"/>
      <c r="D337" s="3267"/>
      <c r="E337" s="3268"/>
      <c r="F337" s="3268"/>
      <c r="G337" s="3268"/>
      <c r="H337" s="3268"/>
      <c r="I337" s="3268"/>
      <c r="J337" s="3269"/>
      <c r="K337" s="288" t="s">
        <v>1568</v>
      </c>
      <c r="L337" s="301"/>
      <c r="M337" s="301"/>
      <c r="N337" s="301"/>
      <c r="O337" s="301"/>
      <c r="P337" s="301"/>
      <c r="Q337" s="302"/>
      <c r="R337" s="288"/>
      <c r="S337" s="289"/>
      <c r="T337" s="289"/>
      <c r="U337" s="301"/>
      <c r="V337" s="301"/>
      <c r="W337" s="301"/>
      <c r="X337" s="302"/>
      <c r="Y337" s="288"/>
      <c r="Z337" s="289"/>
      <c r="AA337" s="289"/>
      <c r="AB337" s="289"/>
      <c r="AC337" s="289"/>
      <c r="AD337" s="289"/>
      <c r="AE337" s="290"/>
      <c r="AF337" s="3250"/>
      <c r="AG337" s="3251"/>
      <c r="AH337" s="3251"/>
      <c r="AI337" s="3251"/>
      <c r="AJ337" s="3251"/>
      <c r="AK337" s="3251"/>
      <c r="AL337" s="3252"/>
      <c r="AM337" s="288"/>
      <c r="AN337" s="289"/>
      <c r="AO337" s="289"/>
      <c r="AP337" s="289"/>
      <c r="AQ337" s="289"/>
      <c r="AR337" s="289"/>
      <c r="AS337" s="289"/>
      <c r="AT337" s="289"/>
      <c r="AU337" s="301"/>
      <c r="AV337" s="301"/>
      <c r="AW337" s="302"/>
    </row>
    <row r="338" spans="1:49" ht="23.1" customHeight="1">
      <c r="A338" s="3276"/>
      <c r="B338" s="3277"/>
      <c r="C338" s="3278"/>
      <c r="D338" s="3267"/>
      <c r="E338" s="3268"/>
      <c r="F338" s="3268"/>
      <c r="G338" s="3268"/>
      <c r="H338" s="3268"/>
      <c r="I338" s="3268"/>
      <c r="J338" s="3269"/>
      <c r="K338" s="288" t="s">
        <v>1569</v>
      </c>
      <c r="L338" s="301"/>
      <c r="M338" s="301"/>
      <c r="N338" s="301"/>
      <c r="O338" s="301"/>
      <c r="P338" s="301"/>
      <c r="Q338" s="302"/>
      <c r="R338" s="288"/>
      <c r="S338" s="289"/>
      <c r="T338" s="289"/>
      <c r="U338" s="301"/>
      <c r="V338" s="301"/>
      <c r="W338" s="301"/>
      <c r="X338" s="302"/>
      <c r="Y338" s="288"/>
      <c r="Z338" s="289"/>
      <c r="AA338" s="289"/>
      <c r="AB338" s="289"/>
      <c r="AC338" s="289"/>
      <c r="AD338" s="289"/>
      <c r="AE338" s="290"/>
      <c r="AF338" s="3250"/>
      <c r="AG338" s="3251"/>
      <c r="AH338" s="3251"/>
      <c r="AI338" s="3251"/>
      <c r="AJ338" s="3251"/>
      <c r="AK338" s="3251"/>
      <c r="AL338" s="3252"/>
      <c r="AM338" s="288"/>
      <c r="AN338" s="289"/>
      <c r="AO338" s="289"/>
      <c r="AP338" s="289"/>
      <c r="AQ338" s="289"/>
      <c r="AR338" s="289"/>
      <c r="AS338" s="289"/>
      <c r="AT338" s="289"/>
      <c r="AU338" s="301"/>
      <c r="AV338" s="301"/>
      <c r="AW338" s="302"/>
    </row>
    <row r="339" spans="1:49" ht="23.1" customHeight="1">
      <c r="A339" s="3276"/>
      <c r="B339" s="3277"/>
      <c r="C339" s="3278"/>
      <c r="D339" s="3267"/>
      <c r="E339" s="3268"/>
      <c r="F339" s="3268"/>
      <c r="G339" s="3268"/>
      <c r="H339" s="3268"/>
      <c r="I339" s="3268"/>
      <c r="J339" s="3269"/>
      <c r="K339" s="288" t="s">
        <v>1570</v>
      </c>
      <c r="L339" s="301"/>
      <c r="M339" s="301"/>
      <c r="N339" s="301"/>
      <c r="O339" s="301"/>
      <c r="P339" s="301"/>
      <c r="Q339" s="302"/>
      <c r="R339" s="288"/>
      <c r="S339" s="289"/>
      <c r="T339" s="289"/>
      <c r="U339" s="301"/>
      <c r="V339" s="301"/>
      <c r="W339" s="301"/>
      <c r="X339" s="302"/>
      <c r="Y339" s="288"/>
      <c r="Z339" s="289"/>
      <c r="AA339" s="289"/>
      <c r="AB339" s="289"/>
      <c r="AC339" s="289"/>
      <c r="AD339" s="289"/>
      <c r="AE339" s="290"/>
      <c r="AF339" s="3250"/>
      <c r="AG339" s="3251"/>
      <c r="AH339" s="3251"/>
      <c r="AI339" s="3251"/>
      <c r="AJ339" s="3251"/>
      <c r="AK339" s="3251"/>
      <c r="AL339" s="3252"/>
      <c r="AM339" s="291"/>
      <c r="AN339" s="289"/>
      <c r="AO339" s="289"/>
      <c r="AP339" s="289"/>
      <c r="AQ339" s="289"/>
      <c r="AR339" s="289"/>
      <c r="AS339" s="289"/>
      <c r="AT339" s="289"/>
      <c r="AU339" s="301"/>
      <c r="AV339" s="301"/>
      <c r="AW339" s="302"/>
    </row>
    <row r="340" spans="1:49" ht="23.1" customHeight="1">
      <c r="A340" s="3276"/>
      <c r="B340" s="3277"/>
      <c r="C340" s="3278"/>
      <c r="D340" s="3267"/>
      <c r="E340" s="3268"/>
      <c r="F340" s="3268"/>
      <c r="G340" s="3268"/>
      <c r="H340" s="3268"/>
      <c r="I340" s="3268"/>
      <c r="J340" s="3269"/>
      <c r="K340" s="288" t="s">
        <v>1571</v>
      </c>
      <c r="L340" s="301"/>
      <c r="M340" s="301"/>
      <c r="N340" s="301"/>
      <c r="O340" s="301"/>
      <c r="P340" s="301"/>
      <c r="Q340" s="302"/>
      <c r="R340" s="288"/>
      <c r="S340" s="289"/>
      <c r="T340" s="289"/>
      <c r="U340" s="301"/>
      <c r="V340" s="301"/>
      <c r="W340" s="301"/>
      <c r="X340" s="302"/>
      <c r="Y340" s="288"/>
      <c r="Z340" s="289"/>
      <c r="AA340" s="289"/>
      <c r="AB340" s="289"/>
      <c r="AC340" s="289"/>
      <c r="AD340" s="289"/>
      <c r="AE340" s="290"/>
      <c r="AF340" s="3250"/>
      <c r="AG340" s="3251"/>
      <c r="AH340" s="3251"/>
      <c r="AI340" s="3251"/>
      <c r="AJ340" s="3251"/>
      <c r="AK340" s="3251"/>
      <c r="AL340" s="3252"/>
      <c r="AM340" s="288" t="s">
        <v>1572</v>
      </c>
      <c r="AN340" s="289"/>
      <c r="AO340" s="289"/>
      <c r="AP340" s="289"/>
      <c r="AQ340" s="289"/>
      <c r="AR340" s="289"/>
      <c r="AS340" s="289"/>
      <c r="AT340" s="289"/>
      <c r="AU340" s="301"/>
      <c r="AV340" s="301"/>
      <c r="AW340" s="302"/>
    </row>
    <row r="341" spans="1:49" ht="23.1" customHeight="1">
      <c r="A341" s="3276"/>
      <c r="B341" s="3277"/>
      <c r="C341" s="3278"/>
      <c r="D341" s="3267"/>
      <c r="E341" s="3268"/>
      <c r="F341" s="3268"/>
      <c r="G341" s="3268"/>
      <c r="H341" s="3268"/>
      <c r="I341" s="3268"/>
      <c r="J341" s="3269"/>
      <c r="K341" s="288" t="s">
        <v>1573</v>
      </c>
      <c r="L341" s="301"/>
      <c r="M341" s="301"/>
      <c r="N341" s="301"/>
      <c r="O341" s="301"/>
      <c r="P341" s="301"/>
      <c r="Q341" s="302"/>
      <c r="R341" s="288" t="s">
        <v>1574</v>
      </c>
      <c r="S341" s="289"/>
      <c r="T341" s="289"/>
      <c r="U341" s="301"/>
      <c r="V341" s="301"/>
      <c r="W341" s="301"/>
      <c r="X341" s="302"/>
      <c r="Y341" s="288" t="s">
        <v>1575</v>
      </c>
      <c r="Z341" s="289"/>
      <c r="AA341" s="289"/>
      <c r="AB341" s="289"/>
      <c r="AC341" s="289"/>
      <c r="AD341" s="289"/>
      <c r="AE341" s="290"/>
      <c r="AF341" s="3250"/>
      <c r="AG341" s="3251"/>
      <c r="AH341" s="3251"/>
      <c r="AI341" s="3251"/>
      <c r="AJ341" s="3251"/>
      <c r="AK341" s="3251"/>
      <c r="AL341" s="3252"/>
      <c r="AM341" s="288" t="s">
        <v>1576</v>
      </c>
      <c r="AN341" s="289"/>
      <c r="AO341" s="289"/>
      <c r="AP341" s="289"/>
      <c r="AQ341" s="289"/>
      <c r="AR341" s="289"/>
      <c r="AS341" s="289"/>
      <c r="AT341" s="289"/>
      <c r="AU341" s="301"/>
      <c r="AV341" s="301"/>
      <c r="AW341" s="302"/>
    </row>
    <row r="342" spans="1:49" ht="23.1" customHeight="1">
      <c r="A342" s="3276"/>
      <c r="B342" s="3277"/>
      <c r="C342" s="3278"/>
      <c r="D342" s="3267"/>
      <c r="E342" s="3268"/>
      <c r="F342" s="3268"/>
      <c r="G342" s="3268"/>
      <c r="H342" s="3268"/>
      <c r="I342" s="3268"/>
      <c r="J342" s="3269"/>
      <c r="K342" s="288" t="s">
        <v>1577</v>
      </c>
      <c r="L342" s="301"/>
      <c r="M342" s="301"/>
      <c r="N342" s="301"/>
      <c r="O342" s="301"/>
      <c r="P342" s="301"/>
      <c r="Q342" s="302"/>
      <c r="R342" s="288" t="s">
        <v>1578</v>
      </c>
      <c r="S342" s="289"/>
      <c r="T342" s="289"/>
      <c r="U342" s="301"/>
      <c r="V342" s="301"/>
      <c r="W342" s="301"/>
      <c r="X342" s="302"/>
      <c r="Y342" s="288" t="s">
        <v>1579</v>
      </c>
      <c r="Z342" s="289"/>
      <c r="AA342" s="289"/>
      <c r="AB342" s="289"/>
      <c r="AC342" s="289"/>
      <c r="AD342" s="289"/>
      <c r="AE342" s="290"/>
      <c r="AF342" s="3250"/>
      <c r="AG342" s="3251"/>
      <c r="AH342" s="3251"/>
      <c r="AI342" s="3251"/>
      <c r="AJ342" s="3251"/>
      <c r="AK342" s="3251"/>
      <c r="AL342" s="3252"/>
      <c r="AM342" s="288" t="s">
        <v>1580</v>
      </c>
      <c r="AN342" s="289"/>
      <c r="AO342" s="289"/>
      <c r="AP342" s="289"/>
      <c r="AQ342" s="289"/>
      <c r="AR342" s="289"/>
      <c r="AS342" s="289"/>
      <c r="AT342" s="289"/>
      <c r="AU342" s="301"/>
      <c r="AV342" s="301"/>
      <c r="AW342" s="302"/>
    </row>
    <row r="343" spans="1:49" ht="23.1" customHeight="1">
      <c r="A343" s="3276"/>
      <c r="B343" s="3277"/>
      <c r="C343" s="3278"/>
      <c r="D343" s="3267"/>
      <c r="E343" s="3268"/>
      <c r="F343" s="3268"/>
      <c r="G343" s="3268"/>
      <c r="H343" s="3268"/>
      <c r="I343" s="3268"/>
      <c r="J343" s="3269"/>
      <c r="K343" s="288" t="s">
        <v>1581</v>
      </c>
      <c r="L343" s="301"/>
      <c r="M343" s="301"/>
      <c r="N343" s="301"/>
      <c r="O343" s="301"/>
      <c r="P343" s="301"/>
      <c r="Q343" s="302"/>
      <c r="R343" s="288" t="s">
        <v>1582</v>
      </c>
      <c r="S343" s="289"/>
      <c r="T343" s="289"/>
      <c r="U343" s="301"/>
      <c r="V343" s="301"/>
      <c r="W343" s="301"/>
      <c r="X343" s="302"/>
      <c r="Y343" s="288"/>
      <c r="Z343" s="289"/>
      <c r="AA343" s="289"/>
      <c r="AB343" s="289"/>
      <c r="AC343" s="289"/>
      <c r="AD343" s="289"/>
      <c r="AE343" s="290"/>
      <c r="AF343" s="3250"/>
      <c r="AG343" s="3251"/>
      <c r="AH343" s="3251"/>
      <c r="AI343" s="3251"/>
      <c r="AJ343" s="3251"/>
      <c r="AK343" s="3251"/>
      <c r="AL343" s="3252"/>
      <c r="AM343" s="288" t="s">
        <v>1583</v>
      </c>
      <c r="AN343" s="289"/>
      <c r="AO343" s="289"/>
      <c r="AP343" s="289"/>
      <c r="AQ343" s="289"/>
      <c r="AR343" s="289"/>
      <c r="AS343" s="289"/>
      <c r="AT343" s="289"/>
      <c r="AU343" s="301"/>
      <c r="AV343" s="301"/>
      <c r="AW343" s="302"/>
    </row>
    <row r="344" spans="1:49" ht="23.1" customHeight="1">
      <c r="A344" s="3276"/>
      <c r="B344" s="3277"/>
      <c r="C344" s="3278"/>
      <c r="D344" s="3270"/>
      <c r="E344" s="3271"/>
      <c r="F344" s="3271"/>
      <c r="G344" s="3271"/>
      <c r="H344" s="3271"/>
      <c r="I344" s="3271"/>
      <c r="J344" s="3272"/>
      <c r="K344" s="288" t="s">
        <v>1584</v>
      </c>
      <c r="L344" s="301"/>
      <c r="M344" s="301"/>
      <c r="N344" s="301"/>
      <c r="O344" s="301"/>
      <c r="P344" s="301"/>
      <c r="Q344" s="302"/>
      <c r="R344" s="288" t="s">
        <v>1585</v>
      </c>
      <c r="S344" s="289"/>
      <c r="T344" s="289"/>
      <c r="U344" s="301"/>
      <c r="V344" s="301"/>
      <c r="W344" s="301"/>
      <c r="X344" s="302"/>
      <c r="Y344" s="288"/>
      <c r="Z344" s="289"/>
      <c r="AA344" s="289"/>
      <c r="AB344" s="289"/>
      <c r="AC344" s="289"/>
      <c r="AD344" s="289"/>
      <c r="AE344" s="290"/>
      <c r="AF344" s="3250"/>
      <c r="AG344" s="3251"/>
      <c r="AH344" s="3251"/>
      <c r="AI344" s="3251"/>
      <c r="AJ344" s="3251"/>
      <c r="AK344" s="3251"/>
      <c r="AL344" s="3252"/>
      <c r="AM344" s="288"/>
      <c r="AN344" s="289"/>
      <c r="AO344" s="289"/>
      <c r="AP344" s="289"/>
      <c r="AQ344" s="289"/>
      <c r="AR344" s="289"/>
      <c r="AS344" s="289"/>
      <c r="AT344" s="289"/>
      <c r="AU344" s="301"/>
      <c r="AV344" s="301"/>
      <c r="AW344" s="302"/>
    </row>
    <row r="345" spans="1:49" ht="23.1" customHeight="1">
      <c r="A345" s="3276"/>
      <c r="B345" s="3277"/>
      <c r="C345" s="3278"/>
      <c r="D345" s="3264" t="s">
        <v>1586</v>
      </c>
      <c r="E345" s="3265"/>
      <c r="F345" s="3265"/>
      <c r="G345" s="3265"/>
      <c r="H345" s="3265"/>
      <c r="I345" s="3265"/>
      <c r="J345" s="3266"/>
      <c r="K345" s="288" t="s">
        <v>1587</v>
      </c>
      <c r="L345" s="301"/>
      <c r="M345" s="301"/>
      <c r="N345" s="301"/>
      <c r="O345" s="301"/>
      <c r="P345" s="301"/>
      <c r="Q345" s="302"/>
      <c r="R345" s="288" t="s">
        <v>1588</v>
      </c>
      <c r="S345" s="289"/>
      <c r="T345" s="289"/>
      <c r="U345" s="301"/>
      <c r="V345" s="301"/>
      <c r="W345" s="301"/>
      <c r="X345" s="302"/>
      <c r="Y345" s="288"/>
      <c r="Z345" s="289"/>
      <c r="AA345" s="289"/>
      <c r="AB345" s="289"/>
      <c r="AC345" s="289"/>
      <c r="AD345" s="289"/>
      <c r="AE345" s="290"/>
      <c r="AF345" s="3250"/>
      <c r="AG345" s="3251"/>
      <c r="AH345" s="3251"/>
      <c r="AI345" s="3251"/>
      <c r="AJ345" s="3251"/>
      <c r="AK345" s="3251"/>
      <c r="AL345" s="3252"/>
      <c r="AM345" s="288" t="s">
        <v>1589</v>
      </c>
      <c r="AN345" s="289"/>
      <c r="AO345" s="289"/>
      <c r="AP345" s="289"/>
      <c r="AQ345" s="289"/>
      <c r="AR345" s="289"/>
      <c r="AS345" s="289"/>
      <c r="AT345" s="289"/>
      <c r="AU345" s="301"/>
      <c r="AV345" s="301"/>
      <c r="AW345" s="302"/>
    </row>
    <row r="346" spans="1:49" ht="23.1" customHeight="1">
      <c r="A346" s="3276"/>
      <c r="B346" s="3277"/>
      <c r="C346" s="3278"/>
      <c r="D346" s="3267"/>
      <c r="E346" s="3268"/>
      <c r="F346" s="3268"/>
      <c r="G346" s="3268"/>
      <c r="H346" s="3268"/>
      <c r="I346" s="3268"/>
      <c r="J346" s="3269"/>
      <c r="K346" s="288" t="s">
        <v>1590</v>
      </c>
      <c r="L346" s="301"/>
      <c r="M346" s="301"/>
      <c r="N346" s="301"/>
      <c r="O346" s="301"/>
      <c r="P346" s="301"/>
      <c r="Q346" s="302"/>
      <c r="R346" s="288" t="s">
        <v>1591</v>
      </c>
      <c r="S346" s="289"/>
      <c r="T346" s="289"/>
      <c r="U346" s="301"/>
      <c r="V346" s="301"/>
      <c r="W346" s="301"/>
      <c r="X346" s="302"/>
      <c r="Y346" s="288"/>
      <c r="Z346" s="289"/>
      <c r="AA346" s="289"/>
      <c r="AB346" s="289"/>
      <c r="AC346" s="289"/>
      <c r="AD346" s="289"/>
      <c r="AE346" s="290"/>
      <c r="AF346" s="3250"/>
      <c r="AG346" s="3251"/>
      <c r="AH346" s="3251"/>
      <c r="AI346" s="3251"/>
      <c r="AJ346" s="3251"/>
      <c r="AK346" s="3251"/>
      <c r="AL346" s="3252"/>
      <c r="AM346" s="288"/>
      <c r="AN346" s="289"/>
      <c r="AO346" s="289"/>
      <c r="AP346" s="289"/>
      <c r="AQ346" s="289"/>
      <c r="AR346" s="289"/>
      <c r="AS346" s="289"/>
      <c r="AT346" s="289"/>
      <c r="AU346" s="301"/>
      <c r="AV346" s="301"/>
      <c r="AW346" s="302"/>
    </row>
    <row r="347" spans="1:49" ht="23.1" customHeight="1">
      <c r="A347" s="3276"/>
      <c r="B347" s="3277"/>
      <c r="C347" s="3278"/>
      <c r="D347" s="3267"/>
      <c r="E347" s="3268"/>
      <c r="F347" s="3268"/>
      <c r="G347" s="3268"/>
      <c r="H347" s="3268"/>
      <c r="I347" s="3268"/>
      <c r="J347" s="3269"/>
      <c r="K347" s="288" t="s">
        <v>1592</v>
      </c>
      <c r="L347" s="289"/>
      <c r="M347" s="289"/>
      <c r="N347" s="289"/>
      <c r="O347" s="289"/>
      <c r="P347" s="289"/>
      <c r="Q347" s="290"/>
      <c r="R347" s="288" t="s">
        <v>1593</v>
      </c>
      <c r="S347" s="289"/>
      <c r="T347" s="289"/>
      <c r="U347" s="301"/>
      <c r="V347" s="301"/>
      <c r="W347" s="301"/>
      <c r="X347" s="302"/>
      <c r="Y347" s="288" t="s">
        <v>1594</v>
      </c>
      <c r="Z347" s="289"/>
      <c r="AA347" s="289"/>
      <c r="AB347" s="289"/>
      <c r="AC347" s="289"/>
      <c r="AD347" s="289"/>
      <c r="AE347" s="290"/>
      <c r="AF347" s="3250"/>
      <c r="AG347" s="3251"/>
      <c r="AH347" s="3251"/>
      <c r="AI347" s="3251"/>
      <c r="AJ347" s="3251"/>
      <c r="AK347" s="3251"/>
      <c r="AL347" s="3252"/>
      <c r="AM347" s="303"/>
      <c r="AN347" s="304"/>
      <c r="AO347" s="304"/>
      <c r="AP347" s="304"/>
      <c r="AQ347" s="304"/>
      <c r="AR347" s="304"/>
      <c r="AS347" s="304"/>
      <c r="AT347" s="304"/>
      <c r="AU347" s="289"/>
      <c r="AV347" s="289"/>
      <c r="AW347" s="290"/>
    </row>
    <row r="348" spans="1:49" ht="23.1" customHeight="1">
      <c r="A348" s="3276"/>
      <c r="B348" s="3277"/>
      <c r="C348" s="3278"/>
      <c r="D348" s="3270"/>
      <c r="E348" s="3271"/>
      <c r="F348" s="3271"/>
      <c r="G348" s="3271"/>
      <c r="H348" s="3271"/>
      <c r="I348" s="3271"/>
      <c r="J348" s="3272"/>
      <c r="K348" s="288" t="s">
        <v>1595</v>
      </c>
      <c r="L348" s="289"/>
      <c r="M348" s="289"/>
      <c r="N348" s="289"/>
      <c r="O348" s="289"/>
      <c r="P348" s="289"/>
      <c r="Q348" s="290"/>
      <c r="R348" s="288" t="s">
        <v>1596</v>
      </c>
      <c r="S348" s="289"/>
      <c r="T348" s="289"/>
      <c r="U348" s="301"/>
      <c r="V348" s="301"/>
      <c r="W348" s="301"/>
      <c r="X348" s="302"/>
      <c r="Y348" s="288" t="s">
        <v>1597</v>
      </c>
      <c r="Z348" s="289"/>
      <c r="AA348" s="289"/>
      <c r="AB348" s="289"/>
      <c r="AC348" s="289"/>
      <c r="AD348" s="289"/>
      <c r="AE348" s="290"/>
      <c r="AF348" s="3250"/>
      <c r="AG348" s="3251"/>
      <c r="AH348" s="3251"/>
      <c r="AI348" s="3251"/>
      <c r="AJ348" s="3251"/>
      <c r="AK348" s="3251"/>
      <c r="AL348" s="3252"/>
      <c r="AM348" s="303" t="s">
        <v>1589</v>
      </c>
      <c r="AN348" s="304"/>
      <c r="AO348" s="304"/>
      <c r="AP348" s="304"/>
      <c r="AQ348" s="304"/>
      <c r="AR348" s="304"/>
      <c r="AS348" s="304"/>
      <c r="AT348" s="304"/>
      <c r="AU348" s="289"/>
      <c r="AV348" s="289"/>
      <c r="AW348" s="290"/>
    </row>
    <row r="349" spans="1:49" ht="23.1" customHeight="1">
      <c r="A349" s="3276"/>
      <c r="B349" s="3277"/>
      <c r="C349" s="3278"/>
      <c r="D349" s="3264" t="s">
        <v>1598</v>
      </c>
      <c r="E349" s="3265"/>
      <c r="F349" s="3265"/>
      <c r="G349" s="3265"/>
      <c r="H349" s="3265"/>
      <c r="I349" s="3265"/>
      <c r="J349" s="3266"/>
      <c r="K349" s="288" t="s">
        <v>1599</v>
      </c>
      <c r="L349" s="289"/>
      <c r="M349" s="289"/>
      <c r="N349" s="289"/>
      <c r="O349" s="289"/>
      <c r="P349" s="289"/>
      <c r="Q349" s="290"/>
      <c r="R349" s="288" t="s">
        <v>1600</v>
      </c>
      <c r="S349" s="289"/>
      <c r="T349" s="289"/>
      <c r="U349" s="301"/>
      <c r="V349" s="301"/>
      <c r="W349" s="301"/>
      <c r="X349" s="302"/>
      <c r="Y349" s="288"/>
      <c r="Z349" s="289"/>
      <c r="AA349" s="289"/>
      <c r="AB349" s="289"/>
      <c r="AC349" s="289"/>
      <c r="AD349" s="289"/>
      <c r="AE349" s="290"/>
      <c r="AF349" s="3250"/>
      <c r="AG349" s="3251"/>
      <c r="AH349" s="3251"/>
      <c r="AI349" s="3251"/>
      <c r="AJ349" s="3251"/>
      <c r="AK349" s="3251"/>
      <c r="AL349" s="3252"/>
      <c r="AM349" s="303" t="s">
        <v>1601</v>
      </c>
      <c r="AN349" s="304"/>
      <c r="AO349" s="304"/>
      <c r="AP349" s="304"/>
      <c r="AQ349" s="304"/>
      <c r="AR349" s="304"/>
      <c r="AS349" s="304"/>
      <c r="AT349" s="304"/>
      <c r="AU349" s="289"/>
      <c r="AV349" s="289"/>
      <c r="AW349" s="290"/>
    </row>
    <row r="350" spans="1:49" ht="23.1" customHeight="1">
      <c r="A350" s="3276"/>
      <c r="B350" s="3277"/>
      <c r="C350" s="3278"/>
      <c r="D350" s="3270"/>
      <c r="E350" s="3271"/>
      <c r="F350" s="3271"/>
      <c r="G350" s="3271"/>
      <c r="H350" s="3271"/>
      <c r="I350" s="3271"/>
      <c r="J350" s="3272"/>
      <c r="K350" s="288" t="s">
        <v>1602</v>
      </c>
      <c r="L350" s="289"/>
      <c r="M350" s="289"/>
      <c r="N350" s="289"/>
      <c r="O350" s="289"/>
      <c r="P350" s="289"/>
      <c r="Q350" s="290"/>
      <c r="R350" s="288" t="s">
        <v>1603</v>
      </c>
      <c r="S350" s="289"/>
      <c r="T350" s="289"/>
      <c r="U350" s="301"/>
      <c r="V350" s="301"/>
      <c r="W350" s="301"/>
      <c r="X350" s="302"/>
      <c r="Y350" s="288"/>
      <c r="Z350" s="289"/>
      <c r="AA350" s="289"/>
      <c r="AB350" s="289"/>
      <c r="AC350" s="289"/>
      <c r="AD350" s="289"/>
      <c r="AE350" s="290"/>
      <c r="AF350" s="3250"/>
      <c r="AG350" s="3251"/>
      <c r="AH350" s="3251"/>
      <c r="AI350" s="3251"/>
      <c r="AJ350" s="3251"/>
      <c r="AK350" s="3251"/>
      <c r="AL350" s="3252"/>
      <c r="AM350" s="303" t="s">
        <v>1604</v>
      </c>
      <c r="AN350" s="304"/>
      <c r="AO350" s="304"/>
      <c r="AP350" s="304"/>
      <c r="AQ350" s="304"/>
      <c r="AR350" s="304"/>
      <c r="AS350" s="304"/>
      <c r="AT350" s="304"/>
      <c r="AU350" s="289"/>
      <c r="AV350" s="289"/>
      <c r="AW350" s="290"/>
    </row>
    <row r="351" spans="1:49" ht="23.1" customHeight="1">
      <c r="A351" s="3276"/>
      <c r="B351" s="3277"/>
      <c r="C351" s="3278"/>
      <c r="D351" s="3264" t="s">
        <v>1605</v>
      </c>
      <c r="E351" s="3265"/>
      <c r="F351" s="3265"/>
      <c r="G351" s="3265"/>
      <c r="H351" s="3265"/>
      <c r="I351" s="3265"/>
      <c r="J351" s="3266"/>
      <c r="K351" s="288" t="s">
        <v>1606</v>
      </c>
      <c r="L351" s="289"/>
      <c r="M351" s="289"/>
      <c r="N351" s="289"/>
      <c r="O351" s="289"/>
      <c r="P351" s="289"/>
      <c r="Q351" s="290"/>
      <c r="R351" s="288" t="s">
        <v>1607</v>
      </c>
      <c r="S351" s="289"/>
      <c r="T351" s="289"/>
      <c r="U351" s="301"/>
      <c r="V351" s="301"/>
      <c r="W351" s="301"/>
      <c r="X351" s="302"/>
      <c r="Y351" s="288"/>
      <c r="Z351" s="289"/>
      <c r="AA351" s="289"/>
      <c r="AB351" s="289"/>
      <c r="AC351" s="289"/>
      <c r="AD351" s="289"/>
      <c r="AE351" s="290"/>
      <c r="AF351" s="3250" t="s">
        <v>1608</v>
      </c>
      <c r="AG351" s="3251"/>
      <c r="AH351" s="3251"/>
      <c r="AI351" s="3251"/>
      <c r="AJ351" s="3251"/>
      <c r="AK351" s="3251"/>
      <c r="AL351" s="3252"/>
      <c r="AM351" s="303" t="s">
        <v>1609</v>
      </c>
      <c r="AN351" s="304"/>
      <c r="AO351" s="304"/>
      <c r="AP351" s="304"/>
      <c r="AQ351" s="304"/>
      <c r="AR351" s="304"/>
      <c r="AS351" s="304"/>
      <c r="AT351" s="304"/>
      <c r="AU351" s="289"/>
      <c r="AV351" s="289"/>
      <c r="AW351" s="290"/>
    </row>
    <row r="352" spans="1:49" ht="23.1" customHeight="1">
      <c r="A352" s="3276"/>
      <c r="B352" s="3277"/>
      <c r="C352" s="3278"/>
      <c r="D352" s="3270"/>
      <c r="E352" s="3271"/>
      <c r="F352" s="3271"/>
      <c r="G352" s="3271"/>
      <c r="H352" s="3271"/>
      <c r="I352" s="3271"/>
      <c r="J352" s="3272"/>
      <c r="K352" s="288" t="s">
        <v>1610</v>
      </c>
      <c r="L352" s="289"/>
      <c r="M352" s="289"/>
      <c r="N352" s="289"/>
      <c r="O352" s="289"/>
      <c r="P352" s="289"/>
      <c r="Q352" s="290"/>
      <c r="R352" s="288" t="s">
        <v>1611</v>
      </c>
      <c r="S352" s="289"/>
      <c r="T352" s="289"/>
      <c r="U352" s="301"/>
      <c r="V352" s="301"/>
      <c r="W352" s="301"/>
      <c r="X352" s="302"/>
      <c r="Y352" s="288" t="s">
        <v>1612</v>
      </c>
      <c r="Z352" s="289"/>
      <c r="AA352" s="289"/>
      <c r="AB352" s="289"/>
      <c r="AC352" s="289"/>
      <c r="AD352" s="289"/>
      <c r="AE352" s="290"/>
      <c r="AF352" s="3250"/>
      <c r="AG352" s="3251"/>
      <c r="AH352" s="3251"/>
      <c r="AI352" s="3251"/>
      <c r="AJ352" s="3251"/>
      <c r="AK352" s="3251"/>
      <c r="AL352" s="3252"/>
      <c r="AM352" s="303" t="s">
        <v>1613</v>
      </c>
      <c r="AN352" s="304"/>
      <c r="AO352" s="304"/>
      <c r="AP352" s="304"/>
      <c r="AQ352" s="304"/>
      <c r="AR352" s="304"/>
      <c r="AS352" s="304"/>
      <c r="AT352" s="304"/>
      <c r="AU352" s="289"/>
      <c r="AV352" s="289"/>
      <c r="AW352" s="290"/>
    </row>
    <row r="353" spans="1:49" ht="23.1" customHeight="1">
      <c r="A353" s="3276"/>
      <c r="B353" s="3277"/>
      <c r="C353" s="3278"/>
      <c r="D353" s="3264" t="s">
        <v>1614</v>
      </c>
      <c r="E353" s="3265"/>
      <c r="F353" s="3265"/>
      <c r="G353" s="3265"/>
      <c r="H353" s="3265"/>
      <c r="I353" s="3265"/>
      <c r="J353" s="3266"/>
      <c r="K353" s="288" t="s">
        <v>1615</v>
      </c>
      <c r="L353" s="289"/>
      <c r="M353" s="289"/>
      <c r="N353" s="289"/>
      <c r="O353" s="289"/>
      <c r="P353" s="289"/>
      <c r="Q353" s="290"/>
      <c r="R353" s="288" t="s">
        <v>1616</v>
      </c>
      <c r="S353" s="289"/>
      <c r="T353" s="289"/>
      <c r="U353" s="301"/>
      <c r="V353" s="301"/>
      <c r="W353" s="301"/>
      <c r="X353" s="302"/>
      <c r="Y353" s="288" t="s">
        <v>1617</v>
      </c>
      <c r="Z353" s="289"/>
      <c r="AA353" s="289"/>
      <c r="AB353" s="289"/>
      <c r="AC353" s="289"/>
      <c r="AD353" s="289"/>
      <c r="AE353" s="290"/>
      <c r="AF353" s="3250" t="s">
        <v>1618</v>
      </c>
      <c r="AG353" s="3251"/>
      <c r="AH353" s="3251"/>
      <c r="AI353" s="3251"/>
      <c r="AJ353" s="3251"/>
      <c r="AK353" s="3251"/>
      <c r="AL353" s="3252"/>
      <c r="AM353" s="303" t="s">
        <v>1619</v>
      </c>
      <c r="AN353" s="304"/>
      <c r="AO353" s="304"/>
      <c r="AP353" s="304"/>
      <c r="AQ353" s="304"/>
      <c r="AR353" s="304"/>
      <c r="AS353" s="304"/>
      <c r="AT353" s="304"/>
      <c r="AU353" s="289"/>
      <c r="AV353" s="289"/>
      <c r="AW353" s="290"/>
    </row>
    <row r="354" spans="1:49" ht="23.1" customHeight="1">
      <c r="A354" s="3276"/>
      <c r="B354" s="3277"/>
      <c r="C354" s="3278"/>
      <c r="D354" s="3267"/>
      <c r="E354" s="3268"/>
      <c r="F354" s="3268"/>
      <c r="G354" s="3268"/>
      <c r="H354" s="3268"/>
      <c r="I354" s="3268"/>
      <c r="J354" s="3269"/>
      <c r="K354" s="288" t="s">
        <v>1620</v>
      </c>
      <c r="L354" s="289"/>
      <c r="M354" s="289"/>
      <c r="N354" s="289"/>
      <c r="O354" s="289"/>
      <c r="P354" s="289"/>
      <c r="Q354" s="290"/>
      <c r="R354" s="288" t="s">
        <v>1621</v>
      </c>
      <c r="S354" s="289"/>
      <c r="T354" s="289"/>
      <c r="U354" s="301"/>
      <c r="V354" s="301"/>
      <c r="W354" s="301"/>
      <c r="X354" s="302"/>
      <c r="Y354" s="288"/>
      <c r="Z354" s="289"/>
      <c r="AA354" s="289"/>
      <c r="AB354" s="289"/>
      <c r="AC354" s="289"/>
      <c r="AD354" s="289"/>
      <c r="AE354" s="290"/>
      <c r="AF354" s="3250"/>
      <c r="AG354" s="3251"/>
      <c r="AH354" s="3251"/>
      <c r="AI354" s="3251"/>
      <c r="AJ354" s="3251"/>
      <c r="AK354" s="3251"/>
      <c r="AL354" s="3252"/>
      <c r="AM354" s="288"/>
      <c r="AN354" s="289"/>
      <c r="AO354" s="289"/>
      <c r="AP354" s="289"/>
      <c r="AQ354" s="289"/>
      <c r="AR354" s="289"/>
      <c r="AS354" s="289"/>
      <c r="AT354" s="289"/>
      <c r="AU354" s="289"/>
      <c r="AV354" s="289"/>
      <c r="AW354" s="290"/>
    </row>
    <row r="355" spans="1:49" ht="23.1" customHeight="1">
      <c r="A355" s="3276"/>
      <c r="B355" s="3277"/>
      <c r="C355" s="3278"/>
      <c r="D355" s="3270"/>
      <c r="E355" s="3271"/>
      <c r="F355" s="3271"/>
      <c r="G355" s="3271"/>
      <c r="H355" s="3271"/>
      <c r="I355" s="3271"/>
      <c r="J355" s="3272"/>
      <c r="K355" s="288" t="s">
        <v>1622</v>
      </c>
      <c r="L355" s="289"/>
      <c r="M355" s="289"/>
      <c r="N355" s="289"/>
      <c r="O355" s="289"/>
      <c r="P355" s="289"/>
      <c r="Q355" s="290"/>
      <c r="R355" s="288" t="s">
        <v>1623</v>
      </c>
      <c r="S355" s="289"/>
      <c r="T355" s="289"/>
      <c r="U355" s="301"/>
      <c r="V355" s="301"/>
      <c r="W355" s="301"/>
      <c r="X355" s="302"/>
      <c r="Y355" s="288"/>
      <c r="Z355" s="289"/>
      <c r="AA355" s="289"/>
      <c r="AB355" s="289"/>
      <c r="AC355" s="289"/>
      <c r="AD355" s="289"/>
      <c r="AE355" s="290"/>
      <c r="AF355" s="3250"/>
      <c r="AG355" s="3251"/>
      <c r="AH355" s="3251"/>
      <c r="AI355" s="3251"/>
      <c r="AJ355" s="3251"/>
      <c r="AK355" s="3251"/>
      <c r="AL355" s="3252"/>
      <c r="AM355" s="288"/>
      <c r="AN355" s="289"/>
      <c r="AO355" s="289"/>
      <c r="AP355" s="289"/>
      <c r="AQ355" s="289"/>
      <c r="AR355" s="289"/>
      <c r="AS355" s="289"/>
      <c r="AT355" s="289"/>
      <c r="AU355" s="289"/>
      <c r="AV355" s="289"/>
      <c r="AW355" s="290"/>
    </row>
    <row r="356" spans="1:49" ht="23.1" customHeight="1">
      <c r="A356" s="3276"/>
      <c r="B356" s="3277"/>
      <c r="C356" s="3278"/>
      <c r="D356" s="3250" t="s">
        <v>1624</v>
      </c>
      <c r="E356" s="3251"/>
      <c r="F356" s="3251"/>
      <c r="G356" s="3251"/>
      <c r="H356" s="3251"/>
      <c r="I356" s="3251"/>
      <c r="J356" s="3252"/>
      <c r="K356" s="288"/>
      <c r="L356" s="289"/>
      <c r="M356" s="289"/>
      <c r="N356" s="289"/>
      <c r="O356" s="289"/>
      <c r="P356" s="289"/>
      <c r="Q356" s="290"/>
      <c r="R356" s="3250" t="s">
        <v>1625</v>
      </c>
      <c r="S356" s="3251"/>
      <c r="T356" s="3251"/>
      <c r="U356" s="3251"/>
      <c r="V356" s="3251"/>
      <c r="W356" s="3251"/>
      <c r="X356" s="3252"/>
      <c r="Y356" s="3250"/>
      <c r="Z356" s="3251"/>
      <c r="AA356" s="3251"/>
      <c r="AB356" s="3251"/>
      <c r="AC356" s="3251"/>
      <c r="AD356" s="3251"/>
      <c r="AE356" s="3252"/>
      <c r="AF356" s="3250"/>
      <c r="AG356" s="3251"/>
      <c r="AH356" s="3251"/>
      <c r="AI356" s="3251"/>
      <c r="AJ356" s="3251"/>
      <c r="AK356" s="3251"/>
      <c r="AL356" s="3252"/>
      <c r="AM356" s="288"/>
      <c r="AN356" s="289"/>
      <c r="AO356" s="289"/>
      <c r="AP356" s="289"/>
      <c r="AQ356" s="289"/>
      <c r="AR356" s="289"/>
      <c r="AS356" s="289"/>
      <c r="AT356" s="289"/>
      <c r="AU356" s="289"/>
      <c r="AV356" s="289"/>
      <c r="AW356" s="290"/>
    </row>
    <row r="357" spans="1:49" ht="23.1" customHeight="1">
      <c r="A357" s="3276"/>
      <c r="B357" s="3277"/>
      <c r="C357" s="3278"/>
      <c r="D357" s="3250" t="s">
        <v>1626</v>
      </c>
      <c r="E357" s="3251"/>
      <c r="F357" s="3251"/>
      <c r="G357" s="3251"/>
      <c r="H357" s="3251"/>
      <c r="I357" s="3251"/>
      <c r="J357" s="3252"/>
      <c r="K357" s="288" t="s">
        <v>1627</v>
      </c>
      <c r="L357" s="289"/>
      <c r="M357" s="289"/>
      <c r="N357" s="289"/>
      <c r="O357" s="289"/>
      <c r="P357" s="289"/>
      <c r="Q357" s="290"/>
      <c r="R357" s="3250" t="s">
        <v>1628</v>
      </c>
      <c r="S357" s="3251"/>
      <c r="T357" s="3251"/>
      <c r="U357" s="3251"/>
      <c r="V357" s="3251"/>
      <c r="W357" s="3251"/>
      <c r="X357" s="3252"/>
      <c r="Y357" s="3250"/>
      <c r="Z357" s="3251"/>
      <c r="AA357" s="3251"/>
      <c r="AB357" s="3251"/>
      <c r="AC357" s="3251"/>
      <c r="AD357" s="3251"/>
      <c r="AE357" s="3252"/>
      <c r="AF357" s="3250"/>
      <c r="AG357" s="3251"/>
      <c r="AH357" s="3251"/>
      <c r="AI357" s="3251"/>
      <c r="AJ357" s="3251"/>
      <c r="AK357" s="3251"/>
      <c r="AL357" s="3252"/>
      <c r="AM357" s="288"/>
      <c r="AN357" s="289"/>
      <c r="AO357" s="289"/>
      <c r="AP357" s="289"/>
      <c r="AQ357" s="289"/>
      <c r="AR357" s="289"/>
      <c r="AS357" s="289"/>
      <c r="AT357" s="289"/>
      <c r="AU357" s="289"/>
      <c r="AV357" s="289"/>
      <c r="AW357" s="290"/>
    </row>
    <row r="358" spans="1:49" ht="23.1" customHeight="1">
      <c r="A358" s="3276"/>
      <c r="B358" s="3277"/>
      <c r="C358" s="3278"/>
      <c r="D358" s="3250" t="s">
        <v>1629</v>
      </c>
      <c r="E358" s="3251"/>
      <c r="F358" s="3251"/>
      <c r="G358" s="3251"/>
      <c r="H358" s="3251"/>
      <c r="I358" s="3251"/>
      <c r="J358" s="3252"/>
      <c r="K358" s="288" t="s">
        <v>1630</v>
      </c>
      <c r="L358" s="289"/>
      <c r="M358" s="289"/>
      <c r="N358" s="289"/>
      <c r="O358" s="289"/>
      <c r="P358" s="289"/>
      <c r="Q358" s="290"/>
      <c r="R358" s="3250" t="s">
        <v>1631</v>
      </c>
      <c r="S358" s="3251"/>
      <c r="T358" s="3251"/>
      <c r="U358" s="3251"/>
      <c r="V358" s="3251"/>
      <c r="W358" s="3251"/>
      <c r="X358" s="3252"/>
      <c r="Y358" s="288" t="s">
        <v>1632</v>
      </c>
      <c r="Z358" s="289"/>
      <c r="AA358" s="289"/>
      <c r="AB358" s="289"/>
      <c r="AC358" s="289"/>
      <c r="AD358" s="289"/>
      <c r="AE358" s="290"/>
      <c r="AF358" s="3250"/>
      <c r="AG358" s="3251"/>
      <c r="AH358" s="3251"/>
      <c r="AI358" s="3251"/>
      <c r="AJ358" s="3251"/>
      <c r="AK358" s="3251"/>
      <c r="AL358" s="3252"/>
      <c r="AM358" s="288"/>
      <c r="AN358" s="289"/>
      <c r="AO358" s="289"/>
      <c r="AP358" s="289"/>
      <c r="AQ358" s="289"/>
      <c r="AR358" s="289"/>
      <c r="AS358" s="289"/>
      <c r="AT358" s="289"/>
      <c r="AU358" s="289"/>
      <c r="AV358" s="289"/>
      <c r="AW358" s="290"/>
    </row>
    <row r="359" spans="1:49" ht="23.1" customHeight="1">
      <c r="A359" s="3276"/>
      <c r="B359" s="3277"/>
      <c r="C359" s="3278"/>
      <c r="D359" s="3250" t="s">
        <v>1633</v>
      </c>
      <c r="E359" s="3251"/>
      <c r="F359" s="3251"/>
      <c r="G359" s="3251"/>
      <c r="H359" s="3251"/>
      <c r="I359" s="3251"/>
      <c r="J359" s="3252"/>
      <c r="K359" s="288" t="s">
        <v>1634</v>
      </c>
      <c r="L359" s="289"/>
      <c r="M359" s="289"/>
      <c r="N359" s="289"/>
      <c r="O359" s="289"/>
      <c r="P359" s="289"/>
      <c r="Q359" s="290"/>
      <c r="R359" s="3250" t="s">
        <v>1635</v>
      </c>
      <c r="S359" s="3251"/>
      <c r="T359" s="3251"/>
      <c r="U359" s="3251"/>
      <c r="V359" s="3251"/>
      <c r="W359" s="3251"/>
      <c r="X359" s="3252"/>
      <c r="Y359" s="288" t="s">
        <v>1636</v>
      </c>
      <c r="Z359" s="289"/>
      <c r="AA359" s="289"/>
      <c r="AB359" s="289"/>
      <c r="AC359" s="289"/>
      <c r="AD359" s="289"/>
      <c r="AE359" s="290"/>
      <c r="AF359" s="3250"/>
      <c r="AG359" s="3251"/>
      <c r="AH359" s="3251"/>
      <c r="AI359" s="3251"/>
      <c r="AJ359" s="3251"/>
      <c r="AK359" s="3251"/>
      <c r="AL359" s="3252"/>
      <c r="AM359" s="288" t="s">
        <v>1637</v>
      </c>
      <c r="AN359" s="289"/>
      <c r="AO359" s="289"/>
      <c r="AP359" s="289"/>
      <c r="AQ359" s="289"/>
      <c r="AR359" s="289"/>
      <c r="AS359" s="289"/>
      <c r="AT359" s="289"/>
      <c r="AU359" s="289"/>
      <c r="AV359" s="289"/>
      <c r="AW359" s="290"/>
    </row>
    <row r="360" spans="1:49" ht="23.1" customHeight="1">
      <c r="A360" s="3276"/>
      <c r="B360" s="3277"/>
      <c r="C360" s="3278"/>
      <c r="D360" s="3250"/>
      <c r="E360" s="3251"/>
      <c r="F360" s="3251"/>
      <c r="G360" s="3251"/>
      <c r="H360" s="3251"/>
      <c r="I360" s="3251"/>
      <c r="J360" s="3252"/>
      <c r="K360" s="288"/>
      <c r="L360" s="289"/>
      <c r="M360" s="289"/>
      <c r="N360" s="289"/>
      <c r="O360" s="289"/>
      <c r="P360" s="289"/>
      <c r="Q360" s="290"/>
      <c r="R360" s="3250" t="s">
        <v>1638</v>
      </c>
      <c r="S360" s="3251"/>
      <c r="T360" s="3251"/>
      <c r="U360" s="3251"/>
      <c r="V360" s="3251"/>
      <c r="W360" s="3251"/>
      <c r="X360" s="3252"/>
      <c r="Y360" s="288"/>
      <c r="Z360" s="289"/>
      <c r="AA360" s="289"/>
      <c r="AB360" s="289"/>
      <c r="AC360" s="289"/>
      <c r="AD360" s="289"/>
      <c r="AE360" s="290"/>
      <c r="AF360" s="3250"/>
      <c r="AG360" s="3251"/>
      <c r="AH360" s="3251"/>
      <c r="AI360" s="3251"/>
      <c r="AJ360" s="3251"/>
      <c r="AK360" s="3251"/>
      <c r="AL360" s="3252"/>
      <c r="AM360" s="288"/>
      <c r="AN360" s="289"/>
      <c r="AO360" s="289"/>
      <c r="AP360" s="289"/>
      <c r="AQ360" s="289"/>
      <c r="AR360" s="289"/>
      <c r="AS360" s="289"/>
      <c r="AT360" s="289"/>
      <c r="AU360" s="289"/>
      <c r="AV360" s="289"/>
      <c r="AW360" s="290"/>
    </row>
    <row r="361" spans="1:49" ht="23.1" customHeight="1">
      <c r="A361" s="3276"/>
      <c r="B361" s="3277"/>
      <c r="C361" s="3278"/>
      <c r="D361" s="3250" t="s">
        <v>1639</v>
      </c>
      <c r="E361" s="3251"/>
      <c r="F361" s="3251"/>
      <c r="G361" s="3251"/>
      <c r="H361" s="3251"/>
      <c r="I361" s="3251"/>
      <c r="J361" s="3252"/>
      <c r="K361" s="288" t="s">
        <v>1640</v>
      </c>
      <c r="L361" s="289"/>
      <c r="M361" s="289"/>
      <c r="N361" s="289"/>
      <c r="O361" s="289"/>
      <c r="P361" s="289"/>
      <c r="Q361" s="290"/>
      <c r="R361" s="3250" t="s">
        <v>1641</v>
      </c>
      <c r="S361" s="3251"/>
      <c r="T361" s="3251"/>
      <c r="U361" s="3251"/>
      <c r="V361" s="3251"/>
      <c r="W361" s="3251"/>
      <c r="X361" s="3252"/>
      <c r="Y361" s="288"/>
      <c r="Z361" s="289"/>
      <c r="AA361" s="289"/>
      <c r="AB361" s="289"/>
      <c r="AC361" s="289"/>
      <c r="AD361" s="289"/>
      <c r="AE361" s="290"/>
      <c r="AF361" s="3250"/>
      <c r="AG361" s="3251"/>
      <c r="AH361" s="3251"/>
      <c r="AI361" s="3251"/>
      <c r="AJ361" s="3251"/>
      <c r="AK361" s="3251"/>
      <c r="AL361" s="3252"/>
      <c r="AM361" s="288"/>
      <c r="AN361" s="289"/>
      <c r="AO361" s="289"/>
      <c r="AP361" s="289"/>
      <c r="AQ361" s="289"/>
      <c r="AR361" s="289"/>
      <c r="AS361" s="289"/>
      <c r="AT361" s="289"/>
      <c r="AU361" s="289"/>
      <c r="AV361" s="289"/>
      <c r="AW361" s="290"/>
    </row>
    <row r="362" spans="1:49" ht="23.1" customHeight="1">
      <c r="A362" s="3276"/>
      <c r="B362" s="3277"/>
      <c r="C362" s="3278"/>
      <c r="D362" s="3250"/>
      <c r="E362" s="3251"/>
      <c r="F362" s="3251"/>
      <c r="G362" s="3251"/>
      <c r="H362" s="3251"/>
      <c r="I362" s="3251"/>
      <c r="J362" s="3252"/>
      <c r="K362" s="288"/>
      <c r="L362" s="289"/>
      <c r="M362" s="289"/>
      <c r="N362" s="289"/>
      <c r="O362" s="289"/>
      <c r="P362" s="289"/>
      <c r="Q362" s="290"/>
      <c r="R362" s="3250"/>
      <c r="S362" s="3251"/>
      <c r="T362" s="3251"/>
      <c r="U362" s="3251"/>
      <c r="V362" s="3251"/>
      <c r="W362" s="3251"/>
      <c r="X362" s="3252"/>
      <c r="Y362" s="288"/>
      <c r="Z362" s="289"/>
      <c r="AA362" s="289"/>
      <c r="AB362" s="289"/>
      <c r="AC362" s="289"/>
      <c r="AD362" s="289"/>
      <c r="AE362" s="290"/>
      <c r="AF362" s="3250"/>
      <c r="AG362" s="3251"/>
      <c r="AH362" s="3251"/>
      <c r="AI362" s="3251"/>
      <c r="AJ362" s="3251"/>
      <c r="AK362" s="3251"/>
      <c r="AL362" s="3252"/>
      <c r="AM362" s="288"/>
      <c r="AN362" s="289"/>
      <c r="AO362" s="289"/>
      <c r="AP362" s="289"/>
      <c r="AQ362" s="289"/>
      <c r="AR362" s="289"/>
      <c r="AS362" s="289"/>
      <c r="AT362" s="289"/>
      <c r="AU362" s="289"/>
      <c r="AV362" s="289"/>
      <c r="AW362" s="290"/>
    </row>
    <row r="363" spans="1:49" ht="23.1" customHeight="1">
      <c r="A363" s="3276"/>
      <c r="B363" s="3277"/>
      <c r="C363" s="3278"/>
      <c r="D363" s="3250"/>
      <c r="E363" s="3251"/>
      <c r="F363" s="3251"/>
      <c r="G363" s="3251"/>
      <c r="H363" s="3251"/>
      <c r="I363" s="3251"/>
      <c r="J363" s="3252"/>
      <c r="K363" s="288"/>
      <c r="L363" s="289"/>
      <c r="M363" s="289"/>
      <c r="N363" s="289"/>
      <c r="O363" s="289"/>
      <c r="P363" s="289"/>
      <c r="Q363" s="290"/>
      <c r="R363" s="3250"/>
      <c r="S363" s="3251"/>
      <c r="T363" s="3251"/>
      <c r="U363" s="3251"/>
      <c r="V363" s="3251"/>
      <c r="W363" s="3251"/>
      <c r="X363" s="3252"/>
      <c r="Y363" s="288"/>
      <c r="Z363" s="289"/>
      <c r="AA363" s="289"/>
      <c r="AB363" s="289"/>
      <c r="AC363" s="289"/>
      <c r="AD363" s="289"/>
      <c r="AE363" s="290"/>
      <c r="AF363" s="3250"/>
      <c r="AG363" s="3251"/>
      <c r="AH363" s="3251"/>
      <c r="AI363" s="3251"/>
      <c r="AJ363" s="3251"/>
      <c r="AK363" s="3251"/>
      <c r="AL363" s="3252"/>
      <c r="AM363" s="288"/>
      <c r="AN363" s="289"/>
      <c r="AO363" s="289"/>
      <c r="AP363" s="289"/>
      <c r="AQ363" s="289"/>
      <c r="AR363" s="289"/>
      <c r="AS363" s="289"/>
      <c r="AT363" s="289"/>
      <c r="AU363" s="289"/>
      <c r="AV363" s="289"/>
      <c r="AW363" s="290"/>
    </row>
    <row r="364" spans="1:49" ht="23.1" customHeight="1">
      <c r="A364" s="3276"/>
      <c r="B364" s="3277"/>
      <c r="C364" s="3278"/>
      <c r="D364" s="3250"/>
      <c r="E364" s="3251"/>
      <c r="F364" s="3251"/>
      <c r="G364" s="3251"/>
      <c r="H364" s="3251"/>
      <c r="I364" s="3251"/>
      <c r="J364" s="3252"/>
      <c r="K364" s="288"/>
      <c r="L364" s="289"/>
      <c r="M364" s="289"/>
      <c r="N364" s="289"/>
      <c r="O364" s="289"/>
      <c r="P364" s="289"/>
      <c r="Q364" s="290"/>
      <c r="R364" s="3250"/>
      <c r="S364" s="3251"/>
      <c r="T364" s="3251"/>
      <c r="U364" s="3251"/>
      <c r="V364" s="3251"/>
      <c r="W364" s="3251"/>
      <c r="X364" s="3252"/>
      <c r="Y364" s="288"/>
      <c r="Z364" s="289"/>
      <c r="AA364" s="289"/>
      <c r="AB364" s="289"/>
      <c r="AC364" s="289"/>
      <c r="AD364" s="289"/>
      <c r="AE364" s="290"/>
      <c r="AF364" s="3250"/>
      <c r="AG364" s="3251"/>
      <c r="AH364" s="3251"/>
      <c r="AI364" s="3251"/>
      <c r="AJ364" s="3251"/>
      <c r="AK364" s="3251"/>
      <c r="AL364" s="3252"/>
      <c r="AM364" s="288"/>
      <c r="AN364" s="289"/>
      <c r="AO364" s="289"/>
      <c r="AP364" s="289"/>
      <c r="AQ364" s="289"/>
      <c r="AR364" s="289"/>
      <c r="AS364" s="289"/>
      <c r="AT364" s="289"/>
      <c r="AU364" s="289"/>
      <c r="AV364" s="289"/>
      <c r="AW364" s="290"/>
    </row>
    <row r="365" spans="1:49" ht="23.1" customHeight="1">
      <c r="A365" s="3276"/>
      <c r="B365" s="3277"/>
      <c r="C365" s="3278"/>
      <c r="D365" s="3250"/>
      <c r="E365" s="3251"/>
      <c r="F365" s="3251"/>
      <c r="G365" s="3251"/>
      <c r="H365" s="3251"/>
      <c r="I365" s="3251"/>
      <c r="J365" s="3252"/>
      <c r="K365" s="288"/>
      <c r="L365" s="289"/>
      <c r="M365" s="289"/>
      <c r="N365" s="289"/>
      <c r="O365" s="289"/>
      <c r="P365" s="289"/>
      <c r="Q365" s="290"/>
      <c r="R365" s="3250"/>
      <c r="S365" s="3251"/>
      <c r="T365" s="3251"/>
      <c r="U365" s="3251"/>
      <c r="V365" s="3251"/>
      <c r="W365" s="3251"/>
      <c r="X365" s="3252"/>
      <c r="Y365" s="288"/>
      <c r="Z365" s="289"/>
      <c r="AA365" s="289"/>
      <c r="AB365" s="289"/>
      <c r="AC365" s="289"/>
      <c r="AD365" s="289"/>
      <c r="AE365" s="290"/>
      <c r="AF365" s="3250"/>
      <c r="AG365" s="3251"/>
      <c r="AH365" s="3251"/>
      <c r="AI365" s="3251"/>
      <c r="AJ365" s="3251"/>
      <c r="AK365" s="3251"/>
      <c r="AL365" s="3252"/>
      <c r="AM365" s="288"/>
      <c r="AN365" s="289"/>
      <c r="AO365" s="289"/>
      <c r="AP365" s="289"/>
      <c r="AQ365" s="289"/>
      <c r="AR365" s="289"/>
      <c r="AS365" s="289"/>
      <c r="AT365" s="289"/>
      <c r="AU365" s="289"/>
      <c r="AV365" s="289"/>
      <c r="AW365" s="290"/>
    </row>
    <row r="366" spans="1:49" ht="23.1" customHeight="1">
      <c r="A366" s="3276"/>
      <c r="B366" s="3277"/>
      <c r="C366" s="3278"/>
      <c r="D366" s="3250"/>
      <c r="E366" s="3251"/>
      <c r="F366" s="3251"/>
      <c r="G366" s="3251"/>
      <c r="H366" s="3251"/>
      <c r="I366" s="3251"/>
      <c r="J366" s="3252"/>
      <c r="K366" s="305"/>
      <c r="L366" s="301"/>
      <c r="M366" s="301"/>
      <c r="N366" s="301"/>
      <c r="O366" s="301"/>
      <c r="P366" s="301"/>
      <c r="Q366" s="302"/>
      <c r="R366" s="3250"/>
      <c r="S366" s="3251"/>
      <c r="T366" s="3251"/>
      <c r="U366" s="3251"/>
      <c r="V366" s="3251"/>
      <c r="W366" s="3251"/>
      <c r="X366" s="3252"/>
      <c r="Y366" s="305"/>
      <c r="Z366" s="301"/>
      <c r="AA366" s="301"/>
      <c r="AB366" s="301"/>
      <c r="AC366" s="301"/>
      <c r="AD366" s="301"/>
      <c r="AE366" s="302"/>
      <c r="AF366" s="3250"/>
      <c r="AG366" s="3251"/>
      <c r="AH366" s="3251"/>
      <c r="AI366" s="3251"/>
      <c r="AJ366" s="3251"/>
      <c r="AK366" s="3251"/>
      <c r="AL366" s="3252"/>
      <c r="AM366" s="3250"/>
      <c r="AN366" s="3251"/>
      <c r="AO366" s="3251"/>
      <c r="AP366" s="3251"/>
      <c r="AQ366" s="3251"/>
      <c r="AR366" s="3251"/>
      <c r="AS366" s="3251"/>
      <c r="AT366" s="3251"/>
      <c r="AU366" s="3251"/>
      <c r="AV366" s="3251"/>
      <c r="AW366" s="3252"/>
    </row>
    <row r="367" spans="1:49" ht="23.1" customHeight="1">
      <c r="A367" s="3276"/>
      <c r="B367" s="3277"/>
      <c r="C367" s="3278"/>
      <c r="D367" s="3250"/>
      <c r="E367" s="3251"/>
      <c r="F367" s="3251"/>
      <c r="G367" s="3251"/>
      <c r="H367" s="3251"/>
      <c r="I367" s="3251"/>
      <c r="J367" s="3252"/>
      <c r="K367" s="3250"/>
      <c r="L367" s="3251"/>
      <c r="M367" s="3251"/>
      <c r="N367" s="3251"/>
      <c r="O367" s="3251"/>
      <c r="P367" s="3251"/>
      <c r="Q367" s="3252"/>
      <c r="R367" s="3250"/>
      <c r="S367" s="3251"/>
      <c r="T367" s="3251"/>
      <c r="U367" s="3251"/>
      <c r="V367" s="3251"/>
      <c r="W367" s="3251"/>
      <c r="X367" s="3252"/>
      <c r="Y367" s="3250"/>
      <c r="Z367" s="3251"/>
      <c r="AA367" s="3251"/>
      <c r="AB367" s="3251"/>
      <c r="AC367" s="3251"/>
      <c r="AD367" s="3251"/>
      <c r="AE367" s="3252"/>
      <c r="AF367" s="3250"/>
      <c r="AG367" s="3251"/>
      <c r="AH367" s="3251"/>
      <c r="AI367" s="3251"/>
      <c r="AJ367" s="3251"/>
      <c r="AK367" s="3251"/>
      <c r="AL367" s="3252"/>
      <c r="AM367" s="3250"/>
      <c r="AN367" s="3251"/>
      <c r="AO367" s="3251"/>
      <c r="AP367" s="3251"/>
      <c r="AQ367" s="3251"/>
      <c r="AR367" s="3251"/>
      <c r="AS367" s="3251"/>
      <c r="AT367" s="3251"/>
      <c r="AU367" s="3251"/>
      <c r="AV367" s="3251"/>
      <c r="AW367" s="3252"/>
    </row>
    <row r="368" spans="1:49" ht="23.1" customHeight="1">
      <c r="A368" s="3276"/>
      <c r="B368" s="3277"/>
      <c r="C368" s="3278"/>
      <c r="D368" s="3250"/>
      <c r="E368" s="3251"/>
      <c r="F368" s="3251"/>
      <c r="G368" s="3251"/>
      <c r="H368" s="3251"/>
      <c r="I368" s="3251"/>
      <c r="J368" s="3252"/>
      <c r="K368" s="3250"/>
      <c r="L368" s="3251"/>
      <c r="M368" s="3251"/>
      <c r="N368" s="3251"/>
      <c r="O368" s="3251"/>
      <c r="P368" s="3251"/>
      <c r="Q368" s="3252"/>
      <c r="R368" s="3250"/>
      <c r="S368" s="3251"/>
      <c r="T368" s="3251"/>
      <c r="U368" s="3251"/>
      <c r="V368" s="3251"/>
      <c r="W368" s="3251"/>
      <c r="X368" s="3252"/>
      <c r="Y368" s="3250"/>
      <c r="Z368" s="3251"/>
      <c r="AA368" s="3251"/>
      <c r="AB368" s="3251"/>
      <c r="AC368" s="3251"/>
      <c r="AD368" s="3251"/>
      <c r="AE368" s="3252"/>
      <c r="AF368" s="3250"/>
      <c r="AG368" s="3251"/>
      <c r="AH368" s="3251"/>
      <c r="AI368" s="3251"/>
      <c r="AJ368" s="3251"/>
      <c r="AK368" s="3251"/>
      <c r="AL368" s="3252"/>
      <c r="AM368" s="3250"/>
      <c r="AN368" s="3251"/>
      <c r="AO368" s="3251"/>
      <c r="AP368" s="3251"/>
      <c r="AQ368" s="3251"/>
      <c r="AR368" s="3251"/>
      <c r="AS368" s="3251"/>
      <c r="AT368" s="3251"/>
      <c r="AU368" s="3251"/>
      <c r="AV368" s="3251"/>
      <c r="AW368" s="3252"/>
    </row>
    <row r="369" spans="1:49" ht="23.1" customHeight="1">
      <c r="A369" s="3254" t="s">
        <v>1778</v>
      </c>
      <c r="B369" s="3255"/>
      <c r="C369" s="3256"/>
      <c r="D369" s="3254" t="s">
        <v>1779</v>
      </c>
      <c r="E369" s="3255"/>
      <c r="F369" s="3255"/>
      <c r="G369" s="3255"/>
      <c r="H369" s="3255"/>
      <c r="I369" s="3255"/>
      <c r="J369" s="3256"/>
      <c r="K369" s="3250" t="s">
        <v>3741</v>
      </c>
      <c r="L369" s="3251"/>
      <c r="M369" s="3251"/>
      <c r="N369" s="3251"/>
      <c r="O369" s="3251"/>
      <c r="P369" s="3251"/>
      <c r="Q369" s="3252"/>
      <c r="R369" s="3250" t="s">
        <v>1780</v>
      </c>
      <c r="S369" s="3251"/>
      <c r="T369" s="3251"/>
      <c r="U369" s="3251"/>
      <c r="V369" s="3251"/>
      <c r="W369" s="3251"/>
      <c r="X369" s="3252"/>
      <c r="Y369" s="3250"/>
      <c r="Z369" s="3251"/>
      <c r="AA369" s="3251"/>
      <c r="AB369" s="3251"/>
      <c r="AC369" s="3251"/>
      <c r="AD369" s="3251"/>
      <c r="AE369" s="3252"/>
      <c r="AF369" s="3250"/>
      <c r="AG369" s="3251"/>
      <c r="AH369" s="3251"/>
      <c r="AI369" s="3251"/>
      <c r="AJ369" s="3251"/>
      <c r="AK369" s="3251"/>
      <c r="AL369" s="3252"/>
      <c r="AM369" s="3250"/>
      <c r="AN369" s="3251"/>
      <c r="AO369" s="3251"/>
      <c r="AP369" s="3251"/>
      <c r="AQ369" s="3251"/>
      <c r="AR369" s="3251"/>
      <c r="AS369" s="3251"/>
      <c r="AT369" s="3251"/>
      <c r="AU369" s="3251"/>
      <c r="AV369" s="3251"/>
      <c r="AW369" s="3252"/>
    </row>
    <row r="370" spans="1:49" ht="23.1" customHeight="1">
      <c r="A370" s="3257"/>
      <c r="B370" s="3258"/>
      <c r="C370" s="3259"/>
      <c r="D370" s="3260"/>
      <c r="E370" s="3261"/>
      <c r="F370" s="3261"/>
      <c r="G370" s="3261"/>
      <c r="H370" s="3261"/>
      <c r="I370" s="3261"/>
      <c r="J370" s="3262"/>
      <c r="K370" s="3250" t="s">
        <v>3742</v>
      </c>
      <c r="L370" s="3251"/>
      <c r="M370" s="3251"/>
      <c r="N370" s="3251"/>
      <c r="O370" s="3251"/>
      <c r="P370" s="3251"/>
      <c r="Q370" s="3252"/>
      <c r="R370" s="3250" t="s">
        <v>1782</v>
      </c>
      <c r="S370" s="3251"/>
      <c r="T370" s="3251"/>
      <c r="U370" s="3251"/>
      <c r="V370" s="3251"/>
      <c r="W370" s="3251"/>
      <c r="X370" s="3252"/>
      <c r="Y370" s="3250"/>
      <c r="Z370" s="3251"/>
      <c r="AA370" s="3251"/>
      <c r="AB370" s="3251"/>
      <c r="AC370" s="3251"/>
      <c r="AD370" s="3251"/>
      <c r="AE370" s="3252"/>
      <c r="AF370" s="3250"/>
      <c r="AG370" s="3251"/>
      <c r="AH370" s="3251"/>
      <c r="AI370" s="3251"/>
      <c r="AJ370" s="3251"/>
      <c r="AK370" s="3251"/>
      <c r="AL370" s="3252"/>
      <c r="AM370" s="3250"/>
      <c r="AN370" s="3251"/>
      <c r="AO370" s="3251"/>
      <c r="AP370" s="3251"/>
      <c r="AQ370" s="3251"/>
      <c r="AR370" s="3251"/>
      <c r="AS370" s="3251"/>
      <c r="AT370" s="3251"/>
      <c r="AU370" s="3251"/>
      <c r="AV370" s="3251"/>
      <c r="AW370" s="3252"/>
    </row>
    <row r="371" spans="1:49" ht="23.1" customHeight="1">
      <c r="A371" s="3257"/>
      <c r="B371" s="3258"/>
      <c r="C371" s="3259"/>
      <c r="D371" s="3254" t="s">
        <v>1781</v>
      </c>
      <c r="E371" s="3255"/>
      <c r="F371" s="3255"/>
      <c r="G371" s="3255"/>
      <c r="H371" s="3255"/>
      <c r="I371" s="3255"/>
      <c r="J371" s="3256"/>
      <c r="K371" s="3250" t="s">
        <v>3743</v>
      </c>
      <c r="L371" s="3251"/>
      <c r="M371" s="3251"/>
      <c r="N371" s="3251"/>
      <c r="O371" s="3251"/>
      <c r="P371" s="3251"/>
      <c r="Q371" s="3252"/>
      <c r="R371" s="3250" t="s">
        <v>1783</v>
      </c>
      <c r="S371" s="3251"/>
      <c r="T371" s="3251"/>
      <c r="U371" s="3251"/>
      <c r="V371" s="3251"/>
      <c r="W371" s="3251"/>
      <c r="X371" s="3252"/>
      <c r="Y371" s="3250"/>
      <c r="Z371" s="3251"/>
      <c r="AA371" s="3251"/>
      <c r="AB371" s="3251"/>
      <c r="AC371" s="3251"/>
      <c r="AD371" s="3251"/>
      <c r="AE371" s="3252"/>
      <c r="AF371" s="3250"/>
      <c r="AG371" s="3251"/>
      <c r="AH371" s="3251"/>
      <c r="AI371" s="3251"/>
      <c r="AJ371" s="3251"/>
      <c r="AK371" s="3251"/>
      <c r="AL371" s="3252"/>
      <c r="AM371" s="3250"/>
      <c r="AN371" s="3251"/>
      <c r="AO371" s="3251"/>
      <c r="AP371" s="3251"/>
      <c r="AQ371" s="3251"/>
      <c r="AR371" s="3251"/>
      <c r="AS371" s="3251"/>
      <c r="AT371" s="3251"/>
      <c r="AU371" s="3251"/>
      <c r="AV371" s="3251"/>
      <c r="AW371" s="3252"/>
    </row>
    <row r="372" spans="1:49" ht="23.1" customHeight="1">
      <c r="A372" s="3257"/>
      <c r="B372" s="3258"/>
      <c r="C372" s="3259"/>
      <c r="D372" s="3260"/>
      <c r="E372" s="3261"/>
      <c r="F372" s="3261"/>
      <c r="G372" s="3261"/>
      <c r="H372" s="3261"/>
      <c r="I372" s="3261"/>
      <c r="J372" s="3262"/>
      <c r="K372" s="3250" t="s">
        <v>3744</v>
      </c>
      <c r="L372" s="3251"/>
      <c r="M372" s="3251"/>
      <c r="N372" s="3251"/>
      <c r="O372" s="3251"/>
      <c r="P372" s="3251"/>
      <c r="Q372" s="3252"/>
      <c r="R372" s="3250" t="s">
        <v>3439</v>
      </c>
      <c r="S372" s="3251"/>
      <c r="T372" s="3251"/>
      <c r="U372" s="3251"/>
      <c r="V372" s="3251"/>
      <c r="W372" s="3251"/>
      <c r="X372" s="3252"/>
      <c r="Y372" s="288"/>
      <c r="Z372" s="289"/>
      <c r="AA372" s="289"/>
      <c r="AB372" s="289"/>
      <c r="AC372" s="289"/>
      <c r="AD372" s="289"/>
      <c r="AE372" s="290"/>
      <c r="AF372" s="288"/>
      <c r="AG372" s="289"/>
      <c r="AH372" s="289"/>
      <c r="AI372" s="289"/>
      <c r="AJ372" s="289"/>
      <c r="AK372" s="289"/>
      <c r="AL372" s="290"/>
      <c r="AM372" s="288" t="s">
        <v>3511</v>
      </c>
      <c r="AN372" s="289"/>
      <c r="AO372" s="289"/>
      <c r="AP372" s="289"/>
      <c r="AQ372" s="289"/>
      <c r="AR372" s="289"/>
      <c r="AS372" s="289"/>
      <c r="AT372" s="289"/>
      <c r="AU372" s="289"/>
      <c r="AV372" s="289"/>
      <c r="AW372" s="290"/>
    </row>
    <row r="373" spans="1:49" ht="23.1" customHeight="1">
      <c r="A373" s="3260"/>
      <c r="B373" s="3261"/>
      <c r="C373" s="3262"/>
      <c r="D373" s="3247" t="s">
        <v>1895</v>
      </c>
      <c r="E373" s="3248"/>
      <c r="F373" s="3248"/>
      <c r="G373" s="3248"/>
      <c r="H373" s="3248"/>
      <c r="I373" s="3248"/>
      <c r="J373" s="3249"/>
      <c r="K373" s="3250" t="s">
        <v>3745</v>
      </c>
      <c r="L373" s="3251"/>
      <c r="M373" s="3251"/>
      <c r="N373" s="3251"/>
      <c r="O373" s="3251"/>
      <c r="P373" s="3251"/>
      <c r="Q373" s="3252"/>
      <c r="R373" s="3250" t="s">
        <v>1896</v>
      </c>
      <c r="S373" s="3251"/>
      <c r="T373" s="3251"/>
      <c r="U373" s="3251"/>
      <c r="V373" s="3251"/>
      <c r="W373" s="3251"/>
      <c r="X373" s="3252"/>
      <c r="Y373" s="3250"/>
      <c r="Z373" s="3251"/>
      <c r="AA373" s="3251"/>
      <c r="AB373" s="3251"/>
      <c r="AC373" s="3251"/>
      <c r="AD373" s="3251"/>
      <c r="AE373" s="3252"/>
      <c r="AF373" s="3250"/>
      <c r="AG373" s="3251"/>
      <c r="AH373" s="3251"/>
      <c r="AI373" s="3251"/>
      <c r="AJ373" s="3251"/>
      <c r="AK373" s="3251"/>
      <c r="AL373" s="3252"/>
      <c r="AM373" s="3250"/>
      <c r="AN373" s="3251"/>
      <c r="AO373" s="3251"/>
      <c r="AP373" s="3251"/>
      <c r="AQ373" s="3251"/>
      <c r="AR373" s="3251"/>
      <c r="AS373" s="3251"/>
      <c r="AT373" s="3251"/>
      <c r="AU373" s="3251"/>
      <c r="AV373" s="3251"/>
      <c r="AW373" s="3252"/>
    </row>
    <row r="374" spans="1:49" ht="23.1" customHeight="1">
      <c r="A374" s="3247"/>
      <c r="B374" s="3248"/>
      <c r="C374" s="3249"/>
      <c r="D374" s="3254" t="s">
        <v>2760</v>
      </c>
      <c r="E374" s="3255"/>
      <c r="F374" s="3255"/>
      <c r="G374" s="3255"/>
      <c r="H374" s="3255"/>
      <c r="I374" s="3255"/>
      <c r="J374" s="3256"/>
      <c r="K374" s="3250" t="s">
        <v>2761</v>
      </c>
      <c r="L374" s="3251"/>
      <c r="M374" s="3251"/>
      <c r="N374" s="3251"/>
      <c r="O374" s="3251"/>
      <c r="P374" s="3251"/>
      <c r="Q374" s="3252"/>
      <c r="R374" s="3250" t="s">
        <v>2762</v>
      </c>
      <c r="S374" s="3251"/>
      <c r="T374" s="3251"/>
      <c r="U374" s="3251"/>
      <c r="V374" s="3251"/>
      <c r="W374" s="3251"/>
      <c r="X374" s="3252"/>
      <c r="Y374" s="288"/>
      <c r="Z374" s="289"/>
      <c r="AA374" s="289"/>
      <c r="AB374" s="289"/>
      <c r="AC374" s="289"/>
      <c r="AD374" s="289"/>
      <c r="AE374" s="290"/>
      <c r="AF374" s="288"/>
      <c r="AG374" s="289"/>
      <c r="AH374" s="289"/>
      <c r="AI374" s="289"/>
      <c r="AJ374" s="289"/>
      <c r="AK374" s="289"/>
      <c r="AL374" s="290"/>
      <c r="AM374" s="288"/>
      <c r="AN374" s="289"/>
      <c r="AO374" s="289"/>
      <c r="AP374" s="289"/>
      <c r="AQ374" s="289"/>
      <c r="AR374" s="289"/>
      <c r="AS374" s="289"/>
      <c r="AT374" s="289"/>
      <c r="AU374" s="289"/>
      <c r="AV374" s="289"/>
      <c r="AW374" s="290"/>
    </row>
    <row r="375" spans="1:49" ht="23.1" customHeight="1">
      <c r="A375" s="3247"/>
      <c r="B375" s="3248"/>
      <c r="C375" s="3249"/>
      <c r="D375" s="3254" t="s">
        <v>3654</v>
      </c>
      <c r="E375" s="3255"/>
      <c r="F375" s="3255"/>
      <c r="G375" s="3255"/>
      <c r="H375" s="3255"/>
      <c r="I375" s="3255"/>
      <c r="J375" s="3256"/>
      <c r="K375" s="3250" t="s">
        <v>3655</v>
      </c>
      <c r="L375" s="3251"/>
      <c r="M375" s="3251"/>
      <c r="N375" s="3251"/>
      <c r="O375" s="3251"/>
      <c r="P375" s="3251"/>
      <c r="Q375" s="3252"/>
      <c r="R375" s="3250" t="s">
        <v>3656</v>
      </c>
      <c r="S375" s="3251"/>
      <c r="T375" s="3251"/>
      <c r="U375" s="3251"/>
      <c r="V375" s="3251"/>
      <c r="W375" s="3251"/>
      <c r="X375" s="3252"/>
      <c r="Y375" s="288"/>
      <c r="Z375" s="289"/>
      <c r="AA375" s="289"/>
      <c r="AB375" s="289"/>
      <c r="AC375" s="289"/>
      <c r="AD375" s="289"/>
      <c r="AE375" s="290"/>
      <c r="AF375" s="288"/>
      <c r="AG375" s="289"/>
      <c r="AH375" s="289"/>
      <c r="AI375" s="289"/>
      <c r="AJ375" s="289"/>
      <c r="AK375" s="289"/>
      <c r="AL375" s="290"/>
      <c r="AM375" s="288"/>
      <c r="AN375" s="289"/>
      <c r="AO375" s="289"/>
      <c r="AP375" s="289"/>
      <c r="AQ375" s="289"/>
      <c r="AR375" s="289"/>
      <c r="AS375" s="289"/>
      <c r="AT375" s="289"/>
      <c r="AU375" s="289"/>
      <c r="AV375" s="289"/>
      <c r="AW375" s="290"/>
    </row>
    <row r="376" spans="1:49" ht="23.1" customHeight="1">
      <c r="A376" s="3247"/>
      <c r="B376" s="3248"/>
      <c r="C376" s="3249"/>
      <c r="D376" s="3254" t="s">
        <v>2779</v>
      </c>
      <c r="E376" s="3255"/>
      <c r="F376" s="3255"/>
      <c r="G376" s="3255"/>
      <c r="H376" s="3255"/>
      <c r="I376" s="3255"/>
      <c r="J376" s="3256"/>
      <c r="K376" s="3250" t="s">
        <v>3740</v>
      </c>
      <c r="L376" s="3251"/>
      <c r="M376" s="3251"/>
      <c r="N376" s="3251"/>
      <c r="O376" s="3251"/>
      <c r="P376" s="3251"/>
      <c r="Q376" s="3252"/>
      <c r="R376" s="3250" t="s">
        <v>2928</v>
      </c>
      <c r="S376" s="3251"/>
      <c r="T376" s="3251"/>
      <c r="U376" s="3251"/>
      <c r="V376" s="3251"/>
      <c r="W376" s="3251"/>
      <c r="X376" s="3252"/>
      <c r="Y376" s="288"/>
      <c r="Z376" s="289"/>
      <c r="AA376" s="289"/>
      <c r="AB376" s="289"/>
      <c r="AC376" s="289"/>
      <c r="AD376" s="289"/>
      <c r="AE376" s="290"/>
      <c r="AF376" s="288"/>
      <c r="AG376" s="289"/>
      <c r="AH376" s="289"/>
      <c r="AI376" s="289"/>
      <c r="AJ376" s="289"/>
      <c r="AK376" s="289"/>
      <c r="AL376" s="290"/>
      <c r="AM376" s="288"/>
      <c r="AN376" s="289"/>
      <c r="AO376" s="289"/>
      <c r="AP376" s="289"/>
      <c r="AQ376" s="289"/>
      <c r="AR376" s="289"/>
      <c r="AS376" s="289"/>
      <c r="AT376" s="289"/>
      <c r="AU376" s="289"/>
      <c r="AV376" s="289"/>
      <c r="AW376" s="290"/>
    </row>
    <row r="377" spans="1:49" ht="23.1" customHeight="1">
      <c r="A377" s="3254" t="s">
        <v>2811</v>
      </c>
      <c r="B377" s="3255"/>
      <c r="C377" s="3256"/>
      <c r="D377" s="3247" t="s">
        <v>2812</v>
      </c>
      <c r="E377" s="3248"/>
      <c r="F377" s="3248"/>
      <c r="G377" s="3248"/>
      <c r="H377" s="3248"/>
      <c r="I377" s="3248"/>
      <c r="J377" s="3249"/>
      <c r="K377" s="3250" t="s">
        <v>2814</v>
      </c>
      <c r="L377" s="3251"/>
      <c r="M377" s="3251"/>
      <c r="N377" s="3251"/>
      <c r="O377" s="3251"/>
      <c r="P377" s="3251"/>
      <c r="Q377" s="3252"/>
      <c r="R377" s="3250" t="s">
        <v>2816</v>
      </c>
      <c r="S377" s="3251"/>
      <c r="T377" s="3251"/>
      <c r="U377" s="3251"/>
      <c r="V377" s="3251"/>
      <c r="W377" s="3251"/>
      <c r="X377" s="3252"/>
      <c r="Y377" s="288"/>
      <c r="Z377" s="289"/>
      <c r="AA377" s="289"/>
      <c r="AB377" s="289"/>
      <c r="AC377" s="289"/>
      <c r="AD377" s="289"/>
      <c r="AE377" s="290"/>
      <c r="AF377" s="288"/>
      <c r="AG377" s="289"/>
      <c r="AH377" s="289"/>
      <c r="AI377" s="289"/>
      <c r="AJ377" s="289"/>
      <c r="AK377" s="289"/>
      <c r="AL377" s="290"/>
      <c r="AM377" s="288"/>
      <c r="AN377" s="289"/>
      <c r="AO377" s="289"/>
      <c r="AP377" s="289"/>
      <c r="AQ377" s="289"/>
      <c r="AR377" s="289"/>
      <c r="AS377" s="289"/>
      <c r="AT377" s="289"/>
      <c r="AU377" s="289"/>
      <c r="AV377" s="289"/>
      <c r="AW377" s="290"/>
    </row>
    <row r="378" spans="1:49" ht="23.1" customHeight="1">
      <c r="A378" s="3257"/>
      <c r="B378" s="3258"/>
      <c r="C378" s="3259"/>
      <c r="D378" s="3247" t="s">
        <v>2813</v>
      </c>
      <c r="E378" s="3248"/>
      <c r="F378" s="3248"/>
      <c r="G378" s="3248"/>
      <c r="H378" s="3248"/>
      <c r="I378" s="3248"/>
      <c r="J378" s="3249"/>
      <c r="K378" s="3250" t="s">
        <v>3227</v>
      </c>
      <c r="L378" s="3251"/>
      <c r="M378" s="3251"/>
      <c r="N378" s="3251"/>
      <c r="O378" s="3251"/>
      <c r="P378" s="3251"/>
      <c r="Q378" s="3252"/>
      <c r="R378" s="3250" t="s">
        <v>3228</v>
      </c>
      <c r="S378" s="3251"/>
      <c r="T378" s="3251"/>
      <c r="U378" s="3251"/>
      <c r="V378" s="3251"/>
      <c r="W378" s="3251"/>
      <c r="X378" s="3252"/>
      <c r="Y378" s="288"/>
      <c r="Z378" s="289"/>
      <c r="AA378" s="289"/>
      <c r="AB378" s="289"/>
      <c r="AC378" s="289"/>
      <c r="AD378" s="289"/>
      <c r="AE378" s="290"/>
      <c r="AF378" s="288"/>
      <c r="AG378" s="289"/>
      <c r="AH378" s="289"/>
      <c r="AI378" s="289"/>
      <c r="AJ378" s="289"/>
      <c r="AK378" s="289"/>
      <c r="AL378" s="290"/>
      <c r="AM378" s="288"/>
      <c r="AN378" s="289"/>
      <c r="AO378" s="289"/>
      <c r="AP378" s="289"/>
      <c r="AQ378" s="289"/>
      <c r="AR378" s="289"/>
      <c r="AS378" s="289"/>
      <c r="AT378" s="289"/>
      <c r="AU378" s="289"/>
      <c r="AV378" s="289"/>
      <c r="AW378" s="290"/>
    </row>
    <row r="379" spans="1:49" ht="22.5" customHeight="1">
      <c r="A379" s="3260"/>
      <c r="B379" s="3261"/>
      <c r="C379" s="3262"/>
      <c r="D379" s="3247" t="s">
        <v>2813</v>
      </c>
      <c r="E379" s="3248"/>
      <c r="F379" s="3248"/>
      <c r="G379" s="3248"/>
      <c r="H379" s="3248"/>
      <c r="I379" s="3248"/>
      <c r="J379" s="3249"/>
      <c r="K379" s="3250" t="s">
        <v>2815</v>
      </c>
      <c r="L379" s="3251"/>
      <c r="M379" s="3251"/>
      <c r="N379" s="3251"/>
      <c r="O379" s="3251"/>
      <c r="P379" s="3251"/>
      <c r="Q379" s="3252"/>
      <c r="R379" s="3250" t="s">
        <v>2817</v>
      </c>
      <c r="S379" s="3251"/>
      <c r="T379" s="3251"/>
      <c r="U379" s="3251"/>
      <c r="V379" s="3251"/>
      <c r="W379" s="3251"/>
      <c r="X379" s="3252"/>
      <c r="Y379" s="288"/>
      <c r="Z379" s="289"/>
      <c r="AA379" s="289"/>
      <c r="AB379" s="289"/>
      <c r="AC379" s="289"/>
      <c r="AD379" s="289"/>
      <c r="AE379" s="290"/>
      <c r="AF379" s="288"/>
      <c r="AG379" s="289"/>
      <c r="AH379" s="289"/>
      <c r="AI379" s="289"/>
      <c r="AJ379" s="289"/>
      <c r="AK379" s="289"/>
      <c r="AL379" s="290"/>
      <c r="AM379" s="288"/>
      <c r="AN379" s="289"/>
      <c r="AO379" s="289"/>
      <c r="AP379" s="289"/>
      <c r="AQ379" s="289"/>
      <c r="AR379" s="289"/>
      <c r="AS379" s="289"/>
      <c r="AT379" s="289"/>
      <c r="AU379" s="289"/>
      <c r="AV379" s="289"/>
      <c r="AW379" s="290"/>
    </row>
    <row r="380" spans="1:49" ht="23.1" customHeight="1">
      <c r="A380" s="3247"/>
      <c r="B380" s="3248"/>
      <c r="C380" s="3249"/>
      <c r="D380" s="3247" t="s">
        <v>2958</v>
      </c>
      <c r="E380" s="3248"/>
      <c r="F380" s="3248"/>
      <c r="G380" s="3248"/>
      <c r="H380" s="3248"/>
      <c r="I380" s="3248"/>
      <c r="J380" s="3249"/>
      <c r="K380" s="3250" t="s">
        <v>2959</v>
      </c>
      <c r="L380" s="3251"/>
      <c r="M380" s="3251"/>
      <c r="N380" s="3251"/>
      <c r="O380" s="3251"/>
      <c r="P380" s="3251"/>
      <c r="Q380" s="3252"/>
      <c r="R380" s="3250" t="s">
        <v>2960</v>
      </c>
      <c r="S380" s="3251"/>
      <c r="T380" s="3251"/>
      <c r="U380" s="3251"/>
      <c r="V380" s="3251"/>
      <c r="W380" s="3251"/>
      <c r="X380" s="3252"/>
      <c r="Y380" s="288"/>
      <c r="Z380" s="289"/>
      <c r="AA380" s="289"/>
      <c r="AB380" s="289"/>
      <c r="AC380" s="289"/>
      <c r="AD380" s="289"/>
      <c r="AE380" s="290"/>
      <c r="AF380" s="288"/>
      <c r="AG380" s="289"/>
      <c r="AH380" s="289"/>
      <c r="AI380" s="289"/>
      <c r="AJ380" s="289"/>
      <c r="AK380" s="289"/>
      <c r="AL380" s="290"/>
      <c r="AM380" s="288"/>
      <c r="AN380" s="289"/>
      <c r="AO380" s="289"/>
      <c r="AP380" s="289"/>
      <c r="AQ380" s="289"/>
      <c r="AR380" s="289"/>
      <c r="AS380" s="289"/>
      <c r="AT380" s="289"/>
      <c r="AU380" s="289"/>
      <c r="AV380" s="289"/>
      <c r="AW380" s="290"/>
    </row>
    <row r="381" spans="1:49" ht="23.1" customHeight="1">
      <c r="A381" s="3254" t="s">
        <v>3060</v>
      </c>
      <c r="B381" s="3255"/>
      <c r="C381" s="3256"/>
      <c r="D381" s="3254" t="s">
        <v>2812</v>
      </c>
      <c r="E381" s="3255"/>
      <c r="F381" s="3255"/>
      <c r="G381" s="3255"/>
      <c r="H381" s="3255"/>
      <c r="I381" s="3255"/>
      <c r="J381" s="3256"/>
      <c r="K381" s="3250" t="s">
        <v>2726</v>
      </c>
      <c r="L381" s="3251"/>
      <c r="M381" s="3251"/>
      <c r="N381" s="3251"/>
      <c r="O381" s="3251"/>
      <c r="P381" s="3251"/>
      <c r="Q381" s="3252"/>
      <c r="R381" s="3250" t="s">
        <v>2727</v>
      </c>
      <c r="S381" s="3251"/>
      <c r="T381" s="3251"/>
      <c r="U381" s="3251"/>
      <c r="V381" s="3251"/>
      <c r="W381" s="3251"/>
      <c r="X381" s="3252"/>
      <c r="Y381" s="288"/>
      <c r="Z381" s="289"/>
      <c r="AA381" s="289"/>
      <c r="AB381" s="289"/>
      <c r="AC381" s="289"/>
      <c r="AD381" s="289"/>
      <c r="AE381" s="290"/>
      <c r="AF381" s="3250" t="s">
        <v>2728</v>
      </c>
      <c r="AG381" s="3251"/>
      <c r="AH381" s="3251"/>
      <c r="AI381" s="3251"/>
      <c r="AJ381" s="3251"/>
      <c r="AK381" s="3251"/>
      <c r="AL381" s="3252"/>
      <c r="AM381" s="3250" t="s">
        <v>2729</v>
      </c>
      <c r="AN381" s="3251"/>
      <c r="AO381" s="3251"/>
      <c r="AP381" s="3251"/>
      <c r="AQ381" s="3251"/>
      <c r="AR381" s="3251"/>
      <c r="AS381" s="3251"/>
      <c r="AT381" s="3251"/>
      <c r="AU381" s="3251"/>
      <c r="AV381" s="3251"/>
      <c r="AW381" s="3252"/>
    </row>
    <row r="382" spans="1:49" ht="23.1" customHeight="1">
      <c r="A382" s="3260"/>
      <c r="B382" s="3261"/>
      <c r="C382" s="3262"/>
      <c r="D382" s="3254" t="s">
        <v>3746</v>
      </c>
      <c r="E382" s="3255"/>
      <c r="F382" s="3255"/>
      <c r="G382" s="3255"/>
      <c r="H382" s="3255"/>
      <c r="I382" s="3255"/>
      <c r="J382" s="3256"/>
      <c r="K382" s="3250" t="s">
        <v>3663</v>
      </c>
      <c r="L382" s="3251"/>
      <c r="M382" s="3251"/>
      <c r="N382" s="3251"/>
      <c r="O382" s="3251"/>
      <c r="P382" s="3251"/>
      <c r="Q382" s="3252"/>
      <c r="R382" s="3250" t="s">
        <v>4799</v>
      </c>
      <c r="S382" s="3251"/>
      <c r="T382" s="3251"/>
      <c r="U382" s="3251"/>
      <c r="V382" s="3251"/>
      <c r="W382" s="3251"/>
      <c r="X382" s="3252"/>
      <c r="Y382" s="288"/>
      <c r="Z382" s="289"/>
      <c r="AA382" s="289"/>
      <c r="AB382" s="289"/>
      <c r="AC382" s="289"/>
      <c r="AD382" s="289"/>
      <c r="AE382" s="290"/>
      <c r="AF382" s="288"/>
      <c r="AG382" s="289"/>
      <c r="AH382" s="289"/>
      <c r="AI382" s="289"/>
      <c r="AJ382" s="289"/>
      <c r="AK382" s="289"/>
      <c r="AL382" s="290"/>
      <c r="AM382" s="288"/>
      <c r="AN382" s="289"/>
      <c r="AO382" s="289"/>
      <c r="AP382" s="289"/>
      <c r="AQ382" s="289"/>
      <c r="AR382" s="289"/>
      <c r="AS382" s="289"/>
      <c r="AT382" s="289"/>
      <c r="AU382" s="289"/>
      <c r="AV382" s="289"/>
      <c r="AW382" s="290"/>
    </row>
    <row r="383" spans="1:49" ht="23.1" customHeight="1">
      <c r="A383" s="439"/>
      <c r="B383" s="440"/>
      <c r="C383" s="441"/>
      <c r="D383" s="3254" t="s">
        <v>3687</v>
      </c>
      <c r="E383" s="3255"/>
      <c r="F383" s="3255"/>
      <c r="G383" s="3255"/>
      <c r="H383" s="3255"/>
      <c r="I383" s="3255"/>
      <c r="J383" s="3256"/>
      <c r="K383" s="3250" t="s">
        <v>3688</v>
      </c>
      <c r="L383" s="3251"/>
      <c r="M383" s="3251"/>
      <c r="N383" s="3251"/>
      <c r="O383" s="3251"/>
      <c r="P383" s="3251"/>
      <c r="Q383" s="3252"/>
      <c r="R383" s="3250" t="s">
        <v>3690</v>
      </c>
      <c r="S383" s="3251"/>
      <c r="T383" s="3251"/>
      <c r="U383" s="3251"/>
      <c r="V383" s="3251"/>
      <c r="W383" s="3251"/>
      <c r="X383" s="3252"/>
      <c r="Y383" s="288"/>
      <c r="Z383" s="289"/>
      <c r="AA383" s="289"/>
      <c r="AB383" s="289"/>
      <c r="AC383" s="289"/>
      <c r="AD383" s="289"/>
      <c r="AE383" s="290"/>
      <c r="AF383" s="288"/>
      <c r="AG383" s="289"/>
      <c r="AH383" s="289"/>
      <c r="AI383" s="289"/>
      <c r="AJ383" s="289"/>
      <c r="AK383" s="289"/>
      <c r="AL383" s="290"/>
      <c r="AM383" s="288"/>
      <c r="AN383" s="289"/>
      <c r="AO383" s="289"/>
      <c r="AP383" s="289"/>
      <c r="AQ383" s="289"/>
      <c r="AR383" s="289"/>
      <c r="AS383" s="289"/>
      <c r="AT383" s="289"/>
      <c r="AU383" s="289"/>
      <c r="AV383" s="289"/>
      <c r="AW383" s="290"/>
    </row>
    <row r="384" spans="1:49" ht="23.1" customHeight="1">
      <c r="A384" s="439"/>
      <c r="B384" s="440"/>
      <c r="C384" s="441"/>
      <c r="D384" s="3260"/>
      <c r="E384" s="3261"/>
      <c r="F384" s="3261"/>
      <c r="G384" s="3261"/>
      <c r="H384" s="3261"/>
      <c r="I384" s="3261"/>
      <c r="J384" s="3262"/>
      <c r="K384" s="3250" t="s">
        <v>3689</v>
      </c>
      <c r="L384" s="3251"/>
      <c r="M384" s="3251"/>
      <c r="N384" s="3251"/>
      <c r="O384" s="3251"/>
      <c r="P384" s="3251"/>
      <c r="Q384" s="3252"/>
      <c r="R384" s="3250" t="s">
        <v>3691</v>
      </c>
      <c r="S384" s="3251"/>
      <c r="T384" s="3251"/>
      <c r="U384" s="3251"/>
      <c r="V384" s="3251"/>
      <c r="W384" s="3251"/>
      <c r="X384" s="3252"/>
      <c r="Y384" s="288"/>
      <c r="Z384" s="289"/>
      <c r="AA384" s="289"/>
      <c r="AB384" s="289"/>
      <c r="AC384" s="289"/>
      <c r="AD384" s="289"/>
      <c r="AE384" s="290"/>
      <c r="AF384" s="288"/>
      <c r="AG384" s="289"/>
      <c r="AH384" s="289"/>
      <c r="AI384" s="289"/>
      <c r="AJ384" s="289"/>
      <c r="AK384" s="289"/>
      <c r="AL384" s="290"/>
      <c r="AM384" s="288"/>
      <c r="AN384" s="289"/>
      <c r="AO384" s="289"/>
      <c r="AP384" s="289"/>
      <c r="AQ384" s="289"/>
      <c r="AR384" s="289"/>
      <c r="AS384" s="289"/>
      <c r="AT384" s="289"/>
      <c r="AU384" s="289"/>
      <c r="AV384" s="289"/>
      <c r="AW384" s="290"/>
    </row>
    <row r="385" spans="1:49" ht="23.1" customHeight="1">
      <c r="A385" s="439"/>
      <c r="B385" s="440"/>
      <c r="C385" s="441"/>
      <c r="D385" s="3254" t="s">
        <v>3865</v>
      </c>
      <c r="E385" s="3255"/>
      <c r="F385" s="3255"/>
      <c r="G385" s="3255"/>
      <c r="H385" s="3255"/>
      <c r="I385" s="3255"/>
      <c r="J385" s="3256"/>
      <c r="K385" s="3250" t="s">
        <v>3866</v>
      </c>
      <c r="L385" s="3251"/>
      <c r="M385" s="3251"/>
      <c r="N385" s="3251"/>
      <c r="O385" s="3251"/>
      <c r="P385" s="3251"/>
      <c r="Q385" s="3252"/>
      <c r="R385" s="3250" t="s">
        <v>3867</v>
      </c>
      <c r="S385" s="3251"/>
      <c r="T385" s="3251"/>
      <c r="U385" s="3251"/>
      <c r="V385" s="3251"/>
      <c r="W385" s="3251"/>
      <c r="X385" s="3252"/>
      <c r="Y385" s="3247" t="s">
        <v>3868</v>
      </c>
      <c r="Z385" s="3248"/>
      <c r="AA385" s="3248"/>
      <c r="AB385" s="3248"/>
      <c r="AC385" s="3248"/>
      <c r="AD385" s="3248"/>
      <c r="AE385" s="3249"/>
      <c r="AF385" s="288"/>
      <c r="AG385" s="289"/>
      <c r="AH385" s="289"/>
      <c r="AI385" s="289"/>
      <c r="AJ385" s="289"/>
      <c r="AK385" s="289"/>
      <c r="AL385" s="290"/>
      <c r="AM385" s="288"/>
      <c r="AN385" s="289"/>
      <c r="AO385" s="289"/>
      <c r="AP385" s="289"/>
      <c r="AQ385" s="289"/>
      <c r="AR385" s="289"/>
      <c r="AS385" s="289"/>
      <c r="AT385" s="289"/>
      <c r="AU385" s="289"/>
      <c r="AV385" s="289"/>
      <c r="AW385" s="290"/>
    </row>
    <row r="386" spans="1:49" ht="23.1" customHeight="1">
      <c r="A386" s="439"/>
      <c r="B386" s="440"/>
      <c r="C386" s="441"/>
      <c r="D386" s="3247" t="s">
        <v>4030</v>
      </c>
      <c r="E386" s="3248"/>
      <c r="F386" s="3248"/>
      <c r="G386" s="3248"/>
      <c r="H386" s="3248"/>
      <c r="I386" s="3248"/>
      <c r="J386" s="3249"/>
      <c r="K386" s="3250" t="s">
        <v>1294</v>
      </c>
      <c r="L386" s="3251"/>
      <c r="M386" s="3251"/>
      <c r="N386" s="3251"/>
      <c r="O386" s="3251"/>
      <c r="P386" s="3251"/>
      <c r="Q386" s="3252"/>
      <c r="R386" s="3250" t="s">
        <v>4031</v>
      </c>
      <c r="S386" s="3251"/>
      <c r="T386" s="3251"/>
      <c r="U386" s="3251"/>
      <c r="V386" s="3251"/>
      <c r="W386" s="3251"/>
      <c r="X386" s="3252"/>
      <c r="Y386" s="288"/>
      <c r="Z386" s="289"/>
      <c r="AA386" s="289"/>
      <c r="AB386" s="289"/>
      <c r="AC386" s="289"/>
      <c r="AD386" s="289"/>
      <c r="AE386" s="290"/>
      <c r="AF386" s="288"/>
      <c r="AG386" s="289"/>
      <c r="AH386" s="289"/>
      <c r="AI386" s="289"/>
      <c r="AJ386" s="289"/>
      <c r="AK386" s="289"/>
      <c r="AL386" s="290"/>
      <c r="AM386" s="288"/>
      <c r="AN386" s="289"/>
      <c r="AO386" s="289"/>
      <c r="AP386" s="289"/>
      <c r="AQ386" s="289"/>
      <c r="AR386" s="289"/>
      <c r="AS386" s="289"/>
      <c r="AT386" s="289"/>
      <c r="AU386" s="289"/>
      <c r="AV386" s="289"/>
      <c r="AW386" s="290"/>
    </row>
    <row r="387" spans="1:49" ht="23.1" customHeight="1">
      <c r="A387" s="439"/>
      <c r="B387" s="440"/>
      <c r="C387" s="441"/>
      <c r="D387" s="439"/>
      <c r="E387" s="440"/>
      <c r="F387" s="440"/>
      <c r="G387" s="440"/>
      <c r="H387" s="440"/>
      <c r="I387" s="440"/>
      <c r="J387" s="441"/>
      <c r="K387" s="288"/>
      <c r="L387" s="289"/>
      <c r="M387" s="289"/>
      <c r="N387" s="289"/>
      <c r="O387" s="289"/>
      <c r="P387" s="289"/>
      <c r="Q387" s="290"/>
      <c r="R387" s="288"/>
      <c r="S387" s="289"/>
      <c r="T387" s="289"/>
      <c r="U387" s="289"/>
      <c r="V387" s="289"/>
      <c r="W387" s="289"/>
      <c r="X387" s="290"/>
      <c r="Y387" s="288"/>
      <c r="Z387" s="289"/>
      <c r="AA387" s="289"/>
      <c r="AB387" s="289"/>
      <c r="AC387" s="289"/>
      <c r="AD387" s="289"/>
      <c r="AE387" s="290"/>
      <c r="AF387" s="288"/>
      <c r="AG387" s="289"/>
      <c r="AH387" s="289"/>
      <c r="AI387" s="289"/>
      <c r="AJ387" s="289"/>
      <c r="AK387" s="289"/>
      <c r="AL387" s="290"/>
      <c r="AM387" s="288"/>
      <c r="AN387" s="289"/>
      <c r="AO387" s="289"/>
      <c r="AP387" s="289"/>
      <c r="AQ387" s="289"/>
      <c r="AR387" s="289"/>
      <c r="AS387" s="289"/>
      <c r="AT387" s="289"/>
      <c r="AU387" s="289"/>
      <c r="AV387" s="289"/>
      <c r="AW387" s="290"/>
    </row>
    <row r="388" spans="1:49" ht="23.1" customHeight="1">
      <c r="A388" s="3254" t="s">
        <v>4215</v>
      </c>
      <c r="B388" s="3255"/>
      <c r="C388" s="3256"/>
      <c r="D388" s="3254" t="s">
        <v>4216</v>
      </c>
      <c r="E388" s="3255"/>
      <c r="F388" s="3255"/>
      <c r="G388" s="3255"/>
      <c r="H388" s="3255"/>
      <c r="I388" s="3255"/>
      <c r="J388" s="3256"/>
      <c r="K388" s="3250" t="s">
        <v>4217</v>
      </c>
      <c r="L388" s="3251"/>
      <c r="M388" s="3251"/>
      <c r="N388" s="3251"/>
      <c r="O388" s="3251"/>
      <c r="P388" s="3251"/>
      <c r="Q388" s="3252"/>
      <c r="R388" s="3250" t="s">
        <v>4219</v>
      </c>
      <c r="S388" s="3251"/>
      <c r="T388" s="3251"/>
      <c r="U388" s="3251"/>
      <c r="V388" s="3251"/>
      <c r="W388" s="3251"/>
      <c r="X388" s="3252"/>
      <c r="Y388" s="288"/>
      <c r="Z388" s="289"/>
      <c r="AA388" s="289"/>
      <c r="AB388" s="289"/>
      <c r="AC388" s="289"/>
      <c r="AD388" s="289"/>
      <c r="AE388" s="290"/>
      <c r="AF388" s="288"/>
      <c r="AG388" s="289"/>
      <c r="AH388" s="289"/>
      <c r="AI388" s="289"/>
      <c r="AJ388" s="289"/>
      <c r="AK388" s="289"/>
      <c r="AL388" s="290"/>
      <c r="AM388" s="288"/>
      <c r="AN388" s="289"/>
      <c r="AO388" s="289"/>
      <c r="AP388" s="289"/>
      <c r="AQ388" s="289"/>
      <c r="AR388" s="289"/>
      <c r="AS388" s="289"/>
      <c r="AT388" s="289"/>
      <c r="AU388" s="289"/>
      <c r="AV388" s="289"/>
      <c r="AW388" s="290"/>
    </row>
    <row r="389" spans="1:49" ht="23.1" customHeight="1">
      <c r="A389" s="3260"/>
      <c r="B389" s="3261"/>
      <c r="C389" s="3262"/>
      <c r="D389" s="3260"/>
      <c r="E389" s="3261"/>
      <c r="F389" s="3261"/>
      <c r="G389" s="3261"/>
      <c r="H389" s="3261"/>
      <c r="I389" s="3261"/>
      <c r="J389" s="3262"/>
      <c r="K389" s="3250" t="s">
        <v>4218</v>
      </c>
      <c r="L389" s="3251"/>
      <c r="M389" s="3251"/>
      <c r="N389" s="3251"/>
      <c r="O389" s="3251"/>
      <c r="P389" s="3251"/>
      <c r="Q389" s="3252"/>
      <c r="R389" s="3250" t="s">
        <v>4220</v>
      </c>
      <c r="S389" s="3251"/>
      <c r="T389" s="3251"/>
      <c r="U389" s="3251"/>
      <c r="V389" s="3251"/>
      <c r="W389" s="3251"/>
      <c r="X389" s="3252"/>
      <c r="Y389" s="288"/>
      <c r="Z389" s="289"/>
      <c r="AA389" s="289"/>
      <c r="AB389" s="289"/>
      <c r="AC389" s="289"/>
      <c r="AD389" s="289"/>
      <c r="AE389" s="290"/>
      <c r="AF389" s="288"/>
      <c r="AG389" s="289"/>
      <c r="AH389" s="289"/>
      <c r="AI389" s="289"/>
      <c r="AJ389" s="289"/>
      <c r="AK389" s="289"/>
      <c r="AL389" s="290"/>
      <c r="AM389" s="288"/>
      <c r="AN389" s="289"/>
      <c r="AO389" s="289"/>
      <c r="AP389" s="289"/>
      <c r="AQ389" s="289"/>
      <c r="AR389" s="289"/>
      <c r="AS389" s="289"/>
      <c r="AT389" s="289"/>
      <c r="AU389" s="289"/>
      <c r="AV389" s="289"/>
      <c r="AW389" s="290"/>
    </row>
    <row r="390" spans="1:49" ht="23.1" customHeight="1">
      <c r="A390" s="993"/>
      <c r="B390" s="994"/>
      <c r="C390" s="995"/>
      <c r="D390" s="996"/>
      <c r="E390" s="997"/>
      <c r="F390" s="997"/>
      <c r="G390" s="997"/>
      <c r="H390" s="997"/>
      <c r="I390" s="997"/>
      <c r="J390" s="998"/>
      <c r="K390" s="3250" t="s">
        <v>4775</v>
      </c>
      <c r="L390" s="3251"/>
      <c r="M390" s="3251"/>
      <c r="N390" s="3251"/>
      <c r="O390" s="3251"/>
      <c r="P390" s="3251"/>
      <c r="Q390" s="3252"/>
      <c r="R390" s="3250" t="s">
        <v>4776</v>
      </c>
      <c r="S390" s="3251"/>
      <c r="T390" s="3251"/>
      <c r="U390" s="3251"/>
      <c r="V390" s="3251"/>
      <c r="W390" s="3251"/>
      <c r="X390" s="3252"/>
      <c r="Y390" s="288"/>
      <c r="Z390" s="289"/>
      <c r="AA390" s="289"/>
      <c r="AB390" s="289"/>
      <c r="AC390" s="289"/>
      <c r="AD390" s="289"/>
      <c r="AE390" s="290"/>
      <c r="AF390" s="288"/>
      <c r="AG390" s="289"/>
      <c r="AH390" s="289"/>
      <c r="AI390" s="289"/>
      <c r="AJ390" s="289"/>
      <c r="AK390" s="289"/>
      <c r="AL390" s="290"/>
      <c r="AM390" s="288"/>
      <c r="AN390" s="289"/>
      <c r="AO390" s="289"/>
      <c r="AP390" s="289"/>
      <c r="AQ390" s="289"/>
      <c r="AR390" s="289"/>
      <c r="AS390" s="289"/>
      <c r="AT390" s="289"/>
      <c r="AU390" s="289"/>
      <c r="AV390" s="289"/>
      <c r="AW390" s="290"/>
    </row>
    <row r="391" spans="1:49" ht="23.1" customHeight="1">
      <c r="A391" s="439"/>
      <c r="B391" s="440"/>
      <c r="C391" s="441"/>
      <c r="D391" s="3247"/>
      <c r="E391" s="3248"/>
      <c r="F391" s="3248"/>
      <c r="G391" s="3248"/>
      <c r="H391" s="3248"/>
      <c r="I391" s="3248"/>
      <c r="J391" s="3249"/>
      <c r="K391" s="3210" t="s">
        <v>4639</v>
      </c>
      <c r="L391" s="3211"/>
      <c r="M391" s="3211"/>
      <c r="N391" s="3211"/>
      <c r="O391" s="3211"/>
      <c r="P391" s="3211"/>
      <c r="Q391" s="3212"/>
      <c r="R391" s="3210" t="s">
        <v>4640</v>
      </c>
      <c r="S391" s="3211"/>
      <c r="T391" s="3211"/>
      <c r="U391" s="3211"/>
      <c r="V391" s="3211"/>
      <c r="W391" s="3211"/>
      <c r="X391" s="3212"/>
      <c r="Y391" s="288"/>
      <c r="Z391" s="289"/>
      <c r="AA391" s="289"/>
      <c r="AB391" s="289"/>
      <c r="AC391" s="289"/>
      <c r="AD391" s="289"/>
      <c r="AE391" s="290"/>
      <c r="AF391" s="288"/>
      <c r="AG391" s="289"/>
      <c r="AH391" s="289"/>
      <c r="AI391" s="289"/>
      <c r="AJ391" s="289"/>
      <c r="AK391" s="289"/>
      <c r="AL391" s="290"/>
      <c r="AM391" s="288"/>
      <c r="AN391" s="289"/>
      <c r="AO391" s="289"/>
      <c r="AP391" s="289"/>
      <c r="AQ391" s="289"/>
      <c r="AR391" s="289"/>
      <c r="AS391" s="289"/>
      <c r="AT391" s="289"/>
      <c r="AU391" s="289"/>
      <c r="AV391" s="289"/>
      <c r="AW391" s="290"/>
    </row>
    <row r="392" spans="1:49" ht="23.1" customHeight="1">
      <c r="A392" s="439"/>
      <c r="B392" s="440"/>
      <c r="C392" s="441"/>
      <c r="D392" s="3247" t="s">
        <v>4800</v>
      </c>
      <c r="E392" s="3248"/>
      <c r="F392" s="3248"/>
      <c r="G392" s="3248"/>
      <c r="H392" s="3248"/>
      <c r="I392" s="3248"/>
      <c r="J392" s="3249"/>
      <c r="K392" s="3250" t="s">
        <v>831</v>
      </c>
      <c r="L392" s="3251"/>
      <c r="M392" s="3251"/>
      <c r="N392" s="3251"/>
      <c r="O392" s="3251"/>
      <c r="P392" s="3251"/>
      <c r="Q392" s="3252"/>
      <c r="R392" s="3250" t="s">
        <v>4776</v>
      </c>
      <c r="S392" s="3251"/>
      <c r="T392" s="3251"/>
      <c r="U392" s="3251"/>
      <c r="V392" s="3251"/>
      <c r="W392" s="3251"/>
      <c r="X392" s="3252"/>
      <c r="Y392" s="288"/>
      <c r="Z392" s="289"/>
      <c r="AA392" s="289"/>
      <c r="AB392" s="289"/>
      <c r="AC392" s="289"/>
      <c r="AD392" s="289"/>
      <c r="AE392" s="290"/>
      <c r="AF392" s="288"/>
      <c r="AG392" s="289"/>
      <c r="AH392" s="289"/>
      <c r="AI392" s="289"/>
      <c r="AJ392" s="289"/>
      <c r="AK392" s="289"/>
      <c r="AL392" s="290"/>
      <c r="AM392" s="288"/>
      <c r="AN392" s="289"/>
      <c r="AO392" s="289"/>
      <c r="AP392" s="289"/>
      <c r="AQ392" s="289"/>
      <c r="AR392" s="289"/>
      <c r="AS392" s="289"/>
      <c r="AT392" s="289"/>
      <c r="AU392" s="289"/>
      <c r="AV392" s="289"/>
      <c r="AW392" s="290"/>
    </row>
    <row r="393" spans="1:49" ht="23.1" customHeight="1">
      <c r="A393" s="439"/>
      <c r="B393" s="440"/>
      <c r="C393" s="441"/>
      <c r="D393" s="439"/>
      <c r="E393" s="440"/>
      <c r="F393" s="440"/>
      <c r="G393" s="440"/>
      <c r="H393" s="440"/>
      <c r="I393" s="440"/>
      <c r="J393" s="441"/>
      <c r="K393" s="1001"/>
      <c r="L393" s="1002"/>
      <c r="M393" s="1002"/>
      <c r="N393" s="1002"/>
      <c r="O393" s="1002"/>
      <c r="P393" s="1002"/>
      <c r="Q393" s="1003"/>
      <c r="R393" s="1001"/>
      <c r="S393" s="1002"/>
      <c r="T393" s="1002"/>
      <c r="U393" s="1002"/>
      <c r="V393" s="1002"/>
      <c r="W393" s="1002"/>
      <c r="X393" s="1003"/>
      <c r="Y393" s="288"/>
      <c r="Z393" s="289"/>
      <c r="AA393" s="289"/>
      <c r="AB393" s="289"/>
      <c r="AC393" s="289"/>
      <c r="AD393" s="289"/>
      <c r="AE393" s="290"/>
      <c r="AF393" s="288"/>
      <c r="AG393" s="289"/>
      <c r="AH393" s="289"/>
      <c r="AI393" s="289"/>
      <c r="AJ393" s="289"/>
      <c r="AK393" s="289"/>
      <c r="AL393" s="290"/>
      <c r="AM393" s="288"/>
      <c r="AN393" s="289"/>
      <c r="AO393" s="289"/>
      <c r="AP393" s="289"/>
      <c r="AQ393" s="289"/>
      <c r="AR393" s="289"/>
      <c r="AS393" s="289"/>
      <c r="AT393" s="289"/>
      <c r="AU393" s="289"/>
      <c r="AV393" s="289"/>
      <c r="AW393" s="290"/>
    </row>
    <row r="394" spans="1:49" ht="23.1" customHeight="1">
      <c r="A394" s="439"/>
      <c r="B394" s="440"/>
      <c r="C394" s="441"/>
      <c r="D394" s="439"/>
      <c r="E394" s="440"/>
      <c r="F394" s="440"/>
      <c r="G394" s="440"/>
      <c r="H394" s="440"/>
      <c r="I394" s="440"/>
      <c r="J394" s="441"/>
      <c r="K394" s="288"/>
      <c r="L394" s="289"/>
      <c r="M394" s="289"/>
      <c r="N394" s="289"/>
      <c r="O394" s="289"/>
      <c r="P394" s="289"/>
      <c r="Q394" s="290"/>
      <c r="R394" s="288"/>
      <c r="S394" s="289"/>
      <c r="T394" s="289"/>
      <c r="U394" s="289"/>
      <c r="V394" s="289"/>
      <c r="W394" s="289"/>
      <c r="X394" s="290"/>
      <c r="Y394" s="288"/>
      <c r="Z394" s="289"/>
      <c r="AA394" s="289"/>
      <c r="AB394" s="289"/>
      <c r="AC394" s="289"/>
      <c r="AD394" s="289"/>
      <c r="AE394" s="290"/>
      <c r="AF394" s="288"/>
      <c r="AG394" s="289"/>
      <c r="AH394" s="289"/>
      <c r="AI394" s="289"/>
      <c r="AJ394" s="289"/>
      <c r="AK394" s="289"/>
      <c r="AL394" s="290"/>
      <c r="AM394" s="288"/>
      <c r="AN394" s="289"/>
      <c r="AO394" s="289"/>
      <c r="AP394" s="289"/>
      <c r="AQ394" s="289"/>
      <c r="AR394" s="289"/>
      <c r="AS394" s="289"/>
      <c r="AT394" s="289"/>
      <c r="AU394" s="289"/>
      <c r="AV394" s="289"/>
      <c r="AW394" s="290"/>
    </row>
    <row r="395" spans="1:49" ht="23.1" customHeight="1">
      <c r="A395" s="439"/>
      <c r="B395" s="440"/>
      <c r="C395" s="441"/>
      <c r="D395" s="439"/>
      <c r="E395" s="440"/>
      <c r="F395" s="440"/>
      <c r="G395" s="440"/>
      <c r="H395" s="440"/>
      <c r="I395" s="440"/>
      <c r="J395" s="441"/>
      <c r="K395" s="288"/>
      <c r="L395" s="289"/>
      <c r="M395" s="289"/>
      <c r="N395" s="289"/>
      <c r="O395" s="289"/>
      <c r="P395" s="289"/>
      <c r="Q395" s="290"/>
      <c r="R395" s="288"/>
      <c r="S395" s="289"/>
      <c r="T395" s="289"/>
      <c r="U395" s="289"/>
      <c r="V395" s="289"/>
      <c r="W395" s="289"/>
      <c r="X395" s="290"/>
      <c r="Y395" s="288"/>
      <c r="Z395" s="289"/>
      <c r="AA395" s="289"/>
      <c r="AB395" s="289"/>
      <c r="AC395" s="289"/>
      <c r="AD395" s="289"/>
      <c r="AE395" s="290"/>
      <c r="AF395" s="288"/>
      <c r="AG395" s="289"/>
      <c r="AH395" s="289"/>
      <c r="AI395" s="289"/>
      <c r="AJ395" s="289"/>
      <c r="AK395" s="289"/>
      <c r="AL395" s="290"/>
      <c r="AM395" s="288"/>
      <c r="AN395" s="289"/>
      <c r="AO395" s="289"/>
      <c r="AP395" s="289"/>
      <c r="AQ395" s="289"/>
      <c r="AR395" s="289"/>
      <c r="AS395" s="289"/>
      <c r="AT395" s="289"/>
      <c r="AU395" s="289"/>
      <c r="AV395" s="289"/>
      <c r="AW395" s="290"/>
    </row>
    <row r="396" spans="1:49" ht="23.1" customHeight="1">
      <c r="A396" s="439"/>
      <c r="B396" s="440"/>
      <c r="C396" s="441"/>
      <c r="D396" s="439"/>
      <c r="E396" s="440"/>
      <c r="F396" s="440"/>
      <c r="G396" s="440"/>
      <c r="H396" s="440"/>
      <c r="I396" s="440"/>
      <c r="J396" s="441"/>
      <c r="K396" s="288"/>
      <c r="L396" s="289"/>
      <c r="M396" s="289"/>
      <c r="N396" s="289"/>
      <c r="O396" s="289"/>
      <c r="P396" s="289"/>
      <c r="Q396" s="290"/>
      <c r="R396" s="288"/>
      <c r="S396" s="289"/>
      <c r="T396" s="289"/>
      <c r="U396" s="289"/>
      <c r="V396" s="289"/>
      <c r="W396" s="289"/>
      <c r="X396" s="290"/>
      <c r="Y396" s="288"/>
      <c r="Z396" s="289"/>
      <c r="AA396" s="289"/>
      <c r="AB396" s="289"/>
      <c r="AC396" s="289"/>
      <c r="AD396" s="289"/>
      <c r="AE396" s="290"/>
      <c r="AF396" s="288"/>
      <c r="AG396" s="289"/>
      <c r="AH396" s="289"/>
      <c r="AI396" s="289"/>
      <c r="AJ396" s="289"/>
      <c r="AK396" s="289"/>
      <c r="AL396" s="290"/>
      <c r="AM396" s="288"/>
      <c r="AN396" s="289"/>
      <c r="AO396" s="289"/>
      <c r="AP396" s="289"/>
      <c r="AQ396" s="289"/>
      <c r="AR396" s="289"/>
      <c r="AS396" s="289"/>
      <c r="AT396" s="289"/>
      <c r="AU396" s="289"/>
      <c r="AV396" s="289"/>
      <c r="AW396" s="290"/>
    </row>
    <row r="397" spans="1:49" ht="23.1" customHeight="1">
      <c r="A397" s="439"/>
      <c r="B397" s="440"/>
      <c r="C397" s="441"/>
      <c r="D397" s="3247" t="s">
        <v>4129</v>
      </c>
      <c r="E397" s="3248"/>
      <c r="F397" s="3248"/>
      <c r="G397" s="3248"/>
      <c r="H397" s="3248"/>
      <c r="I397" s="3248"/>
      <c r="J397" s="3249"/>
      <c r="K397" s="3210" t="s">
        <v>4130</v>
      </c>
      <c r="L397" s="3211"/>
      <c r="M397" s="3211"/>
      <c r="N397" s="3211"/>
      <c r="O397" s="3211"/>
      <c r="P397" s="3211"/>
      <c r="Q397" s="3212"/>
      <c r="R397" s="3250" t="s">
        <v>4131</v>
      </c>
      <c r="S397" s="3251"/>
      <c r="T397" s="3251"/>
      <c r="U397" s="3251"/>
      <c r="V397" s="3251"/>
      <c r="W397" s="3251"/>
      <c r="X397" s="3252"/>
      <c r="Y397" s="288"/>
      <c r="Z397" s="289"/>
      <c r="AA397" s="289"/>
      <c r="AB397" s="289"/>
      <c r="AC397" s="289"/>
      <c r="AD397" s="289"/>
      <c r="AE397" s="290"/>
      <c r="AF397" s="288"/>
      <c r="AG397" s="289"/>
      <c r="AH397" s="289"/>
      <c r="AI397" s="289"/>
      <c r="AJ397" s="289"/>
      <c r="AK397" s="289"/>
      <c r="AL397" s="290"/>
      <c r="AM397" s="288"/>
      <c r="AN397" s="289"/>
      <c r="AO397" s="289"/>
      <c r="AP397" s="289"/>
      <c r="AQ397" s="289"/>
      <c r="AR397" s="289"/>
      <c r="AS397" s="289"/>
      <c r="AT397" s="289"/>
      <c r="AU397" s="289"/>
      <c r="AV397" s="289"/>
      <c r="AW397" s="290"/>
    </row>
    <row r="398" spans="1:49" ht="23.1" customHeight="1">
      <c r="A398" s="3253"/>
      <c r="B398" s="3253"/>
      <c r="C398" s="3253"/>
      <c r="D398" s="3247" t="s">
        <v>1789</v>
      </c>
      <c r="E398" s="3248"/>
      <c r="F398" s="3248"/>
      <c r="G398" s="3248"/>
      <c r="H398" s="3248"/>
      <c r="I398" s="3248"/>
      <c r="J398" s="3249"/>
      <c r="K398" s="3250" t="s">
        <v>1790</v>
      </c>
      <c r="L398" s="3251"/>
      <c r="M398" s="3251"/>
      <c r="N398" s="3251"/>
      <c r="O398" s="3251"/>
      <c r="P398" s="3251"/>
      <c r="Q398" s="3252"/>
      <c r="R398" s="3250" t="s">
        <v>1791</v>
      </c>
      <c r="S398" s="3251"/>
      <c r="T398" s="3251"/>
      <c r="U398" s="3251"/>
      <c r="V398" s="3251"/>
      <c r="W398" s="3251"/>
      <c r="X398" s="3252"/>
      <c r="Y398" s="3250"/>
      <c r="Z398" s="3251"/>
      <c r="AA398" s="3251"/>
      <c r="AB398" s="3251"/>
      <c r="AC398" s="3251"/>
      <c r="AD398" s="3251"/>
      <c r="AE398" s="3252"/>
      <c r="AF398" s="3250"/>
      <c r="AG398" s="3251"/>
      <c r="AH398" s="3251"/>
      <c r="AI398" s="3251"/>
      <c r="AJ398" s="3251"/>
      <c r="AK398" s="3251"/>
      <c r="AL398" s="3252"/>
      <c r="AM398" s="3250"/>
      <c r="AN398" s="3251"/>
      <c r="AO398" s="3251"/>
      <c r="AP398" s="3251"/>
      <c r="AQ398" s="3251"/>
      <c r="AR398" s="3251"/>
      <c r="AS398" s="3251"/>
      <c r="AT398" s="3251"/>
      <c r="AU398" s="3251"/>
      <c r="AV398" s="3251"/>
      <c r="AW398" s="3252"/>
    </row>
    <row r="399" spans="1:49" ht="23.1" customHeight="1">
      <c r="A399" s="3253"/>
      <c r="B399" s="3253"/>
      <c r="C399" s="3253"/>
      <c r="D399" s="3247" t="s">
        <v>1792</v>
      </c>
      <c r="E399" s="3248"/>
      <c r="F399" s="3248"/>
      <c r="G399" s="3248"/>
      <c r="H399" s="3248"/>
      <c r="I399" s="3248"/>
      <c r="J399" s="3249"/>
      <c r="K399" s="3250" t="s">
        <v>1793</v>
      </c>
      <c r="L399" s="3251"/>
      <c r="M399" s="3251"/>
      <c r="N399" s="3251"/>
      <c r="O399" s="3251"/>
      <c r="P399" s="3251"/>
      <c r="Q399" s="3252"/>
      <c r="R399" s="3250" t="s">
        <v>1794</v>
      </c>
      <c r="S399" s="3251"/>
      <c r="T399" s="3251"/>
      <c r="U399" s="3251"/>
      <c r="V399" s="3251"/>
      <c r="W399" s="3251"/>
      <c r="X399" s="3252"/>
      <c r="Y399" s="3250"/>
      <c r="Z399" s="3251"/>
      <c r="AA399" s="3251"/>
      <c r="AB399" s="3251"/>
      <c r="AC399" s="3251"/>
      <c r="AD399" s="3251"/>
      <c r="AE399" s="3252"/>
      <c r="AF399" s="3250"/>
      <c r="AG399" s="3251"/>
      <c r="AH399" s="3251"/>
      <c r="AI399" s="3251"/>
      <c r="AJ399" s="3251"/>
      <c r="AK399" s="3251"/>
      <c r="AL399" s="3252"/>
      <c r="AM399" s="3250"/>
      <c r="AN399" s="3251"/>
      <c r="AO399" s="3251"/>
      <c r="AP399" s="3251"/>
      <c r="AQ399" s="3251"/>
      <c r="AR399" s="3251"/>
      <c r="AS399" s="3251"/>
      <c r="AT399" s="3251"/>
      <c r="AU399" s="3251"/>
      <c r="AV399" s="3251"/>
      <c r="AW399" s="3252"/>
    </row>
    <row r="400" spans="1:49" ht="23.1" customHeight="1">
      <c r="A400" s="439"/>
      <c r="B400" s="440"/>
      <c r="C400" s="441"/>
      <c r="D400" s="3247" t="s">
        <v>2776</v>
      </c>
      <c r="E400" s="3248"/>
      <c r="F400" s="3248"/>
      <c r="G400" s="3248"/>
      <c r="H400" s="3248"/>
      <c r="I400" s="3248"/>
      <c r="J400" s="3249"/>
      <c r="K400" s="3250" t="s">
        <v>2777</v>
      </c>
      <c r="L400" s="3251"/>
      <c r="M400" s="3251"/>
      <c r="N400" s="3251"/>
      <c r="O400" s="3251"/>
      <c r="P400" s="3251"/>
      <c r="Q400" s="3252"/>
      <c r="R400" s="3250" t="s">
        <v>2778</v>
      </c>
      <c r="S400" s="3251"/>
      <c r="T400" s="3251"/>
      <c r="U400" s="3251"/>
      <c r="V400" s="3251"/>
      <c r="W400" s="3251"/>
      <c r="X400" s="3252"/>
      <c r="Y400" s="288"/>
      <c r="Z400" s="289"/>
      <c r="AA400" s="289"/>
      <c r="AB400" s="289"/>
      <c r="AC400" s="289"/>
      <c r="AD400" s="289"/>
      <c r="AE400" s="290"/>
      <c r="AF400" s="288"/>
      <c r="AG400" s="289"/>
      <c r="AH400" s="289"/>
      <c r="AI400" s="289"/>
      <c r="AJ400" s="289"/>
      <c r="AK400" s="289"/>
      <c r="AL400" s="290"/>
      <c r="AM400" s="288"/>
      <c r="AN400" s="289"/>
      <c r="AO400" s="289"/>
      <c r="AP400" s="289"/>
      <c r="AQ400" s="289"/>
      <c r="AR400" s="289"/>
      <c r="AS400" s="289"/>
      <c r="AT400" s="289"/>
      <c r="AU400" s="289"/>
      <c r="AV400" s="289"/>
      <c r="AW400" s="290"/>
    </row>
    <row r="401" spans="1:49" ht="23.1" customHeight="1">
      <c r="A401" s="3253"/>
      <c r="B401" s="3253"/>
      <c r="C401" s="3253"/>
      <c r="D401" s="3247" t="s">
        <v>1786</v>
      </c>
      <c r="E401" s="3248"/>
      <c r="F401" s="3248"/>
      <c r="G401" s="3248"/>
      <c r="H401" s="3248"/>
      <c r="I401" s="3248"/>
      <c r="J401" s="3249"/>
      <c r="K401" s="3250" t="s">
        <v>1787</v>
      </c>
      <c r="L401" s="3251"/>
      <c r="M401" s="3251"/>
      <c r="N401" s="3251"/>
      <c r="O401" s="3251"/>
      <c r="P401" s="3251"/>
      <c r="Q401" s="3252"/>
      <c r="R401" s="3250" t="s">
        <v>1788</v>
      </c>
      <c r="S401" s="3251"/>
      <c r="T401" s="3251"/>
      <c r="U401" s="3251"/>
      <c r="V401" s="3251"/>
      <c r="W401" s="3251"/>
      <c r="X401" s="3252"/>
      <c r="Y401" s="3250"/>
      <c r="Z401" s="3251"/>
      <c r="AA401" s="3251"/>
      <c r="AB401" s="3251"/>
      <c r="AC401" s="3251"/>
      <c r="AD401" s="3251"/>
      <c r="AE401" s="3252"/>
      <c r="AF401" s="3250"/>
      <c r="AG401" s="3251"/>
      <c r="AH401" s="3251"/>
      <c r="AI401" s="3251"/>
      <c r="AJ401" s="3251"/>
      <c r="AK401" s="3251"/>
      <c r="AL401" s="3252"/>
      <c r="AM401" s="3250"/>
      <c r="AN401" s="3251"/>
      <c r="AO401" s="3251"/>
      <c r="AP401" s="3251"/>
      <c r="AQ401" s="3251"/>
      <c r="AR401" s="3251"/>
      <c r="AS401" s="3251"/>
      <c r="AT401" s="3251"/>
      <c r="AU401" s="3251"/>
      <c r="AV401" s="3251"/>
      <c r="AW401" s="3252"/>
    </row>
    <row r="402" spans="1:49" ht="23.1" customHeight="1">
      <c r="A402" s="439"/>
      <c r="B402" s="440"/>
      <c r="C402" s="441"/>
      <c r="D402" s="3254" t="s">
        <v>3649</v>
      </c>
      <c r="E402" s="3255"/>
      <c r="F402" s="3255"/>
      <c r="G402" s="3255"/>
      <c r="H402" s="3255"/>
      <c r="I402" s="3255"/>
      <c r="J402" s="3256"/>
      <c r="K402" s="3250" t="s">
        <v>3650</v>
      </c>
      <c r="L402" s="3251"/>
      <c r="M402" s="3251"/>
      <c r="N402" s="3251"/>
      <c r="O402" s="3251"/>
      <c r="P402" s="3251"/>
      <c r="Q402" s="3252"/>
      <c r="R402" s="3263" t="s">
        <v>3652</v>
      </c>
      <c r="S402" s="3251"/>
      <c r="T402" s="3251"/>
      <c r="U402" s="3251"/>
      <c r="V402" s="3251"/>
      <c r="W402" s="3251"/>
      <c r="X402" s="3252"/>
      <c r="Y402" s="288" t="s">
        <v>3953</v>
      </c>
      <c r="Z402" s="289"/>
      <c r="AA402" s="289"/>
      <c r="AB402" s="289"/>
      <c r="AC402" s="289"/>
      <c r="AD402" s="289"/>
      <c r="AE402" s="290"/>
      <c r="AF402" s="288"/>
      <c r="AG402" s="289"/>
      <c r="AH402" s="289"/>
      <c r="AI402" s="289"/>
      <c r="AJ402" s="289"/>
      <c r="AK402" s="289"/>
      <c r="AL402" s="290"/>
      <c r="AM402" s="288"/>
      <c r="AN402" s="289"/>
      <c r="AO402" s="289"/>
      <c r="AP402" s="289"/>
      <c r="AQ402" s="289"/>
      <c r="AR402" s="289"/>
      <c r="AS402" s="289"/>
      <c r="AT402" s="289"/>
      <c r="AU402" s="289"/>
      <c r="AV402" s="289"/>
      <c r="AW402" s="290"/>
    </row>
    <row r="403" spans="1:49" ht="23.1" customHeight="1">
      <c r="A403" s="439"/>
      <c r="B403" s="440"/>
      <c r="C403" s="441"/>
      <c r="D403" s="3260"/>
      <c r="E403" s="3261"/>
      <c r="F403" s="3261"/>
      <c r="G403" s="3261"/>
      <c r="H403" s="3261"/>
      <c r="I403" s="3261"/>
      <c r="J403" s="3262"/>
      <c r="K403" s="3250" t="s">
        <v>3658</v>
      </c>
      <c r="L403" s="3251"/>
      <c r="M403" s="3251"/>
      <c r="N403" s="3251"/>
      <c r="O403" s="3251"/>
      <c r="P403" s="3251"/>
      <c r="Q403" s="3252"/>
      <c r="R403" s="3263" t="s">
        <v>3651</v>
      </c>
      <c r="S403" s="3251"/>
      <c r="T403" s="3251"/>
      <c r="U403" s="3251"/>
      <c r="V403" s="3251"/>
      <c r="W403" s="3251"/>
      <c r="X403" s="3252"/>
      <c r="Y403" s="288"/>
      <c r="Z403" s="289"/>
      <c r="AA403" s="289"/>
      <c r="AB403" s="289"/>
      <c r="AC403" s="289"/>
      <c r="AD403" s="289"/>
      <c r="AE403" s="290"/>
      <c r="AF403" s="288"/>
      <c r="AG403" s="289"/>
      <c r="AH403" s="289"/>
      <c r="AI403" s="289"/>
      <c r="AJ403" s="289"/>
      <c r="AK403" s="289"/>
      <c r="AL403" s="290"/>
      <c r="AM403" s="288"/>
      <c r="AN403" s="289"/>
      <c r="AO403" s="289"/>
      <c r="AP403" s="289"/>
      <c r="AQ403" s="289"/>
      <c r="AR403" s="289"/>
      <c r="AS403" s="289"/>
      <c r="AT403" s="289"/>
      <c r="AU403" s="289"/>
      <c r="AV403" s="289"/>
      <c r="AW403" s="290"/>
    </row>
    <row r="404" spans="1:49" ht="23.1" customHeight="1">
      <c r="A404" s="439"/>
      <c r="B404" s="440"/>
      <c r="C404" s="441"/>
      <c r="D404" s="3247" t="s">
        <v>3641</v>
      </c>
      <c r="E404" s="3248"/>
      <c r="F404" s="3248"/>
      <c r="G404" s="3248"/>
      <c r="H404" s="3248"/>
      <c r="I404" s="3248"/>
      <c r="J404" s="3249"/>
      <c r="K404" s="3250" t="s">
        <v>3642</v>
      </c>
      <c r="L404" s="3251"/>
      <c r="M404" s="3251"/>
      <c r="N404" s="3251"/>
      <c r="O404" s="3251"/>
      <c r="P404" s="3251"/>
      <c r="Q404" s="3252"/>
      <c r="R404" s="3250" t="s">
        <v>3643</v>
      </c>
      <c r="S404" s="3251"/>
      <c r="T404" s="3251"/>
      <c r="U404" s="3251"/>
      <c r="V404" s="3251"/>
      <c r="W404" s="3251"/>
      <c r="X404" s="3252"/>
      <c r="Y404" s="288"/>
      <c r="Z404" s="289"/>
      <c r="AA404" s="289"/>
      <c r="AB404" s="289"/>
      <c r="AC404" s="289"/>
      <c r="AD404" s="289"/>
      <c r="AE404" s="290"/>
      <c r="AF404" s="288"/>
      <c r="AG404" s="289"/>
      <c r="AH404" s="289"/>
      <c r="AI404" s="289"/>
      <c r="AJ404" s="289"/>
      <c r="AK404" s="289"/>
      <c r="AL404" s="290"/>
      <c r="AM404" s="288"/>
      <c r="AN404" s="289"/>
      <c r="AO404" s="289"/>
      <c r="AP404" s="289"/>
      <c r="AQ404" s="289"/>
      <c r="AR404" s="289"/>
      <c r="AS404" s="289"/>
      <c r="AT404" s="289"/>
      <c r="AU404" s="289"/>
      <c r="AV404" s="289"/>
      <c r="AW404" s="290"/>
    </row>
    <row r="405" spans="1:49" ht="23.1" customHeight="1">
      <c r="A405" s="782"/>
      <c r="B405" s="783"/>
      <c r="C405" s="784"/>
      <c r="D405" s="3247" t="s">
        <v>2275</v>
      </c>
      <c r="E405" s="3248"/>
      <c r="F405" s="3248"/>
      <c r="G405" s="3248"/>
      <c r="H405" s="3248"/>
      <c r="I405" s="3248"/>
      <c r="J405" s="3249"/>
      <c r="K405" s="3250" t="s">
        <v>2276</v>
      </c>
      <c r="L405" s="3251"/>
      <c r="M405" s="3251"/>
      <c r="N405" s="3251"/>
      <c r="O405" s="3251"/>
      <c r="P405" s="3251"/>
      <c r="Q405" s="3252"/>
      <c r="R405" s="3250" t="s">
        <v>3560</v>
      </c>
      <c r="S405" s="3251"/>
      <c r="T405" s="3251"/>
      <c r="U405" s="3251"/>
      <c r="V405" s="3251"/>
      <c r="W405" s="3251"/>
      <c r="X405" s="3252"/>
      <c r="Y405" s="3250"/>
      <c r="Z405" s="3251"/>
      <c r="AA405" s="3251"/>
      <c r="AB405" s="3251"/>
      <c r="AC405" s="3251"/>
      <c r="AD405" s="3251"/>
      <c r="AE405" s="3252"/>
      <c r="AF405" s="3250"/>
      <c r="AG405" s="3251"/>
      <c r="AH405" s="3251"/>
      <c r="AI405" s="3251"/>
      <c r="AJ405" s="3251"/>
      <c r="AK405" s="3251"/>
      <c r="AL405" s="3252"/>
      <c r="AM405" s="3250"/>
      <c r="AN405" s="3251"/>
      <c r="AO405" s="3251"/>
      <c r="AP405" s="3251"/>
      <c r="AQ405" s="3251"/>
      <c r="AR405" s="3251"/>
      <c r="AS405" s="3251"/>
      <c r="AT405" s="3251"/>
      <c r="AU405" s="3251"/>
      <c r="AV405" s="3251"/>
      <c r="AW405" s="3252"/>
    </row>
    <row r="406" spans="1:49" ht="23.1" customHeight="1">
      <c r="A406" s="785"/>
      <c r="B406" s="786"/>
      <c r="C406" s="787"/>
      <c r="D406" s="3247" t="s">
        <v>3495</v>
      </c>
      <c r="E406" s="3248"/>
      <c r="F406" s="3248"/>
      <c r="G406" s="3248"/>
      <c r="H406" s="3248"/>
      <c r="I406" s="3248"/>
      <c r="J406" s="3249"/>
      <c r="K406" s="3250"/>
      <c r="L406" s="3251"/>
      <c r="M406" s="3251"/>
      <c r="N406" s="3251"/>
      <c r="O406" s="3251"/>
      <c r="P406" s="3251"/>
      <c r="Q406" s="3252"/>
      <c r="R406" s="3250" t="s">
        <v>3496</v>
      </c>
      <c r="S406" s="3251"/>
      <c r="T406" s="3251"/>
      <c r="U406" s="3251"/>
      <c r="V406" s="3251"/>
      <c r="W406" s="3251"/>
      <c r="X406" s="3252"/>
      <c r="Y406" s="288"/>
      <c r="Z406" s="289"/>
      <c r="AA406" s="289"/>
      <c r="AB406" s="289"/>
      <c r="AC406" s="289"/>
      <c r="AD406" s="289"/>
      <c r="AE406" s="290"/>
      <c r="AF406" s="288"/>
      <c r="AG406" s="289"/>
      <c r="AH406" s="289"/>
      <c r="AI406" s="289"/>
      <c r="AJ406" s="289"/>
      <c r="AK406" s="289"/>
      <c r="AL406" s="290"/>
      <c r="AM406" s="288"/>
      <c r="AN406" s="289"/>
      <c r="AO406" s="289"/>
      <c r="AP406" s="289"/>
      <c r="AQ406" s="289"/>
      <c r="AR406" s="289"/>
      <c r="AS406" s="289"/>
      <c r="AT406" s="289"/>
      <c r="AU406" s="289"/>
      <c r="AV406" s="289"/>
      <c r="AW406" s="290"/>
    </row>
    <row r="407" spans="1:49" ht="23.1" customHeight="1">
      <c r="A407" s="788"/>
      <c r="B407" s="789"/>
      <c r="C407" s="790"/>
      <c r="D407" s="3247" t="s">
        <v>2783</v>
      </c>
      <c r="E407" s="3248"/>
      <c r="F407" s="3248"/>
      <c r="G407" s="3248"/>
      <c r="H407" s="3248"/>
      <c r="I407" s="3248"/>
      <c r="J407" s="3249"/>
      <c r="K407" s="3250"/>
      <c r="L407" s="3251"/>
      <c r="M407" s="3251"/>
      <c r="N407" s="3251"/>
      <c r="O407" s="3251"/>
      <c r="P407" s="3251"/>
      <c r="Q407" s="3252"/>
      <c r="R407" s="3250" t="s">
        <v>2784</v>
      </c>
      <c r="S407" s="3251"/>
      <c r="T407" s="3251"/>
      <c r="U407" s="3251"/>
      <c r="V407" s="3251"/>
      <c r="W407" s="3251"/>
      <c r="X407" s="3252"/>
      <c r="Y407" s="3250" t="s">
        <v>2785</v>
      </c>
      <c r="Z407" s="3251"/>
      <c r="AA407" s="3251"/>
      <c r="AB407" s="3251"/>
      <c r="AC407" s="3251"/>
      <c r="AD407" s="3251"/>
      <c r="AE407" s="3252"/>
      <c r="AF407" s="3250"/>
      <c r="AG407" s="3251"/>
      <c r="AH407" s="3251"/>
      <c r="AI407" s="3251"/>
      <c r="AJ407" s="3251"/>
      <c r="AK407" s="3251"/>
      <c r="AL407" s="3252"/>
      <c r="AM407" s="3250"/>
      <c r="AN407" s="3251"/>
      <c r="AO407" s="3251"/>
      <c r="AP407" s="3251"/>
      <c r="AQ407" s="3251"/>
      <c r="AR407" s="3251"/>
      <c r="AS407" s="3251"/>
      <c r="AT407" s="3251"/>
      <c r="AU407" s="3251"/>
      <c r="AV407" s="3251"/>
      <c r="AW407" s="3252"/>
    </row>
    <row r="408" spans="1:49" ht="23.1" customHeight="1">
      <c r="A408" s="3245"/>
      <c r="B408" s="3245"/>
      <c r="C408" s="3245"/>
      <c r="D408" s="3246"/>
      <c r="E408" s="3246"/>
      <c r="F408" s="3246"/>
      <c r="G408" s="3246"/>
      <c r="H408" s="3246"/>
      <c r="I408" s="3246"/>
      <c r="J408" s="3246"/>
      <c r="K408" s="3246"/>
      <c r="L408" s="3246"/>
      <c r="M408" s="3246"/>
      <c r="N408" s="3246"/>
      <c r="O408" s="3246"/>
      <c r="P408" s="3246"/>
      <c r="Q408" s="3246"/>
      <c r="R408" s="3246"/>
      <c r="S408" s="3246"/>
      <c r="T408" s="3246"/>
      <c r="U408" s="3246"/>
      <c r="V408" s="3246"/>
      <c r="W408" s="3246"/>
      <c r="X408" s="3246"/>
      <c r="Y408" s="3246"/>
      <c r="Z408" s="3246"/>
      <c r="AA408" s="3246"/>
      <c r="AB408" s="3246"/>
      <c r="AC408" s="3246"/>
      <c r="AD408" s="3246"/>
      <c r="AE408" s="3246"/>
      <c r="AF408" s="3246"/>
      <c r="AG408" s="3246"/>
      <c r="AH408" s="3246"/>
      <c r="AI408" s="3246"/>
      <c r="AJ408" s="3246"/>
      <c r="AK408" s="3246"/>
      <c r="AL408" s="3246"/>
      <c r="AM408" s="3246"/>
      <c r="AN408" s="3246"/>
      <c r="AO408" s="3246"/>
      <c r="AP408" s="3246"/>
      <c r="AQ408" s="3246"/>
      <c r="AR408" s="3246"/>
      <c r="AS408" s="3246"/>
      <c r="AT408" s="3246"/>
      <c r="AU408" s="3246"/>
      <c r="AV408" s="3246"/>
      <c r="AW408" s="3246"/>
    </row>
    <row r="409" spans="1:49" ht="23.1" customHeight="1">
      <c r="A409" s="3245"/>
      <c r="B409" s="3245"/>
      <c r="C409" s="3245"/>
      <c r="D409" s="3246"/>
      <c r="E409" s="3246"/>
      <c r="F409" s="3246"/>
      <c r="G409" s="3246"/>
      <c r="H409" s="3246"/>
      <c r="I409" s="3246"/>
      <c r="J409" s="3246"/>
      <c r="K409" s="306"/>
      <c r="L409" s="306"/>
      <c r="M409" s="306"/>
      <c r="N409" s="306"/>
      <c r="O409" s="306"/>
      <c r="P409" s="306"/>
      <c r="Q409" s="306"/>
      <c r="R409" s="306"/>
      <c r="S409" s="306"/>
      <c r="T409" s="306"/>
      <c r="U409" s="306"/>
      <c r="V409" s="306"/>
      <c r="W409" s="306"/>
      <c r="X409" s="306"/>
      <c r="Y409" s="306"/>
      <c r="Z409" s="306"/>
      <c r="AA409" s="306"/>
      <c r="AB409" s="306"/>
      <c r="AC409" s="306"/>
      <c r="AD409" s="306"/>
      <c r="AE409" s="306"/>
      <c r="AF409" s="306"/>
      <c r="AG409" s="306"/>
      <c r="AH409" s="306"/>
      <c r="AI409" s="306"/>
      <c r="AJ409" s="306"/>
      <c r="AK409" s="306"/>
      <c r="AL409" s="306"/>
      <c r="AM409" s="306"/>
      <c r="AN409" s="306"/>
      <c r="AO409" s="306"/>
      <c r="AP409" s="306"/>
      <c r="AQ409" s="306"/>
      <c r="AR409" s="306"/>
      <c r="AS409" s="306"/>
      <c r="AT409" s="306"/>
      <c r="AU409" s="306"/>
      <c r="AV409" s="306"/>
      <c r="AW409" s="306"/>
    </row>
    <row r="410" spans="1:49" ht="23.1" customHeight="1">
      <c r="A410" s="3245"/>
      <c r="B410" s="3245"/>
      <c r="C410" s="3245"/>
      <c r="D410" s="306"/>
      <c r="E410" s="306"/>
      <c r="F410" s="306"/>
      <c r="G410" s="306"/>
      <c r="H410" s="306"/>
      <c r="I410" s="306"/>
      <c r="J410" s="306"/>
      <c r="K410" s="306"/>
      <c r="L410" s="306"/>
      <c r="M410" s="306"/>
      <c r="N410" s="306"/>
      <c r="O410" s="306"/>
      <c r="P410" s="306"/>
      <c r="Q410" s="306"/>
      <c r="R410" s="306"/>
      <c r="S410" s="306"/>
      <c r="T410" s="306"/>
      <c r="U410" s="306"/>
      <c r="V410" s="306"/>
      <c r="W410" s="306"/>
      <c r="X410" s="306"/>
      <c r="Y410" s="306"/>
      <c r="Z410" s="306"/>
      <c r="AA410" s="306"/>
      <c r="AB410" s="306"/>
      <c r="AC410" s="306"/>
      <c r="AD410" s="306"/>
      <c r="AE410" s="306"/>
      <c r="AF410" s="306"/>
      <c r="AG410" s="306"/>
      <c r="AH410" s="306"/>
      <c r="AI410" s="306"/>
      <c r="AJ410" s="306"/>
      <c r="AK410" s="306"/>
      <c r="AL410" s="306"/>
      <c r="AM410" s="306"/>
      <c r="AN410" s="306"/>
      <c r="AO410" s="306"/>
      <c r="AP410" s="306"/>
      <c r="AQ410" s="306"/>
      <c r="AR410" s="306"/>
      <c r="AS410" s="306"/>
      <c r="AT410" s="306"/>
      <c r="AU410" s="306"/>
      <c r="AV410" s="306"/>
      <c r="AW410" s="306"/>
    </row>
  </sheetData>
  <mergeCells count="2019">
    <mergeCell ref="D392:J392"/>
    <mergeCell ref="K392:Q392"/>
    <mergeCell ref="R392:X392"/>
    <mergeCell ref="AM31:AW31"/>
    <mergeCell ref="AM36:AW36"/>
    <mergeCell ref="D37:J37"/>
    <mergeCell ref="K37:Q37"/>
    <mergeCell ref="A374:C374"/>
    <mergeCell ref="A375:C375"/>
    <mergeCell ref="A376:C376"/>
    <mergeCell ref="A380:C380"/>
    <mergeCell ref="A381:C382"/>
    <mergeCell ref="D381:J381"/>
    <mergeCell ref="D382:J382"/>
    <mergeCell ref="K383:Q383"/>
    <mergeCell ref="R383:X383"/>
    <mergeCell ref="D383:J384"/>
    <mergeCell ref="K384:Q384"/>
    <mergeCell ref="R384:X384"/>
    <mergeCell ref="AM381:AW381"/>
    <mergeCell ref="K382:Q382"/>
    <mergeCell ref="R382:X382"/>
    <mergeCell ref="D161:J161"/>
    <mergeCell ref="K161:Q161"/>
    <mergeCell ref="K379:Q379"/>
    <mergeCell ref="R379:X379"/>
    <mergeCell ref="D167:J167"/>
    <mergeCell ref="K167:Q167"/>
    <mergeCell ref="R167:X167"/>
    <mergeCell ref="D176:J176"/>
    <mergeCell ref="K176:Q176"/>
    <mergeCell ref="R176:X176"/>
    <mergeCell ref="D186:J186"/>
    <mergeCell ref="K186:Q186"/>
    <mergeCell ref="K381:Q381"/>
    <mergeCell ref="Y31:AE31"/>
    <mergeCell ref="AF31:AL31"/>
    <mergeCell ref="K377:Q377"/>
    <mergeCell ref="R377:X377"/>
    <mergeCell ref="D376:J376"/>
    <mergeCell ref="K376:Q376"/>
    <mergeCell ref="R376:X376"/>
    <mergeCell ref="D40:J40"/>
    <mergeCell ref="K40:Q40"/>
    <mergeCell ref="R40:X40"/>
    <mergeCell ref="Y40:AE40"/>
    <mergeCell ref="AF40:AL40"/>
    <mergeCell ref="D51:J51"/>
    <mergeCell ref="K51:Q51"/>
    <mergeCell ref="R51:X51"/>
    <mergeCell ref="D142:J142"/>
    <mergeCell ref="K142:Q142"/>
    <mergeCell ref="R142:X142"/>
    <mergeCell ref="D371:J372"/>
    <mergeCell ref="D155:J155"/>
    <mergeCell ref="Y167:AE167"/>
    <mergeCell ref="AF167:AL167"/>
    <mergeCell ref="R37:X37"/>
    <mergeCell ref="Y37:AE37"/>
    <mergeCell ref="AF37:AL37"/>
    <mergeCell ref="D48:J48"/>
    <mergeCell ref="K48:Q48"/>
    <mergeCell ref="R48:X48"/>
    <mergeCell ref="Y48:AE48"/>
    <mergeCell ref="D54:J54"/>
    <mergeCell ref="K54:Q54"/>
    <mergeCell ref="R12:X12"/>
    <mergeCell ref="Y12:AE12"/>
    <mergeCell ref="AF12:AL12"/>
    <mergeCell ref="AM12:AW12"/>
    <mergeCell ref="D21:J21"/>
    <mergeCell ref="K21:Q21"/>
    <mergeCell ref="R21:X21"/>
    <mergeCell ref="Y21:AE21"/>
    <mergeCell ref="AF21:AL21"/>
    <mergeCell ref="AM21:AW21"/>
    <mergeCell ref="AM19:AW19"/>
    <mergeCell ref="K20:Q20"/>
    <mergeCell ref="R20:X20"/>
    <mergeCell ref="Y20:AE20"/>
    <mergeCell ref="AF20:AL20"/>
    <mergeCell ref="AM20:AW20"/>
    <mergeCell ref="D18:J20"/>
    <mergeCell ref="K18:Q18"/>
    <mergeCell ref="R18:X18"/>
    <mergeCell ref="Y14:AE14"/>
    <mergeCell ref="AF14:AL14"/>
    <mergeCell ref="D23:J23"/>
    <mergeCell ref="K23:Q23"/>
    <mergeCell ref="R23:X23"/>
    <mergeCell ref="Y23:AE23"/>
    <mergeCell ref="AF23:AL23"/>
    <mergeCell ref="AM23:AW23"/>
    <mergeCell ref="D22:J22"/>
    <mergeCell ref="K22:Q22"/>
    <mergeCell ref="R22:X22"/>
    <mergeCell ref="Y5:AE5"/>
    <mergeCell ref="Y10:AE10"/>
    <mergeCell ref="Y17:AE17"/>
    <mergeCell ref="AF17:AL17"/>
    <mergeCell ref="AM17:AW17"/>
    <mergeCell ref="D16:J16"/>
    <mergeCell ref="K16:Q16"/>
    <mergeCell ref="R16:X16"/>
    <mergeCell ref="Y16:AE16"/>
    <mergeCell ref="AF16:AL16"/>
    <mergeCell ref="AF5:AL5"/>
    <mergeCell ref="D14:J14"/>
    <mergeCell ref="K14:Q14"/>
    <mergeCell ref="R14:X14"/>
    <mergeCell ref="AM16:AW16"/>
    <mergeCell ref="D15:J15"/>
    <mergeCell ref="K15:Q15"/>
    <mergeCell ref="R15:X15"/>
    <mergeCell ref="Y15:AE15"/>
    <mergeCell ref="AF15:AL15"/>
    <mergeCell ref="AM15:AW15"/>
    <mergeCell ref="K17:Q17"/>
    <mergeCell ref="R17:X17"/>
    <mergeCell ref="AM14:AW14"/>
    <mergeCell ref="D13:J13"/>
    <mergeCell ref="K13:Q13"/>
    <mergeCell ref="R13:X13"/>
    <mergeCell ref="Y13:AE13"/>
    <mergeCell ref="AF13:AL13"/>
    <mergeCell ref="AM13:AW13"/>
    <mergeCell ref="D12:J12"/>
    <mergeCell ref="K12:Q12"/>
    <mergeCell ref="R3:X3"/>
    <mergeCell ref="Y3:AE3"/>
    <mergeCell ref="AF3:AL3"/>
    <mergeCell ref="AM3:AW3"/>
    <mergeCell ref="K4:Q4"/>
    <mergeCell ref="R4:X4"/>
    <mergeCell ref="Y4:AE4"/>
    <mergeCell ref="AF4:AL4"/>
    <mergeCell ref="AM4:AW4"/>
    <mergeCell ref="AF6:AL6"/>
    <mergeCell ref="AM6:AW6"/>
    <mergeCell ref="D11:J11"/>
    <mergeCell ref="K11:Q11"/>
    <mergeCell ref="R11:X11"/>
    <mergeCell ref="Y11:AE11"/>
    <mergeCell ref="AF11:AL11"/>
    <mergeCell ref="AM11:AW11"/>
    <mergeCell ref="D10:J10"/>
    <mergeCell ref="K10:Q10"/>
    <mergeCell ref="R10:X10"/>
    <mergeCell ref="AM10:AW10"/>
    <mergeCell ref="D9:J9"/>
    <mergeCell ref="K9:Q9"/>
    <mergeCell ref="R9:X9"/>
    <mergeCell ref="Y9:AE9"/>
    <mergeCell ref="AF9:AL9"/>
    <mergeCell ref="AM9:AW9"/>
    <mergeCell ref="AM5:AW5"/>
    <mergeCell ref="AF10:AL10"/>
    <mergeCell ref="D5:J5"/>
    <mergeCell ref="K5:Q5"/>
    <mergeCell ref="R5:X5"/>
    <mergeCell ref="AM1:AW1"/>
    <mergeCell ref="A2:C368"/>
    <mergeCell ref="D2:J2"/>
    <mergeCell ref="K2:Q2"/>
    <mergeCell ref="R2:X2"/>
    <mergeCell ref="Y2:AE2"/>
    <mergeCell ref="AF2:AL2"/>
    <mergeCell ref="AM2:AW2"/>
    <mergeCell ref="D3:J4"/>
    <mergeCell ref="K3:Q3"/>
    <mergeCell ref="A1:C1"/>
    <mergeCell ref="D1:J1"/>
    <mergeCell ref="K1:Q1"/>
    <mergeCell ref="R1:X1"/>
    <mergeCell ref="Y1:AE1"/>
    <mergeCell ref="AF1:AL1"/>
    <mergeCell ref="D8:J8"/>
    <mergeCell ref="K8:Q8"/>
    <mergeCell ref="R8:X8"/>
    <mergeCell ref="Y8:AE8"/>
    <mergeCell ref="AF8:AL8"/>
    <mergeCell ref="AM8:AW8"/>
    <mergeCell ref="D7:J7"/>
    <mergeCell ref="K7:Q7"/>
    <mergeCell ref="R7:X7"/>
    <mergeCell ref="Y7:AE7"/>
    <mergeCell ref="AF7:AL7"/>
    <mergeCell ref="AM7:AW7"/>
    <mergeCell ref="D6:J6"/>
    <mergeCell ref="K6:Q6"/>
    <mergeCell ref="R6:X6"/>
    <mergeCell ref="Y6:AE6"/>
    <mergeCell ref="Y22:AE22"/>
    <mergeCell ref="AF22:AL22"/>
    <mergeCell ref="AM22:AW22"/>
    <mergeCell ref="D17:J17"/>
    <mergeCell ref="K24:Q24"/>
    <mergeCell ref="R24:X24"/>
    <mergeCell ref="Y24:AE24"/>
    <mergeCell ref="AF24:AL24"/>
    <mergeCell ref="D24:J24"/>
    <mergeCell ref="Y18:AE18"/>
    <mergeCell ref="AF18:AL18"/>
    <mergeCell ref="AM18:AW18"/>
    <mergeCell ref="K19:Q19"/>
    <mergeCell ref="R19:X19"/>
    <mergeCell ref="Y19:AE19"/>
    <mergeCell ref="AF19:AL19"/>
    <mergeCell ref="AM24:AW24"/>
    <mergeCell ref="D27:J27"/>
    <mergeCell ref="K27:Q27"/>
    <mergeCell ref="R27:X27"/>
    <mergeCell ref="Y27:AE27"/>
    <mergeCell ref="AF27:AL27"/>
    <mergeCell ref="AM27:AW27"/>
    <mergeCell ref="D26:J26"/>
    <mergeCell ref="K26:Q26"/>
    <mergeCell ref="R26:X26"/>
    <mergeCell ref="Y26:AE26"/>
    <mergeCell ref="AF26:AL26"/>
    <mergeCell ref="AM26:AW26"/>
    <mergeCell ref="D25:J25"/>
    <mergeCell ref="K25:Q25"/>
    <mergeCell ref="R25:X25"/>
    <mergeCell ref="Y25:AE25"/>
    <mergeCell ref="AF25:AL25"/>
    <mergeCell ref="AM25:AW25"/>
    <mergeCell ref="K29:Q29"/>
    <mergeCell ref="Y29:AE29"/>
    <mergeCell ref="AF29:AL29"/>
    <mergeCell ref="AM29:AW29"/>
    <mergeCell ref="D28:J28"/>
    <mergeCell ref="K28:Q28"/>
    <mergeCell ref="R28:X28"/>
    <mergeCell ref="Y28:AE28"/>
    <mergeCell ref="AF28:AL28"/>
    <mergeCell ref="AM28:AW28"/>
    <mergeCell ref="D34:J34"/>
    <mergeCell ref="K34:Q34"/>
    <mergeCell ref="R34:X34"/>
    <mergeCell ref="Y34:AE34"/>
    <mergeCell ref="AF34:AL34"/>
    <mergeCell ref="AM34:AW34"/>
    <mergeCell ref="D33:J33"/>
    <mergeCell ref="K33:Q33"/>
    <mergeCell ref="R33:X33"/>
    <mergeCell ref="Y33:AE33"/>
    <mergeCell ref="AF33:AL33"/>
    <mergeCell ref="AM33:AW33"/>
    <mergeCell ref="D32:J32"/>
    <mergeCell ref="K32:Q32"/>
    <mergeCell ref="R32:X32"/>
    <mergeCell ref="Y32:AE32"/>
    <mergeCell ref="AF32:AL32"/>
    <mergeCell ref="AM32:AW32"/>
    <mergeCell ref="D31:J31"/>
    <mergeCell ref="D29:J30"/>
    <mergeCell ref="K31:Q31"/>
    <mergeCell ref="R31:X31"/>
    <mergeCell ref="AM37:AW37"/>
    <mergeCell ref="D35:J36"/>
    <mergeCell ref="K35:Q35"/>
    <mergeCell ref="R35:X35"/>
    <mergeCell ref="Y35:AE35"/>
    <mergeCell ref="AF35:AL35"/>
    <mergeCell ref="AM35:AW35"/>
    <mergeCell ref="K36:Q36"/>
    <mergeCell ref="R36:X36"/>
    <mergeCell ref="Y36:AE36"/>
    <mergeCell ref="AF36:AL36"/>
    <mergeCell ref="AM40:AW40"/>
    <mergeCell ref="D39:J39"/>
    <mergeCell ref="K39:Q39"/>
    <mergeCell ref="R39:X39"/>
    <mergeCell ref="Y39:AE39"/>
    <mergeCell ref="AF39:AL39"/>
    <mergeCell ref="AM39:AW39"/>
    <mergeCell ref="D38:J38"/>
    <mergeCell ref="K38:Q38"/>
    <mergeCell ref="R38:X38"/>
    <mergeCell ref="Y38:AE38"/>
    <mergeCell ref="AF38:AL38"/>
    <mergeCell ref="AM38:AW38"/>
    <mergeCell ref="AM44:AW44"/>
    <mergeCell ref="D45:J45"/>
    <mergeCell ref="K45:Q45"/>
    <mergeCell ref="R45:X45"/>
    <mergeCell ref="Y45:AE45"/>
    <mergeCell ref="AF45:AL45"/>
    <mergeCell ref="AM45:AW45"/>
    <mergeCell ref="Y43:AE43"/>
    <mergeCell ref="AF43:AL43"/>
    <mergeCell ref="D44:J44"/>
    <mergeCell ref="K44:Q44"/>
    <mergeCell ref="R44:X44"/>
    <mergeCell ref="Y44:AE44"/>
    <mergeCell ref="AF44:AL44"/>
    <mergeCell ref="D41:J43"/>
    <mergeCell ref="K41:Q41"/>
    <mergeCell ref="R41:X41"/>
    <mergeCell ref="Y41:AE41"/>
    <mergeCell ref="AF41:AL41"/>
    <mergeCell ref="AM41:AW41"/>
    <mergeCell ref="K42:Q42"/>
    <mergeCell ref="R42:X42"/>
    <mergeCell ref="Y42:AE42"/>
    <mergeCell ref="AF42:AL42"/>
    <mergeCell ref="AM48:AW48"/>
    <mergeCell ref="D47:J47"/>
    <mergeCell ref="K47:Q47"/>
    <mergeCell ref="R47:X47"/>
    <mergeCell ref="Y47:AE47"/>
    <mergeCell ref="AF47:AL47"/>
    <mergeCell ref="AM47:AW47"/>
    <mergeCell ref="D46:J46"/>
    <mergeCell ref="K46:Q46"/>
    <mergeCell ref="R46:X46"/>
    <mergeCell ref="Y46:AE46"/>
    <mergeCell ref="AF46:AL46"/>
    <mergeCell ref="AM46:AW46"/>
    <mergeCell ref="Y51:AE51"/>
    <mergeCell ref="AF51:AL51"/>
    <mergeCell ref="AM51:AW51"/>
    <mergeCell ref="D50:J50"/>
    <mergeCell ref="K50:Q50"/>
    <mergeCell ref="R50:X50"/>
    <mergeCell ref="Y50:AE50"/>
    <mergeCell ref="AF50:AL50"/>
    <mergeCell ref="AM50:AW50"/>
    <mergeCell ref="D49:J49"/>
    <mergeCell ref="K49:Q49"/>
    <mergeCell ref="R49:X49"/>
    <mergeCell ref="Y49:AE49"/>
    <mergeCell ref="AF49:AL49"/>
    <mergeCell ref="AM49:AW49"/>
    <mergeCell ref="AF48:AL48"/>
    <mergeCell ref="R54:X54"/>
    <mergeCell ref="Y54:AE54"/>
    <mergeCell ref="AF54:AL54"/>
    <mergeCell ref="AM54:AW54"/>
    <mergeCell ref="D53:J53"/>
    <mergeCell ref="K53:Q53"/>
    <mergeCell ref="R53:X53"/>
    <mergeCell ref="Y53:AE53"/>
    <mergeCell ref="AF53:AL53"/>
    <mergeCell ref="AM53:AW53"/>
    <mergeCell ref="D52:J52"/>
    <mergeCell ref="K52:Q52"/>
    <mergeCell ref="R52:X52"/>
    <mergeCell ref="Y52:AE52"/>
    <mergeCell ref="AF52:AL52"/>
    <mergeCell ref="AM52:AW52"/>
    <mergeCell ref="D58:J58"/>
    <mergeCell ref="K58:Q58"/>
    <mergeCell ref="R58:X58"/>
    <mergeCell ref="Y58:AE58"/>
    <mergeCell ref="AF58:AL58"/>
    <mergeCell ref="AM58:AW58"/>
    <mergeCell ref="D56:J57"/>
    <mergeCell ref="K56:Q56"/>
    <mergeCell ref="R56:X56"/>
    <mergeCell ref="Y56:AE56"/>
    <mergeCell ref="AF56:AL56"/>
    <mergeCell ref="AM56:AW56"/>
    <mergeCell ref="R57:X57"/>
    <mergeCell ref="Y57:AE57"/>
    <mergeCell ref="AF57:AL57"/>
    <mergeCell ref="D55:J55"/>
    <mergeCell ref="K55:Q55"/>
    <mergeCell ref="R55:X55"/>
    <mergeCell ref="Y55:AE55"/>
    <mergeCell ref="AF55:AL55"/>
    <mergeCell ref="AM55:AW55"/>
    <mergeCell ref="D61:J61"/>
    <mergeCell ref="K61:Q61"/>
    <mergeCell ref="R61:X61"/>
    <mergeCell ref="Y61:AE61"/>
    <mergeCell ref="AF61:AL61"/>
    <mergeCell ref="AM61:AW61"/>
    <mergeCell ref="D60:J60"/>
    <mergeCell ref="K60:Q60"/>
    <mergeCell ref="R60:X60"/>
    <mergeCell ref="Y60:AE60"/>
    <mergeCell ref="AF60:AL60"/>
    <mergeCell ref="AM60:AW60"/>
    <mergeCell ref="D59:J59"/>
    <mergeCell ref="K59:Q59"/>
    <mergeCell ref="R59:X59"/>
    <mergeCell ref="Y59:AE59"/>
    <mergeCell ref="AF59:AL59"/>
    <mergeCell ref="AM59:AW59"/>
    <mergeCell ref="D64:J64"/>
    <mergeCell ref="K64:Q64"/>
    <mergeCell ref="R64:X64"/>
    <mergeCell ref="Y64:AE64"/>
    <mergeCell ref="AF64:AL64"/>
    <mergeCell ref="AM64:AW64"/>
    <mergeCell ref="D63:J63"/>
    <mergeCell ref="K63:Q63"/>
    <mergeCell ref="R63:X63"/>
    <mergeCell ref="Y63:AE63"/>
    <mergeCell ref="AF63:AL63"/>
    <mergeCell ref="AM63:AW63"/>
    <mergeCell ref="D62:J62"/>
    <mergeCell ref="K62:Q62"/>
    <mergeCell ref="R62:X62"/>
    <mergeCell ref="Y62:AE62"/>
    <mergeCell ref="AF62:AL62"/>
    <mergeCell ref="AM62:AW62"/>
    <mergeCell ref="D68:J68"/>
    <mergeCell ref="K68:Q68"/>
    <mergeCell ref="R68:X68"/>
    <mergeCell ref="Y68:AE68"/>
    <mergeCell ref="AF68:AL68"/>
    <mergeCell ref="AM68:AW68"/>
    <mergeCell ref="AM66:AW66"/>
    <mergeCell ref="D67:J67"/>
    <mergeCell ref="K67:Q67"/>
    <mergeCell ref="R67:X67"/>
    <mergeCell ref="Y67:AE67"/>
    <mergeCell ref="AF67:AL67"/>
    <mergeCell ref="AM67:AW67"/>
    <mergeCell ref="D65:J66"/>
    <mergeCell ref="K65:Q65"/>
    <mergeCell ref="R65:X65"/>
    <mergeCell ref="Y65:AE65"/>
    <mergeCell ref="AF65:AL65"/>
    <mergeCell ref="AM65:AW65"/>
    <mergeCell ref="K66:Q66"/>
    <mergeCell ref="R66:X66"/>
    <mergeCell ref="Y66:AE66"/>
    <mergeCell ref="AF66:AL66"/>
    <mergeCell ref="AM71:AW71"/>
    <mergeCell ref="K72:Q72"/>
    <mergeCell ref="R72:X72"/>
    <mergeCell ref="Y72:AE72"/>
    <mergeCell ref="AF72:AL72"/>
    <mergeCell ref="AM72:AW72"/>
    <mergeCell ref="D70:J72"/>
    <mergeCell ref="K70:Q70"/>
    <mergeCell ref="R70:X70"/>
    <mergeCell ref="Y70:AE70"/>
    <mergeCell ref="AF70:AL70"/>
    <mergeCell ref="AM70:AW70"/>
    <mergeCell ref="K71:Q71"/>
    <mergeCell ref="R71:X71"/>
    <mergeCell ref="Y71:AE71"/>
    <mergeCell ref="AF71:AL71"/>
    <mergeCell ref="D69:J69"/>
    <mergeCell ref="K69:Q69"/>
    <mergeCell ref="R69:X69"/>
    <mergeCell ref="Y69:AE69"/>
    <mergeCell ref="AF69:AL69"/>
    <mergeCell ref="AM69:AW69"/>
    <mergeCell ref="D78:J78"/>
    <mergeCell ref="K78:Q78"/>
    <mergeCell ref="R78:X78"/>
    <mergeCell ref="Y78:AE78"/>
    <mergeCell ref="AF78:AL78"/>
    <mergeCell ref="AM78:AW78"/>
    <mergeCell ref="D77:J77"/>
    <mergeCell ref="K77:Q77"/>
    <mergeCell ref="R77:X77"/>
    <mergeCell ref="Y77:AE77"/>
    <mergeCell ref="AF77:AL77"/>
    <mergeCell ref="AM77:AW77"/>
    <mergeCell ref="D76:J76"/>
    <mergeCell ref="K76:Q76"/>
    <mergeCell ref="R76:X76"/>
    <mergeCell ref="Y76:AE76"/>
    <mergeCell ref="AF76:AL76"/>
    <mergeCell ref="AM76:AW76"/>
    <mergeCell ref="D81:J81"/>
    <mergeCell ref="K81:Q81"/>
    <mergeCell ref="R81:X81"/>
    <mergeCell ref="Y81:AE81"/>
    <mergeCell ref="AF81:AL81"/>
    <mergeCell ref="AM81:AW81"/>
    <mergeCell ref="D80:J80"/>
    <mergeCell ref="K80:Q80"/>
    <mergeCell ref="R80:X80"/>
    <mergeCell ref="Y80:AE80"/>
    <mergeCell ref="AF80:AL80"/>
    <mergeCell ref="AM80:AW80"/>
    <mergeCell ref="D79:J79"/>
    <mergeCell ref="K79:Q79"/>
    <mergeCell ref="R79:X79"/>
    <mergeCell ref="Y79:AE79"/>
    <mergeCell ref="AF79:AL79"/>
    <mergeCell ref="AM79:AW79"/>
    <mergeCell ref="D84:J84"/>
    <mergeCell ref="K84:Q84"/>
    <mergeCell ref="R84:X84"/>
    <mergeCell ref="Y84:AE84"/>
    <mergeCell ref="AF84:AL84"/>
    <mergeCell ref="AM84:AW84"/>
    <mergeCell ref="D83:J83"/>
    <mergeCell ref="K83:Q83"/>
    <mergeCell ref="R83:X83"/>
    <mergeCell ref="Y83:AE83"/>
    <mergeCell ref="AF83:AL83"/>
    <mergeCell ref="AM83:AW83"/>
    <mergeCell ref="D82:J82"/>
    <mergeCell ref="K82:Q82"/>
    <mergeCell ref="R82:X82"/>
    <mergeCell ref="Y82:AE82"/>
    <mergeCell ref="AF82:AL82"/>
    <mergeCell ref="AM82:AW82"/>
    <mergeCell ref="D87:J87"/>
    <mergeCell ref="K87:Q87"/>
    <mergeCell ref="R87:X87"/>
    <mergeCell ref="Y87:AE87"/>
    <mergeCell ref="AF87:AL87"/>
    <mergeCell ref="AM87:AW87"/>
    <mergeCell ref="D86:J86"/>
    <mergeCell ref="K86:Q86"/>
    <mergeCell ref="R86:X86"/>
    <mergeCell ref="Y86:AE86"/>
    <mergeCell ref="AF86:AL86"/>
    <mergeCell ref="AM86:AW86"/>
    <mergeCell ref="D85:J85"/>
    <mergeCell ref="K85:Q85"/>
    <mergeCell ref="R85:X85"/>
    <mergeCell ref="Y85:AE85"/>
    <mergeCell ref="AF85:AL85"/>
    <mergeCell ref="AM85:AW85"/>
    <mergeCell ref="D90:J90"/>
    <mergeCell ref="K90:Q90"/>
    <mergeCell ref="R90:X90"/>
    <mergeCell ref="Y90:AE90"/>
    <mergeCell ref="AF90:AL90"/>
    <mergeCell ref="AM90:AW90"/>
    <mergeCell ref="D89:J89"/>
    <mergeCell ref="K89:Q89"/>
    <mergeCell ref="R89:X89"/>
    <mergeCell ref="Y89:AE89"/>
    <mergeCell ref="AF89:AL89"/>
    <mergeCell ref="AM89:AW89"/>
    <mergeCell ref="D88:J88"/>
    <mergeCell ref="K88:Q88"/>
    <mergeCell ref="R88:X88"/>
    <mergeCell ref="Y88:AE88"/>
    <mergeCell ref="AF88:AL88"/>
    <mergeCell ref="AM88:AW88"/>
    <mergeCell ref="AM93:AW93"/>
    <mergeCell ref="K94:Q94"/>
    <mergeCell ref="R94:X94"/>
    <mergeCell ref="Y94:AE94"/>
    <mergeCell ref="AF94:AL94"/>
    <mergeCell ref="AM94:AW94"/>
    <mergeCell ref="D92:J94"/>
    <mergeCell ref="K92:Q92"/>
    <mergeCell ref="R92:X92"/>
    <mergeCell ref="Y92:AE92"/>
    <mergeCell ref="AF92:AL92"/>
    <mergeCell ref="AM92:AW92"/>
    <mergeCell ref="K93:Q93"/>
    <mergeCell ref="R93:X93"/>
    <mergeCell ref="Y93:AE93"/>
    <mergeCell ref="AF93:AL93"/>
    <mergeCell ref="D91:J91"/>
    <mergeCell ref="K91:Q91"/>
    <mergeCell ref="R91:X91"/>
    <mergeCell ref="Y91:AE91"/>
    <mergeCell ref="AF91:AL91"/>
    <mergeCell ref="AM91:AW91"/>
    <mergeCell ref="D97:J97"/>
    <mergeCell ref="K97:Q97"/>
    <mergeCell ref="R97:X97"/>
    <mergeCell ref="Y97:AE97"/>
    <mergeCell ref="AF97:AL97"/>
    <mergeCell ref="AM97:AW97"/>
    <mergeCell ref="D96:J96"/>
    <mergeCell ref="K96:Q96"/>
    <mergeCell ref="R96:X96"/>
    <mergeCell ref="Y96:AE96"/>
    <mergeCell ref="AF96:AL96"/>
    <mergeCell ref="AM96:AW96"/>
    <mergeCell ref="D95:J95"/>
    <mergeCell ref="K95:Q95"/>
    <mergeCell ref="R95:X95"/>
    <mergeCell ref="Y95:AE95"/>
    <mergeCell ref="AF95:AL95"/>
    <mergeCell ref="AM95:AW95"/>
    <mergeCell ref="D100:J100"/>
    <mergeCell ref="K100:Q100"/>
    <mergeCell ref="R100:X100"/>
    <mergeCell ref="Y100:AE100"/>
    <mergeCell ref="AF100:AL100"/>
    <mergeCell ref="AM100:AW100"/>
    <mergeCell ref="D99:J99"/>
    <mergeCell ref="K99:Q99"/>
    <mergeCell ref="R99:X99"/>
    <mergeCell ref="Y99:AE99"/>
    <mergeCell ref="AF99:AL99"/>
    <mergeCell ref="AM99:AW99"/>
    <mergeCell ref="D98:J98"/>
    <mergeCell ref="K98:Q98"/>
    <mergeCell ref="R98:X98"/>
    <mergeCell ref="Y98:AE98"/>
    <mergeCell ref="AF98:AL98"/>
    <mergeCell ref="AM98:AW98"/>
    <mergeCell ref="D103:J103"/>
    <mergeCell ref="K103:Q103"/>
    <mergeCell ref="R103:X103"/>
    <mergeCell ref="Y103:AE103"/>
    <mergeCell ref="AF103:AL103"/>
    <mergeCell ref="AM103:AW103"/>
    <mergeCell ref="D102:J102"/>
    <mergeCell ref="K102:Q102"/>
    <mergeCell ref="R102:X102"/>
    <mergeCell ref="Y102:AE102"/>
    <mergeCell ref="AF102:AL102"/>
    <mergeCell ref="AM102:AW102"/>
    <mergeCell ref="D101:J101"/>
    <mergeCell ref="K101:Q101"/>
    <mergeCell ref="R101:X101"/>
    <mergeCell ref="Y101:AE101"/>
    <mergeCell ref="AF101:AL101"/>
    <mergeCell ref="AM101:AW101"/>
    <mergeCell ref="D106:J106"/>
    <mergeCell ref="K106:Q106"/>
    <mergeCell ref="R106:X106"/>
    <mergeCell ref="Y106:AE106"/>
    <mergeCell ref="AF106:AL106"/>
    <mergeCell ref="AM106:AW106"/>
    <mergeCell ref="D105:J105"/>
    <mergeCell ref="K105:Q105"/>
    <mergeCell ref="R105:X105"/>
    <mergeCell ref="Y105:AE105"/>
    <mergeCell ref="AF105:AL105"/>
    <mergeCell ref="AM105:AW105"/>
    <mergeCell ref="D104:J104"/>
    <mergeCell ref="K104:Q104"/>
    <mergeCell ref="R104:X104"/>
    <mergeCell ref="Y104:AE104"/>
    <mergeCell ref="AF104:AL104"/>
    <mergeCell ref="AM104:AW104"/>
    <mergeCell ref="D109:J109"/>
    <mergeCell ref="K109:Q109"/>
    <mergeCell ref="R109:X109"/>
    <mergeCell ref="Y109:AE109"/>
    <mergeCell ref="AF109:AL109"/>
    <mergeCell ref="AM109:AW109"/>
    <mergeCell ref="D108:J108"/>
    <mergeCell ref="K108:Q108"/>
    <mergeCell ref="R108:X108"/>
    <mergeCell ref="Y108:AE108"/>
    <mergeCell ref="AF108:AL108"/>
    <mergeCell ref="AM108:AW108"/>
    <mergeCell ref="D107:J107"/>
    <mergeCell ref="K107:Q107"/>
    <mergeCell ref="R107:X107"/>
    <mergeCell ref="Y107:AE107"/>
    <mergeCell ref="AF107:AL107"/>
    <mergeCell ref="AM107:AW107"/>
    <mergeCell ref="D112:J112"/>
    <mergeCell ref="K112:Q112"/>
    <mergeCell ref="R112:X112"/>
    <mergeCell ref="Y112:AE112"/>
    <mergeCell ref="AF112:AL112"/>
    <mergeCell ref="AM112:AW112"/>
    <mergeCell ref="D111:J111"/>
    <mergeCell ref="K111:Q111"/>
    <mergeCell ref="R111:X111"/>
    <mergeCell ref="Y111:AE111"/>
    <mergeCell ref="AF111:AL111"/>
    <mergeCell ref="AM111:AW111"/>
    <mergeCell ref="D110:J110"/>
    <mergeCell ref="K110:Q110"/>
    <mergeCell ref="R110:X110"/>
    <mergeCell ref="Y110:AE110"/>
    <mergeCell ref="AF110:AL110"/>
    <mergeCell ref="AM110:AW110"/>
    <mergeCell ref="D115:J115"/>
    <mergeCell ref="K115:Q115"/>
    <mergeCell ref="R115:X115"/>
    <mergeCell ref="Y115:AE115"/>
    <mergeCell ref="AF115:AL115"/>
    <mergeCell ref="AM115:AW115"/>
    <mergeCell ref="D114:J114"/>
    <mergeCell ref="K114:Q114"/>
    <mergeCell ref="R114:X114"/>
    <mergeCell ref="Y114:AE114"/>
    <mergeCell ref="AF114:AL114"/>
    <mergeCell ref="AM114:AW114"/>
    <mergeCell ref="D113:J113"/>
    <mergeCell ref="K113:Q113"/>
    <mergeCell ref="R113:X113"/>
    <mergeCell ref="Y113:AE113"/>
    <mergeCell ref="AF113:AL113"/>
    <mergeCell ref="AM113:AW113"/>
    <mergeCell ref="D118:J118"/>
    <mergeCell ref="K118:Q118"/>
    <mergeCell ref="R118:X118"/>
    <mergeCell ref="Y118:AE118"/>
    <mergeCell ref="AF118:AL118"/>
    <mergeCell ref="AM118:AW118"/>
    <mergeCell ref="D117:J117"/>
    <mergeCell ref="K117:Q117"/>
    <mergeCell ref="R117:X117"/>
    <mergeCell ref="Y117:AE117"/>
    <mergeCell ref="AF117:AL117"/>
    <mergeCell ref="AM117:AW117"/>
    <mergeCell ref="D116:J116"/>
    <mergeCell ref="K116:Q116"/>
    <mergeCell ref="R116:X116"/>
    <mergeCell ref="Y116:AE116"/>
    <mergeCell ref="AF116:AL116"/>
    <mergeCell ref="AM116:AW116"/>
    <mergeCell ref="D121:J121"/>
    <mergeCell ref="K121:Q121"/>
    <mergeCell ref="R121:X121"/>
    <mergeCell ref="Y121:AE121"/>
    <mergeCell ref="AF121:AL121"/>
    <mergeCell ref="AM121:AW121"/>
    <mergeCell ref="D120:J120"/>
    <mergeCell ref="K120:Q120"/>
    <mergeCell ref="R120:X120"/>
    <mergeCell ref="Y120:AE120"/>
    <mergeCell ref="AF120:AL120"/>
    <mergeCell ref="AM120:AW120"/>
    <mergeCell ref="D119:J119"/>
    <mergeCell ref="K119:Q119"/>
    <mergeCell ref="R119:X119"/>
    <mergeCell ref="Y119:AE119"/>
    <mergeCell ref="AF119:AL119"/>
    <mergeCell ref="AM119:AW119"/>
    <mergeCell ref="AM123:AW123"/>
    <mergeCell ref="D124:J124"/>
    <mergeCell ref="K124:Q124"/>
    <mergeCell ref="R124:X124"/>
    <mergeCell ref="Y124:AE124"/>
    <mergeCell ref="AF124:AL124"/>
    <mergeCell ref="AM124:AW124"/>
    <mergeCell ref="D122:J123"/>
    <mergeCell ref="K122:Q122"/>
    <mergeCell ref="R122:X122"/>
    <mergeCell ref="Y122:AE122"/>
    <mergeCell ref="AF122:AL122"/>
    <mergeCell ref="AM122:AW122"/>
    <mergeCell ref="K123:Q123"/>
    <mergeCell ref="R123:X123"/>
    <mergeCell ref="Y123:AE123"/>
    <mergeCell ref="AF123:AL123"/>
    <mergeCell ref="D127:J127"/>
    <mergeCell ref="K127:Q127"/>
    <mergeCell ref="R127:X127"/>
    <mergeCell ref="Y127:AE127"/>
    <mergeCell ref="AF127:AL127"/>
    <mergeCell ref="AM127:AW127"/>
    <mergeCell ref="D126:J126"/>
    <mergeCell ref="K126:Q126"/>
    <mergeCell ref="R126:X126"/>
    <mergeCell ref="Y126:AE126"/>
    <mergeCell ref="AF126:AL126"/>
    <mergeCell ref="AM126:AW126"/>
    <mergeCell ref="D125:J125"/>
    <mergeCell ref="K125:Q125"/>
    <mergeCell ref="R125:X125"/>
    <mergeCell ref="Y125:AE125"/>
    <mergeCell ref="AF125:AL125"/>
    <mergeCell ref="AM125:AW125"/>
    <mergeCell ref="AM129:AW129"/>
    <mergeCell ref="D130:J130"/>
    <mergeCell ref="K130:Q130"/>
    <mergeCell ref="R130:X130"/>
    <mergeCell ref="Y130:AE130"/>
    <mergeCell ref="AF130:AL130"/>
    <mergeCell ref="AM130:AW130"/>
    <mergeCell ref="D128:J129"/>
    <mergeCell ref="K128:Q128"/>
    <mergeCell ref="R128:X128"/>
    <mergeCell ref="Y128:AE128"/>
    <mergeCell ref="AF128:AL128"/>
    <mergeCell ref="AM128:AW128"/>
    <mergeCell ref="K129:Q129"/>
    <mergeCell ref="R129:X129"/>
    <mergeCell ref="Y129:AE129"/>
    <mergeCell ref="AF129:AL129"/>
    <mergeCell ref="D133:J133"/>
    <mergeCell ref="K133:Q133"/>
    <mergeCell ref="R133:X133"/>
    <mergeCell ref="Y133:AE133"/>
    <mergeCell ref="AF133:AL133"/>
    <mergeCell ref="AM133:AW133"/>
    <mergeCell ref="D132:J132"/>
    <mergeCell ref="K132:Q132"/>
    <mergeCell ref="R132:X132"/>
    <mergeCell ref="Y132:AE132"/>
    <mergeCell ref="AF132:AL132"/>
    <mergeCell ref="AM132:AW132"/>
    <mergeCell ref="D131:J131"/>
    <mergeCell ref="K131:Q131"/>
    <mergeCell ref="R131:X131"/>
    <mergeCell ref="Y131:AE131"/>
    <mergeCell ref="AF131:AL131"/>
    <mergeCell ref="AM131:AW131"/>
    <mergeCell ref="Y138:AE138"/>
    <mergeCell ref="AF138:AL138"/>
    <mergeCell ref="AM138:AW138"/>
    <mergeCell ref="K139:Q139"/>
    <mergeCell ref="R139:X139"/>
    <mergeCell ref="Y139:AE139"/>
    <mergeCell ref="AF139:AL139"/>
    <mergeCell ref="D135:J135"/>
    <mergeCell ref="K135:Q135"/>
    <mergeCell ref="R135:X135"/>
    <mergeCell ref="Y135:AE135"/>
    <mergeCell ref="AF135:AL135"/>
    <mergeCell ref="AM135:AW135"/>
    <mergeCell ref="D134:J134"/>
    <mergeCell ref="K134:Q134"/>
    <mergeCell ref="R134:X134"/>
    <mergeCell ref="Y134:AE134"/>
    <mergeCell ref="AF134:AL134"/>
    <mergeCell ref="AM134:AW134"/>
    <mergeCell ref="K138:Q138"/>
    <mergeCell ref="R138:X138"/>
    <mergeCell ref="R137:X137"/>
    <mergeCell ref="K137:Q137"/>
    <mergeCell ref="Y142:AE142"/>
    <mergeCell ref="AF142:AL142"/>
    <mergeCell ref="AM142:AW142"/>
    <mergeCell ref="D141:J141"/>
    <mergeCell ref="K141:Q141"/>
    <mergeCell ref="R141:X141"/>
    <mergeCell ref="Y141:AE141"/>
    <mergeCell ref="AF141:AL141"/>
    <mergeCell ref="AM141:AW141"/>
    <mergeCell ref="D140:J140"/>
    <mergeCell ref="K140:Q140"/>
    <mergeCell ref="R140:X140"/>
    <mergeCell ref="Y140:AE140"/>
    <mergeCell ref="AF140:AL140"/>
    <mergeCell ref="AM140:AW140"/>
    <mergeCell ref="D145:J145"/>
    <mergeCell ref="K145:Q145"/>
    <mergeCell ref="R145:X145"/>
    <mergeCell ref="Y145:AE145"/>
    <mergeCell ref="AF145:AL145"/>
    <mergeCell ref="AM145:AW145"/>
    <mergeCell ref="D144:J144"/>
    <mergeCell ref="K144:Q144"/>
    <mergeCell ref="R144:X144"/>
    <mergeCell ref="Y144:AE144"/>
    <mergeCell ref="AF144:AL144"/>
    <mergeCell ref="AM144:AW144"/>
    <mergeCell ref="D143:J143"/>
    <mergeCell ref="K143:Q143"/>
    <mergeCell ref="R143:X143"/>
    <mergeCell ref="Y143:AE143"/>
    <mergeCell ref="AF143:AL143"/>
    <mergeCell ref="AM143:AW143"/>
    <mergeCell ref="D148:J148"/>
    <mergeCell ref="K148:Q148"/>
    <mergeCell ref="R148:X148"/>
    <mergeCell ref="Y148:AE148"/>
    <mergeCell ref="AF148:AL148"/>
    <mergeCell ref="AM148:AW148"/>
    <mergeCell ref="D147:J147"/>
    <mergeCell ref="K147:Q147"/>
    <mergeCell ref="R147:X147"/>
    <mergeCell ref="Y147:AE147"/>
    <mergeCell ref="AF147:AL147"/>
    <mergeCell ref="AM147:AW147"/>
    <mergeCell ref="D146:J146"/>
    <mergeCell ref="K146:Q146"/>
    <mergeCell ref="R146:X146"/>
    <mergeCell ref="Y146:AE146"/>
    <mergeCell ref="AF146:AL146"/>
    <mergeCell ref="AM146:AW146"/>
    <mergeCell ref="Y151:AE151"/>
    <mergeCell ref="AF151:AL151"/>
    <mergeCell ref="AM151:AW151"/>
    <mergeCell ref="D150:J150"/>
    <mergeCell ref="K150:Q150"/>
    <mergeCell ref="R150:X150"/>
    <mergeCell ref="Y150:AE150"/>
    <mergeCell ref="AF150:AL150"/>
    <mergeCell ref="AM150:AW150"/>
    <mergeCell ref="D149:J149"/>
    <mergeCell ref="K149:Q149"/>
    <mergeCell ref="R149:X149"/>
    <mergeCell ref="Y149:AE149"/>
    <mergeCell ref="AF149:AL149"/>
    <mergeCell ref="AM149:AW149"/>
    <mergeCell ref="K154:Q154"/>
    <mergeCell ref="R154:X154"/>
    <mergeCell ref="Y154:AE154"/>
    <mergeCell ref="AF154:AL154"/>
    <mergeCell ref="D151:J151"/>
    <mergeCell ref="K151:Q151"/>
    <mergeCell ref="R151:X151"/>
    <mergeCell ref="Y155:AE155"/>
    <mergeCell ref="AF155:AL155"/>
    <mergeCell ref="D152:J154"/>
    <mergeCell ref="K152:Q152"/>
    <mergeCell ref="R152:X152"/>
    <mergeCell ref="Y152:AE152"/>
    <mergeCell ref="AF152:AL152"/>
    <mergeCell ref="AM152:AW152"/>
    <mergeCell ref="K153:Q153"/>
    <mergeCell ref="R153:X153"/>
    <mergeCell ref="Y153:AE153"/>
    <mergeCell ref="AF153:AL153"/>
    <mergeCell ref="AF157:AL157"/>
    <mergeCell ref="AM157:AW157"/>
    <mergeCell ref="K158:Q158"/>
    <mergeCell ref="R158:X158"/>
    <mergeCell ref="Y158:AE158"/>
    <mergeCell ref="AF158:AL158"/>
    <mergeCell ref="AM158:AW158"/>
    <mergeCell ref="AM155:AW155"/>
    <mergeCell ref="D156:J158"/>
    <mergeCell ref="K156:Q156"/>
    <mergeCell ref="R156:X156"/>
    <mergeCell ref="Y156:AE156"/>
    <mergeCell ref="AF156:AL156"/>
    <mergeCell ref="AM156:AW156"/>
    <mergeCell ref="K157:Q157"/>
    <mergeCell ref="R157:X157"/>
    <mergeCell ref="Y157:AE157"/>
    <mergeCell ref="AM154:AW154"/>
    <mergeCell ref="K155:Q155"/>
    <mergeCell ref="R155:X155"/>
    <mergeCell ref="D160:J160"/>
    <mergeCell ref="K160:Q160"/>
    <mergeCell ref="R160:X160"/>
    <mergeCell ref="Y160:AE160"/>
    <mergeCell ref="AF160:AL160"/>
    <mergeCell ref="AM160:AW160"/>
    <mergeCell ref="D159:J159"/>
    <mergeCell ref="K159:Q159"/>
    <mergeCell ref="R159:X159"/>
    <mergeCell ref="Y159:AE159"/>
    <mergeCell ref="AF159:AL159"/>
    <mergeCell ref="AM159:AW159"/>
    <mergeCell ref="D164:J164"/>
    <mergeCell ref="K164:Q164"/>
    <mergeCell ref="R164:X164"/>
    <mergeCell ref="Y164:AE164"/>
    <mergeCell ref="AF164:AL164"/>
    <mergeCell ref="AM164:AW164"/>
    <mergeCell ref="D163:J163"/>
    <mergeCell ref="K163:Q163"/>
    <mergeCell ref="R163:X163"/>
    <mergeCell ref="Y163:AE163"/>
    <mergeCell ref="AF163:AL163"/>
    <mergeCell ref="AM163:AW163"/>
    <mergeCell ref="D162:J162"/>
    <mergeCell ref="K162:Q162"/>
    <mergeCell ref="R162:X162"/>
    <mergeCell ref="Y162:AE162"/>
    <mergeCell ref="AM162:AW162"/>
    <mergeCell ref="R161:X161"/>
    <mergeCell ref="Y161:AE161"/>
    <mergeCell ref="AM161:AW161"/>
    <mergeCell ref="Y165:AE165"/>
    <mergeCell ref="AF165:AL165"/>
    <mergeCell ref="AM165:AW165"/>
    <mergeCell ref="D170:J170"/>
    <mergeCell ref="K170:Q170"/>
    <mergeCell ref="R170:X170"/>
    <mergeCell ref="Y170:AE170"/>
    <mergeCell ref="AF170:AL170"/>
    <mergeCell ref="AM170:AW170"/>
    <mergeCell ref="D169:J169"/>
    <mergeCell ref="K169:Q169"/>
    <mergeCell ref="R169:X169"/>
    <mergeCell ref="Y169:AE169"/>
    <mergeCell ref="AF169:AL169"/>
    <mergeCell ref="AM169:AW169"/>
    <mergeCell ref="D168:J168"/>
    <mergeCell ref="K168:Q168"/>
    <mergeCell ref="R168:X168"/>
    <mergeCell ref="Y168:AE168"/>
    <mergeCell ref="AF168:AL168"/>
    <mergeCell ref="AM168:AW168"/>
    <mergeCell ref="AM166:AW166"/>
    <mergeCell ref="D165:J165"/>
    <mergeCell ref="K165:Q165"/>
    <mergeCell ref="R165:X165"/>
    <mergeCell ref="AM167:AW167"/>
    <mergeCell ref="D166:J166"/>
    <mergeCell ref="K166:Q166"/>
    <mergeCell ref="R166:X166"/>
    <mergeCell ref="Y166:AE166"/>
    <mergeCell ref="AF166:AL166"/>
    <mergeCell ref="D173:J173"/>
    <mergeCell ref="K173:Q173"/>
    <mergeCell ref="R173:X173"/>
    <mergeCell ref="Y173:AE173"/>
    <mergeCell ref="AF173:AL173"/>
    <mergeCell ref="AM173:AW173"/>
    <mergeCell ref="D172:J172"/>
    <mergeCell ref="K172:Q172"/>
    <mergeCell ref="R172:X172"/>
    <mergeCell ref="Y172:AE172"/>
    <mergeCell ref="AF172:AL172"/>
    <mergeCell ref="AM172:AW172"/>
    <mergeCell ref="D171:J171"/>
    <mergeCell ref="K171:Q171"/>
    <mergeCell ref="R171:X171"/>
    <mergeCell ref="Y171:AE171"/>
    <mergeCell ref="AF171:AL171"/>
    <mergeCell ref="AM171:AW171"/>
    <mergeCell ref="AM176:AW176"/>
    <mergeCell ref="D175:J175"/>
    <mergeCell ref="K175:Q175"/>
    <mergeCell ref="R175:X175"/>
    <mergeCell ref="Y175:AE175"/>
    <mergeCell ref="AF175:AL175"/>
    <mergeCell ref="AM175:AW175"/>
    <mergeCell ref="D174:J174"/>
    <mergeCell ref="K174:Q174"/>
    <mergeCell ref="R174:X174"/>
    <mergeCell ref="Y174:AE174"/>
    <mergeCell ref="AF174:AL174"/>
    <mergeCell ref="AM174:AW174"/>
    <mergeCell ref="D179:J179"/>
    <mergeCell ref="K179:Q179"/>
    <mergeCell ref="R179:X179"/>
    <mergeCell ref="Y179:AE179"/>
    <mergeCell ref="AF179:AL179"/>
    <mergeCell ref="AM179:AW179"/>
    <mergeCell ref="D178:J178"/>
    <mergeCell ref="K178:Q178"/>
    <mergeCell ref="R178:X178"/>
    <mergeCell ref="Y178:AE178"/>
    <mergeCell ref="AF178:AL178"/>
    <mergeCell ref="AM178:AW178"/>
    <mergeCell ref="D177:J177"/>
    <mergeCell ref="K177:Q177"/>
    <mergeCell ref="R177:X177"/>
    <mergeCell ref="Y177:AE177"/>
    <mergeCell ref="AF177:AL177"/>
    <mergeCell ref="AM177:AW177"/>
    <mergeCell ref="D183:J183"/>
    <mergeCell ref="K183:Q183"/>
    <mergeCell ref="R183:X183"/>
    <mergeCell ref="Y183:AE183"/>
    <mergeCell ref="AF183:AL183"/>
    <mergeCell ref="D181:J182"/>
    <mergeCell ref="K181:Q181"/>
    <mergeCell ref="R181:X181"/>
    <mergeCell ref="Y181:AE181"/>
    <mergeCell ref="AF181:AL181"/>
    <mergeCell ref="AM181:AW181"/>
    <mergeCell ref="K182:Q182"/>
    <mergeCell ref="R182:X182"/>
    <mergeCell ref="Y182:AE182"/>
    <mergeCell ref="AF182:AL182"/>
    <mergeCell ref="D180:J180"/>
    <mergeCell ref="K180:Q180"/>
    <mergeCell ref="R180:X180"/>
    <mergeCell ref="Y180:AE180"/>
    <mergeCell ref="AF180:AL180"/>
    <mergeCell ref="AM180:AW180"/>
    <mergeCell ref="AM182:AW182"/>
    <mergeCell ref="AM186:AW186"/>
    <mergeCell ref="D185:J185"/>
    <mergeCell ref="K185:Q185"/>
    <mergeCell ref="R185:X185"/>
    <mergeCell ref="Y185:AE185"/>
    <mergeCell ref="AF185:AL185"/>
    <mergeCell ref="AM185:AW185"/>
    <mergeCell ref="D184:J184"/>
    <mergeCell ref="K184:Q184"/>
    <mergeCell ref="R184:X184"/>
    <mergeCell ref="Y184:AE184"/>
    <mergeCell ref="AF184:AL184"/>
    <mergeCell ref="AM184:AW184"/>
    <mergeCell ref="D190:J190"/>
    <mergeCell ref="K190:Q190"/>
    <mergeCell ref="R190:X190"/>
    <mergeCell ref="Y190:AE190"/>
    <mergeCell ref="AF190:AL190"/>
    <mergeCell ref="AM190:AW190"/>
    <mergeCell ref="AM188:AW188"/>
    <mergeCell ref="D189:J189"/>
    <mergeCell ref="K189:Q189"/>
    <mergeCell ref="R189:X189"/>
    <mergeCell ref="Y189:AE189"/>
    <mergeCell ref="AF189:AL189"/>
    <mergeCell ref="AM189:AW189"/>
    <mergeCell ref="D187:J188"/>
    <mergeCell ref="K187:Q187"/>
    <mergeCell ref="R187:X187"/>
    <mergeCell ref="AM187:AW187"/>
    <mergeCell ref="K188:Q188"/>
    <mergeCell ref="R188:X188"/>
    <mergeCell ref="Y188:AE188"/>
    <mergeCell ref="AF188:AL188"/>
    <mergeCell ref="D193:J193"/>
    <mergeCell ref="K193:Q193"/>
    <mergeCell ref="R193:X193"/>
    <mergeCell ref="Y193:AE193"/>
    <mergeCell ref="AF193:AL193"/>
    <mergeCell ref="AM193:AW193"/>
    <mergeCell ref="D192:J192"/>
    <mergeCell ref="K192:Q192"/>
    <mergeCell ref="R192:X192"/>
    <mergeCell ref="Y192:AE192"/>
    <mergeCell ref="AF192:AL192"/>
    <mergeCell ref="AM192:AW192"/>
    <mergeCell ref="D191:J191"/>
    <mergeCell ref="K191:Q191"/>
    <mergeCell ref="R191:X191"/>
    <mergeCell ref="Y191:AE191"/>
    <mergeCell ref="AF191:AL191"/>
    <mergeCell ref="AM191:AW191"/>
    <mergeCell ref="D196:J196"/>
    <mergeCell ref="K196:Q196"/>
    <mergeCell ref="R196:X196"/>
    <mergeCell ref="Y196:AE196"/>
    <mergeCell ref="AF196:AL196"/>
    <mergeCell ref="AM196:AW196"/>
    <mergeCell ref="D195:J195"/>
    <mergeCell ref="K195:Q195"/>
    <mergeCell ref="R195:X195"/>
    <mergeCell ref="Y195:AE195"/>
    <mergeCell ref="AF195:AL195"/>
    <mergeCell ref="AM195:AW195"/>
    <mergeCell ref="D194:J194"/>
    <mergeCell ref="K194:Q194"/>
    <mergeCell ref="R194:X194"/>
    <mergeCell ref="Y194:AE194"/>
    <mergeCell ref="AF194:AL194"/>
    <mergeCell ref="AM194:AW194"/>
    <mergeCell ref="D200:J200"/>
    <mergeCell ref="K200:Q200"/>
    <mergeCell ref="R200:X200"/>
    <mergeCell ref="Y200:AE200"/>
    <mergeCell ref="AF200:AL200"/>
    <mergeCell ref="AM200:AW200"/>
    <mergeCell ref="D198:J199"/>
    <mergeCell ref="K198:Q198"/>
    <mergeCell ref="R198:X198"/>
    <mergeCell ref="Y198:AE198"/>
    <mergeCell ref="AF198:AL198"/>
    <mergeCell ref="AM198:AW198"/>
    <mergeCell ref="K199:Q199"/>
    <mergeCell ref="R199:X199"/>
    <mergeCell ref="Y199:AE199"/>
    <mergeCell ref="AF199:AL199"/>
    <mergeCell ref="D197:J197"/>
    <mergeCell ref="K197:Q197"/>
    <mergeCell ref="R197:X197"/>
    <mergeCell ref="Y197:AE197"/>
    <mergeCell ref="AF197:AL197"/>
    <mergeCell ref="AM197:AW197"/>
    <mergeCell ref="AM199:AW199"/>
    <mergeCell ref="D203:J203"/>
    <mergeCell ref="K203:Q203"/>
    <mergeCell ref="R203:X203"/>
    <mergeCell ref="Y203:AE203"/>
    <mergeCell ref="AF203:AL203"/>
    <mergeCell ref="AM203:AW203"/>
    <mergeCell ref="D202:J202"/>
    <mergeCell ref="K202:Q202"/>
    <mergeCell ref="R202:X202"/>
    <mergeCell ref="Y202:AE202"/>
    <mergeCell ref="AF202:AL202"/>
    <mergeCell ref="AM202:AW202"/>
    <mergeCell ref="D201:J201"/>
    <mergeCell ref="K201:Q201"/>
    <mergeCell ref="R201:X201"/>
    <mergeCell ref="Y201:AE201"/>
    <mergeCell ref="AF201:AL201"/>
    <mergeCell ref="AM201:AW201"/>
    <mergeCell ref="D207:J207"/>
    <mergeCell ref="K207:Q207"/>
    <mergeCell ref="R207:X207"/>
    <mergeCell ref="Y207:AE207"/>
    <mergeCell ref="AF207:AL207"/>
    <mergeCell ref="AM207:AW207"/>
    <mergeCell ref="D205:J206"/>
    <mergeCell ref="K205:Q205"/>
    <mergeCell ref="R205:X205"/>
    <mergeCell ref="Y205:AE205"/>
    <mergeCell ref="AF205:AL205"/>
    <mergeCell ref="AM205:AW205"/>
    <mergeCell ref="K206:Q206"/>
    <mergeCell ref="R206:X206"/>
    <mergeCell ref="Y206:AE206"/>
    <mergeCell ref="AF206:AL206"/>
    <mergeCell ref="D204:J204"/>
    <mergeCell ref="K204:Q204"/>
    <mergeCell ref="R204:X204"/>
    <mergeCell ref="Y204:AE204"/>
    <mergeCell ref="AF204:AL204"/>
    <mergeCell ref="AM204:AW204"/>
    <mergeCell ref="AM206:AW206"/>
    <mergeCell ref="D210:J210"/>
    <mergeCell ref="K210:Q210"/>
    <mergeCell ref="R210:X210"/>
    <mergeCell ref="Y210:AE210"/>
    <mergeCell ref="AF210:AL210"/>
    <mergeCell ref="AM210:AW210"/>
    <mergeCell ref="D209:J209"/>
    <mergeCell ref="K209:Q209"/>
    <mergeCell ref="R209:X209"/>
    <mergeCell ref="Y209:AE209"/>
    <mergeCell ref="AF209:AL209"/>
    <mergeCell ref="AM209:AW209"/>
    <mergeCell ref="D208:J208"/>
    <mergeCell ref="K208:Q208"/>
    <mergeCell ref="R208:X208"/>
    <mergeCell ref="Y208:AE208"/>
    <mergeCell ref="AF208:AL208"/>
    <mergeCell ref="AM208:AW208"/>
    <mergeCell ref="D214:J215"/>
    <mergeCell ref="K214:Q214"/>
    <mergeCell ref="R214:X214"/>
    <mergeCell ref="Y214:AE214"/>
    <mergeCell ref="AF214:AL214"/>
    <mergeCell ref="AM214:AW214"/>
    <mergeCell ref="K215:Q215"/>
    <mergeCell ref="AF215:AL215"/>
    <mergeCell ref="AM212:AW212"/>
    <mergeCell ref="D213:J213"/>
    <mergeCell ref="K213:Q213"/>
    <mergeCell ref="R213:X213"/>
    <mergeCell ref="Y213:AE213"/>
    <mergeCell ref="AF213:AL213"/>
    <mergeCell ref="AM213:AW213"/>
    <mergeCell ref="D211:J212"/>
    <mergeCell ref="K211:Q211"/>
    <mergeCell ref="R211:X211"/>
    <mergeCell ref="Y211:AE211"/>
    <mergeCell ref="AF211:AL211"/>
    <mergeCell ref="AM211:AW211"/>
    <mergeCell ref="K212:Q212"/>
    <mergeCell ref="R212:X212"/>
    <mergeCell ref="Y212:AE212"/>
    <mergeCell ref="AF212:AL212"/>
    <mergeCell ref="D219:J219"/>
    <mergeCell ref="K219:Q219"/>
    <mergeCell ref="R219:X219"/>
    <mergeCell ref="Y219:AE219"/>
    <mergeCell ref="AF219:AL219"/>
    <mergeCell ref="AM219:AW219"/>
    <mergeCell ref="AM217:AW217"/>
    <mergeCell ref="D218:J218"/>
    <mergeCell ref="K218:Q218"/>
    <mergeCell ref="R218:X218"/>
    <mergeCell ref="Y218:AE218"/>
    <mergeCell ref="AF218:AL218"/>
    <mergeCell ref="AM218:AW218"/>
    <mergeCell ref="D216:J217"/>
    <mergeCell ref="K216:Q216"/>
    <mergeCell ref="R216:X216"/>
    <mergeCell ref="Y216:AE216"/>
    <mergeCell ref="AF216:AL216"/>
    <mergeCell ref="AM216:AW216"/>
    <mergeCell ref="K217:Q217"/>
    <mergeCell ref="R217:X217"/>
    <mergeCell ref="Y217:AE217"/>
    <mergeCell ref="AF217:AL217"/>
    <mergeCell ref="D222:J222"/>
    <mergeCell ref="K222:Q222"/>
    <mergeCell ref="R222:X222"/>
    <mergeCell ref="Y222:AE222"/>
    <mergeCell ref="AF222:AL222"/>
    <mergeCell ref="AM222:AW222"/>
    <mergeCell ref="D221:J221"/>
    <mergeCell ref="K221:Q221"/>
    <mergeCell ref="R221:X221"/>
    <mergeCell ref="Y221:AE221"/>
    <mergeCell ref="AF221:AL221"/>
    <mergeCell ref="AM221:AW221"/>
    <mergeCell ref="D220:J220"/>
    <mergeCell ref="K220:Q220"/>
    <mergeCell ref="R220:X220"/>
    <mergeCell ref="Y220:AE220"/>
    <mergeCell ref="AF220:AL220"/>
    <mergeCell ref="AM220:AW220"/>
    <mergeCell ref="D225:J225"/>
    <mergeCell ref="K225:Q225"/>
    <mergeCell ref="R225:X225"/>
    <mergeCell ref="Y225:AE225"/>
    <mergeCell ref="AF225:AL225"/>
    <mergeCell ref="AM225:AW225"/>
    <mergeCell ref="D224:J224"/>
    <mergeCell ref="K224:Q224"/>
    <mergeCell ref="R224:X224"/>
    <mergeCell ref="Y224:AE224"/>
    <mergeCell ref="AF224:AL224"/>
    <mergeCell ref="AM224:AW224"/>
    <mergeCell ref="D223:J223"/>
    <mergeCell ref="K223:Q223"/>
    <mergeCell ref="R223:X223"/>
    <mergeCell ref="Y223:AE223"/>
    <mergeCell ref="AF223:AL223"/>
    <mergeCell ref="AM223:AW223"/>
    <mergeCell ref="D230:J230"/>
    <mergeCell ref="K230:Q230"/>
    <mergeCell ref="R230:X230"/>
    <mergeCell ref="Y230:AE230"/>
    <mergeCell ref="AF230:AL230"/>
    <mergeCell ref="AM230:AW230"/>
    <mergeCell ref="D229:J229"/>
    <mergeCell ref="K229:Q229"/>
    <mergeCell ref="R229:X229"/>
    <mergeCell ref="Y229:AE229"/>
    <mergeCell ref="AF229:AL229"/>
    <mergeCell ref="AM229:AW229"/>
    <mergeCell ref="AM227:AW227"/>
    <mergeCell ref="D228:J228"/>
    <mergeCell ref="K228:Q228"/>
    <mergeCell ref="R228:X228"/>
    <mergeCell ref="Y228:AE228"/>
    <mergeCell ref="AF228:AL228"/>
    <mergeCell ref="AM228:AW228"/>
    <mergeCell ref="D226:J227"/>
    <mergeCell ref="K226:Q226"/>
    <mergeCell ref="R226:X226"/>
    <mergeCell ref="Y226:AE226"/>
    <mergeCell ref="AF226:AL226"/>
    <mergeCell ref="AM226:AW226"/>
    <mergeCell ref="K227:Q227"/>
    <mergeCell ref="R227:X227"/>
    <mergeCell ref="Y227:AE227"/>
    <mergeCell ref="AF227:AL227"/>
    <mergeCell ref="D233:J233"/>
    <mergeCell ref="K233:Q233"/>
    <mergeCell ref="R233:X233"/>
    <mergeCell ref="Y233:AE233"/>
    <mergeCell ref="AF233:AL233"/>
    <mergeCell ref="AM233:AW233"/>
    <mergeCell ref="D232:J232"/>
    <mergeCell ref="K232:Q232"/>
    <mergeCell ref="R232:X232"/>
    <mergeCell ref="Y232:AE232"/>
    <mergeCell ref="AF232:AL232"/>
    <mergeCell ref="AM232:AW232"/>
    <mergeCell ref="D231:J231"/>
    <mergeCell ref="K231:Q231"/>
    <mergeCell ref="R231:X231"/>
    <mergeCell ref="Y231:AE231"/>
    <mergeCell ref="AF231:AL231"/>
    <mergeCell ref="AM231:AW231"/>
    <mergeCell ref="D237:J237"/>
    <mergeCell ref="K237:Q237"/>
    <mergeCell ref="R237:X237"/>
    <mergeCell ref="Y237:AE237"/>
    <mergeCell ref="AF237:AL237"/>
    <mergeCell ref="AM237:AW237"/>
    <mergeCell ref="AM235:AW235"/>
    <mergeCell ref="D236:J236"/>
    <mergeCell ref="K236:Q236"/>
    <mergeCell ref="R236:X236"/>
    <mergeCell ref="Y236:AE236"/>
    <mergeCell ref="AF236:AL236"/>
    <mergeCell ref="AM236:AW236"/>
    <mergeCell ref="D234:J235"/>
    <mergeCell ref="K234:Q234"/>
    <mergeCell ref="R234:X234"/>
    <mergeCell ref="Y234:AE234"/>
    <mergeCell ref="AF234:AL234"/>
    <mergeCell ref="AM234:AW234"/>
    <mergeCell ref="K235:Q235"/>
    <mergeCell ref="R235:X235"/>
    <mergeCell ref="Y235:AE235"/>
    <mergeCell ref="AF235:AL235"/>
    <mergeCell ref="D240:J240"/>
    <mergeCell ref="K240:Q240"/>
    <mergeCell ref="R240:X240"/>
    <mergeCell ref="Y240:AE240"/>
    <mergeCell ref="AF240:AL240"/>
    <mergeCell ref="AM240:AW240"/>
    <mergeCell ref="D239:J239"/>
    <mergeCell ref="K239:Q239"/>
    <mergeCell ref="R239:X239"/>
    <mergeCell ref="Y239:AE239"/>
    <mergeCell ref="AF239:AL239"/>
    <mergeCell ref="AM239:AW239"/>
    <mergeCell ref="D238:J238"/>
    <mergeCell ref="K238:Q238"/>
    <mergeCell ref="R238:X238"/>
    <mergeCell ref="Y238:AE238"/>
    <mergeCell ref="AF238:AL238"/>
    <mergeCell ref="AM238:AW238"/>
    <mergeCell ref="D243:J243"/>
    <mergeCell ref="K243:Q243"/>
    <mergeCell ref="R243:X243"/>
    <mergeCell ref="Y243:AE243"/>
    <mergeCell ref="AF243:AL243"/>
    <mergeCell ref="AM243:AW243"/>
    <mergeCell ref="D242:J242"/>
    <mergeCell ref="K242:Q242"/>
    <mergeCell ref="R242:X242"/>
    <mergeCell ref="Y242:AE242"/>
    <mergeCell ref="AF242:AL242"/>
    <mergeCell ref="AM242:AW242"/>
    <mergeCell ref="D241:J241"/>
    <mergeCell ref="K241:Q241"/>
    <mergeCell ref="R241:X241"/>
    <mergeCell ref="Y241:AE241"/>
    <mergeCell ref="AF241:AL241"/>
    <mergeCell ref="AM241:AW241"/>
    <mergeCell ref="D247:J247"/>
    <mergeCell ref="K247:Q247"/>
    <mergeCell ref="R247:X247"/>
    <mergeCell ref="Y247:AE247"/>
    <mergeCell ref="AF247:AL247"/>
    <mergeCell ref="AM247:AW247"/>
    <mergeCell ref="D245:J246"/>
    <mergeCell ref="K245:Q245"/>
    <mergeCell ref="R245:X245"/>
    <mergeCell ref="Y245:AE245"/>
    <mergeCell ref="AF245:AL245"/>
    <mergeCell ref="AM245:AW245"/>
    <mergeCell ref="K246:Q246"/>
    <mergeCell ref="R246:X246"/>
    <mergeCell ref="Y246:AE246"/>
    <mergeCell ref="AF246:AL246"/>
    <mergeCell ref="D244:J244"/>
    <mergeCell ref="K244:Q244"/>
    <mergeCell ref="R244:X244"/>
    <mergeCell ref="Y244:AE244"/>
    <mergeCell ref="AF244:AL244"/>
    <mergeCell ref="AM244:AW244"/>
    <mergeCell ref="AM246:AW246"/>
    <mergeCell ref="D250:J250"/>
    <mergeCell ref="K250:Q250"/>
    <mergeCell ref="R250:X250"/>
    <mergeCell ref="Y250:AE250"/>
    <mergeCell ref="AF250:AL250"/>
    <mergeCell ref="AM250:AW250"/>
    <mergeCell ref="D249:J249"/>
    <mergeCell ref="K249:Q249"/>
    <mergeCell ref="R249:X249"/>
    <mergeCell ref="Y249:AE249"/>
    <mergeCell ref="AF249:AL249"/>
    <mergeCell ref="AM249:AW249"/>
    <mergeCell ref="D248:J248"/>
    <mergeCell ref="K248:Q248"/>
    <mergeCell ref="R248:X248"/>
    <mergeCell ref="Y248:AE248"/>
    <mergeCell ref="AF248:AL248"/>
    <mergeCell ref="AM248:AW248"/>
    <mergeCell ref="D253:J253"/>
    <mergeCell ref="K253:Q253"/>
    <mergeCell ref="R253:X253"/>
    <mergeCell ref="Y253:AE253"/>
    <mergeCell ref="AF253:AL253"/>
    <mergeCell ref="AM253:AW253"/>
    <mergeCell ref="D252:J252"/>
    <mergeCell ref="K252:Q252"/>
    <mergeCell ref="R252:X252"/>
    <mergeCell ref="Y252:AE252"/>
    <mergeCell ref="AF252:AL252"/>
    <mergeCell ref="AM252:AW252"/>
    <mergeCell ref="D251:J251"/>
    <mergeCell ref="K251:Q251"/>
    <mergeCell ref="R251:X251"/>
    <mergeCell ref="Y251:AE251"/>
    <mergeCell ref="AF251:AL251"/>
    <mergeCell ref="AM251:AW251"/>
    <mergeCell ref="D256:J256"/>
    <mergeCell ref="K256:Q256"/>
    <mergeCell ref="R256:X256"/>
    <mergeCell ref="Y256:AE256"/>
    <mergeCell ref="AF256:AL256"/>
    <mergeCell ref="AM256:AW256"/>
    <mergeCell ref="D255:J255"/>
    <mergeCell ref="K255:Q255"/>
    <mergeCell ref="R255:X255"/>
    <mergeCell ref="Y255:AE255"/>
    <mergeCell ref="AF255:AL255"/>
    <mergeCell ref="AM255:AW255"/>
    <mergeCell ref="D254:J254"/>
    <mergeCell ref="K254:Q254"/>
    <mergeCell ref="R254:X254"/>
    <mergeCell ref="Y254:AE254"/>
    <mergeCell ref="AF254:AL254"/>
    <mergeCell ref="AM254:AW254"/>
    <mergeCell ref="D259:J259"/>
    <mergeCell ref="K259:Q259"/>
    <mergeCell ref="R259:X259"/>
    <mergeCell ref="Y259:AE259"/>
    <mergeCell ref="AF259:AL259"/>
    <mergeCell ref="AM259:AW259"/>
    <mergeCell ref="D258:J258"/>
    <mergeCell ref="K258:Q258"/>
    <mergeCell ref="R258:X258"/>
    <mergeCell ref="Y258:AE258"/>
    <mergeCell ref="AF258:AL258"/>
    <mergeCell ref="AM258:AW258"/>
    <mergeCell ref="D257:J257"/>
    <mergeCell ref="K257:Q257"/>
    <mergeCell ref="R257:X257"/>
    <mergeCell ref="Y257:AE257"/>
    <mergeCell ref="AF257:AL257"/>
    <mergeCell ref="AM257:AW257"/>
    <mergeCell ref="D262:J262"/>
    <mergeCell ref="K262:Q262"/>
    <mergeCell ref="R262:X262"/>
    <mergeCell ref="Y262:AE262"/>
    <mergeCell ref="AF262:AL262"/>
    <mergeCell ref="AM262:AW262"/>
    <mergeCell ref="D261:J261"/>
    <mergeCell ref="K261:Q261"/>
    <mergeCell ref="R261:X261"/>
    <mergeCell ref="Y261:AE261"/>
    <mergeCell ref="AF261:AL261"/>
    <mergeCell ref="AM261:AW261"/>
    <mergeCell ref="D260:J260"/>
    <mergeCell ref="K260:Q260"/>
    <mergeCell ref="R260:X260"/>
    <mergeCell ref="Y260:AE260"/>
    <mergeCell ref="AF260:AL260"/>
    <mergeCell ref="AM260:AW260"/>
    <mergeCell ref="D265:J265"/>
    <mergeCell ref="K265:Q265"/>
    <mergeCell ref="R265:X265"/>
    <mergeCell ref="Y265:AE265"/>
    <mergeCell ref="AF265:AL265"/>
    <mergeCell ref="AM265:AW265"/>
    <mergeCell ref="D264:J264"/>
    <mergeCell ref="K264:Q264"/>
    <mergeCell ref="R264:X264"/>
    <mergeCell ref="Y264:AE264"/>
    <mergeCell ref="AF264:AL264"/>
    <mergeCell ref="AM264:AW264"/>
    <mergeCell ref="D263:J263"/>
    <mergeCell ref="K263:Q263"/>
    <mergeCell ref="R263:X263"/>
    <mergeCell ref="Y263:AE263"/>
    <mergeCell ref="AF263:AL263"/>
    <mergeCell ref="AM263:AW263"/>
    <mergeCell ref="D268:J268"/>
    <mergeCell ref="K268:Q268"/>
    <mergeCell ref="R268:X268"/>
    <mergeCell ref="Y268:AE268"/>
    <mergeCell ref="AF268:AL268"/>
    <mergeCell ref="AM268:AW268"/>
    <mergeCell ref="D267:J267"/>
    <mergeCell ref="K267:Q267"/>
    <mergeCell ref="R267:X267"/>
    <mergeCell ref="Y267:AE267"/>
    <mergeCell ref="AF267:AL267"/>
    <mergeCell ref="AM267:AW267"/>
    <mergeCell ref="D266:J266"/>
    <mergeCell ref="K266:Q266"/>
    <mergeCell ref="R266:X266"/>
    <mergeCell ref="Y266:AE266"/>
    <mergeCell ref="AF266:AL266"/>
    <mergeCell ref="AM266:AW266"/>
    <mergeCell ref="D271:J271"/>
    <mergeCell ref="K271:Q271"/>
    <mergeCell ref="R271:X271"/>
    <mergeCell ref="Y271:AE271"/>
    <mergeCell ref="AF271:AL271"/>
    <mergeCell ref="D272:J272"/>
    <mergeCell ref="K272:Q272"/>
    <mergeCell ref="R272:X272"/>
    <mergeCell ref="Y272:AE272"/>
    <mergeCell ref="AF272:AL272"/>
    <mergeCell ref="D269:J269"/>
    <mergeCell ref="K269:Q269"/>
    <mergeCell ref="R269:X269"/>
    <mergeCell ref="Y269:AE269"/>
    <mergeCell ref="AF269:AL269"/>
    <mergeCell ref="D270:J270"/>
    <mergeCell ref="K270:Q270"/>
    <mergeCell ref="R270:X270"/>
    <mergeCell ref="Y270:AE270"/>
    <mergeCell ref="AF270:AL270"/>
    <mergeCell ref="D275:J275"/>
    <mergeCell ref="K275:Q275"/>
    <mergeCell ref="R275:X275"/>
    <mergeCell ref="Y275:AE275"/>
    <mergeCell ref="AF275:AL275"/>
    <mergeCell ref="D276:J276"/>
    <mergeCell ref="K276:Q276"/>
    <mergeCell ref="R276:X276"/>
    <mergeCell ref="Y276:AE276"/>
    <mergeCell ref="AF276:AL276"/>
    <mergeCell ref="D273:J273"/>
    <mergeCell ref="K273:Q273"/>
    <mergeCell ref="R273:X273"/>
    <mergeCell ref="Y273:AE273"/>
    <mergeCell ref="AF273:AL273"/>
    <mergeCell ref="D274:J274"/>
    <mergeCell ref="K274:Q274"/>
    <mergeCell ref="R274:X274"/>
    <mergeCell ref="Y274:AE274"/>
    <mergeCell ref="AF274:AL274"/>
    <mergeCell ref="D279:J279"/>
    <mergeCell ref="K279:Q279"/>
    <mergeCell ref="R279:X279"/>
    <mergeCell ref="Y279:AE279"/>
    <mergeCell ref="AF279:AL279"/>
    <mergeCell ref="D280:J280"/>
    <mergeCell ref="K280:Q280"/>
    <mergeCell ref="R280:X280"/>
    <mergeCell ref="Y280:AE280"/>
    <mergeCell ref="AF280:AL280"/>
    <mergeCell ref="D277:J277"/>
    <mergeCell ref="K277:Q277"/>
    <mergeCell ref="R277:X277"/>
    <mergeCell ref="Y277:AE277"/>
    <mergeCell ref="AF277:AL277"/>
    <mergeCell ref="D278:J278"/>
    <mergeCell ref="K278:Q278"/>
    <mergeCell ref="R278:X278"/>
    <mergeCell ref="Y278:AE278"/>
    <mergeCell ref="AF278:AL278"/>
    <mergeCell ref="D283:J283"/>
    <mergeCell ref="K283:Q283"/>
    <mergeCell ref="R283:X283"/>
    <mergeCell ref="Y283:AE283"/>
    <mergeCell ref="AF283:AL283"/>
    <mergeCell ref="D284:J284"/>
    <mergeCell ref="K284:Q284"/>
    <mergeCell ref="R284:X284"/>
    <mergeCell ref="Y284:AE284"/>
    <mergeCell ref="AF284:AL284"/>
    <mergeCell ref="D281:J282"/>
    <mergeCell ref="K281:Q281"/>
    <mergeCell ref="R281:X281"/>
    <mergeCell ref="Y281:AE281"/>
    <mergeCell ref="AF281:AL281"/>
    <mergeCell ref="K282:Q282"/>
    <mergeCell ref="R282:X282"/>
    <mergeCell ref="Y282:AE282"/>
    <mergeCell ref="AF282:AL282"/>
    <mergeCell ref="D287:J287"/>
    <mergeCell ref="K287:Q287"/>
    <mergeCell ref="R287:X287"/>
    <mergeCell ref="Y287:AE287"/>
    <mergeCell ref="AF287:AL287"/>
    <mergeCell ref="D288:J288"/>
    <mergeCell ref="K288:Q288"/>
    <mergeCell ref="R288:X288"/>
    <mergeCell ref="Y288:AE288"/>
    <mergeCell ref="AF288:AL288"/>
    <mergeCell ref="D285:J285"/>
    <mergeCell ref="K285:Q285"/>
    <mergeCell ref="R285:X285"/>
    <mergeCell ref="Y285:AE285"/>
    <mergeCell ref="AF285:AL285"/>
    <mergeCell ref="D286:J286"/>
    <mergeCell ref="K286:Q286"/>
    <mergeCell ref="R286:X286"/>
    <mergeCell ref="Y286:AE286"/>
    <mergeCell ref="AF286:AL286"/>
    <mergeCell ref="D294:J294"/>
    <mergeCell ref="K294:Q294"/>
    <mergeCell ref="R294:X294"/>
    <mergeCell ref="Y294:AE294"/>
    <mergeCell ref="AF294:AL294"/>
    <mergeCell ref="K291:Q291"/>
    <mergeCell ref="R291:X291"/>
    <mergeCell ref="Y291:AE291"/>
    <mergeCell ref="D292:J293"/>
    <mergeCell ref="K292:Q292"/>
    <mergeCell ref="R292:X292"/>
    <mergeCell ref="Y292:AE292"/>
    <mergeCell ref="D289:J289"/>
    <mergeCell ref="K289:Q289"/>
    <mergeCell ref="R289:X289"/>
    <mergeCell ref="Y289:AE289"/>
    <mergeCell ref="AF289:AL289"/>
    <mergeCell ref="D290:J291"/>
    <mergeCell ref="K290:Q290"/>
    <mergeCell ref="R290:X290"/>
    <mergeCell ref="Y290:AE290"/>
    <mergeCell ref="AF290:AL290"/>
    <mergeCell ref="K293:Q293"/>
    <mergeCell ref="R293:X293"/>
    <mergeCell ref="Y293:AE293"/>
    <mergeCell ref="AF293:AL293"/>
    <mergeCell ref="D297:J297"/>
    <mergeCell ref="K297:Q297"/>
    <mergeCell ref="R297:X297"/>
    <mergeCell ref="Y297:AE297"/>
    <mergeCell ref="AF297:AL297"/>
    <mergeCell ref="AM297:AW297"/>
    <mergeCell ref="D296:J296"/>
    <mergeCell ref="K296:Q296"/>
    <mergeCell ref="R296:X296"/>
    <mergeCell ref="Y296:AE296"/>
    <mergeCell ref="AF296:AL296"/>
    <mergeCell ref="AM296:AW296"/>
    <mergeCell ref="D295:J295"/>
    <mergeCell ref="K295:Q295"/>
    <mergeCell ref="R295:X295"/>
    <mergeCell ref="Y295:AE295"/>
    <mergeCell ref="AF295:AL295"/>
    <mergeCell ref="AM295:AW295"/>
    <mergeCell ref="D300:J300"/>
    <mergeCell ref="K300:Q300"/>
    <mergeCell ref="R300:X300"/>
    <mergeCell ref="Y300:AE300"/>
    <mergeCell ref="AF300:AL300"/>
    <mergeCell ref="AM300:AW300"/>
    <mergeCell ref="D299:J299"/>
    <mergeCell ref="K299:Q299"/>
    <mergeCell ref="R299:X299"/>
    <mergeCell ref="Y299:AE299"/>
    <mergeCell ref="AF299:AL299"/>
    <mergeCell ref="AM299:AW299"/>
    <mergeCell ref="D298:J298"/>
    <mergeCell ref="K298:Q298"/>
    <mergeCell ref="R298:X298"/>
    <mergeCell ref="Y298:AE298"/>
    <mergeCell ref="AF298:AL298"/>
    <mergeCell ref="AM298:AW298"/>
    <mergeCell ref="D303:J303"/>
    <mergeCell ref="K303:Q303"/>
    <mergeCell ref="R303:X303"/>
    <mergeCell ref="Y303:AE303"/>
    <mergeCell ref="AF303:AL303"/>
    <mergeCell ref="AM303:AW303"/>
    <mergeCell ref="D302:J302"/>
    <mergeCell ref="K302:Q302"/>
    <mergeCell ref="R302:X302"/>
    <mergeCell ref="Y302:AE302"/>
    <mergeCell ref="AF302:AL302"/>
    <mergeCell ref="AM302:AW302"/>
    <mergeCell ref="D301:J301"/>
    <mergeCell ref="K301:Q301"/>
    <mergeCell ref="R301:X301"/>
    <mergeCell ref="Y301:AE301"/>
    <mergeCell ref="AF301:AL301"/>
    <mergeCell ref="AM301:AW301"/>
    <mergeCell ref="D306:J306"/>
    <mergeCell ref="K306:Q306"/>
    <mergeCell ref="R306:X306"/>
    <mergeCell ref="Y306:AE306"/>
    <mergeCell ref="AF306:AL306"/>
    <mergeCell ref="AM306:AW306"/>
    <mergeCell ref="D305:J305"/>
    <mergeCell ref="K305:Q305"/>
    <mergeCell ref="R305:X305"/>
    <mergeCell ref="Y305:AE305"/>
    <mergeCell ref="AF305:AL305"/>
    <mergeCell ref="AM305:AW305"/>
    <mergeCell ref="D304:J304"/>
    <mergeCell ref="K304:Q304"/>
    <mergeCell ref="R304:X304"/>
    <mergeCell ref="Y304:AE304"/>
    <mergeCell ref="AF304:AL304"/>
    <mergeCell ref="AM304:AW304"/>
    <mergeCell ref="D311:J312"/>
    <mergeCell ref="D314:J315"/>
    <mergeCell ref="D316:J317"/>
    <mergeCell ref="D318:J319"/>
    <mergeCell ref="K318:Q319"/>
    <mergeCell ref="D320:J321"/>
    <mergeCell ref="D308:J308"/>
    <mergeCell ref="K308:Q308"/>
    <mergeCell ref="R308:X308"/>
    <mergeCell ref="Y308:AE308"/>
    <mergeCell ref="AF308:AL308"/>
    <mergeCell ref="AM308:AW308"/>
    <mergeCell ref="D307:J307"/>
    <mergeCell ref="K307:Q307"/>
    <mergeCell ref="R307:X307"/>
    <mergeCell ref="Y307:AE307"/>
    <mergeCell ref="AF307:AL307"/>
    <mergeCell ref="AM307:AW307"/>
    <mergeCell ref="D351:J352"/>
    <mergeCell ref="AF346:AL346"/>
    <mergeCell ref="D331:J335"/>
    <mergeCell ref="Y331:AE331"/>
    <mergeCell ref="AF331:AL331"/>
    <mergeCell ref="Y332:AE332"/>
    <mergeCell ref="AF332:AL332"/>
    <mergeCell ref="Y333:AE333"/>
    <mergeCell ref="AF333:AL333"/>
    <mergeCell ref="Y334:AE334"/>
    <mergeCell ref="AF334:AL334"/>
    <mergeCell ref="Y335:AE335"/>
    <mergeCell ref="AF327:AL327"/>
    <mergeCell ref="Y328:AE328"/>
    <mergeCell ref="AF328:AL328"/>
    <mergeCell ref="Y329:AE329"/>
    <mergeCell ref="AF329:AL329"/>
    <mergeCell ref="Y330:AE330"/>
    <mergeCell ref="AF330:AL330"/>
    <mergeCell ref="D323:J330"/>
    <mergeCell ref="Y323:AE323"/>
    <mergeCell ref="AF323:AL323"/>
    <mergeCell ref="Y324:AE324"/>
    <mergeCell ref="AF324:AL324"/>
    <mergeCell ref="Y325:AE325"/>
    <mergeCell ref="AF325:AL325"/>
    <mergeCell ref="Y326:AE326"/>
    <mergeCell ref="AF326:AL326"/>
    <mergeCell ref="Y327:AE327"/>
    <mergeCell ref="D364:J364"/>
    <mergeCell ref="R364:X364"/>
    <mergeCell ref="AF364:AL364"/>
    <mergeCell ref="R362:X362"/>
    <mergeCell ref="D360:J360"/>
    <mergeCell ref="R360:X360"/>
    <mergeCell ref="D369:J370"/>
    <mergeCell ref="D365:J365"/>
    <mergeCell ref="R365:X365"/>
    <mergeCell ref="AF365:AL365"/>
    <mergeCell ref="D349:J350"/>
    <mergeCell ref="R367:X367"/>
    <mergeCell ref="R361:X361"/>
    <mergeCell ref="AF361:AL361"/>
    <mergeCell ref="D362:J362"/>
    <mergeCell ref="Y367:AE367"/>
    <mergeCell ref="K367:Q367"/>
    <mergeCell ref="AF362:AL362"/>
    <mergeCell ref="AF367:AL367"/>
    <mergeCell ref="R357:X357"/>
    <mergeCell ref="Y357:AE357"/>
    <mergeCell ref="AF357:AL357"/>
    <mergeCell ref="D358:J358"/>
    <mergeCell ref="R358:X358"/>
    <mergeCell ref="AF358:AL358"/>
    <mergeCell ref="D366:J366"/>
    <mergeCell ref="R366:X366"/>
    <mergeCell ref="D359:J359"/>
    <mergeCell ref="R359:X359"/>
    <mergeCell ref="AF359:AL359"/>
    <mergeCell ref="AF349:AL349"/>
    <mergeCell ref="AF350:AL350"/>
    <mergeCell ref="AM73:AW73"/>
    <mergeCell ref="K73:Q73"/>
    <mergeCell ref="R73:X73"/>
    <mergeCell ref="Y73:AE73"/>
    <mergeCell ref="R136:X136"/>
    <mergeCell ref="Y136:AE136"/>
    <mergeCell ref="AF136:AL136"/>
    <mergeCell ref="AM136:AW136"/>
    <mergeCell ref="K373:Q373"/>
    <mergeCell ref="R373:X373"/>
    <mergeCell ref="Y373:AE373"/>
    <mergeCell ref="AF373:AL373"/>
    <mergeCell ref="AM373:AW373"/>
    <mergeCell ref="AM369:AW369"/>
    <mergeCell ref="K370:Q370"/>
    <mergeCell ref="R370:X370"/>
    <mergeCell ref="AF335:AL335"/>
    <mergeCell ref="AF292:AL292"/>
    <mergeCell ref="AF73:AL73"/>
    <mergeCell ref="AF371:AL371"/>
    <mergeCell ref="AF162:AL162"/>
    <mergeCell ref="AF368:AL368"/>
    <mergeCell ref="AF370:AL370"/>
    <mergeCell ref="R75:X75"/>
    <mergeCell ref="AF161:AL161"/>
    <mergeCell ref="AF360:AL360"/>
    <mergeCell ref="AM367:AW367"/>
    <mergeCell ref="AF353:AL353"/>
    <mergeCell ref="AF354:AL354"/>
    <mergeCell ref="AF355:AL355"/>
    <mergeCell ref="AM368:AW368"/>
    <mergeCell ref="AM366:AW366"/>
    <mergeCell ref="A410:C410"/>
    <mergeCell ref="D136:J139"/>
    <mergeCell ref="K136:Q136"/>
    <mergeCell ref="AF407:AL407"/>
    <mergeCell ref="AM407:AW407"/>
    <mergeCell ref="A408:C408"/>
    <mergeCell ref="D408:J408"/>
    <mergeCell ref="K408:Q408"/>
    <mergeCell ref="R408:X408"/>
    <mergeCell ref="Y408:AE408"/>
    <mergeCell ref="AF408:AL408"/>
    <mergeCell ref="AM408:AW408"/>
    <mergeCell ref="AM405:AW405"/>
    <mergeCell ref="K378:Q378"/>
    <mergeCell ref="R378:X378"/>
    <mergeCell ref="R380:X380"/>
    <mergeCell ref="D374:J374"/>
    <mergeCell ref="K374:Q374"/>
    <mergeCell ref="R374:X374"/>
    <mergeCell ref="D361:J361"/>
    <mergeCell ref="D406:J406"/>
    <mergeCell ref="K406:Q406"/>
    <mergeCell ref="R406:X406"/>
    <mergeCell ref="D375:J375"/>
    <mergeCell ref="K375:Q375"/>
    <mergeCell ref="R375:X375"/>
    <mergeCell ref="D400:J400"/>
    <mergeCell ref="D385:J385"/>
    <mergeCell ref="K398:Q398"/>
    <mergeCell ref="R398:X398"/>
    <mergeCell ref="Y398:AE398"/>
    <mergeCell ref="A377:C379"/>
    <mergeCell ref="D363:J363"/>
    <mergeCell ref="K368:Q368"/>
    <mergeCell ref="R368:X368"/>
    <mergeCell ref="Y368:AE368"/>
    <mergeCell ref="D73:J75"/>
    <mergeCell ref="K75:Q75"/>
    <mergeCell ref="D378:J378"/>
    <mergeCell ref="K380:Q380"/>
    <mergeCell ref="D398:J398"/>
    <mergeCell ref="Y399:AE399"/>
    <mergeCell ref="AF399:AL399"/>
    <mergeCell ref="AF344:AL344"/>
    <mergeCell ref="D345:J348"/>
    <mergeCell ref="AF345:AL345"/>
    <mergeCell ref="Y75:AE75"/>
    <mergeCell ref="AF381:AL381"/>
    <mergeCell ref="D377:J377"/>
    <mergeCell ref="D379:J379"/>
    <mergeCell ref="D373:J373"/>
    <mergeCell ref="D357:J357"/>
    <mergeCell ref="D353:J355"/>
    <mergeCell ref="D356:J356"/>
    <mergeCell ref="R356:X356"/>
    <mergeCell ref="Y356:AE356"/>
    <mergeCell ref="AF356:AL356"/>
    <mergeCell ref="AF347:AL347"/>
    <mergeCell ref="AF348:AL348"/>
    <mergeCell ref="D336:J344"/>
    <mergeCell ref="AF336:AL336"/>
    <mergeCell ref="R386:X386"/>
    <mergeCell ref="AF337:AL337"/>
    <mergeCell ref="D367:J367"/>
    <mergeCell ref="K30:Q30"/>
    <mergeCell ref="R29:X30"/>
    <mergeCell ref="AF75:AL75"/>
    <mergeCell ref="AF351:AL351"/>
    <mergeCell ref="AF352:AL352"/>
    <mergeCell ref="K385:Q385"/>
    <mergeCell ref="R385:X385"/>
    <mergeCell ref="Y385:AE385"/>
    <mergeCell ref="R381:X381"/>
    <mergeCell ref="K74:Q74"/>
    <mergeCell ref="R74:X74"/>
    <mergeCell ref="Y74:AE74"/>
    <mergeCell ref="AF74:AL74"/>
    <mergeCell ref="K372:Q372"/>
    <mergeCell ref="R372:X372"/>
    <mergeCell ref="AF401:AL401"/>
    <mergeCell ref="AF366:AL366"/>
    <mergeCell ref="R363:X363"/>
    <mergeCell ref="AF363:AL363"/>
    <mergeCell ref="AF338:AL338"/>
    <mergeCell ref="AF339:AL339"/>
    <mergeCell ref="AF340:AL340"/>
    <mergeCell ref="AF341:AL341"/>
    <mergeCell ref="AF342:AL342"/>
    <mergeCell ref="AF343:AL343"/>
    <mergeCell ref="Y187:AE187"/>
    <mergeCell ref="AF187:AL187"/>
    <mergeCell ref="R186:X186"/>
    <mergeCell ref="Y186:AE186"/>
    <mergeCell ref="AF186:AL186"/>
    <mergeCell ref="Y176:AE176"/>
    <mergeCell ref="AF176:AL176"/>
    <mergeCell ref="D397:J397"/>
    <mergeCell ref="K397:Q397"/>
    <mergeCell ref="R397:X397"/>
    <mergeCell ref="AM399:AW399"/>
    <mergeCell ref="AM398:AW398"/>
    <mergeCell ref="AM370:AW370"/>
    <mergeCell ref="A401:C401"/>
    <mergeCell ref="A398:C398"/>
    <mergeCell ref="A399:C399"/>
    <mergeCell ref="A369:C373"/>
    <mergeCell ref="D404:J404"/>
    <mergeCell ref="K404:Q404"/>
    <mergeCell ref="R404:X404"/>
    <mergeCell ref="K402:Q402"/>
    <mergeCell ref="R402:X402"/>
    <mergeCell ref="D402:J403"/>
    <mergeCell ref="K403:Q403"/>
    <mergeCell ref="R403:X403"/>
    <mergeCell ref="Y370:AE370"/>
    <mergeCell ref="AM401:AW401"/>
    <mergeCell ref="AM371:AW371"/>
    <mergeCell ref="D388:J389"/>
    <mergeCell ref="K388:Q388"/>
    <mergeCell ref="R388:X388"/>
    <mergeCell ref="K389:Q389"/>
    <mergeCell ref="R389:X389"/>
    <mergeCell ref="A388:C389"/>
    <mergeCell ref="D391:J391"/>
    <mergeCell ref="K391:Q391"/>
    <mergeCell ref="R391:X391"/>
    <mergeCell ref="K390:Q390"/>
    <mergeCell ref="R390:X390"/>
    <mergeCell ref="A409:C409"/>
    <mergeCell ref="D409:J409"/>
    <mergeCell ref="D405:J405"/>
    <mergeCell ref="K405:Q405"/>
    <mergeCell ref="R405:X405"/>
    <mergeCell ref="Y405:AE405"/>
    <mergeCell ref="AF405:AL405"/>
    <mergeCell ref="K369:Q369"/>
    <mergeCell ref="R369:X369"/>
    <mergeCell ref="Y369:AE369"/>
    <mergeCell ref="AF369:AL369"/>
    <mergeCell ref="K371:Q371"/>
    <mergeCell ref="R371:X371"/>
    <mergeCell ref="Y371:AE371"/>
    <mergeCell ref="D368:J368"/>
    <mergeCell ref="D407:J407"/>
    <mergeCell ref="K407:Q407"/>
    <mergeCell ref="AF398:AL398"/>
    <mergeCell ref="D401:J401"/>
    <mergeCell ref="K401:Q401"/>
    <mergeCell ref="R401:X401"/>
    <mergeCell ref="Y401:AE401"/>
    <mergeCell ref="D380:J380"/>
    <mergeCell ref="R407:X407"/>
    <mergeCell ref="Y407:AE407"/>
    <mergeCell ref="D399:J399"/>
    <mergeCell ref="K399:Q399"/>
    <mergeCell ref="R399:X399"/>
    <mergeCell ref="K400:Q400"/>
    <mergeCell ref="R400:X400"/>
    <mergeCell ref="K386:Q386"/>
    <mergeCell ref="D386:J386"/>
  </mergeCells>
  <phoneticPr fontId="28" type="noConversion"/>
  <conditionalFormatting sqref="D295">
    <cfRule type="duplicateValues" dxfId="16" priority="1"/>
  </conditionalFormatting>
  <conditionalFormatting sqref="D296">
    <cfRule type="duplicateValues" dxfId="15" priority="2"/>
  </conditionalFormatting>
  <conditionalFormatting sqref="D297">
    <cfRule type="duplicateValues" dxfId="14" priority="3"/>
  </conditionalFormatting>
  <conditionalFormatting sqref="D298">
    <cfRule type="duplicateValues" dxfId="13" priority="4"/>
  </conditionalFormatting>
  <conditionalFormatting sqref="D299">
    <cfRule type="duplicateValues" dxfId="12" priority="5"/>
  </conditionalFormatting>
  <conditionalFormatting sqref="D300">
    <cfRule type="duplicateValues" dxfId="11" priority="6"/>
  </conditionalFormatting>
  <conditionalFormatting sqref="D301">
    <cfRule type="duplicateValues" dxfId="10" priority="7"/>
  </conditionalFormatting>
  <conditionalFormatting sqref="D302:D303">
    <cfRule type="duplicateValues" dxfId="9" priority="8"/>
  </conditionalFormatting>
  <conditionalFormatting sqref="D304">
    <cfRule type="duplicateValues" dxfId="8" priority="9"/>
  </conditionalFormatting>
  <conditionalFormatting sqref="D305">
    <cfRule type="duplicateValues" dxfId="7" priority="10"/>
  </conditionalFormatting>
  <conditionalFormatting sqref="D306">
    <cfRule type="duplicateValues" dxfId="6" priority="11"/>
  </conditionalFormatting>
  <conditionalFormatting sqref="D307">
    <cfRule type="duplicateValues" dxfId="5" priority="12"/>
  </conditionalFormatting>
  <conditionalFormatting sqref="D308">
    <cfRule type="duplicateValues" dxfId="4" priority="13"/>
  </conditionalFormatting>
  <conditionalFormatting sqref="D309">
    <cfRule type="duplicateValues" dxfId="3" priority="14"/>
  </conditionalFormatting>
  <conditionalFormatting sqref="D310">
    <cfRule type="duplicateValues" dxfId="2" priority="15"/>
  </conditionalFormatting>
  <conditionalFormatting sqref="D311:D322">
    <cfRule type="duplicateValues" dxfId="1" priority="16"/>
  </conditionalFormatting>
  <pageMargins left="0.70866141732283472" right="0.70866141732283472" top="0.74803149606299213" bottom="0.74803149606299213" header="0.31496062992125984" footer="0.31496062992125984"/>
  <pageSetup paperSize="9" scale="52" fitToHeight="0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>
    <tabColor theme="9" tint="0.79998168889431442"/>
  </sheetPr>
  <dimension ref="A1:T766"/>
  <sheetViews>
    <sheetView zoomScale="85" zoomScaleNormal="85" workbookViewId="0">
      <pane ySplit="1" topLeftCell="A640" activePane="bottomLeft" state="frozen"/>
      <selection pane="bottomLeft" activeCell="D669" sqref="D669:D671"/>
    </sheetView>
  </sheetViews>
  <sheetFormatPr defaultColWidth="3.21875" defaultRowHeight="16.5"/>
  <cols>
    <col min="1" max="2" width="3.21875" style="1033"/>
    <col min="3" max="3" width="4.88671875" style="1033" customWidth="1"/>
    <col min="4" max="4" width="33" style="1033" bestFit="1" customWidth="1"/>
    <col min="5" max="5" width="35.88671875" style="1033" customWidth="1"/>
    <col min="6" max="6" width="13.5546875" style="1033" bestFit="1" customWidth="1"/>
    <col min="7" max="11" width="3.21875" style="1033"/>
    <col min="12" max="12" width="4.5546875" style="1033" customWidth="1"/>
    <col min="13" max="13" width="15.109375" style="1033" customWidth="1"/>
    <col min="14" max="14" width="20.6640625" style="1033" customWidth="1"/>
    <col min="15" max="15" width="32.109375" style="1033" customWidth="1"/>
    <col min="16" max="19" width="3.21875" style="1033"/>
    <col min="20" max="20" width="8.88671875" style="1033" bestFit="1" customWidth="1"/>
    <col min="21" max="16384" width="3.21875" style="1033"/>
  </cols>
  <sheetData>
    <row r="1" spans="1:15" ht="36" customHeight="1">
      <c r="A1" s="3301" t="s">
        <v>766</v>
      </c>
      <c r="B1" s="3301"/>
      <c r="C1" s="3301"/>
      <c r="D1" s="1032" t="s">
        <v>5325</v>
      </c>
      <c r="E1" s="1032" t="s">
        <v>5326</v>
      </c>
      <c r="F1" s="3301" t="s">
        <v>769</v>
      </c>
      <c r="G1" s="3301"/>
      <c r="H1" s="3301"/>
      <c r="I1" s="3301"/>
      <c r="J1" s="3301"/>
      <c r="K1" s="3301"/>
      <c r="L1" s="3301"/>
      <c r="M1" s="1032" t="s">
        <v>770</v>
      </c>
      <c r="N1" s="1032" t="s">
        <v>5327</v>
      </c>
      <c r="O1" s="1032" t="s">
        <v>772</v>
      </c>
    </row>
    <row r="2" spans="1:15" ht="20.100000000000001" customHeight="1">
      <c r="A2" s="1034"/>
      <c r="B2" s="1035"/>
      <c r="C2" s="1036"/>
      <c r="D2" s="1037" t="s">
        <v>5328</v>
      </c>
      <c r="E2" s="1037" t="s">
        <v>4801</v>
      </c>
      <c r="F2" s="3302" t="s">
        <v>5329</v>
      </c>
      <c r="G2" s="3299"/>
      <c r="H2" s="3299"/>
      <c r="I2" s="3299"/>
      <c r="J2" s="3299"/>
      <c r="K2" s="3299"/>
      <c r="L2" s="3300"/>
      <c r="M2" s="1037" t="s">
        <v>5330</v>
      </c>
      <c r="N2" s="1038" t="s">
        <v>4802</v>
      </c>
      <c r="O2" s="1038" t="s">
        <v>4803</v>
      </c>
    </row>
    <row r="3" spans="1:15" ht="20.100000000000001" customHeight="1">
      <c r="A3" s="1034"/>
      <c r="B3" s="1035"/>
      <c r="C3" s="1036"/>
      <c r="D3" s="1037" t="s">
        <v>4804</v>
      </c>
      <c r="E3" s="1037" t="s">
        <v>4805</v>
      </c>
      <c r="F3" s="3298"/>
      <c r="G3" s="3299"/>
      <c r="H3" s="3299"/>
      <c r="I3" s="3299"/>
      <c r="J3" s="3299"/>
      <c r="K3" s="3299"/>
      <c r="L3" s="3300"/>
      <c r="M3" s="1037"/>
      <c r="N3" s="1037"/>
      <c r="O3" s="1038" t="s">
        <v>4806</v>
      </c>
    </row>
    <row r="4" spans="1:15" ht="20.100000000000001" customHeight="1">
      <c r="A4" s="1034"/>
      <c r="B4" s="1035"/>
      <c r="C4" s="1036"/>
      <c r="D4" s="1037" t="s">
        <v>4807</v>
      </c>
      <c r="E4" s="1037" t="s">
        <v>5331</v>
      </c>
      <c r="F4" s="3298" t="s">
        <v>4808</v>
      </c>
      <c r="G4" s="3299"/>
      <c r="H4" s="3299"/>
      <c r="I4" s="3299"/>
      <c r="J4" s="3299"/>
      <c r="K4" s="3299"/>
      <c r="L4" s="3300"/>
      <c r="M4" s="1037" t="s">
        <v>4809</v>
      </c>
      <c r="N4" s="1037" t="s">
        <v>4810</v>
      </c>
      <c r="O4" s="1038" t="s">
        <v>5332</v>
      </c>
    </row>
    <row r="5" spans="1:15" ht="20.100000000000001" customHeight="1">
      <c r="A5" s="1034"/>
      <c r="B5" s="1035"/>
      <c r="C5" s="1036"/>
      <c r="D5" s="3296" t="s">
        <v>4811</v>
      </c>
      <c r="E5" s="1037" t="s">
        <v>4812</v>
      </c>
      <c r="F5" s="3298"/>
      <c r="G5" s="3299"/>
      <c r="H5" s="3299"/>
      <c r="I5" s="3299"/>
      <c r="J5" s="3299"/>
      <c r="K5" s="3299"/>
      <c r="L5" s="3300"/>
      <c r="M5" s="1037"/>
      <c r="N5" s="1037"/>
      <c r="O5" s="1038" t="s">
        <v>5333</v>
      </c>
    </row>
    <row r="6" spans="1:15" ht="20.100000000000001" customHeight="1">
      <c r="A6" s="1034"/>
      <c r="B6" s="1035"/>
      <c r="C6" s="1036"/>
      <c r="D6" s="3297"/>
      <c r="E6" s="1037" t="s">
        <v>4813</v>
      </c>
      <c r="F6" s="3298"/>
      <c r="G6" s="3299"/>
      <c r="H6" s="3299"/>
      <c r="I6" s="3299"/>
      <c r="J6" s="3299"/>
      <c r="K6" s="3299"/>
      <c r="L6" s="3300"/>
      <c r="M6" s="1037"/>
      <c r="N6" s="1037" t="s">
        <v>5334</v>
      </c>
      <c r="O6" s="1039"/>
    </row>
    <row r="7" spans="1:15" ht="20.100000000000001" customHeight="1">
      <c r="A7" s="1034"/>
      <c r="B7" s="1035"/>
      <c r="C7" s="1036"/>
      <c r="D7" s="3296" t="s">
        <v>4814</v>
      </c>
      <c r="E7" s="1037" t="s">
        <v>4815</v>
      </c>
      <c r="F7" s="3298" t="s">
        <v>4816</v>
      </c>
      <c r="G7" s="3299"/>
      <c r="H7" s="3299"/>
      <c r="I7" s="3299"/>
      <c r="J7" s="3299"/>
      <c r="K7" s="3299"/>
      <c r="L7" s="3300"/>
      <c r="M7" s="1037"/>
      <c r="N7" s="1037"/>
      <c r="O7" s="1037"/>
    </row>
    <row r="8" spans="1:15" ht="20.100000000000001" customHeight="1">
      <c r="A8" s="1034"/>
      <c r="B8" s="1035"/>
      <c r="C8" s="1036"/>
      <c r="D8" s="3297"/>
      <c r="E8" s="1037" t="s">
        <v>5335</v>
      </c>
      <c r="F8" s="3298" t="s">
        <v>4817</v>
      </c>
      <c r="G8" s="3299"/>
      <c r="H8" s="3299"/>
      <c r="I8" s="3299"/>
      <c r="J8" s="3299"/>
      <c r="K8" s="3299"/>
      <c r="L8" s="3300"/>
      <c r="M8" s="1037"/>
      <c r="N8" s="1037"/>
      <c r="O8" s="1037"/>
    </row>
    <row r="9" spans="1:15" ht="20.100000000000001" customHeight="1">
      <c r="A9" s="1034"/>
      <c r="B9" s="1035"/>
      <c r="C9" s="1036"/>
      <c r="D9" s="1037" t="s">
        <v>5336</v>
      </c>
      <c r="E9" s="1037"/>
      <c r="F9" s="3298" t="s">
        <v>4818</v>
      </c>
      <c r="G9" s="3299"/>
      <c r="H9" s="3299"/>
      <c r="I9" s="3299"/>
      <c r="J9" s="3299"/>
      <c r="K9" s="3299"/>
      <c r="L9" s="3300"/>
      <c r="M9" s="1037"/>
      <c r="N9" s="1037"/>
      <c r="O9" s="1037"/>
    </row>
    <row r="10" spans="1:15" ht="20.100000000000001" customHeight="1">
      <c r="A10" s="1034"/>
      <c r="B10" s="1035"/>
      <c r="C10" s="1036"/>
      <c r="D10" s="1037" t="s">
        <v>4819</v>
      </c>
      <c r="E10" s="1037"/>
      <c r="F10" s="3298" t="s">
        <v>4820</v>
      </c>
      <c r="G10" s="3299"/>
      <c r="H10" s="3299"/>
      <c r="I10" s="3299"/>
      <c r="J10" s="3299"/>
      <c r="K10" s="3299"/>
      <c r="L10" s="3300"/>
      <c r="M10" s="1037"/>
      <c r="N10" s="1037" t="s">
        <v>4821</v>
      </c>
      <c r="O10" s="1037"/>
    </row>
    <row r="11" spans="1:15" ht="20.100000000000001" customHeight="1">
      <c r="A11" s="1034"/>
      <c r="B11" s="1035"/>
      <c r="C11" s="1036"/>
      <c r="D11" s="1037" t="s">
        <v>5337</v>
      </c>
      <c r="E11" s="1037"/>
      <c r="F11" s="3298"/>
      <c r="G11" s="3299"/>
      <c r="H11" s="3299"/>
      <c r="I11" s="3299"/>
      <c r="J11" s="3299"/>
      <c r="K11" s="3299"/>
      <c r="L11" s="3300"/>
      <c r="M11" s="1037" t="s">
        <v>5338</v>
      </c>
      <c r="N11" s="1037" t="s">
        <v>4822</v>
      </c>
      <c r="O11" s="1037"/>
    </row>
    <row r="12" spans="1:15" ht="20.100000000000001" customHeight="1">
      <c r="A12" s="1034"/>
      <c r="B12" s="1035"/>
      <c r="C12" s="1036"/>
      <c r="D12" s="1037" t="s">
        <v>4823</v>
      </c>
      <c r="E12" s="1037" t="s">
        <v>4824</v>
      </c>
      <c r="F12" s="3298" t="s">
        <v>4825</v>
      </c>
      <c r="G12" s="3299"/>
      <c r="H12" s="3299"/>
      <c r="I12" s="3299"/>
      <c r="J12" s="3299"/>
      <c r="K12" s="3299"/>
      <c r="L12" s="3300"/>
      <c r="M12" s="1037" t="s">
        <v>5339</v>
      </c>
      <c r="N12" s="1037"/>
      <c r="O12" s="1037"/>
    </row>
    <row r="13" spans="1:15" ht="20.100000000000001" customHeight="1">
      <c r="A13" s="1034"/>
      <c r="B13" s="1035"/>
      <c r="C13" s="1036"/>
      <c r="D13" s="1037" t="s">
        <v>4849</v>
      </c>
      <c r="E13" s="1037"/>
      <c r="F13" s="3298"/>
      <c r="G13" s="3299"/>
      <c r="H13" s="3299"/>
      <c r="I13" s="3299"/>
      <c r="J13" s="3299"/>
      <c r="K13" s="3299"/>
      <c r="L13" s="3300"/>
      <c r="M13" s="1037"/>
      <c r="N13" s="1037" t="s">
        <v>4850</v>
      </c>
      <c r="O13" s="1037"/>
    </row>
    <row r="14" spans="1:15" ht="20.100000000000001" customHeight="1">
      <c r="A14" s="1034"/>
      <c r="B14" s="1035"/>
      <c r="C14" s="1036"/>
      <c r="D14" s="1037" t="s">
        <v>1439</v>
      </c>
      <c r="E14" s="1037"/>
      <c r="F14" s="3298" t="s">
        <v>5340</v>
      </c>
      <c r="G14" s="3299"/>
      <c r="H14" s="3299"/>
      <c r="I14" s="3299"/>
      <c r="J14" s="3299"/>
      <c r="K14" s="3299"/>
      <c r="L14" s="3300"/>
      <c r="M14" s="1037"/>
      <c r="N14" s="1037" t="s">
        <v>1441</v>
      </c>
      <c r="O14" s="1037"/>
    </row>
    <row r="15" spans="1:15" ht="20.100000000000001" customHeight="1">
      <c r="A15" s="1034"/>
      <c r="B15" s="1035"/>
      <c r="C15" s="1036"/>
      <c r="D15" s="1037" t="s">
        <v>4826</v>
      </c>
      <c r="E15" s="1037"/>
      <c r="F15" s="3298"/>
      <c r="G15" s="3299"/>
      <c r="H15" s="3299"/>
      <c r="I15" s="3299"/>
      <c r="J15" s="3299"/>
      <c r="K15" s="3299"/>
      <c r="L15" s="3300"/>
      <c r="M15" s="1037"/>
      <c r="N15" s="1037" t="s">
        <v>5341</v>
      </c>
      <c r="O15" s="1037"/>
    </row>
    <row r="16" spans="1:15" ht="20.100000000000001" customHeight="1">
      <c r="A16" s="1034"/>
      <c r="B16" s="1035"/>
      <c r="C16" s="1036"/>
      <c r="D16" s="1037" t="s">
        <v>4827</v>
      </c>
      <c r="E16" s="1037" t="s">
        <v>5342</v>
      </c>
      <c r="F16" s="3298" t="s">
        <v>4828</v>
      </c>
      <c r="G16" s="3299"/>
      <c r="H16" s="3299"/>
      <c r="I16" s="3299"/>
      <c r="J16" s="3299"/>
      <c r="K16" s="3299"/>
      <c r="L16" s="3300"/>
      <c r="M16" s="1037"/>
      <c r="N16" s="1037" t="s">
        <v>4829</v>
      </c>
      <c r="O16" s="1037"/>
    </row>
    <row r="17" spans="1:15" ht="20.100000000000001" customHeight="1">
      <c r="A17" s="1034"/>
      <c r="B17" s="1035"/>
      <c r="C17" s="1036"/>
      <c r="D17" s="1037" t="s">
        <v>5343</v>
      </c>
      <c r="E17" s="1037" t="s">
        <v>1443</v>
      </c>
      <c r="F17" s="3298" t="s">
        <v>5344</v>
      </c>
      <c r="G17" s="3299"/>
      <c r="H17" s="3299"/>
      <c r="I17" s="3299"/>
      <c r="J17" s="3299"/>
      <c r="K17" s="3299"/>
      <c r="L17" s="3300"/>
      <c r="M17" s="1037"/>
      <c r="N17" s="1037" t="s">
        <v>1445</v>
      </c>
      <c r="O17" s="1037"/>
    </row>
    <row r="18" spans="1:15" ht="20.100000000000001" customHeight="1">
      <c r="A18" s="1034"/>
      <c r="B18" s="1035"/>
      <c r="C18" s="1036"/>
      <c r="D18" s="1037" t="s">
        <v>4830</v>
      </c>
      <c r="E18" s="1037"/>
      <c r="F18" s="3298"/>
      <c r="G18" s="3299"/>
      <c r="H18" s="3299"/>
      <c r="I18" s="3299"/>
      <c r="J18" s="3299"/>
      <c r="K18" s="3299"/>
      <c r="L18" s="3300"/>
      <c r="M18" s="1037"/>
      <c r="N18" s="1037" t="s">
        <v>5345</v>
      </c>
      <c r="O18" s="1037"/>
    </row>
    <row r="19" spans="1:15" ht="20.100000000000001" customHeight="1">
      <c r="A19" s="1034"/>
      <c r="B19" s="1035"/>
      <c r="C19" s="1036"/>
      <c r="D19" s="1037" t="s">
        <v>4832</v>
      </c>
      <c r="E19" s="1037" t="s">
        <v>4833</v>
      </c>
      <c r="F19" s="3298" t="s">
        <v>4834</v>
      </c>
      <c r="G19" s="3299"/>
      <c r="H19" s="3299"/>
      <c r="I19" s="3299"/>
      <c r="J19" s="3299"/>
      <c r="K19" s="3299"/>
      <c r="L19" s="3300"/>
      <c r="M19" s="1037" t="s">
        <v>4835</v>
      </c>
      <c r="N19" s="1037" t="s">
        <v>5346</v>
      </c>
      <c r="O19" s="1038" t="s">
        <v>5347</v>
      </c>
    </row>
    <row r="20" spans="1:15" ht="20.100000000000001" customHeight="1">
      <c r="A20" s="1034"/>
      <c r="B20" s="1035"/>
      <c r="C20" s="1036"/>
      <c r="D20" s="1037" t="s">
        <v>4836</v>
      </c>
      <c r="E20" s="1037" t="s">
        <v>4813</v>
      </c>
      <c r="F20" s="3298"/>
      <c r="G20" s="3299"/>
      <c r="H20" s="3299"/>
      <c r="I20" s="3299"/>
      <c r="J20" s="3299"/>
      <c r="K20" s="3299"/>
      <c r="L20" s="3300"/>
      <c r="M20" s="1037"/>
      <c r="N20" s="1037" t="s">
        <v>5348</v>
      </c>
      <c r="O20" s="1037"/>
    </row>
    <row r="21" spans="1:15" ht="20.100000000000001" customHeight="1">
      <c r="A21" s="1034"/>
      <c r="B21" s="1035"/>
      <c r="C21" s="1036"/>
      <c r="D21" s="1037" t="s">
        <v>4837</v>
      </c>
      <c r="E21" s="1037"/>
      <c r="F21" s="3298"/>
      <c r="G21" s="3299"/>
      <c r="H21" s="3299"/>
      <c r="I21" s="3299"/>
      <c r="J21" s="3299"/>
      <c r="K21" s="3299"/>
      <c r="L21" s="3300"/>
      <c r="M21" s="1037"/>
      <c r="N21" s="1037" t="s">
        <v>5349</v>
      </c>
      <c r="O21" s="1037"/>
    </row>
    <row r="22" spans="1:15" ht="20.100000000000001" customHeight="1">
      <c r="A22" s="1034"/>
      <c r="B22" s="1035"/>
      <c r="C22" s="1036"/>
      <c r="D22" s="1037" t="s">
        <v>5350</v>
      </c>
      <c r="E22" s="1037"/>
      <c r="F22" s="3298"/>
      <c r="G22" s="3299"/>
      <c r="H22" s="3299"/>
      <c r="I22" s="3299"/>
      <c r="J22" s="3299"/>
      <c r="K22" s="3299"/>
      <c r="L22" s="3300"/>
      <c r="M22" s="1038" t="s">
        <v>4839</v>
      </c>
      <c r="N22" s="1037" t="s">
        <v>5351</v>
      </c>
      <c r="O22" s="1037"/>
    </row>
    <row r="23" spans="1:15" ht="20.100000000000001" customHeight="1">
      <c r="A23" s="1034"/>
      <c r="B23" s="1035"/>
      <c r="C23" s="1036"/>
      <c r="D23" s="1037" t="s">
        <v>1446</v>
      </c>
      <c r="E23" s="1037" t="s">
        <v>4840</v>
      </c>
      <c r="F23" s="3298" t="s">
        <v>4841</v>
      </c>
      <c r="G23" s="3299"/>
      <c r="H23" s="3299"/>
      <c r="I23" s="3299"/>
      <c r="J23" s="3299"/>
      <c r="K23" s="3299"/>
      <c r="L23" s="3300"/>
      <c r="M23" s="1037" t="s">
        <v>1449</v>
      </c>
      <c r="N23" s="1037" t="s">
        <v>1450</v>
      </c>
      <c r="O23" s="1040" t="s">
        <v>4842</v>
      </c>
    </row>
    <row r="24" spans="1:15" ht="20.100000000000001" customHeight="1">
      <c r="A24" s="1034"/>
      <c r="B24" s="1035"/>
      <c r="C24" s="1036"/>
      <c r="D24" s="1037" t="s">
        <v>4843</v>
      </c>
      <c r="E24" s="1037"/>
      <c r="F24" s="3298"/>
      <c r="G24" s="3299"/>
      <c r="H24" s="3299"/>
      <c r="I24" s="3299"/>
      <c r="J24" s="3299"/>
      <c r="K24" s="3299"/>
      <c r="L24" s="3300"/>
      <c r="M24" s="1037"/>
      <c r="N24" s="1037" t="s">
        <v>5352</v>
      </c>
      <c r="O24" s="1037"/>
    </row>
    <row r="25" spans="1:15" ht="20.100000000000001" customHeight="1">
      <c r="A25" s="1034"/>
      <c r="B25" s="1035"/>
      <c r="C25" s="1036"/>
      <c r="D25" s="1037" t="s">
        <v>4844</v>
      </c>
      <c r="E25" s="1037"/>
      <c r="F25" s="3298"/>
      <c r="G25" s="3299"/>
      <c r="H25" s="3299"/>
      <c r="I25" s="3299"/>
      <c r="J25" s="3299"/>
      <c r="K25" s="3299"/>
      <c r="L25" s="3300"/>
      <c r="M25" s="1037"/>
      <c r="N25" s="1037" t="s">
        <v>4845</v>
      </c>
      <c r="O25" s="1037"/>
    </row>
    <row r="26" spans="1:15" ht="20.100000000000001" customHeight="1">
      <c r="A26" s="1034"/>
      <c r="B26" s="1035"/>
      <c r="C26" s="1036"/>
      <c r="D26" s="1037" t="s">
        <v>4846</v>
      </c>
      <c r="E26" s="1037"/>
      <c r="F26" s="3298"/>
      <c r="G26" s="3299"/>
      <c r="H26" s="3299"/>
      <c r="I26" s="3299"/>
      <c r="J26" s="3299"/>
      <c r="K26" s="3299"/>
      <c r="L26" s="3300"/>
      <c r="M26" s="1037"/>
      <c r="N26" s="1037" t="s">
        <v>4847</v>
      </c>
      <c r="O26" s="1037"/>
    </row>
    <row r="27" spans="1:15" ht="20.100000000000001" customHeight="1">
      <c r="A27" s="1034"/>
      <c r="B27" s="1035"/>
      <c r="C27" s="1036"/>
      <c r="D27" s="1041" t="s">
        <v>4848</v>
      </c>
      <c r="E27" s="1041"/>
      <c r="F27" s="3306" t="s">
        <v>5353</v>
      </c>
      <c r="G27" s="3307"/>
      <c r="H27" s="3307"/>
      <c r="I27" s="3307"/>
      <c r="J27" s="3307"/>
      <c r="K27" s="3307"/>
      <c r="L27" s="3308"/>
      <c r="M27" s="1041"/>
      <c r="N27" s="1041" t="s">
        <v>5354</v>
      </c>
      <c r="O27" s="1042" t="s">
        <v>5355</v>
      </c>
    </row>
    <row r="28" spans="1:15" ht="20.100000000000001" customHeight="1">
      <c r="A28" s="1034"/>
      <c r="B28" s="1035"/>
      <c r="C28" s="1036"/>
      <c r="D28" s="1043" t="s">
        <v>5356</v>
      </c>
      <c r="E28" s="1037"/>
      <c r="F28" s="3298" t="s">
        <v>5357</v>
      </c>
      <c r="G28" s="3299"/>
      <c r="H28" s="3299"/>
      <c r="I28" s="3299"/>
      <c r="J28" s="3299"/>
      <c r="K28" s="3299"/>
      <c r="L28" s="3300"/>
      <c r="M28" s="1037"/>
      <c r="N28" s="1037"/>
      <c r="O28" s="1037"/>
    </row>
    <row r="29" spans="1:15" ht="20.100000000000001" customHeight="1">
      <c r="A29" s="1034"/>
      <c r="B29" s="1035"/>
      <c r="C29" s="1036"/>
      <c r="D29" s="1043" t="s">
        <v>4849</v>
      </c>
      <c r="E29" s="1037"/>
      <c r="F29" s="3298" t="s">
        <v>5358</v>
      </c>
      <c r="G29" s="3299"/>
      <c r="H29" s="3299"/>
      <c r="I29" s="3299"/>
      <c r="J29" s="3299"/>
      <c r="K29" s="3299"/>
      <c r="L29" s="3300"/>
      <c r="M29" s="1037"/>
      <c r="N29" s="1037"/>
      <c r="O29" s="1037"/>
    </row>
    <row r="30" spans="1:15" ht="20.100000000000001" customHeight="1">
      <c r="A30" s="1034"/>
      <c r="B30" s="1035"/>
      <c r="C30" s="1036"/>
      <c r="D30" s="1037" t="s">
        <v>5359</v>
      </c>
      <c r="E30" s="1037"/>
      <c r="F30" s="3298" t="s">
        <v>5360</v>
      </c>
      <c r="G30" s="3299"/>
      <c r="H30" s="3299"/>
      <c r="I30" s="3299"/>
      <c r="J30" s="3299"/>
      <c r="K30" s="3299"/>
      <c r="L30" s="3300"/>
      <c r="M30" s="1037"/>
      <c r="N30" s="1038"/>
      <c r="O30" s="1037"/>
    </row>
    <row r="31" spans="1:15" ht="20.100000000000001" customHeight="1">
      <c r="A31" s="1034"/>
      <c r="B31" s="1035"/>
      <c r="C31" s="1036"/>
      <c r="D31" s="1037" t="s">
        <v>5361</v>
      </c>
      <c r="E31" s="1037"/>
      <c r="F31" s="3303" t="s">
        <v>5362</v>
      </c>
      <c r="G31" s="3304"/>
      <c r="H31" s="3304"/>
      <c r="I31" s="3304"/>
      <c r="J31" s="3304"/>
      <c r="K31" s="3304"/>
      <c r="L31" s="3305"/>
      <c r="M31" s="1037"/>
      <c r="N31" s="1037"/>
      <c r="O31" s="1037"/>
    </row>
    <row r="32" spans="1:15" ht="20.100000000000001" customHeight="1">
      <c r="A32" s="1034"/>
      <c r="B32" s="1035"/>
      <c r="C32" s="1036"/>
      <c r="D32" s="1037" t="s">
        <v>4851</v>
      </c>
      <c r="E32" s="1037"/>
      <c r="F32" s="3298" t="s">
        <v>5363</v>
      </c>
      <c r="G32" s="3299"/>
      <c r="H32" s="3299"/>
      <c r="I32" s="3299"/>
      <c r="J32" s="3299"/>
      <c r="K32" s="3299"/>
      <c r="L32" s="3300"/>
      <c r="M32" s="1037"/>
      <c r="N32" s="1037"/>
      <c r="O32" s="1037"/>
    </row>
    <row r="33" spans="1:15" ht="20.100000000000001" customHeight="1">
      <c r="A33" s="1034"/>
      <c r="B33" s="1035"/>
      <c r="C33" s="1036"/>
      <c r="D33" s="1037" t="s">
        <v>5364</v>
      </c>
      <c r="E33" s="1037"/>
      <c r="F33" s="3298" t="s">
        <v>5365</v>
      </c>
      <c r="G33" s="3299"/>
      <c r="H33" s="3299"/>
      <c r="I33" s="3299"/>
      <c r="J33" s="3299"/>
      <c r="K33" s="3299"/>
      <c r="L33" s="3300"/>
      <c r="M33" s="1037"/>
      <c r="N33" s="1037"/>
      <c r="O33" s="1037"/>
    </row>
    <row r="34" spans="1:15" ht="20.100000000000001" customHeight="1">
      <c r="A34" s="1034"/>
      <c r="B34" s="1035"/>
      <c r="C34" s="1036"/>
      <c r="D34" s="1037" t="s">
        <v>5366</v>
      </c>
      <c r="E34" s="1037"/>
      <c r="F34" s="3298" t="s">
        <v>5367</v>
      </c>
      <c r="G34" s="3299"/>
      <c r="H34" s="3299"/>
      <c r="I34" s="3299"/>
      <c r="J34" s="3299"/>
      <c r="K34" s="3299"/>
      <c r="L34" s="3300"/>
      <c r="M34" s="1037"/>
      <c r="N34" s="1038"/>
      <c r="O34" s="1037"/>
    </row>
    <row r="35" spans="1:15" ht="20.100000000000001" customHeight="1">
      <c r="A35" s="1034"/>
      <c r="B35" s="1035"/>
      <c r="C35" s="1036"/>
      <c r="D35" s="1043" t="s">
        <v>5368</v>
      </c>
      <c r="E35" s="1037" t="s">
        <v>5369</v>
      </c>
      <c r="F35" s="3298" t="s">
        <v>5370</v>
      </c>
      <c r="G35" s="3299"/>
      <c r="H35" s="3299"/>
      <c r="I35" s="3299"/>
      <c r="J35" s="3299"/>
      <c r="K35" s="3299"/>
      <c r="L35" s="3300"/>
      <c r="M35" s="1037"/>
      <c r="N35" s="1037"/>
      <c r="O35" s="1037"/>
    </row>
    <row r="36" spans="1:15" ht="20.100000000000001" customHeight="1">
      <c r="A36" s="1034"/>
      <c r="B36" s="1035"/>
      <c r="C36" s="1036"/>
      <c r="D36" s="1043" t="s">
        <v>5371</v>
      </c>
      <c r="E36" s="1037"/>
      <c r="F36" s="3298" t="s">
        <v>5372</v>
      </c>
      <c r="G36" s="3299"/>
      <c r="H36" s="3299"/>
      <c r="I36" s="3299"/>
      <c r="J36" s="3299"/>
      <c r="K36" s="3299"/>
      <c r="L36" s="3300"/>
      <c r="M36" s="1037" t="s">
        <v>5373</v>
      </c>
      <c r="N36" s="1037" t="s">
        <v>5374</v>
      </c>
      <c r="O36" s="1037" t="s">
        <v>5375</v>
      </c>
    </row>
    <row r="37" spans="1:15" ht="20.100000000000001" customHeight="1">
      <c r="A37" s="1034"/>
      <c r="B37" s="1035"/>
      <c r="C37" s="1036"/>
      <c r="D37" s="1037" t="s">
        <v>5376</v>
      </c>
      <c r="E37" s="1037"/>
      <c r="F37" s="3298" t="s">
        <v>5377</v>
      </c>
      <c r="G37" s="3299"/>
      <c r="H37" s="3299"/>
      <c r="I37" s="3299"/>
      <c r="J37" s="3299"/>
      <c r="K37" s="3299"/>
      <c r="L37" s="3300"/>
      <c r="M37" s="1037"/>
      <c r="N37" s="1037"/>
      <c r="O37" s="1037"/>
    </row>
    <row r="38" spans="1:15" ht="20.100000000000001" customHeight="1">
      <c r="A38" s="1034"/>
      <c r="B38" s="1035"/>
      <c r="C38" s="1036"/>
      <c r="D38" s="1037" t="s">
        <v>4852</v>
      </c>
      <c r="E38" s="1037"/>
      <c r="F38" s="3298" t="s">
        <v>5378</v>
      </c>
      <c r="G38" s="3299"/>
      <c r="H38" s="3299"/>
      <c r="I38" s="3299"/>
      <c r="J38" s="3299"/>
      <c r="K38" s="3299"/>
      <c r="L38" s="3300"/>
      <c r="M38" s="1037"/>
      <c r="N38" s="1037"/>
      <c r="O38" s="1037"/>
    </row>
    <row r="39" spans="1:15" ht="20.100000000000001" customHeight="1">
      <c r="A39" s="1034"/>
      <c r="B39" s="1035"/>
      <c r="C39" s="1036"/>
      <c r="D39" s="1037" t="s">
        <v>5379</v>
      </c>
      <c r="E39" s="1037"/>
      <c r="F39" s="3298" t="s">
        <v>4853</v>
      </c>
      <c r="G39" s="3299"/>
      <c r="H39" s="3299"/>
      <c r="I39" s="3299"/>
      <c r="J39" s="3299"/>
      <c r="K39" s="3299"/>
      <c r="L39" s="3300"/>
      <c r="M39" s="1037"/>
      <c r="N39" s="1037"/>
      <c r="O39" s="1037"/>
    </row>
    <row r="40" spans="1:15" ht="20.100000000000001" customHeight="1">
      <c r="A40" s="1034"/>
      <c r="B40" s="1035"/>
      <c r="C40" s="1036"/>
      <c r="D40" s="1037" t="s">
        <v>5380</v>
      </c>
      <c r="E40" s="1037"/>
      <c r="F40" s="3298" t="s">
        <v>4854</v>
      </c>
      <c r="G40" s="3299"/>
      <c r="H40" s="3299"/>
      <c r="I40" s="3299"/>
      <c r="J40" s="3299"/>
      <c r="K40" s="3299"/>
      <c r="L40" s="3300"/>
      <c r="M40" s="1037"/>
      <c r="N40" s="1038"/>
      <c r="O40" s="1037"/>
    </row>
    <row r="41" spans="1:15" ht="20.100000000000001" customHeight="1">
      <c r="A41" s="1034"/>
      <c r="B41" s="1035"/>
      <c r="C41" s="1036"/>
      <c r="D41" s="1043" t="s">
        <v>5381</v>
      </c>
      <c r="E41" s="1037"/>
      <c r="F41" s="3298" t="s">
        <v>5382</v>
      </c>
      <c r="G41" s="3299"/>
      <c r="H41" s="3299"/>
      <c r="I41" s="3299"/>
      <c r="J41" s="3299"/>
      <c r="K41" s="3299"/>
      <c r="L41" s="3300"/>
      <c r="M41" s="1037"/>
      <c r="N41" s="1037"/>
      <c r="O41" s="1037"/>
    </row>
    <row r="42" spans="1:15" ht="20.100000000000001" customHeight="1">
      <c r="A42" s="1034"/>
      <c r="B42" s="1035"/>
      <c r="C42" s="1036"/>
      <c r="D42" s="1043" t="s">
        <v>5383</v>
      </c>
      <c r="E42" s="1037"/>
      <c r="F42" s="3298" t="s">
        <v>5384</v>
      </c>
      <c r="G42" s="3299"/>
      <c r="H42" s="3299"/>
      <c r="I42" s="3299"/>
      <c r="J42" s="3299"/>
      <c r="K42" s="3299"/>
      <c r="L42" s="3300"/>
      <c r="M42" s="1037"/>
      <c r="N42" s="1037"/>
      <c r="O42" s="1037"/>
    </row>
    <row r="43" spans="1:15" ht="20.100000000000001" customHeight="1">
      <c r="A43" s="1034"/>
      <c r="B43" s="1035"/>
      <c r="C43" s="1036"/>
      <c r="D43" s="1037" t="s">
        <v>5385</v>
      </c>
      <c r="E43" s="1037"/>
      <c r="F43" s="3298" t="s">
        <v>4855</v>
      </c>
      <c r="G43" s="3299"/>
      <c r="H43" s="3299"/>
      <c r="I43" s="3299"/>
      <c r="J43" s="3299"/>
      <c r="K43" s="3299"/>
      <c r="L43" s="3300"/>
      <c r="M43" s="1037"/>
      <c r="N43" s="1038"/>
      <c r="O43" s="1037"/>
    </row>
    <row r="44" spans="1:15" ht="20.100000000000001" customHeight="1">
      <c r="A44" s="1034"/>
      <c r="B44" s="1035"/>
      <c r="C44" s="1036"/>
      <c r="D44" s="1037" t="s">
        <v>4863</v>
      </c>
      <c r="E44" s="1037" t="s">
        <v>5386</v>
      </c>
      <c r="F44" s="3298" t="s">
        <v>4864</v>
      </c>
      <c r="G44" s="3299"/>
      <c r="H44" s="3299"/>
      <c r="I44" s="3299"/>
      <c r="J44" s="3299"/>
      <c r="K44" s="3299"/>
      <c r="L44" s="3300"/>
      <c r="M44" s="1037" t="s">
        <v>5387</v>
      </c>
      <c r="N44" s="1037"/>
      <c r="O44" s="1037"/>
    </row>
    <row r="45" spans="1:15" ht="20.100000000000001" customHeight="1">
      <c r="A45" s="1034"/>
      <c r="B45" s="1035"/>
      <c r="C45" s="1036"/>
      <c r="D45" s="1037" t="s">
        <v>5388</v>
      </c>
      <c r="E45" s="1037"/>
      <c r="F45" s="3298" t="s">
        <v>4856</v>
      </c>
      <c r="G45" s="3299"/>
      <c r="H45" s="3299"/>
      <c r="I45" s="3299"/>
      <c r="J45" s="3299"/>
      <c r="K45" s="3299"/>
      <c r="L45" s="3300"/>
      <c r="M45" s="1037"/>
      <c r="N45" s="1037"/>
      <c r="O45" s="1037"/>
    </row>
    <row r="46" spans="1:15" ht="20.100000000000001" customHeight="1">
      <c r="A46" s="1034"/>
      <c r="B46" s="1035"/>
      <c r="C46" s="1036"/>
      <c r="D46" s="1037" t="s">
        <v>5389</v>
      </c>
      <c r="E46" s="1037"/>
      <c r="F46" s="3298" t="s">
        <v>5390</v>
      </c>
      <c r="G46" s="3299"/>
      <c r="H46" s="3299"/>
      <c r="I46" s="3299"/>
      <c r="J46" s="3299"/>
      <c r="K46" s="3299"/>
      <c r="L46" s="3300"/>
      <c r="M46" s="1037"/>
      <c r="N46" s="1037"/>
      <c r="O46" s="1037"/>
    </row>
    <row r="47" spans="1:15" ht="20.100000000000001" customHeight="1">
      <c r="A47" s="1034"/>
      <c r="B47" s="1035"/>
      <c r="C47" s="1036"/>
      <c r="D47" s="1037" t="s">
        <v>5391</v>
      </c>
      <c r="E47" s="1037" t="s">
        <v>5392</v>
      </c>
      <c r="F47" s="3298" t="s">
        <v>5393</v>
      </c>
      <c r="G47" s="3299"/>
      <c r="H47" s="3299"/>
      <c r="I47" s="3299"/>
      <c r="J47" s="3299"/>
      <c r="K47" s="3299"/>
      <c r="L47" s="3300"/>
      <c r="M47" s="1037" t="s">
        <v>5394</v>
      </c>
      <c r="N47" s="1038"/>
      <c r="O47" s="1037"/>
    </row>
    <row r="48" spans="1:15" ht="20.100000000000001" customHeight="1">
      <c r="A48" s="1034"/>
      <c r="B48" s="1035"/>
      <c r="C48" s="1036"/>
      <c r="D48" s="1043" t="s">
        <v>4857</v>
      </c>
      <c r="E48" s="1037" t="s">
        <v>5395</v>
      </c>
      <c r="F48" s="3298" t="s">
        <v>5396</v>
      </c>
      <c r="G48" s="3299"/>
      <c r="H48" s="3299"/>
      <c r="I48" s="3299"/>
      <c r="J48" s="3299"/>
      <c r="K48" s="3299"/>
      <c r="L48" s="3300"/>
      <c r="M48" s="1037" t="s">
        <v>5397</v>
      </c>
      <c r="N48" s="1037"/>
      <c r="O48" s="1037"/>
    </row>
    <row r="49" spans="1:15" ht="20.100000000000001" customHeight="1">
      <c r="A49" s="1034"/>
      <c r="B49" s="1035"/>
      <c r="C49" s="1036"/>
      <c r="D49" s="1037" t="s">
        <v>5398</v>
      </c>
      <c r="E49" s="1037"/>
      <c r="F49" s="3298" t="s">
        <v>5399</v>
      </c>
      <c r="G49" s="3299"/>
      <c r="H49" s="3299"/>
      <c r="I49" s="3299"/>
      <c r="J49" s="3299"/>
      <c r="K49" s="3299"/>
      <c r="L49" s="3300"/>
      <c r="M49" s="1037"/>
      <c r="N49" s="1037"/>
      <c r="O49" s="1037"/>
    </row>
    <row r="50" spans="1:15" ht="20.100000000000001" customHeight="1">
      <c r="A50" s="1034"/>
      <c r="B50" s="1035"/>
      <c r="C50" s="1036"/>
      <c r="D50" s="1037" t="s">
        <v>5400</v>
      </c>
      <c r="E50" s="1037"/>
      <c r="F50" s="3298" t="s">
        <v>5401</v>
      </c>
      <c r="G50" s="3299"/>
      <c r="H50" s="3299"/>
      <c r="I50" s="3299"/>
      <c r="J50" s="3299"/>
      <c r="K50" s="3299"/>
      <c r="L50" s="3300"/>
      <c r="M50" s="1037"/>
      <c r="N50" s="1037"/>
      <c r="O50" s="1037"/>
    </row>
    <row r="51" spans="1:15" ht="20.100000000000001" customHeight="1">
      <c r="A51" s="1034"/>
      <c r="B51" s="1035"/>
      <c r="C51" s="1036"/>
      <c r="D51" s="1037" t="s">
        <v>5402</v>
      </c>
      <c r="E51" s="1037"/>
      <c r="F51" s="3298" t="s">
        <v>5403</v>
      </c>
      <c r="G51" s="3299"/>
      <c r="H51" s="3299"/>
      <c r="I51" s="3299"/>
      <c r="J51" s="3299"/>
      <c r="K51" s="3299"/>
      <c r="L51" s="3300"/>
      <c r="M51" s="1037"/>
      <c r="N51" s="1038"/>
      <c r="O51" s="1037"/>
    </row>
    <row r="52" spans="1:15" ht="20.100000000000001" customHeight="1">
      <c r="A52" s="1034"/>
      <c r="B52" s="1035"/>
      <c r="C52" s="1036"/>
      <c r="D52" s="1037" t="s">
        <v>5404</v>
      </c>
      <c r="E52" s="1037"/>
      <c r="F52" s="3298" t="s">
        <v>5405</v>
      </c>
      <c r="G52" s="3299"/>
      <c r="H52" s="3299"/>
      <c r="I52" s="3299"/>
      <c r="J52" s="3299"/>
      <c r="K52" s="3299"/>
      <c r="L52" s="3300"/>
      <c r="M52" s="1037"/>
      <c r="N52" s="1038"/>
      <c r="O52" s="1037"/>
    </row>
    <row r="53" spans="1:15" ht="20.100000000000001" customHeight="1">
      <c r="A53" s="1034"/>
      <c r="B53" s="1035"/>
      <c r="C53" s="1036"/>
      <c r="D53" s="1037" t="s">
        <v>5406</v>
      </c>
      <c r="E53" s="1037"/>
      <c r="F53" s="3298" t="s">
        <v>5407</v>
      </c>
      <c r="G53" s="3299"/>
      <c r="H53" s="3299"/>
      <c r="I53" s="3299"/>
      <c r="J53" s="3299"/>
      <c r="K53" s="3299"/>
      <c r="L53" s="3300"/>
      <c r="M53" s="1037"/>
      <c r="N53" s="1038"/>
      <c r="O53" s="1037"/>
    </row>
    <row r="54" spans="1:15" ht="20.100000000000001" customHeight="1">
      <c r="A54" s="1034"/>
      <c r="B54" s="1035"/>
      <c r="C54" s="1036"/>
      <c r="D54" s="1037" t="s">
        <v>5408</v>
      </c>
      <c r="E54" s="1037"/>
      <c r="F54" s="3298" t="s">
        <v>5409</v>
      </c>
      <c r="G54" s="3299"/>
      <c r="H54" s="3299"/>
      <c r="I54" s="3299"/>
      <c r="J54" s="3299"/>
      <c r="K54" s="3299"/>
      <c r="L54" s="3300"/>
      <c r="M54" s="1037"/>
      <c r="N54" s="1038"/>
      <c r="O54" s="1037"/>
    </row>
    <row r="55" spans="1:15" ht="20.100000000000001" customHeight="1">
      <c r="A55" s="1034"/>
      <c r="B55" s="1035"/>
      <c r="C55" s="1036"/>
      <c r="D55" s="1037" t="s">
        <v>4858</v>
      </c>
      <c r="E55" s="1037"/>
      <c r="F55" s="3298" t="s">
        <v>4859</v>
      </c>
      <c r="G55" s="3299"/>
      <c r="H55" s="3299"/>
      <c r="I55" s="3299"/>
      <c r="J55" s="3299"/>
      <c r="K55" s="3299"/>
      <c r="L55" s="3300"/>
      <c r="M55" s="1037"/>
      <c r="N55" s="1038"/>
      <c r="O55" s="1037"/>
    </row>
    <row r="56" spans="1:15" ht="20.100000000000001" customHeight="1">
      <c r="A56" s="1034"/>
      <c r="B56" s="1035"/>
      <c r="C56" s="1036"/>
      <c r="D56" s="1037" t="s">
        <v>5410</v>
      </c>
      <c r="E56" s="1037"/>
      <c r="F56" s="3298" t="s">
        <v>4860</v>
      </c>
      <c r="G56" s="3299"/>
      <c r="H56" s="3299"/>
      <c r="I56" s="3299"/>
      <c r="J56" s="3299"/>
      <c r="K56" s="3299"/>
      <c r="L56" s="3300"/>
      <c r="M56" s="1037"/>
      <c r="N56" s="1038"/>
      <c r="O56" s="1037"/>
    </row>
    <row r="57" spans="1:15" ht="20.100000000000001" customHeight="1">
      <c r="A57" s="1034"/>
      <c r="B57" s="1035"/>
      <c r="C57" s="1036"/>
      <c r="D57" s="1037" t="s">
        <v>4861</v>
      </c>
      <c r="E57" s="1037" t="s">
        <v>5411</v>
      </c>
      <c r="F57" s="3298" t="s">
        <v>4862</v>
      </c>
      <c r="G57" s="3299"/>
      <c r="H57" s="3299"/>
      <c r="I57" s="3299"/>
      <c r="J57" s="3299"/>
      <c r="K57" s="3299"/>
      <c r="L57" s="3300"/>
      <c r="M57" s="1037"/>
      <c r="N57" s="1038"/>
      <c r="O57" s="1038" t="s">
        <v>5412</v>
      </c>
    </row>
    <row r="58" spans="1:15" ht="20.100000000000001" customHeight="1">
      <c r="A58" s="1034"/>
      <c r="B58" s="1035"/>
      <c r="C58" s="1036"/>
      <c r="D58" s="1037" t="s">
        <v>5413</v>
      </c>
      <c r="E58" s="1037" t="s">
        <v>5414</v>
      </c>
      <c r="F58" s="3298" t="s">
        <v>5415</v>
      </c>
      <c r="G58" s="3299"/>
      <c r="H58" s="3299"/>
      <c r="I58" s="3299"/>
      <c r="J58" s="3299"/>
      <c r="K58" s="3299"/>
      <c r="L58" s="3300"/>
      <c r="M58" s="1037"/>
      <c r="N58" s="1038"/>
      <c r="O58" s="1037"/>
    </row>
    <row r="59" spans="1:15" ht="20.100000000000001" customHeight="1">
      <c r="A59" s="1034"/>
      <c r="B59" s="1035"/>
      <c r="C59" s="1036"/>
      <c r="D59" s="1037" t="s">
        <v>5416</v>
      </c>
      <c r="E59" s="1037"/>
      <c r="F59" s="3298" t="s">
        <v>5417</v>
      </c>
      <c r="G59" s="3299"/>
      <c r="H59" s="3299"/>
      <c r="I59" s="3299"/>
      <c r="J59" s="3299"/>
      <c r="K59" s="3299"/>
      <c r="L59" s="3300"/>
      <c r="M59" s="1037" t="s">
        <v>5418</v>
      </c>
      <c r="N59" s="1038"/>
      <c r="O59" s="1037"/>
    </row>
    <row r="60" spans="1:15" ht="20.100000000000001" customHeight="1">
      <c r="A60" s="1034"/>
      <c r="B60" s="1035"/>
      <c r="C60" s="1036"/>
      <c r="D60" s="1037" t="s">
        <v>5419</v>
      </c>
      <c r="E60" s="1037"/>
      <c r="F60" s="3298" t="s">
        <v>4864</v>
      </c>
      <c r="G60" s="3299"/>
      <c r="H60" s="3299"/>
      <c r="I60" s="3299"/>
      <c r="J60" s="3299"/>
      <c r="K60" s="3299"/>
      <c r="L60" s="3300"/>
      <c r="M60" s="1037"/>
      <c r="N60" s="1038"/>
      <c r="O60" s="1037"/>
    </row>
    <row r="61" spans="1:15" ht="20.100000000000001" customHeight="1">
      <c r="A61" s="1034"/>
      <c r="B61" s="1035"/>
      <c r="C61" s="1036"/>
      <c r="D61" s="1037" t="s">
        <v>5420</v>
      </c>
      <c r="E61" s="1037"/>
      <c r="F61" s="3298" t="s">
        <v>4865</v>
      </c>
      <c r="G61" s="3299"/>
      <c r="H61" s="3299"/>
      <c r="I61" s="3299"/>
      <c r="J61" s="3299"/>
      <c r="K61" s="3299"/>
      <c r="L61" s="3300"/>
      <c r="M61" s="1037"/>
      <c r="N61" s="1038"/>
      <c r="O61" s="1037"/>
    </row>
    <row r="62" spans="1:15" ht="20.100000000000001" customHeight="1">
      <c r="A62" s="1034"/>
      <c r="B62" s="1035"/>
      <c r="C62" s="1036"/>
      <c r="D62" s="1037" t="s">
        <v>5421</v>
      </c>
      <c r="E62" s="1037"/>
      <c r="F62" s="3298" t="s">
        <v>4866</v>
      </c>
      <c r="G62" s="3299"/>
      <c r="H62" s="3299"/>
      <c r="I62" s="3299"/>
      <c r="J62" s="3299"/>
      <c r="K62" s="3299"/>
      <c r="L62" s="3300"/>
      <c r="M62" s="1037"/>
      <c r="N62" s="1038"/>
      <c r="O62" s="1037"/>
    </row>
    <row r="63" spans="1:15" ht="20.100000000000001" customHeight="1">
      <c r="A63" s="1034"/>
      <c r="B63" s="1035"/>
      <c r="C63" s="1036"/>
      <c r="D63" s="1037" t="s">
        <v>5422</v>
      </c>
      <c r="E63" s="1037"/>
      <c r="F63" s="3298" t="s">
        <v>5423</v>
      </c>
      <c r="G63" s="3299"/>
      <c r="H63" s="3299"/>
      <c r="I63" s="3299"/>
      <c r="J63" s="3299"/>
      <c r="K63" s="3299"/>
      <c r="L63" s="3300"/>
      <c r="M63" s="1037"/>
      <c r="N63" s="1038"/>
      <c r="O63" s="1037"/>
    </row>
    <row r="64" spans="1:15" ht="20.100000000000001" customHeight="1">
      <c r="A64" s="1034"/>
      <c r="B64" s="1035"/>
      <c r="C64" s="1036"/>
      <c r="D64" s="1037" t="s">
        <v>5424</v>
      </c>
      <c r="E64" s="1037"/>
      <c r="F64" s="3298" t="s">
        <v>5425</v>
      </c>
      <c r="G64" s="3299"/>
      <c r="H64" s="3299"/>
      <c r="I64" s="3299"/>
      <c r="J64" s="3299"/>
      <c r="K64" s="3299"/>
      <c r="L64" s="3300"/>
      <c r="M64" s="1037"/>
      <c r="N64" s="1038"/>
      <c r="O64" s="1037"/>
    </row>
    <row r="65" spans="1:15" ht="20.100000000000001" customHeight="1">
      <c r="A65" s="1034"/>
      <c r="B65" s="1035"/>
      <c r="C65" s="1036"/>
      <c r="D65" s="1037" t="s">
        <v>4867</v>
      </c>
      <c r="E65" s="1037"/>
      <c r="F65" s="3298" t="s">
        <v>5426</v>
      </c>
      <c r="G65" s="3299"/>
      <c r="H65" s="3299"/>
      <c r="I65" s="3299"/>
      <c r="J65" s="3299"/>
      <c r="K65" s="3299"/>
      <c r="L65" s="3300"/>
      <c r="M65" s="1037"/>
      <c r="N65" s="1038"/>
      <c r="O65" s="1037"/>
    </row>
    <row r="66" spans="1:15" ht="20.100000000000001" customHeight="1">
      <c r="A66" s="1034"/>
      <c r="B66" s="1035"/>
      <c r="C66" s="1036"/>
      <c r="D66" s="1037" t="s">
        <v>5427</v>
      </c>
      <c r="E66" s="1037"/>
      <c r="F66" s="3298" t="s">
        <v>4868</v>
      </c>
      <c r="G66" s="3299"/>
      <c r="H66" s="3299"/>
      <c r="I66" s="3299"/>
      <c r="J66" s="3299"/>
      <c r="K66" s="3299"/>
      <c r="L66" s="3300"/>
      <c r="M66" s="1037"/>
      <c r="N66" s="1038"/>
      <c r="O66" s="1037"/>
    </row>
    <row r="67" spans="1:15" ht="20.100000000000001" customHeight="1">
      <c r="A67" s="1034"/>
      <c r="B67" s="1035"/>
      <c r="C67" s="1036"/>
      <c r="D67" s="1037" t="s">
        <v>5428</v>
      </c>
      <c r="E67" s="1037" t="s">
        <v>5429</v>
      </c>
      <c r="F67" s="3298" t="s">
        <v>4869</v>
      </c>
      <c r="G67" s="3299"/>
      <c r="H67" s="3299"/>
      <c r="I67" s="3299"/>
      <c r="J67" s="3299"/>
      <c r="K67" s="3299"/>
      <c r="L67" s="3300"/>
      <c r="M67" s="1037" t="s">
        <v>5430</v>
      </c>
      <c r="N67" s="1038"/>
      <c r="O67" s="1037"/>
    </row>
    <row r="68" spans="1:15" ht="20.100000000000001" customHeight="1">
      <c r="A68" s="1034"/>
      <c r="B68" s="1035"/>
      <c r="C68" s="1036"/>
      <c r="D68" s="1037" t="s">
        <v>4870</v>
      </c>
      <c r="E68" s="1037"/>
      <c r="F68" s="3298" t="s">
        <v>5431</v>
      </c>
      <c r="G68" s="3299"/>
      <c r="H68" s="3299"/>
      <c r="I68" s="3299"/>
      <c r="J68" s="3299"/>
      <c r="K68" s="3299"/>
      <c r="L68" s="3300"/>
      <c r="M68" s="1037" t="s">
        <v>4871</v>
      </c>
      <c r="N68" s="1038"/>
      <c r="O68" s="1037"/>
    </row>
    <row r="69" spans="1:15" ht="20.100000000000001" customHeight="1">
      <c r="A69" s="1034"/>
      <c r="B69" s="1035"/>
      <c r="C69" s="1036"/>
      <c r="D69" s="3309" t="s">
        <v>5400</v>
      </c>
      <c r="E69" s="1037"/>
      <c r="F69" s="3298" t="s">
        <v>5401</v>
      </c>
      <c r="G69" s="3299"/>
      <c r="H69" s="3299"/>
      <c r="I69" s="3299"/>
      <c r="J69" s="3299"/>
      <c r="K69" s="3299"/>
      <c r="L69" s="3300"/>
      <c r="M69" s="1037"/>
      <c r="N69" s="1038"/>
      <c r="O69" s="1037"/>
    </row>
    <row r="70" spans="1:15" ht="20.100000000000001" customHeight="1">
      <c r="A70" s="1034"/>
      <c r="B70" s="1035"/>
      <c r="C70" s="1036"/>
      <c r="D70" s="3310"/>
      <c r="E70" s="1037" t="s">
        <v>5432</v>
      </c>
      <c r="F70" s="3298" t="s">
        <v>5433</v>
      </c>
      <c r="G70" s="3299"/>
      <c r="H70" s="3299"/>
      <c r="I70" s="3299"/>
      <c r="J70" s="3299"/>
      <c r="K70" s="3299"/>
      <c r="L70" s="3300"/>
      <c r="M70" s="1044"/>
      <c r="N70" s="1044"/>
      <c r="O70" s="1044"/>
    </row>
    <row r="71" spans="1:15" ht="20.100000000000001" customHeight="1">
      <c r="A71" s="1034"/>
      <c r="B71" s="1035"/>
      <c r="C71" s="1036"/>
      <c r="D71" s="1037" t="s">
        <v>5434</v>
      </c>
      <c r="E71" s="1037"/>
      <c r="F71" s="3298" t="s">
        <v>5435</v>
      </c>
      <c r="G71" s="3299"/>
      <c r="H71" s="3299"/>
      <c r="I71" s="3299"/>
      <c r="J71" s="3299"/>
      <c r="K71" s="3299"/>
      <c r="L71" s="3300"/>
      <c r="M71" s="1037"/>
      <c r="N71" s="1038"/>
      <c r="O71" s="1037"/>
    </row>
    <row r="72" spans="1:15" ht="20.100000000000001" customHeight="1">
      <c r="A72" s="1034"/>
      <c r="B72" s="1035"/>
      <c r="C72" s="1036"/>
      <c r="D72" s="1037" t="s">
        <v>5436</v>
      </c>
      <c r="E72" s="1037" t="s">
        <v>5437</v>
      </c>
      <c r="F72" s="3298" t="s">
        <v>5438</v>
      </c>
      <c r="G72" s="3299"/>
      <c r="H72" s="3299"/>
      <c r="I72" s="3299"/>
      <c r="J72" s="3299"/>
      <c r="K72" s="3299"/>
      <c r="L72" s="3300"/>
      <c r="M72" s="1037"/>
      <c r="N72" s="1038"/>
      <c r="O72" s="1038" t="s">
        <v>5439</v>
      </c>
    </row>
    <row r="73" spans="1:15" ht="20.100000000000001" customHeight="1">
      <c r="A73" s="1034"/>
      <c r="B73" s="1035"/>
      <c r="C73" s="1036"/>
      <c r="D73" s="1037" t="s">
        <v>5440</v>
      </c>
      <c r="E73" s="1037"/>
      <c r="F73" s="3298" t="s">
        <v>5441</v>
      </c>
      <c r="G73" s="3299"/>
      <c r="H73" s="3299"/>
      <c r="I73" s="3299"/>
      <c r="J73" s="3299"/>
      <c r="K73" s="3299"/>
      <c r="L73" s="3300"/>
      <c r="M73" s="1037" t="s">
        <v>4872</v>
      </c>
      <c r="N73" s="1038"/>
      <c r="O73" s="1037"/>
    </row>
    <row r="74" spans="1:15" ht="20.100000000000001" customHeight="1">
      <c r="A74" s="1034"/>
      <c r="B74" s="1035"/>
      <c r="C74" s="1036"/>
      <c r="D74" s="3309" t="s">
        <v>4873</v>
      </c>
      <c r="E74" s="1037" t="s">
        <v>5442</v>
      </c>
      <c r="F74" s="3298" t="s">
        <v>5443</v>
      </c>
      <c r="G74" s="3299"/>
      <c r="H74" s="3299"/>
      <c r="I74" s="3299"/>
      <c r="J74" s="3299"/>
      <c r="K74" s="3299"/>
      <c r="L74" s="3300"/>
      <c r="M74" s="1037"/>
      <c r="N74" s="1038"/>
      <c r="O74" s="1037"/>
    </row>
    <row r="75" spans="1:15" ht="20.100000000000001" customHeight="1">
      <c r="A75" s="1034"/>
      <c r="B75" s="1035"/>
      <c r="C75" s="1036"/>
      <c r="D75" s="3310"/>
      <c r="E75" s="1037" t="s">
        <v>5444</v>
      </c>
      <c r="F75" s="3302" t="s">
        <v>5445</v>
      </c>
      <c r="G75" s="3299"/>
      <c r="H75" s="3299"/>
      <c r="I75" s="3299"/>
      <c r="J75" s="3299"/>
      <c r="K75" s="3299"/>
      <c r="L75" s="3300"/>
      <c r="M75" s="1037" t="s">
        <v>5446</v>
      </c>
      <c r="N75" s="1038"/>
      <c r="O75" s="1037"/>
    </row>
    <row r="76" spans="1:15" ht="20.100000000000001" customHeight="1">
      <c r="A76" s="1034"/>
      <c r="B76" s="1035"/>
      <c r="C76" s="1036"/>
      <c r="D76" s="1037" t="s">
        <v>263</v>
      </c>
      <c r="E76" s="1037"/>
      <c r="F76" s="3302" t="s">
        <v>5447</v>
      </c>
      <c r="G76" s="3299"/>
      <c r="H76" s="3299"/>
      <c r="I76" s="3299"/>
      <c r="J76" s="3299"/>
      <c r="K76" s="3299"/>
      <c r="L76" s="3300"/>
      <c r="M76" s="1037"/>
      <c r="N76" s="1038"/>
      <c r="O76" s="1037"/>
    </row>
    <row r="77" spans="1:15" ht="20.100000000000001" customHeight="1">
      <c r="A77" s="1034"/>
      <c r="B77" s="1035"/>
      <c r="C77" s="1036"/>
      <c r="D77" s="1037" t="s">
        <v>4874</v>
      </c>
      <c r="E77" s="1037"/>
      <c r="F77" s="3298" t="s">
        <v>5448</v>
      </c>
      <c r="G77" s="3299"/>
      <c r="H77" s="3299"/>
      <c r="I77" s="3299"/>
      <c r="J77" s="3299"/>
      <c r="K77" s="3299"/>
      <c r="L77" s="3300"/>
      <c r="M77" s="1037"/>
      <c r="N77" s="1038"/>
      <c r="O77" s="1037"/>
    </row>
    <row r="78" spans="1:15" ht="20.100000000000001" customHeight="1">
      <c r="A78" s="1034"/>
      <c r="B78" s="1035"/>
      <c r="C78" s="1036"/>
      <c r="D78" s="1037" t="s">
        <v>5449</v>
      </c>
      <c r="E78" s="1037" t="s">
        <v>5450</v>
      </c>
      <c r="F78" s="3298" t="s">
        <v>5451</v>
      </c>
      <c r="G78" s="3299"/>
      <c r="H78" s="3299"/>
      <c r="I78" s="3299"/>
      <c r="J78" s="3299"/>
      <c r="K78" s="3299"/>
      <c r="L78" s="3300"/>
      <c r="M78" s="1037"/>
      <c r="N78" s="1038"/>
      <c r="O78" s="1037"/>
    </row>
    <row r="79" spans="1:15" ht="20.100000000000001" customHeight="1">
      <c r="A79" s="1034"/>
      <c r="B79" s="1035"/>
      <c r="C79" s="1036"/>
      <c r="D79" s="1037" t="s">
        <v>1467</v>
      </c>
      <c r="E79" s="1037" t="s">
        <v>5366</v>
      </c>
      <c r="F79" s="3302" t="s">
        <v>1469</v>
      </c>
      <c r="G79" s="3299"/>
      <c r="H79" s="3299"/>
      <c r="I79" s="3299"/>
      <c r="J79" s="3299"/>
      <c r="K79" s="3299"/>
      <c r="L79" s="3300"/>
      <c r="M79" s="1037" t="s">
        <v>1470</v>
      </c>
      <c r="N79" s="1038"/>
      <c r="O79" s="1037"/>
    </row>
    <row r="80" spans="1:15" ht="20.100000000000001" customHeight="1">
      <c r="A80" s="1034"/>
      <c r="B80" s="1035"/>
      <c r="C80" s="1036"/>
      <c r="D80" s="1037" t="s">
        <v>4838</v>
      </c>
      <c r="E80" s="1037" t="s">
        <v>5452</v>
      </c>
      <c r="F80" s="3298" t="s">
        <v>5453</v>
      </c>
      <c r="G80" s="3299"/>
      <c r="H80" s="3299"/>
      <c r="I80" s="3299"/>
      <c r="J80" s="3299"/>
      <c r="K80" s="3299"/>
      <c r="L80" s="3300"/>
      <c r="M80" s="1037"/>
      <c r="N80" s="1038"/>
      <c r="O80" s="1037"/>
    </row>
    <row r="81" spans="1:15" ht="20.100000000000001" customHeight="1">
      <c r="A81" s="1034"/>
      <c r="B81" s="1035"/>
      <c r="C81" s="1036"/>
      <c r="D81" s="3309" t="s">
        <v>4875</v>
      </c>
      <c r="E81" s="1037" t="s">
        <v>5454</v>
      </c>
      <c r="F81" s="3298" t="s">
        <v>5455</v>
      </c>
      <c r="G81" s="3299"/>
      <c r="H81" s="3299"/>
      <c r="I81" s="3299"/>
      <c r="J81" s="3299"/>
      <c r="K81" s="3299"/>
      <c r="L81" s="3300"/>
      <c r="M81" s="1037" t="s">
        <v>5456</v>
      </c>
      <c r="N81" s="1038"/>
      <c r="O81" s="1037"/>
    </row>
    <row r="82" spans="1:15" ht="20.100000000000001" customHeight="1">
      <c r="A82" s="1034"/>
      <c r="B82" s="1035"/>
      <c r="C82" s="1036"/>
      <c r="D82" s="3310"/>
      <c r="E82" s="1037" t="s">
        <v>5457</v>
      </c>
      <c r="F82" s="3298" t="s">
        <v>5458</v>
      </c>
      <c r="G82" s="3299"/>
      <c r="H82" s="3299"/>
      <c r="I82" s="3299"/>
      <c r="J82" s="3299"/>
      <c r="K82" s="3299"/>
      <c r="L82" s="3300"/>
      <c r="M82" s="1037"/>
      <c r="N82" s="1038"/>
      <c r="O82" s="1037"/>
    </row>
    <row r="83" spans="1:15" ht="20.100000000000001" customHeight="1">
      <c r="A83" s="1034"/>
      <c r="B83" s="1035"/>
      <c r="C83" s="1036"/>
      <c r="D83" s="1037" t="s">
        <v>5459</v>
      </c>
      <c r="E83" s="1037"/>
      <c r="F83" s="3298" t="s">
        <v>5460</v>
      </c>
      <c r="G83" s="3299"/>
      <c r="H83" s="3299"/>
      <c r="I83" s="3299"/>
      <c r="J83" s="3299"/>
      <c r="K83" s="3299"/>
      <c r="L83" s="3300"/>
      <c r="M83" s="1037"/>
      <c r="N83" s="1038"/>
      <c r="O83" s="1037"/>
    </row>
    <row r="84" spans="1:15" ht="20.100000000000001" customHeight="1">
      <c r="A84" s="1034"/>
      <c r="B84" s="1035"/>
      <c r="C84" s="1036"/>
      <c r="D84" s="1037" t="s">
        <v>136</v>
      </c>
      <c r="E84" s="1037"/>
      <c r="F84" s="3298" t="s">
        <v>1462</v>
      </c>
      <c r="G84" s="3299"/>
      <c r="H84" s="3299"/>
      <c r="I84" s="3299"/>
      <c r="J84" s="3299"/>
      <c r="K84" s="3299"/>
      <c r="L84" s="3300"/>
      <c r="M84" s="1037"/>
      <c r="N84" s="1038"/>
      <c r="O84" s="1037"/>
    </row>
    <row r="85" spans="1:15" ht="20.100000000000001" customHeight="1">
      <c r="A85" s="1034"/>
      <c r="B85" s="1035"/>
      <c r="C85" s="1036"/>
      <c r="D85" s="1037" t="s">
        <v>1463</v>
      </c>
      <c r="E85" s="1037" t="s">
        <v>1464</v>
      </c>
      <c r="F85" s="3302" t="s">
        <v>5461</v>
      </c>
      <c r="G85" s="3299"/>
      <c r="H85" s="3299"/>
      <c r="I85" s="3299"/>
      <c r="J85" s="3299"/>
      <c r="K85" s="3299"/>
      <c r="L85" s="3300"/>
      <c r="M85" s="1037" t="s">
        <v>1466</v>
      </c>
      <c r="N85" s="1038"/>
      <c r="O85" s="1037"/>
    </row>
    <row r="86" spans="1:15" ht="20.100000000000001" customHeight="1">
      <c r="A86" s="1034"/>
      <c r="B86" s="1035"/>
      <c r="C86" s="1036"/>
      <c r="D86" s="1037" t="s">
        <v>5462</v>
      </c>
      <c r="E86" s="1037"/>
      <c r="F86" s="3298" t="s">
        <v>5463</v>
      </c>
      <c r="G86" s="3299"/>
      <c r="H86" s="3299"/>
      <c r="I86" s="3299"/>
      <c r="J86" s="3299"/>
      <c r="K86" s="3299"/>
      <c r="L86" s="3300"/>
      <c r="M86" s="1037" t="s">
        <v>5464</v>
      </c>
      <c r="N86" s="1038"/>
      <c r="O86" s="1037"/>
    </row>
    <row r="87" spans="1:15" ht="20.100000000000001" customHeight="1">
      <c r="A87" s="1034"/>
      <c r="B87" s="1035"/>
      <c r="C87" s="1036"/>
      <c r="D87" s="1037" t="s">
        <v>5465</v>
      </c>
      <c r="E87" s="1037"/>
      <c r="F87" s="3298" t="s">
        <v>5466</v>
      </c>
      <c r="G87" s="3299"/>
      <c r="H87" s="3299"/>
      <c r="I87" s="3299"/>
      <c r="J87" s="3299"/>
      <c r="K87" s="3299"/>
      <c r="L87" s="3300"/>
      <c r="M87" s="1037" t="s">
        <v>5467</v>
      </c>
      <c r="N87" s="1038" t="s">
        <v>4831</v>
      </c>
      <c r="O87" s="1037"/>
    </row>
    <row r="88" spans="1:15" ht="20.100000000000001" customHeight="1">
      <c r="A88" s="1034"/>
      <c r="B88" s="1035"/>
      <c r="C88" s="1036"/>
      <c r="D88" s="1037" t="s">
        <v>5468</v>
      </c>
      <c r="E88" s="1037" t="s">
        <v>5469</v>
      </c>
      <c r="F88" s="3298" t="s">
        <v>5470</v>
      </c>
      <c r="G88" s="3299"/>
      <c r="H88" s="3299"/>
      <c r="I88" s="3299"/>
      <c r="J88" s="3299"/>
      <c r="K88" s="3299"/>
      <c r="L88" s="3300"/>
      <c r="M88" s="1037"/>
      <c r="N88" s="1038"/>
      <c r="O88" s="1037"/>
    </row>
    <row r="89" spans="1:15" ht="20.100000000000001" customHeight="1">
      <c r="A89" s="1034"/>
      <c r="B89" s="1035"/>
      <c r="C89" s="1036"/>
      <c r="D89" s="1037" t="s">
        <v>4888</v>
      </c>
      <c r="E89" s="1037"/>
      <c r="F89" s="3298" t="s">
        <v>5471</v>
      </c>
      <c r="G89" s="3299"/>
      <c r="H89" s="3299"/>
      <c r="I89" s="3299"/>
      <c r="J89" s="3299"/>
      <c r="K89" s="3299"/>
      <c r="L89" s="3300"/>
      <c r="M89" s="1037"/>
      <c r="N89" s="1038"/>
      <c r="O89" s="1037"/>
    </row>
    <row r="90" spans="1:15" ht="20.100000000000001" customHeight="1">
      <c r="A90" s="1034"/>
      <c r="B90" s="1035"/>
      <c r="C90" s="1036"/>
      <c r="D90" s="1037" t="s">
        <v>5472</v>
      </c>
      <c r="E90" s="1037" t="s">
        <v>5473</v>
      </c>
      <c r="F90" s="3298" t="s">
        <v>5474</v>
      </c>
      <c r="G90" s="3299"/>
      <c r="H90" s="3299"/>
      <c r="I90" s="3299"/>
      <c r="J90" s="3299"/>
      <c r="K90" s="3299"/>
      <c r="L90" s="3300"/>
      <c r="M90" s="1037" t="s">
        <v>4876</v>
      </c>
      <c r="N90" s="1038" t="s">
        <v>5475</v>
      </c>
      <c r="O90" s="1037" t="s">
        <v>5476</v>
      </c>
    </row>
    <row r="91" spans="1:15" ht="20.100000000000001" customHeight="1">
      <c r="A91" s="1034"/>
      <c r="B91" s="1035"/>
      <c r="C91" s="1036"/>
      <c r="D91" s="1037" t="s">
        <v>4877</v>
      </c>
      <c r="E91" s="1037"/>
      <c r="F91" s="3298" t="s">
        <v>5477</v>
      </c>
      <c r="G91" s="3299"/>
      <c r="H91" s="3299"/>
      <c r="I91" s="3299"/>
      <c r="J91" s="3299"/>
      <c r="K91" s="3299"/>
      <c r="L91" s="3300"/>
      <c r="M91" s="1037"/>
      <c r="N91" s="1038"/>
      <c r="O91" s="1037"/>
    </row>
    <row r="92" spans="1:15" ht="20.100000000000001" customHeight="1">
      <c r="A92" s="1034"/>
      <c r="B92" s="1035"/>
      <c r="C92" s="1036"/>
      <c r="D92" s="1037" t="s">
        <v>4878</v>
      </c>
      <c r="E92" s="1037"/>
      <c r="F92" s="3298" t="s">
        <v>5478</v>
      </c>
      <c r="G92" s="3299"/>
      <c r="H92" s="3299"/>
      <c r="I92" s="3299"/>
      <c r="J92" s="3299"/>
      <c r="K92" s="3299"/>
      <c r="L92" s="3300"/>
      <c r="M92" s="1037"/>
      <c r="N92" s="1038"/>
      <c r="O92" s="1037"/>
    </row>
    <row r="93" spans="1:15" ht="20.100000000000001" customHeight="1">
      <c r="A93" s="1034"/>
      <c r="B93" s="1035"/>
      <c r="C93" s="1036"/>
      <c r="D93" s="1037" t="s">
        <v>5479</v>
      </c>
      <c r="E93" s="1037"/>
      <c r="F93" s="3298" t="s">
        <v>5480</v>
      </c>
      <c r="G93" s="3299"/>
      <c r="H93" s="3299"/>
      <c r="I93" s="3299"/>
      <c r="J93" s="3299"/>
      <c r="K93" s="3299"/>
      <c r="L93" s="3300"/>
      <c r="M93" s="1037"/>
      <c r="N93" s="1038"/>
      <c r="O93" s="1037"/>
    </row>
    <row r="94" spans="1:15" ht="20.100000000000001" customHeight="1">
      <c r="A94" s="1034"/>
      <c r="B94" s="1035"/>
      <c r="C94" s="1036"/>
      <c r="D94" s="1037" t="s">
        <v>5481</v>
      </c>
      <c r="E94" s="1037"/>
      <c r="F94" s="3298" t="s">
        <v>5482</v>
      </c>
      <c r="G94" s="3299"/>
      <c r="H94" s="3299"/>
      <c r="I94" s="3299"/>
      <c r="J94" s="3299"/>
      <c r="K94" s="3299"/>
      <c r="L94" s="3300"/>
      <c r="M94" s="1037"/>
      <c r="N94" s="1038"/>
      <c r="O94" s="1037"/>
    </row>
    <row r="95" spans="1:15" ht="20.100000000000001" customHeight="1">
      <c r="A95" s="1034"/>
      <c r="B95" s="1035"/>
      <c r="C95" s="1036"/>
      <c r="D95" s="1037" t="s">
        <v>1459</v>
      </c>
      <c r="E95" s="1037"/>
      <c r="F95" s="3298" t="s">
        <v>1460</v>
      </c>
      <c r="G95" s="3299"/>
      <c r="H95" s="3299"/>
      <c r="I95" s="3299"/>
      <c r="J95" s="3299"/>
      <c r="K95" s="3299"/>
      <c r="L95" s="3300"/>
      <c r="M95" s="1037"/>
      <c r="N95" s="1038"/>
      <c r="O95" s="1037"/>
    </row>
    <row r="96" spans="1:15" ht="20.100000000000001" customHeight="1">
      <c r="A96" s="1034"/>
      <c r="B96" s="1035"/>
      <c r="C96" s="1036"/>
      <c r="D96" s="1037" t="s">
        <v>4879</v>
      </c>
      <c r="E96" s="1037"/>
      <c r="F96" s="3298" t="s">
        <v>5483</v>
      </c>
      <c r="G96" s="3299"/>
      <c r="H96" s="3299"/>
      <c r="I96" s="3299"/>
      <c r="J96" s="3299"/>
      <c r="K96" s="3299"/>
      <c r="L96" s="3300"/>
      <c r="M96" s="1037"/>
      <c r="N96" s="1038"/>
      <c r="O96" s="1037"/>
    </row>
    <row r="97" spans="1:15" ht="20.100000000000001" customHeight="1">
      <c r="A97" s="1034"/>
      <c r="B97" s="1035"/>
      <c r="C97" s="1036"/>
      <c r="D97" s="1037" t="s">
        <v>5481</v>
      </c>
      <c r="E97" s="1037"/>
      <c r="F97" s="3298" t="s">
        <v>4880</v>
      </c>
      <c r="G97" s="3299"/>
      <c r="H97" s="3299"/>
      <c r="I97" s="3299"/>
      <c r="J97" s="3299"/>
      <c r="K97" s="3299"/>
      <c r="L97" s="3300"/>
      <c r="M97" s="1037"/>
      <c r="N97" s="1038"/>
      <c r="O97" s="1037"/>
    </row>
    <row r="98" spans="1:15" ht="20.100000000000001" customHeight="1">
      <c r="A98" s="1034"/>
      <c r="B98" s="1035"/>
      <c r="C98" s="1036"/>
      <c r="D98" s="1037" t="s">
        <v>5484</v>
      </c>
      <c r="E98" s="1037"/>
      <c r="F98" s="3298" t="s">
        <v>4881</v>
      </c>
      <c r="G98" s="3299"/>
      <c r="H98" s="3299"/>
      <c r="I98" s="3299"/>
      <c r="J98" s="3299"/>
      <c r="K98" s="3299"/>
      <c r="L98" s="3300"/>
      <c r="M98" s="1037"/>
      <c r="N98" s="1038"/>
      <c r="O98" s="1037"/>
    </row>
    <row r="99" spans="1:15" ht="20.100000000000001" customHeight="1">
      <c r="A99" s="1034"/>
      <c r="B99" s="1035"/>
      <c r="C99" s="1036"/>
      <c r="D99" s="1037" t="s">
        <v>5485</v>
      </c>
      <c r="E99" s="1037" t="s">
        <v>4882</v>
      </c>
      <c r="F99" s="3298" t="s">
        <v>5486</v>
      </c>
      <c r="G99" s="3299"/>
      <c r="H99" s="3299"/>
      <c r="I99" s="3299"/>
      <c r="J99" s="3299"/>
      <c r="K99" s="3299"/>
      <c r="L99" s="3300"/>
      <c r="M99" s="1037"/>
      <c r="N99" s="1038"/>
      <c r="O99" s="1037"/>
    </row>
    <row r="100" spans="1:15" ht="20.100000000000001" customHeight="1">
      <c r="A100" s="1034"/>
      <c r="B100" s="1035"/>
      <c r="C100" s="1036"/>
      <c r="D100" s="1037" t="s">
        <v>5487</v>
      </c>
      <c r="E100" s="1037"/>
      <c r="F100" s="3298" t="s">
        <v>5488</v>
      </c>
      <c r="G100" s="3299"/>
      <c r="H100" s="3299"/>
      <c r="I100" s="3299"/>
      <c r="J100" s="3299"/>
      <c r="K100" s="3299"/>
      <c r="L100" s="3300"/>
      <c r="M100" s="1037"/>
      <c r="N100" s="1038"/>
      <c r="O100" s="1037"/>
    </row>
    <row r="101" spans="1:15" ht="20.100000000000001" customHeight="1">
      <c r="A101" s="1034"/>
      <c r="B101" s="1035"/>
      <c r="C101" s="1036"/>
      <c r="D101" s="1037" t="s">
        <v>4883</v>
      </c>
      <c r="E101" s="1037" t="s">
        <v>4884</v>
      </c>
      <c r="F101" s="3298" t="s">
        <v>5489</v>
      </c>
      <c r="G101" s="3299"/>
      <c r="H101" s="3299"/>
      <c r="I101" s="3299"/>
      <c r="J101" s="3299"/>
      <c r="K101" s="3299"/>
      <c r="L101" s="3300"/>
      <c r="M101" s="1037"/>
      <c r="N101" s="1038"/>
      <c r="O101" s="1037"/>
    </row>
    <row r="102" spans="1:15" ht="20.100000000000001" customHeight="1">
      <c r="A102" s="1034"/>
      <c r="B102" s="1035"/>
      <c r="C102" s="1036"/>
      <c r="D102" s="1037" t="s">
        <v>4885</v>
      </c>
      <c r="E102" s="1037" t="s">
        <v>5490</v>
      </c>
      <c r="F102" s="3298" t="s">
        <v>4886</v>
      </c>
      <c r="G102" s="3299"/>
      <c r="H102" s="3299"/>
      <c r="I102" s="3299"/>
      <c r="J102" s="3299"/>
      <c r="K102" s="3299"/>
      <c r="L102" s="3300"/>
      <c r="M102" s="1037"/>
      <c r="N102" s="1038"/>
      <c r="O102" s="1037"/>
    </row>
    <row r="103" spans="1:15" ht="20.100000000000001" customHeight="1">
      <c r="A103" s="1034"/>
      <c r="B103" s="1035"/>
      <c r="C103" s="1036"/>
      <c r="D103" s="1037" t="s">
        <v>4887</v>
      </c>
      <c r="E103" s="1037"/>
      <c r="F103" s="3298" t="s">
        <v>5491</v>
      </c>
      <c r="G103" s="3299"/>
      <c r="H103" s="3299"/>
      <c r="I103" s="3299"/>
      <c r="J103" s="3299"/>
      <c r="K103" s="3299"/>
      <c r="L103" s="3300"/>
      <c r="M103" s="1037"/>
      <c r="N103" s="1038"/>
      <c r="O103" s="1037"/>
    </row>
    <row r="104" spans="1:15" ht="20.100000000000001" customHeight="1">
      <c r="A104" s="1034"/>
      <c r="B104" s="1035"/>
      <c r="C104" s="1036"/>
      <c r="D104" s="1037" t="s">
        <v>4888</v>
      </c>
      <c r="E104" s="1037"/>
      <c r="F104" s="3302" t="s">
        <v>5492</v>
      </c>
      <c r="G104" s="3299"/>
      <c r="H104" s="3299"/>
      <c r="I104" s="3299"/>
      <c r="J104" s="3299"/>
      <c r="K104" s="3299"/>
      <c r="L104" s="3300"/>
      <c r="M104" s="1037"/>
      <c r="N104" s="1038"/>
      <c r="O104" s="1037"/>
    </row>
    <row r="105" spans="1:15" ht="20.100000000000001" customHeight="1">
      <c r="A105" s="1034"/>
      <c r="B105" s="1035"/>
      <c r="C105" s="1036"/>
      <c r="D105" s="1037" t="s">
        <v>4889</v>
      </c>
      <c r="E105" s="1037"/>
      <c r="F105" s="3298" t="s">
        <v>5493</v>
      </c>
      <c r="G105" s="3299"/>
      <c r="H105" s="3299"/>
      <c r="I105" s="3299"/>
      <c r="J105" s="3299"/>
      <c r="K105" s="3299"/>
      <c r="L105" s="3300"/>
      <c r="M105" s="1037" t="s">
        <v>5494</v>
      </c>
      <c r="N105" s="1038"/>
      <c r="O105" s="1037"/>
    </row>
    <row r="106" spans="1:15" ht="20.100000000000001" customHeight="1">
      <c r="A106" s="1034"/>
      <c r="B106" s="1035"/>
      <c r="C106" s="1036"/>
      <c r="D106" s="1037" t="s">
        <v>5495</v>
      </c>
      <c r="E106" s="1037"/>
      <c r="F106" s="3298" t="s">
        <v>1440</v>
      </c>
      <c r="G106" s="3299"/>
      <c r="H106" s="3299"/>
      <c r="I106" s="3299"/>
      <c r="J106" s="3299"/>
      <c r="K106" s="3299"/>
      <c r="L106" s="3300"/>
      <c r="M106" s="1037" t="s">
        <v>4890</v>
      </c>
      <c r="N106" s="1038"/>
      <c r="O106" s="1037"/>
    </row>
    <row r="107" spans="1:15" ht="20.100000000000001" customHeight="1">
      <c r="A107" s="1034"/>
      <c r="B107" s="1035"/>
      <c r="C107" s="1036"/>
      <c r="D107" s="1037" t="s">
        <v>5496</v>
      </c>
      <c r="E107" s="1037"/>
      <c r="F107" s="3298" t="s">
        <v>4891</v>
      </c>
      <c r="G107" s="3299"/>
      <c r="H107" s="3299"/>
      <c r="I107" s="3299"/>
      <c r="J107" s="3299"/>
      <c r="K107" s="3299"/>
      <c r="L107" s="3300"/>
      <c r="M107" s="1037"/>
      <c r="N107" s="1038"/>
      <c r="O107" s="1037"/>
    </row>
    <row r="108" spans="1:15" ht="20.100000000000001" customHeight="1">
      <c r="A108" s="1034"/>
      <c r="B108" s="1035"/>
      <c r="C108" s="1036"/>
      <c r="D108" s="1037" t="s">
        <v>4892</v>
      </c>
      <c r="E108" s="1037"/>
      <c r="F108" s="3298" t="s">
        <v>5497</v>
      </c>
      <c r="G108" s="3299"/>
      <c r="H108" s="3299"/>
      <c r="I108" s="3299"/>
      <c r="J108" s="3299"/>
      <c r="K108" s="3299"/>
      <c r="L108" s="3300"/>
      <c r="M108" s="1037"/>
      <c r="N108" s="1038"/>
      <c r="O108" s="1037"/>
    </row>
    <row r="109" spans="1:15" ht="20.100000000000001" customHeight="1">
      <c r="A109" s="1034"/>
      <c r="B109" s="1035"/>
      <c r="C109" s="1036"/>
      <c r="D109" s="1037" t="s">
        <v>5498</v>
      </c>
      <c r="E109" s="1037"/>
      <c r="F109" s="3298" t="s">
        <v>5499</v>
      </c>
      <c r="G109" s="3299"/>
      <c r="H109" s="3299"/>
      <c r="I109" s="3299"/>
      <c r="J109" s="3299"/>
      <c r="K109" s="3299"/>
      <c r="L109" s="3300"/>
      <c r="M109" s="1037"/>
      <c r="N109" s="1038"/>
      <c r="O109" s="1037"/>
    </row>
    <row r="110" spans="1:15" ht="20.100000000000001" customHeight="1">
      <c r="A110" s="1034"/>
      <c r="B110" s="1035"/>
      <c r="C110" s="1036"/>
      <c r="D110" s="1037" t="s">
        <v>5500</v>
      </c>
      <c r="E110" s="1037"/>
      <c r="F110" s="3298" t="s">
        <v>5501</v>
      </c>
      <c r="G110" s="3299"/>
      <c r="H110" s="3299"/>
      <c r="I110" s="3299"/>
      <c r="J110" s="3299"/>
      <c r="K110" s="3299"/>
      <c r="L110" s="3300"/>
      <c r="M110" s="1037"/>
      <c r="N110" s="1038"/>
      <c r="O110" s="1037"/>
    </row>
    <row r="111" spans="1:15" ht="20.100000000000001" customHeight="1">
      <c r="A111" s="1034"/>
      <c r="B111" s="1035"/>
      <c r="C111" s="1036"/>
      <c r="D111" s="1045" t="s">
        <v>4893</v>
      </c>
      <c r="E111" s="1037"/>
      <c r="F111" s="3311" t="s">
        <v>5502</v>
      </c>
      <c r="G111" s="3312"/>
      <c r="H111" s="3312"/>
      <c r="I111" s="3312"/>
      <c r="J111" s="3312"/>
      <c r="K111" s="3312"/>
      <c r="L111" s="3313"/>
      <c r="M111" s="1037"/>
      <c r="N111" s="1038"/>
      <c r="O111" s="1037"/>
    </row>
    <row r="112" spans="1:15" ht="20.100000000000001" customHeight="1">
      <c r="A112" s="1034"/>
      <c r="B112" s="1035"/>
      <c r="C112" s="1036"/>
      <c r="D112" s="1037" t="s">
        <v>5503</v>
      </c>
      <c r="E112" s="1037"/>
      <c r="F112" s="3298" t="s">
        <v>5504</v>
      </c>
      <c r="G112" s="3299"/>
      <c r="H112" s="3299"/>
      <c r="I112" s="3299"/>
      <c r="J112" s="3299"/>
      <c r="K112" s="3299"/>
      <c r="L112" s="3300"/>
      <c r="M112" s="1037"/>
      <c r="N112" s="1038"/>
      <c r="O112" s="1037"/>
    </row>
    <row r="113" spans="1:15" ht="20.100000000000001" customHeight="1">
      <c r="A113" s="1034"/>
      <c r="B113" s="1035"/>
      <c r="C113" s="1036"/>
      <c r="D113" s="1037" t="s">
        <v>5505</v>
      </c>
      <c r="E113" s="1037"/>
      <c r="F113" s="3302" t="s">
        <v>4894</v>
      </c>
      <c r="G113" s="3299"/>
      <c r="H113" s="3299"/>
      <c r="I113" s="3299"/>
      <c r="J113" s="3299"/>
      <c r="K113" s="3299"/>
      <c r="L113" s="3300"/>
      <c r="M113" s="1037"/>
      <c r="N113" s="1038" t="s">
        <v>1477</v>
      </c>
      <c r="O113" s="1037"/>
    </row>
    <row r="114" spans="1:15" ht="20.100000000000001" customHeight="1">
      <c r="A114" s="1034"/>
      <c r="B114" s="1035"/>
      <c r="C114" s="1036"/>
      <c r="D114" s="1037" t="s">
        <v>5506</v>
      </c>
      <c r="E114" s="1037"/>
      <c r="F114" s="3298" t="s">
        <v>4895</v>
      </c>
      <c r="G114" s="3299"/>
      <c r="H114" s="3299"/>
      <c r="I114" s="3299"/>
      <c r="J114" s="3299"/>
      <c r="K114" s="3299"/>
      <c r="L114" s="3300"/>
      <c r="M114" s="1037"/>
      <c r="N114" s="1038"/>
      <c r="O114" s="1037"/>
    </row>
    <row r="115" spans="1:15" ht="20.100000000000001" customHeight="1">
      <c r="A115" s="1034"/>
      <c r="B115" s="1035"/>
      <c r="C115" s="1036"/>
      <c r="D115" s="1037" t="s">
        <v>4896</v>
      </c>
      <c r="E115" s="1037"/>
      <c r="F115" s="3302" t="s">
        <v>4897</v>
      </c>
      <c r="G115" s="3299"/>
      <c r="H115" s="3299"/>
      <c r="I115" s="3299"/>
      <c r="J115" s="3299"/>
      <c r="K115" s="3299"/>
      <c r="L115" s="3300"/>
      <c r="M115" s="1037" t="s">
        <v>5507</v>
      </c>
      <c r="N115" s="1038"/>
      <c r="O115" s="1037"/>
    </row>
    <row r="116" spans="1:15" ht="20.100000000000001" customHeight="1">
      <c r="A116" s="1034"/>
      <c r="B116" s="1035"/>
      <c r="C116" s="1036"/>
      <c r="D116" s="1037" t="s">
        <v>5508</v>
      </c>
      <c r="E116" s="1037"/>
      <c r="F116" s="3298" t="s">
        <v>4898</v>
      </c>
      <c r="G116" s="3299"/>
      <c r="H116" s="3299"/>
      <c r="I116" s="3299"/>
      <c r="J116" s="3299"/>
      <c r="K116" s="3299"/>
      <c r="L116" s="3300"/>
      <c r="M116" s="1037" t="s">
        <v>5509</v>
      </c>
      <c r="N116" s="1038"/>
      <c r="O116" s="1037"/>
    </row>
    <row r="117" spans="1:15" ht="20.100000000000001" customHeight="1">
      <c r="A117" s="1034"/>
      <c r="B117" s="1035"/>
      <c r="C117" s="1036"/>
      <c r="D117" s="1037" t="s">
        <v>5510</v>
      </c>
      <c r="E117" s="1037"/>
      <c r="F117" s="3298" t="s">
        <v>5511</v>
      </c>
      <c r="G117" s="3299"/>
      <c r="H117" s="3299"/>
      <c r="I117" s="3299"/>
      <c r="J117" s="3299"/>
      <c r="K117" s="3299"/>
      <c r="L117" s="3300"/>
      <c r="M117" s="1037"/>
      <c r="N117" s="1038"/>
      <c r="O117" s="1037"/>
    </row>
    <row r="118" spans="1:15" ht="20.100000000000001" customHeight="1">
      <c r="A118" s="1034"/>
      <c r="B118" s="1035"/>
      <c r="C118" s="1036"/>
      <c r="D118" s="1037" t="s">
        <v>5512</v>
      </c>
      <c r="E118" s="1037"/>
      <c r="F118" s="3302" t="s">
        <v>5513</v>
      </c>
      <c r="G118" s="3299"/>
      <c r="H118" s="3299"/>
      <c r="I118" s="3299"/>
      <c r="J118" s="3299"/>
      <c r="K118" s="3299"/>
      <c r="L118" s="3300"/>
      <c r="M118" s="1037"/>
      <c r="N118" s="1038"/>
      <c r="O118" s="1037"/>
    </row>
    <row r="119" spans="1:15" ht="20.100000000000001" customHeight="1">
      <c r="A119" s="1034"/>
      <c r="B119" s="1035"/>
      <c r="C119" s="1036"/>
      <c r="D119" s="1037" t="s">
        <v>5514</v>
      </c>
      <c r="E119" s="1037" t="s">
        <v>5515</v>
      </c>
      <c r="F119" s="3298" t="s">
        <v>5516</v>
      </c>
      <c r="G119" s="3299"/>
      <c r="H119" s="3299"/>
      <c r="I119" s="3299"/>
      <c r="J119" s="3299"/>
      <c r="K119" s="3299"/>
      <c r="L119" s="3300"/>
      <c r="M119" s="1037" t="s">
        <v>5517</v>
      </c>
      <c r="N119" s="1038"/>
      <c r="O119" s="1037"/>
    </row>
    <row r="120" spans="1:15" ht="20.100000000000001" customHeight="1">
      <c r="A120" s="1034"/>
      <c r="B120" s="1035"/>
      <c r="C120" s="1036"/>
      <c r="D120" s="1037" t="s">
        <v>4899</v>
      </c>
      <c r="E120" s="1037"/>
      <c r="F120" s="3298" t="s">
        <v>5518</v>
      </c>
      <c r="G120" s="3299"/>
      <c r="H120" s="3299"/>
      <c r="I120" s="3299"/>
      <c r="J120" s="3299"/>
      <c r="K120" s="3299"/>
      <c r="L120" s="3300"/>
      <c r="M120" s="1037" t="s">
        <v>5519</v>
      </c>
      <c r="N120" s="1038"/>
      <c r="O120" s="1037"/>
    </row>
    <row r="121" spans="1:15" ht="20.100000000000001" customHeight="1">
      <c r="A121" s="1034"/>
      <c r="B121" s="1035"/>
      <c r="C121" s="1036"/>
      <c r="D121" s="1037" t="s">
        <v>5520</v>
      </c>
      <c r="E121" s="1037"/>
      <c r="F121" s="3298" t="s">
        <v>4900</v>
      </c>
      <c r="G121" s="3299"/>
      <c r="H121" s="3299"/>
      <c r="I121" s="3299"/>
      <c r="J121" s="3299"/>
      <c r="K121" s="3299"/>
      <c r="L121" s="3300"/>
      <c r="M121" s="1037"/>
      <c r="N121" s="1038"/>
      <c r="O121" s="1037"/>
    </row>
    <row r="122" spans="1:15" ht="20.100000000000001" customHeight="1">
      <c r="A122" s="1034"/>
      <c r="B122" s="1035"/>
      <c r="C122" s="1036"/>
      <c r="D122" s="1037" t="s">
        <v>5521</v>
      </c>
      <c r="E122" s="1037"/>
      <c r="F122" s="3298" t="s">
        <v>5522</v>
      </c>
      <c r="G122" s="3299"/>
      <c r="H122" s="3299"/>
      <c r="I122" s="3299"/>
      <c r="J122" s="3299"/>
      <c r="K122" s="3299"/>
      <c r="L122" s="3300"/>
      <c r="M122" s="1037"/>
      <c r="N122" s="1038"/>
      <c r="O122" s="1037"/>
    </row>
    <row r="123" spans="1:15" ht="20.100000000000001" customHeight="1">
      <c r="A123" s="1034"/>
      <c r="B123" s="1035"/>
      <c r="C123" s="1036"/>
      <c r="D123" s="1037" t="s">
        <v>5523</v>
      </c>
      <c r="E123" s="1037" t="s">
        <v>5524</v>
      </c>
      <c r="F123" s="3298" t="s">
        <v>5525</v>
      </c>
      <c r="G123" s="3299"/>
      <c r="H123" s="3299"/>
      <c r="I123" s="3299"/>
      <c r="J123" s="3299"/>
      <c r="K123" s="3299"/>
      <c r="L123" s="3300"/>
      <c r="M123" s="1037" t="s">
        <v>5526</v>
      </c>
      <c r="N123" s="1038"/>
      <c r="O123" s="1037"/>
    </row>
    <row r="124" spans="1:15" ht="20.100000000000001" customHeight="1">
      <c r="A124" s="1034"/>
      <c r="B124" s="1035"/>
      <c r="C124" s="1036"/>
      <c r="D124" s="1037" t="s">
        <v>4901</v>
      </c>
      <c r="E124" s="1037"/>
      <c r="F124" s="3298" t="s">
        <v>5527</v>
      </c>
      <c r="G124" s="3299"/>
      <c r="H124" s="3299"/>
      <c r="I124" s="3299"/>
      <c r="J124" s="3299"/>
      <c r="K124" s="3299"/>
      <c r="L124" s="3300"/>
      <c r="M124" s="1037" t="s">
        <v>4902</v>
      </c>
      <c r="N124" s="1038"/>
      <c r="O124" s="1037"/>
    </row>
    <row r="125" spans="1:15" ht="20.100000000000001" customHeight="1">
      <c r="A125" s="1034"/>
      <c r="B125" s="1035"/>
      <c r="C125" s="1036"/>
      <c r="D125" s="1037" t="s">
        <v>5528</v>
      </c>
      <c r="E125" s="1037" t="s">
        <v>5529</v>
      </c>
      <c r="F125" s="3298" t="s">
        <v>5530</v>
      </c>
      <c r="G125" s="3299"/>
      <c r="H125" s="3299"/>
      <c r="I125" s="3299"/>
      <c r="J125" s="3299"/>
      <c r="K125" s="3299"/>
      <c r="L125" s="3300"/>
      <c r="M125" s="1037" t="s">
        <v>5531</v>
      </c>
      <c r="N125" s="1038"/>
      <c r="O125" s="1037"/>
    </row>
    <row r="126" spans="1:15" ht="20.100000000000001" customHeight="1">
      <c r="A126" s="1034"/>
      <c r="B126" s="1035"/>
      <c r="C126" s="1036"/>
      <c r="D126" s="1037" t="s">
        <v>4903</v>
      </c>
      <c r="E126" s="1037" t="s">
        <v>5532</v>
      </c>
      <c r="F126" s="3298" t="s">
        <v>4904</v>
      </c>
      <c r="G126" s="3299"/>
      <c r="H126" s="3299"/>
      <c r="I126" s="3299"/>
      <c r="J126" s="3299"/>
      <c r="K126" s="3299"/>
      <c r="L126" s="3300"/>
      <c r="M126" s="1037"/>
      <c r="N126" s="1038"/>
      <c r="O126" s="1037"/>
    </row>
    <row r="127" spans="1:15" ht="20.100000000000001" customHeight="1">
      <c r="A127" s="1034"/>
      <c r="B127" s="1035"/>
      <c r="C127" s="1036"/>
      <c r="D127" s="1037" t="s">
        <v>5533</v>
      </c>
      <c r="E127" s="1037"/>
      <c r="F127" s="3298" t="s">
        <v>4905</v>
      </c>
      <c r="G127" s="3299"/>
      <c r="H127" s="3299"/>
      <c r="I127" s="3299"/>
      <c r="J127" s="3299"/>
      <c r="K127" s="3299"/>
      <c r="L127" s="3300"/>
      <c r="M127" s="1037"/>
      <c r="N127" s="1038"/>
      <c r="O127" s="1037"/>
    </row>
    <row r="128" spans="1:15" ht="20.100000000000001" customHeight="1">
      <c r="A128" s="1034"/>
      <c r="B128" s="1035"/>
      <c r="C128" s="1036"/>
      <c r="D128" s="1037" t="s">
        <v>5534</v>
      </c>
      <c r="E128" s="1037"/>
      <c r="F128" s="3298" t="s">
        <v>5535</v>
      </c>
      <c r="G128" s="3299"/>
      <c r="H128" s="3299"/>
      <c r="I128" s="3299"/>
      <c r="J128" s="3299"/>
      <c r="K128" s="3299"/>
      <c r="L128" s="3300"/>
      <c r="M128" s="1037"/>
      <c r="N128" s="1038"/>
      <c r="O128" s="1037"/>
    </row>
    <row r="129" spans="1:15" ht="20.100000000000001" customHeight="1">
      <c r="A129" s="1034"/>
      <c r="B129" s="1035"/>
      <c r="C129" s="1036"/>
      <c r="D129" s="1037" t="s">
        <v>4906</v>
      </c>
      <c r="E129" s="1037" t="s">
        <v>4907</v>
      </c>
      <c r="F129" s="3298" t="s">
        <v>5536</v>
      </c>
      <c r="G129" s="3299"/>
      <c r="H129" s="3299"/>
      <c r="I129" s="3299"/>
      <c r="J129" s="3299"/>
      <c r="K129" s="3299"/>
      <c r="L129" s="3300"/>
      <c r="M129" s="1037" t="s">
        <v>5537</v>
      </c>
      <c r="N129" s="1038"/>
      <c r="O129" s="1037"/>
    </row>
    <row r="130" spans="1:15" ht="20.100000000000001" customHeight="1">
      <c r="A130" s="1034"/>
      <c r="B130" s="1035"/>
      <c r="C130" s="1036"/>
      <c r="D130" s="1037" t="s">
        <v>4908</v>
      </c>
      <c r="E130" s="1037"/>
      <c r="F130" s="3298" t="s">
        <v>5538</v>
      </c>
      <c r="G130" s="3299"/>
      <c r="H130" s="3299"/>
      <c r="I130" s="3299"/>
      <c r="J130" s="3299"/>
      <c r="K130" s="3299"/>
      <c r="L130" s="3300"/>
      <c r="M130" s="1037"/>
      <c r="N130" s="1038"/>
      <c r="O130" s="1037"/>
    </row>
    <row r="131" spans="1:15" ht="20.100000000000001" customHeight="1">
      <c r="A131" s="1034"/>
      <c r="B131" s="1035"/>
      <c r="C131" s="1036"/>
      <c r="D131" s="1037" t="s">
        <v>4909</v>
      </c>
      <c r="E131" s="1037"/>
      <c r="F131" s="3298" t="s">
        <v>4910</v>
      </c>
      <c r="G131" s="3299"/>
      <c r="H131" s="3299"/>
      <c r="I131" s="3299"/>
      <c r="J131" s="3299"/>
      <c r="K131" s="3299"/>
      <c r="L131" s="3300"/>
      <c r="M131" s="1037"/>
      <c r="N131" s="1038"/>
      <c r="O131" s="1037"/>
    </row>
    <row r="132" spans="1:15" ht="20.100000000000001" customHeight="1">
      <c r="A132" s="1034"/>
      <c r="B132" s="1035"/>
      <c r="C132" s="1036"/>
      <c r="D132" s="1037" t="s">
        <v>5539</v>
      </c>
      <c r="E132" s="1037"/>
      <c r="F132" s="3298" t="s">
        <v>5540</v>
      </c>
      <c r="G132" s="3299"/>
      <c r="H132" s="3299"/>
      <c r="I132" s="3299"/>
      <c r="J132" s="3299"/>
      <c r="K132" s="3299"/>
      <c r="L132" s="3300"/>
      <c r="M132" s="1037"/>
      <c r="N132" s="1038"/>
      <c r="O132" s="1037"/>
    </row>
    <row r="133" spans="1:15" ht="20.100000000000001" customHeight="1">
      <c r="A133" s="1034"/>
      <c r="B133" s="1035"/>
      <c r="C133" s="1036"/>
      <c r="D133" s="1037" t="s">
        <v>124</v>
      </c>
      <c r="E133" s="1037"/>
      <c r="F133" s="3298" t="s">
        <v>4911</v>
      </c>
      <c r="G133" s="3299"/>
      <c r="H133" s="3299"/>
      <c r="I133" s="3299"/>
      <c r="J133" s="3299"/>
      <c r="K133" s="3299"/>
      <c r="L133" s="3300"/>
      <c r="M133" s="1037"/>
      <c r="N133" s="1038"/>
      <c r="O133" s="1037"/>
    </row>
    <row r="134" spans="1:15" ht="20.100000000000001" customHeight="1">
      <c r="A134" s="1034"/>
      <c r="B134" s="1035"/>
      <c r="C134" s="1036"/>
      <c r="D134" s="1037" t="s">
        <v>5541</v>
      </c>
      <c r="E134" s="1037"/>
      <c r="F134" s="3298" t="s">
        <v>5542</v>
      </c>
      <c r="G134" s="3299"/>
      <c r="H134" s="3299"/>
      <c r="I134" s="3299"/>
      <c r="J134" s="3299"/>
      <c r="K134" s="3299"/>
      <c r="L134" s="3300"/>
      <c r="M134" s="1037"/>
      <c r="N134" s="1038"/>
      <c r="O134" s="1037"/>
    </row>
    <row r="135" spans="1:15" ht="20.100000000000001" customHeight="1">
      <c r="A135" s="1034"/>
      <c r="B135" s="1035"/>
      <c r="C135" s="1036"/>
      <c r="D135" s="1037" t="s">
        <v>5543</v>
      </c>
      <c r="E135" s="1037"/>
      <c r="F135" s="3298" t="s">
        <v>4912</v>
      </c>
      <c r="G135" s="3299"/>
      <c r="H135" s="3299"/>
      <c r="I135" s="3299"/>
      <c r="J135" s="3299"/>
      <c r="K135" s="3299"/>
      <c r="L135" s="3300"/>
      <c r="M135" s="1037"/>
      <c r="N135" s="1038"/>
      <c r="O135" s="1037"/>
    </row>
    <row r="136" spans="1:15" ht="20.100000000000001" customHeight="1">
      <c r="A136" s="1034"/>
      <c r="B136" s="1035"/>
      <c r="C136" s="1036"/>
      <c r="D136" s="1037" t="s">
        <v>4913</v>
      </c>
      <c r="E136" s="1037"/>
      <c r="F136" s="3298" t="s">
        <v>5544</v>
      </c>
      <c r="G136" s="3299"/>
      <c r="H136" s="3299"/>
      <c r="I136" s="3299"/>
      <c r="J136" s="3299"/>
      <c r="K136" s="3299"/>
      <c r="L136" s="3300"/>
      <c r="M136" s="1037" t="s">
        <v>4914</v>
      </c>
      <c r="N136" s="1038"/>
      <c r="O136" s="1037"/>
    </row>
    <row r="137" spans="1:15" ht="20.100000000000001" customHeight="1">
      <c r="A137" s="1034"/>
      <c r="B137" s="1035"/>
      <c r="C137" s="1036"/>
      <c r="D137" s="1037" t="s">
        <v>1471</v>
      </c>
      <c r="E137" s="1037"/>
      <c r="F137" s="3298" t="s">
        <v>1472</v>
      </c>
      <c r="G137" s="3299"/>
      <c r="H137" s="3299"/>
      <c r="I137" s="3299"/>
      <c r="J137" s="3299"/>
      <c r="K137" s="3299"/>
      <c r="L137" s="3300"/>
      <c r="M137" s="1037"/>
      <c r="N137" s="1038"/>
      <c r="O137" s="1037"/>
    </row>
    <row r="138" spans="1:15" ht="20.100000000000001" customHeight="1">
      <c r="A138" s="1034"/>
      <c r="B138" s="1035"/>
      <c r="C138" s="1036"/>
      <c r="D138" s="1037" t="s">
        <v>5545</v>
      </c>
      <c r="E138" s="1037"/>
      <c r="F138" s="3298" t="s">
        <v>4915</v>
      </c>
      <c r="G138" s="3299"/>
      <c r="H138" s="3299"/>
      <c r="I138" s="3299"/>
      <c r="J138" s="3299"/>
      <c r="K138" s="3299"/>
      <c r="L138" s="3300"/>
      <c r="M138" s="1037"/>
      <c r="N138" s="1038"/>
      <c r="O138" s="1037"/>
    </row>
    <row r="139" spans="1:15" ht="20.100000000000001" customHeight="1">
      <c r="A139" s="1034"/>
      <c r="B139" s="1035"/>
      <c r="C139" s="1036"/>
      <c r="D139" s="1037" t="s">
        <v>4916</v>
      </c>
      <c r="E139" s="1037"/>
      <c r="F139" s="3298" t="s">
        <v>4917</v>
      </c>
      <c r="G139" s="3299"/>
      <c r="H139" s="3299"/>
      <c r="I139" s="3299"/>
      <c r="J139" s="3299"/>
      <c r="K139" s="3299"/>
      <c r="L139" s="3300"/>
      <c r="M139" s="1037"/>
      <c r="N139" s="1038"/>
      <c r="O139" s="1037"/>
    </row>
    <row r="140" spans="1:15" ht="20.100000000000001" customHeight="1">
      <c r="A140" s="1034"/>
      <c r="B140" s="1035"/>
      <c r="C140" s="1036"/>
      <c r="D140" s="1037" t="s">
        <v>4918</v>
      </c>
      <c r="E140" s="1037"/>
      <c r="F140" s="3298" t="s">
        <v>5546</v>
      </c>
      <c r="G140" s="3299"/>
      <c r="H140" s="3299"/>
      <c r="I140" s="3299"/>
      <c r="J140" s="3299"/>
      <c r="K140" s="3299"/>
      <c r="L140" s="3300"/>
      <c r="M140" s="1037" t="s">
        <v>5547</v>
      </c>
      <c r="N140" s="1038"/>
      <c r="O140" s="1037"/>
    </row>
    <row r="141" spans="1:15" ht="20.100000000000001" customHeight="1">
      <c r="A141" s="1034"/>
      <c r="B141" s="1035"/>
      <c r="C141" s="1036"/>
      <c r="D141" s="3309" t="s">
        <v>5548</v>
      </c>
      <c r="E141" s="1037" t="s">
        <v>5549</v>
      </c>
      <c r="F141" s="3298" t="s">
        <v>5550</v>
      </c>
      <c r="G141" s="3299"/>
      <c r="H141" s="3299"/>
      <c r="I141" s="3299"/>
      <c r="J141" s="3299"/>
      <c r="K141" s="3299"/>
      <c r="L141" s="3300"/>
      <c r="M141" s="1037"/>
      <c r="N141" s="1038"/>
      <c r="O141" s="1037"/>
    </row>
    <row r="142" spans="1:15" ht="20.100000000000001" customHeight="1">
      <c r="A142" s="1034"/>
      <c r="B142" s="1035"/>
      <c r="C142" s="1036"/>
      <c r="D142" s="3310"/>
      <c r="E142" s="1037" t="s">
        <v>5551</v>
      </c>
      <c r="F142" s="3298" t="s">
        <v>5552</v>
      </c>
      <c r="G142" s="3299"/>
      <c r="H142" s="3299"/>
      <c r="I142" s="3299"/>
      <c r="J142" s="3299"/>
      <c r="K142" s="3299"/>
      <c r="L142" s="3300"/>
      <c r="M142" s="1037"/>
      <c r="N142" s="1038"/>
      <c r="O142" s="1037"/>
    </row>
    <row r="143" spans="1:15" ht="20.100000000000001" customHeight="1">
      <c r="A143" s="1034"/>
      <c r="B143" s="1035"/>
      <c r="C143" s="1036"/>
      <c r="D143" s="1037" t="s">
        <v>5553</v>
      </c>
      <c r="E143" s="1037"/>
      <c r="F143" s="3298" t="s">
        <v>1472</v>
      </c>
      <c r="G143" s="3299"/>
      <c r="H143" s="3299"/>
      <c r="I143" s="3299"/>
      <c r="J143" s="3299"/>
      <c r="K143" s="3299"/>
      <c r="L143" s="3300"/>
      <c r="M143" s="1037"/>
      <c r="N143" s="1038"/>
      <c r="O143" s="1037"/>
    </row>
    <row r="144" spans="1:15" ht="20.100000000000001" customHeight="1">
      <c r="A144" s="1034"/>
      <c r="B144" s="1035"/>
      <c r="C144" s="1036"/>
      <c r="D144" s="1037" t="s">
        <v>4919</v>
      </c>
      <c r="E144" s="1037"/>
      <c r="F144" s="3298" t="s">
        <v>5554</v>
      </c>
      <c r="G144" s="3299"/>
      <c r="H144" s="3299"/>
      <c r="I144" s="3299"/>
      <c r="J144" s="3299"/>
      <c r="K144" s="3299"/>
      <c r="L144" s="3300"/>
      <c r="M144" s="1037"/>
      <c r="N144" s="1038"/>
      <c r="O144" s="1037"/>
    </row>
    <row r="145" spans="1:15" ht="20.100000000000001" customHeight="1">
      <c r="A145" s="1034"/>
      <c r="B145" s="1035"/>
      <c r="C145" s="1036"/>
      <c r="D145" s="1037" t="s">
        <v>5555</v>
      </c>
      <c r="E145" s="1037"/>
      <c r="F145" s="3298" t="s">
        <v>5556</v>
      </c>
      <c r="G145" s="3299"/>
      <c r="H145" s="3299"/>
      <c r="I145" s="3299"/>
      <c r="J145" s="3299"/>
      <c r="K145" s="3299"/>
      <c r="L145" s="3300"/>
      <c r="M145" s="1037"/>
      <c r="N145" s="1038"/>
      <c r="O145" s="1037"/>
    </row>
    <row r="146" spans="1:15" ht="20.100000000000001" customHeight="1">
      <c r="A146" s="1034"/>
      <c r="B146" s="1035"/>
      <c r="C146" s="1036"/>
      <c r="D146" s="1037" t="s">
        <v>5557</v>
      </c>
      <c r="E146" s="1037"/>
      <c r="F146" s="3298" t="s">
        <v>4920</v>
      </c>
      <c r="G146" s="3299"/>
      <c r="H146" s="3299"/>
      <c r="I146" s="3299"/>
      <c r="J146" s="3299"/>
      <c r="K146" s="3299"/>
      <c r="L146" s="3300"/>
      <c r="M146" s="1037" t="s">
        <v>5558</v>
      </c>
      <c r="N146" s="1038"/>
      <c r="O146" s="1037"/>
    </row>
    <row r="147" spans="1:15" ht="20.100000000000001" customHeight="1">
      <c r="A147" s="1034"/>
      <c r="B147" s="1035"/>
      <c r="C147" s="1036"/>
      <c r="D147" s="1037" t="s">
        <v>1473</v>
      </c>
      <c r="E147" s="1037"/>
      <c r="F147" s="3298" t="s">
        <v>5559</v>
      </c>
      <c r="G147" s="3299"/>
      <c r="H147" s="3299"/>
      <c r="I147" s="3299"/>
      <c r="J147" s="3299"/>
      <c r="K147" s="3299"/>
      <c r="L147" s="3300"/>
      <c r="M147" s="1037"/>
      <c r="N147" s="1038"/>
      <c r="O147" s="1037"/>
    </row>
    <row r="148" spans="1:15" ht="20.100000000000001" customHeight="1">
      <c r="A148" s="1034"/>
      <c r="B148" s="1035"/>
      <c r="C148" s="1036"/>
      <c r="D148" s="1037" t="s">
        <v>5560</v>
      </c>
      <c r="E148" s="1037"/>
      <c r="F148" s="3298" t="s">
        <v>5561</v>
      </c>
      <c r="G148" s="3299"/>
      <c r="H148" s="3299"/>
      <c r="I148" s="3299"/>
      <c r="J148" s="3299"/>
      <c r="K148" s="3299"/>
      <c r="L148" s="3300"/>
      <c r="M148" s="1037"/>
      <c r="N148" s="1038"/>
      <c r="O148" s="1037"/>
    </row>
    <row r="149" spans="1:15" ht="20.100000000000001" customHeight="1">
      <c r="A149" s="1034"/>
      <c r="B149" s="1035"/>
      <c r="C149" s="1036"/>
      <c r="D149" s="1037" t="s">
        <v>5562</v>
      </c>
      <c r="E149" s="1037"/>
      <c r="F149" s="3298" t="s">
        <v>5563</v>
      </c>
      <c r="G149" s="3299"/>
      <c r="H149" s="3299"/>
      <c r="I149" s="3299"/>
      <c r="J149" s="3299"/>
      <c r="K149" s="3299"/>
      <c r="L149" s="3300"/>
      <c r="M149" s="1037"/>
      <c r="N149" s="1038"/>
      <c r="O149" s="1037"/>
    </row>
    <row r="150" spans="1:15" ht="20.100000000000001" customHeight="1">
      <c r="A150" s="1034"/>
      <c r="B150" s="1035"/>
      <c r="C150" s="1036"/>
      <c r="D150" s="1037" t="s">
        <v>5564</v>
      </c>
      <c r="E150" s="1037"/>
      <c r="F150" s="3298" t="s">
        <v>4911</v>
      </c>
      <c r="G150" s="3299"/>
      <c r="H150" s="3299"/>
      <c r="I150" s="3299"/>
      <c r="J150" s="3299"/>
      <c r="K150" s="3299"/>
      <c r="L150" s="3300"/>
      <c r="M150" s="1037"/>
      <c r="N150" s="1038"/>
      <c r="O150" s="1037"/>
    </row>
    <row r="151" spans="1:15" ht="20.100000000000001" customHeight="1">
      <c r="A151" s="1034"/>
      <c r="B151" s="1035"/>
      <c r="C151" s="1036"/>
      <c r="D151" s="1037" t="s">
        <v>5565</v>
      </c>
      <c r="E151" s="1037"/>
      <c r="F151" s="3298" t="s">
        <v>5566</v>
      </c>
      <c r="G151" s="3299"/>
      <c r="H151" s="3299"/>
      <c r="I151" s="3299"/>
      <c r="J151" s="3299"/>
      <c r="K151" s="3299"/>
      <c r="L151" s="3300"/>
      <c r="M151" s="1037"/>
      <c r="N151" s="1038"/>
      <c r="O151" s="1037"/>
    </row>
    <row r="152" spans="1:15" ht="20.100000000000001" customHeight="1">
      <c r="A152" s="1034"/>
      <c r="B152" s="1035"/>
      <c r="C152" s="1036"/>
      <c r="D152" s="1037" t="s">
        <v>5567</v>
      </c>
      <c r="E152" s="1037" t="s">
        <v>4921</v>
      </c>
      <c r="F152" s="3298" t="s">
        <v>5568</v>
      </c>
      <c r="G152" s="3299"/>
      <c r="H152" s="3299"/>
      <c r="I152" s="3299"/>
      <c r="J152" s="3299"/>
      <c r="K152" s="3299"/>
      <c r="L152" s="3300"/>
      <c r="M152" s="1037"/>
      <c r="N152" s="1037"/>
      <c r="O152" s="1037"/>
    </row>
    <row r="153" spans="1:15" ht="20.100000000000001" customHeight="1">
      <c r="A153" s="1034"/>
      <c r="B153" s="1035"/>
      <c r="C153" s="1036"/>
      <c r="D153" s="1037" t="s">
        <v>5569</v>
      </c>
      <c r="E153" s="1037" t="s">
        <v>5570</v>
      </c>
      <c r="F153" s="3298" t="s">
        <v>4922</v>
      </c>
      <c r="G153" s="3299"/>
      <c r="H153" s="3299"/>
      <c r="I153" s="3299"/>
      <c r="J153" s="3299"/>
      <c r="K153" s="3299"/>
      <c r="L153" s="3300"/>
      <c r="M153" s="1037" t="s">
        <v>5571</v>
      </c>
      <c r="N153" s="1037"/>
      <c r="O153" s="1037" t="s">
        <v>5572</v>
      </c>
    </row>
    <row r="154" spans="1:15" ht="20.100000000000001" customHeight="1">
      <c r="A154" s="1034"/>
      <c r="B154" s="1035"/>
      <c r="C154" s="1036"/>
      <c r="D154" s="1037" t="s">
        <v>5573</v>
      </c>
      <c r="E154" s="1037"/>
      <c r="F154" s="3298" t="s">
        <v>5574</v>
      </c>
      <c r="G154" s="3299"/>
      <c r="H154" s="3299"/>
      <c r="I154" s="3299"/>
      <c r="J154" s="3299"/>
      <c r="K154" s="3299"/>
      <c r="L154" s="3300"/>
      <c r="M154" s="1037"/>
      <c r="N154" s="1037"/>
      <c r="O154" s="1037"/>
    </row>
    <row r="155" spans="1:15" ht="20.100000000000001" customHeight="1">
      <c r="A155" s="1034"/>
      <c r="B155" s="1035"/>
      <c r="C155" s="1036"/>
      <c r="D155" s="1037" t="s">
        <v>5575</v>
      </c>
      <c r="E155" s="1037"/>
      <c r="F155" s="3298" t="s">
        <v>5576</v>
      </c>
      <c r="G155" s="3299"/>
      <c r="H155" s="3299"/>
      <c r="I155" s="3299"/>
      <c r="J155" s="3299"/>
      <c r="K155" s="3299"/>
      <c r="L155" s="3300"/>
      <c r="M155" s="1037" t="s">
        <v>5577</v>
      </c>
      <c r="N155" s="1046" t="s">
        <v>4923</v>
      </c>
      <c r="O155" s="1037"/>
    </row>
    <row r="156" spans="1:15" ht="20.100000000000001" customHeight="1">
      <c r="A156" s="1034"/>
      <c r="B156" s="1035"/>
      <c r="C156" s="1036"/>
      <c r="D156" s="1037" t="s">
        <v>5578</v>
      </c>
      <c r="E156" s="1037"/>
      <c r="F156" s="3298" t="s">
        <v>5579</v>
      </c>
      <c r="G156" s="3299"/>
      <c r="H156" s="3299"/>
      <c r="I156" s="3299"/>
      <c r="J156" s="3299"/>
      <c r="K156" s="3299"/>
      <c r="L156" s="3300"/>
      <c r="M156" s="1037"/>
      <c r="N156" s="1037"/>
      <c r="O156" s="1037"/>
    </row>
    <row r="157" spans="1:15" ht="16.5" customHeight="1">
      <c r="A157" s="1034"/>
      <c r="B157" s="1035"/>
      <c r="C157" s="1036"/>
      <c r="D157" s="1037" t="s">
        <v>5580</v>
      </c>
      <c r="E157" s="1037" t="s">
        <v>5581</v>
      </c>
      <c r="F157" s="3298" t="s">
        <v>4924</v>
      </c>
      <c r="G157" s="3299"/>
      <c r="H157" s="3299"/>
      <c r="I157" s="3299"/>
      <c r="J157" s="3299"/>
      <c r="K157" s="3299"/>
      <c r="L157" s="3300"/>
      <c r="M157" s="1037" t="s">
        <v>4925</v>
      </c>
      <c r="N157" s="1037"/>
      <c r="O157" s="1047" t="s">
        <v>5582</v>
      </c>
    </row>
    <row r="158" spans="1:15" ht="20.100000000000001" customHeight="1">
      <c r="A158" s="1034"/>
      <c r="B158" s="1035"/>
      <c r="C158" s="1036"/>
      <c r="D158" s="1037" t="s">
        <v>5583</v>
      </c>
      <c r="E158" s="1037"/>
      <c r="F158" s="3298" t="s">
        <v>5584</v>
      </c>
      <c r="G158" s="3299"/>
      <c r="H158" s="3299"/>
      <c r="I158" s="3299"/>
      <c r="J158" s="3299"/>
      <c r="K158" s="3299"/>
      <c r="L158" s="3300"/>
      <c r="M158" s="1037"/>
      <c r="N158" s="1037"/>
      <c r="O158" s="1037"/>
    </row>
    <row r="159" spans="1:15" ht="20.100000000000001" customHeight="1">
      <c r="A159" s="1034"/>
      <c r="B159" s="1035"/>
      <c r="C159" s="1036"/>
      <c r="D159" s="1037" t="s">
        <v>4926</v>
      </c>
      <c r="E159" s="1037"/>
      <c r="F159" s="3298" t="s">
        <v>5585</v>
      </c>
      <c r="G159" s="3299"/>
      <c r="H159" s="3299"/>
      <c r="I159" s="3299"/>
      <c r="J159" s="3299"/>
      <c r="K159" s="3299"/>
      <c r="L159" s="3300"/>
      <c r="M159" s="1037" t="s">
        <v>5586</v>
      </c>
      <c r="N159" s="1037"/>
      <c r="O159" s="1037"/>
    </row>
    <row r="160" spans="1:15" ht="20.100000000000001" customHeight="1">
      <c r="A160" s="1034"/>
      <c r="B160" s="1035"/>
      <c r="C160" s="1036"/>
      <c r="D160" s="1037" t="s">
        <v>5587</v>
      </c>
      <c r="E160" s="1037" t="s">
        <v>4927</v>
      </c>
      <c r="F160" s="3298" t="s">
        <v>5588</v>
      </c>
      <c r="G160" s="3299"/>
      <c r="H160" s="3299"/>
      <c r="I160" s="3299"/>
      <c r="J160" s="3299"/>
      <c r="K160" s="3299"/>
      <c r="L160" s="3300"/>
      <c r="M160" s="1037" t="s">
        <v>5589</v>
      </c>
      <c r="N160" s="1037"/>
      <c r="O160" s="1037"/>
    </row>
    <row r="161" spans="1:15" ht="20.100000000000001" customHeight="1">
      <c r="A161" s="1034"/>
      <c r="B161" s="1035"/>
      <c r="C161" s="1036"/>
      <c r="D161" s="1037" t="s">
        <v>132</v>
      </c>
      <c r="E161" s="1037"/>
      <c r="F161" s="3298" t="s">
        <v>5590</v>
      </c>
      <c r="G161" s="3299"/>
      <c r="H161" s="3299"/>
      <c r="I161" s="3299"/>
      <c r="J161" s="3299"/>
      <c r="K161" s="3299"/>
      <c r="L161" s="3300"/>
      <c r="M161" s="1037"/>
      <c r="N161" s="1037"/>
      <c r="O161" s="1037"/>
    </row>
    <row r="162" spans="1:15" ht="20.100000000000001" customHeight="1">
      <c r="A162" s="1034"/>
      <c r="B162" s="1035"/>
      <c r="C162" s="1036"/>
      <c r="D162" s="1037" t="s">
        <v>5591</v>
      </c>
      <c r="E162" s="1037" t="s">
        <v>5592</v>
      </c>
      <c r="F162" s="3298" t="s">
        <v>5593</v>
      </c>
      <c r="G162" s="3299"/>
      <c r="H162" s="3299"/>
      <c r="I162" s="3299"/>
      <c r="J162" s="3299"/>
      <c r="K162" s="3299"/>
      <c r="L162" s="3300"/>
      <c r="M162" s="1037"/>
      <c r="N162" s="1037"/>
      <c r="O162" s="1037"/>
    </row>
    <row r="163" spans="1:15" ht="20.100000000000001" customHeight="1">
      <c r="A163" s="1034"/>
      <c r="B163" s="1035"/>
      <c r="C163" s="1036"/>
      <c r="D163" s="1037" t="s">
        <v>5594</v>
      </c>
      <c r="E163" s="1037"/>
      <c r="F163" s="3298" t="s">
        <v>5595</v>
      </c>
      <c r="G163" s="3299"/>
      <c r="H163" s="3299"/>
      <c r="I163" s="3299"/>
      <c r="J163" s="3299"/>
      <c r="K163" s="3299"/>
      <c r="L163" s="3300"/>
      <c r="M163" s="1037"/>
      <c r="N163" s="1037"/>
      <c r="O163" s="1037"/>
    </row>
    <row r="164" spans="1:15" ht="20.100000000000001" customHeight="1">
      <c r="A164" s="1034"/>
      <c r="B164" s="1035"/>
      <c r="C164" s="1036"/>
      <c r="D164" s="1037" t="s">
        <v>4928</v>
      </c>
      <c r="E164" s="1037" t="s">
        <v>4929</v>
      </c>
      <c r="F164" s="3302" t="s">
        <v>5596</v>
      </c>
      <c r="G164" s="3299"/>
      <c r="H164" s="3299"/>
      <c r="I164" s="3299"/>
      <c r="J164" s="3299"/>
      <c r="K164" s="3299"/>
      <c r="L164" s="3300"/>
      <c r="M164" s="1037"/>
      <c r="N164" s="1037"/>
      <c r="O164" s="1037"/>
    </row>
    <row r="165" spans="1:15" ht="20.100000000000001" customHeight="1">
      <c r="A165" s="1034"/>
      <c r="B165" s="1035"/>
      <c r="C165" s="1036"/>
      <c r="D165" s="1037" t="s">
        <v>4930</v>
      </c>
      <c r="E165" s="1037" t="s">
        <v>4931</v>
      </c>
      <c r="F165" s="3298" t="s">
        <v>5597</v>
      </c>
      <c r="G165" s="3299"/>
      <c r="H165" s="3299"/>
      <c r="I165" s="3299"/>
      <c r="J165" s="3299"/>
      <c r="K165" s="3299"/>
      <c r="L165" s="3300"/>
      <c r="M165" s="1037"/>
      <c r="N165" s="1037"/>
      <c r="O165" s="1037"/>
    </row>
    <row r="166" spans="1:15" ht="20.100000000000001" customHeight="1">
      <c r="A166" s="1034"/>
      <c r="B166" s="1035"/>
      <c r="C166" s="1036"/>
      <c r="D166" s="1037" t="s">
        <v>5598</v>
      </c>
      <c r="E166" s="1037"/>
      <c r="F166" s="3298" t="s">
        <v>5599</v>
      </c>
      <c r="G166" s="3299"/>
      <c r="H166" s="3299"/>
      <c r="I166" s="3299"/>
      <c r="J166" s="3299"/>
      <c r="K166" s="3299"/>
      <c r="L166" s="3300"/>
      <c r="M166" s="1037"/>
      <c r="N166" s="1037"/>
      <c r="O166" s="1037"/>
    </row>
    <row r="167" spans="1:15" ht="20.100000000000001" customHeight="1">
      <c r="A167" s="1034"/>
      <c r="B167" s="1035"/>
      <c r="C167" s="1036"/>
      <c r="D167" s="1037" t="s">
        <v>5587</v>
      </c>
      <c r="E167" s="1037" t="s">
        <v>5600</v>
      </c>
      <c r="F167" s="3298" t="s">
        <v>5601</v>
      </c>
      <c r="G167" s="3299"/>
      <c r="H167" s="3299"/>
      <c r="I167" s="3299"/>
      <c r="J167" s="3299"/>
      <c r="K167" s="3299"/>
      <c r="L167" s="3300"/>
      <c r="M167" s="1037"/>
      <c r="N167" s="1037"/>
      <c r="O167" s="1037"/>
    </row>
    <row r="168" spans="1:15" ht="20.100000000000001" customHeight="1">
      <c r="A168" s="1034"/>
      <c r="B168" s="1035"/>
      <c r="C168" s="1036"/>
      <c r="D168" s="1037" t="s">
        <v>4932</v>
      </c>
      <c r="E168" s="1037" t="s">
        <v>5602</v>
      </c>
      <c r="F168" s="3298" t="s">
        <v>5603</v>
      </c>
      <c r="G168" s="3299"/>
      <c r="H168" s="3299"/>
      <c r="I168" s="3299"/>
      <c r="J168" s="3299"/>
      <c r="K168" s="3299"/>
      <c r="L168" s="3300"/>
      <c r="M168" s="1037"/>
      <c r="N168" s="1037"/>
      <c r="O168" s="1037"/>
    </row>
    <row r="169" spans="1:15" ht="19.5" customHeight="1">
      <c r="A169" s="1034"/>
      <c r="B169" s="1035"/>
      <c r="C169" s="1036"/>
      <c r="D169" s="1037" t="s">
        <v>5604</v>
      </c>
      <c r="E169" s="1037"/>
      <c r="F169" s="3298" t="s">
        <v>4915</v>
      </c>
      <c r="G169" s="3299"/>
      <c r="H169" s="3299"/>
      <c r="I169" s="3299"/>
      <c r="J169" s="3299"/>
      <c r="K169" s="3299"/>
      <c r="L169" s="3300"/>
      <c r="M169" s="1037"/>
      <c r="N169" s="1037"/>
      <c r="O169" s="1037"/>
    </row>
    <row r="170" spans="1:15" ht="20.100000000000001" customHeight="1">
      <c r="A170" s="1034"/>
      <c r="B170" s="1035"/>
      <c r="C170" s="1036"/>
      <c r="D170" s="1037" t="s">
        <v>4933</v>
      </c>
      <c r="E170" s="1037"/>
      <c r="F170" s="3302" t="s">
        <v>5292</v>
      </c>
      <c r="G170" s="3299"/>
      <c r="H170" s="3299"/>
      <c r="I170" s="3299"/>
      <c r="J170" s="3299"/>
      <c r="K170" s="3299"/>
      <c r="L170" s="3300"/>
      <c r="M170" s="1037"/>
      <c r="N170" s="1037"/>
      <c r="O170" s="1037"/>
    </row>
    <row r="171" spans="1:15" ht="20.100000000000001" customHeight="1">
      <c r="A171" s="1034"/>
      <c r="B171" s="1035"/>
      <c r="C171" s="1036"/>
      <c r="D171" s="1037" t="s">
        <v>5605</v>
      </c>
      <c r="E171" s="1037"/>
      <c r="F171" s="3298" t="s">
        <v>5606</v>
      </c>
      <c r="G171" s="3299"/>
      <c r="H171" s="3299"/>
      <c r="I171" s="3299"/>
      <c r="J171" s="3299"/>
      <c r="K171" s="3299"/>
      <c r="L171" s="3300"/>
      <c r="M171" s="1037"/>
      <c r="N171" s="1037"/>
      <c r="O171" s="1037"/>
    </row>
    <row r="172" spans="1:15" ht="20.100000000000001" customHeight="1">
      <c r="A172" s="1034"/>
      <c r="B172" s="1035"/>
      <c r="C172" s="1036"/>
      <c r="D172" s="1037" t="s">
        <v>5607</v>
      </c>
      <c r="E172" s="1037" t="s">
        <v>5608</v>
      </c>
      <c r="F172" s="3298" t="s">
        <v>5609</v>
      </c>
      <c r="G172" s="3299"/>
      <c r="H172" s="3299"/>
      <c r="I172" s="3299"/>
      <c r="J172" s="3299"/>
      <c r="K172" s="3299"/>
      <c r="L172" s="3300"/>
      <c r="M172" s="1037"/>
      <c r="N172" s="1037"/>
      <c r="O172" s="1037"/>
    </row>
    <row r="173" spans="1:15" ht="20.100000000000001" customHeight="1">
      <c r="A173" s="1034"/>
      <c r="B173" s="1035"/>
      <c r="C173" s="1036"/>
      <c r="D173" s="1037" t="s">
        <v>5610</v>
      </c>
      <c r="E173" s="1037" t="s">
        <v>5611</v>
      </c>
      <c r="F173" s="3298" t="s">
        <v>5612</v>
      </c>
      <c r="G173" s="3299"/>
      <c r="H173" s="3299"/>
      <c r="I173" s="3299"/>
      <c r="J173" s="3299"/>
      <c r="K173" s="3299"/>
      <c r="L173" s="3300"/>
      <c r="M173" s="1037" t="s">
        <v>5613</v>
      </c>
      <c r="N173" s="1037" t="s">
        <v>5614</v>
      </c>
      <c r="O173" s="1037"/>
    </row>
    <row r="174" spans="1:15" ht="20.100000000000001" customHeight="1">
      <c r="A174" s="1034"/>
      <c r="B174" s="1035"/>
      <c r="C174" s="1036"/>
      <c r="D174" s="1037" t="s">
        <v>5615</v>
      </c>
      <c r="E174" s="1037"/>
      <c r="F174" s="3298" t="s">
        <v>5616</v>
      </c>
      <c r="G174" s="3299"/>
      <c r="H174" s="3299"/>
      <c r="I174" s="3299"/>
      <c r="J174" s="3299"/>
      <c r="K174" s="3299"/>
      <c r="L174" s="3300"/>
      <c r="M174" s="1037"/>
      <c r="N174" s="1037"/>
      <c r="O174" s="1037"/>
    </row>
    <row r="175" spans="1:15" ht="20.100000000000001" customHeight="1">
      <c r="A175" s="1034"/>
      <c r="B175" s="1035"/>
      <c r="C175" s="1036"/>
      <c r="D175" s="1037" t="s">
        <v>5617</v>
      </c>
      <c r="E175" s="1037"/>
      <c r="F175" s="3298" t="s">
        <v>5618</v>
      </c>
      <c r="G175" s="3299"/>
      <c r="H175" s="3299"/>
      <c r="I175" s="3299"/>
      <c r="J175" s="3299"/>
      <c r="K175" s="3299"/>
      <c r="L175" s="3300"/>
      <c r="M175" s="1037"/>
      <c r="N175" s="1037"/>
      <c r="O175" s="1037" t="s">
        <v>5619</v>
      </c>
    </row>
    <row r="176" spans="1:15" ht="20.100000000000001" customHeight="1">
      <c r="A176" s="1034"/>
      <c r="B176" s="1035"/>
      <c r="C176" s="1036"/>
      <c r="D176" s="1037" t="s">
        <v>5620</v>
      </c>
      <c r="E176" s="1037"/>
      <c r="F176" s="3298" t="s">
        <v>4934</v>
      </c>
      <c r="G176" s="3299"/>
      <c r="H176" s="3299"/>
      <c r="I176" s="3299"/>
      <c r="J176" s="3299"/>
      <c r="K176" s="3299"/>
      <c r="L176" s="3300"/>
      <c r="M176" s="1037"/>
      <c r="N176" s="1037"/>
      <c r="O176" s="1037"/>
    </row>
    <row r="177" spans="1:15" ht="20.100000000000001" customHeight="1">
      <c r="A177" s="1034"/>
      <c r="B177" s="1035"/>
      <c r="C177" s="1036"/>
      <c r="D177" s="1037" t="s">
        <v>5621</v>
      </c>
      <c r="E177" s="1037" t="s">
        <v>4935</v>
      </c>
      <c r="F177" s="3298" t="s">
        <v>5622</v>
      </c>
      <c r="G177" s="3299"/>
      <c r="H177" s="3299"/>
      <c r="I177" s="3299"/>
      <c r="J177" s="3299"/>
      <c r="K177" s="3299"/>
      <c r="L177" s="3300"/>
      <c r="M177" s="1037"/>
      <c r="N177" s="1038" t="s">
        <v>5623</v>
      </c>
      <c r="O177" s="1037"/>
    </row>
    <row r="178" spans="1:15" ht="20.100000000000001" customHeight="1">
      <c r="A178" s="1034"/>
      <c r="B178" s="1035"/>
      <c r="C178" s="1036"/>
      <c r="D178" s="1037" t="s">
        <v>5624</v>
      </c>
      <c r="E178" s="1037" t="s">
        <v>5625</v>
      </c>
      <c r="F178" s="3298"/>
      <c r="G178" s="3299"/>
      <c r="H178" s="3299"/>
      <c r="I178" s="3299"/>
      <c r="J178" s="3299"/>
      <c r="K178" s="3299"/>
      <c r="L178" s="3300"/>
      <c r="M178" s="1037"/>
      <c r="N178" s="1037"/>
      <c r="O178" s="1037"/>
    </row>
    <row r="179" spans="1:15" ht="20.100000000000001" customHeight="1">
      <c r="A179" s="1034"/>
      <c r="B179" s="1035"/>
      <c r="C179" s="1036"/>
      <c r="D179" s="1037" t="s">
        <v>5626</v>
      </c>
      <c r="E179" s="1037"/>
      <c r="F179" s="3298" t="s">
        <v>5627</v>
      </c>
      <c r="G179" s="3299"/>
      <c r="H179" s="3299"/>
      <c r="I179" s="3299"/>
      <c r="J179" s="3299"/>
      <c r="K179" s="3299"/>
      <c r="L179" s="3300"/>
      <c r="M179" s="1037"/>
      <c r="N179" s="1037"/>
      <c r="O179" s="1037"/>
    </row>
    <row r="180" spans="1:15" ht="20.100000000000001" customHeight="1">
      <c r="A180" s="1034"/>
      <c r="B180" s="1035"/>
      <c r="C180" s="1036"/>
      <c r="D180" s="1037" t="s">
        <v>4936</v>
      </c>
      <c r="E180" s="1037"/>
      <c r="F180" s="3298" t="s">
        <v>5628</v>
      </c>
      <c r="G180" s="3299"/>
      <c r="H180" s="3299"/>
      <c r="I180" s="3299"/>
      <c r="J180" s="3299"/>
      <c r="K180" s="3299"/>
      <c r="L180" s="3300"/>
      <c r="M180" s="1037"/>
      <c r="N180" s="1038"/>
      <c r="O180" s="1037"/>
    </row>
    <row r="181" spans="1:15" ht="20.100000000000001" customHeight="1">
      <c r="A181" s="3315" t="s">
        <v>127</v>
      </c>
      <c r="B181" s="3316"/>
      <c r="C181" s="3317"/>
      <c r="D181" s="1037" t="s">
        <v>5629</v>
      </c>
      <c r="E181" s="1037" t="s">
        <v>5630</v>
      </c>
      <c r="F181" s="3298" t="s">
        <v>5631</v>
      </c>
      <c r="G181" s="3299"/>
      <c r="H181" s="3299"/>
      <c r="I181" s="3299"/>
      <c r="J181" s="3299"/>
      <c r="K181" s="3299"/>
      <c r="L181" s="3300"/>
      <c r="M181" s="1037"/>
      <c r="N181" s="1037"/>
      <c r="O181" s="1037"/>
    </row>
    <row r="182" spans="1:15" ht="20.100000000000001" customHeight="1">
      <c r="A182" s="3318"/>
      <c r="B182" s="3319"/>
      <c r="C182" s="3320"/>
      <c r="D182" s="1048" t="s">
        <v>4937</v>
      </c>
      <c r="E182" s="1048" t="s">
        <v>4938</v>
      </c>
      <c r="F182" s="3314" t="s">
        <v>4939</v>
      </c>
      <c r="G182" s="3314" t="s">
        <v>4939</v>
      </c>
      <c r="H182" s="3314"/>
      <c r="I182" s="3314"/>
      <c r="J182" s="3314" t="s">
        <v>4939</v>
      </c>
      <c r="K182" s="3314" t="s">
        <v>4939</v>
      </c>
      <c r="L182" s="3314" t="s">
        <v>4939</v>
      </c>
      <c r="M182" s="1048"/>
      <c r="N182" s="1048"/>
      <c r="O182" s="1037"/>
    </row>
    <row r="183" spans="1:15" ht="20.100000000000001" customHeight="1">
      <c r="A183" s="3318"/>
      <c r="B183" s="3319"/>
      <c r="C183" s="3320"/>
    </row>
    <row r="184" spans="1:15" ht="20.100000000000001" customHeight="1">
      <c r="A184" s="3318"/>
      <c r="B184" s="3319"/>
      <c r="C184" s="3320"/>
      <c r="D184" s="1048"/>
      <c r="E184" s="1048"/>
      <c r="F184" s="1048"/>
      <c r="G184" s="1048"/>
      <c r="H184" s="1048"/>
      <c r="I184" s="1048"/>
      <c r="J184" s="1048"/>
      <c r="K184" s="1048"/>
      <c r="L184" s="1048"/>
      <c r="M184" s="1048"/>
      <c r="N184" s="1048"/>
      <c r="O184" s="1037"/>
    </row>
    <row r="185" spans="1:15" ht="20.100000000000001" customHeight="1">
      <c r="A185" s="3318"/>
      <c r="B185" s="3319"/>
      <c r="C185" s="3320"/>
      <c r="D185" s="1048" t="s">
        <v>4940</v>
      </c>
      <c r="E185" s="1048" t="s">
        <v>4941</v>
      </c>
      <c r="F185" s="3314" t="s">
        <v>4942</v>
      </c>
      <c r="G185" s="3314" t="s">
        <v>4942</v>
      </c>
      <c r="H185" s="3314"/>
      <c r="I185" s="3314"/>
      <c r="J185" s="3314" t="s">
        <v>4942</v>
      </c>
      <c r="K185" s="3314" t="s">
        <v>4942</v>
      </c>
      <c r="L185" s="3314" t="s">
        <v>4942</v>
      </c>
      <c r="M185" s="1048"/>
      <c r="N185" s="1048"/>
      <c r="O185" s="1037"/>
    </row>
    <row r="186" spans="1:15" ht="20.100000000000001" customHeight="1">
      <c r="A186" s="3318"/>
      <c r="B186" s="3319"/>
      <c r="C186" s="3320"/>
      <c r="D186" s="1048" t="s">
        <v>4943</v>
      </c>
      <c r="E186" s="1048"/>
      <c r="F186" s="3314" t="s">
        <v>4944</v>
      </c>
      <c r="G186" s="3314" t="s">
        <v>4944</v>
      </c>
      <c r="H186" s="3314"/>
      <c r="I186" s="3314"/>
      <c r="J186" s="3314" t="s">
        <v>4944</v>
      </c>
      <c r="K186" s="3314" t="s">
        <v>4944</v>
      </c>
      <c r="L186" s="3314" t="s">
        <v>4944</v>
      </c>
      <c r="M186" s="1048" t="s">
        <v>4945</v>
      </c>
      <c r="N186" s="1048"/>
      <c r="O186" s="1037" t="s">
        <v>4946</v>
      </c>
    </row>
    <row r="187" spans="1:15" ht="20.100000000000001" customHeight="1">
      <c r="A187" s="3318"/>
      <c r="B187" s="3319"/>
      <c r="C187" s="3320"/>
      <c r="D187" s="1048" t="s">
        <v>4947</v>
      </c>
      <c r="E187" s="1048" t="s">
        <v>4948</v>
      </c>
      <c r="F187" s="3314" t="s">
        <v>4949</v>
      </c>
      <c r="G187" s="3314" t="s">
        <v>4949</v>
      </c>
      <c r="H187" s="3314"/>
      <c r="I187" s="3314"/>
      <c r="J187" s="3314" t="s">
        <v>4949</v>
      </c>
      <c r="K187" s="3314" t="s">
        <v>4949</v>
      </c>
      <c r="L187" s="3314" t="s">
        <v>4949</v>
      </c>
      <c r="M187" s="1048"/>
      <c r="N187" s="1048"/>
      <c r="O187" s="1037"/>
    </row>
    <row r="188" spans="1:15" ht="20.100000000000001" customHeight="1">
      <c r="A188" s="3318"/>
      <c r="B188" s="3319"/>
      <c r="C188" s="3320"/>
      <c r="D188" s="1048" t="s">
        <v>4950</v>
      </c>
      <c r="E188" s="1048" t="s">
        <v>4951</v>
      </c>
      <c r="F188" s="3314" t="s">
        <v>5632</v>
      </c>
      <c r="G188" s="3314" t="s">
        <v>4952</v>
      </c>
      <c r="H188" s="3314"/>
      <c r="I188" s="3314"/>
      <c r="J188" s="3314" t="s">
        <v>4952</v>
      </c>
      <c r="K188" s="3314" t="s">
        <v>4952</v>
      </c>
      <c r="L188" s="3314" t="s">
        <v>4952</v>
      </c>
      <c r="M188" s="1048" t="s">
        <v>4953</v>
      </c>
      <c r="N188" s="1048" t="s">
        <v>5633</v>
      </c>
      <c r="O188" s="1037"/>
    </row>
    <row r="189" spans="1:15" ht="20.100000000000001" customHeight="1">
      <c r="A189" s="3318"/>
      <c r="B189" s="3319"/>
      <c r="C189" s="3320"/>
      <c r="D189" s="1048" t="s">
        <v>4954</v>
      </c>
      <c r="E189" s="1048" t="s">
        <v>5634</v>
      </c>
      <c r="F189" s="3314" t="s">
        <v>5635</v>
      </c>
      <c r="G189" s="3314" t="s">
        <v>4955</v>
      </c>
      <c r="H189" s="3314"/>
      <c r="I189" s="3314"/>
      <c r="J189" s="3314" t="s">
        <v>4955</v>
      </c>
      <c r="K189" s="3314" t="s">
        <v>4955</v>
      </c>
      <c r="L189" s="3314" t="s">
        <v>4955</v>
      </c>
      <c r="M189" s="1048" t="s">
        <v>4956</v>
      </c>
      <c r="N189" s="1048" t="s">
        <v>5636</v>
      </c>
      <c r="O189" s="1037"/>
    </row>
    <row r="190" spans="1:15" ht="20.100000000000001" customHeight="1">
      <c r="A190" s="3318"/>
      <c r="B190" s="3319"/>
      <c r="C190" s="3320"/>
      <c r="D190" s="1048" t="s">
        <v>4957</v>
      </c>
      <c r="E190" s="1048" t="s">
        <v>4958</v>
      </c>
      <c r="F190" s="3314" t="s">
        <v>5637</v>
      </c>
      <c r="G190" s="3314" t="s">
        <v>4959</v>
      </c>
      <c r="H190" s="3314"/>
      <c r="I190" s="3314"/>
      <c r="J190" s="3314" t="s">
        <v>4959</v>
      </c>
      <c r="K190" s="3314" t="s">
        <v>4959</v>
      </c>
      <c r="L190" s="3314" t="s">
        <v>4959</v>
      </c>
      <c r="M190" s="1048" t="s">
        <v>5638</v>
      </c>
      <c r="N190" s="1048"/>
      <c r="O190" s="1037"/>
    </row>
    <row r="191" spans="1:15" ht="20.100000000000001" customHeight="1">
      <c r="A191" s="3318"/>
      <c r="B191" s="3319"/>
      <c r="C191" s="3320"/>
      <c r="D191" s="1048" t="s">
        <v>4960</v>
      </c>
      <c r="E191" s="1048" t="s">
        <v>4961</v>
      </c>
      <c r="F191" s="3314" t="s">
        <v>4962</v>
      </c>
      <c r="G191" s="3314" t="s">
        <v>4962</v>
      </c>
      <c r="H191" s="3314"/>
      <c r="I191" s="3314"/>
      <c r="J191" s="3314" t="s">
        <v>4962</v>
      </c>
      <c r="K191" s="3314" t="s">
        <v>4962</v>
      </c>
      <c r="L191" s="3314" t="s">
        <v>4962</v>
      </c>
      <c r="M191" s="1048"/>
      <c r="N191" s="1048"/>
      <c r="O191" s="1037"/>
    </row>
    <row r="192" spans="1:15" ht="20.100000000000001" customHeight="1">
      <c r="A192" s="3318"/>
      <c r="B192" s="3319"/>
      <c r="C192" s="3320"/>
      <c r="D192" s="1048" t="s">
        <v>4963</v>
      </c>
      <c r="E192" s="1048" t="s">
        <v>4964</v>
      </c>
      <c r="F192" s="3314" t="s">
        <v>4965</v>
      </c>
      <c r="G192" s="3314" t="s">
        <v>4965</v>
      </c>
      <c r="H192" s="3314"/>
      <c r="I192" s="3314"/>
      <c r="J192" s="3314" t="s">
        <v>4965</v>
      </c>
      <c r="K192" s="3314" t="s">
        <v>4965</v>
      </c>
      <c r="L192" s="3314" t="s">
        <v>4965</v>
      </c>
      <c r="M192" s="1048" t="s">
        <v>4966</v>
      </c>
      <c r="N192" s="1048"/>
      <c r="O192" s="1037"/>
    </row>
    <row r="193" spans="1:15" ht="20.100000000000001" customHeight="1">
      <c r="A193" s="3318"/>
      <c r="B193" s="3319"/>
      <c r="C193" s="3320"/>
      <c r="D193" s="1048" t="s">
        <v>4967</v>
      </c>
      <c r="E193" s="1048" t="s">
        <v>4968</v>
      </c>
      <c r="F193" s="3314"/>
      <c r="G193" s="3314" t="s">
        <v>4969</v>
      </c>
      <c r="H193" s="3314"/>
      <c r="I193" s="3314"/>
      <c r="J193" s="3314" t="s">
        <v>4969</v>
      </c>
      <c r="K193" s="3314" t="s">
        <v>4969</v>
      </c>
      <c r="L193" s="3314" t="s">
        <v>4969</v>
      </c>
      <c r="M193" s="1048"/>
      <c r="N193" s="1048" t="s">
        <v>4970</v>
      </c>
      <c r="O193" s="1037" t="s">
        <v>4971</v>
      </c>
    </row>
    <row r="194" spans="1:15" ht="20.100000000000001" customHeight="1">
      <c r="A194" s="3318"/>
      <c r="B194" s="3319"/>
      <c r="C194" s="3320"/>
      <c r="D194" s="1048" t="s">
        <v>4972</v>
      </c>
      <c r="E194" s="1048" t="s">
        <v>5639</v>
      </c>
      <c r="F194" s="3314" t="s">
        <v>4973</v>
      </c>
      <c r="G194" s="3314" t="s">
        <v>4973</v>
      </c>
      <c r="H194" s="3314"/>
      <c r="I194" s="3314"/>
      <c r="J194" s="3314" t="s">
        <v>4973</v>
      </c>
      <c r="K194" s="3314" t="s">
        <v>4973</v>
      </c>
      <c r="L194" s="3314" t="s">
        <v>4973</v>
      </c>
      <c r="M194" s="1048" t="s">
        <v>4974</v>
      </c>
      <c r="N194" s="1048"/>
      <c r="O194" s="1048" t="s">
        <v>4975</v>
      </c>
    </row>
    <row r="195" spans="1:15" ht="20.100000000000001" customHeight="1">
      <c r="A195" s="3318"/>
      <c r="B195" s="3319"/>
      <c r="C195" s="3320"/>
      <c r="D195" s="1048" t="s">
        <v>5640</v>
      </c>
      <c r="E195" s="1048" t="s">
        <v>4976</v>
      </c>
      <c r="F195" s="3314" t="s">
        <v>4977</v>
      </c>
      <c r="G195" s="3314" t="s">
        <v>4978</v>
      </c>
      <c r="H195" s="3314"/>
      <c r="I195" s="3314"/>
      <c r="J195" s="3314" t="s">
        <v>4978</v>
      </c>
      <c r="K195" s="3314" t="s">
        <v>4978</v>
      </c>
      <c r="L195" s="3314" t="s">
        <v>4978</v>
      </c>
      <c r="M195" s="1048" t="s">
        <v>4979</v>
      </c>
      <c r="N195" s="1048"/>
      <c r="O195" s="1038" t="s">
        <v>4980</v>
      </c>
    </row>
    <row r="196" spans="1:15" ht="20.100000000000001" customHeight="1">
      <c r="A196" s="3318"/>
      <c r="B196" s="3319"/>
      <c r="C196" s="3320"/>
      <c r="D196" s="3309" t="s">
        <v>5641</v>
      </c>
      <c r="E196" s="1037" t="s">
        <v>5642</v>
      </c>
      <c r="F196" s="3314" t="s">
        <v>5643</v>
      </c>
      <c r="G196" s="3314"/>
      <c r="H196" s="3314"/>
      <c r="I196" s="3314"/>
      <c r="J196" s="3314"/>
      <c r="K196" s="3314"/>
      <c r="L196" s="3314"/>
      <c r="M196" s="1048" t="s">
        <v>5644</v>
      </c>
      <c r="N196" s="1048" t="s">
        <v>5645</v>
      </c>
      <c r="O196" s="1038" t="s">
        <v>5646</v>
      </c>
    </row>
    <row r="197" spans="1:15" ht="20.100000000000001" customHeight="1">
      <c r="A197" s="3318"/>
      <c r="B197" s="3319"/>
      <c r="C197" s="3320"/>
      <c r="D197" s="3324"/>
      <c r="E197" s="1037" t="s">
        <v>5647</v>
      </c>
      <c r="F197" s="3314" t="s">
        <v>5648</v>
      </c>
      <c r="G197" s="3314"/>
      <c r="H197" s="3314"/>
      <c r="I197" s="3314"/>
      <c r="J197" s="3314"/>
      <c r="K197" s="3314"/>
      <c r="L197" s="3314"/>
      <c r="M197" s="1048" t="s">
        <v>5649</v>
      </c>
      <c r="N197" s="1048" t="s">
        <v>4981</v>
      </c>
      <c r="O197" s="1038" t="s">
        <v>5650</v>
      </c>
    </row>
    <row r="198" spans="1:15" ht="20.100000000000001" customHeight="1">
      <c r="A198" s="3318"/>
      <c r="B198" s="3319"/>
      <c r="C198" s="3320"/>
      <c r="D198" s="3324"/>
      <c r="E198" s="1037" t="s">
        <v>5651</v>
      </c>
      <c r="F198" s="3314" t="s">
        <v>4982</v>
      </c>
      <c r="G198" s="3314"/>
      <c r="H198" s="3314"/>
      <c r="I198" s="3314"/>
      <c r="J198" s="3314"/>
      <c r="K198" s="3314"/>
      <c r="L198" s="3314"/>
      <c r="M198" s="1048" t="s">
        <v>4983</v>
      </c>
      <c r="N198" s="1048" t="s">
        <v>5652</v>
      </c>
      <c r="O198" s="1038" t="s">
        <v>5653</v>
      </c>
    </row>
    <row r="199" spans="1:15" ht="20.100000000000001" customHeight="1">
      <c r="A199" s="3318"/>
      <c r="B199" s="3319"/>
      <c r="C199" s="3320"/>
      <c r="D199" s="3324"/>
      <c r="E199" s="1037" t="s">
        <v>5654</v>
      </c>
      <c r="F199" s="3314" t="s">
        <v>5655</v>
      </c>
      <c r="G199" s="3314"/>
      <c r="H199" s="3314"/>
      <c r="I199" s="3314"/>
      <c r="J199" s="3314"/>
      <c r="K199" s="3314"/>
      <c r="L199" s="3314"/>
      <c r="M199" s="3309" t="s">
        <v>5656</v>
      </c>
      <c r="N199" s="1048" t="s">
        <v>5657</v>
      </c>
      <c r="O199" s="1038" t="s">
        <v>5658</v>
      </c>
    </row>
    <row r="200" spans="1:15" ht="20.100000000000001" customHeight="1">
      <c r="A200" s="3318"/>
      <c r="B200" s="3319"/>
      <c r="C200" s="3320"/>
      <c r="D200" s="3324"/>
      <c r="E200" s="1037" t="s">
        <v>5659</v>
      </c>
      <c r="F200" s="3314" t="s">
        <v>5660</v>
      </c>
      <c r="G200" s="3314"/>
      <c r="H200" s="3314"/>
      <c r="I200" s="3314"/>
      <c r="J200" s="3314"/>
      <c r="K200" s="3314"/>
      <c r="L200" s="3314"/>
      <c r="M200" s="3310"/>
      <c r="N200" s="1048" t="s">
        <v>5661</v>
      </c>
      <c r="O200" s="1038" t="s">
        <v>5662</v>
      </c>
    </row>
    <row r="201" spans="1:15" ht="20.100000000000001" customHeight="1">
      <c r="A201" s="3318"/>
      <c r="B201" s="3319"/>
      <c r="C201" s="3320"/>
      <c r="D201" s="3324"/>
      <c r="E201" s="3309" t="s">
        <v>4984</v>
      </c>
      <c r="F201" s="3314" t="s">
        <v>4985</v>
      </c>
      <c r="G201" s="3314"/>
      <c r="H201" s="3314"/>
      <c r="I201" s="3314"/>
      <c r="J201" s="3314"/>
      <c r="K201" s="3314"/>
      <c r="L201" s="3314"/>
      <c r="M201" s="3309" t="s">
        <v>4986</v>
      </c>
      <c r="N201" s="1048" t="s">
        <v>5663</v>
      </c>
      <c r="O201" s="1038" t="s">
        <v>4987</v>
      </c>
    </row>
    <row r="202" spans="1:15" ht="20.100000000000001" customHeight="1">
      <c r="A202" s="3318"/>
      <c r="B202" s="3319"/>
      <c r="C202" s="3320"/>
      <c r="D202" s="3324"/>
      <c r="E202" s="3310"/>
      <c r="F202" s="3314" t="s">
        <v>5664</v>
      </c>
      <c r="G202" s="3314"/>
      <c r="H202" s="3314"/>
      <c r="I202" s="3314"/>
      <c r="J202" s="3314"/>
      <c r="K202" s="3314"/>
      <c r="L202" s="3314"/>
      <c r="M202" s="3310"/>
      <c r="N202" s="1048" t="s">
        <v>4988</v>
      </c>
      <c r="O202" s="1038" t="s">
        <v>5665</v>
      </c>
    </row>
    <row r="203" spans="1:15" ht="20.100000000000001" customHeight="1">
      <c r="A203" s="3318"/>
      <c r="B203" s="3319"/>
      <c r="C203" s="3320"/>
      <c r="D203" s="3324"/>
      <c r="E203" s="3309" t="s">
        <v>5666</v>
      </c>
      <c r="F203" s="3314" t="s">
        <v>5667</v>
      </c>
      <c r="G203" s="3314"/>
      <c r="H203" s="3314"/>
      <c r="I203" s="3314"/>
      <c r="J203" s="3314"/>
      <c r="K203" s="3314"/>
      <c r="L203" s="3314"/>
      <c r="M203" s="3309" t="s">
        <v>4989</v>
      </c>
      <c r="N203" s="1048" t="s">
        <v>5668</v>
      </c>
      <c r="O203" s="1038" t="s">
        <v>5669</v>
      </c>
    </row>
    <row r="204" spans="1:15" ht="20.100000000000001" customHeight="1">
      <c r="A204" s="3318"/>
      <c r="B204" s="3319"/>
      <c r="C204" s="3320"/>
      <c r="D204" s="3324"/>
      <c r="E204" s="3310"/>
      <c r="F204" s="3314" t="s">
        <v>4990</v>
      </c>
      <c r="G204" s="3314"/>
      <c r="H204" s="3314"/>
      <c r="I204" s="3314"/>
      <c r="J204" s="3314"/>
      <c r="K204" s="3314"/>
      <c r="L204" s="3314"/>
      <c r="M204" s="3310"/>
      <c r="N204" s="1048" t="s">
        <v>4991</v>
      </c>
      <c r="O204" s="1038" t="s">
        <v>5670</v>
      </c>
    </row>
    <row r="205" spans="1:15" ht="20.100000000000001" customHeight="1">
      <c r="A205" s="3318"/>
      <c r="B205" s="3319"/>
      <c r="C205" s="3320"/>
      <c r="D205" s="3324"/>
      <c r="E205" s="1037" t="s">
        <v>5671</v>
      </c>
      <c r="F205" s="3314" t="s">
        <v>5672</v>
      </c>
      <c r="G205" s="3314"/>
      <c r="H205" s="3314"/>
      <c r="I205" s="3314"/>
      <c r="J205" s="3314"/>
      <c r="K205" s="3314"/>
      <c r="L205" s="3314"/>
      <c r="M205" s="1048" t="s">
        <v>5673</v>
      </c>
      <c r="N205" s="1048" t="s">
        <v>5674</v>
      </c>
      <c r="O205" s="1038" t="s">
        <v>5675</v>
      </c>
    </row>
    <row r="206" spans="1:15" ht="20.100000000000001" customHeight="1">
      <c r="A206" s="3318"/>
      <c r="B206" s="3319"/>
      <c r="C206" s="3320"/>
      <c r="D206" s="1037" t="s">
        <v>4992</v>
      </c>
      <c r="E206" s="1048" t="s">
        <v>4993</v>
      </c>
      <c r="F206" s="3314"/>
      <c r="G206" s="3314"/>
      <c r="H206" s="3314"/>
      <c r="I206" s="3314"/>
      <c r="J206" s="3314"/>
      <c r="K206" s="3314"/>
      <c r="L206" s="3314"/>
      <c r="M206" s="1048"/>
      <c r="N206" s="1048" t="s">
        <v>4994</v>
      </c>
      <c r="O206" s="1038" t="s">
        <v>5676</v>
      </c>
    </row>
    <row r="207" spans="1:15" ht="20.100000000000001" customHeight="1">
      <c r="A207" s="3318"/>
      <c r="B207" s="3319"/>
      <c r="C207" s="3320"/>
      <c r="D207" s="1048" t="s">
        <v>4995</v>
      </c>
      <c r="E207" s="1048" t="s">
        <v>4996</v>
      </c>
      <c r="F207" s="3314"/>
      <c r="G207" s="3314"/>
      <c r="H207" s="3314"/>
      <c r="I207" s="3314"/>
      <c r="J207" s="3314"/>
      <c r="K207" s="3314"/>
      <c r="L207" s="3314"/>
      <c r="M207" s="1048"/>
      <c r="N207" s="1048" t="s">
        <v>4997</v>
      </c>
      <c r="O207" s="1037" t="s">
        <v>4998</v>
      </c>
    </row>
    <row r="208" spans="1:15" ht="20.100000000000001" customHeight="1">
      <c r="A208" s="3318"/>
      <c r="B208" s="3319"/>
      <c r="C208" s="3320"/>
      <c r="D208" s="1048" t="s">
        <v>5677</v>
      </c>
      <c r="E208" s="1048" t="s">
        <v>5678</v>
      </c>
      <c r="F208" s="3314" t="s">
        <v>4999</v>
      </c>
      <c r="G208" s="3314"/>
      <c r="H208" s="3314"/>
      <c r="I208" s="3314"/>
      <c r="J208" s="3314"/>
      <c r="K208" s="3314"/>
      <c r="L208" s="3314"/>
      <c r="M208" s="1048"/>
      <c r="N208" s="1048"/>
      <c r="O208" s="1037"/>
    </row>
    <row r="209" spans="1:15" ht="20.100000000000001" customHeight="1">
      <c r="A209" s="3321"/>
      <c r="B209" s="3322"/>
      <c r="C209" s="3323"/>
      <c r="D209" s="1048" t="s">
        <v>5000</v>
      </c>
      <c r="E209" s="1048" t="s">
        <v>5001</v>
      </c>
      <c r="F209" s="3314" t="s">
        <v>5002</v>
      </c>
      <c r="G209" s="3314" t="s">
        <v>5003</v>
      </c>
      <c r="H209" s="3314"/>
      <c r="I209" s="3314"/>
      <c r="J209" s="3314" t="s">
        <v>5003</v>
      </c>
      <c r="K209" s="3314" t="s">
        <v>5003</v>
      </c>
      <c r="L209" s="3314" t="s">
        <v>5003</v>
      </c>
      <c r="M209" s="1048" t="s">
        <v>5004</v>
      </c>
      <c r="N209" s="1048" t="s">
        <v>5679</v>
      </c>
      <c r="O209" s="1037" t="s">
        <v>5005</v>
      </c>
    </row>
    <row r="210" spans="1:15" ht="20.100000000000001" customHeight="1">
      <c r="A210" s="3314" t="s">
        <v>5680</v>
      </c>
      <c r="B210" s="3314"/>
      <c r="C210" s="3314"/>
      <c r="D210" s="1048" t="s">
        <v>5006</v>
      </c>
      <c r="E210" s="1048" t="s">
        <v>5007</v>
      </c>
      <c r="F210" s="3314" t="s">
        <v>5681</v>
      </c>
      <c r="G210" s="3314" t="s">
        <v>5008</v>
      </c>
      <c r="H210" s="3314" t="s">
        <v>5008</v>
      </c>
      <c r="I210" s="3314" t="s">
        <v>5008</v>
      </c>
      <c r="J210" s="3314" t="s">
        <v>5008</v>
      </c>
      <c r="K210" s="3314" t="s">
        <v>5008</v>
      </c>
      <c r="L210" s="3314" t="s">
        <v>5008</v>
      </c>
      <c r="M210" s="1048"/>
      <c r="N210" s="1048" t="s">
        <v>5009</v>
      </c>
      <c r="O210" s="1048" t="s">
        <v>5010</v>
      </c>
    </row>
    <row r="211" spans="1:15" ht="20.100000000000001" customHeight="1">
      <c r="A211" s="3309" t="s">
        <v>5682</v>
      </c>
      <c r="B211" s="3325"/>
      <c r="C211" s="3326"/>
      <c r="D211" s="1048" t="s">
        <v>5011</v>
      </c>
      <c r="E211" s="1048" t="s">
        <v>5012</v>
      </c>
      <c r="F211" s="3314" t="s">
        <v>5013</v>
      </c>
      <c r="G211" s="3314" t="s">
        <v>5013</v>
      </c>
      <c r="H211" s="3314" t="s">
        <v>5013</v>
      </c>
      <c r="I211" s="3314" t="s">
        <v>5013</v>
      </c>
      <c r="J211" s="3314" t="s">
        <v>5013</v>
      </c>
      <c r="K211" s="3314" t="s">
        <v>5013</v>
      </c>
      <c r="L211" s="3314" t="s">
        <v>5013</v>
      </c>
      <c r="M211" s="1048"/>
      <c r="N211" s="1048" t="s">
        <v>5014</v>
      </c>
      <c r="O211" s="1048" t="s">
        <v>5015</v>
      </c>
    </row>
    <row r="212" spans="1:15" ht="20.100000000000001" customHeight="1">
      <c r="A212" s="3324"/>
      <c r="B212" s="3327"/>
      <c r="C212" s="3328"/>
      <c r="D212" s="1048" t="s">
        <v>5016</v>
      </c>
      <c r="E212" s="1048" t="s">
        <v>5017</v>
      </c>
      <c r="F212" s="3314" t="s">
        <v>5018</v>
      </c>
      <c r="G212" s="3314" t="s">
        <v>5018</v>
      </c>
      <c r="H212" s="3314" t="s">
        <v>5018</v>
      </c>
      <c r="I212" s="3314" t="s">
        <v>5018</v>
      </c>
      <c r="J212" s="3314" t="s">
        <v>5018</v>
      </c>
      <c r="K212" s="3314" t="s">
        <v>5018</v>
      </c>
      <c r="L212" s="3314" t="s">
        <v>5018</v>
      </c>
      <c r="M212" s="1048"/>
      <c r="N212" s="1048"/>
      <c r="O212" s="1037"/>
    </row>
    <row r="213" spans="1:15" ht="20.100000000000001" customHeight="1">
      <c r="A213" s="3310"/>
      <c r="B213" s="3329"/>
      <c r="C213" s="3330"/>
      <c r="D213" s="1048" t="s">
        <v>5019</v>
      </c>
      <c r="E213" s="1048" t="s">
        <v>5020</v>
      </c>
      <c r="F213" s="3314" t="s">
        <v>5021</v>
      </c>
      <c r="G213" s="3314" t="s">
        <v>5021</v>
      </c>
      <c r="H213" s="3314" t="s">
        <v>5021</v>
      </c>
      <c r="I213" s="3314" t="s">
        <v>5021</v>
      </c>
      <c r="J213" s="3314" t="s">
        <v>5021</v>
      </c>
      <c r="K213" s="3314" t="s">
        <v>5021</v>
      </c>
      <c r="L213" s="3314" t="s">
        <v>5021</v>
      </c>
      <c r="M213" s="1048"/>
      <c r="N213" s="1048" t="s">
        <v>5683</v>
      </c>
      <c r="O213" s="1049" t="s">
        <v>5684</v>
      </c>
    </row>
    <row r="214" spans="1:15" ht="20.100000000000001" customHeight="1">
      <c r="A214" s="3314" t="s">
        <v>5685</v>
      </c>
      <c r="B214" s="3314"/>
      <c r="C214" s="3314"/>
      <c r="D214" s="3309" t="s">
        <v>5686</v>
      </c>
      <c r="E214" s="1048" t="s">
        <v>5687</v>
      </c>
      <c r="F214" s="3314" t="s">
        <v>5022</v>
      </c>
      <c r="G214" s="3314" t="s">
        <v>5022</v>
      </c>
      <c r="H214" s="3314" t="s">
        <v>5022</v>
      </c>
      <c r="I214" s="3314" t="s">
        <v>5022</v>
      </c>
      <c r="J214" s="3314" t="s">
        <v>5022</v>
      </c>
      <c r="K214" s="3314" t="s">
        <v>5022</v>
      </c>
      <c r="L214" s="3314" t="s">
        <v>5022</v>
      </c>
      <c r="M214" s="1048" t="s">
        <v>5023</v>
      </c>
      <c r="N214" s="1048"/>
      <c r="O214" s="1038" t="s">
        <v>5688</v>
      </c>
    </row>
    <row r="215" spans="1:15" ht="20.100000000000001" customHeight="1">
      <c r="A215" s="3314"/>
      <c r="B215" s="3314"/>
      <c r="C215" s="3314"/>
      <c r="D215" s="3310"/>
      <c r="E215" s="1048" t="s">
        <v>5689</v>
      </c>
      <c r="F215" s="3314" t="s">
        <v>5024</v>
      </c>
      <c r="G215" s="3314" t="s">
        <v>5024</v>
      </c>
      <c r="H215" s="3314" t="s">
        <v>5024</v>
      </c>
      <c r="I215" s="3314" t="s">
        <v>5024</v>
      </c>
      <c r="J215" s="3314" t="s">
        <v>5024</v>
      </c>
      <c r="K215" s="3314" t="s">
        <v>5024</v>
      </c>
      <c r="L215" s="3314" t="s">
        <v>5024</v>
      </c>
      <c r="M215" s="1048" t="s">
        <v>5025</v>
      </c>
      <c r="N215" s="1048"/>
      <c r="O215" s="1037"/>
    </row>
    <row r="216" spans="1:15" ht="20.100000000000001" customHeight="1">
      <c r="A216" s="3314" t="s">
        <v>5690</v>
      </c>
      <c r="B216" s="3314"/>
      <c r="C216" s="3314"/>
      <c r="D216" s="3314" t="s">
        <v>5026</v>
      </c>
      <c r="E216" s="1048"/>
      <c r="F216" s="3314" t="s">
        <v>5691</v>
      </c>
      <c r="G216" s="3314"/>
      <c r="H216" s="3314"/>
      <c r="I216" s="3314"/>
      <c r="J216" s="3314"/>
      <c r="K216" s="3314"/>
      <c r="L216" s="3314"/>
      <c r="M216" s="1048" t="s">
        <v>5692</v>
      </c>
      <c r="N216" s="1048"/>
      <c r="O216" s="1048"/>
    </row>
    <row r="217" spans="1:15" ht="20.100000000000001" customHeight="1">
      <c r="A217" s="3314"/>
      <c r="B217" s="3314"/>
      <c r="C217" s="3314"/>
      <c r="D217" s="3314"/>
      <c r="E217" s="3314" t="s">
        <v>5693</v>
      </c>
      <c r="F217" s="3314"/>
      <c r="G217" s="3314"/>
      <c r="H217" s="3314"/>
      <c r="I217" s="3314"/>
      <c r="J217" s="3314"/>
      <c r="K217" s="3314"/>
      <c r="L217" s="3314"/>
      <c r="M217" s="3314"/>
      <c r="N217" s="3314"/>
      <c r="O217" s="3314"/>
    </row>
    <row r="218" spans="1:15" ht="20.100000000000001" customHeight="1">
      <c r="A218" s="3314"/>
      <c r="B218" s="3314"/>
      <c r="C218" s="3314"/>
      <c r="D218" s="3314" t="s">
        <v>5694</v>
      </c>
      <c r="E218" s="1048"/>
      <c r="F218" s="3314" t="s">
        <v>5695</v>
      </c>
      <c r="G218" s="3314"/>
      <c r="H218" s="3314"/>
      <c r="I218" s="3314"/>
      <c r="J218" s="3314"/>
      <c r="K218" s="3314"/>
      <c r="L218" s="3314"/>
      <c r="M218" s="1048" t="s">
        <v>5696</v>
      </c>
      <c r="N218" s="1048"/>
      <c r="O218" s="1048"/>
    </row>
    <row r="219" spans="1:15" ht="20.100000000000001" customHeight="1">
      <c r="A219" s="3314"/>
      <c r="B219" s="3314"/>
      <c r="C219" s="3314"/>
      <c r="D219" s="3314"/>
      <c r="E219" s="3314" t="s">
        <v>5027</v>
      </c>
      <c r="F219" s="3314"/>
      <c r="G219" s="3314"/>
      <c r="H219" s="3314"/>
      <c r="I219" s="3314"/>
      <c r="J219" s="3314"/>
      <c r="K219" s="3314"/>
      <c r="L219" s="3314"/>
      <c r="M219" s="3314"/>
      <c r="N219" s="3314"/>
      <c r="O219" s="3314"/>
    </row>
    <row r="220" spans="1:15" ht="20.100000000000001" customHeight="1">
      <c r="A220" s="3314"/>
      <c r="B220" s="3314"/>
      <c r="C220" s="3314"/>
      <c r="D220" s="3314" t="s">
        <v>5697</v>
      </c>
      <c r="E220" s="1048"/>
      <c r="F220" s="3314" t="s">
        <v>5698</v>
      </c>
      <c r="G220" s="3314"/>
      <c r="H220" s="3314"/>
      <c r="I220" s="3314"/>
      <c r="J220" s="3314"/>
      <c r="K220" s="3314"/>
      <c r="L220" s="3314"/>
      <c r="M220" s="1048" t="s">
        <v>5699</v>
      </c>
      <c r="N220" s="1048"/>
      <c r="O220" s="1048"/>
    </row>
    <row r="221" spans="1:15" ht="20.100000000000001" customHeight="1">
      <c r="A221" s="3314"/>
      <c r="B221" s="3314"/>
      <c r="C221" s="3314"/>
      <c r="D221" s="3314"/>
      <c r="E221" s="3314" t="s">
        <v>5028</v>
      </c>
      <c r="F221" s="3314"/>
      <c r="G221" s="3314"/>
      <c r="H221" s="3314"/>
      <c r="I221" s="3314"/>
      <c r="J221" s="3314"/>
      <c r="K221" s="3314"/>
      <c r="L221" s="3314"/>
      <c r="M221" s="3314"/>
      <c r="N221" s="3314"/>
      <c r="O221" s="3314"/>
    </row>
    <row r="222" spans="1:15" ht="20.100000000000001" customHeight="1">
      <c r="A222" s="3314"/>
      <c r="B222" s="3314"/>
      <c r="C222" s="3314"/>
      <c r="D222" s="3314" t="s">
        <v>5700</v>
      </c>
      <c r="E222" s="1048"/>
      <c r="F222" s="3314" t="s">
        <v>5701</v>
      </c>
      <c r="G222" s="3314"/>
      <c r="H222" s="3314"/>
      <c r="I222" s="3314"/>
      <c r="J222" s="3314"/>
      <c r="K222" s="3314"/>
      <c r="L222" s="3314"/>
      <c r="M222" s="1048" t="s">
        <v>5702</v>
      </c>
      <c r="N222" s="1048"/>
      <c r="O222" s="1048"/>
    </row>
    <row r="223" spans="1:15" ht="20.100000000000001" customHeight="1">
      <c r="A223" s="3314"/>
      <c r="B223" s="3314"/>
      <c r="C223" s="3314"/>
      <c r="D223" s="3314"/>
      <c r="E223" s="3314" t="s">
        <v>5703</v>
      </c>
      <c r="F223" s="3314"/>
      <c r="G223" s="3314"/>
      <c r="H223" s="3314"/>
      <c r="I223" s="3314"/>
      <c r="J223" s="3314"/>
      <c r="K223" s="3314"/>
      <c r="L223" s="3314"/>
      <c r="M223" s="3314"/>
      <c r="N223" s="3314"/>
      <c r="O223" s="3314"/>
    </row>
    <row r="224" spans="1:15" ht="20.100000000000001" customHeight="1">
      <c r="A224" s="3314"/>
      <c r="B224" s="3314"/>
      <c r="C224" s="3314"/>
      <c r="D224" s="3314" t="s">
        <v>5029</v>
      </c>
      <c r="E224" s="1048"/>
      <c r="F224" s="3314" t="s">
        <v>5704</v>
      </c>
      <c r="G224" s="3314"/>
      <c r="H224" s="3314"/>
      <c r="I224" s="3314"/>
      <c r="J224" s="3314"/>
      <c r="K224" s="3314"/>
      <c r="L224" s="3314"/>
      <c r="M224" s="1048" t="s">
        <v>5705</v>
      </c>
      <c r="N224" s="1048"/>
      <c r="O224" s="1048"/>
    </row>
    <row r="225" spans="1:15" ht="20.100000000000001" customHeight="1">
      <c r="A225" s="3314"/>
      <c r="B225" s="3314"/>
      <c r="C225" s="3314"/>
      <c r="D225" s="3314"/>
      <c r="E225" s="3314" t="s">
        <v>5706</v>
      </c>
      <c r="F225" s="3314"/>
      <c r="G225" s="3314"/>
      <c r="H225" s="3314"/>
      <c r="I225" s="3314"/>
      <c r="J225" s="3314"/>
      <c r="K225" s="3314"/>
      <c r="L225" s="3314"/>
      <c r="M225" s="3314"/>
      <c r="N225" s="3314"/>
      <c r="O225" s="3314"/>
    </row>
    <row r="226" spans="1:15" ht="20.100000000000001" customHeight="1">
      <c r="A226" s="3314"/>
      <c r="B226" s="3314"/>
      <c r="C226" s="3314"/>
      <c r="D226" s="3314" t="s">
        <v>5030</v>
      </c>
      <c r="E226" s="1048"/>
      <c r="F226" s="3314" t="s">
        <v>5707</v>
      </c>
      <c r="G226" s="3314"/>
      <c r="H226" s="3314"/>
      <c r="I226" s="3314"/>
      <c r="J226" s="3314"/>
      <c r="K226" s="3314"/>
      <c r="L226" s="3314"/>
      <c r="M226" s="1048" t="s">
        <v>5708</v>
      </c>
      <c r="N226" s="1048"/>
      <c r="O226" s="1048"/>
    </row>
    <row r="227" spans="1:15" ht="20.100000000000001" customHeight="1">
      <c r="A227" s="3314"/>
      <c r="B227" s="3314"/>
      <c r="C227" s="3314"/>
      <c r="D227" s="3314"/>
      <c r="E227" s="3314" t="s">
        <v>5031</v>
      </c>
      <c r="F227" s="3314"/>
      <c r="G227" s="3314"/>
      <c r="H227" s="3314"/>
      <c r="I227" s="3314"/>
      <c r="J227" s="3314"/>
      <c r="K227" s="3314"/>
      <c r="L227" s="3314"/>
      <c r="M227" s="3314"/>
      <c r="N227" s="3314"/>
      <c r="O227" s="3314"/>
    </row>
    <row r="228" spans="1:15" ht="20.100000000000001" customHeight="1">
      <c r="A228" s="3314"/>
      <c r="B228" s="3314"/>
      <c r="C228" s="3314"/>
      <c r="D228" s="3314" t="s">
        <v>5709</v>
      </c>
      <c r="E228" s="1048"/>
      <c r="F228" s="3314" t="s">
        <v>5710</v>
      </c>
      <c r="G228" s="3314"/>
      <c r="H228" s="3314"/>
      <c r="I228" s="3314"/>
      <c r="J228" s="3314"/>
      <c r="K228" s="3314"/>
      <c r="L228" s="3314"/>
      <c r="M228" s="1048" t="s">
        <v>5711</v>
      </c>
      <c r="N228" s="1048"/>
      <c r="O228" s="1048"/>
    </row>
    <row r="229" spans="1:15" ht="20.100000000000001" customHeight="1">
      <c r="A229" s="3314"/>
      <c r="B229" s="3314"/>
      <c r="C229" s="3314"/>
      <c r="D229" s="3314"/>
      <c r="E229" s="3314" t="s">
        <v>5712</v>
      </c>
      <c r="F229" s="3314"/>
      <c r="G229" s="3314"/>
      <c r="H229" s="3314"/>
      <c r="I229" s="3314"/>
      <c r="J229" s="3314"/>
      <c r="K229" s="3314"/>
      <c r="L229" s="3314"/>
      <c r="M229" s="3314"/>
      <c r="N229" s="3314"/>
      <c r="O229" s="3314"/>
    </row>
    <row r="230" spans="1:15" ht="20.100000000000001" customHeight="1">
      <c r="A230" s="3314"/>
      <c r="B230" s="3314"/>
      <c r="C230" s="3314"/>
      <c r="D230" s="3314" t="s">
        <v>5032</v>
      </c>
      <c r="E230" s="1048"/>
      <c r="F230" s="3314" t="s">
        <v>5713</v>
      </c>
      <c r="G230" s="3314"/>
      <c r="H230" s="3314"/>
      <c r="I230" s="3314"/>
      <c r="J230" s="3314"/>
      <c r="K230" s="3314"/>
      <c r="L230" s="3314"/>
      <c r="M230" s="1048" t="s">
        <v>5714</v>
      </c>
      <c r="N230" s="1048"/>
      <c r="O230" s="1048"/>
    </row>
    <row r="231" spans="1:15" ht="20.100000000000001" customHeight="1">
      <c r="A231" s="3314"/>
      <c r="B231" s="3314"/>
      <c r="C231" s="3314"/>
      <c r="D231" s="3314"/>
      <c r="E231" s="3314" t="s">
        <v>5033</v>
      </c>
      <c r="F231" s="3314"/>
      <c r="G231" s="3314"/>
      <c r="H231" s="3314"/>
      <c r="I231" s="3314"/>
      <c r="J231" s="3314"/>
      <c r="K231" s="3314"/>
      <c r="L231" s="3314"/>
      <c r="M231" s="3314"/>
      <c r="N231" s="3314"/>
      <c r="O231" s="3314"/>
    </row>
    <row r="232" spans="1:15" ht="20.100000000000001" customHeight="1">
      <c r="A232" s="3314"/>
      <c r="B232" s="3314"/>
      <c r="C232" s="3314"/>
      <c r="D232" s="3314" t="s">
        <v>5715</v>
      </c>
      <c r="E232" s="1048"/>
      <c r="F232" s="3314" t="s">
        <v>5716</v>
      </c>
      <c r="G232" s="3314"/>
      <c r="H232" s="3314"/>
      <c r="I232" s="3314"/>
      <c r="J232" s="3314"/>
      <c r="K232" s="3314"/>
      <c r="L232" s="3314"/>
      <c r="M232" s="1048" t="s">
        <v>5717</v>
      </c>
      <c r="N232" s="1048"/>
      <c r="O232" s="1048"/>
    </row>
    <row r="233" spans="1:15" ht="20.100000000000001" customHeight="1">
      <c r="A233" s="3314"/>
      <c r="B233" s="3314"/>
      <c r="C233" s="3314"/>
      <c r="D233" s="3314"/>
      <c r="E233" s="3314" t="s">
        <v>5693</v>
      </c>
      <c r="F233" s="3314"/>
      <c r="G233" s="3314"/>
      <c r="H233" s="3314"/>
      <c r="I233" s="3314"/>
      <c r="J233" s="3314"/>
      <c r="K233" s="3314"/>
      <c r="L233" s="3314"/>
      <c r="M233" s="3314"/>
      <c r="N233" s="3314"/>
      <c r="O233" s="3314"/>
    </row>
    <row r="234" spans="1:15" ht="20.100000000000001" customHeight="1">
      <c r="A234" s="3314"/>
      <c r="B234" s="3314"/>
      <c r="C234" s="3314"/>
      <c r="D234" s="3314" t="s">
        <v>5718</v>
      </c>
      <c r="E234" s="1048"/>
      <c r="F234" s="3314" t="s">
        <v>5719</v>
      </c>
      <c r="G234" s="3314"/>
      <c r="H234" s="3314"/>
      <c r="I234" s="3314"/>
      <c r="J234" s="3314"/>
      <c r="K234" s="3314"/>
      <c r="L234" s="3314"/>
      <c r="M234" s="1048" t="s">
        <v>5720</v>
      </c>
      <c r="N234" s="1048"/>
      <c r="O234" s="1048"/>
    </row>
    <row r="235" spans="1:15" ht="20.100000000000001" customHeight="1">
      <c r="A235" s="3314"/>
      <c r="B235" s="3314"/>
      <c r="C235" s="3314"/>
      <c r="D235" s="3314"/>
      <c r="E235" s="3314" t="s">
        <v>5721</v>
      </c>
      <c r="F235" s="3314"/>
      <c r="G235" s="3314"/>
      <c r="H235" s="3314"/>
      <c r="I235" s="3314"/>
      <c r="J235" s="3314"/>
      <c r="K235" s="3314"/>
      <c r="L235" s="3314"/>
      <c r="M235" s="3314"/>
      <c r="N235" s="3314"/>
      <c r="O235" s="3314"/>
    </row>
    <row r="236" spans="1:15" ht="19.5" customHeight="1">
      <c r="A236" s="3331" t="s">
        <v>5722</v>
      </c>
      <c r="B236" s="3331"/>
      <c r="C236" s="3331"/>
      <c r="D236" s="3314" t="s">
        <v>5723</v>
      </c>
      <c r="E236" s="1048" t="s">
        <v>5724</v>
      </c>
      <c r="F236" s="3314" t="s">
        <v>5034</v>
      </c>
      <c r="G236" s="3314"/>
      <c r="H236" s="3314"/>
      <c r="I236" s="3314"/>
      <c r="J236" s="3314"/>
      <c r="K236" s="3314"/>
      <c r="L236" s="3314"/>
      <c r="M236" s="1048" t="s">
        <v>5725</v>
      </c>
      <c r="N236" s="1048" t="s">
        <v>5726</v>
      </c>
      <c r="O236" s="1048"/>
    </row>
    <row r="237" spans="1:15" ht="20.100000000000001" customHeight="1">
      <c r="A237" s="3331"/>
      <c r="B237" s="3331"/>
      <c r="C237" s="3331"/>
      <c r="D237" s="3314"/>
      <c r="E237" s="3314" t="s">
        <v>5727</v>
      </c>
      <c r="F237" s="3314"/>
      <c r="G237" s="3314"/>
      <c r="H237" s="3314"/>
      <c r="I237" s="3314"/>
      <c r="J237" s="3314"/>
      <c r="K237" s="3314"/>
      <c r="L237" s="3314"/>
      <c r="M237" s="3314"/>
      <c r="N237" s="3314"/>
      <c r="O237" s="3314"/>
    </row>
    <row r="238" spans="1:15" ht="19.5" customHeight="1">
      <c r="A238" s="3331"/>
      <c r="B238" s="3331"/>
      <c r="C238" s="3331"/>
      <c r="D238" s="3314" t="s">
        <v>5035</v>
      </c>
      <c r="E238" s="1048" t="s">
        <v>5036</v>
      </c>
      <c r="F238" s="3314" t="s">
        <v>5728</v>
      </c>
      <c r="G238" s="3314"/>
      <c r="H238" s="3314"/>
      <c r="I238" s="3314"/>
      <c r="J238" s="3314"/>
      <c r="K238" s="3314"/>
      <c r="L238" s="3314"/>
      <c r="M238" s="1048" t="s">
        <v>5729</v>
      </c>
      <c r="N238" s="1048" t="s">
        <v>5037</v>
      </c>
      <c r="O238" s="1050" t="s">
        <v>5038</v>
      </c>
    </row>
    <row r="239" spans="1:15" ht="20.100000000000001" customHeight="1">
      <c r="A239" s="3331"/>
      <c r="B239" s="3331"/>
      <c r="C239" s="3331"/>
      <c r="D239" s="3314"/>
      <c r="E239" s="3314" t="s">
        <v>5730</v>
      </c>
      <c r="F239" s="3314"/>
      <c r="G239" s="3314"/>
      <c r="H239" s="3314"/>
      <c r="I239" s="3314"/>
      <c r="J239" s="3314"/>
      <c r="K239" s="3314"/>
      <c r="L239" s="3314"/>
      <c r="M239" s="3314"/>
      <c r="N239" s="3314"/>
      <c r="O239" s="3314"/>
    </row>
    <row r="240" spans="1:15" ht="20.100000000000001" customHeight="1">
      <c r="A240" s="3332" t="s">
        <v>5039</v>
      </c>
      <c r="B240" s="3333"/>
      <c r="C240" s="3334"/>
      <c r="D240" s="3341" t="s">
        <v>704</v>
      </c>
      <c r="E240" s="1051" t="s">
        <v>5040</v>
      </c>
      <c r="F240" s="3344" t="s">
        <v>5044</v>
      </c>
      <c r="G240" s="3344"/>
      <c r="H240" s="3344"/>
      <c r="I240" s="3344"/>
      <c r="J240" s="3344"/>
      <c r="K240" s="3344"/>
      <c r="L240" s="3344"/>
      <c r="M240" s="1052" t="s">
        <v>5731</v>
      </c>
      <c r="N240" s="1053" t="s">
        <v>5732</v>
      </c>
      <c r="O240" s="1053" t="s">
        <v>5733</v>
      </c>
    </row>
    <row r="241" spans="1:15" ht="20.100000000000001" customHeight="1">
      <c r="A241" s="3335"/>
      <c r="B241" s="3336"/>
      <c r="C241" s="3337"/>
      <c r="D241" s="3342"/>
      <c r="E241" s="1051" t="s">
        <v>5734</v>
      </c>
      <c r="F241" s="3344" t="s">
        <v>5042</v>
      </c>
      <c r="G241" s="3344"/>
      <c r="H241" s="3344"/>
      <c r="I241" s="3344"/>
      <c r="J241" s="3344"/>
      <c r="K241" s="3344"/>
      <c r="L241" s="3344"/>
      <c r="M241" s="1052" t="s">
        <v>5041</v>
      </c>
      <c r="N241" s="1053"/>
      <c r="O241" s="1053" t="s">
        <v>5043</v>
      </c>
    </row>
    <row r="242" spans="1:15" ht="20.100000000000001" customHeight="1">
      <c r="A242" s="3335"/>
      <c r="B242" s="3336"/>
      <c r="C242" s="3337"/>
      <c r="D242" s="3342"/>
      <c r="E242" s="1051" t="s">
        <v>5735</v>
      </c>
      <c r="F242" s="3344" t="s">
        <v>5044</v>
      </c>
      <c r="G242" s="3344"/>
      <c r="H242" s="3344"/>
      <c r="I242" s="3344"/>
      <c r="J242" s="3344"/>
      <c r="K242" s="3344"/>
      <c r="L242" s="3344"/>
      <c r="M242" s="1052" t="s">
        <v>5041</v>
      </c>
      <c r="N242" s="1053" t="s">
        <v>5045</v>
      </c>
      <c r="O242" s="1053"/>
    </row>
    <row r="243" spans="1:15" ht="20.100000000000001" customHeight="1">
      <c r="A243" s="3335"/>
      <c r="B243" s="3336"/>
      <c r="C243" s="3337"/>
      <c r="D243" s="3342"/>
      <c r="E243" s="1051" t="s">
        <v>5736</v>
      </c>
      <c r="F243" s="3344" t="s">
        <v>5044</v>
      </c>
      <c r="G243" s="3344"/>
      <c r="H243" s="3344"/>
      <c r="I243" s="3344"/>
      <c r="J243" s="3344"/>
      <c r="K243" s="3344"/>
      <c r="L243" s="3344"/>
      <c r="M243" s="1052" t="s">
        <v>5731</v>
      </c>
      <c r="N243" s="1053" t="s">
        <v>5737</v>
      </c>
      <c r="O243" s="1053"/>
    </row>
    <row r="244" spans="1:15" ht="20.100000000000001" customHeight="1">
      <c r="A244" s="3335"/>
      <c r="B244" s="3336"/>
      <c r="C244" s="3337"/>
      <c r="D244" s="3343"/>
      <c r="E244" s="3345" t="s">
        <v>5738</v>
      </c>
      <c r="F244" s="3346"/>
      <c r="G244" s="3346"/>
      <c r="H244" s="3346"/>
      <c r="I244" s="3346"/>
      <c r="J244" s="3346"/>
      <c r="K244" s="3346"/>
      <c r="L244" s="3346"/>
      <c r="M244" s="3346"/>
      <c r="N244" s="3346"/>
      <c r="O244" s="3347"/>
    </row>
    <row r="245" spans="1:15" ht="20.100000000000001" customHeight="1">
      <c r="A245" s="3335"/>
      <c r="B245" s="3336"/>
      <c r="C245" s="3337"/>
      <c r="D245" s="3348" t="s">
        <v>5739</v>
      </c>
      <c r="E245" s="1051" t="s">
        <v>5740</v>
      </c>
      <c r="F245" s="3344" t="s">
        <v>5741</v>
      </c>
      <c r="G245" s="3344"/>
      <c r="H245" s="3344"/>
      <c r="I245" s="3344"/>
      <c r="J245" s="3344"/>
      <c r="K245" s="3344"/>
      <c r="L245" s="3344"/>
      <c r="M245" s="1052" t="s">
        <v>5742</v>
      </c>
      <c r="N245" s="1052" t="s">
        <v>5743</v>
      </c>
      <c r="O245" s="1052" t="s">
        <v>5744</v>
      </c>
    </row>
    <row r="246" spans="1:15" ht="20.100000000000001" customHeight="1">
      <c r="A246" s="3335"/>
      <c r="B246" s="3336"/>
      <c r="C246" s="3337"/>
      <c r="D246" s="3348"/>
      <c r="E246" s="1051" t="s">
        <v>5745</v>
      </c>
      <c r="F246" s="3344" t="s">
        <v>5746</v>
      </c>
      <c r="G246" s="3344"/>
      <c r="H246" s="3344"/>
      <c r="I246" s="3344"/>
      <c r="J246" s="3344"/>
      <c r="K246" s="3344"/>
      <c r="L246" s="3344"/>
      <c r="M246" s="1052"/>
      <c r="N246" s="1052"/>
      <c r="O246" s="1052" t="s">
        <v>5747</v>
      </c>
    </row>
    <row r="247" spans="1:15" ht="20.100000000000001" customHeight="1">
      <c r="A247" s="3335"/>
      <c r="B247" s="3336"/>
      <c r="C247" s="3337"/>
      <c r="D247" s="3349" t="s">
        <v>5748</v>
      </c>
      <c r="E247" s="1051" t="s">
        <v>5046</v>
      </c>
      <c r="F247" s="3351" t="s">
        <v>5749</v>
      </c>
      <c r="G247" s="3351"/>
      <c r="H247" s="3351"/>
      <c r="I247" s="3351"/>
      <c r="J247" s="3351"/>
      <c r="K247" s="3351"/>
      <c r="L247" s="3351"/>
      <c r="M247" s="1053" t="s">
        <v>5049</v>
      </c>
      <c r="N247" s="1053"/>
      <c r="O247" s="1053" t="s">
        <v>5047</v>
      </c>
    </row>
    <row r="248" spans="1:15" ht="20.100000000000001" customHeight="1">
      <c r="A248" s="3335"/>
      <c r="B248" s="3336"/>
      <c r="C248" s="3337"/>
      <c r="D248" s="3350"/>
      <c r="E248" s="1051" t="s">
        <v>5048</v>
      </c>
      <c r="F248" s="3351" t="s">
        <v>5750</v>
      </c>
      <c r="G248" s="3351"/>
      <c r="H248" s="3351"/>
      <c r="I248" s="3351"/>
      <c r="J248" s="3351"/>
      <c r="K248" s="3351"/>
      <c r="L248" s="3351"/>
      <c r="M248" s="1053" t="s">
        <v>5049</v>
      </c>
      <c r="N248" s="1053"/>
      <c r="O248" s="1053" t="s">
        <v>5047</v>
      </c>
    </row>
    <row r="249" spans="1:15" ht="20.100000000000001" customHeight="1">
      <c r="A249" s="3335"/>
      <c r="B249" s="3336"/>
      <c r="C249" s="3337"/>
      <c r="D249" s="3350"/>
      <c r="E249" s="1051" t="s">
        <v>5751</v>
      </c>
      <c r="F249" s="3351" t="s">
        <v>5050</v>
      </c>
      <c r="G249" s="3351"/>
      <c r="H249" s="3351"/>
      <c r="I249" s="3351"/>
      <c r="J249" s="3351"/>
      <c r="K249" s="3351"/>
      <c r="L249" s="3351"/>
      <c r="M249" s="1053" t="s">
        <v>5049</v>
      </c>
      <c r="N249" s="1053"/>
      <c r="O249" s="1053" t="s">
        <v>5047</v>
      </c>
    </row>
    <row r="250" spans="1:15" ht="20.100000000000001" customHeight="1">
      <c r="A250" s="3335"/>
      <c r="B250" s="3336"/>
      <c r="C250" s="3337"/>
      <c r="D250" s="3349" t="s">
        <v>5752</v>
      </c>
      <c r="E250" s="1051" t="s">
        <v>5753</v>
      </c>
      <c r="F250" s="3344" t="s">
        <v>5058</v>
      </c>
      <c r="G250" s="3344"/>
      <c r="H250" s="3344"/>
      <c r="I250" s="3344"/>
      <c r="J250" s="3344"/>
      <c r="K250" s="3344"/>
      <c r="L250" s="3344"/>
      <c r="M250" s="1052"/>
      <c r="N250" s="1052" t="s">
        <v>5754</v>
      </c>
      <c r="O250" s="1052"/>
    </row>
    <row r="251" spans="1:15" ht="20.100000000000001" customHeight="1">
      <c r="A251" s="3335"/>
      <c r="B251" s="3336"/>
      <c r="C251" s="3337"/>
      <c r="D251" s="3350"/>
      <c r="E251" s="1051" t="s">
        <v>5755</v>
      </c>
      <c r="F251" s="3344" t="s">
        <v>5058</v>
      </c>
      <c r="G251" s="3344"/>
      <c r="H251" s="3344"/>
      <c r="I251" s="3344"/>
      <c r="J251" s="3344"/>
      <c r="K251" s="3344"/>
      <c r="L251" s="3344"/>
      <c r="M251" s="1052"/>
      <c r="N251" s="1052" t="s">
        <v>5756</v>
      </c>
      <c r="O251" s="1052" t="s">
        <v>5757</v>
      </c>
    </row>
    <row r="252" spans="1:15" ht="20.100000000000001" customHeight="1">
      <c r="A252" s="3335"/>
      <c r="B252" s="3336"/>
      <c r="C252" s="3337"/>
      <c r="D252" s="3350"/>
      <c r="E252" s="1051" t="s">
        <v>5051</v>
      </c>
      <c r="F252" s="3344" t="s">
        <v>5758</v>
      </c>
      <c r="G252" s="3344"/>
      <c r="H252" s="3344"/>
      <c r="I252" s="3344"/>
      <c r="J252" s="3344"/>
      <c r="K252" s="3344"/>
      <c r="L252" s="3344"/>
      <c r="M252" s="1052" t="s">
        <v>5759</v>
      </c>
      <c r="N252" s="1052" t="s">
        <v>5052</v>
      </c>
      <c r="O252" s="1052" t="s">
        <v>5760</v>
      </c>
    </row>
    <row r="253" spans="1:15" ht="20.100000000000001" customHeight="1">
      <c r="A253" s="3335"/>
      <c r="B253" s="3336"/>
      <c r="C253" s="3337"/>
      <c r="D253" s="3350"/>
      <c r="E253" s="1051" t="s">
        <v>5053</v>
      </c>
      <c r="F253" s="3344" t="s">
        <v>5054</v>
      </c>
      <c r="G253" s="3344"/>
      <c r="H253" s="3344"/>
      <c r="I253" s="3344"/>
      <c r="J253" s="3344"/>
      <c r="K253" s="3344"/>
      <c r="L253" s="3344"/>
      <c r="M253" s="1052" t="s">
        <v>5055</v>
      </c>
      <c r="N253" s="1052"/>
      <c r="O253" s="1052" t="s">
        <v>5056</v>
      </c>
    </row>
    <row r="254" spans="1:15" ht="20.100000000000001" customHeight="1">
      <c r="A254" s="3335"/>
      <c r="B254" s="3336"/>
      <c r="C254" s="3337"/>
      <c r="D254" s="3350"/>
      <c r="E254" s="1051" t="s">
        <v>5057</v>
      </c>
      <c r="F254" s="3344" t="s">
        <v>5058</v>
      </c>
      <c r="G254" s="3344"/>
      <c r="H254" s="3344"/>
      <c r="I254" s="3344"/>
      <c r="J254" s="3344"/>
      <c r="K254" s="3344"/>
      <c r="L254" s="3344"/>
      <c r="M254" s="1052" t="s">
        <v>5055</v>
      </c>
      <c r="N254" s="1052" t="s">
        <v>5761</v>
      </c>
      <c r="O254" s="1052" t="s">
        <v>5762</v>
      </c>
    </row>
    <row r="255" spans="1:15" ht="20.100000000000001" customHeight="1">
      <c r="A255" s="3335"/>
      <c r="B255" s="3336"/>
      <c r="C255" s="3337"/>
      <c r="D255" s="3352"/>
      <c r="E255" s="1051" t="s">
        <v>5059</v>
      </c>
      <c r="F255" s="3344" t="s">
        <v>5058</v>
      </c>
      <c r="G255" s="3344"/>
      <c r="H255" s="3344"/>
      <c r="I255" s="3344"/>
      <c r="J255" s="3344"/>
      <c r="K255" s="3344"/>
      <c r="L255" s="3344"/>
      <c r="M255" s="1052" t="s">
        <v>5055</v>
      </c>
      <c r="N255" s="1052"/>
      <c r="O255" s="1052" t="s">
        <v>5763</v>
      </c>
    </row>
    <row r="256" spans="1:15" ht="20.100000000000001" customHeight="1">
      <c r="A256" s="3335"/>
      <c r="B256" s="3336"/>
      <c r="C256" s="3337"/>
      <c r="D256" s="3341" t="s">
        <v>251</v>
      </c>
      <c r="E256" s="1051" t="s">
        <v>5764</v>
      </c>
      <c r="F256" s="3344" t="s">
        <v>5765</v>
      </c>
      <c r="G256" s="3344"/>
      <c r="H256" s="3344"/>
      <c r="I256" s="3344"/>
      <c r="J256" s="3344"/>
      <c r="K256" s="3344"/>
      <c r="L256" s="3344"/>
      <c r="M256" s="1054" t="s">
        <v>5061</v>
      </c>
      <c r="N256" s="1052"/>
      <c r="O256" s="1109" t="s">
        <v>5063</v>
      </c>
    </row>
    <row r="257" spans="1:15" ht="20.100000000000001" customHeight="1">
      <c r="A257" s="3335"/>
      <c r="B257" s="3336"/>
      <c r="C257" s="3337"/>
      <c r="D257" s="3342"/>
      <c r="E257" s="1051" t="s">
        <v>5060</v>
      </c>
      <c r="F257" s="3344" t="s">
        <v>5766</v>
      </c>
      <c r="G257" s="3344"/>
      <c r="H257" s="3344"/>
      <c r="I257" s="3344"/>
      <c r="J257" s="3344"/>
      <c r="K257" s="3344"/>
      <c r="L257" s="3344"/>
      <c r="M257" s="1054" t="s">
        <v>5061</v>
      </c>
      <c r="N257" s="1052"/>
      <c r="O257" s="1109" t="s">
        <v>5063</v>
      </c>
    </row>
    <row r="258" spans="1:15" ht="20.100000000000001" customHeight="1">
      <c r="A258" s="3335"/>
      <c r="B258" s="3336"/>
      <c r="C258" s="3337"/>
      <c r="D258" s="3342"/>
      <c r="E258" s="1051" t="s">
        <v>5767</v>
      </c>
      <c r="F258" s="3344" t="s">
        <v>5768</v>
      </c>
      <c r="G258" s="3344"/>
      <c r="H258" s="3344"/>
      <c r="I258" s="3344"/>
      <c r="J258" s="3344"/>
      <c r="K258" s="3344"/>
      <c r="L258" s="3344"/>
      <c r="M258" s="1054" t="s">
        <v>5769</v>
      </c>
      <c r="N258" s="1052"/>
      <c r="O258" s="1109" t="s">
        <v>5770</v>
      </c>
    </row>
    <row r="259" spans="1:15" ht="20.100000000000001" customHeight="1">
      <c r="A259" s="3335"/>
      <c r="B259" s="3336"/>
      <c r="C259" s="3337"/>
      <c r="D259" s="3342"/>
      <c r="E259" s="1055" t="s">
        <v>5771</v>
      </c>
      <c r="F259" s="3344" t="s">
        <v>5772</v>
      </c>
      <c r="G259" s="3344"/>
      <c r="H259" s="3344"/>
      <c r="I259" s="3344"/>
      <c r="J259" s="3344"/>
      <c r="K259" s="3344"/>
      <c r="L259" s="3344"/>
      <c r="M259" s="1054" t="s">
        <v>5061</v>
      </c>
      <c r="N259" s="1052"/>
      <c r="O259" s="1109" t="s">
        <v>5063</v>
      </c>
    </row>
    <row r="260" spans="1:15" ht="20.100000000000001" customHeight="1">
      <c r="A260" s="3335"/>
      <c r="B260" s="3336"/>
      <c r="C260" s="3337"/>
      <c r="D260" s="3342"/>
      <c r="E260" s="1055" t="s">
        <v>5773</v>
      </c>
      <c r="F260" s="3344" t="s">
        <v>5774</v>
      </c>
      <c r="G260" s="3344"/>
      <c r="H260" s="3344"/>
      <c r="I260" s="3344"/>
      <c r="J260" s="3344"/>
      <c r="K260" s="3344"/>
      <c r="L260" s="3344"/>
      <c r="M260" s="1054" t="s">
        <v>5061</v>
      </c>
      <c r="N260" s="1052"/>
      <c r="O260" s="1109" t="s">
        <v>5770</v>
      </c>
    </row>
    <row r="261" spans="1:15" ht="20.25" customHeight="1">
      <c r="A261" s="3335"/>
      <c r="B261" s="3336"/>
      <c r="C261" s="3337"/>
      <c r="D261" s="3342"/>
      <c r="E261" s="1055" t="s">
        <v>5775</v>
      </c>
      <c r="F261" s="3344" t="s">
        <v>5062</v>
      </c>
      <c r="G261" s="3344"/>
      <c r="H261" s="3344"/>
      <c r="I261" s="3344"/>
      <c r="J261" s="3344"/>
      <c r="K261" s="3344"/>
      <c r="L261" s="3344"/>
      <c r="M261" s="1054" t="s">
        <v>5061</v>
      </c>
      <c r="N261" s="1052" t="s">
        <v>8477</v>
      </c>
      <c r="O261" s="1109" t="s">
        <v>5063</v>
      </c>
    </row>
    <row r="262" spans="1:15" ht="20.25" customHeight="1">
      <c r="A262" s="3335"/>
      <c r="B262" s="3336"/>
      <c r="C262" s="3337"/>
      <c r="D262" s="3342"/>
      <c r="E262" s="1055" t="s">
        <v>5064</v>
      </c>
      <c r="F262" s="3344" t="s">
        <v>5776</v>
      </c>
      <c r="G262" s="3344"/>
      <c r="H262" s="3344"/>
      <c r="I262" s="3344"/>
      <c r="J262" s="3344"/>
      <c r="K262" s="3344"/>
      <c r="L262" s="3344"/>
      <c r="M262" s="1054" t="s">
        <v>5061</v>
      </c>
      <c r="N262" s="1052"/>
      <c r="O262" s="1109" t="s">
        <v>5770</v>
      </c>
    </row>
    <row r="263" spans="1:15" ht="20.100000000000001" customHeight="1">
      <c r="A263" s="3335"/>
      <c r="B263" s="3336"/>
      <c r="C263" s="3337"/>
      <c r="D263" s="3342"/>
      <c r="E263" s="1055" t="s">
        <v>5777</v>
      </c>
      <c r="F263" s="3344" t="s">
        <v>5778</v>
      </c>
      <c r="G263" s="3344"/>
      <c r="H263" s="3344"/>
      <c r="I263" s="3344"/>
      <c r="J263" s="3344"/>
      <c r="K263" s="3344"/>
      <c r="L263" s="3344"/>
      <c r="M263" s="1054" t="s">
        <v>5061</v>
      </c>
      <c r="N263" s="1052"/>
      <c r="O263" s="1109" t="s">
        <v>5063</v>
      </c>
    </row>
    <row r="264" spans="1:15" ht="20.100000000000001" customHeight="1">
      <c r="A264" s="3335"/>
      <c r="B264" s="3336"/>
      <c r="C264" s="3337"/>
      <c r="D264" s="3342"/>
      <c r="E264" s="1051" t="s">
        <v>5779</v>
      </c>
      <c r="F264" s="3344" t="s">
        <v>5780</v>
      </c>
      <c r="G264" s="3344"/>
      <c r="H264" s="3344"/>
      <c r="I264" s="3344"/>
      <c r="J264" s="3344"/>
      <c r="K264" s="3344"/>
      <c r="L264" s="3344"/>
      <c r="M264" s="1054" t="s">
        <v>5061</v>
      </c>
      <c r="N264" s="1052"/>
      <c r="O264" s="1109" t="s">
        <v>5063</v>
      </c>
    </row>
    <row r="265" spans="1:15" ht="20.100000000000001" customHeight="1">
      <c r="A265" s="3335"/>
      <c r="B265" s="3336"/>
      <c r="C265" s="3337"/>
      <c r="D265" s="3342"/>
      <c r="E265" s="1051" t="s">
        <v>5065</v>
      </c>
      <c r="F265" s="3344" t="s">
        <v>5781</v>
      </c>
      <c r="G265" s="3344"/>
      <c r="H265" s="3344"/>
      <c r="I265" s="3344"/>
      <c r="J265" s="3344"/>
      <c r="K265" s="3344"/>
      <c r="L265" s="3344"/>
      <c r="M265" s="1054" t="s">
        <v>5061</v>
      </c>
      <c r="N265" s="1052"/>
      <c r="O265" s="1109" t="s">
        <v>5063</v>
      </c>
    </row>
    <row r="266" spans="1:15" ht="20.100000000000001" customHeight="1">
      <c r="A266" s="3335"/>
      <c r="B266" s="3336"/>
      <c r="C266" s="3337"/>
      <c r="D266" s="3343"/>
      <c r="E266" s="3345" t="s">
        <v>5782</v>
      </c>
      <c r="F266" s="3346"/>
      <c r="G266" s="3346"/>
      <c r="H266" s="3346"/>
      <c r="I266" s="3346"/>
      <c r="J266" s="3346"/>
      <c r="K266" s="3346"/>
      <c r="L266" s="3346"/>
      <c r="M266" s="3346"/>
      <c r="N266" s="3346"/>
      <c r="O266" s="3347"/>
    </row>
    <row r="267" spans="1:15">
      <c r="A267" s="3335"/>
      <c r="B267" s="3336"/>
      <c r="C267" s="3337"/>
      <c r="D267" s="3349" t="s">
        <v>5783</v>
      </c>
      <c r="E267" s="1051" t="s">
        <v>5784</v>
      </c>
      <c r="F267" s="3344" t="s">
        <v>5066</v>
      </c>
      <c r="G267" s="3344"/>
      <c r="H267" s="3344"/>
      <c r="I267" s="3344"/>
      <c r="J267" s="3344"/>
      <c r="K267" s="3344"/>
      <c r="L267" s="3344"/>
      <c r="M267" s="1052" t="s">
        <v>5069</v>
      </c>
      <c r="N267" s="1052"/>
      <c r="O267" s="1109" t="s">
        <v>5067</v>
      </c>
    </row>
    <row r="268" spans="1:15">
      <c r="A268" s="3335"/>
      <c r="B268" s="3336"/>
      <c r="C268" s="3337"/>
      <c r="D268" s="3350"/>
      <c r="E268" s="1051" t="s">
        <v>5785</v>
      </c>
      <c r="F268" s="3344" t="s">
        <v>5066</v>
      </c>
      <c r="G268" s="3344"/>
      <c r="H268" s="3344"/>
      <c r="I268" s="3344"/>
      <c r="J268" s="3344"/>
      <c r="K268" s="3344"/>
      <c r="L268" s="3344"/>
      <c r="M268" s="1052" t="s">
        <v>5069</v>
      </c>
      <c r="N268" s="1052"/>
      <c r="O268" s="1109" t="s">
        <v>5786</v>
      </c>
    </row>
    <row r="269" spans="1:15">
      <c r="A269" s="3335"/>
      <c r="B269" s="3336"/>
      <c r="C269" s="3337"/>
      <c r="D269" s="3352"/>
      <c r="E269" s="1051" t="s">
        <v>5068</v>
      </c>
      <c r="F269" s="3344" t="s">
        <v>5787</v>
      </c>
      <c r="G269" s="3344"/>
      <c r="H269" s="3344"/>
      <c r="I269" s="3344"/>
      <c r="J269" s="3344"/>
      <c r="K269" s="3344"/>
      <c r="L269" s="3344"/>
      <c r="M269" s="1052" t="s">
        <v>5069</v>
      </c>
      <c r="N269" s="1052"/>
      <c r="O269" s="1109" t="s">
        <v>5788</v>
      </c>
    </row>
    <row r="270" spans="1:15" ht="16.5" customHeight="1">
      <c r="A270" s="3335"/>
      <c r="B270" s="3336"/>
      <c r="C270" s="3337"/>
      <c r="D270" s="3353" t="s">
        <v>5070</v>
      </c>
      <c r="E270" s="1051" t="s">
        <v>5071</v>
      </c>
      <c r="F270" s="3344" t="s">
        <v>5789</v>
      </c>
      <c r="G270" s="3344"/>
      <c r="H270" s="3344"/>
      <c r="I270" s="3344"/>
      <c r="J270" s="3344"/>
      <c r="K270" s="3344"/>
      <c r="L270" s="3344"/>
      <c r="M270" s="1052" t="s">
        <v>5790</v>
      </c>
      <c r="N270" s="1052" t="s">
        <v>5791</v>
      </c>
      <c r="O270" s="1109" t="s">
        <v>5792</v>
      </c>
    </row>
    <row r="271" spans="1:15">
      <c r="A271" s="3335"/>
      <c r="B271" s="3336"/>
      <c r="C271" s="3337"/>
      <c r="D271" s="3354"/>
      <c r="E271" s="1051" t="s">
        <v>5072</v>
      </c>
      <c r="F271" s="3344"/>
      <c r="G271" s="3344"/>
      <c r="H271" s="3344"/>
      <c r="I271" s="3344"/>
      <c r="J271" s="3344"/>
      <c r="K271" s="3344"/>
      <c r="L271" s="3344"/>
      <c r="M271" s="1052"/>
      <c r="N271" s="1052"/>
      <c r="O271" s="1109" t="s">
        <v>5793</v>
      </c>
    </row>
    <row r="272" spans="1:15">
      <c r="A272" s="3335"/>
      <c r="B272" s="3336"/>
      <c r="C272" s="3337"/>
      <c r="D272" s="3354"/>
      <c r="E272" s="1051" t="s">
        <v>5794</v>
      </c>
      <c r="F272" s="3344" t="s">
        <v>5795</v>
      </c>
      <c r="G272" s="3344"/>
      <c r="H272" s="3344"/>
      <c r="I272" s="3344"/>
      <c r="J272" s="3344"/>
      <c r="K272" s="3344"/>
      <c r="L272" s="3344"/>
      <c r="M272" s="1052" t="s">
        <v>5074</v>
      </c>
      <c r="N272" s="1052" t="s">
        <v>5796</v>
      </c>
      <c r="O272" s="1109" t="s">
        <v>5797</v>
      </c>
    </row>
    <row r="273" spans="1:15">
      <c r="A273" s="3335"/>
      <c r="B273" s="3336"/>
      <c r="C273" s="3337"/>
      <c r="D273" s="3354"/>
      <c r="E273" s="1051" t="s">
        <v>5073</v>
      </c>
      <c r="F273" s="3344" t="s">
        <v>5798</v>
      </c>
      <c r="G273" s="3344"/>
      <c r="H273" s="3344"/>
      <c r="I273" s="3344"/>
      <c r="J273" s="3344"/>
      <c r="K273" s="3344"/>
      <c r="L273" s="3344"/>
      <c r="M273" s="1052" t="s">
        <v>5074</v>
      </c>
      <c r="N273" s="1052"/>
      <c r="O273" s="1109" t="s">
        <v>5075</v>
      </c>
    </row>
    <row r="274" spans="1:15">
      <c r="A274" s="3335"/>
      <c r="B274" s="3336"/>
      <c r="C274" s="3337"/>
      <c r="D274" s="3354"/>
      <c r="E274" s="1051" t="s">
        <v>5799</v>
      </c>
      <c r="F274" s="3344" t="s">
        <v>5076</v>
      </c>
      <c r="G274" s="3344"/>
      <c r="H274" s="3344"/>
      <c r="I274" s="3344"/>
      <c r="J274" s="3344"/>
      <c r="K274" s="3344"/>
      <c r="L274" s="3344"/>
      <c r="M274" s="1052"/>
      <c r="N274" s="1052"/>
      <c r="O274" s="1109" t="s">
        <v>5077</v>
      </c>
    </row>
    <row r="275" spans="1:15">
      <c r="A275" s="3335"/>
      <c r="B275" s="3336"/>
      <c r="C275" s="3337"/>
      <c r="D275" s="3355"/>
      <c r="E275" s="3345" t="s">
        <v>5800</v>
      </c>
      <c r="F275" s="3346"/>
      <c r="G275" s="3346"/>
      <c r="H275" s="3346"/>
      <c r="I275" s="3346"/>
      <c r="J275" s="3346"/>
      <c r="K275" s="3346"/>
      <c r="L275" s="3346"/>
      <c r="M275" s="3346"/>
      <c r="N275" s="3346"/>
      <c r="O275" s="3347"/>
    </row>
    <row r="276" spans="1:15">
      <c r="A276" s="3335"/>
      <c r="B276" s="3336"/>
      <c r="C276" s="3337"/>
      <c r="D276" s="3341" t="s">
        <v>5078</v>
      </c>
      <c r="E276" s="1051" t="s">
        <v>5801</v>
      </c>
      <c r="F276" s="3344" t="s">
        <v>5079</v>
      </c>
      <c r="G276" s="3344"/>
      <c r="H276" s="3344"/>
      <c r="I276" s="3344"/>
      <c r="J276" s="3344"/>
      <c r="K276" s="3344"/>
      <c r="L276" s="3344"/>
      <c r="M276" s="1052" t="s">
        <v>5080</v>
      </c>
      <c r="N276" s="1052"/>
      <c r="O276" s="1109" t="s">
        <v>5081</v>
      </c>
    </row>
    <row r="277" spans="1:15">
      <c r="A277" s="3335"/>
      <c r="B277" s="3336"/>
      <c r="C277" s="3337"/>
      <c r="D277" s="3343"/>
      <c r="E277" s="1051" t="s">
        <v>5082</v>
      </c>
      <c r="F277" s="3344" t="s">
        <v>5802</v>
      </c>
      <c r="G277" s="3344"/>
      <c r="H277" s="3344"/>
      <c r="I277" s="3344"/>
      <c r="J277" s="3344"/>
      <c r="K277" s="3344"/>
      <c r="L277" s="3344"/>
      <c r="M277" s="1052" t="s">
        <v>5803</v>
      </c>
      <c r="N277" s="1052"/>
      <c r="O277" s="1109" t="s">
        <v>5804</v>
      </c>
    </row>
    <row r="278" spans="1:15" ht="20.100000000000001" customHeight="1">
      <c r="A278" s="3335"/>
      <c r="B278" s="3336"/>
      <c r="C278" s="3337"/>
      <c r="D278" s="3349" t="s">
        <v>5805</v>
      </c>
      <c r="E278" s="1051" t="s">
        <v>5083</v>
      </c>
      <c r="F278" s="3344" t="s">
        <v>5806</v>
      </c>
      <c r="G278" s="3344"/>
      <c r="H278" s="3344"/>
      <c r="I278" s="3344"/>
      <c r="J278" s="3344"/>
      <c r="K278" s="3344"/>
      <c r="L278" s="3344"/>
      <c r="M278" s="1052" t="s">
        <v>5084</v>
      </c>
      <c r="N278" s="1052"/>
      <c r="O278" s="1109" t="s">
        <v>5085</v>
      </c>
    </row>
    <row r="279" spans="1:15" ht="20.100000000000001" customHeight="1">
      <c r="A279" s="3335"/>
      <c r="B279" s="3336"/>
      <c r="C279" s="3337"/>
      <c r="D279" s="3352"/>
      <c r="E279" s="1051" t="s">
        <v>5807</v>
      </c>
      <c r="F279" s="3344" t="s">
        <v>5808</v>
      </c>
      <c r="G279" s="3344"/>
      <c r="H279" s="3344"/>
      <c r="I279" s="3344"/>
      <c r="J279" s="3344"/>
      <c r="K279" s="3344"/>
      <c r="L279" s="3344"/>
      <c r="M279" s="1052"/>
      <c r="N279" s="1052"/>
      <c r="O279" s="1109" t="s">
        <v>5809</v>
      </c>
    </row>
    <row r="280" spans="1:15" ht="20.100000000000001" customHeight="1">
      <c r="A280" s="3335"/>
      <c r="B280" s="3336"/>
      <c r="C280" s="3337"/>
      <c r="D280" s="3341" t="s">
        <v>5810</v>
      </c>
      <c r="E280" s="1051" t="s">
        <v>5811</v>
      </c>
      <c r="F280" s="3344" t="s">
        <v>5086</v>
      </c>
      <c r="G280" s="3344"/>
      <c r="H280" s="3344"/>
      <c r="I280" s="3344"/>
      <c r="J280" s="3344"/>
      <c r="K280" s="3344"/>
      <c r="L280" s="3344"/>
      <c r="M280" s="1052"/>
      <c r="N280" s="1052" t="s">
        <v>5087</v>
      </c>
      <c r="O280" s="1109" t="s">
        <v>5088</v>
      </c>
    </row>
    <row r="281" spans="1:15" ht="20.100000000000001" customHeight="1">
      <c r="A281" s="3335"/>
      <c r="B281" s="3336"/>
      <c r="C281" s="3337"/>
      <c r="D281" s="3342"/>
      <c r="E281" s="1051" t="s">
        <v>5812</v>
      </c>
      <c r="F281" s="3344" t="s">
        <v>5813</v>
      </c>
      <c r="G281" s="3344"/>
      <c r="H281" s="3344"/>
      <c r="I281" s="3344"/>
      <c r="J281" s="3344"/>
      <c r="K281" s="3344"/>
      <c r="L281" s="3344"/>
      <c r="M281" s="1052" t="s">
        <v>5814</v>
      </c>
      <c r="N281" s="1052" t="s">
        <v>5815</v>
      </c>
      <c r="O281" s="1109" t="s">
        <v>5816</v>
      </c>
    </row>
    <row r="282" spans="1:15" ht="20.100000000000001" customHeight="1">
      <c r="A282" s="3335"/>
      <c r="B282" s="3336"/>
      <c r="C282" s="3337"/>
      <c r="D282" s="3342"/>
      <c r="E282" s="1051" t="s">
        <v>5089</v>
      </c>
      <c r="F282" s="3356"/>
      <c r="G282" s="3357"/>
      <c r="H282" s="3357"/>
      <c r="I282" s="3357"/>
      <c r="J282" s="3357"/>
      <c r="K282" s="3357"/>
      <c r="L282" s="3358"/>
      <c r="M282" s="1052"/>
      <c r="N282" s="1052"/>
      <c r="O282" s="1109" t="s">
        <v>5090</v>
      </c>
    </row>
    <row r="283" spans="1:15" ht="20.100000000000001" customHeight="1">
      <c r="A283" s="3335"/>
      <c r="B283" s="3336"/>
      <c r="C283" s="3337"/>
      <c r="D283" s="3343"/>
      <c r="E283" s="3345" t="s">
        <v>5817</v>
      </c>
      <c r="F283" s="3346"/>
      <c r="G283" s="3346"/>
      <c r="H283" s="3346"/>
      <c r="I283" s="3346"/>
      <c r="J283" s="3346"/>
      <c r="K283" s="3346"/>
      <c r="L283" s="3346"/>
      <c r="M283" s="3346"/>
      <c r="N283" s="3346"/>
      <c r="O283" s="3347"/>
    </row>
    <row r="284" spans="1:15" ht="20.100000000000001" customHeight="1">
      <c r="A284" s="3335"/>
      <c r="B284" s="3336"/>
      <c r="C284" s="3337"/>
      <c r="D284" s="3353" t="s">
        <v>5818</v>
      </c>
      <c r="E284" s="1110" t="s">
        <v>5819</v>
      </c>
      <c r="F284" s="3359" t="s">
        <v>5091</v>
      </c>
      <c r="G284" s="3360"/>
      <c r="H284" s="3360"/>
      <c r="I284" s="3360"/>
      <c r="J284" s="3360"/>
      <c r="K284" s="3360"/>
      <c r="L284" s="3361"/>
      <c r="M284" s="1109" t="s">
        <v>5820</v>
      </c>
      <c r="N284" s="1109"/>
      <c r="O284" s="1109" t="s">
        <v>5821</v>
      </c>
    </row>
    <row r="285" spans="1:15" ht="20.100000000000001" customHeight="1">
      <c r="A285" s="3335"/>
      <c r="B285" s="3336"/>
      <c r="C285" s="3337"/>
      <c r="D285" s="3354"/>
      <c r="E285" s="1110" t="s">
        <v>5092</v>
      </c>
      <c r="F285" s="3359" t="s">
        <v>5822</v>
      </c>
      <c r="G285" s="3360"/>
      <c r="H285" s="3360"/>
      <c r="I285" s="3360"/>
      <c r="J285" s="3360"/>
      <c r="K285" s="3360"/>
      <c r="L285" s="3361"/>
      <c r="M285" s="1109" t="s">
        <v>5820</v>
      </c>
      <c r="N285" s="1109"/>
      <c r="O285" s="1109" t="s">
        <v>5095</v>
      </c>
    </row>
    <row r="286" spans="1:15" ht="20.100000000000001" customHeight="1">
      <c r="A286" s="3335"/>
      <c r="B286" s="3336"/>
      <c r="C286" s="3337"/>
      <c r="D286" s="3354"/>
      <c r="E286" s="1110" t="s">
        <v>5823</v>
      </c>
      <c r="F286" s="3359" t="s">
        <v>5824</v>
      </c>
      <c r="G286" s="3360"/>
      <c r="H286" s="3360"/>
      <c r="I286" s="3360"/>
      <c r="J286" s="3360"/>
      <c r="K286" s="3360"/>
      <c r="L286" s="3361"/>
      <c r="M286" s="1109"/>
      <c r="N286" s="1109"/>
      <c r="O286" s="1109" t="s">
        <v>5093</v>
      </c>
    </row>
    <row r="287" spans="1:15" ht="20.100000000000001" customHeight="1">
      <c r="A287" s="3335"/>
      <c r="B287" s="3336"/>
      <c r="C287" s="3337"/>
      <c r="D287" s="3354"/>
      <c r="E287" s="1110" t="s">
        <v>5094</v>
      </c>
      <c r="F287" s="3359" t="s">
        <v>5825</v>
      </c>
      <c r="G287" s="3360"/>
      <c r="H287" s="3360"/>
      <c r="I287" s="3360"/>
      <c r="J287" s="3360"/>
      <c r="K287" s="3360"/>
      <c r="L287" s="3361"/>
      <c r="M287" s="1109"/>
      <c r="N287" s="1109" t="s">
        <v>5826</v>
      </c>
      <c r="O287" s="1109" t="s">
        <v>5827</v>
      </c>
    </row>
    <row r="288" spans="1:15" ht="20.100000000000001" customHeight="1">
      <c r="A288" s="3335"/>
      <c r="B288" s="3336"/>
      <c r="C288" s="3337"/>
      <c r="D288" s="3354"/>
      <c r="E288" s="1110" t="s">
        <v>5828</v>
      </c>
      <c r="F288" s="3359"/>
      <c r="G288" s="3360"/>
      <c r="H288" s="3360"/>
      <c r="I288" s="3360"/>
      <c r="J288" s="3360"/>
      <c r="K288" s="3360"/>
      <c r="L288" s="3361"/>
      <c r="M288" s="1109"/>
      <c r="N288" s="1109"/>
      <c r="O288" s="1109" t="s">
        <v>5095</v>
      </c>
    </row>
    <row r="289" spans="1:15" ht="20.100000000000001" customHeight="1">
      <c r="A289" s="3335"/>
      <c r="B289" s="3336"/>
      <c r="C289" s="3337"/>
      <c r="D289" s="3355"/>
      <c r="E289" s="1110" t="s">
        <v>5096</v>
      </c>
      <c r="F289" s="3359" t="s">
        <v>5829</v>
      </c>
      <c r="G289" s="3360"/>
      <c r="H289" s="3360"/>
      <c r="I289" s="3360"/>
      <c r="J289" s="3360"/>
      <c r="K289" s="3360"/>
      <c r="L289" s="3361"/>
      <c r="M289" s="1109"/>
      <c r="N289" s="1109"/>
      <c r="O289" s="1109" t="s">
        <v>5830</v>
      </c>
    </row>
    <row r="290" spans="1:15" ht="20.100000000000001" customHeight="1">
      <c r="A290" s="3335"/>
      <c r="B290" s="3336"/>
      <c r="C290" s="3337"/>
      <c r="D290" s="3349" t="s">
        <v>5831</v>
      </c>
      <c r="E290" s="1051" t="s">
        <v>5832</v>
      </c>
      <c r="F290" s="3356" t="s">
        <v>5833</v>
      </c>
      <c r="G290" s="3357"/>
      <c r="H290" s="3357"/>
      <c r="I290" s="3357"/>
      <c r="J290" s="3357"/>
      <c r="K290" s="3357"/>
      <c r="L290" s="3358"/>
      <c r="M290" s="1052" t="s">
        <v>5098</v>
      </c>
      <c r="N290" s="1052"/>
      <c r="O290" s="1109" t="s">
        <v>5834</v>
      </c>
    </row>
    <row r="291" spans="1:15" ht="20.100000000000001" customHeight="1">
      <c r="A291" s="3335"/>
      <c r="B291" s="3336"/>
      <c r="C291" s="3337"/>
      <c r="D291" s="3352"/>
      <c r="E291" s="1051" t="s">
        <v>5097</v>
      </c>
      <c r="F291" s="3356" t="s">
        <v>5835</v>
      </c>
      <c r="G291" s="3357"/>
      <c r="H291" s="3357"/>
      <c r="I291" s="3357"/>
      <c r="J291" s="3357"/>
      <c r="K291" s="3357"/>
      <c r="L291" s="3358"/>
      <c r="M291" s="1052" t="s">
        <v>5098</v>
      </c>
      <c r="N291" s="1052"/>
      <c r="O291" s="1109" t="s">
        <v>5834</v>
      </c>
    </row>
    <row r="292" spans="1:15" ht="20.100000000000001" customHeight="1">
      <c r="A292" s="3335"/>
      <c r="B292" s="3336"/>
      <c r="C292" s="3337"/>
      <c r="D292" s="3349" t="s">
        <v>5836</v>
      </c>
      <c r="E292" s="1051" t="s">
        <v>5837</v>
      </c>
      <c r="F292" s="3356" t="s">
        <v>5838</v>
      </c>
      <c r="G292" s="3357"/>
      <c r="H292" s="3357"/>
      <c r="I292" s="3357"/>
      <c r="J292" s="3357"/>
      <c r="K292" s="3357"/>
      <c r="L292" s="3358"/>
      <c r="M292" s="1052" t="s">
        <v>1636</v>
      </c>
      <c r="N292" s="1052"/>
      <c r="O292" s="1109" t="s">
        <v>5099</v>
      </c>
    </row>
    <row r="293" spans="1:15" ht="20.100000000000001" customHeight="1">
      <c r="A293" s="3335"/>
      <c r="B293" s="3336"/>
      <c r="C293" s="3337"/>
      <c r="D293" s="3350"/>
      <c r="E293" s="1051" t="s">
        <v>5839</v>
      </c>
      <c r="F293" s="3356" t="s">
        <v>5100</v>
      </c>
      <c r="G293" s="3357"/>
      <c r="H293" s="3357"/>
      <c r="I293" s="3357"/>
      <c r="J293" s="3357"/>
      <c r="K293" s="3357"/>
      <c r="L293" s="3358"/>
      <c r="M293" s="1052" t="s">
        <v>1636</v>
      </c>
      <c r="N293" s="1052"/>
      <c r="O293" s="1109"/>
    </row>
    <row r="294" spans="1:15" ht="20.100000000000001" customHeight="1">
      <c r="A294" s="3335"/>
      <c r="B294" s="3336"/>
      <c r="C294" s="3337"/>
      <c r="D294" s="3352"/>
      <c r="E294" s="1051" t="s">
        <v>5101</v>
      </c>
      <c r="F294" s="3356" t="s">
        <v>5840</v>
      </c>
      <c r="G294" s="3357"/>
      <c r="H294" s="3357"/>
      <c r="I294" s="3357"/>
      <c r="J294" s="3357"/>
      <c r="K294" s="3357"/>
      <c r="L294" s="3358"/>
      <c r="M294" s="1052" t="s">
        <v>1636</v>
      </c>
      <c r="N294" s="1052"/>
      <c r="O294" s="1109"/>
    </row>
    <row r="295" spans="1:15" ht="20.100000000000001" customHeight="1">
      <c r="A295" s="3335"/>
      <c r="B295" s="3336"/>
      <c r="C295" s="3337"/>
      <c r="D295" s="3341" t="s">
        <v>5841</v>
      </c>
      <c r="E295" s="1051" t="s">
        <v>5102</v>
      </c>
      <c r="F295" s="3356" t="s">
        <v>5103</v>
      </c>
      <c r="G295" s="3357"/>
      <c r="H295" s="3357"/>
      <c r="I295" s="3357"/>
      <c r="J295" s="3357"/>
      <c r="K295" s="3357"/>
      <c r="L295" s="3358"/>
      <c r="M295" s="1054" t="s">
        <v>5104</v>
      </c>
      <c r="N295" s="1052"/>
      <c r="O295" s="1109" t="s">
        <v>5105</v>
      </c>
    </row>
    <row r="296" spans="1:15" ht="20.100000000000001" customHeight="1">
      <c r="A296" s="3335"/>
      <c r="B296" s="3336"/>
      <c r="C296" s="3337"/>
      <c r="D296" s="3342"/>
      <c r="E296" s="1051" t="s">
        <v>5842</v>
      </c>
      <c r="F296" s="3344" t="s">
        <v>5103</v>
      </c>
      <c r="G296" s="3344"/>
      <c r="H296" s="3344"/>
      <c r="I296" s="3344"/>
      <c r="J296" s="3344"/>
      <c r="K296" s="3344"/>
      <c r="L296" s="3344"/>
      <c r="M296" s="1054" t="s">
        <v>5104</v>
      </c>
      <c r="N296" s="1052"/>
      <c r="O296" s="1109" t="s">
        <v>5105</v>
      </c>
    </row>
    <row r="297" spans="1:15" ht="20.100000000000001" customHeight="1">
      <c r="A297" s="3335"/>
      <c r="B297" s="3336"/>
      <c r="C297" s="3337"/>
      <c r="D297" s="3342"/>
      <c r="E297" s="1051" t="s">
        <v>5843</v>
      </c>
      <c r="F297" s="3344" t="s">
        <v>5844</v>
      </c>
      <c r="G297" s="3344"/>
      <c r="H297" s="3344"/>
      <c r="I297" s="3344"/>
      <c r="J297" s="3344"/>
      <c r="K297" s="3344"/>
      <c r="L297" s="3344"/>
      <c r="M297" s="1054" t="s">
        <v>5845</v>
      </c>
      <c r="N297" s="1052"/>
      <c r="O297" s="1109" t="s">
        <v>5846</v>
      </c>
    </row>
    <row r="298" spans="1:15" ht="20.100000000000001" customHeight="1">
      <c r="A298" s="3335"/>
      <c r="B298" s="3336"/>
      <c r="C298" s="3337"/>
      <c r="D298" s="3342"/>
      <c r="E298" s="1051" t="s">
        <v>5847</v>
      </c>
      <c r="F298" s="3344" t="s">
        <v>5103</v>
      </c>
      <c r="G298" s="3344"/>
      <c r="H298" s="3344"/>
      <c r="I298" s="3344"/>
      <c r="J298" s="3344"/>
      <c r="K298" s="3344"/>
      <c r="L298" s="3344"/>
      <c r="M298" s="1054" t="s">
        <v>5104</v>
      </c>
      <c r="N298" s="1052"/>
      <c r="O298" s="1109" t="s">
        <v>5105</v>
      </c>
    </row>
    <row r="299" spans="1:15" ht="20.100000000000001" customHeight="1">
      <c r="A299" s="3335"/>
      <c r="B299" s="3336"/>
      <c r="C299" s="3337"/>
      <c r="D299" s="3343"/>
      <c r="E299" s="3345" t="s">
        <v>5848</v>
      </c>
      <c r="F299" s="3346"/>
      <c r="G299" s="3346"/>
      <c r="H299" s="3346"/>
      <c r="I299" s="3346"/>
      <c r="J299" s="3346"/>
      <c r="K299" s="3346"/>
      <c r="L299" s="3346"/>
      <c r="M299" s="3346"/>
      <c r="N299" s="3346"/>
      <c r="O299" s="3347"/>
    </row>
    <row r="300" spans="1:15" ht="20.100000000000001" customHeight="1">
      <c r="A300" s="3335"/>
      <c r="B300" s="3336"/>
      <c r="C300" s="3337"/>
      <c r="D300" s="3341" t="s">
        <v>5849</v>
      </c>
      <c r="E300" s="1051" t="s">
        <v>5106</v>
      </c>
      <c r="F300" s="3362" t="s">
        <v>5107</v>
      </c>
      <c r="G300" s="3363"/>
      <c r="H300" s="3363"/>
      <c r="I300" s="3363"/>
      <c r="J300" s="3363"/>
      <c r="K300" s="3363"/>
      <c r="L300" s="3364"/>
      <c r="M300" s="1054" t="s">
        <v>5850</v>
      </c>
      <c r="N300" s="1054" t="s">
        <v>5851</v>
      </c>
      <c r="O300" s="1111" t="s">
        <v>5108</v>
      </c>
    </row>
    <row r="301" spans="1:15" ht="20.100000000000001" customHeight="1">
      <c r="A301" s="3335"/>
      <c r="B301" s="3336"/>
      <c r="C301" s="3337"/>
      <c r="D301" s="3342"/>
      <c r="E301" s="1051" t="s">
        <v>5109</v>
      </c>
      <c r="F301" s="3362" t="s">
        <v>5110</v>
      </c>
      <c r="G301" s="3363"/>
      <c r="H301" s="3363"/>
      <c r="I301" s="3363"/>
      <c r="J301" s="3363"/>
      <c r="K301" s="3363"/>
      <c r="L301" s="3364"/>
      <c r="M301" s="1054" t="s">
        <v>5852</v>
      </c>
      <c r="N301" s="1054" t="s">
        <v>5853</v>
      </c>
      <c r="O301" s="1111" t="s">
        <v>5854</v>
      </c>
    </row>
    <row r="302" spans="1:15" ht="20.100000000000001" customHeight="1">
      <c r="A302" s="3335"/>
      <c r="B302" s="3336"/>
      <c r="C302" s="3337"/>
      <c r="D302" s="3342"/>
      <c r="E302" s="1051" t="s">
        <v>5855</v>
      </c>
      <c r="F302" s="3362" t="s">
        <v>5111</v>
      </c>
      <c r="G302" s="3363"/>
      <c r="H302" s="3363"/>
      <c r="I302" s="3363"/>
      <c r="J302" s="3363"/>
      <c r="K302" s="3363"/>
      <c r="L302" s="3364"/>
      <c r="M302" s="1054"/>
      <c r="N302" s="1054"/>
      <c r="O302" s="1111"/>
    </row>
    <row r="303" spans="1:15" ht="20.100000000000001" customHeight="1">
      <c r="A303" s="3335"/>
      <c r="B303" s="3336"/>
      <c r="C303" s="3337"/>
      <c r="D303" s="3342"/>
      <c r="E303" s="1051" t="s">
        <v>5856</v>
      </c>
      <c r="F303" s="3362" t="s">
        <v>5857</v>
      </c>
      <c r="G303" s="3363"/>
      <c r="H303" s="3363"/>
      <c r="I303" s="3363"/>
      <c r="J303" s="3363"/>
      <c r="K303" s="3363"/>
      <c r="L303" s="3364"/>
      <c r="M303" s="1054" t="s">
        <v>5850</v>
      </c>
      <c r="N303" s="1054" t="s">
        <v>5858</v>
      </c>
      <c r="O303" s="1111" t="s">
        <v>5859</v>
      </c>
    </row>
    <row r="304" spans="1:15" ht="20.100000000000001" customHeight="1">
      <c r="A304" s="3338"/>
      <c r="B304" s="3339"/>
      <c r="C304" s="3340"/>
      <c r="D304" s="3343"/>
      <c r="E304" s="3365" t="s">
        <v>5112</v>
      </c>
      <c r="F304" s="3366"/>
      <c r="G304" s="3366"/>
      <c r="H304" s="3366"/>
      <c r="I304" s="3366"/>
      <c r="J304" s="3366"/>
      <c r="K304" s="3366"/>
      <c r="L304" s="3366"/>
      <c r="M304" s="3366"/>
      <c r="N304" s="3366"/>
      <c r="O304" s="3367"/>
    </row>
    <row r="305" spans="1:20" ht="20.100000000000001" customHeight="1">
      <c r="A305" s="3332" t="s">
        <v>3</v>
      </c>
      <c r="B305" s="3333"/>
      <c r="C305" s="3334"/>
      <c r="D305" s="3341" t="s">
        <v>5113</v>
      </c>
      <c r="E305" s="1051" t="s">
        <v>5860</v>
      </c>
      <c r="F305" s="3344" t="s">
        <v>5861</v>
      </c>
      <c r="G305" s="3344"/>
      <c r="H305" s="3344"/>
      <c r="I305" s="3344"/>
      <c r="J305" s="3344"/>
      <c r="K305" s="3344"/>
      <c r="L305" s="3344"/>
      <c r="M305" s="1052"/>
      <c r="N305" s="1052" t="s">
        <v>5862</v>
      </c>
      <c r="O305" s="1111" t="s">
        <v>5114</v>
      </c>
    </row>
    <row r="306" spans="1:20" ht="20.100000000000001" customHeight="1">
      <c r="A306" s="3335"/>
      <c r="B306" s="3336"/>
      <c r="C306" s="3337"/>
      <c r="D306" s="3342"/>
      <c r="E306" s="1051" t="s">
        <v>5115</v>
      </c>
      <c r="F306" s="3344" t="s">
        <v>5116</v>
      </c>
      <c r="G306" s="3344"/>
      <c r="H306" s="3344"/>
      <c r="I306" s="3344"/>
      <c r="J306" s="3344"/>
      <c r="K306" s="3344"/>
      <c r="L306" s="3344"/>
      <c r="M306" s="1052" t="s">
        <v>5863</v>
      </c>
      <c r="N306" s="1052" t="s">
        <v>5864</v>
      </c>
      <c r="O306" s="1111" t="s">
        <v>5117</v>
      </c>
    </row>
    <row r="307" spans="1:20" ht="20.100000000000001" customHeight="1">
      <c r="A307" s="3335"/>
      <c r="B307" s="3336"/>
      <c r="C307" s="3337"/>
      <c r="D307" s="3342"/>
      <c r="E307" s="1051" t="s">
        <v>5865</v>
      </c>
      <c r="F307" s="3344" t="s">
        <v>5866</v>
      </c>
      <c r="G307" s="3344"/>
      <c r="H307" s="3344"/>
      <c r="I307" s="3344"/>
      <c r="J307" s="3344"/>
      <c r="K307" s="3344"/>
      <c r="L307" s="3344"/>
      <c r="M307" s="1052"/>
      <c r="N307" s="1052" t="s">
        <v>5867</v>
      </c>
      <c r="O307" s="1111" t="s">
        <v>5868</v>
      </c>
      <c r="T307" s="1033" t="s">
        <v>7557</v>
      </c>
    </row>
    <row r="308" spans="1:20" ht="20.100000000000001" customHeight="1">
      <c r="A308" s="3335"/>
      <c r="B308" s="3336"/>
      <c r="C308" s="3337"/>
      <c r="D308" s="3342"/>
      <c r="E308" s="1051" t="s">
        <v>5869</v>
      </c>
      <c r="F308" s="3344"/>
      <c r="G308" s="3344"/>
      <c r="H308" s="3344"/>
      <c r="I308" s="3344"/>
      <c r="J308" s="3344"/>
      <c r="K308" s="3344"/>
      <c r="L308" s="3344"/>
      <c r="M308" s="1052"/>
      <c r="N308" s="1052"/>
      <c r="O308" s="1111" t="s">
        <v>5118</v>
      </c>
      <c r="T308" s="1033" t="s">
        <v>7558</v>
      </c>
    </row>
    <row r="309" spans="1:20" ht="20.100000000000001" customHeight="1">
      <c r="A309" s="3335"/>
      <c r="B309" s="3336"/>
      <c r="C309" s="3337"/>
      <c r="D309" s="3342"/>
      <c r="E309" s="1051" t="s">
        <v>5119</v>
      </c>
      <c r="F309" s="3344"/>
      <c r="G309" s="3344"/>
      <c r="H309" s="3344"/>
      <c r="I309" s="3344"/>
      <c r="J309" s="3344"/>
      <c r="K309" s="3344"/>
      <c r="L309" s="3344"/>
      <c r="M309" s="1052"/>
      <c r="N309" s="1052"/>
      <c r="O309" s="1111" t="s">
        <v>5870</v>
      </c>
      <c r="T309" s="1033" t="s">
        <v>7559</v>
      </c>
    </row>
    <row r="310" spans="1:20" ht="20.100000000000001" customHeight="1">
      <c r="A310" s="3335"/>
      <c r="B310" s="3336"/>
      <c r="C310" s="3337"/>
      <c r="D310" s="3342"/>
      <c r="E310" s="1051" t="s">
        <v>5871</v>
      </c>
      <c r="F310" s="3344" t="s">
        <v>5872</v>
      </c>
      <c r="G310" s="3344"/>
      <c r="H310" s="3344"/>
      <c r="I310" s="3344"/>
      <c r="J310" s="3344"/>
      <c r="K310" s="3344"/>
      <c r="L310" s="3344"/>
      <c r="M310" s="1052"/>
      <c r="N310" s="1052" t="s">
        <v>5873</v>
      </c>
      <c r="O310" s="1111" t="s">
        <v>5874</v>
      </c>
    </row>
    <row r="311" spans="1:20" ht="20.100000000000001" customHeight="1">
      <c r="A311" s="3335"/>
      <c r="B311" s="3336"/>
      <c r="C311" s="3337"/>
      <c r="D311" s="3342"/>
      <c r="E311" s="1051" t="s">
        <v>5875</v>
      </c>
      <c r="F311" s="3344" t="s">
        <v>5876</v>
      </c>
      <c r="G311" s="3344"/>
      <c r="H311" s="3344"/>
      <c r="I311" s="3344"/>
      <c r="J311" s="3344"/>
      <c r="K311" s="3344"/>
      <c r="L311" s="3344"/>
      <c r="M311" s="1052"/>
      <c r="N311" s="1052" t="s">
        <v>5120</v>
      </c>
      <c r="O311" s="1111" t="s">
        <v>5121</v>
      </c>
      <c r="T311" s="1033" t="s">
        <v>7560</v>
      </c>
    </row>
    <row r="312" spans="1:20" ht="20.100000000000001" customHeight="1">
      <c r="A312" s="3335"/>
      <c r="B312" s="3336"/>
      <c r="C312" s="3337"/>
      <c r="D312" s="3342"/>
      <c r="E312" s="1051" t="s">
        <v>5877</v>
      </c>
      <c r="F312" s="3344" t="s">
        <v>5878</v>
      </c>
      <c r="G312" s="3344"/>
      <c r="H312" s="3344"/>
      <c r="I312" s="3344"/>
      <c r="J312" s="3344"/>
      <c r="K312" s="3344"/>
      <c r="L312" s="3344"/>
      <c r="M312" s="1052"/>
      <c r="N312" s="1052" t="s">
        <v>5879</v>
      </c>
      <c r="O312" s="1111" t="s">
        <v>5122</v>
      </c>
      <c r="T312" s="1033" t="s">
        <v>7561</v>
      </c>
    </row>
    <row r="313" spans="1:20" ht="20.100000000000001" customHeight="1">
      <c r="A313" s="3335"/>
      <c r="B313" s="3336"/>
      <c r="C313" s="3337"/>
      <c r="D313" s="3342"/>
      <c r="E313" s="1051" t="s">
        <v>5880</v>
      </c>
      <c r="F313" s="3344" t="s">
        <v>5123</v>
      </c>
      <c r="G313" s="3344"/>
      <c r="H313" s="3344"/>
      <c r="I313" s="3344"/>
      <c r="J313" s="3344"/>
      <c r="K313" s="3344"/>
      <c r="L313" s="3344"/>
      <c r="M313" s="1052"/>
      <c r="N313" s="1052" t="s">
        <v>5881</v>
      </c>
      <c r="O313" s="1111" t="s">
        <v>5124</v>
      </c>
    </row>
    <row r="314" spans="1:20" ht="20.100000000000001" customHeight="1">
      <c r="A314" s="3335"/>
      <c r="B314" s="3336"/>
      <c r="C314" s="3337"/>
      <c r="D314" s="3342"/>
      <c r="E314" s="1051" t="s">
        <v>5882</v>
      </c>
      <c r="F314" s="3344"/>
      <c r="G314" s="3344"/>
      <c r="H314" s="3344"/>
      <c r="I314" s="3344"/>
      <c r="J314" s="3344"/>
      <c r="K314" s="3344"/>
      <c r="L314" s="3344"/>
      <c r="M314" s="1052"/>
      <c r="N314" s="1052"/>
      <c r="O314" s="1111" t="s">
        <v>5125</v>
      </c>
      <c r="T314" s="1203">
        <v>2400</v>
      </c>
    </row>
    <row r="315" spans="1:20" ht="20.100000000000001" customHeight="1">
      <c r="A315" s="3335"/>
      <c r="B315" s="3336"/>
      <c r="C315" s="3337"/>
      <c r="D315" s="3342"/>
      <c r="E315" s="1051" t="s">
        <v>5126</v>
      </c>
      <c r="F315" s="3344" t="s">
        <v>5883</v>
      </c>
      <c r="G315" s="3344"/>
      <c r="H315" s="3344"/>
      <c r="I315" s="3344"/>
      <c r="J315" s="3344"/>
      <c r="K315" s="3344"/>
      <c r="L315" s="3344"/>
      <c r="M315" s="1052"/>
      <c r="N315" s="1052"/>
      <c r="O315" s="1111" t="s">
        <v>5884</v>
      </c>
    </row>
    <row r="316" spans="1:20" ht="20.100000000000001" customHeight="1">
      <c r="A316" s="3335"/>
      <c r="B316" s="3336"/>
      <c r="C316" s="3337"/>
      <c r="D316" s="3342"/>
      <c r="E316" s="1051" t="s">
        <v>5885</v>
      </c>
      <c r="F316" s="3344" t="s">
        <v>5886</v>
      </c>
      <c r="G316" s="3344"/>
      <c r="H316" s="3344"/>
      <c r="I316" s="3344"/>
      <c r="J316" s="3344"/>
      <c r="K316" s="3344"/>
      <c r="L316" s="3344"/>
      <c r="M316" s="1052"/>
      <c r="N316" s="1052"/>
      <c r="O316" s="1111" t="s">
        <v>5887</v>
      </c>
      <c r="T316" s="1033" t="s">
        <v>7562</v>
      </c>
    </row>
    <row r="317" spans="1:20" ht="20.100000000000001" customHeight="1">
      <c r="A317" s="3335"/>
      <c r="B317" s="3336"/>
      <c r="C317" s="3337"/>
      <c r="D317" s="3342"/>
      <c r="E317" s="1051" t="s">
        <v>5888</v>
      </c>
      <c r="F317" s="3344" t="s">
        <v>5889</v>
      </c>
      <c r="G317" s="3344"/>
      <c r="H317" s="3344"/>
      <c r="I317" s="3344"/>
      <c r="J317" s="3344"/>
      <c r="K317" s="3344"/>
      <c r="L317" s="3344"/>
      <c r="M317" s="1052"/>
      <c r="N317" s="1052"/>
      <c r="O317" s="1111" t="s">
        <v>5890</v>
      </c>
    </row>
    <row r="318" spans="1:20" ht="20.100000000000001" customHeight="1">
      <c r="A318" s="3335"/>
      <c r="B318" s="3336"/>
      <c r="C318" s="3337"/>
      <c r="D318" s="3342"/>
      <c r="E318" s="1051" t="s">
        <v>5891</v>
      </c>
      <c r="F318" s="3344" t="s">
        <v>5892</v>
      </c>
      <c r="G318" s="3344"/>
      <c r="H318" s="3344"/>
      <c r="I318" s="3344"/>
      <c r="J318" s="3344"/>
      <c r="K318" s="3344"/>
      <c r="L318" s="3344"/>
      <c r="M318" s="1052"/>
      <c r="N318" s="1052"/>
      <c r="O318" s="1111"/>
    </row>
    <row r="319" spans="1:20" ht="20.100000000000001" customHeight="1">
      <c r="A319" s="3335"/>
      <c r="B319" s="3336"/>
      <c r="C319" s="3337"/>
      <c r="D319" s="3342"/>
      <c r="E319" s="1051" t="s">
        <v>5893</v>
      </c>
      <c r="F319" s="3344" t="s">
        <v>1508</v>
      </c>
      <c r="G319" s="3344"/>
      <c r="H319" s="3344"/>
      <c r="I319" s="3344"/>
      <c r="J319" s="3344"/>
      <c r="K319" s="3344"/>
      <c r="L319" s="3344"/>
      <c r="M319" s="1052"/>
      <c r="N319" s="1052"/>
      <c r="O319" s="1111" t="s">
        <v>5894</v>
      </c>
    </row>
    <row r="320" spans="1:20" ht="20.100000000000001" customHeight="1">
      <c r="A320" s="3335"/>
      <c r="B320" s="3336"/>
      <c r="C320" s="3337"/>
      <c r="D320" s="3342"/>
      <c r="E320" s="1051" t="s">
        <v>5127</v>
      </c>
      <c r="F320" s="3344" t="s">
        <v>5895</v>
      </c>
      <c r="G320" s="3344"/>
      <c r="H320" s="3344"/>
      <c r="I320" s="3344"/>
      <c r="J320" s="3344"/>
      <c r="K320" s="3344"/>
      <c r="L320" s="3344"/>
      <c r="M320" s="1052"/>
      <c r="N320" s="1052"/>
      <c r="O320" s="1111" t="s">
        <v>5128</v>
      </c>
    </row>
    <row r="321" spans="1:15" ht="20.100000000000001" customHeight="1">
      <c r="A321" s="3335"/>
      <c r="B321" s="3336"/>
      <c r="C321" s="3337"/>
      <c r="D321" s="3342"/>
      <c r="E321" s="1051" t="s">
        <v>5129</v>
      </c>
      <c r="F321" s="3344" t="s">
        <v>5896</v>
      </c>
      <c r="G321" s="3344"/>
      <c r="H321" s="3344"/>
      <c r="I321" s="3344"/>
      <c r="J321" s="3344"/>
      <c r="K321" s="3344"/>
      <c r="L321" s="3344"/>
      <c r="M321" s="1052"/>
      <c r="N321" s="1052"/>
      <c r="O321" s="1111" t="s">
        <v>5897</v>
      </c>
    </row>
    <row r="322" spans="1:15" ht="20.100000000000001" customHeight="1">
      <c r="A322" s="3335"/>
      <c r="B322" s="3336"/>
      <c r="C322" s="3337"/>
      <c r="D322" s="3342"/>
      <c r="E322" s="3345" t="s">
        <v>5130</v>
      </c>
      <c r="F322" s="3346"/>
      <c r="G322" s="3346"/>
      <c r="H322" s="3346"/>
      <c r="I322" s="3346"/>
      <c r="J322" s="3346"/>
      <c r="K322" s="3346"/>
      <c r="L322" s="3346"/>
      <c r="M322" s="3346"/>
      <c r="N322" s="3346"/>
      <c r="O322" s="3347"/>
    </row>
    <row r="323" spans="1:15" ht="20.100000000000001" customHeight="1">
      <c r="A323" s="3335"/>
      <c r="B323" s="3336"/>
      <c r="C323" s="3337"/>
      <c r="D323" s="3368" t="s">
        <v>5898</v>
      </c>
      <c r="E323" s="1051" t="s">
        <v>5899</v>
      </c>
      <c r="F323" s="3344" t="s">
        <v>5900</v>
      </c>
      <c r="G323" s="3344"/>
      <c r="H323" s="3344"/>
      <c r="I323" s="3344"/>
      <c r="J323" s="3344"/>
      <c r="K323" s="3344"/>
      <c r="L323" s="3344"/>
      <c r="M323" s="1052"/>
      <c r="N323" s="1052"/>
      <c r="O323" s="1111" t="s">
        <v>5131</v>
      </c>
    </row>
    <row r="324" spans="1:15" ht="20.100000000000001" customHeight="1">
      <c r="A324" s="3335"/>
      <c r="B324" s="3336"/>
      <c r="C324" s="3337"/>
      <c r="D324" s="3369"/>
      <c r="E324" s="1051" t="s">
        <v>5132</v>
      </c>
      <c r="F324" s="3344" t="s">
        <v>5901</v>
      </c>
      <c r="G324" s="3344"/>
      <c r="H324" s="3344"/>
      <c r="I324" s="3344"/>
      <c r="J324" s="3344"/>
      <c r="K324" s="3344"/>
      <c r="L324" s="3344"/>
      <c r="M324" s="1052" t="s">
        <v>5133</v>
      </c>
      <c r="N324" s="1052"/>
      <c r="O324" s="1111" t="s">
        <v>5902</v>
      </c>
    </row>
    <row r="325" spans="1:15" ht="20.100000000000001" customHeight="1">
      <c r="A325" s="3335"/>
      <c r="B325" s="3336"/>
      <c r="C325" s="3337"/>
      <c r="D325" s="3370"/>
      <c r="E325" s="1051" t="s">
        <v>5903</v>
      </c>
      <c r="F325" s="3344"/>
      <c r="G325" s="3344"/>
      <c r="H325" s="3344"/>
      <c r="I325" s="3344"/>
      <c r="J325" s="3344"/>
      <c r="K325" s="3344"/>
      <c r="L325" s="3344"/>
      <c r="M325" s="1052"/>
      <c r="N325" s="1052"/>
      <c r="O325" s="1111" t="s">
        <v>5134</v>
      </c>
    </row>
    <row r="326" spans="1:15" ht="20.100000000000001" customHeight="1">
      <c r="A326" s="3335"/>
      <c r="B326" s="3336"/>
      <c r="C326" s="3337"/>
      <c r="D326" s="3368" t="s">
        <v>131</v>
      </c>
      <c r="E326" s="1051" t="s">
        <v>5904</v>
      </c>
      <c r="F326" s="3344" t="s">
        <v>5135</v>
      </c>
      <c r="G326" s="3344"/>
      <c r="H326" s="3344"/>
      <c r="I326" s="3344"/>
      <c r="J326" s="3344"/>
      <c r="K326" s="3344"/>
      <c r="L326" s="3344"/>
      <c r="M326" s="1052"/>
      <c r="N326" s="1052"/>
      <c r="O326" s="1111"/>
    </row>
    <row r="327" spans="1:15" ht="20.100000000000001" customHeight="1">
      <c r="A327" s="3335"/>
      <c r="B327" s="3336"/>
      <c r="C327" s="3337"/>
      <c r="D327" s="3370"/>
      <c r="E327" s="3345" t="s">
        <v>5136</v>
      </c>
      <c r="F327" s="3346"/>
      <c r="G327" s="3346"/>
      <c r="H327" s="3346"/>
      <c r="I327" s="3346"/>
      <c r="J327" s="3346"/>
      <c r="K327" s="3346"/>
      <c r="L327" s="3346"/>
      <c r="M327" s="3346"/>
      <c r="N327" s="3346"/>
      <c r="O327" s="3347"/>
    </row>
    <row r="328" spans="1:15" ht="20.100000000000001" customHeight="1">
      <c r="A328" s="3335"/>
      <c r="B328" s="3336"/>
      <c r="C328" s="3337"/>
      <c r="D328" s="3374" t="s">
        <v>5137</v>
      </c>
      <c r="E328" s="1051" t="s">
        <v>5138</v>
      </c>
      <c r="F328" s="3344" t="s">
        <v>5139</v>
      </c>
      <c r="G328" s="3344"/>
      <c r="H328" s="3344"/>
      <c r="I328" s="3344"/>
      <c r="J328" s="3344"/>
      <c r="K328" s="3344"/>
      <c r="L328" s="3344"/>
      <c r="M328" s="1052" t="s">
        <v>5140</v>
      </c>
      <c r="N328" s="1052"/>
      <c r="O328" s="1111"/>
    </row>
    <row r="329" spans="1:15" ht="20.100000000000001" customHeight="1">
      <c r="A329" s="3335"/>
      <c r="B329" s="3336"/>
      <c r="C329" s="3337"/>
      <c r="D329" s="3375"/>
      <c r="E329" s="3345" t="s">
        <v>5905</v>
      </c>
      <c r="F329" s="3346"/>
      <c r="G329" s="3346"/>
      <c r="H329" s="3346"/>
      <c r="I329" s="3346"/>
      <c r="J329" s="3346"/>
      <c r="K329" s="3346"/>
      <c r="L329" s="3346"/>
      <c r="M329" s="3346"/>
      <c r="N329" s="3346"/>
      <c r="O329" s="3347"/>
    </row>
    <row r="330" spans="1:15" ht="20.100000000000001" customHeight="1">
      <c r="A330" s="3335"/>
      <c r="B330" s="3336"/>
      <c r="C330" s="3337"/>
      <c r="D330" s="3353" t="s">
        <v>5141</v>
      </c>
      <c r="E330" s="1051" t="s">
        <v>5906</v>
      </c>
      <c r="F330" s="3344" t="s">
        <v>5142</v>
      </c>
      <c r="G330" s="3344"/>
      <c r="H330" s="3344"/>
      <c r="I330" s="3344"/>
      <c r="J330" s="3344"/>
      <c r="K330" s="3344"/>
      <c r="L330" s="3344"/>
      <c r="M330" s="1056" t="s">
        <v>5143</v>
      </c>
      <c r="N330" s="1052" t="s">
        <v>5907</v>
      </c>
      <c r="O330" s="1111" t="s">
        <v>5908</v>
      </c>
    </row>
    <row r="331" spans="1:15" ht="20.100000000000001" customHeight="1">
      <c r="A331" s="3335"/>
      <c r="B331" s="3336"/>
      <c r="C331" s="3337"/>
      <c r="D331" s="3342"/>
      <c r="E331" s="1051" t="s">
        <v>5909</v>
      </c>
      <c r="F331" s="3344" t="s">
        <v>5910</v>
      </c>
      <c r="G331" s="3344"/>
      <c r="H331" s="3344"/>
      <c r="I331" s="3344"/>
      <c r="J331" s="3344"/>
      <c r="K331" s="3344"/>
      <c r="L331" s="3344"/>
      <c r="M331" s="1056" t="s">
        <v>5143</v>
      </c>
      <c r="N331" s="1052" t="s">
        <v>5144</v>
      </c>
      <c r="O331" s="1111" t="s">
        <v>5911</v>
      </c>
    </row>
    <row r="332" spans="1:15" ht="20.100000000000001" customHeight="1">
      <c r="A332" s="3335"/>
      <c r="B332" s="3336"/>
      <c r="C332" s="3337"/>
      <c r="D332" s="3342"/>
      <c r="E332" s="1051" t="s">
        <v>5145</v>
      </c>
      <c r="F332" s="3344" t="s">
        <v>5146</v>
      </c>
      <c r="G332" s="3344"/>
      <c r="H332" s="3344"/>
      <c r="I332" s="3344"/>
      <c r="J332" s="3344"/>
      <c r="K332" s="3344"/>
      <c r="L332" s="3344"/>
      <c r="M332" s="1056" t="s">
        <v>5143</v>
      </c>
      <c r="N332" s="1052" t="s">
        <v>5912</v>
      </c>
      <c r="O332" s="1111" t="s">
        <v>5147</v>
      </c>
    </row>
    <row r="333" spans="1:15" ht="20.100000000000001" customHeight="1">
      <c r="A333" s="3335"/>
      <c r="B333" s="3336"/>
      <c r="C333" s="3337"/>
      <c r="D333" s="3342"/>
      <c r="E333" s="1051" t="s">
        <v>5913</v>
      </c>
      <c r="F333" s="3344" t="s">
        <v>5914</v>
      </c>
      <c r="G333" s="3344"/>
      <c r="H333" s="3344"/>
      <c r="I333" s="3344"/>
      <c r="J333" s="3344"/>
      <c r="K333" s="3344"/>
      <c r="L333" s="3344"/>
      <c r="M333" s="1056" t="s">
        <v>5915</v>
      </c>
      <c r="N333" s="1052" t="s">
        <v>5916</v>
      </c>
      <c r="O333" s="1111" t="s">
        <v>5148</v>
      </c>
    </row>
    <row r="334" spans="1:15" ht="20.100000000000001" customHeight="1">
      <c r="A334" s="3335"/>
      <c r="B334" s="3336"/>
      <c r="C334" s="3337"/>
      <c r="D334" s="3342"/>
      <c r="E334" s="1051" t="s">
        <v>5917</v>
      </c>
      <c r="F334" s="3344" t="s">
        <v>5914</v>
      </c>
      <c r="G334" s="3344"/>
      <c r="H334" s="3344"/>
      <c r="I334" s="3344"/>
      <c r="J334" s="3344"/>
      <c r="K334" s="3344"/>
      <c r="L334" s="3344"/>
      <c r="M334" s="1053" t="s">
        <v>5143</v>
      </c>
      <c r="N334" s="1057"/>
      <c r="O334" s="1111" t="s">
        <v>5149</v>
      </c>
    </row>
    <row r="335" spans="1:15" ht="20.100000000000001" customHeight="1">
      <c r="A335" s="3335"/>
      <c r="B335" s="3336"/>
      <c r="C335" s="3337"/>
      <c r="D335" s="3343"/>
      <c r="E335" s="3371" t="s">
        <v>5150</v>
      </c>
      <c r="F335" s="3372"/>
      <c r="G335" s="3372"/>
      <c r="H335" s="3372"/>
      <c r="I335" s="3372"/>
      <c r="J335" s="3372"/>
      <c r="K335" s="3372"/>
      <c r="L335" s="3372"/>
      <c r="M335" s="3372"/>
      <c r="N335" s="3372"/>
      <c r="O335" s="3373"/>
    </row>
    <row r="336" spans="1:15" ht="20.100000000000001" customHeight="1">
      <c r="A336" s="3335"/>
      <c r="B336" s="3336"/>
      <c r="C336" s="3337"/>
      <c r="D336" s="3341" t="s">
        <v>5918</v>
      </c>
      <c r="E336" s="1051" t="s">
        <v>5919</v>
      </c>
      <c r="F336" s="3344" t="s">
        <v>5920</v>
      </c>
      <c r="G336" s="3344"/>
      <c r="H336" s="3344"/>
      <c r="I336" s="3344"/>
      <c r="J336" s="3344"/>
      <c r="K336" s="3344"/>
      <c r="L336" s="3344"/>
      <c r="M336" s="1052" t="s">
        <v>5151</v>
      </c>
      <c r="N336" s="1052"/>
      <c r="O336" s="1111" t="s">
        <v>5921</v>
      </c>
    </row>
    <row r="337" spans="1:15" ht="20.100000000000001" customHeight="1">
      <c r="A337" s="3335"/>
      <c r="B337" s="3336"/>
      <c r="C337" s="3337"/>
      <c r="D337" s="3342"/>
      <c r="E337" s="1051" t="s">
        <v>5922</v>
      </c>
      <c r="F337" s="3344" t="s">
        <v>5923</v>
      </c>
      <c r="G337" s="3344"/>
      <c r="H337" s="3344"/>
      <c r="I337" s="3344"/>
      <c r="J337" s="3344"/>
      <c r="K337" s="3344"/>
      <c r="L337" s="3344"/>
      <c r="M337" s="1052" t="s">
        <v>5151</v>
      </c>
      <c r="N337" s="1052"/>
      <c r="O337" s="1111" t="s">
        <v>5924</v>
      </c>
    </row>
    <row r="338" spans="1:15" ht="20.100000000000001" customHeight="1">
      <c r="A338" s="3335"/>
      <c r="B338" s="3336"/>
      <c r="C338" s="3337"/>
      <c r="D338" s="3342"/>
      <c r="E338" s="1051" t="s">
        <v>5925</v>
      </c>
      <c r="F338" s="3344" t="s">
        <v>5926</v>
      </c>
      <c r="G338" s="3344"/>
      <c r="H338" s="3344"/>
      <c r="I338" s="3344"/>
      <c r="J338" s="3344"/>
      <c r="K338" s="3344"/>
      <c r="L338" s="3344"/>
      <c r="M338" s="1052" t="s">
        <v>5927</v>
      </c>
      <c r="N338" s="1052"/>
      <c r="O338" s="1111" t="s">
        <v>5928</v>
      </c>
    </row>
    <row r="339" spans="1:15" ht="20.100000000000001" customHeight="1">
      <c r="A339" s="3335"/>
      <c r="B339" s="3336"/>
      <c r="C339" s="3337"/>
      <c r="D339" s="3343"/>
      <c r="E339" s="3345" t="s">
        <v>5152</v>
      </c>
      <c r="F339" s="3346"/>
      <c r="G339" s="3346"/>
      <c r="H339" s="3346"/>
      <c r="I339" s="3346"/>
      <c r="J339" s="3346"/>
      <c r="K339" s="3346"/>
      <c r="L339" s="3346"/>
      <c r="M339" s="3346"/>
      <c r="N339" s="3346"/>
      <c r="O339" s="3347"/>
    </row>
    <row r="340" spans="1:15" ht="20.100000000000001" customHeight="1">
      <c r="A340" s="3335"/>
      <c r="B340" s="3336"/>
      <c r="C340" s="3337"/>
      <c r="D340" s="3341" t="s">
        <v>5153</v>
      </c>
      <c r="E340" s="1055" t="s">
        <v>5929</v>
      </c>
      <c r="F340" s="3376" t="s">
        <v>5930</v>
      </c>
      <c r="G340" s="3376"/>
      <c r="H340" s="3376"/>
      <c r="I340" s="3376"/>
      <c r="J340" s="3376"/>
      <c r="K340" s="3376"/>
      <c r="L340" s="3376"/>
      <c r="M340" s="1058"/>
      <c r="N340" s="1058" t="s">
        <v>5154</v>
      </c>
      <c r="O340" s="1111" t="s">
        <v>5931</v>
      </c>
    </row>
    <row r="341" spans="1:15" ht="20.100000000000001" customHeight="1">
      <c r="A341" s="3335"/>
      <c r="B341" s="3336"/>
      <c r="C341" s="3337"/>
      <c r="D341" s="3342"/>
      <c r="E341" s="1055" t="s">
        <v>5932</v>
      </c>
      <c r="F341" s="3376" t="s">
        <v>5155</v>
      </c>
      <c r="G341" s="3376"/>
      <c r="H341" s="3376"/>
      <c r="I341" s="3376"/>
      <c r="J341" s="3376"/>
      <c r="K341" s="3376"/>
      <c r="L341" s="3376"/>
      <c r="M341" s="1058"/>
      <c r="N341" s="1058"/>
      <c r="O341" s="1111" t="s">
        <v>5933</v>
      </c>
    </row>
    <row r="342" spans="1:15" ht="20.100000000000001" customHeight="1">
      <c r="A342" s="3335"/>
      <c r="B342" s="3336"/>
      <c r="C342" s="3337"/>
      <c r="D342" s="3342"/>
      <c r="E342" s="1055" t="s">
        <v>5934</v>
      </c>
      <c r="F342" s="3376" t="s">
        <v>5935</v>
      </c>
      <c r="G342" s="3376"/>
      <c r="H342" s="3376"/>
      <c r="I342" s="3376"/>
      <c r="J342" s="3376"/>
      <c r="K342" s="3376"/>
      <c r="L342" s="3376"/>
      <c r="M342" s="1058"/>
      <c r="N342" s="1058"/>
      <c r="O342" s="1111" t="s">
        <v>5936</v>
      </c>
    </row>
    <row r="343" spans="1:15" ht="20.100000000000001" customHeight="1">
      <c r="A343" s="3335"/>
      <c r="B343" s="3336"/>
      <c r="C343" s="3337"/>
      <c r="D343" s="3342"/>
      <c r="E343" s="1055" t="s">
        <v>5156</v>
      </c>
      <c r="F343" s="3376" t="s">
        <v>5937</v>
      </c>
      <c r="G343" s="3376"/>
      <c r="H343" s="3376"/>
      <c r="I343" s="3376"/>
      <c r="J343" s="3376"/>
      <c r="K343" s="3376"/>
      <c r="L343" s="3376"/>
      <c r="M343" s="1058"/>
      <c r="N343" s="1058"/>
      <c r="O343" s="1111" t="s">
        <v>5938</v>
      </c>
    </row>
    <row r="344" spans="1:15" ht="20.100000000000001" customHeight="1">
      <c r="A344" s="3335"/>
      <c r="B344" s="3336"/>
      <c r="C344" s="3337"/>
      <c r="D344" s="3342"/>
      <c r="E344" s="1055" t="s">
        <v>5939</v>
      </c>
      <c r="F344" s="3376" t="s">
        <v>5157</v>
      </c>
      <c r="G344" s="3376"/>
      <c r="H344" s="3376"/>
      <c r="I344" s="3376"/>
      <c r="J344" s="3376"/>
      <c r="K344" s="3376"/>
      <c r="L344" s="3376"/>
      <c r="M344" s="1058"/>
      <c r="N344" s="1058"/>
      <c r="O344" s="1111" t="s">
        <v>5940</v>
      </c>
    </row>
    <row r="345" spans="1:15" ht="20.100000000000001" customHeight="1">
      <c r="A345" s="3335"/>
      <c r="B345" s="3336"/>
      <c r="C345" s="3337"/>
      <c r="D345" s="3342"/>
      <c r="E345" s="1055" t="s">
        <v>5158</v>
      </c>
      <c r="F345" s="3376" t="s">
        <v>5159</v>
      </c>
      <c r="G345" s="3376"/>
      <c r="H345" s="3376"/>
      <c r="I345" s="3376"/>
      <c r="J345" s="3376"/>
      <c r="K345" s="3376"/>
      <c r="L345" s="3376"/>
      <c r="M345" s="1058"/>
      <c r="N345" s="1058"/>
      <c r="O345" s="1111" t="s">
        <v>5160</v>
      </c>
    </row>
    <row r="346" spans="1:15" ht="20.100000000000001" customHeight="1">
      <c r="A346" s="3335"/>
      <c r="B346" s="3336"/>
      <c r="C346" s="3337"/>
      <c r="D346" s="3342"/>
      <c r="E346" s="1055" t="s">
        <v>5941</v>
      </c>
      <c r="F346" s="3376" t="s">
        <v>5161</v>
      </c>
      <c r="G346" s="3376"/>
      <c r="H346" s="3376"/>
      <c r="I346" s="3376"/>
      <c r="J346" s="3376"/>
      <c r="K346" s="3376"/>
      <c r="L346" s="3376"/>
      <c r="M346" s="1058"/>
      <c r="N346" s="1058"/>
      <c r="O346" s="1111" t="s">
        <v>5942</v>
      </c>
    </row>
    <row r="347" spans="1:15" ht="20.100000000000001" customHeight="1">
      <c r="A347" s="3335"/>
      <c r="B347" s="3336"/>
      <c r="C347" s="3337"/>
      <c r="D347" s="3343"/>
      <c r="E347" s="3345" t="s">
        <v>5943</v>
      </c>
      <c r="F347" s="3346"/>
      <c r="G347" s="3346"/>
      <c r="H347" s="3346"/>
      <c r="I347" s="3346"/>
      <c r="J347" s="3346"/>
      <c r="K347" s="3346"/>
      <c r="L347" s="3346"/>
      <c r="M347" s="3346"/>
      <c r="N347" s="3346"/>
      <c r="O347" s="3347"/>
    </row>
    <row r="348" spans="1:15" ht="19.5" customHeight="1">
      <c r="A348" s="3335"/>
      <c r="B348" s="3336"/>
      <c r="C348" s="3337"/>
      <c r="D348" s="3341" t="s">
        <v>5944</v>
      </c>
      <c r="E348" s="1055" t="s">
        <v>5945</v>
      </c>
      <c r="F348" s="3376" t="s">
        <v>5946</v>
      </c>
      <c r="G348" s="3376"/>
      <c r="H348" s="3376"/>
      <c r="I348" s="3376"/>
      <c r="J348" s="3376"/>
      <c r="K348" s="3376"/>
      <c r="L348" s="3376"/>
      <c r="M348" s="1058" t="s">
        <v>5162</v>
      </c>
      <c r="N348" s="1058"/>
      <c r="O348" s="1111" t="s">
        <v>5163</v>
      </c>
    </row>
    <row r="349" spans="1:15" ht="20.100000000000001" customHeight="1">
      <c r="A349" s="3335"/>
      <c r="B349" s="3336"/>
      <c r="C349" s="3337"/>
      <c r="D349" s="3343"/>
      <c r="E349" s="1055"/>
      <c r="F349" s="3376" t="s">
        <v>1644</v>
      </c>
      <c r="G349" s="3376"/>
      <c r="H349" s="3376"/>
      <c r="I349" s="3376"/>
      <c r="J349" s="3376"/>
      <c r="K349" s="3376"/>
      <c r="L349" s="3376"/>
      <c r="M349" s="1058"/>
      <c r="N349" s="1058"/>
      <c r="O349" s="1111"/>
    </row>
    <row r="350" spans="1:15" ht="20.100000000000001" customHeight="1">
      <c r="A350" s="3335"/>
      <c r="B350" s="3336"/>
      <c r="C350" s="3337"/>
      <c r="D350" s="3353" t="s">
        <v>5947</v>
      </c>
      <c r="E350" s="1051" t="s">
        <v>5164</v>
      </c>
      <c r="F350" s="3344" t="s">
        <v>5948</v>
      </c>
      <c r="G350" s="3344"/>
      <c r="H350" s="3344"/>
      <c r="I350" s="3344"/>
      <c r="J350" s="3344"/>
      <c r="K350" s="3344"/>
      <c r="L350" s="3344"/>
      <c r="M350" s="1052" t="s">
        <v>5165</v>
      </c>
      <c r="N350" s="1052"/>
      <c r="O350" s="1111" t="s">
        <v>5949</v>
      </c>
    </row>
    <row r="351" spans="1:15" ht="20.100000000000001" customHeight="1">
      <c r="A351" s="3335"/>
      <c r="B351" s="3336"/>
      <c r="C351" s="3337"/>
      <c r="D351" s="3354"/>
      <c r="E351" s="1051"/>
      <c r="F351" s="3356"/>
      <c r="G351" s="3357"/>
      <c r="H351" s="3357"/>
      <c r="I351" s="3357"/>
      <c r="J351" s="3357"/>
      <c r="K351" s="3357"/>
      <c r="L351" s="3358"/>
      <c r="M351" s="1052"/>
      <c r="N351" s="1052"/>
      <c r="O351" s="1111" t="s">
        <v>5950</v>
      </c>
    </row>
    <row r="352" spans="1:15" ht="20.100000000000001" customHeight="1">
      <c r="A352" s="3335"/>
      <c r="B352" s="3336"/>
      <c r="C352" s="3337"/>
      <c r="D352" s="3354"/>
      <c r="E352" s="1051" t="s">
        <v>5951</v>
      </c>
      <c r="F352" s="3344" t="s">
        <v>5952</v>
      </c>
      <c r="G352" s="3344"/>
      <c r="H352" s="3344"/>
      <c r="I352" s="3344"/>
      <c r="J352" s="3344"/>
      <c r="K352" s="3344"/>
      <c r="L352" s="3344"/>
      <c r="M352" s="1052"/>
      <c r="N352" s="1052"/>
      <c r="O352" s="1111"/>
    </row>
    <row r="353" spans="1:15" ht="20.100000000000001" customHeight="1">
      <c r="A353" s="3335"/>
      <c r="B353" s="3336"/>
      <c r="C353" s="3337"/>
      <c r="D353" s="3355"/>
      <c r="E353" s="3345" t="s">
        <v>5953</v>
      </c>
      <c r="F353" s="3346"/>
      <c r="G353" s="3346"/>
      <c r="H353" s="3346"/>
      <c r="I353" s="3346"/>
      <c r="J353" s="3346"/>
      <c r="K353" s="3346"/>
      <c r="L353" s="3346"/>
      <c r="M353" s="3346"/>
      <c r="N353" s="3346"/>
      <c r="O353" s="3347"/>
    </row>
    <row r="354" spans="1:15" ht="20.100000000000001" customHeight="1">
      <c r="A354" s="3335"/>
      <c r="B354" s="3336"/>
      <c r="C354" s="3337"/>
      <c r="D354" s="3353" t="s">
        <v>5954</v>
      </c>
      <c r="E354" s="1055" t="s">
        <v>5955</v>
      </c>
      <c r="F354" s="3344" t="s">
        <v>5956</v>
      </c>
      <c r="G354" s="3344"/>
      <c r="H354" s="3344"/>
      <c r="I354" s="3344"/>
      <c r="J354" s="3344"/>
      <c r="K354" s="3344"/>
      <c r="L354" s="3344"/>
      <c r="M354" s="1052" t="s">
        <v>5166</v>
      </c>
      <c r="N354" s="1052"/>
      <c r="O354" s="1111" t="s">
        <v>5957</v>
      </c>
    </row>
    <row r="355" spans="1:15" ht="20.100000000000001" customHeight="1">
      <c r="A355" s="3335"/>
      <c r="B355" s="3336"/>
      <c r="C355" s="3337"/>
      <c r="D355" s="3354"/>
      <c r="E355" s="1057"/>
      <c r="F355" s="3356"/>
      <c r="G355" s="3357"/>
      <c r="H355" s="3357"/>
      <c r="I355" s="3357"/>
      <c r="J355" s="3357"/>
      <c r="K355" s="3357"/>
      <c r="L355" s="3358"/>
      <c r="M355" s="1052"/>
      <c r="N355" s="1052"/>
      <c r="O355" s="1111"/>
    </row>
    <row r="356" spans="1:15" ht="20.100000000000001" customHeight="1">
      <c r="A356" s="3335"/>
      <c r="B356" s="3336"/>
      <c r="C356" s="3337"/>
      <c r="D356" s="3349" t="s">
        <v>5958</v>
      </c>
      <c r="E356" s="1051" t="s">
        <v>5959</v>
      </c>
      <c r="F356" s="3344" t="s">
        <v>5960</v>
      </c>
      <c r="G356" s="3344"/>
      <c r="H356" s="3344"/>
      <c r="I356" s="3344"/>
      <c r="J356" s="3344"/>
      <c r="K356" s="3344"/>
      <c r="L356" s="3344"/>
      <c r="M356" s="1052"/>
      <c r="N356" s="1052"/>
      <c r="O356" s="1111" t="s">
        <v>5167</v>
      </c>
    </row>
    <row r="357" spans="1:15" ht="20.100000000000001" customHeight="1">
      <c r="A357" s="3335"/>
      <c r="B357" s="3336"/>
      <c r="C357" s="3337"/>
      <c r="D357" s="3350"/>
      <c r="E357" s="1051" t="s">
        <v>5961</v>
      </c>
      <c r="F357" s="3344" t="s">
        <v>5962</v>
      </c>
      <c r="G357" s="3344"/>
      <c r="H357" s="3344"/>
      <c r="I357" s="3344"/>
      <c r="J357" s="3344"/>
      <c r="K357" s="3344"/>
      <c r="L357" s="3344"/>
      <c r="M357" s="1052" t="s">
        <v>5168</v>
      </c>
      <c r="N357" s="1052"/>
      <c r="O357" s="1111" t="s">
        <v>5963</v>
      </c>
    </row>
    <row r="358" spans="1:15" ht="20.100000000000001" customHeight="1">
      <c r="A358" s="3335"/>
      <c r="B358" s="3336"/>
      <c r="C358" s="3337"/>
      <c r="D358" s="3350"/>
      <c r="E358" s="1051" t="s">
        <v>5964</v>
      </c>
      <c r="F358" s="3344" t="s">
        <v>1536</v>
      </c>
      <c r="G358" s="3344"/>
      <c r="H358" s="3344"/>
      <c r="I358" s="3344"/>
      <c r="J358" s="3344"/>
      <c r="K358" s="3344"/>
      <c r="L358" s="3344"/>
      <c r="M358" s="1052" t="s">
        <v>5169</v>
      </c>
      <c r="N358" s="1052"/>
      <c r="O358" s="1111" t="s">
        <v>5965</v>
      </c>
    </row>
    <row r="359" spans="1:15" ht="20.100000000000001" customHeight="1">
      <c r="A359" s="3335"/>
      <c r="B359" s="3336"/>
      <c r="C359" s="3337"/>
      <c r="D359" s="3350"/>
      <c r="E359" s="1051" t="s">
        <v>5966</v>
      </c>
      <c r="F359" s="3344" t="s">
        <v>1540</v>
      </c>
      <c r="G359" s="3344"/>
      <c r="H359" s="3344"/>
      <c r="I359" s="3344"/>
      <c r="J359" s="3344"/>
      <c r="K359" s="3344"/>
      <c r="L359" s="3344"/>
      <c r="M359" s="1052" t="s">
        <v>1537</v>
      </c>
      <c r="N359" s="1052"/>
      <c r="O359" s="1111" t="s">
        <v>5170</v>
      </c>
    </row>
    <row r="360" spans="1:15" ht="20.100000000000001" customHeight="1">
      <c r="A360" s="3335"/>
      <c r="B360" s="3336"/>
      <c r="C360" s="3337"/>
      <c r="D360" s="3350"/>
      <c r="E360" s="1051" t="s">
        <v>5967</v>
      </c>
      <c r="F360" s="3344" t="s">
        <v>1543</v>
      </c>
      <c r="G360" s="3344"/>
      <c r="H360" s="3344"/>
      <c r="I360" s="3344"/>
      <c r="J360" s="3344"/>
      <c r="K360" s="3344"/>
      <c r="L360" s="3344"/>
      <c r="M360" s="1052" t="s">
        <v>1537</v>
      </c>
      <c r="N360" s="1052"/>
      <c r="O360" s="1111" t="s">
        <v>5968</v>
      </c>
    </row>
    <row r="361" spans="1:15" ht="20.100000000000001" customHeight="1">
      <c r="A361" s="3335"/>
      <c r="B361" s="3336"/>
      <c r="C361" s="3337"/>
      <c r="D361" s="3350"/>
      <c r="E361" s="1051" t="s">
        <v>5969</v>
      </c>
      <c r="F361" s="3344" t="s">
        <v>5970</v>
      </c>
      <c r="G361" s="3344"/>
      <c r="H361" s="3344"/>
      <c r="I361" s="3344"/>
      <c r="J361" s="3344"/>
      <c r="K361" s="3344"/>
      <c r="L361" s="3344"/>
      <c r="M361" s="1052" t="s">
        <v>1537</v>
      </c>
      <c r="N361" s="1052"/>
      <c r="O361" s="1111" t="s">
        <v>5971</v>
      </c>
    </row>
    <row r="362" spans="1:15" ht="20.100000000000001" customHeight="1">
      <c r="A362" s="3335"/>
      <c r="B362" s="3336"/>
      <c r="C362" s="3337"/>
      <c r="D362" s="3352"/>
      <c r="E362" s="1051" t="s">
        <v>5972</v>
      </c>
      <c r="F362" s="3344"/>
      <c r="G362" s="3344"/>
      <c r="H362" s="3344"/>
      <c r="I362" s="3344"/>
      <c r="J362" s="3344"/>
      <c r="K362" s="3344"/>
      <c r="L362" s="3344"/>
      <c r="M362" s="1052" t="s">
        <v>1537</v>
      </c>
      <c r="N362" s="1052"/>
      <c r="O362" s="1111" t="s">
        <v>5973</v>
      </c>
    </row>
    <row r="363" spans="1:15" ht="20.100000000000001" customHeight="1">
      <c r="A363" s="3335"/>
      <c r="B363" s="3336"/>
      <c r="C363" s="3337"/>
      <c r="D363" s="3349" t="s">
        <v>5171</v>
      </c>
      <c r="E363" s="1051" t="s">
        <v>5974</v>
      </c>
      <c r="F363" s="3344" t="s">
        <v>1550</v>
      </c>
      <c r="G363" s="3344"/>
      <c r="H363" s="3344"/>
      <c r="I363" s="3344"/>
      <c r="J363" s="3344"/>
      <c r="K363" s="3344"/>
      <c r="L363" s="3344"/>
      <c r="M363" s="1052"/>
      <c r="N363" s="1052"/>
      <c r="O363" s="1111"/>
    </row>
    <row r="364" spans="1:15" ht="20.100000000000001" customHeight="1">
      <c r="A364" s="3335"/>
      <c r="B364" s="3336"/>
      <c r="C364" s="3337"/>
      <c r="D364" s="3350"/>
      <c r="E364" s="1051" t="s">
        <v>5975</v>
      </c>
      <c r="F364" s="3344" t="s">
        <v>5976</v>
      </c>
      <c r="G364" s="3344"/>
      <c r="H364" s="3344"/>
      <c r="I364" s="3344"/>
      <c r="J364" s="3344"/>
      <c r="K364" s="3344"/>
      <c r="L364" s="3344"/>
      <c r="M364" s="1052"/>
      <c r="N364" s="1052"/>
      <c r="O364" s="1111"/>
    </row>
    <row r="365" spans="1:15" ht="20.100000000000001" customHeight="1">
      <c r="A365" s="3335"/>
      <c r="B365" s="3336"/>
      <c r="C365" s="3337"/>
      <c r="D365" s="3350"/>
      <c r="E365" s="1051" t="s">
        <v>5977</v>
      </c>
      <c r="F365" s="3344" t="s">
        <v>5172</v>
      </c>
      <c r="G365" s="3344"/>
      <c r="H365" s="3344"/>
      <c r="I365" s="3344"/>
      <c r="J365" s="3344"/>
      <c r="K365" s="3344"/>
      <c r="L365" s="3344"/>
      <c r="M365" s="1052" t="s">
        <v>1557</v>
      </c>
      <c r="N365" s="1052"/>
      <c r="O365" s="1111" t="s">
        <v>5978</v>
      </c>
    </row>
    <row r="366" spans="1:15" ht="20.100000000000001" customHeight="1">
      <c r="A366" s="3335"/>
      <c r="B366" s="3336"/>
      <c r="C366" s="3337"/>
      <c r="D366" s="3350"/>
      <c r="E366" s="1051" t="s">
        <v>5979</v>
      </c>
      <c r="F366" s="3344" t="s">
        <v>1560</v>
      </c>
      <c r="G366" s="3344"/>
      <c r="H366" s="3344"/>
      <c r="I366" s="3344"/>
      <c r="J366" s="3344"/>
      <c r="K366" s="3344"/>
      <c r="L366" s="3344"/>
      <c r="M366" s="1052" t="s">
        <v>5980</v>
      </c>
      <c r="N366" s="1052"/>
      <c r="O366" s="1111" t="s">
        <v>5173</v>
      </c>
    </row>
    <row r="367" spans="1:15" ht="20.100000000000001" customHeight="1">
      <c r="A367" s="3335"/>
      <c r="B367" s="3336"/>
      <c r="C367" s="3337"/>
      <c r="D367" s="3377" t="s">
        <v>5981</v>
      </c>
      <c r="E367" s="1051" t="s">
        <v>5982</v>
      </c>
      <c r="F367" s="3344" t="s">
        <v>5983</v>
      </c>
      <c r="G367" s="3344"/>
      <c r="H367" s="3344"/>
      <c r="I367" s="3344"/>
      <c r="J367" s="3344"/>
      <c r="K367" s="3344"/>
      <c r="L367" s="3344" t="s">
        <v>5984</v>
      </c>
      <c r="M367" s="1052" t="s">
        <v>5985</v>
      </c>
      <c r="N367" s="1052"/>
      <c r="O367" s="1111" t="s">
        <v>5986</v>
      </c>
    </row>
    <row r="368" spans="1:15" ht="20.100000000000001" customHeight="1">
      <c r="A368" s="3335"/>
      <c r="B368" s="3336"/>
      <c r="C368" s="3337"/>
      <c r="D368" s="3352"/>
      <c r="E368" s="1051" t="s">
        <v>5987</v>
      </c>
      <c r="F368" s="3344" t="s">
        <v>5988</v>
      </c>
      <c r="G368" s="3344"/>
      <c r="H368" s="3344"/>
      <c r="I368" s="3344"/>
      <c r="J368" s="3344"/>
      <c r="K368" s="3344"/>
      <c r="L368" s="3344"/>
      <c r="M368" s="1052"/>
      <c r="N368" s="1052" t="s">
        <v>5174</v>
      </c>
      <c r="O368" s="1111" t="s">
        <v>5989</v>
      </c>
    </row>
    <row r="369" spans="1:15" ht="20.100000000000001" customHeight="1">
      <c r="A369" s="3335"/>
      <c r="B369" s="3336"/>
      <c r="C369" s="3337"/>
      <c r="D369" s="3341" t="s">
        <v>5990</v>
      </c>
      <c r="E369" s="1051" t="s">
        <v>5175</v>
      </c>
      <c r="F369" s="3344" t="s">
        <v>5991</v>
      </c>
      <c r="G369" s="3344"/>
      <c r="H369" s="3344"/>
      <c r="I369" s="3344"/>
      <c r="J369" s="3344"/>
      <c r="K369" s="3344"/>
      <c r="L369" s="3344"/>
      <c r="M369" s="1052"/>
      <c r="N369" s="1052"/>
      <c r="O369" s="1111" t="s">
        <v>5992</v>
      </c>
    </row>
    <row r="370" spans="1:15" ht="20.100000000000001" customHeight="1">
      <c r="A370" s="3335"/>
      <c r="B370" s="3336"/>
      <c r="C370" s="3337"/>
      <c r="D370" s="3342"/>
      <c r="E370" s="1051" t="s">
        <v>5993</v>
      </c>
      <c r="F370" s="3344" t="s">
        <v>5994</v>
      </c>
      <c r="G370" s="3344"/>
      <c r="H370" s="3344"/>
      <c r="I370" s="3344"/>
      <c r="J370" s="3344"/>
      <c r="K370" s="3344"/>
      <c r="L370" s="3344"/>
      <c r="M370" s="1052"/>
      <c r="N370" s="1052"/>
      <c r="O370" s="1111" t="s">
        <v>5176</v>
      </c>
    </row>
    <row r="371" spans="1:15" ht="20.100000000000001" customHeight="1">
      <c r="A371" s="3335"/>
      <c r="B371" s="3336"/>
      <c r="C371" s="3337"/>
      <c r="D371" s="3342"/>
      <c r="E371" s="1051" t="s">
        <v>5177</v>
      </c>
      <c r="F371" s="3344" t="s">
        <v>5995</v>
      </c>
      <c r="G371" s="3344"/>
      <c r="H371" s="3344"/>
      <c r="I371" s="3344"/>
      <c r="J371" s="3344"/>
      <c r="K371" s="3344"/>
      <c r="L371" s="3344"/>
      <c r="M371" s="1052"/>
      <c r="N371" s="1052"/>
      <c r="O371" s="1111" t="s">
        <v>5996</v>
      </c>
    </row>
    <row r="372" spans="1:15" ht="20.100000000000001" customHeight="1">
      <c r="A372" s="3335"/>
      <c r="B372" s="3336"/>
      <c r="C372" s="3337"/>
      <c r="D372" s="3342"/>
      <c r="E372" s="1051" t="s">
        <v>5178</v>
      </c>
      <c r="F372" s="3344" t="s">
        <v>5179</v>
      </c>
      <c r="G372" s="3344"/>
      <c r="H372" s="3344"/>
      <c r="I372" s="3344"/>
      <c r="J372" s="3344"/>
      <c r="K372" s="3344"/>
      <c r="L372" s="3344"/>
      <c r="M372" s="1052"/>
      <c r="N372" s="1052"/>
      <c r="O372" s="1111" t="s">
        <v>5180</v>
      </c>
    </row>
    <row r="373" spans="1:15" ht="20.100000000000001" customHeight="1">
      <c r="A373" s="3335"/>
      <c r="B373" s="3336"/>
      <c r="C373" s="3337"/>
      <c r="D373" s="3342"/>
      <c r="E373" s="1051" t="s">
        <v>5181</v>
      </c>
      <c r="F373" s="3344" t="s">
        <v>5182</v>
      </c>
      <c r="G373" s="3344"/>
      <c r="H373" s="3344"/>
      <c r="I373" s="3344"/>
      <c r="J373" s="3344"/>
      <c r="K373" s="3344"/>
      <c r="L373" s="3344"/>
      <c r="M373" s="1052"/>
      <c r="N373" s="1052"/>
      <c r="O373" s="1111" t="s">
        <v>5997</v>
      </c>
    </row>
    <row r="374" spans="1:15" ht="20.100000000000001" customHeight="1">
      <c r="A374" s="3335"/>
      <c r="B374" s="3336"/>
      <c r="C374" s="3337"/>
      <c r="D374" s="3341" t="s">
        <v>1564</v>
      </c>
      <c r="E374" s="1051" t="s">
        <v>5998</v>
      </c>
      <c r="F374" s="3344" t="s">
        <v>5999</v>
      </c>
      <c r="G374" s="3344"/>
      <c r="H374" s="3344"/>
      <c r="I374" s="3344"/>
      <c r="J374" s="3344"/>
      <c r="K374" s="3344"/>
      <c r="L374" s="3344"/>
      <c r="M374" s="1052"/>
      <c r="N374" s="1052"/>
      <c r="O374" s="1111" t="s">
        <v>6000</v>
      </c>
    </row>
    <row r="375" spans="1:15" ht="20.100000000000001" customHeight="1">
      <c r="A375" s="3335"/>
      <c r="B375" s="3336"/>
      <c r="C375" s="3337"/>
      <c r="D375" s="3342"/>
      <c r="E375" s="1051" t="s">
        <v>6001</v>
      </c>
      <c r="F375" s="3344"/>
      <c r="G375" s="3344"/>
      <c r="H375" s="3344"/>
      <c r="I375" s="3344"/>
      <c r="J375" s="3344"/>
      <c r="K375" s="3344"/>
      <c r="L375" s="3344"/>
      <c r="M375" s="1052"/>
      <c r="N375" s="1052"/>
      <c r="O375" s="1111"/>
    </row>
    <row r="376" spans="1:15" ht="20.100000000000001" customHeight="1">
      <c r="A376" s="3335"/>
      <c r="B376" s="3336"/>
      <c r="C376" s="3337"/>
      <c r="D376" s="3342"/>
      <c r="E376" s="1051" t="s">
        <v>6002</v>
      </c>
      <c r="F376" s="3344"/>
      <c r="G376" s="3344"/>
      <c r="H376" s="3344"/>
      <c r="I376" s="3344"/>
      <c r="J376" s="3344"/>
      <c r="K376" s="3344"/>
      <c r="L376" s="3344"/>
      <c r="M376" s="1052"/>
      <c r="N376" s="1052"/>
      <c r="O376" s="1111"/>
    </row>
    <row r="377" spans="1:15" ht="20.100000000000001" customHeight="1">
      <c r="A377" s="3335"/>
      <c r="B377" s="3336"/>
      <c r="C377" s="3337"/>
      <c r="D377" s="3342"/>
      <c r="E377" s="1051" t="s">
        <v>6003</v>
      </c>
      <c r="F377" s="3344" t="s">
        <v>6004</v>
      </c>
      <c r="G377" s="3344"/>
      <c r="H377" s="3344"/>
      <c r="I377" s="3344"/>
      <c r="J377" s="3344"/>
      <c r="K377" s="3344"/>
      <c r="L377" s="3344"/>
      <c r="M377" s="1052" t="s">
        <v>6005</v>
      </c>
      <c r="N377" s="1052"/>
      <c r="O377" s="1111" t="s">
        <v>6006</v>
      </c>
    </row>
    <row r="378" spans="1:15" ht="20.100000000000001" customHeight="1">
      <c r="A378" s="3335"/>
      <c r="B378" s="3336"/>
      <c r="C378" s="3337"/>
      <c r="D378" s="3342"/>
      <c r="E378" s="1051" t="s">
        <v>6007</v>
      </c>
      <c r="F378" s="3344" t="s">
        <v>6008</v>
      </c>
      <c r="G378" s="3344"/>
      <c r="H378" s="3344"/>
      <c r="I378" s="3344"/>
      <c r="J378" s="3344"/>
      <c r="K378" s="3344"/>
      <c r="L378" s="3344"/>
      <c r="M378" s="1052"/>
      <c r="N378" s="1052"/>
      <c r="O378" s="1111" t="s">
        <v>6009</v>
      </c>
    </row>
    <row r="379" spans="1:15" ht="20.100000000000001" customHeight="1">
      <c r="A379" s="3335"/>
      <c r="B379" s="3336"/>
      <c r="C379" s="3337"/>
      <c r="D379" s="3342"/>
      <c r="E379" s="1051" t="s">
        <v>6010</v>
      </c>
      <c r="F379" s="3344" t="s">
        <v>6011</v>
      </c>
      <c r="G379" s="3344"/>
      <c r="H379" s="3344"/>
      <c r="I379" s="3344"/>
      <c r="J379" s="3344"/>
      <c r="K379" s="3344"/>
      <c r="L379" s="3344"/>
      <c r="M379" s="1052" t="s">
        <v>6012</v>
      </c>
      <c r="N379" s="1052"/>
      <c r="O379" s="1111" t="s">
        <v>6013</v>
      </c>
    </row>
    <row r="380" spans="1:15" ht="20.100000000000001" customHeight="1">
      <c r="A380" s="3335"/>
      <c r="B380" s="3336"/>
      <c r="C380" s="3337"/>
      <c r="D380" s="3342"/>
      <c r="E380" s="1051" t="s">
        <v>6014</v>
      </c>
      <c r="F380" s="3344" t="s">
        <v>6015</v>
      </c>
      <c r="G380" s="3344"/>
      <c r="H380" s="3344"/>
      <c r="I380" s="3344"/>
      <c r="J380" s="3344"/>
      <c r="K380" s="3344"/>
      <c r="L380" s="3344"/>
      <c r="M380" s="1052"/>
      <c r="N380" s="1052"/>
      <c r="O380" s="1111"/>
    </row>
    <row r="381" spans="1:15" ht="20.100000000000001" customHeight="1">
      <c r="A381" s="3335"/>
      <c r="B381" s="3336"/>
      <c r="C381" s="3337"/>
      <c r="D381" s="3343"/>
      <c r="E381" s="3345" t="s">
        <v>5183</v>
      </c>
      <c r="F381" s="3346"/>
      <c r="G381" s="3346"/>
      <c r="H381" s="3346"/>
      <c r="I381" s="3346"/>
      <c r="J381" s="3346"/>
      <c r="K381" s="3346"/>
      <c r="L381" s="3346"/>
      <c r="M381" s="3346"/>
      <c r="N381" s="3346"/>
      <c r="O381" s="3347"/>
    </row>
    <row r="382" spans="1:15" ht="20.100000000000001" customHeight="1">
      <c r="A382" s="3335"/>
      <c r="B382" s="3336"/>
      <c r="C382" s="3337"/>
      <c r="D382" s="3349" t="s">
        <v>1586</v>
      </c>
      <c r="E382" s="1051" t="s">
        <v>5184</v>
      </c>
      <c r="F382" s="3344" t="s">
        <v>6016</v>
      </c>
      <c r="G382" s="3344"/>
      <c r="H382" s="3344"/>
      <c r="I382" s="3344"/>
      <c r="J382" s="3344"/>
      <c r="K382" s="3344"/>
      <c r="L382" s="3344"/>
      <c r="M382" s="1052"/>
      <c r="N382" s="1052"/>
      <c r="O382" s="1111" t="s">
        <v>6017</v>
      </c>
    </row>
    <row r="383" spans="1:15" ht="20.100000000000001" customHeight="1">
      <c r="A383" s="3335"/>
      <c r="B383" s="3336"/>
      <c r="C383" s="3337"/>
      <c r="D383" s="3350"/>
      <c r="E383" s="1051" t="s">
        <v>6018</v>
      </c>
      <c r="F383" s="3344" t="s">
        <v>6019</v>
      </c>
      <c r="G383" s="3344"/>
      <c r="H383" s="3344"/>
      <c r="I383" s="3344"/>
      <c r="J383" s="3344"/>
      <c r="K383" s="3344"/>
      <c r="L383" s="3344"/>
      <c r="M383" s="1052"/>
      <c r="N383" s="1052"/>
      <c r="O383" s="1111" t="s">
        <v>5185</v>
      </c>
    </row>
    <row r="384" spans="1:15" ht="20.100000000000001" customHeight="1">
      <c r="A384" s="3335"/>
      <c r="B384" s="3336"/>
      <c r="C384" s="3337"/>
      <c r="D384" s="3350"/>
      <c r="E384" s="1051" t="s">
        <v>6020</v>
      </c>
      <c r="F384" s="3344" t="s">
        <v>6021</v>
      </c>
      <c r="G384" s="3344"/>
      <c r="H384" s="3344"/>
      <c r="I384" s="3344"/>
      <c r="J384" s="3344"/>
      <c r="K384" s="3344"/>
      <c r="L384" s="3344"/>
      <c r="M384" s="1052"/>
      <c r="N384" s="1052"/>
      <c r="O384" s="1111" t="s">
        <v>5185</v>
      </c>
    </row>
    <row r="385" spans="1:15" ht="20.100000000000001" customHeight="1">
      <c r="A385" s="3335"/>
      <c r="B385" s="3336"/>
      <c r="C385" s="3337"/>
      <c r="D385" s="3350"/>
      <c r="E385" s="1051" t="s">
        <v>6022</v>
      </c>
      <c r="F385" s="3344" t="s">
        <v>6023</v>
      </c>
      <c r="G385" s="3344"/>
      <c r="H385" s="3344"/>
      <c r="I385" s="3344"/>
      <c r="J385" s="3344"/>
      <c r="K385" s="3344"/>
      <c r="L385" s="3344"/>
      <c r="M385" s="1052"/>
      <c r="N385" s="1052"/>
      <c r="O385" s="1111" t="s">
        <v>5185</v>
      </c>
    </row>
    <row r="386" spans="1:15" ht="20.100000000000001" customHeight="1">
      <c r="A386" s="3335"/>
      <c r="B386" s="3336"/>
      <c r="C386" s="3337"/>
      <c r="D386" s="3352"/>
      <c r="E386" s="1051" t="s">
        <v>6024</v>
      </c>
      <c r="F386" s="3344" t="s">
        <v>5186</v>
      </c>
      <c r="G386" s="3344"/>
      <c r="H386" s="3344"/>
      <c r="I386" s="3344"/>
      <c r="J386" s="3344"/>
      <c r="K386" s="3344"/>
      <c r="L386" s="3344"/>
      <c r="M386" s="1052"/>
      <c r="N386" s="1052"/>
      <c r="O386" s="1111" t="s">
        <v>5185</v>
      </c>
    </row>
    <row r="387" spans="1:15" ht="20.100000000000001" customHeight="1">
      <c r="A387" s="3335"/>
      <c r="B387" s="3336"/>
      <c r="C387" s="3337"/>
      <c r="D387" s="3341" t="s">
        <v>1598</v>
      </c>
      <c r="E387" s="1051" t="s">
        <v>6025</v>
      </c>
      <c r="F387" s="3344" t="s">
        <v>6026</v>
      </c>
      <c r="G387" s="3344"/>
      <c r="H387" s="3344"/>
      <c r="I387" s="3344"/>
      <c r="J387" s="3344"/>
      <c r="K387" s="3344"/>
      <c r="L387" s="3344"/>
      <c r="M387" s="1052" t="s">
        <v>6027</v>
      </c>
      <c r="N387" s="1052" t="s">
        <v>6028</v>
      </c>
      <c r="O387" s="1111" t="s">
        <v>6029</v>
      </c>
    </row>
    <row r="388" spans="1:15" ht="20.100000000000001" customHeight="1">
      <c r="A388" s="3335"/>
      <c r="B388" s="3336"/>
      <c r="C388" s="3337"/>
      <c r="D388" s="3342"/>
      <c r="E388" s="1051" t="s">
        <v>6030</v>
      </c>
      <c r="F388" s="3344" t="s">
        <v>6031</v>
      </c>
      <c r="G388" s="3344"/>
      <c r="H388" s="3344"/>
      <c r="I388" s="3344"/>
      <c r="J388" s="3344"/>
      <c r="K388" s="3344"/>
      <c r="L388" s="3344"/>
      <c r="M388" s="1052" t="s">
        <v>6027</v>
      </c>
      <c r="N388" s="1052" t="s">
        <v>6032</v>
      </c>
      <c r="O388" s="1111" t="s">
        <v>5187</v>
      </c>
    </row>
    <row r="389" spans="1:15" ht="20.100000000000001" customHeight="1">
      <c r="A389" s="3335"/>
      <c r="B389" s="3336"/>
      <c r="C389" s="3337"/>
      <c r="D389" s="3343"/>
      <c r="E389" s="3345" t="s">
        <v>6033</v>
      </c>
      <c r="F389" s="3346"/>
      <c r="G389" s="3346"/>
      <c r="H389" s="3346"/>
      <c r="I389" s="3346"/>
      <c r="J389" s="3346"/>
      <c r="K389" s="3346"/>
      <c r="L389" s="3346"/>
      <c r="M389" s="3346"/>
      <c r="N389" s="3346"/>
      <c r="O389" s="3347"/>
    </row>
    <row r="390" spans="1:15" ht="20.100000000000001" customHeight="1">
      <c r="A390" s="3335"/>
      <c r="B390" s="3336"/>
      <c r="C390" s="3337"/>
      <c r="D390" s="3349" t="s">
        <v>6034</v>
      </c>
      <c r="E390" s="1051" t="s">
        <v>6035</v>
      </c>
      <c r="F390" s="3351" t="s">
        <v>6036</v>
      </c>
      <c r="G390" s="3351"/>
      <c r="H390" s="3351"/>
      <c r="I390" s="3351"/>
      <c r="J390" s="3351"/>
      <c r="K390" s="3351"/>
      <c r="L390" s="3351"/>
      <c r="M390" s="1053"/>
      <c r="N390" s="1053" t="s">
        <v>1608</v>
      </c>
      <c r="O390" s="1111" t="s">
        <v>6037</v>
      </c>
    </row>
    <row r="391" spans="1:15" ht="20.100000000000001" customHeight="1">
      <c r="A391" s="3335"/>
      <c r="B391" s="3336"/>
      <c r="C391" s="3337"/>
      <c r="D391" s="3352"/>
      <c r="E391" s="1051" t="s">
        <v>6038</v>
      </c>
      <c r="F391" s="3351" t="s">
        <v>5188</v>
      </c>
      <c r="G391" s="3351"/>
      <c r="H391" s="3351"/>
      <c r="I391" s="3351"/>
      <c r="J391" s="3351"/>
      <c r="K391" s="3351"/>
      <c r="L391" s="3351"/>
      <c r="M391" s="1053" t="s">
        <v>5189</v>
      </c>
      <c r="N391" s="1053"/>
      <c r="O391" s="1111" t="s">
        <v>5190</v>
      </c>
    </row>
    <row r="392" spans="1:15" ht="20.100000000000001" customHeight="1">
      <c r="A392" s="3335"/>
      <c r="B392" s="3336"/>
      <c r="C392" s="3337"/>
      <c r="D392" s="3353" t="s">
        <v>6039</v>
      </c>
      <c r="E392" s="1059" t="s">
        <v>6040</v>
      </c>
      <c r="F392" s="3344" t="s">
        <v>6041</v>
      </c>
      <c r="G392" s="3344"/>
      <c r="H392" s="3344"/>
      <c r="I392" s="3344"/>
      <c r="J392" s="3344"/>
      <c r="K392" s="3344"/>
      <c r="L392" s="3344"/>
      <c r="M392" s="1052"/>
      <c r="N392" s="1052"/>
      <c r="O392" s="1111" t="s">
        <v>6042</v>
      </c>
    </row>
    <row r="393" spans="1:15" ht="20.100000000000001" customHeight="1">
      <c r="A393" s="3335"/>
      <c r="B393" s="3336"/>
      <c r="C393" s="3337"/>
      <c r="D393" s="3342"/>
      <c r="E393" s="1059" t="s">
        <v>6043</v>
      </c>
      <c r="F393" s="3356"/>
      <c r="G393" s="3357"/>
      <c r="H393" s="3357"/>
      <c r="I393" s="3357"/>
      <c r="J393" s="3357"/>
      <c r="K393" s="3357"/>
      <c r="L393" s="3358"/>
      <c r="M393" s="1052"/>
      <c r="N393" s="1052"/>
      <c r="O393" s="1111" t="s">
        <v>6044</v>
      </c>
    </row>
    <row r="394" spans="1:15" ht="20.100000000000001" customHeight="1">
      <c r="A394" s="3335"/>
      <c r="B394" s="3336"/>
      <c r="C394" s="3337"/>
      <c r="D394" s="3342"/>
      <c r="E394" s="1051" t="s">
        <v>6045</v>
      </c>
      <c r="F394" s="3356"/>
      <c r="G394" s="3357"/>
      <c r="H394" s="3357"/>
      <c r="I394" s="3357"/>
      <c r="J394" s="3357"/>
      <c r="K394" s="3357"/>
      <c r="L394" s="3358"/>
      <c r="M394" s="1052"/>
      <c r="N394" s="1052"/>
      <c r="O394" s="1111" t="s">
        <v>6044</v>
      </c>
    </row>
    <row r="395" spans="1:15" ht="20.100000000000001" customHeight="1">
      <c r="A395" s="3335"/>
      <c r="B395" s="3336"/>
      <c r="C395" s="3337"/>
      <c r="D395" s="3342"/>
      <c r="E395" s="1051" t="s">
        <v>5191</v>
      </c>
      <c r="F395" s="3356" t="s">
        <v>6046</v>
      </c>
      <c r="G395" s="3357"/>
      <c r="H395" s="3357"/>
      <c r="I395" s="3357"/>
      <c r="J395" s="3357"/>
      <c r="K395" s="3357"/>
      <c r="L395" s="3358"/>
      <c r="M395" s="1052"/>
      <c r="N395" s="1052"/>
      <c r="O395" s="1111" t="s">
        <v>5192</v>
      </c>
    </row>
    <row r="396" spans="1:15" ht="20.100000000000001" customHeight="1">
      <c r="A396" s="3335"/>
      <c r="B396" s="3336"/>
      <c r="C396" s="3337"/>
      <c r="D396" s="3342"/>
      <c r="E396" s="1051" t="s">
        <v>6047</v>
      </c>
      <c r="F396" s="3356" t="s">
        <v>6048</v>
      </c>
      <c r="G396" s="3357"/>
      <c r="H396" s="3357"/>
      <c r="I396" s="3357"/>
      <c r="J396" s="3357"/>
      <c r="K396" s="3357"/>
      <c r="L396" s="3358"/>
      <c r="M396" s="1052"/>
      <c r="N396" s="1052"/>
      <c r="O396" s="1111" t="s">
        <v>5192</v>
      </c>
    </row>
    <row r="397" spans="1:15" ht="20.100000000000001" customHeight="1">
      <c r="A397" s="3335"/>
      <c r="B397" s="3336"/>
      <c r="C397" s="3337"/>
      <c r="D397" s="3342"/>
      <c r="E397" s="1051" t="s">
        <v>6049</v>
      </c>
      <c r="F397" s="3356" t="s">
        <v>6050</v>
      </c>
      <c r="G397" s="3357"/>
      <c r="H397" s="3357"/>
      <c r="I397" s="3357"/>
      <c r="J397" s="3357"/>
      <c r="K397" s="3357"/>
      <c r="L397" s="3358"/>
      <c r="M397" s="1052"/>
      <c r="N397" s="1052"/>
      <c r="O397" s="1111" t="s">
        <v>5192</v>
      </c>
    </row>
    <row r="398" spans="1:15" ht="20.100000000000001" customHeight="1">
      <c r="A398" s="3335"/>
      <c r="B398" s="3336"/>
      <c r="C398" s="3337"/>
      <c r="D398" s="3342"/>
      <c r="E398" s="3341" t="s">
        <v>5193</v>
      </c>
      <c r="F398" s="3356"/>
      <c r="G398" s="3357"/>
      <c r="H398" s="3357"/>
      <c r="I398" s="3357"/>
      <c r="J398" s="3357"/>
      <c r="K398" s="3357"/>
      <c r="L398" s="3358"/>
      <c r="M398" s="1052"/>
      <c r="N398" s="1052"/>
      <c r="O398" s="1111" t="s">
        <v>6051</v>
      </c>
    </row>
    <row r="399" spans="1:15" ht="20.100000000000001" customHeight="1">
      <c r="A399" s="3335"/>
      <c r="B399" s="3336"/>
      <c r="C399" s="3337"/>
      <c r="D399" s="3342"/>
      <c r="E399" s="3342"/>
      <c r="F399" s="3356"/>
      <c r="G399" s="3357"/>
      <c r="H399" s="3357"/>
      <c r="I399" s="3357"/>
      <c r="J399" s="3357"/>
      <c r="K399" s="3357"/>
      <c r="L399" s="3358"/>
      <c r="M399" s="1052"/>
      <c r="N399" s="1052"/>
      <c r="O399" s="1111" t="s">
        <v>6052</v>
      </c>
    </row>
    <row r="400" spans="1:15" ht="20.100000000000001" customHeight="1">
      <c r="A400" s="3335"/>
      <c r="B400" s="3336"/>
      <c r="C400" s="3337"/>
      <c r="D400" s="3342"/>
      <c r="E400" s="3343"/>
      <c r="F400" s="3356"/>
      <c r="G400" s="3357"/>
      <c r="H400" s="3357"/>
      <c r="I400" s="3357"/>
      <c r="J400" s="3357"/>
      <c r="K400" s="3357"/>
      <c r="L400" s="3358"/>
      <c r="M400" s="1052"/>
      <c r="N400" s="1052"/>
      <c r="O400" s="1111" t="s">
        <v>5194</v>
      </c>
    </row>
    <row r="401" spans="1:15" ht="20.100000000000001" customHeight="1">
      <c r="A401" s="3335"/>
      <c r="B401" s="3336"/>
      <c r="C401" s="3337"/>
      <c r="D401" s="3342"/>
      <c r="E401" s="1051" t="s">
        <v>6053</v>
      </c>
      <c r="F401" s="3356" t="s">
        <v>6054</v>
      </c>
      <c r="G401" s="3357"/>
      <c r="H401" s="3357"/>
      <c r="I401" s="3357"/>
      <c r="J401" s="3357"/>
      <c r="K401" s="3357"/>
      <c r="L401" s="3358"/>
      <c r="M401" s="1052"/>
      <c r="N401" s="1052"/>
      <c r="O401" s="1111" t="s">
        <v>6055</v>
      </c>
    </row>
    <row r="402" spans="1:15" ht="20.100000000000001" customHeight="1">
      <c r="A402" s="3335"/>
      <c r="B402" s="3336"/>
      <c r="C402" s="3337"/>
      <c r="D402" s="3342"/>
      <c r="E402" s="3345" t="s">
        <v>5195</v>
      </c>
      <c r="F402" s="3346"/>
      <c r="G402" s="3346"/>
      <c r="H402" s="3346"/>
      <c r="I402" s="3346"/>
      <c r="J402" s="3346"/>
      <c r="K402" s="3346"/>
      <c r="L402" s="3346"/>
      <c r="M402" s="3346"/>
      <c r="N402" s="3346"/>
      <c r="O402" s="3347"/>
    </row>
    <row r="403" spans="1:15" ht="20.100000000000001" customHeight="1">
      <c r="A403" s="3335"/>
      <c r="B403" s="3336"/>
      <c r="C403" s="3337"/>
      <c r="D403" s="3343"/>
      <c r="E403" s="3345" t="s">
        <v>5196</v>
      </c>
      <c r="F403" s="3346"/>
      <c r="G403" s="3346"/>
      <c r="H403" s="3346"/>
      <c r="I403" s="3346"/>
      <c r="J403" s="3346"/>
      <c r="K403" s="3346"/>
      <c r="L403" s="3346"/>
      <c r="M403" s="3346"/>
      <c r="N403" s="3346"/>
      <c r="O403" s="3347"/>
    </row>
    <row r="404" spans="1:15" ht="20.100000000000001" customHeight="1">
      <c r="A404" s="3335"/>
      <c r="B404" s="3336"/>
      <c r="C404" s="3337"/>
      <c r="D404" s="3353" t="s">
        <v>6056</v>
      </c>
      <c r="E404" s="1058" t="s">
        <v>6057</v>
      </c>
      <c r="F404" s="3378" t="s">
        <v>6058</v>
      </c>
      <c r="G404" s="3379"/>
      <c r="H404" s="3379"/>
      <c r="I404" s="3379"/>
      <c r="J404" s="3379"/>
      <c r="K404" s="3379"/>
      <c r="L404" s="3380"/>
      <c r="M404" s="1052"/>
      <c r="N404" s="1052"/>
      <c r="O404" s="1111" t="s">
        <v>5197</v>
      </c>
    </row>
    <row r="405" spans="1:15" ht="20.100000000000001" customHeight="1">
      <c r="A405" s="3335"/>
      <c r="B405" s="3336"/>
      <c r="C405" s="3337"/>
      <c r="D405" s="3342"/>
      <c r="E405" s="1060" t="s">
        <v>6059</v>
      </c>
      <c r="F405" s="3378" t="s">
        <v>6058</v>
      </c>
      <c r="G405" s="3379"/>
      <c r="H405" s="3379"/>
      <c r="I405" s="3379"/>
      <c r="J405" s="3379"/>
      <c r="K405" s="3379"/>
      <c r="L405" s="3380"/>
      <c r="M405" s="1052"/>
      <c r="N405" s="1061"/>
      <c r="O405" s="1111" t="s">
        <v>6060</v>
      </c>
    </row>
    <row r="406" spans="1:15" ht="20.100000000000001" customHeight="1">
      <c r="A406" s="3335"/>
      <c r="B406" s="3336"/>
      <c r="C406" s="3337"/>
      <c r="D406" s="3342"/>
      <c r="E406" s="3384" t="s">
        <v>6061</v>
      </c>
      <c r="F406" s="3379" t="s">
        <v>6062</v>
      </c>
      <c r="G406" s="3379"/>
      <c r="H406" s="3379"/>
      <c r="I406" s="3379"/>
      <c r="J406" s="3379"/>
      <c r="K406" s="3379"/>
      <c r="L406" s="3380"/>
      <c r="M406" s="1052"/>
      <c r="N406" s="1061"/>
      <c r="O406" s="1111" t="s">
        <v>6063</v>
      </c>
    </row>
    <row r="407" spans="1:15" ht="20.100000000000001" customHeight="1">
      <c r="A407" s="3335"/>
      <c r="B407" s="3336"/>
      <c r="C407" s="3337"/>
      <c r="D407" s="3342"/>
      <c r="E407" s="3384"/>
      <c r="F407" s="1062"/>
      <c r="G407" s="1062"/>
      <c r="H407" s="1062"/>
      <c r="I407" s="1062"/>
      <c r="J407" s="1062"/>
      <c r="K407" s="1062"/>
      <c r="L407" s="1063"/>
      <c r="M407" s="1052"/>
      <c r="N407" s="1061"/>
      <c r="O407" s="1111"/>
    </row>
    <row r="408" spans="1:15" ht="20.100000000000001" customHeight="1">
      <c r="A408" s="3335"/>
      <c r="B408" s="3336"/>
      <c r="C408" s="3337"/>
      <c r="D408" s="3342"/>
      <c r="E408" s="3385"/>
      <c r="F408" s="3386"/>
      <c r="G408" s="3387"/>
      <c r="H408" s="3387"/>
      <c r="I408" s="3387"/>
      <c r="J408" s="3387"/>
      <c r="K408" s="3387"/>
      <c r="L408" s="3388"/>
      <c r="M408" s="1052"/>
      <c r="N408" s="1061"/>
      <c r="O408" s="1111"/>
    </row>
    <row r="409" spans="1:15" ht="20.100000000000001" customHeight="1">
      <c r="A409" s="3335"/>
      <c r="B409" s="3336"/>
      <c r="C409" s="3337"/>
      <c r="D409" s="3343"/>
      <c r="E409" s="3345" t="s">
        <v>6064</v>
      </c>
      <c r="F409" s="3346"/>
      <c r="G409" s="3346"/>
      <c r="H409" s="3346"/>
      <c r="I409" s="3346"/>
      <c r="J409" s="3346"/>
      <c r="K409" s="3346"/>
      <c r="L409" s="3346"/>
      <c r="M409" s="3346"/>
      <c r="N409" s="3346"/>
      <c r="O409" s="3347"/>
    </row>
    <row r="410" spans="1:15" ht="20.100000000000001" customHeight="1">
      <c r="A410" s="3335"/>
      <c r="B410" s="3336"/>
      <c r="C410" s="3337"/>
      <c r="D410" s="1064" t="s">
        <v>6065</v>
      </c>
      <c r="E410" s="1058" t="s">
        <v>5198</v>
      </c>
      <c r="F410" s="3378" t="s">
        <v>6066</v>
      </c>
      <c r="G410" s="3379"/>
      <c r="H410" s="3379"/>
      <c r="I410" s="3379"/>
      <c r="J410" s="3379"/>
      <c r="K410" s="3379"/>
      <c r="L410" s="3380"/>
      <c r="M410" s="1058"/>
      <c r="N410" s="1057"/>
      <c r="O410" s="1111" t="s">
        <v>6067</v>
      </c>
    </row>
    <row r="411" spans="1:15" ht="20.100000000000001" customHeight="1">
      <c r="A411" s="3335"/>
      <c r="B411" s="3336"/>
      <c r="C411" s="3337"/>
      <c r="D411" s="1064" t="s">
        <v>6068</v>
      </c>
      <c r="E411" s="1051" t="s">
        <v>6069</v>
      </c>
      <c r="F411" s="3381" t="s">
        <v>6070</v>
      </c>
      <c r="G411" s="3382"/>
      <c r="H411" s="3382"/>
      <c r="I411" s="3382"/>
      <c r="J411" s="3382"/>
      <c r="K411" s="3382"/>
      <c r="L411" s="3383"/>
      <c r="M411" s="1053"/>
      <c r="N411" s="1053"/>
      <c r="O411" s="1111" t="s">
        <v>5199</v>
      </c>
    </row>
    <row r="412" spans="1:15" ht="20.100000000000001" customHeight="1">
      <c r="A412" s="3335"/>
      <c r="B412" s="3336"/>
      <c r="C412" s="3337"/>
      <c r="D412" s="3341" t="s">
        <v>6071</v>
      </c>
      <c r="E412" s="1051" t="s">
        <v>5200</v>
      </c>
      <c r="F412" s="3351" t="s">
        <v>6072</v>
      </c>
      <c r="G412" s="3351"/>
      <c r="H412" s="3351"/>
      <c r="I412" s="3351"/>
      <c r="J412" s="3351"/>
      <c r="K412" s="3351"/>
      <c r="L412" s="3351"/>
      <c r="M412" s="1053" t="s">
        <v>6073</v>
      </c>
      <c r="N412" s="1053"/>
      <c r="O412" s="1111" t="s">
        <v>5201</v>
      </c>
    </row>
    <row r="413" spans="1:15" ht="20.100000000000001" customHeight="1">
      <c r="A413" s="3335"/>
      <c r="B413" s="3336"/>
      <c r="C413" s="3337"/>
      <c r="D413" s="3342"/>
      <c r="E413" s="1051" t="s">
        <v>6074</v>
      </c>
      <c r="F413" s="3351" t="s">
        <v>5202</v>
      </c>
      <c r="G413" s="3351"/>
      <c r="H413" s="3351"/>
      <c r="I413" s="3351"/>
      <c r="J413" s="3351"/>
      <c r="K413" s="3351"/>
      <c r="L413" s="3351"/>
      <c r="M413" s="1053"/>
      <c r="N413" s="1053" t="s">
        <v>6075</v>
      </c>
      <c r="O413" s="1111" t="s">
        <v>6076</v>
      </c>
    </row>
    <row r="414" spans="1:15" ht="20.100000000000001" customHeight="1">
      <c r="A414" s="3338"/>
      <c r="B414" s="3339"/>
      <c r="C414" s="3340"/>
      <c r="D414" s="3343"/>
      <c r="E414" s="1051" t="s">
        <v>6077</v>
      </c>
      <c r="F414" s="3351"/>
      <c r="G414" s="3351"/>
      <c r="H414" s="3351"/>
      <c r="I414" s="3351"/>
      <c r="J414" s="3351"/>
      <c r="K414" s="3351"/>
      <c r="L414" s="3351"/>
      <c r="M414" s="1053"/>
      <c r="N414" s="1053"/>
      <c r="O414" s="1111" t="s">
        <v>6078</v>
      </c>
    </row>
    <row r="415" spans="1:15" ht="20.100000000000001" customHeight="1">
      <c r="A415" s="3332" t="s">
        <v>6079</v>
      </c>
      <c r="B415" s="3333"/>
      <c r="C415" s="3334"/>
      <c r="D415" s="3341" t="s">
        <v>6080</v>
      </c>
      <c r="E415" s="1051" t="s">
        <v>6081</v>
      </c>
      <c r="F415" s="3351" t="s">
        <v>5203</v>
      </c>
      <c r="G415" s="3351"/>
      <c r="H415" s="3351"/>
      <c r="I415" s="3351"/>
      <c r="J415" s="3351"/>
      <c r="K415" s="3351"/>
      <c r="L415" s="3351"/>
      <c r="M415" s="1053" t="s">
        <v>5204</v>
      </c>
      <c r="N415" s="1053" t="s">
        <v>1618</v>
      </c>
      <c r="O415" s="1111" t="s">
        <v>6082</v>
      </c>
    </row>
    <row r="416" spans="1:15" ht="20.100000000000001" customHeight="1">
      <c r="A416" s="3335"/>
      <c r="B416" s="3336"/>
      <c r="C416" s="3337"/>
      <c r="D416" s="3342"/>
      <c r="E416" s="1051" t="s">
        <v>6083</v>
      </c>
      <c r="F416" s="3351" t="s">
        <v>6084</v>
      </c>
      <c r="G416" s="3351"/>
      <c r="H416" s="3351"/>
      <c r="I416" s="3351"/>
      <c r="J416" s="3351"/>
      <c r="K416" s="3351"/>
      <c r="L416" s="3351"/>
      <c r="M416" s="1053"/>
      <c r="N416" s="1053"/>
      <c r="O416" s="1111"/>
    </row>
    <row r="417" spans="1:15" ht="20.100000000000001" customHeight="1">
      <c r="A417" s="3335"/>
      <c r="B417" s="3336"/>
      <c r="C417" s="3337"/>
      <c r="D417" s="3343"/>
      <c r="E417" s="1051" t="s">
        <v>5205</v>
      </c>
      <c r="F417" s="3351" t="s">
        <v>6085</v>
      </c>
      <c r="G417" s="3351"/>
      <c r="H417" s="3351"/>
      <c r="I417" s="3351"/>
      <c r="J417" s="3351"/>
      <c r="K417" s="3351"/>
      <c r="L417" s="3351"/>
      <c r="M417" s="1053"/>
      <c r="N417" s="1053"/>
      <c r="O417" s="1111"/>
    </row>
    <row r="418" spans="1:15" ht="20.100000000000001" customHeight="1">
      <c r="A418" s="3335"/>
      <c r="B418" s="3336"/>
      <c r="C418" s="3337"/>
      <c r="D418" s="3341" t="s">
        <v>6086</v>
      </c>
      <c r="E418" s="1051" t="s">
        <v>6087</v>
      </c>
      <c r="F418" s="3351" t="s">
        <v>6088</v>
      </c>
      <c r="G418" s="3351"/>
      <c r="H418" s="3351"/>
      <c r="I418" s="3351"/>
      <c r="J418" s="3351"/>
      <c r="K418" s="3351"/>
      <c r="L418" s="3351"/>
      <c r="M418" s="1053"/>
      <c r="N418" s="1053"/>
      <c r="O418" s="1111" t="s">
        <v>6089</v>
      </c>
    </row>
    <row r="419" spans="1:15" ht="20.100000000000001" customHeight="1">
      <c r="A419" s="3335"/>
      <c r="B419" s="3336"/>
      <c r="C419" s="3337"/>
      <c r="D419" s="3343"/>
      <c r="E419" s="1051" t="s">
        <v>6090</v>
      </c>
      <c r="F419" s="3351" t="s">
        <v>6091</v>
      </c>
      <c r="G419" s="3351"/>
      <c r="H419" s="3351"/>
      <c r="I419" s="3351"/>
      <c r="J419" s="3351"/>
      <c r="K419" s="3351"/>
      <c r="L419" s="3351"/>
      <c r="M419" s="1053" t="s">
        <v>5206</v>
      </c>
      <c r="N419" s="1053"/>
      <c r="O419" s="1111" t="s">
        <v>6089</v>
      </c>
    </row>
    <row r="420" spans="1:15" ht="20.100000000000001" customHeight="1">
      <c r="A420" s="3335"/>
      <c r="B420" s="3336"/>
      <c r="C420" s="3337"/>
      <c r="D420" s="1064" t="s">
        <v>6092</v>
      </c>
      <c r="E420" s="1051" t="s">
        <v>6093</v>
      </c>
      <c r="F420" s="3351" t="s">
        <v>6094</v>
      </c>
      <c r="G420" s="3351"/>
      <c r="H420" s="3351"/>
      <c r="I420" s="3351"/>
      <c r="J420" s="3351"/>
      <c r="K420" s="3351"/>
      <c r="L420" s="3351"/>
      <c r="M420" s="1053" t="s">
        <v>6095</v>
      </c>
      <c r="N420" s="1053" t="s">
        <v>6095</v>
      </c>
      <c r="O420" s="1111" t="s">
        <v>6096</v>
      </c>
    </row>
    <row r="421" spans="1:15" ht="20.100000000000001" customHeight="1">
      <c r="A421" s="3335"/>
      <c r="B421" s="3336"/>
      <c r="C421" s="3337"/>
      <c r="D421" s="3341" t="s">
        <v>6097</v>
      </c>
      <c r="E421" s="1051" t="s">
        <v>6098</v>
      </c>
      <c r="F421" s="3351" t="s">
        <v>5207</v>
      </c>
      <c r="G421" s="3351"/>
      <c r="H421" s="3351"/>
      <c r="I421" s="3351"/>
      <c r="J421" s="3351"/>
      <c r="K421" s="3351"/>
      <c r="L421" s="3351"/>
      <c r="M421" s="1053"/>
      <c r="N421" s="1053" t="s">
        <v>5208</v>
      </c>
      <c r="O421" s="1111" t="s">
        <v>6099</v>
      </c>
    </row>
    <row r="422" spans="1:15" ht="20.100000000000001" customHeight="1">
      <c r="A422" s="3335"/>
      <c r="B422" s="3336"/>
      <c r="C422" s="3337"/>
      <c r="D422" s="3342"/>
      <c r="E422" s="1051" t="s">
        <v>6100</v>
      </c>
      <c r="F422" s="3351" t="s">
        <v>5207</v>
      </c>
      <c r="G422" s="3351"/>
      <c r="H422" s="3351"/>
      <c r="I422" s="3351"/>
      <c r="J422" s="3351"/>
      <c r="K422" s="3351"/>
      <c r="L422" s="3351"/>
      <c r="M422" s="1053"/>
      <c r="N422" s="1053" t="s">
        <v>5209</v>
      </c>
      <c r="O422" s="1111" t="s">
        <v>6101</v>
      </c>
    </row>
    <row r="423" spans="1:15" ht="20.100000000000001" customHeight="1">
      <c r="A423" s="3335"/>
      <c r="B423" s="3336"/>
      <c r="C423" s="3337"/>
      <c r="D423" s="3342"/>
      <c r="E423" s="1051" t="s">
        <v>6102</v>
      </c>
      <c r="F423" s="3351" t="s">
        <v>6103</v>
      </c>
      <c r="G423" s="3351"/>
      <c r="H423" s="3351"/>
      <c r="I423" s="3351"/>
      <c r="J423" s="3351"/>
      <c r="K423" s="3351"/>
      <c r="L423" s="3351"/>
      <c r="M423" s="1053"/>
      <c r="N423" s="1053" t="s">
        <v>6104</v>
      </c>
      <c r="O423" s="1111" t="s">
        <v>6105</v>
      </c>
    </row>
    <row r="424" spans="1:15" ht="20.100000000000001" customHeight="1">
      <c r="A424" s="3335"/>
      <c r="B424" s="3336"/>
      <c r="C424" s="3337"/>
      <c r="D424" s="3343"/>
      <c r="E424" s="1051" t="s">
        <v>6106</v>
      </c>
      <c r="F424" s="3351" t="s">
        <v>6107</v>
      </c>
      <c r="G424" s="3351"/>
      <c r="H424" s="3351"/>
      <c r="I424" s="3351"/>
      <c r="J424" s="3351"/>
      <c r="K424" s="3351"/>
      <c r="L424" s="3351"/>
      <c r="M424" s="1053" t="s">
        <v>1513</v>
      </c>
      <c r="N424" s="1053" t="s">
        <v>6108</v>
      </c>
      <c r="O424" s="1111" t="s">
        <v>5210</v>
      </c>
    </row>
    <row r="425" spans="1:15" ht="20.100000000000001" customHeight="1">
      <c r="A425" s="3335"/>
      <c r="B425" s="3336"/>
      <c r="C425" s="3337"/>
      <c r="D425" s="3341" t="s">
        <v>1516</v>
      </c>
      <c r="E425" s="1051" t="s">
        <v>6109</v>
      </c>
      <c r="F425" s="3351" t="s">
        <v>5211</v>
      </c>
      <c r="G425" s="3351"/>
      <c r="H425" s="3351"/>
      <c r="I425" s="3351"/>
      <c r="J425" s="3351"/>
      <c r="K425" s="3351"/>
      <c r="L425" s="3351"/>
      <c r="M425" s="1053"/>
      <c r="N425" s="1053" t="s">
        <v>6110</v>
      </c>
      <c r="O425" s="1111"/>
    </row>
    <row r="426" spans="1:15" ht="20.100000000000001" customHeight="1">
      <c r="A426" s="3335"/>
      <c r="B426" s="3336"/>
      <c r="C426" s="3337"/>
      <c r="D426" s="3342"/>
      <c r="E426" s="1051" t="s">
        <v>1517</v>
      </c>
      <c r="F426" s="3351" t="s">
        <v>6111</v>
      </c>
      <c r="G426" s="3351"/>
      <c r="H426" s="3351"/>
      <c r="I426" s="3351"/>
      <c r="J426" s="3351"/>
      <c r="K426" s="3351"/>
      <c r="L426" s="3351"/>
      <c r="M426" s="1053"/>
      <c r="N426" s="1053" t="s">
        <v>6112</v>
      </c>
      <c r="O426" s="1111"/>
    </row>
    <row r="427" spans="1:15" ht="20.100000000000001" customHeight="1">
      <c r="A427" s="3335"/>
      <c r="B427" s="3336"/>
      <c r="C427" s="3337"/>
      <c r="D427" s="3343"/>
      <c r="E427" s="1051" t="s">
        <v>6113</v>
      </c>
      <c r="F427" s="3351" t="s">
        <v>6114</v>
      </c>
      <c r="G427" s="3351"/>
      <c r="H427" s="3351"/>
      <c r="I427" s="3351"/>
      <c r="J427" s="3351"/>
      <c r="K427" s="3351"/>
      <c r="L427" s="3351"/>
      <c r="M427" s="1053"/>
      <c r="N427" s="1053"/>
      <c r="O427" s="1111" t="s">
        <v>6115</v>
      </c>
    </row>
    <row r="428" spans="1:15" ht="20.100000000000001" customHeight="1">
      <c r="A428" s="3335"/>
      <c r="B428" s="3336"/>
      <c r="C428" s="3337"/>
      <c r="D428" s="1051" t="s">
        <v>6116</v>
      </c>
      <c r="E428" s="1051" t="s">
        <v>6117</v>
      </c>
      <c r="F428" s="3351" t="s">
        <v>6118</v>
      </c>
      <c r="G428" s="3351"/>
      <c r="H428" s="3351"/>
      <c r="I428" s="3351"/>
      <c r="J428" s="3351"/>
      <c r="K428" s="3351"/>
      <c r="L428" s="3351"/>
      <c r="M428" s="1053"/>
      <c r="N428" s="1053"/>
      <c r="O428" s="1111" t="s">
        <v>6119</v>
      </c>
    </row>
    <row r="429" spans="1:15" ht="20.100000000000001" customHeight="1">
      <c r="A429" s="3335"/>
      <c r="B429" s="3336"/>
      <c r="C429" s="3337"/>
      <c r="D429" s="3348" t="s">
        <v>6120</v>
      </c>
      <c r="E429" s="1051" t="s">
        <v>6121</v>
      </c>
      <c r="F429" s="3344" t="s">
        <v>6122</v>
      </c>
      <c r="G429" s="3344"/>
      <c r="H429" s="3344"/>
      <c r="I429" s="3344"/>
      <c r="J429" s="3344"/>
      <c r="K429" s="3344"/>
      <c r="L429" s="3344"/>
      <c r="M429" s="1052" t="s">
        <v>5212</v>
      </c>
      <c r="N429" s="1052" t="s">
        <v>6123</v>
      </c>
      <c r="O429" s="1111" t="s">
        <v>5213</v>
      </c>
    </row>
    <row r="430" spans="1:15" ht="20.100000000000001" customHeight="1">
      <c r="A430" s="3335"/>
      <c r="B430" s="3336"/>
      <c r="C430" s="3337"/>
      <c r="D430" s="3348"/>
      <c r="E430" s="1051" t="s">
        <v>6124</v>
      </c>
      <c r="F430" s="3344" t="s">
        <v>6125</v>
      </c>
      <c r="G430" s="3344"/>
      <c r="H430" s="3344"/>
      <c r="I430" s="3344"/>
      <c r="J430" s="3344"/>
      <c r="K430" s="3344"/>
      <c r="L430" s="3344"/>
      <c r="M430" s="1052" t="s">
        <v>5212</v>
      </c>
      <c r="N430" s="1052" t="s">
        <v>6126</v>
      </c>
      <c r="O430" s="1111" t="s">
        <v>5214</v>
      </c>
    </row>
    <row r="431" spans="1:15" ht="20.100000000000001" customHeight="1">
      <c r="A431" s="3335"/>
      <c r="B431" s="3336"/>
      <c r="C431" s="3337"/>
      <c r="D431" s="3348"/>
      <c r="E431" s="1051" t="s">
        <v>5215</v>
      </c>
      <c r="F431" s="3344" t="s">
        <v>6127</v>
      </c>
      <c r="G431" s="3344"/>
      <c r="H431" s="3344"/>
      <c r="I431" s="3344"/>
      <c r="J431" s="3344"/>
      <c r="K431" s="3344"/>
      <c r="L431" s="3344"/>
      <c r="M431" s="1052"/>
      <c r="N431" s="1052"/>
      <c r="O431" s="1111" t="s">
        <v>6128</v>
      </c>
    </row>
    <row r="432" spans="1:15" ht="20.100000000000001" customHeight="1">
      <c r="A432" s="3335"/>
      <c r="B432" s="3336"/>
      <c r="C432" s="3337"/>
      <c r="D432" s="3348"/>
      <c r="E432" s="1051" t="s">
        <v>6129</v>
      </c>
      <c r="F432" s="3344"/>
      <c r="G432" s="3344"/>
      <c r="H432" s="3344"/>
      <c r="I432" s="3344"/>
      <c r="J432" s="3344"/>
      <c r="K432" s="3344"/>
      <c r="L432" s="3344"/>
      <c r="M432" s="1052"/>
      <c r="N432" s="1052"/>
      <c r="O432" s="1111" t="s">
        <v>6130</v>
      </c>
    </row>
    <row r="433" spans="1:15" ht="20.100000000000001" customHeight="1">
      <c r="A433" s="3335"/>
      <c r="B433" s="3336"/>
      <c r="C433" s="3337"/>
      <c r="D433" s="3348" t="s">
        <v>6131</v>
      </c>
      <c r="E433" s="1051" t="s">
        <v>6132</v>
      </c>
      <c r="F433" s="3344" t="s">
        <v>6133</v>
      </c>
      <c r="G433" s="3344"/>
      <c r="H433" s="3344"/>
      <c r="I433" s="3344"/>
      <c r="J433" s="3344"/>
      <c r="K433" s="3344"/>
      <c r="L433" s="3344"/>
      <c r="M433" s="1052"/>
      <c r="N433" s="1052"/>
      <c r="O433" s="1111"/>
    </row>
    <row r="434" spans="1:15" ht="20.100000000000001" customHeight="1">
      <c r="A434" s="3335"/>
      <c r="B434" s="3336"/>
      <c r="C434" s="3337"/>
      <c r="D434" s="3348"/>
      <c r="E434" s="1051" t="s">
        <v>6134</v>
      </c>
      <c r="F434" s="3344" t="s">
        <v>6135</v>
      </c>
      <c r="G434" s="3344"/>
      <c r="H434" s="3344"/>
      <c r="I434" s="3344"/>
      <c r="J434" s="3344"/>
      <c r="K434" s="3344"/>
      <c r="L434" s="3344"/>
      <c r="M434" s="1052"/>
      <c r="N434" s="1052"/>
      <c r="O434" s="1111" t="s">
        <v>6136</v>
      </c>
    </row>
    <row r="435" spans="1:15" ht="20.100000000000001" customHeight="1">
      <c r="A435" s="3335"/>
      <c r="B435" s="3336"/>
      <c r="C435" s="3337"/>
      <c r="D435" s="1051" t="s">
        <v>6137</v>
      </c>
      <c r="E435" s="1051" t="s">
        <v>5216</v>
      </c>
      <c r="F435" s="3344" t="s">
        <v>6138</v>
      </c>
      <c r="G435" s="3344"/>
      <c r="H435" s="3344"/>
      <c r="I435" s="3344"/>
      <c r="J435" s="3344"/>
      <c r="K435" s="3344"/>
      <c r="L435" s="3344"/>
      <c r="M435" s="1052" t="s">
        <v>6139</v>
      </c>
      <c r="N435" s="1052"/>
      <c r="O435" s="1111" t="s">
        <v>6140</v>
      </c>
    </row>
    <row r="436" spans="1:15" ht="20.100000000000001" customHeight="1">
      <c r="A436" s="3335"/>
      <c r="B436" s="3336"/>
      <c r="C436" s="3337"/>
      <c r="D436" s="3348" t="s">
        <v>6141</v>
      </c>
      <c r="E436" s="1051" t="s">
        <v>6142</v>
      </c>
      <c r="F436" s="3344" t="s">
        <v>6143</v>
      </c>
      <c r="G436" s="3344"/>
      <c r="H436" s="3344"/>
      <c r="I436" s="3344"/>
      <c r="J436" s="3344"/>
      <c r="K436" s="3344"/>
      <c r="L436" s="3344"/>
      <c r="M436" s="1052"/>
      <c r="N436" s="1052"/>
      <c r="O436" s="1111" t="s">
        <v>6144</v>
      </c>
    </row>
    <row r="437" spans="1:15" ht="20.100000000000001" customHeight="1">
      <c r="A437" s="3335"/>
      <c r="B437" s="3336"/>
      <c r="C437" s="3337"/>
      <c r="D437" s="3348"/>
      <c r="E437" s="1051" t="s">
        <v>6145</v>
      </c>
      <c r="F437" s="3344" t="s">
        <v>6146</v>
      </c>
      <c r="G437" s="3344"/>
      <c r="H437" s="3344"/>
      <c r="I437" s="3344"/>
      <c r="J437" s="3344"/>
      <c r="K437" s="3344"/>
      <c r="L437" s="3344"/>
      <c r="M437" s="1052"/>
      <c r="N437" s="1052"/>
      <c r="O437" s="1111"/>
    </row>
    <row r="438" spans="1:15" ht="20.100000000000001" customHeight="1">
      <c r="A438" s="3335"/>
      <c r="B438" s="3336"/>
      <c r="C438" s="3337"/>
      <c r="D438" s="1051" t="s">
        <v>5217</v>
      </c>
      <c r="E438" s="1051" t="s">
        <v>6147</v>
      </c>
      <c r="F438" s="3344" t="s">
        <v>6148</v>
      </c>
      <c r="G438" s="3344"/>
      <c r="H438" s="3344"/>
      <c r="I438" s="3344"/>
      <c r="J438" s="3344"/>
      <c r="K438" s="3344"/>
      <c r="L438" s="3344"/>
      <c r="M438" s="1052"/>
      <c r="N438" s="1052"/>
      <c r="O438" s="1111" t="s">
        <v>6149</v>
      </c>
    </row>
    <row r="439" spans="1:15" ht="20.100000000000001" customHeight="1">
      <c r="A439" s="3335"/>
      <c r="B439" s="3336"/>
      <c r="C439" s="3337"/>
      <c r="D439" s="3389" t="s">
        <v>6150</v>
      </c>
      <c r="E439" s="1051" t="s">
        <v>6151</v>
      </c>
      <c r="F439" s="3351" t="s">
        <v>6152</v>
      </c>
      <c r="G439" s="3351"/>
      <c r="H439" s="3351"/>
      <c r="I439" s="3351"/>
      <c r="J439" s="3351"/>
      <c r="K439" s="3351"/>
      <c r="L439" s="3351"/>
      <c r="M439" s="1052"/>
      <c r="N439" s="1052"/>
      <c r="O439" s="1111"/>
    </row>
    <row r="440" spans="1:15" ht="20.100000000000001" customHeight="1">
      <c r="A440" s="3335"/>
      <c r="B440" s="3336"/>
      <c r="C440" s="3337"/>
      <c r="D440" s="3348"/>
      <c r="E440" s="1051" t="s">
        <v>6153</v>
      </c>
      <c r="F440" s="3351" t="s">
        <v>6154</v>
      </c>
      <c r="G440" s="3351"/>
      <c r="H440" s="3351"/>
      <c r="I440" s="3351"/>
      <c r="J440" s="3351"/>
      <c r="K440" s="3351"/>
      <c r="L440" s="3351"/>
      <c r="M440" s="1052"/>
      <c r="N440" s="1052"/>
      <c r="O440" s="1111"/>
    </row>
    <row r="441" spans="1:15" ht="20.100000000000001" customHeight="1">
      <c r="A441" s="3335"/>
      <c r="B441" s="3336"/>
      <c r="C441" s="3337"/>
      <c r="D441" s="1051" t="s">
        <v>6155</v>
      </c>
      <c r="E441" s="1051" t="s">
        <v>6156</v>
      </c>
      <c r="F441" s="3351" t="s">
        <v>6157</v>
      </c>
      <c r="G441" s="3351"/>
      <c r="H441" s="3351"/>
      <c r="I441" s="3351"/>
      <c r="J441" s="3351"/>
      <c r="K441" s="3351"/>
      <c r="L441" s="3351"/>
      <c r="M441" s="1052"/>
      <c r="N441" s="1052"/>
      <c r="O441" s="1111"/>
    </row>
    <row r="442" spans="1:15" ht="20.100000000000001" customHeight="1">
      <c r="A442" s="3335"/>
      <c r="B442" s="3336"/>
      <c r="C442" s="3337"/>
      <c r="D442" s="3389" t="s">
        <v>6158</v>
      </c>
      <c r="E442" s="3348" t="s">
        <v>6159</v>
      </c>
      <c r="F442" s="3351" t="s">
        <v>5218</v>
      </c>
      <c r="G442" s="3351"/>
      <c r="H442" s="3351"/>
      <c r="I442" s="3351"/>
      <c r="J442" s="3351"/>
      <c r="K442" s="3351"/>
      <c r="L442" s="3351"/>
      <c r="M442" s="3348"/>
      <c r="N442" s="3348"/>
      <c r="O442" s="1111"/>
    </row>
    <row r="443" spans="1:15" ht="20.100000000000001" customHeight="1">
      <c r="A443" s="3335"/>
      <c r="B443" s="3336"/>
      <c r="C443" s="3337"/>
      <c r="D443" s="3348"/>
      <c r="E443" s="3348"/>
      <c r="F443" s="3351"/>
      <c r="G443" s="3351"/>
      <c r="H443" s="3351"/>
      <c r="I443" s="3351"/>
      <c r="J443" s="3351"/>
      <c r="K443" s="3351"/>
      <c r="L443" s="3351"/>
      <c r="M443" s="3348"/>
      <c r="N443" s="3348"/>
      <c r="O443" s="1111"/>
    </row>
    <row r="444" spans="1:15" ht="20.100000000000001" customHeight="1">
      <c r="A444" s="3335"/>
      <c r="B444" s="3336"/>
      <c r="C444" s="3337"/>
      <c r="D444" s="3389" t="s">
        <v>6160</v>
      </c>
      <c r="E444" s="3348" t="s">
        <v>6161</v>
      </c>
      <c r="F444" s="3351" t="s">
        <v>6162</v>
      </c>
      <c r="G444" s="3351"/>
      <c r="H444" s="3351"/>
      <c r="I444" s="3351"/>
      <c r="J444" s="3351"/>
      <c r="K444" s="3351"/>
      <c r="L444" s="3351"/>
      <c r="M444" s="3348"/>
      <c r="N444" s="3348"/>
      <c r="O444" s="1111"/>
    </row>
    <row r="445" spans="1:15" ht="20.100000000000001" customHeight="1">
      <c r="A445" s="3335"/>
      <c r="B445" s="3336"/>
      <c r="C445" s="3337"/>
      <c r="D445" s="3348"/>
      <c r="E445" s="3348"/>
      <c r="F445" s="3351"/>
      <c r="G445" s="3351"/>
      <c r="H445" s="3351"/>
      <c r="I445" s="3351"/>
      <c r="J445" s="3351"/>
      <c r="K445" s="3351"/>
      <c r="L445" s="3351"/>
      <c r="M445" s="3348"/>
      <c r="N445" s="3348"/>
      <c r="O445" s="1111"/>
    </row>
    <row r="446" spans="1:15" ht="20.100000000000001" customHeight="1">
      <c r="A446" s="3335"/>
      <c r="B446" s="3336"/>
      <c r="C446" s="3337"/>
      <c r="D446" s="3341" t="s">
        <v>5219</v>
      </c>
      <c r="E446" s="1051" t="s">
        <v>6163</v>
      </c>
      <c r="F446" s="3344" t="s">
        <v>6164</v>
      </c>
      <c r="G446" s="3344"/>
      <c r="H446" s="3344"/>
      <c r="I446" s="3344"/>
      <c r="J446" s="3344"/>
      <c r="K446" s="3344"/>
      <c r="L446" s="3344"/>
      <c r="M446" s="1065"/>
      <c r="N446" s="1065"/>
      <c r="O446" s="1111" t="s">
        <v>6165</v>
      </c>
    </row>
    <row r="447" spans="1:15" ht="20.100000000000001" customHeight="1">
      <c r="A447" s="3335"/>
      <c r="B447" s="3336"/>
      <c r="C447" s="3337"/>
      <c r="D447" s="3342"/>
      <c r="E447" s="1051" t="s">
        <v>6166</v>
      </c>
      <c r="F447" s="3344" t="s">
        <v>6167</v>
      </c>
      <c r="G447" s="3344"/>
      <c r="H447" s="3344"/>
      <c r="I447" s="3344"/>
      <c r="J447" s="3344"/>
      <c r="K447" s="3344"/>
      <c r="L447" s="3344"/>
      <c r="M447" s="1065"/>
      <c r="N447" s="1065"/>
      <c r="O447" s="1111" t="s">
        <v>6168</v>
      </c>
    </row>
    <row r="448" spans="1:15" ht="20.100000000000001" customHeight="1" thickBot="1">
      <c r="A448" s="3335"/>
      <c r="B448" s="3336"/>
      <c r="C448" s="3337"/>
      <c r="D448" s="3342"/>
      <c r="E448" s="1066" t="s">
        <v>6169</v>
      </c>
      <c r="F448" s="1067" t="s">
        <v>6170</v>
      </c>
      <c r="G448" s="1068"/>
      <c r="H448" s="1068"/>
      <c r="I448" s="1068"/>
      <c r="J448" s="1068"/>
      <c r="K448" s="1069"/>
      <c r="L448" s="1070"/>
      <c r="M448" s="1054"/>
      <c r="N448" s="1054"/>
      <c r="O448" s="1112" t="s">
        <v>6171</v>
      </c>
    </row>
    <row r="449" spans="1:15" ht="20.100000000000001" customHeight="1">
      <c r="A449" s="3390" t="s">
        <v>6172</v>
      </c>
      <c r="B449" s="3391"/>
      <c r="C449" s="3392"/>
      <c r="D449" s="1071" t="s">
        <v>6173</v>
      </c>
      <c r="E449" s="1072"/>
      <c r="F449" s="3399" t="s">
        <v>5220</v>
      </c>
      <c r="G449" s="3399"/>
      <c r="H449" s="3399"/>
      <c r="I449" s="3399"/>
      <c r="J449" s="3399"/>
      <c r="K449" s="3399"/>
      <c r="L449" s="3399"/>
      <c r="M449" s="1073"/>
      <c r="N449" s="1073"/>
      <c r="O449" s="1113"/>
    </row>
    <row r="450" spans="1:15" ht="20.100000000000001" customHeight="1">
      <c r="A450" s="3393"/>
      <c r="B450" s="3394"/>
      <c r="C450" s="3395"/>
      <c r="D450" s="1074" t="s">
        <v>6174</v>
      </c>
      <c r="E450" s="1051" t="s">
        <v>6175</v>
      </c>
      <c r="F450" s="3344" t="s">
        <v>6176</v>
      </c>
      <c r="G450" s="3344"/>
      <c r="H450" s="3344"/>
      <c r="I450" s="3344"/>
      <c r="J450" s="3344"/>
      <c r="K450" s="3344"/>
      <c r="L450" s="3344"/>
      <c r="M450" s="3345" t="s">
        <v>6177</v>
      </c>
      <c r="N450" s="3346"/>
      <c r="O450" s="3403"/>
    </row>
    <row r="451" spans="1:15" ht="20.100000000000001" customHeight="1">
      <c r="A451" s="3393"/>
      <c r="B451" s="3394"/>
      <c r="C451" s="3395"/>
      <c r="D451" s="3404" t="s">
        <v>6178</v>
      </c>
      <c r="E451" s="1051" t="s">
        <v>6179</v>
      </c>
      <c r="F451" s="3344" t="s">
        <v>6180</v>
      </c>
      <c r="G451" s="3344"/>
      <c r="H451" s="3344"/>
      <c r="I451" s="3344"/>
      <c r="J451" s="3344"/>
      <c r="K451" s="3344"/>
      <c r="L451" s="3344"/>
      <c r="M451" s="3406" t="s">
        <v>6181</v>
      </c>
      <c r="N451" s="3407"/>
      <c r="O451" s="3408"/>
    </row>
    <row r="452" spans="1:15" ht="20.100000000000001" customHeight="1">
      <c r="A452" s="3393"/>
      <c r="B452" s="3394"/>
      <c r="C452" s="3395"/>
      <c r="D452" s="3405"/>
      <c r="E452" s="1051" t="s">
        <v>6182</v>
      </c>
      <c r="F452" s="3344" t="s">
        <v>6183</v>
      </c>
      <c r="G452" s="3344"/>
      <c r="H452" s="3344"/>
      <c r="I452" s="3344"/>
      <c r="J452" s="3344"/>
      <c r="K452" s="3344"/>
      <c r="L452" s="3344"/>
      <c r="M452" s="3409"/>
      <c r="N452" s="3410"/>
      <c r="O452" s="3411"/>
    </row>
    <row r="453" spans="1:15" ht="20.100000000000001" customHeight="1">
      <c r="A453" s="3393"/>
      <c r="B453" s="3394"/>
      <c r="C453" s="3395"/>
      <c r="D453" s="1075" t="s">
        <v>6184</v>
      </c>
      <c r="E453" s="1051" t="s">
        <v>6185</v>
      </c>
      <c r="F453" s="3344" t="s">
        <v>6186</v>
      </c>
      <c r="G453" s="3344"/>
      <c r="H453" s="3344"/>
      <c r="I453" s="3344"/>
      <c r="J453" s="3344"/>
      <c r="K453" s="3344"/>
      <c r="L453" s="3344"/>
      <c r="M453" s="1053"/>
      <c r="N453" s="1053"/>
      <c r="O453" s="1114"/>
    </row>
    <row r="454" spans="1:15" ht="20.100000000000001" customHeight="1">
      <c r="A454" s="3393"/>
      <c r="B454" s="3394"/>
      <c r="C454" s="3395"/>
      <c r="D454" s="1076" t="s">
        <v>163</v>
      </c>
      <c r="E454" s="1077"/>
      <c r="F454" s="3400" t="s">
        <v>6187</v>
      </c>
      <c r="G454" s="3400"/>
      <c r="H454" s="3400"/>
      <c r="I454" s="3400"/>
      <c r="J454" s="3400"/>
      <c r="K454" s="3400"/>
      <c r="L454" s="3400"/>
      <c r="M454" s="1078" t="s">
        <v>5221</v>
      </c>
      <c r="N454" s="1079"/>
      <c r="O454" s="1080"/>
    </row>
    <row r="455" spans="1:15" ht="20.100000000000001" customHeight="1">
      <c r="A455" s="3393"/>
      <c r="B455" s="3394"/>
      <c r="C455" s="3395"/>
      <c r="D455" s="1074" t="s">
        <v>6188</v>
      </c>
      <c r="E455" s="1051"/>
      <c r="F455" s="3344" t="s">
        <v>6189</v>
      </c>
      <c r="G455" s="3344"/>
      <c r="H455" s="3344"/>
      <c r="I455" s="3344"/>
      <c r="J455" s="3344"/>
      <c r="K455" s="3344"/>
      <c r="L455" s="3344"/>
      <c r="M455" s="3345" t="s">
        <v>6190</v>
      </c>
      <c r="N455" s="3346"/>
      <c r="O455" s="3403"/>
    </row>
    <row r="456" spans="1:15" ht="20.100000000000001" customHeight="1">
      <c r="A456" s="3393"/>
      <c r="B456" s="3394"/>
      <c r="C456" s="3395"/>
      <c r="D456" s="1074" t="s">
        <v>6191</v>
      </c>
      <c r="E456" s="1051"/>
      <c r="F456" s="3344" t="s">
        <v>6192</v>
      </c>
      <c r="G456" s="3344"/>
      <c r="H456" s="3344"/>
      <c r="I456" s="3344"/>
      <c r="J456" s="3344"/>
      <c r="K456" s="3344"/>
      <c r="L456" s="3344"/>
      <c r="M456" s="3345" t="s">
        <v>6193</v>
      </c>
      <c r="N456" s="3346"/>
      <c r="O456" s="3403"/>
    </row>
    <row r="457" spans="1:15" ht="20.100000000000001" customHeight="1">
      <c r="A457" s="3393"/>
      <c r="B457" s="3394"/>
      <c r="C457" s="3395"/>
      <c r="D457" s="1081" t="s">
        <v>6194</v>
      </c>
      <c r="E457" s="1051"/>
      <c r="F457" s="3344" t="s">
        <v>6195</v>
      </c>
      <c r="G457" s="3344"/>
      <c r="H457" s="3344"/>
      <c r="I457" s="3344"/>
      <c r="J457" s="3344"/>
      <c r="K457" s="3344"/>
      <c r="L457" s="3344"/>
      <c r="M457" s="1082" t="s">
        <v>6196</v>
      </c>
      <c r="N457" s="1083"/>
      <c r="O457" s="1084"/>
    </row>
    <row r="458" spans="1:15" ht="20.100000000000001" customHeight="1">
      <c r="A458" s="3393"/>
      <c r="B458" s="3394"/>
      <c r="C458" s="3395"/>
      <c r="D458" s="3404" t="s">
        <v>6197</v>
      </c>
      <c r="E458" s="1051" t="s">
        <v>6198</v>
      </c>
      <c r="F458" s="3344" t="s">
        <v>6199</v>
      </c>
      <c r="G458" s="3344"/>
      <c r="H458" s="3344"/>
      <c r="I458" s="3344"/>
      <c r="J458" s="3344"/>
      <c r="K458" s="3344"/>
      <c r="L458" s="3344"/>
      <c r="M458" s="1053"/>
      <c r="N458" s="1053"/>
      <c r="O458" s="1114"/>
    </row>
    <row r="459" spans="1:15" ht="20.100000000000001" customHeight="1">
      <c r="A459" s="3393"/>
      <c r="B459" s="3394"/>
      <c r="C459" s="3395"/>
      <c r="D459" s="3402"/>
      <c r="E459" s="1051" t="s">
        <v>6200</v>
      </c>
      <c r="F459" s="3344" t="s">
        <v>6201</v>
      </c>
      <c r="G459" s="3344"/>
      <c r="H459" s="3344"/>
      <c r="I459" s="3344"/>
      <c r="J459" s="3344"/>
      <c r="K459" s="3344"/>
      <c r="L459" s="3344"/>
      <c r="M459" s="1053"/>
      <c r="N459" s="1053"/>
      <c r="O459" s="1114"/>
    </row>
    <row r="460" spans="1:15" ht="20.100000000000001" customHeight="1">
      <c r="A460" s="3393"/>
      <c r="B460" s="3394"/>
      <c r="C460" s="3395"/>
      <c r="D460" s="1085" t="s">
        <v>6202</v>
      </c>
      <c r="E460" s="1051" t="s">
        <v>6203</v>
      </c>
      <c r="F460" s="3344" t="s">
        <v>5222</v>
      </c>
      <c r="G460" s="3344"/>
      <c r="H460" s="3344"/>
      <c r="I460" s="3344"/>
      <c r="J460" s="3344"/>
      <c r="K460" s="3344"/>
      <c r="L460" s="3344"/>
      <c r="M460" s="1082" t="s">
        <v>6204</v>
      </c>
      <c r="N460" s="1083"/>
      <c r="O460" s="1084"/>
    </row>
    <row r="461" spans="1:15" ht="20.100000000000001" customHeight="1">
      <c r="A461" s="3393"/>
      <c r="B461" s="3394"/>
      <c r="C461" s="3395"/>
      <c r="D461" s="3401" t="s">
        <v>6205</v>
      </c>
      <c r="E461" s="1051" t="s">
        <v>6206</v>
      </c>
      <c r="F461" s="3344" t="s">
        <v>6207</v>
      </c>
      <c r="G461" s="3344"/>
      <c r="H461" s="3344"/>
      <c r="I461" s="3344"/>
      <c r="J461" s="3344"/>
      <c r="K461" s="3344"/>
      <c r="L461" s="3344"/>
      <c r="M461" s="1053"/>
      <c r="N461" s="3406" t="s">
        <v>5223</v>
      </c>
      <c r="O461" s="3408"/>
    </row>
    <row r="462" spans="1:15" ht="20.100000000000001" customHeight="1">
      <c r="A462" s="3393"/>
      <c r="B462" s="3394"/>
      <c r="C462" s="3395"/>
      <c r="D462" s="3402"/>
      <c r="E462" s="1051" t="s">
        <v>6208</v>
      </c>
      <c r="F462" s="3344" t="s">
        <v>6209</v>
      </c>
      <c r="G462" s="3344"/>
      <c r="H462" s="3344"/>
      <c r="I462" s="3344"/>
      <c r="J462" s="3344"/>
      <c r="K462" s="3344"/>
      <c r="L462" s="3344"/>
      <c r="M462" s="1053" t="s">
        <v>6210</v>
      </c>
      <c r="N462" s="3371"/>
      <c r="O462" s="3412"/>
    </row>
    <row r="463" spans="1:15" ht="20.100000000000001" customHeight="1">
      <c r="A463" s="3393"/>
      <c r="B463" s="3394"/>
      <c r="C463" s="3395"/>
      <c r="D463" s="1074" t="s">
        <v>6211</v>
      </c>
      <c r="E463" s="1051" t="s">
        <v>6212</v>
      </c>
      <c r="F463" s="1053" t="s">
        <v>6213</v>
      </c>
      <c r="G463" s="1053"/>
      <c r="H463" s="1053"/>
      <c r="I463" s="1053"/>
      <c r="J463" s="1053"/>
      <c r="K463" s="1053"/>
      <c r="L463" s="1053"/>
      <c r="M463" s="3345" t="s">
        <v>6214</v>
      </c>
      <c r="N463" s="3346"/>
      <c r="O463" s="3403"/>
    </row>
    <row r="464" spans="1:15" ht="20.100000000000001" customHeight="1">
      <c r="A464" s="3393"/>
      <c r="B464" s="3394"/>
      <c r="C464" s="3395"/>
      <c r="D464" s="3404" t="s">
        <v>6215</v>
      </c>
      <c r="E464" s="1051" t="s">
        <v>6216</v>
      </c>
      <c r="F464" s="3344" t="s">
        <v>6217</v>
      </c>
      <c r="G464" s="3344"/>
      <c r="H464" s="3344"/>
      <c r="I464" s="3344"/>
      <c r="J464" s="3344"/>
      <c r="K464" s="3344"/>
      <c r="L464" s="3344"/>
      <c r="M464" s="3406" t="s">
        <v>6218</v>
      </c>
      <c r="N464" s="3407"/>
      <c r="O464" s="3408"/>
    </row>
    <row r="465" spans="1:15" ht="20.100000000000001" customHeight="1">
      <c r="A465" s="3393"/>
      <c r="B465" s="3394"/>
      <c r="C465" s="3395"/>
      <c r="D465" s="3405"/>
      <c r="E465" s="1051" t="s">
        <v>6219</v>
      </c>
      <c r="F465" s="3344" t="s">
        <v>6220</v>
      </c>
      <c r="G465" s="3344"/>
      <c r="H465" s="3344"/>
      <c r="I465" s="3344"/>
      <c r="J465" s="3344"/>
      <c r="K465" s="3344"/>
      <c r="L465" s="3344"/>
      <c r="M465" s="3371"/>
      <c r="N465" s="3372"/>
      <c r="O465" s="3412"/>
    </row>
    <row r="466" spans="1:15" ht="20.100000000000001" customHeight="1">
      <c r="A466" s="3393"/>
      <c r="B466" s="3394"/>
      <c r="C466" s="3395"/>
      <c r="D466" s="3402"/>
      <c r="E466" s="3345" t="s">
        <v>6221</v>
      </c>
      <c r="F466" s="3346"/>
      <c r="G466" s="3346"/>
      <c r="H466" s="3346"/>
      <c r="I466" s="3346"/>
      <c r="J466" s="3346"/>
      <c r="K466" s="3346"/>
      <c r="L466" s="3346"/>
      <c r="M466" s="3346"/>
      <c r="N466" s="3346"/>
      <c r="O466" s="3403"/>
    </row>
    <row r="467" spans="1:15" ht="20.100000000000001" customHeight="1">
      <c r="A467" s="3393"/>
      <c r="B467" s="3394"/>
      <c r="C467" s="3395"/>
      <c r="D467" s="1085" t="s">
        <v>6222</v>
      </c>
      <c r="E467" s="1051" t="s">
        <v>6223</v>
      </c>
      <c r="F467" s="3344" t="s">
        <v>6224</v>
      </c>
      <c r="G467" s="3344"/>
      <c r="H467" s="3344"/>
      <c r="I467" s="3344"/>
      <c r="J467" s="3344"/>
      <c r="K467" s="3344"/>
      <c r="L467" s="3344"/>
      <c r="M467" s="1053"/>
      <c r="N467" s="1053"/>
      <c r="O467" s="1114"/>
    </row>
    <row r="468" spans="1:15" ht="20.100000000000001" customHeight="1">
      <c r="A468" s="3393"/>
      <c r="B468" s="3394"/>
      <c r="C468" s="3395"/>
      <c r="D468" s="3404" t="s">
        <v>6225</v>
      </c>
      <c r="E468" s="1051" t="s">
        <v>6226</v>
      </c>
      <c r="F468" s="3344" t="s">
        <v>6227</v>
      </c>
      <c r="G468" s="3344"/>
      <c r="H468" s="3344"/>
      <c r="I468" s="3344"/>
      <c r="J468" s="3344"/>
      <c r="K468" s="3344"/>
      <c r="L468" s="3344"/>
      <c r="M468" s="1086" t="s">
        <v>6228</v>
      </c>
      <c r="N468" s="1087"/>
      <c r="O468" s="1088"/>
    </row>
    <row r="469" spans="1:15" ht="20.100000000000001" customHeight="1">
      <c r="A469" s="3393"/>
      <c r="B469" s="3394"/>
      <c r="C469" s="3395"/>
      <c r="D469" s="3405"/>
      <c r="E469" s="1051" t="s">
        <v>6229</v>
      </c>
      <c r="F469" s="3344" t="s">
        <v>6230</v>
      </c>
      <c r="G469" s="3344"/>
      <c r="H469" s="3344"/>
      <c r="I469" s="3344"/>
      <c r="J469" s="3344"/>
      <c r="K469" s="3344"/>
      <c r="L469" s="3344"/>
      <c r="M469" s="1089" t="s">
        <v>6231</v>
      </c>
      <c r="N469" s="1089"/>
      <c r="O469" s="1114" t="s">
        <v>6232</v>
      </c>
    </row>
    <row r="470" spans="1:15" ht="20.100000000000001" customHeight="1">
      <c r="A470" s="3393"/>
      <c r="B470" s="3394"/>
      <c r="C470" s="3395"/>
      <c r="D470" s="3402"/>
      <c r="E470" s="3345" t="s">
        <v>6233</v>
      </c>
      <c r="F470" s="3346"/>
      <c r="G470" s="3346"/>
      <c r="H470" s="3346"/>
      <c r="I470" s="3346"/>
      <c r="J470" s="3346"/>
      <c r="K470" s="3346"/>
      <c r="L470" s="3346"/>
      <c r="M470" s="3346"/>
      <c r="N470" s="3346"/>
      <c r="O470" s="3403"/>
    </row>
    <row r="471" spans="1:15" ht="20.100000000000001" customHeight="1">
      <c r="A471" s="3393"/>
      <c r="B471" s="3394"/>
      <c r="C471" s="3395"/>
      <c r="D471" s="3404" t="s">
        <v>6234</v>
      </c>
      <c r="E471" s="1055"/>
      <c r="F471" s="3376" t="s">
        <v>5224</v>
      </c>
      <c r="G471" s="3376"/>
      <c r="H471" s="3376"/>
      <c r="I471" s="3376"/>
      <c r="J471" s="3376"/>
      <c r="K471" s="3376"/>
      <c r="L471" s="3376"/>
      <c r="M471" s="1090" t="s">
        <v>6235</v>
      </c>
      <c r="N471" s="3378" t="s">
        <v>6236</v>
      </c>
      <c r="O471" s="3413"/>
    </row>
    <row r="472" spans="1:15" ht="20.100000000000001" customHeight="1">
      <c r="A472" s="3393"/>
      <c r="B472" s="3394"/>
      <c r="C472" s="3395"/>
      <c r="D472" s="3405"/>
      <c r="E472" s="3345" t="s">
        <v>6237</v>
      </c>
      <c r="F472" s="3346"/>
      <c r="G472" s="3346"/>
      <c r="H472" s="3346"/>
      <c r="I472" s="3346"/>
      <c r="J472" s="3346"/>
      <c r="K472" s="3346"/>
      <c r="L472" s="3346"/>
      <c r="M472" s="3346"/>
      <c r="N472" s="3346"/>
      <c r="O472" s="3403"/>
    </row>
    <row r="473" spans="1:15" ht="20.100000000000001" customHeight="1">
      <c r="A473" s="3393"/>
      <c r="B473" s="3394"/>
      <c r="C473" s="3395"/>
      <c r="D473" s="3402"/>
      <c r="E473" s="3345" t="s">
        <v>6238</v>
      </c>
      <c r="F473" s="3346"/>
      <c r="G473" s="3346"/>
      <c r="H473" s="3346"/>
      <c r="I473" s="3346"/>
      <c r="J473" s="3346"/>
      <c r="K473" s="3346"/>
      <c r="L473" s="3346"/>
      <c r="M473" s="3346"/>
      <c r="N473" s="3346"/>
      <c r="O473" s="3403"/>
    </row>
    <row r="474" spans="1:15" ht="20.100000000000001" customHeight="1">
      <c r="A474" s="3393"/>
      <c r="B474" s="3394"/>
      <c r="C474" s="3395"/>
      <c r="D474" s="3404" t="s">
        <v>6239</v>
      </c>
      <c r="E474" s="1051" t="s">
        <v>6240</v>
      </c>
      <c r="F474" s="3344" t="s">
        <v>6241</v>
      </c>
      <c r="G474" s="3344"/>
      <c r="H474" s="3344"/>
      <c r="I474" s="3344"/>
      <c r="J474" s="3344"/>
      <c r="K474" s="3344"/>
      <c r="L474" s="3344"/>
      <c r="M474" s="1053" t="s">
        <v>6242</v>
      </c>
      <c r="N474" s="1053"/>
      <c r="O474" s="1114"/>
    </row>
    <row r="475" spans="1:15" ht="20.100000000000001" customHeight="1">
      <c r="A475" s="3393"/>
      <c r="B475" s="3394"/>
      <c r="C475" s="3395"/>
      <c r="D475" s="3405"/>
      <c r="E475" s="1091" t="s">
        <v>6243</v>
      </c>
      <c r="F475" s="3344" t="s">
        <v>6244</v>
      </c>
      <c r="G475" s="3344"/>
      <c r="H475" s="3344"/>
      <c r="I475" s="3344"/>
      <c r="J475" s="3344"/>
      <c r="K475" s="3344"/>
      <c r="L475" s="3344"/>
      <c r="M475" s="1053"/>
      <c r="N475" s="1053"/>
      <c r="O475" s="1114"/>
    </row>
    <row r="476" spans="1:15" ht="20.100000000000001" customHeight="1">
      <c r="A476" s="3393"/>
      <c r="B476" s="3394"/>
      <c r="C476" s="3395"/>
      <c r="D476" s="3405"/>
      <c r="E476" s="3345" t="s">
        <v>6245</v>
      </c>
      <c r="F476" s="3346"/>
      <c r="G476" s="3346"/>
      <c r="H476" s="3346"/>
      <c r="I476" s="3346"/>
      <c r="J476" s="3346"/>
      <c r="K476" s="3346"/>
      <c r="L476" s="3346"/>
      <c r="M476" s="3346"/>
      <c r="N476" s="3346"/>
      <c r="O476" s="3403"/>
    </row>
    <row r="477" spans="1:15" ht="20.100000000000001" customHeight="1">
      <c r="A477" s="3393"/>
      <c r="B477" s="3394"/>
      <c r="C477" s="3395"/>
      <c r="D477" s="3405"/>
      <c r="E477" s="3345" t="s">
        <v>6246</v>
      </c>
      <c r="F477" s="3346"/>
      <c r="G477" s="3346"/>
      <c r="H477" s="3346"/>
      <c r="I477" s="3346"/>
      <c r="J477" s="3346"/>
      <c r="K477" s="3346"/>
      <c r="L477" s="3346"/>
      <c r="M477" s="3346"/>
      <c r="N477" s="3346"/>
      <c r="O477" s="3403"/>
    </row>
    <row r="478" spans="1:15" ht="20.100000000000001" customHeight="1">
      <c r="A478" s="3393"/>
      <c r="B478" s="3394"/>
      <c r="C478" s="3395"/>
      <c r="D478" s="1074" t="s">
        <v>6247</v>
      </c>
      <c r="E478" s="1051"/>
      <c r="F478" s="3344" t="s">
        <v>6248</v>
      </c>
      <c r="G478" s="3344"/>
      <c r="H478" s="3344"/>
      <c r="I478" s="3344"/>
      <c r="J478" s="3344"/>
      <c r="K478" s="3344"/>
      <c r="L478" s="3344"/>
      <c r="M478" s="1086" t="s">
        <v>5225</v>
      </c>
      <c r="N478" s="1053"/>
      <c r="O478" s="1114"/>
    </row>
    <row r="479" spans="1:15" ht="20.100000000000001" customHeight="1">
      <c r="A479" s="3393"/>
      <c r="B479" s="3394"/>
      <c r="C479" s="3395"/>
      <c r="D479" s="1074" t="s">
        <v>5226</v>
      </c>
      <c r="E479" s="1051" t="s">
        <v>6249</v>
      </c>
      <c r="F479" s="3344" t="s">
        <v>6250</v>
      </c>
      <c r="G479" s="3344"/>
      <c r="H479" s="3344"/>
      <c r="I479" s="3344"/>
      <c r="J479" s="3344"/>
      <c r="K479" s="3344"/>
      <c r="L479" s="3344"/>
      <c r="M479" s="3345" t="s">
        <v>6251</v>
      </c>
      <c r="N479" s="3346"/>
      <c r="O479" s="3403"/>
    </row>
    <row r="480" spans="1:15" ht="20.100000000000001" customHeight="1">
      <c r="A480" s="3393"/>
      <c r="B480" s="3394"/>
      <c r="C480" s="3395"/>
      <c r="D480" s="3404" t="s">
        <v>6252</v>
      </c>
      <c r="E480" s="1051" t="s">
        <v>6253</v>
      </c>
      <c r="F480" s="3344" t="s">
        <v>5227</v>
      </c>
      <c r="G480" s="3344"/>
      <c r="H480" s="3344"/>
      <c r="I480" s="3344"/>
      <c r="J480" s="3344"/>
      <c r="K480" s="3344"/>
      <c r="L480" s="3344"/>
      <c r="M480" s="1053"/>
      <c r="N480" s="1053"/>
      <c r="O480" s="1114"/>
    </row>
    <row r="481" spans="1:15" ht="20.100000000000001" customHeight="1" thickBot="1">
      <c r="A481" s="3396"/>
      <c r="B481" s="3397"/>
      <c r="C481" s="3398"/>
      <c r="D481" s="3414"/>
      <c r="E481" s="1092" t="s">
        <v>5228</v>
      </c>
      <c r="F481" s="3415" t="s">
        <v>6254</v>
      </c>
      <c r="G481" s="3415"/>
      <c r="H481" s="3415"/>
      <c r="I481" s="3415"/>
      <c r="J481" s="3415"/>
      <c r="K481" s="3415"/>
      <c r="L481" s="3415"/>
      <c r="M481" s="1093"/>
      <c r="N481" s="1093"/>
      <c r="O481" s="1115"/>
    </row>
    <row r="482" spans="1:15" ht="20.100000000000001" customHeight="1">
      <c r="A482" s="3335" t="s">
        <v>6255</v>
      </c>
      <c r="B482" s="3336"/>
      <c r="C482" s="3337"/>
      <c r="D482" s="3342" t="s">
        <v>6256</v>
      </c>
      <c r="E482" s="1077" t="s">
        <v>6257</v>
      </c>
      <c r="F482" s="3400" t="s">
        <v>6258</v>
      </c>
      <c r="G482" s="3400"/>
      <c r="H482" s="3400"/>
      <c r="I482" s="3400"/>
      <c r="J482" s="3400"/>
      <c r="K482" s="3400"/>
      <c r="L482" s="3400"/>
      <c r="M482" s="1094"/>
      <c r="N482" s="1094"/>
      <c r="O482" s="1116"/>
    </row>
    <row r="483" spans="1:15" ht="20.100000000000001" customHeight="1">
      <c r="A483" s="3335"/>
      <c r="B483" s="3336"/>
      <c r="C483" s="3337"/>
      <c r="D483" s="3342"/>
      <c r="E483" s="1051" t="s">
        <v>6259</v>
      </c>
      <c r="F483" s="3344" t="s">
        <v>5229</v>
      </c>
      <c r="G483" s="3344"/>
      <c r="H483" s="3344"/>
      <c r="I483" s="3344"/>
      <c r="J483" s="3344"/>
      <c r="K483" s="3344"/>
      <c r="L483" s="3344"/>
      <c r="M483" s="1053"/>
      <c r="N483" s="1053"/>
      <c r="O483" s="1111"/>
    </row>
    <row r="484" spans="1:15" ht="20.100000000000001" customHeight="1">
      <c r="A484" s="3335"/>
      <c r="B484" s="3336"/>
      <c r="C484" s="3337"/>
      <c r="D484" s="3343"/>
      <c r="E484" s="3345" t="s">
        <v>6260</v>
      </c>
      <c r="F484" s="3346"/>
      <c r="G484" s="3346"/>
      <c r="H484" s="3346"/>
      <c r="I484" s="3346"/>
      <c r="J484" s="3346"/>
      <c r="K484" s="3346"/>
      <c r="L484" s="3346"/>
      <c r="M484" s="3346"/>
      <c r="N484" s="3346"/>
      <c r="O484" s="3347"/>
    </row>
    <row r="485" spans="1:15" ht="20.100000000000001" customHeight="1">
      <c r="A485" s="3335"/>
      <c r="B485" s="3336"/>
      <c r="C485" s="3337"/>
      <c r="D485" s="1064" t="s">
        <v>6261</v>
      </c>
      <c r="E485" s="1051" t="s">
        <v>6262</v>
      </c>
      <c r="F485" s="3344" t="s">
        <v>5230</v>
      </c>
      <c r="G485" s="3344"/>
      <c r="H485" s="3344"/>
      <c r="I485" s="3344"/>
      <c r="J485" s="3344"/>
      <c r="K485" s="3344"/>
      <c r="L485" s="3344"/>
      <c r="M485" s="1053" t="s">
        <v>6263</v>
      </c>
      <c r="N485" s="1053"/>
      <c r="O485" s="1111"/>
    </row>
    <row r="486" spans="1:15" ht="20.100000000000001" customHeight="1">
      <c r="A486" s="3335"/>
      <c r="B486" s="3336"/>
      <c r="C486" s="3337"/>
      <c r="D486" s="1064" t="s">
        <v>6264</v>
      </c>
      <c r="E486" s="1051"/>
      <c r="F486" s="3344" t="s">
        <v>5231</v>
      </c>
      <c r="G486" s="3344"/>
      <c r="H486" s="3344"/>
      <c r="I486" s="3344"/>
      <c r="J486" s="3344"/>
      <c r="K486" s="3344"/>
      <c r="L486" s="3344"/>
      <c r="M486" s="1053"/>
      <c r="N486" s="1053"/>
      <c r="O486" s="1111"/>
    </row>
    <row r="487" spans="1:15" ht="20.100000000000001" customHeight="1">
      <c r="A487" s="3335"/>
      <c r="B487" s="3336"/>
      <c r="C487" s="3337"/>
      <c r="D487" s="3341" t="s">
        <v>6265</v>
      </c>
      <c r="E487" s="1051" t="s">
        <v>6266</v>
      </c>
      <c r="F487" s="3344"/>
      <c r="G487" s="3344"/>
      <c r="H487" s="3344"/>
      <c r="I487" s="3344"/>
      <c r="J487" s="3344"/>
      <c r="K487" s="3344"/>
      <c r="L487" s="3344"/>
      <c r="M487" s="1053"/>
      <c r="N487" s="1053" t="s">
        <v>6267</v>
      </c>
      <c r="O487" s="1111"/>
    </row>
    <row r="488" spans="1:15" ht="20.100000000000001" customHeight="1">
      <c r="A488" s="3335"/>
      <c r="B488" s="3336"/>
      <c r="C488" s="3337"/>
      <c r="D488" s="3342"/>
      <c r="E488" s="3345" t="s">
        <v>5232</v>
      </c>
      <c r="F488" s="3346"/>
      <c r="G488" s="3346"/>
      <c r="H488" s="3346"/>
      <c r="I488" s="3346"/>
      <c r="J488" s="3346"/>
      <c r="K488" s="3346"/>
      <c r="L488" s="3346"/>
      <c r="M488" s="3346"/>
      <c r="N488" s="3346"/>
      <c r="O488" s="3347"/>
    </row>
    <row r="489" spans="1:15" ht="20.100000000000001" customHeight="1">
      <c r="A489" s="3335"/>
      <c r="B489" s="3336"/>
      <c r="C489" s="3337"/>
      <c r="D489" s="3348" t="s">
        <v>6268</v>
      </c>
      <c r="E489" s="1051" t="s">
        <v>6269</v>
      </c>
      <c r="F489" s="3344" t="s">
        <v>6270</v>
      </c>
      <c r="G489" s="3344"/>
      <c r="H489" s="3344"/>
      <c r="I489" s="3344"/>
      <c r="J489" s="3344"/>
      <c r="K489" s="3344"/>
      <c r="L489" s="3344"/>
      <c r="M489" s="1053"/>
      <c r="N489" s="1053"/>
      <c r="O489" s="1111"/>
    </row>
    <row r="490" spans="1:15" ht="20.100000000000001" customHeight="1">
      <c r="A490" s="3335"/>
      <c r="B490" s="3336"/>
      <c r="C490" s="3337"/>
      <c r="D490" s="3348"/>
      <c r="E490" s="1051" t="s">
        <v>6271</v>
      </c>
      <c r="F490" s="3344" t="s">
        <v>6272</v>
      </c>
      <c r="G490" s="3344"/>
      <c r="H490" s="3344"/>
      <c r="I490" s="3344"/>
      <c r="J490" s="3344"/>
      <c r="K490" s="3344"/>
      <c r="L490" s="3344"/>
      <c r="M490" s="1053"/>
      <c r="N490" s="1053"/>
      <c r="O490" s="1111"/>
    </row>
    <row r="491" spans="1:15" ht="20.100000000000001" customHeight="1">
      <c r="A491" s="3335"/>
      <c r="B491" s="3336"/>
      <c r="C491" s="3337"/>
      <c r="D491" s="1051" t="s">
        <v>5233</v>
      </c>
      <c r="E491" s="1051" t="s">
        <v>6273</v>
      </c>
      <c r="F491" s="3344" t="s">
        <v>6274</v>
      </c>
      <c r="G491" s="3344"/>
      <c r="H491" s="3344"/>
      <c r="I491" s="3344"/>
      <c r="J491" s="3344"/>
      <c r="K491" s="3344"/>
      <c r="L491" s="3344"/>
      <c r="M491" s="1053"/>
      <c r="N491" s="1053"/>
      <c r="O491" s="1111"/>
    </row>
    <row r="492" spans="1:15" ht="20.100000000000001" customHeight="1">
      <c r="A492" s="3335"/>
      <c r="B492" s="3336"/>
      <c r="C492" s="3337"/>
      <c r="D492" s="3348" t="s">
        <v>6275</v>
      </c>
      <c r="E492" s="1051" t="s">
        <v>6276</v>
      </c>
      <c r="F492" s="3344"/>
      <c r="G492" s="3344"/>
      <c r="H492" s="3344"/>
      <c r="I492" s="3344"/>
      <c r="J492" s="3344"/>
      <c r="K492" s="3344"/>
      <c r="L492" s="3344"/>
      <c r="M492" s="1053"/>
      <c r="N492" s="1053"/>
      <c r="O492" s="1111"/>
    </row>
    <row r="493" spans="1:15" ht="20.100000000000001" customHeight="1">
      <c r="A493" s="3335"/>
      <c r="B493" s="3336"/>
      <c r="C493" s="3337"/>
      <c r="D493" s="3348"/>
      <c r="E493" s="1051" t="s">
        <v>6277</v>
      </c>
      <c r="F493" s="3356" t="s">
        <v>6278</v>
      </c>
      <c r="G493" s="3357"/>
      <c r="H493" s="3357"/>
      <c r="I493" s="3357"/>
      <c r="J493" s="3357"/>
      <c r="K493" s="3357"/>
      <c r="L493" s="3358"/>
      <c r="M493" s="1053"/>
      <c r="N493" s="1053"/>
      <c r="O493" s="1111"/>
    </row>
    <row r="494" spans="1:15" ht="20.100000000000001" customHeight="1">
      <c r="A494" s="3335"/>
      <c r="B494" s="3336"/>
      <c r="C494" s="3337"/>
      <c r="D494" s="3348" t="s">
        <v>6279</v>
      </c>
      <c r="E494" s="1051" t="s">
        <v>5234</v>
      </c>
      <c r="F494" s="3344" t="s">
        <v>6280</v>
      </c>
      <c r="G494" s="3344"/>
      <c r="H494" s="3344"/>
      <c r="I494" s="3344"/>
      <c r="J494" s="3344"/>
      <c r="K494" s="3344"/>
      <c r="L494" s="3344"/>
      <c r="M494" s="1053"/>
      <c r="N494" s="1053"/>
      <c r="O494" s="1111"/>
    </row>
    <row r="495" spans="1:15" ht="20.100000000000001" customHeight="1">
      <c r="A495" s="3335"/>
      <c r="B495" s="3336"/>
      <c r="C495" s="3337"/>
      <c r="D495" s="3348"/>
      <c r="E495" s="1051" t="s">
        <v>6281</v>
      </c>
      <c r="F495" s="3344" t="s">
        <v>6282</v>
      </c>
      <c r="G495" s="3344"/>
      <c r="H495" s="3344"/>
      <c r="I495" s="3344"/>
      <c r="J495" s="3344"/>
      <c r="K495" s="3344"/>
      <c r="L495" s="3344"/>
      <c r="M495" s="1053"/>
      <c r="N495" s="1053"/>
      <c r="O495" s="1111"/>
    </row>
    <row r="496" spans="1:15" ht="20.100000000000001" customHeight="1">
      <c r="A496" s="3335"/>
      <c r="B496" s="3336"/>
      <c r="C496" s="3337"/>
      <c r="D496" s="1051" t="s">
        <v>6283</v>
      </c>
      <c r="E496" s="1051" t="s">
        <v>6284</v>
      </c>
      <c r="F496" s="3344" t="s">
        <v>6285</v>
      </c>
      <c r="G496" s="3344"/>
      <c r="H496" s="3344"/>
      <c r="I496" s="3344"/>
      <c r="J496" s="3344"/>
      <c r="K496" s="3344"/>
      <c r="L496" s="3344"/>
      <c r="M496" s="1053" t="s">
        <v>6286</v>
      </c>
      <c r="N496" s="1053" t="s">
        <v>5235</v>
      </c>
      <c r="O496" s="1111" t="s">
        <v>6287</v>
      </c>
    </row>
    <row r="497" spans="1:15" ht="20.100000000000001" customHeight="1">
      <c r="A497" s="3335"/>
      <c r="B497" s="3336"/>
      <c r="C497" s="3337"/>
      <c r="D497" s="1051" t="s">
        <v>6288</v>
      </c>
      <c r="E497" s="1051" t="s">
        <v>6289</v>
      </c>
      <c r="F497" s="3344" t="s">
        <v>6290</v>
      </c>
      <c r="G497" s="3344"/>
      <c r="H497" s="3344"/>
      <c r="I497" s="3344"/>
      <c r="J497" s="3344"/>
      <c r="K497" s="3344"/>
      <c r="L497" s="3344"/>
      <c r="M497" s="1053"/>
      <c r="N497" s="1053"/>
      <c r="O497" s="1111"/>
    </row>
    <row r="498" spans="1:15" ht="20.100000000000001" customHeight="1">
      <c r="A498" s="3335"/>
      <c r="B498" s="3336"/>
      <c r="C498" s="3337"/>
      <c r="D498" s="3341" t="s">
        <v>6291</v>
      </c>
      <c r="E498" s="1051" t="s">
        <v>6292</v>
      </c>
      <c r="F498" s="1065" t="s">
        <v>5236</v>
      </c>
      <c r="G498" s="1061"/>
      <c r="H498" s="1061"/>
      <c r="I498" s="1061"/>
      <c r="J498" s="1061"/>
      <c r="K498" s="1061"/>
      <c r="L498" s="1095"/>
      <c r="M498" s="1052" t="s">
        <v>5237</v>
      </c>
      <c r="N498" s="1052"/>
      <c r="O498" s="1111" t="s">
        <v>6293</v>
      </c>
    </row>
    <row r="499" spans="1:15" ht="20.100000000000001" customHeight="1">
      <c r="A499" s="3335"/>
      <c r="B499" s="3336"/>
      <c r="C499" s="3337"/>
      <c r="D499" s="3342"/>
      <c r="E499" s="1051" t="s">
        <v>6294</v>
      </c>
      <c r="F499" s="1065" t="s">
        <v>6295</v>
      </c>
      <c r="G499" s="1061"/>
      <c r="H499" s="1061"/>
      <c r="I499" s="1061"/>
      <c r="J499" s="1061"/>
      <c r="K499" s="1061"/>
      <c r="L499" s="1095"/>
      <c r="M499" s="1052" t="s">
        <v>5237</v>
      </c>
      <c r="N499" s="1052"/>
      <c r="O499" s="1111" t="s">
        <v>6296</v>
      </c>
    </row>
    <row r="500" spans="1:15" ht="20.100000000000001" customHeight="1">
      <c r="A500" s="3335"/>
      <c r="B500" s="3336"/>
      <c r="C500" s="3337"/>
      <c r="D500" s="3342"/>
      <c r="E500" s="1051" t="s">
        <v>6297</v>
      </c>
      <c r="F500" s="3356" t="s">
        <v>6298</v>
      </c>
      <c r="G500" s="3357"/>
      <c r="H500" s="3357"/>
      <c r="I500" s="3357"/>
      <c r="J500" s="3357"/>
      <c r="K500" s="3357"/>
      <c r="L500" s="3358"/>
      <c r="M500" s="1052" t="s">
        <v>6299</v>
      </c>
      <c r="N500" s="1052"/>
      <c r="O500" s="1111" t="s">
        <v>6293</v>
      </c>
    </row>
    <row r="501" spans="1:15" ht="20.100000000000001" customHeight="1">
      <c r="A501" s="3335"/>
      <c r="B501" s="3336"/>
      <c r="C501" s="3337"/>
      <c r="D501" s="3343"/>
      <c r="E501" s="3345" t="s">
        <v>5238</v>
      </c>
      <c r="F501" s="3346"/>
      <c r="G501" s="3346"/>
      <c r="H501" s="3346"/>
      <c r="I501" s="3346"/>
      <c r="J501" s="3346"/>
      <c r="K501" s="3346"/>
      <c r="L501" s="3346"/>
      <c r="M501" s="3346"/>
      <c r="N501" s="3346"/>
      <c r="O501" s="3347"/>
    </row>
    <row r="502" spans="1:15" ht="20.100000000000001" customHeight="1">
      <c r="A502" s="3335"/>
      <c r="B502" s="3336"/>
      <c r="C502" s="3337"/>
      <c r="D502" s="3341" t="s">
        <v>6300</v>
      </c>
      <c r="E502" s="1051" t="s">
        <v>6301</v>
      </c>
      <c r="F502" s="3356" t="s">
        <v>6302</v>
      </c>
      <c r="G502" s="3357"/>
      <c r="H502" s="3357"/>
      <c r="I502" s="3357"/>
      <c r="J502" s="3357"/>
      <c r="K502" s="3357"/>
      <c r="L502" s="3358"/>
      <c r="M502" s="1052"/>
      <c r="N502" s="1052"/>
      <c r="O502" s="1111"/>
    </row>
    <row r="503" spans="1:15" ht="20.100000000000001" customHeight="1">
      <c r="A503" s="3335"/>
      <c r="B503" s="3336"/>
      <c r="C503" s="3337"/>
      <c r="D503" s="3342"/>
      <c r="E503" s="1051" t="s">
        <v>6303</v>
      </c>
      <c r="F503" s="3356" t="s">
        <v>6304</v>
      </c>
      <c r="G503" s="3357"/>
      <c r="H503" s="3357"/>
      <c r="I503" s="3357"/>
      <c r="J503" s="3357"/>
      <c r="K503" s="3357"/>
      <c r="L503" s="3358"/>
      <c r="M503" s="1052"/>
      <c r="N503" s="1052"/>
      <c r="O503" s="1111"/>
    </row>
    <row r="504" spans="1:15" ht="20.100000000000001" customHeight="1">
      <c r="A504" s="3335"/>
      <c r="B504" s="3336"/>
      <c r="C504" s="3337"/>
      <c r="D504" s="3343"/>
      <c r="E504" s="3345" t="s">
        <v>6305</v>
      </c>
      <c r="F504" s="3346"/>
      <c r="G504" s="3346"/>
      <c r="H504" s="3346"/>
      <c r="I504" s="3346"/>
      <c r="J504" s="3346"/>
      <c r="K504" s="3346"/>
      <c r="L504" s="3346"/>
      <c r="M504" s="3346"/>
      <c r="N504" s="3346"/>
      <c r="O504" s="3347"/>
    </row>
    <row r="505" spans="1:15" ht="20.100000000000001" customHeight="1">
      <c r="A505" s="3335"/>
      <c r="B505" s="3336"/>
      <c r="C505" s="3337"/>
      <c r="D505" s="3348" t="s">
        <v>6306</v>
      </c>
      <c r="E505" s="1051" t="s">
        <v>5239</v>
      </c>
      <c r="F505" s="3344" t="s">
        <v>6307</v>
      </c>
      <c r="G505" s="3344"/>
      <c r="H505" s="3344"/>
      <c r="I505" s="3344"/>
      <c r="J505" s="3344"/>
      <c r="K505" s="3344"/>
      <c r="L505" s="3344"/>
      <c r="M505" s="1089"/>
      <c r="N505" s="1053"/>
      <c r="O505" s="1111" t="s">
        <v>6308</v>
      </c>
    </row>
    <row r="506" spans="1:15" ht="20.100000000000001" customHeight="1">
      <c r="A506" s="3335"/>
      <c r="B506" s="3336"/>
      <c r="C506" s="3337"/>
      <c r="D506" s="3348"/>
      <c r="E506" s="1051" t="s">
        <v>6309</v>
      </c>
      <c r="F506" s="3344" t="s">
        <v>6310</v>
      </c>
      <c r="G506" s="3344"/>
      <c r="H506" s="3344"/>
      <c r="I506" s="3344"/>
      <c r="J506" s="3344"/>
      <c r="K506" s="3344"/>
      <c r="L506" s="3344"/>
      <c r="M506" s="1053"/>
      <c r="N506" s="1053"/>
      <c r="O506" s="1111"/>
    </row>
    <row r="507" spans="1:15" ht="20.100000000000001" customHeight="1">
      <c r="A507" s="3335"/>
      <c r="B507" s="3336"/>
      <c r="C507" s="3337"/>
      <c r="D507" s="3348"/>
      <c r="E507" s="1051" t="s">
        <v>5240</v>
      </c>
      <c r="F507" s="3344" t="s">
        <v>6311</v>
      </c>
      <c r="G507" s="3344"/>
      <c r="H507" s="3344"/>
      <c r="I507" s="3344"/>
      <c r="J507" s="3344"/>
      <c r="K507" s="3344"/>
      <c r="L507" s="3344"/>
      <c r="M507" s="1053"/>
      <c r="N507" s="1053"/>
      <c r="O507" s="1111"/>
    </row>
    <row r="508" spans="1:15" ht="20.100000000000001" customHeight="1">
      <c r="A508" s="3335"/>
      <c r="B508" s="3336"/>
      <c r="C508" s="3337"/>
      <c r="D508" s="3348"/>
      <c r="E508" s="3416" t="s">
        <v>6312</v>
      </c>
      <c r="F508" s="3416"/>
      <c r="G508" s="3416"/>
      <c r="H508" s="3416"/>
      <c r="I508" s="3416"/>
      <c r="J508" s="3416"/>
      <c r="K508" s="3416"/>
      <c r="L508" s="3416"/>
      <c r="M508" s="3416"/>
      <c r="N508" s="3416"/>
      <c r="O508" s="3416"/>
    </row>
    <row r="509" spans="1:15" ht="20.100000000000001" customHeight="1">
      <c r="A509" s="3335"/>
      <c r="B509" s="3336"/>
      <c r="C509" s="3337"/>
      <c r="D509" s="3341" t="s">
        <v>6313</v>
      </c>
      <c r="E509" s="1051" t="s">
        <v>6314</v>
      </c>
      <c r="F509" s="3344" t="s">
        <v>6315</v>
      </c>
      <c r="G509" s="3344"/>
      <c r="H509" s="3344"/>
      <c r="I509" s="3344"/>
      <c r="J509" s="3344"/>
      <c r="K509" s="3344"/>
      <c r="L509" s="3344"/>
      <c r="M509" s="3345" t="s">
        <v>6316</v>
      </c>
      <c r="N509" s="3346"/>
      <c r="O509" s="3347"/>
    </row>
    <row r="510" spans="1:15" ht="20.100000000000001" customHeight="1">
      <c r="A510" s="3335"/>
      <c r="B510" s="3336"/>
      <c r="C510" s="3337"/>
      <c r="D510" s="3343"/>
      <c r="E510" s="1051" t="s">
        <v>6317</v>
      </c>
      <c r="F510" s="3344" t="s">
        <v>6318</v>
      </c>
      <c r="G510" s="3344"/>
      <c r="H510" s="3344"/>
      <c r="I510" s="3344"/>
      <c r="J510" s="3344"/>
      <c r="K510" s="3344"/>
      <c r="L510" s="3344"/>
      <c r="M510" s="3345" t="s">
        <v>6319</v>
      </c>
      <c r="N510" s="3346"/>
      <c r="O510" s="3347"/>
    </row>
    <row r="511" spans="1:15" ht="20.100000000000001" customHeight="1">
      <c r="A511" s="3335"/>
      <c r="B511" s="3336"/>
      <c r="C511" s="3337"/>
      <c r="D511" s="1051" t="s">
        <v>5241</v>
      </c>
      <c r="E511" s="1051" t="s">
        <v>6320</v>
      </c>
      <c r="F511" s="3344" t="s">
        <v>6321</v>
      </c>
      <c r="G511" s="3344"/>
      <c r="H511" s="3344"/>
      <c r="I511" s="3344"/>
      <c r="J511" s="3344"/>
      <c r="K511" s="3344"/>
      <c r="L511" s="3344"/>
      <c r="M511" s="1053"/>
      <c r="N511" s="3345" t="s">
        <v>6322</v>
      </c>
      <c r="O511" s="3347"/>
    </row>
    <row r="512" spans="1:15" ht="20.100000000000001" customHeight="1">
      <c r="A512" s="3335"/>
      <c r="B512" s="3336"/>
      <c r="C512" s="3337"/>
      <c r="D512" s="1051" t="s">
        <v>5242</v>
      </c>
      <c r="E512" s="1051" t="s">
        <v>6323</v>
      </c>
      <c r="F512" s="3344" t="s">
        <v>5243</v>
      </c>
      <c r="G512" s="3344"/>
      <c r="H512" s="3344"/>
      <c r="I512" s="3344"/>
      <c r="J512" s="3344"/>
      <c r="K512" s="3344"/>
      <c r="L512" s="3344"/>
      <c r="M512" s="1053"/>
      <c r="N512" s="1053"/>
      <c r="O512" s="1111"/>
    </row>
    <row r="513" spans="1:15" ht="20.100000000000001" customHeight="1">
      <c r="A513" s="3335"/>
      <c r="B513" s="3336"/>
      <c r="C513" s="3337"/>
      <c r="D513" s="1051" t="s">
        <v>6324</v>
      </c>
      <c r="E513" s="1051" t="s">
        <v>5244</v>
      </c>
      <c r="F513" s="3344" t="s">
        <v>6325</v>
      </c>
      <c r="G513" s="3344"/>
      <c r="H513" s="3344"/>
      <c r="I513" s="3344"/>
      <c r="J513" s="3344"/>
      <c r="K513" s="3344"/>
      <c r="L513" s="3344"/>
      <c r="M513" s="1053"/>
      <c r="N513" s="1053"/>
      <c r="O513" s="1111"/>
    </row>
    <row r="514" spans="1:15" ht="20.100000000000001" customHeight="1">
      <c r="A514" s="3335"/>
      <c r="B514" s="3336"/>
      <c r="C514" s="3337"/>
      <c r="D514" s="3341" t="s">
        <v>6326</v>
      </c>
      <c r="E514" s="1051" t="s">
        <v>5245</v>
      </c>
      <c r="F514" s="3344" t="s">
        <v>6327</v>
      </c>
      <c r="G514" s="3344"/>
      <c r="H514" s="3344"/>
      <c r="I514" s="3344"/>
      <c r="J514" s="3344"/>
      <c r="K514" s="3344"/>
      <c r="L514" s="3344"/>
      <c r="M514" s="1053"/>
      <c r="N514" s="1053"/>
      <c r="O514" s="1111"/>
    </row>
    <row r="515" spans="1:15" ht="20.100000000000001" customHeight="1">
      <c r="A515" s="3335"/>
      <c r="B515" s="3336"/>
      <c r="C515" s="3337"/>
      <c r="D515" s="3343"/>
      <c r="E515" s="1051" t="s">
        <v>6328</v>
      </c>
      <c r="F515" s="3344" t="s">
        <v>6329</v>
      </c>
      <c r="G515" s="3344"/>
      <c r="H515" s="3344"/>
      <c r="I515" s="3344"/>
      <c r="J515" s="3344"/>
      <c r="K515" s="3344"/>
      <c r="L515" s="3344"/>
      <c r="M515" s="1053"/>
      <c r="N515" s="1053"/>
      <c r="O515" s="1111"/>
    </row>
    <row r="516" spans="1:15" ht="20.100000000000001" customHeight="1">
      <c r="A516" s="3335"/>
      <c r="B516" s="3336"/>
      <c r="C516" s="3337"/>
      <c r="D516" s="1051" t="s">
        <v>6330</v>
      </c>
      <c r="E516" s="1051" t="s">
        <v>6331</v>
      </c>
      <c r="F516" s="3344" t="s">
        <v>6332</v>
      </c>
      <c r="G516" s="3344"/>
      <c r="H516" s="3344"/>
      <c r="I516" s="3344"/>
      <c r="J516" s="3344"/>
      <c r="K516" s="3344"/>
      <c r="L516" s="3344"/>
      <c r="M516" s="1053"/>
      <c r="N516" s="1053"/>
      <c r="O516" s="1111"/>
    </row>
    <row r="517" spans="1:15" ht="20.100000000000001" customHeight="1">
      <c r="A517" s="3335"/>
      <c r="B517" s="3336"/>
      <c r="C517" s="3337"/>
      <c r="D517" s="1064" t="s">
        <v>6333</v>
      </c>
      <c r="E517" s="1051"/>
      <c r="F517" s="3356" t="s">
        <v>6334</v>
      </c>
      <c r="G517" s="3357"/>
      <c r="H517" s="3357"/>
      <c r="I517" s="3357"/>
      <c r="J517" s="3357"/>
      <c r="K517" s="3357"/>
      <c r="L517" s="3358"/>
      <c r="M517" s="1052"/>
      <c r="N517" s="1057" t="s">
        <v>6335</v>
      </c>
      <c r="O517" s="1111"/>
    </row>
    <row r="518" spans="1:15" ht="20.100000000000001" customHeight="1">
      <c r="A518" s="3335"/>
      <c r="B518" s="3336"/>
      <c r="C518" s="3337"/>
      <c r="D518" s="3341" t="s">
        <v>6336</v>
      </c>
      <c r="E518" s="1051" t="s">
        <v>6337</v>
      </c>
      <c r="F518" s="3356" t="s">
        <v>6338</v>
      </c>
      <c r="G518" s="3357"/>
      <c r="H518" s="3357"/>
      <c r="I518" s="3357"/>
      <c r="J518" s="3357"/>
      <c r="K518" s="3357"/>
      <c r="L518" s="3358"/>
      <c r="M518" s="1052"/>
      <c r="N518" s="1052"/>
      <c r="O518" s="1111"/>
    </row>
    <row r="519" spans="1:15" ht="20.100000000000001" customHeight="1">
      <c r="A519" s="3335"/>
      <c r="B519" s="3336"/>
      <c r="C519" s="3337"/>
      <c r="D519" s="3343"/>
      <c r="E519" s="1051" t="s">
        <v>6339</v>
      </c>
      <c r="F519" s="3356" t="s">
        <v>6340</v>
      </c>
      <c r="G519" s="3357"/>
      <c r="H519" s="3357"/>
      <c r="I519" s="3357"/>
      <c r="J519" s="3357"/>
      <c r="K519" s="3357"/>
      <c r="L519" s="3358"/>
      <c r="M519" s="1052" t="s">
        <v>5246</v>
      </c>
      <c r="N519" s="1052"/>
      <c r="O519" s="1111" t="s">
        <v>6341</v>
      </c>
    </row>
    <row r="520" spans="1:15" ht="20.100000000000001" customHeight="1">
      <c r="A520" s="3335"/>
      <c r="B520" s="3336"/>
      <c r="C520" s="3337"/>
      <c r="D520" s="3341" t="s">
        <v>6342</v>
      </c>
      <c r="E520" s="1051" t="s">
        <v>6343</v>
      </c>
      <c r="F520" s="3344" t="s">
        <v>6344</v>
      </c>
      <c r="G520" s="3344"/>
      <c r="H520" s="3344"/>
      <c r="I520" s="3344"/>
      <c r="J520" s="3344"/>
      <c r="K520" s="3344"/>
      <c r="L520" s="3344"/>
      <c r="M520" s="1053"/>
      <c r="N520" s="1053"/>
      <c r="O520" s="1111"/>
    </row>
    <row r="521" spans="1:15" ht="20.100000000000001" customHeight="1">
      <c r="A521" s="3335"/>
      <c r="B521" s="3336"/>
      <c r="C521" s="3337"/>
      <c r="D521" s="3342"/>
      <c r="E521" s="1051" t="s">
        <v>6345</v>
      </c>
      <c r="F521" s="3344" t="s">
        <v>6346</v>
      </c>
      <c r="G521" s="3344"/>
      <c r="H521" s="3344"/>
      <c r="I521" s="3344"/>
      <c r="J521" s="3344"/>
      <c r="K521" s="3344"/>
      <c r="L521" s="3344"/>
      <c r="M521" s="1053"/>
      <c r="N521" s="1089"/>
      <c r="O521" s="1111" t="s">
        <v>6347</v>
      </c>
    </row>
    <row r="522" spans="1:15" ht="20.100000000000001" customHeight="1">
      <c r="A522" s="3335"/>
      <c r="B522" s="3336"/>
      <c r="C522" s="3337"/>
      <c r="D522" s="3343"/>
      <c r="E522" s="3345" t="s">
        <v>6348</v>
      </c>
      <c r="F522" s="3346"/>
      <c r="G522" s="3346"/>
      <c r="H522" s="3346"/>
      <c r="I522" s="3346"/>
      <c r="J522" s="3346"/>
      <c r="K522" s="3346"/>
      <c r="L522" s="3346"/>
      <c r="M522" s="3346"/>
      <c r="N522" s="3346"/>
      <c r="O522" s="3347"/>
    </row>
    <row r="523" spans="1:15" ht="20.100000000000001" customHeight="1">
      <c r="A523" s="3335"/>
      <c r="B523" s="3336"/>
      <c r="C523" s="3337"/>
      <c r="D523" s="1051" t="s">
        <v>6349</v>
      </c>
      <c r="E523" s="1051" t="s">
        <v>6350</v>
      </c>
      <c r="F523" s="3356" t="s">
        <v>6351</v>
      </c>
      <c r="G523" s="3357"/>
      <c r="H523" s="3357"/>
      <c r="I523" s="3357"/>
      <c r="J523" s="3357"/>
      <c r="K523" s="3357"/>
      <c r="L523" s="3358"/>
      <c r="M523" s="1052"/>
      <c r="N523" s="1057"/>
      <c r="O523" s="1111"/>
    </row>
    <row r="524" spans="1:15" ht="20.100000000000001" customHeight="1">
      <c r="A524" s="3335"/>
      <c r="B524" s="3336"/>
      <c r="C524" s="3337"/>
      <c r="D524" s="1051" t="s">
        <v>6352</v>
      </c>
      <c r="E524" s="1051" t="s">
        <v>6353</v>
      </c>
      <c r="F524" s="3344" t="s">
        <v>6354</v>
      </c>
      <c r="G524" s="3344"/>
      <c r="H524" s="3344"/>
      <c r="I524" s="3344"/>
      <c r="J524" s="3344"/>
      <c r="K524" s="3344"/>
      <c r="L524" s="3344"/>
      <c r="M524" s="1053"/>
      <c r="N524" s="1053"/>
      <c r="O524" s="1111"/>
    </row>
    <row r="525" spans="1:15" ht="20.100000000000001" customHeight="1">
      <c r="A525" s="3335"/>
      <c r="B525" s="3336"/>
      <c r="C525" s="3337"/>
      <c r="D525" s="1051" t="s">
        <v>6355</v>
      </c>
      <c r="E525" s="1051" t="s">
        <v>6356</v>
      </c>
      <c r="F525" s="3344" t="s">
        <v>6357</v>
      </c>
      <c r="G525" s="3344"/>
      <c r="H525" s="3344"/>
      <c r="I525" s="3344"/>
      <c r="J525" s="3344"/>
      <c r="K525" s="3344"/>
      <c r="L525" s="3344"/>
      <c r="M525" s="1053"/>
      <c r="N525" s="1053"/>
      <c r="O525" s="1111"/>
    </row>
    <row r="526" spans="1:15" ht="20.100000000000001" customHeight="1">
      <c r="A526" s="3335"/>
      <c r="B526" s="3336"/>
      <c r="C526" s="3337"/>
      <c r="D526" s="1051" t="s">
        <v>6358</v>
      </c>
      <c r="E526" s="1051" t="s">
        <v>6359</v>
      </c>
      <c r="F526" s="3344" t="s">
        <v>6360</v>
      </c>
      <c r="G526" s="3344"/>
      <c r="H526" s="3344"/>
      <c r="I526" s="3344"/>
      <c r="J526" s="3344"/>
      <c r="K526" s="3344"/>
      <c r="L526" s="3344"/>
      <c r="M526" s="1053"/>
      <c r="N526" s="1053"/>
      <c r="O526" s="1111"/>
    </row>
    <row r="527" spans="1:15" ht="20.100000000000001" customHeight="1">
      <c r="A527" s="3335"/>
      <c r="B527" s="3336"/>
      <c r="C527" s="3337"/>
      <c r="D527" s="1051" t="s">
        <v>6361</v>
      </c>
      <c r="E527" s="1051" t="s">
        <v>5247</v>
      </c>
      <c r="F527" s="3344" t="s">
        <v>6362</v>
      </c>
      <c r="G527" s="3344"/>
      <c r="H527" s="3344"/>
      <c r="I527" s="3344"/>
      <c r="J527" s="3344"/>
      <c r="K527" s="3344"/>
      <c r="L527" s="3344"/>
      <c r="M527" s="1053"/>
      <c r="N527" s="1053"/>
      <c r="O527" s="1111"/>
    </row>
    <row r="528" spans="1:15" ht="20.100000000000001" customHeight="1">
      <c r="A528" s="3335"/>
      <c r="B528" s="3336"/>
      <c r="C528" s="3337"/>
      <c r="D528" s="3341" t="s">
        <v>5248</v>
      </c>
      <c r="E528" s="1051" t="s">
        <v>6363</v>
      </c>
      <c r="F528" s="3344" t="s">
        <v>6364</v>
      </c>
      <c r="G528" s="3344"/>
      <c r="H528" s="3344"/>
      <c r="I528" s="3344"/>
      <c r="J528" s="3344"/>
      <c r="K528" s="3344"/>
      <c r="L528" s="3344"/>
      <c r="M528" s="1053"/>
      <c r="N528" s="1053"/>
      <c r="O528" s="1111"/>
    </row>
    <row r="529" spans="1:15" ht="20.100000000000001" customHeight="1">
      <c r="A529" s="3335"/>
      <c r="B529" s="3336"/>
      <c r="C529" s="3337"/>
      <c r="D529" s="3343"/>
      <c r="E529" s="1051" t="s">
        <v>6365</v>
      </c>
      <c r="F529" s="3344" t="s">
        <v>6364</v>
      </c>
      <c r="G529" s="3344"/>
      <c r="H529" s="3344"/>
      <c r="I529" s="3344"/>
      <c r="J529" s="3344"/>
      <c r="K529" s="3344"/>
      <c r="L529" s="3344"/>
      <c r="M529" s="1053"/>
      <c r="N529" s="1053"/>
      <c r="O529" s="1111"/>
    </row>
    <row r="530" spans="1:15" ht="20.100000000000001" customHeight="1">
      <c r="A530" s="3335"/>
      <c r="B530" s="3336"/>
      <c r="C530" s="3337"/>
      <c r="D530" s="1051" t="s">
        <v>6366</v>
      </c>
      <c r="E530" s="1051" t="s">
        <v>5249</v>
      </c>
      <c r="F530" s="3344" t="s">
        <v>6367</v>
      </c>
      <c r="G530" s="3344"/>
      <c r="H530" s="3344"/>
      <c r="I530" s="3344"/>
      <c r="J530" s="3344"/>
      <c r="K530" s="3344"/>
      <c r="L530" s="3344"/>
      <c r="M530" s="1053"/>
      <c r="N530" s="1053"/>
      <c r="O530" s="1111"/>
    </row>
    <row r="531" spans="1:15" ht="20.100000000000001" customHeight="1">
      <c r="A531" s="3335"/>
      <c r="B531" s="3336"/>
      <c r="C531" s="3337"/>
      <c r="D531" s="1051" t="s">
        <v>6368</v>
      </c>
      <c r="E531" s="1051" t="s">
        <v>6369</v>
      </c>
      <c r="F531" s="3344" t="s">
        <v>6370</v>
      </c>
      <c r="G531" s="3344"/>
      <c r="H531" s="3344"/>
      <c r="I531" s="3344"/>
      <c r="J531" s="3344"/>
      <c r="K531" s="3344"/>
      <c r="L531" s="3344"/>
      <c r="M531" s="1053" t="s">
        <v>6371</v>
      </c>
      <c r="N531" s="1053"/>
      <c r="O531" s="1111"/>
    </row>
    <row r="532" spans="1:15" ht="20.100000000000001" customHeight="1">
      <c r="A532" s="3335"/>
      <c r="B532" s="3336"/>
      <c r="C532" s="3337"/>
      <c r="D532" s="1051" t="s">
        <v>5250</v>
      </c>
      <c r="E532" s="1051"/>
      <c r="F532" s="3344" t="s">
        <v>6372</v>
      </c>
      <c r="G532" s="3344"/>
      <c r="H532" s="3344"/>
      <c r="I532" s="3344"/>
      <c r="J532" s="3344"/>
      <c r="K532" s="3344"/>
      <c r="L532" s="3344"/>
      <c r="M532" s="1053"/>
      <c r="N532" s="1053"/>
      <c r="O532" s="1111"/>
    </row>
    <row r="533" spans="1:15" ht="20.100000000000001" customHeight="1">
      <c r="A533" s="3335"/>
      <c r="B533" s="3336"/>
      <c r="C533" s="3337"/>
      <c r="D533" s="1051" t="s">
        <v>6373</v>
      </c>
      <c r="E533" s="1051" t="s">
        <v>6374</v>
      </c>
      <c r="F533" s="3344" t="s">
        <v>6375</v>
      </c>
      <c r="G533" s="3344"/>
      <c r="H533" s="3344"/>
      <c r="I533" s="3344"/>
      <c r="J533" s="3344"/>
      <c r="K533" s="3344"/>
      <c r="L533" s="3344"/>
      <c r="M533" s="1053"/>
      <c r="N533" s="1053"/>
      <c r="O533" s="1111"/>
    </row>
    <row r="534" spans="1:15" ht="20.100000000000001" customHeight="1">
      <c r="A534" s="3335"/>
      <c r="B534" s="3336"/>
      <c r="C534" s="3337"/>
      <c r="D534" s="1051" t="s">
        <v>6376</v>
      </c>
      <c r="E534" s="1051" t="s">
        <v>6377</v>
      </c>
      <c r="F534" s="3344" t="s">
        <v>5251</v>
      </c>
      <c r="G534" s="3344"/>
      <c r="H534" s="3344"/>
      <c r="I534" s="3344"/>
      <c r="J534" s="3344"/>
      <c r="K534" s="3344"/>
      <c r="L534" s="3344"/>
      <c r="M534" s="1053" t="s">
        <v>6378</v>
      </c>
      <c r="N534" s="1053"/>
      <c r="O534" s="1111"/>
    </row>
    <row r="535" spans="1:15" ht="20.100000000000001" customHeight="1">
      <c r="A535" s="3335"/>
      <c r="B535" s="3336"/>
      <c r="C535" s="3337"/>
      <c r="D535" s="3348" t="s">
        <v>6379</v>
      </c>
      <c r="E535" s="1051" t="s">
        <v>6380</v>
      </c>
      <c r="F535" s="3344" t="s">
        <v>6381</v>
      </c>
      <c r="G535" s="3344"/>
      <c r="H535" s="3344"/>
      <c r="I535" s="3344"/>
      <c r="J535" s="3344"/>
      <c r="K535" s="3344"/>
      <c r="L535" s="3344"/>
      <c r="M535" s="1053"/>
      <c r="N535" s="1053"/>
      <c r="O535" s="1111"/>
    </row>
    <row r="536" spans="1:15" ht="20.100000000000001" customHeight="1">
      <c r="A536" s="3335"/>
      <c r="B536" s="3336"/>
      <c r="C536" s="3337"/>
      <c r="D536" s="3348"/>
      <c r="E536" s="1051" t="s">
        <v>6382</v>
      </c>
      <c r="F536" s="3344" t="s">
        <v>6383</v>
      </c>
      <c r="G536" s="3344"/>
      <c r="H536" s="3344"/>
      <c r="I536" s="3344"/>
      <c r="J536" s="3344"/>
      <c r="K536" s="3344"/>
      <c r="L536" s="3344"/>
      <c r="M536" s="1053" t="s">
        <v>6384</v>
      </c>
      <c r="N536" s="1053"/>
      <c r="O536" s="1111"/>
    </row>
    <row r="537" spans="1:15" ht="20.100000000000001" customHeight="1">
      <c r="A537" s="3335"/>
      <c r="B537" s="3336"/>
      <c r="C537" s="3337"/>
      <c r="D537" s="3341" t="s">
        <v>6385</v>
      </c>
      <c r="E537" s="1051" t="s">
        <v>6386</v>
      </c>
      <c r="F537" s="3344" t="s">
        <v>6387</v>
      </c>
      <c r="G537" s="3344"/>
      <c r="H537" s="3344"/>
      <c r="I537" s="3344"/>
      <c r="J537" s="3344"/>
      <c r="K537" s="3344"/>
      <c r="L537" s="3344"/>
      <c r="M537" s="1053"/>
      <c r="N537" s="1053"/>
      <c r="O537" s="1111"/>
    </row>
    <row r="538" spans="1:15" ht="20.100000000000001" customHeight="1">
      <c r="A538" s="3335"/>
      <c r="B538" s="3336"/>
      <c r="C538" s="3337"/>
      <c r="D538" s="3342"/>
      <c r="E538" s="1051" t="s">
        <v>6388</v>
      </c>
      <c r="F538" s="3344" t="s">
        <v>6389</v>
      </c>
      <c r="G538" s="3344"/>
      <c r="H538" s="3344"/>
      <c r="I538" s="3344"/>
      <c r="J538" s="3344"/>
      <c r="K538" s="3344"/>
      <c r="L538" s="3344"/>
      <c r="M538" s="1053"/>
      <c r="N538" s="1053"/>
      <c r="O538" s="1111"/>
    </row>
    <row r="539" spans="1:15" ht="20.100000000000001" customHeight="1">
      <c r="A539" s="3335"/>
      <c r="B539" s="3336"/>
      <c r="C539" s="3337"/>
      <c r="D539" s="3342"/>
      <c r="E539" s="1051" t="s">
        <v>5252</v>
      </c>
      <c r="F539" s="3344" t="s">
        <v>6390</v>
      </c>
      <c r="G539" s="3344"/>
      <c r="H539" s="3344"/>
      <c r="I539" s="3344"/>
      <c r="J539" s="3344"/>
      <c r="K539" s="3344"/>
      <c r="L539" s="3344"/>
      <c r="M539" s="1053"/>
      <c r="N539" s="1053"/>
      <c r="O539" s="1111"/>
    </row>
    <row r="540" spans="1:15" ht="20.100000000000001" customHeight="1">
      <c r="A540" s="3335"/>
      <c r="B540" s="3336"/>
      <c r="C540" s="3337"/>
      <c r="D540" s="3343"/>
      <c r="E540" s="3345" t="s">
        <v>5253</v>
      </c>
      <c r="F540" s="3346"/>
      <c r="G540" s="3346"/>
      <c r="H540" s="3346"/>
      <c r="I540" s="3346"/>
      <c r="J540" s="3346"/>
      <c r="K540" s="3346"/>
      <c r="L540" s="3346"/>
      <c r="M540" s="3346"/>
      <c r="N540" s="3346"/>
      <c r="O540" s="3347"/>
    </row>
    <row r="541" spans="1:15" ht="20.100000000000001" customHeight="1">
      <c r="A541" s="3335"/>
      <c r="B541" s="3336"/>
      <c r="C541" s="3337"/>
      <c r="D541" s="3341" t="s">
        <v>6391</v>
      </c>
      <c r="E541" s="1051" t="s">
        <v>6392</v>
      </c>
      <c r="F541" s="3344" t="s">
        <v>6393</v>
      </c>
      <c r="G541" s="3344"/>
      <c r="H541" s="3344"/>
      <c r="I541" s="3344"/>
      <c r="J541" s="3344"/>
      <c r="K541" s="3344"/>
      <c r="L541" s="3344"/>
      <c r="M541" s="1053"/>
      <c r="N541" s="1053"/>
      <c r="O541" s="1111"/>
    </row>
    <row r="542" spans="1:15" ht="20.100000000000001" customHeight="1">
      <c r="A542" s="3335"/>
      <c r="B542" s="3336"/>
      <c r="C542" s="3337"/>
      <c r="D542" s="3343"/>
      <c r="E542" s="1051" t="s">
        <v>6394</v>
      </c>
      <c r="F542" s="3344" t="s">
        <v>6395</v>
      </c>
      <c r="G542" s="3344"/>
      <c r="H542" s="3344"/>
      <c r="I542" s="3344"/>
      <c r="J542" s="3344"/>
      <c r="K542" s="3344"/>
      <c r="L542" s="3344"/>
      <c r="M542" s="1053"/>
      <c r="N542" s="1053"/>
      <c r="O542" s="1111"/>
    </row>
    <row r="543" spans="1:15" ht="20.100000000000001" customHeight="1">
      <c r="A543" s="3335"/>
      <c r="B543" s="3336"/>
      <c r="C543" s="3337"/>
      <c r="D543" s="3341" t="s">
        <v>6396</v>
      </c>
      <c r="E543" s="1051" t="s">
        <v>5254</v>
      </c>
      <c r="F543" s="3344" t="s">
        <v>6397</v>
      </c>
      <c r="G543" s="3344"/>
      <c r="H543" s="3344"/>
      <c r="I543" s="3344"/>
      <c r="J543" s="3344"/>
      <c r="K543" s="3344"/>
      <c r="L543" s="3344"/>
      <c r="M543" s="1053"/>
      <c r="N543" s="1053"/>
      <c r="O543" s="1111"/>
    </row>
    <row r="544" spans="1:15" ht="20.100000000000001" customHeight="1">
      <c r="A544" s="3335"/>
      <c r="B544" s="3336"/>
      <c r="C544" s="3337"/>
      <c r="D544" s="3342"/>
      <c r="E544" s="1051" t="s">
        <v>6398</v>
      </c>
      <c r="F544" s="3344" t="s">
        <v>6399</v>
      </c>
      <c r="G544" s="3344"/>
      <c r="H544" s="3344"/>
      <c r="I544" s="3344"/>
      <c r="J544" s="3344"/>
      <c r="K544" s="3344"/>
      <c r="L544" s="3344"/>
      <c r="M544" s="1053"/>
      <c r="N544" s="1053"/>
      <c r="O544" s="1111"/>
    </row>
    <row r="545" spans="1:15" ht="20.100000000000001" customHeight="1">
      <c r="A545" s="3335"/>
      <c r="B545" s="3336"/>
      <c r="C545" s="3337"/>
      <c r="D545" s="3343"/>
      <c r="E545" s="3345" t="s">
        <v>6400</v>
      </c>
      <c r="F545" s="3346"/>
      <c r="G545" s="3346"/>
      <c r="H545" s="3346"/>
      <c r="I545" s="3346"/>
      <c r="J545" s="3346"/>
      <c r="K545" s="3346"/>
      <c r="L545" s="3346"/>
      <c r="M545" s="3346"/>
      <c r="N545" s="3346"/>
      <c r="O545" s="3347"/>
    </row>
    <row r="546" spans="1:15" ht="20.100000000000001" customHeight="1">
      <c r="A546" s="3335"/>
      <c r="B546" s="3336"/>
      <c r="C546" s="3337"/>
      <c r="D546" s="1051" t="s">
        <v>5255</v>
      </c>
      <c r="E546" s="1051" t="s">
        <v>6401</v>
      </c>
      <c r="F546" s="3344" t="s">
        <v>6402</v>
      </c>
      <c r="G546" s="3344"/>
      <c r="H546" s="3344"/>
      <c r="I546" s="3344"/>
      <c r="J546" s="3344"/>
      <c r="K546" s="3344"/>
      <c r="L546" s="3344"/>
      <c r="M546" s="1053"/>
      <c r="N546" s="1053"/>
      <c r="O546" s="1111"/>
    </row>
    <row r="547" spans="1:15" ht="20.100000000000001" customHeight="1">
      <c r="A547" s="3335"/>
      <c r="B547" s="3336"/>
      <c r="C547" s="3337"/>
      <c r="D547" s="3341" t="s">
        <v>6403</v>
      </c>
      <c r="E547" s="1051" t="s">
        <v>6404</v>
      </c>
      <c r="F547" s="3344" t="s">
        <v>6405</v>
      </c>
      <c r="G547" s="3344"/>
      <c r="H547" s="3344"/>
      <c r="I547" s="3344"/>
      <c r="J547" s="3344"/>
      <c r="K547" s="3344"/>
      <c r="L547" s="3344"/>
      <c r="M547" s="1053"/>
      <c r="N547" s="1053"/>
      <c r="O547" s="1111"/>
    </row>
    <row r="548" spans="1:15" ht="20.100000000000001" customHeight="1">
      <c r="A548" s="3335"/>
      <c r="B548" s="3336"/>
      <c r="C548" s="3337"/>
      <c r="D548" s="3343"/>
      <c r="E548" s="1055" t="s">
        <v>6406</v>
      </c>
      <c r="F548" s="3376" t="s">
        <v>6407</v>
      </c>
      <c r="G548" s="3376"/>
      <c r="H548" s="3376"/>
      <c r="I548" s="3376"/>
      <c r="J548" s="3376"/>
      <c r="K548" s="3376"/>
      <c r="L548" s="3376"/>
      <c r="M548" s="1096"/>
      <c r="N548" s="1096"/>
      <c r="O548" s="1111"/>
    </row>
    <row r="549" spans="1:15" ht="20.100000000000001" customHeight="1">
      <c r="A549" s="3335"/>
      <c r="B549" s="3336"/>
      <c r="C549" s="3337"/>
      <c r="D549" s="1051" t="s">
        <v>6408</v>
      </c>
      <c r="E549" s="1051" t="s">
        <v>6409</v>
      </c>
      <c r="F549" s="3344" t="s">
        <v>5256</v>
      </c>
      <c r="G549" s="3344"/>
      <c r="H549" s="3344"/>
      <c r="I549" s="3344"/>
      <c r="J549" s="3344"/>
      <c r="K549" s="3344"/>
      <c r="L549" s="3344"/>
      <c r="M549" s="1053"/>
      <c r="N549" s="1053"/>
      <c r="O549" s="1111"/>
    </row>
    <row r="550" spans="1:15" ht="20.100000000000001" customHeight="1">
      <c r="A550" s="3335"/>
      <c r="B550" s="3336"/>
      <c r="C550" s="3337"/>
      <c r="D550" s="1051" t="s">
        <v>6410</v>
      </c>
      <c r="E550" s="1051" t="s">
        <v>6411</v>
      </c>
      <c r="F550" s="3344" t="s">
        <v>6412</v>
      </c>
      <c r="G550" s="3344"/>
      <c r="H550" s="3344"/>
      <c r="I550" s="3344"/>
      <c r="J550" s="3344"/>
      <c r="K550" s="3344"/>
      <c r="L550" s="3344"/>
      <c r="M550" s="1053"/>
      <c r="N550" s="1053"/>
      <c r="O550" s="1111"/>
    </row>
    <row r="551" spans="1:15" ht="20.100000000000001" customHeight="1">
      <c r="A551" s="3335"/>
      <c r="B551" s="3336"/>
      <c r="C551" s="3337"/>
      <c r="D551" s="3341" t="s">
        <v>6413</v>
      </c>
      <c r="E551" s="1051" t="s">
        <v>6414</v>
      </c>
      <c r="F551" s="3344" t="s">
        <v>6415</v>
      </c>
      <c r="G551" s="3344"/>
      <c r="H551" s="3344"/>
      <c r="I551" s="3344"/>
      <c r="J551" s="3344"/>
      <c r="K551" s="3344"/>
      <c r="L551" s="3344"/>
      <c r="M551" s="1053"/>
      <c r="N551" s="1053"/>
      <c r="O551" s="1111"/>
    </row>
    <row r="552" spans="1:15" ht="20.100000000000001" customHeight="1">
      <c r="A552" s="3335"/>
      <c r="B552" s="3336"/>
      <c r="C552" s="3337"/>
      <c r="D552" s="3342"/>
      <c r="E552" s="1051" t="s">
        <v>6416</v>
      </c>
      <c r="F552" s="3344" t="s">
        <v>6417</v>
      </c>
      <c r="G552" s="3344"/>
      <c r="H552" s="3344"/>
      <c r="I552" s="3344"/>
      <c r="J552" s="3344"/>
      <c r="K552" s="3344"/>
      <c r="L552" s="3344"/>
      <c r="M552" s="1053"/>
      <c r="N552" s="1053"/>
      <c r="O552" s="1111"/>
    </row>
    <row r="553" spans="1:15" ht="20.100000000000001" customHeight="1">
      <c r="A553" s="3335"/>
      <c r="B553" s="3336"/>
      <c r="C553" s="3337"/>
      <c r="D553" s="3343"/>
      <c r="E553" s="1051" t="s">
        <v>6418</v>
      </c>
      <c r="F553" s="3344" t="s">
        <v>6419</v>
      </c>
      <c r="G553" s="3344"/>
      <c r="H553" s="3344"/>
      <c r="I553" s="3344"/>
      <c r="J553" s="3344"/>
      <c r="K553" s="3344"/>
      <c r="L553" s="3344"/>
      <c r="M553" s="1053"/>
      <c r="N553" s="1053"/>
      <c r="O553" s="1111"/>
    </row>
    <row r="554" spans="1:15" ht="20.100000000000001" customHeight="1">
      <c r="A554" s="3335"/>
      <c r="B554" s="3336"/>
      <c r="C554" s="3337"/>
      <c r="D554" s="1064" t="s">
        <v>6420</v>
      </c>
      <c r="E554" s="1051" t="s">
        <v>6421</v>
      </c>
      <c r="F554" s="3344" t="s">
        <v>6422</v>
      </c>
      <c r="G554" s="3344"/>
      <c r="H554" s="3344"/>
      <c r="I554" s="3344"/>
      <c r="J554" s="3344"/>
      <c r="K554" s="3344"/>
      <c r="L554" s="3344"/>
      <c r="M554" s="1053"/>
      <c r="N554" s="1053"/>
      <c r="O554" s="1111"/>
    </row>
    <row r="555" spans="1:15" ht="20.100000000000001" customHeight="1">
      <c r="A555" s="3335"/>
      <c r="B555" s="3336"/>
      <c r="C555" s="3337"/>
      <c r="D555" s="1064" t="s">
        <v>6423</v>
      </c>
      <c r="E555" s="1051" t="s">
        <v>6424</v>
      </c>
      <c r="F555" s="3344" t="s">
        <v>6425</v>
      </c>
      <c r="G555" s="3344"/>
      <c r="H555" s="3344"/>
      <c r="I555" s="3344"/>
      <c r="J555" s="3344"/>
      <c r="K555" s="3344"/>
      <c r="L555" s="3344"/>
      <c r="M555" s="1053"/>
      <c r="N555" s="1053"/>
      <c r="O555" s="1111"/>
    </row>
    <row r="556" spans="1:15" ht="20.100000000000001" customHeight="1">
      <c r="A556" s="3335"/>
      <c r="B556" s="3336"/>
      <c r="C556" s="3337"/>
      <c r="D556" s="3341" t="s">
        <v>6426</v>
      </c>
      <c r="E556" s="1051" t="s">
        <v>6427</v>
      </c>
      <c r="F556" s="3344" t="s">
        <v>5257</v>
      </c>
      <c r="G556" s="3344"/>
      <c r="H556" s="3344"/>
      <c r="I556" s="3344"/>
      <c r="J556" s="3344"/>
      <c r="K556" s="3344"/>
      <c r="L556" s="3344"/>
      <c r="M556" s="1053"/>
      <c r="N556" s="1053"/>
      <c r="O556" s="1111"/>
    </row>
    <row r="557" spans="1:15" ht="20.100000000000001" customHeight="1">
      <c r="A557" s="3335"/>
      <c r="B557" s="3336"/>
      <c r="C557" s="3337"/>
      <c r="D557" s="3343"/>
      <c r="E557" s="1051" t="s">
        <v>6428</v>
      </c>
      <c r="F557" s="3344" t="s">
        <v>6429</v>
      </c>
      <c r="G557" s="3344"/>
      <c r="H557" s="3344"/>
      <c r="I557" s="3344"/>
      <c r="J557" s="3344"/>
      <c r="K557" s="3344"/>
      <c r="L557" s="3344"/>
      <c r="M557" s="1053"/>
      <c r="N557" s="1053"/>
      <c r="O557" s="1111"/>
    </row>
    <row r="558" spans="1:15" ht="20.100000000000001" customHeight="1">
      <c r="A558" s="3335"/>
      <c r="B558" s="3336"/>
      <c r="C558" s="3337"/>
      <c r="D558" s="3341" t="s">
        <v>5258</v>
      </c>
      <c r="E558" s="1051" t="s">
        <v>6430</v>
      </c>
      <c r="F558" s="3344" t="s">
        <v>5259</v>
      </c>
      <c r="G558" s="3344"/>
      <c r="H558" s="3344"/>
      <c r="I558" s="3344"/>
      <c r="J558" s="3344"/>
      <c r="K558" s="3344"/>
      <c r="L558" s="3344"/>
      <c r="M558" s="1053" t="s">
        <v>6431</v>
      </c>
      <c r="N558" s="1053"/>
      <c r="O558" s="1111"/>
    </row>
    <row r="559" spans="1:15" ht="20.100000000000001" customHeight="1">
      <c r="A559" s="3335"/>
      <c r="B559" s="3336"/>
      <c r="C559" s="3337"/>
      <c r="D559" s="3343"/>
      <c r="E559" s="1051" t="s">
        <v>5260</v>
      </c>
      <c r="F559" s="3344" t="s">
        <v>6432</v>
      </c>
      <c r="G559" s="3344"/>
      <c r="H559" s="3344"/>
      <c r="I559" s="3344"/>
      <c r="J559" s="3344"/>
      <c r="K559" s="3344"/>
      <c r="L559" s="3344"/>
      <c r="M559" s="1053"/>
      <c r="N559" s="1053"/>
      <c r="O559" s="1111"/>
    </row>
    <row r="560" spans="1:15" ht="20.100000000000001" customHeight="1">
      <c r="A560" s="3335"/>
      <c r="B560" s="3336"/>
      <c r="C560" s="3337"/>
      <c r="D560" s="3341" t="s">
        <v>6433</v>
      </c>
      <c r="E560" s="1051" t="s">
        <v>5261</v>
      </c>
      <c r="F560" s="3344" t="s">
        <v>6434</v>
      </c>
      <c r="G560" s="3344"/>
      <c r="H560" s="3344"/>
      <c r="I560" s="3344"/>
      <c r="J560" s="3344"/>
      <c r="K560" s="3344"/>
      <c r="L560" s="3344"/>
      <c r="M560" s="1053"/>
      <c r="N560" s="1053"/>
      <c r="O560" s="1111"/>
    </row>
    <row r="561" spans="1:15" ht="20.100000000000001" customHeight="1">
      <c r="A561" s="3335"/>
      <c r="B561" s="3336"/>
      <c r="C561" s="3337"/>
      <c r="D561" s="3343"/>
      <c r="E561" s="1051" t="s">
        <v>6435</v>
      </c>
      <c r="F561" s="3344" t="s">
        <v>6429</v>
      </c>
      <c r="G561" s="3344"/>
      <c r="H561" s="3344"/>
      <c r="I561" s="3344"/>
      <c r="J561" s="3344"/>
      <c r="K561" s="3344"/>
      <c r="L561" s="3344"/>
      <c r="M561" s="1053"/>
      <c r="N561" s="1053"/>
      <c r="O561" s="1111"/>
    </row>
    <row r="562" spans="1:15" ht="20.100000000000001" customHeight="1">
      <c r="A562" s="3335"/>
      <c r="B562" s="3336"/>
      <c r="C562" s="3337"/>
      <c r="D562" s="1064" t="s">
        <v>6436</v>
      </c>
      <c r="E562" s="1051" t="s">
        <v>6437</v>
      </c>
      <c r="F562" s="3344" t="s">
        <v>5262</v>
      </c>
      <c r="G562" s="3344"/>
      <c r="H562" s="3344"/>
      <c r="I562" s="3344"/>
      <c r="J562" s="3344"/>
      <c r="K562" s="3344"/>
      <c r="L562" s="3344"/>
      <c r="M562" s="1053"/>
      <c r="N562" s="1053"/>
      <c r="O562" s="1111"/>
    </row>
    <row r="563" spans="1:15" ht="20.100000000000001" customHeight="1">
      <c r="A563" s="3335"/>
      <c r="B563" s="3336"/>
      <c r="C563" s="3337"/>
      <c r="D563" s="1097" t="s">
        <v>6438</v>
      </c>
      <c r="E563" s="1051" t="s">
        <v>6439</v>
      </c>
      <c r="F563" s="3344" t="s">
        <v>6440</v>
      </c>
      <c r="G563" s="3344"/>
      <c r="H563" s="3344"/>
      <c r="I563" s="3344"/>
      <c r="J563" s="3344"/>
      <c r="K563" s="3344"/>
      <c r="L563" s="3344"/>
      <c r="M563" s="1053"/>
      <c r="N563" s="1053"/>
      <c r="O563" s="1111"/>
    </row>
    <row r="564" spans="1:15" ht="20.100000000000001" customHeight="1">
      <c r="A564" s="3335"/>
      <c r="B564" s="3336"/>
      <c r="C564" s="3337"/>
      <c r="D564" s="1097" t="s">
        <v>6441</v>
      </c>
      <c r="E564" s="1051" t="s">
        <v>6442</v>
      </c>
      <c r="F564" s="3344" t="s">
        <v>6443</v>
      </c>
      <c r="G564" s="3344"/>
      <c r="H564" s="3344"/>
      <c r="I564" s="3344"/>
      <c r="J564" s="3344"/>
      <c r="K564" s="3344"/>
      <c r="L564" s="3344"/>
      <c r="M564" s="1053"/>
      <c r="N564" s="1053"/>
      <c r="O564" s="1111"/>
    </row>
    <row r="565" spans="1:15" ht="20.100000000000001" customHeight="1">
      <c r="A565" s="3335"/>
      <c r="B565" s="3336"/>
      <c r="C565" s="3337"/>
      <c r="D565" s="3353" t="s">
        <v>6444</v>
      </c>
      <c r="E565" s="1051" t="s">
        <v>5263</v>
      </c>
      <c r="F565" s="3344" t="s">
        <v>6445</v>
      </c>
      <c r="G565" s="3344"/>
      <c r="H565" s="3344"/>
      <c r="I565" s="3344"/>
      <c r="J565" s="3344"/>
      <c r="K565" s="3344"/>
      <c r="L565" s="3344"/>
      <c r="M565" s="1053" t="s">
        <v>6446</v>
      </c>
      <c r="N565" s="1053"/>
      <c r="O565" s="1117" t="s">
        <v>6447</v>
      </c>
    </row>
    <row r="566" spans="1:15" ht="20.100000000000001" customHeight="1">
      <c r="A566" s="3335"/>
      <c r="B566" s="3336"/>
      <c r="C566" s="3337"/>
      <c r="D566" s="3342"/>
      <c r="E566" s="1051" t="s">
        <v>6448</v>
      </c>
      <c r="F566" s="3344" t="s">
        <v>6449</v>
      </c>
      <c r="G566" s="3344"/>
      <c r="H566" s="3344"/>
      <c r="I566" s="3344"/>
      <c r="J566" s="3344"/>
      <c r="K566" s="3344"/>
      <c r="L566" s="3344"/>
      <c r="M566" s="1053"/>
      <c r="N566" s="1053"/>
      <c r="O566" s="1111"/>
    </row>
    <row r="567" spans="1:15" ht="20.100000000000001" customHeight="1">
      <c r="A567" s="3335"/>
      <c r="B567" s="3336"/>
      <c r="C567" s="3337"/>
      <c r="D567" s="3343"/>
      <c r="E567" s="3345" t="s">
        <v>6450</v>
      </c>
      <c r="F567" s="3346"/>
      <c r="G567" s="3346"/>
      <c r="H567" s="3346"/>
      <c r="I567" s="3346"/>
      <c r="J567" s="3346"/>
      <c r="K567" s="3346"/>
      <c r="L567" s="3346"/>
      <c r="M567" s="3346"/>
      <c r="N567" s="3346"/>
      <c r="O567" s="3347"/>
    </row>
    <row r="568" spans="1:15" ht="20.100000000000001" customHeight="1">
      <c r="A568" s="3335"/>
      <c r="B568" s="3336"/>
      <c r="C568" s="3337"/>
      <c r="D568" s="3341" t="s">
        <v>6451</v>
      </c>
      <c r="E568" s="1051" t="s">
        <v>6452</v>
      </c>
      <c r="F568" s="3356" t="s">
        <v>6453</v>
      </c>
      <c r="G568" s="3357"/>
      <c r="H568" s="3357"/>
      <c r="I568" s="3357"/>
      <c r="J568" s="3357"/>
      <c r="K568" s="3357"/>
      <c r="L568" s="3358"/>
      <c r="M568" s="1052"/>
      <c r="N568" s="1052"/>
      <c r="O568" s="1111"/>
    </row>
    <row r="569" spans="1:15" ht="20.100000000000001" customHeight="1">
      <c r="A569" s="3335"/>
      <c r="B569" s="3336"/>
      <c r="C569" s="3337"/>
      <c r="D569" s="3342"/>
      <c r="E569" s="1051" t="s">
        <v>6454</v>
      </c>
      <c r="F569" s="3356" t="s">
        <v>6455</v>
      </c>
      <c r="G569" s="3357"/>
      <c r="H569" s="3357"/>
      <c r="I569" s="3357"/>
      <c r="J569" s="3357"/>
      <c r="K569" s="3357"/>
      <c r="L569" s="3358"/>
      <c r="M569" s="1052"/>
      <c r="N569" s="1052"/>
      <c r="O569" s="1111"/>
    </row>
    <row r="570" spans="1:15" ht="19.5" customHeight="1">
      <c r="A570" s="3335"/>
      <c r="B570" s="3336"/>
      <c r="C570" s="3337"/>
      <c r="D570" s="3348" t="s">
        <v>6456</v>
      </c>
      <c r="E570" s="1051" t="s">
        <v>5264</v>
      </c>
      <c r="F570" s="3344" t="s">
        <v>6457</v>
      </c>
      <c r="G570" s="3344"/>
      <c r="H570" s="3344"/>
      <c r="I570" s="3344"/>
      <c r="J570" s="3344"/>
      <c r="K570" s="3344"/>
      <c r="L570" s="3344"/>
      <c r="M570" s="1053"/>
      <c r="N570" s="1053"/>
      <c r="O570" s="1111"/>
    </row>
    <row r="571" spans="1:15" ht="20.100000000000001" customHeight="1">
      <c r="A571" s="3335"/>
      <c r="B571" s="3336"/>
      <c r="C571" s="3337"/>
      <c r="D571" s="3348"/>
      <c r="E571" s="1051" t="s">
        <v>6458</v>
      </c>
      <c r="F571" s="3344" t="s">
        <v>6459</v>
      </c>
      <c r="G571" s="3344"/>
      <c r="H571" s="3344"/>
      <c r="I571" s="3344"/>
      <c r="J571" s="3344"/>
      <c r="K571" s="3344"/>
      <c r="L571" s="3344"/>
      <c r="M571" s="1053"/>
      <c r="N571" s="1053"/>
      <c r="O571" s="1111"/>
    </row>
    <row r="572" spans="1:15" ht="20.100000000000001" customHeight="1">
      <c r="A572" s="3335"/>
      <c r="B572" s="3336"/>
      <c r="C572" s="3337"/>
      <c r="D572" s="1051" t="s">
        <v>6460</v>
      </c>
      <c r="E572" s="1051" t="s">
        <v>5265</v>
      </c>
      <c r="F572" s="3344"/>
      <c r="G572" s="3344"/>
      <c r="H572" s="3344"/>
      <c r="I572" s="3344"/>
      <c r="J572" s="3344"/>
      <c r="K572" s="3344"/>
      <c r="L572" s="3344"/>
      <c r="M572" s="1053"/>
      <c r="N572" s="1053"/>
      <c r="O572" s="1111"/>
    </row>
    <row r="573" spans="1:15" ht="20.100000000000001" customHeight="1">
      <c r="A573" s="3335"/>
      <c r="B573" s="3336"/>
      <c r="C573" s="3337"/>
      <c r="D573" s="1051" t="s">
        <v>6461</v>
      </c>
      <c r="E573" s="1051" t="s">
        <v>5266</v>
      </c>
      <c r="F573" s="3344"/>
      <c r="G573" s="3344"/>
      <c r="H573" s="3344"/>
      <c r="I573" s="3344"/>
      <c r="J573" s="3344"/>
      <c r="K573" s="3344"/>
      <c r="L573" s="3344"/>
      <c r="M573" s="1053"/>
      <c r="N573" s="1053"/>
      <c r="O573" s="1111"/>
    </row>
    <row r="574" spans="1:15" ht="20.100000000000001" customHeight="1">
      <c r="A574" s="3335"/>
      <c r="B574" s="3336"/>
      <c r="C574" s="3337"/>
      <c r="D574" s="1051" t="s">
        <v>6462</v>
      </c>
      <c r="E574" s="1051" t="s">
        <v>6463</v>
      </c>
      <c r="F574" s="3344" t="s">
        <v>6464</v>
      </c>
      <c r="G574" s="3344"/>
      <c r="H574" s="3344"/>
      <c r="I574" s="3344"/>
      <c r="J574" s="3344"/>
      <c r="K574" s="3344"/>
      <c r="L574" s="3344"/>
      <c r="M574" s="1053" t="s">
        <v>5267</v>
      </c>
      <c r="N574" s="1053"/>
      <c r="O574" s="1111" t="s">
        <v>6465</v>
      </c>
    </row>
    <row r="575" spans="1:15" ht="20.100000000000001" customHeight="1">
      <c r="A575" s="3335"/>
      <c r="B575" s="3336"/>
      <c r="C575" s="3337"/>
      <c r="D575" s="1051" t="s">
        <v>6466</v>
      </c>
      <c r="E575" s="1051" t="s">
        <v>5268</v>
      </c>
      <c r="F575" s="3344" t="s">
        <v>6467</v>
      </c>
      <c r="G575" s="3344"/>
      <c r="H575" s="3344"/>
      <c r="I575" s="3344"/>
      <c r="J575" s="3344"/>
      <c r="K575" s="3344"/>
      <c r="L575" s="3344"/>
      <c r="M575" s="1053" t="s">
        <v>6468</v>
      </c>
      <c r="N575" s="1053"/>
      <c r="O575" s="1111"/>
    </row>
    <row r="576" spans="1:15" ht="20.100000000000001" customHeight="1">
      <c r="A576" s="3335"/>
      <c r="B576" s="3336"/>
      <c r="C576" s="3337"/>
      <c r="D576" s="3348" t="s">
        <v>6469</v>
      </c>
      <c r="E576" s="1051" t="s">
        <v>6470</v>
      </c>
      <c r="F576" s="3344" t="s">
        <v>6471</v>
      </c>
      <c r="G576" s="3344"/>
      <c r="H576" s="3344"/>
      <c r="I576" s="3344"/>
      <c r="J576" s="3344"/>
      <c r="K576" s="3344"/>
      <c r="L576" s="3344"/>
      <c r="M576" s="1053" t="s">
        <v>6472</v>
      </c>
      <c r="N576" s="1053" t="s">
        <v>6473</v>
      </c>
      <c r="O576" s="1111"/>
    </row>
    <row r="577" spans="1:15" ht="20.100000000000001" customHeight="1">
      <c r="A577" s="3335"/>
      <c r="B577" s="3336"/>
      <c r="C577" s="3337"/>
      <c r="D577" s="3348"/>
      <c r="E577" s="1051" t="s">
        <v>6474</v>
      </c>
      <c r="F577" s="3351" t="s">
        <v>5269</v>
      </c>
      <c r="G577" s="3351"/>
      <c r="H577" s="3351"/>
      <c r="I577" s="3351"/>
      <c r="J577" s="3351"/>
      <c r="K577" s="3351"/>
      <c r="L577" s="3351"/>
      <c r="M577" s="1053"/>
      <c r="N577" s="1089" t="s">
        <v>6475</v>
      </c>
      <c r="O577" s="1111"/>
    </row>
    <row r="578" spans="1:15" ht="20.100000000000001" customHeight="1">
      <c r="A578" s="3335"/>
      <c r="B578" s="3336"/>
      <c r="C578" s="3337"/>
      <c r="D578" s="3348" t="s">
        <v>6476</v>
      </c>
      <c r="E578" s="1051" t="s">
        <v>6477</v>
      </c>
      <c r="F578" s="3351" t="s">
        <v>6478</v>
      </c>
      <c r="G578" s="3351"/>
      <c r="H578" s="3351"/>
      <c r="I578" s="3351"/>
      <c r="J578" s="3351"/>
      <c r="K578" s="3351"/>
      <c r="L578" s="3351"/>
      <c r="M578" s="1053"/>
      <c r="N578" s="1053"/>
      <c r="O578" s="1111"/>
    </row>
    <row r="579" spans="1:15" ht="20.100000000000001" customHeight="1">
      <c r="A579" s="3335"/>
      <c r="B579" s="3336"/>
      <c r="C579" s="3337"/>
      <c r="D579" s="3348"/>
      <c r="E579" s="1051" t="s">
        <v>6479</v>
      </c>
      <c r="F579" s="3351" t="s">
        <v>6480</v>
      </c>
      <c r="G579" s="3351"/>
      <c r="H579" s="3351"/>
      <c r="I579" s="3351"/>
      <c r="J579" s="3351"/>
      <c r="K579" s="3351"/>
      <c r="L579" s="3351"/>
      <c r="M579" s="1053"/>
      <c r="N579" s="1053"/>
      <c r="O579" s="1111"/>
    </row>
    <row r="580" spans="1:15" ht="20.100000000000001" customHeight="1">
      <c r="A580" s="3335"/>
      <c r="B580" s="3336"/>
      <c r="C580" s="3337"/>
      <c r="D580" s="3348"/>
      <c r="E580" s="1051" t="s">
        <v>6481</v>
      </c>
      <c r="F580" s="3351" t="s">
        <v>6482</v>
      </c>
      <c r="G580" s="3351"/>
      <c r="H580" s="3351"/>
      <c r="I580" s="3351"/>
      <c r="J580" s="3351"/>
      <c r="K580" s="3351"/>
      <c r="L580" s="3351"/>
      <c r="M580" s="1053"/>
      <c r="N580" s="1053"/>
      <c r="O580" s="1111"/>
    </row>
    <row r="581" spans="1:15" ht="20.100000000000001" customHeight="1">
      <c r="A581" s="3335"/>
      <c r="B581" s="3336"/>
      <c r="C581" s="3337"/>
      <c r="D581" s="1051" t="s">
        <v>6483</v>
      </c>
      <c r="E581" s="1051" t="s">
        <v>1453</v>
      </c>
      <c r="F581" s="3351" t="s">
        <v>1454</v>
      </c>
      <c r="G581" s="3351"/>
      <c r="H581" s="3351"/>
      <c r="I581" s="3351"/>
      <c r="J581" s="3351"/>
      <c r="K581" s="3351"/>
      <c r="L581" s="3351"/>
      <c r="M581" s="1053" t="s">
        <v>6484</v>
      </c>
      <c r="N581" s="1053"/>
      <c r="O581" s="1111"/>
    </row>
    <row r="582" spans="1:15" ht="20.100000000000001" customHeight="1">
      <c r="A582" s="3335"/>
      <c r="B582" s="3336"/>
      <c r="C582" s="3337"/>
      <c r="D582" s="3341" t="s">
        <v>6485</v>
      </c>
      <c r="E582" s="1051" t="s">
        <v>6486</v>
      </c>
      <c r="F582" s="3351" t="s">
        <v>5270</v>
      </c>
      <c r="G582" s="3351"/>
      <c r="H582" s="3351"/>
      <c r="I582" s="3351"/>
      <c r="J582" s="3351"/>
      <c r="K582" s="3351"/>
      <c r="L582" s="3351"/>
      <c r="M582" s="1053"/>
      <c r="N582" s="1053"/>
      <c r="O582" s="1111"/>
    </row>
    <row r="583" spans="1:15" ht="20.100000000000001" customHeight="1">
      <c r="A583" s="3335"/>
      <c r="B583" s="3336"/>
      <c r="C583" s="3337"/>
      <c r="D583" s="3342"/>
      <c r="E583" s="3345" t="s">
        <v>6487</v>
      </c>
      <c r="F583" s="3346"/>
      <c r="G583" s="3346"/>
      <c r="H583" s="3346"/>
      <c r="I583" s="3346"/>
      <c r="J583" s="3346"/>
      <c r="K583" s="3346"/>
      <c r="L583" s="3346"/>
      <c r="M583" s="3346"/>
      <c r="N583" s="3346"/>
      <c r="O583" s="3347"/>
    </row>
    <row r="584" spans="1:15" ht="20.100000000000001" customHeight="1">
      <c r="A584" s="3335"/>
      <c r="B584" s="3336"/>
      <c r="C584" s="3337"/>
      <c r="D584" s="3343"/>
      <c r="E584" s="3345" t="s">
        <v>6488</v>
      </c>
      <c r="F584" s="3346"/>
      <c r="G584" s="3346"/>
      <c r="H584" s="3346"/>
      <c r="I584" s="3346"/>
      <c r="J584" s="3346"/>
      <c r="K584" s="3346"/>
      <c r="L584" s="3346"/>
      <c r="M584" s="3346"/>
      <c r="N584" s="3346"/>
      <c r="O584" s="3347"/>
    </row>
    <row r="585" spans="1:15" ht="20.100000000000001" customHeight="1">
      <c r="A585" s="3335"/>
      <c r="B585" s="3336"/>
      <c r="C585" s="3337"/>
      <c r="D585" s="1051" t="s">
        <v>6489</v>
      </c>
      <c r="E585" s="1051" t="s">
        <v>6490</v>
      </c>
      <c r="F585" s="3351" t="s">
        <v>6491</v>
      </c>
      <c r="G585" s="3351"/>
      <c r="H585" s="3351"/>
      <c r="I585" s="3351"/>
      <c r="J585" s="3351"/>
      <c r="K585" s="3351"/>
      <c r="L585" s="3351"/>
      <c r="M585" s="1053"/>
      <c r="N585" s="1053"/>
      <c r="O585" s="1111"/>
    </row>
    <row r="586" spans="1:15" ht="20.100000000000001" customHeight="1">
      <c r="A586" s="3335"/>
      <c r="B586" s="3336"/>
      <c r="C586" s="3337"/>
      <c r="D586" s="3348" t="s">
        <v>6492</v>
      </c>
      <c r="E586" s="1051" t="s">
        <v>6493</v>
      </c>
      <c r="F586" s="3351" t="s">
        <v>6494</v>
      </c>
      <c r="G586" s="3351"/>
      <c r="H586" s="3351"/>
      <c r="I586" s="3351"/>
      <c r="J586" s="3351"/>
      <c r="K586" s="3351"/>
      <c r="L586" s="3351"/>
      <c r="M586" s="1053"/>
      <c r="N586" s="1118" t="s">
        <v>6495</v>
      </c>
      <c r="O586" s="1111"/>
    </row>
    <row r="587" spans="1:15" ht="20.100000000000001" customHeight="1">
      <c r="A587" s="3335"/>
      <c r="B587" s="3336"/>
      <c r="C587" s="3337"/>
      <c r="D587" s="3348"/>
      <c r="E587" s="1051" t="s">
        <v>6496</v>
      </c>
      <c r="F587" s="3351" t="s">
        <v>6497</v>
      </c>
      <c r="G587" s="3351"/>
      <c r="H587" s="3351"/>
      <c r="I587" s="3351"/>
      <c r="J587" s="3351"/>
      <c r="K587" s="3351"/>
      <c r="L587" s="3351"/>
      <c r="M587" s="1053"/>
      <c r="N587" s="1053"/>
      <c r="O587" s="1111"/>
    </row>
    <row r="588" spans="1:15" ht="20.100000000000001" customHeight="1">
      <c r="A588" s="3335"/>
      <c r="B588" s="3336"/>
      <c r="C588" s="3337"/>
      <c r="D588" s="1051" t="s">
        <v>5271</v>
      </c>
      <c r="E588" s="1051" t="s">
        <v>6498</v>
      </c>
      <c r="F588" s="3351" t="s">
        <v>6499</v>
      </c>
      <c r="G588" s="3351"/>
      <c r="H588" s="3351"/>
      <c r="I588" s="3351"/>
      <c r="J588" s="3351"/>
      <c r="K588" s="3351"/>
      <c r="L588" s="3351"/>
      <c r="M588" s="1053"/>
      <c r="N588" s="1053"/>
      <c r="O588" s="1111"/>
    </row>
    <row r="589" spans="1:15" ht="20.100000000000001" customHeight="1">
      <c r="A589" s="3335"/>
      <c r="B589" s="3336"/>
      <c r="C589" s="3337"/>
      <c r="D589" s="1051" t="s">
        <v>5272</v>
      </c>
      <c r="E589" s="1051" t="s">
        <v>6500</v>
      </c>
      <c r="F589" s="3344" t="s">
        <v>6501</v>
      </c>
      <c r="G589" s="3344"/>
      <c r="H589" s="3344"/>
      <c r="I589" s="3344"/>
      <c r="J589" s="3344"/>
      <c r="K589" s="3344"/>
      <c r="L589" s="3344"/>
      <c r="M589" s="1053"/>
      <c r="N589" s="1053"/>
      <c r="O589" s="1053"/>
    </row>
    <row r="590" spans="1:15" ht="20.100000000000001" customHeight="1">
      <c r="A590" s="3335"/>
      <c r="B590" s="3336"/>
      <c r="C590" s="3337"/>
      <c r="D590" s="3341" t="s">
        <v>6502</v>
      </c>
      <c r="E590" s="1051" t="s">
        <v>6503</v>
      </c>
      <c r="F590" s="3344" t="s">
        <v>6504</v>
      </c>
      <c r="G590" s="3344"/>
      <c r="H590" s="3344"/>
      <c r="I590" s="3344"/>
      <c r="J590" s="3344"/>
      <c r="K590" s="3344"/>
      <c r="L590" s="3344"/>
      <c r="M590" s="1053" t="s">
        <v>6505</v>
      </c>
      <c r="N590" s="1053" t="s">
        <v>6506</v>
      </c>
      <c r="O590" s="1053" t="s">
        <v>6507</v>
      </c>
    </row>
    <row r="591" spans="1:15" ht="20.100000000000001" customHeight="1">
      <c r="A591" s="3335"/>
      <c r="B591" s="3336"/>
      <c r="C591" s="3337"/>
      <c r="D591" s="3343"/>
      <c r="E591" s="3345" t="s">
        <v>6508</v>
      </c>
      <c r="F591" s="3346"/>
      <c r="G591" s="3346"/>
      <c r="H591" s="3346"/>
      <c r="I591" s="3346"/>
      <c r="J591" s="3346"/>
      <c r="K591" s="3346"/>
      <c r="L591" s="3346"/>
      <c r="M591" s="3346"/>
      <c r="N591" s="3346"/>
      <c r="O591" s="3347"/>
    </row>
    <row r="592" spans="1:15" ht="20.100000000000001" customHeight="1">
      <c r="A592" s="3335"/>
      <c r="B592" s="3336"/>
      <c r="C592" s="3337"/>
      <c r="D592" s="3348" t="s">
        <v>6509</v>
      </c>
      <c r="E592" s="1051" t="s">
        <v>6510</v>
      </c>
      <c r="F592" s="3344" t="s">
        <v>5273</v>
      </c>
      <c r="G592" s="3344"/>
      <c r="H592" s="3344"/>
      <c r="I592" s="3344"/>
      <c r="J592" s="3344"/>
      <c r="K592" s="3344"/>
      <c r="L592" s="3344"/>
      <c r="M592" s="1053"/>
      <c r="N592" s="1053"/>
      <c r="O592" s="1053"/>
    </row>
    <row r="593" spans="1:15" ht="20.100000000000001" customHeight="1">
      <c r="A593" s="3335"/>
      <c r="B593" s="3336"/>
      <c r="C593" s="3337"/>
      <c r="D593" s="3348"/>
      <c r="E593" s="1051" t="s">
        <v>6511</v>
      </c>
      <c r="F593" s="3344" t="s">
        <v>6512</v>
      </c>
      <c r="G593" s="3344"/>
      <c r="H593" s="3344"/>
      <c r="I593" s="3344"/>
      <c r="J593" s="3344"/>
      <c r="K593" s="3344"/>
      <c r="L593" s="3344"/>
      <c r="M593" s="1053"/>
      <c r="N593" s="1053"/>
      <c r="O593" s="1053"/>
    </row>
    <row r="594" spans="1:15" ht="20.100000000000001" customHeight="1">
      <c r="A594" s="3335"/>
      <c r="B594" s="3336"/>
      <c r="C594" s="3337"/>
      <c r="D594" s="3348" t="s">
        <v>6513</v>
      </c>
      <c r="E594" s="1051" t="s">
        <v>6514</v>
      </c>
      <c r="F594" s="3344" t="s">
        <v>6515</v>
      </c>
      <c r="G594" s="3344"/>
      <c r="H594" s="3344"/>
      <c r="I594" s="3344"/>
      <c r="J594" s="3344"/>
      <c r="K594" s="3344"/>
      <c r="L594" s="3344"/>
      <c r="M594" s="1053"/>
      <c r="N594" s="1053"/>
      <c r="O594" s="1053"/>
    </row>
    <row r="595" spans="1:15" ht="20.100000000000001" customHeight="1">
      <c r="A595" s="3335"/>
      <c r="B595" s="3336"/>
      <c r="C595" s="3337"/>
      <c r="D595" s="3348"/>
      <c r="E595" s="1051" t="s">
        <v>6516</v>
      </c>
      <c r="F595" s="3344" t="s">
        <v>6517</v>
      </c>
      <c r="G595" s="3344"/>
      <c r="H595" s="3344"/>
      <c r="I595" s="3344"/>
      <c r="J595" s="3344"/>
      <c r="K595" s="3344"/>
      <c r="L595" s="3344"/>
      <c r="M595" s="1053"/>
      <c r="N595" s="1053"/>
      <c r="O595" s="1053"/>
    </row>
    <row r="596" spans="1:15" ht="20.100000000000001" customHeight="1">
      <c r="A596" s="3335"/>
      <c r="B596" s="3336"/>
      <c r="C596" s="3337"/>
      <c r="D596" s="1051" t="s">
        <v>6518</v>
      </c>
      <c r="E596" s="1051" t="s">
        <v>6519</v>
      </c>
      <c r="F596" s="3344" t="s">
        <v>6520</v>
      </c>
      <c r="G596" s="3344"/>
      <c r="H596" s="3344"/>
      <c r="I596" s="3344"/>
      <c r="J596" s="3344"/>
      <c r="K596" s="3344"/>
      <c r="L596" s="3344"/>
      <c r="M596" s="1053"/>
      <c r="N596" s="1053"/>
      <c r="O596" s="1053"/>
    </row>
    <row r="597" spans="1:15" ht="20.100000000000001" customHeight="1">
      <c r="A597" s="3335"/>
      <c r="B597" s="3336"/>
      <c r="C597" s="3337"/>
      <c r="D597" s="3353" t="s">
        <v>6521</v>
      </c>
      <c r="E597" s="1051" t="s">
        <v>6522</v>
      </c>
      <c r="F597" s="3344" t="s">
        <v>6523</v>
      </c>
      <c r="G597" s="3344"/>
      <c r="H597" s="3344"/>
      <c r="I597" s="3344"/>
      <c r="J597" s="3344"/>
      <c r="K597" s="3344"/>
      <c r="L597" s="3344"/>
      <c r="M597" s="1053" t="s">
        <v>6524</v>
      </c>
      <c r="N597" s="1053" t="s">
        <v>6525</v>
      </c>
      <c r="O597" s="1111" t="s">
        <v>6526</v>
      </c>
    </row>
    <row r="598" spans="1:15" ht="20.100000000000001" customHeight="1">
      <c r="A598" s="3335"/>
      <c r="B598" s="3336"/>
      <c r="C598" s="3337"/>
      <c r="D598" s="3354"/>
      <c r="E598" s="1051" t="s">
        <v>5274</v>
      </c>
      <c r="F598" s="3344" t="s">
        <v>6527</v>
      </c>
      <c r="G598" s="3344"/>
      <c r="H598" s="3344"/>
      <c r="I598" s="3344"/>
      <c r="J598" s="3344"/>
      <c r="K598" s="3344"/>
      <c r="L598" s="3344"/>
      <c r="M598" s="1053" t="s">
        <v>6524</v>
      </c>
      <c r="N598" s="1053" t="s">
        <v>5275</v>
      </c>
      <c r="O598" s="1053" t="s">
        <v>6528</v>
      </c>
    </row>
    <row r="599" spans="1:15" ht="20.100000000000001" customHeight="1">
      <c r="A599" s="3335"/>
      <c r="B599" s="3336"/>
      <c r="C599" s="3337"/>
      <c r="D599" s="3355"/>
      <c r="E599" s="3345" t="s">
        <v>5276</v>
      </c>
      <c r="F599" s="3346"/>
      <c r="G599" s="3346"/>
      <c r="H599" s="3346"/>
      <c r="I599" s="3346"/>
      <c r="J599" s="3346"/>
      <c r="K599" s="3346"/>
      <c r="L599" s="3346"/>
      <c r="M599" s="3346"/>
      <c r="N599" s="3346"/>
      <c r="O599" s="3347"/>
    </row>
    <row r="600" spans="1:15" ht="20.100000000000001" customHeight="1">
      <c r="A600" s="3335"/>
      <c r="B600" s="3336"/>
      <c r="C600" s="3337"/>
      <c r="D600" s="3341" t="s">
        <v>6529</v>
      </c>
      <c r="E600" s="1051" t="s">
        <v>6530</v>
      </c>
      <c r="F600" s="3344" t="s">
        <v>5277</v>
      </c>
      <c r="G600" s="3344"/>
      <c r="H600" s="3344"/>
      <c r="I600" s="3344"/>
      <c r="J600" s="3344"/>
      <c r="K600" s="3344"/>
      <c r="L600" s="3344"/>
      <c r="M600" s="1053"/>
      <c r="N600" s="1053"/>
      <c r="O600" s="1053"/>
    </row>
    <row r="601" spans="1:15" ht="20.100000000000001" customHeight="1">
      <c r="A601" s="3335"/>
      <c r="B601" s="3336"/>
      <c r="C601" s="3337"/>
      <c r="D601" s="3343"/>
      <c r="E601" s="1051" t="s">
        <v>6531</v>
      </c>
      <c r="F601" s="3344"/>
      <c r="G601" s="3344"/>
      <c r="H601" s="3344"/>
      <c r="I601" s="3344"/>
      <c r="J601" s="3344"/>
      <c r="K601" s="3344"/>
      <c r="L601" s="3344"/>
      <c r="M601" s="1053"/>
      <c r="N601" s="1053"/>
      <c r="O601" s="1053"/>
    </row>
    <row r="602" spans="1:15" ht="20.100000000000001" customHeight="1">
      <c r="A602" s="3335"/>
      <c r="B602" s="3336"/>
      <c r="C602" s="3337"/>
      <c r="D602" s="3341" t="s">
        <v>6532</v>
      </c>
      <c r="E602" s="1051" t="s">
        <v>6533</v>
      </c>
      <c r="F602" s="3344" t="s">
        <v>6534</v>
      </c>
      <c r="G602" s="3344"/>
      <c r="H602" s="3344"/>
      <c r="I602" s="3344"/>
      <c r="J602" s="3344"/>
      <c r="K602" s="3344"/>
      <c r="L602" s="3344"/>
      <c r="M602" s="1053"/>
      <c r="N602" s="1053"/>
      <c r="O602" s="1111"/>
    </row>
    <row r="603" spans="1:15" ht="20.100000000000001" customHeight="1">
      <c r="A603" s="3335"/>
      <c r="B603" s="3336"/>
      <c r="C603" s="3337"/>
      <c r="D603" s="3342"/>
      <c r="E603" s="1051" t="s">
        <v>5278</v>
      </c>
      <c r="F603" s="3344" t="s">
        <v>6535</v>
      </c>
      <c r="G603" s="3344"/>
      <c r="H603" s="3344"/>
      <c r="I603" s="3344"/>
      <c r="J603" s="3344"/>
      <c r="K603" s="3344"/>
      <c r="L603" s="3344"/>
      <c r="M603" s="1053"/>
      <c r="N603" s="1053"/>
      <c r="O603" s="1111"/>
    </row>
    <row r="604" spans="1:15" ht="20.100000000000001" customHeight="1">
      <c r="A604" s="3335"/>
      <c r="B604" s="3336"/>
      <c r="C604" s="3337"/>
      <c r="D604" s="3343"/>
      <c r="E604" s="1051" t="s">
        <v>5279</v>
      </c>
      <c r="F604" s="3344" t="s">
        <v>5280</v>
      </c>
      <c r="G604" s="3344"/>
      <c r="H604" s="3344"/>
      <c r="I604" s="3344"/>
      <c r="J604" s="3344"/>
      <c r="K604" s="3344"/>
      <c r="L604" s="3344"/>
      <c r="M604" s="1053"/>
      <c r="N604" s="1053"/>
      <c r="O604" s="1111"/>
    </row>
    <row r="605" spans="1:15" ht="20.100000000000001" customHeight="1">
      <c r="A605" s="3335"/>
      <c r="B605" s="3336"/>
      <c r="C605" s="3337"/>
      <c r="D605" s="1064" t="s">
        <v>6536</v>
      </c>
      <c r="E605" s="1051" t="s">
        <v>6537</v>
      </c>
      <c r="F605" s="3356" t="s">
        <v>6538</v>
      </c>
      <c r="G605" s="3357"/>
      <c r="H605" s="3357"/>
      <c r="I605" s="3357"/>
      <c r="J605" s="3357"/>
      <c r="K605" s="3357"/>
      <c r="L605" s="3358"/>
      <c r="M605" s="1052"/>
      <c r="N605" s="1052"/>
      <c r="O605" s="1111"/>
    </row>
    <row r="606" spans="1:15" ht="20.100000000000001" customHeight="1">
      <c r="A606" s="3335"/>
      <c r="B606" s="3336"/>
      <c r="C606" s="3337"/>
      <c r="D606" s="3341" t="s">
        <v>5281</v>
      </c>
      <c r="E606" s="1051" t="s">
        <v>6539</v>
      </c>
      <c r="F606" s="3356" t="s">
        <v>6540</v>
      </c>
      <c r="G606" s="3357"/>
      <c r="H606" s="3357"/>
      <c r="I606" s="3357"/>
      <c r="J606" s="3357"/>
      <c r="K606" s="3357"/>
      <c r="L606" s="3358"/>
      <c r="M606" s="1052"/>
      <c r="N606" s="1052"/>
      <c r="O606" s="1111"/>
    </row>
    <row r="607" spans="1:15" ht="20.100000000000001" customHeight="1">
      <c r="A607" s="3335"/>
      <c r="B607" s="3336"/>
      <c r="C607" s="3337"/>
      <c r="D607" s="3343"/>
      <c r="E607" s="1051" t="s">
        <v>6541</v>
      </c>
      <c r="F607" s="3356" t="s">
        <v>6542</v>
      </c>
      <c r="G607" s="3357"/>
      <c r="H607" s="3357"/>
      <c r="I607" s="3357"/>
      <c r="J607" s="3357"/>
      <c r="K607" s="3357"/>
      <c r="L607" s="3358"/>
      <c r="M607" s="1052"/>
      <c r="N607" s="1052"/>
      <c r="O607" s="1111"/>
    </row>
    <row r="608" spans="1:15" ht="20.100000000000001" customHeight="1">
      <c r="A608" s="3335"/>
      <c r="B608" s="3336"/>
      <c r="C608" s="3337"/>
      <c r="D608" s="1077" t="s">
        <v>138</v>
      </c>
      <c r="E608" s="1051" t="s">
        <v>6543</v>
      </c>
      <c r="F608" s="1065" t="s">
        <v>6544</v>
      </c>
      <c r="G608" s="1061"/>
      <c r="H608" s="1061"/>
      <c r="I608" s="1061"/>
      <c r="J608" s="1061"/>
      <c r="K608" s="1061"/>
      <c r="L608" s="1095"/>
      <c r="M608" s="1052"/>
      <c r="N608" s="1052"/>
      <c r="O608" s="1111"/>
    </row>
    <row r="609" spans="1:15" ht="20.100000000000001" customHeight="1">
      <c r="A609" s="3335"/>
      <c r="B609" s="3336"/>
      <c r="C609" s="3337"/>
      <c r="D609" s="1051" t="s">
        <v>6545</v>
      </c>
      <c r="E609" s="1051" t="s">
        <v>6546</v>
      </c>
      <c r="F609" s="3344" t="s">
        <v>6547</v>
      </c>
      <c r="G609" s="3344"/>
      <c r="H609" s="3344"/>
      <c r="I609" s="3344"/>
      <c r="J609" s="3344"/>
      <c r="K609" s="3344"/>
      <c r="L609" s="3344"/>
      <c r="M609" s="1053"/>
      <c r="N609" s="1053"/>
      <c r="O609" s="1111" t="s">
        <v>6548</v>
      </c>
    </row>
    <row r="610" spans="1:15" ht="20.100000000000001" customHeight="1">
      <c r="A610" s="3335"/>
      <c r="B610" s="3336"/>
      <c r="C610" s="3337"/>
      <c r="D610" s="1051" t="s">
        <v>6549</v>
      </c>
      <c r="E610" s="1051"/>
      <c r="F610" s="3344" t="s">
        <v>6550</v>
      </c>
      <c r="G610" s="3344"/>
      <c r="H610" s="3344"/>
      <c r="I610" s="3344"/>
      <c r="J610" s="3344"/>
      <c r="K610" s="3344"/>
      <c r="L610" s="3344"/>
      <c r="M610" s="1053"/>
      <c r="N610" s="1053"/>
      <c r="O610" s="1111"/>
    </row>
    <row r="611" spans="1:15" ht="20.100000000000001" customHeight="1">
      <c r="A611" s="3335"/>
      <c r="B611" s="3336"/>
      <c r="C611" s="3337"/>
      <c r="D611" s="1051" t="s">
        <v>6551</v>
      </c>
      <c r="E611" s="1051" t="s">
        <v>6552</v>
      </c>
      <c r="F611" s="3344" t="s">
        <v>6553</v>
      </c>
      <c r="G611" s="3344"/>
      <c r="H611" s="3344"/>
      <c r="I611" s="3344"/>
      <c r="J611" s="3344"/>
      <c r="K611" s="3344"/>
      <c r="L611" s="3344"/>
      <c r="M611" s="1053"/>
      <c r="N611" s="1053"/>
      <c r="O611" s="1111"/>
    </row>
    <row r="612" spans="1:15" ht="20.100000000000001" customHeight="1">
      <c r="A612" s="3335"/>
      <c r="B612" s="3336"/>
      <c r="C612" s="3337"/>
      <c r="D612" s="1098" t="s">
        <v>6554</v>
      </c>
      <c r="E612" s="1098" t="s">
        <v>6555</v>
      </c>
      <c r="F612" s="3417" t="s">
        <v>6556</v>
      </c>
      <c r="G612" s="3417"/>
      <c r="H612" s="3417"/>
      <c r="I612" s="3417"/>
      <c r="J612" s="3417"/>
      <c r="K612" s="3417"/>
      <c r="L612" s="3417"/>
      <c r="M612" s="1099"/>
      <c r="N612" s="1099"/>
      <c r="O612" s="1119" t="s">
        <v>6557</v>
      </c>
    </row>
    <row r="613" spans="1:15" ht="20.100000000000001" customHeight="1">
      <c r="A613" s="3335"/>
      <c r="B613" s="3336"/>
      <c r="C613" s="3337"/>
      <c r="D613" s="3341" t="s">
        <v>6558</v>
      </c>
      <c r="E613" s="1051"/>
      <c r="F613" s="3344" t="s">
        <v>6559</v>
      </c>
      <c r="G613" s="3344"/>
      <c r="H613" s="3344"/>
      <c r="I613" s="3344"/>
      <c r="J613" s="3344"/>
      <c r="K613" s="3344"/>
      <c r="L613" s="3344"/>
      <c r="M613" s="1053"/>
      <c r="N613" s="3345" t="s">
        <v>6560</v>
      </c>
      <c r="O613" s="3347"/>
    </row>
    <row r="614" spans="1:15" ht="20.100000000000001" customHeight="1">
      <c r="A614" s="3335"/>
      <c r="B614" s="3336"/>
      <c r="C614" s="3337"/>
      <c r="D614" s="3343"/>
      <c r="E614" s="1051" t="s">
        <v>6561</v>
      </c>
      <c r="F614" s="3344" t="s">
        <v>6562</v>
      </c>
      <c r="G614" s="3344"/>
      <c r="H614" s="3344"/>
      <c r="I614" s="3344"/>
      <c r="J614" s="3344"/>
      <c r="K614" s="3344"/>
      <c r="L614" s="3344"/>
      <c r="M614" s="1053"/>
      <c r="N614" s="1057"/>
      <c r="O614" s="1057"/>
    </row>
    <row r="615" spans="1:15" ht="20.100000000000001" customHeight="1">
      <c r="A615" s="3335"/>
      <c r="B615" s="3336"/>
      <c r="C615" s="3337"/>
      <c r="D615" s="1051" t="s">
        <v>6563</v>
      </c>
      <c r="E615" s="1051" t="s">
        <v>6564</v>
      </c>
      <c r="F615" s="3344" t="s">
        <v>6565</v>
      </c>
      <c r="G615" s="3344"/>
      <c r="H615" s="3344"/>
      <c r="I615" s="3344"/>
      <c r="J615" s="3344"/>
      <c r="K615" s="3344"/>
      <c r="L615" s="3344"/>
      <c r="M615" s="1053"/>
      <c r="N615" s="3345" t="s">
        <v>6566</v>
      </c>
      <c r="O615" s="3347"/>
    </row>
    <row r="616" spans="1:15" ht="20.100000000000001" customHeight="1">
      <c r="A616" s="3335"/>
      <c r="B616" s="3336"/>
      <c r="C616" s="3337"/>
      <c r="D616" s="1051" t="s">
        <v>5282</v>
      </c>
      <c r="E616" s="1051" t="s">
        <v>6567</v>
      </c>
      <c r="F616" s="3344" t="s">
        <v>6568</v>
      </c>
      <c r="G616" s="3344"/>
      <c r="H616" s="3344"/>
      <c r="I616" s="3344"/>
      <c r="J616" s="3344"/>
      <c r="K616" s="3344"/>
      <c r="L616" s="3344"/>
      <c r="M616" s="1053"/>
      <c r="N616" s="1053"/>
      <c r="O616" s="1111"/>
    </row>
    <row r="617" spans="1:15" ht="20.100000000000001" customHeight="1">
      <c r="A617" s="3335"/>
      <c r="B617" s="3336"/>
      <c r="C617" s="3337"/>
      <c r="D617" s="1051" t="s">
        <v>6569</v>
      </c>
      <c r="E617" s="1051" t="s">
        <v>6570</v>
      </c>
      <c r="F617" s="3344" t="s">
        <v>6571</v>
      </c>
      <c r="G617" s="3344"/>
      <c r="H617" s="3344"/>
      <c r="I617" s="3344"/>
      <c r="J617" s="3344"/>
      <c r="K617" s="3344"/>
      <c r="L617" s="3344"/>
      <c r="M617" s="1053"/>
      <c r="N617" s="1053"/>
      <c r="O617" s="1111"/>
    </row>
    <row r="618" spans="1:15" ht="20.100000000000001" customHeight="1">
      <c r="A618" s="3335"/>
      <c r="B618" s="3336"/>
      <c r="C618" s="3337"/>
      <c r="D618" s="1051" t="s">
        <v>6572</v>
      </c>
      <c r="E618" s="1051" t="s">
        <v>6573</v>
      </c>
      <c r="F618" s="3344" t="s">
        <v>6574</v>
      </c>
      <c r="G618" s="3344"/>
      <c r="H618" s="3344"/>
      <c r="I618" s="3344"/>
      <c r="J618" s="3344"/>
      <c r="K618" s="3344"/>
      <c r="L618" s="3344"/>
      <c r="M618" s="1052"/>
      <c r="N618" s="1052"/>
      <c r="O618" s="1111"/>
    </row>
    <row r="619" spans="1:15" ht="20.100000000000001" customHeight="1">
      <c r="A619" s="3335"/>
      <c r="B619" s="3336"/>
      <c r="C619" s="3337"/>
      <c r="D619" s="1051" t="s">
        <v>5283</v>
      </c>
      <c r="E619" s="1051" t="s">
        <v>6575</v>
      </c>
      <c r="F619" s="3344" t="s">
        <v>6576</v>
      </c>
      <c r="G619" s="3344"/>
      <c r="H619" s="3344"/>
      <c r="I619" s="3344"/>
      <c r="J619" s="3344"/>
      <c r="K619" s="3344"/>
      <c r="L619" s="3344"/>
      <c r="M619" s="1052" t="s">
        <v>6577</v>
      </c>
      <c r="N619" s="1052"/>
      <c r="O619" s="1111" t="s">
        <v>6578</v>
      </c>
    </row>
    <row r="620" spans="1:15" ht="20.100000000000001" customHeight="1">
      <c r="A620" s="3335"/>
      <c r="B620" s="3336"/>
      <c r="C620" s="3337"/>
      <c r="D620" s="1051" t="s">
        <v>6579</v>
      </c>
      <c r="E620" s="1051"/>
      <c r="F620" s="3344" t="s">
        <v>6580</v>
      </c>
      <c r="G620" s="3344"/>
      <c r="H620" s="3344"/>
      <c r="I620" s="3344"/>
      <c r="J620" s="3344"/>
      <c r="K620" s="3344"/>
      <c r="L620" s="3344"/>
      <c r="M620" s="1052"/>
      <c r="N620" s="1052"/>
      <c r="O620" s="1111"/>
    </row>
    <row r="621" spans="1:15" ht="20.100000000000001" customHeight="1">
      <c r="A621" s="3335"/>
      <c r="B621" s="3336"/>
      <c r="C621" s="3337"/>
      <c r="D621" s="1051" t="s">
        <v>6581</v>
      </c>
      <c r="E621" s="1051" t="s">
        <v>6582</v>
      </c>
      <c r="F621" s="3344" t="s">
        <v>6583</v>
      </c>
      <c r="G621" s="3344"/>
      <c r="H621" s="3344"/>
      <c r="I621" s="3344"/>
      <c r="J621" s="3344"/>
      <c r="K621" s="3344"/>
      <c r="L621" s="3344"/>
      <c r="M621" s="1052"/>
      <c r="N621" s="1118" t="s">
        <v>6584</v>
      </c>
      <c r="O621" s="1111"/>
    </row>
    <row r="622" spans="1:15" ht="20.100000000000001" customHeight="1">
      <c r="A622" s="3335"/>
      <c r="B622" s="3336"/>
      <c r="C622" s="3337"/>
      <c r="D622" s="3341" t="s">
        <v>6585</v>
      </c>
      <c r="E622" s="1051" t="s">
        <v>6586</v>
      </c>
      <c r="F622" s="3344" t="s">
        <v>6587</v>
      </c>
      <c r="G622" s="3344"/>
      <c r="H622" s="3344"/>
      <c r="I622" s="3344"/>
      <c r="J622" s="3344"/>
      <c r="K622" s="3344"/>
      <c r="L622" s="3344"/>
      <c r="M622" s="1053" t="s">
        <v>6588</v>
      </c>
      <c r="N622" s="1053"/>
      <c r="O622" s="1100" t="s">
        <v>6589</v>
      </c>
    </row>
    <row r="623" spans="1:15" ht="20.100000000000001" customHeight="1">
      <c r="A623" s="3335"/>
      <c r="B623" s="3336"/>
      <c r="C623" s="3337"/>
      <c r="D623" s="3343"/>
      <c r="E623" s="1051" t="s">
        <v>23</v>
      </c>
      <c r="F623" s="3344" t="s">
        <v>6590</v>
      </c>
      <c r="G623" s="3344"/>
      <c r="H623" s="3344"/>
      <c r="I623" s="3344"/>
      <c r="J623" s="3344"/>
      <c r="K623" s="3344"/>
      <c r="L623" s="3344"/>
      <c r="M623" s="1053"/>
      <c r="N623" s="1053"/>
      <c r="O623" s="1111"/>
    </row>
    <row r="624" spans="1:15" ht="20.100000000000001" customHeight="1">
      <c r="A624" s="3335"/>
      <c r="B624" s="3336"/>
      <c r="C624" s="3337"/>
      <c r="D624" s="1051" t="s">
        <v>6591</v>
      </c>
      <c r="E624" s="1051"/>
      <c r="F624" s="3344" t="s">
        <v>6592</v>
      </c>
      <c r="G624" s="3344"/>
      <c r="H624" s="3344"/>
      <c r="I624" s="3344"/>
      <c r="J624" s="3344"/>
      <c r="K624" s="3344"/>
      <c r="L624" s="3344"/>
      <c r="M624" s="1053"/>
      <c r="N624" s="1053"/>
      <c r="O624" s="1111"/>
    </row>
    <row r="625" spans="1:15" ht="20.100000000000001" customHeight="1">
      <c r="A625" s="3335"/>
      <c r="B625" s="3336"/>
      <c r="C625" s="3337"/>
      <c r="D625" s="1051" t="s">
        <v>6593</v>
      </c>
      <c r="E625" s="1051"/>
      <c r="F625" s="3344" t="s">
        <v>6594</v>
      </c>
      <c r="G625" s="3344"/>
      <c r="H625" s="3344"/>
      <c r="I625" s="3344"/>
      <c r="J625" s="3344"/>
      <c r="K625" s="3344"/>
      <c r="L625" s="3344"/>
      <c r="M625" s="1053"/>
      <c r="N625" s="1053"/>
      <c r="O625" s="1111"/>
    </row>
    <row r="626" spans="1:15" ht="20.100000000000001" customHeight="1">
      <c r="A626" s="3335"/>
      <c r="B626" s="3336"/>
      <c r="C626" s="3337"/>
      <c r="D626" s="1051" t="s">
        <v>6595</v>
      </c>
      <c r="E626" s="1051"/>
      <c r="F626" s="3344" t="s">
        <v>6596</v>
      </c>
      <c r="G626" s="3344"/>
      <c r="H626" s="3344"/>
      <c r="I626" s="3344"/>
      <c r="J626" s="3344"/>
      <c r="K626" s="3344"/>
      <c r="L626" s="3344"/>
      <c r="M626" s="1052"/>
      <c r="N626" s="1052"/>
      <c r="O626" s="1111"/>
    </row>
    <row r="627" spans="1:15" ht="20.100000000000001" customHeight="1">
      <c r="A627" s="3335"/>
      <c r="B627" s="3336"/>
      <c r="C627" s="3337"/>
      <c r="D627" s="1051" t="s">
        <v>5284</v>
      </c>
      <c r="E627" s="1051" t="s">
        <v>6597</v>
      </c>
      <c r="F627" s="3344" t="s">
        <v>6598</v>
      </c>
      <c r="G627" s="3344"/>
      <c r="H627" s="3344"/>
      <c r="I627" s="3344"/>
      <c r="J627" s="3344"/>
      <c r="K627" s="3344"/>
      <c r="L627" s="3344"/>
      <c r="M627" s="1053"/>
      <c r="N627" s="1053"/>
      <c r="O627" s="1111"/>
    </row>
    <row r="628" spans="1:15" ht="20.100000000000001" customHeight="1">
      <c r="A628" s="3335"/>
      <c r="B628" s="3336"/>
      <c r="C628" s="3337"/>
      <c r="D628" s="3348" t="s">
        <v>6599</v>
      </c>
      <c r="E628" s="1051" t="s">
        <v>6600</v>
      </c>
      <c r="F628" s="3344" t="s">
        <v>6601</v>
      </c>
      <c r="G628" s="3344"/>
      <c r="H628" s="3344"/>
      <c r="I628" s="3344"/>
      <c r="J628" s="3344"/>
      <c r="K628" s="3344"/>
      <c r="L628" s="3344"/>
      <c r="M628" s="1053"/>
      <c r="N628" s="1053"/>
      <c r="O628" s="1111"/>
    </row>
    <row r="629" spans="1:15" ht="20.100000000000001" customHeight="1">
      <c r="A629" s="3335"/>
      <c r="B629" s="3336"/>
      <c r="C629" s="3337"/>
      <c r="D629" s="3348"/>
      <c r="E629" s="1051" t="s">
        <v>6602</v>
      </c>
      <c r="F629" s="3344"/>
      <c r="G629" s="3344"/>
      <c r="H629" s="3344"/>
      <c r="I629" s="3344"/>
      <c r="J629" s="3344"/>
      <c r="K629" s="3344"/>
      <c r="L629" s="3344"/>
      <c r="M629" s="1053"/>
      <c r="N629" s="1053"/>
      <c r="O629" s="1111"/>
    </row>
    <row r="630" spans="1:15" ht="20.100000000000001" customHeight="1">
      <c r="A630" s="3335"/>
      <c r="B630" s="3336"/>
      <c r="C630" s="3337"/>
      <c r="D630" s="3348"/>
      <c r="E630" s="3416" t="s">
        <v>6603</v>
      </c>
      <c r="F630" s="3416"/>
      <c r="G630" s="3416"/>
      <c r="H630" s="3416"/>
      <c r="I630" s="3416"/>
      <c r="J630" s="3416"/>
      <c r="K630" s="3416"/>
      <c r="L630" s="3416"/>
      <c r="M630" s="3416"/>
      <c r="N630" s="3416"/>
      <c r="O630" s="3416"/>
    </row>
    <row r="631" spans="1:15" ht="20.100000000000001" customHeight="1">
      <c r="A631" s="3335"/>
      <c r="B631" s="3336"/>
      <c r="C631" s="3337"/>
      <c r="D631" s="1051" t="s">
        <v>6604</v>
      </c>
      <c r="E631" s="1051" t="s">
        <v>6605</v>
      </c>
      <c r="F631" s="3344" t="s">
        <v>6606</v>
      </c>
      <c r="G631" s="3344"/>
      <c r="H631" s="3344"/>
      <c r="I631" s="3344"/>
      <c r="J631" s="3344"/>
      <c r="K631" s="3344"/>
      <c r="L631" s="3344"/>
      <c r="M631" s="1053"/>
      <c r="N631" s="1053"/>
      <c r="O631" s="1111"/>
    </row>
    <row r="632" spans="1:15" ht="20.100000000000001" customHeight="1">
      <c r="A632" s="3335"/>
      <c r="B632" s="3336"/>
      <c r="C632" s="3337"/>
      <c r="D632" s="1051" t="s">
        <v>6607</v>
      </c>
      <c r="E632" s="1051" t="s">
        <v>6608</v>
      </c>
      <c r="F632" s="3344" t="s">
        <v>6609</v>
      </c>
      <c r="G632" s="3344"/>
      <c r="H632" s="3344"/>
      <c r="I632" s="3344"/>
      <c r="J632" s="3344"/>
      <c r="K632" s="3344"/>
      <c r="L632" s="3344"/>
      <c r="M632" s="1053"/>
      <c r="N632" s="1053"/>
      <c r="O632" s="1111"/>
    </row>
    <row r="633" spans="1:15" ht="20.100000000000001" customHeight="1">
      <c r="A633" s="3335"/>
      <c r="B633" s="3336"/>
      <c r="C633" s="3337"/>
      <c r="D633" s="3348" t="s">
        <v>6610</v>
      </c>
      <c r="E633" s="1051" t="s">
        <v>6611</v>
      </c>
      <c r="F633" s="3344" t="s">
        <v>6612</v>
      </c>
      <c r="G633" s="3344"/>
      <c r="H633" s="3344"/>
      <c r="I633" s="3344"/>
      <c r="J633" s="3344"/>
      <c r="K633" s="3344"/>
      <c r="L633" s="3344"/>
      <c r="M633" s="1052"/>
      <c r="N633" s="1052"/>
      <c r="O633" s="1111"/>
    </row>
    <row r="634" spans="1:15" ht="20.100000000000001" customHeight="1">
      <c r="A634" s="3335"/>
      <c r="B634" s="3336"/>
      <c r="C634" s="3337"/>
      <c r="D634" s="3348"/>
      <c r="E634" s="1051" t="s">
        <v>5285</v>
      </c>
      <c r="F634" s="3344" t="s">
        <v>6613</v>
      </c>
      <c r="G634" s="3344"/>
      <c r="H634" s="3344"/>
      <c r="I634" s="3344"/>
      <c r="J634" s="3344"/>
      <c r="K634" s="3344"/>
      <c r="L634" s="3344"/>
      <c r="M634" s="1052"/>
      <c r="N634" s="1052"/>
      <c r="O634" s="1111"/>
    </row>
    <row r="635" spans="1:15" ht="20.100000000000001" customHeight="1">
      <c r="A635" s="3335"/>
      <c r="B635" s="3336"/>
      <c r="C635" s="3337"/>
      <c r="D635" s="1051" t="s">
        <v>6614</v>
      </c>
      <c r="E635" s="1051" t="s">
        <v>6615</v>
      </c>
      <c r="F635" s="3344"/>
      <c r="G635" s="3344"/>
      <c r="H635" s="3344"/>
      <c r="I635" s="3344"/>
      <c r="J635" s="3344"/>
      <c r="K635" s="3344"/>
      <c r="L635" s="3344"/>
      <c r="M635" s="1053"/>
      <c r="N635" s="1053" t="s">
        <v>6616</v>
      </c>
      <c r="O635" s="1111"/>
    </row>
    <row r="636" spans="1:15" ht="20.100000000000001" customHeight="1">
      <c r="A636" s="3335"/>
      <c r="B636" s="3336"/>
      <c r="C636" s="3337"/>
      <c r="D636" s="1051" t="s">
        <v>6617</v>
      </c>
      <c r="E636" s="1051"/>
      <c r="F636" s="3344" t="s">
        <v>6618</v>
      </c>
      <c r="G636" s="3344"/>
      <c r="H636" s="3344"/>
      <c r="I636" s="3344"/>
      <c r="J636" s="3344"/>
      <c r="K636" s="3344"/>
      <c r="L636" s="3344"/>
      <c r="M636" s="1052"/>
      <c r="N636" s="1052"/>
      <c r="O636" s="1111"/>
    </row>
    <row r="637" spans="1:15" ht="20.100000000000001" customHeight="1">
      <c r="A637" s="3335"/>
      <c r="B637" s="3336"/>
      <c r="C637" s="3337"/>
      <c r="D637" s="1051" t="s">
        <v>6619</v>
      </c>
      <c r="E637" s="1051"/>
      <c r="F637" s="3344" t="s">
        <v>6620</v>
      </c>
      <c r="G637" s="3344"/>
      <c r="H637" s="3344"/>
      <c r="I637" s="3344"/>
      <c r="J637" s="3344"/>
      <c r="K637" s="3344"/>
      <c r="L637" s="3344"/>
      <c r="M637" s="1052"/>
      <c r="N637" s="1052"/>
      <c r="O637" s="1111"/>
    </row>
    <row r="638" spans="1:15" ht="20.100000000000001" customHeight="1">
      <c r="A638" s="3335"/>
      <c r="B638" s="3336"/>
      <c r="C638" s="3337"/>
      <c r="D638" s="1051" t="s">
        <v>6621</v>
      </c>
      <c r="E638" s="1051"/>
      <c r="F638" s="3344" t="s">
        <v>6622</v>
      </c>
      <c r="G638" s="3344"/>
      <c r="H638" s="3344"/>
      <c r="I638" s="3344"/>
      <c r="J638" s="3344"/>
      <c r="K638" s="3344"/>
      <c r="L638" s="3344"/>
      <c r="M638" s="1052"/>
      <c r="N638" s="1052"/>
      <c r="O638" s="1111"/>
    </row>
    <row r="639" spans="1:15" ht="20.100000000000001" customHeight="1">
      <c r="A639" s="3335"/>
      <c r="B639" s="3336"/>
      <c r="C639" s="3337"/>
      <c r="D639" s="1051" t="s">
        <v>6623</v>
      </c>
      <c r="E639" s="1051"/>
      <c r="F639" s="3344" t="s">
        <v>6624</v>
      </c>
      <c r="G639" s="3344"/>
      <c r="H639" s="3344"/>
      <c r="I639" s="3344"/>
      <c r="J639" s="3344"/>
      <c r="K639" s="3344"/>
      <c r="L639" s="3344"/>
      <c r="M639" s="1052"/>
      <c r="N639" s="1052"/>
      <c r="O639" s="1111"/>
    </row>
    <row r="640" spans="1:15" ht="20.100000000000001" customHeight="1" thickBot="1">
      <c r="A640" s="3338"/>
      <c r="B640" s="3339"/>
      <c r="C640" s="3340"/>
      <c r="D640" s="1059" t="s">
        <v>6625</v>
      </c>
      <c r="E640" s="1059" t="s">
        <v>6626</v>
      </c>
      <c r="F640" s="3419" t="s">
        <v>6627</v>
      </c>
      <c r="G640" s="3419"/>
      <c r="H640" s="3419"/>
      <c r="I640" s="3419"/>
      <c r="J640" s="3419"/>
      <c r="K640" s="3419"/>
      <c r="L640" s="3419"/>
      <c r="M640" s="1101"/>
      <c r="N640" s="1101"/>
      <c r="O640" s="1112"/>
    </row>
    <row r="641" spans="1:15" ht="20.100000000000001" customHeight="1">
      <c r="A641" s="3332" t="s">
        <v>6628</v>
      </c>
      <c r="B641" s="3333"/>
      <c r="C641" s="3333"/>
      <c r="D641" s="3420" t="s">
        <v>6629</v>
      </c>
      <c r="E641" s="1072"/>
      <c r="F641" s="3399" t="s">
        <v>5286</v>
      </c>
      <c r="G641" s="3399"/>
      <c r="H641" s="3399"/>
      <c r="I641" s="3399"/>
      <c r="J641" s="3399"/>
      <c r="K641" s="3399"/>
      <c r="L641" s="3399"/>
      <c r="M641" s="1102" t="s">
        <v>6630</v>
      </c>
      <c r="N641" s="1102"/>
      <c r="O641" s="1120" t="s">
        <v>5287</v>
      </c>
    </row>
    <row r="642" spans="1:15" ht="20.100000000000001" customHeight="1">
      <c r="A642" s="3335"/>
      <c r="B642" s="3336"/>
      <c r="C642" s="3336"/>
      <c r="D642" s="3421"/>
      <c r="E642" s="1051"/>
      <c r="F642" s="3344"/>
      <c r="G642" s="3344"/>
      <c r="H642" s="3344"/>
      <c r="I642" s="3344"/>
      <c r="J642" s="3344"/>
      <c r="K642" s="3344"/>
      <c r="L642" s="3344"/>
      <c r="M642" s="1052"/>
      <c r="N642" s="1052"/>
      <c r="O642" s="1121" t="s">
        <v>6631</v>
      </c>
    </row>
    <row r="643" spans="1:15" ht="20.100000000000001" customHeight="1" thickBot="1">
      <c r="A643" s="3335"/>
      <c r="B643" s="3336"/>
      <c r="C643" s="3336"/>
      <c r="D643" s="3422"/>
      <c r="E643" s="1092"/>
      <c r="F643" s="3415"/>
      <c r="G643" s="3415"/>
      <c r="H643" s="3415"/>
      <c r="I643" s="3415"/>
      <c r="J643" s="3415"/>
      <c r="K643" s="3415"/>
      <c r="L643" s="3415"/>
      <c r="M643" s="1103"/>
      <c r="N643" s="1103"/>
      <c r="O643" s="1122" t="s">
        <v>6632</v>
      </c>
    </row>
    <row r="644" spans="1:15" ht="20.100000000000001" customHeight="1">
      <c r="A644" s="3335"/>
      <c r="B644" s="3336"/>
      <c r="C644" s="3337"/>
      <c r="D644" s="3418" t="s">
        <v>6633</v>
      </c>
      <c r="E644" s="1077" t="s">
        <v>6634</v>
      </c>
      <c r="F644" s="3400" t="s">
        <v>6635</v>
      </c>
      <c r="G644" s="3400"/>
      <c r="H644" s="3400"/>
      <c r="I644" s="3400"/>
      <c r="J644" s="3400"/>
      <c r="K644" s="3400"/>
      <c r="L644" s="3400"/>
      <c r="M644" s="1104"/>
      <c r="N644" s="1104"/>
      <c r="O644" s="1116"/>
    </row>
    <row r="645" spans="1:15" ht="20.100000000000001" customHeight="1">
      <c r="A645" s="3335"/>
      <c r="B645" s="3336"/>
      <c r="C645" s="3337"/>
      <c r="D645" s="3385"/>
      <c r="E645" s="3416" t="s">
        <v>6636</v>
      </c>
      <c r="F645" s="3416"/>
      <c r="G645" s="3416"/>
      <c r="H645" s="3416"/>
      <c r="I645" s="3416"/>
      <c r="J645" s="3416"/>
      <c r="K645" s="3416"/>
      <c r="L645" s="3416"/>
      <c r="M645" s="3416"/>
      <c r="N645" s="3416"/>
      <c r="O645" s="3416"/>
    </row>
    <row r="646" spans="1:15" ht="20.100000000000001" customHeight="1">
      <c r="A646" s="3335"/>
      <c r="B646" s="3336"/>
      <c r="C646" s="3337"/>
      <c r="D646" s="3341" t="s">
        <v>6637</v>
      </c>
      <c r="E646" s="1051" t="s">
        <v>6638</v>
      </c>
      <c r="F646" s="3344" t="s">
        <v>5288</v>
      </c>
      <c r="G646" s="3344"/>
      <c r="H646" s="3344"/>
      <c r="I646" s="3344"/>
      <c r="J646" s="3344"/>
      <c r="K646" s="3344"/>
      <c r="L646" s="3344"/>
      <c r="M646" s="1052" t="s">
        <v>5289</v>
      </c>
      <c r="N646" s="1052"/>
      <c r="O646" s="1111"/>
    </row>
    <row r="647" spans="1:15" ht="20.100000000000001" customHeight="1">
      <c r="A647" s="3335"/>
      <c r="B647" s="3336"/>
      <c r="C647" s="3337"/>
      <c r="D647" s="3343"/>
      <c r="E647" s="3345" t="s">
        <v>6639</v>
      </c>
      <c r="F647" s="3346"/>
      <c r="G647" s="3346"/>
      <c r="H647" s="3346"/>
      <c r="I647" s="3346"/>
      <c r="J647" s="3346"/>
      <c r="K647" s="3346"/>
      <c r="L647" s="3346"/>
      <c r="M647" s="3346"/>
      <c r="N647" s="3346"/>
      <c r="O647" s="3347"/>
    </row>
    <row r="648" spans="1:15" ht="20.100000000000001" customHeight="1">
      <c r="A648" s="3338"/>
      <c r="B648" s="3339"/>
      <c r="C648" s="3340"/>
      <c r="D648" s="1051" t="s">
        <v>6640</v>
      </c>
      <c r="E648" s="1051" t="s">
        <v>6641</v>
      </c>
      <c r="F648" s="3344" t="s">
        <v>6642</v>
      </c>
      <c r="G648" s="3344"/>
      <c r="H648" s="3344"/>
      <c r="I648" s="3344"/>
      <c r="J648" s="3344"/>
      <c r="K648" s="3344"/>
      <c r="L648" s="3344"/>
      <c r="M648" s="1052" t="s">
        <v>6643</v>
      </c>
      <c r="N648" s="1052" t="s">
        <v>6644</v>
      </c>
      <c r="O648" s="1111" t="s">
        <v>6645</v>
      </c>
    </row>
    <row r="649" spans="1:15" ht="20.100000000000001" customHeight="1">
      <c r="A649" s="3332" t="s">
        <v>6646</v>
      </c>
      <c r="B649" s="3333"/>
      <c r="C649" s="3334"/>
      <c r="D649" s="1051" t="s">
        <v>6647</v>
      </c>
      <c r="E649" s="1051" t="s">
        <v>6648</v>
      </c>
      <c r="F649" s="3344" t="s">
        <v>6649</v>
      </c>
      <c r="G649" s="3344"/>
      <c r="H649" s="3344"/>
      <c r="I649" s="3344"/>
      <c r="J649" s="3344"/>
      <c r="K649" s="3344"/>
      <c r="L649" s="3344"/>
      <c r="M649" s="1052" t="s">
        <v>1632</v>
      </c>
      <c r="N649" s="1052"/>
      <c r="O649" s="1111"/>
    </row>
    <row r="650" spans="1:15" ht="20.100000000000001" customHeight="1">
      <c r="A650" s="3335"/>
      <c r="B650" s="3336"/>
      <c r="C650" s="3337"/>
      <c r="D650" s="1051" t="s">
        <v>6650</v>
      </c>
      <c r="E650" s="1051"/>
      <c r="F650" s="3344" t="s">
        <v>6651</v>
      </c>
      <c r="G650" s="3344"/>
      <c r="H650" s="3344"/>
      <c r="I650" s="3344"/>
      <c r="J650" s="3344"/>
      <c r="K650" s="3344"/>
      <c r="L650" s="3344"/>
      <c r="M650" s="1052" t="s">
        <v>6652</v>
      </c>
      <c r="N650" s="1052"/>
      <c r="O650" s="1111" t="s">
        <v>5290</v>
      </c>
    </row>
    <row r="651" spans="1:15" ht="20.100000000000001" customHeight="1">
      <c r="A651" s="3335"/>
      <c r="B651" s="3336"/>
      <c r="C651" s="3337"/>
      <c r="D651" s="3341" t="s">
        <v>6653</v>
      </c>
      <c r="E651" s="1051"/>
      <c r="F651" s="3344" t="s">
        <v>6654</v>
      </c>
      <c r="G651" s="3344"/>
      <c r="H651" s="3344"/>
      <c r="I651" s="3344"/>
      <c r="J651" s="3344"/>
      <c r="K651" s="3344"/>
      <c r="L651" s="3344"/>
      <c r="M651" s="1052" t="s">
        <v>6655</v>
      </c>
      <c r="N651" s="1052"/>
      <c r="O651" s="1111"/>
    </row>
    <row r="652" spans="1:15" ht="20.100000000000001" customHeight="1">
      <c r="A652" s="3335"/>
      <c r="B652" s="3336"/>
      <c r="C652" s="3337"/>
      <c r="D652" s="3343"/>
      <c r="E652" s="1051" t="s">
        <v>6656</v>
      </c>
      <c r="F652" s="3344" t="s">
        <v>6657</v>
      </c>
      <c r="G652" s="3344"/>
      <c r="H652" s="3344"/>
      <c r="I652" s="3344"/>
      <c r="J652" s="3344"/>
      <c r="K652" s="3344"/>
      <c r="L652" s="3344"/>
      <c r="M652" s="1052"/>
      <c r="N652" s="1052"/>
      <c r="O652" s="1111"/>
    </row>
    <row r="653" spans="1:15" ht="20.100000000000001" customHeight="1">
      <c r="A653" s="3335"/>
      <c r="B653" s="3336"/>
      <c r="C653" s="3337"/>
      <c r="D653" s="1051" t="s">
        <v>6658</v>
      </c>
      <c r="E653" s="1051"/>
      <c r="F653" s="3344" t="s">
        <v>6659</v>
      </c>
      <c r="G653" s="3344"/>
      <c r="H653" s="3344"/>
      <c r="I653" s="3344"/>
      <c r="J653" s="3344"/>
      <c r="K653" s="3344"/>
      <c r="L653" s="3344"/>
      <c r="M653" s="1052" t="s">
        <v>5291</v>
      </c>
      <c r="N653" s="1052"/>
      <c r="O653" s="1111"/>
    </row>
    <row r="654" spans="1:15" ht="20.100000000000001" customHeight="1">
      <c r="A654" s="3335"/>
      <c r="B654" s="3336"/>
      <c r="C654" s="3337"/>
      <c r="D654" s="1051" t="s">
        <v>6660</v>
      </c>
      <c r="E654" s="1051"/>
      <c r="F654" s="3344" t="s">
        <v>6661</v>
      </c>
      <c r="G654" s="3344"/>
      <c r="H654" s="3344"/>
      <c r="I654" s="3344"/>
      <c r="J654" s="3344"/>
      <c r="K654" s="3344"/>
      <c r="L654" s="3344"/>
      <c r="M654" s="1052"/>
      <c r="N654" s="1052"/>
      <c r="O654" s="1111"/>
    </row>
    <row r="655" spans="1:15" ht="20.100000000000001" customHeight="1">
      <c r="A655" s="3335"/>
      <c r="B655" s="3336"/>
      <c r="C655" s="3337"/>
      <c r="D655" s="1051" t="s">
        <v>6662</v>
      </c>
      <c r="E655" s="1051" t="s">
        <v>6663</v>
      </c>
      <c r="F655" s="3344" t="s">
        <v>6664</v>
      </c>
      <c r="G655" s="3344"/>
      <c r="H655" s="3344"/>
      <c r="I655" s="3344"/>
      <c r="J655" s="3344"/>
      <c r="K655" s="3344"/>
      <c r="L655" s="3344"/>
      <c r="M655" s="1052"/>
      <c r="N655" s="1052"/>
      <c r="O655" s="1111"/>
    </row>
    <row r="656" spans="1:15" ht="20.100000000000001" customHeight="1">
      <c r="A656" s="3335"/>
      <c r="B656" s="3336"/>
      <c r="C656" s="3337"/>
      <c r="D656" s="1051" t="s">
        <v>6665</v>
      </c>
      <c r="E656" s="1051" t="s">
        <v>6666</v>
      </c>
      <c r="F656" s="3344" t="s">
        <v>6667</v>
      </c>
      <c r="G656" s="3344"/>
      <c r="H656" s="3344"/>
      <c r="I656" s="3344"/>
      <c r="J656" s="3344"/>
      <c r="K656" s="3344"/>
      <c r="L656" s="3344"/>
      <c r="M656" s="1052" t="s">
        <v>6668</v>
      </c>
      <c r="N656" s="1052" t="s">
        <v>6669</v>
      </c>
      <c r="O656" s="1111" t="s">
        <v>6670</v>
      </c>
    </row>
    <row r="657" spans="1:15" ht="20.100000000000001" customHeight="1">
      <c r="A657" s="3335"/>
      <c r="B657" s="3336"/>
      <c r="C657" s="3337"/>
      <c r="D657" s="1051" t="s">
        <v>6671</v>
      </c>
      <c r="E657" s="1051" t="s">
        <v>6672</v>
      </c>
      <c r="F657" s="3344" t="s">
        <v>6673</v>
      </c>
      <c r="G657" s="3344"/>
      <c r="H657" s="3344"/>
      <c r="I657" s="3344"/>
      <c r="J657" s="3344"/>
      <c r="K657" s="3344"/>
      <c r="L657" s="3344"/>
      <c r="M657" s="1052" t="s">
        <v>6674</v>
      </c>
      <c r="N657" s="1052" t="s">
        <v>6675</v>
      </c>
      <c r="O657" s="1111" t="s">
        <v>6676</v>
      </c>
    </row>
    <row r="658" spans="1:15" ht="20.100000000000001" customHeight="1">
      <c r="A658" s="3335"/>
      <c r="B658" s="3336"/>
      <c r="C658" s="3337"/>
      <c r="D658" s="1051" t="s">
        <v>6677</v>
      </c>
      <c r="E658" s="1051"/>
      <c r="F658" s="3344" t="s">
        <v>6678</v>
      </c>
      <c r="G658" s="3344"/>
      <c r="H658" s="3344"/>
      <c r="I658" s="3344"/>
      <c r="J658" s="3344"/>
      <c r="K658" s="3344"/>
      <c r="L658" s="3344"/>
      <c r="M658" s="1052" t="s">
        <v>6679</v>
      </c>
      <c r="N658" s="1052" t="s">
        <v>6680</v>
      </c>
      <c r="O658" s="1111"/>
    </row>
    <row r="659" spans="1:15" ht="20.100000000000001" customHeight="1">
      <c r="A659" s="3335"/>
      <c r="B659" s="3336"/>
      <c r="C659" s="3337"/>
      <c r="D659" s="3341" t="s">
        <v>6681</v>
      </c>
      <c r="E659" s="1051" t="s">
        <v>6682</v>
      </c>
      <c r="F659" s="3344" t="s">
        <v>6683</v>
      </c>
      <c r="G659" s="3344"/>
      <c r="H659" s="3344"/>
      <c r="I659" s="3344"/>
      <c r="J659" s="3344"/>
      <c r="K659" s="3344"/>
      <c r="L659" s="3344"/>
      <c r="M659" s="1052" t="s">
        <v>6684</v>
      </c>
      <c r="N659" s="1052"/>
      <c r="O659" s="1111" t="s">
        <v>6685</v>
      </c>
    </row>
    <row r="660" spans="1:15" ht="20.100000000000001" customHeight="1">
      <c r="A660" s="3335"/>
      <c r="B660" s="3336"/>
      <c r="C660" s="3337"/>
      <c r="D660" s="3343"/>
      <c r="E660" s="1051" t="s">
        <v>6686</v>
      </c>
      <c r="F660" s="3344"/>
      <c r="G660" s="3344"/>
      <c r="H660" s="3344"/>
      <c r="I660" s="3344"/>
      <c r="J660" s="3344"/>
      <c r="K660" s="3344"/>
      <c r="L660" s="3344"/>
      <c r="M660" s="1052"/>
      <c r="N660" s="1052"/>
      <c r="O660" s="1111"/>
    </row>
    <row r="661" spans="1:15" ht="20.100000000000001" customHeight="1">
      <c r="A661" s="3335"/>
      <c r="B661" s="3336"/>
      <c r="C661" s="3337"/>
      <c r="D661" s="3341" t="s">
        <v>5293</v>
      </c>
      <c r="E661" s="1051" t="s">
        <v>6687</v>
      </c>
      <c r="F661" s="3344" t="s">
        <v>6688</v>
      </c>
      <c r="G661" s="3344"/>
      <c r="H661" s="3344"/>
      <c r="I661" s="3344"/>
      <c r="J661" s="3344"/>
      <c r="K661" s="3344"/>
      <c r="L661" s="3344"/>
      <c r="M661" s="1052" t="s">
        <v>6689</v>
      </c>
      <c r="N661" s="1052" t="s">
        <v>6690</v>
      </c>
      <c r="O661" s="1111" t="s">
        <v>5294</v>
      </c>
    </row>
    <row r="662" spans="1:15" ht="20.100000000000001" customHeight="1">
      <c r="A662" s="3335"/>
      <c r="B662" s="3336"/>
      <c r="C662" s="3337"/>
      <c r="D662" s="3343"/>
      <c r="E662" s="1051" t="s">
        <v>6691</v>
      </c>
      <c r="F662" s="3344"/>
      <c r="G662" s="3344"/>
      <c r="H662" s="3344"/>
      <c r="I662" s="3344"/>
      <c r="J662" s="3344"/>
      <c r="K662" s="3344"/>
      <c r="L662" s="3344"/>
      <c r="M662" s="1052"/>
      <c r="N662" s="1052" t="s">
        <v>6692</v>
      </c>
      <c r="O662" s="1111" t="s">
        <v>6693</v>
      </c>
    </row>
    <row r="663" spans="1:15" ht="20.100000000000001" customHeight="1">
      <c r="A663" s="3335"/>
      <c r="B663" s="3336"/>
      <c r="C663" s="3337"/>
      <c r="D663" s="1051" t="s">
        <v>6694</v>
      </c>
      <c r="E663" s="1051" t="s">
        <v>6695</v>
      </c>
      <c r="F663" s="3344" t="s">
        <v>6696</v>
      </c>
      <c r="G663" s="3344" t="s">
        <v>5295</v>
      </c>
      <c r="H663" s="3344" t="s">
        <v>5295</v>
      </c>
      <c r="I663" s="3344" t="s">
        <v>5295</v>
      </c>
      <c r="J663" s="3344" t="s">
        <v>5295</v>
      </c>
      <c r="K663" s="3344" t="s">
        <v>5295</v>
      </c>
      <c r="L663" s="3344" t="s">
        <v>5295</v>
      </c>
      <c r="M663" s="1052" t="s">
        <v>5296</v>
      </c>
      <c r="N663" s="1052"/>
      <c r="O663" s="1111" t="s">
        <v>5297</v>
      </c>
    </row>
    <row r="664" spans="1:15" ht="20.100000000000001" customHeight="1">
      <c r="A664" s="3335"/>
      <c r="B664" s="3336"/>
      <c r="C664" s="3337"/>
      <c r="D664" s="3341" t="s">
        <v>6697</v>
      </c>
      <c r="E664" s="1051" t="s">
        <v>6698</v>
      </c>
      <c r="F664" s="3344" t="s">
        <v>6699</v>
      </c>
      <c r="G664" s="3344" t="s">
        <v>5298</v>
      </c>
      <c r="H664" s="3344" t="s">
        <v>5298</v>
      </c>
      <c r="I664" s="3344" t="s">
        <v>5298</v>
      </c>
      <c r="J664" s="3344" t="s">
        <v>5298</v>
      </c>
      <c r="K664" s="3344" t="s">
        <v>5298</v>
      </c>
      <c r="L664" s="3344" t="s">
        <v>5298</v>
      </c>
      <c r="M664" s="1052" t="s">
        <v>6700</v>
      </c>
      <c r="N664" s="1052"/>
      <c r="O664" s="1111" t="s">
        <v>5299</v>
      </c>
    </row>
    <row r="665" spans="1:15" ht="20.100000000000001" customHeight="1">
      <c r="A665" s="3335"/>
      <c r="B665" s="3336"/>
      <c r="C665" s="3337"/>
      <c r="D665" s="3343"/>
      <c r="E665" s="1051" t="s">
        <v>6701</v>
      </c>
      <c r="F665" s="3344" t="s">
        <v>6702</v>
      </c>
      <c r="G665" s="3344" t="s">
        <v>5300</v>
      </c>
      <c r="H665" s="3344" t="s">
        <v>5300</v>
      </c>
      <c r="I665" s="3344" t="s">
        <v>5300</v>
      </c>
      <c r="J665" s="3344" t="s">
        <v>5300</v>
      </c>
      <c r="K665" s="3344" t="s">
        <v>5300</v>
      </c>
      <c r="L665" s="3344" t="s">
        <v>5300</v>
      </c>
      <c r="M665" s="1052"/>
      <c r="N665" s="1052"/>
      <c r="O665" s="1111"/>
    </row>
    <row r="666" spans="1:15" ht="20.100000000000001" customHeight="1">
      <c r="A666" s="3335"/>
      <c r="B666" s="3336"/>
      <c r="C666" s="3337"/>
      <c r="D666" s="1051" t="s">
        <v>6703</v>
      </c>
      <c r="E666" s="1051" t="s">
        <v>5301</v>
      </c>
      <c r="F666" s="3344" t="s">
        <v>6704</v>
      </c>
      <c r="G666" s="3344" t="s">
        <v>5302</v>
      </c>
      <c r="H666" s="3344" t="s">
        <v>5302</v>
      </c>
      <c r="I666" s="3344" t="s">
        <v>5302</v>
      </c>
      <c r="J666" s="3344" t="s">
        <v>5302</v>
      </c>
      <c r="K666" s="3344" t="s">
        <v>5302</v>
      </c>
      <c r="L666" s="3344" t="s">
        <v>5302</v>
      </c>
      <c r="M666" s="1052" t="s">
        <v>6705</v>
      </c>
      <c r="N666" s="1052"/>
      <c r="O666" s="1111" t="s">
        <v>6706</v>
      </c>
    </row>
    <row r="667" spans="1:15" ht="20.100000000000001" customHeight="1">
      <c r="A667" s="3423" t="s">
        <v>6707</v>
      </c>
      <c r="B667" s="3424"/>
      <c r="C667" s="3425"/>
      <c r="D667" s="1064" t="s">
        <v>6708</v>
      </c>
      <c r="E667" s="1052" t="s">
        <v>6709</v>
      </c>
      <c r="F667" s="3356" t="s">
        <v>6710</v>
      </c>
      <c r="G667" s="3357"/>
      <c r="H667" s="3357"/>
      <c r="I667" s="3357"/>
      <c r="J667" s="3357"/>
      <c r="K667" s="3357"/>
      <c r="L667" s="3358"/>
      <c r="M667" s="1052" t="s">
        <v>6711</v>
      </c>
      <c r="N667" s="1052" t="s">
        <v>5303</v>
      </c>
      <c r="O667" s="1111"/>
    </row>
    <row r="668" spans="1:15" ht="20.100000000000001" customHeight="1">
      <c r="A668" s="3429"/>
      <c r="B668" s="3430"/>
      <c r="C668" s="3431"/>
      <c r="D668" s="1064" t="s">
        <v>6712</v>
      </c>
      <c r="E668" s="1052" t="s">
        <v>6713</v>
      </c>
      <c r="F668" s="3356" t="s">
        <v>6714</v>
      </c>
      <c r="G668" s="3357"/>
      <c r="H668" s="3357"/>
      <c r="I668" s="3357"/>
      <c r="J668" s="3357"/>
      <c r="K668" s="3357"/>
      <c r="L668" s="3358"/>
      <c r="M668" s="1052"/>
      <c r="N668" s="1052"/>
      <c r="O668" s="1111"/>
    </row>
    <row r="669" spans="1:15" ht="20.100000000000001" customHeight="1">
      <c r="A669" s="3429"/>
      <c r="B669" s="3430"/>
      <c r="C669" s="3431"/>
      <c r="D669" s="3341" t="s">
        <v>6715</v>
      </c>
      <c r="E669" s="1052" t="s">
        <v>6716</v>
      </c>
      <c r="F669" s="3356" t="s">
        <v>5304</v>
      </c>
      <c r="G669" s="3357"/>
      <c r="H669" s="3357"/>
      <c r="I669" s="3357"/>
      <c r="J669" s="3357"/>
      <c r="K669" s="3357"/>
      <c r="L669" s="3358"/>
      <c r="M669" s="1052"/>
      <c r="N669" s="1052"/>
      <c r="O669" s="1111"/>
    </row>
    <row r="670" spans="1:15" ht="20.100000000000001" customHeight="1">
      <c r="A670" s="3429"/>
      <c r="B670" s="3430"/>
      <c r="C670" s="3431"/>
      <c r="D670" s="3342"/>
      <c r="E670" s="1052" t="s">
        <v>6717</v>
      </c>
      <c r="F670" s="3356" t="s">
        <v>6718</v>
      </c>
      <c r="G670" s="3357"/>
      <c r="H670" s="3357"/>
      <c r="I670" s="3357"/>
      <c r="J670" s="3357"/>
      <c r="K670" s="3357"/>
      <c r="L670" s="3358"/>
      <c r="M670" s="1052"/>
      <c r="N670" s="1052"/>
      <c r="O670" s="1111"/>
    </row>
    <row r="671" spans="1:15" ht="20.100000000000001" customHeight="1">
      <c r="A671" s="3429"/>
      <c r="B671" s="3430"/>
      <c r="C671" s="3431"/>
      <c r="D671" s="3343"/>
      <c r="E671" s="1052" t="s">
        <v>5305</v>
      </c>
      <c r="F671" s="3356" t="s">
        <v>6719</v>
      </c>
      <c r="G671" s="3357"/>
      <c r="H671" s="3357"/>
      <c r="I671" s="3357"/>
      <c r="J671" s="3357"/>
      <c r="K671" s="3357"/>
      <c r="L671" s="3358"/>
      <c r="M671" s="1052"/>
      <c r="N671" s="1052"/>
      <c r="O671" s="1111"/>
    </row>
    <row r="672" spans="1:15" ht="20.100000000000001" customHeight="1">
      <c r="A672" s="3429"/>
      <c r="B672" s="3430"/>
      <c r="C672" s="3431"/>
      <c r="D672" s="3341" t="s">
        <v>6720</v>
      </c>
      <c r="E672" s="1052" t="s">
        <v>6721</v>
      </c>
      <c r="F672" s="3356" t="s">
        <v>6722</v>
      </c>
      <c r="G672" s="3357"/>
      <c r="H672" s="3357"/>
      <c r="I672" s="3357"/>
      <c r="J672" s="3357"/>
      <c r="K672" s="3357"/>
      <c r="L672" s="3358"/>
      <c r="M672" s="1052"/>
      <c r="N672" s="1052"/>
      <c r="O672" s="1111"/>
    </row>
    <row r="673" spans="1:15" ht="20.100000000000001" customHeight="1">
      <c r="A673" s="3429"/>
      <c r="B673" s="3430"/>
      <c r="C673" s="3431"/>
      <c r="D673" s="3342"/>
      <c r="E673" s="1052" t="s">
        <v>6723</v>
      </c>
      <c r="F673" s="3356" t="s">
        <v>6724</v>
      </c>
      <c r="G673" s="3357"/>
      <c r="H673" s="3357"/>
      <c r="I673" s="3357"/>
      <c r="J673" s="3357"/>
      <c r="K673" s="3357"/>
      <c r="L673" s="3358"/>
      <c r="M673" s="1052"/>
      <c r="N673" s="1052"/>
      <c r="O673" s="1111"/>
    </row>
    <row r="674" spans="1:15" ht="20.100000000000001" customHeight="1">
      <c r="A674" s="3429"/>
      <c r="B674" s="3430"/>
      <c r="C674" s="3431"/>
      <c r="D674" s="3343"/>
      <c r="E674" s="1052" t="s">
        <v>6725</v>
      </c>
      <c r="F674" s="3356" t="s">
        <v>6726</v>
      </c>
      <c r="G674" s="3357"/>
      <c r="H674" s="3357"/>
      <c r="I674" s="3357"/>
      <c r="J674" s="3357"/>
      <c r="K674" s="3357"/>
      <c r="L674" s="3358"/>
      <c r="M674" s="1052"/>
      <c r="N674" s="1052"/>
      <c r="O674" s="1111"/>
    </row>
    <row r="675" spans="1:15" ht="20.100000000000001" customHeight="1">
      <c r="A675" s="3429"/>
      <c r="B675" s="3430"/>
      <c r="C675" s="3431"/>
      <c r="D675" s="1064" t="s">
        <v>6727</v>
      </c>
      <c r="E675" s="1052" t="s">
        <v>6728</v>
      </c>
      <c r="F675" s="3356" t="s">
        <v>6729</v>
      </c>
      <c r="G675" s="3357"/>
      <c r="H675" s="3357"/>
      <c r="I675" s="3357"/>
      <c r="J675" s="3357"/>
      <c r="K675" s="3357"/>
      <c r="L675" s="3358"/>
      <c r="M675" s="1052"/>
      <c r="N675" s="1052"/>
      <c r="O675" s="1111"/>
    </row>
    <row r="676" spans="1:15" ht="20.100000000000001" customHeight="1">
      <c r="A676" s="3423" t="s">
        <v>6730</v>
      </c>
      <c r="B676" s="3424"/>
      <c r="C676" s="3425"/>
      <c r="D676" s="1064" t="s">
        <v>6731</v>
      </c>
      <c r="E676" s="1052" t="s">
        <v>6732</v>
      </c>
      <c r="F676" s="3356" t="s">
        <v>6733</v>
      </c>
      <c r="G676" s="3357"/>
      <c r="H676" s="3357"/>
      <c r="I676" s="3357"/>
      <c r="J676" s="3357"/>
      <c r="K676" s="3357"/>
      <c r="L676" s="3358"/>
      <c r="M676" s="1052"/>
      <c r="N676" s="1052"/>
      <c r="O676" s="1111"/>
    </row>
    <row r="677" spans="1:15" ht="20.100000000000001" customHeight="1">
      <c r="A677" s="3426"/>
      <c r="B677" s="3427"/>
      <c r="C677" s="3428"/>
      <c r="D677" s="1064" t="s">
        <v>6734</v>
      </c>
      <c r="E677" s="1052" t="s">
        <v>6735</v>
      </c>
      <c r="F677" s="3356" t="s">
        <v>6736</v>
      </c>
      <c r="G677" s="3357"/>
      <c r="H677" s="3357"/>
      <c r="I677" s="3357"/>
      <c r="J677" s="3357"/>
      <c r="K677" s="3357"/>
      <c r="L677" s="3358"/>
      <c r="M677" s="1052"/>
      <c r="N677" s="1052"/>
      <c r="O677" s="1111"/>
    </row>
    <row r="678" spans="1:15" ht="20.100000000000001" customHeight="1">
      <c r="A678" s="3432" t="s">
        <v>6737</v>
      </c>
      <c r="B678" s="3424"/>
      <c r="C678" s="3425"/>
      <c r="D678" s="1064" t="s">
        <v>5306</v>
      </c>
      <c r="E678" s="1052" t="s">
        <v>6738</v>
      </c>
      <c r="F678" s="1065" t="s">
        <v>6739</v>
      </c>
      <c r="G678" s="1061"/>
      <c r="H678" s="1061"/>
      <c r="I678" s="1061"/>
      <c r="J678" s="1061"/>
      <c r="K678" s="1061"/>
      <c r="L678" s="1095"/>
      <c r="M678" s="1052" t="s">
        <v>5307</v>
      </c>
      <c r="N678" s="1052"/>
      <c r="O678" s="1111" t="s">
        <v>6740</v>
      </c>
    </row>
    <row r="679" spans="1:15" ht="20.100000000000001" customHeight="1">
      <c r="A679" s="3429"/>
      <c r="B679" s="3430"/>
      <c r="C679" s="3431"/>
      <c r="D679" s="1064" t="s">
        <v>6741</v>
      </c>
      <c r="E679" s="1052" t="s">
        <v>6742</v>
      </c>
      <c r="F679" s="1065" t="s">
        <v>6743</v>
      </c>
      <c r="G679" s="1061"/>
      <c r="H679" s="1061"/>
      <c r="I679" s="1061"/>
      <c r="J679" s="1061"/>
      <c r="K679" s="1061"/>
      <c r="L679" s="1095"/>
      <c r="M679" s="1052" t="s">
        <v>6744</v>
      </c>
      <c r="N679" s="1052"/>
      <c r="O679" s="1111"/>
    </row>
    <row r="680" spans="1:15" ht="20.100000000000001" customHeight="1">
      <c r="A680" s="3429"/>
      <c r="B680" s="3430"/>
      <c r="C680" s="3431"/>
      <c r="D680" s="1064" t="s">
        <v>6745</v>
      </c>
      <c r="E680" s="1052" t="s">
        <v>5308</v>
      </c>
      <c r="F680" s="1065"/>
      <c r="G680" s="1061"/>
      <c r="H680" s="1061"/>
      <c r="I680" s="1061"/>
      <c r="J680" s="1061"/>
      <c r="K680" s="1061"/>
      <c r="L680" s="1095"/>
      <c r="M680" s="1052"/>
      <c r="N680" s="1052"/>
      <c r="O680" s="1111"/>
    </row>
    <row r="681" spans="1:15" ht="20.100000000000001" customHeight="1">
      <c r="A681" s="3429"/>
      <c r="B681" s="3430"/>
      <c r="C681" s="3431"/>
      <c r="D681" s="1064" t="s">
        <v>6746</v>
      </c>
      <c r="E681" s="1052" t="s">
        <v>6747</v>
      </c>
      <c r="F681" s="3356" t="s">
        <v>6748</v>
      </c>
      <c r="G681" s="3357"/>
      <c r="H681" s="3357"/>
      <c r="I681" s="3357"/>
      <c r="J681" s="3357"/>
      <c r="K681" s="3357"/>
      <c r="L681" s="3358"/>
      <c r="M681" s="1052"/>
      <c r="N681" s="1052"/>
      <c r="O681" s="1111" t="s">
        <v>6749</v>
      </c>
    </row>
    <row r="682" spans="1:15" ht="20.100000000000001" customHeight="1">
      <c r="A682" s="3426"/>
      <c r="B682" s="3427"/>
      <c r="C682" s="3428"/>
      <c r="D682" s="1064" t="s">
        <v>6750</v>
      </c>
      <c r="E682" s="1052"/>
      <c r="F682" s="1065" t="s">
        <v>6751</v>
      </c>
      <c r="G682" s="1061"/>
      <c r="H682" s="1061"/>
      <c r="I682" s="1061"/>
      <c r="J682" s="1061"/>
      <c r="K682" s="1061"/>
      <c r="L682" s="1095"/>
      <c r="M682" s="1052"/>
      <c r="N682" s="1052"/>
      <c r="O682" s="1111"/>
    </row>
    <row r="683" spans="1:15" ht="20.100000000000001" customHeight="1">
      <c r="A683" s="3423" t="s">
        <v>127</v>
      </c>
      <c r="B683" s="3424"/>
      <c r="C683" s="3425"/>
      <c r="D683" s="1064" t="s">
        <v>6752</v>
      </c>
      <c r="E683" s="1052" t="s">
        <v>6753</v>
      </c>
      <c r="F683" s="3356" t="s">
        <v>6754</v>
      </c>
      <c r="G683" s="3357"/>
      <c r="H683" s="3357"/>
      <c r="I683" s="3357"/>
      <c r="J683" s="3357"/>
      <c r="K683" s="3357"/>
      <c r="L683" s="3358"/>
      <c r="M683" s="1052"/>
      <c r="N683" s="1052"/>
      <c r="O683" s="1111"/>
    </row>
    <row r="684" spans="1:15" ht="20.100000000000001" customHeight="1">
      <c r="A684" s="3429"/>
      <c r="B684" s="3430"/>
      <c r="C684" s="3431"/>
      <c r="D684" s="3341" t="s">
        <v>5310</v>
      </c>
      <c r="E684" s="1052"/>
      <c r="F684" s="3356" t="s">
        <v>6755</v>
      </c>
      <c r="G684" s="3357"/>
      <c r="H684" s="3357"/>
      <c r="I684" s="3357"/>
      <c r="J684" s="3357"/>
      <c r="K684" s="3357"/>
      <c r="L684" s="3358"/>
      <c r="M684" s="1052" t="s">
        <v>6756</v>
      </c>
      <c r="N684" s="1052"/>
      <c r="O684" s="1117" t="s">
        <v>6757</v>
      </c>
    </row>
    <row r="685" spans="1:15" ht="20.100000000000001" customHeight="1">
      <c r="A685" s="3429"/>
      <c r="B685" s="3430"/>
      <c r="C685" s="3431"/>
      <c r="D685" s="3342"/>
      <c r="E685" s="3345" t="s">
        <v>5311</v>
      </c>
      <c r="F685" s="3346"/>
      <c r="G685" s="3346"/>
      <c r="H685" s="3346"/>
      <c r="I685" s="3346"/>
      <c r="J685" s="3346"/>
      <c r="K685" s="3346"/>
      <c r="L685" s="3346"/>
      <c r="M685" s="3346"/>
      <c r="N685" s="3346"/>
      <c r="O685" s="3347"/>
    </row>
    <row r="686" spans="1:15" ht="20.100000000000001" customHeight="1">
      <c r="A686" s="3429"/>
      <c r="B686" s="3430"/>
      <c r="C686" s="3431"/>
      <c r="D686" s="3343"/>
      <c r="E686" s="3345" t="s">
        <v>6758</v>
      </c>
      <c r="F686" s="3346"/>
      <c r="G686" s="3346"/>
      <c r="H686" s="3346"/>
      <c r="I686" s="3346"/>
      <c r="J686" s="3346"/>
      <c r="K686" s="3346"/>
      <c r="L686" s="3346"/>
      <c r="M686" s="3346"/>
      <c r="N686" s="3346"/>
      <c r="O686" s="3347"/>
    </row>
    <row r="687" spans="1:15" ht="20.100000000000001" customHeight="1">
      <c r="A687" s="3429"/>
      <c r="B687" s="3430"/>
      <c r="C687" s="3431"/>
      <c r="D687" s="3341" t="s">
        <v>6759</v>
      </c>
      <c r="E687" s="1052" t="s">
        <v>6760</v>
      </c>
      <c r="F687" s="3344" t="s">
        <v>6761</v>
      </c>
      <c r="G687" s="3344"/>
      <c r="H687" s="3344"/>
      <c r="I687" s="3344"/>
      <c r="J687" s="3344"/>
      <c r="K687" s="3344"/>
      <c r="L687" s="3344"/>
      <c r="M687" s="1052" t="s">
        <v>6762</v>
      </c>
      <c r="N687" s="1052" t="s">
        <v>6763</v>
      </c>
      <c r="O687" s="1111" t="s">
        <v>6764</v>
      </c>
    </row>
    <row r="688" spans="1:15" ht="20.100000000000001" customHeight="1">
      <c r="A688" s="3429"/>
      <c r="B688" s="3430"/>
      <c r="C688" s="3431"/>
      <c r="D688" s="3342"/>
      <c r="E688" s="1052" t="s">
        <v>6765</v>
      </c>
      <c r="F688" s="1065" t="s">
        <v>6766</v>
      </c>
      <c r="G688" s="1061"/>
      <c r="H688" s="1061"/>
      <c r="I688" s="1061"/>
      <c r="J688" s="1061"/>
      <c r="K688" s="1061"/>
      <c r="L688" s="1095"/>
      <c r="M688" s="1052" t="s">
        <v>6767</v>
      </c>
      <c r="N688" s="1052" t="s">
        <v>6768</v>
      </c>
      <c r="O688" s="1111" t="s">
        <v>6769</v>
      </c>
    </row>
    <row r="689" spans="1:15" ht="20.100000000000001" customHeight="1">
      <c r="A689" s="3429"/>
      <c r="B689" s="3430"/>
      <c r="C689" s="3431"/>
      <c r="D689" s="3343"/>
      <c r="E689" s="3345" t="s">
        <v>6770</v>
      </c>
      <c r="F689" s="3346"/>
      <c r="G689" s="3346"/>
      <c r="H689" s="3346"/>
      <c r="I689" s="3346"/>
      <c r="J689" s="3346"/>
      <c r="K689" s="3346"/>
      <c r="L689" s="3346"/>
      <c r="M689" s="3346"/>
      <c r="N689" s="3346"/>
      <c r="O689" s="3347"/>
    </row>
    <row r="690" spans="1:15" ht="20.100000000000001" customHeight="1">
      <c r="A690" s="3429"/>
      <c r="B690" s="3430"/>
      <c r="C690" s="3431"/>
      <c r="D690" s="1064" t="s">
        <v>6771</v>
      </c>
      <c r="E690" s="1052" t="s">
        <v>6772</v>
      </c>
      <c r="F690" s="3356" t="s">
        <v>6773</v>
      </c>
      <c r="G690" s="3357"/>
      <c r="H690" s="3357"/>
      <c r="I690" s="3357"/>
      <c r="J690" s="3357"/>
      <c r="K690" s="3357"/>
      <c r="L690" s="3358"/>
      <c r="M690" s="1052"/>
      <c r="N690" s="1052"/>
      <c r="O690" s="1111"/>
    </row>
    <row r="691" spans="1:15" ht="20.100000000000001" customHeight="1">
      <c r="A691" s="3429"/>
      <c r="B691" s="3430"/>
      <c r="C691" s="3431"/>
      <c r="D691" s="1064" t="s">
        <v>6774</v>
      </c>
      <c r="E691" s="1052" t="s">
        <v>6775</v>
      </c>
      <c r="F691" s="1065" t="s">
        <v>6776</v>
      </c>
      <c r="G691" s="1061"/>
      <c r="H691" s="1061"/>
      <c r="I691" s="1061"/>
      <c r="J691" s="1061"/>
      <c r="K691" s="1061"/>
      <c r="L691" s="1095"/>
      <c r="M691" s="1052"/>
      <c r="N691" s="1052"/>
      <c r="O691" s="1111"/>
    </row>
    <row r="692" spans="1:15">
      <c r="A692" s="3429"/>
      <c r="B692" s="3430"/>
      <c r="C692" s="3431"/>
      <c r="D692" s="3353" t="s">
        <v>6777</v>
      </c>
      <c r="E692" s="1052" t="s">
        <v>6778</v>
      </c>
      <c r="F692" s="3356" t="s">
        <v>6779</v>
      </c>
      <c r="G692" s="3357"/>
      <c r="H692" s="3357"/>
      <c r="I692" s="3357"/>
      <c r="J692" s="3357"/>
      <c r="K692" s="3357"/>
      <c r="L692" s="3358"/>
      <c r="M692" s="1052" t="s">
        <v>5312</v>
      </c>
      <c r="N692" s="1052" t="s">
        <v>6780</v>
      </c>
      <c r="O692" s="1111" t="s">
        <v>6781</v>
      </c>
    </row>
    <row r="693" spans="1:15">
      <c r="A693" s="3429"/>
      <c r="B693" s="3430"/>
      <c r="C693" s="3431"/>
      <c r="D693" s="3354"/>
      <c r="E693" s="1052" t="s">
        <v>6782</v>
      </c>
      <c r="F693" s="3356" t="s">
        <v>6783</v>
      </c>
      <c r="G693" s="3357"/>
      <c r="H693" s="3357"/>
      <c r="I693" s="3357"/>
      <c r="J693" s="3357"/>
      <c r="K693" s="3357"/>
      <c r="L693" s="3358"/>
      <c r="M693" s="1052" t="s">
        <v>5312</v>
      </c>
      <c r="N693" s="1052"/>
      <c r="O693" s="1111" t="s">
        <v>5313</v>
      </c>
    </row>
    <row r="694" spans="1:15">
      <c r="A694" s="3429"/>
      <c r="B694" s="3430"/>
      <c r="C694" s="3431"/>
      <c r="D694" s="3354"/>
      <c r="E694" s="3345" t="s">
        <v>6784</v>
      </c>
      <c r="F694" s="3346"/>
      <c r="G694" s="3346"/>
      <c r="H694" s="3346"/>
      <c r="I694" s="3346"/>
      <c r="J694" s="3346"/>
      <c r="K694" s="3346"/>
      <c r="L694" s="3346"/>
      <c r="M694" s="3346"/>
      <c r="N694" s="3346"/>
      <c r="O694" s="3347"/>
    </row>
    <row r="695" spans="1:15">
      <c r="A695" s="3429"/>
      <c r="B695" s="3430"/>
      <c r="C695" s="3431"/>
      <c r="D695" s="3354"/>
      <c r="E695" s="3345" t="s">
        <v>5314</v>
      </c>
      <c r="F695" s="3346"/>
      <c r="G695" s="3346"/>
      <c r="H695" s="3346"/>
      <c r="I695" s="3346"/>
      <c r="J695" s="3346"/>
      <c r="K695" s="3346"/>
      <c r="L695" s="3346"/>
      <c r="M695" s="3346"/>
      <c r="N695" s="3346"/>
      <c r="O695" s="3347"/>
    </row>
    <row r="696" spans="1:15">
      <c r="A696" s="3429"/>
      <c r="B696" s="3430"/>
      <c r="C696" s="3431"/>
      <c r="D696" s="3354"/>
      <c r="E696" s="3345" t="s">
        <v>6785</v>
      </c>
      <c r="F696" s="3346"/>
      <c r="G696" s="3346"/>
      <c r="H696" s="3346"/>
      <c r="I696" s="3346"/>
      <c r="J696" s="3346"/>
      <c r="K696" s="3346"/>
      <c r="L696" s="3346"/>
      <c r="M696" s="3346"/>
      <c r="N696" s="3346"/>
      <c r="O696" s="3347"/>
    </row>
    <row r="697" spans="1:15">
      <c r="A697" s="3429"/>
      <c r="B697" s="3430"/>
      <c r="C697" s="3431"/>
      <c r="D697" s="3354"/>
      <c r="E697" s="3345" t="s">
        <v>6786</v>
      </c>
      <c r="F697" s="3346"/>
      <c r="G697" s="3346"/>
      <c r="H697" s="3346"/>
      <c r="I697" s="3346"/>
      <c r="J697" s="3346"/>
      <c r="K697" s="3346"/>
      <c r="L697" s="3346"/>
      <c r="M697" s="3346"/>
      <c r="N697" s="3346"/>
      <c r="O697" s="3347"/>
    </row>
    <row r="698" spans="1:15">
      <c r="A698" s="3429"/>
      <c r="B698" s="3430"/>
      <c r="C698" s="3431"/>
      <c r="D698" s="3354"/>
      <c r="E698" s="3433" t="s">
        <v>6787</v>
      </c>
      <c r="F698" s="3434"/>
      <c r="G698" s="3434"/>
      <c r="H698" s="3434"/>
      <c r="I698" s="3434"/>
      <c r="J698" s="3434"/>
      <c r="K698" s="3434"/>
      <c r="L698" s="3434"/>
      <c r="M698" s="3434"/>
      <c r="N698" s="3434"/>
      <c r="O698" s="3435"/>
    </row>
    <row r="699" spans="1:15">
      <c r="A699" s="3429"/>
      <c r="B699" s="3430"/>
      <c r="C699" s="3431"/>
      <c r="D699" s="3354"/>
      <c r="E699" s="3433" t="s">
        <v>6788</v>
      </c>
      <c r="F699" s="3434"/>
      <c r="G699" s="3434"/>
      <c r="H699" s="3434"/>
      <c r="I699" s="3434"/>
      <c r="J699" s="3434"/>
      <c r="K699" s="3434"/>
      <c r="L699" s="3434"/>
      <c r="M699" s="3434"/>
      <c r="N699" s="3434"/>
      <c r="O699" s="3435"/>
    </row>
    <row r="700" spans="1:15">
      <c r="A700" s="3429"/>
      <c r="B700" s="3430"/>
      <c r="C700" s="3431"/>
      <c r="D700" s="3354"/>
      <c r="E700" s="3433" t="s">
        <v>6789</v>
      </c>
      <c r="F700" s="3434"/>
      <c r="G700" s="3434"/>
      <c r="H700" s="3434"/>
      <c r="I700" s="3434"/>
      <c r="J700" s="3434"/>
      <c r="K700" s="3434"/>
      <c r="L700" s="3434"/>
      <c r="M700" s="3434"/>
      <c r="N700" s="3434"/>
      <c r="O700" s="3435"/>
    </row>
    <row r="701" spans="1:15">
      <c r="A701" s="3429"/>
      <c r="B701" s="3430"/>
      <c r="C701" s="3431"/>
      <c r="D701" s="3354"/>
      <c r="E701" s="3433" t="s">
        <v>6790</v>
      </c>
      <c r="F701" s="3434"/>
      <c r="G701" s="3434"/>
      <c r="H701" s="3434"/>
      <c r="I701" s="3434"/>
      <c r="J701" s="3434"/>
      <c r="K701" s="3434"/>
      <c r="L701" s="3434"/>
      <c r="M701" s="3434"/>
      <c r="N701" s="3434"/>
      <c r="O701" s="3435"/>
    </row>
    <row r="702" spans="1:15">
      <c r="A702" s="3429"/>
      <c r="B702" s="3430"/>
      <c r="C702" s="3431"/>
      <c r="D702" s="3354"/>
      <c r="E702" s="1082" t="s">
        <v>6791</v>
      </c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6"/>
    </row>
    <row r="703" spans="1:15">
      <c r="A703" s="3429"/>
      <c r="B703" s="3430"/>
      <c r="C703" s="3431"/>
      <c r="D703" s="3354"/>
      <c r="E703" s="1082" t="s">
        <v>6792</v>
      </c>
      <c r="F703" s="1105"/>
      <c r="G703" s="1105"/>
      <c r="H703" s="1105"/>
      <c r="I703" s="1105"/>
      <c r="J703" s="1105"/>
      <c r="K703" s="1105"/>
      <c r="L703" s="1105"/>
      <c r="M703" s="1105"/>
      <c r="N703" s="1105"/>
      <c r="O703" s="1106"/>
    </row>
    <row r="704" spans="1:15">
      <c r="A704" s="3429"/>
      <c r="B704" s="3430"/>
      <c r="C704" s="3431"/>
      <c r="D704" s="3353" t="s">
        <v>5315</v>
      </c>
      <c r="E704" s="1052" t="s">
        <v>6793</v>
      </c>
      <c r="F704" s="3344" t="s">
        <v>6794</v>
      </c>
      <c r="G704" s="3344"/>
      <c r="H704" s="3344"/>
      <c r="I704" s="3344"/>
      <c r="J704" s="3344"/>
      <c r="K704" s="3344"/>
      <c r="L704" s="3344"/>
      <c r="M704" s="1058" t="s">
        <v>6795</v>
      </c>
      <c r="N704" s="1058" t="s">
        <v>6796</v>
      </c>
      <c r="O704" s="1111" t="s">
        <v>6797</v>
      </c>
    </row>
    <row r="705" spans="1:15">
      <c r="A705" s="3429"/>
      <c r="B705" s="3430"/>
      <c r="C705" s="3431"/>
      <c r="D705" s="3343"/>
      <c r="E705" s="3345" t="s">
        <v>5316</v>
      </c>
      <c r="F705" s="3346"/>
      <c r="G705" s="3346"/>
      <c r="H705" s="3346"/>
      <c r="I705" s="3346"/>
      <c r="J705" s="3346"/>
      <c r="K705" s="3346"/>
      <c r="L705" s="3346"/>
      <c r="M705" s="3346"/>
      <c r="N705" s="3346"/>
      <c r="O705" s="3347"/>
    </row>
    <row r="706" spans="1:15">
      <c r="A706" s="3429"/>
      <c r="B706" s="3430"/>
      <c r="C706" s="3431"/>
      <c r="D706" s="3353" t="s">
        <v>6798</v>
      </c>
      <c r="E706" s="1052" t="s">
        <v>6799</v>
      </c>
      <c r="F706" s="3356" t="s">
        <v>6800</v>
      </c>
      <c r="G706" s="3357"/>
      <c r="H706" s="3357"/>
      <c r="I706" s="3357"/>
      <c r="J706" s="3357"/>
      <c r="K706" s="3357"/>
      <c r="L706" s="3358"/>
      <c r="M706" s="1052" t="s">
        <v>5317</v>
      </c>
      <c r="N706" s="1052"/>
      <c r="O706" s="1111" t="s">
        <v>6801</v>
      </c>
    </row>
    <row r="707" spans="1:15">
      <c r="A707" s="3429"/>
      <c r="B707" s="3430"/>
      <c r="C707" s="3431"/>
      <c r="D707" s="3342"/>
      <c r="E707" s="1052" t="s">
        <v>6802</v>
      </c>
      <c r="F707" s="3356" t="s">
        <v>6803</v>
      </c>
      <c r="G707" s="3357"/>
      <c r="H707" s="3357"/>
      <c r="I707" s="3357"/>
      <c r="J707" s="3357"/>
      <c r="K707" s="3357"/>
      <c r="L707" s="3358"/>
      <c r="M707" s="1052" t="s">
        <v>6804</v>
      </c>
      <c r="N707" s="1052"/>
      <c r="O707" s="1111"/>
    </row>
    <row r="708" spans="1:15">
      <c r="A708" s="3429"/>
      <c r="B708" s="3430"/>
      <c r="C708" s="3431"/>
      <c r="D708" s="3342"/>
      <c r="E708" s="1052" t="s">
        <v>6805</v>
      </c>
      <c r="F708" s="3356" t="s">
        <v>6806</v>
      </c>
      <c r="G708" s="3357"/>
      <c r="H708" s="3357"/>
      <c r="I708" s="3357"/>
      <c r="J708" s="3357"/>
      <c r="K708" s="3357"/>
      <c r="L708" s="3358"/>
      <c r="M708" s="1052" t="s">
        <v>6804</v>
      </c>
      <c r="N708" s="1052"/>
      <c r="O708" s="1111" t="s">
        <v>6807</v>
      </c>
    </row>
    <row r="709" spans="1:15">
      <c r="A709" s="3429"/>
      <c r="B709" s="3430"/>
      <c r="C709" s="3431"/>
      <c r="D709" s="3342"/>
      <c r="E709" s="3345" t="s">
        <v>6808</v>
      </c>
      <c r="F709" s="3346"/>
      <c r="G709" s="3346"/>
      <c r="H709" s="3346"/>
      <c r="I709" s="3346"/>
      <c r="J709" s="3346"/>
      <c r="K709" s="3346"/>
      <c r="L709" s="3346"/>
      <c r="M709" s="3346"/>
      <c r="N709" s="3346"/>
      <c r="O709" s="3347"/>
    </row>
    <row r="710" spans="1:15">
      <c r="A710" s="3429"/>
      <c r="B710" s="3430"/>
      <c r="C710" s="3431"/>
      <c r="D710" s="3342"/>
      <c r="E710" s="3345" t="s">
        <v>6809</v>
      </c>
      <c r="F710" s="3346"/>
      <c r="G710" s="3346"/>
      <c r="H710" s="3346"/>
      <c r="I710" s="3346"/>
      <c r="J710" s="3346"/>
      <c r="K710" s="3346"/>
      <c r="L710" s="3346"/>
      <c r="M710" s="3346"/>
      <c r="N710" s="3346"/>
      <c r="O710" s="3347"/>
    </row>
    <row r="711" spans="1:15">
      <c r="A711" s="3429"/>
      <c r="B711" s="3430"/>
      <c r="C711" s="3431"/>
      <c r="D711" s="3342"/>
      <c r="E711" s="3345" t="s">
        <v>6810</v>
      </c>
      <c r="F711" s="3346"/>
      <c r="G711" s="3346"/>
      <c r="H711" s="3346"/>
      <c r="I711" s="3346"/>
      <c r="J711" s="3346"/>
      <c r="K711" s="3346"/>
      <c r="L711" s="3346"/>
      <c r="M711" s="3346"/>
      <c r="N711" s="3346"/>
      <c r="O711" s="3347"/>
    </row>
    <row r="712" spans="1:15">
      <c r="A712" s="3429"/>
      <c r="B712" s="3430"/>
      <c r="C712" s="3431"/>
      <c r="D712" s="3342"/>
      <c r="E712" s="3345" t="s">
        <v>6811</v>
      </c>
      <c r="F712" s="3346"/>
      <c r="G712" s="3346"/>
      <c r="H712" s="3346"/>
      <c r="I712" s="3346"/>
      <c r="J712" s="3346"/>
      <c r="K712" s="3346"/>
      <c r="L712" s="3346"/>
      <c r="M712" s="3346"/>
      <c r="N712" s="3346"/>
      <c r="O712" s="3347"/>
    </row>
    <row r="713" spans="1:15">
      <c r="A713" s="3429"/>
      <c r="B713" s="3430"/>
      <c r="C713" s="3431"/>
      <c r="D713" s="3342"/>
      <c r="E713" s="3345" t="s">
        <v>6812</v>
      </c>
      <c r="F713" s="3346"/>
      <c r="G713" s="3346"/>
      <c r="H713" s="3346"/>
      <c r="I713" s="3346"/>
      <c r="J713" s="3346"/>
      <c r="K713" s="3346"/>
      <c r="L713" s="3346"/>
      <c r="M713" s="3346"/>
      <c r="N713" s="3346"/>
      <c r="O713" s="3347"/>
    </row>
    <row r="714" spans="1:15">
      <c r="A714" s="3429"/>
      <c r="B714" s="3430"/>
      <c r="C714" s="3431"/>
      <c r="D714" s="3342"/>
      <c r="E714" s="3345" t="s">
        <v>6813</v>
      </c>
      <c r="F714" s="3346"/>
      <c r="G714" s="3346"/>
      <c r="H714" s="3346"/>
      <c r="I714" s="3346"/>
      <c r="J714" s="3346"/>
      <c r="K714" s="3346"/>
      <c r="L714" s="3346"/>
      <c r="M714" s="3346"/>
      <c r="N714" s="3346"/>
      <c r="O714" s="3347"/>
    </row>
    <row r="715" spans="1:15">
      <c r="A715" s="3429"/>
      <c r="B715" s="3430"/>
      <c r="C715" s="3431"/>
      <c r="D715" s="3342"/>
      <c r="E715" s="3345" t="s">
        <v>6814</v>
      </c>
      <c r="F715" s="3346"/>
      <c r="G715" s="3346"/>
      <c r="H715" s="3346"/>
      <c r="I715" s="3346"/>
      <c r="J715" s="3346"/>
      <c r="K715" s="3346"/>
      <c r="L715" s="3346"/>
      <c r="M715" s="3346"/>
      <c r="N715" s="3346"/>
      <c r="O715" s="3347"/>
    </row>
    <row r="716" spans="1:15">
      <c r="A716" s="3429"/>
      <c r="B716" s="3430"/>
      <c r="C716" s="3431"/>
      <c r="D716" s="3342"/>
      <c r="E716" s="3345" t="s">
        <v>6815</v>
      </c>
      <c r="F716" s="3346"/>
      <c r="G716" s="3346"/>
      <c r="H716" s="3346"/>
      <c r="I716" s="3346"/>
      <c r="J716" s="3346"/>
      <c r="K716" s="3346"/>
      <c r="L716" s="3346"/>
      <c r="M716" s="3346"/>
      <c r="N716" s="3346"/>
      <c r="O716" s="3347"/>
    </row>
    <row r="717" spans="1:15">
      <c r="A717" s="3429"/>
      <c r="B717" s="3430"/>
      <c r="C717" s="3431"/>
      <c r="D717" s="3343"/>
      <c r="E717" s="3433" t="s">
        <v>6816</v>
      </c>
      <c r="F717" s="3434"/>
      <c r="G717" s="3434"/>
      <c r="H717" s="3434"/>
      <c r="I717" s="3434"/>
      <c r="J717" s="3434"/>
      <c r="K717" s="3434"/>
      <c r="L717" s="3434"/>
      <c r="M717" s="3434"/>
      <c r="N717" s="3434"/>
      <c r="O717" s="3435"/>
    </row>
    <row r="718" spans="1:15" ht="20.100000000000001" customHeight="1">
      <c r="A718" s="3429"/>
      <c r="B718" s="3430"/>
      <c r="C718" s="3431"/>
      <c r="D718" s="3353" t="s">
        <v>6817</v>
      </c>
      <c r="E718" s="3436" t="s">
        <v>6818</v>
      </c>
      <c r="F718" s="3438" t="s">
        <v>6819</v>
      </c>
      <c r="G718" s="3439"/>
      <c r="H718" s="3439"/>
      <c r="I718" s="3439"/>
      <c r="J718" s="3439"/>
      <c r="K718" s="3439"/>
      <c r="L718" s="3440"/>
      <c r="M718" s="3436" t="s">
        <v>5318</v>
      </c>
      <c r="N718" s="3436" t="s">
        <v>6820</v>
      </c>
      <c r="O718" s="1111" t="s">
        <v>6821</v>
      </c>
    </row>
    <row r="719" spans="1:15" ht="20.100000000000001" customHeight="1">
      <c r="A719" s="3429"/>
      <c r="B719" s="3430"/>
      <c r="C719" s="3431"/>
      <c r="D719" s="3354"/>
      <c r="E719" s="3437"/>
      <c r="F719" s="3441"/>
      <c r="G719" s="3442"/>
      <c r="H719" s="3442"/>
      <c r="I719" s="3442"/>
      <c r="J719" s="3442"/>
      <c r="K719" s="3442"/>
      <c r="L719" s="3443"/>
      <c r="M719" s="3437"/>
      <c r="N719" s="3437"/>
      <c r="O719" s="1111" t="s">
        <v>6822</v>
      </c>
    </row>
    <row r="720" spans="1:15" ht="20.100000000000001" customHeight="1">
      <c r="A720" s="3429"/>
      <c r="B720" s="3430"/>
      <c r="C720" s="3431"/>
      <c r="D720" s="3354"/>
      <c r="E720" s="1052" t="s">
        <v>6823</v>
      </c>
      <c r="F720" s="3356" t="s">
        <v>6824</v>
      </c>
      <c r="G720" s="3357"/>
      <c r="H720" s="3357"/>
      <c r="I720" s="3357"/>
      <c r="J720" s="3357"/>
      <c r="K720" s="3357"/>
      <c r="L720" s="3358"/>
      <c r="M720" s="1052" t="s">
        <v>6825</v>
      </c>
      <c r="N720" s="1052"/>
      <c r="O720" s="1111" t="s">
        <v>6826</v>
      </c>
    </row>
    <row r="721" spans="1:15" ht="20.100000000000001" customHeight="1">
      <c r="A721" s="3429"/>
      <c r="B721" s="3430"/>
      <c r="C721" s="3431"/>
      <c r="D721" s="3354"/>
      <c r="E721" s="3345" t="s">
        <v>6827</v>
      </c>
      <c r="F721" s="3346"/>
      <c r="G721" s="3346"/>
      <c r="H721" s="3346"/>
      <c r="I721" s="3346"/>
      <c r="J721" s="3346"/>
      <c r="K721" s="3346"/>
      <c r="L721" s="3346"/>
      <c r="M721" s="3346"/>
      <c r="N721" s="3346"/>
      <c r="O721" s="3347"/>
    </row>
    <row r="722" spans="1:15" ht="20.100000000000001" customHeight="1">
      <c r="A722" s="3429"/>
      <c r="B722" s="3430"/>
      <c r="C722" s="3431"/>
      <c r="D722" s="3354"/>
      <c r="E722" s="3345" t="s">
        <v>6828</v>
      </c>
      <c r="F722" s="3346"/>
      <c r="G722" s="3346"/>
      <c r="H722" s="3346"/>
      <c r="I722" s="3346"/>
      <c r="J722" s="3346"/>
      <c r="K722" s="3346"/>
      <c r="L722" s="3346"/>
      <c r="M722" s="3346"/>
      <c r="N722" s="3346"/>
      <c r="O722" s="3347"/>
    </row>
    <row r="723" spans="1:15" ht="20.100000000000001" customHeight="1">
      <c r="A723" s="3429"/>
      <c r="B723" s="3430"/>
      <c r="C723" s="3431"/>
      <c r="D723" s="3354"/>
      <c r="E723" s="3345" t="s">
        <v>6829</v>
      </c>
      <c r="F723" s="3346"/>
      <c r="G723" s="3346"/>
      <c r="H723" s="3346"/>
      <c r="I723" s="3346"/>
      <c r="J723" s="3346"/>
      <c r="K723" s="3346"/>
      <c r="L723" s="3346"/>
      <c r="M723" s="3346"/>
      <c r="N723" s="3346"/>
      <c r="O723" s="3347"/>
    </row>
    <row r="724" spans="1:15" ht="20.100000000000001" customHeight="1">
      <c r="A724" s="3429"/>
      <c r="B724" s="3430"/>
      <c r="C724" s="3431"/>
      <c r="D724" s="3354"/>
      <c r="E724" s="3345" t="s">
        <v>6830</v>
      </c>
      <c r="F724" s="3346"/>
      <c r="G724" s="3346"/>
      <c r="H724" s="3346"/>
      <c r="I724" s="3346"/>
      <c r="J724" s="3346"/>
      <c r="K724" s="3346"/>
      <c r="L724" s="3346"/>
      <c r="M724" s="3346"/>
      <c r="N724" s="3346"/>
      <c r="O724" s="3347"/>
    </row>
    <row r="725" spans="1:15" ht="20.100000000000001" customHeight="1">
      <c r="A725" s="3429"/>
      <c r="B725" s="3430"/>
      <c r="C725" s="3431"/>
      <c r="D725" s="3354"/>
      <c r="E725" s="3345" t="s">
        <v>6831</v>
      </c>
      <c r="F725" s="3346"/>
      <c r="G725" s="3346"/>
      <c r="H725" s="3346"/>
      <c r="I725" s="3346"/>
      <c r="J725" s="3346"/>
      <c r="K725" s="3346"/>
      <c r="L725" s="3346"/>
      <c r="M725" s="3346"/>
      <c r="N725" s="3346"/>
      <c r="O725" s="3347"/>
    </row>
    <row r="726" spans="1:15" ht="20.100000000000001" customHeight="1">
      <c r="A726" s="3429"/>
      <c r="B726" s="3430"/>
      <c r="C726" s="3431"/>
      <c r="D726" s="3354"/>
      <c r="E726" s="3345" t="s">
        <v>6832</v>
      </c>
      <c r="F726" s="3346"/>
      <c r="G726" s="3346"/>
      <c r="H726" s="3346"/>
      <c r="I726" s="3346"/>
      <c r="J726" s="3346"/>
      <c r="K726" s="3346"/>
      <c r="L726" s="3346"/>
      <c r="M726" s="3346"/>
      <c r="N726" s="3346"/>
      <c r="O726" s="3347"/>
    </row>
    <row r="727" spans="1:15" ht="20.100000000000001" customHeight="1">
      <c r="A727" s="3429"/>
      <c r="B727" s="3430"/>
      <c r="C727" s="3431"/>
      <c r="D727" s="3354"/>
      <c r="E727" s="3345" t="s">
        <v>6833</v>
      </c>
      <c r="F727" s="3346"/>
      <c r="G727" s="3346"/>
      <c r="H727" s="3346"/>
      <c r="I727" s="3346"/>
      <c r="J727" s="3346"/>
      <c r="K727" s="3346"/>
      <c r="L727" s="3346"/>
      <c r="M727" s="3346"/>
      <c r="N727" s="3346"/>
      <c r="O727" s="3347"/>
    </row>
    <row r="728" spans="1:15" ht="20.100000000000001" customHeight="1">
      <c r="A728" s="3429"/>
      <c r="B728" s="3430"/>
      <c r="C728" s="3431"/>
      <c r="D728" s="3355"/>
      <c r="E728" s="3345" t="s">
        <v>6834</v>
      </c>
      <c r="F728" s="3346"/>
      <c r="G728" s="3346"/>
      <c r="H728" s="3346"/>
      <c r="I728" s="3346"/>
      <c r="J728" s="3346"/>
      <c r="K728" s="3346"/>
      <c r="L728" s="3346"/>
      <c r="M728" s="3346"/>
      <c r="N728" s="3346"/>
      <c r="O728" s="3347"/>
    </row>
    <row r="729" spans="1:15" ht="20.100000000000001" customHeight="1">
      <c r="A729" s="3429"/>
      <c r="B729" s="3430"/>
      <c r="C729" s="3431"/>
      <c r="D729" s="3353" t="s">
        <v>6835</v>
      </c>
      <c r="E729" s="1052" t="s">
        <v>6836</v>
      </c>
      <c r="F729" s="3356" t="s">
        <v>6837</v>
      </c>
      <c r="G729" s="3357"/>
      <c r="H729" s="3357"/>
      <c r="I729" s="3357"/>
      <c r="J729" s="3357"/>
      <c r="K729" s="3357"/>
      <c r="L729" s="3358"/>
      <c r="M729" s="1052"/>
      <c r="N729" s="1052"/>
      <c r="O729" s="1111"/>
    </row>
    <row r="730" spans="1:15" ht="20.100000000000001" customHeight="1">
      <c r="A730" s="3429"/>
      <c r="B730" s="3430"/>
      <c r="C730" s="3431"/>
      <c r="D730" s="3354"/>
      <c r="E730" s="1052" t="s">
        <v>6838</v>
      </c>
      <c r="F730" s="3356" t="s">
        <v>6839</v>
      </c>
      <c r="G730" s="3357"/>
      <c r="H730" s="3357"/>
      <c r="I730" s="3357"/>
      <c r="J730" s="3357"/>
      <c r="K730" s="3357"/>
      <c r="L730" s="3358"/>
      <c r="M730" s="1052"/>
      <c r="N730" s="1052"/>
      <c r="O730" s="1111"/>
    </row>
    <row r="731" spans="1:15" ht="20.100000000000001" customHeight="1">
      <c r="A731" s="3429"/>
      <c r="B731" s="3430"/>
      <c r="C731" s="3431"/>
      <c r="D731" s="3354"/>
      <c r="E731" s="1052" t="s">
        <v>6840</v>
      </c>
      <c r="F731" s="1065" t="s">
        <v>6841</v>
      </c>
      <c r="G731" s="1061"/>
      <c r="H731" s="1061"/>
      <c r="I731" s="1061"/>
      <c r="J731" s="1061"/>
      <c r="K731" s="1061"/>
      <c r="L731" s="1095"/>
      <c r="M731" s="1052"/>
      <c r="N731" s="1052"/>
      <c r="O731" s="1111"/>
    </row>
    <row r="732" spans="1:15" ht="20.100000000000001" customHeight="1">
      <c r="A732" s="3429"/>
      <c r="B732" s="3430"/>
      <c r="C732" s="3431"/>
      <c r="D732" s="3354"/>
      <c r="E732" s="1052" t="s">
        <v>6842</v>
      </c>
      <c r="F732" s="3356" t="s">
        <v>6843</v>
      </c>
      <c r="G732" s="3357"/>
      <c r="H732" s="3357"/>
      <c r="I732" s="3357"/>
      <c r="J732" s="3357"/>
      <c r="K732" s="3357"/>
      <c r="L732" s="3358"/>
      <c r="M732" s="1052"/>
      <c r="N732" s="1052"/>
      <c r="O732" s="1111"/>
    </row>
    <row r="733" spans="1:15" ht="20.100000000000001" customHeight="1">
      <c r="A733" s="3429"/>
      <c r="B733" s="3430"/>
      <c r="C733" s="3431"/>
      <c r="D733" s="3354"/>
      <c r="E733" s="3345" t="s">
        <v>6844</v>
      </c>
      <c r="F733" s="3346"/>
      <c r="G733" s="3346"/>
      <c r="H733" s="3346"/>
      <c r="I733" s="3346"/>
      <c r="J733" s="3346"/>
      <c r="K733" s="3346"/>
      <c r="L733" s="3346"/>
      <c r="M733" s="3346"/>
      <c r="N733" s="3346"/>
      <c r="O733" s="3347"/>
    </row>
    <row r="734" spans="1:15" ht="20.100000000000001" customHeight="1">
      <c r="A734" s="3429"/>
      <c r="B734" s="3430"/>
      <c r="C734" s="3431"/>
      <c r="D734" s="3354"/>
      <c r="E734" s="3345" t="s">
        <v>6845</v>
      </c>
      <c r="F734" s="3346"/>
      <c r="G734" s="3346"/>
      <c r="H734" s="3346"/>
      <c r="I734" s="3346"/>
      <c r="J734" s="3346"/>
      <c r="K734" s="3346"/>
      <c r="L734" s="3346"/>
      <c r="M734" s="3346"/>
      <c r="N734" s="3346"/>
      <c r="O734" s="3347"/>
    </row>
    <row r="735" spans="1:15" ht="20.100000000000001" customHeight="1">
      <c r="A735" s="3429"/>
      <c r="B735" s="3430"/>
      <c r="C735" s="3431"/>
      <c r="D735" s="3354"/>
      <c r="E735" s="3345" t="s">
        <v>6846</v>
      </c>
      <c r="F735" s="3346"/>
      <c r="G735" s="3346"/>
      <c r="H735" s="3346"/>
      <c r="I735" s="3346"/>
      <c r="J735" s="3346"/>
      <c r="K735" s="3346"/>
      <c r="L735" s="3346"/>
      <c r="M735" s="3346"/>
      <c r="N735" s="3346"/>
      <c r="O735" s="3347"/>
    </row>
    <row r="736" spans="1:15" ht="20.100000000000001" customHeight="1">
      <c r="A736" s="3429"/>
      <c r="B736" s="3430"/>
      <c r="C736" s="3431"/>
      <c r="D736" s="3354"/>
      <c r="E736" s="3345" t="s">
        <v>6847</v>
      </c>
      <c r="F736" s="3346"/>
      <c r="G736" s="3346"/>
      <c r="H736" s="3346"/>
      <c r="I736" s="3346"/>
      <c r="J736" s="3346"/>
      <c r="K736" s="3346"/>
      <c r="L736" s="3346"/>
      <c r="M736" s="3346"/>
      <c r="N736" s="3346"/>
      <c r="O736" s="3347"/>
    </row>
    <row r="737" spans="1:15" ht="20.100000000000001" customHeight="1">
      <c r="A737" s="3429"/>
      <c r="B737" s="3430"/>
      <c r="C737" s="3431"/>
      <c r="D737" s="3354"/>
      <c r="E737" s="3345" t="s">
        <v>6848</v>
      </c>
      <c r="F737" s="3346"/>
      <c r="G737" s="3346"/>
      <c r="H737" s="3346"/>
      <c r="I737" s="3346"/>
      <c r="J737" s="3346"/>
      <c r="K737" s="3346"/>
      <c r="L737" s="3346"/>
      <c r="M737" s="3346"/>
      <c r="N737" s="3346"/>
      <c r="O737" s="3347"/>
    </row>
    <row r="738" spans="1:15" ht="20.100000000000001" customHeight="1">
      <c r="A738" s="3429"/>
      <c r="B738" s="3430"/>
      <c r="C738" s="3431"/>
      <c r="D738" s="3354"/>
      <c r="E738" s="3345" t="s">
        <v>6849</v>
      </c>
      <c r="F738" s="3346"/>
      <c r="G738" s="3346"/>
      <c r="H738" s="3346"/>
      <c r="I738" s="3346"/>
      <c r="J738" s="3346"/>
      <c r="K738" s="3346"/>
      <c r="L738" s="3346"/>
      <c r="M738" s="3346"/>
      <c r="N738" s="3346"/>
      <c r="O738" s="3347"/>
    </row>
    <row r="739" spans="1:15" ht="20.100000000000001" customHeight="1">
      <c r="A739" s="3429"/>
      <c r="B739" s="3430"/>
      <c r="C739" s="3431"/>
      <c r="D739" s="3348" t="s">
        <v>5319</v>
      </c>
      <c r="E739" s="1052" t="s">
        <v>6850</v>
      </c>
      <c r="F739" s="3356" t="s">
        <v>6851</v>
      </c>
      <c r="G739" s="3357"/>
      <c r="H739" s="3357"/>
      <c r="I739" s="3357"/>
      <c r="J739" s="3357"/>
      <c r="K739" s="3357"/>
      <c r="L739" s="3358"/>
      <c r="M739" s="1052"/>
      <c r="N739" s="1052"/>
      <c r="O739" s="1111"/>
    </row>
    <row r="740" spans="1:15" ht="20.100000000000001" customHeight="1">
      <c r="A740" s="3429"/>
      <c r="B740" s="3430"/>
      <c r="C740" s="3431"/>
      <c r="D740" s="3348"/>
      <c r="E740" s="1065" t="s">
        <v>6852</v>
      </c>
      <c r="F740" s="3356" t="s">
        <v>6853</v>
      </c>
      <c r="G740" s="3357"/>
      <c r="H740" s="3357"/>
      <c r="I740" s="3357"/>
      <c r="J740" s="3357"/>
      <c r="K740" s="3357"/>
      <c r="L740" s="3358"/>
      <c r="M740" s="1052"/>
      <c r="N740" s="1052"/>
      <c r="O740" s="1111"/>
    </row>
    <row r="741" spans="1:15" ht="20.100000000000001" customHeight="1">
      <c r="A741" s="3429"/>
      <c r="B741" s="3430"/>
      <c r="C741" s="3431"/>
      <c r="D741" s="3348"/>
      <c r="E741" s="1065" t="s">
        <v>6854</v>
      </c>
      <c r="F741" s="3356" t="s">
        <v>6855</v>
      </c>
      <c r="G741" s="3357"/>
      <c r="H741" s="3357"/>
      <c r="I741" s="3357"/>
      <c r="J741" s="3357"/>
      <c r="K741" s="3357"/>
      <c r="L741" s="3358"/>
      <c r="M741" s="1052"/>
      <c r="N741" s="1052"/>
      <c r="O741" s="1111"/>
    </row>
    <row r="742" spans="1:15" ht="20.100000000000001" customHeight="1">
      <c r="A742" s="3429"/>
      <c r="B742" s="3430"/>
      <c r="C742" s="3431"/>
      <c r="D742" s="3348"/>
      <c r="E742" s="1065" t="s">
        <v>6856</v>
      </c>
      <c r="F742" s="1061"/>
      <c r="G742" s="1061"/>
      <c r="H742" s="1061"/>
      <c r="I742" s="1061"/>
      <c r="J742" s="1061"/>
      <c r="K742" s="1061"/>
      <c r="L742" s="1061"/>
      <c r="M742" s="1061"/>
      <c r="N742" s="1061"/>
      <c r="O742" s="1123"/>
    </row>
    <row r="743" spans="1:15" ht="20.100000000000001" customHeight="1">
      <c r="A743" s="3429"/>
      <c r="B743" s="3430"/>
      <c r="C743" s="3431"/>
      <c r="D743" s="3348"/>
      <c r="E743" s="3345" t="s">
        <v>6857</v>
      </c>
      <c r="F743" s="3346"/>
      <c r="G743" s="3346"/>
      <c r="H743" s="3346"/>
      <c r="I743" s="3346"/>
      <c r="J743" s="3346"/>
      <c r="K743" s="3346"/>
      <c r="L743" s="3346"/>
      <c r="M743" s="3346"/>
      <c r="N743" s="3346"/>
      <c r="O743" s="3347"/>
    </row>
    <row r="744" spans="1:15" ht="20.100000000000001" customHeight="1">
      <c r="A744" s="3429"/>
      <c r="B744" s="3430"/>
      <c r="C744" s="3431"/>
      <c r="D744" s="3348"/>
      <c r="E744" s="3345" t="s">
        <v>6858</v>
      </c>
      <c r="F744" s="3346"/>
      <c r="G744" s="3346"/>
      <c r="H744" s="3346"/>
      <c r="I744" s="3346"/>
      <c r="J744" s="3346"/>
      <c r="K744" s="3346"/>
      <c r="L744" s="3346"/>
      <c r="M744" s="3346"/>
      <c r="N744" s="3346"/>
      <c r="O744" s="3347"/>
    </row>
    <row r="745" spans="1:15" ht="20.100000000000001" customHeight="1">
      <c r="A745" s="3429"/>
      <c r="B745" s="3430"/>
      <c r="C745" s="3431"/>
      <c r="D745" s="1066" t="s">
        <v>6859</v>
      </c>
      <c r="E745" s="1052" t="s">
        <v>5320</v>
      </c>
      <c r="F745" s="3356" t="s">
        <v>5321</v>
      </c>
      <c r="G745" s="3357"/>
      <c r="H745" s="3357"/>
      <c r="I745" s="3357"/>
      <c r="J745" s="3357"/>
      <c r="K745" s="3357"/>
      <c r="L745" s="3358"/>
      <c r="M745" s="1052" t="s">
        <v>6860</v>
      </c>
      <c r="N745" s="1052" t="s">
        <v>6861</v>
      </c>
      <c r="O745" s="1052" t="s">
        <v>6862</v>
      </c>
    </row>
    <row r="746" spans="1:15" ht="20.100000000000001" customHeight="1">
      <c r="A746" s="3429"/>
      <c r="B746" s="3430"/>
      <c r="C746" s="3431"/>
      <c r="D746" s="1064" t="s">
        <v>6863</v>
      </c>
      <c r="E746" s="1052"/>
      <c r="F746" s="3356" t="s">
        <v>6864</v>
      </c>
      <c r="G746" s="3357"/>
      <c r="H746" s="3357"/>
      <c r="I746" s="3357"/>
      <c r="J746" s="3357"/>
      <c r="K746" s="3357"/>
      <c r="L746" s="3358"/>
      <c r="M746" s="1052"/>
      <c r="N746" s="1052"/>
      <c r="O746" s="1111"/>
    </row>
    <row r="747" spans="1:15" ht="20.100000000000001" customHeight="1">
      <c r="A747" s="3429"/>
      <c r="B747" s="3430"/>
      <c r="C747" s="3431"/>
      <c r="D747" s="3353" t="s">
        <v>6865</v>
      </c>
      <c r="E747" s="1052" t="s">
        <v>6866</v>
      </c>
      <c r="F747" s="3356" t="s">
        <v>6867</v>
      </c>
      <c r="G747" s="3357"/>
      <c r="H747" s="3357"/>
      <c r="I747" s="3357"/>
      <c r="J747" s="3357"/>
      <c r="K747" s="3357"/>
      <c r="L747" s="3358"/>
      <c r="M747" s="1052"/>
      <c r="N747" s="1052"/>
      <c r="O747" s="1111"/>
    </row>
    <row r="748" spans="1:15" ht="20.100000000000001" customHeight="1">
      <c r="A748" s="3429"/>
      <c r="B748" s="3430"/>
      <c r="C748" s="3431"/>
      <c r="D748" s="3354"/>
      <c r="E748" s="1052" t="s">
        <v>6868</v>
      </c>
      <c r="F748" s="3356" t="s">
        <v>6869</v>
      </c>
      <c r="G748" s="3357"/>
      <c r="H748" s="3357"/>
      <c r="I748" s="3357"/>
      <c r="J748" s="3357"/>
      <c r="K748" s="3357"/>
      <c r="L748" s="3358"/>
      <c r="M748" s="1052"/>
      <c r="N748" s="1052"/>
      <c r="O748" s="1111"/>
    </row>
    <row r="749" spans="1:15" ht="20.100000000000001" customHeight="1">
      <c r="A749" s="3429"/>
      <c r="B749" s="3430"/>
      <c r="C749" s="3431"/>
      <c r="D749" s="3354"/>
      <c r="E749" s="1052" t="s">
        <v>6870</v>
      </c>
      <c r="F749" s="3356" t="s">
        <v>6871</v>
      </c>
      <c r="G749" s="3357"/>
      <c r="H749" s="3357"/>
      <c r="I749" s="3357"/>
      <c r="J749" s="3357"/>
      <c r="K749" s="3357"/>
      <c r="L749" s="3358"/>
      <c r="M749" s="1052"/>
      <c r="N749" s="1052"/>
      <c r="O749" s="1111"/>
    </row>
    <row r="750" spans="1:15" ht="20.100000000000001" customHeight="1">
      <c r="A750" s="3429"/>
      <c r="B750" s="3430"/>
      <c r="C750" s="3431"/>
      <c r="D750" s="3354"/>
      <c r="E750" s="3345" t="s">
        <v>6872</v>
      </c>
      <c r="F750" s="3346"/>
      <c r="G750" s="3346"/>
      <c r="H750" s="3346"/>
      <c r="I750" s="3346"/>
      <c r="J750" s="3346"/>
      <c r="K750" s="3346"/>
      <c r="L750" s="3346"/>
      <c r="M750" s="3346"/>
      <c r="N750" s="3346"/>
      <c r="O750" s="3347"/>
    </row>
    <row r="751" spans="1:15" ht="20.100000000000001" customHeight="1">
      <c r="A751" s="3429"/>
      <c r="B751" s="3430"/>
      <c r="C751" s="3431"/>
      <c r="D751" s="3354"/>
      <c r="E751" s="3345" t="s">
        <v>6873</v>
      </c>
      <c r="F751" s="3346"/>
      <c r="G751" s="3346"/>
      <c r="H751" s="3346"/>
      <c r="I751" s="3346"/>
      <c r="J751" s="3346"/>
      <c r="K751" s="3346"/>
      <c r="L751" s="3346"/>
      <c r="M751" s="3346"/>
      <c r="N751" s="3346"/>
      <c r="O751" s="3347"/>
    </row>
    <row r="752" spans="1:15" ht="20.100000000000001" customHeight="1">
      <c r="A752" s="3429"/>
      <c r="B752" s="3430"/>
      <c r="C752" s="3431"/>
      <c r="D752" s="3355"/>
      <c r="E752" s="3345" t="s">
        <v>6874</v>
      </c>
      <c r="F752" s="3346"/>
      <c r="G752" s="3346"/>
      <c r="H752" s="3346"/>
      <c r="I752" s="3346"/>
      <c r="J752" s="3346"/>
      <c r="K752" s="3346"/>
      <c r="L752" s="3346"/>
      <c r="M752" s="3346"/>
      <c r="N752" s="3346"/>
      <c r="O752" s="3347"/>
    </row>
    <row r="753" spans="1:15" ht="20.100000000000001" customHeight="1">
      <c r="A753" s="3429"/>
      <c r="B753" s="3430"/>
      <c r="C753" s="3431"/>
      <c r="D753" s="1064" t="s">
        <v>6875</v>
      </c>
      <c r="E753" s="1052"/>
      <c r="F753" s="3356"/>
      <c r="G753" s="3357"/>
      <c r="H753" s="3357"/>
      <c r="I753" s="3357"/>
      <c r="J753" s="3357"/>
      <c r="K753" s="3357"/>
      <c r="L753" s="3358"/>
      <c r="M753" s="1052"/>
      <c r="N753" s="1052"/>
      <c r="O753" s="1111"/>
    </row>
    <row r="754" spans="1:15" ht="20.100000000000001" customHeight="1">
      <c r="A754" s="3429"/>
      <c r="B754" s="3430"/>
      <c r="C754" s="3431"/>
      <c r="D754" s="3353" t="s">
        <v>6876</v>
      </c>
      <c r="E754" s="1051" t="s">
        <v>6877</v>
      </c>
      <c r="F754" s="3356" t="s">
        <v>5322</v>
      </c>
      <c r="G754" s="3357"/>
      <c r="H754" s="3357"/>
      <c r="I754" s="3357"/>
      <c r="J754" s="3357"/>
      <c r="K754" s="3357"/>
      <c r="L754" s="3358"/>
      <c r="M754" s="1052" t="s">
        <v>6878</v>
      </c>
      <c r="N754" s="1052"/>
      <c r="O754" s="1111" t="s">
        <v>6879</v>
      </c>
    </row>
    <row r="755" spans="1:15" ht="20.100000000000001" customHeight="1">
      <c r="A755" s="3429"/>
      <c r="B755" s="3430"/>
      <c r="C755" s="3431"/>
      <c r="D755" s="3342"/>
      <c r="E755" s="1051" t="s">
        <v>5323</v>
      </c>
      <c r="F755" s="1065" t="s">
        <v>6880</v>
      </c>
      <c r="G755" s="1061"/>
      <c r="H755" s="1061"/>
      <c r="I755" s="1061"/>
      <c r="J755" s="1061"/>
      <c r="K755" s="1061"/>
      <c r="L755" s="1095"/>
      <c r="M755" s="1052" t="s">
        <v>6881</v>
      </c>
      <c r="N755" s="1052"/>
      <c r="O755" s="1111" t="s">
        <v>6882</v>
      </c>
    </row>
    <row r="756" spans="1:15" ht="20.100000000000001" customHeight="1">
      <c r="A756" s="3426"/>
      <c r="B756" s="3427"/>
      <c r="C756" s="3428"/>
      <c r="D756" s="3343"/>
      <c r="E756" s="3345" t="s">
        <v>6883</v>
      </c>
      <c r="F756" s="3346"/>
      <c r="G756" s="3346"/>
      <c r="H756" s="3346"/>
      <c r="I756" s="3346"/>
      <c r="J756" s="3346"/>
      <c r="K756" s="3346"/>
      <c r="L756" s="3346"/>
      <c r="M756" s="3346"/>
      <c r="N756" s="3346"/>
      <c r="O756" s="3347"/>
    </row>
    <row r="757" spans="1:15" ht="20.100000000000001" customHeight="1">
      <c r="A757" s="3394" t="s">
        <v>6884</v>
      </c>
      <c r="B757" s="3394"/>
      <c r="C757" s="3394"/>
      <c r="D757" s="3353" t="s">
        <v>6885</v>
      </c>
      <c r="E757" s="1052" t="s">
        <v>6886</v>
      </c>
      <c r="F757" s="3447" t="s">
        <v>6887</v>
      </c>
      <c r="G757" s="3448"/>
      <c r="H757" s="3448"/>
      <c r="I757" s="3448"/>
      <c r="J757" s="3448"/>
      <c r="K757" s="3448"/>
      <c r="L757" s="3449"/>
      <c r="M757" s="1052" t="s">
        <v>6888</v>
      </c>
      <c r="N757" s="1052"/>
      <c r="O757" s="1111"/>
    </row>
    <row r="758" spans="1:15" ht="20.100000000000001" customHeight="1">
      <c r="A758" s="3394"/>
      <c r="B758" s="3394"/>
      <c r="C758" s="3394"/>
      <c r="D758" s="3343"/>
      <c r="E758" s="1052" t="s">
        <v>6889</v>
      </c>
      <c r="F758" s="3356" t="s">
        <v>6887</v>
      </c>
      <c r="G758" s="3357"/>
      <c r="H758" s="3357"/>
      <c r="I758" s="3357"/>
      <c r="J758" s="3357"/>
      <c r="K758" s="3357"/>
      <c r="L758" s="3358"/>
      <c r="M758" s="1052" t="s">
        <v>6890</v>
      </c>
      <c r="N758" s="1052"/>
      <c r="O758" s="1111"/>
    </row>
    <row r="759" spans="1:15" ht="20.100000000000001" customHeight="1">
      <c r="A759" s="3394" t="s">
        <v>6891</v>
      </c>
      <c r="B759" s="3394"/>
      <c r="C759" s="3394"/>
      <c r="D759" s="3348" t="s">
        <v>6892</v>
      </c>
      <c r="E759" s="1107" t="s">
        <v>6893</v>
      </c>
      <c r="F759" s="3445" t="s">
        <v>6894</v>
      </c>
      <c r="G759" s="3445"/>
      <c r="H759" s="3445"/>
      <c r="I759" s="3445"/>
      <c r="J759" s="3445"/>
      <c r="K759" s="3445"/>
      <c r="L759" s="3445"/>
      <c r="M759" s="1107" t="s">
        <v>6895</v>
      </c>
      <c r="N759" s="1107" t="s">
        <v>6896</v>
      </c>
      <c r="O759" s="1107" t="s">
        <v>6897</v>
      </c>
    </row>
    <row r="760" spans="1:15" ht="20.100000000000001" customHeight="1">
      <c r="A760" s="3394"/>
      <c r="B760" s="3394"/>
      <c r="C760" s="3394"/>
      <c r="D760" s="3348"/>
      <c r="E760" s="1107" t="s">
        <v>6898</v>
      </c>
      <c r="F760" s="3445" t="s">
        <v>6899</v>
      </c>
      <c r="G760" s="3445"/>
      <c r="H760" s="3445"/>
      <c r="I760" s="3445"/>
      <c r="J760" s="3445"/>
      <c r="K760" s="3445"/>
      <c r="L760" s="3445"/>
      <c r="M760" s="1107" t="s">
        <v>6895</v>
      </c>
      <c r="N760" s="1107"/>
      <c r="O760" s="1107" t="s">
        <v>5324</v>
      </c>
    </row>
    <row r="761" spans="1:15" ht="20.100000000000001" customHeight="1">
      <c r="A761" s="3394"/>
      <c r="B761" s="3394"/>
      <c r="C761" s="3394"/>
      <c r="D761" s="3348"/>
      <c r="E761" s="1107" t="s">
        <v>6900</v>
      </c>
      <c r="F761" s="3445" t="s">
        <v>6901</v>
      </c>
      <c r="G761" s="3445"/>
      <c r="H761" s="3445"/>
      <c r="I761" s="3445"/>
      <c r="J761" s="3445"/>
      <c r="K761" s="3445"/>
      <c r="L761" s="3445"/>
      <c r="M761" s="1107" t="s">
        <v>6895</v>
      </c>
      <c r="N761" s="1107" t="s">
        <v>6902</v>
      </c>
      <c r="O761" s="1107" t="s">
        <v>5324</v>
      </c>
    </row>
    <row r="762" spans="1:15" ht="20.100000000000001" customHeight="1">
      <c r="A762" s="3446" t="s">
        <v>6903</v>
      </c>
      <c r="B762" s="3446"/>
      <c r="C762" s="3446"/>
      <c r="D762" s="3446"/>
      <c r="E762" s="3446"/>
      <c r="F762" s="3446"/>
      <c r="G762" s="3446"/>
      <c r="H762" s="3446"/>
      <c r="I762" s="3446"/>
      <c r="J762" s="3446"/>
      <c r="K762" s="3446"/>
      <c r="L762" s="3446"/>
      <c r="M762" s="3446"/>
      <c r="N762" s="3446"/>
      <c r="O762" s="3446"/>
    </row>
    <row r="763" spans="1:15" ht="20.100000000000001" customHeight="1">
      <c r="A763" s="3446"/>
      <c r="B763" s="3446"/>
      <c r="C763" s="3446"/>
      <c r="D763" s="3446"/>
      <c r="E763" s="3446"/>
      <c r="F763" s="3446"/>
      <c r="G763" s="3446"/>
      <c r="H763" s="3446"/>
      <c r="I763" s="3446"/>
      <c r="J763" s="3446"/>
      <c r="K763" s="3446"/>
      <c r="L763" s="3446"/>
      <c r="M763" s="3446"/>
      <c r="N763" s="3446"/>
      <c r="O763" s="3446"/>
    </row>
    <row r="764" spans="1:15" ht="20.100000000000001" customHeight="1">
      <c r="A764" s="3446"/>
      <c r="B764" s="3446"/>
      <c r="C764" s="3446"/>
      <c r="D764" s="3446"/>
      <c r="E764" s="3446"/>
      <c r="F764" s="3446"/>
      <c r="G764" s="3446"/>
      <c r="H764" s="3446"/>
      <c r="I764" s="3446"/>
      <c r="J764" s="3446"/>
      <c r="K764" s="3446"/>
      <c r="L764" s="3446"/>
      <c r="M764" s="3446"/>
      <c r="N764" s="3446"/>
      <c r="O764" s="3446"/>
    </row>
    <row r="765" spans="1:15" ht="20.100000000000001" customHeight="1">
      <c r="A765" s="3444"/>
      <c r="B765" s="3444"/>
      <c r="C765" s="3444"/>
      <c r="D765" s="1108"/>
      <c r="E765" s="1108"/>
      <c r="F765" s="1108"/>
      <c r="G765" s="1108"/>
      <c r="H765" s="1108"/>
      <c r="I765" s="1108"/>
      <c r="J765" s="1108"/>
      <c r="K765" s="1108"/>
      <c r="L765" s="1108"/>
      <c r="M765" s="1108"/>
      <c r="N765" s="1108"/>
      <c r="O765" s="1108"/>
    </row>
    <row r="766" spans="1:15" ht="20.100000000000001" customHeight="1">
      <c r="A766" s="3444"/>
      <c r="B766" s="3444"/>
      <c r="C766" s="3444"/>
      <c r="D766" s="1108"/>
      <c r="E766" s="1108"/>
      <c r="F766" s="1108"/>
      <c r="G766" s="1108"/>
      <c r="H766" s="1108"/>
      <c r="I766" s="1108"/>
      <c r="J766" s="1108"/>
      <c r="K766" s="1108"/>
      <c r="L766" s="1108"/>
      <c r="M766" s="1108"/>
      <c r="N766" s="1108"/>
      <c r="O766" s="1108"/>
    </row>
  </sheetData>
  <mergeCells count="928">
    <mergeCell ref="A765:C765"/>
    <mergeCell ref="A766:C766"/>
    <mergeCell ref="A759:C761"/>
    <mergeCell ref="D759:D761"/>
    <mergeCell ref="F759:L759"/>
    <mergeCell ref="F760:L760"/>
    <mergeCell ref="F761:L761"/>
    <mergeCell ref="A762:O764"/>
    <mergeCell ref="F753:L753"/>
    <mergeCell ref="D754:D756"/>
    <mergeCell ref="F754:L754"/>
    <mergeCell ref="E756:O756"/>
    <mergeCell ref="A757:C758"/>
    <mergeCell ref="D757:D758"/>
    <mergeCell ref="F757:L757"/>
    <mergeCell ref="F758:L758"/>
    <mergeCell ref="E722:O722"/>
    <mergeCell ref="E723:O723"/>
    <mergeCell ref="E724:O724"/>
    <mergeCell ref="E725:O725"/>
    <mergeCell ref="E726:O726"/>
    <mergeCell ref="E727:O727"/>
    <mergeCell ref="F745:L745"/>
    <mergeCell ref="F746:L746"/>
    <mergeCell ref="D747:D752"/>
    <mergeCell ref="F747:L747"/>
    <mergeCell ref="F748:L748"/>
    <mergeCell ref="F749:L749"/>
    <mergeCell ref="E750:O750"/>
    <mergeCell ref="E751:O751"/>
    <mergeCell ref="E752:O752"/>
    <mergeCell ref="E718:E719"/>
    <mergeCell ref="F718:L719"/>
    <mergeCell ref="M718:M719"/>
    <mergeCell ref="N718:N719"/>
    <mergeCell ref="F720:L720"/>
    <mergeCell ref="E721:O721"/>
    <mergeCell ref="E738:O738"/>
    <mergeCell ref="D739:D744"/>
    <mergeCell ref="F739:L739"/>
    <mergeCell ref="F740:L740"/>
    <mergeCell ref="F741:L741"/>
    <mergeCell ref="E743:O743"/>
    <mergeCell ref="E744:O744"/>
    <mergeCell ref="E728:O728"/>
    <mergeCell ref="D729:D738"/>
    <mergeCell ref="F729:L729"/>
    <mergeCell ref="F730:L730"/>
    <mergeCell ref="F732:L732"/>
    <mergeCell ref="E733:O733"/>
    <mergeCell ref="E734:O734"/>
    <mergeCell ref="E735:O735"/>
    <mergeCell ref="E736:O736"/>
    <mergeCell ref="E737:O737"/>
    <mergeCell ref="D718:D728"/>
    <mergeCell ref="E697:O697"/>
    <mergeCell ref="E698:O698"/>
    <mergeCell ref="D706:D717"/>
    <mergeCell ref="F706:L706"/>
    <mergeCell ref="F707:L707"/>
    <mergeCell ref="F708:L708"/>
    <mergeCell ref="E709:O709"/>
    <mergeCell ref="E710:O710"/>
    <mergeCell ref="E711:O711"/>
    <mergeCell ref="E712:O712"/>
    <mergeCell ref="E713:O713"/>
    <mergeCell ref="E714:O714"/>
    <mergeCell ref="E715:O715"/>
    <mergeCell ref="E716:O716"/>
    <mergeCell ref="E717:O717"/>
    <mergeCell ref="A678:C682"/>
    <mergeCell ref="F681:L681"/>
    <mergeCell ref="A683:C756"/>
    <mergeCell ref="F683:L683"/>
    <mergeCell ref="D684:D686"/>
    <mergeCell ref="F684:L684"/>
    <mergeCell ref="E685:O685"/>
    <mergeCell ref="E686:O686"/>
    <mergeCell ref="D687:D689"/>
    <mergeCell ref="F687:L687"/>
    <mergeCell ref="E699:O699"/>
    <mergeCell ref="E700:O700"/>
    <mergeCell ref="E701:O701"/>
    <mergeCell ref="D704:D705"/>
    <mergeCell ref="F704:L704"/>
    <mergeCell ref="E705:O705"/>
    <mergeCell ref="E689:O689"/>
    <mergeCell ref="F690:L690"/>
    <mergeCell ref="D692:D703"/>
    <mergeCell ref="F692:L692"/>
    <mergeCell ref="F693:L693"/>
    <mergeCell ref="E694:O694"/>
    <mergeCell ref="E695:O695"/>
    <mergeCell ref="E696:O696"/>
    <mergeCell ref="F673:L673"/>
    <mergeCell ref="F674:L674"/>
    <mergeCell ref="F675:L675"/>
    <mergeCell ref="A676:C677"/>
    <mergeCell ref="F676:L676"/>
    <mergeCell ref="F677:L677"/>
    <mergeCell ref="F666:L666"/>
    <mergeCell ref="A667:C675"/>
    <mergeCell ref="F667:L667"/>
    <mergeCell ref="F668:L668"/>
    <mergeCell ref="D669:D671"/>
    <mergeCell ref="F669:L669"/>
    <mergeCell ref="F670:L670"/>
    <mergeCell ref="F671:L671"/>
    <mergeCell ref="D672:D674"/>
    <mergeCell ref="F672:L672"/>
    <mergeCell ref="F648:L648"/>
    <mergeCell ref="A649:C666"/>
    <mergeCell ref="F649:L649"/>
    <mergeCell ref="F650:L650"/>
    <mergeCell ref="D651:D652"/>
    <mergeCell ref="F651:L651"/>
    <mergeCell ref="F652:L652"/>
    <mergeCell ref="F653:L653"/>
    <mergeCell ref="F654:L654"/>
    <mergeCell ref="F655:L655"/>
    <mergeCell ref="A641:C648"/>
    <mergeCell ref="D661:D662"/>
    <mergeCell ref="F661:L661"/>
    <mergeCell ref="F662:L662"/>
    <mergeCell ref="F663:L663"/>
    <mergeCell ref="D664:D665"/>
    <mergeCell ref="F664:L664"/>
    <mergeCell ref="F665:L665"/>
    <mergeCell ref="F656:L656"/>
    <mergeCell ref="F657:L657"/>
    <mergeCell ref="F658:L658"/>
    <mergeCell ref="D659:D660"/>
    <mergeCell ref="F659:L659"/>
    <mergeCell ref="F660:L660"/>
    <mergeCell ref="D644:D645"/>
    <mergeCell ref="F644:L644"/>
    <mergeCell ref="E645:O645"/>
    <mergeCell ref="D646:D647"/>
    <mergeCell ref="F646:L646"/>
    <mergeCell ref="E647:O647"/>
    <mergeCell ref="F636:L636"/>
    <mergeCell ref="F637:L637"/>
    <mergeCell ref="F638:L638"/>
    <mergeCell ref="F639:L639"/>
    <mergeCell ref="F640:L640"/>
    <mergeCell ref="D641:D643"/>
    <mergeCell ref="F641:L641"/>
    <mergeCell ref="F642:L642"/>
    <mergeCell ref="F643:L643"/>
    <mergeCell ref="F631:L631"/>
    <mergeCell ref="F632:L632"/>
    <mergeCell ref="D633:D634"/>
    <mergeCell ref="F633:L633"/>
    <mergeCell ref="F634:L634"/>
    <mergeCell ref="F635:L635"/>
    <mergeCell ref="F624:L624"/>
    <mergeCell ref="F625:L625"/>
    <mergeCell ref="F626:L626"/>
    <mergeCell ref="F627:L627"/>
    <mergeCell ref="D628:D630"/>
    <mergeCell ref="F628:L628"/>
    <mergeCell ref="F629:L629"/>
    <mergeCell ref="E630:O630"/>
    <mergeCell ref="F618:L618"/>
    <mergeCell ref="F619:L619"/>
    <mergeCell ref="F620:L620"/>
    <mergeCell ref="F621:L621"/>
    <mergeCell ref="D622:D623"/>
    <mergeCell ref="F622:L622"/>
    <mergeCell ref="F623:L623"/>
    <mergeCell ref="N613:O613"/>
    <mergeCell ref="F614:L614"/>
    <mergeCell ref="F615:L615"/>
    <mergeCell ref="N615:O615"/>
    <mergeCell ref="F616:L616"/>
    <mergeCell ref="F617:L617"/>
    <mergeCell ref="F609:L609"/>
    <mergeCell ref="F610:L610"/>
    <mergeCell ref="F611:L611"/>
    <mergeCell ref="F612:L612"/>
    <mergeCell ref="D613:D614"/>
    <mergeCell ref="F613:L613"/>
    <mergeCell ref="D602:D604"/>
    <mergeCell ref="F602:L602"/>
    <mergeCell ref="F603:L603"/>
    <mergeCell ref="F604:L604"/>
    <mergeCell ref="F605:L605"/>
    <mergeCell ref="D606:D607"/>
    <mergeCell ref="F606:L606"/>
    <mergeCell ref="F607:L607"/>
    <mergeCell ref="F596:L596"/>
    <mergeCell ref="D597:D599"/>
    <mergeCell ref="F597:L597"/>
    <mergeCell ref="F598:L598"/>
    <mergeCell ref="E599:O599"/>
    <mergeCell ref="D600:D601"/>
    <mergeCell ref="F600:L600"/>
    <mergeCell ref="F601:L601"/>
    <mergeCell ref="D592:D593"/>
    <mergeCell ref="F592:L592"/>
    <mergeCell ref="F593:L593"/>
    <mergeCell ref="D594:D595"/>
    <mergeCell ref="F594:L594"/>
    <mergeCell ref="F595:L595"/>
    <mergeCell ref="D586:D587"/>
    <mergeCell ref="F586:L586"/>
    <mergeCell ref="F587:L587"/>
    <mergeCell ref="F588:L588"/>
    <mergeCell ref="F589:L589"/>
    <mergeCell ref="D590:D591"/>
    <mergeCell ref="F590:L590"/>
    <mergeCell ref="E591:O591"/>
    <mergeCell ref="F581:L581"/>
    <mergeCell ref="D582:D584"/>
    <mergeCell ref="F582:L582"/>
    <mergeCell ref="E583:O583"/>
    <mergeCell ref="E584:O584"/>
    <mergeCell ref="F585:L585"/>
    <mergeCell ref="F575:L575"/>
    <mergeCell ref="D576:D577"/>
    <mergeCell ref="F576:L576"/>
    <mergeCell ref="F577:L577"/>
    <mergeCell ref="D578:D580"/>
    <mergeCell ref="F578:L578"/>
    <mergeCell ref="F579:L579"/>
    <mergeCell ref="F580:L580"/>
    <mergeCell ref="D570:D571"/>
    <mergeCell ref="F570:L570"/>
    <mergeCell ref="F571:L571"/>
    <mergeCell ref="F572:L572"/>
    <mergeCell ref="F573:L573"/>
    <mergeCell ref="F574:L574"/>
    <mergeCell ref="D565:D567"/>
    <mergeCell ref="F565:L565"/>
    <mergeCell ref="F566:L566"/>
    <mergeCell ref="E567:O567"/>
    <mergeCell ref="D568:D569"/>
    <mergeCell ref="F568:L568"/>
    <mergeCell ref="F569:L569"/>
    <mergeCell ref="D560:D561"/>
    <mergeCell ref="F560:L560"/>
    <mergeCell ref="F561:L561"/>
    <mergeCell ref="F562:L562"/>
    <mergeCell ref="F563:L563"/>
    <mergeCell ref="F564:L564"/>
    <mergeCell ref="F554:L554"/>
    <mergeCell ref="F555:L555"/>
    <mergeCell ref="D556:D557"/>
    <mergeCell ref="F556:L556"/>
    <mergeCell ref="F557:L557"/>
    <mergeCell ref="D558:D559"/>
    <mergeCell ref="F558:L558"/>
    <mergeCell ref="F559:L559"/>
    <mergeCell ref="F549:L549"/>
    <mergeCell ref="F550:L550"/>
    <mergeCell ref="D551:D553"/>
    <mergeCell ref="F551:L551"/>
    <mergeCell ref="F552:L552"/>
    <mergeCell ref="F553:L553"/>
    <mergeCell ref="D543:D545"/>
    <mergeCell ref="F543:L543"/>
    <mergeCell ref="F544:L544"/>
    <mergeCell ref="E545:O545"/>
    <mergeCell ref="F546:L546"/>
    <mergeCell ref="D547:D548"/>
    <mergeCell ref="F547:L547"/>
    <mergeCell ref="F548:L548"/>
    <mergeCell ref="D537:D540"/>
    <mergeCell ref="F537:L537"/>
    <mergeCell ref="F538:L538"/>
    <mergeCell ref="F539:L539"/>
    <mergeCell ref="E540:O540"/>
    <mergeCell ref="D541:D542"/>
    <mergeCell ref="F541:L541"/>
    <mergeCell ref="F542:L542"/>
    <mergeCell ref="F530:L530"/>
    <mergeCell ref="F531:L531"/>
    <mergeCell ref="F532:L532"/>
    <mergeCell ref="F533:L533"/>
    <mergeCell ref="F534:L534"/>
    <mergeCell ref="D535:D536"/>
    <mergeCell ref="F535:L535"/>
    <mergeCell ref="F536:L536"/>
    <mergeCell ref="F523:L523"/>
    <mergeCell ref="F524:L524"/>
    <mergeCell ref="F525:L525"/>
    <mergeCell ref="F526:L526"/>
    <mergeCell ref="F527:L527"/>
    <mergeCell ref="D528:D529"/>
    <mergeCell ref="F528:L528"/>
    <mergeCell ref="F529:L529"/>
    <mergeCell ref="F516:L516"/>
    <mergeCell ref="F517:L517"/>
    <mergeCell ref="D518:D519"/>
    <mergeCell ref="F518:L518"/>
    <mergeCell ref="F519:L519"/>
    <mergeCell ref="D520:D522"/>
    <mergeCell ref="F520:L520"/>
    <mergeCell ref="F521:L521"/>
    <mergeCell ref="E522:O522"/>
    <mergeCell ref="F511:L511"/>
    <mergeCell ref="N511:O511"/>
    <mergeCell ref="F512:L512"/>
    <mergeCell ref="F513:L513"/>
    <mergeCell ref="D514:D515"/>
    <mergeCell ref="F514:L514"/>
    <mergeCell ref="F515:L515"/>
    <mergeCell ref="D505:D508"/>
    <mergeCell ref="F505:L505"/>
    <mergeCell ref="F506:L506"/>
    <mergeCell ref="F507:L507"/>
    <mergeCell ref="E508:O508"/>
    <mergeCell ref="D509:D510"/>
    <mergeCell ref="F509:L509"/>
    <mergeCell ref="M509:O509"/>
    <mergeCell ref="F510:L510"/>
    <mergeCell ref="M510:O510"/>
    <mergeCell ref="F496:L496"/>
    <mergeCell ref="F497:L497"/>
    <mergeCell ref="D498:D501"/>
    <mergeCell ref="F500:L500"/>
    <mergeCell ref="E501:O501"/>
    <mergeCell ref="D502:D504"/>
    <mergeCell ref="F502:L502"/>
    <mergeCell ref="F503:L503"/>
    <mergeCell ref="E504:O504"/>
    <mergeCell ref="M479:O479"/>
    <mergeCell ref="D480:D481"/>
    <mergeCell ref="F480:L480"/>
    <mergeCell ref="F481:L481"/>
    <mergeCell ref="A482:C640"/>
    <mergeCell ref="D482:D484"/>
    <mergeCell ref="F482:L482"/>
    <mergeCell ref="F483:L483"/>
    <mergeCell ref="E484:O484"/>
    <mergeCell ref="F491:L491"/>
    <mergeCell ref="D492:D493"/>
    <mergeCell ref="F492:L492"/>
    <mergeCell ref="F493:L493"/>
    <mergeCell ref="D494:D495"/>
    <mergeCell ref="F494:L494"/>
    <mergeCell ref="F495:L495"/>
    <mergeCell ref="F485:L485"/>
    <mergeCell ref="F486:L486"/>
    <mergeCell ref="D487:D488"/>
    <mergeCell ref="F487:L487"/>
    <mergeCell ref="E488:O488"/>
    <mergeCell ref="D489:D490"/>
    <mergeCell ref="F489:L489"/>
    <mergeCell ref="F490:L490"/>
    <mergeCell ref="N461:O462"/>
    <mergeCell ref="F462:L462"/>
    <mergeCell ref="M463:O463"/>
    <mergeCell ref="D464:D466"/>
    <mergeCell ref="F464:L464"/>
    <mergeCell ref="M464:O465"/>
    <mergeCell ref="F465:L465"/>
    <mergeCell ref="E466:O466"/>
    <mergeCell ref="D474:D477"/>
    <mergeCell ref="F474:L474"/>
    <mergeCell ref="F475:L475"/>
    <mergeCell ref="E476:O476"/>
    <mergeCell ref="E477:O477"/>
    <mergeCell ref="F467:L467"/>
    <mergeCell ref="D468:D470"/>
    <mergeCell ref="F468:L468"/>
    <mergeCell ref="F469:L469"/>
    <mergeCell ref="E470:O470"/>
    <mergeCell ref="D471:D473"/>
    <mergeCell ref="F471:L471"/>
    <mergeCell ref="N471:O471"/>
    <mergeCell ref="E472:O472"/>
    <mergeCell ref="E473:O473"/>
    <mergeCell ref="M455:O455"/>
    <mergeCell ref="F456:L456"/>
    <mergeCell ref="M456:O456"/>
    <mergeCell ref="F457:L457"/>
    <mergeCell ref="D458:D459"/>
    <mergeCell ref="F458:L458"/>
    <mergeCell ref="F459:L459"/>
    <mergeCell ref="M450:O450"/>
    <mergeCell ref="D451:D452"/>
    <mergeCell ref="F451:L451"/>
    <mergeCell ref="M451:O452"/>
    <mergeCell ref="F452:L452"/>
    <mergeCell ref="F453:L453"/>
    <mergeCell ref="D446:D448"/>
    <mergeCell ref="F446:L446"/>
    <mergeCell ref="F447:L447"/>
    <mergeCell ref="A449:C481"/>
    <mergeCell ref="F449:L449"/>
    <mergeCell ref="F450:L450"/>
    <mergeCell ref="F454:L454"/>
    <mergeCell ref="F455:L455"/>
    <mergeCell ref="F460:L460"/>
    <mergeCell ref="D461:D462"/>
    <mergeCell ref="F461:L461"/>
    <mergeCell ref="F478:L478"/>
    <mergeCell ref="F479:L479"/>
    <mergeCell ref="D444:D445"/>
    <mergeCell ref="E444:E445"/>
    <mergeCell ref="F444:L445"/>
    <mergeCell ref="M444:M445"/>
    <mergeCell ref="N444:N445"/>
    <mergeCell ref="F438:L438"/>
    <mergeCell ref="D439:D440"/>
    <mergeCell ref="F439:L439"/>
    <mergeCell ref="F440:L440"/>
    <mergeCell ref="F441:L441"/>
    <mergeCell ref="D442:D443"/>
    <mergeCell ref="E442:E443"/>
    <mergeCell ref="F442:L443"/>
    <mergeCell ref="F437:L437"/>
    <mergeCell ref="F428:L428"/>
    <mergeCell ref="D429:D432"/>
    <mergeCell ref="F429:L429"/>
    <mergeCell ref="F430:L430"/>
    <mergeCell ref="F431:L431"/>
    <mergeCell ref="F432:L432"/>
    <mergeCell ref="M442:M443"/>
    <mergeCell ref="N442:N443"/>
    <mergeCell ref="F421:L421"/>
    <mergeCell ref="F422:L422"/>
    <mergeCell ref="F423:L423"/>
    <mergeCell ref="F424:L424"/>
    <mergeCell ref="D425:D427"/>
    <mergeCell ref="F425:L425"/>
    <mergeCell ref="F426:L426"/>
    <mergeCell ref="F427:L427"/>
    <mergeCell ref="A415:C448"/>
    <mergeCell ref="D415:D417"/>
    <mergeCell ref="F415:L415"/>
    <mergeCell ref="F416:L416"/>
    <mergeCell ref="F417:L417"/>
    <mergeCell ref="D418:D419"/>
    <mergeCell ref="F418:L418"/>
    <mergeCell ref="F419:L419"/>
    <mergeCell ref="F420:L420"/>
    <mergeCell ref="D421:D424"/>
    <mergeCell ref="D433:D434"/>
    <mergeCell ref="F433:L433"/>
    <mergeCell ref="F434:L434"/>
    <mergeCell ref="F435:L435"/>
    <mergeCell ref="D436:D437"/>
    <mergeCell ref="F436:L436"/>
    <mergeCell ref="E409:O409"/>
    <mergeCell ref="F410:L410"/>
    <mergeCell ref="F411:L411"/>
    <mergeCell ref="D412:D414"/>
    <mergeCell ref="F412:L412"/>
    <mergeCell ref="F413:L413"/>
    <mergeCell ref="F414:L414"/>
    <mergeCell ref="F400:L400"/>
    <mergeCell ref="F401:L401"/>
    <mergeCell ref="E402:O402"/>
    <mergeCell ref="E403:O403"/>
    <mergeCell ref="D404:D409"/>
    <mergeCell ref="F404:L404"/>
    <mergeCell ref="F405:L405"/>
    <mergeCell ref="E406:E408"/>
    <mergeCell ref="F406:L406"/>
    <mergeCell ref="F408:L408"/>
    <mergeCell ref="D392:D403"/>
    <mergeCell ref="F392:L392"/>
    <mergeCell ref="F393:L393"/>
    <mergeCell ref="F394:L394"/>
    <mergeCell ref="F395:L395"/>
    <mergeCell ref="F396:L396"/>
    <mergeCell ref="F397:L397"/>
    <mergeCell ref="E398:E400"/>
    <mergeCell ref="F398:L398"/>
    <mergeCell ref="F399:L399"/>
    <mergeCell ref="D387:D389"/>
    <mergeCell ref="F387:L387"/>
    <mergeCell ref="F388:L388"/>
    <mergeCell ref="E389:O389"/>
    <mergeCell ref="D390:D391"/>
    <mergeCell ref="F390:L390"/>
    <mergeCell ref="F391:L391"/>
    <mergeCell ref="D382:D386"/>
    <mergeCell ref="F382:L382"/>
    <mergeCell ref="F383:L383"/>
    <mergeCell ref="F384:L384"/>
    <mergeCell ref="F385:L385"/>
    <mergeCell ref="F386:L386"/>
    <mergeCell ref="D374:D381"/>
    <mergeCell ref="F374:L374"/>
    <mergeCell ref="F375:L375"/>
    <mergeCell ref="F376:L376"/>
    <mergeCell ref="F377:L377"/>
    <mergeCell ref="F378:L378"/>
    <mergeCell ref="F379:L379"/>
    <mergeCell ref="F380:L380"/>
    <mergeCell ref="E381:O381"/>
    <mergeCell ref="D369:D373"/>
    <mergeCell ref="F369:L369"/>
    <mergeCell ref="F370:L370"/>
    <mergeCell ref="F371:L371"/>
    <mergeCell ref="F372:L372"/>
    <mergeCell ref="F373:L373"/>
    <mergeCell ref="D363:D366"/>
    <mergeCell ref="F363:L363"/>
    <mergeCell ref="F364:L364"/>
    <mergeCell ref="F365:L365"/>
    <mergeCell ref="F366:L366"/>
    <mergeCell ref="D367:D368"/>
    <mergeCell ref="F367:L367"/>
    <mergeCell ref="F368:L368"/>
    <mergeCell ref="D356:D362"/>
    <mergeCell ref="F356:L356"/>
    <mergeCell ref="F357:L357"/>
    <mergeCell ref="F358:L358"/>
    <mergeCell ref="F359:L359"/>
    <mergeCell ref="F360:L360"/>
    <mergeCell ref="F361:L361"/>
    <mergeCell ref="F362:L362"/>
    <mergeCell ref="D350:D353"/>
    <mergeCell ref="F350:L350"/>
    <mergeCell ref="F351:L351"/>
    <mergeCell ref="F352:L352"/>
    <mergeCell ref="E353:O353"/>
    <mergeCell ref="D354:D355"/>
    <mergeCell ref="F354:L354"/>
    <mergeCell ref="F355:L355"/>
    <mergeCell ref="F344:L344"/>
    <mergeCell ref="F345:L345"/>
    <mergeCell ref="F346:L346"/>
    <mergeCell ref="E347:O347"/>
    <mergeCell ref="D348:D349"/>
    <mergeCell ref="F348:L348"/>
    <mergeCell ref="F349:L349"/>
    <mergeCell ref="D336:D339"/>
    <mergeCell ref="F336:L336"/>
    <mergeCell ref="F337:L337"/>
    <mergeCell ref="F338:L338"/>
    <mergeCell ref="E339:O339"/>
    <mergeCell ref="D340:D347"/>
    <mergeCell ref="F340:L340"/>
    <mergeCell ref="F341:L341"/>
    <mergeCell ref="F342:L342"/>
    <mergeCell ref="F343:L343"/>
    <mergeCell ref="D330:D335"/>
    <mergeCell ref="F330:L330"/>
    <mergeCell ref="F331:L331"/>
    <mergeCell ref="F332:L332"/>
    <mergeCell ref="F333:L333"/>
    <mergeCell ref="F334:L334"/>
    <mergeCell ref="E335:O335"/>
    <mergeCell ref="D326:D327"/>
    <mergeCell ref="F326:L326"/>
    <mergeCell ref="E327:O327"/>
    <mergeCell ref="D328:D329"/>
    <mergeCell ref="F328:L328"/>
    <mergeCell ref="E329:O329"/>
    <mergeCell ref="A305:C414"/>
    <mergeCell ref="D305:D322"/>
    <mergeCell ref="F305:L305"/>
    <mergeCell ref="F306:L306"/>
    <mergeCell ref="F307:L307"/>
    <mergeCell ref="F308:L308"/>
    <mergeCell ref="F309:L309"/>
    <mergeCell ref="F310:L310"/>
    <mergeCell ref="F311:L311"/>
    <mergeCell ref="F312:L312"/>
    <mergeCell ref="F319:L319"/>
    <mergeCell ref="F320:L320"/>
    <mergeCell ref="F321:L321"/>
    <mergeCell ref="E322:O322"/>
    <mergeCell ref="D323:D325"/>
    <mergeCell ref="F323:L323"/>
    <mergeCell ref="F324:L324"/>
    <mergeCell ref="F325:L325"/>
    <mergeCell ref="F313:L313"/>
    <mergeCell ref="F314:L314"/>
    <mergeCell ref="F315:L315"/>
    <mergeCell ref="F316:L316"/>
    <mergeCell ref="F317:L317"/>
    <mergeCell ref="F318:L318"/>
    <mergeCell ref="D290:D291"/>
    <mergeCell ref="F290:L290"/>
    <mergeCell ref="F291:L291"/>
    <mergeCell ref="D292:D294"/>
    <mergeCell ref="F292:L292"/>
    <mergeCell ref="F293:L293"/>
    <mergeCell ref="F294:L294"/>
    <mergeCell ref="D300:D304"/>
    <mergeCell ref="F300:L300"/>
    <mergeCell ref="F301:L301"/>
    <mergeCell ref="F302:L302"/>
    <mergeCell ref="F303:L303"/>
    <mergeCell ref="E304:O304"/>
    <mergeCell ref="D295:D299"/>
    <mergeCell ref="F295:L295"/>
    <mergeCell ref="F296:L296"/>
    <mergeCell ref="F297:L297"/>
    <mergeCell ref="F298:L298"/>
    <mergeCell ref="E299:O299"/>
    <mergeCell ref="D280:D283"/>
    <mergeCell ref="F280:L280"/>
    <mergeCell ref="F281:L281"/>
    <mergeCell ref="F282:L282"/>
    <mergeCell ref="E283:O283"/>
    <mergeCell ref="D284:D289"/>
    <mergeCell ref="F284:L284"/>
    <mergeCell ref="F285:L285"/>
    <mergeCell ref="F286:L286"/>
    <mergeCell ref="F287:L287"/>
    <mergeCell ref="F288:L288"/>
    <mergeCell ref="F289:L289"/>
    <mergeCell ref="D276:D277"/>
    <mergeCell ref="F276:L276"/>
    <mergeCell ref="F277:L277"/>
    <mergeCell ref="D278:D279"/>
    <mergeCell ref="F278:L278"/>
    <mergeCell ref="F279:L279"/>
    <mergeCell ref="D270:D275"/>
    <mergeCell ref="F270:L270"/>
    <mergeCell ref="F271:L271"/>
    <mergeCell ref="F272:L272"/>
    <mergeCell ref="F273:L273"/>
    <mergeCell ref="F274:L274"/>
    <mergeCell ref="E275:O275"/>
    <mergeCell ref="F267:L267"/>
    <mergeCell ref="F268:L268"/>
    <mergeCell ref="F269:L269"/>
    <mergeCell ref="F255:L255"/>
    <mergeCell ref="D256:D266"/>
    <mergeCell ref="F256:L256"/>
    <mergeCell ref="F257:L257"/>
    <mergeCell ref="F258:L258"/>
    <mergeCell ref="F259:L259"/>
    <mergeCell ref="F260:L260"/>
    <mergeCell ref="F261:L261"/>
    <mergeCell ref="F262:L262"/>
    <mergeCell ref="F263:L263"/>
    <mergeCell ref="A240:C304"/>
    <mergeCell ref="D240:D244"/>
    <mergeCell ref="F240:L240"/>
    <mergeCell ref="F241:L241"/>
    <mergeCell ref="F242:L242"/>
    <mergeCell ref="F243:L243"/>
    <mergeCell ref="E244:O244"/>
    <mergeCell ref="D245:D246"/>
    <mergeCell ref="F245:L245"/>
    <mergeCell ref="F246:L246"/>
    <mergeCell ref="D247:D249"/>
    <mergeCell ref="F247:L247"/>
    <mergeCell ref="F248:L248"/>
    <mergeCell ref="F249:L249"/>
    <mergeCell ref="D250:D255"/>
    <mergeCell ref="F250:L250"/>
    <mergeCell ref="F251:L251"/>
    <mergeCell ref="F252:L252"/>
    <mergeCell ref="F253:L253"/>
    <mergeCell ref="F254:L254"/>
    <mergeCell ref="F264:L264"/>
    <mergeCell ref="F265:L265"/>
    <mergeCell ref="E266:O266"/>
    <mergeCell ref="D267:D269"/>
    <mergeCell ref="E227:O227"/>
    <mergeCell ref="D228:D229"/>
    <mergeCell ref="F228:L228"/>
    <mergeCell ref="E229:O229"/>
    <mergeCell ref="D234:D235"/>
    <mergeCell ref="F234:L234"/>
    <mergeCell ref="E235:O235"/>
    <mergeCell ref="A236:C239"/>
    <mergeCell ref="D236:D237"/>
    <mergeCell ref="F236:L236"/>
    <mergeCell ref="E237:O237"/>
    <mergeCell ref="D238:D239"/>
    <mergeCell ref="F238:L238"/>
    <mergeCell ref="E239:O239"/>
    <mergeCell ref="D222:D223"/>
    <mergeCell ref="F222:L222"/>
    <mergeCell ref="E223:O223"/>
    <mergeCell ref="D224:D225"/>
    <mergeCell ref="F224:L224"/>
    <mergeCell ref="E225:O225"/>
    <mergeCell ref="A216:C235"/>
    <mergeCell ref="D216:D217"/>
    <mergeCell ref="F216:L216"/>
    <mergeCell ref="E217:O217"/>
    <mergeCell ref="D218:D219"/>
    <mergeCell ref="F218:L218"/>
    <mergeCell ref="E219:O219"/>
    <mergeCell ref="D220:D221"/>
    <mergeCell ref="F220:L220"/>
    <mergeCell ref="E221:O221"/>
    <mergeCell ref="D230:D231"/>
    <mergeCell ref="F230:L230"/>
    <mergeCell ref="E231:O231"/>
    <mergeCell ref="D232:D233"/>
    <mergeCell ref="F232:L232"/>
    <mergeCell ref="E233:O233"/>
    <mergeCell ref="D226:D227"/>
    <mergeCell ref="F226:L226"/>
    <mergeCell ref="A211:C213"/>
    <mergeCell ref="F211:L211"/>
    <mergeCell ref="F212:L212"/>
    <mergeCell ref="F213:L213"/>
    <mergeCell ref="A214:C215"/>
    <mergeCell ref="D214:D215"/>
    <mergeCell ref="F214:L214"/>
    <mergeCell ref="F215:L215"/>
    <mergeCell ref="F206:L206"/>
    <mergeCell ref="F207:L207"/>
    <mergeCell ref="F208:L208"/>
    <mergeCell ref="F209:L209"/>
    <mergeCell ref="A210:C210"/>
    <mergeCell ref="F210:L210"/>
    <mergeCell ref="M203:M204"/>
    <mergeCell ref="F204:L204"/>
    <mergeCell ref="F205:L205"/>
    <mergeCell ref="D196:D205"/>
    <mergeCell ref="F196:L196"/>
    <mergeCell ref="F197:L197"/>
    <mergeCell ref="F198:L198"/>
    <mergeCell ref="F199:L199"/>
    <mergeCell ref="M199:M200"/>
    <mergeCell ref="F200:L200"/>
    <mergeCell ref="E201:E202"/>
    <mergeCell ref="F201:L201"/>
    <mergeCell ref="M201:M202"/>
    <mergeCell ref="F190:L190"/>
    <mergeCell ref="F191:L191"/>
    <mergeCell ref="F192:L192"/>
    <mergeCell ref="F193:L193"/>
    <mergeCell ref="F194:L194"/>
    <mergeCell ref="F195:L195"/>
    <mergeCell ref="F179:L179"/>
    <mergeCell ref="F180:L180"/>
    <mergeCell ref="A181:C209"/>
    <mergeCell ref="F181:L181"/>
    <mergeCell ref="F182:L182"/>
    <mergeCell ref="F185:L185"/>
    <mergeCell ref="F186:L186"/>
    <mergeCell ref="F187:L187"/>
    <mergeCell ref="F188:L188"/>
    <mergeCell ref="F189:L189"/>
    <mergeCell ref="F202:L202"/>
    <mergeCell ref="E203:E204"/>
    <mergeCell ref="F203:L203"/>
    <mergeCell ref="F173:L173"/>
    <mergeCell ref="F174:L174"/>
    <mergeCell ref="F175:L175"/>
    <mergeCell ref="F176:L176"/>
    <mergeCell ref="F177:L177"/>
    <mergeCell ref="F178:L178"/>
    <mergeCell ref="F167:L167"/>
    <mergeCell ref="F168:L168"/>
    <mergeCell ref="F169:L169"/>
    <mergeCell ref="F170:L170"/>
    <mergeCell ref="F171:L171"/>
    <mergeCell ref="F172:L172"/>
    <mergeCell ref="F161:L161"/>
    <mergeCell ref="F162:L162"/>
    <mergeCell ref="F163:L163"/>
    <mergeCell ref="F164:L164"/>
    <mergeCell ref="F165:L165"/>
    <mergeCell ref="F166:L166"/>
    <mergeCell ref="F155:L155"/>
    <mergeCell ref="F156:L156"/>
    <mergeCell ref="F157:L157"/>
    <mergeCell ref="F158:L158"/>
    <mergeCell ref="F159:L159"/>
    <mergeCell ref="F160:L160"/>
    <mergeCell ref="F149:L149"/>
    <mergeCell ref="F150:L150"/>
    <mergeCell ref="F151:L151"/>
    <mergeCell ref="F152:L152"/>
    <mergeCell ref="F153:L153"/>
    <mergeCell ref="F154:L154"/>
    <mergeCell ref="F143:L143"/>
    <mergeCell ref="F144:L144"/>
    <mergeCell ref="F145:L145"/>
    <mergeCell ref="F146:L146"/>
    <mergeCell ref="F147:L147"/>
    <mergeCell ref="F148:L148"/>
    <mergeCell ref="F137:L137"/>
    <mergeCell ref="F138:L138"/>
    <mergeCell ref="F139:L139"/>
    <mergeCell ref="F140:L140"/>
    <mergeCell ref="D141:D142"/>
    <mergeCell ref="F141:L141"/>
    <mergeCell ref="F142:L142"/>
    <mergeCell ref="F131:L131"/>
    <mergeCell ref="F132:L132"/>
    <mergeCell ref="F133:L133"/>
    <mergeCell ref="F134:L134"/>
    <mergeCell ref="F135:L135"/>
    <mergeCell ref="F136:L136"/>
    <mergeCell ref="F125:L125"/>
    <mergeCell ref="F126:L126"/>
    <mergeCell ref="F127:L127"/>
    <mergeCell ref="F128:L128"/>
    <mergeCell ref="F129:L129"/>
    <mergeCell ref="F130:L130"/>
    <mergeCell ref="F119:L119"/>
    <mergeCell ref="F120:L120"/>
    <mergeCell ref="F121:L121"/>
    <mergeCell ref="F122:L122"/>
    <mergeCell ref="F123:L123"/>
    <mergeCell ref="F124:L124"/>
    <mergeCell ref="F113:L113"/>
    <mergeCell ref="F114:L114"/>
    <mergeCell ref="F115:L115"/>
    <mergeCell ref="F116:L116"/>
    <mergeCell ref="F117:L117"/>
    <mergeCell ref="F118:L118"/>
    <mergeCell ref="F107:L107"/>
    <mergeCell ref="F108:L108"/>
    <mergeCell ref="F109:L109"/>
    <mergeCell ref="F110:L110"/>
    <mergeCell ref="F111:L111"/>
    <mergeCell ref="F112:L112"/>
    <mergeCell ref="F101:L101"/>
    <mergeCell ref="F102:L102"/>
    <mergeCell ref="F103:L103"/>
    <mergeCell ref="F104:L104"/>
    <mergeCell ref="F105:L105"/>
    <mergeCell ref="F106:L106"/>
    <mergeCell ref="F95:L95"/>
    <mergeCell ref="F96:L96"/>
    <mergeCell ref="F97:L97"/>
    <mergeCell ref="F98:L98"/>
    <mergeCell ref="F99:L99"/>
    <mergeCell ref="F100:L100"/>
    <mergeCell ref="F89:L89"/>
    <mergeCell ref="F90:L90"/>
    <mergeCell ref="F91:L91"/>
    <mergeCell ref="F92:L92"/>
    <mergeCell ref="F93:L93"/>
    <mergeCell ref="F94:L94"/>
    <mergeCell ref="F83:L83"/>
    <mergeCell ref="F84:L84"/>
    <mergeCell ref="F85:L85"/>
    <mergeCell ref="F86:L86"/>
    <mergeCell ref="F87:L87"/>
    <mergeCell ref="F88:L88"/>
    <mergeCell ref="F76:L76"/>
    <mergeCell ref="F77:L77"/>
    <mergeCell ref="F78:L78"/>
    <mergeCell ref="F79:L79"/>
    <mergeCell ref="F80:L80"/>
    <mergeCell ref="D81:D82"/>
    <mergeCell ref="F81:L81"/>
    <mergeCell ref="F82:L82"/>
    <mergeCell ref="F71:L71"/>
    <mergeCell ref="F72:L72"/>
    <mergeCell ref="F73:L73"/>
    <mergeCell ref="D74:D75"/>
    <mergeCell ref="F74:L74"/>
    <mergeCell ref="F75:L75"/>
    <mergeCell ref="F66:L66"/>
    <mergeCell ref="F67:L67"/>
    <mergeCell ref="F68:L68"/>
    <mergeCell ref="D69:D70"/>
    <mergeCell ref="F69:L69"/>
    <mergeCell ref="F70:L70"/>
    <mergeCell ref="F60:L60"/>
    <mergeCell ref="F61:L61"/>
    <mergeCell ref="F62:L62"/>
    <mergeCell ref="F63:L63"/>
    <mergeCell ref="F64:L64"/>
    <mergeCell ref="F65:L65"/>
    <mergeCell ref="F54:L54"/>
    <mergeCell ref="F55:L55"/>
    <mergeCell ref="F56:L56"/>
    <mergeCell ref="F57:L57"/>
    <mergeCell ref="F58:L58"/>
    <mergeCell ref="F59:L59"/>
    <mergeCell ref="F48:L48"/>
    <mergeCell ref="F49:L49"/>
    <mergeCell ref="F50:L50"/>
    <mergeCell ref="F51:L51"/>
    <mergeCell ref="F52:L52"/>
    <mergeCell ref="F53:L53"/>
    <mergeCell ref="F42:L42"/>
    <mergeCell ref="F43:L43"/>
    <mergeCell ref="F44:L44"/>
    <mergeCell ref="F45:L45"/>
    <mergeCell ref="F46:L46"/>
    <mergeCell ref="F47:L47"/>
    <mergeCell ref="F36:L36"/>
    <mergeCell ref="F37:L37"/>
    <mergeCell ref="F38:L38"/>
    <mergeCell ref="F39:L39"/>
    <mergeCell ref="F40:L40"/>
    <mergeCell ref="F41:L41"/>
    <mergeCell ref="F30:L30"/>
    <mergeCell ref="F31:L31"/>
    <mergeCell ref="F32:L32"/>
    <mergeCell ref="F33:L33"/>
    <mergeCell ref="F34:L34"/>
    <mergeCell ref="F35:L35"/>
    <mergeCell ref="F24:L24"/>
    <mergeCell ref="F25:L25"/>
    <mergeCell ref="F26:L26"/>
    <mergeCell ref="F27:L27"/>
    <mergeCell ref="F28:L28"/>
    <mergeCell ref="F29:L29"/>
    <mergeCell ref="F18:L18"/>
    <mergeCell ref="F19:L19"/>
    <mergeCell ref="F20:L20"/>
    <mergeCell ref="F21:L21"/>
    <mergeCell ref="F22:L22"/>
    <mergeCell ref="F23:L23"/>
    <mergeCell ref="F12:L12"/>
    <mergeCell ref="F13:L13"/>
    <mergeCell ref="F14:L14"/>
    <mergeCell ref="F15:L15"/>
    <mergeCell ref="F16:L16"/>
    <mergeCell ref="F17:L17"/>
    <mergeCell ref="D7:D8"/>
    <mergeCell ref="F7:L7"/>
    <mergeCell ref="F8:L8"/>
    <mergeCell ref="F9:L9"/>
    <mergeCell ref="F10:L10"/>
    <mergeCell ref="F11:L11"/>
    <mergeCell ref="A1:C1"/>
    <mergeCell ref="F1:L1"/>
    <mergeCell ref="F2:L2"/>
    <mergeCell ref="F3:L3"/>
    <mergeCell ref="F4:L4"/>
    <mergeCell ref="D5:D6"/>
    <mergeCell ref="F5:L5"/>
    <mergeCell ref="F6:L6"/>
  </mergeCells>
  <phoneticPr fontId="16" type="noConversion"/>
  <hyperlinks>
    <hyperlink ref="N155" r:id="rId1" xr:uid="{00000000-0004-0000-2400-000000000000}"/>
    <hyperlink ref="O213" r:id="rId2" xr:uid="{00000000-0004-0000-2400-000001000000}"/>
    <hyperlink ref="O662" r:id="rId3" xr:uid="{00000000-0004-0000-2400-000002000000}"/>
    <hyperlink ref="O324" r:id="rId4" xr:uid="{00000000-0004-0000-2400-000003000000}"/>
    <hyperlink ref="O323" r:id="rId5" xr:uid="{00000000-0004-0000-2400-000004000000}"/>
    <hyperlink ref="O325" r:id="rId6" xr:uid="{00000000-0004-0000-2400-000005000000}"/>
    <hyperlink ref="O320" r:id="rId7" xr:uid="{00000000-0004-0000-2400-000006000000}"/>
    <hyperlink ref="F281" r:id="rId8" display="skdirudxo@nate.com" xr:uid="{00000000-0004-0000-2400-000007000000}"/>
    <hyperlink ref="F261" r:id="rId9" xr:uid="{00000000-0004-0000-2400-000008000000}"/>
    <hyperlink ref="F262" r:id="rId10" xr:uid="{00000000-0004-0000-2400-000009000000}"/>
    <hyperlink ref="O348" r:id="rId11" xr:uid="{00000000-0004-0000-2400-00000A000000}"/>
    <hyperlink ref="O622" r:id="rId12" xr:uid="{00000000-0004-0000-2400-00000B000000}"/>
    <hyperlink ref="O496" r:id="rId13" xr:uid="{00000000-0004-0000-2400-00000C000000}"/>
  </hyperlinks>
  <pageMargins left="0.70866141732283472" right="0.70866141732283472" top="0.74803149606299213" bottom="0.74803149606299213" header="0.31496062992125984" footer="0.31496062992125984"/>
  <pageSetup paperSize="9" scale="80" fitToHeight="0" orientation="portrait"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39</vt:i4>
      </vt:variant>
      <vt:variant>
        <vt:lpstr>이름 지정된 범위</vt:lpstr>
      </vt:variant>
      <vt:variant>
        <vt:i4>2</vt:i4>
      </vt:variant>
    </vt:vector>
  </HeadingPairs>
  <TitlesOfParts>
    <vt:vector size="41" baseType="lpstr">
      <vt:lpstr>23년 3월</vt:lpstr>
      <vt:lpstr>23년 4월</vt:lpstr>
      <vt:lpstr>23년 5월</vt:lpstr>
      <vt:lpstr>23년 6월</vt:lpstr>
      <vt:lpstr>23년 7월</vt:lpstr>
      <vt:lpstr>23년 8월</vt:lpstr>
      <vt:lpstr>23년 9월</vt:lpstr>
      <vt:lpstr>23년 10월</vt:lpstr>
      <vt:lpstr>23년 11월</vt:lpstr>
      <vt:lpstr>23년 12월</vt:lpstr>
      <vt:lpstr>24년 1월</vt:lpstr>
      <vt:lpstr>우크라이나</vt:lpstr>
      <vt:lpstr>Sheet1</vt:lpstr>
      <vt:lpstr>24년 2월</vt:lpstr>
      <vt:lpstr>24년 3월</vt:lpstr>
      <vt:lpstr>24년 4월</vt:lpstr>
      <vt:lpstr>24년 5월</vt:lpstr>
      <vt:lpstr>24년 6월</vt:lpstr>
      <vt:lpstr>ONE 마감 서류</vt:lpstr>
      <vt:lpstr>24년 7월</vt:lpstr>
      <vt:lpstr>24년 8월</vt:lpstr>
      <vt:lpstr>24년 9월</vt:lpstr>
      <vt:lpstr>24년 10월</vt:lpstr>
      <vt:lpstr>24년 11월</vt:lpstr>
      <vt:lpstr>24년 12월</vt:lpstr>
      <vt:lpstr>25년 1월</vt:lpstr>
      <vt:lpstr>25년 2월</vt:lpstr>
      <vt:lpstr>25년 3월</vt:lpstr>
      <vt:lpstr>25년 4월</vt:lpstr>
      <vt:lpstr>25년 5월</vt:lpstr>
      <vt:lpstr>25년 6월</vt:lpstr>
      <vt:lpstr>25년 7월</vt:lpstr>
      <vt:lpstr>ETC</vt:lpstr>
      <vt:lpstr>CNTR,RORO 아더비용</vt:lpstr>
      <vt:lpstr>POTI</vt:lpstr>
      <vt:lpstr>ID</vt:lpstr>
      <vt:lpstr>연락처</vt:lpstr>
      <vt:lpstr>연락처(구)</vt:lpstr>
      <vt:lpstr>연락처(추가)</vt:lpstr>
      <vt:lpstr>연락처!Print_Area</vt:lpstr>
      <vt:lpstr>'연락처(구)'!Print_Area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선혁 유</cp:lastModifiedBy>
  <cp:lastPrinted>2025-07-02T05:49:10Z</cp:lastPrinted>
  <dcterms:created xsi:type="dcterms:W3CDTF">2022-07-29T07:20:53Z</dcterms:created>
  <dcterms:modified xsi:type="dcterms:W3CDTF">2025-07-04T08:46:43Z</dcterms:modified>
</cp:coreProperties>
</file>